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guxho\Desktop\Audit_ndryshime\BANKAT\"/>
    </mc:Choice>
  </mc:AlternateContent>
  <bookViews>
    <workbookView xWindow="0" yWindow="0" windowWidth="28800" windowHeight="12435" tabRatio="810"/>
  </bookViews>
  <sheets>
    <sheet name="Përmbajtja" sheetId="70" r:id="rId1"/>
    <sheet name="F20_21Pkon" sheetId="39" r:id="rId2"/>
    <sheet name="F20_21Pkon_Valutor" sheetId="64" r:id="rId3"/>
    <sheet name="F33A" sheetId="4" r:id="rId4"/>
    <sheet name="F33B" sheetId="5" r:id="rId5"/>
    <sheet name="F33B1" sheetId="6" r:id="rId6"/>
    <sheet name="F33B3" sheetId="8" r:id="rId7"/>
    <sheet name="F34" sheetId="65" r:id="rId8"/>
    <sheet name="F34.1" sheetId="66" r:id="rId9"/>
    <sheet name="F34.2" sheetId="67" r:id="rId10"/>
    <sheet name="F35" sheetId="55" r:id="rId11"/>
    <sheet name="F35.2" sheetId="56" r:id="rId12"/>
    <sheet name="F36.1" sheetId="51" r:id="rId13"/>
    <sheet name="F36.2" sheetId="52" r:id="rId14"/>
    <sheet name="F8.1" sheetId="57" r:id="rId15"/>
    <sheet name="F8.2" sheetId="58" r:id="rId16"/>
    <sheet name="F8.3" sheetId="59" r:id="rId17"/>
    <sheet name="F8.4" sheetId="60" r:id="rId18"/>
    <sheet name="F31.1" sheetId="62" r:id="rId19"/>
    <sheet name="F35.1" sheetId="63" r:id="rId20"/>
    <sheet name="F1" sheetId="81" r:id="rId21"/>
    <sheet name="F2" sheetId="80" r:id="rId22"/>
    <sheet name="F1 (2)" sheetId="82" r:id="rId23"/>
    <sheet name="F2 (2)" sheetId="83" r:id="rId24"/>
    <sheet name="F3" sheetId="84" r:id="rId25"/>
    <sheet name="F4" sheetId="85" r:id="rId26"/>
    <sheet name="F20_21" sheetId="86" r:id="rId27"/>
    <sheet name="F22" sheetId="87" r:id="rId28"/>
    <sheet name="F22_1" sheetId="88" r:id="rId29"/>
    <sheet name="F23" sheetId="89" r:id="rId30"/>
    <sheet name="F26" sheetId="90" r:id="rId31"/>
    <sheet name="F27" sheetId="91" r:id="rId32"/>
    <sheet name="F28" sheetId="92" r:id="rId33"/>
    <sheet name="F29" sheetId="93" r:id="rId34"/>
    <sheet name="F30" sheetId="94" r:id="rId35"/>
    <sheet name="F30.1" sheetId="95" r:id="rId36"/>
    <sheet name="F30_31_31-1" sheetId="96" r:id="rId37"/>
    <sheet name="F16,16_1,16_2" sheetId="98" r:id="rId38"/>
    <sheet name="F17" sheetId="99" r:id="rId39"/>
    <sheet name="F37" sheetId="100" r:id="rId40"/>
    <sheet name="F37.1" sheetId="101" r:id="rId41"/>
    <sheet name="F37.2" sheetId="102" r:id="rId42"/>
    <sheet name="F37.3" sheetId="103" r:id="rId43"/>
    <sheet name="F37.4" sheetId="104" r:id="rId44"/>
    <sheet name="F37.5" sheetId="105" r:id="rId45"/>
    <sheet name="F37.6" sheetId="106" r:id="rId46"/>
    <sheet name="F37.7" sheetId="107" r:id="rId47"/>
    <sheet name="F44" sheetId="108" r:id="rId48"/>
    <sheet name="F45" sheetId="109" r:id="rId49"/>
    <sheet name="F46.ALL" sheetId="110" r:id="rId50"/>
    <sheet name="F46.USD" sheetId="111" r:id="rId51"/>
    <sheet name="F46.EUR" sheetId="112" r:id="rId52"/>
    <sheet name="F46.GBP" sheetId="113" r:id="rId53"/>
    <sheet name="F46.CHF" sheetId="114" r:id="rId54"/>
    <sheet name="F46.CAD" sheetId="115" r:id="rId55"/>
    <sheet name="F46.SEK" sheetId="116" r:id="rId56"/>
    <sheet name="F46.AUD" sheetId="117" r:id="rId57"/>
    <sheet name="F46.JPY" sheetId="118" r:id="rId58"/>
    <sheet name="F46.DKK" sheetId="119" r:id="rId59"/>
    <sheet name="F46.NOK" sheetId="120" r:id="rId60"/>
    <sheet name="F46.TRY" sheetId="121" r:id="rId61"/>
    <sheet name="F46.XAU" sheetId="122" r:id="rId62"/>
    <sheet name="F46.CNY" sheetId="123" r:id="rId63"/>
    <sheet name="F46.OTHER" sheetId="124" r:id="rId64"/>
    <sheet name="F47.ALL" sheetId="125" r:id="rId65"/>
    <sheet name="F47.USD" sheetId="126" r:id="rId66"/>
    <sheet name="F47.EUR" sheetId="127" r:id="rId67"/>
    <sheet name="F47.GBP" sheetId="128" r:id="rId68"/>
    <sheet name="F47.CHF" sheetId="129" r:id="rId69"/>
    <sheet name="F47.CAD" sheetId="130" r:id="rId70"/>
    <sheet name="F47.SEK" sheetId="131" r:id="rId71"/>
    <sheet name="F47.AUD" sheetId="132" r:id="rId72"/>
    <sheet name="F47.JPY" sheetId="133" r:id="rId73"/>
    <sheet name="F47.DKK" sheetId="134" r:id="rId74"/>
    <sheet name="F47.NOK" sheetId="135" r:id="rId75"/>
    <sheet name="F47.TRY" sheetId="136" r:id="rId76"/>
    <sheet name="F47.XAU" sheetId="137" r:id="rId77"/>
    <sheet name="F47.CNY" sheetId="138" r:id="rId78"/>
    <sheet name="F47.OTHER" sheetId="139" r:id="rId79"/>
    <sheet name="F48" sheetId="140" r:id="rId80"/>
    <sheet name="F61" sheetId="141" r:id="rId81"/>
    <sheet name="F62" sheetId="142" r:id="rId82"/>
    <sheet name="F6.DM" sheetId="143" r:id="rId83"/>
    <sheet name="F9.DM" sheetId="144" r:id="rId84"/>
    <sheet name="F5.DM" sheetId="145" r:id="rId85"/>
    <sheet name="F3.DM" sheetId="146" r:id="rId86"/>
    <sheet name="F100.1" sheetId="147" r:id="rId87"/>
    <sheet name="F61.2" sheetId="148" r:id="rId88"/>
    <sheet name="F60.1" sheetId="149" r:id="rId89"/>
    <sheet name="F37 (2)" sheetId="155" r:id="rId90"/>
    <sheet name="F37.1 (2)" sheetId="156" r:id="rId91"/>
    <sheet name="F37.2 (2)" sheetId="157" r:id="rId92"/>
    <sheet name="F37.3 (2)" sheetId="158" r:id="rId93"/>
    <sheet name="F37.4 (2)" sheetId="150" r:id="rId94"/>
    <sheet name="F37.5 (2)" sheetId="151" r:id="rId95"/>
    <sheet name="F37.6 (2)" sheetId="152" r:id="rId96"/>
    <sheet name="F37.7 (2)" sheetId="153" r:id="rId97"/>
    <sheet name="F37.8" sheetId="159" r:id="rId98"/>
    <sheet name="F37.9" sheetId="154" r:id="rId99"/>
    <sheet name="F1 (3)" sheetId="160" r:id="rId100"/>
    <sheet name="F7.DM" sheetId="161" r:id="rId101"/>
    <sheet name="F10.DM" sheetId="162" r:id="rId102"/>
    <sheet name="F11.DM" sheetId="163" r:id="rId103"/>
    <sheet name="F12.DM" sheetId="164" r:id="rId104"/>
    <sheet name="MKR_SA_TDI" sheetId="165" r:id="rId105"/>
    <sheet name="MKR_SA_EQU" sheetId="166" r:id="rId106"/>
    <sheet name="F49" sheetId="167" r:id="rId107"/>
    <sheet name="F50" sheetId="168" r:id="rId108"/>
    <sheet name="F30_31_31-1 (2)" sheetId="169" r:id="rId109"/>
    <sheet name="F6.1" sheetId="170" r:id="rId110"/>
    <sheet name="F13.DM" sheetId="171" r:id="rId111"/>
    <sheet name="F14.DM" sheetId="172" r:id="rId112"/>
    <sheet name="RMK" sheetId="173" r:id="rId113"/>
    <sheet name="CR_SA_(1)" sheetId="174" r:id="rId114"/>
    <sheet name="CR_SA_(2)" sheetId="175" r:id="rId115"/>
    <sheet name="CR_SA_(3)" sheetId="176" r:id="rId116"/>
    <sheet name="CR_SA_(4)" sheetId="177" r:id="rId117"/>
    <sheet name="CR_SA_(5)" sheetId="178" r:id="rId118"/>
    <sheet name="CR_SA_(6)" sheetId="179" r:id="rId119"/>
    <sheet name="CR_SA_(7)" sheetId="180" r:id="rId120"/>
    <sheet name="CR_SA_(8)" sheetId="181" r:id="rId121"/>
    <sheet name="CR_SA_(9)" sheetId="182" r:id="rId122"/>
    <sheet name="CR_SA_(10)" sheetId="183" r:id="rId123"/>
    <sheet name="CR_SA_(11)" sheetId="184" r:id="rId124"/>
    <sheet name="CR_SA_(12)" sheetId="185" r:id="rId125"/>
    <sheet name="CR_SA_(13)" sheetId="186" r:id="rId126"/>
    <sheet name="CR_SA_(14)" sheetId="187" r:id="rId127"/>
    <sheet name="CR_SA_(16)" sheetId="188" r:id="rId128"/>
    <sheet name="CR_SA_(17)" sheetId="189" r:id="rId129"/>
    <sheet name="CR_SA_(15) " sheetId="190" r:id="rId130"/>
    <sheet name="CR_SEC_SA" sheetId="191" r:id="rId131"/>
    <sheet name="CR_SEC_ERBA" sheetId="192" r:id="rId132"/>
    <sheet name="MKR_SA_TDI_(usd)" sheetId="194" r:id="rId133"/>
    <sheet name="MKR_SA_TDI_(eur)" sheetId="195" r:id="rId134"/>
    <sheet name="MKR_SA_TDI_(ALL)" sheetId="196" r:id="rId135"/>
    <sheet name="MKR_SA_TDI_(monedha_te_tjera)" sheetId="197" r:id="rId136"/>
    <sheet name="MKR_SA_TDI_(total)" sheetId="198" r:id="rId137"/>
    <sheet name="MKR_SA_EQU (2)" sheetId="199" r:id="rId138"/>
    <sheet name="CR_TB_SETT" sheetId="200" r:id="rId139"/>
    <sheet name="MKR_SA_COM" sheetId="201" r:id="rId140"/>
    <sheet name="MKR_SA_FX" sheetId="202" r:id="rId141"/>
    <sheet name="MKR_SA_SEC" sheetId="203" r:id="rId142"/>
    <sheet name="MKR_SA_CTP" sheetId="204" r:id="rId143"/>
    <sheet name="OPR" sheetId="205" r:id="rId144"/>
    <sheet name="F1 LCR TOTAL" sheetId="206" r:id="rId145"/>
    <sheet name="F1 LCR - CORE FCY" sheetId="207" r:id="rId146"/>
    <sheet name="F1 LCR - ALL" sheetId="208" r:id="rId147"/>
    <sheet name="F1 LCR - EUR" sheetId="209" r:id="rId148"/>
    <sheet name="F1 LCR - USD" sheetId="210" r:id="rId149"/>
    <sheet name="F2 LCR TOTAL" sheetId="211" r:id="rId150"/>
    <sheet name="F2 LCR - CORE FCY" sheetId="212" r:id="rId151"/>
    <sheet name="F2 LCR - ALL" sheetId="213" r:id="rId152"/>
    <sheet name="F2 LCR - EUR" sheetId="214" r:id="rId153"/>
    <sheet name="F2 LCR - USD" sheetId="215" r:id="rId154"/>
    <sheet name="F3 LCR TOTAL" sheetId="216" r:id="rId155"/>
    <sheet name="F3 LCR - CORE FCY" sheetId="217" r:id="rId156"/>
    <sheet name="F3 LCR - ALL" sheetId="218" r:id="rId157"/>
    <sheet name="F3 LCR - EUR" sheetId="219" r:id="rId158"/>
    <sheet name="F3 LCR - USD" sheetId="220" r:id="rId159"/>
    <sheet name="F4 LCR TOTAL" sheetId="221" r:id="rId160"/>
    <sheet name="F4 LCR - CORE FCY" sheetId="222" r:id="rId161"/>
    <sheet name="F4 LCR - ALL" sheetId="223" r:id="rId162"/>
    <sheet name="F4 LCR - EUR" sheetId="224" r:id="rId163"/>
    <sheet name="F4 LCR - USD" sheetId="225" r:id="rId164"/>
    <sheet name="F5 LCR TOTAL" sheetId="226" r:id="rId165"/>
    <sheet name="F5 LCR - CORE FCY" sheetId="227" r:id="rId166"/>
    <sheet name="F5 LCR - ALL" sheetId="228" r:id="rId167"/>
    <sheet name="F5 LCR - EUR" sheetId="229" r:id="rId168"/>
    <sheet name="F5 LCR - USD" sheetId="230" r:id="rId169"/>
    <sheet name="F6 LCR TOTAL" sheetId="231" r:id="rId170"/>
    <sheet name="F6 LCR - ALL" sheetId="232" r:id="rId171"/>
    <sheet name="F6 LCR - EUR" sheetId="233" r:id="rId172"/>
    <sheet name="F6 LCR - USD" sheetId="234" r:id="rId173"/>
    <sheet name="F1  " sheetId="235" r:id="rId174"/>
    <sheet name="F2 " sheetId="236" r:id="rId175"/>
    <sheet name="F3 " sheetId="237" r:id="rId176"/>
    <sheet name="F1_TOT" sheetId="238" r:id="rId177"/>
    <sheet name="F1_ALL" sheetId="239" r:id="rId178"/>
    <sheet name="F1_EUR" sheetId="240" r:id="rId179"/>
    <sheet name="F1_USD" sheetId="241" r:id="rId180"/>
    <sheet name="F1_FC" sheetId="242" r:id="rId181"/>
    <sheet name="F2_TOT" sheetId="243" r:id="rId182"/>
    <sheet name="F2_ALL" sheetId="244" r:id="rId183"/>
    <sheet name="F2_EUR" sheetId="245" r:id="rId184"/>
    <sheet name="F2_USD" sheetId="246" r:id="rId185"/>
    <sheet name="F2_FC" sheetId="247" r:id="rId186"/>
    <sheet name="F3_TOT" sheetId="248" r:id="rId187"/>
    <sheet name="F3_ALL" sheetId="249" r:id="rId188"/>
    <sheet name="F3_EUR" sheetId="250" r:id="rId189"/>
    <sheet name="F3_USD" sheetId="251" r:id="rId190"/>
    <sheet name="F3_FC" sheetId="252" r:id="rId191"/>
    <sheet name="F4_TOT" sheetId="253" r:id="rId192"/>
    <sheet name="F4_ALL" sheetId="254" r:id="rId193"/>
    <sheet name="F4_EUR" sheetId="255" r:id="rId194"/>
    <sheet name="F4_USD" sheetId="256" r:id="rId195"/>
    <sheet name="F4_FC" sheetId="257" r:id="rId196"/>
    <sheet name="F5_TOT" sheetId="258" r:id="rId197"/>
    <sheet name="F5_ALL" sheetId="259" r:id="rId198"/>
    <sheet name="F5_EUR" sheetId="260" r:id="rId199"/>
    <sheet name="F5_USD" sheetId="261" r:id="rId200"/>
    <sheet name="F5_FC" sheetId="262" r:id="rId201"/>
    <sheet name="F1 (4)" sheetId="263" r:id="rId202"/>
    <sheet name="F2 (3)" sheetId="264" r:id="rId203"/>
    <sheet name="F3 (2)" sheetId="265" r:id="rId204"/>
    <sheet name="F4 (2)" sheetId="266" r:id="rId205"/>
    <sheet name="F5" sheetId="267" r:id="rId206"/>
    <sheet name="F6" sheetId="268" r:id="rId207"/>
    <sheet name="F1 (5)" sheetId="269" r:id="rId208"/>
    <sheet name="F1.1" sheetId="270" r:id="rId209"/>
    <sheet name="F2 (4)" sheetId="271" r:id="rId210"/>
    <sheet name="F3 (3)" sheetId="272" r:id="rId211"/>
    <sheet name="F4 (3)" sheetId="273" r:id="rId212"/>
  </sheets>
  <externalReferences>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s>
  <definedNames>
    <definedName name="_xlnm._FilterDatabase" localSheetId="20" hidden="1">'F1'!$A$7:$Q$89</definedName>
    <definedName name="_xlnm._FilterDatabase" localSheetId="99" hidden="1">'F1 (3)'!$C$7:$AR$108</definedName>
    <definedName name="_xlnm._FilterDatabase" localSheetId="102" hidden="1">'F11.DM'!$A$7:$P$134</definedName>
    <definedName name="_xlnm._FilterDatabase" localSheetId="103" hidden="1">'F12.DM'!$A$7:$AE$8</definedName>
    <definedName name="_xlnm._FilterDatabase" localSheetId="111" hidden="1">'F14.DM'!$A$6:$S$6</definedName>
    <definedName name="_xlnm._FilterDatabase" localSheetId="181" hidden="1">F2_TOT!$A$10:$L$46</definedName>
    <definedName name="_xlnm._FilterDatabase" localSheetId="14" hidden="1">'F8.1'!$A$7:$AE$10</definedName>
    <definedName name="_xlnm._FilterDatabase" localSheetId="0" hidden="1">Përmbajtja!$A$4:$E$221</definedName>
    <definedName name="_ftnref1_50" localSheetId="113">'[1]Table 39_'!#REF!</definedName>
    <definedName name="_ftnref1_50" localSheetId="122">'[1]Table 39_'!#REF!</definedName>
    <definedName name="_ftnref1_50" localSheetId="123">'[1]Table 39_'!#REF!</definedName>
    <definedName name="_ftnref1_50" localSheetId="124">'[1]Table 39_'!#REF!</definedName>
    <definedName name="_ftnref1_50" localSheetId="125">'[1]Table 39_'!#REF!</definedName>
    <definedName name="_ftnref1_50" localSheetId="126">'[1]Table 39_'!#REF!</definedName>
    <definedName name="_ftnref1_50" localSheetId="129">'[1]Table 39_'!#REF!</definedName>
    <definedName name="_ftnref1_50" localSheetId="114">'[1]Table 39_'!#REF!</definedName>
    <definedName name="_ftnref1_50" localSheetId="115">'[1]Table 39_'!#REF!</definedName>
    <definedName name="_ftnref1_50" localSheetId="116">'[1]Table 39_'!#REF!</definedName>
    <definedName name="_ftnref1_50" localSheetId="117">'[1]Table 39_'!#REF!</definedName>
    <definedName name="_ftnref1_50" localSheetId="118">'[1]Table 39_'!#REF!</definedName>
    <definedName name="_ftnref1_50" localSheetId="119">'[1]Table 39_'!#REF!</definedName>
    <definedName name="_ftnref1_50" localSheetId="120">'[1]Table 39_'!#REF!</definedName>
    <definedName name="_ftnref1_50" localSheetId="121">'[1]Table 39_'!#REF!</definedName>
    <definedName name="_ftnref1_50" localSheetId="20">'[2]Table 39_'!#REF!</definedName>
    <definedName name="_ftnref1_50" localSheetId="99">'[3]Table 39_'!#REF!</definedName>
    <definedName name="_ftnref1_50" localSheetId="21">'[2]Table 39_'!#REF!</definedName>
    <definedName name="_ftnref1_50" localSheetId="210">'[2]Table 39_'!#REF!</definedName>
    <definedName name="_ftnref1_50" localSheetId="107">'[3]Table 39_'!#REF!</definedName>
    <definedName name="_ftnref1_50" localSheetId="105">'[2]Table 39_'!#REF!</definedName>
    <definedName name="_ftnref1_50" localSheetId="104">'[2]Table 39_'!#REF!</definedName>
    <definedName name="_ftnref1_50" localSheetId="135">'[3]Table 39_'!#REF!</definedName>
    <definedName name="_ftnref1_50" localSheetId="143">'[3]Table 39_'!#REF!</definedName>
    <definedName name="_ftnref1_50">'[2]Table 39_'!#REF!</definedName>
    <definedName name="_ftnref1_50_10" localSheetId="20">'[4]Table 39_'!#REF!</definedName>
    <definedName name="_ftnref1_50_10" localSheetId="99">'[5]Table 39_'!#REF!</definedName>
    <definedName name="_ftnref1_50_10" localSheetId="21">'[4]Table 39_'!#REF!</definedName>
    <definedName name="_ftnref1_50_10" localSheetId="210">'[4]Table 39_'!#REF!</definedName>
    <definedName name="_ftnref1_50_10" localSheetId="107">'[5]Table 39_'!#REF!</definedName>
    <definedName name="_ftnref1_50_10" localSheetId="105">'[4]Table 39_'!#REF!</definedName>
    <definedName name="_ftnref1_50_10" localSheetId="104">'[4]Table 39_'!#REF!</definedName>
    <definedName name="_ftnref1_50_10" localSheetId="135">'[5]Table 39_'!#REF!</definedName>
    <definedName name="_ftnref1_50_10" localSheetId="143">'[5]Table 39_'!#REF!</definedName>
    <definedName name="_ftnref1_50_10">'[4]Table 39_'!#REF!</definedName>
    <definedName name="_ftnref1_50_15" localSheetId="20">'[4]Table 39_'!#REF!</definedName>
    <definedName name="_ftnref1_50_15" localSheetId="99">'[5]Table 39_'!#REF!</definedName>
    <definedName name="_ftnref1_50_15" localSheetId="21">'[4]Table 39_'!#REF!</definedName>
    <definedName name="_ftnref1_50_15" localSheetId="210">'[4]Table 39_'!#REF!</definedName>
    <definedName name="_ftnref1_50_15" localSheetId="107">'[5]Table 39_'!#REF!</definedName>
    <definedName name="_ftnref1_50_15" localSheetId="105">'[4]Table 39_'!#REF!</definedName>
    <definedName name="_ftnref1_50_15" localSheetId="104">'[4]Table 39_'!#REF!</definedName>
    <definedName name="_ftnref1_50_15" localSheetId="135">'[5]Table 39_'!#REF!</definedName>
    <definedName name="_ftnref1_50_15" localSheetId="143">'[5]Table 39_'!#REF!</definedName>
    <definedName name="_ftnref1_50_15">'[4]Table 39_'!#REF!</definedName>
    <definedName name="_ftnref1_50_18" localSheetId="20">'[4]Table 39_'!#REF!</definedName>
    <definedName name="_ftnref1_50_18" localSheetId="99">'[5]Table 39_'!#REF!</definedName>
    <definedName name="_ftnref1_50_18" localSheetId="21">'[4]Table 39_'!#REF!</definedName>
    <definedName name="_ftnref1_50_18" localSheetId="210">'[4]Table 39_'!#REF!</definedName>
    <definedName name="_ftnref1_50_18" localSheetId="107">'[5]Table 39_'!#REF!</definedName>
    <definedName name="_ftnref1_50_18" localSheetId="105">'[4]Table 39_'!#REF!</definedName>
    <definedName name="_ftnref1_50_18" localSheetId="104">'[4]Table 39_'!#REF!</definedName>
    <definedName name="_ftnref1_50_18" localSheetId="135">'[5]Table 39_'!#REF!</definedName>
    <definedName name="_ftnref1_50_18" localSheetId="143">'[5]Table 39_'!#REF!</definedName>
    <definedName name="_ftnref1_50_18">'[4]Table 39_'!#REF!</definedName>
    <definedName name="_ftnref1_50_19" localSheetId="20">'[4]Table 39_'!#REF!</definedName>
    <definedName name="_ftnref1_50_19" localSheetId="99">'[5]Table 39_'!#REF!</definedName>
    <definedName name="_ftnref1_50_19" localSheetId="21">'[4]Table 39_'!#REF!</definedName>
    <definedName name="_ftnref1_50_19" localSheetId="210">'[4]Table 39_'!#REF!</definedName>
    <definedName name="_ftnref1_50_19" localSheetId="107">'[5]Table 39_'!#REF!</definedName>
    <definedName name="_ftnref1_50_19" localSheetId="105">'[4]Table 39_'!#REF!</definedName>
    <definedName name="_ftnref1_50_19" localSheetId="104">'[4]Table 39_'!#REF!</definedName>
    <definedName name="_ftnref1_50_19" localSheetId="135">'[5]Table 39_'!#REF!</definedName>
    <definedName name="_ftnref1_50_19" localSheetId="143">'[5]Table 39_'!#REF!</definedName>
    <definedName name="_ftnref1_50_19">'[4]Table 39_'!#REF!</definedName>
    <definedName name="_ftnref1_50_20" localSheetId="20">'[4]Table 39_'!#REF!</definedName>
    <definedName name="_ftnref1_50_20" localSheetId="99">'[5]Table 39_'!#REF!</definedName>
    <definedName name="_ftnref1_50_20" localSheetId="21">'[4]Table 39_'!#REF!</definedName>
    <definedName name="_ftnref1_50_20" localSheetId="210">'[4]Table 39_'!#REF!</definedName>
    <definedName name="_ftnref1_50_20" localSheetId="107">'[5]Table 39_'!#REF!</definedName>
    <definedName name="_ftnref1_50_20" localSheetId="105">'[4]Table 39_'!#REF!</definedName>
    <definedName name="_ftnref1_50_20" localSheetId="104">'[4]Table 39_'!#REF!</definedName>
    <definedName name="_ftnref1_50_20" localSheetId="135">'[5]Table 39_'!#REF!</definedName>
    <definedName name="_ftnref1_50_20" localSheetId="143">'[5]Table 39_'!#REF!</definedName>
    <definedName name="_ftnref1_50_20">'[4]Table 39_'!#REF!</definedName>
    <definedName name="_ftnref1_50_21" localSheetId="20">'[4]Table 39_'!#REF!</definedName>
    <definedName name="_ftnref1_50_21" localSheetId="99">'[5]Table 39_'!#REF!</definedName>
    <definedName name="_ftnref1_50_21" localSheetId="21">'[4]Table 39_'!#REF!</definedName>
    <definedName name="_ftnref1_50_21" localSheetId="210">'[4]Table 39_'!#REF!</definedName>
    <definedName name="_ftnref1_50_21" localSheetId="107">'[5]Table 39_'!#REF!</definedName>
    <definedName name="_ftnref1_50_21" localSheetId="105">'[4]Table 39_'!#REF!</definedName>
    <definedName name="_ftnref1_50_21" localSheetId="104">'[4]Table 39_'!#REF!</definedName>
    <definedName name="_ftnref1_50_21" localSheetId="135">'[5]Table 39_'!#REF!</definedName>
    <definedName name="_ftnref1_50_21" localSheetId="143">'[5]Table 39_'!#REF!</definedName>
    <definedName name="_ftnref1_50_21">'[4]Table 39_'!#REF!</definedName>
    <definedName name="_ftnref1_50_23" localSheetId="20">'[4]Table 39_'!#REF!</definedName>
    <definedName name="_ftnref1_50_23" localSheetId="99">'[5]Table 39_'!#REF!</definedName>
    <definedName name="_ftnref1_50_23" localSheetId="21">'[4]Table 39_'!#REF!</definedName>
    <definedName name="_ftnref1_50_23" localSheetId="210">'[4]Table 39_'!#REF!</definedName>
    <definedName name="_ftnref1_50_23" localSheetId="107">'[5]Table 39_'!#REF!</definedName>
    <definedName name="_ftnref1_50_23" localSheetId="105">'[4]Table 39_'!#REF!</definedName>
    <definedName name="_ftnref1_50_23" localSheetId="104">'[4]Table 39_'!#REF!</definedName>
    <definedName name="_ftnref1_50_23" localSheetId="135">'[5]Table 39_'!#REF!</definedName>
    <definedName name="_ftnref1_50_23" localSheetId="143">'[5]Table 39_'!#REF!</definedName>
    <definedName name="_ftnref1_50_23">'[4]Table 39_'!#REF!</definedName>
    <definedName name="_ftnref1_50_24" localSheetId="20">'[4]Table 39_'!#REF!</definedName>
    <definedName name="_ftnref1_50_24" localSheetId="99">'[5]Table 39_'!#REF!</definedName>
    <definedName name="_ftnref1_50_24" localSheetId="21">'[4]Table 39_'!#REF!</definedName>
    <definedName name="_ftnref1_50_24" localSheetId="210">'[4]Table 39_'!#REF!</definedName>
    <definedName name="_ftnref1_50_24" localSheetId="107">'[5]Table 39_'!#REF!</definedName>
    <definedName name="_ftnref1_50_24" localSheetId="105">'[4]Table 39_'!#REF!</definedName>
    <definedName name="_ftnref1_50_24" localSheetId="104">'[4]Table 39_'!#REF!</definedName>
    <definedName name="_ftnref1_50_24" localSheetId="135">'[5]Table 39_'!#REF!</definedName>
    <definedName name="_ftnref1_50_24" localSheetId="143">'[5]Table 39_'!#REF!</definedName>
    <definedName name="_ftnref1_50_24">'[4]Table 39_'!#REF!</definedName>
    <definedName name="_ftnref1_50_27" localSheetId="20">'[6]Table 39_'!#REF!</definedName>
    <definedName name="_ftnref1_50_27" localSheetId="99">'[7]Table 39_'!#REF!</definedName>
    <definedName name="_ftnref1_50_27" localSheetId="21">'[6]Table 39_'!#REF!</definedName>
    <definedName name="_ftnref1_50_27" localSheetId="210">'[6]Table 39_'!#REF!</definedName>
    <definedName name="_ftnref1_50_27" localSheetId="107">'[7]Table 39_'!#REF!</definedName>
    <definedName name="_ftnref1_50_27" localSheetId="105">'[6]Table 39_'!#REF!</definedName>
    <definedName name="_ftnref1_50_27" localSheetId="104">'[6]Table 39_'!#REF!</definedName>
    <definedName name="_ftnref1_50_27" localSheetId="135">'[7]Table 39_'!#REF!</definedName>
    <definedName name="_ftnref1_50_27" localSheetId="143">'[7]Table 39_'!#REF!</definedName>
    <definedName name="_ftnref1_50_27">'[6]Table 39_'!#REF!</definedName>
    <definedName name="_ftnref1_50_28" localSheetId="20">'[6]Table 39_'!#REF!</definedName>
    <definedName name="_ftnref1_50_28" localSheetId="99">'[7]Table 39_'!#REF!</definedName>
    <definedName name="_ftnref1_50_28" localSheetId="21">'[6]Table 39_'!#REF!</definedName>
    <definedName name="_ftnref1_50_28" localSheetId="210">'[6]Table 39_'!#REF!</definedName>
    <definedName name="_ftnref1_50_28" localSheetId="107">'[7]Table 39_'!#REF!</definedName>
    <definedName name="_ftnref1_50_28" localSheetId="105">'[6]Table 39_'!#REF!</definedName>
    <definedName name="_ftnref1_50_28" localSheetId="104">'[6]Table 39_'!#REF!</definedName>
    <definedName name="_ftnref1_50_28" localSheetId="135">'[7]Table 39_'!#REF!</definedName>
    <definedName name="_ftnref1_50_28" localSheetId="143">'[7]Table 39_'!#REF!</definedName>
    <definedName name="_ftnref1_50_28">'[6]Table 39_'!#REF!</definedName>
    <definedName name="_ftnref1_50_4" localSheetId="20">'[4]Table 39_'!#REF!</definedName>
    <definedName name="_ftnref1_50_4" localSheetId="99">'[5]Table 39_'!#REF!</definedName>
    <definedName name="_ftnref1_50_4" localSheetId="21">'[4]Table 39_'!#REF!</definedName>
    <definedName name="_ftnref1_50_4" localSheetId="210">'[4]Table 39_'!#REF!</definedName>
    <definedName name="_ftnref1_50_4" localSheetId="107">'[5]Table 39_'!#REF!</definedName>
    <definedName name="_ftnref1_50_4" localSheetId="105">'[4]Table 39_'!#REF!</definedName>
    <definedName name="_ftnref1_50_4" localSheetId="104">'[4]Table 39_'!#REF!</definedName>
    <definedName name="_ftnref1_50_4" localSheetId="135">'[5]Table 39_'!#REF!</definedName>
    <definedName name="_ftnref1_50_4" localSheetId="143">'[5]Table 39_'!#REF!</definedName>
    <definedName name="_ftnref1_50_4">'[4]Table 39_'!#REF!</definedName>
    <definedName name="_ftnref1_50_5" localSheetId="20">'[4]Table 39_'!#REF!</definedName>
    <definedName name="_ftnref1_50_5" localSheetId="99">'[5]Table 39_'!#REF!</definedName>
    <definedName name="_ftnref1_50_5" localSheetId="21">'[4]Table 39_'!#REF!</definedName>
    <definedName name="_ftnref1_50_5" localSheetId="210">'[4]Table 39_'!#REF!</definedName>
    <definedName name="_ftnref1_50_5" localSheetId="107">'[5]Table 39_'!#REF!</definedName>
    <definedName name="_ftnref1_50_5" localSheetId="105">'[4]Table 39_'!#REF!</definedName>
    <definedName name="_ftnref1_50_5" localSheetId="104">'[4]Table 39_'!#REF!</definedName>
    <definedName name="_ftnref1_50_5" localSheetId="135">'[5]Table 39_'!#REF!</definedName>
    <definedName name="_ftnref1_50_5" localSheetId="143">'[5]Table 39_'!#REF!</definedName>
    <definedName name="_ftnref1_50_5">'[4]Table 39_'!#REF!</definedName>
    <definedName name="_ftnref1_50_9" localSheetId="20">'[6]Table 39_'!#REF!</definedName>
    <definedName name="_ftnref1_50_9" localSheetId="99">'[7]Table 39_'!#REF!</definedName>
    <definedName name="_ftnref1_50_9" localSheetId="21">'[6]Table 39_'!#REF!</definedName>
    <definedName name="_ftnref1_50_9" localSheetId="210">'[6]Table 39_'!#REF!</definedName>
    <definedName name="_ftnref1_50_9" localSheetId="107">'[7]Table 39_'!#REF!</definedName>
    <definedName name="_ftnref1_50_9" localSheetId="105">'[6]Table 39_'!#REF!</definedName>
    <definedName name="_ftnref1_50_9" localSheetId="104">'[6]Table 39_'!#REF!</definedName>
    <definedName name="_ftnref1_50_9" localSheetId="135">'[7]Table 39_'!#REF!</definedName>
    <definedName name="_ftnref1_50_9" localSheetId="143">'[7]Table 39_'!#REF!</definedName>
    <definedName name="_ftnref1_50_9">'[6]Table 39_'!#REF!</definedName>
    <definedName name="_ftnref1_51" localSheetId="113">'[1]Table 39_'!#REF!</definedName>
    <definedName name="_ftnref1_51" localSheetId="122">'[1]Table 39_'!#REF!</definedName>
    <definedName name="_ftnref1_51" localSheetId="123">'[1]Table 39_'!#REF!</definedName>
    <definedName name="_ftnref1_51" localSheetId="124">'[1]Table 39_'!#REF!</definedName>
    <definedName name="_ftnref1_51" localSheetId="125">'[1]Table 39_'!#REF!</definedName>
    <definedName name="_ftnref1_51" localSheetId="126">'[1]Table 39_'!#REF!</definedName>
    <definedName name="_ftnref1_51" localSheetId="129">'[1]Table 39_'!#REF!</definedName>
    <definedName name="_ftnref1_51" localSheetId="114">'[1]Table 39_'!#REF!</definedName>
    <definedName name="_ftnref1_51" localSheetId="115">'[1]Table 39_'!#REF!</definedName>
    <definedName name="_ftnref1_51" localSheetId="116">'[1]Table 39_'!#REF!</definedName>
    <definedName name="_ftnref1_51" localSheetId="117">'[1]Table 39_'!#REF!</definedName>
    <definedName name="_ftnref1_51" localSheetId="118">'[1]Table 39_'!#REF!</definedName>
    <definedName name="_ftnref1_51" localSheetId="119">'[1]Table 39_'!#REF!</definedName>
    <definedName name="_ftnref1_51" localSheetId="120">'[1]Table 39_'!#REF!</definedName>
    <definedName name="_ftnref1_51" localSheetId="121">'[1]Table 39_'!#REF!</definedName>
    <definedName name="_ftnref1_51" localSheetId="20">'[2]Table 39_'!#REF!</definedName>
    <definedName name="_ftnref1_51" localSheetId="99">'[3]Table 39_'!#REF!</definedName>
    <definedName name="_ftnref1_51" localSheetId="21">'[2]Table 39_'!#REF!</definedName>
    <definedName name="_ftnref1_51" localSheetId="210">'[2]Table 39_'!#REF!</definedName>
    <definedName name="_ftnref1_51" localSheetId="107">'[3]Table 39_'!#REF!</definedName>
    <definedName name="_ftnref1_51" localSheetId="105">'[2]Table 39_'!#REF!</definedName>
    <definedName name="_ftnref1_51" localSheetId="104">'[2]Table 39_'!#REF!</definedName>
    <definedName name="_ftnref1_51" localSheetId="135">'[3]Table 39_'!#REF!</definedName>
    <definedName name="_ftnref1_51" localSheetId="143">'[3]Table 39_'!#REF!</definedName>
    <definedName name="_ftnref1_51">'[2]Table 39_'!#REF!</definedName>
    <definedName name="_ftnref1_51_10" localSheetId="20">'[4]Table 39_'!#REF!</definedName>
    <definedName name="_ftnref1_51_10" localSheetId="99">'[5]Table 39_'!#REF!</definedName>
    <definedName name="_ftnref1_51_10" localSheetId="21">'[4]Table 39_'!#REF!</definedName>
    <definedName name="_ftnref1_51_10" localSheetId="210">'[4]Table 39_'!#REF!</definedName>
    <definedName name="_ftnref1_51_10" localSheetId="107">'[5]Table 39_'!#REF!</definedName>
    <definedName name="_ftnref1_51_10" localSheetId="105">'[4]Table 39_'!#REF!</definedName>
    <definedName name="_ftnref1_51_10" localSheetId="104">'[4]Table 39_'!#REF!</definedName>
    <definedName name="_ftnref1_51_10" localSheetId="135">'[5]Table 39_'!#REF!</definedName>
    <definedName name="_ftnref1_51_10" localSheetId="143">'[5]Table 39_'!#REF!</definedName>
    <definedName name="_ftnref1_51_10">'[4]Table 39_'!#REF!</definedName>
    <definedName name="_ftnref1_51_15" localSheetId="20">'[4]Table 39_'!#REF!</definedName>
    <definedName name="_ftnref1_51_15" localSheetId="99">'[5]Table 39_'!#REF!</definedName>
    <definedName name="_ftnref1_51_15" localSheetId="21">'[4]Table 39_'!#REF!</definedName>
    <definedName name="_ftnref1_51_15" localSheetId="210">'[4]Table 39_'!#REF!</definedName>
    <definedName name="_ftnref1_51_15" localSheetId="107">'[5]Table 39_'!#REF!</definedName>
    <definedName name="_ftnref1_51_15" localSheetId="105">'[4]Table 39_'!#REF!</definedName>
    <definedName name="_ftnref1_51_15" localSheetId="104">'[4]Table 39_'!#REF!</definedName>
    <definedName name="_ftnref1_51_15" localSheetId="135">'[5]Table 39_'!#REF!</definedName>
    <definedName name="_ftnref1_51_15" localSheetId="143">'[5]Table 39_'!#REF!</definedName>
    <definedName name="_ftnref1_51_15">'[4]Table 39_'!#REF!</definedName>
    <definedName name="_ftnref1_51_18" localSheetId="20">'[4]Table 39_'!#REF!</definedName>
    <definedName name="_ftnref1_51_18" localSheetId="99">'[5]Table 39_'!#REF!</definedName>
    <definedName name="_ftnref1_51_18" localSheetId="21">'[4]Table 39_'!#REF!</definedName>
    <definedName name="_ftnref1_51_18" localSheetId="210">'[4]Table 39_'!#REF!</definedName>
    <definedName name="_ftnref1_51_18" localSheetId="107">'[5]Table 39_'!#REF!</definedName>
    <definedName name="_ftnref1_51_18" localSheetId="105">'[4]Table 39_'!#REF!</definedName>
    <definedName name="_ftnref1_51_18" localSheetId="104">'[4]Table 39_'!#REF!</definedName>
    <definedName name="_ftnref1_51_18" localSheetId="135">'[5]Table 39_'!#REF!</definedName>
    <definedName name="_ftnref1_51_18" localSheetId="143">'[5]Table 39_'!#REF!</definedName>
    <definedName name="_ftnref1_51_18">'[4]Table 39_'!#REF!</definedName>
    <definedName name="_ftnref1_51_19" localSheetId="20">'[4]Table 39_'!#REF!</definedName>
    <definedName name="_ftnref1_51_19" localSheetId="99">'[5]Table 39_'!#REF!</definedName>
    <definedName name="_ftnref1_51_19" localSheetId="21">'[4]Table 39_'!#REF!</definedName>
    <definedName name="_ftnref1_51_19" localSheetId="210">'[4]Table 39_'!#REF!</definedName>
    <definedName name="_ftnref1_51_19" localSheetId="107">'[5]Table 39_'!#REF!</definedName>
    <definedName name="_ftnref1_51_19" localSheetId="105">'[4]Table 39_'!#REF!</definedName>
    <definedName name="_ftnref1_51_19" localSheetId="104">'[4]Table 39_'!#REF!</definedName>
    <definedName name="_ftnref1_51_19" localSheetId="135">'[5]Table 39_'!#REF!</definedName>
    <definedName name="_ftnref1_51_19" localSheetId="143">'[5]Table 39_'!#REF!</definedName>
    <definedName name="_ftnref1_51_19">'[4]Table 39_'!#REF!</definedName>
    <definedName name="_ftnref1_51_20" localSheetId="20">'[4]Table 39_'!#REF!</definedName>
    <definedName name="_ftnref1_51_20" localSheetId="99">'[5]Table 39_'!#REF!</definedName>
    <definedName name="_ftnref1_51_20" localSheetId="21">'[4]Table 39_'!#REF!</definedName>
    <definedName name="_ftnref1_51_20" localSheetId="210">'[4]Table 39_'!#REF!</definedName>
    <definedName name="_ftnref1_51_20" localSheetId="107">'[5]Table 39_'!#REF!</definedName>
    <definedName name="_ftnref1_51_20" localSheetId="105">'[4]Table 39_'!#REF!</definedName>
    <definedName name="_ftnref1_51_20" localSheetId="104">'[4]Table 39_'!#REF!</definedName>
    <definedName name="_ftnref1_51_20" localSheetId="135">'[5]Table 39_'!#REF!</definedName>
    <definedName name="_ftnref1_51_20" localSheetId="143">'[5]Table 39_'!#REF!</definedName>
    <definedName name="_ftnref1_51_20">'[4]Table 39_'!#REF!</definedName>
    <definedName name="_ftnref1_51_21" localSheetId="20">'[4]Table 39_'!#REF!</definedName>
    <definedName name="_ftnref1_51_21" localSheetId="99">'[5]Table 39_'!#REF!</definedName>
    <definedName name="_ftnref1_51_21" localSheetId="21">'[4]Table 39_'!#REF!</definedName>
    <definedName name="_ftnref1_51_21" localSheetId="210">'[4]Table 39_'!#REF!</definedName>
    <definedName name="_ftnref1_51_21" localSheetId="107">'[5]Table 39_'!#REF!</definedName>
    <definedName name="_ftnref1_51_21" localSheetId="105">'[4]Table 39_'!#REF!</definedName>
    <definedName name="_ftnref1_51_21" localSheetId="104">'[4]Table 39_'!#REF!</definedName>
    <definedName name="_ftnref1_51_21" localSheetId="135">'[5]Table 39_'!#REF!</definedName>
    <definedName name="_ftnref1_51_21" localSheetId="143">'[5]Table 39_'!#REF!</definedName>
    <definedName name="_ftnref1_51_21">'[4]Table 39_'!#REF!</definedName>
    <definedName name="_ftnref1_51_23" localSheetId="20">'[4]Table 39_'!#REF!</definedName>
    <definedName name="_ftnref1_51_23" localSheetId="99">'[5]Table 39_'!#REF!</definedName>
    <definedName name="_ftnref1_51_23" localSheetId="21">'[4]Table 39_'!#REF!</definedName>
    <definedName name="_ftnref1_51_23" localSheetId="210">'[4]Table 39_'!#REF!</definedName>
    <definedName name="_ftnref1_51_23" localSheetId="107">'[5]Table 39_'!#REF!</definedName>
    <definedName name="_ftnref1_51_23" localSheetId="105">'[4]Table 39_'!#REF!</definedName>
    <definedName name="_ftnref1_51_23" localSheetId="104">'[4]Table 39_'!#REF!</definedName>
    <definedName name="_ftnref1_51_23" localSheetId="135">'[5]Table 39_'!#REF!</definedName>
    <definedName name="_ftnref1_51_23" localSheetId="143">'[5]Table 39_'!#REF!</definedName>
    <definedName name="_ftnref1_51_23">'[4]Table 39_'!#REF!</definedName>
    <definedName name="_ftnref1_51_24" localSheetId="20">'[4]Table 39_'!#REF!</definedName>
    <definedName name="_ftnref1_51_24" localSheetId="99">'[5]Table 39_'!#REF!</definedName>
    <definedName name="_ftnref1_51_24" localSheetId="21">'[4]Table 39_'!#REF!</definedName>
    <definedName name="_ftnref1_51_24" localSheetId="210">'[4]Table 39_'!#REF!</definedName>
    <definedName name="_ftnref1_51_24" localSheetId="107">'[5]Table 39_'!#REF!</definedName>
    <definedName name="_ftnref1_51_24" localSheetId="105">'[4]Table 39_'!#REF!</definedName>
    <definedName name="_ftnref1_51_24" localSheetId="104">'[4]Table 39_'!#REF!</definedName>
    <definedName name="_ftnref1_51_24" localSheetId="135">'[5]Table 39_'!#REF!</definedName>
    <definedName name="_ftnref1_51_24" localSheetId="143">'[5]Table 39_'!#REF!</definedName>
    <definedName name="_ftnref1_51_24">'[4]Table 39_'!#REF!</definedName>
    <definedName name="_ftnref1_51_4" localSheetId="20">'[4]Table 39_'!#REF!</definedName>
    <definedName name="_ftnref1_51_4" localSheetId="99">'[5]Table 39_'!#REF!</definedName>
    <definedName name="_ftnref1_51_4" localSheetId="21">'[4]Table 39_'!#REF!</definedName>
    <definedName name="_ftnref1_51_4" localSheetId="210">'[4]Table 39_'!#REF!</definedName>
    <definedName name="_ftnref1_51_4" localSheetId="107">'[5]Table 39_'!#REF!</definedName>
    <definedName name="_ftnref1_51_4" localSheetId="105">'[4]Table 39_'!#REF!</definedName>
    <definedName name="_ftnref1_51_4" localSheetId="104">'[4]Table 39_'!#REF!</definedName>
    <definedName name="_ftnref1_51_4" localSheetId="135">'[5]Table 39_'!#REF!</definedName>
    <definedName name="_ftnref1_51_4" localSheetId="143">'[5]Table 39_'!#REF!</definedName>
    <definedName name="_ftnref1_51_4">'[4]Table 39_'!#REF!</definedName>
    <definedName name="_ftnref1_51_5" localSheetId="20">'[4]Table 39_'!#REF!</definedName>
    <definedName name="_ftnref1_51_5" localSheetId="99">'[5]Table 39_'!#REF!</definedName>
    <definedName name="_ftnref1_51_5" localSheetId="21">'[4]Table 39_'!#REF!</definedName>
    <definedName name="_ftnref1_51_5" localSheetId="210">'[4]Table 39_'!#REF!</definedName>
    <definedName name="_ftnref1_51_5" localSheetId="107">'[5]Table 39_'!#REF!</definedName>
    <definedName name="_ftnref1_51_5" localSheetId="105">'[4]Table 39_'!#REF!</definedName>
    <definedName name="_ftnref1_51_5" localSheetId="104">'[4]Table 39_'!#REF!</definedName>
    <definedName name="_ftnref1_51_5" localSheetId="135">'[5]Table 39_'!#REF!</definedName>
    <definedName name="_ftnref1_51_5" localSheetId="143">'[5]Table 39_'!#REF!</definedName>
    <definedName name="_ftnref1_51_5">'[4]Table 39_'!#REF!</definedName>
    <definedName name="_h" localSheetId="20">'[4]Table 39_'!#REF!</definedName>
    <definedName name="_h" localSheetId="99">'[5]Table 39_'!#REF!</definedName>
    <definedName name="_h" localSheetId="21">'[4]Table 39_'!#REF!</definedName>
    <definedName name="_h" localSheetId="210">'[4]Table 39_'!#REF!</definedName>
    <definedName name="_h" localSheetId="107">'[5]Table 39_'!#REF!</definedName>
    <definedName name="_h" localSheetId="105">'[4]Table 39_'!#REF!</definedName>
    <definedName name="_h" localSheetId="104">'[4]Table 39_'!#REF!</definedName>
    <definedName name="_h" localSheetId="135">'[5]Table 39_'!#REF!</definedName>
    <definedName name="_h" localSheetId="143">'[5]Table 39_'!#REF!</definedName>
    <definedName name="_h">'[4]Table 39_'!#REF!</definedName>
    <definedName name="A" localSheetId="20">#REF!</definedName>
    <definedName name="A" localSheetId="99">#REF!</definedName>
    <definedName name="A" localSheetId="21">#REF!</definedName>
    <definedName name="A">#REF!</definedName>
    <definedName name="AccDigits" localSheetId="20">#REF!</definedName>
    <definedName name="AccDigits" localSheetId="99">#REF!</definedName>
    <definedName name="AccDigits" localSheetId="21">#REF!</definedName>
    <definedName name="AccDigits">#REF!</definedName>
    <definedName name="AccDigitsForAssets" localSheetId="20">#REF!</definedName>
    <definedName name="AccDigitsForAssets" localSheetId="99">#REF!</definedName>
    <definedName name="AccDigitsForAssets" localSheetId="21">#REF!</definedName>
    <definedName name="AccDigitsForAssets">#REF!</definedName>
    <definedName name="AccDigitsForLiabilities" localSheetId="20">#REF!</definedName>
    <definedName name="AccDigitsForLiabilities" localSheetId="99">#REF!</definedName>
    <definedName name="AccDigitsForLiabilities" localSheetId="21">#REF!</definedName>
    <definedName name="AccDigitsForLiabilities">#REF!</definedName>
    <definedName name="AccDigitsForOffBalance" localSheetId="20">#REF!</definedName>
    <definedName name="AccDigitsForOffBalance" localSheetId="99">#REF!</definedName>
    <definedName name="AccDigitsForOffBalance" localSheetId="21">#REF!</definedName>
    <definedName name="AccDigitsForOffBalance">#REF!</definedName>
    <definedName name="AccDigitsForPL" localSheetId="20">#REF!</definedName>
    <definedName name="AccDigitsForPL" localSheetId="99">#REF!</definedName>
    <definedName name="AccDigitsForPL" localSheetId="21">#REF!</definedName>
    <definedName name="AccDigitsForPL">#REF!</definedName>
    <definedName name="Accounting">[8]Parameters!$C$109:$C$112</definedName>
    <definedName name="Administrim_aktivesh">#REF!</definedName>
    <definedName name="afatet" localSheetId="20">#REF!</definedName>
    <definedName name="afatet" localSheetId="21">#REF!</definedName>
    <definedName name="afatet" localSheetId="85">'[9]Data Types'!$C$152:$C$153</definedName>
    <definedName name="afatet" localSheetId="84">'[9]Data Types'!$C$152:$C$153</definedName>
    <definedName name="afatet" localSheetId="107">'[10]Data Types'!$C$158:$C$159</definedName>
    <definedName name="afatet" localSheetId="82">'[9]Data Types'!$C$152:$C$153</definedName>
    <definedName name="afatet" localSheetId="83">'[9]Data Types'!$C$152:$C$153</definedName>
    <definedName name="afatet" localSheetId="105">'[11]Data Types'!$C$158:$C$159</definedName>
    <definedName name="afatet" localSheetId="104">'[11]Data Types'!$C$158:$C$159</definedName>
    <definedName name="afatet">#REF!</definedName>
    <definedName name="Aktivitete_këshilluese">#REF!</definedName>
    <definedName name="Amortising_Schedule" localSheetId="99">#REF!</definedName>
    <definedName name="Amortising_Schedule">#REF!</definedName>
    <definedName name="annex1">#N/A</definedName>
    <definedName name="annex2">#N/A</definedName>
    <definedName name="AP">'[12]Lists-Aux'!$D:$D</definedName>
    <definedName name="App" localSheetId="143">[13]Lists!$A$27:$A$29</definedName>
    <definedName name="App">[14]Lists!$A$27:$A$29</definedName>
    <definedName name="AT">'[15]Lists-Aux'!$B:$B</definedName>
    <definedName name="AUD" localSheetId="20">#REF!</definedName>
    <definedName name="AUD" localSheetId="21">#REF!</definedName>
    <definedName name="AUD">#REF!</definedName>
    <definedName name="average_vol">'[16]Monte Carlo Simulation'!$K$22</definedName>
    <definedName name="average_week_1">'[16]Monte Carlo Simulation'!$K$15</definedName>
    <definedName name="average_week_2">'[16]Monte Carlo Simulation'!$K$16</definedName>
    <definedName name="average_week_3">'[16]Monte Carlo Simulation'!$K$17</definedName>
    <definedName name="average_week_4">'[16]Monte Carlo Simulation'!$K$18</definedName>
    <definedName name="average_week_52">'[16]Monte Carlo Simulation'!$K$19</definedName>
    <definedName name="avverage_week_1">'[16]Monte Carlo Simulation'!$K$15</definedName>
    <definedName name="Banka__2">#REF!</definedName>
    <definedName name="BankName" localSheetId="20">#REF!</definedName>
    <definedName name="BankName" localSheetId="99">#REF!</definedName>
    <definedName name="BankName" localSheetId="21">#REF!</definedName>
    <definedName name="BankName">#REF!</definedName>
    <definedName name="BankType">[8]Parameters!$C$113:$C$115</definedName>
    <definedName name="BAS">'[12]Lists-Aux'!$A:$A</definedName>
    <definedName name="Basel">[17]Parameters!$C$32:$C$33</definedName>
    <definedName name="Basel12" localSheetId="174">#REF!</definedName>
    <definedName name="Basel12" localSheetId="175">#REF!</definedName>
    <definedName name="Basel12">#REF!</definedName>
    <definedName name="benny" localSheetId="99">#REF!</definedName>
    <definedName name="benny">#REF!</definedName>
    <definedName name="borrower_classification">#REF!</definedName>
    <definedName name="BranchName" localSheetId="20">#REF!</definedName>
    <definedName name="BranchName" localSheetId="99">#REF!</definedName>
    <definedName name="BranchName" localSheetId="21">#REF!</definedName>
    <definedName name="BranchName">#REF!</definedName>
    <definedName name="BT">'[12]Lists-Aux'!$E:$E</definedName>
    <definedName name="BusDayRule" localSheetId="99">#REF!</definedName>
    <definedName name="BusDayRule">#REF!</definedName>
    <definedName name="CAD" localSheetId="20">#REF!</definedName>
    <definedName name="CAD" localSheetId="21">#REF!</definedName>
    <definedName name="CAD">#REF!</definedName>
    <definedName name="Carlos" localSheetId="113">#REF!</definedName>
    <definedName name="Carlos" localSheetId="122">#REF!</definedName>
    <definedName name="Carlos" localSheetId="123">#REF!</definedName>
    <definedName name="Carlos" localSheetId="124">#REF!</definedName>
    <definedName name="Carlos" localSheetId="125">#REF!</definedName>
    <definedName name="Carlos" localSheetId="126">#REF!</definedName>
    <definedName name="Carlos" localSheetId="129">#REF!</definedName>
    <definedName name="Carlos" localSheetId="114">#REF!</definedName>
    <definedName name="Carlos" localSheetId="115">#REF!</definedName>
    <definedName name="Carlos" localSheetId="116">#REF!</definedName>
    <definedName name="Carlos" localSheetId="117">#REF!</definedName>
    <definedName name="Carlos" localSheetId="118">#REF!</definedName>
    <definedName name="Carlos" localSheetId="119">#REF!</definedName>
    <definedName name="Carlos" localSheetId="120">#REF!</definedName>
    <definedName name="Carlos" localSheetId="121">#REF!</definedName>
    <definedName name="Carlos" localSheetId="20">#REF!</definedName>
    <definedName name="Carlos" localSheetId="99">#REF!</definedName>
    <definedName name="Carlos" localSheetId="21">#REF!</definedName>
    <definedName name="Carlos" localSheetId="210">#REF!</definedName>
    <definedName name="Carlos" localSheetId="107">#REF!</definedName>
    <definedName name="Carlos" localSheetId="134">#REF!</definedName>
    <definedName name="Carlos" localSheetId="133">#REF!</definedName>
    <definedName name="Carlos" localSheetId="135">#REF!</definedName>
    <definedName name="Carlos" localSheetId="136">#REF!</definedName>
    <definedName name="Carlos" localSheetId="132">#REF!</definedName>
    <definedName name="Carlos" localSheetId="143">#REF!</definedName>
    <definedName name="Carlos">#REF!</definedName>
    <definedName name="CCROTC" localSheetId="174">#REF!</definedName>
    <definedName name="CCROTC" localSheetId="175">#REF!</definedName>
    <definedName name="CCROTC">#REF!</definedName>
    <definedName name="CCRSFT" localSheetId="174">#REF!</definedName>
    <definedName name="CCRSFT" localSheetId="175">#REF!</definedName>
    <definedName name="CCRSFT">#REF!</definedName>
    <definedName name="checkMFI">#REF!</definedName>
    <definedName name="checkNCB">#REF!</definedName>
    <definedName name="CHF" localSheetId="20">#REF!</definedName>
    <definedName name="CHF" localSheetId="21">#REF!</definedName>
    <definedName name="CHF">#REF!</definedName>
    <definedName name="class_after">'[18]Data Types'!$C$153:$C$159</definedName>
    <definedName name="class_of_instrument" localSheetId="105">[19]Sheet1!$B$9:$B$11</definedName>
    <definedName name="class_of_instrument" localSheetId="104">[19]Sheet1!$B$9:$B$11</definedName>
    <definedName name="class_of_instrument">[19]Sheet1!$B$9:$B$11</definedName>
    <definedName name="COF">'[15]Lists-Aux'!$G:$G</definedName>
    <definedName name="COI">'[12]Lists-Aux'!$H:$H</definedName>
    <definedName name="Collateral_no">#REF!</definedName>
    <definedName name="Collateral_type">#REF!</definedName>
    <definedName name="Compliance">#REF!</definedName>
    <definedName name="Counter" localSheetId="99">#REF!</definedName>
    <definedName name="Counter">#REF!</definedName>
    <definedName name="Country_codes" localSheetId="105">[19]Sheet1!$E$2:$E$244</definedName>
    <definedName name="Country_codes" localSheetId="104">[19]Sheet1!$E$2:$E$244</definedName>
    <definedName name="Country_codes">[19]Sheet1!$E$2:$E$244</definedName>
    <definedName name="CP">'[12]Lists-Aux'!$I:$I</definedName>
    <definedName name="CQS">'[12]Lists-Aux'!$J:$J</definedName>
    <definedName name="Credit_destinaiton">#REF!</definedName>
    <definedName name="CT">'[12]Lists-Aux'!$K:$K</definedName>
    <definedName name="Currency_code">'[20]Data Types'!$B$72:$B$90</definedName>
    <definedName name="Currency_codes" localSheetId="105">[19]Sheet1!$H$2:$H$13</definedName>
    <definedName name="Currency_codes" localSheetId="104">[19]Sheet1!$H$2:$H$13</definedName>
    <definedName name="Currency_codes">[19]Sheet1!$H$2:$H$13</definedName>
    <definedName name="currency_list" localSheetId="99">#REF!</definedName>
    <definedName name="currency_list">#REF!</definedName>
    <definedName name="DatabasePath">[21]General!$F$13</definedName>
    <definedName name="DatabasePathe">[21]General!$F$13</definedName>
    <definedName name="Date">[22]Udhëzues!$B$9:$B$12</definedName>
    <definedName name="DBPATH" localSheetId="20">#REF!</definedName>
    <definedName name="DBPATH" localSheetId="99">#REF!</definedName>
    <definedName name="DBPATH" localSheetId="21">#REF!</definedName>
    <definedName name="DBPATH">#REF!</definedName>
    <definedName name="Dëmtime_fizike_të_aktiveve">#REF!</definedName>
    <definedName name="Dështim_i_proceseve">#REF!</definedName>
    <definedName name="Destinacioni" localSheetId="20">#REF!</definedName>
    <definedName name="Destinacioni" localSheetId="21">#REF!</definedName>
    <definedName name="Destinacioni" localSheetId="85">'[9]Data Types'!$C$72:$C$75</definedName>
    <definedName name="Destinacioni" localSheetId="84">'[9]Data Types'!$C$72:$C$75</definedName>
    <definedName name="Destinacioni" localSheetId="107">'[10]Data Types'!$C$75:$C$78</definedName>
    <definedName name="Destinacioni" localSheetId="82">'[9]Data Types'!$C$72:$C$75</definedName>
    <definedName name="Destinacioni" localSheetId="83">'[9]Data Types'!$C$72:$C$75</definedName>
    <definedName name="Destinacioni" localSheetId="105">'[11]Data Types'!$C$76:$C$79</definedName>
    <definedName name="Destinacioni" localSheetId="104">'[11]Data Types'!$C$76:$C$79</definedName>
    <definedName name="Destinacioni">#REF!</definedName>
    <definedName name="Destinacioni_kredise">[23]Udhëzues!$A$66:$A$69</definedName>
    <definedName name="dfd" localSheetId="174">[8]Parameters!#REF!</definedName>
    <definedName name="dfd" localSheetId="175">[8]Parameters!#REF!</definedName>
    <definedName name="dfd">[8]Parameters!#REF!</definedName>
    <definedName name="DimensionsNames">[15]Dimensions!$B$2:$B$79</definedName>
    <definedName name="Diversiteti_dhe_diskriminimi">#REF!</definedName>
    <definedName name="dsa" localSheetId="113">#REF!</definedName>
    <definedName name="dsa" localSheetId="122">#REF!</definedName>
    <definedName name="dsa" localSheetId="123">#REF!</definedName>
    <definedName name="dsa" localSheetId="124">#REF!</definedName>
    <definedName name="dsa" localSheetId="125">#REF!</definedName>
    <definedName name="dsa" localSheetId="126">#REF!</definedName>
    <definedName name="dsa" localSheetId="129">#REF!</definedName>
    <definedName name="dsa" localSheetId="114">#REF!</definedName>
    <definedName name="dsa" localSheetId="115">#REF!</definedName>
    <definedName name="dsa" localSheetId="116">#REF!</definedName>
    <definedName name="dsa" localSheetId="117">#REF!</definedName>
    <definedName name="dsa" localSheetId="118">#REF!</definedName>
    <definedName name="dsa" localSheetId="119">#REF!</definedName>
    <definedName name="dsa" localSheetId="120">#REF!</definedName>
    <definedName name="dsa" localSheetId="121">#REF!</definedName>
    <definedName name="dsa" localSheetId="20">#REF!</definedName>
    <definedName name="dsa" localSheetId="99">#REF!</definedName>
    <definedName name="dsa" localSheetId="21">#REF!</definedName>
    <definedName name="dsa" localSheetId="210">#REF!</definedName>
    <definedName name="dsa" localSheetId="107">#REF!</definedName>
    <definedName name="dsa" localSheetId="134">#REF!</definedName>
    <definedName name="dsa" localSheetId="133">#REF!</definedName>
    <definedName name="dsa" localSheetId="135">#REF!</definedName>
    <definedName name="dsa" localSheetId="136">#REF!</definedName>
    <definedName name="dsa" localSheetId="132">#REF!</definedName>
    <definedName name="dsa" localSheetId="143">#REF!</definedName>
    <definedName name="dsa">#REF!</definedName>
    <definedName name="E_O">#REF!</definedName>
    <definedName name="Economic_sector">#REF!</definedName>
    <definedName name="edc">[24]Members!$D$3:E$2477</definedName>
    <definedName name="Efekti_Financiar">[25]Referencat!$B$57:$B$62</definedName>
    <definedName name="Ekzekutim_kolateral" localSheetId="20">#REF!</definedName>
    <definedName name="Ekzekutim_kolateral" localSheetId="21">#REF!</definedName>
    <definedName name="Ekzekutim_kolateral" localSheetId="105">'[11]Data Types'!$C$283:$C$286</definedName>
    <definedName name="Ekzekutim_kolateral" localSheetId="104">'[11]Data Types'!$C$283:$C$286</definedName>
    <definedName name="Ekzekutim_kolateral">#REF!</definedName>
    <definedName name="Ekzekutimi_shpërndarja_dhe_administrimi_i_proceseve">#REF!</definedName>
    <definedName name="elapsed" localSheetId="99">#REF!</definedName>
    <definedName name="elapsed">#REF!</definedName>
    <definedName name="Emetuesi" localSheetId="20">#REF!</definedName>
    <definedName name="Emetuesi" localSheetId="21">#REF!</definedName>
    <definedName name="Emetuesi">#REF!</definedName>
    <definedName name="ER">'[12]Lists-Aux'!$N:$N</definedName>
    <definedName name="executor">[22]Udhëzues!$B$26:$B$27</definedName>
    <definedName name="ExternalData" localSheetId="20">#REF!</definedName>
    <definedName name="ExternalData" localSheetId="99">#REF!</definedName>
    <definedName name="ExternalData" localSheetId="21">#REF!</definedName>
    <definedName name="ExternalData">#REF!</definedName>
    <definedName name="F100Level" localSheetId="20">[21]General!#REF!</definedName>
    <definedName name="F100Level" localSheetId="99">[21]General!#REF!</definedName>
    <definedName name="F100Level" localSheetId="21">[21]General!#REF!</definedName>
    <definedName name="F100Level">[21]General!#REF!</definedName>
    <definedName name="FACTOR" localSheetId="20">#REF!</definedName>
    <definedName name="FACTOR" localSheetId="99">#REF!</definedName>
    <definedName name="FACTOR" localSheetId="21">#REF!</definedName>
    <definedName name="FACTOR">#REF!</definedName>
    <definedName name="Faktorë_të_jashtëm">#REF!</definedName>
    <definedName name="Faya" localSheetId="20">#REF!</definedName>
    <definedName name="Faya" localSheetId="21">#REF!</definedName>
    <definedName name="Faya" localSheetId="85">'[9]Data Types'!$C$130:$C$149</definedName>
    <definedName name="Faya" localSheetId="84">'[9]Data Types'!$C$130:$C$149</definedName>
    <definedName name="Faya" localSheetId="107">'[10]Data Types'!$C$136:$C$155</definedName>
    <definedName name="Faya" localSheetId="82">'[9]Data Types'!$C$130:$C$149</definedName>
    <definedName name="Faya" localSheetId="83">'[9]Data Types'!$C$130:$C$149</definedName>
    <definedName name="Faya" localSheetId="105">'[11]Data Types'!$C$136:$C$155</definedName>
    <definedName name="Faya" localSheetId="104">'[11]Data Types'!$C$136:$C$155</definedName>
    <definedName name="Faya">#REF!</definedName>
    <definedName name="Faza" localSheetId="20">#REF!</definedName>
    <definedName name="Faza" localSheetId="21">#REF!</definedName>
    <definedName name="Faza">#REF!</definedName>
    <definedName name="Faza_dosjes">#REF!</definedName>
    <definedName name="fdsg" localSheetId="113">'[1]Table 39_'!#REF!</definedName>
    <definedName name="fdsg" localSheetId="122">'[1]Table 39_'!#REF!</definedName>
    <definedName name="fdsg" localSheetId="123">'[1]Table 39_'!#REF!</definedName>
    <definedName name="fdsg" localSheetId="124">'[1]Table 39_'!#REF!</definedName>
    <definedName name="fdsg" localSheetId="125">'[1]Table 39_'!#REF!</definedName>
    <definedName name="fdsg" localSheetId="126">'[1]Table 39_'!#REF!</definedName>
    <definedName name="fdsg" localSheetId="129">'[1]Table 39_'!#REF!</definedName>
    <definedName name="fdsg" localSheetId="114">'[1]Table 39_'!#REF!</definedName>
    <definedName name="fdsg" localSheetId="115">'[1]Table 39_'!#REF!</definedName>
    <definedName name="fdsg" localSheetId="116">'[1]Table 39_'!#REF!</definedName>
    <definedName name="fdsg" localSheetId="117">'[1]Table 39_'!#REF!</definedName>
    <definedName name="fdsg" localSheetId="118">'[1]Table 39_'!#REF!</definedName>
    <definedName name="fdsg" localSheetId="119">'[1]Table 39_'!#REF!</definedName>
    <definedName name="fdsg" localSheetId="120">'[1]Table 39_'!#REF!</definedName>
    <definedName name="fdsg" localSheetId="121">'[1]Table 39_'!#REF!</definedName>
    <definedName name="fdsg" localSheetId="20">'[26]Table 39_'!#REF!</definedName>
    <definedName name="fdsg" localSheetId="99">'[3]Table 39_'!#REF!</definedName>
    <definedName name="fdsg" localSheetId="21">'[26]Table 39_'!#REF!</definedName>
    <definedName name="fdsg" localSheetId="210">'[2]Table 39_'!#REF!</definedName>
    <definedName name="fdsg" localSheetId="107">'[3]Table 39_'!#REF!</definedName>
    <definedName name="fdsg" localSheetId="105">'[2]Table 39_'!#REF!</definedName>
    <definedName name="fdsg" localSheetId="104">'[2]Table 39_'!#REF!</definedName>
    <definedName name="fdsg" localSheetId="135">'[3]Table 39_'!#REF!</definedName>
    <definedName name="fdsg" localSheetId="143">'[3]Table 39_'!#REF!</definedName>
    <definedName name="fdsg">'[26]Table 39_'!#REF!</definedName>
    <definedName name="fgf" localSheetId="113">'[7]Table 39_'!#REF!</definedName>
    <definedName name="fgf" localSheetId="122">'[7]Table 39_'!#REF!</definedName>
    <definedName name="fgf" localSheetId="123">'[7]Table 39_'!#REF!</definedName>
    <definedName name="fgf" localSheetId="124">'[7]Table 39_'!#REF!</definedName>
    <definedName name="fgf" localSheetId="125">'[7]Table 39_'!#REF!</definedName>
    <definedName name="fgf" localSheetId="126">'[7]Table 39_'!#REF!</definedName>
    <definedName name="fgf" localSheetId="129">'[7]Table 39_'!#REF!</definedName>
    <definedName name="fgf" localSheetId="114">'[7]Table 39_'!#REF!</definedName>
    <definedName name="fgf" localSheetId="115">'[7]Table 39_'!#REF!</definedName>
    <definedName name="fgf" localSheetId="116">'[7]Table 39_'!#REF!</definedName>
    <definedName name="fgf" localSheetId="117">'[7]Table 39_'!#REF!</definedName>
    <definedName name="fgf" localSheetId="118">'[7]Table 39_'!#REF!</definedName>
    <definedName name="fgf" localSheetId="119">'[7]Table 39_'!#REF!</definedName>
    <definedName name="fgf" localSheetId="120">'[7]Table 39_'!#REF!</definedName>
    <definedName name="fgf" localSheetId="121">'[7]Table 39_'!#REF!</definedName>
    <definedName name="fgf" localSheetId="20">'[27]Table 39_'!#REF!</definedName>
    <definedName name="fgf" localSheetId="99">'[7]Table 39_'!#REF!</definedName>
    <definedName name="fgf" localSheetId="21">'[27]Table 39_'!#REF!</definedName>
    <definedName name="fgf" localSheetId="210">'[6]Table 39_'!#REF!</definedName>
    <definedName name="fgf" localSheetId="107">'[7]Table 39_'!#REF!</definedName>
    <definedName name="fgf" localSheetId="105">'[6]Table 39_'!#REF!</definedName>
    <definedName name="fgf" localSheetId="104">'[6]Table 39_'!#REF!</definedName>
    <definedName name="fgf" localSheetId="135">'[7]Table 39_'!#REF!</definedName>
    <definedName name="fgf" localSheetId="143">'[7]Table 39_'!#REF!</definedName>
    <definedName name="fgf">'[27]Table 39_'!#REF!</definedName>
    <definedName name="Financat_e_korporatave">#REF!</definedName>
    <definedName name="Financial_Effect">'[25]Referencat anglisht'!$B$47:$B$52</definedName>
    <definedName name="Forma" localSheetId="105">[19]Udhëzues!$A$79:$A$89</definedName>
    <definedName name="Forma" localSheetId="104">[19]Udhëzues!$A$79:$A$89</definedName>
    <definedName name="Forma">[19]Udhëzues!$A$79:$A$89</definedName>
    <definedName name="Forma_Rist" localSheetId="20">#REF!</definedName>
    <definedName name="Forma_Rist" localSheetId="21">#REF!</definedName>
    <definedName name="Forma_Rist" localSheetId="107">'[10]Data Types'!$C$96:$C$106</definedName>
    <definedName name="Forma_Rist">#REF!</definedName>
    <definedName name="Forma_ristrukt" localSheetId="105">'[11]Data Types'!$C$97:$C$108</definedName>
    <definedName name="Forma_ristrukt" localSheetId="104">'[11]Data Types'!$C$97:$C$108</definedName>
    <definedName name="Forma_ristrukt">'[9]Data Types'!$C$92:$C$103</definedName>
    <definedName name="Forma_ristruktu" localSheetId="20">#REF!</definedName>
    <definedName name="Forma_ristruktu" localSheetId="99">#REF!</definedName>
    <definedName name="Forma_ristruktu" localSheetId="21">#REF!</definedName>
    <definedName name="Forma_ristruktu" localSheetId="210">#REF!</definedName>
    <definedName name="Forma_ristruktu" localSheetId="85">#REF!</definedName>
    <definedName name="Forma_ristruktu" localSheetId="84">#REF!</definedName>
    <definedName name="Forma_ristruktu" localSheetId="107">#REF!</definedName>
    <definedName name="Forma_ristruktu" localSheetId="82">#REF!</definedName>
    <definedName name="Forma_ristruktu" localSheetId="83">#REF!</definedName>
    <definedName name="Forma_ristruktu">#REF!</definedName>
    <definedName name="Forma_ristrukturimit">[23]Udhëzues!$A$79:$A$89</definedName>
    <definedName name="Frequency" localSheetId="143">[13]Lists!$A$21:$A$25</definedName>
    <definedName name="Frequency">[14]Lists!$A$21:$A$25</definedName>
    <definedName name="GA">'[12]Lists-Aux'!$P:$P</definedName>
    <definedName name="Group">[8]Parameters!$C$93:$C$94</definedName>
    <definedName name="Group2">[28]Parameters!$C$42:$C$43</definedName>
    <definedName name="hhhhh" localSheetId="20">#REF!</definedName>
    <definedName name="hhhhh" localSheetId="99">#REF!</definedName>
    <definedName name="hhhhh" localSheetId="21">#REF!</definedName>
    <definedName name="hhhhh" localSheetId="210">#REF!</definedName>
    <definedName name="hhhhh" localSheetId="107">#REF!</definedName>
    <definedName name="hhhhh" localSheetId="135">#REF!</definedName>
    <definedName name="hhhhh" localSheetId="143">#REF!</definedName>
    <definedName name="hhhhh">#REF!</definedName>
    <definedName name="ho" localSheetId="113">#REF!</definedName>
    <definedName name="ho" localSheetId="122">#REF!</definedName>
    <definedName name="ho" localSheetId="123">#REF!</definedName>
    <definedName name="ho" localSheetId="124">#REF!</definedName>
    <definedName name="ho" localSheetId="125">#REF!</definedName>
    <definedName name="ho" localSheetId="126">#REF!</definedName>
    <definedName name="ho" localSheetId="129">#REF!</definedName>
    <definedName name="ho" localSheetId="114">#REF!</definedName>
    <definedName name="ho" localSheetId="115">#REF!</definedName>
    <definedName name="ho" localSheetId="116">#REF!</definedName>
    <definedName name="ho" localSheetId="117">#REF!</definedName>
    <definedName name="ho" localSheetId="118">#REF!</definedName>
    <definedName name="ho" localSheetId="119">#REF!</definedName>
    <definedName name="ho" localSheetId="120">#REF!</definedName>
    <definedName name="ho" localSheetId="121">#REF!</definedName>
    <definedName name="ho" localSheetId="20">#REF!</definedName>
    <definedName name="ho" localSheetId="99">#REF!</definedName>
    <definedName name="ho" localSheetId="21">#REF!</definedName>
    <definedName name="ho" localSheetId="210">#REF!</definedName>
    <definedName name="ho" localSheetId="107">#REF!</definedName>
    <definedName name="ho" localSheetId="134">#REF!</definedName>
    <definedName name="ho" localSheetId="133">#REF!</definedName>
    <definedName name="ho" localSheetId="135">#REF!</definedName>
    <definedName name="ho" localSheetId="136">#REF!</definedName>
    <definedName name="ho" localSheetId="132">#REF!</definedName>
    <definedName name="ho" localSheetId="143">#REF!</definedName>
    <definedName name="ho">#REF!</definedName>
    <definedName name="IM">'[12]Lists-Aux'!$Q:$Q</definedName>
    <definedName name="initial_price" localSheetId="99">#REF!</definedName>
    <definedName name="initial_price">#REF!</definedName>
    <definedName name="Inst_clas">'[20]Data Types'!#REF!</definedName>
    <definedName name="Inst_type">'[20]Data Types'!#REF!</definedName>
    <definedName name="Instrument_type" localSheetId="105">[19]Sheet1!$B$2:$B$6</definedName>
    <definedName name="Instrument_type" localSheetId="104">[19]Sheet1!$B$2:$B$6</definedName>
    <definedName name="Instrument_type">[19]Sheet1!$B$2:$B$6</definedName>
    <definedName name="Instrumenti" localSheetId="20">#REF!</definedName>
    <definedName name="Instrumenti" localSheetId="21">#REF!</definedName>
    <definedName name="Instrumenti">#REF!</definedName>
    <definedName name="InstVol" localSheetId="99">[29]CapColFlr!#REF!</definedName>
    <definedName name="InstVol">[29]CapColFlr!#REF!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ssuer_sector">'[20]Data Types'!#REF!</definedName>
    <definedName name="JedenRadekPodSestavou" localSheetId="113">#REF!</definedName>
    <definedName name="JedenRadekPodSestavou" localSheetId="122">#REF!</definedName>
    <definedName name="JedenRadekPodSestavou" localSheetId="123">#REF!</definedName>
    <definedName name="JedenRadekPodSestavou" localSheetId="124">#REF!</definedName>
    <definedName name="JedenRadekPodSestavou" localSheetId="125">#REF!</definedName>
    <definedName name="JedenRadekPodSestavou" localSheetId="126">#REF!</definedName>
    <definedName name="JedenRadekPodSestavou" localSheetId="129">#REF!</definedName>
    <definedName name="JedenRadekPodSestavou" localSheetId="114">#REF!</definedName>
    <definedName name="JedenRadekPodSestavou" localSheetId="115">#REF!</definedName>
    <definedName name="JedenRadekPodSestavou" localSheetId="116">#REF!</definedName>
    <definedName name="JedenRadekPodSestavou" localSheetId="117">#REF!</definedName>
    <definedName name="JedenRadekPodSestavou" localSheetId="118">#REF!</definedName>
    <definedName name="JedenRadekPodSestavou" localSheetId="119">#REF!</definedName>
    <definedName name="JedenRadekPodSestavou" localSheetId="120">#REF!</definedName>
    <definedName name="JedenRadekPodSestavou" localSheetId="121">#REF!</definedName>
    <definedName name="JedenRadekPodSestavou" localSheetId="20">#REF!</definedName>
    <definedName name="JedenRadekPodSestavou" localSheetId="99">#REF!</definedName>
    <definedName name="JedenRadekPodSestavou" localSheetId="21">#REF!</definedName>
    <definedName name="JedenRadekPodSestavou" localSheetId="210">#REF!</definedName>
    <definedName name="JedenRadekPodSestavou" localSheetId="107">#REF!</definedName>
    <definedName name="JedenRadekPodSestavou" localSheetId="134">#REF!</definedName>
    <definedName name="JedenRadekPodSestavou" localSheetId="133">#REF!</definedName>
    <definedName name="JedenRadekPodSestavou" localSheetId="135">#REF!</definedName>
    <definedName name="JedenRadekPodSestavou" localSheetId="136">#REF!</definedName>
    <definedName name="JedenRadekPodSestavou" localSheetId="132">#REF!</definedName>
    <definedName name="JedenRadekPodSestavou" localSheetId="143">#REF!</definedName>
    <definedName name="JedenRadekPodSestavou">#REF!</definedName>
    <definedName name="JedenRadekPodSestavou_11" localSheetId="113">#REF!</definedName>
    <definedName name="JedenRadekPodSestavou_11" localSheetId="122">#REF!</definedName>
    <definedName name="JedenRadekPodSestavou_11" localSheetId="123">#REF!</definedName>
    <definedName name="JedenRadekPodSestavou_11" localSheetId="124">#REF!</definedName>
    <definedName name="JedenRadekPodSestavou_11" localSheetId="125">#REF!</definedName>
    <definedName name="JedenRadekPodSestavou_11" localSheetId="126">#REF!</definedName>
    <definedName name="JedenRadekPodSestavou_11" localSheetId="129">#REF!</definedName>
    <definedName name="JedenRadekPodSestavou_11" localSheetId="114">#REF!</definedName>
    <definedName name="JedenRadekPodSestavou_11" localSheetId="115">#REF!</definedName>
    <definedName name="JedenRadekPodSestavou_11" localSheetId="116">#REF!</definedName>
    <definedName name="JedenRadekPodSestavou_11" localSheetId="117">#REF!</definedName>
    <definedName name="JedenRadekPodSestavou_11" localSheetId="118">#REF!</definedName>
    <definedName name="JedenRadekPodSestavou_11" localSheetId="119">#REF!</definedName>
    <definedName name="JedenRadekPodSestavou_11" localSheetId="120">#REF!</definedName>
    <definedName name="JedenRadekPodSestavou_11" localSheetId="121">#REF!</definedName>
    <definedName name="JedenRadekPodSestavou_11" localSheetId="20">#REF!</definedName>
    <definedName name="JedenRadekPodSestavou_11" localSheetId="99">#REF!</definedName>
    <definedName name="JedenRadekPodSestavou_11" localSheetId="21">#REF!</definedName>
    <definedName name="JedenRadekPodSestavou_11" localSheetId="210">#REF!</definedName>
    <definedName name="JedenRadekPodSestavou_11" localSheetId="107">#REF!</definedName>
    <definedName name="JedenRadekPodSestavou_11" localSheetId="134">#REF!</definedName>
    <definedName name="JedenRadekPodSestavou_11" localSheetId="133">#REF!</definedName>
    <definedName name="JedenRadekPodSestavou_11" localSheetId="135">#REF!</definedName>
    <definedName name="JedenRadekPodSestavou_11" localSheetId="136">#REF!</definedName>
    <definedName name="JedenRadekPodSestavou_11" localSheetId="132">#REF!</definedName>
    <definedName name="JedenRadekPodSestavou_11" localSheetId="143">#REF!</definedName>
    <definedName name="JedenRadekPodSestavou_11">#REF!</definedName>
    <definedName name="JedenRadekPodSestavou_2" localSheetId="113">#REF!</definedName>
    <definedName name="JedenRadekPodSestavou_2" localSheetId="122">#REF!</definedName>
    <definedName name="JedenRadekPodSestavou_2" localSheetId="123">#REF!</definedName>
    <definedName name="JedenRadekPodSestavou_2" localSheetId="124">#REF!</definedName>
    <definedName name="JedenRadekPodSestavou_2" localSheetId="125">#REF!</definedName>
    <definedName name="JedenRadekPodSestavou_2" localSheetId="126">#REF!</definedName>
    <definedName name="JedenRadekPodSestavou_2" localSheetId="129">#REF!</definedName>
    <definedName name="JedenRadekPodSestavou_2" localSheetId="114">#REF!</definedName>
    <definedName name="JedenRadekPodSestavou_2" localSheetId="115">#REF!</definedName>
    <definedName name="JedenRadekPodSestavou_2" localSheetId="116">#REF!</definedName>
    <definedName name="JedenRadekPodSestavou_2" localSheetId="117">#REF!</definedName>
    <definedName name="JedenRadekPodSestavou_2" localSheetId="118">#REF!</definedName>
    <definedName name="JedenRadekPodSestavou_2" localSheetId="119">#REF!</definedName>
    <definedName name="JedenRadekPodSestavou_2" localSheetId="120">#REF!</definedName>
    <definedName name="JedenRadekPodSestavou_2" localSheetId="121">#REF!</definedName>
    <definedName name="JedenRadekPodSestavou_2" localSheetId="20">#REF!</definedName>
    <definedName name="JedenRadekPodSestavou_2" localSheetId="99">#REF!</definedName>
    <definedName name="JedenRadekPodSestavou_2" localSheetId="21">#REF!</definedName>
    <definedName name="JedenRadekPodSestavou_2" localSheetId="210">#REF!</definedName>
    <definedName name="JedenRadekPodSestavou_2" localSheetId="107">#REF!</definedName>
    <definedName name="JedenRadekPodSestavou_2" localSheetId="134">#REF!</definedName>
    <definedName name="JedenRadekPodSestavou_2" localSheetId="133">#REF!</definedName>
    <definedName name="JedenRadekPodSestavou_2" localSheetId="135">#REF!</definedName>
    <definedName name="JedenRadekPodSestavou_2" localSheetId="136">#REF!</definedName>
    <definedName name="JedenRadekPodSestavou_2" localSheetId="132">#REF!</definedName>
    <definedName name="JedenRadekPodSestavou_2" localSheetId="143">#REF!</definedName>
    <definedName name="JedenRadekPodSestavou_2">#REF!</definedName>
    <definedName name="JedenRadekPodSestavou_28" localSheetId="113">#REF!</definedName>
    <definedName name="JedenRadekPodSestavou_28" localSheetId="122">#REF!</definedName>
    <definedName name="JedenRadekPodSestavou_28" localSheetId="123">#REF!</definedName>
    <definedName name="JedenRadekPodSestavou_28" localSheetId="124">#REF!</definedName>
    <definedName name="JedenRadekPodSestavou_28" localSheetId="125">#REF!</definedName>
    <definedName name="JedenRadekPodSestavou_28" localSheetId="126">#REF!</definedName>
    <definedName name="JedenRadekPodSestavou_28" localSheetId="129">#REF!</definedName>
    <definedName name="JedenRadekPodSestavou_28" localSheetId="114">#REF!</definedName>
    <definedName name="JedenRadekPodSestavou_28" localSheetId="115">#REF!</definedName>
    <definedName name="JedenRadekPodSestavou_28" localSheetId="116">#REF!</definedName>
    <definedName name="JedenRadekPodSestavou_28" localSheetId="117">#REF!</definedName>
    <definedName name="JedenRadekPodSestavou_28" localSheetId="118">#REF!</definedName>
    <definedName name="JedenRadekPodSestavou_28" localSheetId="119">#REF!</definedName>
    <definedName name="JedenRadekPodSestavou_28" localSheetId="120">#REF!</definedName>
    <definedName name="JedenRadekPodSestavou_28" localSheetId="121">#REF!</definedName>
    <definedName name="JedenRadekPodSestavou_28" localSheetId="20">#REF!</definedName>
    <definedName name="JedenRadekPodSestavou_28" localSheetId="99">#REF!</definedName>
    <definedName name="JedenRadekPodSestavou_28" localSheetId="21">#REF!</definedName>
    <definedName name="JedenRadekPodSestavou_28" localSheetId="210">#REF!</definedName>
    <definedName name="JedenRadekPodSestavou_28" localSheetId="107">#REF!</definedName>
    <definedName name="JedenRadekPodSestavou_28" localSheetId="134">#REF!</definedName>
    <definedName name="JedenRadekPodSestavou_28" localSheetId="133">#REF!</definedName>
    <definedName name="JedenRadekPodSestavou_28" localSheetId="135">#REF!</definedName>
    <definedName name="JedenRadekPodSestavou_28" localSheetId="136">#REF!</definedName>
    <definedName name="JedenRadekPodSestavou_28" localSheetId="132">#REF!</definedName>
    <definedName name="JedenRadekPodSestavou_28" localSheetId="143">#REF!</definedName>
    <definedName name="JedenRadekPodSestavou_28">#REF!</definedName>
    <definedName name="JedenRadekVedleSestavy" localSheetId="113">#REF!</definedName>
    <definedName name="JedenRadekVedleSestavy" localSheetId="122">#REF!</definedName>
    <definedName name="JedenRadekVedleSestavy" localSheetId="123">#REF!</definedName>
    <definedName name="JedenRadekVedleSestavy" localSheetId="124">#REF!</definedName>
    <definedName name="JedenRadekVedleSestavy" localSheetId="125">#REF!</definedName>
    <definedName name="JedenRadekVedleSestavy" localSheetId="126">#REF!</definedName>
    <definedName name="JedenRadekVedleSestavy" localSheetId="129">#REF!</definedName>
    <definedName name="JedenRadekVedleSestavy" localSheetId="114">#REF!</definedName>
    <definedName name="JedenRadekVedleSestavy" localSheetId="115">#REF!</definedName>
    <definedName name="JedenRadekVedleSestavy" localSheetId="116">#REF!</definedName>
    <definedName name="JedenRadekVedleSestavy" localSheetId="117">#REF!</definedName>
    <definedName name="JedenRadekVedleSestavy" localSheetId="118">#REF!</definedName>
    <definedName name="JedenRadekVedleSestavy" localSheetId="119">#REF!</definedName>
    <definedName name="JedenRadekVedleSestavy" localSheetId="120">#REF!</definedName>
    <definedName name="JedenRadekVedleSestavy" localSheetId="121">#REF!</definedName>
    <definedName name="JedenRadekVedleSestavy" localSheetId="20">#REF!</definedName>
    <definedName name="JedenRadekVedleSestavy" localSheetId="99">#REF!</definedName>
    <definedName name="JedenRadekVedleSestavy" localSheetId="21">#REF!</definedName>
    <definedName name="JedenRadekVedleSestavy" localSheetId="210">#REF!</definedName>
    <definedName name="JedenRadekVedleSestavy" localSheetId="107">#REF!</definedName>
    <definedName name="JedenRadekVedleSestavy" localSheetId="134">#REF!</definedName>
    <definedName name="JedenRadekVedleSestavy" localSheetId="133">#REF!</definedName>
    <definedName name="JedenRadekVedleSestavy" localSheetId="135">#REF!</definedName>
    <definedName name="JedenRadekVedleSestavy" localSheetId="136">#REF!</definedName>
    <definedName name="JedenRadekVedleSestavy" localSheetId="132">#REF!</definedName>
    <definedName name="JedenRadekVedleSestavy" localSheetId="143">#REF!</definedName>
    <definedName name="JedenRadekVedleSestavy">#REF!</definedName>
    <definedName name="JedenRadekVedleSestavy_11" localSheetId="113">#REF!</definedName>
    <definedName name="JedenRadekVedleSestavy_11" localSheetId="122">#REF!</definedName>
    <definedName name="JedenRadekVedleSestavy_11" localSheetId="123">#REF!</definedName>
    <definedName name="JedenRadekVedleSestavy_11" localSheetId="124">#REF!</definedName>
    <definedName name="JedenRadekVedleSestavy_11" localSheetId="125">#REF!</definedName>
    <definedName name="JedenRadekVedleSestavy_11" localSheetId="126">#REF!</definedName>
    <definedName name="JedenRadekVedleSestavy_11" localSheetId="129">#REF!</definedName>
    <definedName name="JedenRadekVedleSestavy_11" localSheetId="114">#REF!</definedName>
    <definedName name="JedenRadekVedleSestavy_11" localSheetId="115">#REF!</definedName>
    <definedName name="JedenRadekVedleSestavy_11" localSheetId="116">#REF!</definedName>
    <definedName name="JedenRadekVedleSestavy_11" localSheetId="117">#REF!</definedName>
    <definedName name="JedenRadekVedleSestavy_11" localSheetId="118">#REF!</definedName>
    <definedName name="JedenRadekVedleSestavy_11" localSheetId="119">#REF!</definedName>
    <definedName name="JedenRadekVedleSestavy_11" localSheetId="120">#REF!</definedName>
    <definedName name="JedenRadekVedleSestavy_11" localSheetId="121">#REF!</definedName>
    <definedName name="JedenRadekVedleSestavy_11" localSheetId="20">#REF!</definedName>
    <definedName name="JedenRadekVedleSestavy_11" localSheetId="99">#REF!</definedName>
    <definedName name="JedenRadekVedleSestavy_11" localSheetId="21">#REF!</definedName>
    <definedName name="JedenRadekVedleSestavy_11" localSheetId="210">#REF!</definedName>
    <definedName name="JedenRadekVedleSestavy_11" localSheetId="107">#REF!</definedName>
    <definedName name="JedenRadekVedleSestavy_11" localSheetId="134">#REF!</definedName>
    <definedName name="JedenRadekVedleSestavy_11" localSheetId="133">#REF!</definedName>
    <definedName name="JedenRadekVedleSestavy_11" localSheetId="135">#REF!</definedName>
    <definedName name="JedenRadekVedleSestavy_11" localSheetId="136">#REF!</definedName>
    <definedName name="JedenRadekVedleSestavy_11" localSheetId="132">#REF!</definedName>
    <definedName name="JedenRadekVedleSestavy_11" localSheetId="143">#REF!</definedName>
    <definedName name="JedenRadekVedleSestavy_11">#REF!</definedName>
    <definedName name="JedenRadekVedleSestavy_2" localSheetId="113">#REF!</definedName>
    <definedName name="JedenRadekVedleSestavy_2" localSheetId="122">#REF!</definedName>
    <definedName name="JedenRadekVedleSestavy_2" localSheetId="123">#REF!</definedName>
    <definedName name="JedenRadekVedleSestavy_2" localSheetId="124">#REF!</definedName>
    <definedName name="JedenRadekVedleSestavy_2" localSheetId="125">#REF!</definedName>
    <definedName name="JedenRadekVedleSestavy_2" localSheetId="126">#REF!</definedName>
    <definedName name="JedenRadekVedleSestavy_2" localSheetId="129">#REF!</definedName>
    <definedName name="JedenRadekVedleSestavy_2" localSheetId="114">#REF!</definedName>
    <definedName name="JedenRadekVedleSestavy_2" localSheetId="115">#REF!</definedName>
    <definedName name="JedenRadekVedleSestavy_2" localSheetId="116">#REF!</definedName>
    <definedName name="JedenRadekVedleSestavy_2" localSheetId="117">#REF!</definedName>
    <definedName name="JedenRadekVedleSestavy_2" localSheetId="118">#REF!</definedName>
    <definedName name="JedenRadekVedleSestavy_2" localSheetId="119">#REF!</definedName>
    <definedName name="JedenRadekVedleSestavy_2" localSheetId="120">#REF!</definedName>
    <definedName name="JedenRadekVedleSestavy_2" localSheetId="121">#REF!</definedName>
    <definedName name="JedenRadekVedleSestavy_2" localSheetId="20">#REF!</definedName>
    <definedName name="JedenRadekVedleSestavy_2" localSheetId="99">#REF!</definedName>
    <definedName name="JedenRadekVedleSestavy_2" localSheetId="21">#REF!</definedName>
    <definedName name="JedenRadekVedleSestavy_2" localSheetId="210">#REF!</definedName>
    <definedName name="JedenRadekVedleSestavy_2" localSheetId="107">#REF!</definedName>
    <definedName name="JedenRadekVedleSestavy_2" localSheetId="134">#REF!</definedName>
    <definedName name="JedenRadekVedleSestavy_2" localSheetId="133">#REF!</definedName>
    <definedName name="JedenRadekVedleSestavy_2" localSheetId="135">#REF!</definedName>
    <definedName name="JedenRadekVedleSestavy_2" localSheetId="136">#REF!</definedName>
    <definedName name="JedenRadekVedleSestavy_2" localSheetId="132">#REF!</definedName>
    <definedName name="JedenRadekVedleSestavy_2" localSheetId="143">#REF!</definedName>
    <definedName name="JedenRadekVedleSestavy_2">#REF!</definedName>
    <definedName name="JedenRadekVedleSestavy_28" localSheetId="113">#REF!</definedName>
    <definedName name="JedenRadekVedleSestavy_28" localSheetId="122">#REF!</definedName>
    <definedName name="JedenRadekVedleSestavy_28" localSheetId="123">#REF!</definedName>
    <definedName name="JedenRadekVedleSestavy_28" localSheetId="124">#REF!</definedName>
    <definedName name="JedenRadekVedleSestavy_28" localSheetId="125">#REF!</definedName>
    <definedName name="JedenRadekVedleSestavy_28" localSheetId="126">#REF!</definedName>
    <definedName name="JedenRadekVedleSestavy_28" localSheetId="129">#REF!</definedName>
    <definedName name="JedenRadekVedleSestavy_28" localSheetId="114">#REF!</definedName>
    <definedName name="JedenRadekVedleSestavy_28" localSheetId="115">#REF!</definedName>
    <definedName name="JedenRadekVedleSestavy_28" localSheetId="116">#REF!</definedName>
    <definedName name="JedenRadekVedleSestavy_28" localSheetId="117">#REF!</definedName>
    <definedName name="JedenRadekVedleSestavy_28" localSheetId="118">#REF!</definedName>
    <definedName name="JedenRadekVedleSestavy_28" localSheetId="119">#REF!</definedName>
    <definedName name="JedenRadekVedleSestavy_28" localSheetId="120">#REF!</definedName>
    <definedName name="JedenRadekVedleSestavy_28" localSheetId="121">#REF!</definedName>
    <definedName name="JedenRadekVedleSestavy_28" localSheetId="20">#REF!</definedName>
    <definedName name="JedenRadekVedleSestavy_28" localSheetId="99">#REF!</definedName>
    <definedName name="JedenRadekVedleSestavy_28" localSheetId="21">#REF!</definedName>
    <definedName name="JedenRadekVedleSestavy_28" localSheetId="210">#REF!</definedName>
    <definedName name="JedenRadekVedleSestavy_28" localSheetId="107">#REF!</definedName>
    <definedName name="JedenRadekVedleSestavy_28" localSheetId="134">#REF!</definedName>
    <definedName name="JedenRadekVedleSestavy_28" localSheetId="133">#REF!</definedName>
    <definedName name="JedenRadekVedleSestavy_28" localSheetId="135">#REF!</definedName>
    <definedName name="JedenRadekVedleSestavy_28" localSheetId="136">#REF!</definedName>
    <definedName name="JedenRadekVedleSestavy_28" localSheetId="132">#REF!</definedName>
    <definedName name="JedenRadekVedleSestavy_28" localSheetId="143">#REF!</definedName>
    <definedName name="JedenRadekVedleSestavy_28">#REF!</definedName>
    <definedName name="junk" localSheetId="99">#REF!</definedName>
    <definedName name="junk">#REF!</definedName>
    <definedName name="Keste" localSheetId="20">#REF!</definedName>
    <definedName name="Keste" localSheetId="21">#REF!</definedName>
    <definedName name="Keste">#REF!</definedName>
    <definedName name="kk" localSheetId="143">'[30]List details'!$C$5:$C$8</definedName>
    <definedName name="kk">'[31]List details'!$C$5:$C$8</definedName>
    <definedName name="kl" localSheetId="20">#REF!</definedName>
    <definedName name="kl" localSheetId="21">#REF!</definedName>
    <definedName name="kl">#REF!</definedName>
    <definedName name="Klas" localSheetId="20">#REF!</definedName>
    <definedName name="Klas" localSheetId="21">#REF!</definedName>
    <definedName name="Klas">#REF!</definedName>
    <definedName name="Klas_kredise_pas_ristrukt">[23]Udhëzues!$A$100:$A$104</definedName>
    <definedName name="Klas_pas" localSheetId="107">'[10]Data Types'!$C$116:$C$122</definedName>
    <definedName name="Klas_pas" localSheetId="105">'[11]Data Types'!$C$116:$C$122</definedName>
    <definedName name="Klas_pas" localSheetId="104">'[11]Data Types'!$C$116:$C$122</definedName>
    <definedName name="Klas_pas">'[9]Data Types'!$C$111:$C$117</definedName>
    <definedName name="Klasa" localSheetId="20">#REF!</definedName>
    <definedName name="Klasa" localSheetId="21">#REF!</definedName>
    <definedName name="Klasa">'[32]Data Types'!$C$96:$C$99</definedName>
    <definedName name="Klasifik_kredimarresi" localSheetId="20">#REF!</definedName>
    <definedName name="Klasifik_kredimarresi" localSheetId="21">#REF!</definedName>
    <definedName name="Klasifik_kredimarresi">#REF!</definedName>
    <definedName name="Klasifik_perpara" localSheetId="20">#REF!</definedName>
    <definedName name="Klasifik_perpara" localSheetId="21">#REF!</definedName>
    <definedName name="Klasifik_perpara" localSheetId="105">'[11]Data Types'!$C$110:$C$114</definedName>
    <definedName name="Klasifik_perpara" localSheetId="104">'[11]Data Types'!$C$110:$C$114</definedName>
    <definedName name="Klasifik_perpara">#REF!</definedName>
    <definedName name="klasifikimi" localSheetId="105">[19]Udhëzues!$A$93:$A$97</definedName>
    <definedName name="klasifikimi" localSheetId="104">[19]Udhëzues!$A$93:$A$97</definedName>
    <definedName name="klasifikimi">[19]Udhëzues!$A$93:$A$97</definedName>
    <definedName name="Klasifikimi_kredise_perpara_ristrukturimit">[23]Udhëzues!$A$93:$A$97</definedName>
    <definedName name="klasifikimi_para" localSheetId="20">#REF!</definedName>
    <definedName name="klasifikimi_para" localSheetId="99">#REF!</definedName>
    <definedName name="klasifikimi_para" localSheetId="21">#REF!</definedName>
    <definedName name="klasifikimi_para" localSheetId="210">#REF!</definedName>
    <definedName name="klasifikimi_para" localSheetId="85">#REF!</definedName>
    <definedName name="klasifikimi_para" localSheetId="84">#REF!</definedName>
    <definedName name="klasifikimi_para" localSheetId="107">#REF!</definedName>
    <definedName name="klasifikimi_para" localSheetId="82">#REF!</definedName>
    <definedName name="klasifikimi_para" localSheetId="83">#REF!</definedName>
    <definedName name="klasifikimi_para">#REF!</definedName>
    <definedName name="Klasifikimi_pas" localSheetId="20">#REF!</definedName>
    <definedName name="Klasifikimi_pas" localSheetId="21">#REF!</definedName>
    <definedName name="Klasifikimi_pas">#REF!</definedName>
    <definedName name="Klasifikimi2" localSheetId="20">#REF!</definedName>
    <definedName name="Klasifikimi2" localSheetId="21">#REF!</definedName>
    <definedName name="Klasifikimi2" localSheetId="85">'[9]Data Types'!$C$156:$C$159</definedName>
    <definedName name="Klasifikimi2" localSheetId="84">'[9]Data Types'!$C$156:$C$159</definedName>
    <definedName name="Klasifikimi2" localSheetId="82">'[9]Data Types'!$C$156:$C$159</definedName>
    <definedName name="Klasifikimi2" localSheetId="83">'[9]Data Types'!$C$156:$C$159</definedName>
    <definedName name="Klasifikimi2">#REF!</definedName>
    <definedName name="Klientët_produktet_dhe_praktika_të_veprimtarive">#REF!</definedName>
    <definedName name="Kodi" localSheetId="20">#REF!</definedName>
    <definedName name="Kodi" localSheetId="21">#REF!</definedName>
    <definedName name="Kodi">#REF!</definedName>
    <definedName name="Kodi_i_produktit" localSheetId="20">#REF!</definedName>
    <definedName name="Kodi_i_produktit" localSheetId="21">#REF!</definedName>
    <definedName name="Kodi_i_produktit">#REF!</definedName>
    <definedName name="Kodi_Monedha" localSheetId="20">#REF!</definedName>
    <definedName name="Kodi_Monedha" localSheetId="21">#REF!</definedName>
    <definedName name="Kodi_Monedha" localSheetId="85">'[9]Data Types'!$B$231:$B$249</definedName>
    <definedName name="Kodi_Monedha" localSheetId="84">'[9]Data Types'!$B$231:$B$249</definedName>
    <definedName name="Kodi_Monedha" localSheetId="107">'[10]Data Types'!$B$361:$B$380</definedName>
    <definedName name="Kodi_Monedha" localSheetId="82">'[9]Data Types'!$B$231:$B$249</definedName>
    <definedName name="Kodi_Monedha" localSheetId="83">'[9]Data Types'!$B$231:$B$249</definedName>
    <definedName name="Kodi_Monedha" localSheetId="105">'[11]Data Types'!$B$289:$B$308</definedName>
    <definedName name="Kodi_Monedha" localSheetId="104">'[11]Data Types'!$B$289:$B$308</definedName>
    <definedName name="Kodi_Monedha">'[33]Data Types'!$B$111:$B$130</definedName>
    <definedName name="Kodi_Shteti" localSheetId="20">#REF!</definedName>
    <definedName name="Kodi_Shteti" localSheetId="21">#REF!</definedName>
    <definedName name="Kodi_Shteti">'[32]Data Types'!$B$132:$B$368</definedName>
    <definedName name="Kodi1" localSheetId="20">#REF!</definedName>
    <definedName name="Kodi1" localSheetId="21">#REF!</definedName>
    <definedName name="Kodi1">#REF!</definedName>
    <definedName name="Kodi2" localSheetId="20">#REF!</definedName>
    <definedName name="Kodi2" localSheetId="21">#REF!</definedName>
    <definedName name="Kodi2">#REF!</definedName>
    <definedName name="kredimarresi" localSheetId="105">[19]Udhëzues!$A$27:$A$31</definedName>
    <definedName name="kredimarresi" localSheetId="104">[19]Udhëzues!$A$27:$A$31</definedName>
    <definedName name="kredimarresi">[19]Udhëzues!$A$27:$A$31</definedName>
    <definedName name="Linje_Kredie" localSheetId="20">#REF!</definedName>
    <definedName name="Linje_Kredie" localSheetId="21">#REF!</definedName>
    <definedName name="Linje_Kredie">#REF!</definedName>
    <definedName name="Listimi_i_titujve_në_bursë" comment="I listuar" localSheetId="20">#REF!</definedName>
    <definedName name="Listimi_i_titujve_në_bursë" comment="I listuar" localSheetId="177">#REF!</definedName>
    <definedName name="Listimi_i_titujve_në_bursë" comment="I listuar" localSheetId="178">#REF!</definedName>
    <definedName name="Listimi_i_titujve_në_bursë" comment="I listuar" localSheetId="180">#REF!</definedName>
    <definedName name="Listimi_i_titujve_në_bursë" comment="I listuar" localSheetId="21">#REF!</definedName>
    <definedName name="Listimi_i_titujve_në_bursë" comment="I listuar" localSheetId="183">#REF!</definedName>
    <definedName name="Listimi_i_titujve_në_bursë" comment="I listuar" localSheetId="185">#REF!</definedName>
    <definedName name="Listimi_i_titujve_në_bursë" comment="I listuar" localSheetId="181">#REF!</definedName>
    <definedName name="Listimi_i_titujve_në_bursë" comment="I listuar" localSheetId="184">#REF!</definedName>
    <definedName name="Listimi_i_titujve_në_bursë" comment="I listuar" localSheetId="2">#REF!</definedName>
    <definedName name="Listimi_i_titujve_në_bursë" comment="I listuar" localSheetId="24">#REF!</definedName>
    <definedName name="Listimi_i_titujve_në_bursë" comment="I listuar" localSheetId="188">#REF!</definedName>
    <definedName name="Listimi_i_titujve_në_bursë" comment="I listuar" localSheetId="190">#REF!</definedName>
    <definedName name="Listimi_i_titujve_në_bursë" comment="I listuar" localSheetId="189">#REF!</definedName>
    <definedName name="Listimi_i_titujve_në_bursë" comment="I listuar" localSheetId="18">#REF!</definedName>
    <definedName name="Listimi_i_titujve_në_bursë" comment="I listuar" localSheetId="19">#REF!</definedName>
    <definedName name="Listimi_i_titujve_në_bursë" comment="I listuar" localSheetId="25">#REF!</definedName>
    <definedName name="Listimi_i_titujve_në_bursë" comment="I listuar" localSheetId="193">#REF!</definedName>
    <definedName name="Listimi_i_titujve_në_bursë" comment="I listuar" localSheetId="195">#REF!</definedName>
    <definedName name="Listimi_i_titujve_në_bursë" comment="I listuar" localSheetId="194">#REF!</definedName>
    <definedName name="Listimi_i_titujve_në_bursë" comment="I listuar" localSheetId="197">#REF!</definedName>
    <definedName name="Listimi_i_titujve_në_bursë" comment="I listuar" localSheetId="198">#REF!</definedName>
    <definedName name="Listimi_i_titujve_në_bursë" comment="I listuar" localSheetId="200">#REF!</definedName>
    <definedName name="Listimi_i_titujve_në_bursë" comment="I listuar" localSheetId="199">#REF!</definedName>
    <definedName name="Listimi_i_titujve_në_bursë" comment="I listuar" localSheetId="0">#REF!</definedName>
    <definedName name="Listimi_i_titujve_në_bursë" comment="I listuar">#REF!</definedName>
    <definedName name="ll" localSheetId="143">'[30]List details'!$C$5:$C$8</definedName>
    <definedName name="ll">'[31]List details'!$C$5:$C$8</definedName>
    <definedName name="lloji" localSheetId="20">#REF!</definedName>
    <definedName name="lloji" localSheetId="21">#REF!</definedName>
    <definedName name="lloji">'[32]Data Types'!$C$35:$C$42</definedName>
    <definedName name="Lloji_inst" localSheetId="20">#REF!</definedName>
    <definedName name="Lloji_inst" localSheetId="21">#REF!</definedName>
    <definedName name="Lloji_inst">#REF!</definedName>
    <definedName name="Lloji_kol" localSheetId="20">#REF!</definedName>
    <definedName name="Lloji_kol" localSheetId="21">#REF!</definedName>
    <definedName name="Lloji_kol" localSheetId="85">'[9]Data Types'!$C$185:$C$196</definedName>
    <definedName name="Lloji_kol" localSheetId="84">'[9]Data Types'!$C$185:$C$196</definedName>
    <definedName name="Lloji_kol" localSheetId="82">'[9]Data Types'!$C$185:$C$196</definedName>
    <definedName name="Lloji_kol" localSheetId="83">'[9]Data Types'!$C$185:$C$196</definedName>
    <definedName name="Lloji_kol" localSheetId="105">'[11]Data Types'!$C$237:$C$248</definedName>
    <definedName name="Lloji_kol" localSheetId="104">'[11]Data Types'!$C$237:$C$248</definedName>
    <definedName name="Lloji_kol">#REF!</definedName>
    <definedName name="Lloji_produktit" localSheetId="20">#REF!</definedName>
    <definedName name="Lloji_produktit" localSheetId="21">#REF!</definedName>
    <definedName name="Lloji_produktit" localSheetId="85">'[9]Data Types'!$C$67:$C$70</definedName>
    <definedName name="Lloji_produktit" localSheetId="84">'[9]Data Types'!$C$67:$C$70</definedName>
    <definedName name="Lloji_produktit" localSheetId="82">'[9]Data Types'!$C$67:$C$70</definedName>
    <definedName name="Lloji_produktit" localSheetId="83">'[9]Data Types'!$C$67:$C$70</definedName>
    <definedName name="Lloji_produktit" localSheetId="105">'[11]Data Types'!$C$70:$C$74</definedName>
    <definedName name="Lloji_produktit" localSheetId="104">'[11]Data Types'!$C$70:$C$74</definedName>
    <definedName name="Lloji_produktit">#REF!</definedName>
    <definedName name="Lloji_produktit_perpara_ristrukturimit">[23]Udhëzues!$A$59:$A$62</definedName>
    <definedName name="Lloji_Produktit2" localSheetId="20">#REF!</definedName>
    <definedName name="Lloji_Produktit2" localSheetId="99">#REF!</definedName>
    <definedName name="Lloji_Produktit2" localSheetId="21">#REF!</definedName>
    <definedName name="Lloji_Produktit2" localSheetId="210">#REF!</definedName>
    <definedName name="Lloji_Produktit2" localSheetId="85">#REF!</definedName>
    <definedName name="Lloji_Produktit2" localSheetId="84">#REF!</definedName>
    <definedName name="Lloji_Produktit2" localSheetId="107">#REF!</definedName>
    <definedName name="Lloji_Produktit2" localSheetId="82">#REF!</definedName>
    <definedName name="Lloji_Produktit2" localSheetId="83">#REF!</definedName>
    <definedName name="Lloji_Produktit2">#REF!</definedName>
    <definedName name="Mangësitë_e_produktit">#REF!</definedName>
    <definedName name="Marrëdhëniet_me_punonjësit">#REF!</definedName>
    <definedName name="Mashtrimi_i_brendshëm">#REF!</definedName>
    <definedName name="Mashtrimi_i_jashtëm">#REF!</definedName>
    <definedName name="MaxOblastTabulky" localSheetId="113">#REF!</definedName>
    <definedName name="MaxOblastTabulky" localSheetId="122">#REF!</definedName>
    <definedName name="MaxOblastTabulky" localSheetId="123">#REF!</definedName>
    <definedName name="MaxOblastTabulky" localSheetId="124">#REF!</definedName>
    <definedName name="MaxOblastTabulky" localSheetId="125">#REF!</definedName>
    <definedName name="MaxOblastTabulky" localSheetId="126">#REF!</definedName>
    <definedName name="MaxOblastTabulky" localSheetId="129">#REF!</definedName>
    <definedName name="MaxOblastTabulky" localSheetId="114">#REF!</definedName>
    <definedName name="MaxOblastTabulky" localSheetId="115">#REF!</definedName>
    <definedName name="MaxOblastTabulky" localSheetId="116">#REF!</definedName>
    <definedName name="MaxOblastTabulky" localSheetId="117">#REF!</definedName>
    <definedName name="MaxOblastTabulky" localSheetId="118">#REF!</definedName>
    <definedName name="MaxOblastTabulky" localSheetId="119">#REF!</definedName>
    <definedName name="MaxOblastTabulky" localSheetId="120">#REF!</definedName>
    <definedName name="MaxOblastTabulky" localSheetId="121">#REF!</definedName>
    <definedName name="MaxOblastTabulky" localSheetId="20">#REF!</definedName>
    <definedName name="MaxOblastTabulky" localSheetId="99">#REF!</definedName>
    <definedName name="MaxOblastTabulky" localSheetId="21">#REF!</definedName>
    <definedName name="MaxOblastTabulky" localSheetId="210">#REF!</definedName>
    <definedName name="MaxOblastTabulky" localSheetId="107">#REF!</definedName>
    <definedName name="MaxOblastTabulky" localSheetId="134">#REF!</definedName>
    <definedName name="MaxOblastTabulky" localSheetId="133">#REF!</definedName>
    <definedName name="MaxOblastTabulky" localSheetId="135">#REF!</definedName>
    <definedName name="MaxOblastTabulky" localSheetId="136">#REF!</definedName>
    <definedName name="MaxOblastTabulky" localSheetId="132">#REF!</definedName>
    <definedName name="MaxOblastTabulky" localSheetId="143">#REF!</definedName>
    <definedName name="MaxOblastTabulky">#REF!</definedName>
    <definedName name="MaxOblastTabulky_11" localSheetId="113">#REF!</definedName>
    <definedName name="MaxOblastTabulky_11" localSheetId="122">#REF!</definedName>
    <definedName name="MaxOblastTabulky_11" localSheetId="123">#REF!</definedName>
    <definedName name="MaxOblastTabulky_11" localSheetId="124">#REF!</definedName>
    <definedName name="MaxOblastTabulky_11" localSheetId="125">#REF!</definedName>
    <definedName name="MaxOblastTabulky_11" localSheetId="126">#REF!</definedName>
    <definedName name="MaxOblastTabulky_11" localSheetId="129">#REF!</definedName>
    <definedName name="MaxOblastTabulky_11" localSheetId="114">#REF!</definedName>
    <definedName name="MaxOblastTabulky_11" localSheetId="115">#REF!</definedName>
    <definedName name="MaxOblastTabulky_11" localSheetId="116">#REF!</definedName>
    <definedName name="MaxOblastTabulky_11" localSheetId="117">#REF!</definedName>
    <definedName name="MaxOblastTabulky_11" localSheetId="118">#REF!</definedName>
    <definedName name="MaxOblastTabulky_11" localSheetId="119">#REF!</definedName>
    <definedName name="MaxOblastTabulky_11" localSheetId="120">#REF!</definedName>
    <definedName name="MaxOblastTabulky_11" localSheetId="121">#REF!</definedName>
    <definedName name="MaxOblastTabulky_11" localSheetId="20">#REF!</definedName>
    <definedName name="MaxOblastTabulky_11" localSheetId="99">#REF!</definedName>
    <definedName name="MaxOblastTabulky_11" localSheetId="21">#REF!</definedName>
    <definedName name="MaxOblastTabulky_11" localSheetId="210">#REF!</definedName>
    <definedName name="MaxOblastTabulky_11" localSheetId="107">#REF!</definedName>
    <definedName name="MaxOblastTabulky_11" localSheetId="134">#REF!</definedName>
    <definedName name="MaxOblastTabulky_11" localSheetId="133">#REF!</definedName>
    <definedName name="MaxOblastTabulky_11" localSheetId="135">#REF!</definedName>
    <definedName name="MaxOblastTabulky_11" localSheetId="136">#REF!</definedName>
    <definedName name="MaxOblastTabulky_11" localSheetId="132">#REF!</definedName>
    <definedName name="MaxOblastTabulky_11" localSheetId="143">#REF!</definedName>
    <definedName name="MaxOblastTabulky_11">#REF!</definedName>
    <definedName name="MaxOblastTabulky_2" localSheetId="113">#REF!</definedName>
    <definedName name="MaxOblastTabulky_2" localSheetId="122">#REF!</definedName>
    <definedName name="MaxOblastTabulky_2" localSheetId="123">#REF!</definedName>
    <definedName name="MaxOblastTabulky_2" localSheetId="124">#REF!</definedName>
    <definedName name="MaxOblastTabulky_2" localSheetId="125">#REF!</definedName>
    <definedName name="MaxOblastTabulky_2" localSheetId="126">#REF!</definedName>
    <definedName name="MaxOblastTabulky_2" localSheetId="129">#REF!</definedName>
    <definedName name="MaxOblastTabulky_2" localSheetId="114">#REF!</definedName>
    <definedName name="MaxOblastTabulky_2" localSheetId="115">#REF!</definedName>
    <definedName name="MaxOblastTabulky_2" localSheetId="116">#REF!</definedName>
    <definedName name="MaxOblastTabulky_2" localSheetId="117">#REF!</definedName>
    <definedName name="MaxOblastTabulky_2" localSheetId="118">#REF!</definedName>
    <definedName name="MaxOblastTabulky_2" localSheetId="119">#REF!</definedName>
    <definedName name="MaxOblastTabulky_2" localSheetId="120">#REF!</definedName>
    <definedName name="MaxOblastTabulky_2" localSheetId="121">#REF!</definedName>
    <definedName name="MaxOblastTabulky_2" localSheetId="20">#REF!</definedName>
    <definedName name="MaxOblastTabulky_2" localSheetId="99">#REF!</definedName>
    <definedName name="MaxOblastTabulky_2" localSheetId="21">#REF!</definedName>
    <definedName name="MaxOblastTabulky_2" localSheetId="210">#REF!</definedName>
    <definedName name="MaxOblastTabulky_2" localSheetId="107">#REF!</definedName>
    <definedName name="MaxOblastTabulky_2" localSheetId="134">#REF!</definedName>
    <definedName name="MaxOblastTabulky_2" localSheetId="133">#REF!</definedName>
    <definedName name="MaxOblastTabulky_2" localSheetId="135">#REF!</definedName>
    <definedName name="MaxOblastTabulky_2" localSheetId="136">#REF!</definedName>
    <definedName name="MaxOblastTabulky_2" localSheetId="132">#REF!</definedName>
    <definedName name="MaxOblastTabulky_2" localSheetId="143">#REF!</definedName>
    <definedName name="MaxOblastTabulky_2">#REF!</definedName>
    <definedName name="MaxOblastTabulky_28" localSheetId="113">#REF!</definedName>
    <definedName name="MaxOblastTabulky_28" localSheetId="122">#REF!</definedName>
    <definedName name="MaxOblastTabulky_28" localSheetId="123">#REF!</definedName>
    <definedName name="MaxOblastTabulky_28" localSheetId="124">#REF!</definedName>
    <definedName name="MaxOblastTabulky_28" localSheetId="125">#REF!</definedName>
    <definedName name="MaxOblastTabulky_28" localSheetId="126">#REF!</definedName>
    <definedName name="MaxOblastTabulky_28" localSheetId="129">#REF!</definedName>
    <definedName name="MaxOblastTabulky_28" localSheetId="114">#REF!</definedName>
    <definedName name="MaxOblastTabulky_28" localSheetId="115">#REF!</definedName>
    <definedName name="MaxOblastTabulky_28" localSheetId="116">#REF!</definedName>
    <definedName name="MaxOblastTabulky_28" localSheetId="117">#REF!</definedName>
    <definedName name="MaxOblastTabulky_28" localSheetId="118">#REF!</definedName>
    <definedName name="MaxOblastTabulky_28" localSheetId="119">#REF!</definedName>
    <definedName name="MaxOblastTabulky_28" localSheetId="120">#REF!</definedName>
    <definedName name="MaxOblastTabulky_28" localSheetId="121">#REF!</definedName>
    <definedName name="MaxOblastTabulky_28" localSheetId="20">#REF!</definedName>
    <definedName name="MaxOblastTabulky_28" localSheetId="99">#REF!</definedName>
    <definedName name="MaxOblastTabulky_28" localSheetId="21">#REF!</definedName>
    <definedName name="MaxOblastTabulky_28" localSheetId="210">#REF!</definedName>
    <definedName name="MaxOblastTabulky_28" localSheetId="107">#REF!</definedName>
    <definedName name="MaxOblastTabulky_28" localSheetId="134">#REF!</definedName>
    <definedName name="MaxOblastTabulky_28" localSheetId="133">#REF!</definedName>
    <definedName name="MaxOblastTabulky_28" localSheetId="135">#REF!</definedName>
    <definedName name="MaxOblastTabulky_28" localSheetId="136">#REF!</definedName>
    <definedName name="MaxOblastTabulky_28" localSheetId="132">#REF!</definedName>
    <definedName name="MaxOblastTabulky_28" localSheetId="143">#REF!</definedName>
    <definedName name="MaxOblastTabulky_28">#REF!</definedName>
    <definedName name="MC">'[15]Lists-Aux'!$C:$C</definedName>
    <definedName name="mean" localSheetId="99">#REF!</definedName>
    <definedName name="mean">#REF!</definedName>
    <definedName name="Members">[15]Members!$D$3:E$2992</definedName>
    <definedName name="Menaxhimi_i_llogarive_të_klientëve">#REF!</definedName>
    <definedName name="Mjedis_i_sigurt">#REF!</definedName>
    <definedName name="Monedha" localSheetId="20">#REF!</definedName>
    <definedName name="Monedha" localSheetId="21">#REF!</definedName>
    <definedName name="monedha" localSheetId="85">[19]Udhëzues!$A$53:$A$56</definedName>
    <definedName name="monedha" localSheetId="84">[19]Udhëzues!$A$53:$A$56</definedName>
    <definedName name="monedha" localSheetId="82">[19]Udhëzues!$A$53:$A$56</definedName>
    <definedName name="monedha" localSheetId="83">[19]Udhëzues!$A$53:$A$56</definedName>
    <definedName name="monedha" localSheetId="105">[19]Udhëzues!$A$53:$A$56</definedName>
    <definedName name="monedha" localSheetId="104">[19]Udhëzues!$A$53:$A$56</definedName>
    <definedName name="Monedha">#REF!</definedName>
    <definedName name="Monedha1" localSheetId="20">'[9]Data Types'!#REF!</definedName>
    <definedName name="Monedha1" localSheetId="99">'[34]Data Types'!#REF!</definedName>
    <definedName name="Monedha1" localSheetId="21">'[9]Data Types'!#REF!</definedName>
    <definedName name="Monedha1" localSheetId="210">'[35]Data Types'!#REF!</definedName>
    <definedName name="Monedha1" localSheetId="107">'[10]Data Types'!#REF!</definedName>
    <definedName name="Monedha1" localSheetId="105">'[11]Data Types'!#REF!</definedName>
    <definedName name="Monedha1" localSheetId="104">'[11]Data Types'!#REF!</definedName>
    <definedName name="Monedha1">'[9]Data Types'!#REF!</definedName>
    <definedName name="Monitorimi_dhe_raportimi">#REF!</definedName>
    <definedName name="Ndërmjetësim_me_pakicë">#REF!</definedName>
    <definedName name="Ndërprerja_e_aktivitetit_dhe_dështimi_i_sistemeve">#REF!</definedName>
    <definedName name="Ngjarje_katastrofike_dhe_të_tjera">#REF!</definedName>
    <definedName name="Nisja_Rist" localSheetId="20">#REF!</definedName>
    <definedName name="Nisja_Rist" localSheetId="21">#REF!</definedName>
    <definedName name="Nisja_Rist" localSheetId="85">'[9]Data Types'!$C$77:$C$78</definedName>
    <definedName name="Nisja_Rist" localSheetId="84">'[9]Data Types'!$C$77:$C$78</definedName>
    <definedName name="Nisja_Rist" localSheetId="107">'[10]Data Types'!$C$81:$C$82</definedName>
    <definedName name="Nisja_Rist" localSheetId="82">'[9]Data Types'!$C$77:$C$78</definedName>
    <definedName name="Nisja_Rist" localSheetId="83">'[9]Data Types'!$C$77:$C$78</definedName>
    <definedName name="Nisja_Rist" localSheetId="105">'[11]Data Types'!$C$82:$C$83</definedName>
    <definedName name="Nisja_Rist" localSheetId="104">'[11]Data Types'!$C$82:$C$83</definedName>
    <definedName name="Nisja_Rist">#REF!</definedName>
    <definedName name="Njerëzit_punonjësit">#REF!</definedName>
    <definedName name="Njohja_ekzekutimi_dhe_mirëmbajtja_e_transaksioneve">#REF!</definedName>
    <definedName name="No_install">'[18]Data Types'!$C$119:$C$129</definedName>
    <definedName name="no_of_simulations">'[16]Monte Carlo Simulation'!$C$4</definedName>
    <definedName name="Norma" localSheetId="20">#REF!</definedName>
    <definedName name="Norma" localSheetId="21">#REF!</definedName>
    <definedName name="Norma">#REF!</definedName>
    <definedName name="Norma_int" localSheetId="20">#REF!</definedName>
    <definedName name="Norma_int" localSheetId="21">#REF!</definedName>
    <definedName name="Norma_int">#REF!</definedName>
    <definedName name="Nr_Kesteve" localSheetId="107">'[10]Data Types'!$C$84:$C$94</definedName>
    <definedName name="Nr_Kesteve" localSheetId="105">'[11]Data Types'!$C$85:$C$95</definedName>
    <definedName name="Nr_Kesteve" localSheetId="104">'[11]Data Types'!$C$85:$C$95</definedName>
    <definedName name="Nr_Kesteve">'[9]Data Types'!$C$80:$C$90</definedName>
    <definedName name="Nr_kol" localSheetId="20">#REF!</definedName>
    <definedName name="Nr_kol" localSheetId="21">#REF!</definedName>
    <definedName name="Nr_kol" localSheetId="85">'[9]Data Types'!$C$177:$C$183</definedName>
    <definedName name="Nr_kol" localSheetId="84">'[9]Data Types'!$C$177:$C$183</definedName>
    <definedName name="Nr_kol" localSheetId="82">'[9]Data Types'!$C$177:$C$183</definedName>
    <definedName name="Nr_kol" localSheetId="83">'[9]Data Types'!$C$177:$C$183</definedName>
    <definedName name="Nr_kol" localSheetId="105">'[11]Data Types'!$C$185:$C$234</definedName>
    <definedName name="Nr_kol" localSheetId="104">'[11]Data Types'!$C$185:$C$234</definedName>
    <definedName name="Nr_kol">#REF!</definedName>
    <definedName name="Nr_prod" localSheetId="20">#REF!</definedName>
    <definedName name="Nr_prod" localSheetId="21">#REF!</definedName>
    <definedName name="Nr_prod" localSheetId="85">'[9]Data Types'!$C$169:$C$175</definedName>
    <definedName name="Nr_prod" localSheetId="84">'[9]Data Types'!$C$169:$C$175</definedName>
    <definedName name="Nr_prod" localSheetId="107">'[10]Data Types'!$C$176:$C$182</definedName>
    <definedName name="Nr_prod" localSheetId="82">'[9]Data Types'!$C$169:$C$175</definedName>
    <definedName name="Nr_prod" localSheetId="83">'[9]Data Types'!$C$169:$C$175</definedName>
    <definedName name="Nr_prod" localSheetId="105">'[11]Data Types'!$C$176:$C$182</definedName>
    <definedName name="Nr_prod" localSheetId="104">'[11]Data Types'!$C$176:$C$182</definedName>
    <definedName name="Nr_prod">#REF!</definedName>
    <definedName name="Nr_produktit" localSheetId="20">#REF!</definedName>
    <definedName name="Nr_produktit" localSheetId="99">#REF!</definedName>
    <definedName name="Nr_produktit" localSheetId="21">#REF!</definedName>
    <definedName name="Nr_produktit" localSheetId="210">#REF!</definedName>
    <definedName name="Nr_produktit" localSheetId="85">#REF!</definedName>
    <definedName name="Nr_produktit" localSheetId="84">#REF!</definedName>
    <definedName name="Nr_produktit" localSheetId="107">#REF!</definedName>
    <definedName name="Nr_produktit" localSheetId="82">#REF!</definedName>
    <definedName name="Nr_produktit" localSheetId="83">#REF!</definedName>
    <definedName name="Nr_produktit">#REF!</definedName>
    <definedName name="OblastDat2" localSheetId="113">#REF!</definedName>
    <definedName name="OblastDat2" localSheetId="122">#REF!</definedName>
    <definedName name="OblastDat2" localSheetId="123">#REF!</definedName>
    <definedName name="OblastDat2" localSheetId="124">#REF!</definedName>
    <definedName name="OblastDat2" localSheetId="125">#REF!</definedName>
    <definedName name="OblastDat2" localSheetId="126">#REF!</definedName>
    <definedName name="OblastDat2" localSheetId="129">#REF!</definedName>
    <definedName name="OblastDat2" localSheetId="114">#REF!</definedName>
    <definedName name="OblastDat2" localSheetId="115">#REF!</definedName>
    <definedName name="OblastDat2" localSheetId="116">#REF!</definedName>
    <definedName name="OblastDat2" localSheetId="117">#REF!</definedName>
    <definedName name="OblastDat2" localSheetId="118">#REF!</definedName>
    <definedName name="OblastDat2" localSheetId="119">#REF!</definedName>
    <definedName name="OblastDat2" localSheetId="120">#REF!</definedName>
    <definedName name="OblastDat2" localSheetId="121">#REF!</definedName>
    <definedName name="OblastDat2" localSheetId="20">#REF!</definedName>
    <definedName name="OblastDat2" localSheetId="99">#REF!</definedName>
    <definedName name="OblastDat2" localSheetId="21">#REF!</definedName>
    <definedName name="OblastDat2" localSheetId="210">#REF!</definedName>
    <definedName name="OblastDat2" localSheetId="107">#REF!</definedName>
    <definedName name="OblastDat2" localSheetId="134">#REF!</definedName>
    <definedName name="OblastDat2" localSheetId="133">#REF!</definedName>
    <definedName name="OblastDat2" localSheetId="135">#REF!</definedName>
    <definedName name="OblastDat2" localSheetId="136">#REF!</definedName>
    <definedName name="OblastDat2" localSheetId="132">#REF!</definedName>
    <definedName name="OblastDat2" localSheetId="143">#REF!</definedName>
    <definedName name="OblastDat2">#REF!</definedName>
    <definedName name="OblastDat2_11" localSheetId="113">#REF!</definedName>
    <definedName name="OblastDat2_11" localSheetId="122">#REF!</definedName>
    <definedName name="OblastDat2_11" localSheetId="123">#REF!</definedName>
    <definedName name="OblastDat2_11" localSheetId="124">#REF!</definedName>
    <definedName name="OblastDat2_11" localSheetId="125">#REF!</definedName>
    <definedName name="OblastDat2_11" localSheetId="126">#REF!</definedName>
    <definedName name="OblastDat2_11" localSheetId="129">#REF!</definedName>
    <definedName name="OblastDat2_11" localSheetId="114">#REF!</definedName>
    <definedName name="OblastDat2_11" localSheetId="115">#REF!</definedName>
    <definedName name="OblastDat2_11" localSheetId="116">#REF!</definedName>
    <definedName name="OblastDat2_11" localSheetId="117">#REF!</definedName>
    <definedName name="OblastDat2_11" localSheetId="118">#REF!</definedName>
    <definedName name="OblastDat2_11" localSheetId="119">#REF!</definedName>
    <definedName name="OblastDat2_11" localSheetId="120">#REF!</definedName>
    <definedName name="OblastDat2_11" localSheetId="121">#REF!</definedName>
    <definedName name="OblastDat2_11" localSheetId="20">#REF!</definedName>
    <definedName name="OblastDat2_11" localSheetId="99">#REF!</definedName>
    <definedName name="OblastDat2_11" localSheetId="21">#REF!</definedName>
    <definedName name="OblastDat2_11" localSheetId="210">#REF!</definedName>
    <definedName name="OblastDat2_11" localSheetId="107">#REF!</definedName>
    <definedName name="OblastDat2_11" localSheetId="134">#REF!</definedName>
    <definedName name="OblastDat2_11" localSheetId="133">#REF!</definedName>
    <definedName name="OblastDat2_11" localSheetId="135">#REF!</definedName>
    <definedName name="OblastDat2_11" localSheetId="136">#REF!</definedName>
    <definedName name="OblastDat2_11" localSheetId="132">#REF!</definedName>
    <definedName name="OblastDat2_11" localSheetId="143">#REF!</definedName>
    <definedName name="OblastDat2_11">#REF!</definedName>
    <definedName name="OblastDat2_2" localSheetId="113">#REF!</definedName>
    <definedName name="OblastDat2_2" localSheetId="122">#REF!</definedName>
    <definedName name="OblastDat2_2" localSheetId="123">#REF!</definedName>
    <definedName name="OblastDat2_2" localSheetId="124">#REF!</definedName>
    <definedName name="OblastDat2_2" localSheetId="125">#REF!</definedName>
    <definedName name="OblastDat2_2" localSheetId="126">#REF!</definedName>
    <definedName name="OblastDat2_2" localSheetId="129">#REF!</definedName>
    <definedName name="OblastDat2_2" localSheetId="114">#REF!</definedName>
    <definedName name="OblastDat2_2" localSheetId="115">#REF!</definedName>
    <definedName name="OblastDat2_2" localSheetId="116">#REF!</definedName>
    <definedName name="OblastDat2_2" localSheetId="117">#REF!</definedName>
    <definedName name="OblastDat2_2" localSheetId="118">#REF!</definedName>
    <definedName name="OblastDat2_2" localSheetId="119">#REF!</definedName>
    <definedName name="OblastDat2_2" localSheetId="120">#REF!</definedName>
    <definedName name="OblastDat2_2" localSheetId="121">#REF!</definedName>
    <definedName name="OblastDat2_2" localSheetId="20">#REF!</definedName>
    <definedName name="OblastDat2_2" localSheetId="99">#REF!</definedName>
    <definedName name="OblastDat2_2" localSheetId="21">#REF!</definedName>
    <definedName name="OblastDat2_2" localSheetId="210">#REF!</definedName>
    <definedName name="OblastDat2_2" localSheetId="107">#REF!</definedName>
    <definedName name="OblastDat2_2" localSheetId="134">#REF!</definedName>
    <definedName name="OblastDat2_2" localSheetId="133">#REF!</definedName>
    <definedName name="OblastDat2_2" localSheetId="135">#REF!</definedName>
    <definedName name="OblastDat2_2" localSheetId="136">#REF!</definedName>
    <definedName name="OblastDat2_2" localSheetId="132">#REF!</definedName>
    <definedName name="OblastDat2_2" localSheetId="143">#REF!</definedName>
    <definedName name="OblastDat2_2">#REF!</definedName>
    <definedName name="OblastDat2_28" localSheetId="113">#REF!</definedName>
    <definedName name="OblastDat2_28" localSheetId="122">#REF!</definedName>
    <definedName name="OblastDat2_28" localSheetId="123">#REF!</definedName>
    <definedName name="OblastDat2_28" localSheetId="124">#REF!</definedName>
    <definedName name="OblastDat2_28" localSheetId="125">#REF!</definedName>
    <definedName name="OblastDat2_28" localSheetId="126">#REF!</definedName>
    <definedName name="OblastDat2_28" localSheetId="129">#REF!</definedName>
    <definedName name="OblastDat2_28" localSheetId="114">#REF!</definedName>
    <definedName name="OblastDat2_28" localSheetId="115">#REF!</definedName>
    <definedName name="OblastDat2_28" localSheetId="116">#REF!</definedName>
    <definedName name="OblastDat2_28" localSheetId="117">#REF!</definedName>
    <definedName name="OblastDat2_28" localSheetId="118">#REF!</definedName>
    <definedName name="OblastDat2_28" localSheetId="119">#REF!</definedName>
    <definedName name="OblastDat2_28" localSheetId="120">#REF!</definedName>
    <definedName name="OblastDat2_28" localSheetId="121">#REF!</definedName>
    <definedName name="OblastDat2_28" localSheetId="20">#REF!</definedName>
    <definedName name="OblastDat2_28" localSheetId="99">#REF!</definedName>
    <definedName name="OblastDat2_28" localSheetId="21">#REF!</definedName>
    <definedName name="OblastDat2_28" localSheetId="210">#REF!</definedName>
    <definedName name="OblastDat2_28" localSheetId="107">#REF!</definedName>
    <definedName name="OblastDat2_28" localSheetId="134">#REF!</definedName>
    <definedName name="OblastDat2_28" localSheetId="133">#REF!</definedName>
    <definedName name="OblastDat2_28" localSheetId="135">#REF!</definedName>
    <definedName name="OblastDat2_28" localSheetId="136">#REF!</definedName>
    <definedName name="OblastDat2_28" localSheetId="132">#REF!</definedName>
    <definedName name="OblastDat2_28" localSheetId="143">#REF!</definedName>
    <definedName name="OblastDat2_28">#REF!</definedName>
    <definedName name="OblastDat2_29" localSheetId="210">#REF!</definedName>
    <definedName name="OblastDat2_29">#REF!</definedName>
    <definedName name="OblastNadpisuRadku" localSheetId="113">#REF!</definedName>
    <definedName name="OblastNadpisuRadku" localSheetId="122">#REF!</definedName>
    <definedName name="OblastNadpisuRadku" localSheetId="123">#REF!</definedName>
    <definedName name="OblastNadpisuRadku" localSheetId="124">#REF!</definedName>
    <definedName name="OblastNadpisuRadku" localSheetId="125">#REF!</definedName>
    <definedName name="OblastNadpisuRadku" localSheetId="126">#REF!</definedName>
    <definedName name="OblastNadpisuRadku" localSheetId="129">#REF!</definedName>
    <definedName name="OblastNadpisuRadku" localSheetId="114">#REF!</definedName>
    <definedName name="OblastNadpisuRadku" localSheetId="115">#REF!</definedName>
    <definedName name="OblastNadpisuRadku" localSheetId="116">#REF!</definedName>
    <definedName name="OblastNadpisuRadku" localSheetId="117">#REF!</definedName>
    <definedName name="OblastNadpisuRadku" localSheetId="118">#REF!</definedName>
    <definedName name="OblastNadpisuRadku" localSheetId="119">#REF!</definedName>
    <definedName name="OblastNadpisuRadku" localSheetId="120">#REF!</definedName>
    <definedName name="OblastNadpisuRadku" localSheetId="121">#REF!</definedName>
    <definedName name="OblastNadpisuRadku" localSheetId="20">#REF!</definedName>
    <definedName name="OblastNadpisuRadku" localSheetId="99">#REF!</definedName>
    <definedName name="OblastNadpisuRadku" localSheetId="21">#REF!</definedName>
    <definedName name="OblastNadpisuRadku" localSheetId="210">#REF!</definedName>
    <definedName name="OblastNadpisuRadku" localSheetId="107">#REF!</definedName>
    <definedName name="OblastNadpisuRadku" localSheetId="134">#REF!</definedName>
    <definedName name="OblastNadpisuRadku" localSheetId="133">#REF!</definedName>
    <definedName name="OblastNadpisuRadku" localSheetId="135">#REF!</definedName>
    <definedName name="OblastNadpisuRadku" localSheetId="136">#REF!</definedName>
    <definedName name="OblastNadpisuRadku" localSheetId="132">#REF!</definedName>
    <definedName name="OblastNadpisuRadku" localSheetId="143">#REF!</definedName>
    <definedName name="OblastNadpisuRadku">#REF!</definedName>
    <definedName name="OblastNadpisuRadku_11" localSheetId="113">#REF!</definedName>
    <definedName name="OblastNadpisuRadku_11" localSheetId="122">#REF!</definedName>
    <definedName name="OblastNadpisuRadku_11" localSheetId="123">#REF!</definedName>
    <definedName name="OblastNadpisuRadku_11" localSheetId="124">#REF!</definedName>
    <definedName name="OblastNadpisuRadku_11" localSheetId="125">#REF!</definedName>
    <definedName name="OblastNadpisuRadku_11" localSheetId="126">#REF!</definedName>
    <definedName name="OblastNadpisuRadku_11" localSheetId="129">#REF!</definedName>
    <definedName name="OblastNadpisuRadku_11" localSheetId="114">#REF!</definedName>
    <definedName name="OblastNadpisuRadku_11" localSheetId="115">#REF!</definedName>
    <definedName name="OblastNadpisuRadku_11" localSheetId="116">#REF!</definedName>
    <definedName name="OblastNadpisuRadku_11" localSheetId="117">#REF!</definedName>
    <definedName name="OblastNadpisuRadku_11" localSheetId="118">#REF!</definedName>
    <definedName name="OblastNadpisuRadku_11" localSheetId="119">#REF!</definedName>
    <definedName name="OblastNadpisuRadku_11" localSheetId="120">#REF!</definedName>
    <definedName name="OblastNadpisuRadku_11" localSheetId="121">#REF!</definedName>
    <definedName name="OblastNadpisuRadku_11" localSheetId="20">#REF!</definedName>
    <definedName name="OblastNadpisuRadku_11" localSheetId="99">#REF!</definedName>
    <definedName name="OblastNadpisuRadku_11" localSheetId="21">#REF!</definedName>
    <definedName name="OblastNadpisuRadku_11" localSheetId="210">#REF!</definedName>
    <definedName name="OblastNadpisuRadku_11" localSheetId="107">#REF!</definedName>
    <definedName name="OblastNadpisuRadku_11" localSheetId="134">#REF!</definedName>
    <definedName name="OblastNadpisuRadku_11" localSheetId="133">#REF!</definedName>
    <definedName name="OblastNadpisuRadku_11" localSheetId="135">#REF!</definedName>
    <definedName name="OblastNadpisuRadku_11" localSheetId="136">#REF!</definedName>
    <definedName name="OblastNadpisuRadku_11" localSheetId="132">#REF!</definedName>
    <definedName name="OblastNadpisuRadku_11" localSheetId="143">#REF!</definedName>
    <definedName name="OblastNadpisuRadku_11">#REF!</definedName>
    <definedName name="OblastNadpisuRadku_2" localSheetId="113">#REF!</definedName>
    <definedName name="OblastNadpisuRadku_2" localSheetId="122">#REF!</definedName>
    <definedName name="OblastNadpisuRadku_2" localSheetId="123">#REF!</definedName>
    <definedName name="OblastNadpisuRadku_2" localSheetId="124">#REF!</definedName>
    <definedName name="OblastNadpisuRadku_2" localSheetId="125">#REF!</definedName>
    <definedName name="OblastNadpisuRadku_2" localSheetId="126">#REF!</definedName>
    <definedName name="OblastNadpisuRadku_2" localSheetId="129">#REF!</definedName>
    <definedName name="OblastNadpisuRadku_2" localSheetId="114">#REF!</definedName>
    <definedName name="OblastNadpisuRadku_2" localSheetId="115">#REF!</definedName>
    <definedName name="OblastNadpisuRadku_2" localSheetId="116">#REF!</definedName>
    <definedName name="OblastNadpisuRadku_2" localSheetId="117">#REF!</definedName>
    <definedName name="OblastNadpisuRadku_2" localSheetId="118">#REF!</definedName>
    <definedName name="OblastNadpisuRadku_2" localSheetId="119">#REF!</definedName>
    <definedName name="OblastNadpisuRadku_2" localSheetId="120">#REF!</definedName>
    <definedName name="OblastNadpisuRadku_2" localSheetId="121">#REF!</definedName>
    <definedName name="OblastNadpisuRadku_2" localSheetId="20">#REF!</definedName>
    <definedName name="OblastNadpisuRadku_2" localSheetId="99">#REF!</definedName>
    <definedName name="OblastNadpisuRadku_2" localSheetId="21">#REF!</definedName>
    <definedName name="OblastNadpisuRadku_2" localSheetId="210">#REF!</definedName>
    <definedName name="OblastNadpisuRadku_2" localSheetId="107">#REF!</definedName>
    <definedName name="OblastNadpisuRadku_2" localSheetId="134">#REF!</definedName>
    <definedName name="OblastNadpisuRadku_2" localSheetId="133">#REF!</definedName>
    <definedName name="OblastNadpisuRadku_2" localSheetId="135">#REF!</definedName>
    <definedName name="OblastNadpisuRadku_2" localSheetId="136">#REF!</definedName>
    <definedName name="OblastNadpisuRadku_2" localSheetId="132">#REF!</definedName>
    <definedName name="OblastNadpisuRadku_2" localSheetId="143">#REF!</definedName>
    <definedName name="OblastNadpisuRadku_2">#REF!</definedName>
    <definedName name="OblastNadpisuRadku_28" localSheetId="113">#REF!</definedName>
    <definedName name="OblastNadpisuRadku_28" localSheetId="122">#REF!</definedName>
    <definedName name="OblastNadpisuRadku_28" localSheetId="123">#REF!</definedName>
    <definedName name="OblastNadpisuRadku_28" localSheetId="124">#REF!</definedName>
    <definedName name="OblastNadpisuRadku_28" localSheetId="125">#REF!</definedName>
    <definedName name="OblastNadpisuRadku_28" localSheetId="126">#REF!</definedName>
    <definedName name="OblastNadpisuRadku_28" localSheetId="129">#REF!</definedName>
    <definedName name="OblastNadpisuRadku_28" localSheetId="114">#REF!</definedName>
    <definedName name="OblastNadpisuRadku_28" localSheetId="115">#REF!</definedName>
    <definedName name="OblastNadpisuRadku_28" localSheetId="116">#REF!</definedName>
    <definedName name="OblastNadpisuRadku_28" localSheetId="117">#REF!</definedName>
    <definedName name="OblastNadpisuRadku_28" localSheetId="118">#REF!</definedName>
    <definedName name="OblastNadpisuRadku_28" localSheetId="119">#REF!</definedName>
    <definedName name="OblastNadpisuRadku_28" localSheetId="120">#REF!</definedName>
    <definedName name="OblastNadpisuRadku_28" localSheetId="121">#REF!</definedName>
    <definedName name="OblastNadpisuRadku_28" localSheetId="20">#REF!</definedName>
    <definedName name="OblastNadpisuRadku_28" localSheetId="99">#REF!</definedName>
    <definedName name="OblastNadpisuRadku_28" localSheetId="21">#REF!</definedName>
    <definedName name="OblastNadpisuRadku_28" localSheetId="210">#REF!</definedName>
    <definedName name="OblastNadpisuRadku_28" localSheetId="107">#REF!</definedName>
    <definedName name="OblastNadpisuRadku_28" localSheetId="134">#REF!</definedName>
    <definedName name="OblastNadpisuRadku_28" localSheetId="133">#REF!</definedName>
    <definedName name="OblastNadpisuRadku_28" localSheetId="135">#REF!</definedName>
    <definedName name="OblastNadpisuRadku_28" localSheetId="136">#REF!</definedName>
    <definedName name="OblastNadpisuRadku_28" localSheetId="132">#REF!</definedName>
    <definedName name="OblastNadpisuRadku_28" localSheetId="143">#REF!</definedName>
    <definedName name="OblastNadpisuRadku_28">#REF!</definedName>
    <definedName name="OblastNadpisuSloupcu" localSheetId="113">#REF!</definedName>
    <definedName name="OblastNadpisuSloupcu" localSheetId="122">#REF!</definedName>
    <definedName name="OblastNadpisuSloupcu" localSheetId="123">#REF!</definedName>
    <definedName name="OblastNadpisuSloupcu" localSheetId="124">#REF!</definedName>
    <definedName name="OblastNadpisuSloupcu" localSheetId="125">#REF!</definedName>
    <definedName name="OblastNadpisuSloupcu" localSheetId="126">#REF!</definedName>
    <definedName name="OblastNadpisuSloupcu" localSheetId="129">#REF!</definedName>
    <definedName name="OblastNadpisuSloupcu" localSheetId="114">#REF!</definedName>
    <definedName name="OblastNadpisuSloupcu" localSheetId="115">#REF!</definedName>
    <definedName name="OblastNadpisuSloupcu" localSheetId="116">#REF!</definedName>
    <definedName name="OblastNadpisuSloupcu" localSheetId="117">#REF!</definedName>
    <definedName name="OblastNadpisuSloupcu" localSheetId="118">#REF!</definedName>
    <definedName name="OblastNadpisuSloupcu" localSheetId="119">#REF!</definedName>
    <definedName name="OblastNadpisuSloupcu" localSheetId="120">#REF!</definedName>
    <definedName name="OblastNadpisuSloupcu" localSheetId="121">#REF!</definedName>
    <definedName name="OblastNadpisuSloupcu" localSheetId="20">#REF!</definedName>
    <definedName name="OblastNadpisuSloupcu" localSheetId="99">#REF!</definedName>
    <definedName name="OblastNadpisuSloupcu" localSheetId="21">#REF!</definedName>
    <definedName name="OblastNadpisuSloupcu" localSheetId="210">#REF!</definedName>
    <definedName name="OblastNadpisuSloupcu" localSheetId="107">#REF!</definedName>
    <definedName name="OblastNadpisuSloupcu" localSheetId="134">#REF!</definedName>
    <definedName name="OblastNadpisuSloupcu" localSheetId="133">#REF!</definedName>
    <definedName name="OblastNadpisuSloupcu" localSheetId="135">#REF!</definedName>
    <definedName name="OblastNadpisuSloupcu" localSheetId="136">#REF!</definedName>
    <definedName name="OblastNadpisuSloupcu" localSheetId="132">#REF!</definedName>
    <definedName name="OblastNadpisuSloupcu" localSheetId="143">#REF!</definedName>
    <definedName name="OblastNadpisuSloupcu">#REF!</definedName>
    <definedName name="OblastNadpisuSloupcu_11" localSheetId="113">#REF!</definedName>
    <definedName name="OblastNadpisuSloupcu_11" localSheetId="122">#REF!</definedName>
    <definedName name="OblastNadpisuSloupcu_11" localSheetId="123">#REF!</definedName>
    <definedName name="OblastNadpisuSloupcu_11" localSheetId="124">#REF!</definedName>
    <definedName name="OblastNadpisuSloupcu_11" localSheetId="125">#REF!</definedName>
    <definedName name="OblastNadpisuSloupcu_11" localSheetId="126">#REF!</definedName>
    <definedName name="OblastNadpisuSloupcu_11" localSheetId="129">#REF!</definedName>
    <definedName name="OblastNadpisuSloupcu_11" localSheetId="114">#REF!</definedName>
    <definedName name="OblastNadpisuSloupcu_11" localSheetId="115">#REF!</definedName>
    <definedName name="OblastNadpisuSloupcu_11" localSheetId="116">#REF!</definedName>
    <definedName name="OblastNadpisuSloupcu_11" localSheetId="117">#REF!</definedName>
    <definedName name="OblastNadpisuSloupcu_11" localSheetId="118">#REF!</definedName>
    <definedName name="OblastNadpisuSloupcu_11" localSheetId="119">#REF!</definedName>
    <definedName name="OblastNadpisuSloupcu_11" localSheetId="120">#REF!</definedName>
    <definedName name="OblastNadpisuSloupcu_11" localSheetId="121">#REF!</definedName>
    <definedName name="OblastNadpisuSloupcu_11" localSheetId="20">#REF!</definedName>
    <definedName name="OblastNadpisuSloupcu_11" localSheetId="99">#REF!</definedName>
    <definedName name="OblastNadpisuSloupcu_11" localSheetId="21">#REF!</definedName>
    <definedName name="OblastNadpisuSloupcu_11" localSheetId="210">#REF!</definedName>
    <definedName name="OblastNadpisuSloupcu_11" localSheetId="107">#REF!</definedName>
    <definedName name="OblastNadpisuSloupcu_11" localSheetId="134">#REF!</definedName>
    <definedName name="OblastNadpisuSloupcu_11" localSheetId="133">#REF!</definedName>
    <definedName name="OblastNadpisuSloupcu_11" localSheetId="135">#REF!</definedName>
    <definedName name="OblastNadpisuSloupcu_11" localSheetId="136">#REF!</definedName>
    <definedName name="OblastNadpisuSloupcu_11" localSheetId="132">#REF!</definedName>
    <definedName name="OblastNadpisuSloupcu_11" localSheetId="143">#REF!</definedName>
    <definedName name="OblastNadpisuSloupcu_11">#REF!</definedName>
    <definedName name="OblastNadpisuSloupcu_2" localSheetId="113">#REF!</definedName>
    <definedName name="OblastNadpisuSloupcu_2" localSheetId="122">#REF!</definedName>
    <definedName name="OblastNadpisuSloupcu_2" localSheetId="123">#REF!</definedName>
    <definedName name="OblastNadpisuSloupcu_2" localSheetId="124">#REF!</definedName>
    <definedName name="OblastNadpisuSloupcu_2" localSheetId="125">#REF!</definedName>
    <definedName name="OblastNadpisuSloupcu_2" localSheetId="126">#REF!</definedName>
    <definedName name="OblastNadpisuSloupcu_2" localSheetId="129">#REF!</definedName>
    <definedName name="OblastNadpisuSloupcu_2" localSheetId="114">#REF!</definedName>
    <definedName name="OblastNadpisuSloupcu_2" localSheetId="115">#REF!</definedName>
    <definedName name="OblastNadpisuSloupcu_2" localSheetId="116">#REF!</definedName>
    <definedName name="OblastNadpisuSloupcu_2" localSheetId="117">#REF!</definedName>
    <definedName name="OblastNadpisuSloupcu_2" localSheetId="118">#REF!</definedName>
    <definedName name="OblastNadpisuSloupcu_2" localSheetId="119">#REF!</definedName>
    <definedName name="OblastNadpisuSloupcu_2" localSheetId="120">#REF!</definedName>
    <definedName name="OblastNadpisuSloupcu_2" localSheetId="121">#REF!</definedName>
    <definedName name="OblastNadpisuSloupcu_2" localSheetId="20">#REF!</definedName>
    <definedName name="OblastNadpisuSloupcu_2" localSheetId="99">#REF!</definedName>
    <definedName name="OblastNadpisuSloupcu_2" localSheetId="21">#REF!</definedName>
    <definedName name="OblastNadpisuSloupcu_2" localSheetId="210">#REF!</definedName>
    <definedName name="OblastNadpisuSloupcu_2" localSheetId="107">#REF!</definedName>
    <definedName name="OblastNadpisuSloupcu_2" localSheetId="134">#REF!</definedName>
    <definedName name="OblastNadpisuSloupcu_2" localSheetId="133">#REF!</definedName>
    <definedName name="OblastNadpisuSloupcu_2" localSheetId="135">#REF!</definedName>
    <definedName name="OblastNadpisuSloupcu_2" localSheetId="136">#REF!</definedName>
    <definedName name="OblastNadpisuSloupcu_2" localSheetId="132">#REF!</definedName>
    <definedName name="OblastNadpisuSloupcu_2" localSheetId="143">#REF!</definedName>
    <definedName name="OblastNadpisuSloupcu_2">#REF!</definedName>
    <definedName name="OblastNadpisuSloupcu_28" localSheetId="113">#REF!</definedName>
    <definedName name="OblastNadpisuSloupcu_28" localSheetId="122">#REF!</definedName>
    <definedName name="OblastNadpisuSloupcu_28" localSheetId="123">#REF!</definedName>
    <definedName name="OblastNadpisuSloupcu_28" localSheetId="124">#REF!</definedName>
    <definedName name="OblastNadpisuSloupcu_28" localSheetId="125">#REF!</definedName>
    <definedName name="OblastNadpisuSloupcu_28" localSheetId="126">#REF!</definedName>
    <definedName name="OblastNadpisuSloupcu_28" localSheetId="129">#REF!</definedName>
    <definedName name="OblastNadpisuSloupcu_28" localSheetId="114">#REF!</definedName>
    <definedName name="OblastNadpisuSloupcu_28" localSheetId="115">#REF!</definedName>
    <definedName name="OblastNadpisuSloupcu_28" localSheetId="116">#REF!</definedName>
    <definedName name="OblastNadpisuSloupcu_28" localSheetId="117">#REF!</definedName>
    <definedName name="OblastNadpisuSloupcu_28" localSheetId="118">#REF!</definedName>
    <definedName name="OblastNadpisuSloupcu_28" localSheetId="119">#REF!</definedName>
    <definedName name="OblastNadpisuSloupcu_28" localSheetId="120">#REF!</definedName>
    <definedName name="OblastNadpisuSloupcu_28" localSheetId="121">#REF!</definedName>
    <definedName name="OblastNadpisuSloupcu_28" localSheetId="20">#REF!</definedName>
    <definedName name="OblastNadpisuSloupcu_28" localSheetId="99">#REF!</definedName>
    <definedName name="OblastNadpisuSloupcu_28" localSheetId="21">#REF!</definedName>
    <definedName name="OblastNadpisuSloupcu_28" localSheetId="210">#REF!</definedName>
    <definedName name="OblastNadpisuSloupcu_28" localSheetId="107">#REF!</definedName>
    <definedName name="OblastNadpisuSloupcu_28" localSheetId="134">#REF!</definedName>
    <definedName name="OblastNadpisuSloupcu_28" localSheetId="133">#REF!</definedName>
    <definedName name="OblastNadpisuSloupcu_28" localSheetId="135">#REF!</definedName>
    <definedName name="OblastNadpisuSloupcu_28" localSheetId="136">#REF!</definedName>
    <definedName name="OblastNadpisuSloupcu_28" localSheetId="132">#REF!</definedName>
    <definedName name="OblastNadpisuSloupcu_28" localSheetId="143">#REF!</definedName>
    <definedName name="OblastNadpisuSloupcu_28">#REF!</definedName>
    <definedName name="Obligacione_dhe_dëftesa" localSheetId="20">'[36]F8.1'!#REF!</definedName>
    <definedName name="Obligacione_dhe_dëftesa" localSheetId="177">'[36]F8.1'!#REF!</definedName>
    <definedName name="Obligacione_dhe_dëftesa" localSheetId="178">'[36]F8.1'!#REF!</definedName>
    <definedName name="Obligacione_dhe_dëftesa" localSheetId="180">'[36]F8.1'!#REF!</definedName>
    <definedName name="Obligacione_dhe_dëftesa" localSheetId="21">'[36]F8.1'!#REF!</definedName>
    <definedName name="Obligacione_dhe_dëftesa" localSheetId="183">'[36]F8.1'!#REF!</definedName>
    <definedName name="Obligacione_dhe_dëftesa" localSheetId="185">'[36]F8.1'!#REF!</definedName>
    <definedName name="Obligacione_dhe_dëftesa" localSheetId="181">'[36]F8.1'!#REF!</definedName>
    <definedName name="Obligacione_dhe_dëftesa" localSheetId="184">'[36]F8.1'!#REF!</definedName>
    <definedName name="Obligacione_dhe_dëftesa" localSheetId="188">'[36]F8.1'!#REF!</definedName>
    <definedName name="Obligacione_dhe_dëftesa" localSheetId="190">'[36]F8.1'!#REF!</definedName>
    <definedName name="Obligacione_dhe_dëftesa" localSheetId="189">'[36]F8.1'!#REF!</definedName>
    <definedName name="Obligacione_dhe_dëftesa" localSheetId="193">'[36]F8.1'!#REF!</definedName>
    <definedName name="Obligacione_dhe_dëftesa" localSheetId="195">'[36]F8.1'!#REF!</definedName>
    <definedName name="Obligacione_dhe_dëftesa" localSheetId="194">'[36]F8.1'!#REF!</definedName>
    <definedName name="Obligacione_dhe_dëftesa" localSheetId="197">'[36]F8.1'!#REF!</definedName>
    <definedName name="Obligacione_dhe_dëftesa" localSheetId="198">'[36]F8.1'!#REF!</definedName>
    <definedName name="Obligacione_dhe_dëftesa" localSheetId="200">'[36]F8.1'!#REF!</definedName>
    <definedName name="Obligacione_dhe_dëftesa" localSheetId="199">'[36]F8.1'!#REF!</definedName>
    <definedName name="Obligacione_dhe_dëftesa" localSheetId="0">'[36]F8.1'!#REF!</definedName>
    <definedName name="Obligacione_dhe_dëftesa">'[36]F8.1'!#REF!</definedName>
    <definedName name="OpRisk" localSheetId="174">#REF!</definedName>
    <definedName name="OpRisk" localSheetId="175">#REF!</definedName>
    <definedName name="OpRisk">#REF!</definedName>
    <definedName name="output" localSheetId="99">#REF!</definedName>
    <definedName name="output">#REF!</definedName>
    <definedName name="Pagesat_dhe_shlyerjet">#REF!</definedName>
    <definedName name="Palët_e_treta_tregtare">#REF!</definedName>
    <definedName name="PCT">'[12]Lists-Aux'!$U:$U</definedName>
    <definedName name="pd">#REF!</definedName>
    <definedName name="Pershkrimi" localSheetId="20">#REF!</definedName>
    <definedName name="Pershkrimi" localSheetId="21">#REF!</definedName>
    <definedName name="Pershkrimi">#REF!</definedName>
    <definedName name="Pershkrimi1" localSheetId="20">#REF!</definedName>
    <definedName name="Pershkrimi1" localSheetId="21">#REF!</definedName>
    <definedName name="Pershkrimi1">#REF!</definedName>
    <definedName name="Pershkrimi11" localSheetId="20">#REF!</definedName>
    <definedName name="Pershkrimi11" localSheetId="21">#REF!</definedName>
    <definedName name="Pershkrimi11">#REF!</definedName>
    <definedName name="Pershkrimi2" localSheetId="20">#REF!</definedName>
    <definedName name="Pershkrimi2" localSheetId="21">#REF!</definedName>
    <definedName name="Pershkrimi2">#REF!</definedName>
    <definedName name="Pershkrimi3" localSheetId="20">#REF!</definedName>
    <definedName name="Pershkrimi3" localSheetId="21">#REF!</definedName>
    <definedName name="Pershkrimi3">#REF!</definedName>
    <definedName name="Përshtatshmëria_publikimi_dhe_mirëbesimi">#REF!</definedName>
    <definedName name="PI">'[12]Lists-Aux'!$V:$V</definedName>
    <definedName name="PL">'[12]Lists-Aux'!$W:$W</definedName>
    <definedName name="PR">'[12]Lists-Aux'!$X:$X</definedName>
    <definedName name="Praktika_të_papërshtatshme_biznesi_dhe_tregu">#REF!</definedName>
    <definedName name="Praktikat_e_punësimit_dhe_të_sigurisë_në_punë">#REF!</definedName>
    <definedName name="Prduct_type">#REF!</definedName>
    <definedName name="_xlnm.Print_Area" localSheetId="113">'CR_SA_(1)'!$A$1:$AB$45</definedName>
    <definedName name="_xlnm.Print_Area" localSheetId="122">'CR_SA_(10)'!$A$1:$Z$6</definedName>
    <definedName name="_xlnm.Print_Area" localSheetId="123">'CR_SA_(11)'!$A$1:$Z$6</definedName>
    <definedName name="_xlnm.Print_Area" localSheetId="124">'CR_SA_(12)'!$A$1:$Z$6</definedName>
    <definedName name="_xlnm.Print_Area" localSheetId="125">'CR_SA_(13)'!$A$1:$Z$6</definedName>
    <definedName name="_xlnm.Print_Area" localSheetId="126">'CR_SA_(14)'!$A$1:$Z$6</definedName>
    <definedName name="_xlnm.Print_Area" localSheetId="129">'CR_SA_(15) '!$A$1:$Z$6</definedName>
    <definedName name="_xlnm.Print_Area" localSheetId="114">'CR_SA_(2)'!$A$1:$Z$6</definedName>
    <definedName name="_xlnm.Print_Area" localSheetId="115">'CR_SA_(3)'!$A$1:$Z$6</definedName>
    <definedName name="_xlnm.Print_Area" localSheetId="116">'CR_SA_(4)'!$A$1:$Z$6</definedName>
    <definedName name="_xlnm.Print_Area" localSheetId="117">'CR_SA_(5)'!$A$1:$Z$6</definedName>
    <definedName name="_xlnm.Print_Area" localSheetId="118">'CR_SA_(6)'!$A$1:$Z$6</definedName>
    <definedName name="_xlnm.Print_Area" localSheetId="119">'CR_SA_(7)'!$A$1:$Z$6</definedName>
    <definedName name="_xlnm.Print_Area" localSheetId="120">'CR_SA_(8)'!$A$1:$Z$6</definedName>
    <definedName name="_xlnm.Print_Area" localSheetId="121">'CR_SA_(9)'!$A$1:$Z$6</definedName>
    <definedName name="_xlnm.Print_Area" localSheetId="130">CR_SEC_SA!#REF!</definedName>
    <definedName name="_xlnm.Print_Area" localSheetId="138">CR_TB_SETT!$A$4:$F$16</definedName>
    <definedName name="_xlnm.Print_Area" localSheetId="20">'F1'!$A$1:$Q$90</definedName>
    <definedName name="_xlnm.Print_Area" localSheetId="176">F1_TOT!$A$6:$P$81</definedName>
    <definedName name="_xlnm.Print_Area" localSheetId="101">'F10.DM'!$A$1:$H$19</definedName>
    <definedName name="_xlnm.Print_Area" localSheetId="21">'F2'!$A$1:$B$92</definedName>
    <definedName name="_xlnm.Print_Area" localSheetId="174">'F2 '!$B$2:$I$21</definedName>
    <definedName name="_xlnm.Print_Area" localSheetId="149">'F2 LCR TOTAL'!$A$8:$J$112</definedName>
    <definedName name="_xlnm.Print_Area" localSheetId="175">'F3 '!$B$2:$E$38</definedName>
    <definedName name="_xlnm.Print_Area" localSheetId="10">'F35'!$A$1:$AC$220</definedName>
    <definedName name="_xlnm.Print_Area" localSheetId="97">'F37.8'!$A$1:$M$46</definedName>
    <definedName name="_xlnm.Print_Area" localSheetId="98">'F37.9'!$1:$52</definedName>
    <definedName name="_xlnm.Print_Area" localSheetId="191">F4_TOT!$A$6:$N$44</definedName>
    <definedName name="_xlnm.Print_Area" localSheetId="49">'F46.ALL'!$A$7:$Q$78</definedName>
    <definedName name="_xlnm.Print_Area" localSheetId="14">'F8.1'!$A$5:$AA$10</definedName>
    <definedName name="_xlnm.Print_Area" localSheetId="15">'F8.2'!$A$1:$V$15</definedName>
    <definedName name="_xlnm.Print_Area" localSheetId="16">'F8.3'!$A$4:$R$10</definedName>
    <definedName name="_xlnm.Print_Area" localSheetId="17">'F8.4'!$A$4:$R$6</definedName>
    <definedName name="_xlnm.Print_Area" localSheetId="83">'F9.DM'!$A$1:$N$51</definedName>
    <definedName name="_xlnm.Print_Area" localSheetId="137">'MKR_SA_EQU (2)'!$A$1:$L$29</definedName>
    <definedName name="_xlnm.Print_Area" localSheetId="134">'MKR_SA_TDI_(ALL)'!$A$1:$J$58</definedName>
    <definedName name="_xlnm.Print_Area" localSheetId="133">'MKR_SA_TDI_(eur)'!$A$1:$J$58</definedName>
    <definedName name="_xlnm.Print_Area" localSheetId="135">'MKR_SA_TDI_(monedha_te_tjera)'!$A$1:$J$58</definedName>
    <definedName name="_xlnm.Print_Area" localSheetId="136">'MKR_SA_TDI_(total)'!$A$1:$J$58</definedName>
    <definedName name="_xlnm.Print_Area" localSheetId="132">'MKR_SA_TDI_(usd)'!$A$1:$J$58</definedName>
    <definedName name="Print_Area_MI" localSheetId="113">#REF!</definedName>
    <definedName name="Print_Area_MI" localSheetId="122">#REF!</definedName>
    <definedName name="Print_Area_MI" localSheetId="123">#REF!</definedName>
    <definedName name="Print_Area_MI" localSheetId="124">#REF!</definedName>
    <definedName name="Print_Area_MI" localSheetId="125">#REF!</definedName>
    <definedName name="Print_Area_MI" localSheetId="126">#REF!</definedName>
    <definedName name="Print_Area_MI" localSheetId="129">#REF!</definedName>
    <definedName name="Print_Area_MI" localSheetId="114">#REF!</definedName>
    <definedName name="Print_Area_MI" localSheetId="115">#REF!</definedName>
    <definedName name="Print_Area_MI" localSheetId="116">#REF!</definedName>
    <definedName name="Print_Area_MI" localSheetId="117">#REF!</definedName>
    <definedName name="Print_Area_MI" localSheetId="118">#REF!</definedName>
    <definedName name="Print_Area_MI" localSheetId="119">#REF!</definedName>
    <definedName name="Print_Area_MI" localSheetId="120">#REF!</definedName>
    <definedName name="Print_Area_MI" localSheetId="121">#REF!</definedName>
    <definedName name="Print_Area_MI" localSheetId="20">#REF!</definedName>
    <definedName name="Print_Area_MI" localSheetId="99">#REF!</definedName>
    <definedName name="Print_Area_MI" localSheetId="21">#REF!</definedName>
    <definedName name="Print_Area_MI" localSheetId="210">#REF!</definedName>
    <definedName name="Print_Area_MI" localSheetId="107">#REF!</definedName>
    <definedName name="Print_Area_MI" localSheetId="134">#REF!</definedName>
    <definedName name="Print_Area_MI" localSheetId="133">#REF!</definedName>
    <definedName name="Print_Area_MI" localSheetId="135">#REF!</definedName>
    <definedName name="Print_Area_MI" localSheetId="136">#REF!</definedName>
    <definedName name="Print_Area_MI" localSheetId="132">#REF!</definedName>
    <definedName name="Print_Area_MI" localSheetId="143">#REF!</definedName>
    <definedName name="Print_Area_MI">#REF!</definedName>
    <definedName name="Print_Area_MI_11" localSheetId="113">#REF!</definedName>
    <definedName name="Print_Area_MI_11" localSheetId="122">#REF!</definedName>
    <definedName name="Print_Area_MI_11" localSheetId="123">#REF!</definedName>
    <definedName name="Print_Area_MI_11" localSheetId="124">#REF!</definedName>
    <definedName name="Print_Area_MI_11" localSheetId="125">#REF!</definedName>
    <definedName name="Print_Area_MI_11" localSheetId="126">#REF!</definedName>
    <definedName name="Print_Area_MI_11" localSheetId="129">#REF!</definedName>
    <definedName name="Print_Area_MI_11" localSheetId="114">#REF!</definedName>
    <definedName name="Print_Area_MI_11" localSheetId="115">#REF!</definedName>
    <definedName name="Print_Area_MI_11" localSheetId="116">#REF!</definedName>
    <definedName name="Print_Area_MI_11" localSheetId="117">#REF!</definedName>
    <definedName name="Print_Area_MI_11" localSheetId="118">#REF!</definedName>
    <definedName name="Print_Area_MI_11" localSheetId="119">#REF!</definedName>
    <definedName name="Print_Area_MI_11" localSheetId="120">#REF!</definedName>
    <definedName name="Print_Area_MI_11" localSheetId="121">#REF!</definedName>
    <definedName name="Print_Area_MI_11" localSheetId="20">#REF!</definedName>
    <definedName name="Print_Area_MI_11" localSheetId="99">#REF!</definedName>
    <definedName name="Print_Area_MI_11" localSheetId="21">#REF!</definedName>
    <definedName name="Print_Area_MI_11" localSheetId="210">#REF!</definedName>
    <definedName name="Print_Area_MI_11" localSheetId="107">#REF!</definedName>
    <definedName name="Print_Area_MI_11" localSheetId="134">#REF!</definedName>
    <definedName name="Print_Area_MI_11" localSheetId="133">#REF!</definedName>
    <definedName name="Print_Area_MI_11" localSheetId="135">#REF!</definedName>
    <definedName name="Print_Area_MI_11" localSheetId="136">#REF!</definedName>
    <definedName name="Print_Area_MI_11" localSheetId="132">#REF!</definedName>
    <definedName name="Print_Area_MI_11" localSheetId="143">#REF!</definedName>
    <definedName name="Print_Area_MI_11">#REF!</definedName>
    <definedName name="Print_Area_MI_2" localSheetId="113">#REF!</definedName>
    <definedName name="Print_Area_MI_2" localSheetId="122">#REF!</definedName>
    <definedName name="Print_Area_MI_2" localSheetId="123">#REF!</definedName>
    <definedName name="Print_Area_MI_2" localSheetId="124">#REF!</definedName>
    <definedName name="Print_Area_MI_2" localSheetId="125">#REF!</definedName>
    <definedName name="Print_Area_MI_2" localSheetId="126">#REF!</definedName>
    <definedName name="Print_Area_MI_2" localSheetId="129">#REF!</definedName>
    <definedName name="Print_Area_MI_2" localSheetId="114">#REF!</definedName>
    <definedName name="Print_Area_MI_2" localSheetId="115">#REF!</definedName>
    <definedName name="Print_Area_MI_2" localSheetId="116">#REF!</definedName>
    <definedName name="Print_Area_MI_2" localSheetId="117">#REF!</definedName>
    <definedName name="Print_Area_MI_2" localSheetId="118">#REF!</definedName>
    <definedName name="Print_Area_MI_2" localSheetId="119">#REF!</definedName>
    <definedName name="Print_Area_MI_2" localSheetId="120">#REF!</definedName>
    <definedName name="Print_Area_MI_2" localSheetId="121">#REF!</definedName>
    <definedName name="Print_Area_MI_2" localSheetId="20">#REF!</definedName>
    <definedName name="Print_Area_MI_2" localSheetId="99">#REF!</definedName>
    <definedName name="Print_Area_MI_2" localSheetId="21">#REF!</definedName>
    <definedName name="Print_Area_MI_2" localSheetId="210">#REF!</definedName>
    <definedName name="Print_Area_MI_2" localSheetId="107">#REF!</definedName>
    <definedName name="Print_Area_MI_2" localSheetId="134">#REF!</definedName>
    <definedName name="Print_Area_MI_2" localSheetId="133">#REF!</definedName>
    <definedName name="Print_Area_MI_2" localSheetId="135">#REF!</definedName>
    <definedName name="Print_Area_MI_2" localSheetId="136">#REF!</definedName>
    <definedName name="Print_Area_MI_2" localSheetId="132">#REF!</definedName>
    <definedName name="Print_Area_MI_2" localSheetId="143">#REF!</definedName>
    <definedName name="Print_Area_MI_2">#REF!</definedName>
    <definedName name="Print_Area_MI_28" localSheetId="113">#REF!</definedName>
    <definedName name="Print_Area_MI_28" localSheetId="122">#REF!</definedName>
    <definedName name="Print_Area_MI_28" localSheetId="123">#REF!</definedName>
    <definedName name="Print_Area_MI_28" localSheetId="124">#REF!</definedName>
    <definedName name="Print_Area_MI_28" localSheetId="125">#REF!</definedName>
    <definedName name="Print_Area_MI_28" localSheetId="126">#REF!</definedName>
    <definedName name="Print_Area_MI_28" localSheetId="129">#REF!</definedName>
    <definedName name="Print_Area_MI_28" localSheetId="114">#REF!</definedName>
    <definedName name="Print_Area_MI_28" localSheetId="115">#REF!</definedName>
    <definedName name="Print_Area_MI_28" localSheetId="116">#REF!</definedName>
    <definedName name="Print_Area_MI_28" localSheetId="117">#REF!</definedName>
    <definedName name="Print_Area_MI_28" localSheetId="118">#REF!</definedName>
    <definedName name="Print_Area_MI_28" localSheetId="119">#REF!</definedName>
    <definedName name="Print_Area_MI_28" localSheetId="120">#REF!</definedName>
    <definedName name="Print_Area_MI_28" localSheetId="121">#REF!</definedName>
    <definedName name="Print_Area_MI_28" localSheetId="20">#REF!</definedName>
    <definedName name="Print_Area_MI_28" localSheetId="99">#REF!</definedName>
    <definedName name="Print_Area_MI_28" localSheetId="21">#REF!</definedName>
    <definedName name="Print_Area_MI_28" localSheetId="210">#REF!</definedName>
    <definedName name="Print_Area_MI_28" localSheetId="107">#REF!</definedName>
    <definedName name="Print_Area_MI_28" localSheetId="134">#REF!</definedName>
    <definedName name="Print_Area_MI_28" localSheetId="133">#REF!</definedName>
    <definedName name="Print_Area_MI_28" localSheetId="135">#REF!</definedName>
    <definedName name="Print_Area_MI_28" localSheetId="136">#REF!</definedName>
    <definedName name="Print_Area_MI_28" localSheetId="132">#REF!</definedName>
    <definedName name="Print_Area_MI_28" localSheetId="143">#REF!</definedName>
    <definedName name="Print_Area_MI_28">#REF!</definedName>
    <definedName name="_xlnm.Print_Titles" localSheetId="113">'CR_SA_(1)'!$A:$B,'CR_SA_(1)'!$7:$11</definedName>
    <definedName name="_xlnm.Print_Titles" localSheetId="122">'CR_SA_(10)'!$A:$B,'CR_SA_(10)'!#REF!</definedName>
    <definedName name="_xlnm.Print_Titles" localSheetId="123">'CR_SA_(11)'!$A:$B,'CR_SA_(11)'!#REF!</definedName>
    <definedName name="_xlnm.Print_Titles" localSheetId="124">'CR_SA_(12)'!$A:$B,'CR_SA_(12)'!#REF!</definedName>
    <definedName name="_xlnm.Print_Titles" localSheetId="125">'CR_SA_(13)'!$A:$B,'CR_SA_(13)'!#REF!</definedName>
    <definedName name="_xlnm.Print_Titles" localSheetId="126">'CR_SA_(14)'!$A:$B,'CR_SA_(14)'!#REF!</definedName>
    <definedName name="_xlnm.Print_Titles" localSheetId="129">'CR_SA_(15) '!$A:$B,'CR_SA_(15) '!#REF!</definedName>
    <definedName name="_xlnm.Print_Titles" localSheetId="114">'CR_SA_(2)'!$A:$B,'CR_SA_(2)'!#REF!</definedName>
    <definedName name="_xlnm.Print_Titles" localSheetId="115">'CR_SA_(3)'!$A:$B,'CR_SA_(3)'!#REF!</definedName>
    <definedName name="_xlnm.Print_Titles" localSheetId="116">'CR_SA_(4)'!$A:$B,'CR_SA_(4)'!#REF!</definedName>
    <definedName name="_xlnm.Print_Titles" localSheetId="117">'CR_SA_(5)'!$A:$B,'CR_SA_(5)'!#REF!</definedName>
    <definedName name="_xlnm.Print_Titles" localSheetId="118">'CR_SA_(6)'!$A:$B,'CR_SA_(6)'!#REF!</definedName>
    <definedName name="_xlnm.Print_Titles" localSheetId="119">'CR_SA_(7)'!$A:$B,'CR_SA_(7)'!#REF!</definedName>
    <definedName name="_xlnm.Print_Titles" localSheetId="120">'CR_SA_(8)'!$A:$B,'CR_SA_(8)'!#REF!</definedName>
    <definedName name="_xlnm.Print_Titles" localSheetId="121">'CR_SA_(9)'!$A:$B,'CR_SA_(9)'!#REF!</definedName>
    <definedName name="_xlnm.Print_Titles" localSheetId="176">F1_TOT!$A:$C,F1_TOT!$7:$11</definedName>
    <definedName name="_xlnm.Print_Titles" localSheetId="174">'F2 '!$4:$6</definedName>
    <definedName name="_xlnm.Print_Titles" localSheetId="149">'F2 LCR TOTAL'!$13:$15</definedName>
    <definedName name="_xlnm.Print_Titles" localSheetId="186">F3_TOT!$7:$11</definedName>
    <definedName name="Print_Titles_MI" localSheetId="113">#REF!</definedName>
    <definedName name="Print_Titles_MI" localSheetId="122">#REF!</definedName>
    <definedName name="Print_Titles_MI" localSheetId="123">#REF!</definedName>
    <definedName name="Print_Titles_MI" localSheetId="124">#REF!</definedName>
    <definedName name="Print_Titles_MI" localSheetId="125">#REF!</definedName>
    <definedName name="Print_Titles_MI" localSheetId="126">#REF!</definedName>
    <definedName name="Print_Titles_MI" localSheetId="129">#REF!</definedName>
    <definedName name="Print_Titles_MI" localSheetId="114">#REF!</definedName>
    <definedName name="Print_Titles_MI" localSheetId="115">#REF!</definedName>
    <definedName name="Print_Titles_MI" localSheetId="116">#REF!</definedName>
    <definedName name="Print_Titles_MI" localSheetId="117">#REF!</definedName>
    <definedName name="Print_Titles_MI" localSheetId="118">#REF!</definedName>
    <definedName name="Print_Titles_MI" localSheetId="119">#REF!</definedName>
    <definedName name="Print_Titles_MI" localSheetId="120">#REF!</definedName>
    <definedName name="Print_Titles_MI" localSheetId="121">#REF!</definedName>
    <definedName name="Print_Titles_MI" localSheetId="20">#REF!</definedName>
    <definedName name="Print_Titles_MI" localSheetId="99">#REF!</definedName>
    <definedName name="Print_Titles_MI" localSheetId="21">#REF!</definedName>
    <definedName name="Print_Titles_MI" localSheetId="210">#REF!</definedName>
    <definedName name="Print_Titles_MI" localSheetId="107">#REF!</definedName>
    <definedName name="Print_Titles_MI" localSheetId="134">#REF!</definedName>
    <definedName name="Print_Titles_MI" localSheetId="133">#REF!</definedName>
    <definedName name="Print_Titles_MI" localSheetId="135">#REF!</definedName>
    <definedName name="Print_Titles_MI" localSheetId="136">#REF!</definedName>
    <definedName name="Print_Titles_MI" localSheetId="132">#REF!</definedName>
    <definedName name="Print_Titles_MI" localSheetId="143">#REF!</definedName>
    <definedName name="Print_Titles_MI">#REF!</definedName>
    <definedName name="Print_Titles_MI_11" localSheetId="113">#REF!</definedName>
    <definedName name="Print_Titles_MI_11" localSheetId="122">#REF!</definedName>
    <definedName name="Print_Titles_MI_11" localSheetId="123">#REF!</definedName>
    <definedName name="Print_Titles_MI_11" localSheetId="124">#REF!</definedName>
    <definedName name="Print_Titles_MI_11" localSheetId="125">#REF!</definedName>
    <definedName name="Print_Titles_MI_11" localSheetId="126">#REF!</definedName>
    <definedName name="Print_Titles_MI_11" localSheetId="129">#REF!</definedName>
    <definedName name="Print_Titles_MI_11" localSheetId="114">#REF!</definedName>
    <definedName name="Print_Titles_MI_11" localSheetId="115">#REF!</definedName>
    <definedName name="Print_Titles_MI_11" localSheetId="116">#REF!</definedName>
    <definedName name="Print_Titles_MI_11" localSheetId="117">#REF!</definedName>
    <definedName name="Print_Titles_MI_11" localSheetId="118">#REF!</definedName>
    <definedName name="Print_Titles_MI_11" localSheetId="119">#REF!</definedName>
    <definedName name="Print_Titles_MI_11" localSheetId="120">#REF!</definedName>
    <definedName name="Print_Titles_MI_11" localSheetId="121">#REF!</definedName>
    <definedName name="Print_Titles_MI_11" localSheetId="20">#REF!</definedName>
    <definedName name="Print_Titles_MI_11" localSheetId="99">#REF!</definedName>
    <definedName name="Print_Titles_MI_11" localSheetId="21">#REF!</definedName>
    <definedName name="Print_Titles_MI_11" localSheetId="210">#REF!</definedName>
    <definedName name="Print_Titles_MI_11" localSheetId="107">#REF!</definedName>
    <definedName name="Print_Titles_MI_11" localSheetId="134">#REF!</definedName>
    <definedName name="Print_Titles_MI_11" localSheetId="133">#REF!</definedName>
    <definedName name="Print_Titles_MI_11" localSheetId="135">#REF!</definedName>
    <definedName name="Print_Titles_MI_11" localSheetId="136">#REF!</definedName>
    <definedName name="Print_Titles_MI_11" localSheetId="132">#REF!</definedName>
    <definedName name="Print_Titles_MI_11" localSheetId="143">#REF!</definedName>
    <definedName name="Print_Titles_MI_11">#REF!</definedName>
    <definedName name="Print_Titles_MI_2" localSheetId="113">#REF!</definedName>
    <definedName name="Print_Titles_MI_2" localSheetId="122">#REF!</definedName>
    <definedName name="Print_Titles_MI_2" localSheetId="123">#REF!</definedName>
    <definedName name="Print_Titles_MI_2" localSheetId="124">#REF!</definedName>
    <definedName name="Print_Titles_MI_2" localSheetId="125">#REF!</definedName>
    <definedName name="Print_Titles_MI_2" localSheetId="126">#REF!</definedName>
    <definedName name="Print_Titles_MI_2" localSheetId="129">#REF!</definedName>
    <definedName name="Print_Titles_MI_2" localSheetId="114">#REF!</definedName>
    <definedName name="Print_Titles_MI_2" localSheetId="115">#REF!</definedName>
    <definedName name="Print_Titles_MI_2" localSheetId="116">#REF!</definedName>
    <definedName name="Print_Titles_MI_2" localSheetId="117">#REF!</definedName>
    <definedName name="Print_Titles_MI_2" localSheetId="118">#REF!</definedName>
    <definedName name="Print_Titles_MI_2" localSheetId="119">#REF!</definedName>
    <definedName name="Print_Titles_MI_2" localSheetId="120">#REF!</definedName>
    <definedName name="Print_Titles_MI_2" localSheetId="121">#REF!</definedName>
    <definedName name="Print_Titles_MI_2" localSheetId="20">#REF!</definedName>
    <definedName name="Print_Titles_MI_2" localSheetId="99">#REF!</definedName>
    <definedName name="Print_Titles_MI_2" localSheetId="21">#REF!</definedName>
    <definedName name="Print_Titles_MI_2" localSheetId="210">#REF!</definedName>
    <definedName name="Print_Titles_MI_2" localSheetId="107">#REF!</definedName>
    <definedName name="Print_Titles_MI_2" localSheetId="134">#REF!</definedName>
    <definedName name="Print_Titles_MI_2" localSheetId="133">#REF!</definedName>
    <definedName name="Print_Titles_MI_2" localSheetId="135">#REF!</definedName>
    <definedName name="Print_Titles_MI_2" localSheetId="136">#REF!</definedName>
    <definedName name="Print_Titles_MI_2" localSheetId="132">#REF!</definedName>
    <definedName name="Print_Titles_MI_2" localSheetId="143">#REF!</definedName>
    <definedName name="Print_Titles_MI_2">#REF!</definedName>
    <definedName name="Print_Titles_MI_28" localSheetId="113">#REF!</definedName>
    <definedName name="Print_Titles_MI_28" localSheetId="122">#REF!</definedName>
    <definedName name="Print_Titles_MI_28" localSheetId="123">#REF!</definedName>
    <definedName name="Print_Titles_MI_28" localSheetId="124">#REF!</definedName>
    <definedName name="Print_Titles_MI_28" localSheetId="125">#REF!</definedName>
    <definedName name="Print_Titles_MI_28" localSheetId="126">#REF!</definedName>
    <definedName name="Print_Titles_MI_28" localSheetId="129">#REF!</definedName>
    <definedName name="Print_Titles_MI_28" localSheetId="114">#REF!</definedName>
    <definedName name="Print_Titles_MI_28" localSheetId="115">#REF!</definedName>
    <definedName name="Print_Titles_MI_28" localSheetId="116">#REF!</definedName>
    <definedName name="Print_Titles_MI_28" localSheetId="117">#REF!</definedName>
    <definedName name="Print_Titles_MI_28" localSheetId="118">#REF!</definedName>
    <definedName name="Print_Titles_MI_28" localSheetId="119">#REF!</definedName>
    <definedName name="Print_Titles_MI_28" localSheetId="120">#REF!</definedName>
    <definedName name="Print_Titles_MI_28" localSheetId="121">#REF!</definedName>
    <definedName name="Print_Titles_MI_28" localSheetId="20">#REF!</definedName>
    <definedName name="Print_Titles_MI_28" localSheetId="99">#REF!</definedName>
    <definedName name="Print_Titles_MI_28" localSheetId="21">#REF!</definedName>
    <definedName name="Print_Titles_MI_28" localSheetId="210">#REF!</definedName>
    <definedName name="Print_Titles_MI_28" localSheetId="107">#REF!</definedName>
    <definedName name="Print_Titles_MI_28" localSheetId="134">#REF!</definedName>
    <definedName name="Print_Titles_MI_28" localSheetId="133">#REF!</definedName>
    <definedName name="Print_Titles_MI_28" localSheetId="135">#REF!</definedName>
    <definedName name="Print_Titles_MI_28" localSheetId="136">#REF!</definedName>
    <definedName name="Print_Titles_MI_28" localSheetId="132">#REF!</definedName>
    <definedName name="Print_Titles_MI_28" localSheetId="143">#REF!</definedName>
    <definedName name="Print_Titles_MI_28">#REF!</definedName>
    <definedName name="procesi" localSheetId="105">[19]Udhëzues!$A$72:$A$73</definedName>
    <definedName name="procesi" localSheetId="104">[19]Udhëzues!$A$72:$A$73</definedName>
    <definedName name="procesi">[19]Udhëzues!$A$72:$A$73</definedName>
    <definedName name="Procesi_ristrukturimit_nisur_nga">[23]Udhëzues!$A$72:$A$73</definedName>
    <definedName name="Prod_desc_2" localSheetId="85">'[37]Data Types'!$C$20:$C$28</definedName>
    <definedName name="Prod_desc_2" localSheetId="97">'[38]Data Types'!$C$20:$C$28</definedName>
    <definedName name="Prod_desc_2" localSheetId="98">'[38]Data Types'!$C$20:$C$28</definedName>
    <definedName name="Prod_desc_2" localSheetId="84">'[37]Data Types'!$C$20:$C$28</definedName>
    <definedName name="Prod_desc_2" localSheetId="82">'[37]Data Types'!$C$20:$C$28</definedName>
    <definedName name="Prod_desc_2" localSheetId="83">'[37]Data Types'!$C$20:$C$28</definedName>
    <definedName name="Prod_desc_2" localSheetId="105">'[37]Data Types'!$C$20:$C$28</definedName>
    <definedName name="Prod_desc_2" localSheetId="104">'[37]Data Types'!$C$20:$C$28</definedName>
    <definedName name="Prod_desc_2">'[39]Data Types'!$C$20:$C$28</definedName>
    <definedName name="Prod_descript">'[40]Data Types'!$C$9:$C$19</definedName>
    <definedName name="Prod_descript2">'[20]Data Types'!$C$21:$C$29</definedName>
    <definedName name="Prod_description_1" localSheetId="85">'[37]Data Types'!$C$9:$C$19</definedName>
    <definedName name="Prod_description_1" localSheetId="97">'[38]Data Types'!$C$9:$C$19</definedName>
    <definedName name="Prod_description_1" localSheetId="98">'[38]Data Types'!$C$9:$C$19</definedName>
    <definedName name="Prod_description_1" localSheetId="84">'[37]Data Types'!$C$9:$C$19</definedName>
    <definedName name="Prod_description_1" localSheetId="82">'[37]Data Types'!$C$9:$C$19</definedName>
    <definedName name="Prod_description_1" localSheetId="83">'[37]Data Types'!$C$9:$C$19</definedName>
    <definedName name="Prod_description_1" localSheetId="105">'[37]Data Types'!$C$9:$C$19</definedName>
    <definedName name="Prod_description_1" localSheetId="104">'[37]Data Types'!$C$9:$C$19</definedName>
    <definedName name="Prod_description_1">'[39]Data Types'!$C$9:$C$19</definedName>
    <definedName name="Product_no">#REF!</definedName>
    <definedName name="Produkti" localSheetId="20">#REF!</definedName>
    <definedName name="Produkti" localSheetId="21">#REF!</definedName>
    <definedName name="Produkti">#REF!</definedName>
    <definedName name="produkti_para" localSheetId="105">[19]Udhëzues!$A$59:$A$62</definedName>
    <definedName name="produkti_para" localSheetId="104">[19]Udhëzues!$A$59:$A$62</definedName>
    <definedName name="produkti_para">[19]Udhëzues!$A$59:$A$62</definedName>
    <definedName name="Regjistrimi_i_klientëve_dhe_dokumentimi">#REF!</definedName>
    <definedName name="ReportDate">[21]General!$F$9</definedName>
    <definedName name="ReportedBy">[21]General!$F$11</definedName>
    <definedName name="residence" localSheetId="105">[19]Sheet1!$B$27:$B$28</definedName>
    <definedName name="residence" localSheetId="104">[19]Sheet1!$B$27:$B$28</definedName>
    <definedName name="residence">[19]Sheet1!$B$27:$B$28</definedName>
    <definedName name="Residence1">'[20]Data Types'!$C$64:$C$65</definedName>
    <definedName name="Restruct_form">'[18]Data Types'!$C$132:$C$143</definedName>
    <definedName name="ReturnRequired" localSheetId="99">#REF!</definedName>
    <definedName name="ReturnRequired">#REF!</definedName>
    <definedName name="Rezidenca" localSheetId="20">#REF!</definedName>
    <definedName name="Rezidenca" localSheetId="21">#REF!</definedName>
    <definedName name="Rezidenca">'[32]Data Types'!$C$102:$C$103</definedName>
    <definedName name="rfgf" localSheetId="113">'[1]Table 39_'!#REF!</definedName>
    <definedName name="rfgf" localSheetId="122">'[1]Table 39_'!#REF!</definedName>
    <definedName name="rfgf" localSheetId="123">'[1]Table 39_'!#REF!</definedName>
    <definedName name="rfgf" localSheetId="124">'[1]Table 39_'!#REF!</definedName>
    <definedName name="rfgf" localSheetId="125">'[1]Table 39_'!#REF!</definedName>
    <definedName name="rfgf" localSheetId="126">'[1]Table 39_'!#REF!</definedName>
    <definedName name="rfgf" localSheetId="129">'[1]Table 39_'!#REF!</definedName>
    <definedName name="rfgf" localSheetId="114">'[1]Table 39_'!#REF!</definedName>
    <definedName name="rfgf" localSheetId="115">'[1]Table 39_'!#REF!</definedName>
    <definedName name="rfgf" localSheetId="116">'[1]Table 39_'!#REF!</definedName>
    <definedName name="rfgf" localSheetId="117">'[1]Table 39_'!#REF!</definedName>
    <definedName name="rfgf" localSheetId="118">'[1]Table 39_'!#REF!</definedName>
    <definedName name="rfgf" localSheetId="119">'[1]Table 39_'!#REF!</definedName>
    <definedName name="rfgf" localSheetId="120">'[1]Table 39_'!#REF!</definedName>
    <definedName name="rfgf" localSheetId="121">'[1]Table 39_'!#REF!</definedName>
    <definedName name="rfgf" localSheetId="20">'[26]Table 39_'!#REF!</definedName>
    <definedName name="rfgf" localSheetId="99">'[3]Table 39_'!#REF!</definedName>
    <definedName name="rfgf" localSheetId="21">'[26]Table 39_'!#REF!</definedName>
    <definedName name="rfgf" localSheetId="210">'[2]Table 39_'!#REF!</definedName>
    <definedName name="rfgf" localSheetId="107">'[3]Table 39_'!#REF!</definedName>
    <definedName name="rfgf" localSheetId="105">'[2]Table 39_'!#REF!</definedName>
    <definedName name="rfgf" localSheetId="104">'[2]Table 39_'!#REF!</definedName>
    <definedName name="rfgf" localSheetId="135">'[3]Table 39_'!#REF!</definedName>
    <definedName name="rfgf" localSheetId="143">'[3]Table 39_'!#REF!</definedName>
    <definedName name="rfgf">'[26]Table 39_'!#REF!</definedName>
    <definedName name="ROUND" localSheetId="20">#REF!</definedName>
    <definedName name="ROUND" localSheetId="99">#REF!</definedName>
    <definedName name="ROUND" localSheetId="21">#REF!</definedName>
    <definedName name="ROUND">#REF!</definedName>
    <definedName name="RP">'[12]Lists-Aux'!$Z:$Z</definedName>
    <definedName name="rrr">[24]Members!$D$3:E$2477</definedName>
    <definedName name="RSP">'[12]Lists-Aux'!$AA:$AA</definedName>
    <definedName name="RT">'[12]Lists-Aux'!$AB:$AB</definedName>
    <definedName name="RTT">'[12]Lists-Aux'!$AC:$AC</definedName>
    <definedName name="runs" localSheetId="99">#REF!</definedName>
    <definedName name="runs">#REF!</definedName>
    <definedName name="sbenny" localSheetId="99">#REF!</definedName>
    <definedName name="sbenny">#REF!</definedName>
    <definedName name="sdf">'[41]Data Types'!$C$146:$C$152</definedName>
    <definedName name="sector_of_the_issuer" localSheetId="105">[19]Sheet1!$B$14:$B$24</definedName>
    <definedName name="sector_of_the_issuer" localSheetId="104">[19]Sheet1!$B$14:$B$24</definedName>
    <definedName name="sector_of_the_issuer">[19]Sheet1!$B$14:$B$24</definedName>
    <definedName name="Sektori" localSheetId="20">#REF!</definedName>
    <definedName name="Sektori" localSheetId="21">#REF!</definedName>
    <definedName name="Sektori" localSheetId="85">'[9]Data Types'!$C$49:$C$65</definedName>
    <definedName name="Sektori" localSheetId="84">'[9]Data Types'!$C$49:$C$65</definedName>
    <definedName name="Sektori" localSheetId="107">'[10]Data Types'!$C$50:$C$66</definedName>
    <definedName name="Sektori" localSheetId="82">'[9]Data Types'!$C$49:$C$65</definedName>
    <definedName name="Sektori" localSheetId="83">'[9]Data Types'!$C$49:$C$65</definedName>
    <definedName name="Sektori" localSheetId="105">'[11]Data Types'!$C$51:$C$67</definedName>
    <definedName name="Sektori" localSheetId="104">'[11]Data Types'!$C$51:$C$67</definedName>
    <definedName name="Sektori">#REF!</definedName>
    <definedName name="Sektori_ekonomise">[23]Udhëzues!$A$34:$A$50</definedName>
    <definedName name="Sektori_emetues" localSheetId="20">#REF!</definedName>
    <definedName name="Sektori_emetues" localSheetId="21">#REF!</definedName>
    <definedName name="Sektori_emetues">'[32]Data Types'!$C$75:$C$90</definedName>
    <definedName name="Sektori2" localSheetId="20">#REF!</definedName>
    <definedName name="Sektori2" localSheetId="99">#REF!</definedName>
    <definedName name="Sektori2" localSheetId="21">#REF!</definedName>
    <definedName name="Sektori2" localSheetId="210">#REF!</definedName>
    <definedName name="Sektori2" localSheetId="85">#REF!</definedName>
    <definedName name="Sektori2" localSheetId="84">#REF!</definedName>
    <definedName name="Sektori2" localSheetId="107">#REF!</definedName>
    <definedName name="Sektori2" localSheetId="82">#REF!</definedName>
    <definedName name="Sektori2" localSheetId="83">#REF!</definedName>
    <definedName name="Sektori2">#REF!</definedName>
    <definedName name="Seleksionimi_sponsorizimi_financimi_dhe_ekspozimi">#REF!</definedName>
    <definedName name="Shërbime_si_agjent">#REF!</definedName>
    <definedName name="Sherbimi" localSheetId="20">#REF!</definedName>
    <definedName name="Sherbimi" localSheetId="21">#REF!</definedName>
    <definedName name="Sherbimi" localSheetId="85">'[9]Data Types'!$C$126:$C$127</definedName>
    <definedName name="Sherbimi" localSheetId="84">'[9]Data Types'!$C$126:$C$127</definedName>
    <definedName name="Sherbimi" localSheetId="107">'[10]Data Types'!$C$131:$C$133</definedName>
    <definedName name="Sherbimi" localSheetId="82">'[9]Data Types'!$C$126:$C$127</definedName>
    <definedName name="Sherbimi" localSheetId="83">'[9]Data Types'!$C$126:$C$127</definedName>
    <definedName name="Sherbimi" localSheetId="105">'[11]Data Types'!$C$131:$C$133</definedName>
    <definedName name="Sherbimi" localSheetId="104">'[11]Data Types'!$C$131:$C$133</definedName>
    <definedName name="Sherbimi">#REF!</definedName>
    <definedName name="Shitësit_dhe_furnitorët">#REF!</definedName>
    <definedName name="Shteti" localSheetId="20">#REF!</definedName>
    <definedName name="Shteti" localSheetId="21">#REF!</definedName>
    <definedName name="Shteti">#REF!</definedName>
    <definedName name="sigma" localSheetId="99">#REF!</definedName>
    <definedName name="sigma">#REF!</definedName>
    <definedName name="Siguria_e_sistemit__mashtrim_i_jashtëm">#REF!</definedName>
    <definedName name="Siguria_e_sistemit_mashtrim_i_jashtëm">#REF!</definedName>
    <definedName name="Sisteme">#REF!</definedName>
    <definedName name="Sisteme_IT">#REF!</definedName>
    <definedName name="Sistemet">#REF!</definedName>
    <definedName name="Sqarime">#REF!</definedName>
    <definedName name="ST">'[12]Lists-Aux'!$AD:$AD</definedName>
    <definedName name="starttime" localSheetId="99">#REF!</definedName>
    <definedName name="starttime">#REF!</definedName>
    <definedName name="Status">'[40]Data Types'!#REF!</definedName>
    <definedName name="Statusi" localSheetId="105">[19]Udhëzues!$A$23:$A$24</definedName>
    <definedName name="Statusi" localSheetId="104">[19]Udhëzues!$A$23:$A$24</definedName>
    <definedName name="Statusi">[19]Udhëzues!$A$23:$A$24</definedName>
    <definedName name="Statusi_ekzekutimit">[22]Udhëzues!$B$19:$B$22</definedName>
    <definedName name="Statusi_exekutimit" localSheetId="20">#REF!</definedName>
    <definedName name="Statusi_exekutimit" localSheetId="99">#REF!</definedName>
    <definedName name="Statusi_exekutimit" localSheetId="21">#REF!</definedName>
    <definedName name="Statusi_exekutimit" localSheetId="210">#REF!</definedName>
    <definedName name="Statusi_exekutimit" localSheetId="85">#REF!</definedName>
    <definedName name="Statusi_exekutimit" localSheetId="84">#REF!</definedName>
    <definedName name="Statusi_exekutimit" localSheetId="107">#REF!</definedName>
    <definedName name="Statusi_exekutimit" localSheetId="82">#REF!</definedName>
    <definedName name="Statusi_exekutimit" localSheetId="83">#REF!</definedName>
    <definedName name="Statusi_exekutimit">#REF!</definedName>
    <definedName name="Statusi_Kredise" localSheetId="20">#REF!</definedName>
    <definedName name="Statusi_Kredise" localSheetId="21">#REF!</definedName>
    <definedName name="Statusi_Kredise" localSheetId="85">'[9]Data Types'!$C$40:$C$41</definedName>
    <definedName name="Statusi_Kredise" localSheetId="84">'[9]Data Types'!$C$40:$C$41</definedName>
    <definedName name="Statusi_Kredise" localSheetId="82">'[9]Data Types'!$C$40:$C$41</definedName>
    <definedName name="Statusi_Kredise" localSheetId="83">'[9]Data Types'!$C$40:$C$41</definedName>
    <definedName name="Statusi_Kredise" localSheetId="105">'[11]Data Types'!$C$41:$C$43</definedName>
    <definedName name="Statusi_Kredise" localSheetId="104">'[11]Data Types'!$C$41:$C$43</definedName>
    <definedName name="Statusi_Kredise">#REF!</definedName>
    <definedName name="Statusi2" localSheetId="20">#REF!</definedName>
    <definedName name="Statusi2" localSheetId="21">#REF!</definedName>
    <definedName name="Statusi2" localSheetId="85">'[9]Data Types'!$C$120:$C$123</definedName>
    <definedName name="Statusi2" localSheetId="84">'[9]Data Types'!$C$120:$C$123</definedName>
    <definedName name="Statusi2" localSheetId="107">'[10]Data Types'!$C$125:$C$128</definedName>
    <definedName name="Statusi2" localSheetId="82">'[9]Data Types'!$C$120:$C$123</definedName>
    <definedName name="Statusi2" localSheetId="83">'[9]Data Types'!$C$120:$C$123</definedName>
    <definedName name="Statusi2" localSheetId="105">'[11]Data Types'!$C$125:$C$128</definedName>
    <definedName name="Statusi2" localSheetId="104">'[11]Data Types'!$C$125:$C$128</definedName>
    <definedName name="Statusi2">#REF!</definedName>
    <definedName name="stoptime" localSheetId="99">#REF!</definedName>
    <definedName name="stoptime">#REF!</definedName>
    <definedName name="Subjekti" localSheetId="20">#REF!</definedName>
    <definedName name="Subjekti" localSheetId="21">#REF!</definedName>
    <definedName name="Subjekti" localSheetId="85">'[9]Data Types'!$C$43:$C$47</definedName>
    <definedName name="Subjekti" localSheetId="84">'[9]Data Types'!$C$43:$C$47</definedName>
    <definedName name="Subjekti" localSheetId="107">'[10]Data Types'!$C$44:$C$48</definedName>
    <definedName name="Subjekti" localSheetId="82">'[9]Data Types'!$C$43:$C$47</definedName>
    <definedName name="Subjekti" localSheetId="83">'[9]Data Types'!$C$43:$C$47</definedName>
    <definedName name="Subjekti" localSheetId="105">'[11]Data Types'!$C$45:$C$49</definedName>
    <definedName name="Subjekti" localSheetId="104">'[11]Data Types'!$C$45:$C$49</definedName>
    <definedName name="Subjekti">#REF!</definedName>
    <definedName name="Subjekti_Kredimarres">#REF!</definedName>
    <definedName name="Subjekti2" localSheetId="20">#REF!</definedName>
    <definedName name="Subjekti2" localSheetId="99">#REF!</definedName>
    <definedName name="Subjekti2" localSheetId="21">#REF!</definedName>
    <definedName name="Subjekti2" localSheetId="210">#REF!</definedName>
    <definedName name="Subjekti2" localSheetId="85">#REF!</definedName>
    <definedName name="Subjekti2" localSheetId="84">#REF!</definedName>
    <definedName name="Subjekti2" localSheetId="107">#REF!</definedName>
    <definedName name="Subjekti2" localSheetId="82">#REF!</definedName>
    <definedName name="Subjekti2" localSheetId="83">#REF!</definedName>
    <definedName name="Subjekti2">#REF!</definedName>
    <definedName name="TA">'[15]Lists-Aux'!$AE:$AE</definedName>
    <definedName name="TBData" localSheetId="20">#REF!</definedName>
    <definedName name="TBData" localSheetId="99">#REF!</definedName>
    <definedName name="TBData" localSheetId="21">#REF!</definedName>
    <definedName name="TBData">#REF!</definedName>
    <definedName name="TD">'[12]Lists-Aux'!$AI:$AI</definedName>
    <definedName name="TI">'[12]Lists-Aux'!$AF:$AF</definedName>
    <definedName name="TRL" localSheetId="20">#REF!</definedName>
    <definedName name="TRL" localSheetId="21">#REF!</definedName>
    <definedName name="TRL">#REF!</definedName>
    <definedName name="Types_of_int_rate" localSheetId="105">[19]Sheet1!$H$16:$H$17</definedName>
    <definedName name="Types_of_int_rate" localSheetId="104">[19]Sheet1!$H$16:$H$17</definedName>
    <definedName name="Types_of_int_rate">[19]Sheet1!$H$16:$H$17</definedName>
    <definedName name="UE" localSheetId="20">#REF!</definedName>
    <definedName name="UE" localSheetId="21">#REF!</definedName>
    <definedName name="UE" localSheetId="85">'[9]Data Types'!$C$163:$C$167</definedName>
    <definedName name="UE" localSheetId="84">'[9]Data Types'!$C$163:$C$167</definedName>
    <definedName name="UE" localSheetId="107">'[10]Data Types'!$C$169:$C$173</definedName>
    <definedName name="UE" localSheetId="82">'[9]Data Types'!$C$163:$C$167</definedName>
    <definedName name="UE" localSheetId="83">'[9]Data Types'!$C$163:$C$167</definedName>
    <definedName name="UE" localSheetId="105">'[11]Data Types'!$C$169:$C$173</definedName>
    <definedName name="UE" localSheetId="104">'[11]Data Types'!$C$169:$C$173</definedName>
    <definedName name="UE">#REF!</definedName>
    <definedName name="UES">'[12]Lists-Aux'!$AG:$AG</definedName>
    <definedName name="Unit">[42]BalanceSheet!$K$5</definedName>
    <definedName name="Urdhri" localSheetId="20">#REF!</definedName>
    <definedName name="Urdhri" localSheetId="99">#REF!</definedName>
    <definedName name="Urdhri" localSheetId="21">#REF!</definedName>
    <definedName name="Urdhri" localSheetId="210">#REF!</definedName>
    <definedName name="Urdhri" localSheetId="85">#REF!</definedName>
    <definedName name="Urdhri" localSheetId="84">#REF!</definedName>
    <definedName name="Urdhri" localSheetId="107">#REF!</definedName>
    <definedName name="Urdhri" localSheetId="82">#REF!</definedName>
    <definedName name="Urdhri" localSheetId="83">#REF!</definedName>
    <definedName name="Urdhri">#REF!</definedName>
    <definedName name="USD" localSheetId="20">#REF!</definedName>
    <definedName name="USD" localSheetId="21">#REF!</definedName>
    <definedName name="USD">#REF!</definedName>
    <definedName name="Valid1" localSheetId="113">#REF!</definedName>
    <definedName name="Valid1" localSheetId="122">#REF!</definedName>
    <definedName name="Valid1" localSheetId="123">#REF!</definedName>
    <definedName name="Valid1" localSheetId="124">#REF!</definedName>
    <definedName name="Valid1" localSheetId="125">#REF!</definedName>
    <definedName name="Valid1" localSheetId="126">#REF!</definedName>
    <definedName name="Valid1" localSheetId="129">#REF!</definedName>
    <definedName name="Valid1" localSheetId="114">#REF!</definedName>
    <definedName name="Valid1" localSheetId="115">#REF!</definedName>
    <definedName name="Valid1" localSheetId="116">#REF!</definedName>
    <definedName name="Valid1" localSheetId="117">#REF!</definedName>
    <definedName name="Valid1" localSheetId="118">#REF!</definedName>
    <definedName name="Valid1" localSheetId="119">#REF!</definedName>
    <definedName name="Valid1" localSheetId="120">#REF!</definedName>
    <definedName name="Valid1" localSheetId="121">#REF!</definedName>
    <definedName name="Valid1" localSheetId="20">#REF!</definedName>
    <definedName name="Valid1" localSheetId="99">#REF!</definedName>
    <definedName name="Valid1" localSheetId="21">#REF!</definedName>
    <definedName name="Valid1" localSheetId="210">#REF!</definedName>
    <definedName name="Valid1" localSheetId="107">#REF!</definedName>
    <definedName name="Valid1" localSheetId="140">#REF!</definedName>
    <definedName name="Valid1" localSheetId="134">#REF!</definedName>
    <definedName name="Valid1" localSheetId="133">#REF!</definedName>
    <definedName name="Valid1" localSheetId="135">#REF!</definedName>
    <definedName name="Valid1" localSheetId="136">#REF!</definedName>
    <definedName name="Valid1" localSheetId="132">#REF!</definedName>
    <definedName name="Valid1" localSheetId="143">#REF!</definedName>
    <definedName name="Valid1">#REF!</definedName>
    <definedName name="Valid2" localSheetId="113">#REF!</definedName>
    <definedName name="Valid2" localSheetId="122">#REF!</definedName>
    <definedName name="Valid2" localSheetId="123">#REF!</definedName>
    <definedName name="Valid2" localSheetId="124">#REF!</definedName>
    <definedName name="Valid2" localSheetId="125">#REF!</definedName>
    <definedName name="Valid2" localSheetId="126">#REF!</definedName>
    <definedName name="Valid2" localSheetId="129">#REF!</definedName>
    <definedName name="Valid2" localSheetId="114">#REF!</definedName>
    <definedName name="Valid2" localSheetId="115">#REF!</definedName>
    <definedName name="Valid2" localSheetId="116">#REF!</definedName>
    <definedName name="Valid2" localSheetId="117">#REF!</definedName>
    <definedName name="Valid2" localSheetId="118">#REF!</definedName>
    <definedName name="Valid2" localSheetId="119">#REF!</definedName>
    <definedName name="Valid2" localSheetId="120">#REF!</definedName>
    <definedName name="Valid2" localSheetId="121">#REF!</definedName>
    <definedName name="Valid2" localSheetId="20">#REF!</definedName>
    <definedName name="Valid2" localSheetId="99">#REF!</definedName>
    <definedName name="Valid2" localSheetId="21">#REF!</definedName>
    <definedName name="Valid2" localSheetId="210">#REF!</definedName>
    <definedName name="Valid2" localSheetId="107">#REF!</definedName>
    <definedName name="Valid2" localSheetId="140">#REF!</definedName>
    <definedName name="Valid2" localSheetId="134">#REF!</definedName>
    <definedName name="Valid2" localSheetId="133">#REF!</definedName>
    <definedName name="Valid2" localSheetId="135">#REF!</definedName>
    <definedName name="Valid2" localSheetId="136">#REF!</definedName>
    <definedName name="Valid2" localSheetId="132">#REF!</definedName>
    <definedName name="Valid2" localSheetId="143">#REF!</definedName>
    <definedName name="Valid2">#REF!</definedName>
    <definedName name="Valid3" localSheetId="113">#REF!</definedName>
    <definedName name="Valid3" localSheetId="122">#REF!</definedName>
    <definedName name="Valid3" localSheetId="123">#REF!</definedName>
    <definedName name="Valid3" localSheetId="124">#REF!</definedName>
    <definedName name="Valid3" localSheetId="125">#REF!</definedName>
    <definedName name="Valid3" localSheetId="126">#REF!</definedName>
    <definedName name="Valid3" localSheetId="129">#REF!</definedName>
    <definedName name="Valid3" localSheetId="114">#REF!</definedName>
    <definedName name="Valid3" localSheetId="115">#REF!</definedName>
    <definedName name="Valid3" localSheetId="116">#REF!</definedName>
    <definedName name="Valid3" localSheetId="117">#REF!</definedName>
    <definedName name="Valid3" localSheetId="118">#REF!</definedName>
    <definedName name="Valid3" localSheetId="119">#REF!</definedName>
    <definedName name="Valid3" localSheetId="120">#REF!</definedName>
    <definedName name="Valid3" localSheetId="121">#REF!</definedName>
    <definedName name="Valid3" localSheetId="20">#REF!</definedName>
    <definedName name="Valid3" localSheetId="99">#REF!</definedName>
    <definedName name="Valid3" localSheetId="21">#REF!</definedName>
    <definedName name="Valid3" localSheetId="210">#REF!</definedName>
    <definedName name="Valid3" localSheetId="107">#REF!</definedName>
    <definedName name="Valid3" localSheetId="140">#REF!</definedName>
    <definedName name="Valid3" localSheetId="134">#REF!</definedName>
    <definedName name="Valid3" localSheetId="133">#REF!</definedName>
    <definedName name="Valid3" localSheetId="135">#REF!</definedName>
    <definedName name="Valid3" localSheetId="136">#REF!</definedName>
    <definedName name="Valid3" localSheetId="132">#REF!</definedName>
    <definedName name="Valid3" localSheetId="143">#REF!</definedName>
    <definedName name="Valid3">#REF!</definedName>
    <definedName name="Valid4" localSheetId="113">#REF!</definedName>
    <definedName name="Valid4" localSheetId="122">#REF!</definedName>
    <definedName name="Valid4" localSheetId="123">#REF!</definedName>
    <definedName name="Valid4" localSheetId="124">#REF!</definedName>
    <definedName name="Valid4" localSheetId="125">#REF!</definedName>
    <definedName name="Valid4" localSheetId="126">#REF!</definedName>
    <definedName name="Valid4" localSheetId="129">#REF!</definedName>
    <definedName name="Valid4" localSheetId="114">#REF!</definedName>
    <definedName name="Valid4" localSheetId="115">#REF!</definedName>
    <definedName name="Valid4" localSheetId="116">#REF!</definedName>
    <definedName name="Valid4" localSheetId="117">#REF!</definedName>
    <definedName name="Valid4" localSheetId="118">#REF!</definedName>
    <definedName name="Valid4" localSheetId="119">#REF!</definedName>
    <definedName name="Valid4" localSheetId="120">#REF!</definedName>
    <definedName name="Valid4" localSheetId="121">#REF!</definedName>
    <definedName name="Valid4" localSheetId="20">#REF!</definedName>
    <definedName name="Valid4" localSheetId="99">#REF!</definedName>
    <definedName name="Valid4" localSheetId="21">#REF!</definedName>
    <definedName name="Valid4" localSheetId="210">#REF!</definedName>
    <definedName name="Valid4" localSheetId="107">#REF!</definedName>
    <definedName name="Valid4" localSheetId="140">#REF!</definedName>
    <definedName name="Valid4" localSheetId="134">#REF!</definedName>
    <definedName name="Valid4" localSheetId="133">#REF!</definedName>
    <definedName name="Valid4" localSheetId="135">#REF!</definedName>
    <definedName name="Valid4" localSheetId="136">#REF!</definedName>
    <definedName name="Valid4" localSheetId="132">#REF!</definedName>
    <definedName name="Valid4" localSheetId="143">#REF!</definedName>
    <definedName name="Valid4">#REF!</definedName>
    <definedName name="Valid5" localSheetId="113">#REF!</definedName>
    <definedName name="Valid5" localSheetId="122">#REF!</definedName>
    <definedName name="Valid5" localSheetId="123">#REF!</definedName>
    <definedName name="Valid5" localSheetId="124">#REF!</definedName>
    <definedName name="Valid5" localSheetId="125">#REF!</definedName>
    <definedName name="Valid5" localSheetId="126">#REF!</definedName>
    <definedName name="Valid5" localSheetId="129">#REF!</definedName>
    <definedName name="Valid5" localSheetId="114">#REF!</definedName>
    <definedName name="Valid5" localSheetId="115">#REF!</definedName>
    <definedName name="Valid5" localSheetId="116">#REF!</definedName>
    <definedName name="Valid5" localSheetId="117">#REF!</definedName>
    <definedName name="Valid5" localSheetId="118">#REF!</definedName>
    <definedName name="Valid5" localSheetId="119">#REF!</definedName>
    <definedName name="Valid5" localSheetId="120">#REF!</definedName>
    <definedName name="Valid5" localSheetId="121">#REF!</definedName>
    <definedName name="Valid5" localSheetId="20">#REF!</definedName>
    <definedName name="Valid5" localSheetId="99">#REF!</definedName>
    <definedName name="Valid5" localSheetId="21">#REF!</definedName>
    <definedName name="Valid5" localSheetId="210">#REF!</definedName>
    <definedName name="Valid5" localSheetId="107">#REF!</definedName>
    <definedName name="Valid5" localSheetId="140">#REF!</definedName>
    <definedName name="Valid5" localSheetId="134">#REF!</definedName>
    <definedName name="Valid5" localSheetId="133">#REF!</definedName>
    <definedName name="Valid5" localSheetId="135">#REF!</definedName>
    <definedName name="Valid5" localSheetId="136">#REF!</definedName>
    <definedName name="Valid5" localSheetId="132">#REF!</definedName>
    <definedName name="Valid5" localSheetId="143">#REF!</definedName>
    <definedName name="Valid5">#REF!</definedName>
    <definedName name="Veprime_me_thesarin">#REF!</definedName>
    <definedName name="Veprime_të_paautorizuara">#REF!</definedName>
    <definedName name="Veprimtari_bankare_e_financiare">#REF!</definedName>
    <definedName name="Veprimtari_bankare_me_pakicë__retail">#REF!</definedName>
    <definedName name="Veprimtari_bankare_me_pakicë_retail">#REF!</definedName>
    <definedName name="version">[29]Graph!$J$2:$J$3</definedName>
    <definedName name="Vjedhje_dhe_mashtrim__i_brendshëm">#REF!</definedName>
    <definedName name="Vjedhje_dhe_mashtrim__i_jashtëm">#REF!</definedName>
    <definedName name="Vjedhje_dhe_mashtrim_i_brendshëm">#REF!</definedName>
    <definedName name="Vjedhje_dhe_mashtrim_i_jashtëm">#REF!</definedName>
    <definedName name="vol">'[16]Monte Carlo Simulation'!$H$21</definedName>
    <definedName name="week_1">'[16]Monte Carlo Simulation'!$H$15</definedName>
    <definedName name="week_2">'[16]Monte Carlo Simulation'!$H$16</definedName>
    <definedName name="week_3">'[16]Monte Carlo Simulation'!$H$17</definedName>
    <definedName name="week_4">'[16]Monte Carlo Simulation'!$H$18</definedName>
    <definedName name="week_52">'[16]Monte Carlo Simulation'!$H$19</definedName>
    <definedName name="wewew" localSheetId="20">#REF!</definedName>
    <definedName name="wewew" localSheetId="99">#REF!</definedName>
    <definedName name="wewew" localSheetId="21">#REF!</definedName>
    <definedName name="wewew" localSheetId="210">#REF!</definedName>
    <definedName name="wewew" localSheetId="107">#REF!</definedName>
    <definedName name="wewew" localSheetId="135">#REF!</definedName>
    <definedName name="wewew" localSheetId="143">#REF!</definedName>
    <definedName name="wewew">#REF!</definedName>
    <definedName name="XBRL" localSheetId="143">[13]Lists!$A$17:$A$19</definedName>
    <definedName name="XBRL">[14]Lists!$A$17:$A$19</definedName>
    <definedName name="XX">[12]Dimensions!$B$2:$B$78</definedName>
    <definedName name="YesNo">[8]Parameters!$C$90:$C$91</definedName>
    <definedName name="YesNoBasel2" localSheetId="174">[8]Parameters!#REF!</definedName>
    <definedName name="YesNoBasel2" localSheetId="175">[8]Parameters!#REF!</definedName>
    <definedName name="YesNoBasel2">[8]Parameters!#REF!</definedName>
    <definedName name="YesNoNA" localSheetId="174">#REF!</definedName>
    <definedName name="YesNoNA" localSheetId="175">#REF!</definedName>
    <definedName name="YesNoNA">#REF!</definedName>
    <definedName name="Z_C9B0ABFC_3EEE_4FC4_8E02_796954F47727_.wvu.Cols" localSheetId="14" hidden="1">'F8.1'!$AI:$AR</definedName>
    <definedName name="Z_C9B0ABFC_3EEE_4FC4_8E02_796954F47727_.wvu.Cols" localSheetId="16" hidden="1">'F8.3'!$U:$BO</definedName>
    <definedName name="Z_C9B0ABFC_3EEE_4FC4_8E02_796954F47727_.wvu.Cols" localSheetId="17" hidden="1">'F8.4'!$W:$AJ</definedName>
    <definedName name="Z_C9B0ABFC_3EEE_4FC4_8E02_796954F47727_.wvu.FilterData" localSheetId="14" hidden="1">'F8.1'!$A$7:$AE$10</definedName>
    <definedName name="Z_C9B0ABFC_3EEE_4FC4_8E02_796954F47727_.wvu.PrintArea" localSheetId="10" hidden="1">'F35'!$A$1:$AC$220</definedName>
    <definedName name="Z_C9B0ABFC_3EEE_4FC4_8E02_796954F47727_.wvu.PrintArea" localSheetId="14" hidden="1">'F8.1'!$A$5:$AA$10</definedName>
    <definedName name="Z_C9B0ABFC_3EEE_4FC4_8E02_796954F47727_.wvu.PrintArea" localSheetId="15" hidden="1">'F8.2'!$A$1:$V$15</definedName>
    <definedName name="Z_C9B0ABFC_3EEE_4FC4_8E02_796954F47727_.wvu.PrintArea" localSheetId="16" hidden="1">'F8.3'!$A$4:$R$10</definedName>
    <definedName name="Z_C9B0ABFC_3EEE_4FC4_8E02_796954F47727_.wvu.PrintArea" localSheetId="17" hidden="1">'F8.4'!$A$4:$R$6</definedName>
    <definedName name="zxasdafsds" localSheetId="113">#REF!</definedName>
    <definedName name="zxasdafsds" localSheetId="122">#REF!</definedName>
    <definedName name="zxasdafsds" localSheetId="123">#REF!</definedName>
    <definedName name="zxasdafsds" localSheetId="124">#REF!</definedName>
    <definedName name="zxasdafsds" localSheetId="125">#REF!</definedName>
    <definedName name="zxasdafsds" localSheetId="126">#REF!</definedName>
    <definedName name="zxasdafsds" localSheetId="129">#REF!</definedName>
    <definedName name="zxasdafsds" localSheetId="114">#REF!</definedName>
    <definedName name="zxasdafsds" localSheetId="115">#REF!</definedName>
    <definedName name="zxasdafsds" localSheetId="116">#REF!</definedName>
    <definedName name="zxasdafsds" localSheetId="117">#REF!</definedName>
    <definedName name="zxasdafsds" localSheetId="118">#REF!</definedName>
    <definedName name="zxasdafsds" localSheetId="119">#REF!</definedName>
    <definedName name="zxasdafsds" localSheetId="120">#REF!</definedName>
    <definedName name="zxasdafsds" localSheetId="121">#REF!</definedName>
    <definedName name="zxasdafsds" localSheetId="20">#REF!</definedName>
    <definedName name="zxasdafsds" localSheetId="99">#REF!</definedName>
    <definedName name="zxasdafsds" localSheetId="21">#REF!</definedName>
    <definedName name="zxasdafsds" localSheetId="210">#REF!</definedName>
    <definedName name="zxasdafsds" localSheetId="107">#REF!</definedName>
    <definedName name="zxasdafsds" localSheetId="134">#REF!</definedName>
    <definedName name="zxasdafsds" localSheetId="133">#REF!</definedName>
    <definedName name="zxasdafsds" localSheetId="135">#REF!</definedName>
    <definedName name="zxasdafsds" localSheetId="136">#REF!</definedName>
    <definedName name="zxasdafsds" localSheetId="132">#REF!</definedName>
    <definedName name="zxasdafsds" localSheetId="143">#REF!</definedName>
    <definedName name="zxasdafsds">#REF!</definedName>
  </definedNames>
  <calcPr calcId="152511"/>
  <customWorkbookViews>
    <customWorkbookView name="  - Personal View" guid="{C9B0ABFC-3EEE-4FC4-8E02-796954F47727}" mergeInterval="0" personalView="1" maximized="1" windowWidth="1276" windowHeight="761" tabRatio="931" activeSheetId="4"/>
  </customWorkbookViews>
</workbook>
</file>

<file path=xl/calcChain.xml><?xml version="1.0" encoding="utf-8"?>
<calcChain xmlns="http://schemas.openxmlformats.org/spreadsheetml/2006/main">
  <c r="I23" i="272" l="1"/>
  <c r="E23" i="272"/>
  <c r="I22" i="272"/>
  <c r="E22" i="272"/>
  <c r="I21" i="272"/>
  <c r="E21" i="272"/>
  <c r="I20" i="272"/>
  <c r="E20" i="272"/>
  <c r="I19" i="272"/>
  <c r="E19" i="272"/>
  <c r="I18" i="272"/>
  <c r="E18" i="272"/>
  <c r="I17" i="272"/>
  <c r="I16" i="272"/>
  <c r="H15" i="272"/>
  <c r="G15" i="272"/>
  <c r="F15" i="272"/>
  <c r="I15" i="272" s="1"/>
  <c r="J20" i="272" s="1"/>
  <c r="L20" i="272" s="1"/>
  <c r="I24" i="271"/>
  <c r="E24" i="271"/>
  <c r="I23" i="271"/>
  <c r="E23" i="271"/>
  <c r="I22" i="271"/>
  <c r="E22" i="271"/>
  <c r="I21" i="271"/>
  <c r="J21" i="271" s="1"/>
  <c r="L21" i="271" s="1"/>
  <c r="E21" i="271"/>
  <c r="I20" i="271"/>
  <c r="E20" i="271"/>
  <c r="I19" i="271"/>
  <c r="E19" i="271"/>
  <c r="I18" i="271"/>
  <c r="E18" i="271"/>
  <c r="B7" i="271" s="1"/>
  <c r="I17" i="271"/>
  <c r="E17" i="271"/>
  <c r="H16" i="271"/>
  <c r="G16" i="271"/>
  <c r="F16" i="271"/>
  <c r="I16" i="271" s="1"/>
  <c r="E16" i="271"/>
  <c r="D16" i="271"/>
  <c r="B9" i="271" s="1"/>
  <c r="B10" i="271" s="1"/>
  <c r="C16" i="271"/>
  <c r="B16" i="271"/>
  <c r="E10" i="270"/>
  <c r="E12" i="270" s="1"/>
  <c r="D10" i="270"/>
  <c r="D12" i="270" s="1"/>
  <c r="C10" i="270"/>
  <c r="C32" i="269"/>
  <c r="J24" i="271" l="1"/>
  <c r="L24" i="271" s="1"/>
  <c r="J17" i="271"/>
  <c r="J16" i="271" s="1"/>
  <c r="J19" i="271"/>
  <c r="L19" i="271" s="1"/>
  <c r="J23" i="271"/>
  <c r="L23" i="271" s="1"/>
  <c r="B8" i="271"/>
  <c r="C16" i="272" s="1"/>
  <c r="C15" i="272" s="1"/>
  <c r="D16" i="272"/>
  <c r="D15" i="272" s="1"/>
  <c r="D17" i="272"/>
  <c r="E17" i="272" s="1"/>
  <c r="J18" i="272"/>
  <c r="L18" i="272" s="1"/>
  <c r="J22" i="272"/>
  <c r="L22" i="272" s="1"/>
  <c r="J18" i="271"/>
  <c r="L18" i="271" s="1"/>
  <c r="J22" i="271"/>
  <c r="L22" i="271" s="1"/>
  <c r="J17" i="272"/>
  <c r="L17" i="272" s="1"/>
  <c r="J19" i="272"/>
  <c r="L19" i="272" s="1"/>
  <c r="J21" i="272"/>
  <c r="L21" i="272" s="1"/>
  <c r="J23" i="272"/>
  <c r="L23" i="272" s="1"/>
  <c r="J16" i="272"/>
  <c r="J20" i="271"/>
  <c r="L20" i="271" s="1"/>
  <c r="L17" i="271" l="1"/>
  <c r="L16" i="271" s="1"/>
  <c r="E8" i="271" s="1"/>
  <c r="B16" i="272"/>
  <c r="E16" i="272" s="1"/>
  <c r="L16" i="272"/>
  <c r="L15" i="272" s="1"/>
  <c r="B8" i="272" s="1"/>
  <c r="J15" i="272"/>
  <c r="B15" i="272"/>
  <c r="E15" i="272" s="1"/>
  <c r="C10" i="269" l="1"/>
  <c r="C11" i="269" l="1"/>
  <c r="C12" i="269" l="1"/>
  <c r="B7" i="272" l="1"/>
  <c r="B9" i="272" s="1"/>
  <c r="E7" i="271"/>
  <c r="E9" i="271" s="1"/>
  <c r="C13" i="269"/>
  <c r="C15" i="269" l="1"/>
  <c r="C18" i="270" s="1"/>
  <c r="F18" i="270" s="1"/>
  <c r="C27" i="269" s="1"/>
  <c r="C33" i="269" s="1"/>
  <c r="C16" i="269"/>
  <c r="C18" i="269"/>
  <c r="C19" i="269" l="1"/>
  <c r="E14" i="270" s="1"/>
  <c r="C17" i="269"/>
  <c r="D14" i="270" s="1"/>
  <c r="D16" i="270" s="1"/>
  <c r="D18" i="270" s="1"/>
  <c r="E16" i="270" l="1"/>
  <c r="E18" i="270" s="1"/>
  <c r="F18" i="267"/>
  <c r="E18" i="267"/>
  <c r="F17" i="267"/>
  <c r="E17" i="267"/>
  <c r="F16" i="267"/>
  <c r="E16" i="267"/>
  <c r="F15" i="267"/>
  <c r="E15" i="267"/>
  <c r="F14" i="267"/>
  <c r="E14" i="267"/>
  <c r="F13" i="267"/>
  <c r="E13" i="267"/>
  <c r="F12" i="267"/>
  <c r="E12" i="267"/>
  <c r="K39" i="266"/>
  <c r="J39" i="266"/>
  <c r="I39" i="266"/>
  <c r="H39" i="266"/>
  <c r="G39" i="266"/>
  <c r="F39" i="266"/>
  <c r="E39" i="266"/>
  <c r="D39" i="266"/>
  <c r="C39" i="266"/>
  <c r="K36" i="266"/>
  <c r="J36" i="266"/>
  <c r="I36" i="266"/>
  <c r="H36" i="266"/>
  <c r="G36" i="266"/>
  <c r="F36" i="266"/>
  <c r="F29" i="266" s="1"/>
  <c r="E36" i="266"/>
  <c r="D36" i="266"/>
  <c r="C36" i="266"/>
  <c r="K33" i="266"/>
  <c r="J33" i="266"/>
  <c r="I33" i="266"/>
  <c r="H33" i="266"/>
  <c r="G33" i="266"/>
  <c r="G29" i="266" s="1"/>
  <c r="F33" i="266"/>
  <c r="E33" i="266"/>
  <c r="D33" i="266"/>
  <c r="C33" i="266"/>
  <c r="K30" i="266"/>
  <c r="J30" i="266"/>
  <c r="I30" i="266"/>
  <c r="H30" i="266"/>
  <c r="H29" i="266" s="1"/>
  <c r="G30" i="266"/>
  <c r="F30" i="266"/>
  <c r="E30" i="266"/>
  <c r="D30" i="266"/>
  <c r="C30" i="266"/>
  <c r="I29" i="266"/>
  <c r="K25" i="266"/>
  <c r="J25" i="266"/>
  <c r="I25" i="266"/>
  <c r="H25" i="266"/>
  <c r="G25" i="266"/>
  <c r="F25" i="266"/>
  <c r="E25" i="266"/>
  <c r="D25" i="266"/>
  <c r="C25" i="266"/>
  <c r="K22" i="266"/>
  <c r="J22" i="266"/>
  <c r="I22" i="266"/>
  <c r="H22" i="266"/>
  <c r="G22" i="266"/>
  <c r="F22" i="266"/>
  <c r="E22" i="266"/>
  <c r="D22" i="266"/>
  <c r="C22" i="266"/>
  <c r="K19" i="266"/>
  <c r="J19" i="266"/>
  <c r="I19" i="266"/>
  <c r="H19" i="266"/>
  <c r="G19" i="266"/>
  <c r="F19" i="266"/>
  <c r="E19" i="266"/>
  <c r="D19" i="266"/>
  <c r="C19" i="266"/>
  <c r="K16" i="266"/>
  <c r="J16" i="266"/>
  <c r="I16" i="266"/>
  <c r="H16" i="266"/>
  <c r="G16" i="266"/>
  <c r="F16" i="266"/>
  <c r="E16" i="266"/>
  <c r="E9" i="266" s="1"/>
  <c r="D16" i="266"/>
  <c r="C16" i="266"/>
  <c r="K13" i="266"/>
  <c r="J13" i="266"/>
  <c r="I13" i="266"/>
  <c r="H13" i="266"/>
  <c r="H9" i="266" s="1"/>
  <c r="G13" i="266"/>
  <c r="F13" i="266"/>
  <c r="F9" i="266" s="1"/>
  <c r="E13" i="266"/>
  <c r="D13" i="266"/>
  <c r="C13" i="266"/>
  <c r="K10" i="266"/>
  <c r="J10" i="266"/>
  <c r="I10" i="266"/>
  <c r="H10" i="266"/>
  <c r="G10" i="266"/>
  <c r="G9" i="266" s="1"/>
  <c r="F10" i="266"/>
  <c r="E10" i="266"/>
  <c r="D10" i="266"/>
  <c r="C10" i="266"/>
  <c r="E27" i="265"/>
  <c r="E26" i="265"/>
  <c r="E25" i="265"/>
  <c r="E24" i="265"/>
  <c r="D23" i="265"/>
  <c r="E23" i="265" s="1"/>
  <c r="C23" i="265"/>
  <c r="E20" i="265"/>
  <c r="E19" i="265"/>
  <c r="E18" i="265"/>
  <c r="E17" i="265"/>
  <c r="E16" i="265"/>
  <c r="D15" i="265"/>
  <c r="C15" i="265"/>
  <c r="E14" i="265"/>
  <c r="E13" i="265"/>
  <c r="E12" i="265"/>
  <c r="E11" i="265"/>
  <c r="E31" i="264"/>
  <c r="E30" i="264"/>
  <c r="E29" i="264" s="1"/>
  <c r="D29" i="264"/>
  <c r="C29" i="264"/>
  <c r="E28" i="264"/>
  <c r="E26" i="264" s="1"/>
  <c r="E27" i="264"/>
  <c r="D26" i="264"/>
  <c r="C26" i="264"/>
  <c r="E25" i="264"/>
  <c r="E24" i="264"/>
  <c r="D23" i="264"/>
  <c r="C23" i="264"/>
  <c r="E22" i="264"/>
  <c r="E21" i="264"/>
  <c r="D20" i="264"/>
  <c r="C20" i="264"/>
  <c r="E19" i="264"/>
  <c r="E18" i="264"/>
  <c r="E17" i="264" s="1"/>
  <c r="D17" i="264"/>
  <c r="C17" i="264"/>
  <c r="E16" i="264"/>
  <c r="E15" i="264"/>
  <c r="E14" i="264" s="1"/>
  <c r="D14" i="264"/>
  <c r="C14" i="264"/>
  <c r="E13" i="264"/>
  <c r="E12" i="264"/>
  <c r="E11" i="264" s="1"/>
  <c r="D11" i="264"/>
  <c r="C11" i="264"/>
  <c r="D121" i="263"/>
  <c r="E29" i="263"/>
  <c r="E28" i="263"/>
  <c r="E27" i="263"/>
  <c r="D26" i="263"/>
  <c r="C26" i="263"/>
  <c r="E25" i="263"/>
  <c r="E24" i="263"/>
  <c r="E23" i="263"/>
  <c r="E22" i="263" s="1"/>
  <c r="D22" i="263"/>
  <c r="C22" i="263"/>
  <c r="E21" i="263"/>
  <c r="E20" i="263"/>
  <c r="E19" i="263"/>
  <c r="D18" i="263"/>
  <c r="C18" i="263"/>
  <c r="E16" i="263"/>
  <c r="E15" i="263"/>
  <c r="E14" i="263"/>
  <c r="E31" i="263" s="1"/>
  <c r="D13" i="263"/>
  <c r="C13" i="263"/>
  <c r="E12" i="263"/>
  <c r="E11" i="263"/>
  <c r="E33" i="263" s="1"/>
  <c r="C17" i="263" l="1"/>
  <c r="C10" i="264"/>
  <c r="E18" i="263"/>
  <c r="E23" i="264"/>
  <c r="E15" i="265"/>
  <c r="E13" i="263"/>
  <c r="E32" i="263" s="1"/>
  <c r="E26" i="263"/>
  <c r="I9" i="266"/>
  <c r="J29" i="266"/>
  <c r="E20" i="264"/>
  <c r="E10" i="264" s="1"/>
  <c r="D17" i="263"/>
  <c r="D10" i="264"/>
  <c r="D9" i="266"/>
  <c r="C9" i="266"/>
  <c r="K9" i="266"/>
  <c r="J9" i="266"/>
  <c r="E29" i="266"/>
  <c r="D29" i="266"/>
  <c r="C29" i="266"/>
  <c r="K29" i="266"/>
  <c r="E30" i="263"/>
  <c r="E17" i="263"/>
  <c r="D54" i="262"/>
  <c r="D53" i="262"/>
  <c r="D52" i="262"/>
  <c r="D51" i="262"/>
  <c r="D50" i="262"/>
  <c r="D49" i="262"/>
  <c r="D48" i="262"/>
  <c r="D47" i="262"/>
  <c r="D46" i="262"/>
  <c r="D45" i="262"/>
  <c r="D44" i="262"/>
  <c r="D43" i="262"/>
  <c r="D42" i="262"/>
  <c r="D41" i="262"/>
  <c r="D40" i="262"/>
  <c r="D39" i="262"/>
  <c r="D38" i="262"/>
  <c r="D37" i="262"/>
  <c r="D36" i="262"/>
  <c r="D28" i="262"/>
  <c r="D27" i="262"/>
  <c r="D26" i="262"/>
  <c r="D25" i="262"/>
  <c r="D24" i="262"/>
  <c r="D23" i="262"/>
  <c r="D22" i="262"/>
  <c r="D21" i="262"/>
  <c r="D20" i="262"/>
  <c r="D19" i="262"/>
  <c r="D18" i="262"/>
  <c r="D17" i="262"/>
  <c r="D16" i="262"/>
  <c r="D15" i="262"/>
  <c r="D14" i="262"/>
  <c r="D13" i="262"/>
  <c r="D12" i="262"/>
  <c r="D11" i="262"/>
  <c r="D10" i="262"/>
  <c r="D54" i="261"/>
  <c r="D53" i="261"/>
  <c r="D52" i="261"/>
  <c r="D51" i="261"/>
  <c r="D50" i="261"/>
  <c r="D49" i="261"/>
  <c r="D48" i="261"/>
  <c r="D47" i="261"/>
  <c r="D46" i="261"/>
  <c r="D45" i="261"/>
  <c r="D44" i="261"/>
  <c r="D43" i="261"/>
  <c r="D42" i="261"/>
  <c r="D41" i="261"/>
  <c r="D40" i="261"/>
  <c r="D39" i="261"/>
  <c r="D38" i="261"/>
  <c r="D37" i="261"/>
  <c r="D36" i="261"/>
  <c r="D28" i="261"/>
  <c r="D27" i="261"/>
  <c r="D26" i="261"/>
  <c r="D25" i="261"/>
  <c r="D24" i="261"/>
  <c r="D23" i="261"/>
  <c r="D22" i="261"/>
  <c r="D21" i="261"/>
  <c r="D20" i="261"/>
  <c r="D19" i="261"/>
  <c r="D18" i="261"/>
  <c r="D17" i="261"/>
  <c r="D16" i="261"/>
  <c r="D15" i="261"/>
  <c r="D14" i="261"/>
  <c r="D13" i="261"/>
  <c r="D12" i="261"/>
  <c r="D11" i="261"/>
  <c r="D10" i="261"/>
  <c r="D54" i="260"/>
  <c r="D53" i="260"/>
  <c r="D52" i="260"/>
  <c r="D51" i="260"/>
  <c r="D50" i="260"/>
  <c r="D49" i="260"/>
  <c r="D48" i="260"/>
  <c r="D47" i="260"/>
  <c r="D46" i="260"/>
  <c r="D45" i="260"/>
  <c r="D44" i="260"/>
  <c r="D43" i="260"/>
  <c r="D42" i="260"/>
  <c r="D41" i="260"/>
  <c r="D40" i="260"/>
  <c r="D39" i="260"/>
  <c r="D38" i="260"/>
  <c r="D37" i="260"/>
  <c r="D36" i="260"/>
  <c r="D28" i="260"/>
  <c r="D27" i="260"/>
  <c r="D26" i="260"/>
  <c r="D25" i="260"/>
  <c r="D24" i="260"/>
  <c r="D23" i="260"/>
  <c r="D22" i="260"/>
  <c r="D21" i="260"/>
  <c r="D20" i="260"/>
  <c r="D19" i="260"/>
  <c r="D18" i="260"/>
  <c r="D17" i="260"/>
  <c r="D16" i="260"/>
  <c r="D15" i="260"/>
  <c r="D14" i="260"/>
  <c r="D13" i="260"/>
  <c r="D12" i="260"/>
  <c r="D11" i="260"/>
  <c r="D10" i="260"/>
  <c r="D54" i="259"/>
  <c r="D53" i="259"/>
  <c r="D52" i="259"/>
  <c r="D51" i="259"/>
  <c r="D50" i="259"/>
  <c r="D49" i="259"/>
  <c r="D48" i="259"/>
  <c r="D47" i="259"/>
  <c r="D46" i="259"/>
  <c r="D45" i="259"/>
  <c r="D44" i="259"/>
  <c r="D43" i="259"/>
  <c r="D42" i="259"/>
  <c r="D41" i="259"/>
  <c r="D40" i="259"/>
  <c r="D39" i="259"/>
  <c r="D38" i="259"/>
  <c r="D37" i="259"/>
  <c r="D36" i="259"/>
  <c r="D28" i="259"/>
  <c r="D27" i="259"/>
  <c r="D26" i="259"/>
  <c r="D25" i="259"/>
  <c r="D24" i="259"/>
  <c r="D23" i="259"/>
  <c r="D22" i="259"/>
  <c r="D21" i="259"/>
  <c r="D20" i="259"/>
  <c r="D19" i="259"/>
  <c r="D18" i="259"/>
  <c r="D17" i="259"/>
  <c r="D16" i="259"/>
  <c r="D15" i="259"/>
  <c r="D14" i="259"/>
  <c r="D13" i="259"/>
  <c r="D12" i="259"/>
  <c r="D11" i="259"/>
  <c r="D10" i="259"/>
  <c r="D54" i="258"/>
  <c r="D53" i="258"/>
  <c r="D52" i="258"/>
  <c r="D51" i="258"/>
  <c r="D50" i="258"/>
  <c r="D49" i="258"/>
  <c r="D48" i="258"/>
  <c r="D47" i="258"/>
  <c r="D46" i="258"/>
  <c r="D45" i="258"/>
  <c r="D44" i="258"/>
  <c r="D43" i="258"/>
  <c r="D42" i="258"/>
  <c r="D41" i="258"/>
  <c r="D40" i="258"/>
  <c r="D39" i="258"/>
  <c r="D38" i="258"/>
  <c r="D37" i="258"/>
  <c r="D36" i="258"/>
  <c r="D28" i="258"/>
  <c r="D27" i="258"/>
  <c r="D26" i="258"/>
  <c r="D25" i="258"/>
  <c r="D24" i="258"/>
  <c r="D23" i="258"/>
  <c r="D22" i="258"/>
  <c r="D21" i="258"/>
  <c r="D20" i="258"/>
  <c r="D19" i="258"/>
  <c r="D18" i="258"/>
  <c r="D17" i="258"/>
  <c r="D16" i="258"/>
  <c r="D15" i="258"/>
  <c r="D14" i="258"/>
  <c r="D13" i="258"/>
  <c r="D12" i="258"/>
  <c r="D11" i="258"/>
  <c r="D10" i="258"/>
  <c r="J21" i="257"/>
  <c r="F54" i="262" s="1"/>
  <c r="J20" i="257"/>
  <c r="F53" i="262" s="1"/>
  <c r="J19" i="257"/>
  <c r="F52" i="262" s="1"/>
  <c r="J18" i="257"/>
  <c r="F51" i="262" s="1"/>
  <c r="J17" i="257"/>
  <c r="F50" i="262" s="1"/>
  <c r="J16" i="257"/>
  <c r="F49" i="262" s="1"/>
  <c r="J15" i="257"/>
  <c r="J14" i="257"/>
  <c r="J13" i="257" s="1"/>
  <c r="J12" i="257"/>
  <c r="F47" i="262" s="1"/>
  <c r="J21" i="256"/>
  <c r="F54" i="261" s="1"/>
  <c r="J20" i="256"/>
  <c r="F53" i="261" s="1"/>
  <c r="J19" i="256"/>
  <c r="F52" i="261" s="1"/>
  <c r="J18" i="256"/>
  <c r="F51" i="261" s="1"/>
  <c r="J17" i="256"/>
  <c r="F50" i="261" s="1"/>
  <c r="J16" i="256"/>
  <c r="F49" i="261" s="1"/>
  <c r="J15" i="256"/>
  <c r="J13" i="256" s="1"/>
  <c r="F48" i="261" s="1"/>
  <c r="J14" i="256"/>
  <c r="J12" i="256"/>
  <c r="F47" i="261" s="1"/>
  <c r="J21" i="255"/>
  <c r="F54" i="260" s="1"/>
  <c r="J20" i="255"/>
  <c r="F53" i="260" s="1"/>
  <c r="J19" i="255"/>
  <c r="F52" i="260" s="1"/>
  <c r="J18" i="255"/>
  <c r="F51" i="260" s="1"/>
  <c r="J17" i="255"/>
  <c r="F50" i="260" s="1"/>
  <c r="J16" i="255"/>
  <c r="F49" i="260" s="1"/>
  <c r="J15" i="255"/>
  <c r="J14" i="255"/>
  <c r="J13" i="255" s="1"/>
  <c r="F48" i="260" s="1"/>
  <c r="J12" i="255"/>
  <c r="F47" i="260" s="1"/>
  <c r="J21" i="254"/>
  <c r="F54" i="259" s="1"/>
  <c r="J20" i="254"/>
  <c r="F53" i="259" s="1"/>
  <c r="J19" i="254"/>
  <c r="F52" i="259" s="1"/>
  <c r="J18" i="254"/>
  <c r="F51" i="259" s="1"/>
  <c r="J17" i="254"/>
  <c r="F50" i="259" s="1"/>
  <c r="J16" i="254"/>
  <c r="F49" i="259" s="1"/>
  <c r="J15" i="254"/>
  <c r="J14" i="254"/>
  <c r="J12" i="254"/>
  <c r="F47" i="259" s="1"/>
  <c r="J21" i="253"/>
  <c r="F54" i="258" s="1"/>
  <c r="J20" i="253"/>
  <c r="F53" i="258" s="1"/>
  <c r="J19" i="253"/>
  <c r="F52" i="258" s="1"/>
  <c r="J18" i="253"/>
  <c r="F51" i="258" s="1"/>
  <c r="J17" i="253"/>
  <c r="F50" i="258" s="1"/>
  <c r="J16" i="253"/>
  <c r="F49" i="258" s="1"/>
  <c r="J15" i="253"/>
  <c r="J14" i="253"/>
  <c r="J13" i="253" s="1"/>
  <c r="F48" i="258" s="1"/>
  <c r="J12" i="253"/>
  <c r="B5" i="253"/>
  <c r="M58" i="252"/>
  <c r="M57" i="252"/>
  <c r="M56" i="252"/>
  <c r="M55" i="252"/>
  <c r="M54" i="252" s="1"/>
  <c r="E45" i="262" s="1"/>
  <c r="M53" i="252"/>
  <c r="E44" i="262" s="1"/>
  <c r="M52" i="252"/>
  <c r="E43" i="262" s="1"/>
  <c r="M51" i="252"/>
  <c r="M50" i="252"/>
  <c r="M48" i="252" s="1"/>
  <c r="E42" i="262" s="1"/>
  <c r="M49" i="252"/>
  <c r="M47" i="252"/>
  <c r="E41" i="262" s="1"/>
  <c r="M46" i="252"/>
  <c r="M45" i="252"/>
  <c r="M43" i="252" s="1"/>
  <c r="M44" i="252"/>
  <c r="M42" i="252"/>
  <c r="M41" i="252"/>
  <c r="M38" i="252"/>
  <c r="M36" i="252" s="1"/>
  <c r="E39" i="262" s="1"/>
  <c r="M37" i="252"/>
  <c r="M35" i="252"/>
  <c r="M34" i="252"/>
  <c r="M33" i="252" s="1"/>
  <c r="M32" i="252"/>
  <c r="M31" i="252"/>
  <c r="M30" i="252"/>
  <c r="M28" i="252"/>
  <c r="M27" i="252"/>
  <c r="M26" i="252"/>
  <c r="M24" i="252"/>
  <c r="M23" i="252"/>
  <c r="M22" i="252"/>
  <c r="M20" i="252"/>
  <c r="M19" i="252"/>
  <c r="M18" i="252"/>
  <c r="M15" i="252"/>
  <c r="M14" i="252"/>
  <c r="M58" i="251"/>
  <c r="M57" i="251"/>
  <c r="M56" i="251"/>
  <c r="M55" i="251"/>
  <c r="M53" i="251"/>
  <c r="E44" i="261" s="1"/>
  <c r="M52" i="251"/>
  <c r="E43" i="261" s="1"/>
  <c r="M51" i="251"/>
  <c r="M50" i="251"/>
  <c r="M49" i="251"/>
  <c r="M47" i="251"/>
  <c r="E41" i="261" s="1"/>
  <c r="M46" i="251"/>
  <c r="M45" i="251"/>
  <c r="M44" i="251"/>
  <c r="M43" i="251" s="1"/>
  <c r="M42" i="251"/>
  <c r="M41" i="251"/>
  <c r="M38" i="251"/>
  <c r="M37" i="251"/>
  <c r="M35" i="251"/>
  <c r="M34" i="251"/>
  <c r="M32" i="251"/>
  <c r="M31" i="251"/>
  <c r="M30" i="251"/>
  <c r="M28" i="251"/>
  <c r="M27" i="251"/>
  <c r="M26" i="251"/>
  <c r="M24" i="251"/>
  <c r="M23" i="251"/>
  <c r="M22" i="251"/>
  <c r="M20" i="251"/>
  <c r="M19" i="251"/>
  <c r="M18" i="251"/>
  <c r="M15" i="251"/>
  <c r="M14" i="251"/>
  <c r="M13" i="251"/>
  <c r="E37" i="261" s="1"/>
  <c r="M58" i="250"/>
  <c r="M57" i="250"/>
  <c r="M56" i="250"/>
  <c r="M55" i="250"/>
  <c r="M53" i="250"/>
  <c r="E44" i="260" s="1"/>
  <c r="M52" i="250"/>
  <c r="E43" i="260" s="1"/>
  <c r="M51" i="250"/>
  <c r="M50" i="250"/>
  <c r="M48" i="250" s="1"/>
  <c r="E42" i="260" s="1"/>
  <c r="M49" i="250"/>
  <c r="M47" i="250"/>
  <c r="E41" i="260" s="1"/>
  <c r="M46" i="250"/>
  <c r="M45" i="250"/>
  <c r="M44" i="250"/>
  <c r="M42" i="250"/>
  <c r="M41" i="250"/>
  <c r="M40" i="250" s="1"/>
  <c r="M38" i="250"/>
  <c r="M37" i="250"/>
  <c r="M35" i="250"/>
  <c r="M34" i="250"/>
  <c r="M33" i="250" s="1"/>
  <c r="M32" i="250"/>
  <c r="M31" i="250"/>
  <c r="M30" i="250"/>
  <c r="M28" i="250"/>
  <c r="M27" i="250"/>
  <c r="M26" i="250"/>
  <c r="M24" i="250"/>
  <c r="M23" i="250"/>
  <c r="M22" i="250"/>
  <c r="M20" i="250"/>
  <c r="M19" i="250"/>
  <c r="M18" i="250"/>
  <c r="M17" i="250" s="1"/>
  <c r="M15" i="250"/>
  <c r="M14" i="250"/>
  <c r="M58" i="249"/>
  <c r="M57" i="249"/>
  <c r="M56" i="249"/>
  <c r="M55" i="249"/>
  <c r="M53" i="249"/>
  <c r="E44" i="259" s="1"/>
  <c r="M52" i="249"/>
  <c r="E43" i="259" s="1"/>
  <c r="M51" i="249"/>
  <c r="M50" i="249"/>
  <c r="M49" i="249"/>
  <c r="M48" i="249"/>
  <c r="E42" i="259" s="1"/>
  <c r="M47" i="249"/>
  <c r="E41" i="259" s="1"/>
  <c r="M46" i="249"/>
  <c r="M45" i="249"/>
  <c r="M44" i="249"/>
  <c r="M43" i="249" s="1"/>
  <c r="M42" i="249"/>
  <c r="M41" i="249"/>
  <c r="M38" i="249"/>
  <c r="M37" i="249"/>
  <c r="M36" i="249" s="1"/>
  <c r="E39" i="259" s="1"/>
  <c r="M35" i="249"/>
  <c r="M34" i="249"/>
  <c r="M32" i="249"/>
  <c r="M31" i="249"/>
  <c r="M30" i="249"/>
  <c r="M28" i="249"/>
  <c r="M27" i="249"/>
  <c r="M26" i="249"/>
  <c r="M25" i="249"/>
  <c r="M24" i="249"/>
  <c r="M23" i="249"/>
  <c r="M22" i="249"/>
  <c r="M20" i="249"/>
  <c r="M19" i="249"/>
  <c r="M18" i="249"/>
  <c r="M15" i="249"/>
  <c r="M14" i="249"/>
  <c r="M58" i="248"/>
  <c r="M57" i="248"/>
  <c r="M56" i="248"/>
  <c r="M55" i="248"/>
  <c r="M53" i="248"/>
  <c r="E44" i="258" s="1"/>
  <c r="M52" i="248"/>
  <c r="E43" i="258" s="1"/>
  <c r="M51" i="248"/>
  <c r="M50" i="248"/>
  <c r="M49" i="248"/>
  <c r="M47" i="248"/>
  <c r="E41" i="258" s="1"/>
  <c r="M46" i="248"/>
  <c r="M45" i="248"/>
  <c r="M44" i="248"/>
  <c r="M42" i="248"/>
  <c r="M41" i="248"/>
  <c r="M38" i="248"/>
  <c r="M37" i="248"/>
  <c r="M36" i="248" s="1"/>
  <c r="E39" i="258" s="1"/>
  <c r="M35" i="248"/>
  <c r="M34" i="248"/>
  <c r="M32" i="248"/>
  <c r="M31" i="248"/>
  <c r="M30" i="248"/>
  <c r="M29" i="248" s="1"/>
  <c r="M28" i="248"/>
  <c r="M25" i="248" s="1"/>
  <c r="M27" i="248"/>
  <c r="M26" i="248"/>
  <c r="M24" i="248"/>
  <c r="M23" i="248"/>
  <c r="M22" i="248"/>
  <c r="M21" i="248" s="1"/>
  <c r="M20" i="248"/>
  <c r="M19" i="248"/>
  <c r="M18" i="248"/>
  <c r="M15" i="248"/>
  <c r="M14" i="248"/>
  <c r="M13" i="248"/>
  <c r="E37" i="258" s="1"/>
  <c r="M46" i="247"/>
  <c r="M45" i="247"/>
  <c r="M44" i="247"/>
  <c r="M40" i="247"/>
  <c r="F27" i="262" s="1"/>
  <c r="M39" i="247"/>
  <c r="M36" i="247" s="1"/>
  <c r="M33" i="247" s="1"/>
  <c r="F26" i="262" s="1"/>
  <c r="M38" i="247"/>
  <c r="M37" i="247"/>
  <c r="M35" i="247"/>
  <c r="M34" i="247"/>
  <c r="M32" i="247"/>
  <c r="F25" i="262" s="1"/>
  <c r="M31" i="247"/>
  <c r="M30" i="247"/>
  <c r="M29" i="247"/>
  <c r="M28" i="247"/>
  <c r="M27" i="247"/>
  <c r="M26" i="247"/>
  <c r="M25" i="247"/>
  <c r="F24" i="262" s="1"/>
  <c r="M24" i="247"/>
  <c r="M22" i="247"/>
  <c r="M21" i="247"/>
  <c r="M20" i="247"/>
  <c r="M19" i="247"/>
  <c r="M18" i="247"/>
  <c r="M16" i="247"/>
  <c r="M15" i="247"/>
  <c r="M14" i="247"/>
  <c r="M13" i="247"/>
  <c r="M12" i="247" s="1"/>
  <c r="F21" i="262" s="1"/>
  <c r="M46" i="246"/>
  <c r="M45" i="246"/>
  <c r="M44" i="246"/>
  <c r="M40" i="246"/>
  <c r="F27" i="261" s="1"/>
  <c r="M39" i="246"/>
  <c r="M38" i="246"/>
  <c r="M37" i="246"/>
  <c r="M35" i="246"/>
  <c r="M34" i="246"/>
  <c r="M32" i="246"/>
  <c r="F25" i="261" s="1"/>
  <c r="M31" i="246"/>
  <c r="M30" i="246"/>
  <c r="M29" i="246"/>
  <c r="M28" i="246"/>
  <c r="M27" i="246"/>
  <c r="M26" i="246"/>
  <c r="M25" i="246"/>
  <c r="F24" i="261" s="1"/>
  <c r="M24" i="246"/>
  <c r="M22" i="246"/>
  <c r="M21" i="246"/>
  <c r="M20" i="246"/>
  <c r="M19" i="246"/>
  <c r="M18" i="246"/>
  <c r="M16" i="246"/>
  <c r="M15" i="246"/>
  <c r="M14" i="246"/>
  <c r="M13" i="246"/>
  <c r="M46" i="245"/>
  <c r="M45" i="245"/>
  <c r="M44" i="245"/>
  <c r="M42" i="245" s="1"/>
  <c r="F28" i="260" s="1"/>
  <c r="M40" i="245"/>
  <c r="F27" i="260" s="1"/>
  <c r="M39" i="245"/>
  <c r="M38" i="245"/>
  <c r="M37" i="245"/>
  <c r="M35" i="245"/>
  <c r="M34" i="245"/>
  <c r="M32" i="245"/>
  <c r="F25" i="260" s="1"/>
  <c r="M31" i="245"/>
  <c r="M30" i="245"/>
  <c r="M29" i="245"/>
  <c r="M28" i="245"/>
  <c r="M27" i="245"/>
  <c r="M26" i="245"/>
  <c r="M25" i="245"/>
  <c r="F24" i="260" s="1"/>
  <c r="M24" i="245"/>
  <c r="M22" i="245"/>
  <c r="M21" i="245"/>
  <c r="M20" i="245"/>
  <c r="M19" i="245"/>
  <c r="M17" i="245" s="1"/>
  <c r="F22" i="260" s="1"/>
  <c r="M18" i="245"/>
  <c r="M16" i="245"/>
  <c r="M15" i="245"/>
  <c r="M14" i="245"/>
  <c r="M13" i="245"/>
  <c r="M46" i="244"/>
  <c r="M45" i="244"/>
  <c r="M44" i="244"/>
  <c r="M40" i="244"/>
  <c r="F27" i="259" s="1"/>
  <c r="M39" i="244"/>
  <c r="M38" i="244"/>
  <c r="M37" i="244"/>
  <c r="M36" i="244" s="1"/>
  <c r="M35" i="244"/>
  <c r="M34" i="244"/>
  <c r="M32" i="244"/>
  <c r="F25" i="259" s="1"/>
  <c r="M31" i="244"/>
  <c r="M30" i="244"/>
  <c r="M29" i="244"/>
  <c r="M28" i="244"/>
  <c r="M27" i="244"/>
  <c r="M26" i="244"/>
  <c r="M25" i="244"/>
  <c r="F24" i="259" s="1"/>
  <c r="M24" i="244"/>
  <c r="M22" i="244"/>
  <c r="M21" i="244"/>
  <c r="M20" i="244"/>
  <c r="M19" i="244"/>
  <c r="M18" i="244"/>
  <c r="M16" i="244"/>
  <c r="M15" i="244"/>
  <c r="M14" i="244"/>
  <c r="M13" i="244"/>
  <c r="M46" i="243"/>
  <c r="M45" i="243"/>
  <c r="M44" i="243"/>
  <c r="M42" i="243" s="1"/>
  <c r="F28" i="258" s="1"/>
  <c r="M40" i="243"/>
  <c r="F27" i="258" s="1"/>
  <c r="M39" i="243"/>
  <c r="M38" i="243"/>
  <c r="M37" i="243"/>
  <c r="M35" i="243"/>
  <c r="M34" i="243"/>
  <c r="M32" i="243"/>
  <c r="F25" i="258" s="1"/>
  <c r="M31" i="243"/>
  <c r="M30" i="243"/>
  <c r="M29" i="243"/>
  <c r="M28" i="243"/>
  <c r="M27" i="243"/>
  <c r="M26" i="243"/>
  <c r="M25" i="243"/>
  <c r="F24" i="258" s="1"/>
  <c r="M24" i="243"/>
  <c r="M22" i="243"/>
  <c r="M21" i="243"/>
  <c r="M20" i="243"/>
  <c r="M19" i="243"/>
  <c r="M18" i="243"/>
  <c r="M16" i="243"/>
  <c r="M15" i="243"/>
  <c r="M14" i="243"/>
  <c r="M13" i="243"/>
  <c r="P81" i="242"/>
  <c r="P80" i="242"/>
  <c r="P79" i="242"/>
  <c r="P78" i="242"/>
  <c r="P76" i="242"/>
  <c r="P75" i="242"/>
  <c r="P74" i="242"/>
  <c r="P73" i="242"/>
  <c r="P72" i="242"/>
  <c r="P71" i="242" s="1"/>
  <c r="P69" i="242"/>
  <c r="E17" i="262" s="1"/>
  <c r="P68" i="242"/>
  <c r="P67" i="242"/>
  <c r="P66" i="242"/>
  <c r="P64" i="242"/>
  <c r="E15" i="262" s="1"/>
  <c r="P63" i="242"/>
  <c r="P62" i="242"/>
  <c r="P61" i="242"/>
  <c r="P59" i="242" s="1"/>
  <c r="P60" i="242"/>
  <c r="P58" i="242"/>
  <c r="P57" i="242"/>
  <c r="P56" i="242"/>
  <c r="P54" i="242"/>
  <c r="P53" i="242"/>
  <c r="P52" i="242"/>
  <c r="P51" i="242"/>
  <c r="P49" i="242"/>
  <c r="P48" i="242"/>
  <c r="P47" i="242"/>
  <c r="P44" i="242"/>
  <c r="P42" i="242"/>
  <c r="P41" i="242"/>
  <c r="P38" i="242"/>
  <c r="P37" i="242"/>
  <c r="P35" i="242"/>
  <c r="P34" i="242"/>
  <c r="P33" i="242"/>
  <c r="P31" i="242"/>
  <c r="P30" i="242"/>
  <c r="P29" i="242"/>
  <c r="P27" i="242"/>
  <c r="P26" i="242"/>
  <c r="P25" i="242"/>
  <c r="P24" i="242" s="1"/>
  <c r="P23" i="242"/>
  <c r="P22" i="242"/>
  <c r="P21" i="242"/>
  <c r="P18" i="242"/>
  <c r="P17" i="242"/>
  <c r="P16" i="242"/>
  <c r="P15" i="242"/>
  <c r="P14" i="242" s="1"/>
  <c r="P13" i="242" s="1"/>
  <c r="P81" i="241"/>
  <c r="P80" i="241"/>
  <c r="P79" i="241"/>
  <c r="P78" i="241"/>
  <c r="P76" i="241"/>
  <c r="P75" i="241"/>
  <c r="P74" i="241"/>
  <c r="P73" i="241"/>
  <c r="P72" i="241"/>
  <c r="P71" i="241" s="1"/>
  <c r="P69" i="241"/>
  <c r="E17" i="261" s="1"/>
  <c r="P68" i="241"/>
  <c r="P67" i="241"/>
  <c r="P66" i="241"/>
  <c r="P64" i="241"/>
  <c r="E15" i="261" s="1"/>
  <c r="P63" i="241"/>
  <c r="P62" i="241"/>
  <c r="P61" i="241"/>
  <c r="P60" i="241"/>
  <c r="P59" i="241"/>
  <c r="P58" i="241"/>
  <c r="P57" i="241"/>
  <c r="P56" i="241"/>
  <c r="P54" i="241"/>
  <c r="P53" i="241"/>
  <c r="P52" i="241"/>
  <c r="P51" i="241"/>
  <c r="P50" i="241" s="1"/>
  <c r="P49" i="241"/>
  <c r="P48" i="241"/>
  <c r="P47" i="241"/>
  <c r="P44" i="241"/>
  <c r="P42" i="241"/>
  <c r="P41" i="241"/>
  <c r="P38" i="241"/>
  <c r="P37" i="241"/>
  <c r="P36" i="241" s="1"/>
  <c r="P35" i="241"/>
  <c r="P34" i="241"/>
  <c r="P33" i="241"/>
  <c r="P32" i="241" s="1"/>
  <c r="P31" i="241"/>
  <c r="P30" i="241"/>
  <c r="P29" i="241"/>
  <c r="P28" i="241" s="1"/>
  <c r="P27" i="241"/>
  <c r="P26" i="241"/>
  <c r="P25" i="241"/>
  <c r="P24" i="241" s="1"/>
  <c r="P23" i="241"/>
  <c r="P22" i="241"/>
  <c r="P21" i="241"/>
  <c r="P20" i="241" s="1"/>
  <c r="P18" i="241"/>
  <c r="P17" i="241"/>
  <c r="P16" i="241"/>
  <c r="P15" i="241"/>
  <c r="P81" i="240"/>
  <c r="P80" i="240"/>
  <c r="P79" i="240"/>
  <c r="P78" i="240"/>
  <c r="P77" i="240" s="1"/>
  <c r="E19" i="260" s="1"/>
  <c r="P76" i="240"/>
  <c r="P75" i="240"/>
  <c r="P74" i="240"/>
  <c r="P73" i="240"/>
  <c r="P72" i="240"/>
  <c r="P69" i="240"/>
  <c r="E17" i="260" s="1"/>
  <c r="P68" i="240"/>
  <c r="P67" i="240"/>
  <c r="P66" i="240"/>
  <c r="P64" i="240"/>
  <c r="E15" i="260" s="1"/>
  <c r="P63" i="240"/>
  <c r="P62" i="240"/>
  <c r="P61" i="240"/>
  <c r="P60" i="240"/>
  <c r="P58" i="240"/>
  <c r="P57" i="240"/>
  <c r="P56" i="240"/>
  <c r="P54" i="240"/>
  <c r="P53" i="240"/>
  <c r="P52" i="240"/>
  <c r="P51" i="240"/>
  <c r="P49" i="240"/>
  <c r="P48" i="240"/>
  <c r="P47" i="240"/>
  <c r="P44" i="240"/>
  <c r="P42" i="240"/>
  <c r="P41" i="240"/>
  <c r="P38" i="240"/>
  <c r="P37" i="240"/>
  <c r="P35" i="240"/>
  <c r="P34" i="240"/>
  <c r="P33" i="240"/>
  <c r="P31" i="240"/>
  <c r="P30" i="240"/>
  <c r="P29" i="240"/>
  <c r="P28" i="240" s="1"/>
  <c r="P27" i="240"/>
  <c r="P26" i="240"/>
  <c r="P25" i="240"/>
  <c r="P23" i="240"/>
  <c r="P22" i="240"/>
  <c r="P21" i="240"/>
  <c r="P18" i="240"/>
  <c r="P17" i="240"/>
  <c r="P16" i="240"/>
  <c r="P15" i="240"/>
  <c r="P81" i="239"/>
  <c r="P80" i="239"/>
  <c r="P77" i="239" s="1"/>
  <c r="E19" i="259" s="1"/>
  <c r="P79" i="239"/>
  <c r="P78" i="239"/>
  <c r="P76" i="239"/>
  <c r="P75" i="239"/>
  <c r="P74" i="239"/>
  <c r="P73" i="239"/>
  <c r="P72" i="239"/>
  <c r="P71" i="239" s="1"/>
  <c r="P70" i="239" s="1"/>
  <c r="E18" i="259" s="1"/>
  <c r="P69" i="239"/>
  <c r="E17" i="259" s="1"/>
  <c r="P68" i="239"/>
  <c r="P67" i="239"/>
  <c r="P66" i="239"/>
  <c r="P65" i="239" s="1"/>
  <c r="E16" i="259" s="1"/>
  <c r="P64" i="239"/>
  <c r="E15" i="259" s="1"/>
  <c r="P63" i="239"/>
  <c r="P62" i="239"/>
  <c r="P61" i="239"/>
  <c r="P60" i="239"/>
  <c r="P58" i="239"/>
  <c r="P57" i="239"/>
  <c r="P56" i="239"/>
  <c r="P54" i="239"/>
  <c r="P53" i="239"/>
  <c r="P52" i="239"/>
  <c r="P51" i="239"/>
  <c r="P49" i="239"/>
  <c r="P48" i="239"/>
  <c r="P47" i="239"/>
  <c r="P44" i="239"/>
  <c r="P42" i="239"/>
  <c r="P41" i="239"/>
  <c r="P38" i="239"/>
  <c r="P37" i="239"/>
  <c r="P36" i="239" s="1"/>
  <c r="P35" i="239"/>
  <c r="P34" i="239"/>
  <c r="P33" i="239"/>
  <c r="P31" i="239"/>
  <c r="P30" i="239"/>
  <c r="P29" i="239"/>
  <c r="P27" i="239"/>
  <c r="P26" i="239"/>
  <c r="P24" i="239" s="1"/>
  <c r="P25" i="239"/>
  <c r="P23" i="239"/>
  <c r="P22" i="239"/>
  <c r="P21" i="239"/>
  <c r="P20" i="239" s="1"/>
  <c r="P18" i="239"/>
  <c r="P17" i="239"/>
  <c r="P16" i="239"/>
  <c r="P15" i="239"/>
  <c r="P14" i="239" s="1"/>
  <c r="P81" i="238"/>
  <c r="P80" i="238"/>
  <c r="P79" i="238"/>
  <c r="P78" i="238"/>
  <c r="P76" i="238"/>
  <c r="P75" i="238"/>
  <c r="P74" i="238"/>
  <c r="P73" i="238"/>
  <c r="P72" i="238"/>
  <c r="P71" i="238" s="1"/>
  <c r="P70" i="238" s="1"/>
  <c r="E18" i="258" s="1"/>
  <c r="P69" i="238"/>
  <c r="E17" i="258" s="1"/>
  <c r="P68" i="238"/>
  <c r="P67" i="238"/>
  <c r="P66" i="238"/>
  <c r="P64" i="238"/>
  <c r="E15" i="258" s="1"/>
  <c r="P63" i="238"/>
  <c r="P62" i="238"/>
  <c r="P61" i="238"/>
  <c r="P60" i="238"/>
  <c r="P58" i="238"/>
  <c r="P57" i="238"/>
  <c r="P56" i="238"/>
  <c r="P54" i="238"/>
  <c r="P53" i="238"/>
  <c r="P50" i="238" s="1"/>
  <c r="P52" i="238"/>
  <c r="P51" i="238"/>
  <c r="P49" i="238"/>
  <c r="P48" i="238"/>
  <c r="P47" i="238"/>
  <c r="P44" i="238"/>
  <c r="P42" i="238"/>
  <c r="P41" i="238"/>
  <c r="P40" i="238" s="1"/>
  <c r="P39" i="238" s="1"/>
  <c r="E13" i="258" s="1"/>
  <c r="P38" i="238"/>
  <c r="P37" i="238"/>
  <c r="P35" i="238"/>
  <c r="P34" i="238"/>
  <c r="P33" i="238"/>
  <c r="P31" i="238"/>
  <c r="P30" i="238"/>
  <c r="P29" i="238"/>
  <c r="P28" i="238" s="1"/>
  <c r="P27" i="238"/>
  <c r="P26" i="238"/>
  <c r="P25" i="238"/>
  <c r="P23" i="238"/>
  <c r="P22" i="238"/>
  <c r="P21" i="238"/>
  <c r="P20" i="238"/>
  <c r="P18" i="238"/>
  <c r="P17" i="238"/>
  <c r="P16" i="238"/>
  <c r="P15" i="238"/>
  <c r="P19" i="241" l="1"/>
  <c r="E12" i="261" s="1"/>
  <c r="P65" i="240"/>
  <c r="E16" i="260" s="1"/>
  <c r="P20" i="242"/>
  <c r="P65" i="242"/>
  <c r="E16" i="262" s="1"/>
  <c r="M23" i="243"/>
  <c r="F23" i="258" s="1"/>
  <c r="M42" i="244"/>
  <c r="F28" i="259" s="1"/>
  <c r="M36" i="245"/>
  <c r="M21" i="249"/>
  <c r="M33" i="249"/>
  <c r="M43" i="250"/>
  <c r="M40" i="251"/>
  <c r="M39" i="251" s="1"/>
  <c r="E40" i="261" s="1"/>
  <c r="P55" i="238"/>
  <c r="P28" i="239"/>
  <c r="P50" i="239"/>
  <c r="P40" i="241"/>
  <c r="P39" i="241" s="1"/>
  <c r="E13" i="261" s="1"/>
  <c r="P46" i="242"/>
  <c r="M29" i="251"/>
  <c r="M40" i="252"/>
  <c r="M39" i="252" s="1"/>
  <c r="E40" i="262" s="1"/>
  <c r="J11" i="253"/>
  <c r="F46" i="258" s="1"/>
  <c r="P32" i="238"/>
  <c r="P46" i="238"/>
  <c r="P14" i="241"/>
  <c r="P13" i="241" s="1"/>
  <c r="M21" i="251"/>
  <c r="P24" i="238"/>
  <c r="P40" i="240"/>
  <c r="P39" i="240" s="1"/>
  <c r="E13" i="260" s="1"/>
  <c r="P70" i="241"/>
  <c r="E18" i="261" s="1"/>
  <c r="M43" i="248"/>
  <c r="M17" i="249"/>
  <c r="M40" i="249"/>
  <c r="M13" i="250"/>
  <c r="E37" i="260" s="1"/>
  <c r="M33" i="251"/>
  <c r="M21" i="252"/>
  <c r="P46" i="241"/>
  <c r="P36" i="242"/>
  <c r="M42" i="247"/>
  <c r="F28" i="262" s="1"/>
  <c r="M54" i="248"/>
  <c r="E45" i="258" s="1"/>
  <c r="P36" i="238"/>
  <c r="P46" i="239"/>
  <c r="P40" i="242"/>
  <c r="P39" i="242" s="1"/>
  <c r="E13" i="262" s="1"/>
  <c r="M33" i="248"/>
  <c r="M36" i="251"/>
  <c r="E39" i="261" s="1"/>
  <c r="M17" i="244"/>
  <c r="F22" i="259" s="1"/>
  <c r="M42" i="246"/>
  <c r="F28" i="261" s="1"/>
  <c r="M48" i="251"/>
  <c r="E42" i="261" s="1"/>
  <c r="M33" i="244"/>
  <c r="F26" i="259" s="1"/>
  <c r="P45" i="238"/>
  <c r="P19" i="238"/>
  <c r="E12" i="258" s="1"/>
  <c r="P14" i="238"/>
  <c r="P13" i="238" s="1"/>
  <c r="P59" i="238"/>
  <c r="P59" i="239"/>
  <c r="P32" i="240"/>
  <c r="P46" i="240"/>
  <c r="M33" i="243"/>
  <c r="F26" i="258" s="1"/>
  <c r="M12" i="245"/>
  <c r="F21" i="260" s="1"/>
  <c r="M23" i="245"/>
  <c r="F23" i="260" s="1"/>
  <c r="M36" i="246"/>
  <c r="M33" i="246" s="1"/>
  <c r="F26" i="261" s="1"/>
  <c r="M17" i="247"/>
  <c r="F22" i="262" s="1"/>
  <c r="M21" i="250"/>
  <c r="M17" i="251"/>
  <c r="M54" i="251"/>
  <c r="E45" i="261" s="1"/>
  <c r="F47" i="258"/>
  <c r="P40" i="239"/>
  <c r="P39" i="239" s="1"/>
  <c r="E13" i="259" s="1"/>
  <c r="P24" i="240"/>
  <c r="P65" i="241"/>
  <c r="E16" i="261" s="1"/>
  <c r="M36" i="243"/>
  <c r="M17" i="248"/>
  <c r="M16" i="248" s="1"/>
  <c r="E38" i="258" s="1"/>
  <c r="M48" i="248"/>
  <c r="E42" i="258" s="1"/>
  <c r="P14" i="240"/>
  <c r="P13" i="240" s="1"/>
  <c r="E11" i="260" s="1"/>
  <c r="P36" i="240"/>
  <c r="P50" i="240"/>
  <c r="P59" i="240"/>
  <c r="P71" i="240"/>
  <c r="P70" i="240" s="1"/>
  <c r="E18" i="260" s="1"/>
  <c r="P55" i="241"/>
  <c r="P50" i="242"/>
  <c r="P45" i="242" s="1"/>
  <c r="P43" i="242" s="1"/>
  <c r="E14" i="262" s="1"/>
  <c r="M17" i="243"/>
  <c r="F22" i="258" s="1"/>
  <c r="M17" i="246"/>
  <c r="F22" i="261" s="1"/>
  <c r="M29" i="249"/>
  <c r="M16" i="249" s="1"/>
  <c r="E38" i="259" s="1"/>
  <c r="M25" i="250"/>
  <c r="M36" i="250"/>
  <c r="E39" i="260" s="1"/>
  <c r="J13" i="254"/>
  <c r="J11" i="255"/>
  <c r="F46" i="260" s="1"/>
  <c r="P65" i="238"/>
  <c r="E16" i="258" s="1"/>
  <c r="P32" i="239"/>
  <c r="P19" i="239" s="1"/>
  <c r="E12" i="259" s="1"/>
  <c r="P55" i="239"/>
  <c r="P77" i="241"/>
  <c r="E19" i="261" s="1"/>
  <c r="P28" i="242"/>
  <c r="P77" i="242"/>
  <c r="E19" i="262" s="1"/>
  <c r="M12" i="244"/>
  <c r="M12" i="246"/>
  <c r="F21" i="261" s="1"/>
  <c r="M40" i="248"/>
  <c r="M39" i="248" s="1"/>
  <c r="E40" i="258" s="1"/>
  <c r="M13" i="249"/>
  <c r="E37" i="259" s="1"/>
  <c r="M54" i="250"/>
  <c r="E45" i="260" s="1"/>
  <c r="M13" i="252"/>
  <c r="E37" i="262" s="1"/>
  <c r="M25" i="252"/>
  <c r="P70" i="242"/>
  <c r="E18" i="262" s="1"/>
  <c r="M39" i="250"/>
  <c r="E40" i="260" s="1"/>
  <c r="M12" i="243"/>
  <c r="F21" i="258" s="1"/>
  <c r="M23" i="244"/>
  <c r="F23" i="259" s="1"/>
  <c r="M23" i="247"/>
  <c r="F23" i="262" s="1"/>
  <c r="M29" i="250"/>
  <c r="M17" i="252"/>
  <c r="P77" i="238"/>
  <c r="E19" i="258" s="1"/>
  <c r="P20" i="240"/>
  <c r="P55" i="240"/>
  <c r="P32" i="242"/>
  <c r="P55" i="242"/>
  <c r="M23" i="246"/>
  <c r="F23" i="261" s="1"/>
  <c r="M54" i="249"/>
  <c r="E45" i="259" s="1"/>
  <c r="M25" i="251"/>
  <c r="M29" i="252"/>
  <c r="J11" i="257"/>
  <c r="F46" i="262" s="1"/>
  <c r="M16" i="251"/>
  <c r="P43" i="238"/>
  <c r="E14" i="258" s="1"/>
  <c r="M39" i="249"/>
  <c r="E40" i="259" s="1"/>
  <c r="M33" i="245"/>
  <c r="F26" i="260" s="1"/>
  <c r="F48" i="259"/>
  <c r="J11" i="254"/>
  <c r="F46" i="259" s="1"/>
  <c r="F21" i="259"/>
  <c r="M11" i="244"/>
  <c r="F20" i="259" s="1"/>
  <c r="P45" i="239"/>
  <c r="P13" i="239"/>
  <c r="E11" i="259" s="1"/>
  <c r="P45" i="241"/>
  <c r="P43" i="241" s="1"/>
  <c r="E14" i="261" s="1"/>
  <c r="J11" i="256"/>
  <c r="F46" i="261" s="1"/>
  <c r="E11" i="261"/>
  <c r="P12" i="241"/>
  <c r="E10" i="261" s="1"/>
  <c r="F48" i="262"/>
  <c r="M11" i="243"/>
  <c r="F20" i="258" s="1"/>
  <c r="M11" i="247"/>
  <c r="F20" i="262" s="1"/>
  <c r="E11" i="258"/>
  <c r="E11" i="262"/>
  <c r="M16" i="252" l="1"/>
  <c r="E38" i="262" s="1"/>
  <c r="P45" i="240"/>
  <c r="P43" i="240" s="1"/>
  <c r="E14" i="260" s="1"/>
  <c r="M16" i="250"/>
  <c r="M12" i="250" s="1"/>
  <c r="E36" i="260" s="1"/>
  <c r="G55" i="260" s="1"/>
  <c r="M11" i="245"/>
  <c r="F20" i="260" s="1"/>
  <c r="P19" i="242"/>
  <c r="E12" i="262" s="1"/>
  <c r="P43" i="239"/>
  <c r="E14" i="259" s="1"/>
  <c r="M12" i="252"/>
  <c r="E36" i="262" s="1"/>
  <c r="G55" i="262" s="1"/>
  <c r="M11" i="246"/>
  <c r="F20" i="261" s="1"/>
  <c r="G29" i="261" s="1"/>
  <c r="P19" i="240"/>
  <c r="E12" i="260" s="1"/>
  <c r="M12" i="251"/>
  <c r="E36" i="261" s="1"/>
  <c r="P12" i="238"/>
  <c r="E10" i="258" s="1"/>
  <c r="G29" i="258" s="1"/>
  <c r="P12" i="240"/>
  <c r="E10" i="260" s="1"/>
  <c r="G29" i="260" s="1"/>
  <c r="E38" i="261"/>
  <c r="G55" i="261"/>
  <c r="E38" i="260"/>
  <c r="M12" i="249"/>
  <c r="E36" i="259" s="1"/>
  <c r="G55" i="259" s="1"/>
  <c r="M12" i="248"/>
  <c r="E36" i="258" s="1"/>
  <c r="G55" i="258" s="1"/>
  <c r="P12" i="242" l="1"/>
  <c r="E10" i="262" s="1"/>
  <c r="G29" i="262" s="1"/>
  <c r="P12" i="239"/>
  <c r="E10" i="259" s="1"/>
  <c r="G29" i="259" s="1"/>
  <c r="E33" i="237"/>
  <c r="E31" i="237" s="1"/>
  <c r="D33" i="237"/>
  <c r="D31" i="237" s="1"/>
  <c r="E22" i="237"/>
  <c r="D22" i="237"/>
  <c r="E17" i="237"/>
  <c r="D17" i="237"/>
  <c r="F8" i="236"/>
  <c r="F7" i="236" s="1"/>
  <c r="E7" i="236"/>
  <c r="D7" i="236"/>
  <c r="D35" i="235"/>
  <c r="D39" i="235" s="1"/>
  <c r="N32" i="225"/>
  <c r="M32" i="225"/>
  <c r="K32" i="225"/>
  <c r="J32" i="225"/>
  <c r="I32" i="225"/>
  <c r="H32" i="225"/>
  <c r="G32" i="225"/>
  <c r="E32" i="225"/>
  <c r="N27" i="225"/>
  <c r="M27" i="225"/>
  <c r="L27" i="225"/>
  <c r="K27" i="225"/>
  <c r="J27" i="225"/>
  <c r="I27" i="225"/>
  <c r="H27" i="225"/>
  <c r="G27" i="225"/>
  <c r="F27" i="225"/>
  <c r="D32" i="230" s="1"/>
  <c r="E27" i="225"/>
  <c r="N22" i="225"/>
  <c r="M22" i="225"/>
  <c r="L22" i="225"/>
  <c r="K22" i="225"/>
  <c r="J22" i="225"/>
  <c r="I22" i="225"/>
  <c r="H22" i="225"/>
  <c r="H16" i="225" s="1"/>
  <c r="G22" i="225"/>
  <c r="F22" i="225"/>
  <c r="E22" i="225"/>
  <c r="N17" i="225"/>
  <c r="M17" i="225"/>
  <c r="M16" i="225" s="1"/>
  <c r="L17" i="225"/>
  <c r="L16" i="225" s="1"/>
  <c r="K17" i="225"/>
  <c r="J17" i="225"/>
  <c r="I17" i="225"/>
  <c r="H17" i="225"/>
  <c r="G17" i="225"/>
  <c r="F17" i="225"/>
  <c r="E17" i="225"/>
  <c r="N32" i="224"/>
  <c r="M32" i="224"/>
  <c r="K32" i="224"/>
  <c r="J32" i="224"/>
  <c r="I32" i="224"/>
  <c r="H32" i="224"/>
  <c r="G32" i="224"/>
  <c r="E32" i="224"/>
  <c r="N27" i="224"/>
  <c r="M27" i="224"/>
  <c r="L27" i="224"/>
  <c r="K27" i="224"/>
  <c r="J27" i="224"/>
  <c r="I27" i="224"/>
  <c r="H27" i="224"/>
  <c r="G27" i="224"/>
  <c r="F27" i="224"/>
  <c r="E27" i="224"/>
  <c r="N22" i="224"/>
  <c r="M22" i="224"/>
  <c r="L22" i="224"/>
  <c r="K22" i="224"/>
  <c r="J22" i="224"/>
  <c r="I22" i="224"/>
  <c r="H22" i="224"/>
  <c r="H16" i="224" s="1"/>
  <c r="G22" i="224"/>
  <c r="F22" i="224"/>
  <c r="E22" i="224"/>
  <c r="N17" i="224"/>
  <c r="M17" i="224"/>
  <c r="L17" i="224"/>
  <c r="L16" i="224" s="1"/>
  <c r="K17" i="224"/>
  <c r="K16" i="224" s="1"/>
  <c r="J17" i="224"/>
  <c r="I17" i="224"/>
  <c r="H17" i="224"/>
  <c r="G17" i="224"/>
  <c r="F17" i="224"/>
  <c r="E17" i="224"/>
  <c r="N32" i="223"/>
  <c r="M32" i="223"/>
  <c r="K32" i="223"/>
  <c r="J32" i="223"/>
  <c r="I32" i="223"/>
  <c r="H32" i="223"/>
  <c r="G32" i="223"/>
  <c r="E32" i="223"/>
  <c r="N27" i="223"/>
  <c r="M27" i="223"/>
  <c r="L27" i="223"/>
  <c r="K27" i="223"/>
  <c r="J27" i="223"/>
  <c r="I27" i="223"/>
  <c r="H27" i="223"/>
  <c r="G27" i="223"/>
  <c r="F27" i="223"/>
  <c r="E27" i="223"/>
  <c r="N22" i="223"/>
  <c r="M22" i="223"/>
  <c r="L22" i="223"/>
  <c r="K22" i="223"/>
  <c r="J22" i="223"/>
  <c r="I22" i="223"/>
  <c r="H22" i="223"/>
  <c r="G22" i="223"/>
  <c r="F22" i="223"/>
  <c r="E22" i="223"/>
  <c r="N17" i="223"/>
  <c r="M17" i="223"/>
  <c r="L17" i="223"/>
  <c r="K17" i="223"/>
  <c r="J17" i="223"/>
  <c r="I17" i="223"/>
  <c r="H17" i="223"/>
  <c r="G17" i="223"/>
  <c r="F17" i="223"/>
  <c r="E17" i="223"/>
  <c r="N32" i="222"/>
  <c r="M32" i="222"/>
  <c r="K32" i="222"/>
  <c r="J32" i="222"/>
  <c r="I32" i="222"/>
  <c r="H32" i="222"/>
  <c r="G32" i="222"/>
  <c r="E32" i="222"/>
  <c r="N27" i="222"/>
  <c r="M27" i="222"/>
  <c r="L27" i="222"/>
  <c r="K27" i="222"/>
  <c r="J27" i="222"/>
  <c r="I27" i="222"/>
  <c r="H27" i="222"/>
  <c r="G27" i="222"/>
  <c r="F27" i="222"/>
  <c r="D32" i="227" s="1"/>
  <c r="E27" i="222"/>
  <c r="N22" i="222"/>
  <c r="M22" i="222"/>
  <c r="L22" i="222"/>
  <c r="K22" i="222"/>
  <c r="J22" i="222"/>
  <c r="I22" i="222"/>
  <c r="H22" i="222"/>
  <c r="H16" i="222" s="1"/>
  <c r="G22" i="222"/>
  <c r="F22" i="222"/>
  <c r="E22" i="222"/>
  <c r="N17" i="222"/>
  <c r="M17" i="222"/>
  <c r="L17" i="222"/>
  <c r="L16" i="222" s="1"/>
  <c r="K17" i="222"/>
  <c r="K16" i="222" s="1"/>
  <c r="J17" i="222"/>
  <c r="I17" i="222"/>
  <c r="H17" i="222"/>
  <c r="G17" i="222"/>
  <c r="F17" i="222"/>
  <c r="E17" i="222"/>
  <c r="N32" i="221"/>
  <c r="M32" i="221"/>
  <c r="K32" i="221"/>
  <c r="J32" i="221"/>
  <c r="I32" i="221"/>
  <c r="H32" i="221"/>
  <c r="G32" i="221"/>
  <c r="E32" i="221"/>
  <c r="N27" i="221"/>
  <c r="M27" i="221"/>
  <c r="L27" i="221"/>
  <c r="K27" i="221"/>
  <c r="J27" i="221"/>
  <c r="I27" i="221"/>
  <c r="H27" i="221"/>
  <c r="G27" i="221"/>
  <c r="F27" i="221"/>
  <c r="E27" i="221"/>
  <c r="N22" i="221"/>
  <c r="M22" i="221"/>
  <c r="L22" i="221"/>
  <c r="K22" i="221"/>
  <c r="J22" i="221"/>
  <c r="I22" i="221"/>
  <c r="H22" i="221"/>
  <c r="G22" i="221"/>
  <c r="F22" i="221"/>
  <c r="E22" i="221"/>
  <c r="N17" i="221"/>
  <c r="M17" i="221"/>
  <c r="L17" i="221"/>
  <c r="K17" i="221"/>
  <c r="J17" i="221"/>
  <c r="I17" i="221"/>
  <c r="H17" i="221"/>
  <c r="H16" i="221" s="1"/>
  <c r="G17" i="221"/>
  <c r="F17" i="221"/>
  <c r="E17" i="221"/>
  <c r="K49" i="220"/>
  <c r="F49" i="220"/>
  <c r="K44" i="220"/>
  <c r="J42" i="220"/>
  <c r="D31" i="230" s="1"/>
  <c r="J41" i="220"/>
  <c r="D27" i="230" s="1"/>
  <c r="J40" i="220"/>
  <c r="D21" i="230" s="1"/>
  <c r="G39" i="220"/>
  <c r="F39" i="220"/>
  <c r="F38" i="220" s="1"/>
  <c r="D24" i="230" s="1"/>
  <c r="K37" i="220"/>
  <c r="K36" i="220"/>
  <c r="K35" i="220"/>
  <c r="K34" i="220"/>
  <c r="K33" i="220"/>
  <c r="K32" i="220"/>
  <c r="K31" i="220"/>
  <c r="K30" i="220"/>
  <c r="K28" i="220" s="1"/>
  <c r="K27" i="220" s="1"/>
  <c r="K29" i="220"/>
  <c r="F28" i="220"/>
  <c r="F27" i="220"/>
  <c r="K26" i="220"/>
  <c r="K25" i="220"/>
  <c r="K22" i="220" s="1"/>
  <c r="K20" i="220" s="1"/>
  <c r="K24" i="220"/>
  <c r="K23" i="220"/>
  <c r="F22" i="220"/>
  <c r="F20" i="220" s="1"/>
  <c r="K21" i="220"/>
  <c r="K49" i="219"/>
  <c r="F49" i="219"/>
  <c r="K44" i="219"/>
  <c r="J42" i="219"/>
  <c r="K42" i="219" s="1"/>
  <c r="J41" i="219"/>
  <c r="J40" i="219"/>
  <c r="K40" i="219" s="1"/>
  <c r="G39" i="219"/>
  <c r="F39" i="219"/>
  <c r="F38" i="219"/>
  <c r="D24" i="229" s="1"/>
  <c r="K37" i="219"/>
  <c r="K36" i="219"/>
  <c r="K35" i="219"/>
  <c r="K34" i="219"/>
  <c r="K33" i="219"/>
  <c r="K32" i="219"/>
  <c r="K31" i="219"/>
  <c r="K30" i="219"/>
  <c r="K29" i="219"/>
  <c r="F28" i="219"/>
  <c r="F27" i="219" s="1"/>
  <c r="K26" i="219"/>
  <c r="K25" i="219"/>
  <c r="K24" i="219"/>
  <c r="K23" i="219"/>
  <c r="K22" i="219" s="1"/>
  <c r="F22" i="219"/>
  <c r="F20" i="219" s="1"/>
  <c r="K21" i="219"/>
  <c r="K49" i="218"/>
  <c r="F49" i="218"/>
  <c r="K44" i="218"/>
  <c r="J42" i="218"/>
  <c r="K42" i="218" s="1"/>
  <c r="J41" i="218"/>
  <c r="D27" i="228" s="1"/>
  <c r="J40" i="218"/>
  <c r="D21" i="228" s="1"/>
  <c r="G39" i="218"/>
  <c r="F39" i="218"/>
  <c r="F38" i="218" s="1"/>
  <c r="D24" i="228" s="1"/>
  <c r="K37" i="218"/>
  <c r="K36" i="218"/>
  <c r="K35" i="218"/>
  <c r="K34" i="218"/>
  <c r="K33" i="218"/>
  <c r="K32" i="218"/>
  <c r="K31" i="218"/>
  <c r="K30" i="218"/>
  <c r="K29" i="218"/>
  <c r="F28" i="218"/>
  <c r="F27" i="218" s="1"/>
  <c r="K26" i="218"/>
  <c r="K25" i="218"/>
  <c r="K24" i="218"/>
  <c r="K23" i="218"/>
  <c r="K22" i="218" s="1"/>
  <c r="F22" i="218"/>
  <c r="F20" i="218" s="1"/>
  <c r="K21" i="218"/>
  <c r="K49" i="217"/>
  <c r="F49" i="217"/>
  <c r="K44" i="217"/>
  <c r="J42" i="217"/>
  <c r="D31" i="227" s="1"/>
  <c r="J41" i="217"/>
  <c r="D27" i="227" s="1"/>
  <c r="J40" i="217"/>
  <c r="K40" i="217" s="1"/>
  <c r="G39" i="217"/>
  <c r="F39" i="217"/>
  <c r="F38" i="217" s="1"/>
  <c r="D24" i="227" s="1"/>
  <c r="K37" i="217"/>
  <c r="K36" i="217"/>
  <c r="K35" i="217"/>
  <c r="K34" i="217"/>
  <c r="K33" i="217"/>
  <c r="K32" i="217"/>
  <c r="K31" i="217"/>
  <c r="K30" i="217"/>
  <c r="K29" i="217"/>
  <c r="F28" i="217"/>
  <c r="F27" i="217" s="1"/>
  <c r="K26" i="217"/>
  <c r="K25" i="217"/>
  <c r="K24" i="217"/>
  <c r="K23" i="217"/>
  <c r="F22" i="217"/>
  <c r="F20" i="217" s="1"/>
  <c r="K21" i="217"/>
  <c r="K49" i="216"/>
  <c r="F49" i="216"/>
  <c r="K44" i="216"/>
  <c r="J42" i="216"/>
  <c r="D31" i="226" s="1"/>
  <c r="J41" i="216"/>
  <c r="D27" i="226" s="1"/>
  <c r="J40" i="216"/>
  <c r="K40" i="216" s="1"/>
  <c r="G39" i="216"/>
  <c r="F39" i="216"/>
  <c r="F38" i="216" s="1"/>
  <c r="D24" i="226" s="1"/>
  <c r="K37" i="216"/>
  <c r="K36" i="216"/>
  <c r="K35" i="216"/>
  <c r="K34" i="216"/>
  <c r="K33" i="216"/>
  <c r="K32" i="216"/>
  <c r="K31" i="216"/>
  <c r="K30" i="216"/>
  <c r="K29" i="216"/>
  <c r="F28" i="216"/>
  <c r="F27" i="216" s="1"/>
  <c r="K26" i="216"/>
  <c r="K25" i="216"/>
  <c r="K24" i="216"/>
  <c r="K23" i="216"/>
  <c r="F22" i="216"/>
  <c r="F20" i="216" s="1"/>
  <c r="K21" i="216"/>
  <c r="J93" i="215"/>
  <c r="J92" i="215"/>
  <c r="J91" i="215" s="1"/>
  <c r="F91" i="215"/>
  <c r="F87" i="215" s="1"/>
  <c r="E91" i="215"/>
  <c r="E87" i="215" s="1"/>
  <c r="J90" i="215"/>
  <c r="J89" i="215"/>
  <c r="J88" i="215"/>
  <c r="G87" i="215"/>
  <c r="J86" i="215"/>
  <c r="J85" i="215"/>
  <c r="J84" i="215"/>
  <c r="J83" i="215"/>
  <c r="G82" i="215"/>
  <c r="F82" i="215"/>
  <c r="E82" i="215"/>
  <c r="J80" i="215"/>
  <c r="J79" i="215"/>
  <c r="J78" i="215"/>
  <c r="J77" i="215" s="1"/>
  <c r="E77" i="215"/>
  <c r="J76" i="215"/>
  <c r="J75" i="215"/>
  <c r="J74" i="215"/>
  <c r="J73" i="215"/>
  <c r="J72" i="215"/>
  <c r="J71" i="215"/>
  <c r="J70" i="215"/>
  <c r="J68" i="215" s="1"/>
  <c r="J67" i="215" s="1"/>
  <c r="J69" i="215"/>
  <c r="E68" i="215"/>
  <c r="E67" i="215" s="1"/>
  <c r="E61" i="215" s="1"/>
  <c r="J66" i="215"/>
  <c r="J65" i="215"/>
  <c r="J64" i="215"/>
  <c r="J63" i="215"/>
  <c r="J62" i="215"/>
  <c r="J60" i="215"/>
  <c r="J59" i="215"/>
  <c r="J58" i="215"/>
  <c r="J57" i="215"/>
  <c r="E56" i="215"/>
  <c r="J55" i="215"/>
  <c r="J54" i="215"/>
  <c r="J53" i="215"/>
  <c r="J52" i="215"/>
  <c r="J51" i="215"/>
  <c r="E50" i="215"/>
  <c r="J48" i="215"/>
  <c r="J47" i="215"/>
  <c r="J46" i="215"/>
  <c r="J45" i="215"/>
  <c r="J44" i="215"/>
  <c r="J43" i="215"/>
  <c r="E42" i="215"/>
  <c r="E37" i="215" s="1"/>
  <c r="J41" i="215"/>
  <c r="J40" i="215"/>
  <c r="J39" i="215"/>
  <c r="J38" i="215"/>
  <c r="J36" i="215"/>
  <c r="J35" i="215"/>
  <c r="E34" i="215"/>
  <c r="E31" i="215" s="1"/>
  <c r="J33" i="215"/>
  <c r="J32" i="215"/>
  <c r="J30" i="215"/>
  <c r="J29" i="215"/>
  <c r="J28" i="215"/>
  <c r="J27" i="215" s="1"/>
  <c r="E27" i="215"/>
  <c r="E26" i="215" s="1"/>
  <c r="J25" i="215"/>
  <c r="J24" i="215"/>
  <c r="J23" i="215"/>
  <c r="J22" i="215"/>
  <c r="J21" i="215"/>
  <c r="E20" i="215"/>
  <c r="E18" i="215" s="1"/>
  <c r="J19" i="215"/>
  <c r="J93" i="214"/>
  <c r="J92" i="214"/>
  <c r="F91" i="214"/>
  <c r="F87" i="214" s="1"/>
  <c r="E91" i="214"/>
  <c r="E87" i="214" s="1"/>
  <c r="E81" i="214" s="1"/>
  <c r="D23" i="229" s="1"/>
  <c r="J90" i="214"/>
  <c r="J89" i="214"/>
  <c r="J88" i="214"/>
  <c r="G87" i="214"/>
  <c r="J86" i="214"/>
  <c r="J85" i="214"/>
  <c r="J84" i="214"/>
  <c r="J83" i="214"/>
  <c r="G82" i="214"/>
  <c r="F82" i="214"/>
  <c r="E82" i="214"/>
  <c r="J80" i="214"/>
  <c r="J79" i="214"/>
  <c r="J78" i="214"/>
  <c r="J77" i="214" s="1"/>
  <c r="E77" i="214"/>
  <c r="J76" i="214"/>
  <c r="J75" i="214"/>
  <c r="J74" i="214"/>
  <c r="J73" i="214"/>
  <c r="J72" i="214"/>
  <c r="J71" i="214"/>
  <c r="J70" i="214"/>
  <c r="J69" i="214"/>
  <c r="E68" i="214"/>
  <c r="E67" i="214" s="1"/>
  <c r="E61" i="214" s="1"/>
  <c r="J66" i="214"/>
  <c r="J65" i="214"/>
  <c r="J64" i="214"/>
  <c r="J63" i="214"/>
  <c r="J62" i="214"/>
  <c r="J60" i="214"/>
  <c r="J59" i="214"/>
  <c r="J58" i="214"/>
  <c r="J57" i="214"/>
  <c r="E56" i="214"/>
  <c r="J55" i="214"/>
  <c r="J54" i="214"/>
  <c r="J53" i="214"/>
  <c r="J52" i="214"/>
  <c r="J51" i="214"/>
  <c r="E50" i="214"/>
  <c r="J48" i="214"/>
  <c r="J47" i="214"/>
  <c r="J46" i="214"/>
  <c r="J45" i="214"/>
  <c r="J44" i="214"/>
  <c r="J43" i="214"/>
  <c r="J42" i="214" s="1"/>
  <c r="E42" i="214"/>
  <c r="E37" i="214" s="1"/>
  <c r="J41" i="214"/>
  <c r="J40" i="214"/>
  <c r="J39" i="214"/>
  <c r="J38" i="214"/>
  <c r="J36" i="214"/>
  <c r="J35" i="214"/>
  <c r="J34" i="214"/>
  <c r="E34" i="214"/>
  <c r="E31" i="214" s="1"/>
  <c r="J33" i="214"/>
  <c r="J32" i="214"/>
  <c r="J30" i="214"/>
  <c r="J29" i="214"/>
  <c r="J28" i="214"/>
  <c r="J27" i="214" s="1"/>
  <c r="J26" i="214" s="1"/>
  <c r="E27" i="214"/>
  <c r="E26" i="214" s="1"/>
  <c r="J25" i="214"/>
  <c r="J24" i="214"/>
  <c r="J23" i="214"/>
  <c r="J22" i="214"/>
  <c r="J21" i="214"/>
  <c r="E20" i="214"/>
  <c r="E18" i="214" s="1"/>
  <c r="J19" i="214"/>
  <c r="K93" i="213"/>
  <c r="K92" i="213"/>
  <c r="G91" i="213"/>
  <c r="G87" i="213" s="1"/>
  <c r="F91" i="213"/>
  <c r="F87" i="213" s="1"/>
  <c r="K90" i="213"/>
  <c r="K89" i="213"/>
  <c r="K88" i="213"/>
  <c r="H87" i="213"/>
  <c r="K86" i="213"/>
  <c r="K85" i="213"/>
  <c r="K84" i="213"/>
  <c r="K83" i="213"/>
  <c r="H82" i="213"/>
  <c r="G82" i="213"/>
  <c r="F82" i="213"/>
  <c r="F81" i="213" s="1"/>
  <c r="D23" i="228" s="1"/>
  <c r="K80" i="213"/>
  <c r="K79" i="213"/>
  <c r="K78" i="213"/>
  <c r="F77" i="213"/>
  <c r="K76" i="213"/>
  <c r="K75" i="213"/>
  <c r="K74" i="213"/>
  <c r="K73" i="213"/>
  <c r="K72" i="213"/>
  <c r="K71" i="213"/>
  <c r="K70" i="213"/>
  <c r="K69" i="213"/>
  <c r="F68" i="213"/>
  <c r="F67" i="213" s="1"/>
  <c r="F61" i="213" s="1"/>
  <c r="K66" i="213"/>
  <c r="K65" i="213"/>
  <c r="K64" i="213"/>
  <c r="K63" i="213"/>
  <c r="K62" i="213"/>
  <c r="K60" i="213"/>
  <c r="K59" i="213"/>
  <c r="K58" i="213"/>
  <c r="K57" i="213"/>
  <c r="F56" i="213"/>
  <c r="K55" i="213"/>
  <c r="K54" i="213"/>
  <c r="K53" i="213"/>
  <c r="K52" i="213"/>
  <c r="K51" i="213"/>
  <c r="F50" i="213"/>
  <c r="K48" i="213"/>
  <c r="K47" i="213"/>
  <c r="K46" i="213"/>
  <c r="K45" i="213"/>
  <c r="K44" i="213"/>
  <c r="K43" i="213"/>
  <c r="F42" i="213"/>
  <c r="F37" i="213" s="1"/>
  <c r="K41" i="213"/>
  <c r="K40" i="213"/>
  <c r="K39" i="213"/>
  <c r="K38" i="213"/>
  <c r="K36" i="213"/>
  <c r="K35" i="213"/>
  <c r="K34" i="213" s="1"/>
  <c r="F34" i="213"/>
  <c r="K33" i="213"/>
  <c r="K32" i="213"/>
  <c r="F31" i="213"/>
  <c r="K30" i="213"/>
  <c r="K29" i="213"/>
  <c r="K28" i="213"/>
  <c r="F27" i="213"/>
  <c r="F26" i="213" s="1"/>
  <c r="K25" i="213"/>
  <c r="K24" i="213"/>
  <c r="K23" i="213"/>
  <c r="K22" i="213"/>
  <c r="K21" i="213"/>
  <c r="K20" i="213" s="1"/>
  <c r="F20" i="213"/>
  <c r="F18" i="213" s="1"/>
  <c r="K19" i="213"/>
  <c r="J93" i="212"/>
  <c r="J92" i="212"/>
  <c r="F91" i="212"/>
  <c r="F87" i="212" s="1"/>
  <c r="E91" i="212"/>
  <c r="E87" i="212" s="1"/>
  <c r="J90" i="212"/>
  <c r="J89" i="212"/>
  <c r="J88" i="212"/>
  <c r="G87" i="212"/>
  <c r="J86" i="212"/>
  <c r="J85" i="212"/>
  <c r="J84" i="212"/>
  <c r="J83" i="212"/>
  <c r="G82" i="212"/>
  <c r="F82" i="212"/>
  <c r="E82" i="212"/>
  <c r="J80" i="212"/>
  <c r="J79" i="212"/>
  <c r="J78" i="212"/>
  <c r="E77" i="212"/>
  <c r="J76" i="212"/>
  <c r="J75" i="212"/>
  <c r="J74" i="212"/>
  <c r="J73" i="212"/>
  <c r="J72" i="212"/>
  <c r="J71" i="212"/>
  <c r="J70" i="212"/>
  <c r="J69" i="212"/>
  <c r="E68" i="212"/>
  <c r="E67" i="212" s="1"/>
  <c r="E61" i="212" s="1"/>
  <c r="J66" i="212"/>
  <c r="J65" i="212"/>
  <c r="J64" i="212"/>
  <c r="J63" i="212"/>
  <c r="J62" i="212"/>
  <c r="J60" i="212"/>
  <c r="J59" i="212"/>
  <c r="J58" i="212"/>
  <c r="J57" i="212"/>
  <c r="E56" i="212"/>
  <c r="J55" i="212"/>
  <c r="J54" i="212"/>
  <c r="J53" i="212"/>
  <c r="J52" i="212"/>
  <c r="J51" i="212"/>
  <c r="E50" i="212"/>
  <c r="E49" i="212" s="1"/>
  <c r="J48" i="212"/>
  <c r="J47" i="212"/>
  <c r="J46" i="212"/>
  <c r="J45" i="212"/>
  <c r="J44" i="212"/>
  <c r="J43" i="212"/>
  <c r="J42" i="212" s="1"/>
  <c r="E42" i="212"/>
  <c r="E37" i="212" s="1"/>
  <c r="J41" i="212"/>
  <c r="J40" i="212"/>
  <c r="J39" i="212"/>
  <c r="J38" i="212"/>
  <c r="J36" i="212"/>
  <c r="J35" i="212"/>
  <c r="E34" i="212"/>
  <c r="E31" i="212" s="1"/>
  <c r="J33" i="212"/>
  <c r="J32" i="212"/>
  <c r="J30" i="212"/>
  <c r="J29" i="212"/>
  <c r="J27" i="212" s="1"/>
  <c r="J26" i="212" s="1"/>
  <c r="J28" i="212"/>
  <c r="E27" i="212"/>
  <c r="E26" i="212" s="1"/>
  <c r="J25" i="212"/>
  <c r="J24" i="212"/>
  <c r="J23" i="212"/>
  <c r="J22" i="212"/>
  <c r="J21" i="212"/>
  <c r="E20" i="212"/>
  <c r="E18" i="212" s="1"/>
  <c r="J19" i="212"/>
  <c r="J93" i="211"/>
  <c r="J92" i="211"/>
  <c r="F91" i="211"/>
  <c r="F87" i="211" s="1"/>
  <c r="E91" i="211"/>
  <c r="E87" i="211" s="1"/>
  <c r="J90" i="211"/>
  <c r="J89" i="211"/>
  <c r="J88" i="211"/>
  <c r="G87" i="211"/>
  <c r="J86" i="211"/>
  <c r="J85" i="211"/>
  <c r="J84" i="211"/>
  <c r="J83" i="211"/>
  <c r="J82" i="211" s="1"/>
  <c r="G82" i="211"/>
  <c r="F82" i="211"/>
  <c r="E82" i="211"/>
  <c r="J80" i="211"/>
  <c r="J79" i="211"/>
  <c r="J78" i="211"/>
  <c r="E77" i="211"/>
  <c r="J76" i="211"/>
  <c r="J75" i="211"/>
  <c r="J74" i="211"/>
  <c r="J73" i="211"/>
  <c r="J72" i="211"/>
  <c r="J71" i="211"/>
  <c r="J70" i="211"/>
  <c r="J69" i="211"/>
  <c r="E68" i="211"/>
  <c r="E67" i="211" s="1"/>
  <c r="E61" i="211" s="1"/>
  <c r="J66" i="211"/>
  <c r="J65" i="211"/>
  <c r="J64" i="211"/>
  <c r="J63" i="211"/>
  <c r="J62" i="211"/>
  <c r="J60" i="211"/>
  <c r="J59" i="211"/>
  <c r="J58" i="211"/>
  <c r="J57" i="211"/>
  <c r="E56" i="211"/>
  <c r="J55" i="211"/>
  <c r="J54" i="211"/>
  <c r="J53" i="211"/>
  <c r="J52" i="211"/>
  <c r="J51" i="211"/>
  <c r="E50" i="211"/>
  <c r="J48" i="211"/>
  <c r="J47" i="211"/>
  <c r="J46" i="211"/>
  <c r="J45" i="211"/>
  <c r="J44" i="211"/>
  <c r="J43" i="211"/>
  <c r="E42" i="211"/>
  <c r="E37" i="211" s="1"/>
  <c r="J41" i="211"/>
  <c r="J40" i="211"/>
  <c r="J39" i="211"/>
  <c r="J38" i="211"/>
  <c r="J36" i="211"/>
  <c r="J34" i="211" s="1"/>
  <c r="J35" i="211"/>
  <c r="E34" i="211"/>
  <c r="E31" i="211" s="1"/>
  <c r="J33" i="211"/>
  <c r="J32" i="211"/>
  <c r="J30" i="211"/>
  <c r="J29" i="211"/>
  <c r="J28" i="211"/>
  <c r="E27" i="211"/>
  <c r="E26" i="211" s="1"/>
  <c r="J25" i="211"/>
  <c r="J24" i="211"/>
  <c r="J23" i="211"/>
  <c r="J22" i="211"/>
  <c r="J21" i="211"/>
  <c r="E20" i="211"/>
  <c r="E18" i="211" s="1"/>
  <c r="J19" i="211"/>
  <c r="H34" i="210"/>
  <c r="H32" i="210" s="1"/>
  <c r="D30" i="230" s="1"/>
  <c r="H33" i="210"/>
  <c r="E32" i="210"/>
  <c r="H31" i="210"/>
  <c r="H30" i="210"/>
  <c r="H29" i="210"/>
  <c r="H28" i="210"/>
  <c r="E27" i="210"/>
  <c r="H25" i="210"/>
  <c r="H24" i="210"/>
  <c r="H23" i="210"/>
  <c r="H22" i="210"/>
  <c r="H21" i="210"/>
  <c r="H20" i="210"/>
  <c r="H19" i="210"/>
  <c r="H18" i="210"/>
  <c r="H17" i="210"/>
  <c r="H16" i="210"/>
  <c r="E15" i="210"/>
  <c r="H34" i="209"/>
  <c r="H33" i="209"/>
  <c r="E32" i="209"/>
  <c r="H31" i="209"/>
  <c r="H30" i="209"/>
  <c r="H29" i="209"/>
  <c r="H28" i="209"/>
  <c r="H27" i="209" s="1"/>
  <c r="D26" i="229" s="1"/>
  <c r="E27" i="209"/>
  <c r="E26" i="209" s="1"/>
  <c r="H25" i="209"/>
  <c r="H24" i="209"/>
  <c r="H23" i="209"/>
  <c r="H22" i="209"/>
  <c r="H21" i="209"/>
  <c r="H20" i="209"/>
  <c r="H19" i="209"/>
  <c r="H18" i="209"/>
  <c r="H17" i="209"/>
  <c r="H16" i="209"/>
  <c r="E15" i="209"/>
  <c r="H34" i="208"/>
  <c r="H33" i="208"/>
  <c r="H32" i="208" s="1"/>
  <c r="D30" i="228" s="1"/>
  <c r="E32" i="208"/>
  <c r="H31" i="208"/>
  <c r="H30" i="208"/>
  <c r="H29" i="208"/>
  <c r="H28" i="208"/>
  <c r="E27" i="208"/>
  <c r="H25" i="208"/>
  <c r="H24" i="208"/>
  <c r="H23" i="208"/>
  <c r="H22" i="208"/>
  <c r="H21" i="208"/>
  <c r="H20" i="208"/>
  <c r="H19" i="208"/>
  <c r="H18" i="208"/>
  <c r="H17" i="208"/>
  <c r="H16" i="208"/>
  <c r="E15" i="208"/>
  <c r="H34" i="207"/>
  <c r="H33" i="207"/>
  <c r="H32" i="207" s="1"/>
  <c r="D30" i="227" s="1"/>
  <c r="E32" i="207"/>
  <c r="H31" i="207"/>
  <c r="H30" i="207"/>
  <c r="H29" i="207"/>
  <c r="H28" i="207"/>
  <c r="H27" i="207" s="1"/>
  <c r="E27" i="207"/>
  <c r="E26" i="207" s="1"/>
  <c r="H25" i="207"/>
  <c r="H24" i="207"/>
  <c r="H23" i="207"/>
  <c r="H22" i="207"/>
  <c r="H21" i="207"/>
  <c r="H20" i="207"/>
  <c r="H19" i="207"/>
  <c r="H18" i="207"/>
  <c r="H17" i="207"/>
  <c r="H16" i="207"/>
  <c r="E15" i="207"/>
  <c r="H34" i="206"/>
  <c r="H33" i="206"/>
  <c r="H32" i="206" s="1"/>
  <c r="D30" i="226" s="1"/>
  <c r="E32" i="206"/>
  <c r="H31" i="206"/>
  <c r="H30" i="206"/>
  <c r="H29" i="206"/>
  <c r="H28" i="206"/>
  <c r="E27" i="206"/>
  <c r="H25" i="206"/>
  <c r="H24" i="206"/>
  <c r="H23" i="206"/>
  <c r="H22" i="206"/>
  <c r="H21" i="206"/>
  <c r="H20" i="206"/>
  <c r="H19" i="206"/>
  <c r="H18" i="206"/>
  <c r="H17" i="206"/>
  <c r="H16" i="206"/>
  <c r="E15" i="206"/>
  <c r="K42" i="213" l="1"/>
  <c r="D21" i="229"/>
  <c r="H16" i="223"/>
  <c r="D31" i="229"/>
  <c r="F49" i="213"/>
  <c r="K16" i="223"/>
  <c r="H32" i="209"/>
  <c r="D30" i="229" s="1"/>
  <c r="J20" i="212"/>
  <c r="K56" i="213"/>
  <c r="J20" i="215"/>
  <c r="K28" i="216"/>
  <c r="K27" i="216" s="1"/>
  <c r="K28" i="217"/>
  <c r="K27" i="217" s="1"/>
  <c r="L16" i="223"/>
  <c r="M16" i="224"/>
  <c r="N16" i="225"/>
  <c r="J61" i="215"/>
  <c r="H15" i="207"/>
  <c r="E81" i="211"/>
  <c r="D23" i="226" s="1"/>
  <c r="J50" i="214"/>
  <c r="J68" i="214"/>
  <c r="J67" i="214" s="1"/>
  <c r="J61" i="214" s="1"/>
  <c r="J50" i="215"/>
  <c r="K22" i="217"/>
  <c r="K20" i="217" s="1"/>
  <c r="K19" i="217" s="1"/>
  <c r="K16" i="225"/>
  <c r="D21" i="227"/>
  <c r="D33" i="230"/>
  <c r="F17" i="213"/>
  <c r="F16" i="213" s="1"/>
  <c r="J68" i="211"/>
  <c r="J67" i="211" s="1"/>
  <c r="J26" i="215"/>
  <c r="K20" i="218"/>
  <c r="D32" i="226"/>
  <c r="D33" i="226" s="1"/>
  <c r="J56" i="211"/>
  <c r="J91" i="211"/>
  <c r="J87" i="211" s="1"/>
  <c r="J81" i="211" s="1"/>
  <c r="J20" i="214"/>
  <c r="K41" i="217"/>
  <c r="K16" i="221"/>
  <c r="M16" i="223"/>
  <c r="N16" i="224"/>
  <c r="L16" i="221"/>
  <c r="M16" i="222"/>
  <c r="F16" i="223"/>
  <c r="N16" i="223"/>
  <c r="D28" i="228"/>
  <c r="J34" i="212"/>
  <c r="J31" i="212" s="1"/>
  <c r="J50" i="212"/>
  <c r="K82" i="213"/>
  <c r="J56" i="215"/>
  <c r="M16" i="221"/>
  <c r="F16" i="222"/>
  <c r="N16" i="222"/>
  <c r="E26" i="206"/>
  <c r="J77" i="212"/>
  <c r="E49" i="214"/>
  <c r="J82" i="214"/>
  <c r="K19" i="220"/>
  <c r="F16" i="221"/>
  <c r="N16" i="221"/>
  <c r="D28" i="226"/>
  <c r="K37" i="213"/>
  <c r="K22" i="216"/>
  <c r="K20" i="216" s="1"/>
  <c r="K19" i="216" s="1"/>
  <c r="J18" i="214"/>
  <c r="K41" i="220"/>
  <c r="E16" i="222"/>
  <c r="E16" i="223"/>
  <c r="J77" i="211"/>
  <c r="J37" i="212"/>
  <c r="K41" i="216"/>
  <c r="F19" i="216"/>
  <c r="J39" i="217"/>
  <c r="E26" i="208"/>
  <c r="E14" i="208" s="1"/>
  <c r="E14" i="209"/>
  <c r="E26" i="210"/>
  <c r="E49" i="211"/>
  <c r="E81" i="212"/>
  <c r="D23" i="227" s="1"/>
  <c r="J31" i="214"/>
  <c r="J87" i="215"/>
  <c r="K42" i="216"/>
  <c r="K28" i="218"/>
  <c r="K27" i="218" s="1"/>
  <c r="J39" i="219"/>
  <c r="D28" i="227"/>
  <c r="D28" i="229"/>
  <c r="D28" i="230"/>
  <c r="E14" i="206"/>
  <c r="E16" i="224"/>
  <c r="H15" i="206"/>
  <c r="H15" i="210"/>
  <c r="F19" i="220"/>
  <c r="F18" i="220" s="1"/>
  <c r="D22" i="230"/>
  <c r="J31" i="211"/>
  <c r="J91" i="212"/>
  <c r="J87" i="212" s="1"/>
  <c r="E81" i="215"/>
  <c r="D23" i="230" s="1"/>
  <c r="H27" i="208"/>
  <c r="H15" i="209"/>
  <c r="D20" i="229" s="1"/>
  <c r="H27" i="210"/>
  <c r="K18" i="213"/>
  <c r="K50" i="213"/>
  <c r="K49" i="213" s="1"/>
  <c r="K68" i="213"/>
  <c r="K67" i="213" s="1"/>
  <c r="K61" i="213" s="1"/>
  <c r="K91" i="213"/>
  <c r="K87" i="213" s="1"/>
  <c r="K81" i="213" s="1"/>
  <c r="J18" i="215"/>
  <c r="I16" i="221"/>
  <c r="G16" i="221"/>
  <c r="I16" i="222"/>
  <c r="G16" i="222"/>
  <c r="I16" i="223"/>
  <c r="G16" i="223"/>
  <c r="I16" i="224"/>
  <c r="G16" i="224"/>
  <c r="I16" i="225"/>
  <c r="G16" i="225"/>
  <c r="J82" i="212"/>
  <c r="K40" i="218"/>
  <c r="J20" i="211"/>
  <c r="J18" i="211" s="1"/>
  <c r="K42" i="217"/>
  <c r="K39" i="217" s="1"/>
  <c r="K38" i="217" s="1"/>
  <c r="K20" i="219"/>
  <c r="E16" i="221"/>
  <c r="E16" i="225"/>
  <c r="J18" i="212"/>
  <c r="J68" i="212"/>
  <c r="J67" i="212" s="1"/>
  <c r="K41" i="218"/>
  <c r="D22" i="229"/>
  <c r="J91" i="214"/>
  <c r="J87" i="214" s="1"/>
  <c r="J81" i="214" s="1"/>
  <c r="E49" i="215"/>
  <c r="E17" i="215" s="1"/>
  <c r="E16" i="215" s="1"/>
  <c r="K42" i="220"/>
  <c r="H27" i="206"/>
  <c r="E14" i="207"/>
  <c r="H15" i="208"/>
  <c r="D20" i="228" s="1"/>
  <c r="J27" i="211"/>
  <c r="J26" i="211" s="1"/>
  <c r="J42" i="211"/>
  <c r="J50" i="211"/>
  <c r="J49" i="211" s="1"/>
  <c r="J56" i="212"/>
  <c r="K27" i="213"/>
  <c r="K26" i="213" s="1"/>
  <c r="K77" i="213"/>
  <c r="J56" i="214"/>
  <c r="J49" i="214" s="1"/>
  <c r="J34" i="215"/>
  <c r="J31" i="215" s="1"/>
  <c r="J42" i="215"/>
  <c r="J37" i="215" s="1"/>
  <c r="J82" i="215"/>
  <c r="F19" i="218"/>
  <c r="F18" i="218" s="1"/>
  <c r="K28" i="219"/>
  <c r="K27" i="219" s="1"/>
  <c r="J16" i="221"/>
  <c r="K45" i="218" s="1"/>
  <c r="J16" i="222"/>
  <c r="J16" i="223"/>
  <c r="D32" i="228"/>
  <c r="J16" i="224"/>
  <c r="D32" i="229"/>
  <c r="D33" i="229" s="1"/>
  <c r="J16" i="225"/>
  <c r="H26" i="208"/>
  <c r="D26" i="228"/>
  <c r="D29" i="228" s="1"/>
  <c r="H26" i="210"/>
  <c r="D26" i="230"/>
  <c r="E17" i="211"/>
  <c r="E16" i="211" s="1"/>
  <c r="J94" i="212"/>
  <c r="J94" i="211"/>
  <c r="J94" i="215"/>
  <c r="J94" i="214"/>
  <c r="K94" i="213"/>
  <c r="D20" i="227"/>
  <c r="D33" i="227"/>
  <c r="E17" i="212"/>
  <c r="J49" i="212"/>
  <c r="K19" i="218"/>
  <c r="E17" i="214"/>
  <c r="E16" i="214" s="1"/>
  <c r="F19" i="219"/>
  <c r="F18" i="219" s="1"/>
  <c r="D26" i="226"/>
  <c r="D29" i="226" s="1"/>
  <c r="H26" i="206"/>
  <c r="H14" i="206" s="1"/>
  <c r="E14" i="210"/>
  <c r="J61" i="211"/>
  <c r="J61" i="212"/>
  <c r="F19" i="217"/>
  <c r="F18" i="217" s="1"/>
  <c r="D20" i="226"/>
  <c r="D26" i="227"/>
  <c r="D29" i="227" s="1"/>
  <c r="H26" i="207"/>
  <c r="H14" i="207" s="1"/>
  <c r="H14" i="210"/>
  <c r="D20" i="230"/>
  <c r="D25" i="230" s="1"/>
  <c r="J37" i="211"/>
  <c r="K31" i="213"/>
  <c r="J37" i="214"/>
  <c r="F18" i="216"/>
  <c r="D22" i="228"/>
  <c r="H26" i="209"/>
  <c r="H14" i="209" s="1"/>
  <c r="J39" i="216"/>
  <c r="J39" i="220"/>
  <c r="D21" i="226"/>
  <c r="D22" i="227"/>
  <c r="D31" i="228"/>
  <c r="D22" i="226"/>
  <c r="K41" i="219"/>
  <c r="K39" i="219" s="1"/>
  <c r="K38" i="219" s="1"/>
  <c r="K40" i="220"/>
  <c r="K39" i="220" s="1"/>
  <c r="K38" i="220" s="1"/>
  <c r="D27" i="229"/>
  <c r="D29" i="229" s="1"/>
  <c r="J39" i="218"/>
  <c r="F16" i="224"/>
  <c r="F16" i="225"/>
  <c r="D25" i="229" l="1"/>
  <c r="K19" i="219"/>
  <c r="J81" i="212"/>
  <c r="K39" i="216"/>
  <c r="K38" i="216" s="1"/>
  <c r="J49" i="215"/>
  <c r="J17" i="215" s="1"/>
  <c r="K39" i="218"/>
  <c r="K38" i="218" s="1"/>
  <c r="K18" i="218" s="1"/>
  <c r="D39" i="228" s="1"/>
  <c r="K45" i="216"/>
  <c r="K18" i="216" s="1"/>
  <c r="D39" i="226" s="1"/>
  <c r="D29" i="230"/>
  <c r="K45" i="219"/>
  <c r="K18" i="219" s="1"/>
  <c r="D39" i="229" s="1"/>
  <c r="J17" i="212"/>
  <c r="J16" i="212" s="1"/>
  <c r="D38" i="227" s="1"/>
  <c r="J17" i="211"/>
  <c r="J16" i="211" s="1"/>
  <c r="D38" i="226" s="1"/>
  <c r="E16" i="212"/>
  <c r="D33" i="228"/>
  <c r="K17" i="213"/>
  <c r="K16" i="213" s="1"/>
  <c r="D38" i="228" s="1"/>
  <c r="H14" i="208"/>
  <c r="D25" i="226"/>
  <c r="D34" i="226" s="1"/>
  <c r="K45" i="220"/>
  <c r="J17" i="214"/>
  <c r="J16" i="214" s="1"/>
  <c r="D38" i="229" s="1"/>
  <c r="K45" i="217"/>
  <c r="K18" i="220"/>
  <c r="D39" i="230" s="1"/>
  <c r="J81" i="215"/>
  <c r="D34" i="228"/>
  <c r="D35" i="228" s="1"/>
  <c r="D34" i="229"/>
  <c r="D35" i="229" s="1"/>
  <c r="D25" i="228"/>
  <c r="D25" i="227"/>
  <c r="D34" i="227"/>
  <c r="D35" i="227" s="1"/>
  <c r="K18" i="217"/>
  <c r="D39" i="227" s="1"/>
  <c r="D40" i="227" s="1"/>
  <c r="D17" i="227" s="1"/>
  <c r="D34" i="230" l="1"/>
  <c r="D35" i="230" s="1"/>
  <c r="D36" i="230" s="1"/>
  <c r="D16" i="230" s="1"/>
  <c r="D40" i="226"/>
  <c r="D17" i="226" s="1"/>
  <c r="J16" i="215"/>
  <c r="D38" i="230" s="1"/>
  <c r="D40" i="230" s="1"/>
  <c r="D17" i="230" s="1"/>
  <c r="D40" i="229"/>
  <c r="D17" i="229" s="1"/>
  <c r="D40" i="228"/>
  <c r="D17" i="228" s="1"/>
  <c r="D36" i="228"/>
  <c r="D16" i="228" s="1"/>
  <c r="D35" i="226"/>
  <c r="D36" i="226" s="1"/>
  <c r="D16" i="226" s="1"/>
  <c r="D18" i="226" s="1"/>
  <c r="D36" i="227"/>
  <c r="D16" i="227" s="1"/>
  <c r="D18" i="227" s="1"/>
  <c r="D36" i="229"/>
  <c r="D16" i="229" s="1"/>
  <c r="D18" i="230" l="1"/>
  <c r="D18" i="229"/>
  <c r="D18" i="228"/>
  <c r="J12" i="205"/>
  <c r="J11" i="205"/>
  <c r="N12" i="202" l="1"/>
  <c r="O12" i="202" s="1"/>
  <c r="G12" i="202"/>
  <c r="F12" i="202"/>
  <c r="E12" i="202"/>
  <c r="D12" i="202"/>
  <c r="I21" i="201"/>
  <c r="J12" i="201"/>
  <c r="I12" i="201"/>
  <c r="G12" i="201"/>
  <c r="F12" i="201"/>
  <c r="E12" i="201"/>
  <c r="D12" i="201"/>
  <c r="C12" i="201"/>
  <c r="E20" i="200"/>
  <c r="E19" i="200"/>
  <c r="E18" i="200"/>
  <c r="E17" i="200"/>
  <c r="E16" i="200"/>
  <c r="D15" i="200"/>
  <c r="C15" i="200"/>
  <c r="E14" i="200"/>
  <c r="E13" i="200"/>
  <c r="E12" i="200"/>
  <c r="E11" i="200"/>
  <c r="E10" i="200"/>
  <c r="D9" i="200"/>
  <c r="C9" i="200"/>
  <c r="I19" i="199"/>
  <c r="I17" i="199"/>
  <c r="I12" i="199"/>
  <c r="D12" i="199"/>
  <c r="C12" i="199"/>
  <c r="I52" i="198"/>
  <c r="I49" i="198"/>
  <c r="I48" i="198"/>
  <c r="I46" i="198"/>
  <c r="I45" i="198"/>
  <c r="I44" i="198"/>
  <c r="I43" i="198"/>
  <c r="I42" i="198"/>
  <c r="I40" i="198"/>
  <c r="I12" i="198"/>
  <c r="I52" i="197"/>
  <c r="I46" i="197"/>
  <c r="I45" i="197"/>
  <c r="I44" i="197"/>
  <c r="I43" i="197"/>
  <c r="I42" i="197"/>
  <c r="I40" i="197"/>
  <c r="I12" i="197"/>
  <c r="I52" i="196"/>
  <c r="I46" i="196"/>
  <c r="I45" i="196"/>
  <c r="I44" i="196"/>
  <c r="I43" i="196"/>
  <c r="I42" i="196"/>
  <c r="I40" i="196"/>
  <c r="I12" i="196"/>
  <c r="I52" i="195"/>
  <c r="I46" i="195"/>
  <c r="I45" i="195"/>
  <c r="I44" i="195"/>
  <c r="I43" i="195"/>
  <c r="I42" i="195"/>
  <c r="I40" i="195"/>
  <c r="I12" i="195"/>
  <c r="I52" i="194"/>
  <c r="I46" i="194"/>
  <c r="I45" i="194"/>
  <c r="I44" i="194"/>
  <c r="I43" i="194"/>
  <c r="I42" i="194"/>
  <c r="I40" i="194"/>
  <c r="I12" i="194"/>
  <c r="I41" i="194" l="1"/>
  <c r="I41" i="195"/>
  <c r="I41" i="198"/>
  <c r="I39" i="198" s="1"/>
  <c r="I38" i="198" s="1"/>
  <c r="I11" i="198" s="1"/>
  <c r="J11" i="198" s="1"/>
  <c r="I11" i="199"/>
  <c r="J11" i="199" s="1"/>
  <c r="I39" i="194"/>
  <c r="I38" i="194" s="1"/>
  <c r="I11" i="194" s="1"/>
  <c r="J11" i="194" s="1"/>
  <c r="I39" i="195"/>
  <c r="I38" i="195" s="1"/>
  <c r="I11" i="195" s="1"/>
  <c r="J11" i="195" s="1"/>
  <c r="E9" i="200"/>
  <c r="F9" i="200" s="1"/>
  <c r="I39" i="197"/>
  <c r="I38" i="197" s="1"/>
  <c r="I11" i="197" s="1"/>
  <c r="J11" i="197" s="1"/>
  <c r="I41" i="196"/>
  <c r="I39" i="196" s="1"/>
  <c r="I38" i="196" s="1"/>
  <c r="I11" i="196" s="1"/>
  <c r="J11" i="196" s="1"/>
  <c r="I41" i="197"/>
  <c r="E15" i="200"/>
  <c r="F15" i="200" s="1"/>
  <c r="V26" i="192"/>
  <c r="I26" i="192"/>
  <c r="V25" i="192"/>
  <c r="I25" i="192"/>
  <c r="V24" i="192"/>
  <c r="I24" i="192"/>
  <c r="V23" i="192"/>
  <c r="I23" i="192"/>
  <c r="V22" i="192"/>
  <c r="I22" i="192"/>
  <c r="V21" i="192"/>
  <c r="I21" i="192"/>
  <c r="V20" i="192"/>
  <c r="I20" i="192"/>
  <c r="V19" i="192"/>
  <c r="I19" i="192"/>
  <c r="V18" i="192"/>
  <c r="I18" i="192"/>
  <c r="V17" i="192"/>
  <c r="I17" i="192"/>
  <c r="V16" i="192"/>
  <c r="I16" i="192"/>
  <c r="V15" i="192"/>
  <c r="I15" i="192"/>
  <c r="V14" i="192"/>
  <c r="I14" i="192"/>
  <c r="V13" i="192"/>
  <c r="I13" i="192"/>
  <c r="V12" i="192"/>
  <c r="I12" i="192"/>
  <c r="V25" i="191"/>
  <c r="I25" i="191"/>
  <c r="V24" i="191"/>
  <c r="I24" i="191"/>
  <c r="V23" i="191"/>
  <c r="I23" i="191"/>
  <c r="V22" i="191"/>
  <c r="I22" i="191"/>
  <c r="V21" i="191"/>
  <c r="I21" i="191"/>
  <c r="V20" i="191"/>
  <c r="I20" i="191"/>
  <c r="V19" i="191"/>
  <c r="I19" i="191"/>
  <c r="V18" i="191"/>
  <c r="I18" i="191"/>
  <c r="V17" i="191"/>
  <c r="I17" i="191"/>
  <c r="V16" i="191"/>
  <c r="I16" i="191"/>
  <c r="V15" i="191"/>
  <c r="I15" i="191"/>
  <c r="V14" i="191"/>
  <c r="I14" i="191"/>
  <c r="V13" i="191"/>
  <c r="I13" i="191"/>
  <c r="V12" i="191"/>
  <c r="I12" i="191"/>
  <c r="V11" i="191"/>
  <c r="I11" i="191"/>
  <c r="V40" i="190"/>
  <c r="V39" i="190"/>
  <c r="X39" i="190" s="1"/>
  <c r="Z39" i="190" s="1"/>
  <c r="V38" i="190"/>
  <c r="X38" i="190" s="1"/>
  <c r="Z38" i="190" s="1"/>
  <c r="V37" i="190"/>
  <c r="X37" i="190" s="1"/>
  <c r="Z37" i="190" s="1"/>
  <c r="V36" i="190"/>
  <c r="X36" i="190" s="1"/>
  <c r="Z36" i="190" s="1"/>
  <c r="V35" i="190"/>
  <c r="X35" i="190" s="1"/>
  <c r="Z35" i="190" s="1"/>
  <c r="V34" i="190"/>
  <c r="X34" i="190" s="1"/>
  <c r="Z34" i="190" s="1"/>
  <c r="V33" i="190"/>
  <c r="X33" i="190" s="1"/>
  <c r="Z33" i="190" s="1"/>
  <c r="V32" i="190"/>
  <c r="X32" i="190" s="1"/>
  <c r="Z32" i="190" s="1"/>
  <c r="V31" i="190"/>
  <c r="X31" i="190" s="1"/>
  <c r="Z31" i="190" s="1"/>
  <c r="V30" i="190"/>
  <c r="X30" i="190" s="1"/>
  <c r="Z30" i="190" s="1"/>
  <c r="V29" i="190"/>
  <c r="X29" i="190" s="1"/>
  <c r="Z29" i="190" s="1"/>
  <c r="V28" i="190"/>
  <c r="X28" i="190" s="1"/>
  <c r="Z28" i="190" s="1"/>
  <c r="V27" i="190"/>
  <c r="X27" i="190" s="1"/>
  <c r="Z27" i="190" s="1"/>
  <c r="K23" i="190"/>
  <c r="M23" i="190" s="1"/>
  <c r="Q23" i="190" s="1"/>
  <c r="K21" i="190"/>
  <c r="M21" i="190" s="1"/>
  <c r="Q21" i="190" s="1"/>
  <c r="U19" i="190"/>
  <c r="T19" i="190"/>
  <c r="S19" i="190"/>
  <c r="R19" i="190"/>
  <c r="K19" i="190"/>
  <c r="M19" i="190" s="1"/>
  <c r="Q19" i="190" s="1"/>
  <c r="K18" i="190"/>
  <c r="M18" i="190" s="1"/>
  <c r="Q18" i="190" s="1"/>
  <c r="Z14" i="190"/>
  <c r="K14" i="190"/>
  <c r="M14" i="190" s="1"/>
  <c r="Q14" i="190" s="1"/>
  <c r="V14" i="190" s="1"/>
  <c r="Z13" i="190"/>
  <c r="K13" i="190"/>
  <c r="M13" i="190" s="1"/>
  <c r="Q13" i="190" s="1"/>
  <c r="V13" i="190" s="1"/>
  <c r="Z12" i="190"/>
  <c r="K12" i="190"/>
  <c r="M12" i="190" s="1"/>
  <c r="Q12" i="190" s="1"/>
  <c r="V12" i="190" s="1"/>
  <c r="V40" i="189"/>
  <c r="V39" i="189"/>
  <c r="X39" i="189" s="1"/>
  <c r="Z39" i="189" s="1"/>
  <c r="V38" i="189"/>
  <c r="X38" i="189" s="1"/>
  <c r="Z38" i="189" s="1"/>
  <c r="V37" i="189"/>
  <c r="X37" i="189" s="1"/>
  <c r="Z37" i="189" s="1"/>
  <c r="V36" i="189"/>
  <c r="X36" i="189" s="1"/>
  <c r="Z36" i="189" s="1"/>
  <c r="X35" i="189"/>
  <c r="Z35" i="189" s="1"/>
  <c r="V35" i="189"/>
  <c r="V34" i="189"/>
  <c r="X34" i="189" s="1"/>
  <c r="Z34" i="189" s="1"/>
  <c r="V33" i="189"/>
  <c r="X33" i="189" s="1"/>
  <c r="Z33" i="189" s="1"/>
  <c r="V32" i="189"/>
  <c r="X32" i="189" s="1"/>
  <c r="Z32" i="189" s="1"/>
  <c r="V31" i="189"/>
  <c r="X31" i="189" s="1"/>
  <c r="Z31" i="189" s="1"/>
  <c r="V30" i="189"/>
  <c r="X30" i="189" s="1"/>
  <c r="Z30" i="189" s="1"/>
  <c r="V29" i="189"/>
  <c r="X29" i="189" s="1"/>
  <c r="Z29" i="189" s="1"/>
  <c r="V28" i="189"/>
  <c r="X28" i="189" s="1"/>
  <c r="Z28" i="189" s="1"/>
  <c r="V27" i="189"/>
  <c r="X27" i="189" s="1"/>
  <c r="Z27" i="189" s="1"/>
  <c r="K23" i="189"/>
  <c r="M23" i="189" s="1"/>
  <c r="Q23" i="189" s="1"/>
  <c r="K21" i="189"/>
  <c r="M21" i="189" s="1"/>
  <c r="Q21" i="189" s="1"/>
  <c r="U19" i="189"/>
  <c r="T19" i="189"/>
  <c r="S19" i="189"/>
  <c r="R19" i="189"/>
  <c r="K19" i="189"/>
  <c r="M19" i="189" s="1"/>
  <c r="Q19" i="189" s="1"/>
  <c r="K18" i="189"/>
  <c r="M18" i="189" s="1"/>
  <c r="Q18" i="189" s="1"/>
  <c r="Z14" i="189"/>
  <c r="M14" i="189"/>
  <c r="Q14" i="189" s="1"/>
  <c r="V14" i="189" s="1"/>
  <c r="K14" i="189"/>
  <c r="Z13" i="189"/>
  <c r="K13" i="189"/>
  <c r="M13" i="189" s="1"/>
  <c r="Q13" i="189" s="1"/>
  <c r="V13" i="189" s="1"/>
  <c r="Z12" i="189"/>
  <c r="D28" i="173" s="1"/>
  <c r="K12" i="189"/>
  <c r="M12" i="189" s="1"/>
  <c r="Q12" i="189" s="1"/>
  <c r="V12" i="189" s="1"/>
  <c r="V40" i="188"/>
  <c r="V39" i="188"/>
  <c r="X39" i="188" s="1"/>
  <c r="Z39" i="188" s="1"/>
  <c r="V38" i="188"/>
  <c r="X38" i="188" s="1"/>
  <c r="Z38" i="188" s="1"/>
  <c r="V37" i="188"/>
  <c r="X37" i="188" s="1"/>
  <c r="Z37" i="188" s="1"/>
  <c r="V36" i="188"/>
  <c r="X36" i="188" s="1"/>
  <c r="Z36" i="188" s="1"/>
  <c r="V35" i="188"/>
  <c r="X35" i="188" s="1"/>
  <c r="Z35" i="188" s="1"/>
  <c r="V34" i="188"/>
  <c r="X34" i="188" s="1"/>
  <c r="Z34" i="188" s="1"/>
  <c r="V33" i="188"/>
  <c r="X33" i="188" s="1"/>
  <c r="Z33" i="188" s="1"/>
  <c r="V32" i="188"/>
  <c r="X32" i="188" s="1"/>
  <c r="Z32" i="188" s="1"/>
  <c r="V31" i="188"/>
  <c r="X31" i="188" s="1"/>
  <c r="Z31" i="188" s="1"/>
  <c r="V30" i="188"/>
  <c r="X30" i="188" s="1"/>
  <c r="Z30" i="188" s="1"/>
  <c r="V29" i="188"/>
  <c r="X29" i="188" s="1"/>
  <c r="Z29" i="188" s="1"/>
  <c r="V28" i="188"/>
  <c r="X28" i="188" s="1"/>
  <c r="Z28" i="188" s="1"/>
  <c r="V27" i="188"/>
  <c r="X27" i="188" s="1"/>
  <c r="Z27" i="188" s="1"/>
  <c r="K23" i="188"/>
  <c r="M23" i="188" s="1"/>
  <c r="Q23" i="188" s="1"/>
  <c r="K21" i="188"/>
  <c r="M21" i="188" s="1"/>
  <c r="Q21" i="188" s="1"/>
  <c r="U19" i="188"/>
  <c r="T19" i="188"/>
  <c r="S19" i="188"/>
  <c r="R19" i="188"/>
  <c r="K19" i="188"/>
  <c r="M19" i="188" s="1"/>
  <c r="Q19" i="188" s="1"/>
  <c r="V19" i="188" s="1"/>
  <c r="K18" i="188"/>
  <c r="M18" i="188" s="1"/>
  <c r="Q18" i="188" s="1"/>
  <c r="Z14" i="188"/>
  <c r="K14" i="188"/>
  <c r="M14" i="188" s="1"/>
  <c r="Q14" i="188" s="1"/>
  <c r="V14" i="188" s="1"/>
  <c r="Z13" i="188"/>
  <c r="K13" i="188"/>
  <c r="M13" i="188" s="1"/>
  <c r="Q13" i="188" s="1"/>
  <c r="V13" i="188" s="1"/>
  <c r="Z12" i="188"/>
  <c r="K12" i="188"/>
  <c r="M12" i="188" s="1"/>
  <c r="Q12" i="188" s="1"/>
  <c r="V12" i="188" s="1"/>
  <c r="V40" i="187"/>
  <c r="V39" i="187"/>
  <c r="X39" i="187" s="1"/>
  <c r="Z39" i="187" s="1"/>
  <c r="V38" i="187"/>
  <c r="X38" i="187" s="1"/>
  <c r="Z38" i="187" s="1"/>
  <c r="V37" i="187"/>
  <c r="X37" i="187" s="1"/>
  <c r="Z37" i="187" s="1"/>
  <c r="V36" i="187"/>
  <c r="X36" i="187" s="1"/>
  <c r="Z36" i="187" s="1"/>
  <c r="V35" i="187"/>
  <c r="X35" i="187" s="1"/>
  <c r="Z35" i="187" s="1"/>
  <c r="V34" i="187"/>
  <c r="X34" i="187" s="1"/>
  <c r="Z34" i="187" s="1"/>
  <c r="V33" i="187"/>
  <c r="X33" i="187" s="1"/>
  <c r="Z33" i="187" s="1"/>
  <c r="V32" i="187"/>
  <c r="X32" i="187" s="1"/>
  <c r="Z32" i="187" s="1"/>
  <c r="V31" i="187"/>
  <c r="X31" i="187" s="1"/>
  <c r="Z31" i="187" s="1"/>
  <c r="V30" i="187"/>
  <c r="X30" i="187" s="1"/>
  <c r="Z30" i="187" s="1"/>
  <c r="V29" i="187"/>
  <c r="X29" i="187" s="1"/>
  <c r="Z29" i="187" s="1"/>
  <c r="V28" i="187"/>
  <c r="X28" i="187" s="1"/>
  <c r="Z28" i="187" s="1"/>
  <c r="V27" i="187"/>
  <c r="X27" i="187" s="1"/>
  <c r="Z27" i="187" s="1"/>
  <c r="K23" i="187"/>
  <c r="M23" i="187" s="1"/>
  <c r="Q23" i="187" s="1"/>
  <c r="K21" i="187"/>
  <c r="M21" i="187" s="1"/>
  <c r="Q21" i="187" s="1"/>
  <c r="U19" i="187"/>
  <c r="T19" i="187"/>
  <c r="S19" i="187"/>
  <c r="R19" i="187"/>
  <c r="K19" i="187"/>
  <c r="M19" i="187" s="1"/>
  <c r="Q19" i="187" s="1"/>
  <c r="K18" i="187"/>
  <c r="M18" i="187" s="1"/>
  <c r="Q18" i="187" s="1"/>
  <c r="Z14" i="187"/>
  <c r="K14" i="187"/>
  <c r="M14" i="187" s="1"/>
  <c r="Q14" i="187" s="1"/>
  <c r="V14" i="187" s="1"/>
  <c r="Z13" i="187"/>
  <c r="K13" i="187"/>
  <c r="M13" i="187" s="1"/>
  <c r="Q13" i="187" s="1"/>
  <c r="V13" i="187" s="1"/>
  <c r="Z12" i="187"/>
  <c r="D26" i="173" s="1"/>
  <c r="K12" i="187"/>
  <c r="M12" i="187" s="1"/>
  <c r="Q12" i="187" s="1"/>
  <c r="V12" i="187" s="1"/>
  <c r="V40" i="186"/>
  <c r="V39" i="186"/>
  <c r="X39" i="186" s="1"/>
  <c r="Z39" i="186" s="1"/>
  <c r="V38" i="186"/>
  <c r="X38" i="186" s="1"/>
  <c r="Z38" i="186" s="1"/>
  <c r="V37" i="186"/>
  <c r="X37" i="186" s="1"/>
  <c r="Z37" i="186" s="1"/>
  <c r="V36" i="186"/>
  <c r="X36" i="186" s="1"/>
  <c r="Z36" i="186" s="1"/>
  <c r="V35" i="186"/>
  <c r="X35" i="186" s="1"/>
  <c r="Z35" i="186" s="1"/>
  <c r="V34" i="186"/>
  <c r="X34" i="186" s="1"/>
  <c r="Z34" i="186" s="1"/>
  <c r="V33" i="186"/>
  <c r="X33" i="186" s="1"/>
  <c r="Z33" i="186" s="1"/>
  <c r="V32" i="186"/>
  <c r="X32" i="186" s="1"/>
  <c r="Z32" i="186" s="1"/>
  <c r="V31" i="186"/>
  <c r="X31" i="186" s="1"/>
  <c r="Z31" i="186" s="1"/>
  <c r="V30" i="186"/>
  <c r="X30" i="186" s="1"/>
  <c r="Z30" i="186" s="1"/>
  <c r="V29" i="186"/>
  <c r="X29" i="186" s="1"/>
  <c r="Z29" i="186" s="1"/>
  <c r="V28" i="186"/>
  <c r="X28" i="186" s="1"/>
  <c r="Z28" i="186" s="1"/>
  <c r="V27" i="186"/>
  <c r="X27" i="186" s="1"/>
  <c r="Z27" i="186" s="1"/>
  <c r="K23" i="186"/>
  <c r="M23" i="186" s="1"/>
  <c r="Q23" i="186" s="1"/>
  <c r="K21" i="186"/>
  <c r="M21" i="186" s="1"/>
  <c r="Q21" i="186" s="1"/>
  <c r="U19" i="186"/>
  <c r="T19" i="186"/>
  <c r="S19" i="186"/>
  <c r="R19" i="186"/>
  <c r="K19" i="186"/>
  <c r="M19" i="186" s="1"/>
  <c r="Q19" i="186" s="1"/>
  <c r="K18" i="186"/>
  <c r="M18" i="186" s="1"/>
  <c r="Q18" i="186" s="1"/>
  <c r="Z14" i="186"/>
  <c r="M14" i="186"/>
  <c r="Q14" i="186" s="1"/>
  <c r="V14" i="186" s="1"/>
  <c r="K14" i="186"/>
  <c r="Z13" i="186"/>
  <c r="K13" i="186"/>
  <c r="M13" i="186" s="1"/>
  <c r="Q13" i="186" s="1"/>
  <c r="V13" i="186" s="1"/>
  <c r="Z12" i="186"/>
  <c r="K12" i="186"/>
  <c r="M12" i="186" s="1"/>
  <c r="Q12" i="186" s="1"/>
  <c r="V12" i="186" s="1"/>
  <c r="V40" i="185"/>
  <c r="X39" i="185"/>
  <c r="Z39" i="185" s="1"/>
  <c r="V39" i="185"/>
  <c r="V38" i="185"/>
  <c r="X38" i="185" s="1"/>
  <c r="Z38" i="185" s="1"/>
  <c r="V37" i="185"/>
  <c r="X37" i="185" s="1"/>
  <c r="Z37" i="185" s="1"/>
  <c r="V36" i="185"/>
  <c r="X36" i="185" s="1"/>
  <c r="Z36" i="185" s="1"/>
  <c r="V35" i="185"/>
  <c r="X35" i="185" s="1"/>
  <c r="Z35" i="185" s="1"/>
  <c r="V34" i="185"/>
  <c r="X34" i="185" s="1"/>
  <c r="Z34" i="185" s="1"/>
  <c r="V33" i="185"/>
  <c r="X33" i="185" s="1"/>
  <c r="Z33" i="185" s="1"/>
  <c r="V32" i="185"/>
  <c r="X32" i="185" s="1"/>
  <c r="Z32" i="185" s="1"/>
  <c r="V31" i="185"/>
  <c r="X31" i="185" s="1"/>
  <c r="Z31" i="185" s="1"/>
  <c r="V30" i="185"/>
  <c r="X30" i="185" s="1"/>
  <c r="Z30" i="185" s="1"/>
  <c r="V29" i="185"/>
  <c r="X29" i="185" s="1"/>
  <c r="Z29" i="185" s="1"/>
  <c r="V28" i="185"/>
  <c r="X28" i="185" s="1"/>
  <c r="Z28" i="185" s="1"/>
  <c r="V27" i="185"/>
  <c r="X27" i="185" s="1"/>
  <c r="Z27" i="185" s="1"/>
  <c r="K23" i="185"/>
  <c r="M23" i="185" s="1"/>
  <c r="Q23" i="185" s="1"/>
  <c r="K21" i="185"/>
  <c r="M21" i="185" s="1"/>
  <c r="Q21" i="185" s="1"/>
  <c r="U19" i="185"/>
  <c r="T19" i="185"/>
  <c r="S19" i="185"/>
  <c r="R19" i="185"/>
  <c r="K19" i="185"/>
  <c r="M19" i="185" s="1"/>
  <c r="Q19" i="185" s="1"/>
  <c r="K18" i="185"/>
  <c r="M18" i="185" s="1"/>
  <c r="Q18" i="185" s="1"/>
  <c r="Z14" i="185"/>
  <c r="K14" i="185"/>
  <c r="M14" i="185" s="1"/>
  <c r="Q14" i="185" s="1"/>
  <c r="V14" i="185" s="1"/>
  <c r="Z13" i="185"/>
  <c r="K13" i="185"/>
  <c r="M13" i="185" s="1"/>
  <c r="Q13" i="185" s="1"/>
  <c r="V13" i="185" s="1"/>
  <c r="Z12" i="185"/>
  <c r="K12" i="185"/>
  <c r="M12" i="185" s="1"/>
  <c r="Q12" i="185" s="1"/>
  <c r="V12" i="185" s="1"/>
  <c r="V40" i="184"/>
  <c r="V39" i="184"/>
  <c r="X39" i="184" s="1"/>
  <c r="Z39" i="184" s="1"/>
  <c r="V38" i="184"/>
  <c r="X38" i="184" s="1"/>
  <c r="Z38" i="184" s="1"/>
  <c r="V37" i="184"/>
  <c r="X37" i="184" s="1"/>
  <c r="Z37" i="184" s="1"/>
  <c r="V36" i="184"/>
  <c r="X36" i="184" s="1"/>
  <c r="Z36" i="184" s="1"/>
  <c r="V35" i="184"/>
  <c r="X35" i="184" s="1"/>
  <c r="Z35" i="184" s="1"/>
  <c r="V34" i="184"/>
  <c r="X34" i="184" s="1"/>
  <c r="Z34" i="184" s="1"/>
  <c r="V33" i="184"/>
  <c r="X33" i="184" s="1"/>
  <c r="Z33" i="184" s="1"/>
  <c r="V32" i="184"/>
  <c r="X32" i="184" s="1"/>
  <c r="Z32" i="184" s="1"/>
  <c r="V31" i="184"/>
  <c r="X31" i="184" s="1"/>
  <c r="Z31" i="184" s="1"/>
  <c r="V30" i="184"/>
  <c r="X30" i="184" s="1"/>
  <c r="Z30" i="184" s="1"/>
  <c r="V29" i="184"/>
  <c r="X29" i="184" s="1"/>
  <c r="Z29" i="184" s="1"/>
  <c r="V28" i="184"/>
  <c r="X28" i="184" s="1"/>
  <c r="Z28" i="184" s="1"/>
  <c r="V27" i="184"/>
  <c r="X27" i="184" s="1"/>
  <c r="Z27" i="184" s="1"/>
  <c r="K23" i="184"/>
  <c r="M23" i="184" s="1"/>
  <c r="Q23" i="184" s="1"/>
  <c r="K21" i="184"/>
  <c r="M21" i="184" s="1"/>
  <c r="Q21" i="184" s="1"/>
  <c r="U19" i="184"/>
  <c r="T19" i="184"/>
  <c r="S19" i="184"/>
  <c r="R19" i="184"/>
  <c r="K19" i="184"/>
  <c r="M19" i="184" s="1"/>
  <c r="Q19" i="184" s="1"/>
  <c r="K18" i="184"/>
  <c r="M18" i="184" s="1"/>
  <c r="Q18" i="184" s="1"/>
  <c r="Z14" i="184"/>
  <c r="M14" i="184"/>
  <c r="Q14" i="184" s="1"/>
  <c r="V14" i="184" s="1"/>
  <c r="K14" i="184"/>
  <c r="Z13" i="184"/>
  <c r="K13" i="184"/>
  <c r="M13" i="184" s="1"/>
  <c r="Q13" i="184" s="1"/>
  <c r="V13" i="184" s="1"/>
  <c r="Z12" i="184"/>
  <c r="K12" i="184"/>
  <c r="M12" i="184" s="1"/>
  <c r="Q12" i="184" s="1"/>
  <c r="V12" i="184" s="1"/>
  <c r="V40" i="183"/>
  <c r="X39" i="183"/>
  <c r="Z39" i="183" s="1"/>
  <c r="V39" i="183"/>
  <c r="V38" i="183"/>
  <c r="X38" i="183" s="1"/>
  <c r="Z38" i="183" s="1"/>
  <c r="V37" i="183"/>
  <c r="X37" i="183" s="1"/>
  <c r="Z37" i="183" s="1"/>
  <c r="V36" i="183"/>
  <c r="X36" i="183" s="1"/>
  <c r="Z36" i="183" s="1"/>
  <c r="V35" i="183"/>
  <c r="X35" i="183" s="1"/>
  <c r="Z35" i="183" s="1"/>
  <c r="V34" i="183"/>
  <c r="X34" i="183" s="1"/>
  <c r="Z34" i="183" s="1"/>
  <c r="V33" i="183"/>
  <c r="X33" i="183" s="1"/>
  <c r="Z33" i="183" s="1"/>
  <c r="V32" i="183"/>
  <c r="X32" i="183" s="1"/>
  <c r="Z32" i="183" s="1"/>
  <c r="V31" i="183"/>
  <c r="X31" i="183" s="1"/>
  <c r="Z31" i="183" s="1"/>
  <c r="V30" i="183"/>
  <c r="X30" i="183" s="1"/>
  <c r="Z30" i="183" s="1"/>
  <c r="V29" i="183"/>
  <c r="X29" i="183" s="1"/>
  <c r="Z29" i="183" s="1"/>
  <c r="V28" i="183"/>
  <c r="X28" i="183" s="1"/>
  <c r="Z28" i="183" s="1"/>
  <c r="V27" i="183"/>
  <c r="X27" i="183" s="1"/>
  <c r="Z27" i="183" s="1"/>
  <c r="K23" i="183"/>
  <c r="M23" i="183" s="1"/>
  <c r="Q23" i="183" s="1"/>
  <c r="K21" i="183"/>
  <c r="M21" i="183" s="1"/>
  <c r="Q21" i="183" s="1"/>
  <c r="U19" i="183"/>
  <c r="T19" i="183"/>
  <c r="S19" i="183"/>
  <c r="R19" i="183"/>
  <c r="K19" i="183"/>
  <c r="M19" i="183" s="1"/>
  <c r="Q19" i="183" s="1"/>
  <c r="K18" i="183"/>
  <c r="M18" i="183" s="1"/>
  <c r="Q18" i="183" s="1"/>
  <c r="Z14" i="183"/>
  <c r="K14" i="183"/>
  <c r="M14" i="183" s="1"/>
  <c r="Q14" i="183" s="1"/>
  <c r="V14" i="183" s="1"/>
  <c r="Z13" i="183"/>
  <c r="M13" i="183"/>
  <c r="Q13" i="183" s="1"/>
  <c r="V13" i="183" s="1"/>
  <c r="K13" i="183"/>
  <c r="Z12" i="183"/>
  <c r="K12" i="183"/>
  <c r="M12" i="183" s="1"/>
  <c r="Q12" i="183" s="1"/>
  <c r="V12" i="183" s="1"/>
  <c r="V40" i="182"/>
  <c r="V39" i="182"/>
  <c r="X39" i="182" s="1"/>
  <c r="Z39" i="182" s="1"/>
  <c r="V38" i="182"/>
  <c r="X38" i="182" s="1"/>
  <c r="Z38" i="182" s="1"/>
  <c r="V37" i="182"/>
  <c r="X37" i="182" s="1"/>
  <c r="Z37" i="182" s="1"/>
  <c r="V36" i="182"/>
  <c r="X36" i="182" s="1"/>
  <c r="Z36" i="182" s="1"/>
  <c r="V35" i="182"/>
  <c r="X35" i="182" s="1"/>
  <c r="Z35" i="182" s="1"/>
  <c r="V34" i="182"/>
  <c r="X34" i="182" s="1"/>
  <c r="Z34" i="182" s="1"/>
  <c r="V33" i="182"/>
  <c r="X33" i="182" s="1"/>
  <c r="Z33" i="182" s="1"/>
  <c r="V32" i="182"/>
  <c r="X32" i="182" s="1"/>
  <c r="Z32" i="182" s="1"/>
  <c r="V31" i="182"/>
  <c r="X31" i="182" s="1"/>
  <c r="Z31" i="182" s="1"/>
  <c r="V30" i="182"/>
  <c r="X30" i="182" s="1"/>
  <c r="Z30" i="182" s="1"/>
  <c r="V29" i="182"/>
  <c r="X29" i="182" s="1"/>
  <c r="Z29" i="182" s="1"/>
  <c r="V28" i="182"/>
  <c r="X28" i="182" s="1"/>
  <c r="Z28" i="182" s="1"/>
  <c r="V27" i="182"/>
  <c r="X27" i="182" s="1"/>
  <c r="Z27" i="182" s="1"/>
  <c r="K23" i="182"/>
  <c r="M23" i="182" s="1"/>
  <c r="Q23" i="182" s="1"/>
  <c r="K21" i="182"/>
  <c r="M21" i="182" s="1"/>
  <c r="Q21" i="182" s="1"/>
  <c r="U19" i="182"/>
  <c r="T19" i="182"/>
  <c r="S19" i="182"/>
  <c r="R19" i="182"/>
  <c r="K19" i="182"/>
  <c r="M19" i="182" s="1"/>
  <c r="Q19" i="182" s="1"/>
  <c r="K18" i="182"/>
  <c r="M18" i="182" s="1"/>
  <c r="Q18" i="182" s="1"/>
  <c r="Z14" i="182"/>
  <c r="K14" i="182"/>
  <c r="M14" i="182" s="1"/>
  <c r="Q14" i="182" s="1"/>
  <c r="V14" i="182" s="1"/>
  <c r="Z13" i="182"/>
  <c r="K13" i="182"/>
  <c r="M13" i="182" s="1"/>
  <c r="Q13" i="182" s="1"/>
  <c r="V13" i="182" s="1"/>
  <c r="Z12" i="182"/>
  <c r="K12" i="182"/>
  <c r="M12" i="182" s="1"/>
  <c r="Q12" i="182" s="1"/>
  <c r="V12" i="182" s="1"/>
  <c r="V40" i="181"/>
  <c r="V39" i="181"/>
  <c r="X39" i="181" s="1"/>
  <c r="Z39" i="181" s="1"/>
  <c r="V38" i="181"/>
  <c r="X38" i="181" s="1"/>
  <c r="Z38" i="181" s="1"/>
  <c r="V37" i="181"/>
  <c r="X37" i="181" s="1"/>
  <c r="Z37" i="181" s="1"/>
  <c r="V36" i="181"/>
  <c r="X36" i="181" s="1"/>
  <c r="Z36" i="181" s="1"/>
  <c r="V35" i="181"/>
  <c r="X35" i="181" s="1"/>
  <c r="Z35" i="181" s="1"/>
  <c r="V34" i="181"/>
  <c r="X34" i="181" s="1"/>
  <c r="Z34" i="181" s="1"/>
  <c r="V33" i="181"/>
  <c r="X33" i="181" s="1"/>
  <c r="Z33" i="181" s="1"/>
  <c r="V32" i="181"/>
  <c r="X32" i="181" s="1"/>
  <c r="Z32" i="181" s="1"/>
  <c r="V31" i="181"/>
  <c r="X31" i="181" s="1"/>
  <c r="Z31" i="181" s="1"/>
  <c r="V30" i="181"/>
  <c r="X30" i="181" s="1"/>
  <c r="Z30" i="181" s="1"/>
  <c r="V29" i="181"/>
  <c r="X29" i="181" s="1"/>
  <c r="Z29" i="181" s="1"/>
  <c r="V28" i="181"/>
  <c r="X28" i="181" s="1"/>
  <c r="Z28" i="181" s="1"/>
  <c r="V27" i="181"/>
  <c r="X27" i="181" s="1"/>
  <c r="Z27" i="181" s="1"/>
  <c r="K23" i="181"/>
  <c r="M23" i="181" s="1"/>
  <c r="Q23" i="181" s="1"/>
  <c r="K21" i="181"/>
  <c r="M21" i="181" s="1"/>
  <c r="Q21" i="181" s="1"/>
  <c r="U19" i="181"/>
  <c r="T19" i="181"/>
  <c r="S19" i="181"/>
  <c r="R19" i="181"/>
  <c r="K19" i="181"/>
  <c r="M19" i="181" s="1"/>
  <c r="Q19" i="181" s="1"/>
  <c r="M18" i="181"/>
  <c r="Q18" i="181" s="1"/>
  <c r="K18" i="181"/>
  <c r="Z14" i="181"/>
  <c r="K14" i="181"/>
  <c r="M14" i="181" s="1"/>
  <c r="Q14" i="181" s="1"/>
  <c r="V14" i="181" s="1"/>
  <c r="Z13" i="181"/>
  <c r="K13" i="181"/>
  <c r="M13" i="181" s="1"/>
  <c r="Q13" i="181" s="1"/>
  <c r="V13" i="181" s="1"/>
  <c r="Z12" i="181"/>
  <c r="D20" i="173" s="1"/>
  <c r="K12" i="181"/>
  <c r="M12" i="181" s="1"/>
  <c r="Q12" i="181" s="1"/>
  <c r="V12" i="181" s="1"/>
  <c r="V40" i="180"/>
  <c r="V39" i="180"/>
  <c r="X39" i="180" s="1"/>
  <c r="Z39" i="180" s="1"/>
  <c r="V38" i="180"/>
  <c r="X38" i="180" s="1"/>
  <c r="Z38" i="180" s="1"/>
  <c r="V37" i="180"/>
  <c r="X37" i="180" s="1"/>
  <c r="Z37" i="180" s="1"/>
  <c r="V36" i="180"/>
  <c r="X36" i="180" s="1"/>
  <c r="Z36" i="180" s="1"/>
  <c r="V35" i="180"/>
  <c r="X35" i="180" s="1"/>
  <c r="Z35" i="180" s="1"/>
  <c r="V34" i="180"/>
  <c r="X34" i="180" s="1"/>
  <c r="Z34" i="180" s="1"/>
  <c r="V33" i="180"/>
  <c r="X33" i="180" s="1"/>
  <c r="Z33" i="180" s="1"/>
  <c r="V32" i="180"/>
  <c r="X32" i="180" s="1"/>
  <c r="Z32" i="180" s="1"/>
  <c r="V31" i="180"/>
  <c r="X31" i="180" s="1"/>
  <c r="Z31" i="180" s="1"/>
  <c r="V30" i="180"/>
  <c r="X30" i="180" s="1"/>
  <c r="Z30" i="180" s="1"/>
  <c r="V29" i="180"/>
  <c r="X29" i="180" s="1"/>
  <c r="Z29" i="180" s="1"/>
  <c r="V28" i="180"/>
  <c r="X28" i="180" s="1"/>
  <c r="Z28" i="180" s="1"/>
  <c r="V27" i="180"/>
  <c r="X27" i="180" s="1"/>
  <c r="Z27" i="180" s="1"/>
  <c r="K23" i="180"/>
  <c r="M23" i="180" s="1"/>
  <c r="Q23" i="180" s="1"/>
  <c r="K21" i="180"/>
  <c r="M21" i="180" s="1"/>
  <c r="Q21" i="180" s="1"/>
  <c r="U19" i="180"/>
  <c r="T19" i="180"/>
  <c r="S19" i="180"/>
  <c r="R19" i="180"/>
  <c r="K19" i="180"/>
  <c r="M19" i="180" s="1"/>
  <c r="Q19" i="180" s="1"/>
  <c r="K18" i="180"/>
  <c r="M18" i="180" s="1"/>
  <c r="Q18" i="180" s="1"/>
  <c r="Z14" i="180"/>
  <c r="K14" i="180"/>
  <c r="M14" i="180" s="1"/>
  <c r="Q14" i="180" s="1"/>
  <c r="V14" i="180" s="1"/>
  <c r="Z13" i="180"/>
  <c r="K13" i="180"/>
  <c r="M13" i="180" s="1"/>
  <c r="Q13" i="180" s="1"/>
  <c r="V13" i="180" s="1"/>
  <c r="Z12" i="180"/>
  <c r="K12" i="180"/>
  <c r="M12" i="180" s="1"/>
  <c r="Q12" i="180" s="1"/>
  <c r="V12" i="180" s="1"/>
  <c r="V40" i="179"/>
  <c r="V39" i="179"/>
  <c r="X39" i="179" s="1"/>
  <c r="Z39" i="179" s="1"/>
  <c r="V38" i="179"/>
  <c r="X38" i="179" s="1"/>
  <c r="Z38" i="179" s="1"/>
  <c r="V37" i="179"/>
  <c r="X37" i="179" s="1"/>
  <c r="Z37" i="179" s="1"/>
  <c r="X36" i="179"/>
  <c r="Z36" i="179" s="1"/>
  <c r="V36" i="179"/>
  <c r="V35" i="179"/>
  <c r="X35" i="179" s="1"/>
  <c r="Z35" i="179" s="1"/>
  <c r="V34" i="179"/>
  <c r="X34" i="179" s="1"/>
  <c r="Z34" i="179" s="1"/>
  <c r="V33" i="179"/>
  <c r="X33" i="179" s="1"/>
  <c r="Z33" i="179" s="1"/>
  <c r="V32" i="179"/>
  <c r="X32" i="179" s="1"/>
  <c r="Z32" i="179" s="1"/>
  <c r="V31" i="179"/>
  <c r="X31" i="179" s="1"/>
  <c r="Z31" i="179" s="1"/>
  <c r="V30" i="179"/>
  <c r="X30" i="179" s="1"/>
  <c r="Z30" i="179" s="1"/>
  <c r="V29" i="179"/>
  <c r="X29" i="179" s="1"/>
  <c r="Z29" i="179" s="1"/>
  <c r="V28" i="179"/>
  <c r="X28" i="179" s="1"/>
  <c r="Z28" i="179" s="1"/>
  <c r="V27" i="179"/>
  <c r="X27" i="179" s="1"/>
  <c r="Z27" i="179" s="1"/>
  <c r="K23" i="179"/>
  <c r="M23" i="179" s="1"/>
  <c r="Q23" i="179" s="1"/>
  <c r="K21" i="179"/>
  <c r="M21" i="179" s="1"/>
  <c r="Q21" i="179" s="1"/>
  <c r="U19" i="179"/>
  <c r="T19" i="179"/>
  <c r="S19" i="179"/>
  <c r="R19" i="179"/>
  <c r="K19" i="179"/>
  <c r="M19" i="179" s="1"/>
  <c r="Q19" i="179" s="1"/>
  <c r="K18" i="179"/>
  <c r="M18" i="179" s="1"/>
  <c r="Q18" i="179" s="1"/>
  <c r="Z14" i="179"/>
  <c r="K14" i="179"/>
  <c r="M14" i="179" s="1"/>
  <c r="Q14" i="179" s="1"/>
  <c r="V14" i="179" s="1"/>
  <c r="Z13" i="179"/>
  <c r="K13" i="179"/>
  <c r="M13" i="179" s="1"/>
  <c r="Q13" i="179" s="1"/>
  <c r="V13" i="179" s="1"/>
  <c r="Z12" i="179"/>
  <c r="D18" i="173" s="1"/>
  <c r="K12" i="179"/>
  <c r="M12" i="179" s="1"/>
  <c r="Q12" i="179" s="1"/>
  <c r="V12" i="179" s="1"/>
  <c r="V40" i="178"/>
  <c r="X39" i="178"/>
  <c r="Z39" i="178" s="1"/>
  <c r="V39" i="178"/>
  <c r="V38" i="178"/>
  <c r="X38" i="178" s="1"/>
  <c r="Z38" i="178" s="1"/>
  <c r="V37" i="178"/>
  <c r="X37" i="178" s="1"/>
  <c r="Z37" i="178" s="1"/>
  <c r="V36" i="178"/>
  <c r="X36" i="178" s="1"/>
  <c r="Z36" i="178" s="1"/>
  <c r="V35" i="178"/>
  <c r="X35" i="178" s="1"/>
  <c r="Z35" i="178" s="1"/>
  <c r="V34" i="178"/>
  <c r="X34" i="178" s="1"/>
  <c r="Z34" i="178" s="1"/>
  <c r="V33" i="178"/>
  <c r="X33" i="178" s="1"/>
  <c r="Z33" i="178" s="1"/>
  <c r="V32" i="178"/>
  <c r="X32" i="178" s="1"/>
  <c r="Z32" i="178" s="1"/>
  <c r="X31" i="178"/>
  <c r="Z31" i="178" s="1"/>
  <c r="V31" i="178"/>
  <c r="V30" i="178"/>
  <c r="X30" i="178" s="1"/>
  <c r="Z30" i="178" s="1"/>
  <c r="V29" i="178"/>
  <c r="X29" i="178" s="1"/>
  <c r="Z29" i="178" s="1"/>
  <c r="X28" i="178"/>
  <c r="Z28" i="178" s="1"/>
  <c r="V28" i="178"/>
  <c r="V27" i="178"/>
  <c r="X27" i="178" s="1"/>
  <c r="Z27" i="178" s="1"/>
  <c r="K23" i="178"/>
  <c r="M23" i="178" s="1"/>
  <c r="Q23" i="178" s="1"/>
  <c r="K21" i="178"/>
  <c r="M21" i="178" s="1"/>
  <c r="Q21" i="178" s="1"/>
  <c r="U19" i="178"/>
  <c r="T19" i="178"/>
  <c r="S19" i="178"/>
  <c r="R19" i="178"/>
  <c r="K19" i="178"/>
  <c r="M19" i="178" s="1"/>
  <c r="Q19" i="178" s="1"/>
  <c r="K18" i="178"/>
  <c r="M18" i="178" s="1"/>
  <c r="Q18" i="178" s="1"/>
  <c r="Z14" i="178"/>
  <c r="K14" i="178"/>
  <c r="M14" i="178" s="1"/>
  <c r="Q14" i="178" s="1"/>
  <c r="V14" i="178" s="1"/>
  <c r="Z13" i="178"/>
  <c r="K13" i="178"/>
  <c r="M13" i="178" s="1"/>
  <c r="Q13" i="178" s="1"/>
  <c r="V13" i="178" s="1"/>
  <c r="Z12" i="178"/>
  <c r="K12" i="178"/>
  <c r="M12" i="178" s="1"/>
  <c r="Q12" i="178" s="1"/>
  <c r="V12" i="178" s="1"/>
  <c r="V40" i="177"/>
  <c r="V39" i="177"/>
  <c r="X39" i="177" s="1"/>
  <c r="Z39" i="177" s="1"/>
  <c r="V38" i="177"/>
  <c r="X38" i="177" s="1"/>
  <c r="Z38" i="177" s="1"/>
  <c r="V37" i="177"/>
  <c r="X37" i="177" s="1"/>
  <c r="Z37" i="177" s="1"/>
  <c r="V36" i="177"/>
  <c r="X36" i="177" s="1"/>
  <c r="Z36" i="177" s="1"/>
  <c r="V35" i="177"/>
  <c r="X35" i="177" s="1"/>
  <c r="Z35" i="177" s="1"/>
  <c r="V34" i="177"/>
  <c r="X34" i="177" s="1"/>
  <c r="Z34" i="177" s="1"/>
  <c r="V33" i="177"/>
  <c r="X33" i="177" s="1"/>
  <c r="Z33" i="177" s="1"/>
  <c r="V32" i="177"/>
  <c r="X32" i="177" s="1"/>
  <c r="Z32" i="177" s="1"/>
  <c r="V31" i="177"/>
  <c r="X31" i="177" s="1"/>
  <c r="Z31" i="177" s="1"/>
  <c r="V30" i="177"/>
  <c r="X30" i="177" s="1"/>
  <c r="Z30" i="177" s="1"/>
  <c r="V29" i="177"/>
  <c r="X29" i="177" s="1"/>
  <c r="Z29" i="177" s="1"/>
  <c r="V28" i="177"/>
  <c r="X28" i="177" s="1"/>
  <c r="Z28" i="177" s="1"/>
  <c r="V27" i="177"/>
  <c r="X27" i="177" s="1"/>
  <c r="Z27" i="177" s="1"/>
  <c r="K23" i="177"/>
  <c r="M23" i="177" s="1"/>
  <c r="Q23" i="177" s="1"/>
  <c r="K21" i="177"/>
  <c r="M21" i="177" s="1"/>
  <c r="Q21" i="177" s="1"/>
  <c r="U19" i="177"/>
  <c r="T19" i="177"/>
  <c r="S19" i="177"/>
  <c r="R19" i="177"/>
  <c r="K19" i="177"/>
  <c r="M19" i="177" s="1"/>
  <c r="Q19" i="177" s="1"/>
  <c r="K18" i="177"/>
  <c r="M18" i="177" s="1"/>
  <c r="Q18" i="177" s="1"/>
  <c r="Z14" i="177"/>
  <c r="K14" i="177"/>
  <c r="M14" i="177" s="1"/>
  <c r="Q14" i="177" s="1"/>
  <c r="V14" i="177" s="1"/>
  <c r="Z13" i="177"/>
  <c r="K13" i="177"/>
  <c r="M13" i="177" s="1"/>
  <c r="Q13" i="177" s="1"/>
  <c r="V13" i="177" s="1"/>
  <c r="Z12" i="177"/>
  <c r="K12" i="177"/>
  <c r="M12" i="177" s="1"/>
  <c r="Q12" i="177" s="1"/>
  <c r="V12" i="177" s="1"/>
  <c r="V40" i="176"/>
  <c r="V39" i="176"/>
  <c r="X39" i="176" s="1"/>
  <c r="Z39" i="176" s="1"/>
  <c r="V38" i="176"/>
  <c r="X38" i="176" s="1"/>
  <c r="Z38" i="176" s="1"/>
  <c r="V37" i="176"/>
  <c r="X37" i="176" s="1"/>
  <c r="Z37" i="176" s="1"/>
  <c r="V36" i="176"/>
  <c r="X36" i="176" s="1"/>
  <c r="Z36" i="176" s="1"/>
  <c r="V35" i="176"/>
  <c r="X35" i="176" s="1"/>
  <c r="Z35" i="176" s="1"/>
  <c r="V34" i="176"/>
  <c r="X34" i="176" s="1"/>
  <c r="Z34" i="176" s="1"/>
  <c r="V33" i="176"/>
  <c r="X33" i="176" s="1"/>
  <c r="Z33" i="176" s="1"/>
  <c r="V32" i="176"/>
  <c r="X32" i="176" s="1"/>
  <c r="Z32" i="176" s="1"/>
  <c r="V31" i="176"/>
  <c r="X31" i="176" s="1"/>
  <c r="Z31" i="176" s="1"/>
  <c r="V30" i="176"/>
  <c r="X30" i="176" s="1"/>
  <c r="Z30" i="176" s="1"/>
  <c r="V29" i="176"/>
  <c r="X29" i="176" s="1"/>
  <c r="Z29" i="176" s="1"/>
  <c r="X28" i="176"/>
  <c r="Z28" i="176" s="1"/>
  <c r="V28" i="176"/>
  <c r="V27" i="176"/>
  <c r="X27" i="176" s="1"/>
  <c r="Z27" i="176" s="1"/>
  <c r="K23" i="176"/>
  <c r="M23" i="176" s="1"/>
  <c r="Q23" i="176" s="1"/>
  <c r="K21" i="176"/>
  <c r="M21" i="176" s="1"/>
  <c r="Q21" i="176" s="1"/>
  <c r="U19" i="176"/>
  <c r="T19" i="176"/>
  <c r="S19" i="176"/>
  <c r="R19" i="176"/>
  <c r="K19" i="176"/>
  <c r="M19" i="176" s="1"/>
  <c r="Q19" i="176" s="1"/>
  <c r="K18" i="176"/>
  <c r="M18" i="176" s="1"/>
  <c r="Q18" i="176" s="1"/>
  <c r="Z14" i="176"/>
  <c r="K14" i="176"/>
  <c r="M14" i="176" s="1"/>
  <c r="Q14" i="176" s="1"/>
  <c r="V14" i="176" s="1"/>
  <c r="Z13" i="176"/>
  <c r="K13" i="176"/>
  <c r="M13" i="176" s="1"/>
  <c r="Q13" i="176" s="1"/>
  <c r="V13" i="176" s="1"/>
  <c r="Z12" i="176"/>
  <c r="K12" i="176"/>
  <c r="M12" i="176" s="1"/>
  <c r="Q12" i="176" s="1"/>
  <c r="V12" i="176" s="1"/>
  <c r="V40" i="175"/>
  <c r="V39" i="175"/>
  <c r="X39" i="175" s="1"/>
  <c r="Z39" i="175" s="1"/>
  <c r="V38" i="175"/>
  <c r="X38" i="175" s="1"/>
  <c r="Z38" i="175" s="1"/>
  <c r="V37" i="175"/>
  <c r="X37" i="175" s="1"/>
  <c r="Z37" i="175" s="1"/>
  <c r="V36" i="175"/>
  <c r="X36" i="175" s="1"/>
  <c r="Z36" i="175" s="1"/>
  <c r="V35" i="175"/>
  <c r="X35" i="175" s="1"/>
  <c r="Z35" i="175" s="1"/>
  <c r="V34" i="175"/>
  <c r="X34" i="175" s="1"/>
  <c r="Z34" i="175" s="1"/>
  <c r="V33" i="175"/>
  <c r="X33" i="175" s="1"/>
  <c r="Z33" i="175" s="1"/>
  <c r="V32" i="175"/>
  <c r="X32" i="175" s="1"/>
  <c r="Z32" i="175" s="1"/>
  <c r="V31" i="175"/>
  <c r="X31" i="175" s="1"/>
  <c r="Z31" i="175" s="1"/>
  <c r="V30" i="175"/>
  <c r="X30" i="175" s="1"/>
  <c r="Z30" i="175" s="1"/>
  <c r="V29" i="175"/>
  <c r="X29" i="175" s="1"/>
  <c r="Z29" i="175" s="1"/>
  <c r="V28" i="175"/>
  <c r="X28" i="175" s="1"/>
  <c r="Z28" i="175" s="1"/>
  <c r="V27" i="175"/>
  <c r="X27" i="175" s="1"/>
  <c r="Z27" i="175" s="1"/>
  <c r="K23" i="175"/>
  <c r="M23" i="175" s="1"/>
  <c r="Q23" i="175" s="1"/>
  <c r="K21" i="175"/>
  <c r="M21" i="175" s="1"/>
  <c r="Q21" i="175" s="1"/>
  <c r="U19" i="175"/>
  <c r="T19" i="175"/>
  <c r="S19" i="175"/>
  <c r="R19" i="175"/>
  <c r="K19" i="175"/>
  <c r="M19" i="175" s="1"/>
  <c r="Q19" i="175" s="1"/>
  <c r="K18" i="175"/>
  <c r="M18" i="175" s="1"/>
  <c r="Q18" i="175" s="1"/>
  <c r="Z14" i="175"/>
  <c r="K14" i="175"/>
  <c r="M14" i="175" s="1"/>
  <c r="Q14" i="175" s="1"/>
  <c r="V14" i="175" s="1"/>
  <c r="Z13" i="175"/>
  <c r="K13" i="175"/>
  <c r="M13" i="175" s="1"/>
  <c r="Q13" i="175" s="1"/>
  <c r="V13" i="175" s="1"/>
  <c r="Z12" i="175"/>
  <c r="D14" i="173" s="1"/>
  <c r="K12" i="175"/>
  <c r="M12" i="175" s="1"/>
  <c r="Q12" i="175" s="1"/>
  <c r="V12" i="175" s="1"/>
  <c r="V40" i="174"/>
  <c r="V39" i="174"/>
  <c r="X39" i="174" s="1"/>
  <c r="Z39" i="174" s="1"/>
  <c r="V38" i="174"/>
  <c r="X38" i="174" s="1"/>
  <c r="Z38" i="174" s="1"/>
  <c r="V37" i="174"/>
  <c r="X37" i="174" s="1"/>
  <c r="Z37" i="174" s="1"/>
  <c r="V36" i="174"/>
  <c r="X36" i="174" s="1"/>
  <c r="Z36" i="174" s="1"/>
  <c r="V35" i="174"/>
  <c r="X35" i="174" s="1"/>
  <c r="Z35" i="174" s="1"/>
  <c r="V34" i="174"/>
  <c r="X34" i="174" s="1"/>
  <c r="Z34" i="174" s="1"/>
  <c r="V33" i="174"/>
  <c r="X33" i="174" s="1"/>
  <c r="Z33" i="174" s="1"/>
  <c r="V32" i="174"/>
  <c r="X32" i="174" s="1"/>
  <c r="Z32" i="174" s="1"/>
  <c r="V31" i="174"/>
  <c r="X31" i="174" s="1"/>
  <c r="Z31" i="174" s="1"/>
  <c r="V30" i="174"/>
  <c r="X30" i="174" s="1"/>
  <c r="Z30" i="174" s="1"/>
  <c r="V29" i="174"/>
  <c r="X29" i="174" s="1"/>
  <c r="Z29" i="174" s="1"/>
  <c r="V28" i="174"/>
  <c r="X28" i="174" s="1"/>
  <c r="Z28" i="174" s="1"/>
  <c r="V27" i="174"/>
  <c r="X27" i="174" s="1"/>
  <c r="Z27" i="174" s="1"/>
  <c r="K23" i="174"/>
  <c r="M23" i="174" s="1"/>
  <c r="Q23" i="174" s="1"/>
  <c r="K21" i="174"/>
  <c r="M21" i="174" s="1"/>
  <c r="Q21" i="174" s="1"/>
  <c r="U19" i="174"/>
  <c r="T19" i="174"/>
  <c r="S19" i="174"/>
  <c r="R19" i="174"/>
  <c r="K19" i="174"/>
  <c r="M19" i="174" s="1"/>
  <c r="Q19" i="174" s="1"/>
  <c r="K18" i="174"/>
  <c r="M18" i="174" s="1"/>
  <c r="Q18" i="174" s="1"/>
  <c r="Z14" i="174"/>
  <c r="K14" i="174"/>
  <c r="M14" i="174" s="1"/>
  <c r="Q14" i="174" s="1"/>
  <c r="V14" i="174" s="1"/>
  <c r="Z13" i="174"/>
  <c r="K13" i="174"/>
  <c r="M13" i="174" s="1"/>
  <c r="Q13" i="174" s="1"/>
  <c r="V13" i="174" s="1"/>
  <c r="Z12" i="174"/>
  <c r="D13" i="173" s="1"/>
  <c r="K12" i="174"/>
  <c r="M12" i="174" s="1"/>
  <c r="Q12" i="174" s="1"/>
  <c r="V12" i="174" s="1"/>
  <c r="D47" i="173"/>
  <c r="D46" i="173"/>
  <c r="D42" i="173"/>
  <c r="D41" i="173"/>
  <c r="D40" i="173"/>
  <c r="D39" i="173"/>
  <c r="D37" i="173"/>
  <c r="D36" i="173"/>
  <c r="D31" i="173"/>
  <c r="D29" i="173"/>
  <c r="D27" i="173"/>
  <c r="D25" i="173"/>
  <c r="D24" i="173"/>
  <c r="D23" i="173"/>
  <c r="D22" i="173"/>
  <c r="D21" i="173"/>
  <c r="D19" i="173"/>
  <c r="D17" i="173"/>
  <c r="D16" i="173"/>
  <c r="D15" i="173"/>
  <c r="G7" i="173"/>
  <c r="V19" i="175" l="1"/>
  <c r="V19" i="184"/>
  <c r="V19" i="182"/>
  <c r="V19" i="187"/>
  <c r="V19" i="189"/>
  <c r="D38" i="173"/>
  <c r="D35" i="173"/>
  <c r="D34" i="173" s="1"/>
  <c r="D9" i="173" s="1"/>
  <c r="D8" i="173" s="1"/>
  <c r="V19" i="177"/>
  <c r="V19" i="185"/>
  <c r="V19" i="178"/>
  <c r="V19" i="181"/>
  <c r="V19" i="180"/>
  <c r="V19" i="186"/>
  <c r="D45" i="173"/>
  <c r="V19" i="176"/>
  <c r="V19" i="183"/>
  <c r="V19" i="190"/>
  <c r="D12" i="173"/>
  <c r="D11" i="173" s="1"/>
  <c r="V19" i="174"/>
  <c r="V19" i="179"/>
  <c r="F179" i="169" l="1"/>
  <c r="L153" i="169"/>
  <c r="P121" i="169"/>
  <c r="P120" i="169"/>
  <c r="P119" i="169"/>
  <c r="P118" i="169"/>
  <c r="P117" i="169"/>
  <c r="P116" i="169"/>
  <c r="P115" i="169"/>
  <c r="O114" i="169"/>
  <c r="N114" i="169"/>
  <c r="M114" i="169"/>
  <c r="L114" i="169"/>
  <c r="K114" i="169"/>
  <c r="J114" i="169"/>
  <c r="I114" i="169"/>
  <c r="H114" i="169"/>
  <c r="G114" i="169"/>
  <c r="F114" i="169"/>
  <c r="E114" i="169"/>
  <c r="D114" i="169"/>
  <c r="C114" i="169"/>
  <c r="P113" i="169"/>
  <c r="P112" i="169"/>
  <c r="O111" i="169"/>
  <c r="N111" i="169"/>
  <c r="M111" i="169"/>
  <c r="L111" i="169"/>
  <c r="K111" i="169"/>
  <c r="K122" i="169" s="1"/>
  <c r="K123" i="169" s="1"/>
  <c r="J111" i="169"/>
  <c r="J122" i="169" s="1"/>
  <c r="J123" i="169" s="1"/>
  <c r="I111" i="169"/>
  <c r="I122" i="169" s="1"/>
  <c r="I123" i="169" s="1"/>
  <c r="H111" i="169"/>
  <c r="H122" i="169" s="1"/>
  <c r="H123" i="169" s="1"/>
  <c r="G111" i="169"/>
  <c r="G122" i="169" s="1"/>
  <c r="G123" i="169" s="1"/>
  <c r="F111" i="169"/>
  <c r="E111" i="169"/>
  <c r="D111" i="169"/>
  <c r="C111" i="169"/>
  <c r="C122" i="169" s="1"/>
  <c r="C123" i="169" s="1"/>
  <c r="P106" i="169"/>
  <c r="P105" i="169"/>
  <c r="P104" i="169"/>
  <c r="P103" i="169"/>
  <c r="P102" i="169"/>
  <c r="P101" i="169"/>
  <c r="P100" i="169"/>
  <c r="O99" i="169"/>
  <c r="N99" i="169"/>
  <c r="M99" i="169"/>
  <c r="L99" i="169"/>
  <c r="K99" i="169"/>
  <c r="J99" i="169"/>
  <c r="I99" i="169"/>
  <c r="H99" i="169"/>
  <c r="G99" i="169"/>
  <c r="F99" i="169"/>
  <c r="E99" i="169"/>
  <c r="D99" i="169"/>
  <c r="C99" i="169"/>
  <c r="P98" i="169"/>
  <c r="P97" i="169"/>
  <c r="O96" i="169"/>
  <c r="N96" i="169"/>
  <c r="N107" i="169" s="1"/>
  <c r="N108" i="169" s="1"/>
  <c r="M96" i="169"/>
  <c r="M107" i="169" s="1"/>
  <c r="M108" i="169" s="1"/>
  <c r="L96" i="169"/>
  <c r="K96" i="169"/>
  <c r="J96" i="169"/>
  <c r="I96" i="169"/>
  <c r="I107" i="169" s="1"/>
  <c r="I108" i="169" s="1"/>
  <c r="I124" i="169" s="1"/>
  <c r="D169" i="169" s="1"/>
  <c r="H96" i="169"/>
  <c r="G96" i="169"/>
  <c r="F96" i="169"/>
  <c r="F107" i="169" s="1"/>
  <c r="F108" i="169" s="1"/>
  <c r="E96" i="169"/>
  <c r="E107" i="169" s="1"/>
  <c r="E108" i="169" s="1"/>
  <c r="D96" i="169"/>
  <c r="C96" i="169"/>
  <c r="C107" i="169" s="1"/>
  <c r="O90" i="169"/>
  <c r="H149" i="169" s="1"/>
  <c r="N90" i="169"/>
  <c r="N91" i="169" s="1"/>
  <c r="M90" i="169"/>
  <c r="H147" i="169" s="1"/>
  <c r="L90" i="169"/>
  <c r="H146" i="169" s="1"/>
  <c r="K90" i="169"/>
  <c r="K91" i="169" s="1"/>
  <c r="J90" i="169"/>
  <c r="J91" i="169" s="1"/>
  <c r="I90" i="169"/>
  <c r="I91" i="169" s="1"/>
  <c r="H90" i="169"/>
  <c r="H91" i="169" s="1"/>
  <c r="G90" i="169"/>
  <c r="G91" i="169" s="1"/>
  <c r="F90" i="169"/>
  <c r="H140" i="169" s="1"/>
  <c r="E90" i="169"/>
  <c r="E91" i="169" s="1"/>
  <c r="D90" i="169"/>
  <c r="D91" i="169" s="1"/>
  <c r="C90" i="169"/>
  <c r="C91" i="169" s="1"/>
  <c r="P89" i="169"/>
  <c r="P88" i="169"/>
  <c r="P87" i="169"/>
  <c r="P86" i="169"/>
  <c r="F82" i="169"/>
  <c r="E82" i="169"/>
  <c r="O81" i="169"/>
  <c r="F149" i="169" s="1"/>
  <c r="N81" i="169"/>
  <c r="F148" i="169" s="1"/>
  <c r="M81" i="169"/>
  <c r="M82" i="169" s="1"/>
  <c r="L81" i="169"/>
  <c r="L82" i="169" s="1"/>
  <c r="K81" i="169"/>
  <c r="K82" i="169" s="1"/>
  <c r="J81" i="169"/>
  <c r="F144" i="169" s="1"/>
  <c r="I81" i="169"/>
  <c r="F143" i="169" s="1"/>
  <c r="H81" i="169"/>
  <c r="F142" i="169" s="1"/>
  <c r="G81" i="169"/>
  <c r="F141" i="169" s="1"/>
  <c r="F81" i="169"/>
  <c r="F140" i="169" s="1"/>
  <c r="E81" i="169"/>
  <c r="F139" i="169" s="1"/>
  <c r="D81" i="169"/>
  <c r="F138" i="169" s="1"/>
  <c r="C81" i="169"/>
  <c r="C82" i="169" s="1"/>
  <c r="P80" i="169"/>
  <c r="P79" i="169"/>
  <c r="P78" i="169"/>
  <c r="P77" i="169"/>
  <c r="P76" i="169"/>
  <c r="O70" i="169"/>
  <c r="O71" i="169" s="1"/>
  <c r="N70" i="169"/>
  <c r="N71" i="169" s="1"/>
  <c r="M70" i="169"/>
  <c r="E147" i="169" s="1"/>
  <c r="L70" i="169"/>
  <c r="L71" i="169" s="1"/>
  <c r="K70" i="169"/>
  <c r="E145" i="169" s="1"/>
  <c r="J70" i="169"/>
  <c r="J71" i="169" s="1"/>
  <c r="I70" i="169"/>
  <c r="E143" i="169" s="1"/>
  <c r="H70" i="169"/>
  <c r="E142" i="169" s="1"/>
  <c r="G70" i="169"/>
  <c r="E141" i="169" s="1"/>
  <c r="F70" i="169"/>
  <c r="F71" i="169" s="1"/>
  <c r="E70" i="169"/>
  <c r="E71" i="169" s="1"/>
  <c r="D70" i="169"/>
  <c r="D71" i="169" s="1"/>
  <c r="C70" i="169"/>
  <c r="E137" i="169" s="1"/>
  <c r="P69" i="169"/>
  <c r="P68" i="169"/>
  <c r="P67" i="169"/>
  <c r="P66" i="169"/>
  <c r="P65" i="169"/>
  <c r="P58" i="169"/>
  <c r="P56" i="169"/>
  <c r="P55" i="169"/>
  <c r="P54" i="169"/>
  <c r="O53" i="169"/>
  <c r="N53" i="169"/>
  <c r="M53" i="169"/>
  <c r="L53" i="169"/>
  <c r="K53" i="169"/>
  <c r="J53" i="169"/>
  <c r="I53" i="169"/>
  <c r="H53" i="169"/>
  <c r="G53" i="169"/>
  <c r="F53" i="169"/>
  <c r="E53" i="169"/>
  <c r="D53" i="169"/>
  <c r="C53" i="169"/>
  <c r="P52" i="169"/>
  <c r="P51" i="169"/>
  <c r="P50" i="169"/>
  <c r="P49" i="169"/>
  <c r="P48" i="169"/>
  <c r="P47" i="169"/>
  <c r="P46" i="169"/>
  <c r="P45" i="169"/>
  <c r="P44" i="169"/>
  <c r="P43" i="169"/>
  <c r="P42" i="169"/>
  <c r="O41" i="169"/>
  <c r="O57" i="169" s="1"/>
  <c r="O59" i="169" s="1"/>
  <c r="N41" i="169"/>
  <c r="N57" i="169" s="1"/>
  <c r="N59" i="169" s="1"/>
  <c r="M41" i="169"/>
  <c r="L41" i="169"/>
  <c r="L57" i="169" s="1"/>
  <c r="L59" i="169" s="1"/>
  <c r="K41" i="169"/>
  <c r="K57" i="169" s="1"/>
  <c r="K59" i="169" s="1"/>
  <c r="J41" i="169"/>
  <c r="J57" i="169" s="1"/>
  <c r="J59" i="169" s="1"/>
  <c r="I41" i="169"/>
  <c r="I57" i="169" s="1"/>
  <c r="I59" i="169" s="1"/>
  <c r="H41" i="169"/>
  <c r="H57" i="169" s="1"/>
  <c r="H59" i="169" s="1"/>
  <c r="G41" i="169"/>
  <c r="G57" i="169" s="1"/>
  <c r="G59" i="169" s="1"/>
  <c r="F41" i="169"/>
  <c r="F57" i="169" s="1"/>
  <c r="F59" i="169" s="1"/>
  <c r="E41" i="169"/>
  <c r="D41" i="169"/>
  <c r="D57" i="169" s="1"/>
  <c r="D59" i="169" s="1"/>
  <c r="C41" i="169"/>
  <c r="C57" i="169" s="1"/>
  <c r="C59" i="169" s="1"/>
  <c r="P40" i="169"/>
  <c r="P39" i="169"/>
  <c r="P38" i="169"/>
  <c r="P32" i="169"/>
  <c r="P30" i="169"/>
  <c r="P29" i="169"/>
  <c r="P28" i="169"/>
  <c r="P27" i="169"/>
  <c r="P26" i="169"/>
  <c r="O25" i="169"/>
  <c r="N25" i="169"/>
  <c r="M25" i="169"/>
  <c r="L25" i="169"/>
  <c r="K25" i="169"/>
  <c r="J25" i="169"/>
  <c r="I25" i="169"/>
  <c r="H25" i="169"/>
  <c r="G25" i="169"/>
  <c r="F25" i="169"/>
  <c r="E25" i="169"/>
  <c r="D25" i="169"/>
  <c r="C25" i="169"/>
  <c r="P24" i="169"/>
  <c r="P23" i="169"/>
  <c r="P22" i="169"/>
  <c r="P21" i="169"/>
  <c r="P20" i="169"/>
  <c r="P19" i="169"/>
  <c r="P18" i="169"/>
  <c r="O17" i="169"/>
  <c r="N17" i="169"/>
  <c r="M17" i="169"/>
  <c r="L17" i="169"/>
  <c r="K17" i="169"/>
  <c r="J17" i="169"/>
  <c r="I17" i="169"/>
  <c r="H17" i="169"/>
  <c r="G17" i="169"/>
  <c r="F17" i="169"/>
  <c r="E17" i="169"/>
  <c r="D17" i="169"/>
  <c r="C17" i="169"/>
  <c r="P16" i="169"/>
  <c r="P15" i="169"/>
  <c r="P14" i="169"/>
  <c r="P13" i="169"/>
  <c r="O12" i="169"/>
  <c r="N12" i="169"/>
  <c r="M12" i="169"/>
  <c r="L12" i="169"/>
  <c r="K12" i="169"/>
  <c r="J12" i="169"/>
  <c r="I12" i="169"/>
  <c r="H12" i="169"/>
  <c r="G12" i="169"/>
  <c r="F12" i="169"/>
  <c r="E12" i="169"/>
  <c r="D12" i="169"/>
  <c r="C12" i="169"/>
  <c r="P11" i="169"/>
  <c r="P10" i="169"/>
  <c r="P9" i="169"/>
  <c r="I17" i="168"/>
  <c r="H17" i="168"/>
  <c r="G17" i="168"/>
  <c r="F17" i="168"/>
  <c r="E17" i="168"/>
  <c r="D17" i="168"/>
  <c r="C17" i="168"/>
  <c r="B17" i="168"/>
  <c r="J16" i="168"/>
  <c r="J15" i="168"/>
  <c r="J14" i="168"/>
  <c r="J13" i="168"/>
  <c r="J12" i="168"/>
  <c r="D109" i="167"/>
  <c r="K101" i="167"/>
  <c r="K109" i="167" s="1"/>
  <c r="J101" i="167"/>
  <c r="J109" i="167" s="1"/>
  <c r="I101" i="167"/>
  <c r="I109" i="167" s="1"/>
  <c r="H101" i="167"/>
  <c r="H109" i="167" s="1"/>
  <c r="G101" i="167"/>
  <c r="G109" i="167" s="1"/>
  <c r="F101" i="167"/>
  <c r="F109" i="167" s="1"/>
  <c r="E101" i="167"/>
  <c r="E109" i="167" s="1"/>
  <c r="D101" i="167"/>
  <c r="C101" i="167"/>
  <c r="C109" i="167" s="1"/>
  <c r="B101" i="167"/>
  <c r="K100" i="167"/>
  <c r="K108" i="167" s="1"/>
  <c r="J100" i="167"/>
  <c r="J108" i="167" s="1"/>
  <c r="I100" i="167"/>
  <c r="I108" i="167" s="1"/>
  <c r="H100" i="167"/>
  <c r="H108" i="167" s="1"/>
  <c r="G100" i="167"/>
  <c r="G108" i="167" s="1"/>
  <c r="F100" i="167"/>
  <c r="F108" i="167" s="1"/>
  <c r="E100" i="167"/>
  <c r="E108" i="167" s="1"/>
  <c r="D100" i="167"/>
  <c r="D108" i="167" s="1"/>
  <c r="C100" i="167"/>
  <c r="C108" i="167" s="1"/>
  <c r="B100" i="167"/>
  <c r="K99" i="167"/>
  <c r="K107" i="167" s="1"/>
  <c r="J99" i="167"/>
  <c r="J107" i="167" s="1"/>
  <c r="I99" i="167"/>
  <c r="I107" i="167" s="1"/>
  <c r="H99" i="167"/>
  <c r="H107" i="167" s="1"/>
  <c r="G99" i="167"/>
  <c r="G107" i="167" s="1"/>
  <c r="F99" i="167"/>
  <c r="F107" i="167" s="1"/>
  <c r="E99" i="167"/>
  <c r="E107" i="167" s="1"/>
  <c r="D99" i="167"/>
  <c r="D107" i="167" s="1"/>
  <c r="C99" i="167"/>
  <c r="C107" i="167" s="1"/>
  <c r="B99" i="167"/>
  <c r="K98" i="167"/>
  <c r="K106" i="167" s="1"/>
  <c r="J98" i="167"/>
  <c r="J106" i="167" s="1"/>
  <c r="I98" i="167"/>
  <c r="I106" i="167" s="1"/>
  <c r="H98" i="167"/>
  <c r="H106" i="167" s="1"/>
  <c r="G98" i="167"/>
  <c r="G106" i="167" s="1"/>
  <c r="F98" i="167"/>
  <c r="F106" i="167" s="1"/>
  <c r="E98" i="167"/>
  <c r="E106" i="167" s="1"/>
  <c r="D98" i="167"/>
  <c r="D106" i="167" s="1"/>
  <c r="C98" i="167"/>
  <c r="C106" i="167" s="1"/>
  <c r="B98" i="167"/>
  <c r="K97" i="167"/>
  <c r="K105" i="167" s="1"/>
  <c r="J97" i="167"/>
  <c r="J105" i="167" s="1"/>
  <c r="I97" i="167"/>
  <c r="I105" i="167" s="1"/>
  <c r="H97" i="167"/>
  <c r="H105" i="167" s="1"/>
  <c r="G97" i="167"/>
  <c r="G105" i="167" s="1"/>
  <c r="F97" i="167"/>
  <c r="F105" i="167" s="1"/>
  <c r="E97" i="167"/>
  <c r="E105" i="167" s="1"/>
  <c r="D97" i="167"/>
  <c r="D105" i="167" s="1"/>
  <c r="C97" i="167"/>
  <c r="C105" i="167" s="1"/>
  <c r="B97" i="167"/>
  <c r="L92" i="167"/>
  <c r="L91" i="167"/>
  <c r="L90" i="167"/>
  <c r="L89" i="167"/>
  <c r="L88" i="167"/>
  <c r="L69" i="167"/>
  <c r="L68" i="167"/>
  <c r="L67" i="167"/>
  <c r="L66" i="167"/>
  <c r="L65" i="167"/>
  <c r="L58" i="167"/>
  <c r="L57" i="167"/>
  <c r="L56" i="167"/>
  <c r="L55" i="167"/>
  <c r="L54" i="167"/>
  <c r="L47" i="167"/>
  <c r="L46" i="167"/>
  <c r="L45" i="167"/>
  <c r="L44" i="167"/>
  <c r="L43" i="167"/>
  <c r="L36" i="167"/>
  <c r="L35" i="167"/>
  <c r="L34" i="167"/>
  <c r="L33" i="167"/>
  <c r="L32" i="167"/>
  <c r="L25" i="167"/>
  <c r="L24" i="167"/>
  <c r="L23" i="167"/>
  <c r="L22" i="167"/>
  <c r="L21" i="167"/>
  <c r="L14" i="167"/>
  <c r="L13" i="167"/>
  <c r="L12" i="167"/>
  <c r="L11" i="167"/>
  <c r="L10" i="167"/>
  <c r="I19" i="166"/>
  <c r="I17" i="166"/>
  <c r="I12" i="166"/>
  <c r="D12" i="166"/>
  <c r="C12" i="166"/>
  <c r="I51" i="165"/>
  <c r="F48" i="165"/>
  <c r="E48" i="165"/>
  <c r="F47" i="165"/>
  <c r="E47" i="165"/>
  <c r="F46" i="165"/>
  <c r="E46" i="165"/>
  <c r="F45" i="165"/>
  <c r="E45" i="165"/>
  <c r="F44" i="165"/>
  <c r="E44" i="165"/>
  <c r="F43" i="165"/>
  <c r="E43" i="165"/>
  <c r="F42" i="165"/>
  <c r="E42" i="165"/>
  <c r="F41" i="165"/>
  <c r="E41" i="165"/>
  <c r="F40" i="165"/>
  <c r="E40" i="165"/>
  <c r="I33" i="165"/>
  <c r="I32" i="165"/>
  <c r="I31" i="165"/>
  <c r="I30" i="165"/>
  <c r="I29" i="165"/>
  <c r="I28" i="165"/>
  <c r="I27" i="165"/>
  <c r="I26" i="165"/>
  <c r="F25" i="165"/>
  <c r="E25" i="165"/>
  <c r="I24" i="165"/>
  <c r="I23" i="165"/>
  <c r="I22" i="165"/>
  <c r="F21" i="165"/>
  <c r="E21" i="165"/>
  <c r="I20" i="165"/>
  <c r="I19" i="165"/>
  <c r="I18" i="165"/>
  <c r="I17" i="165"/>
  <c r="F16" i="165"/>
  <c r="E16" i="165"/>
  <c r="D15" i="165"/>
  <c r="C15" i="165"/>
  <c r="AE8" i="164"/>
  <c r="F18" i="162"/>
  <c r="E18" i="162"/>
  <c r="D18" i="162"/>
  <c r="C18" i="162"/>
  <c r="B18" i="162"/>
  <c r="G17" i="162"/>
  <c r="G16" i="162"/>
  <c r="G15" i="162"/>
  <c r="G14" i="162"/>
  <c r="G13" i="162"/>
  <c r="G12" i="162"/>
  <c r="G11" i="162"/>
  <c r="G10" i="162"/>
  <c r="G41" i="165" l="1"/>
  <c r="G45" i="165"/>
  <c r="I45" i="165" s="1"/>
  <c r="G82" i="169"/>
  <c r="L122" i="169"/>
  <c r="L123" i="169" s="1"/>
  <c r="H107" i="169"/>
  <c r="H108" i="169" s="1"/>
  <c r="L91" i="169"/>
  <c r="H141" i="169"/>
  <c r="O91" i="169"/>
  <c r="H143" i="169"/>
  <c r="G40" i="165"/>
  <c r="I40" i="165" s="1"/>
  <c r="G44" i="165"/>
  <c r="I44" i="165" s="1"/>
  <c r="D82" i="169"/>
  <c r="D107" i="169"/>
  <c r="D108" i="169" s="1"/>
  <c r="J31" i="169"/>
  <c r="J33" i="169" s="1"/>
  <c r="H71" i="169"/>
  <c r="I31" i="169"/>
  <c r="I33" i="169" s="1"/>
  <c r="I71" i="169"/>
  <c r="K107" i="169"/>
  <c r="K108" i="169" s="1"/>
  <c r="K124" i="169" s="1"/>
  <c r="D171" i="169" s="1"/>
  <c r="E122" i="169"/>
  <c r="E123" i="169" s="1"/>
  <c r="M122" i="169"/>
  <c r="M123" i="169" s="1"/>
  <c r="E144" i="169"/>
  <c r="E31" i="169"/>
  <c r="E33" i="169" s="1"/>
  <c r="M31" i="169"/>
  <c r="M33" i="169" s="1"/>
  <c r="M34" i="169" s="1"/>
  <c r="N82" i="169"/>
  <c r="L107" i="169"/>
  <c r="L108" i="169" s="1"/>
  <c r="O122" i="169"/>
  <c r="O123" i="169" s="1"/>
  <c r="E148" i="169"/>
  <c r="D122" i="169"/>
  <c r="D123" i="169" s="1"/>
  <c r="D124" i="169" s="1"/>
  <c r="D164" i="169" s="1"/>
  <c r="M71" i="169"/>
  <c r="O82" i="169"/>
  <c r="I11" i="166"/>
  <c r="J11" i="166" s="1"/>
  <c r="P99" i="169"/>
  <c r="H138" i="169"/>
  <c r="J107" i="169"/>
  <c r="J108" i="169" s="1"/>
  <c r="J124" i="169" s="1"/>
  <c r="D170" i="169" s="1"/>
  <c r="G48" i="165"/>
  <c r="H31" i="169"/>
  <c r="H33" i="169" s="1"/>
  <c r="H34" i="169" s="1"/>
  <c r="E139" i="169"/>
  <c r="H124" i="169"/>
  <c r="D168" i="169" s="1"/>
  <c r="C144" i="169"/>
  <c r="J34" i="169"/>
  <c r="D144" i="169"/>
  <c r="J60" i="169"/>
  <c r="D142" i="169"/>
  <c r="H60" i="169"/>
  <c r="C142" i="169"/>
  <c r="E124" i="169"/>
  <c r="D165" i="169" s="1"/>
  <c r="P96" i="169"/>
  <c r="O107" i="169"/>
  <c r="O108" i="169" s="1"/>
  <c r="F122" i="169"/>
  <c r="F123" i="169" s="1"/>
  <c r="F124" i="169" s="1"/>
  <c r="D166" i="169" s="1"/>
  <c r="N122" i="169"/>
  <c r="N123" i="169" s="1"/>
  <c r="N124" i="169" s="1"/>
  <c r="D174" i="169" s="1"/>
  <c r="I15" i="165"/>
  <c r="I12" i="165" s="1"/>
  <c r="G43" i="165"/>
  <c r="I43" i="165" s="1"/>
  <c r="G47" i="165"/>
  <c r="M91" i="169"/>
  <c r="P91" i="169" s="1"/>
  <c r="H144" i="169"/>
  <c r="H148" i="169"/>
  <c r="G42" i="165"/>
  <c r="I42" i="165" s="1"/>
  <c r="H139" i="169"/>
  <c r="F146" i="169"/>
  <c r="E149" i="169"/>
  <c r="G46" i="165"/>
  <c r="I46" i="165" s="1"/>
  <c r="P17" i="169"/>
  <c r="K31" i="169"/>
  <c r="K33" i="169" s="1"/>
  <c r="K34" i="169" s="1"/>
  <c r="P25" i="169"/>
  <c r="O31" i="169"/>
  <c r="O33" i="169" s="1"/>
  <c r="C149" i="169" s="1"/>
  <c r="H82" i="169"/>
  <c r="E140" i="169"/>
  <c r="L97" i="167"/>
  <c r="L105" i="167" s="1"/>
  <c r="L100" i="167"/>
  <c r="L108" i="167" s="1"/>
  <c r="L98" i="167"/>
  <c r="L106" i="167" s="1"/>
  <c r="L101" i="167"/>
  <c r="L109" i="167" s="1"/>
  <c r="D31" i="169"/>
  <c r="D33" i="169" s="1"/>
  <c r="D34" i="169" s="1"/>
  <c r="L31" i="169"/>
  <c r="L33" i="169" s="1"/>
  <c r="C146" i="169" s="1"/>
  <c r="I82" i="169"/>
  <c r="F91" i="169"/>
  <c r="H142" i="169"/>
  <c r="J17" i="168"/>
  <c r="F31" i="169"/>
  <c r="F33" i="169" s="1"/>
  <c r="C140" i="169" s="1"/>
  <c r="N31" i="169"/>
  <c r="N33" i="169" s="1"/>
  <c r="N34" i="169" s="1"/>
  <c r="P53" i="169"/>
  <c r="F147" i="169"/>
  <c r="M124" i="169"/>
  <c r="D173" i="169" s="1"/>
  <c r="E15" i="165"/>
  <c r="G18" i="162"/>
  <c r="L99" i="167"/>
  <c r="L107" i="167" s="1"/>
  <c r="P41" i="169"/>
  <c r="E57" i="169"/>
  <c r="E59" i="169" s="1"/>
  <c r="D139" i="169" s="1"/>
  <c r="M57" i="169"/>
  <c r="M59" i="169" s="1"/>
  <c r="M60" i="169" s="1"/>
  <c r="G71" i="169"/>
  <c r="P114" i="169"/>
  <c r="D148" i="169"/>
  <c r="N60" i="169"/>
  <c r="D143" i="169"/>
  <c r="I60" i="169"/>
  <c r="C143" i="169"/>
  <c r="I34" i="169"/>
  <c r="D145" i="169"/>
  <c r="K60" i="169"/>
  <c r="D146" i="169"/>
  <c r="L60" i="169"/>
  <c r="C139" i="169"/>
  <c r="E34" i="169"/>
  <c r="C147" i="169"/>
  <c r="C138" i="169"/>
  <c r="D137" i="169"/>
  <c r="C60" i="169"/>
  <c r="O60" i="169"/>
  <c r="D149" i="169"/>
  <c r="D140" i="169"/>
  <c r="F60" i="169"/>
  <c r="D138" i="169"/>
  <c r="D60" i="169"/>
  <c r="G60" i="169"/>
  <c r="D141" i="169"/>
  <c r="C31" i="169"/>
  <c r="C108" i="169"/>
  <c r="F137" i="169"/>
  <c r="E138" i="169"/>
  <c r="F145" i="169"/>
  <c r="E146" i="169"/>
  <c r="H137" i="169"/>
  <c r="P12" i="169"/>
  <c r="P111" i="169"/>
  <c r="G31" i="169"/>
  <c r="G33" i="169" s="1"/>
  <c r="H145" i="169"/>
  <c r="F15" i="165"/>
  <c r="G15" i="165" s="1"/>
  <c r="P70" i="169"/>
  <c r="C71" i="169"/>
  <c r="K71" i="169"/>
  <c r="P81" i="169"/>
  <c r="J82" i="169"/>
  <c r="P90" i="169"/>
  <c r="G107" i="169"/>
  <c r="G108" i="169" s="1"/>
  <c r="G124" i="169" s="1"/>
  <c r="D167" i="169" s="1"/>
  <c r="G142" i="169" l="1"/>
  <c r="I142" i="169" s="1"/>
  <c r="K142" i="169" s="1"/>
  <c r="E60" i="169"/>
  <c r="O34" i="169"/>
  <c r="C145" i="169"/>
  <c r="C148" i="169"/>
  <c r="G148" i="169" s="1"/>
  <c r="I148" i="169" s="1"/>
  <c r="K148" i="169" s="1"/>
  <c r="L148" i="169" s="1"/>
  <c r="O124" i="169"/>
  <c r="D175" i="169" s="1"/>
  <c r="L124" i="169"/>
  <c r="D172" i="169" s="1"/>
  <c r="I41" i="165"/>
  <c r="I39" i="165" s="1"/>
  <c r="I38" i="165" s="1"/>
  <c r="I11" i="165" s="1"/>
  <c r="J11" i="165" s="1"/>
  <c r="F34" i="169"/>
  <c r="G144" i="169"/>
  <c r="I144" i="169" s="1"/>
  <c r="K144" i="169" s="1"/>
  <c r="G138" i="169"/>
  <c r="I138" i="169" s="1"/>
  <c r="K138" i="169" s="1"/>
  <c r="L138" i="169" s="1"/>
  <c r="D147" i="169"/>
  <c r="P59" i="169"/>
  <c r="P123" i="169"/>
  <c r="P122" i="169"/>
  <c r="P57" i="169"/>
  <c r="P82" i="169"/>
  <c r="L34" i="169"/>
  <c r="G140" i="169"/>
  <c r="I140" i="169" s="1"/>
  <c r="K140" i="169" s="1"/>
  <c r="G147" i="169"/>
  <c r="I147" i="169" s="1"/>
  <c r="K147" i="169" s="1"/>
  <c r="G145" i="169"/>
  <c r="I145" i="169" s="1"/>
  <c r="K145" i="169" s="1"/>
  <c r="L142" i="169"/>
  <c r="C168" i="169"/>
  <c r="E168" i="169" s="1"/>
  <c r="F168" i="169" s="1"/>
  <c r="C174" i="169"/>
  <c r="E174" i="169" s="1"/>
  <c r="F174" i="169" s="1"/>
  <c r="C124" i="169"/>
  <c r="D163" i="169" s="1"/>
  <c r="P108" i="169"/>
  <c r="P124" i="169" s="1"/>
  <c r="C33" i="169"/>
  <c r="P31" i="169"/>
  <c r="G139" i="169"/>
  <c r="I139" i="169" s="1"/>
  <c r="K139" i="169" s="1"/>
  <c r="L144" i="169"/>
  <c r="C170" i="169"/>
  <c r="E170" i="169" s="1"/>
  <c r="F170" i="169" s="1"/>
  <c r="P107" i="169"/>
  <c r="C141" i="169"/>
  <c r="G141" i="169" s="1"/>
  <c r="I141" i="169" s="1"/>
  <c r="K141" i="169" s="1"/>
  <c r="G34" i="169"/>
  <c r="P60" i="169"/>
  <c r="P71" i="169"/>
  <c r="G146" i="169"/>
  <c r="I146" i="169" s="1"/>
  <c r="K146" i="169" s="1"/>
  <c r="G149" i="169"/>
  <c r="I149" i="169" s="1"/>
  <c r="K149" i="169" s="1"/>
  <c r="G143" i="169"/>
  <c r="I143" i="169" s="1"/>
  <c r="K143" i="169" s="1"/>
  <c r="C164" i="169" l="1"/>
  <c r="E164" i="169" s="1"/>
  <c r="F164" i="169" s="1"/>
  <c r="C169" i="169"/>
  <c r="E169" i="169" s="1"/>
  <c r="F169" i="169" s="1"/>
  <c r="L143" i="169"/>
  <c r="C137" i="169"/>
  <c r="G137" i="169" s="1"/>
  <c r="I137" i="169" s="1"/>
  <c r="K137" i="169" s="1"/>
  <c r="C34" i="169"/>
  <c r="P34" i="169" s="1"/>
  <c r="P33" i="169"/>
  <c r="L146" i="169"/>
  <c r="C172" i="169"/>
  <c r="E172" i="169" s="1"/>
  <c r="F172" i="169" s="1"/>
  <c r="C171" i="169"/>
  <c r="E171" i="169" s="1"/>
  <c r="F171" i="169" s="1"/>
  <c r="L145" i="169"/>
  <c r="C167" i="169"/>
  <c r="E167" i="169" s="1"/>
  <c r="F167" i="169" s="1"/>
  <c r="L141" i="169"/>
  <c r="C173" i="169"/>
  <c r="E173" i="169" s="1"/>
  <c r="F173" i="169" s="1"/>
  <c r="L147" i="169"/>
  <c r="C175" i="169"/>
  <c r="E175" i="169" s="1"/>
  <c r="F175" i="169" s="1"/>
  <c r="L149" i="169"/>
  <c r="C165" i="169"/>
  <c r="E165" i="169" s="1"/>
  <c r="F165" i="169" s="1"/>
  <c r="L139" i="169"/>
  <c r="C166" i="169"/>
  <c r="E166" i="169" s="1"/>
  <c r="F166" i="169" s="1"/>
  <c r="L140" i="169"/>
  <c r="C163" i="169" l="1"/>
  <c r="E163" i="169" s="1"/>
  <c r="L150" i="169"/>
  <c r="L137" i="169"/>
  <c r="L151" i="169"/>
  <c r="L152" i="169" l="1"/>
  <c r="L154" i="169" s="1"/>
  <c r="F177" i="169"/>
  <c r="F163" i="169"/>
  <c r="F176" i="169"/>
  <c r="F178" i="169" l="1"/>
  <c r="F180" i="169" s="1"/>
  <c r="K44" i="159" l="1"/>
  <c r="K43" i="159"/>
  <c r="K42" i="159" s="1"/>
  <c r="J42" i="159"/>
  <c r="I42" i="159"/>
  <c r="H42" i="159"/>
  <c r="G42" i="159"/>
  <c r="F42" i="159"/>
  <c r="E42" i="159"/>
  <c r="D42" i="159"/>
  <c r="C42" i="159"/>
  <c r="B42" i="159"/>
  <c r="K40" i="159"/>
  <c r="K39" i="159"/>
  <c r="K38" i="159"/>
  <c r="K37" i="159"/>
  <c r="K36" i="159"/>
  <c r="J35" i="159"/>
  <c r="I35" i="159"/>
  <c r="H35" i="159"/>
  <c r="G35" i="159"/>
  <c r="F35" i="159"/>
  <c r="E35" i="159"/>
  <c r="D35" i="159"/>
  <c r="C35" i="159"/>
  <c r="B35" i="159"/>
  <c r="K34" i="159"/>
  <c r="K33" i="159"/>
  <c r="K32" i="159"/>
  <c r="K31" i="159"/>
  <c r="K30" i="159"/>
  <c r="K29" i="159" s="1"/>
  <c r="J29" i="159"/>
  <c r="I29" i="159"/>
  <c r="H29" i="159"/>
  <c r="G29" i="159"/>
  <c r="F29" i="159"/>
  <c r="E29" i="159"/>
  <c r="D29" i="159"/>
  <c r="C29" i="159"/>
  <c r="B29" i="159"/>
  <c r="K28" i="159"/>
  <c r="K27" i="159"/>
  <c r="K26" i="159"/>
  <c r="K25" i="159"/>
  <c r="K24" i="159"/>
  <c r="J23" i="159"/>
  <c r="I23" i="159"/>
  <c r="H23" i="159"/>
  <c r="G23" i="159"/>
  <c r="F23" i="159"/>
  <c r="E23" i="159"/>
  <c r="D23" i="159"/>
  <c r="C23" i="159"/>
  <c r="B23" i="159"/>
  <c r="K22" i="159"/>
  <c r="K21" i="159"/>
  <c r="K20" i="159"/>
  <c r="K19" i="159"/>
  <c r="K18" i="159"/>
  <c r="K17" i="159"/>
  <c r="K16" i="159"/>
  <c r="K15" i="159"/>
  <c r="K14" i="159"/>
  <c r="K13" i="159"/>
  <c r="K12" i="159"/>
  <c r="K11" i="159"/>
  <c r="K10" i="159"/>
  <c r="J9" i="159"/>
  <c r="I9" i="159"/>
  <c r="H9" i="159"/>
  <c r="G9" i="159"/>
  <c r="F9" i="159"/>
  <c r="E9" i="159"/>
  <c r="D9" i="159"/>
  <c r="C9" i="159"/>
  <c r="B9" i="159"/>
  <c r="K44" i="158"/>
  <c r="K43" i="158"/>
  <c r="J42" i="158"/>
  <c r="I42" i="158"/>
  <c r="H42" i="158"/>
  <c r="G42" i="158"/>
  <c r="F42" i="158"/>
  <c r="E42" i="158"/>
  <c r="D42" i="158"/>
  <c r="C42" i="158"/>
  <c r="B42" i="158"/>
  <c r="K40" i="158"/>
  <c r="K39" i="158"/>
  <c r="K38" i="158"/>
  <c r="K37" i="158"/>
  <c r="K36" i="158"/>
  <c r="J35" i="158"/>
  <c r="I35" i="158"/>
  <c r="H35" i="158"/>
  <c r="G35" i="158"/>
  <c r="F35" i="158"/>
  <c r="F41" i="158" s="1"/>
  <c r="E35" i="158"/>
  <c r="D35" i="158"/>
  <c r="C35" i="158"/>
  <c r="B35" i="158"/>
  <c r="K34" i="158"/>
  <c r="K33" i="158"/>
  <c r="K32" i="158"/>
  <c r="K31" i="158"/>
  <c r="K30" i="158"/>
  <c r="J29" i="158"/>
  <c r="I29" i="158"/>
  <c r="H29" i="158"/>
  <c r="G29" i="158"/>
  <c r="F29" i="158"/>
  <c r="E29" i="158"/>
  <c r="D29" i="158"/>
  <c r="C29" i="158"/>
  <c r="B29" i="158"/>
  <c r="K28" i="158"/>
  <c r="K27" i="158"/>
  <c r="K26" i="158"/>
  <c r="K25" i="158"/>
  <c r="K24" i="158"/>
  <c r="J23" i="158"/>
  <c r="I23" i="158"/>
  <c r="H23" i="158"/>
  <c r="G23" i="158"/>
  <c r="F23" i="158"/>
  <c r="E23" i="158"/>
  <c r="D23" i="158"/>
  <c r="C23" i="158"/>
  <c r="B23" i="158"/>
  <c r="K22" i="158"/>
  <c r="K21" i="158"/>
  <c r="K20" i="158"/>
  <c r="K19" i="158"/>
  <c r="K18" i="158"/>
  <c r="K17" i="158"/>
  <c r="K16" i="158"/>
  <c r="K15" i="158"/>
  <c r="K14" i="158"/>
  <c r="K13" i="158"/>
  <c r="K12" i="158"/>
  <c r="K11" i="158"/>
  <c r="K10" i="158"/>
  <c r="J9" i="158"/>
  <c r="I9" i="158"/>
  <c r="H9" i="158"/>
  <c r="G9" i="158"/>
  <c r="F9" i="158"/>
  <c r="E9" i="158"/>
  <c r="D9" i="158"/>
  <c r="C9" i="158"/>
  <c r="B9" i="158"/>
  <c r="K44" i="157"/>
  <c r="K43" i="157"/>
  <c r="K42" i="157" s="1"/>
  <c r="J42" i="157"/>
  <c r="I42" i="157"/>
  <c r="H42" i="157"/>
  <c r="G42" i="157"/>
  <c r="F42" i="157"/>
  <c r="E42" i="157"/>
  <c r="D42" i="157"/>
  <c r="C42" i="157"/>
  <c r="B42" i="157"/>
  <c r="K40" i="157"/>
  <c r="K39" i="157"/>
  <c r="K38" i="157"/>
  <c r="K37" i="157"/>
  <c r="K36" i="157"/>
  <c r="J35" i="157"/>
  <c r="I35" i="157"/>
  <c r="H35" i="157"/>
  <c r="G35" i="157"/>
  <c r="F35" i="157"/>
  <c r="E35" i="157"/>
  <c r="D35" i="157"/>
  <c r="C35" i="157"/>
  <c r="B35" i="157"/>
  <c r="B41" i="157" s="1"/>
  <c r="K34" i="157"/>
  <c r="K33" i="157"/>
  <c r="K32" i="157"/>
  <c r="K31" i="157"/>
  <c r="K30" i="157"/>
  <c r="J29" i="157"/>
  <c r="I29" i="157"/>
  <c r="H29" i="157"/>
  <c r="G29" i="157"/>
  <c r="F29" i="157"/>
  <c r="E29" i="157"/>
  <c r="D29" i="157"/>
  <c r="C29" i="157"/>
  <c r="B29" i="157"/>
  <c r="K28" i="157"/>
  <c r="K27" i="157"/>
  <c r="K26" i="157"/>
  <c r="K25" i="157"/>
  <c r="K24" i="157"/>
  <c r="J23" i="157"/>
  <c r="I23" i="157"/>
  <c r="H23" i="157"/>
  <c r="G23" i="157"/>
  <c r="F23" i="157"/>
  <c r="E23" i="157"/>
  <c r="D23" i="157"/>
  <c r="C23" i="157"/>
  <c r="B23" i="157"/>
  <c r="K22" i="157"/>
  <c r="K21" i="157"/>
  <c r="K20" i="157"/>
  <c r="K19" i="157"/>
  <c r="K18" i="157"/>
  <c r="K17" i="157"/>
  <c r="K16" i="157"/>
  <c r="K15" i="157"/>
  <c r="K14" i="157"/>
  <c r="K13" i="157"/>
  <c r="K12" i="157"/>
  <c r="K11" i="157"/>
  <c r="K10" i="157"/>
  <c r="J9" i="157"/>
  <c r="I9" i="157"/>
  <c r="H9" i="157"/>
  <c r="G9" i="157"/>
  <c r="F9" i="157"/>
  <c r="E9" i="157"/>
  <c r="D9" i="157"/>
  <c r="C9" i="157"/>
  <c r="B9" i="157"/>
  <c r="K44" i="156"/>
  <c r="K43" i="156"/>
  <c r="K42" i="156" s="1"/>
  <c r="J42" i="156"/>
  <c r="I42" i="156"/>
  <c r="H42" i="156"/>
  <c r="G42" i="156"/>
  <c r="F42" i="156"/>
  <c r="E42" i="156"/>
  <c r="D42" i="156"/>
  <c r="C42" i="156"/>
  <c r="B42" i="156"/>
  <c r="K40" i="156"/>
  <c r="K39" i="156"/>
  <c r="K38" i="156"/>
  <c r="K37" i="156"/>
  <c r="K36" i="156"/>
  <c r="K35" i="156"/>
  <c r="J35" i="156"/>
  <c r="I35" i="156"/>
  <c r="H35" i="156"/>
  <c r="G35" i="156"/>
  <c r="F35" i="156"/>
  <c r="E35" i="156"/>
  <c r="D35" i="156"/>
  <c r="C35" i="156"/>
  <c r="B35" i="156"/>
  <c r="K34" i="156"/>
  <c r="K33" i="156"/>
  <c r="K32" i="156"/>
  <c r="K31" i="156"/>
  <c r="K30" i="156"/>
  <c r="J29" i="156"/>
  <c r="I29" i="156"/>
  <c r="H29" i="156"/>
  <c r="G29" i="156"/>
  <c r="F29" i="156"/>
  <c r="E29" i="156"/>
  <c r="D29" i="156"/>
  <c r="C29" i="156"/>
  <c r="B29" i="156"/>
  <c r="K28" i="156"/>
  <c r="K27" i="156"/>
  <c r="K26" i="156"/>
  <c r="K25" i="156"/>
  <c r="K24" i="156"/>
  <c r="J23" i="156"/>
  <c r="I23" i="156"/>
  <c r="H23" i="156"/>
  <c r="G23" i="156"/>
  <c r="F23" i="156"/>
  <c r="E23" i="156"/>
  <c r="D23" i="156"/>
  <c r="C23" i="156"/>
  <c r="B23" i="156"/>
  <c r="K22" i="156"/>
  <c r="K21" i="156"/>
  <c r="K20" i="156"/>
  <c r="K19" i="156"/>
  <c r="K18" i="156"/>
  <c r="K17" i="156"/>
  <c r="K16" i="156"/>
  <c r="K15" i="156"/>
  <c r="K14" i="156"/>
  <c r="K13" i="156"/>
  <c r="K12" i="156"/>
  <c r="K11" i="156"/>
  <c r="K10" i="156"/>
  <c r="J9" i="156"/>
  <c r="I9" i="156"/>
  <c r="H9" i="156"/>
  <c r="G9" i="156"/>
  <c r="F9" i="156"/>
  <c r="E9" i="156"/>
  <c r="D9" i="156"/>
  <c r="C9" i="156"/>
  <c r="B9" i="156"/>
  <c r="K44" i="155"/>
  <c r="K43" i="155"/>
  <c r="K42" i="155" s="1"/>
  <c r="J42" i="155"/>
  <c r="I42" i="155"/>
  <c r="H42" i="155"/>
  <c r="G42" i="155"/>
  <c r="F42" i="155"/>
  <c r="E42" i="155"/>
  <c r="D42" i="155"/>
  <c r="C42" i="155"/>
  <c r="B42" i="155"/>
  <c r="K40" i="155"/>
  <c r="K39" i="155"/>
  <c r="K38" i="155"/>
  <c r="K37" i="155"/>
  <c r="K35" i="155" s="1"/>
  <c r="K36" i="155"/>
  <c r="J35" i="155"/>
  <c r="I35" i="155"/>
  <c r="H35" i="155"/>
  <c r="G35" i="155"/>
  <c r="F35" i="155"/>
  <c r="E35" i="155"/>
  <c r="D35" i="155"/>
  <c r="C35" i="155"/>
  <c r="B35" i="155"/>
  <c r="K34" i="155"/>
  <c r="K33" i="155"/>
  <c r="K32" i="155"/>
  <c r="K31" i="155"/>
  <c r="K30" i="155"/>
  <c r="J29" i="155"/>
  <c r="I29" i="155"/>
  <c r="H29" i="155"/>
  <c r="G29" i="155"/>
  <c r="F29" i="155"/>
  <c r="E29" i="155"/>
  <c r="D29" i="155"/>
  <c r="C29" i="155"/>
  <c r="B29" i="155"/>
  <c r="K28" i="155"/>
  <c r="K27" i="155"/>
  <c r="K26" i="155"/>
  <c r="K25" i="155"/>
  <c r="K24" i="155"/>
  <c r="K23" i="155" s="1"/>
  <c r="J23" i="155"/>
  <c r="I23" i="155"/>
  <c r="H23" i="155"/>
  <c r="G23" i="155"/>
  <c r="F23" i="155"/>
  <c r="E23" i="155"/>
  <c r="D23" i="155"/>
  <c r="C23" i="155"/>
  <c r="B23" i="155"/>
  <c r="K22" i="155"/>
  <c r="K21" i="155"/>
  <c r="K20" i="155"/>
  <c r="K19" i="155"/>
  <c r="K18" i="155"/>
  <c r="K17" i="155"/>
  <c r="K16" i="155"/>
  <c r="K15" i="155"/>
  <c r="K14" i="155"/>
  <c r="K13" i="155"/>
  <c r="K12" i="155"/>
  <c r="K11" i="155"/>
  <c r="K10" i="155"/>
  <c r="J9" i="155"/>
  <c r="I9" i="155"/>
  <c r="H9" i="155"/>
  <c r="G9" i="155"/>
  <c r="F9" i="155"/>
  <c r="E9" i="155"/>
  <c r="D9" i="155"/>
  <c r="C9" i="155"/>
  <c r="B9" i="155"/>
  <c r="K50" i="154"/>
  <c r="K49" i="154"/>
  <c r="K48" i="154"/>
  <c r="J47" i="154"/>
  <c r="I47" i="154"/>
  <c r="H47" i="154"/>
  <c r="G47" i="154"/>
  <c r="F47" i="154"/>
  <c r="E47" i="154"/>
  <c r="D47" i="154"/>
  <c r="C47" i="154"/>
  <c r="B47" i="154"/>
  <c r="K45" i="154"/>
  <c r="K44" i="154"/>
  <c r="K43" i="154"/>
  <c r="K42" i="154"/>
  <c r="K41" i="154"/>
  <c r="J40" i="154"/>
  <c r="I40" i="154"/>
  <c r="H40" i="154"/>
  <c r="G40" i="154"/>
  <c r="F40" i="154"/>
  <c r="E40" i="154"/>
  <c r="D40" i="154"/>
  <c r="C40" i="154"/>
  <c r="B40" i="154"/>
  <c r="K39" i="154"/>
  <c r="K38" i="154"/>
  <c r="K37" i="154"/>
  <c r="J36" i="154"/>
  <c r="I36" i="154"/>
  <c r="H36" i="154"/>
  <c r="G36" i="154"/>
  <c r="F36" i="154"/>
  <c r="E36" i="154"/>
  <c r="D36" i="154"/>
  <c r="C36" i="154"/>
  <c r="B36" i="154"/>
  <c r="K35" i="154"/>
  <c r="K34" i="154"/>
  <c r="K33" i="154"/>
  <c r="K32" i="154"/>
  <c r="K31" i="154"/>
  <c r="K30" i="154"/>
  <c r="J29" i="154"/>
  <c r="I29" i="154"/>
  <c r="H29" i="154"/>
  <c r="G29" i="154"/>
  <c r="F29" i="154"/>
  <c r="E29" i="154"/>
  <c r="D29" i="154"/>
  <c r="C29" i="154"/>
  <c r="B29" i="154"/>
  <c r="K28" i="154"/>
  <c r="K27" i="154"/>
  <c r="K26" i="154" s="1"/>
  <c r="J26" i="154"/>
  <c r="I26" i="154"/>
  <c r="I25" i="154" s="1"/>
  <c r="H26" i="154"/>
  <c r="G26" i="154"/>
  <c r="F26" i="154"/>
  <c r="F25" i="154" s="1"/>
  <c r="E26" i="154"/>
  <c r="D26" i="154"/>
  <c r="D25" i="154" s="1"/>
  <c r="C26" i="154"/>
  <c r="C25" i="154" s="1"/>
  <c r="B26" i="154"/>
  <c r="G25" i="154"/>
  <c r="B25" i="154"/>
  <c r="K24" i="154"/>
  <c r="K23" i="154"/>
  <c r="K22" i="154"/>
  <c r="K21" i="154"/>
  <c r="K20" i="154"/>
  <c r="K19" i="154"/>
  <c r="K18" i="154"/>
  <c r="K17" i="154"/>
  <c r="K16" i="154"/>
  <c r="K15" i="154"/>
  <c r="K14" i="154"/>
  <c r="K13" i="154"/>
  <c r="K12" i="154"/>
  <c r="K11" i="154"/>
  <c r="K10" i="154"/>
  <c r="J9" i="154"/>
  <c r="I9" i="154"/>
  <c r="H9" i="154"/>
  <c r="G9" i="154"/>
  <c r="F9" i="154"/>
  <c r="E9" i="154"/>
  <c r="D9" i="154"/>
  <c r="C9" i="154"/>
  <c r="B9" i="154"/>
  <c r="K50" i="153"/>
  <c r="K49" i="153"/>
  <c r="K47" i="153" s="1"/>
  <c r="K48" i="153"/>
  <c r="J47" i="153"/>
  <c r="I47" i="153"/>
  <c r="H47" i="153"/>
  <c r="G47" i="153"/>
  <c r="F47" i="153"/>
  <c r="E47" i="153"/>
  <c r="D47" i="153"/>
  <c r="C47" i="153"/>
  <c r="B47" i="153"/>
  <c r="K45" i="153"/>
  <c r="K44" i="153"/>
  <c r="K43" i="153"/>
  <c r="K42" i="153"/>
  <c r="K41" i="153"/>
  <c r="J40" i="153"/>
  <c r="I40" i="153"/>
  <c r="H40" i="153"/>
  <c r="G40" i="153"/>
  <c r="F40" i="153"/>
  <c r="E40" i="153"/>
  <c r="D40" i="153"/>
  <c r="C40" i="153"/>
  <c r="B40" i="153"/>
  <c r="K39" i="153"/>
  <c r="K38" i="153"/>
  <c r="K37" i="153"/>
  <c r="J36" i="153"/>
  <c r="I36" i="153"/>
  <c r="H36" i="153"/>
  <c r="G36" i="153"/>
  <c r="F36" i="153"/>
  <c r="E36" i="153"/>
  <c r="D36" i="153"/>
  <c r="C36" i="153"/>
  <c r="B36" i="153"/>
  <c r="K35" i="153"/>
  <c r="K34" i="153"/>
  <c r="K33" i="153"/>
  <c r="K32" i="153"/>
  <c r="K31" i="153"/>
  <c r="K30" i="153"/>
  <c r="J29" i="153"/>
  <c r="I29" i="153"/>
  <c r="H29" i="153"/>
  <c r="G29" i="153"/>
  <c r="F29" i="153"/>
  <c r="E29" i="153"/>
  <c r="D29" i="153"/>
  <c r="C29" i="153"/>
  <c r="B29" i="153"/>
  <c r="K28" i="153"/>
  <c r="K27" i="153"/>
  <c r="K26" i="153" s="1"/>
  <c r="J26" i="153"/>
  <c r="I26" i="153"/>
  <c r="I25" i="153" s="1"/>
  <c r="H26" i="153"/>
  <c r="G26" i="153"/>
  <c r="F26" i="153"/>
  <c r="F25" i="153" s="1"/>
  <c r="E26" i="153"/>
  <c r="D26" i="153"/>
  <c r="D25" i="153" s="1"/>
  <c r="C26" i="153"/>
  <c r="C25" i="153" s="1"/>
  <c r="B26" i="153"/>
  <c r="B25" i="153" s="1"/>
  <c r="J25" i="153"/>
  <c r="K24" i="153"/>
  <c r="K23" i="153"/>
  <c r="K22" i="153"/>
  <c r="K21" i="153"/>
  <c r="K20" i="153"/>
  <c r="K19" i="153"/>
  <c r="K18" i="153"/>
  <c r="K17" i="153"/>
  <c r="K16" i="153"/>
  <c r="K15" i="153"/>
  <c r="K14" i="153"/>
  <c r="K13" i="153"/>
  <c r="K12" i="153"/>
  <c r="K11" i="153"/>
  <c r="K10" i="153"/>
  <c r="J9" i="153"/>
  <c r="I9" i="153"/>
  <c r="H9" i="153"/>
  <c r="G9" i="153"/>
  <c r="F9" i="153"/>
  <c r="E9" i="153"/>
  <c r="D9" i="153"/>
  <c r="C9" i="153"/>
  <c r="B9" i="153"/>
  <c r="K50" i="152"/>
  <c r="K49" i="152"/>
  <c r="K48" i="152"/>
  <c r="K47" i="152" s="1"/>
  <c r="J47" i="152"/>
  <c r="I47" i="152"/>
  <c r="H47" i="152"/>
  <c r="G47" i="152"/>
  <c r="F47" i="152"/>
  <c r="E47" i="152"/>
  <c r="D47" i="152"/>
  <c r="C47" i="152"/>
  <c r="B47" i="152"/>
  <c r="K45" i="152"/>
  <c r="K44" i="152"/>
  <c r="K43" i="152"/>
  <c r="K42" i="152"/>
  <c r="K41" i="152"/>
  <c r="J40" i="152"/>
  <c r="I40" i="152"/>
  <c r="H40" i="152"/>
  <c r="G40" i="152"/>
  <c r="F40" i="152"/>
  <c r="E40" i="152"/>
  <c r="D40" i="152"/>
  <c r="C40" i="152"/>
  <c r="B40" i="152"/>
  <c r="K39" i="152"/>
  <c r="K38" i="152"/>
  <c r="K37" i="152"/>
  <c r="J36" i="152"/>
  <c r="I36" i="152"/>
  <c r="H36" i="152"/>
  <c r="G36" i="152"/>
  <c r="F36" i="152"/>
  <c r="E36" i="152"/>
  <c r="D36" i="152"/>
  <c r="C36" i="152"/>
  <c r="B36" i="152"/>
  <c r="K35" i="152"/>
  <c r="K34" i="152"/>
  <c r="K33" i="152"/>
  <c r="K32" i="152"/>
  <c r="K31" i="152"/>
  <c r="K29" i="152" s="1"/>
  <c r="K30" i="152"/>
  <c r="J29" i="152"/>
  <c r="I29" i="152"/>
  <c r="H29" i="152"/>
  <c r="G29" i="152"/>
  <c r="F29" i="152"/>
  <c r="E29" i="152"/>
  <c r="D29" i="152"/>
  <c r="C29" i="152"/>
  <c r="B29" i="152"/>
  <c r="K28" i="152"/>
  <c r="K27" i="152"/>
  <c r="J26" i="152"/>
  <c r="I26" i="152"/>
  <c r="H26" i="152"/>
  <c r="H25" i="152" s="1"/>
  <c r="G26" i="152"/>
  <c r="G25" i="152" s="1"/>
  <c r="F26" i="152"/>
  <c r="E26" i="152"/>
  <c r="D26" i="152"/>
  <c r="C26" i="152"/>
  <c r="B26" i="152"/>
  <c r="B25" i="152" s="1"/>
  <c r="J25" i="152"/>
  <c r="F25" i="152"/>
  <c r="C25" i="152"/>
  <c r="K24" i="152"/>
  <c r="K23" i="152"/>
  <c r="K22" i="152"/>
  <c r="K21" i="152"/>
  <c r="K20" i="152"/>
  <c r="K19" i="152"/>
  <c r="K18" i="152"/>
  <c r="K17" i="152"/>
  <c r="K16" i="152"/>
  <c r="K15" i="152"/>
  <c r="K14" i="152"/>
  <c r="K13" i="152"/>
  <c r="K12" i="152"/>
  <c r="K11" i="152"/>
  <c r="K10" i="152"/>
  <c r="J9" i="152"/>
  <c r="I9" i="152"/>
  <c r="H9" i="152"/>
  <c r="G9" i="152"/>
  <c r="F9" i="152"/>
  <c r="E9" i="152"/>
  <c r="D9" i="152"/>
  <c r="C9" i="152"/>
  <c r="B9" i="152"/>
  <c r="K50" i="151"/>
  <c r="K49" i="151"/>
  <c r="K48" i="151"/>
  <c r="J47" i="151"/>
  <c r="I47" i="151"/>
  <c r="H47" i="151"/>
  <c r="G47" i="151"/>
  <c r="F47" i="151"/>
  <c r="E47" i="151"/>
  <c r="D47" i="151"/>
  <c r="C47" i="151"/>
  <c r="B47" i="151"/>
  <c r="K45" i="151"/>
  <c r="K44" i="151"/>
  <c r="K43" i="151"/>
  <c r="K42" i="151"/>
  <c r="K41" i="151"/>
  <c r="J40" i="151"/>
  <c r="I40" i="151"/>
  <c r="H40" i="151"/>
  <c r="G40" i="151"/>
  <c r="F40" i="151"/>
  <c r="E40" i="151"/>
  <c r="D40" i="151"/>
  <c r="C40" i="151"/>
  <c r="B40" i="151"/>
  <c r="K39" i="151"/>
  <c r="K38" i="151"/>
  <c r="K37" i="151"/>
  <c r="J36" i="151"/>
  <c r="I36" i="151"/>
  <c r="H36" i="151"/>
  <c r="G36" i="151"/>
  <c r="F36" i="151"/>
  <c r="E36" i="151"/>
  <c r="D36" i="151"/>
  <c r="C36" i="151"/>
  <c r="B36" i="151"/>
  <c r="K35" i="151"/>
  <c r="K34" i="151"/>
  <c r="K33" i="151"/>
  <c r="K32" i="151"/>
  <c r="K31" i="151"/>
  <c r="K30" i="151"/>
  <c r="K29" i="151" s="1"/>
  <c r="J29" i="151"/>
  <c r="I29" i="151"/>
  <c r="H29" i="151"/>
  <c r="G29" i="151"/>
  <c r="F29" i="151"/>
  <c r="E29" i="151"/>
  <c r="D29" i="151"/>
  <c r="C29" i="151"/>
  <c r="B29" i="151"/>
  <c r="K28" i="151"/>
  <c r="K27" i="151"/>
  <c r="J26" i="151"/>
  <c r="I26" i="151"/>
  <c r="I25" i="151" s="1"/>
  <c r="H26" i="151"/>
  <c r="H25" i="151" s="1"/>
  <c r="G26" i="151"/>
  <c r="G25" i="151" s="1"/>
  <c r="F26" i="151"/>
  <c r="E26" i="151"/>
  <c r="E25" i="151" s="1"/>
  <c r="D26" i="151"/>
  <c r="D25" i="151" s="1"/>
  <c r="C26" i="151"/>
  <c r="B26" i="151"/>
  <c r="C25" i="151"/>
  <c r="K24" i="151"/>
  <c r="K23" i="151"/>
  <c r="K22" i="151"/>
  <c r="K21" i="151"/>
  <c r="K20" i="151"/>
  <c r="K19" i="151"/>
  <c r="K18" i="151"/>
  <c r="K17" i="151"/>
  <c r="K16" i="151"/>
  <c r="K15" i="151"/>
  <c r="K14" i="151"/>
  <c r="K13" i="151"/>
  <c r="K12" i="151"/>
  <c r="K11" i="151"/>
  <c r="K10" i="151"/>
  <c r="J9" i="151"/>
  <c r="I9" i="151"/>
  <c r="H9" i="151"/>
  <c r="G9" i="151"/>
  <c r="F9" i="151"/>
  <c r="E9" i="151"/>
  <c r="D9" i="151"/>
  <c r="C9" i="151"/>
  <c r="B9" i="151"/>
  <c r="K50" i="150"/>
  <c r="K49" i="150"/>
  <c r="K48" i="150"/>
  <c r="J47" i="150"/>
  <c r="I47" i="150"/>
  <c r="H47" i="150"/>
  <c r="G47" i="150"/>
  <c r="F47" i="150"/>
  <c r="E47" i="150"/>
  <c r="D47" i="150"/>
  <c r="C47" i="150"/>
  <c r="B47" i="150"/>
  <c r="K45" i="150"/>
  <c r="K44" i="150"/>
  <c r="K43" i="150"/>
  <c r="K42" i="150"/>
  <c r="K40" i="150" s="1"/>
  <c r="K41" i="150"/>
  <c r="J40" i="150"/>
  <c r="I40" i="150"/>
  <c r="H40" i="150"/>
  <c r="G40" i="150"/>
  <c r="F40" i="150"/>
  <c r="E40" i="150"/>
  <c r="D40" i="150"/>
  <c r="C40" i="150"/>
  <c r="B40" i="150"/>
  <c r="K39" i="150"/>
  <c r="K38" i="150"/>
  <c r="K37" i="150"/>
  <c r="K36" i="150" s="1"/>
  <c r="J36" i="150"/>
  <c r="I36" i="150"/>
  <c r="H36" i="150"/>
  <c r="G36" i="150"/>
  <c r="F36" i="150"/>
  <c r="E36" i="150"/>
  <c r="D36" i="150"/>
  <c r="C36" i="150"/>
  <c r="B36" i="150"/>
  <c r="K35" i="150"/>
  <c r="K34" i="150"/>
  <c r="K33" i="150"/>
  <c r="K32" i="150"/>
  <c r="K31" i="150"/>
  <c r="K30" i="150"/>
  <c r="K29" i="150" s="1"/>
  <c r="J29" i="150"/>
  <c r="I29" i="150"/>
  <c r="H29" i="150"/>
  <c r="G29" i="150"/>
  <c r="F29" i="150"/>
  <c r="E29" i="150"/>
  <c r="D29" i="150"/>
  <c r="C29" i="150"/>
  <c r="B29" i="150"/>
  <c r="K28" i="150"/>
  <c r="K27" i="150"/>
  <c r="K26" i="150" s="1"/>
  <c r="J26" i="150"/>
  <c r="I26" i="150"/>
  <c r="I25" i="150" s="1"/>
  <c r="H26" i="150"/>
  <c r="H25" i="150" s="1"/>
  <c r="G26" i="150"/>
  <c r="F26" i="150"/>
  <c r="E26" i="150"/>
  <c r="D26" i="150"/>
  <c r="C26" i="150"/>
  <c r="C25" i="150" s="1"/>
  <c r="B26" i="150"/>
  <c r="G25" i="150"/>
  <c r="D25" i="150"/>
  <c r="K24" i="150"/>
  <c r="K23" i="150"/>
  <c r="K22" i="150"/>
  <c r="K21" i="150"/>
  <c r="K20" i="150"/>
  <c r="K19" i="150"/>
  <c r="K18" i="150"/>
  <c r="K17" i="150"/>
  <c r="K16" i="150"/>
  <c r="K15" i="150"/>
  <c r="K14" i="150"/>
  <c r="K13" i="150"/>
  <c r="K12" i="150"/>
  <c r="K11" i="150"/>
  <c r="K9" i="150" s="1"/>
  <c r="K10" i="150"/>
  <c r="J9" i="150"/>
  <c r="I9" i="150"/>
  <c r="H9" i="150"/>
  <c r="G9" i="150"/>
  <c r="F9" i="150"/>
  <c r="E9" i="150"/>
  <c r="D9" i="150"/>
  <c r="C9" i="150"/>
  <c r="B9" i="150"/>
  <c r="J9" i="149"/>
  <c r="I9" i="149"/>
  <c r="H9" i="149"/>
  <c r="G9" i="149"/>
  <c r="F26" i="148"/>
  <c r="E25" i="148"/>
  <c r="D25" i="148"/>
  <c r="C25" i="148"/>
  <c r="B25" i="148"/>
  <c r="F24" i="148"/>
  <c r="F23" i="148"/>
  <c r="F22" i="148"/>
  <c r="F21" i="148"/>
  <c r="F20" i="148"/>
  <c r="F19" i="148"/>
  <c r="F18" i="148"/>
  <c r="F17" i="148"/>
  <c r="F16" i="148"/>
  <c r="F15" i="148"/>
  <c r="F14" i="148"/>
  <c r="F13" i="148"/>
  <c r="F12" i="148"/>
  <c r="F11" i="148"/>
  <c r="F10" i="148"/>
  <c r="E14" i="146"/>
  <c r="E13" i="146"/>
  <c r="E12" i="146"/>
  <c r="E11" i="146"/>
  <c r="E10" i="146"/>
  <c r="E9" i="146"/>
  <c r="D8" i="146"/>
  <c r="C8" i="146"/>
  <c r="E8" i="146" s="1"/>
  <c r="I8" i="145"/>
  <c r="H8" i="145"/>
  <c r="G8" i="145"/>
  <c r="F8" i="145"/>
  <c r="E8" i="145"/>
  <c r="D8" i="145"/>
  <c r="C8" i="145"/>
  <c r="L45" i="144"/>
  <c r="G45" i="144"/>
  <c r="L44" i="144"/>
  <c r="G44" i="144"/>
  <c r="L43" i="144"/>
  <c r="G43" i="144"/>
  <c r="L42" i="144"/>
  <c r="G42" i="144"/>
  <c r="L41" i="144"/>
  <c r="G41" i="144"/>
  <c r="L40" i="144"/>
  <c r="G40" i="144"/>
  <c r="L39" i="144"/>
  <c r="G39" i="144"/>
  <c r="L38" i="144"/>
  <c r="G38" i="144"/>
  <c r="L37" i="144"/>
  <c r="K37" i="144"/>
  <c r="J37" i="144"/>
  <c r="I37" i="144"/>
  <c r="H37" i="144"/>
  <c r="F37" i="144"/>
  <c r="E37" i="144"/>
  <c r="D37" i="144"/>
  <c r="C37" i="144"/>
  <c r="L36" i="144"/>
  <c r="G36" i="144"/>
  <c r="L35" i="144"/>
  <c r="G35" i="144"/>
  <c r="L34" i="144"/>
  <c r="G34" i="144"/>
  <c r="L33" i="144"/>
  <c r="G33" i="144"/>
  <c r="L32" i="144"/>
  <c r="G32" i="144"/>
  <c r="L31" i="144"/>
  <c r="G31" i="144"/>
  <c r="L30" i="144"/>
  <c r="G30" i="144"/>
  <c r="L29" i="144"/>
  <c r="G29" i="144"/>
  <c r="L28" i="144"/>
  <c r="G28" i="144"/>
  <c r="L27" i="144"/>
  <c r="G27" i="144"/>
  <c r="L26" i="144"/>
  <c r="G26" i="144"/>
  <c r="L25" i="144"/>
  <c r="G25" i="144"/>
  <c r="L24" i="144"/>
  <c r="G24" i="144"/>
  <c r="L23" i="144"/>
  <c r="G23" i="144"/>
  <c r="G22" i="144" s="1"/>
  <c r="G21" i="144" s="1"/>
  <c r="K22" i="144"/>
  <c r="K21" i="144" s="1"/>
  <c r="J22" i="144"/>
  <c r="J21" i="144" s="1"/>
  <c r="I22" i="144"/>
  <c r="I21" i="144" s="1"/>
  <c r="H22" i="144"/>
  <c r="H21" i="144" s="1"/>
  <c r="F22" i="144"/>
  <c r="F21" i="144" s="1"/>
  <c r="E22" i="144"/>
  <c r="D22" i="144"/>
  <c r="D21" i="144" s="1"/>
  <c r="C22" i="144"/>
  <c r="C21" i="144" s="1"/>
  <c r="E21" i="144"/>
  <c r="L20" i="144"/>
  <c r="G20" i="144"/>
  <c r="L19" i="144"/>
  <c r="G19" i="144"/>
  <c r="L18" i="144"/>
  <c r="G18" i="144"/>
  <c r="L17" i="144"/>
  <c r="G17" i="144"/>
  <c r="L16" i="144"/>
  <c r="G16" i="144"/>
  <c r="L15" i="144"/>
  <c r="G15" i="144"/>
  <c r="L14" i="144"/>
  <c r="G14" i="144"/>
  <c r="L13" i="144"/>
  <c r="G13" i="144"/>
  <c r="L12" i="144"/>
  <c r="G12" i="144"/>
  <c r="L11" i="144"/>
  <c r="G11" i="144"/>
  <c r="G10" i="144" s="1"/>
  <c r="K10" i="144"/>
  <c r="J10" i="144"/>
  <c r="J46" i="144" s="1"/>
  <c r="I10" i="144"/>
  <c r="H10" i="144"/>
  <c r="F10" i="144"/>
  <c r="E10" i="144"/>
  <c r="D10" i="144"/>
  <c r="C10" i="144"/>
  <c r="E16" i="143"/>
  <c r="E15" i="143"/>
  <c r="E14" i="143"/>
  <c r="E13" i="143"/>
  <c r="E12" i="143"/>
  <c r="E11" i="143"/>
  <c r="E10" i="143"/>
  <c r="E9" i="143"/>
  <c r="D8" i="143"/>
  <c r="C8" i="143"/>
  <c r="C46" i="154" l="1"/>
  <c r="C51" i="154" s="1"/>
  <c r="D41" i="156"/>
  <c r="H46" i="144"/>
  <c r="D46" i="154"/>
  <c r="J41" i="157"/>
  <c r="J45" i="157" s="1"/>
  <c r="J25" i="154"/>
  <c r="C41" i="157"/>
  <c r="C45" i="157" s="1"/>
  <c r="E41" i="159"/>
  <c r="K26" i="152"/>
  <c r="I46" i="153"/>
  <c r="I51" i="153" s="1"/>
  <c r="G41" i="158"/>
  <c r="I41" i="158"/>
  <c r="I45" i="158" s="1"/>
  <c r="I46" i="151"/>
  <c r="I51" i="151" s="1"/>
  <c r="C46" i="151"/>
  <c r="C51" i="151" s="1"/>
  <c r="K47" i="154"/>
  <c r="K29" i="157"/>
  <c r="E41" i="157"/>
  <c r="E45" i="157" s="1"/>
  <c r="B46" i="154"/>
  <c r="B51" i="154" s="1"/>
  <c r="C41" i="156"/>
  <c r="K35" i="158"/>
  <c r="H41" i="159"/>
  <c r="H45" i="159" s="1"/>
  <c r="H25" i="153"/>
  <c r="H46" i="153" s="1"/>
  <c r="H51" i="153" s="1"/>
  <c r="G41" i="155"/>
  <c r="H46" i="152"/>
  <c r="H51" i="152" s="1"/>
  <c r="F41" i="155"/>
  <c r="F45" i="155" s="1"/>
  <c r="B41" i="159"/>
  <c r="B45" i="159" s="1"/>
  <c r="J41" i="159"/>
  <c r="D46" i="150"/>
  <c r="D51" i="150" s="1"/>
  <c r="K47" i="150"/>
  <c r="K26" i="151"/>
  <c r="K25" i="151" s="1"/>
  <c r="K46" i="151" s="1"/>
  <c r="K51" i="151" s="1"/>
  <c r="E46" i="151"/>
  <c r="K9" i="152"/>
  <c r="C46" i="152"/>
  <c r="C51" i="152" s="1"/>
  <c r="K36" i="152"/>
  <c r="K29" i="153"/>
  <c r="K25" i="153" s="1"/>
  <c r="D41" i="155"/>
  <c r="H41" i="156"/>
  <c r="H45" i="156" s="1"/>
  <c r="D41" i="157"/>
  <c r="H41" i="158"/>
  <c r="K35" i="159"/>
  <c r="J46" i="153"/>
  <c r="J51" i="153" s="1"/>
  <c r="E46" i="144"/>
  <c r="L10" i="144"/>
  <c r="K36" i="151"/>
  <c r="B46" i="152"/>
  <c r="B51" i="152" s="1"/>
  <c r="J46" i="152"/>
  <c r="J51" i="152" s="1"/>
  <c r="K40" i="153"/>
  <c r="D51" i="154"/>
  <c r="F46" i="154"/>
  <c r="F51" i="154" s="1"/>
  <c r="K9" i="155"/>
  <c r="H41" i="155"/>
  <c r="H45" i="155" s="1"/>
  <c r="B41" i="156"/>
  <c r="B45" i="156" s="1"/>
  <c r="J41" i="156"/>
  <c r="D45" i="156"/>
  <c r="F41" i="157"/>
  <c r="K9" i="158"/>
  <c r="B41" i="158"/>
  <c r="B45" i="158" s="1"/>
  <c r="J41" i="158"/>
  <c r="J45" i="158" s="1"/>
  <c r="K42" i="158"/>
  <c r="D41" i="159"/>
  <c r="G45" i="159"/>
  <c r="J25" i="150"/>
  <c r="J46" i="150" s="1"/>
  <c r="J51" i="150" s="1"/>
  <c r="K40" i="152"/>
  <c r="C46" i="153"/>
  <c r="C51" i="153" s="1"/>
  <c r="D46" i="153"/>
  <c r="D51" i="153" s="1"/>
  <c r="J46" i="154"/>
  <c r="E25" i="154"/>
  <c r="E46" i="154" s="1"/>
  <c r="E51" i="154" s="1"/>
  <c r="I41" i="155"/>
  <c r="I45" i="155" s="1"/>
  <c r="K29" i="156"/>
  <c r="E41" i="156"/>
  <c r="E45" i="156" s="1"/>
  <c r="K23" i="157"/>
  <c r="C41" i="158"/>
  <c r="C45" i="158" s="1"/>
  <c r="G41" i="159"/>
  <c r="D46" i="144"/>
  <c r="F45" i="157"/>
  <c r="H46" i="150"/>
  <c r="F25" i="151"/>
  <c r="F46" i="151" s="1"/>
  <c r="F51" i="151" s="1"/>
  <c r="F46" i="152"/>
  <c r="F51" i="152" s="1"/>
  <c r="I25" i="152"/>
  <c r="I46" i="152" s="1"/>
  <c r="I51" i="152" s="1"/>
  <c r="K9" i="151"/>
  <c r="K47" i="151"/>
  <c r="K9" i="154"/>
  <c r="K36" i="154"/>
  <c r="J51" i="154"/>
  <c r="F41" i="156"/>
  <c r="F45" i="156" s="1"/>
  <c r="H41" i="157"/>
  <c r="H45" i="157" s="1"/>
  <c r="D41" i="158"/>
  <c r="D45" i="158" s="1"/>
  <c r="K23" i="159"/>
  <c r="F41" i="159"/>
  <c r="F45" i="159" s="1"/>
  <c r="B46" i="153"/>
  <c r="B51" i="153" s="1"/>
  <c r="K41" i="155"/>
  <c r="K45" i="155" s="1"/>
  <c r="F46" i="144"/>
  <c r="L22" i="144"/>
  <c r="L21" i="144" s="1"/>
  <c r="B25" i="150"/>
  <c r="B46" i="150" s="1"/>
  <c r="B51" i="150" s="1"/>
  <c r="H46" i="151"/>
  <c r="H51" i="151" s="1"/>
  <c r="E25" i="153"/>
  <c r="E46" i="153" s="1"/>
  <c r="E51" i="153" s="1"/>
  <c r="F46" i="153"/>
  <c r="F51" i="153" s="1"/>
  <c r="K29" i="154"/>
  <c r="K25" i="154" s="1"/>
  <c r="C41" i="155"/>
  <c r="C45" i="155" s="1"/>
  <c r="K23" i="156"/>
  <c r="G41" i="156"/>
  <c r="G41" i="157"/>
  <c r="G45" i="157" s="1"/>
  <c r="K9" i="159"/>
  <c r="I41" i="159"/>
  <c r="I45" i="159" s="1"/>
  <c r="E25" i="150"/>
  <c r="E46" i="150" s="1"/>
  <c r="E51" i="150" s="1"/>
  <c r="D25" i="152"/>
  <c r="D46" i="152" s="1"/>
  <c r="D51" i="152" s="1"/>
  <c r="H25" i="154"/>
  <c r="H46" i="154" s="1"/>
  <c r="H51" i="154" s="1"/>
  <c r="B41" i="155"/>
  <c r="K9" i="157"/>
  <c r="K29" i="158"/>
  <c r="I46" i="144"/>
  <c r="G46" i="150"/>
  <c r="G51" i="150" s="1"/>
  <c r="E51" i="151"/>
  <c r="J41" i="155"/>
  <c r="J45" i="155" s="1"/>
  <c r="E8" i="143"/>
  <c r="G37" i="144"/>
  <c r="F25" i="148"/>
  <c r="F25" i="150"/>
  <c r="B25" i="151"/>
  <c r="B46" i="151" s="1"/>
  <c r="B51" i="151" s="1"/>
  <c r="J25" i="151"/>
  <c r="K40" i="151"/>
  <c r="E25" i="152"/>
  <c r="E46" i="152" s="1"/>
  <c r="E51" i="152" s="1"/>
  <c r="G46" i="152"/>
  <c r="G51" i="152" s="1"/>
  <c r="K9" i="153"/>
  <c r="G25" i="153"/>
  <c r="G46" i="153" s="1"/>
  <c r="G51" i="153" s="1"/>
  <c r="K36" i="153"/>
  <c r="G46" i="154"/>
  <c r="G51" i="154" s="1"/>
  <c r="K40" i="154"/>
  <c r="K29" i="155"/>
  <c r="E41" i="155"/>
  <c r="E45" i="155" s="1"/>
  <c r="K9" i="156"/>
  <c r="K41" i="156" s="1"/>
  <c r="K45" i="156" s="1"/>
  <c r="I41" i="156"/>
  <c r="I41" i="157"/>
  <c r="I45" i="157" s="1"/>
  <c r="K35" i="157"/>
  <c r="D45" i="157"/>
  <c r="K23" i="158"/>
  <c r="E41" i="158"/>
  <c r="E45" i="158" s="1"/>
  <c r="H45" i="158"/>
  <c r="C41" i="159"/>
  <c r="C45" i="159" s="1"/>
  <c r="C46" i="144"/>
  <c r="C52" i="144" s="1"/>
  <c r="K46" i="144"/>
  <c r="I46" i="150"/>
  <c r="I51" i="150" s="1"/>
  <c r="K46" i="153"/>
  <c r="K51" i="153" s="1"/>
  <c r="G45" i="155"/>
  <c r="J45" i="156"/>
  <c r="E45" i="159"/>
  <c r="K41" i="159"/>
  <c r="K45" i="159" s="1"/>
  <c r="D46" i="151"/>
  <c r="D51" i="151" s="1"/>
  <c r="B45" i="155"/>
  <c r="K41" i="158"/>
  <c r="K45" i="158" s="1"/>
  <c r="K25" i="150"/>
  <c r="K46" i="150" s="1"/>
  <c r="F46" i="150"/>
  <c r="F51" i="150" s="1"/>
  <c r="H51" i="150"/>
  <c r="J46" i="151"/>
  <c r="J51" i="151" s="1"/>
  <c r="I46" i="154"/>
  <c r="I51" i="154" s="1"/>
  <c r="D45" i="155"/>
  <c r="G45" i="156"/>
  <c r="B45" i="157"/>
  <c r="F45" i="158"/>
  <c r="J45" i="159"/>
  <c r="C45" i="156"/>
  <c r="K25" i="152"/>
  <c r="G45" i="158"/>
  <c r="I45" i="156"/>
  <c r="D45" i="159"/>
  <c r="G46" i="144"/>
  <c r="C54" i="144" s="1"/>
  <c r="G46" i="151"/>
  <c r="G51" i="151" s="1"/>
  <c r="C46" i="150"/>
  <c r="C51" i="150" s="1"/>
  <c r="K51" i="150"/>
  <c r="K46" i="154" l="1"/>
  <c r="K51" i="154" s="1"/>
  <c r="C53" i="144"/>
  <c r="L46" i="144"/>
  <c r="K41" i="157"/>
  <c r="K45" i="157" s="1"/>
  <c r="K46" i="152"/>
  <c r="K51" i="152" s="1"/>
  <c r="F26" i="141"/>
  <c r="E25" i="141"/>
  <c r="D25" i="141"/>
  <c r="C25" i="141"/>
  <c r="B25" i="141"/>
  <c r="F24" i="141"/>
  <c r="F23" i="141"/>
  <c r="F22" i="141"/>
  <c r="F21" i="141"/>
  <c r="F20" i="141"/>
  <c r="F19" i="141"/>
  <c r="F18" i="141"/>
  <c r="F17" i="141"/>
  <c r="F16" i="141"/>
  <c r="F15" i="141"/>
  <c r="F14" i="141"/>
  <c r="F13" i="141"/>
  <c r="F12" i="141"/>
  <c r="F11" i="141"/>
  <c r="F10" i="141"/>
  <c r="F25" i="141" l="1"/>
  <c r="F73" i="139"/>
  <c r="C72" i="139"/>
  <c r="C71" i="139"/>
  <c r="C70" i="139"/>
  <c r="Q69" i="139"/>
  <c r="Q73" i="139" s="1"/>
  <c r="P69" i="139"/>
  <c r="P73" i="139" s="1"/>
  <c r="O69" i="139"/>
  <c r="O73" i="139" s="1"/>
  <c r="N69" i="139"/>
  <c r="N73" i="139" s="1"/>
  <c r="M69" i="139"/>
  <c r="M73" i="139" s="1"/>
  <c r="L69" i="139"/>
  <c r="L73" i="139" s="1"/>
  <c r="K69" i="139"/>
  <c r="K73" i="139" s="1"/>
  <c r="J69" i="139"/>
  <c r="J73" i="139" s="1"/>
  <c r="I69" i="139"/>
  <c r="I73" i="139" s="1"/>
  <c r="H69" i="139"/>
  <c r="H73" i="139" s="1"/>
  <c r="G69" i="139"/>
  <c r="G73" i="139" s="1"/>
  <c r="F69" i="139"/>
  <c r="E69" i="139"/>
  <c r="E73" i="139" s="1"/>
  <c r="D69" i="139"/>
  <c r="D73" i="139" s="1"/>
  <c r="C68" i="139"/>
  <c r="C67" i="139"/>
  <c r="C66" i="139"/>
  <c r="C62" i="139"/>
  <c r="C61" i="139"/>
  <c r="C60" i="139"/>
  <c r="Q59" i="139"/>
  <c r="Q63" i="139" s="1"/>
  <c r="P59" i="139"/>
  <c r="P63" i="139" s="1"/>
  <c r="O59" i="139"/>
  <c r="O63" i="139" s="1"/>
  <c r="N59" i="139"/>
  <c r="N63" i="139" s="1"/>
  <c r="N74" i="139" s="1"/>
  <c r="M59" i="139"/>
  <c r="M63" i="139" s="1"/>
  <c r="L59" i="139"/>
  <c r="L63" i="139" s="1"/>
  <c r="K59" i="139"/>
  <c r="K63" i="139" s="1"/>
  <c r="J59" i="139"/>
  <c r="J63" i="139" s="1"/>
  <c r="I59" i="139"/>
  <c r="I63" i="139" s="1"/>
  <c r="H59" i="139"/>
  <c r="H63" i="139" s="1"/>
  <c r="G59" i="139"/>
  <c r="G63" i="139" s="1"/>
  <c r="F59" i="139"/>
  <c r="F63" i="139" s="1"/>
  <c r="E59" i="139"/>
  <c r="E63" i="139" s="1"/>
  <c r="D59" i="139"/>
  <c r="C58" i="139"/>
  <c r="C57" i="139"/>
  <c r="C56" i="139"/>
  <c r="C50" i="139"/>
  <c r="C49" i="139"/>
  <c r="C48" i="139"/>
  <c r="C47" i="139"/>
  <c r="C46" i="139"/>
  <c r="C45" i="139"/>
  <c r="C44" i="139"/>
  <c r="Q43" i="139"/>
  <c r="P43" i="139"/>
  <c r="O43" i="139"/>
  <c r="N43" i="139"/>
  <c r="M43" i="139"/>
  <c r="L43" i="139"/>
  <c r="K43" i="139"/>
  <c r="J43" i="139"/>
  <c r="I43" i="139"/>
  <c r="H43" i="139"/>
  <c r="G43" i="139"/>
  <c r="F43" i="139"/>
  <c r="E43" i="139"/>
  <c r="E51" i="139" s="1"/>
  <c r="D43" i="139"/>
  <c r="C42" i="139"/>
  <c r="C41" i="139"/>
  <c r="C40" i="139"/>
  <c r="C39" i="139"/>
  <c r="Q38" i="139"/>
  <c r="P38" i="139"/>
  <c r="O38" i="139"/>
  <c r="N38" i="139"/>
  <c r="M38" i="139"/>
  <c r="L38" i="139"/>
  <c r="K38" i="139"/>
  <c r="K51" i="139" s="1"/>
  <c r="J38" i="139"/>
  <c r="J51" i="139" s="1"/>
  <c r="I38" i="139"/>
  <c r="H38" i="139"/>
  <c r="G38" i="139"/>
  <c r="F38" i="139"/>
  <c r="E38" i="139"/>
  <c r="D38" i="139"/>
  <c r="C37" i="139"/>
  <c r="C36" i="139"/>
  <c r="C35" i="139"/>
  <c r="C32" i="139"/>
  <c r="C31" i="139"/>
  <c r="Q30" i="139"/>
  <c r="P30" i="139"/>
  <c r="O30" i="139"/>
  <c r="N30" i="139"/>
  <c r="M30" i="139"/>
  <c r="L30" i="139"/>
  <c r="K30" i="139"/>
  <c r="J30" i="139"/>
  <c r="I30" i="139"/>
  <c r="H30" i="139"/>
  <c r="G30" i="139"/>
  <c r="F30" i="139"/>
  <c r="E30" i="139"/>
  <c r="D30" i="139"/>
  <c r="C29" i="139"/>
  <c r="C28" i="139"/>
  <c r="C27" i="139"/>
  <c r="Q26" i="139"/>
  <c r="P26" i="139"/>
  <c r="O26" i="139"/>
  <c r="N26" i="139"/>
  <c r="M26" i="139"/>
  <c r="L26" i="139"/>
  <c r="K26" i="139"/>
  <c r="J26" i="139"/>
  <c r="I26" i="139"/>
  <c r="H26" i="139"/>
  <c r="G26" i="139"/>
  <c r="F26" i="139"/>
  <c r="E26" i="139"/>
  <c r="D26" i="139"/>
  <c r="C25" i="139"/>
  <c r="C24" i="139"/>
  <c r="C23" i="139"/>
  <c r="C22" i="139"/>
  <c r="C21" i="139"/>
  <c r="C20" i="139"/>
  <c r="Q19" i="139"/>
  <c r="P19" i="139"/>
  <c r="O19" i="139"/>
  <c r="N19" i="139"/>
  <c r="M19" i="139"/>
  <c r="L19" i="139"/>
  <c r="K19" i="139"/>
  <c r="J19" i="139"/>
  <c r="I19" i="139"/>
  <c r="H19" i="139"/>
  <c r="G19" i="139"/>
  <c r="F19" i="139"/>
  <c r="E19" i="139"/>
  <c r="D19" i="139"/>
  <c r="C18" i="139"/>
  <c r="C17" i="139"/>
  <c r="C16" i="139"/>
  <c r="C72" i="138"/>
  <c r="C71" i="138"/>
  <c r="C70" i="138"/>
  <c r="Q69" i="138"/>
  <c r="Q73" i="138" s="1"/>
  <c r="P69" i="138"/>
  <c r="P73" i="138" s="1"/>
  <c r="O69" i="138"/>
  <c r="O73" i="138" s="1"/>
  <c r="N69" i="138"/>
  <c r="N73" i="138" s="1"/>
  <c r="M69" i="138"/>
  <c r="M73" i="138" s="1"/>
  <c r="L69" i="138"/>
  <c r="L73" i="138" s="1"/>
  <c r="K69" i="138"/>
  <c r="K73" i="138" s="1"/>
  <c r="J69" i="138"/>
  <c r="J73" i="138" s="1"/>
  <c r="I69" i="138"/>
  <c r="I73" i="138" s="1"/>
  <c r="H69" i="138"/>
  <c r="H73" i="138" s="1"/>
  <c r="G69" i="138"/>
  <c r="G73" i="138" s="1"/>
  <c r="F69" i="138"/>
  <c r="F73" i="138" s="1"/>
  <c r="E69" i="138"/>
  <c r="E73" i="138" s="1"/>
  <c r="D69" i="138"/>
  <c r="C68" i="138"/>
  <c r="C67" i="138"/>
  <c r="C66" i="138"/>
  <c r="C62" i="138"/>
  <c r="C61" i="138"/>
  <c r="C60" i="138"/>
  <c r="Q59" i="138"/>
  <c r="Q63" i="138" s="1"/>
  <c r="P59" i="138"/>
  <c r="P63" i="138" s="1"/>
  <c r="O59" i="138"/>
  <c r="O63" i="138" s="1"/>
  <c r="N59" i="138"/>
  <c r="N63" i="138" s="1"/>
  <c r="M59" i="138"/>
  <c r="M63" i="138" s="1"/>
  <c r="L59" i="138"/>
  <c r="L63" i="138" s="1"/>
  <c r="L74" i="138" s="1"/>
  <c r="K59" i="138"/>
  <c r="K63" i="138" s="1"/>
  <c r="J59" i="138"/>
  <c r="J63" i="138" s="1"/>
  <c r="I59" i="138"/>
  <c r="I63" i="138" s="1"/>
  <c r="H59" i="138"/>
  <c r="H63" i="138" s="1"/>
  <c r="G59" i="138"/>
  <c r="G63" i="138" s="1"/>
  <c r="F59" i="138"/>
  <c r="F63" i="138" s="1"/>
  <c r="E59" i="138"/>
  <c r="E63" i="138" s="1"/>
  <c r="D59" i="138"/>
  <c r="D63" i="138" s="1"/>
  <c r="C58" i="138"/>
  <c r="C57" i="138"/>
  <c r="C56" i="138"/>
  <c r="C50" i="138"/>
  <c r="C49" i="138"/>
  <c r="C48" i="138"/>
  <c r="C47" i="138"/>
  <c r="C46" i="138"/>
  <c r="C45" i="138"/>
  <c r="C44" i="138"/>
  <c r="Q43" i="138"/>
  <c r="P43" i="138"/>
  <c r="O43" i="138"/>
  <c r="N43" i="138"/>
  <c r="M43" i="138"/>
  <c r="L43" i="138"/>
  <c r="K43" i="138"/>
  <c r="J43" i="138"/>
  <c r="I43" i="138"/>
  <c r="H43" i="138"/>
  <c r="G43" i="138"/>
  <c r="F43" i="138"/>
  <c r="E43" i="138"/>
  <c r="D43" i="138"/>
  <c r="C42" i="138"/>
  <c r="C41" i="138"/>
  <c r="C40" i="138"/>
  <c r="C39" i="138"/>
  <c r="Q38" i="138"/>
  <c r="P38" i="138"/>
  <c r="O38" i="138"/>
  <c r="N38" i="138"/>
  <c r="M38" i="138"/>
  <c r="L38" i="138"/>
  <c r="K38" i="138"/>
  <c r="J38" i="138"/>
  <c r="I38" i="138"/>
  <c r="H38" i="138"/>
  <c r="G38" i="138"/>
  <c r="F38" i="138"/>
  <c r="E38" i="138"/>
  <c r="D38" i="138"/>
  <c r="C37" i="138"/>
  <c r="C36" i="138"/>
  <c r="C35" i="138"/>
  <c r="C32" i="138"/>
  <c r="C31" i="138"/>
  <c r="Q30" i="138"/>
  <c r="P30" i="138"/>
  <c r="O30" i="138"/>
  <c r="N30" i="138"/>
  <c r="M30" i="138"/>
  <c r="L30" i="138"/>
  <c r="K30" i="138"/>
  <c r="J30" i="138"/>
  <c r="I30" i="138"/>
  <c r="H30" i="138"/>
  <c r="G30" i="138"/>
  <c r="F30" i="138"/>
  <c r="E30" i="138"/>
  <c r="D30" i="138"/>
  <c r="C29" i="138"/>
  <c r="C28" i="138"/>
  <c r="C27" i="138"/>
  <c r="Q26" i="138"/>
  <c r="P26" i="138"/>
  <c r="O26" i="138"/>
  <c r="N26" i="138"/>
  <c r="M26" i="138"/>
  <c r="L26" i="138"/>
  <c r="K26" i="138"/>
  <c r="J26" i="138"/>
  <c r="I26" i="138"/>
  <c r="H26" i="138"/>
  <c r="G26" i="138"/>
  <c r="F26" i="138"/>
  <c r="E26" i="138"/>
  <c r="D26" i="138"/>
  <c r="C25" i="138"/>
  <c r="C24" i="138"/>
  <c r="C23" i="138"/>
  <c r="C22" i="138"/>
  <c r="C21" i="138"/>
  <c r="C20" i="138"/>
  <c r="Q19" i="138"/>
  <c r="P19" i="138"/>
  <c r="O19" i="138"/>
  <c r="N19" i="138"/>
  <c r="M19" i="138"/>
  <c r="L19" i="138"/>
  <c r="K19" i="138"/>
  <c r="J19" i="138"/>
  <c r="I19" i="138"/>
  <c r="H19" i="138"/>
  <c r="G19" i="138"/>
  <c r="F19" i="138"/>
  <c r="E19" i="138"/>
  <c r="D19" i="138"/>
  <c r="C18" i="138"/>
  <c r="C17" i="138"/>
  <c r="C16" i="138"/>
  <c r="C72" i="137"/>
  <c r="C71" i="137"/>
  <c r="C70" i="137"/>
  <c r="Q69" i="137"/>
  <c r="Q73" i="137" s="1"/>
  <c r="P69" i="137"/>
  <c r="P73" i="137" s="1"/>
  <c r="O69" i="137"/>
  <c r="O73" i="137" s="1"/>
  <c r="N69" i="137"/>
  <c r="N73" i="137" s="1"/>
  <c r="M69" i="137"/>
  <c r="M73" i="137" s="1"/>
  <c r="L69" i="137"/>
  <c r="L73" i="137" s="1"/>
  <c r="K69" i="137"/>
  <c r="K73" i="137" s="1"/>
  <c r="J69" i="137"/>
  <c r="J73" i="137" s="1"/>
  <c r="I69" i="137"/>
  <c r="I73" i="137" s="1"/>
  <c r="H69" i="137"/>
  <c r="H73" i="137" s="1"/>
  <c r="G69" i="137"/>
  <c r="G73" i="137" s="1"/>
  <c r="F69" i="137"/>
  <c r="F73" i="137" s="1"/>
  <c r="E69" i="137"/>
  <c r="D69" i="137"/>
  <c r="D73" i="137" s="1"/>
  <c r="C68" i="137"/>
  <c r="C67" i="137"/>
  <c r="C66" i="137"/>
  <c r="C62" i="137"/>
  <c r="C61" i="137"/>
  <c r="C60" i="137"/>
  <c r="Q59" i="137"/>
  <c r="Q63" i="137" s="1"/>
  <c r="P59" i="137"/>
  <c r="P63" i="137" s="1"/>
  <c r="O59" i="137"/>
  <c r="O63" i="137" s="1"/>
  <c r="N59" i="137"/>
  <c r="N63" i="137" s="1"/>
  <c r="M59" i="137"/>
  <c r="M63" i="137" s="1"/>
  <c r="M74" i="137" s="1"/>
  <c r="L59" i="137"/>
  <c r="L63" i="137" s="1"/>
  <c r="L74" i="137" s="1"/>
  <c r="K59" i="137"/>
  <c r="K63" i="137" s="1"/>
  <c r="J59" i="137"/>
  <c r="J63" i="137" s="1"/>
  <c r="I59" i="137"/>
  <c r="I63" i="137" s="1"/>
  <c r="H59" i="137"/>
  <c r="H63" i="137" s="1"/>
  <c r="G59" i="137"/>
  <c r="G63" i="137" s="1"/>
  <c r="F59" i="137"/>
  <c r="F63" i="137" s="1"/>
  <c r="E59" i="137"/>
  <c r="E63" i="137" s="1"/>
  <c r="D59" i="137"/>
  <c r="C58" i="137"/>
  <c r="C57" i="137"/>
  <c r="C56" i="137"/>
  <c r="C50" i="137"/>
  <c r="C49" i="137"/>
  <c r="C48" i="137"/>
  <c r="C47" i="137"/>
  <c r="C46" i="137"/>
  <c r="C45" i="137"/>
  <c r="C44" i="137"/>
  <c r="Q43" i="137"/>
  <c r="P43" i="137"/>
  <c r="O43" i="137"/>
  <c r="N43" i="137"/>
  <c r="M43" i="137"/>
  <c r="L43" i="137"/>
  <c r="K43" i="137"/>
  <c r="J43" i="137"/>
  <c r="I43" i="137"/>
  <c r="H43" i="137"/>
  <c r="G43" i="137"/>
  <c r="F43" i="137"/>
  <c r="E43" i="137"/>
  <c r="D43" i="137"/>
  <c r="C42" i="137"/>
  <c r="C41" i="137"/>
  <c r="C40" i="137"/>
  <c r="C39" i="137"/>
  <c r="Q38" i="137"/>
  <c r="P38" i="137"/>
  <c r="O38" i="137"/>
  <c r="N38" i="137"/>
  <c r="M38" i="137"/>
  <c r="L38" i="137"/>
  <c r="K38" i="137"/>
  <c r="K51" i="137" s="1"/>
  <c r="J38" i="137"/>
  <c r="I38" i="137"/>
  <c r="H38" i="137"/>
  <c r="G38" i="137"/>
  <c r="F38" i="137"/>
  <c r="E38" i="137"/>
  <c r="D38" i="137"/>
  <c r="C37" i="137"/>
  <c r="C36" i="137"/>
  <c r="C35" i="137"/>
  <c r="C32" i="137"/>
  <c r="C31" i="137"/>
  <c r="Q30" i="137"/>
  <c r="P30" i="137"/>
  <c r="O30" i="137"/>
  <c r="N30" i="137"/>
  <c r="M30" i="137"/>
  <c r="L30" i="137"/>
  <c r="K30" i="137"/>
  <c r="J30" i="137"/>
  <c r="I30" i="137"/>
  <c r="H30" i="137"/>
  <c r="G30" i="137"/>
  <c r="F30" i="137"/>
  <c r="E30" i="137"/>
  <c r="D30" i="137"/>
  <c r="C29" i="137"/>
  <c r="C28" i="137"/>
  <c r="C27" i="137"/>
  <c r="Q26" i="137"/>
  <c r="P26" i="137"/>
  <c r="O26" i="137"/>
  <c r="N26" i="137"/>
  <c r="M26" i="137"/>
  <c r="L26" i="137"/>
  <c r="K26" i="137"/>
  <c r="J26" i="137"/>
  <c r="I26" i="137"/>
  <c r="H26" i="137"/>
  <c r="G26" i="137"/>
  <c r="F26" i="137"/>
  <c r="E26" i="137"/>
  <c r="D26" i="137"/>
  <c r="C25" i="137"/>
  <c r="C24" i="137"/>
  <c r="C23" i="137"/>
  <c r="C22" i="137"/>
  <c r="C21" i="137"/>
  <c r="C20" i="137"/>
  <c r="Q19" i="137"/>
  <c r="P19" i="137"/>
  <c r="O19" i="137"/>
  <c r="N19" i="137"/>
  <c r="M19" i="137"/>
  <c r="L19" i="137"/>
  <c r="K19" i="137"/>
  <c r="J19" i="137"/>
  <c r="I19" i="137"/>
  <c r="H19" i="137"/>
  <c r="G19" i="137"/>
  <c r="F19" i="137"/>
  <c r="E19" i="137"/>
  <c r="D19" i="137"/>
  <c r="C18" i="137"/>
  <c r="C17" i="137"/>
  <c r="C16" i="137"/>
  <c r="C72" i="136"/>
  <c r="C71" i="136"/>
  <c r="C70" i="136"/>
  <c r="Q69" i="136"/>
  <c r="Q73" i="136" s="1"/>
  <c r="P69" i="136"/>
  <c r="P73" i="136" s="1"/>
  <c r="O69" i="136"/>
  <c r="O73" i="136" s="1"/>
  <c r="N69" i="136"/>
  <c r="N73" i="136" s="1"/>
  <c r="M69" i="136"/>
  <c r="M73" i="136" s="1"/>
  <c r="L69" i="136"/>
  <c r="L73" i="136" s="1"/>
  <c r="K69" i="136"/>
  <c r="K73" i="136" s="1"/>
  <c r="J69" i="136"/>
  <c r="J73" i="136" s="1"/>
  <c r="I69" i="136"/>
  <c r="I73" i="136" s="1"/>
  <c r="H69" i="136"/>
  <c r="H73" i="136" s="1"/>
  <c r="G69" i="136"/>
  <c r="G73" i="136" s="1"/>
  <c r="F69" i="136"/>
  <c r="E69" i="136"/>
  <c r="E73" i="136" s="1"/>
  <c r="D69" i="136"/>
  <c r="D73" i="136" s="1"/>
  <c r="C68" i="136"/>
  <c r="C67" i="136"/>
  <c r="C66" i="136"/>
  <c r="C62" i="136"/>
  <c r="C61" i="136"/>
  <c r="C60" i="136"/>
  <c r="Q59" i="136"/>
  <c r="Q63" i="136" s="1"/>
  <c r="P59" i="136"/>
  <c r="P63" i="136" s="1"/>
  <c r="P74" i="136" s="1"/>
  <c r="O59" i="136"/>
  <c r="O63" i="136" s="1"/>
  <c r="N59" i="136"/>
  <c r="N63" i="136" s="1"/>
  <c r="N74" i="136" s="1"/>
  <c r="M59" i="136"/>
  <c r="M63" i="136" s="1"/>
  <c r="L59" i="136"/>
  <c r="L63" i="136" s="1"/>
  <c r="K59" i="136"/>
  <c r="K63" i="136" s="1"/>
  <c r="J59" i="136"/>
  <c r="J63" i="136" s="1"/>
  <c r="I59" i="136"/>
  <c r="I63" i="136" s="1"/>
  <c r="H59" i="136"/>
  <c r="H63" i="136" s="1"/>
  <c r="H74" i="136" s="1"/>
  <c r="G59" i="136"/>
  <c r="F59" i="136"/>
  <c r="F63" i="136" s="1"/>
  <c r="E59" i="136"/>
  <c r="E63" i="136" s="1"/>
  <c r="D59" i="136"/>
  <c r="D63" i="136" s="1"/>
  <c r="C58" i="136"/>
  <c r="C57" i="136"/>
  <c r="C56" i="136"/>
  <c r="P51" i="136"/>
  <c r="C50" i="136"/>
  <c r="C49" i="136"/>
  <c r="C48" i="136"/>
  <c r="C47" i="136"/>
  <c r="C46" i="136"/>
  <c r="C45" i="136"/>
  <c r="C44" i="136"/>
  <c r="Q43" i="136"/>
  <c r="P43" i="136"/>
  <c r="O43" i="136"/>
  <c r="N43" i="136"/>
  <c r="M43" i="136"/>
  <c r="L43" i="136"/>
  <c r="K43" i="136"/>
  <c r="J43" i="136"/>
  <c r="I43" i="136"/>
  <c r="H43" i="136"/>
  <c r="G43" i="136"/>
  <c r="F43" i="136"/>
  <c r="E43" i="136"/>
  <c r="D43" i="136"/>
  <c r="C42" i="136"/>
  <c r="C41" i="136"/>
  <c r="C40" i="136"/>
  <c r="C39" i="136"/>
  <c r="Q38" i="136"/>
  <c r="P38" i="136"/>
  <c r="O38" i="136"/>
  <c r="N38" i="136"/>
  <c r="M38" i="136"/>
  <c r="L38" i="136"/>
  <c r="K38" i="136"/>
  <c r="J38" i="136"/>
  <c r="I38" i="136"/>
  <c r="H38" i="136"/>
  <c r="G38" i="136"/>
  <c r="F38" i="136"/>
  <c r="E38" i="136"/>
  <c r="D38" i="136"/>
  <c r="C37" i="136"/>
  <c r="C36" i="136"/>
  <c r="C35" i="136"/>
  <c r="C32" i="136"/>
  <c r="C31" i="136"/>
  <c r="Q30" i="136"/>
  <c r="P30" i="136"/>
  <c r="O30" i="136"/>
  <c r="N30" i="136"/>
  <c r="M30" i="136"/>
  <c r="L30" i="136"/>
  <c r="K30" i="136"/>
  <c r="J30" i="136"/>
  <c r="I30" i="136"/>
  <c r="H30" i="136"/>
  <c r="G30" i="136"/>
  <c r="F30" i="136"/>
  <c r="E30" i="136"/>
  <c r="D30" i="136"/>
  <c r="C29" i="136"/>
  <c r="C28" i="136"/>
  <c r="C27" i="136"/>
  <c r="Q26" i="136"/>
  <c r="P26" i="136"/>
  <c r="O26" i="136"/>
  <c r="N26" i="136"/>
  <c r="M26" i="136"/>
  <c r="L26" i="136"/>
  <c r="K26" i="136"/>
  <c r="J26" i="136"/>
  <c r="I26" i="136"/>
  <c r="H26" i="136"/>
  <c r="G26" i="136"/>
  <c r="F26" i="136"/>
  <c r="E26" i="136"/>
  <c r="D26" i="136"/>
  <c r="C25" i="136"/>
  <c r="C24" i="136"/>
  <c r="C23" i="136"/>
  <c r="C22" i="136"/>
  <c r="C21" i="136"/>
  <c r="C20" i="136"/>
  <c r="Q19" i="136"/>
  <c r="P19" i="136"/>
  <c r="O19" i="136"/>
  <c r="N19" i="136"/>
  <c r="M19" i="136"/>
  <c r="L19" i="136"/>
  <c r="L33" i="136" s="1"/>
  <c r="K19" i="136"/>
  <c r="J19" i="136"/>
  <c r="I19" i="136"/>
  <c r="H19" i="136"/>
  <c r="G19" i="136"/>
  <c r="F19" i="136"/>
  <c r="E19" i="136"/>
  <c r="D19" i="136"/>
  <c r="D33" i="136" s="1"/>
  <c r="C18" i="136"/>
  <c r="C17" i="136"/>
  <c r="C16" i="136"/>
  <c r="C72" i="135"/>
  <c r="C71" i="135"/>
  <c r="C70" i="135"/>
  <c r="Q69" i="135"/>
  <c r="Q73" i="135" s="1"/>
  <c r="P69" i="135"/>
  <c r="P73" i="135" s="1"/>
  <c r="O69" i="135"/>
  <c r="O73" i="135" s="1"/>
  <c r="N69" i="135"/>
  <c r="N73" i="135" s="1"/>
  <c r="M69" i="135"/>
  <c r="M73" i="135" s="1"/>
  <c r="L69" i="135"/>
  <c r="L73" i="135" s="1"/>
  <c r="K69" i="135"/>
  <c r="K73" i="135" s="1"/>
  <c r="J69" i="135"/>
  <c r="J73" i="135" s="1"/>
  <c r="I69" i="135"/>
  <c r="I73" i="135" s="1"/>
  <c r="H69" i="135"/>
  <c r="H73" i="135" s="1"/>
  <c r="G69" i="135"/>
  <c r="G73" i="135" s="1"/>
  <c r="F69" i="135"/>
  <c r="F73" i="135" s="1"/>
  <c r="E69" i="135"/>
  <c r="E73" i="135" s="1"/>
  <c r="D69" i="135"/>
  <c r="C68" i="135"/>
  <c r="C67" i="135"/>
  <c r="C66" i="135"/>
  <c r="Q63" i="135"/>
  <c r="C62" i="135"/>
  <c r="C61" i="135"/>
  <c r="C60" i="135"/>
  <c r="Q59" i="135"/>
  <c r="P59" i="135"/>
  <c r="P63" i="135" s="1"/>
  <c r="O59" i="135"/>
  <c r="O63" i="135" s="1"/>
  <c r="N59" i="135"/>
  <c r="N63" i="135" s="1"/>
  <c r="M59" i="135"/>
  <c r="M63" i="135" s="1"/>
  <c r="L59" i="135"/>
  <c r="L63" i="135" s="1"/>
  <c r="K59" i="135"/>
  <c r="K63" i="135" s="1"/>
  <c r="J59" i="135"/>
  <c r="J63" i="135" s="1"/>
  <c r="J74" i="135" s="1"/>
  <c r="I59" i="135"/>
  <c r="I63" i="135" s="1"/>
  <c r="H59" i="135"/>
  <c r="H63" i="135" s="1"/>
  <c r="G59" i="135"/>
  <c r="G63" i="135" s="1"/>
  <c r="F59" i="135"/>
  <c r="F63" i="135" s="1"/>
  <c r="E59" i="135"/>
  <c r="E63" i="135" s="1"/>
  <c r="D59" i="135"/>
  <c r="D63" i="135" s="1"/>
  <c r="C58" i="135"/>
  <c r="C57" i="135"/>
  <c r="C56" i="135"/>
  <c r="C50" i="135"/>
  <c r="C49" i="135"/>
  <c r="C48" i="135"/>
  <c r="C47" i="135"/>
  <c r="C46" i="135"/>
  <c r="C45" i="135"/>
  <c r="C44" i="135"/>
  <c r="Q43" i="135"/>
  <c r="P43" i="135"/>
  <c r="O43" i="135"/>
  <c r="N43" i="135"/>
  <c r="M43" i="135"/>
  <c r="L43" i="135"/>
  <c r="K43" i="135"/>
  <c r="J43" i="135"/>
  <c r="I43" i="135"/>
  <c r="H43" i="135"/>
  <c r="G43" i="135"/>
  <c r="F43" i="135"/>
  <c r="E43" i="135"/>
  <c r="D43" i="135"/>
  <c r="C42" i="135"/>
  <c r="C41" i="135"/>
  <c r="C40" i="135"/>
  <c r="C39" i="135"/>
  <c r="Q38" i="135"/>
  <c r="P38" i="135"/>
  <c r="P51" i="135" s="1"/>
  <c r="O38" i="135"/>
  <c r="N38" i="135"/>
  <c r="M38" i="135"/>
  <c r="L38" i="135"/>
  <c r="L51" i="135" s="1"/>
  <c r="K38" i="135"/>
  <c r="J38" i="135"/>
  <c r="I38" i="135"/>
  <c r="H38" i="135"/>
  <c r="H51" i="135" s="1"/>
  <c r="G38" i="135"/>
  <c r="F38" i="135"/>
  <c r="E38" i="135"/>
  <c r="D38" i="135"/>
  <c r="D51" i="135" s="1"/>
  <c r="C37" i="135"/>
  <c r="C36" i="135"/>
  <c r="C35" i="135"/>
  <c r="C32" i="135"/>
  <c r="C31" i="135"/>
  <c r="Q30" i="135"/>
  <c r="P30" i="135"/>
  <c r="O30" i="135"/>
  <c r="N30" i="135"/>
  <c r="M30" i="135"/>
  <c r="L30" i="135"/>
  <c r="K30" i="135"/>
  <c r="J30" i="135"/>
  <c r="I30" i="135"/>
  <c r="H30" i="135"/>
  <c r="G30" i="135"/>
  <c r="F30" i="135"/>
  <c r="E30" i="135"/>
  <c r="D30" i="135"/>
  <c r="C29" i="135"/>
  <c r="C28" i="135"/>
  <c r="C27" i="135"/>
  <c r="Q26" i="135"/>
  <c r="P26" i="135"/>
  <c r="O26" i="135"/>
  <c r="N26" i="135"/>
  <c r="M26" i="135"/>
  <c r="L26" i="135"/>
  <c r="K26" i="135"/>
  <c r="J26" i="135"/>
  <c r="I26" i="135"/>
  <c r="H26" i="135"/>
  <c r="G26" i="135"/>
  <c r="F26" i="135"/>
  <c r="E26" i="135"/>
  <c r="D26" i="135"/>
  <c r="C25" i="135"/>
  <c r="C24" i="135"/>
  <c r="C23" i="135"/>
  <c r="C22" i="135"/>
  <c r="C21" i="135"/>
  <c r="C20" i="135"/>
  <c r="Q19" i="135"/>
  <c r="P19" i="135"/>
  <c r="O19" i="135"/>
  <c r="O33" i="135" s="1"/>
  <c r="N19" i="135"/>
  <c r="M19" i="135"/>
  <c r="L19" i="135"/>
  <c r="K19" i="135"/>
  <c r="J19" i="135"/>
  <c r="I19" i="135"/>
  <c r="I33" i="135" s="1"/>
  <c r="H19" i="135"/>
  <c r="G19" i="135"/>
  <c r="F19" i="135"/>
  <c r="E19" i="135"/>
  <c r="D19" i="135"/>
  <c r="C18" i="135"/>
  <c r="C17" i="135"/>
  <c r="C16" i="135"/>
  <c r="P73" i="134"/>
  <c r="C72" i="134"/>
  <c r="C71" i="134"/>
  <c r="C70" i="134"/>
  <c r="Q69" i="134"/>
  <c r="Q73" i="134" s="1"/>
  <c r="P69" i="134"/>
  <c r="O69" i="134"/>
  <c r="O73" i="134" s="1"/>
  <c r="N69" i="134"/>
  <c r="N73" i="134" s="1"/>
  <c r="M69" i="134"/>
  <c r="M73" i="134" s="1"/>
  <c r="L69" i="134"/>
  <c r="L73" i="134" s="1"/>
  <c r="K69" i="134"/>
  <c r="K73" i="134" s="1"/>
  <c r="J69" i="134"/>
  <c r="J73" i="134" s="1"/>
  <c r="I69" i="134"/>
  <c r="I73" i="134" s="1"/>
  <c r="H69" i="134"/>
  <c r="H73" i="134" s="1"/>
  <c r="G69" i="134"/>
  <c r="G73" i="134" s="1"/>
  <c r="F69" i="134"/>
  <c r="F73" i="134" s="1"/>
  <c r="E69" i="134"/>
  <c r="E73" i="134" s="1"/>
  <c r="D69" i="134"/>
  <c r="C68" i="134"/>
  <c r="C67" i="134"/>
  <c r="C66" i="134"/>
  <c r="C62" i="134"/>
  <c r="C61" i="134"/>
  <c r="C60" i="134"/>
  <c r="Q59" i="134"/>
  <c r="Q63" i="134" s="1"/>
  <c r="P59" i="134"/>
  <c r="P63" i="134" s="1"/>
  <c r="O59" i="134"/>
  <c r="O63" i="134" s="1"/>
  <c r="N59" i="134"/>
  <c r="N63" i="134" s="1"/>
  <c r="M59" i="134"/>
  <c r="M63" i="134" s="1"/>
  <c r="L59" i="134"/>
  <c r="L63" i="134" s="1"/>
  <c r="K59" i="134"/>
  <c r="K63" i="134" s="1"/>
  <c r="J59" i="134"/>
  <c r="J63" i="134" s="1"/>
  <c r="I59" i="134"/>
  <c r="I63" i="134" s="1"/>
  <c r="H59" i="134"/>
  <c r="H63" i="134" s="1"/>
  <c r="G59" i="134"/>
  <c r="G63" i="134" s="1"/>
  <c r="F59" i="134"/>
  <c r="F63" i="134" s="1"/>
  <c r="E59" i="134"/>
  <c r="E63" i="134" s="1"/>
  <c r="D59" i="134"/>
  <c r="C58" i="134"/>
  <c r="C57" i="134"/>
  <c r="C56" i="134"/>
  <c r="C50" i="134"/>
  <c r="C49" i="134"/>
  <c r="C48" i="134"/>
  <c r="C47" i="134"/>
  <c r="C46" i="134"/>
  <c r="C45" i="134"/>
  <c r="C44" i="134"/>
  <c r="Q43" i="134"/>
  <c r="P43" i="134"/>
  <c r="O43" i="134"/>
  <c r="N43" i="134"/>
  <c r="M43" i="134"/>
  <c r="L43" i="134"/>
  <c r="K43" i="134"/>
  <c r="J43" i="134"/>
  <c r="I43" i="134"/>
  <c r="H43" i="134"/>
  <c r="G43" i="134"/>
  <c r="F43" i="134"/>
  <c r="E43" i="134"/>
  <c r="D43" i="134"/>
  <c r="C42" i="134"/>
  <c r="C41" i="134"/>
  <c r="C40" i="134"/>
  <c r="C39" i="134"/>
  <c r="Q38" i="134"/>
  <c r="P38" i="134"/>
  <c r="O38" i="134"/>
  <c r="O51" i="134" s="1"/>
  <c r="N38" i="134"/>
  <c r="N51" i="134" s="1"/>
  <c r="M38" i="134"/>
  <c r="L38" i="134"/>
  <c r="K38" i="134"/>
  <c r="J38" i="134"/>
  <c r="I38" i="134"/>
  <c r="H38" i="134"/>
  <c r="G38" i="134"/>
  <c r="G51" i="134" s="1"/>
  <c r="F38" i="134"/>
  <c r="E38" i="134"/>
  <c r="D38" i="134"/>
  <c r="C37" i="134"/>
  <c r="C36" i="134"/>
  <c r="C35" i="134"/>
  <c r="C32" i="134"/>
  <c r="C31" i="134"/>
  <c r="Q30" i="134"/>
  <c r="P30" i="134"/>
  <c r="O30" i="134"/>
  <c r="N30" i="134"/>
  <c r="M30" i="134"/>
  <c r="L30" i="134"/>
  <c r="K30" i="134"/>
  <c r="J30" i="134"/>
  <c r="I30" i="134"/>
  <c r="H30" i="134"/>
  <c r="G30" i="134"/>
  <c r="F30" i="134"/>
  <c r="E30" i="134"/>
  <c r="D30" i="134"/>
  <c r="C29" i="134"/>
  <c r="C28" i="134"/>
  <c r="C27" i="134"/>
  <c r="Q26" i="134"/>
  <c r="P26" i="134"/>
  <c r="O26" i="134"/>
  <c r="N26" i="134"/>
  <c r="M26" i="134"/>
  <c r="L26" i="134"/>
  <c r="K26" i="134"/>
  <c r="J26" i="134"/>
  <c r="I26" i="134"/>
  <c r="H26" i="134"/>
  <c r="G26" i="134"/>
  <c r="F26" i="134"/>
  <c r="E26" i="134"/>
  <c r="D26" i="134"/>
  <c r="C25" i="134"/>
  <c r="C24" i="134"/>
  <c r="C23" i="134"/>
  <c r="C22" i="134"/>
  <c r="C21" i="134"/>
  <c r="C20" i="134"/>
  <c r="Q19" i="134"/>
  <c r="P19" i="134"/>
  <c r="O19" i="134"/>
  <c r="N19" i="134"/>
  <c r="M19" i="134"/>
  <c r="L19" i="134"/>
  <c r="K19" i="134"/>
  <c r="J19" i="134"/>
  <c r="I19" i="134"/>
  <c r="H19" i="134"/>
  <c r="G19" i="134"/>
  <c r="F19" i="134"/>
  <c r="E19" i="134"/>
  <c r="D19" i="134"/>
  <c r="C18" i="134"/>
  <c r="C17" i="134"/>
  <c r="C16" i="134"/>
  <c r="C72" i="133"/>
  <c r="C71" i="133"/>
  <c r="C70" i="133"/>
  <c r="Q69" i="133"/>
  <c r="Q73" i="133" s="1"/>
  <c r="P69" i="133"/>
  <c r="P73" i="133" s="1"/>
  <c r="O69" i="133"/>
  <c r="O73" i="133" s="1"/>
  <c r="N69" i="133"/>
  <c r="N73" i="133" s="1"/>
  <c r="M69" i="133"/>
  <c r="M73" i="133" s="1"/>
  <c r="L69" i="133"/>
  <c r="L73" i="133" s="1"/>
  <c r="K69" i="133"/>
  <c r="K73" i="133" s="1"/>
  <c r="J69" i="133"/>
  <c r="J73" i="133" s="1"/>
  <c r="I69" i="133"/>
  <c r="I73" i="133" s="1"/>
  <c r="H69" i="133"/>
  <c r="H73" i="133" s="1"/>
  <c r="G69" i="133"/>
  <c r="G73" i="133" s="1"/>
  <c r="F69" i="133"/>
  <c r="F73" i="133" s="1"/>
  <c r="E69" i="133"/>
  <c r="E73" i="133" s="1"/>
  <c r="D69" i="133"/>
  <c r="D73" i="133" s="1"/>
  <c r="C68" i="133"/>
  <c r="C67" i="133"/>
  <c r="C66" i="133"/>
  <c r="C62" i="133"/>
  <c r="C61" i="133"/>
  <c r="C60" i="133"/>
  <c r="Q59" i="133"/>
  <c r="Q63" i="133" s="1"/>
  <c r="P59" i="133"/>
  <c r="P63" i="133" s="1"/>
  <c r="P74" i="133" s="1"/>
  <c r="O59" i="133"/>
  <c r="O63" i="133" s="1"/>
  <c r="O74" i="133" s="1"/>
  <c r="N59" i="133"/>
  <c r="N63" i="133" s="1"/>
  <c r="M59" i="133"/>
  <c r="M63" i="133" s="1"/>
  <c r="M74" i="133" s="1"/>
  <c r="L59" i="133"/>
  <c r="L63" i="133" s="1"/>
  <c r="L74" i="133" s="1"/>
  <c r="K59" i="133"/>
  <c r="K63" i="133" s="1"/>
  <c r="J59" i="133"/>
  <c r="J63" i="133" s="1"/>
  <c r="I59" i="133"/>
  <c r="I63" i="133" s="1"/>
  <c r="H59" i="133"/>
  <c r="H63" i="133" s="1"/>
  <c r="H74" i="133" s="1"/>
  <c r="G59" i="133"/>
  <c r="G63" i="133" s="1"/>
  <c r="G74" i="133" s="1"/>
  <c r="F59" i="133"/>
  <c r="F63" i="133" s="1"/>
  <c r="E59" i="133"/>
  <c r="E63" i="133" s="1"/>
  <c r="E74" i="133" s="1"/>
  <c r="D59" i="133"/>
  <c r="C58" i="133"/>
  <c r="C57" i="133"/>
  <c r="C56" i="133"/>
  <c r="C50" i="133"/>
  <c r="C49" i="133"/>
  <c r="C48" i="133"/>
  <c r="C47" i="133"/>
  <c r="C46" i="133"/>
  <c r="C45" i="133"/>
  <c r="C44" i="133"/>
  <c r="Q43" i="133"/>
  <c r="P43" i="133"/>
  <c r="O43" i="133"/>
  <c r="N43" i="133"/>
  <c r="M43" i="133"/>
  <c r="L43" i="133"/>
  <c r="K43" i="133"/>
  <c r="J43" i="133"/>
  <c r="I43" i="133"/>
  <c r="H43" i="133"/>
  <c r="H51" i="133" s="1"/>
  <c r="G43" i="133"/>
  <c r="F43" i="133"/>
  <c r="E43" i="133"/>
  <c r="D43" i="133"/>
  <c r="C42" i="133"/>
  <c r="C41" i="133"/>
  <c r="C40" i="133"/>
  <c r="C39" i="133"/>
  <c r="Q38" i="133"/>
  <c r="P38" i="133"/>
  <c r="O38" i="133"/>
  <c r="O51" i="133" s="1"/>
  <c r="N38" i="133"/>
  <c r="M38" i="133"/>
  <c r="L38" i="133"/>
  <c r="K38" i="133"/>
  <c r="J38" i="133"/>
  <c r="I38" i="133"/>
  <c r="H38" i="133"/>
  <c r="G38" i="133"/>
  <c r="F38" i="133"/>
  <c r="E38" i="133"/>
  <c r="D38" i="133"/>
  <c r="C37" i="133"/>
  <c r="C36" i="133"/>
  <c r="C35" i="133"/>
  <c r="C32" i="133"/>
  <c r="C31" i="133"/>
  <c r="Q30" i="133"/>
  <c r="P30" i="133"/>
  <c r="O30" i="133"/>
  <c r="N30" i="133"/>
  <c r="M30" i="133"/>
  <c r="L30" i="133"/>
  <c r="K30" i="133"/>
  <c r="J30" i="133"/>
  <c r="I30" i="133"/>
  <c r="H30" i="133"/>
  <c r="G30" i="133"/>
  <c r="F30" i="133"/>
  <c r="E30" i="133"/>
  <c r="D30" i="133"/>
  <c r="C29" i="133"/>
  <c r="C28" i="133"/>
  <c r="C27" i="133"/>
  <c r="Q26" i="133"/>
  <c r="P26" i="133"/>
  <c r="O26" i="133"/>
  <c r="N26" i="133"/>
  <c r="M26" i="133"/>
  <c r="L26" i="133"/>
  <c r="K26" i="133"/>
  <c r="J26" i="133"/>
  <c r="I26" i="133"/>
  <c r="H26" i="133"/>
  <c r="G26" i="133"/>
  <c r="F26" i="133"/>
  <c r="E26" i="133"/>
  <c r="D26" i="133"/>
  <c r="C25" i="133"/>
  <c r="C24" i="133"/>
  <c r="C23" i="133"/>
  <c r="C22" i="133"/>
  <c r="C21" i="133"/>
  <c r="C20" i="133"/>
  <c r="Q19" i="133"/>
  <c r="P19" i="133"/>
  <c r="O19" i="133"/>
  <c r="N19" i="133"/>
  <c r="M19" i="133"/>
  <c r="L19" i="133"/>
  <c r="K19" i="133"/>
  <c r="J19" i="133"/>
  <c r="I19" i="133"/>
  <c r="H19" i="133"/>
  <c r="G19" i="133"/>
  <c r="F19" i="133"/>
  <c r="E19" i="133"/>
  <c r="D19" i="133"/>
  <c r="C18" i="133"/>
  <c r="C17" i="133"/>
  <c r="C16" i="133"/>
  <c r="C72" i="132"/>
  <c r="C71" i="132"/>
  <c r="C70" i="132"/>
  <c r="Q69" i="132"/>
  <c r="Q73" i="132" s="1"/>
  <c r="P69" i="132"/>
  <c r="P73" i="132" s="1"/>
  <c r="O69" i="132"/>
  <c r="O73" i="132" s="1"/>
  <c r="N69" i="132"/>
  <c r="N73" i="132" s="1"/>
  <c r="M69" i="132"/>
  <c r="M73" i="132" s="1"/>
  <c r="L69" i="132"/>
  <c r="L73" i="132" s="1"/>
  <c r="K69" i="132"/>
  <c r="K73" i="132" s="1"/>
  <c r="J69" i="132"/>
  <c r="J73" i="132" s="1"/>
  <c r="I69" i="132"/>
  <c r="I73" i="132" s="1"/>
  <c r="H69" i="132"/>
  <c r="H73" i="132" s="1"/>
  <c r="G69" i="132"/>
  <c r="G73" i="132" s="1"/>
  <c r="F69" i="132"/>
  <c r="F73" i="132" s="1"/>
  <c r="E69" i="132"/>
  <c r="E73" i="132" s="1"/>
  <c r="D69" i="132"/>
  <c r="C68" i="132"/>
  <c r="C67" i="132"/>
  <c r="C66" i="132"/>
  <c r="C62" i="132"/>
  <c r="C61" i="132"/>
  <c r="C60" i="132"/>
  <c r="Q59" i="132"/>
  <c r="Q63" i="132" s="1"/>
  <c r="P59" i="132"/>
  <c r="P63" i="132" s="1"/>
  <c r="P74" i="132" s="1"/>
  <c r="O59" i="132"/>
  <c r="O63" i="132" s="1"/>
  <c r="N59" i="132"/>
  <c r="N63" i="132" s="1"/>
  <c r="M59" i="132"/>
  <c r="M63" i="132" s="1"/>
  <c r="L59" i="132"/>
  <c r="L63" i="132" s="1"/>
  <c r="K59" i="132"/>
  <c r="K63" i="132" s="1"/>
  <c r="J59" i="132"/>
  <c r="J63" i="132" s="1"/>
  <c r="I59" i="132"/>
  <c r="I63" i="132" s="1"/>
  <c r="H59" i="132"/>
  <c r="H63" i="132" s="1"/>
  <c r="H74" i="132" s="1"/>
  <c r="G59" i="132"/>
  <c r="G63" i="132" s="1"/>
  <c r="F59" i="132"/>
  <c r="F63" i="132" s="1"/>
  <c r="E59" i="132"/>
  <c r="E63" i="132" s="1"/>
  <c r="D59" i="132"/>
  <c r="C58" i="132"/>
  <c r="C57" i="132"/>
  <c r="C56" i="132"/>
  <c r="C50" i="132"/>
  <c r="C49" i="132"/>
  <c r="C48" i="132"/>
  <c r="C47" i="132"/>
  <c r="C46" i="132"/>
  <c r="C45" i="132"/>
  <c r="C44" i="132"/>
  <c r="Q43" i="132"/>
  <c r="P43" i="132"/>
  <c r="O43" i="132"/>
  <c r="N43" i="132"/>
  <c r="M43" i="132"/>
  <c r="L43" i="132"/>
  <c r="K43" i="132"/>
  <c r="J43" i="132"/>
  <c r="I43" i="132"/>
  <c r="H43" i="132"/>
  <c r="G43" i="132"/>
  <c r="F43" i="132"/>
  <c r="E43" i="132"/>
  <c r="D43" i="132"/>
  <c r="C42" i="132"/>
  <c r="C41" i="132"/>
  <c r="C40" i="132"/>
  <c r="C39" i="132"/>
  <c r="Q38" i="132"/>
  <c r="Q51" i="132" s="1"/>
  <c r="P38" i="132"/>
  <c r="O38" i="132"/>
  <c r="N38" i="132"/>
  <c r="N51" i="132" s="1"/>
  <c r="M38" i="132"/>
  <c r="M51" i="132" s="1"/>
  <c r="L38" i="132"/>
  <c r="K38" i="132"/>
  <c r="J38" i="132"/>
  <c r="I38" i="132"/>
  <c r="I51" i="132" s="1"/>
  <c r="H38" i="132"/>
  <c r="G38" i="132"/>
  <c r="F38" i="132"/>
  <c r="F51" i="132" s="1"/>
  <c r="E38" i="132"/>
  <c r="E51" i="132" s="1"/>
  <c r="D38" i="132"/>
  <c r="C37" i="132"/>
  <c r="C36" i="132"/>
  <c r="C35" i="132"/>
  <c r="C32" i="132"/>
  <c r="C31" i="132"/>
  <c r="Q30" i="132"/>
  <c r="P30" i="132"/>
  <c r="O30" i="132"/>
  <c r="N30" i="132"/>
  <c r="M30" i="132"/>
  <c r="L30" i="132"/>
  <c r="K30" i="132"/>
  <c r="J30" i="132"/>
  <c r="I30" i="132"/>
  <c r="H30" i="132"/>
  <c r="G30" i="132"/>
  <c r="F30" i="132"/>
  <c r="E30" i="132"/>
  <c r="D30" i="132"/>
  <c r="C29" i="132"/>
  <c r="C28" i="132"/>
  <c r="C27" i="132"/>
  <c r="Q26" i="132"/>
  <c r="P26" i="132"/>
  <c r="O26" i="132"/>
  <c r="N26" i="132"/>
  <c r="M26" i="132"/>
  <c r="L26" i="132"/>
  <c r="K26" i="132"/>
  <c r="J26" i="132"/>
  <c r="I26" i="132"/>
  <c r="H26" i="132"/>
  <c r="G26" i="132"/>
  <c r="F26" i="132"/>
  <c r="E26" i="132"/>
  <c r="D26" i="132"/>
  <c r="C25" i="132"/>
  <c r="C24" i="132"/>
  <c r="C23" i="132"/>
  <c r="C22" i="132"/>
  <c r="C21" i="132"/>
  <c r="C20" i="132"/>
  <c r="Q19" i="132"/>
  <c r="Q33" i="132" s="1"/>
  <c r="Q52" i="132" s="1"/>
  <c r="P19" i="132"/>
  <c r="O19" i="132"/>
  <c r="N19" i="132"/>
  <c r="M19" i="132"/>
  <c r="L19" i="132"/>
  <c r="K19" i="132"/>
  <c r="J19" i="132"/>
  <c r="I19" i="132"/>
  <c r="I33" i="132" s="1"/>
  <c r="I52" i="132" s="1"/>
  <c r="H19" i="132"/>
  <c r="G19" i="132"/>
  <c r="F19" i="132"/>
  <c r="E19" i="132"/>
  <c r="D19" i="132"/>
  <c r="C18" i="132"/>
  <c r="C17" i="132"/>
  <c r="C16" i="132"/>
  <c r="C72" i="131"/>
  <c r="C71" i="131"/>
  <c r="C70" i="131"/>
  <c r="Q69" i="131"/>
  <c r="Q73" i="131" s="1"/>
  <c r="P69" i="131"/>
  <c r="P73" i="131" s="1"/>
  <c r="O69" i="131"/>
  <c r="O73" i="131" s="1"/>
  <c r="N69" i="131"/>
  <c r="N73" i="131" s="1"/>
  <c r="M69" i="131"/>
  <c r="M73" i="131" s="1"/>
  <c r="L69" i="131"/>
  <c r="L73" i="131" s="1"/>
  <c r="K69" i="131"/>
  <c r="K73" i="131" s="1"/>
  <c r="J69" i="131"/>
  <c r="J73" i="131" s="1"/>
  <c r="I69" i="131"/>
  <c r="I73" i="131" s="1"/>
  <c r="H69" i="131"/>
  <c r="H73" i="131" s="1"/>
  <c r="G69" i="131"/>
  <c r="G73" i="131" s="1"/>
  <c r="F69" i="131"/>
  <c r="E69" i="131"/>
  <c r="E73" i="131" s="1"/>
  <c r="D69" i="131"/>
  <c r="D73" i="131" s="1"/>
  <c r="C68" i="131"/>
  <c r="C67" i="131"/>
  <c r="C66" i="131"/>
  <c r="P63" i="131"/>
  <c r="C62" i="131"/>
  <c r="C61" i="131"/>
  <c r="C60" i="131"/>
  <c r="Q59" i="131"/>
  <c r="Q63" i="131" s="1"/>
  <c r="Q74" i="131" s="1"/>
  <c r="P59" i="131"/>
  <c r="O59" i="131"/>
  <c r="O63" i="131" s="1"/>
  <c r="N59" i="131"/>
  <c r="N63" i="131" s="1"/>
  <c r="M59" i="131"/>
  <c r="M63" i="131" s="1"/>
  <c r="L59" i="131"/>
  <c r="L63" i="131" s="1"/>
  <c r="L74" i="131" s="1"/>
  <c r="K59" i="131"/>
  <c r="K63" i="131" s="1"/>
  <c r="J59" i="131"/>
  <c r="J63" i="131" s="1"/>
  <c r="I59" i="131"/>
  <c r="I63" i="131" s="1"/>
  <c r="I74" i="131" s="1"/>
  <c r="H59" i="131"/>
  <c r="H63" i="131" s="1"/>
  <c r="G59" i="131"/>
  <c r="F59" i="131"/>
  <c r="F63" i="131" s="1"/>
  <c r="E59" i="131"/>
  <c r="E63" i="131" s="1"/>
  <c r="D59" i="131"/>
  <c r="D63" i="131" s="1"/>
  <c r="D74" i="131" s="1"/>
  <c r="C58" i="131"/>
  <c r="C57" i="131"/>
  <c r="C56" i="131"/>
  <c r="C50" i="131"/>
  <c r="C49" i="131"/>
  <c r="C48" i="131"/>
  <c r="C47" i="131"/>
  <c r="C46" i="131"/>
  <c r="C45" i="131"/>
  <c r="C44" i="131"/>
  <c r="Q43" i="131"/>
  <c r="P43" i="131"/>
  <c r="O43" i="131"/>
  <c r="N43" i="131"/>
  <c r="M43" i="131"/>
  <c r="L43" i="131"/>
  <c r="K43" i="131"/>
  <c r="J43" i="131"/>
  <c r="I43" i="131"/>
  <c r="H43" i="131"/>
  <c r="G43" i="131"/>
  <c r="F43" i="131"/>
  <c r="E43" i="131"/>
  <c r="D43" i="131"/>
  <c r="C42" i="131"/>
  <c r="C41" i="131"/>
  <c r="C40" i="131"/>
  <c r="C39" i="131"/>
  <c r="Q38" i="131"/>
  <c r="Q51" i="131" s="1"/>
  <c r="P38" i="131"/>
  <c r="P51" i="131" s="1"/>
  <c r="O38" i="131"/>
  <c r="N38" i="131"/>
  <c r="M38" i="131"/>
  <c r="L38" i="131"/>
  <c r="K38" i="131"/>
  <c r="J38" i="131"/>
  <c r="J51" i="131" s="1"/>
  <c r="I38" i="131"/>
  <c r="I51" i="131" s="1"/>
  <c r="H38" i="131"/>
  <c r="H51" i="131" s="1"/>
  <c r="G38" i="131"/>
  <c r="F38" i="131"/>
  <c r="E38" i="131"/>
  <c r="D38" i="131"/>
  <c r="C37" i="131"/>
  <c r="C36" i="131"/>
  <c r="C35" i="131"/>
  <c r="C32" i="131"/>
  <c r="C31" i="131"/>
  <c r="Q30" i="131"/>
  <c r="P30" i="131"/>
  <c r="O30" i="131"/>
  <c r="N30" i="131"/>
  <c r="M30" i="131"/>
  <c r="L30" i="131"/>
  <c r="K30" i="131"/>
  <c r="J30" i="131"/>
  <c r="I30" i="131"/>
  <c r="H30" i="131"/>
  <c r="G30" i="131"/>
  <c r="F30" i="131"/>
  <c r="E30" i="131"/>
  <c r="D30" i="131"/>
  <c r="C29" i="131"/>
  <c r="C28" i="131"/>
  <c r="C27" i="131"/>
  <c r="Q26" i="131"/>
  <c r="P26" i="131"/>
  <c r="O26" i="131"/>
  <c r="N26" i="131"/>
  <c r="M26" i="131"/>
  <c r="L26" i="131"/>
  <c r="K26" i="131"/>
  <c r="J26" i="131"/>
  <c r="I26" i="131"/>
  <c r="H26" i="131"/>
  <c r="G26" i="131"/>
  <c r="F26" i="131"/>
  <c r="E26" i="131"/>
  <c r="D26" i="131"/>
  <c r="C25" i="131"/>
  <c r="C24" i="131"/>
  <c r="C23" i="131"/>
  <c r="C22" i="131"/>
  <c r="C21" i="131"/>
  <c r="C20" i="131"/>
  <c r="Q19" i="131"/>
  <c r="P19" i="131"/>
  <c r="P33" i="131" s="1"/>
  <c r="P52" i="131" s="1"/>
  <c r="O19" i="131"/>
  <c r="N19" i="131"/>
  <c r="M19" i="131"/>
  <c r="L19" i="131"/>
  <c r="K19" i="131"/>
  <c r="J19" i="131"/>
  <c r="I19" i="131"/>
  <c r="H19" i="131"/>
  <c r="H33" i="131" s="1"/>
  <c r="H52" i="131" s="1"/>
  <c r="G19" i="131"/>
  <c r="F19" i="131"/>
  <c r="E19" i="131"/>
  <c r="D19" i="131"/>
  <c r="C18" i="131"/>
  <c r="C17" i="131"/>
  <c r="C16" i="131"/>
  <c r="C72" i="130"/>
  <c r="C71" i="130"/>
  <c r="C70" i="130"/>
  <c r="Q69" i="130"/>
  <c r="Q73" i="130" s="1"/>
  <c r="P69" i="130"/>
  <c r="P73" i="130" s="1"/>
  <c r="O69" i="130"/>
  <c r="O73" i="130" s="1"/>
  <c r="N69" i="130"/>
  <c r="N73" i="130" s="1"/>
  <c r="M69" i="130"/>
  <c r="M73" i="130" s="1"/>
  <c r="L69" i="130"/>
  <c r="L73" i="130" s="1"/>
  <c r="K69" i="130"/>
  <c r="K73" i="130" s="1"/>
  <c r="J69" i="130"/>
  <c r="J73" i="130" s="1"/>
  <c r="I69" i="130"/>
  <c r="I73" i="130" s="1"/>
  <c r="H69" i="130"/>
  <c r="H73" i="130" s="1"/>
  <c r="G69" i="130"/>
  <c r="G73" i="130" s="1"/>
  <c r="F69" i="130"/>
  <c r="F73" i="130" s="1"/>
  <c r="E69" i="130"/>
  <c r="E73" i="130" s="1"/>
  <c r="D69" i="130"/>
  <c r="C68" i="130"/>
  <c r="C67" i="130"/>
  <c r="C66" i="130"/>
  <c r="C62" i="130"/>
  <c r="C61" i="130"/>
  <c r="C60" i="130"/>
  <c r="Q59" i="130"/>
  <c r="Q63" i="130" s="1"/>
  <c r="P59" i="130"/>
  <c r="P63" i="130" s="1"/>
  <c r="P74" i="130" s="1"/>
  <c r="O59" i="130"/>
  <c r="O63" i="130" s="1"/>
  <c r="N59" i="130"/>
  <c r="N63" i="130" s="1"/>
  <c r="N74" i="130" s="1"/>
  <c r="M59" i="130"/>
  <c r="M63" i="130" s="1"/>
  <c r="L59" i="130"/>
  <c r="L63" i="130" s="1"/>
  <c r="K59" i="130"/>
  <c r="K63" i="130" s="1"/>
  <c r="J59" i="130"/>
  <c r="J63" i="130" s="1"/>
  <c r="I59" i="130"/>
  <c r="I63" i="130" s="1"/>
  <c r="H59" i="130"/>
  <c r="G59" i="130"/>
  <c r="G63" i="130" s="1"/>
  <c r="F59" i="130"/>
  <c r="F63" i="130" s="1"/>
  <c r="F74" i="130" s="1"/>
  <c r="E59" i="130"/>
  <c r="E63" i="130" s="1"/>
  <c r="D59" i="130"/>
  <c r="D63" i="130" s="1"/>
  <c r="C58" i="130"/>
  <c r="C57" i="130"/>
  <c r="C56" i="130"/>
  <c r="C50" i="130"/>
  <c r="C49" i="130"/>
  <c r="C48" i="130"/>
  <c r="C47" i="130"/>
  <c r="C46" i="130"/>
  <c r="C45" i="130"/>
  <c r="C44" i="130"/>
  <c r="Q43" i="130"/>
  <c r="P43" i="130"/>
  <c r="O43" i="130"/>
  <c r="N43" i="130"/>
  <c r="M43" i="130"/>
  <c r="L43" i="130"/>
  <c r="L51" i="130" s="1"/>
  <c r="K43" i="130"/>
  <c r="J43" i="130"/>
  <c r="I43" i="130"/>
  <c r="H43" i="130"/>
  <c r="G43" i="130"/>
  <c r="F43" i="130"/>
  <c r="E43" i="130"/>
  <c r="D43" i="130"/>
  <c r="C42" i="130"/>
  <c r="C41" i="130"/>
  <c r="C40" i="130"/>
  <c r="C39" i="130"/>
  <c r="Q38" i="130"/>
  <c r="P38" i="130"/>
  <c r="O38" i="130"/>
  <c r="N38" i="130"/>
  <c r="M38" i="130"/>
  <c r="L38" i="130"/>
  <c r="K38" i="130"/>
  <c r="J38" i="130"/>
  <c r="J51" i="130" s="1"/>
  <c r="I38" i="130"/>
  <c r="H38" i="130"/>
  <c r="G38" i="130"/>
  <c r="F38" i="130"/>
  <c r="E38" i="130"/>
  <c r="D38" i="130"/>
  <c r="C37" i="130"/>
  <c r="C36" i="130"/>
  <c r="C35" i="130"/>
  <c r="C32" i="130"/>
  <c r="C31" i="130"/>
  <c r="Q30" i="130"/>
  <c r="P30" i="130"/>
  <c r="O30" i="130"/>
  <c r="N30" i="130"/>
  <c r="M30" i="130"/>
  <c r="L30" i="130"/>
  <c r="K30" i="130"/>
  <c r="J30" i="130"/>
  <c r="I30" i="130"/>
  <c r="H30" i="130"/>
  <c r="G30" i="130"/>
  <c r="F30" i="130"/>
  <c r="E30" i="130"/>
  <c r="D30" i="130"/>
  <c r="C29" i="130"/>
  <c r="C28" i="130"/>
  <c r="C27" i="130"/>
  <c r="Q26" i="130"/>
  <c r="P26" i="130"/>
  <c r="O26" i="130"/>
  <c r="N26" i="130"/>
  <c r="M26" i="130"/>
  <c r="L26" i="130"/>
  <c r="K26" i="130"/>
  <c r="J26" i="130"/>
  <c r="I26" i="130"/>
  <c r="H26" i="130"/>
  <c r="G26" i="130"/>
  <c r="F26" i="130"/>
  <c r="E26" i="130"/>
  <c r="D26" i="130"/>
  <c r="C25" i="130"/>
  <c r="C24" i="130"/>
  <c r="C23" i="130"/>
  <c r="C22" i="130"/>
  <c r="C21" i="130"/>
  <c r="C20" i="130"/>
  <c r="Q19" i="130"/>
  <c r="P19" i="130"/>
  <c r="P33" i="130" s="1"/>
  <c r="O19" i="130"/>
  <c r="N19" i="130"/>
  <c r="M19" i="130"/>
  <c r="L19" i="130"/>
  <c r="K19" i="130"/>
  <c r="J19" i="130"/>
  <c r="I19" i="130"/>
  <c r="H19" i="130"/>
  <c r="H33" i="130" s="1"/>
  <c r="G19" i="130"/>
  <c r="F19" i="130"/>
  <c r="E19" i="130"/>
  <c r="D19" i="130"/>
  <c r="C18" i="130"/>
  <c r="C17" i="130"/>
  <c r="C16" i="130"/>
  <c r="O73" i="129"/>
  <c r="C72" i="129"/>
  <c r="C71" i="129"/>
  <c r="C70" i="129"/>
  <c r="Q69" i="129"/>
  <c r="Q73" i="129" s="1"/>
  <c r="P69" i="129"/>
  <c r="P73" i="129" s="1"/>
  <c r="O69" i="129"/>
  <c r="N69" i="129"/>
  <c r="N73" i="129" s="1"/>
  <c r="M69" i="129"/>
  <c r="M73" i="129" s="1"/>
  <c r="L69" i="129"/>
  <c r="L73" i="129" s="1"/>
  <c r="K69" i="129"/>
  <c r="K73" i="129" s="1"/>
  <c r="J69" i="129"/>
  <c r="J73" i="129" s="1"/>
  <c r="I69" i="129"/>
  <c r="I73" i="129" s="1"/>
  <c r="H69" i="129"/>
  <c r="H73" i="129" s="1"/>
  <c r="G69" i="129"/>
  <c r="G73" i="129" s="1"/>
  <c r="F69" i="129"/>
  <c r="F73" i="129" s="1"/>
  <c r="E69" i="129"/>
  <c r="E73" i="129" s="1"/>
  <c r="D69" i="129"/>
  <c r="C68" i="129"/>
  <c r="C67" i="129"/>
  <c r="C66" i="129"/>
  <c r="C62" i="129"/>
  <c r="C61" i="129"/>
  <c r="C60" i="129"/>
  <c r="Q59" i="129"/>
  <c r="Q63" i="129" s="1"/>
  <c r="P59" i="129"/>
  <c r="P63" i="129" s="1"/>
  <c r="O59" i="129"/>
  <c r="O63" i="129" s="1"/>
  <c r="N59" i="129"/>
  <c r="N63" i="129" s="1"/>
  <c r="M59" i="129"/>
  <c r="M63" i="129" s="1"/>
  <c r="L59" i="129"/>
  <c r="L63" i="129" s="1"/>
  <c r="K59" i="129"/>
  <c r="K63" i="129" s="1"/>
  <c r="K74" i="129" s="1"/>
  <c r="J59" i="129"/>
  <c r="J63" i="129" s="1"/>
  <c r="I59" i="129"/>
  <c r="I63" i="129" s="1"/>
  <c r="H59" i="129"/>
  <c r="H63" i="129" s="1"/>
  <c r="G59" i="129"/>
  <c r="G63" i="129" s="1"/>
  <c r="F59" i="129"/>
  <c r="F63" i="129" s="1"/>
  <c r="E59" i="129"/>
  <c r="E63" i="129" s="1"/>
  <c r="D59" i="129"/>
  <c r="C58" i="129"/>
  <c r="C57" i="129"/>
  <c r="C56" i="129"/>
  <c r="C50" i="129"/>
  <c r="C49" i="129"/>
  <c r="C48" i="129"/>
  <c r="C47" i="129"/>
  <c r="C46" i="129"/>
  <c r="C45" i="129"/>
  <c r="C44" i="129"/>
  <c r="Q43" i="129"/>
  <c r="P43" i="129"/>
  <c r="O43" i="129"/>
  <c r="N43" i="129"/>
  <c r="M43" i="129"/>
  <c r="L43" i="129"/>
  <c r="K43" i="129"/>
  <c r="J43" i="129"/>
  <c r="I43" i="129"/>
  <c r="H43" i="129"/>
  <c r="G43" i="129"/>
  <c r="F43" i="129"/>
  <c r="E43" i="129"/>
  <c r="D43" i="129"/>
  <c r="C42" i="129"/>
  <c r="C41" i="129"/>
  <c r="C40" i="129"/>
  <c r="C39" i="129"/>
  <c r="Q38" i="129"/>
  <c r="Q51" i="129" s="1"/>
  <c r="P38" i="129"/>
  <c r="O38" i="129"/>
  <c r="N38" i="129"/>
  <c r="N51" i="129" s="1"/>
  <c r="M38" i="129"/>
  <c r="L38" i="129"/>
  <c r="K38" i="129"/>
  <c r="J38" i="129"/>
  <c r="I38" i="129"/>
  <c r="I51" i="129" s="1"/>
  <c r="H38" i="129"/>
  <c r="G38" i="129"/>
  <c r="F38" i="129"/>
  <c r="F51" i="129" s="1"/>
  <c r="E38" i="129"/>
  <c r="D38" i="129"/>
  <c r="C37" i="129"/>
  <c r="C36" i="129"/>
  <c r="C35" i="129"/>
  <c r="C32" i="129"/>
  <c r="C31" i="129"/>
  <c r="Q30" i="129"/>
  <c r="P30" i="129"/>
  <c r="O30" i="129"/>
  <c r="N30" i="129"/>
  <c r="M30" i="129"/>
  <c r="L30" i="129"/>
  <c r="K30" i="129"/>
  <c r="J30" i="129"/>
  <c r="I30" i="129"/>
  <c r="H30" i="129"/>
  <c r="G30" i="129"/>
  <c r="F30" i="129"/>
  <c r="E30" i="129"/>
  <c r="D30" i="129"/>
  <c r="C29" i="129"/>
  <c r="C28" i="129"/>
  <c r="C27" i="129"/>
  <c r="Q26" i="129"/>
  <c r="P26" i="129"/>
  <c r="O26" i="129"/>
  <c r="N26" i="129"/>
  <c r="M26" i="129"/>
  <c r="L26" i="129"/>
  <c r="K26" i="129"/>
  <c r="J26" i="129"/>
  <c r="I26" i="129"/>
  <c r="H26" i="129"/>
  <c r="G26" i="129"/>
  <c r="F26" i="129"/>
  <c r="E26" i="129"/>
  <c r="D26" i="129"/>
  <c r="C25" i="129"/>
  <c r="C24" i="129"/>
  <c r="C23" i="129"/>
  <c r="C22" i="129"/>
  <c r="C21" i="129"/>
  <c r="C20" i="129"/>
  <c r="Q19" i="129"/>
  <c r="P19" i="129"/>
  <c r="O19" i="129"/>
  <c r="N19" i="129"/>
  <c r="M19" i="129"/>
  <c r="L19" i="129"/>
  <c r="K19" i="129"/>
  <c r="J19" i="129"/>
  <c r="I19" i="129"/>
  <c r="H19" i="129"/>
  <c r="G19" i="129"/>
  <c r="F19" i="129"/>
  <c r="E19" i="129"/>
  <c r="D19" i="129"/>
  <c r="C18" i="129"/>
  <c r="C17" i="129"/>
  <c r="C16" i="129"/>
  <c r="C72" i="128"/>
  <c r="C71" i="128"/>
  <c r="C70" i="128"/>
  <c r="Q69" i="128"/>
  <c r="Q73" i="128" s="1"/>
  <c r="P69" i="128"/>
  <c r="P73" i="128" s="1"/>
  <c r="O69" i="128"/>
  <c r="O73" i="128" s="1"/>
  <c r="N69" i="128"/>
  <c r="N73" i="128" s="1"/>
  <c r="M69" i="128"/>
  <c r="M73" i="128" s="1"/>
  <c r="L69" i="128"/>
  <c r="L73" i="128" s="1"/>
  <c r="K69" i="128"/>
  <c r="K73" i="128" s="1"/>
  <c r="J69" i="128"/>
  <c r="J73" i="128" s="1"/>
  <c r="I69" i="128"/>
  <c r="I73" i="128" s="1"/>
  <c r="H69" i="128"/>
  <c r="H73" i="128" s="1"/>
  <c r="G69" i="128"/>
  <c r="G73" i="128" s="1"/>
  <c r="F69" i="128"/>
  <c r="F73" i="128" s="1"/>
  <c r="E69" i="128"/>
  <c r="E73" i="128" s="1"/>
  <c r="D69" i="128"/>
  <c r="D73" i="128" s="1"/>
  <c r="C68" i="128"/>
  <c r="C67" i="128"/>
  <c r="C66" i="128"/>
  <c r="C62" i="128"/>
  <c r="C61" i="128"/>
  <c r="C60" i="128"/>
  <c r="Q59" i="128"/>
  <c r="Q63" i="128" s="1"/>
  <c r="P59" i="128"/>
  <c r="P63" i="128" s="1"/>
  <c r="O59" i="128"/>
  <c r="O63" i="128" s="1"/>
  <c r="N59" i="128"/>
  <c r="N63" i="128" s="1"/>
  <c r="N74" i="128" s="1"/>
  <c r="M59" i="128"/>
  <c r="M63" i="128" s="1"/>
  <c r="L59" i="128"/>
  <c r="L63" i="128" s="1"/>
  <c r="K59" i="128"/>
  <c r="K63" i="128" s="1"/>
  <c r="J59" i="128"/>
  <c r="J63" i="128" s="1"/>
  <c r="I59" i="128"/>
  <c r="I63" i="128" s="1"/>
  <c r="H59" i="128"/>
  <c r="H63" i="128" s="1"/>
  <c r="H74" i="128" s="1"/>
  <c r="G59" i="128"/>
  <c r="G63" i="128" s="1"/>
  <c r="F59" i="128"/>
  <c r="F63" i="128" s="1"/>
  <c r="F74" i="128" s="1"/>
  <c r="E59" i="128"/>
  <c r="E63" i="128" s="1"/>
  <c r="E74" i="128" s="1"/>
  <c r="D59" i="128"/>
  <c r="D63" i="128" s="1"/>
  <c r="C58" i="128"/>
  <c r="C57" i="128"/>
  <c r="C56" i="128"/>
  <c r="N51" i="128"/>
  <c r="C50" i="128"/>
  <c r="C49" i="128"/>
  <c r="C48" i="128"/>
  <c r="C47" i="128"/>
  <c r="C46" i="128"/>
  <c r="C45" i="128"/>
  <c r="C44" i="128"/>
  <c r="Q43" i="128"/>
  <c r="P43" i="128"/>
  <c r="O43" i="128"/>
  <c r="N43" i="128"/>
  <c r="M43" i="128"/>
  <c r="L43" i="128"/>
  <c r="K43" i="128"/>
  <c r="J43" i="128"/>
  <c r="I43" i="128"/>
  <c r="H43" i="128"/>
  <c r="G43" i="128"/>
  <c r="F43" i="128"/>
  <c r="E43" i="128"/>
  <c r="D43" i="128"/>
  <c r="C42" i="128"/>
  <c r="C41" i="128"/>
  <c r="C40" i="128"/>
  <c r="C39" i="128"/>
  <c r="Q38" i="128"/>
  <c r="P38" i="128"/>
  <c r="O38" i="128"/>
  <c r="N38" i="128"/>
  <c r="M38" i="128"/>
  <c r="L38" i="128"/>
  <c r="L51" i="128" s="1"/>
  <c r="K38" i="128"/>
  <c r="K51" i="128" s="1"/>
  <c r="J38" i="128"/>
  <c r="I38" i="128"/>
  <c r="H38" i="128"/>
  <c r="G38" i="128"/>
  <c r="F38" i="128"/>
  <c r="F51" i="128" s="1"/>
  <c r="E38" i="128"/>
  <c r="D38" i="128"/>
  <c r="D51" i="128" s="1"/>
  <c r="C37" i="128"/>
  <c r="C36" i="128"/>
  <c r="C35" i="128"/>
  <c r="C32" i="128"/>
  <c r="C31" i="128"/>
  <c r="Q30" i="128"/>
  <c r="P30" i="128"/>
  <c r="O30" i="128"/>
  <c r="N30" i="128"/>
  <c r="N33" i="128" s="1"/>
  <c r="M30" i="128"/>
  <c r="L30" i="128"/>
  <c r="K30" i="128"/>
  <c r="J30" i="128"/>
  <c r="I30" i="128"/>
  <c r="H30" i="128"/>
  <c r="G30" i="128"/>
  <c r="F30" i="128"/>
  <c r="E30" i="128"/>
  <c r="D30" i="128"/>
  <c r="C29" i="128"/>
  <c r="C28" i="128"/>
  <c r="C27" i="128"/>
  <c r="Q26" i="128"/>
  <c r="P26" i="128"/>
  <c r="O26" i="128"/>
  <c r="N26" i="128"/>
  <c r="M26" i="128"/>
  <c r="L26" i="128"/>
  <c r="K26" i="128"/>
  <c r="J26" i="128"/>
  <c r="I26" i="128"/>
  <c r="H26" i="128"/>
  <c r="G26" i="128"/>
  <c r="F26" i="128"/>
  <c r="E26" i="128"/>
  <c r="D26" i="128"/>
  <c r="C25" i="128"/>
  <c r="C24" i="128"/>
  <c r="C23" i="128"/>
  <c r="C22" i="128"/>
  <c r="C21" i="128"/>
  <c r="C20" i="128"/>
  <c r="Q19" i="128"/>
  <c r="P19" i="128"/>
  <c r="O19" i="128"/>
  <c r="N19" i="128"/>
  <c r="M19" i="128"/>
  <c r="L19" i="128"/>
  <c r="L33" i="128" s="1"/>
  <c r="K19" i="128"/>
  <c r="K33" i="128" s="1"/>
  <c r="J19" i="128"/>
  <c r="I19" i="128"/>
  <c r="H19" i="128"/>
  <c r="G19" i="128"/>
  <c r="F19" i="128"/>
  <c r="E19" i="128"/>
  <c r="D19" i="128"/>
  <c r="D33" i="128" s="1"/>
  <c r="D52" i="128" s="1"/>
  <c r="C18" i="128"/>
  <c r="C17" i="128"/>
  <c r="C16" i="128"/>
  <c r="C72" i="127"/>
  <c r="C71" i="127"/>
  <c r="C70" i="127"/>
  <c r="Q69" i="127"/>
  <c r="Q73" i="127" s="1"/>
  <c r="P69" i="127"/>
  <c r="P73" i="127" s="1"/>
  <c r="O69" i="127"/>
  <c r="O73" i="127" s="1"/>
  <c r="N69" i="127"/>
  <c r="N73" i="127" s="1"/>
  <c r="M69" i="127"/>
  <c r="M73" i="127" s="1"/>
  <c r="L69" i="127"/>
  <c r="L73" i="127" s="1"/>
  <c r="K69" i="127"/>
  <c r="K73" i="127" s="1"/>
  <c r="J69" i="127"/>
  <c r="J73" i="127" s="1"/>
  <c r="I69" i="127"/>
  <c r="I73" i="127" s="1"/>
  <c r="H69" i="127"/>
  <c r="H73" i="127" s="1"/>
  <c r="G69" i="127"/>
  <c r="G73" i="127" s="1"/>
  <c r="F69" i="127"/>
  <c r="E69" i="127"/>
  <c r="E73" i="127" s="1"/>
  <c r="D69" i="127"/>
  <c r="D73" i="127" s="1"/>
  <c r="C68" i="127"/>
  <c r="C67" i="127"/>
  <c r="C66" i="127"/>
  <c r="C62" i="127"/>
  <c r="C61" i="127"/>
  <c r="C60" i="127"/>
  <c r="Q59" i="127"/>
  <c r="Q63" i="127" s="1"/>
  <c r="P59" i="127"/>
  <c r="P63" i="127" s="1"/>
  <c r="O59" i="127"/>
  <c r="O63" i="127" s="1"/>
  <c r="N59" i="127"/>
  <c r="N63" i="127" s="1"/>
  <c r="M59" i="127"/>
  <c r="M63" i="127" s="1"/>
  <c r="L59" i="127"/>
  <c r="L63" i="127" s="1"/>
  <c r="L74" i="127" s="1"/>
  <c r="K59" i="127"/>
  <c r="K63" i="127" s="1"/>
  <c r="J59" i="127"/>
  <c r="J63" i="127" s="1"/>
  <c r="I59" i="127"/>
  <c r="I63" i="127" s="1"/>
  <c r="H59" i="127"/>
  <c r="H63" i="127" s="1"/>
  <c r="G59" i="127"/>
  <c r="G63" i="127" s="1"/>
  <c r="F59" i="127"/>
  <c r="F63" i="127" s="1"/>
  <c r="E59" i="127"/>
  <c r="E63" i="127" s="1"/>
  <c r="D59" i="127"/>
  <c r="D63" i="127" s="1"/>
  <c r="C58" i="127"/>
  <c r="C57" i="127"/>
  <c r="C56" i="127"/>
  <c r="C50" i="127"/>
  <c r="C49" i="127"/>
  <c r="C48" i="127"/>
  <c r="C47" i="127"/>
  <c r="C46" i="127"/>
  <c r="C45" i="127"/>
  <c r="C44" i="127"/>
  <c r="Q43" i="127"/>
  <c r="P43" i="127"/>
  <c r="O43" i="127"/>
  <c r="N43" i="127"/>
  <c r="M43" i="127"/>
  <c r="L43" i="127"/>
  <c r="K43" i="127"/>
  <c r="K51" i="127" s="1"/>
  <c r="J43" i="127"/>
  <c r="I43" i="127"/>
  <c r="H43" i="127"/>
  <c r="G43" i="127"/>
  <c r="F43" i="127"/>
  <c r="E43" i="127"/>
  <c r="D43" i="127"/>
  <c r="C42" i="127"/>
  <c r="C41" i="127"/>
  <c r="C40" i="127"/>
  <c r="C39" i="127"/>
  <c r="Q38" i="127"/>
  <c r="P38" i="127"/>
  <c r="P51" i="127" s="1"/>
  <c r="O38" i="127"/>
  <c r="O51" i="127" s="1"/>
  <c r="N38" i="127"/>
  <c r="M38" i="127"/>
  <c r="M51" i="127" s="1"/>
  <c r="L38" i="127"/>
  <c r="L51" i="127" s="1"/>
  <c r="K38" i="127"/>
  <c r="J38" i="127"/>
  <c r="I38" i="127"/>
  <c r="H38" i="127"/>
  <c r="H51" i="127" s="1"/>
  <c r="G38" i="127"/>
  <c r="G51" i="127" s="1"/>
  <c r="F38" i="127"/>
  <c r="E38" i="127"/>
  <c r="E51" i="127" s="1"/>
  <c r="D38" i="127"/>
  <c r="D51" i="127" s="1"/>
  <c r="C37" i="127"/>
  <c r="C36" i="127"/>
  <c r="C35" i="127"/>
  <c r="C32" i="127"/>
  <c r="C31" i="127"/>
  <c r="Q30" i="127"/>
  <c r="P30" i="127"/>
  <c r="O30" i="127"/>
  <c r="N30" i="127"/>
  <c r="M30" i="127"/>
  <c r="L30" i="127"/>
  <c r="K30" i="127"/>
  <c r="J30" i="127"/>
  <c r="I30" i="127"/>
  <c r="H30" i="127"/>
  <c r="G30" i="127"/>
  <c r="F30" i="127"/>
  <c r="E30" i="127"/>
  <c r="D30" i="127"/>
  <c r="C29" i="127"/>
  <c r="C28" i="127"/>
  <c r="C27" i="127"/>
  <c r="Q26" i="127"/>
  <c r="P26" i="127"/>
  <c r="O26" i="127"/>
  <c r="N26" i="127"/>
  <c r="M26" i="127"/>
  <c r="L26" i="127"/>
  <c r="K26" i="127"/>
  <c r="J26" i="127"/>
  <c r="I26" i="127"/>
  <c r="H26" i="127"/>
  <c r="G26" i="127"/>
  <c r="F26" i="127"/>
  <c r="E26" i="127"/>
  <c r="D26" i="127"/>
  <c r="C25" i="127"/>
  <c r="C24" i="127"/>
  <c r="C23" i="127"/>
  <c r="C22" i="127"/>
  <c r="C21" i="127"/>
  <c r="C20" i="127"/>
  <c r="Q19" i="127"/>
  <c r="P19" i="127"/>
  <c r="O19" i="127"/>
  <c r="N19" i="127"/>
  <c r="M19" i="127"/>
  <c r="L19" i="127"/>
  <c r="K19" i="127"/>
  <c r="J19" i="127"/>
  <c r="I19" i="127"/>
  <c r="H19" i="127"/>
  <c r="G19" i="127"/>
  <c r="F19" i="127"/>
  <c r="E19" i="127"/>
  <c r="D19" i="127"/>
  <c r="C18" i="127"/>
  <c r="C17" i="127"/>
  <c r="C16" i="127"/>
  <c r="P74" i="126"/>
  <c r="C72" i="126"/>
  <c r="C71" i="126"/>
  <c r="C70" i="126"/>
  <c r="Q69" i="126"/>
  <c r="Q73" i="126" s="1"/>
  <c r="P69" i="126"/>
  <c r="P73" i="126" s="1"/>
  <c r="O69" i="126"/>
  <c r="O73" i="126" s="1"/>
  <c r="N69" i="126"/>
  <c r="N73" i="126" s="1"/>
  <c r="M69" i="126"/>
  <c r="M73" i="126" s="1"/>
  <c r="L69" i="126"/>
  <c r="L73" i="126" s="1"/>
  <c r="K69" i="126"/>
  <c r="K73" i="126" s="1"/>
  <c r="J69" i="126"/>
  <c r="J73" i="126" s="1"/>
  <c r="I69" i="126"/>
  <c r="I73" i="126" s="1"/>
  <c r="H69" i="126"/>
  <c r="H73" i="126" s="1"/>
  <c r="G69" i="126"/>
  <c r="G73" i="126" s="1"/>
  <c r="F69" i="126"/>
  <c r="F73" i="126" s="1"/>
  <c r="E69" i="126"/>
  <c r="E73" i="126" s="1"/>
  <c r="D69" i="126"/>
  <c r="C68" i="126"/>
  <c r="C67" i="126"/>
  <c r="C66" i="126"/>
  <c r="C62" i="126"/>
  <c r="C61" i="126"/>
  <c r="C60" i="126"/>
  <c r="Q59" i="126"/>
  <c r="Q63" i="126" s="1"/>
  <c r="P59" i="126"/>
  <c r="P63" i="126" s="1"/>
  <c r="O59" i="126"/>
  <c r="O63" i="126" s="1"/>
  <c r="N59" i="126"/>
  <c r="N63" i="126" s="1"/>
  <c r="N74" i="126" s="1"/>
  <c r="M59" i="126"/>
  <c r="M63" i="126" s="1"/>
  <c r="L59" i="126"/>
  <c r="L63" i="126" s="1"/>
  <c r="K59" i="126"/>
  <c r="K63" i="126" s="1"/>
  <c r="J59" i="126"/>
  <c r="J63" i="126" s="1"/>
  <c r="I59" i="126"/>
  <c r="I63" i="126" s="1"/>
  <c r="I74" i="126" s="1"/>
  <c r="H59" i="126"/>
  <c r="H63" i="126" s="1"/>
  <c r="H74" i="126" s="1"/>
  <c r="G59" i="126"/>
  <c r="G63" i="126" s="1"/>
  <c r="F59" i="126"/>
  <c r="F63" i="126" s="1"/>
  <c r="E59" i="126"/>
  <c r="E63" i="126" s="1"/>
  <c r="D59" i="126"/>
  <c r="D63" i="126" s="1"/>
  <c r="C58" i="126"/>
  <c r="C57" i="126"/>
  <c r="C56" i="126"/>
  <c r="C50" i="126"/>
  <c r="C49" i="126"/>
  <c r="C48" i="126"/>
  <c r="C47" i="126"/>
  <c r="C46" i="126"/>
  <c r="C45" i="126"/>
  <c r="C44" i="126"/>
  <c r="Q43" i="126"/>
  <c r="P43" i="126"/>
  <c r="O43" i="126"/>
  <c r="N43" i="126"/>
  <c r="M43" i="126"/>
  <c r="L43" i="126"/>
  <c r="L51" i="126" s="1"/>
  <c r="K43" i="126"/>
  <c r="J43" i="126"/>
  <c r="I43" i="126"/>
  <c r="H43" i="126"/>
  <c r="G43" i="126"/>
  <c r="F43" i="126"/>
  <c r="E43" i="126"/>
  <c r="D43" i="126"/>
  <c r="C42" i="126"/>
  <c r="C41" i="126"/>
  <c r="C40" i="126"/>
  <c r="C39" i="126"/>
  <c r="Q38" i="126"/>
  <c r="P38" i="126"/>
  <c r="O38" i="126"/>
  <c r="O51" i="126" s="1"/>
  <c r="N38" i="126"/>
  <c r="M38" i="126"/>
  <c r="M51" i="126" s="1"/>
  <c r="L38" i="126"/>
  <c r="K38" i="126"/>
  <c r="J38" i="126"/>
  <c r="J51" i="126" s="1"/>
  <c r="I38" i="126"/>
  <c r="H38" i="126"/>
  <c r="G38" i="126"/>
  <c r="G51" i="126" s="1"/>
  <c r="F38" i="126"/>
  <c r="E38" i="126"/>
  <c r="D38" i="126"/>
  <c r="C37" i="126"/>
  <c r="C36" i="126"/>
  <c r="C35" i="126"/>
  <c r="C32" i="126"/>
  <c r="C31" i="126"/>
  <c r="Q30" i="126"/>
  <c r="P30" i="126"/>
  <c r="O30" i="126"/>
  <c r="N30" i="126"/>
  <c r="M30" i="126"/>
  <c r="L30" i="126"/>
  <c r="K30" i="126"/>
  <c r="J30" i="126"/>
  <c r="I30" i="126"/>
  <c r="H30" i="126"/>
  <c r="G30" i="126"/>
  <c r="F30" i="126"/>
  <c r="E30" i="126"/>
  <c r="D30" i="126"/>
  <c r="C29" i="126"/>
  <c r="C28" i="126"/>
  <c r="C27" i="126"/>
  <c r="Q26" i="126"/>
  <c r="P26" i="126"/>
  <c r="O26" i="126"/>
  <c r="N26" i="126"/>
  <c r="M26" i="126"/>
  <c r="L26" i="126"/>
  <c r="K26" i="126"/>
  <c r="J26" i="126"/>
  <c r="I26" i="126"/>
  <c r="H26" i="126"/>
  <c r="G26" i="126"/>
  <c r="F26" i="126"/>
  <c r="E26" i="126"/>
  <c r="D26" i="126"/>
  <c r="C25" i="126"/>
  <c r="C24" i="126"/>
  <c r="C23" i="126"/>
  <c r="C22" i="126"/>
  <c r="C21" i="126"/>
  <c r="C20" i="126"/>
  <c r="Q19" i="126"/>
  <c r="P19" i="126"/>
  <c r="O19" i="126"/>
  <c r="N19" i="126"/>
  <c r="M19" i="126"/>
  <c r="M33" i="126" s="1"/>
  <c r="L19" i="126"/>
  <c r="K19" i="126"/>
  <c r="J19" i="126"/>
  <c r="I19" i="126"/>
  <c r="H19" i="126"/>
  <c r="G19" i="126"/>
  <c r="F19" i="126"/>
  <c r="E19" i="126"/>
  <c r="E33" i="126" s="1"/>
  <c r="D19" i="126"/>
  <c r="C18" i="126"/>
  <c r="C17" i="126"/>
  <c r="C16" i="126"/>
  <c r="G73" i="125"/>
  <c r="C72" i="125"/>
  <c r="C71" i="125"/>
  <c r="C70" i="125"/>
  <c r="Q69" i="125"/>
  <c r="Q73" i="125" s="1"/>
  <c r="P69" i="125"/>
  <c r="P73" i="125" s="1"/>
  <c r="O69" i="125"/>
  <c r="O73" i="125" s="1"/>
  <c r="N69" i="125"/>
  <c r="N73" i="125" s="1"/>
  <c r="M69" i="125"/>
  <c r="M73" i="125" s="1"/>
  <c r="L69" i="125"/>
  <c r="L73" i="125" s="1"/>
  <c r="K69" i="125"/>
  <c r="K73" i="125" s="1"/>
  <c r="J69" i="125"/>
  <c r="J73" i="125" s="1"/>
  <c r="I69" i="125"/>
  <c r="I73" i="125" s="1"/>
  <c r="H69" i="125"/>
  <c r="H73" i="125" s="1"/>
  <c r="G69" i="125"/>
  <c r="F69" i="125"/>
  <c r="F73" i="125" s="1"/>
  <c r="E69" i="125"/>
  <c r="E73" i="125" s="1"/>
  <c r="D69" i="125"/>
  <c r="D73" i="125" s="1"/>
  <c r="C68" i="125"/>
  <c r="C67" i="125"/>
  <c r="C66" i="125"/>
  <c r="G63" i="125"/>
  <c r="C62" i="125"/>
  <c r="C61" i="125"/>
  <c r="C60" i="125"/>
  <c r="Q59" i="125"/>
  <c r="Q63" i="125" s="1"/>
  <c r="Q74" i="125" s="1"/>
  <c r="P59" i="125"/>
  <c r="P63" i="125" s="1"/>
  <c r="O59" i="125"/>
  <c r="O63" i="125" s="1"/>
  <c r="N59" i="125"/>
  <c r="N63" i="125" s="1"/>
  <c r="M59" i="125"/>
  <c r="M63" i="125" s="1"/>
  <c r="L59" i="125"/>
  <c r="L63" i="125" s="1"/>
  <c r="K59" i="125"/>
  <c r="K63" i="125" s="1"/>
  <c r="J59" i="125"/>
  <c r="J63" i="125" s="1"/>
  <c r="I59" i="125"/>
  <c r="I63" i="125" s="1"/>
  <c r="I74" i="125" s="1"/>
  <c r="H59" i="125"/>
  <c r="H63" i="125" s="1"/>
  <c r="G59" i="125"/>
  <c r="F59" i="125"/>
  <c r="F63" i="125" s="1"/>
  <c r="E59" i="125"/>
  <c r="E63" i="125" s="1"/>
  <c r="D59" i="125"/>
  <c r="C58" i="125"/>
  <c r="C57" i="125"/>
  <c r="C56" i="125"/>
  <c r="C50" i="125"/>
  <c r="C49" i="125"/>
  <c r="C48" i="125"/>
  <c r="C47" i="125"/>
  <c r="C46" i="125"/>
  <c r="C45" i="125"/>
  <c r="C44" i="125"/>
  <c r="Q43" i="125"/>
  <c r="P43" i="125"/>
  <c r="O43" i="125"/>
  <c r="N43" i="125"/>
  <c r="M43" i="125"/>
  <c r="L43" i="125"/>
  <c r="K43" i="125"/>
  <c r="J43" i="125"/>
  <c r="I43" i="125"/>
  <c r="H43" i="125"/>
  <c r="G43" i="125"/>
  <c r="F43" i="125"/>
  <c r="E43" i="125"/>
  <c r="D43" i="125"/>
  <c r="C42" i="125"/>
  <c r="C41" i="125"/>
  <c r="C40" i="125"/>
  <c r="C39" i="125"/>
  <c r="Q38" i="125"/>
  <c r="Q51" i="125" s="1"/>
  <c r="P38" i="125"/>
  <c r="P51" i="125" s="1"/>
  <c r="O38" i="125"/>
  <c r="N38" i="125"/>
  <c r="M38" i="125"/>
  <c r="L38" i="125"/>
  <c r="L51" i="125" s="1"/>
  <c r="K38" i="125"/>
  <c r="J38" i="125"/>
  <c r="I38" i="125"/>
  <c r="I51" i="125" s="1"/>
  <c r="H38" i="125"/>
  <c r="H51" i="125" s="1"/>
  <c r="G38" i="125"/>
  <c r="G51" i="125" s="1"/>
  <c r="F38" i="125"/>
  <c r="E38" i="125"/>
  <c r="D38" i="125"/>
  <c r="D51" i="125" s="1"/>
  <c r="C37" i="125"/>
  <c r="C36" i="125"/>
  <c r="C35" i="125"/>
  <c r="C32" i="125"/>
  <c r="C31" i="125"/>
  <c r="Q30" i="125"/>
  <c r="P30" i="125"/>
  <c r="O30" i="125"/>
  <c r="N30" i="125"/>
  <c r="M30" i="125"/>
  <c r="L30" i="125"/>
  <c r="K30" i="125"/>
  <c r="J30" i="125"/>
  <c r="I30" i="125"/>
  <c r="H30" i="125"/>
  <c r="G30" i="125"/>
  <c r="F30" i="125"/>
  <c r="E30" i="125"/>
  <c r="D30" i="125"/>
  <c r="C29" i="125"/>
  <c r="C28" i="125"/>
  <c r="C27" i="125"/>
  <c r="Q26" i="125"/>
  <c r="P26" i="125"/>
  <c r="P33" i="125" s="1"/>
  <c r="P52" i="125" s="1"/>
  <c r="O26" i="125"/>
  <c r="N26" i="125"/>
  <c r="M26" i="125"/>
  <c r="L26" i="125"/>
  <c r="K26" i="125"/>
  <c r="J26" i="125"/>
  <c r="I26" i="125"/>
  <c r="H26" i="125"/>
  <c r="G26" i="125"/>
  <c r="F26" i="125"/>
  <c r="E26" i="125"/>
  <c r="D26" i="125"/>
  <c r="C25" i="125"/>
  <c r="C24" i="125"/>
  <c r="C23" i="125"/>
  <c r="C22" i="125"/>
  <c r="C21" i="125"/>
  <c r="C20" i="125"/>
  <c r="Q19" i="125"/>
  <c r="P19" i="125"/>
  <c r="O19" i="125"/>
  <c r="N19" i="125"/>
  <c r="M19" i="125"/>
  <c r="L19" i="125"/>
  <c r="K19" i="125"/>
  <c r="J19" i="125"/>
  <c r="I19" i="125"/>
  <c r="H19" i="125"/>
  <c r="G19" i="125"/>
  <c r="F19" i="125"/>
  <c r="E19" i="125"/>
  <c r="E33" i="125" s="1"/>
  <c r="D19" i="125"/>
  <c r="C18" i="125"/>
  <c r="C17" i="125"/>
  <c r="C16" i="125"/>
  <c r="C72" i="124"/>
  <c r="C71" i="124"/>
  <c r="C70" i="124"/>
  <c r="Q69" i="124"/>
  <c r="Q73" i="124" s="1"/>
  <c r="P69" i="124"/>
  <c r="P73" i="124" s="1"/>
  <c r="O69" i="124"/>
  <c r="O73" i="124" s="1"/>
  <c r="N69" i="124"/>
  <c r="N73" i="124" s="1"/>
  <c r="M69" i="124"/>
  <c r="M73" i="124" s="1"/>
  <c r="L69" i="124"/>
  <c r="L73" i="124" s="1"/>
  <c r="K69" i="124"/>
  <c r="K73" i="124" s="1"/>
  <c r="J69" i="124"/>
  <c r="J73" i="124" s="1"/>
  <c r="I69" i="124"/>
  <c r="H69" i="124"/>
  <c r="H73" i="124" s="1"/>
  <c r="G69" i="124"/>
  <c r="G73" i="124" s="1"/>
  <c r="F69" i="124"/>
  <c r="F73" i="124" s="1"/>
  <c r="E69" i="124"/>
  <c r="E73" i="124" s="1"/>
  <c r="D69" i="124"/>
  <c r="D73" i="124" s="1"/>
  <c r="C68" i="124"/>
  <c r="C67" i="124"/>
  <c r="C66" i="124"/>
  <c r="C62" i="124"/>
  <c r="C61" i="124"/>
  <c r="C60" i="124"/>
  <c r="Q59" i="124"/>
  <c r="Q63" i="124" s="1"/>
  <c r="Q74" i="124" s="1"/>
  <c r="P59" i="124"/>
  <c r="P63" i="124" s="1"/>
  <c r="O59" i="124"/>
  <c r="O63" i="124" s="1"/>
  <c r="N59" i="124"/>
  <c r="N63" i="124" s="1"/>
  <c r="M59" i="124"/>
  <c r="M63" i="124" s="1"/>
  <c r="M74" i="124" s="1"/>
  <c r="L59" i="124"/>
  <c r="L63" i="124" s="1"/>
  <c r="K59" i="124"/>
  <c r="K63" i="124" s="1"/>
  <c r="J59" i="124"/>
  <c r="J63" i="124" s="1"/>
  <c r="J74" i="124" s="1"/>
  <c r="I59" i="124"/>
  <c r="I63" i="124" s="1"/>
  <c r="H59" i="124"/>
  <c r="H63" i="124" s="1"/>
  <c r="G59" i="124"/>
  <c r="G63" i="124" s="1"/>
  <c r="F59" i="124"/>
  <c r="F63" i="124" s="1"/>
  <c r="E59" i="124"/>
  <c r="E63" i="124" s="1"/>
  <c r="E74" i="124" s="1"/>
  <c r="D59" i="124"/>
  <c r="D63" i="124" s="1"/>
  <c r="C58" i="124"/>
  <c r="C57" i="124"/>
  <c r="C56" i="124"/>
  <c r="C50" i="124"/>
  <c r="C49" i="124"/>
  <c r="C48" i="124"/>
  <c r="C47" i="124"/>
  <c r="C46" i="124"/>
  <c r="C45" i="124"/>
  <c r="C44" i="124"/>
  <c r="Q43" i="124"/>
  <c r="P43" i="124"/>
  <c r="O43" i="124"/>
  <c r="N43" i="124"/>
  <c r="M43" i="124"/>
  <c r="L43" i="124"/>
  <c r="K43" i="124"/>
  <c r="J43" i="124"/>
  <c r="I43" i="124"/>
  <c r="H43" i="124"/>
  <c r="G43" i="124"/>
  <c r="F43" i="124"/>
  <c r="E43" i="124"/>
  <c r="D43" i="124"/>
  <c r="C42" i="124"/>
  <c r="C41" i="124"/>
  <c r="C40" i="124"/>
  <c r="C39" i="124"/>
  <c r="Q38" i="124"/>
  <c r="P38" i="124"/>
  <c r="P51" i="124" s="1"/>
  <c r="O38" i="124"/>
  <c r="N38" i="124"/>
  <c r="N51" i="124" s="1"/>
  <c r="M38" i="124"/>
  <c r="L38" i="124"/>
  <c r="K38" i="124"/>
  <c r="J38" i="124"/>
  <c r="J51" i="124" s="1"/>
  <c r="I38" i="124"/>
  <c r="H38" i="124"/>
  <c r="G38" i="124"/>
  <c r="F38" i="124"/>
  <c r="F51" i="124" s="1"/>
  <c r="E38" i="124"/>
  <c r="D38" i="124"/>
  <c r="C37" i="124"/>
  <c r="C36" i="124"/>
  <c r="C35" i="124"/>
  <c r="C32" i="124"/>
  <c r="C31" i="124"/>
  <c r="Q30" i="124"/>
  <c r="P30" i="124"/>
  <c r="O30" i="124"/>
  <c r="N30" i="124"/>
  <c r="M30" i="124"/>
  <c r="L30" i="124"/>
  <c r="K30" i="124"/>
  <c r="J30" i="124"/>
  <c r="I30" i="124"/>
  <c r="H30" i="124"/>
  <c r="G30" i="124"/>
  <c r="F30" i="124"/>
  <c r="E30" i="124"/>
  <c r="D30" i="124"/>
  <c r="C29" i="124"/>
  <c r="C28" i="124"/>
  <c r="C27" i="124"/>
  <c r="Q26" i="124"/>
  <c r="P26" i="124"/>
  <c r="O26" i="124"/>
  <c r="N26" i="124"/>
  <c r="M26" i="124"/>
  <c r="L26" i="124"/>
  <c r="K26" i="124"/>
  <c r="J26" i="124"/>
  <c r="I26" i="124"/>
  <c r="H26" i="124"/>
  <c r="G26" i="124"/>
  <c r="F26" i="124"/>
  <c r="E26" i="124"/>
  <c r="D26" i="124"/>
  <c r="C25" i="124"/>
  <c r="C24" i="124"/>
  <c r="C23" i="124"/>
  <c r="C22" i="124"/>
  <c r="C21" i="124"/>
  <c r="C20" i="124"/>
  <c r="Q19" i="124"/>
  <c r="P19" i="124"/>
  <c r="O19" i="124"/>
  <c r="O33" i="124" s="1"/>
  <c r="N19" i="124"/>
  <c r="M19" i="124"/>
  <c r="L19" i="124"/>
  <c r="K19" i="124"/>
  <c r="J19" i="124"/>
  <c r="I19" i="124"/>
  <c r="H19" i="124"/>
  <c r="G19" i="124"/>
  <c r="G33" i="124" s="1"/>
  <c r="F19" i="124"/>
  <c r="E19" i="124"/>
  <c r="D19" i="124"/>
  <c r="C18" i="124"/>
  <c r="C17" i="124"/>
  <c r="C16" i="124"/>
  <c r="P73" i="123"/>
  <c r="C72" i="123"/>
  <c r="C71" i="123"/>
  <c r="C70" i="123"/>
  <c r="Q69" i="123"/>
  <c r="Q73" i="123" s="1"/>
  <c r="P69" i="123"/>
  <c r="O69" i="123"/>
  <c r="O73" i="123" s="1"/>
  <c r="N69" i="123"/>
  <c r="N73" i="123" s="1"/>
  <c r="M69" i="123"/>
  <c r="M73" i="123" s="1"/>
  <c r="L69" i="123"/>
  <c r="L73" i="123" s="1"/>
  <c r="K69" i="123"/>
  <c r="K73" i="123" s="1"/>
  <c r="J69" i="123"/>
  <c r="J73" i="123" s="1"/>
  <c r="I69" i="123"/>
  <c r="I73" i="123" s="1"/>
  <c r="H69" i="123"/>
  <c r="H73" i="123" s="1"/>
  <c r="G69" i="123"/>
  <c r="G73" i="123" s="1"/>
  <c r="F69" i="123"/>
  <c r="F73" i="123" s="1"/>
  <c r="E69" i="123"/>
  <c r="E73" i="123" s="1"/>
  <c r="D69" i="123"/>
  <c r="D73" i="123" s="1"/>
  <c r="C68" i="123"/>
  <c r="C67" i="123"/>
  <c r="C66" i="123"/>
  <c r="C62" i="123"/>
  <c r="C61" i="123"/>
  <c r="C60" i="123"/>
  <c r="Q59" i="123"/>
  <c r="Q63" i="123" s="1"/>
  <c r="P59" i="123"/>
  <c r="P63" i="123" s="1"/>
  <c r="O59" i="123"/>
  <c r="O63" i="123" s="1"/>
  <c r="N59" i="123"/>
  <c r="N63" i="123" s="1"/>
  <c r="M59" i="123"/>
  <c r="M63" i="123" s="1"/>
  <c r="L59" i="123"/>
  <c r="L63" i="123" s="1"/>
  <c r="K59" i="123"/>
  <c r="K63" i="123" s="1"/>
  <c r="J59" i="123"/>
  <c r="J63" i="123" s="1"/>
  <c r="I59" i="123"/>
  <c r="I63" i="123" s="1"/>
  <c r="I74" i="123" s="1"/>
  <c r="H59" i="123"/>
  <c r="H63" i="123" s="1"/>
  <c r="G59" i="123"/>
  <c r="G63" i="123" s="1"/>
  <c r="F59" i="123"/>
  <c r="F63" i="123" s="1"/>
  <c r="E59" i="123"/>
  <c r="E63" i="123" s="1"/>
  <c r="D59" i="123"/>
  <c r="C58" i="123"/>
  <c r="C57" i="123"/>
  <c r="C56" i="123"/>
  <c r="C50" i="123"/>
  <c r="C49" i="123"/>
  <c r="C48" i="123"/>
  <c r="C47" i="123"/>
  <c r="C46" i="123"/>
  <c r="C45" i="123"/>
  <c r="C44" i="123"/>
  <c r="Q43" i="123"/>
  <c r="P43" i="123"/>
  <c r="O43" i="123"/>
  <c r="N43" i="123"/>
  <c r="M43" i="123"/>
  <c r="L43" i="123"/>
  <c r="K43" i="123"/>
  <c r="J43" i="123"/>
  <c r="I43" i="123"/>
  <c r="H43" i="123"/>
  <c r="G43" i="123"/>
  <c r="F43" i="123"/>
  <c r="E43" i="123"/>
  <c r="D43" i="123"/>
  <c r="C42" i="123"/>
  <c r="C41" i="123"/>
  <c r="C40" i="123"/>
  <c r="C39" i="123"/>
  <c r="Q38" i="123"/>
  <c r="Q51" i="123" s="1"/>
  <c r="P38" i="123"/>
  <c r="O38" i="123"/>
  <c r="N38" i="123"/>
  <c r="M38" i="123"/>
  <c r="L38" i="123"/>
  <c r="K38" i="123"/>
  <c r="K51" i="123" s="1"/>
  <c r="J38" i="123"/>
  <c r="I38" i="123"/>
  <c r="H38" i="123"/>
  <c r="G38" i="123"/>
  <c r="F38" i="123"/>
  <c r="E38" i="123"/>
  <c r="D38" i="123"/>
  <c r="C37" i="123"/>
  <c r="C36" i="123"/>
  <c r="C35" i="123"/>
  <c r="C32" i="123"/>
  <c r="C31" i="123"/>
  <c r="Q30" i="123"/>
  <c r="P30" i="123"/>
  <c r="O30" i="123"/>
  <c r="N30" i="123"/>
  <c r="M30" i="123"/>
  <c r="L30" i="123"/>
  <c r="K30" i="123"/>
  <c r="J30" i="123"/>
  <c r="I30" i="123"/>
  <c r="H30" i="123"/>
  <c r="G30" i="123"/>
  <c r="F30" i="123"/>
  <c r="E30" i="123"/>
  <c r="D30" i="123"/>
  <c r="C29" i="123"/>
  <c r="C28" i="123"/>
  <c r="C27" i="123"/>
  <c r="Q26" i="123"/>
  <c r="P26" i="123"/>
  <c r="O26" i="123"/>
  <c r="N26" i="123"/>
  <c r="M26" i="123"/>
  <c r="L26" i="123"/>
  <c r="K26" i="123"/>
  <c r="J26" i="123"/>
  <c r="I26" i="123"/>
  <c r="H26" i="123"/>
  <c r="G26" i="123"/>
  <c r="F26" i="123"/>
  <c r="E26" i="123"/>
  <c r="D26" i="123"/>
  <c r="C25" i="123"/>
  <c r="C24" i="123"/>
  <c r="C23" i="123"/>
  <c r="C22" i="123"/>
  <c r="C21" i="123"/>
  <c r="C20" i="123"/>
  <c r="Q19" i="123"/>
  <c r="P19" i="123"/>
  <c r="O19" i="123"/>
  <c r="N19" i="123"/>
  <c r="M19" i="123"/>
  <c r="L19" i="123"/>
  <c r="K19" i="123"/>
  <c r="J19" i="123"/>
  <c r="I19" i="123"/>
  <c r="H19" i="123"/>
  <c r="G19" i="123"/>
  <c r="F19" i="123"/>
  <c r="E19" i="123"/>
  <c r="D19" i="123"/>
  <c r="C18" i="123"/>
  <c r="C17" i="123"/>
  <c r="C16" i="123"/>
  <c r="C72" i="122"/>
  <c r="C71" i="122"/>
  <c r="C70" i="122"/>
  <c r="Q69" i="122"/>
  <c r="Q73" i="122" s="1"/>
  <c r="P69" i="122"/>
  <c r="P73" i="122" s="1"/>
  <c r="O69" i="122"/>
  <c r="O73" i="122" s="1"/>
  <c r="N69" i="122"/>
  <c r="N73" i="122" s="1"/>
  <c r="M69" i="122"/>
  <c r="M73" i="122" s="1"/>
  <c r="L69" i="122"/>
  <c r="L73" i="122" s="1"/>
  <c r="K69" i="122"/>
  <c r="K73" i="122" s="1"/>
  <c r="J69" i="122"/>
  <c r="J73" i="122" s="1"/>
  <c r="I69" i="122"/>
  <c r="I73" i="122" s="1"/>
  <c r="H69" i="122"/>
  <c r="H73" i="122" s="1"/>
  <c r="G69" i="122"/>
  <c r="G73" i="122" s="1"/>
  <c r="F69" i="122"/>
  <c r="F73" i="122" s="1"/>
  <c r="E69" i="122"/>
  <c r="E73" i="122" s="1"/>
  <c r="D69" i="122"/>
  <c r="C68" i="122"/>
  <c r="C67" i="122"/>
  <c r="C66" i="122"/>
  <c r="L63" i="122"/>
  <c r="C62" i="122"/>
  <c r="C61" i="122"/>
  <c r="C60" i="122"/>
  <c r="Q59" i="122"/>
  <c r="Q63" i="122" s="1"/>
  <c r="P59" i="122"/>
  <c r="P63" i="122" s="1"/>
  <c r="O59" i="122"/>
  <c r="O63" i="122" s="1"/>
  <c r="O74" i="122" s="1"/>
  <c r="N59" i="122"/>
  <c r="N63" i="122" s="1"/>
  <c r="N74" i="122" s="1"/>
  <c r="M59" i="122"/>
  <c r="M63" i="122" s="1"/>
  <c r="L59" i="122"/>
  <c r="K59" i="122"/>
  <c r="K63" i="122" s="1"/>
  <c r="J59" i="122"/>
  <c r="J63" i="122" s="1"/>
  <c r="I59" i="122"/>
  <c r="I63" i="122" s="1"/>
  <c r="H59" i="122"/>
  <c r="H63" i="122" s="1"/>
  <c r="G59" i="122"/>
  <c r="G63" i="122" s="1"/>
  <c r="F59" i="122"/>
  <c r="F63" i="122" s="1"/>
  <c r="F74" i="122" s="1"/>
  <c r="E59" i="122"/>
  <c r="E63" i="122" s="1"/>
  <c r="D59" i="122"/>
  <c r="D63" i="122" s="1"/>
  <c r="C58" i="122"/>
  <c r="C57" i="122"/>
  <c r="C56" i="122"/>
  <c r="P51" i="122"/>
  <c r="C50" i="122"/>
  <c r="C49" i="122"/>
  <c r="C48" i="122"/>
  <c r="C47" i="122"/>
  <c r="C46" i="122"/>
  <c r="C45" i="122"/>
  <c r="C44" i="122"/>
  <c r="Q43" i="122"/>
  <c r="P43" i="122"/>
  <c r="O43" i="122"/>
  <c r="N43" i="122"/>
  <c r="M43" i="122"/>
  <c r="L43" i="122"/>
  <c r="K43" i="122"/>
  <c r="J43" i="122"/>
  <c r="I43" i="122"/>
  <c r="H43" i="122"/>
  <c r="G43" i="122"/>
  <c r="F43" i="122"/>
  <c r="E43" i="122"/>
  <c r="D43" i="122"/>
  <c r="C42" i="122"/>
  <c r="C41" i="122"/>
  <c r="C40" i="122"/>
  <c r="C39" i="122"/>
  <c r="Q38" i="122"/>
  <c r="P38" i="122"/>
  <c r="O38" i="122"/>
  <c r="N38" i="122"/>
  <c r="M38" i="122"/>
  <c r="L38" i="122"/>
  <c r="K38" i="122"/>
  <c r="K51" i="122" s="1"/>
  <c r="J38" i="122"/>
  <c r="I38" i="122"/>
  <c r="H38" i="122"/>
  <c r="H51" i="122" s="1"/>
  <c r="G38" i="122"/>
  <c r="F38" i="122"/>
  <c r="E38" i="122"/>
  <c r="D38" i="122"/>
  <c r="C37" i="122"/>
  <c r="C36" i="122"/>
  <c r="C35" i="122"/>
  <c r="C32" i="122"/>
  <c r="C31" i="122"/>
  <c r="Q30" i="122"/>
  <c r="P30" i="122"/>
  <c r="O30" i="122"/>
  <c r="N30" i="122"/>
  <c r="M30" i="122"/>
  <c r="L30" i="122"/>
  <c r="K30" i="122"/>
  <c r="J30" i="122"/>
  <c r="I30" i="122"/>
  <c r="H30" i="122"/>
  <c r="G30" i="122"/>
  <c r="F30" i="122"/>
  <c r="E30" i="122"/>
  <c r="D30" i="122"/>
  <c r="C29" i="122"/>
  <c r="C28" i="122"/>
  <c r="C27" i="122"/>
  <c r="Q26" i="122"/>
  <c r="P26" i="122"/>
  <c r="O26" i="122"/>
  <c r="N26" i="122"/>
  <c r="M26" i="122"/>
  <c r="L26" i="122"/>
  <c r="K26" i="122"/>
  <c r="J26" i="122"/>
  <c r="I26" i="122"/>
  <c r="H26" i="122"/>
  <c r="G26" i="122"/>
  <c r="F26" i="122"/>
  <c r="E26" i="122"/>
  <c r="D26" i="122"/>
  <c r="C25" i="122"/>
  <c r="C24" i="122"/>
  <c r="C23" i="122"/>
  <c r="C22" i="122"/>
  <c r="C21" i="122"/>
  <c r="C20" i="122"/>
  <c r="Q19" i="122"/>
  <c r="P19" i="122"/>
  <c r="O19" i="122"/>
  <c r="N19" i="122"/>
  <c r="M19" i="122"/>
  <c r="L19" i="122"/>
  <c r="K19" i="122"/>
  <c r="J19" i="122"/>
  <c r="I19" i="122"/>
  <c r="H19" i="122"/>
  <c r="G19" i="122"/>
  <c r="F19" i="122"/>
  <c r="E19" i="122"/>
  <c r="D19" i="122"/>
  <c r="C18" i="122"/>
  <c r="C17" i="122"/>
  <c r="C16" i="122"/>
  <c r="C72" i="121"/>
  <c r="C71" i="121"/>
  <c r="C70" i="121"/>
  <c r="Q69" i="121"/>
  <c r="Q73" i="121" s="1"/>
  <c r="P69" i="121"/>
  <c r="P73" i="121" s="1"/>
  <c r="O69" i="121"/>
  <c r="O73" i="121" s="1"/>
  <c r="N69" i="121"/>
  <c r="N73" i="121" s="1"/>
  <c r="M69" i="121"/>
  <c r="M73" i="121" s="1"/>
  <c r="L69" i="121"/>
  <c r="L73" i="121" s="1"/>
  <c r="K69" i="121"/>
  <c r="K73" i="121" s="1"/>
  <c r="J69" i="121"/>
  <c r="J73" i="121" s="1"/>
  <c r="I69" i="121"/>
  <c r="I73" i="121" s="1"/>
  <c r="H69" i="121"/>
  <c r="H73" i="121" s="1"/>
  <c r="G69" i="121"/>
  <c r="G73" i="121" s="1"/>
  <c r="F69" i="121"/>
  <c r="F73" i="121" s="1"/>
  <c r="E69" i="121"/>
  <c r="E73" i="121" s="1"/>
  <c r="D69" i="121"/>
  <c r="C68" i="121"/>
  <c r="C67" i="121"/>
  <c r="C66" i="121"/>
  <c r="F63" i="121"/>
  <c r="C62" i="121"/>
  <c r="C61" i="121"/>
  <c r="C60" i="121"/>
  <c r="Q59" i="121"/>
  <c r="Q63" i="121" s="1"/>
  <c r="P59" i="121"/>
  <c r="P63" i="121" s="1"/>
  <c r="O59" i="121"/>
  <c r="O63" i="121" s="1"/>
  <c r="N59" i="121"/>
  <c r="N63" i="121" s="1"/>
  <c r="N74" i="121" s="1"/>
  <c r="M59" i="121"/>
  <c r="M63" i="121" s="1"/>
  <c r="L59" i="121"/>
  <c r="L63" i="121" s="1"/>
  <c r="K59" i="121"/>
  <c r="K63" i="121" s="1"/>
  <c r="J59" i="121"/>
  <c r="J63" i="121" s="1"/>
  <c r="I59" i="121"/>
  <c r="I63" i="121" s="1"/>
  <c r="H59" i="121"/>
  <c r="H63" i="121" s="1"/>
  <c r="G59" i="121"/>
  <c r="G63" i="121" s="1"/>
  <c r="F59" i="121"/>
  <c r="E59" i="121"/>
  <c r="E63" i="121" s="1"/>
  <c r="D59" i="121"/>
  <c r="D63" i="121" s="1"/>
  <c r="C58" i="121"/>
  <c r="C57" i="121"/>
  <c r="C56" i="121"/>
  <c r="C50" i="121"/>
  <c r="C49" i="121"/>
  <c r="C48" i="121"/>
  <c r="C47" i="121"/>
  <c r="C46" i="121"/>
  <c r="C45" i="121"/>
  <c r="C44" i="121"/>
  <c r="Q43" i="121"/>
  <c r="P43" i="121"/>
  <c r="O43" i="121"/>
  <c r="N43" i="121"/>
  <c r="M43" i="121"/>
  <c r="L43" i="121"/>
  <c r="K43" i="121"/>
  <c r="J43" i="121"/>
  <c r="I43" i="121"/>
  <c r="H43" i="121"/>
  <c r="G43" i="121"/>
  <c r="F43" i="121"/>
  <c r="E43" i="121"/>
  <c r="D43" i="121"/>
  <c r="C42" i="121"/>
  <c r="C41" i="121"/>
  <c r="C40" i="121"/>
  <c r="C39" i="121"/>
  <c r="Q38" i="121"/>
  <c r="P38" i="121"/>
  <c r="O38" i="121"/>
  <c r="N38" i="121"/>
  <c r="N51" i="121" s="1"/>
  <c r="M38" i="121"/>
  <c r="L38" i="121"/>
  <c r="K38" i="121"/>
  <c r="K51" i="121" s="1"/>
  <c r="J38" i="121"/>
  <c r="I38" i="121"/>
  <c r="H38" i="121"/>
  <c r="G38" i="121"/>
  <c r="F38" i="121"/>
  <c r="F51" i="121" s="1"/>
  <c r="E38" i="121"/>
  <c r="D38" i="121"/>
  <c r="C37" i="121"/>
  <c r="C36" i="121"/>
  <c r="C35" i="121"/>
  <c r="C32" i="121"/>
  <c r="C31" i="121"/>
  <c r="Q30" i="121"/>
  <c r="P30" i="121"/>
  <c r="O30" i="121"/>
  <c r="N30" i="121"/>
  <c r="M30" i="121"/>
  <c r="L30" i="121"/>
  <c r="K30" i="121"/>
  <c r="J30" i="121"/>
  <c r="I30" i="121"/>
  <c r="H30" i="121"/>
  <c r="G30" i="121"/>
  <c r="F30" i="121"/>
  <c r="E30" i="121"/>
  <c r="D30" i="121"/>
  <c r="C29" i="121"/>
  <c r="C28" i="121"/>
  <c r="C27" i="121"/>
  <c r="Q26" i="121"/>
  <c r="P26" i="121"/>
  <c r="O26" i="121"/>
  <c r="N26" i="121"/>
  <c r="M26" i="121"/>
  <c r="L26" i="121"/>
  <c r="K26" i="121"/>
  <c r="J26" i="121"/>
  <c r="I26" i="121"/>
  <c r="H26" i="121"/>
  <c r="G26" i="121"/>
  <c r="F26" i="121"/>
  <c r="E26" i="121"/>
  <c r="D26" i="121"/>
  <c r="C25" i="121"/>
  <c r="C24" i="121"/>
  <c r="C23" i="121"/>
  <c r="C22" i="121"/>
  <c r="C21" i="121"/>
  <c r="C20" i="121"/>
  <c r="Q19" i="121"/>
  <c r="P19" i="121"/>
  <c r="O19" i="121"/>
  <c r="N19" i="121"/>
  <c r="M19" i="121"/>
  <c r="L19" i="121"/>
  <c r="K19" i="121"/>
  <c r="J19" i="121"/>
  <c r="I19" i="121"/>
  <c r="H19" i="121"/>
  <c r="G19" i="121"/>
  <c r="F19" i="121"/>
  <c r="E19" i="121"/>
  <c r="D19" i="121"/>
  <c r="C18" i="121"/>
  <c r="C17" i="121"/>
  <c r="C16" i="121"/>
  <c r="I73" i="120"/>
  <c r="C72" i="120"/>
  <c r="C71" i="120"/>
  <c r="C70" i="120"/>
  <c r="Q69" i="120"/>
  <c r="Q73" i="120" s="1"/>
  <c r="P69" i="120"/>
  <c r="P73" i="120" s="1"/>
  <c r="O69" i="120"/>
  <c r="O73" i="120" s="1"/>
  <c r="N69" i="120"/>
  <c r="N73" i="120" s="1"/>
  <c r="M69" i="120"/>
  <c r="M73" i="120" s="1"/>
  <c r="L69" i="120"/>
  <c r="L73" i="120" s="1"/>
  <c r="K69" i="120"/>
  <c r="K73" i="120" s="1"/>
  <c r="J69" i="120"/>
  <c r="J73" i="120" s="1"/>
  <c r="I69" i="120"/>
  <c r="H69" i="120"/>
  <c r="H73" i="120" s="1"/>
  <c r="G69" i="120"/>
  <c r="F69" i="120"/>
  <c r="F73" i="120" s="1"/>
  <c r="E69" i="120"/>
  <c r="E73" i="120" s="1"/>
  <c r="D69" i="120"/>
  <c r="D73" i="120" s="1"/>
  <c r="C68" i="120"/>
  <c r="C67" i="120"/>
  <c r="C66" i="120"/>
  <c r="Q63" i="120"/>
  <c r="C62" i="120"/>
  <c r="C61" i="120"/>
  <c r="C60" i="120"/>
  <c r="Q59" i="120"/>
  <c r="P59" i="120"/>
  <c r="P63" i="120" s="1"/>
  <c r="O59" i="120"/>
  <c r="O63" i="120" s="1"/>
  <c r="N59" i="120"/>
  <c r="N63" i="120" s="1"/>
  <c r="M59" i="120"/>
  <c r="M63" i="120" s="1"/>
  <c r="L59" i="120"/>
  <c r="L63" i="120" s="1"/>
  <c r="K59" i="120"/>
  <c r="K63" i="120" s="1"/>
  <c r="J59" i="120"/>
  <c r="J63" i="120" s="1"/>
  <c r="I59" i="120"/>
  <c r="I63" i="120" s="1"/>
  <c r="H59" i="120"/>
  <c r="H63" i="120" s="1"/>
  <c r="G59" i="120"/>
  <c r="F59" i="120"/>
  <c r="F63" i="120" s="1"/>
  <c r="E59" i="120"/>
  <c r="E63" i="120" s="1"/>
  <c r="D59" i="120"/>
  <c r="D63" i="120" s="1"/>
  <c r="C58" i="120"/>
  <c r="C57" i="120"/>
  <c r="C56" i="120"/>
  <c r="C50" i="120"/>
  <c r="C49" i="120"/>
  <c r="C48" i="120"/>
  <c r="C47" i="120"/>
  <c r="C46" i="120"/>
  <c r="C45" i="120"/>
  <c r="C44" i="120"/>
  <c r="Q43" i="120"/>
  <c r="P43" i="120"/>
  <c r="O43" i="120"/>
  <c r="N43" i="120"/>
  <c r="M43" i="120"/>
  <c r="L43" i="120"/>
  <c r="K43" i="120"/>
  <c r="J43" i="120"/>
  <c r="I43" i="120"/>
  <c r="H43" i="120"/>
  <c r="G43" i="120"/>
  <c r="G51" i="120" s="1"/>
  <c r="F43" i="120"/>
  <c r="E43" i="120"/>
  <c r="D43" i="120"/>
  <c r="C42" i="120"/>
  <c r="C41" i="120"/>
  <c r="C40" i="120"/>
  <c r="C39" i="120"/>
  <c r="Q38" i="120"/>
  <c r="Q51" i="120" s="1"/>
  <c r="P38" i="120"/>
  <c r="P51" i="120" s="1"/>
  <c r="O38" i="120"/>
  <c r="N38" i="120"/>
  <c r="M38" i="120"/>
  <c r="M51" i="120" s="1"/>
  <c r="L38" i="120"/>
  <c r="L51" i="120" s="1"/>
  <c r="K38" i="120"/>
  <c r="J38" i="120"/>
  <c r="I38" i="120"/>
  <c r="I51" i="120" s="1"/>
  <c r="H38" i="120"/>
  <c r="H51" i="120" s="1"/>
  <c r="G38" i="120"/>
  <c r="F38" i="120"/>
  <c r="E38" i="120"/>
  <c r="E51" i="120" s="1"/>
  <c r="D38" i="120"/>
  <c r="D51" i="120" s="1"/>
  <c r="C37" i="120"/>
  <c r="C36" i="120"/>
  <c r="C35" i="120"/>
  <c r="C32" i="120"/>
  <c r="C31" i="120"/>
  <c r="Q30" i="120"/>
  <c r="P30" i="120"/>
  <c r="O30" i="120"/>
  <c r="N30" i="120"/>
  <c r="M30" i="120"/>
  <c r="L30" i="120"/>
  <c r="K30" i="120"/>
  <c r="J30" i="120"/>
  <c r="I30" i="120"/>
  <c r="H30" i="120"/>
  <c r="G30" i="120"/>
  <c r="F30" i="120"/>
  <c r="E30" i="120"/>
  <c r="D30" i="120"/>
  <c r="C29" i="120"/>
  <c r="C28" i="120"/>
  <c r="C27" i="120"/>
  <c r="Q26" i="120"/>
  <c r="P26" i="120"/>
  <c r="O26" i="120"/>
  <c r="N26" i="120"/>
  <c r="M26" i="120"/>
  <c r="L26" i="120"/>
  <c r="K26" i="120"/>
  <c r="J26" i="120"/>
  <c r="I26" i="120"/>
  <c r="H26" i="120"/>
  <c r="G26" i="120"/>
  <c r="F26" i="120"/>
  <c r="E26" i="120"/>
  <c r="D26" i="120"/>
  <c r="C25" i="120"/>
  <c r="C24" i="120"/>
  <c r="C23" i="120"/>
  <c r="C22" i="120"/>
  <c r="C21" i="120"/>
  <c r="C20" i="120"/>
  <c r="Q19" i="120"/>
  <c r="P19" i="120"/>
  <c r="O19" i="120"/>
  <c r="N19" i="120"/>
  <c r="M19" i="120"/>
  <c r="L19" i="120"/>
  <c r="K19" i="120"/>
  <c r="J19" i="120"/>
  <c r="I19" i="120"/>
  <c r="H19" i="120"/>
  <c r="G19" i="120"/>
  <c r="F19" i="120"/>
  <c r="E19" i="120"/>
  <c r="D19" i="120"/>
  <c r="C18" i="120"/>
  <c r="C17" i="120"/>
  <c r="C16" i="120"/>
  <c r="Q73" i="119"/>
  <c r="C72" i="119"/>
  <c r="C71" i="119"/>
  <c r="C70" i="119"/>
  <c r="Q69" i="119"/>
  <c r="P69" i="119"/>
  <c r="P73" i="119" s="1"/>
  <c r="O69" i="119"/>
  <c r="O73" i="119" s="1"/>
  <c r="N69" i="119"/>
  <c r="N73" i="119" s="1"/>
  <c r="M69" i="119"/>
  <c r="M73" i="119" s="1"/>
  <c r="L69" i="119"/>
  <c r="L73" i="119" s="1"/>
  <c r="K69" i="119"/>
  <c r="K73" i="119" s="1"/>
  <c r="J69" i="119"/>
  <c r="J73" i="119" s="1"/>
  <c r="I69" i="119"/>
  <c r="I73" i="119" s="1"/>
  <c r="H69" i="119"/>
  <c r="H73" i="119" s="1"/>
  <c r="G69" i="119"/>
  <c r="G73" i="119" s="1"/>
  <c r="F69" i="119"/>
  <c r="F73" i="119" s="1"/>
  <c r="E69" i="119"/>
  <c r="E73" i="119" s="1"/>
  <c r="D69" i="119"/>
  <c r="C68" i="119"/>
  <c r="C67" i="119"/>
  <c r="C66" i="119"/>
  <c r="C62" i="119"/>
  <c r="C61" i="119"/>
  <c r="C60" i="119"/>
  <c r="Q59" i="119"/>
  <c r="Q63" i="119" s="1"/>
  <c r="P59" i="119"/>
  <c r="P63" i="119" s="1"/>
  <c r="O59" i="119"/>
  <c r="O63" i="119" s="1"/>
  <c r="N59" i="119"/>
  <c r="N63" i="119" s="1"/>
  <c r="M59" i="119"/>
  <c r="M63" i="119" s="1"/>
  <c r="L59" i="119"/>
  <c r="L63" i="119" s="1"/>
  <c r="L74" i="119" s="1"/>
  <c r="K59" i="119"/>
  <c r="K63" i="119" s="1"/>
  <c r="J59" i="119"/>
  <c r="J63" i="119" s="1"/>
  <c r="I59" i="119"/>
  <c r="I63" i="119" s="1"/>
  <c r="H59" i="119"/>
  <c r="H63" i="119" s="1"/>
  <c r="G59" i="119"/>
  <c r="G63" i="119" s="1"/>
  <c r="F59" i="119"/>
  <c r="F63" i="119" s="1"/>
  <c r="F74" i="119" s="1"/>
  <c r="E59" i="119"/>
  <c r="E63" i="119" s="1"/>
  <c r="D59" i="119"/>
  <c r="C58" i="119"/>
  <c r="C57" i="119"/>
  <c r="C56" i="119"/>
  <c r="C50" i="119"/>
  <c r="C49" i="119"/>
  <c r="C48" i="119"/>
  <c r="C47" i="119"/>
  <c r="C46" i="119"/>
  <c r="C45" i="119"/>
  <c r="C44" i="119"/>
  <c r="Q43" i="119"/>
  <c r="P43" i="119"/>
  <c r="O43" i="119"/>
  <c r="N43" i="119"/>
  <c r="M43" i="119"/>
  <c r="L43" i="119"/>
  <c r="K43" i="119"/>
  <c r="J43" i="119"/>
  <c r="I43" i="119"/>
  <c r="H43" i="119"/>
  <c r="G43" i="119"/>
  <c r="F43" i="119"/>
  <c r="E43" i="119"/>
  <c r="D43" i="119"/>
  <c r="C42" i="119"/>
  <c r="C41" i="119"/>
  <c r="C40" i="119"/>
  <c r="C39" i="119"/>
  <c r="Q38" i="119"/>
  <c r="Q51" i="119" s="1"/>
  <c r="P38" i="119"/>
  <c r="O38" i="119"/>
  <c r="N38" i="119"/>
  <c r="M38" i="119"/>
  <c r="L38" i="119"/>
  <c r="L51" i="119" s="1"/>
  <c r="K38" i="119"/>
  <c r="J38" i="119"/>
  <c r="J51" i="119" s="1"/>
  <c r="I38" i="119"/>
  <c r="I51" i="119" s="1"/>
  <c r="H38" i="119"/>
  <c r="G38" i="119"/>
  <c r="F38" i="119"/>
  <c r="E38" i="119"/>
  <c r="D38" i="119"/>
  <c r="D51" i="119" s="1"/>
  <c r="C37" i="119"/>
  <c r="C36" i="119"/>
  <c r="C35" i="119"/>
  <c r="C32" i="119"/>
  <c r="C31" i="119"/>
  <c r="Q30" i="119"/>
  <c r="P30" i="119"/>
  <c r="O30" i="119"/>
  <c r="N30" i="119"/>
  <c r="M30" i="119"/>
  <c r="L30" i="119"/>
  <c r="K30" i="119"/>
  <c r="J30" i="119"/>
  <c r="I30" i="119"/>
  <c r="H30" i="119"/>
  <c r="G30" i="119"/>
  <c r="F30" i="119"/>
  <c r="E30" i="119"/>
  <c r="D30" i="119"/>
  <c r="C29" i="119"/>
  <c r="C28" i="119"/>
  <c r="C27" i="119"/>
  <c r="Q26" i="119"/>
  <c r="P26" i="119"/>
  <c r="O26" i="119"/>
  <c r="N26" i="119"/>
  <c r="M26" i="119"/>
  <c r="L26" i="119"/>
  <c r="K26" i="119"/>
  <c r="J26" i="119"/>
  <c r="I26" i="119"/>
  <c r="H26" i="119"/>
  <c r="G26" i="119"/>
  <c r="F26" i="119"/>
  <c r="E26" i="119"/>
  <c r="D26" i="119"/>
  <c r="C25" i="119"/>
  <c r="C24" i="119"/>
  <c r="C23" i="119"/>
  <c r="C22" i="119"/>
  <c r="C21" i="119"/>
  <c r="C20" i="119"/>
  <c r="Q19" i="119"/>
  <c r="P19" i="119"/>
  <c r="O19" i="119"/>
  <c r="O33" i="119" s="1"/>
  <c r="N19" i="119"/>
  <c r="M19" i="119"/>
  <c r="L19" i="119"/>
  <c r="K19" i="119"/>
  <c r="J19" i="119"/>
  <c r="I19" i="119"/>
  <c r="H19" i="119"/>
  <c r="G19" i="119"/>
  <c r="F19" i="119"/>
  <c r="E19" i="119"/>
  <c r="D19" i="119"/>
  <c r="C18" i="119"/>
  <c r="C17" i="119"/>
  <c r="C16" i="119"/>
  <c r="C72" i="118"/>
  <c r="C71" i="118"/>
  <c r="C70" i="118"/>
  <c r="Q69" i="118"/>
  <c r="Q73" i="118" s="1"/>
  <c r="P69" i="118"/>
  <c r="P73" i="118" s="1"/>
  <c r="O69" i="118"/>
  <c r="O73" i="118" s="1"/>
  <c r="N69" i="118"/>
  <c r="N73" i="118" s="1"/>
  <c r="M69" i="118"/>
  <c r="M73" i="118" s="1"/>
  <c r="L69" i="118"/>
  <c r="L73" i="118" s="1"/>
  <c r="K69" i="118"/>
  <c r="K73" i="118" s="1"/>
  <c r="J69" i="118"/>
  <c r="J73" i="118" s="1"/>
  <c r="I69" i="118"/>
  <c r="I73" i="118" s="1"/>
  <c r="H69" i="118"/>
  <c r="H73" i="118" s="1"/>
  <c r="G69" i="118"/>
  <c r="G73" i="118" s="1"/>
  <c r="F69" i="118"/>
  <c r="F73" i="118" s="1"/>
  <c r="E69" i="118"/>
  <c r="E73" i="118" s="1"/>
  <c r="D69" i="118"/>
  <c r="C68" i="118"/>
  <c r="C67" i="118"/>
  <c r="C66" i="118"/>
  <c r="C62" i="118"/>
  <c r="C61" i="118"/>
  <c r="C60" i="118"/>
  <c r="Q59" i="118"/>
  <c r="Q63" i="118" s="1"/>
  <c r="Q74" i="118" s="1"/>
  <c r="P59" i="118"/>
  <c r="P63" i="118" s="1"/>
  <c r="P74" i="118" s="1"/>
  <c r="O59" i="118"/>
  <c r="O63" i="118" s="1"/>
  <c r="N59" i="118"/>
  <c r="N63" i="118" s="1"/>
  <c r="M59" i="118"/>
  <c r="M63" i="118" s="1"/>
  <c r="L59" i="118"/>
  <c r="L63" i="118" s="1"/>
  <c r="K59" i="118"/>
  <c r="K63" i="118" s="1"/>
  <c r="J59" i="118"/>
  <c r="J63" i="118" s="1"/>
  <c r="I59" i="118"/>
  <c r="I63" i="118" s="1"/>
  <c r="I74" i="118" s="1"/>
  <c r="H59" i="118"/>
  <c r="H63" i="118" s="1"/>
  <c r="G59" i="118"/>
  <c r="G63" i="118" s="1"/>
  <c r="F59" i="118"/>
  <c r="F63" i="118" s="1"/>
  <c r="E59" i="118"/>
  <c r="E63" i="118" s="1"/>
  <c r="D59" i="118"/>
  <c r="C58" i="118"/>
  <c r="C57" i="118"/>
  <c r="C56" i="118"/>
  <c r="C50" i="118"/>
  <c r="C49" i="118"/>
  <c r="C48" i="118"/>
  <c r="C47" i="118"/>
  <c r="C46" i="118"/>
  <c r="C45" i="118"/>
  <c r="C44" i="118"/>
  <c r="Q43" i="118"/>
  <c r="P43" i="118"/>
  <c r="O43" i="118"/>
  <c r="N43" i="118"/>
  <c r="M43" i="118"/>
  <c r="L43" i="118"/>
  <c r="K43" i="118"/>
  <c r="J43" i="118"/>
  <c r="I43" i="118"/>
  <c r="I51" i="118" s="1"/>
  <c r="H43" i="118"/>
  <c r="G43" i="118"/>
  <c r="F43" i="118"/>
  <c r="E43" i="118"/>
  <c r="D43" i="118"/>
  <c r="C42" i="118"/>
  <c r="C41" i="118"/>
  <c r="C40" i="118"/>
  <c r="C39" i="118"/>
  <c r="Q38" i="118"/>
  <c r="P38" i="118"/>
  <c r="O38" i="118"/>
  <c r="N38" i="118"/>
  <c r="M38" i="118"/>
  <c r="M51" i="118" s="1"/>
  <c r="L38" i="118"/>
  <c r="K38" i="118"/>
  <c r="J38" i="118"/>
  <c r="I38" i="118"/>
  <c r="H38" i="118"/>
  <c r="G38" i="118"/>
  <c r="F38" i="118"/>
  <c r="E38" i="118"/>
  <c r="E51" i="118" s="1"/>
  <c r="D38" i="118"/>
  <c r="C37" i="118"/>
  <c r="C36" i="118"/>
  <c r="C35" i="118"/>
  <c r="C32" i="118"/>
  <c r="C31" i="118"/>
  <c r="Q30" i="118"/>
  <c r="P30" i="118"/>
  <c r="O30" i="118"/>
  <c r="N30" i="118"/>
  <c r="M30" i="118"/>
  <c r="L30" i="118"/>
  <c r="K30" i="118"/>
  <c r="J30" i="118"/>
  <c r="I30" i="118"/>
  <c r="H30" i="118"/>
  <c r="G30" i="118"/>
  <c r="F30" i="118"/>
  <c r="E30" i="118"/>
  <c r="D30" i="118"/>
  <c r="C29" i="118"/>
  <c r="C28" i="118"/>
  <c r="C27" i="118"/>
  <c r="Q26" i="118"/>
  <c r="P26" i="118"/>
  <c r="O26" i="118"/>
  <c r="N26" i="118"/>
  <c r="M26" i="118"/>
  <c r="L26" i="118"/>
  <c r="K26" i="118"/>
  <c r="J26" i="118"/>
  <c r="I26" i="118"/>
  <c r="H26" i="118"/>
  <c r="G26" i="118"/>
  <c r="F26" i="118"/>
  <c r="E26" i="118"/>
  <c r="D26" i="118"/>
  <c r="C25" i="118"/>
  <c r="C24" i="118"/>
  <c r="C23" i="118"/>
  <c r="C22" i="118"/>
  <c r="C21" i="118"/>
  <c r="C20" i="118"/>
  <c r="Q19" i="118"/>
  <c r="P19" i="118"/>
  <c r="O19" i="118"/>
  <c r="N19" i="118"/>
  <c r="M19" i="118"/>
  <c r="L19" i="118"/>
  <c r="K19" i="118"/>
  <c r="K33" i="118" s="1"/>
  <c r="J19" i="118"/>
  <c r="I19" i="118"/>
  <c r="H19" i="118"/>
  <c r="G19" i="118"/>
  <c r="F19" i="118"/>
  <c r="E19" i="118"/>
  <c r="D19" i="118"/>
  <c r="C18" i="118"/>
  <c r="C17" i="118"/>
  <c r="C16" i="118"/>
  <c r="C72" i="117"/>
  <c r="C71" i="117"/>
  <c r="C70" i="117"/>
  <c r="Q69" i="117"/>
  <c r="Q73" i="117" s="1"/>
  <c r="P69" i="117"/>
  <c r="P73" i="117" s="1"/>
  <c r="O69" i="117"/>
  <c r="O73" i="117" s="1"/>
  <c r="N69" i="117"/>
  <c r="N73" i="117" s="1"/>
  <c r="M69" i="117"/>
  <c r="M73" i="117" s="1"/>
  <c r="L69" i="117"/>
  <c r="L73" i="117" s="1"/>
  <c r="K69" i="117"/>
  <c r="K73" i="117" s="1"/>
  <c r="J69" i="117"/>
  <c r="J73" i="117" s="1"/>
  <c r="I69" i="117"/>
  <c r="I73" i="117" s="1"/>
  <c r="H69" i="117"/>
  <c r="H73" i="117" s="1"/>
  <c r="G69" i="117"/>
  <c r="G73" i="117" s="1"/>
  <c r="F69" i="117"/>
  <c r="F73" i="117" s="1"/>
  <c r="E69" i="117"/>
  <c r="D69" i="117"/>
  <c r="D73" i="117" s="1"/>
  <c r="C68" i="117"/>
  <c r="C67" i="117"/>
  <c r="C66" i="117"/>
  <c r="C62" i="117"/>
  <c r="C61" i="117"/>
  <c r="C60" i="117"/>
  <c r="Q59" i="117"/>
  <c r="Q63" i="117" s="1"/>
  <c r="P59" i="117"/>
  <c r="P63" i="117" s="1"/>
  <c r="O59" i="117"/>
  <c r="O63" i="117" s="1"/>
  <c r="N59" i="117"/>
  <c r="N63" i="117" s="1"/>
  <c r="M59" i="117"/>
  <c r="M63" i="117" s="1"/>
  <c r="L59" i="117"/>
  <c r="L63" i="117" s="1"/>
  <c r="K59" i="117"/>
  <c r="K63" i="117" s="1"/>
  <c r="J59" i="117"/>
  <c r="J63" i="117" s="1"/>
  <c r="I59" i="117"/>
  <c r="I63" i="117" s="1"/>
  <c r="H59" i="117"/>
  <c r="H63" i="117" s="1"/>
  <c r="G59" i="117"/>
  <c r="G63" i="117" s="1"/>
  <c r="F59" i="117"/>
  <c r="F63" i="117" s="1"/>
  <c r="E59" i="117"/>
  <c r="E63" i="117" s="1"/>
  <c r="D59" i="117"/>
  <c r="C58" i="117"/>
  <c r="C57" i="117"/>
  <c r="C56" i="117"/>
  <c r="C50" i="117"/>
  <c r="C49" i="117"/>
  <c r="C48" i="117"/>
  <c r="C47" i="117"/>
  <c r="C46" i="117"/>
  <c r="C45" i="117"/>
  <c r="C44" i="117"/>
  <c r="Q43" i="117"/>
  <c r="P43" i="117"/>
  <c r="O43" i="117"/>
  <c r="N43" i="117"/>
  <c r="M43" i="117"/>
  <c r="L43" i="117"/>
  <c r="K43" i="117"/>
  <c r="J43" i="117"/>
  <c r="I43" i="117"/>
  <c r="H43" i="117"/>
  <c r="G43" i="117"/>
  <c r="F43" i="117"/>
  <c r="E43" i="117"/>
  <c r="D43" i="117"/>
  <c r="C42" i="117"/>
  <c r="C41" i="117"/>
  <c r="C40" i="117"/>
  <c r="C39" i="117"/>
  <c r="Q38" i="117"/>
  <c r="P38" i="117"/>
  <c r="O38" i="117"/>
  <c r="O51" i="117" s="1"/>
  <c r="N38" i="117"/>
  <c r="M38" i="117"/>
  <c r="L38" i="117"/>
  <c r="K38" i="117"/>
  <c r="J38" i="117"/>
  <c r="J51" i="117" s="1"/>
  <c r="I38" i="117"/>
  <c r="H38" i="117"/>
  <c r="G38" i="117"/>
  <c r="G51" i="117" s="1"/>
  <c r="F38" i="117"/>
  <c r="E38" i="117"/>
  <c r="D38" i="117"/>
  <c r="C37" i="117"/>
  <c r="C36" i="117"/>
  <c r="C35" i="117"/>
  <c r="C32" i="117"/>
  <c r="C31" i="117"/>
  <c r="Q30" i="117"/>
  <c r="P30" i="117"/>
  <c r="O30" i="117"/>
  <c r="N30" i="117"/>
  <c r="M30" i="117"/>
  <c r="L30" i="117"/>
  <c r="K30" i="117"/>
  <c r="J30" i="117"/>
  <c r="I30" i="117"/>
  <c r="H30" i="117"/>
  <c r="G30" i="117"/>
  <c r="F30" i="117"/>
  <c r="E30" i="117"/>
  <c r="D30" i="117"/>
  <c r="C29" i="117"/>
  <c r="C28" i="117"/>
  <c r="C27" i="117"/>
  <c r="Q26" i="117"/>
  <c r="Q33" i="117" s="1"/>
  <c r="P26" i="117"/>
  <c r="O26" i="117"/>
  <c r="N26" i="117"/>
  <c r="M26" i="117"/>
  <c r="L26" i="117"/>
  <c r="K26" i="117"/>
  <c r="J26" i="117"/>
  <c r="I26" i="117"/>
  <c r="I33" i="117" s="1"/>
  <c r="H26" i="117"/>
  <c r="G26" i="117"/>
  <c r="F26" i="117"/>
  <c r="E26" i="117"/>
  <c r="D26" i="117"/>
  <c r="C25" i="117"/>
  <c r="C24" i="117"/>
  <c r="C23" i="117"/>
  <c r="C22" i="117"/>
  <c r="C21" i="117"/>
  <c r="C20" i="117"/>
  <c r="Q19" i="117"/>
  <c r="P19" i="117"/>
  <c r="O19" i="117"/>
  <c r="N19" i="117"/>
  <c r="M19" i="117"/>
  <c r="L19" i="117"/>
  <c r="K19" i="117"/>
  <c r="J19" i="117"/>
  <c r="I19" i="117"/>
  <c r="H19" i="117"/>
  <c r="G19" i="117"/>
  <c r="F19" i="117"/>
  <c r="E19" i="117"/>
  <c r="D19" i="117"/>
  <c r="C18" i="117"/>
  <c r="C17" i="117"/>
  <c r="C16" i="117"/>
  <c r="C72" i="116"/>
  <c r="C71" i="116"/>
  <c r="C70" i="116"/>
  <c r="Q69" i="116"/>
  <c r="Q73" i="116" s="1"/>
  <c r="P69" i="116"/>
  <c r="P73" i="116" s="1"/>
  <c r="O69" i="116"/>
  <c r="O73" i="116" s="1"/>
  <c r="N69" i="116"/>
  <c r="N73" i="116" s="1"/>
  <c r="M69" i="116"/>
  <c r="M73" i="116" s="1"/>
  <c r="L69" i="116"/>
  <c r="L73" i="116" s="1"/>
  <c r="K69" i="116"/>
  <c r="K73" i="116" s="1"/>
  <c r="J69" i="116"/>
  <c r="J73" i="116" s="1"/>
  <c r="I69" i="116"/>
  <c r="I73" i="116" s="1"/>
  <c r="H69" i="116"/>
  <c r="H73" i="116" s="1"/>
  <c r="G69" i="116"/>
  <c r="G73" i="116" s="1"/>
  <c r="F69" i="116"/>
  <c r="F73" i="116" s="1"/>
  <c r="E69" i="116"/>
  <c r="E73" i="116" s="1"/>
  <c r="D69" i="116"/>
  <c r="C68" i="116"/>
  <c r="C67" i="116"/>
  <c r="C66" i="116"/>
  <c r="C62" i="116"/>
  <c r="C61" i="116"/>
  <c r="C60" i="116"/>
  <c r="Q59" i="116"/>
  <c r="Q63" i="116" s="1"/>
  <c r="P59" i="116"/>
  <c r="P63" i="116" s="1"/>
  <c r="P74" i="116" s="1"/>
  <c r="O59" i="116"/>
  <c r="O63" i="116" s="1"/>
  <c r="N59" i="116"/>
  <c r="N63" i="116" s="1"/>
  <c r="N74" i="116" s="1"/>
  <c r="M59" i="116"/>
  <c r="M63" i="116" s="1"/>
  <c r="L59" i="116"/>
  <c r="L63" i="116" s="1"/>
  <c r="K59" i="116"/>
  <c r="K63" i="116" s="1"/>
  <c r="J59" i="116"/>
  <c r="J63" i="116" s="1"/>
  <c r="J74" i="116" s="1"/>
  <c r="I59" i="116"/>
  <c r="I63" i="116" s="1"/>
  <c r="H59" i="116"/>
  <c r="H63" i="116" s="1"/>
  <c r="G59" i="116"/>
  <c r="G63" i="116" s="1"/>
  <c r="F59" i="116"/>
  <c r="F63" i="116" s="1"/>
  <c r="F74" i="116" s="1"/>
  <c r="E59" i="116"/>
  <c r="E63" i="116" s="1"/>
  <c r="D59" i="116"/>
  <c r="D63" i="116" s="1"/>
  <c r="C58" i="116"/>
  <c r="C57" i="116"/>
  <c r="C56" i="116"/>
  <c r="C50" i="116"/>
  <c r="C49" i="116"/>
  <c r="C48" i="116"/>
  <c r="C47" i="116"/>
  <c r="C46" i="116"/>
  <c r="C45" i="116"/>
  <c r="C44" i="116"/>
  <c r="Q43" i="116"/>
  <c r="P43" i="116"/>
  <c r="O43" i="116"/>
  <c r="N43" i="116"/>
  <c r="M43" i="116"/>
  <c r="L43" i="116"/>
  <c r="K43" i="116"/>
  <c r="J43" i="116"/>
  <c r="I43" i="116"/>
  <c r="H43" i="116"/>
  <c r="G43" i="116"/>
  <c r="F43" i="116"/>
  <c r="E43" i="116"/>
  <c r="D43" i="116"/>
  <c r="C42" i="116"/>
  <c r="C41" i="116"/>
  <c r="C40" i="116"/>
  <c r="C39" i="116"/>
  <c r="Q38" i="116"/>
  <c r="P38" i="116"/>
  <c r="O38" i="116"/>
  <c r="O51" i="116" s="1"/>
  <c r="N38" i="116"/>
  <c r="N51" i="116" s="1"/>
  <c r="M38" i="116"/>
  <c r="L38" i="116"/>
  <c r="K38" i="116"/>
  <c r="K51" i="116" s="1"/>
  <c r="J38" i="116"/>
  <c r="I38" i="116"/>
  <c r="H38" i="116"/>
  <c r="G38" i="116"/>
  <c r="G51" i="116" s="1"/>
  <c r="F38" i="116"/>
  <c r="F51" i="116" s="1"/>
  <c r="E38" i="116"/>
  <c r="D38" i="116"/>
  <c r="C37" i="116"/>
  <c r="C36" i="116"/>
  <c r="C35" i="116"/>
  <c r="C32" i="116"/>
  <c r="C31" i="116"/>
  <c r="Q30" i="116"/>
  <c r="P30" i="116"/>
  <c r="O30" i="116"/>
  <c r="N30" i="116"/>
  <c r="M30" i="116"/>
  <c r="L30" i="116"/>
  <c r="K30" i="116"/>
  <c r="J30" i="116"/>
  <c r="I30" i="116"/>
  <c r="H30" i="116"/>
  <c r="G30" i="116"/>
  <c r="F30" i="116"/>
  <c r="E30" i="116"/>
  <c r="D30" i="116"/>
  <c r="C29" i="116"/>
  <c r="C28" i="116"/>
  <c r="C27" i="116"/>
  <c r="Q26" i="116"/>
  <c r="P26" i="116"/>
  <c r="O26" i="116"/>
  <c r="N26" i="116"/>
  <c r="M26" i="116"/>
  <c r="L26" i="116"/>
  <c r="K26" i="116"/>
  <c r="J26" i="116"/>
  <c r="I26" i="116"/>
  <c r="H26" i="116"/>
  <c r="G26" i="116"/>
  <c r="F26" i="116"/>
  <c r="E26" i="116"/>
  <c r="D26" i="116"/>
  <c r="C25" i="116"/>
  <c r="C24" i="116"/>
  <c r="C23" i="116"/>
  <c r="C22" i="116"/>
  <c r="C21" i="116"/>
  <c r="C20" i="116"/>
  <c r="Q19" i="116"/>
  <c r="P19" i="116"/>
  <c r="O19" i="116"/>
  <c r="N19" i="116"/>
  <c r="M19" i="116"/>
  <c r="L19" i="116"/>
  <c r="K19" i="116"/>
  <c r="J19" i="116"/>
  <c r="I19" i="116"/>
  <c r="H19" i="116"/>
  <c r="G19" i="116"/>
  <c r="F19" i="116"/>
  <c r="E19" i="116"/>
  <c r="D19" i="116"/>
  <c r="C18" i="116"/>
  <c r="C17" i="116"/>
  <c r="C16" i="116"/>
  <c r="C72" i="115"/>
  <c r="C71" i="115"/>
  <c r="C70" i="115"/>
  <c r="Q69" i="115"/>
  <c r="Q73" i="115" s="1"/>
  <c r="P69" i="115"/>
  <c r="P73" i="115" s="1"/>
  <c r="O69" i="115"/>
  <c r="O73" i="115" s="1"/>
  <c r="N69" i="115"/>
  <c r="N73" i="115" s="1"/>
  <c r="M69" i="115"/>
  <c r="M73" i="115" s="1"/>
  <c r="L69" i="115"/>
  <c r="L73" i="115" s="1"/>
  <c r="K69" i="115"/>
  <c r="K73" i="115" s="1"/>
  <c r="J69" i="115"/>
  <c r="J73" i="115" s="1"/>
  <c r="I69" i="115"/>
  <c r="I73" i="115" s="1"/>
  <c r="H69" i="115"/>
  <c r="H73" i="115" s="1"/>
  <c r="G69" i="115"/>
  <c r="G73" i="115" s="1"/>
  <c r="F69" i="115"/>
  <c r="F73" i="115" s="1"/>
  <c r="E69" i="115"/>
  <c r="E73" i="115" s="1"/>
  <c r="D69" i="115"/>
  <c r="D73" i="115" s="1"/>
  <c r="C68" i="115"/>
  <c r="C67" i="115"/>
  <c r="C66" i="115"/>
  <c r="H63" i="115"/>
  <c r="H74" i="115" s="1"/>
  <c r="C62" i="115"/>
  <c r="C61" i="115"/>
  <c r="C60" i="115"/>
  <c r="Q59" i="115"/>
  <c r="Q63" i="115" s="1"/>
  <c r="Q74" i="115" s="1"/>
  <c r="P59" i="115"/>
  <c r="P63" i="115" s="1"/>
  <c r="P74" i="115" s="1"/>
  <c r="O59" i="115"/>
  <c r="O63" i="115" s="1"/>
  <c r="N59" i="115"/>
  <c r="N63" i="115" s="1"/>
  <c r="N74" i="115" s="1"/>
  <c r="M59" i="115"/>
  <c r="M63" i="115" s="1"/>
  <c r="L59" i="115"/>
  <c r="L63" i="115" s="1"/>
  <c r="K59" i="115"/>
  <c r="K63" i="115" s="1"/>
  <c r="J59" i="115"/>
  <c r="J63" i="115" s="1"/>
  <c r="J74" i="115" s="1"/>
  <c r="I59" i="115"/>
  <c r="I63" i="115" s="1"/>
  <c r="I74" i="115" s="1"/>
  <c r="H59" i="115"/>
  <c r="G59" i="115"/>
  <c r="G63" i="115" s="1"/>
  <c r="F59" i="115"/>
  <c r="F63" i="115" s="1"/>
  <c r="F74" i="115" s="1"/>
  <c r="E59" i="115"/>
  <c r="D59" i="115"/>
  <c r="D63" i="115" s="1"/>
  <c r="C58" i="115"/>
  <c r="C57" i="115"/>
  <c r="C56" i="115"/>
  <c r="C50" i="115"/>
  <c r="C49" i="115"/>
  <c r="C48" i="115"/>
  <c r="C47" i="115"/>
  <c r="C46" i="115"/>
  <c r="C45" i="115"/>
  <c r="C44" i="115"/>
  <c r="Q43" i="115"/>
  <c r="P43" i="115"/>
  <c r="O43" i="115"/>
  <c r="N43" i="115"/>
  <c r="M43" i="115"/>
  <c r="L43" i="115"/>
  <c r="K43" i="115"/>
  <c r="J43" i="115"/>
  <c r="I43" i="115"/>
  <c r="H43" i="115"/>
  <c r="G43" i="115"/>
  <c r="F43" i="115"/>
  <c r="E43" i="115"/>
  <c r="D43" i="115"/>
  <c r="C42" i="115"/>
  <c r="C41" i="115"/>
  <c r="C40" i="115"/>
  <c r="C39" i="115"/>
  <c r="Q38" i="115"/>
  <c r="P38" i="115"/>
  <c r="O38" i="115"/>
  <c r="N38" i="115"/>
  <c r="M38" i="115"/>
  <c r="L38" i="115"/>
  <c r="K38" i="115"/>
  <c r="J38" i="115"/>
  <c r="I38" i="115"/>
  <c r="H38" i="115"/>
  <c r="G38" i="115"/>
  <c r="F38" i="115"/>
  <c r="F51" i="115" s="1"/>
  <c r="E38" i="115"/>
  <c r="D38" i="115"/>
  <c r="C37" i="115"/>
  <c r="C36" i="115"/>
  <c r="C35" i="115"/>
  <c r="C32" i="115"/>
  <c r="C31" i="115"/>
  <c r="Q30" i="115"/>
  <c r="P30" i="115"/>
  <c r="O30" i="115"/>
  <c r="N30" i="115"/>
  <c r="M30" i="115"/>
  <c r="L30" i="115"/>
  <c r="K30" i="115"/>
  <c r="J30" i="115"/>
  <c r="I30" i="115"/>
  <c r="H30" i="115"/>
  <c r="G30" i="115"/>
  <c r="F30" i="115"/>
  <c r="E30" i="115"/>
  <c r="D30" i="115"/>
  <c r="C29" i="115"/>
  <c r="C28" i="115"/>
  <c r="C27" i="115"/>
  <c r="Q26" i="115"/>
  <c r="P26" i="115"/>
  <c r="O26" i="115"/>
  <c r="N26" i="115"/>
  <c r="M26" i="115"/>
  <c r="L26" i="115"/>
  <c r="K26" i="115"/>
  <c r="J26" i="115"/>
  <c r="I26" i="115"/>
  <c r="H26" i="115"/>
  <c r="G26" i="115"/>
  <c r="F26" i="115"/>
  <c r="E26" i="115"/>
  <c r="D26" i="115"/>
  <c r="C25" i="115"/>
  <c r="C24" i="115"/>
  <c r="C23" i="115"/>
  <c r="C22" i="115"/>
  <c r="C21" i="115"/>
  <c r="C20" i="115"/>
  <c r="Q19" i="115"/>
  <c r="P19" i="115"/>
  <c r="O19" i="115"/>
  <c r="N19" i="115"/>
  <c r="M19" i="115"/>
  <c r="L19" i="115"/>
  <c r="K19" i="115"/>
  <c r="J19" i="115"/>
  <c r="I19" i="115"/>
  <c r="H19" i="115"/>
  <c r="G19" i="115"/>
  <c r="F19" i="115"/>
  <c r="E19" i="115"/>
  <c r="D19" i="115"/>
  <c r="C18" i="115"/>
  <c r="C17" i="115"/>
  <c r="C16" i="115"/>
  <c r="C72" i="114"/>
  <c r="C71" i="114"/>
  <c r="C70" i="114"/>
  <c r="Q69" i="114"/>
  <c r="Q73" i="114" s="1"/>
  <c r="P69" i="114"/>
  <c r="P73" i="114" s="1"/>
  <c r="O69" i="114"/>
  <c r="O73" i="114" s="1"/>
  <c r="N69" i="114"/>
  <c r="N73" i="114" s="1"/>
  <c r="M69" i="114"/>
  <c r="M73" i="114" s="1"/>
  <c r="L69" i="114"/>
  <c r="L73" i="114" s="1"/>
  <c r="K69" i="114"/>
  <c r="K73" i="114" s="1"/>
  <c r="J69" i="114"/>
  <c r="J73" i="114" s="1"/>
  <c r="I69" i="114"/>
  <c r="I73" i="114" s="1"/>
  <c r="H69" i="114"/>
  <c r="H73" i="114" s="1"/>
  <c r="G69" i="114"/>
  <c r="G73" i="114" s="1"/>
  <c r="F69" i="114"/>
  <c r="E69" i="114"/>
  <c r="E73" i="114" s="1"/>
  <c r="D69" i="114"/>
  <c r="D73" i="114" s="1"/>
  <c r="C68" i="114"/>
  <c r="C67" i="114"/>
  <c r="C66" i="114"/>
  <c r="C62" i="114"/>
  <c r="C61" i="114"/>
  <c r="C60" i="114"/>
  <c r="Q59" i="114"/>
  <c r="Q63" i="114" s="1"/>
  <c r="P59" i="114"/>
  <c r="P63" i="114" s="1"/>
  <c r="O59" i="114"/>
  <c r="O63" i="114" s="1"/>
  <c r="N59" i="114"/>
  <c r="N63" i="114" s="1"/>
  <c r="M59" i="114"/>
  <c r="M63" i="114" s="1"/>
  <c r="L59" i="114"/>
  <c r="L63" i="114" s="1"/>
  <c r="K59" i="114"/>
  <c r="K63" i="114" s="1"/>
  <c r="J59" i="114"/>
  <c r="J63" i="114" s="1"/>
  <c r="I59" i="114"/>
  <c r="I63" i="114" s="1"/>
  <c r="H59" i="114"/>
  <c r="H63" i="114" s="1"/>
  <c r="G59" i="114"/>
  <c r="G63" i="114" s="1"/>
  <c r="F59" i="114"/>
  <c r="F63" i="114" s="1"/>
  <c r="E59" i="114"/>
  <c r="E63" i="114" s="1"/>
  <c r="D59" i="114"/>
  <c r="D63" i="114" s="1"/>
  <c r="C58" i="114"/>
  <c r="C57" i="114"/>
  <c r="C56" i="114"/>
  <c r="C50" i="114"/>
  <c r="C49" i="114"/>
  <c r="C48" i="114"/>
  <c r="C47" i="114"/>
  <c r="C46" i="114"/>
  <c r="C45" i="114"/>
  <c r="C44" i="114"/>
  <c r="Q43" i="114"/>
  <c r="P43" i="114"/>
  <c r="O43" i="114"/>
  <c r="N43" i="114"/>
  <c r="N51" i="114" s="1"/>
  <c r="M43" i="114"/>
  <c r="L43" i="114"/>
  <c r="K43" i="114"/>
  <c r="J43" i="114"/>
  <c r="I43" i="114"/>
  <c r="H43" i="114"/>
  <c r="G43" i="114"/>
  <c r="F43" i="114"/>
  <c r="E43" i="114"/>
  <c r="D43" i="114"/>
  <c r="C42" i="114"/>
  <c r="C41" i="114"/>
  <c r="C40" i="114"/>
  <c r="C39" i="114"/>
  <c r="Q38" i="114"/>
  <c r="P38" i="114"/>
  <c r="O38" i="114"/>
  <c r="N38" i="114"/>
  <c r="M38" i="114"/>
  <c r="L38" i="114"/>
  <c r="K38" i="114"/>
  <c r="J38" i="114"/>
  <c r="I38" i="114"/>
  <c r="H38" i="114"/>
  <c r="G38" i="114"/>
  <c r="G51" i="114" s="1"/>
  <c r="F38" i="114"/>
  <c r="E38" i="114"/>
  <c r="D38" i="114"/>
  <c r="C37" i="114"/>
  <c r="C36" i="114"/>
  <c r="C35" i="114"/>
  <c r="C32" i="114"/>
  <c r="C31" i="114"/>
  <c r="Q30" i="114"/>
  <c r="P30" i="114"/>
  <c r="O30" i="114"/>
  <c r="N30" i="114"/>
  <c r="M30" i="114"/>
  <c r="L30" i="114"/>
  <c r="K30" i="114"/>
  <c r="J30" i="114"/>
  <c r="I30" i="114"/>
  <c r="H30" i="114"/>
  <c r="G30" i="114"/>
  <c r="F30" i="114"/>
  <c r="E30" i="114"/>
  <c r="D30" i="114"/>
  <c r="C29" i="114"/>
  <c r="C28" i="114"/>
  <c r="C27" i="114"/>
  <c r="Q26" i="114"/>
  <c r="P26" i="114"/>
  <c r="O26" i="114"/>
  <c r="N26" i="114"/>
  <c r="M26" i="114"/>
  <c r="L26" i="114"/>
  <c r="K26" i="114"/>
  <c r="J26" i="114"/>
  <c r="I26" i="114"/>
  <c r="H26" i="114"/>
  <c r="G26" i="114"/>
  <c r="F26" i="114"/>
  <c r="E26" i="114"/>
  <c r="D26" i="114"/>
  <c r="C25" i="114"/>
  <c r="C24" i="114"/>
  <c r="C23" i="114"/>
  <c r="C22" i="114"/>
  <c r="C21" i="114"/>
  <c r="C20" i="114"/>
  <c r="Q19" i="114"/>
  <c r="P19" i="114"/>
  <c r="O19" i="114"/>
  <c r="N19" i="114"/>
  <c r="M19" i="114"/>
  <c r="L19" i="114"/>
  <c r="K19" i="114"/>
  <c r="J19" i="114"/>
  <c r="I19" i="114"/>
  <c r="H19" i="114"/>
  <c r="G19" i="114"/>
  <c r="F19" i="114"/>
  <c r="E19" i="114"/>
  <c r="D19" i="114"/>
  <c r="C18" i="114"/>
  <c r="C17" i="114"/>
  <c r="C16" i="114"/>
  <c r="O73" i="113"/>
  <c r="C72" i="113"/>
  <c r="C71" i="113"/>
  <c r="C70" i="113"/>
  <c r="Q69" i="113"/>
  <c r="Q73" i="113" s="1"/>
  <c r="P69" i="113"/>
  <c r="P73" i="113" s="1"/>
  <c r="O69" i="113"/>
  <c r="N69" i="113"/>
  <c r="N73" i="113" s="1"/>
  <c r="M69" i="113"/>
  <c r="M73" i="113" s="1"/>
  <c r="L69" i="113"/>
  <c r="L73" i="113" s="1"/>
  <c r="K69" i="113"/>
  <c r="K73" i="113" s="1"/>
  <c r="J69" i="113"/>
  <c r="J73" i="113" s="1"/>
  <c r="I69" i="113"/>
  <c r="I73" i="113" s="1"/>
  <c r="H69" i="113"/>
  <c r="H73" i="113" s="1"/>
  <c r="G69" i="113"/>
  <c r="G73" i="113" s="1"/>
  <c r="F69" i="113"/>
  <c r="F73" i="113" s="1"/>
  <c r="E69" i="113"/>
  <c r="E73" i="113" s="1"/>
  <c r="D69" i="113"/>
  <c r="D73" i="113" s="1"/>
  <c r="C68" i="113"/>
  <c r="C67" i="113"/>
  <c r="C66" i="113"/>
  <c r="C62" i="113"/>
  <c r="C61" i="113"/>
  <c r="C60" i="113"/>
  <c r="Q59" i="113"/>
  <c r="Q63" i="113" s="1"/>
  <c r="P59" i="113"/>
  <c r="P63" i="113" s="1"/>
  <c r="O59" i="113"/>
  <c r="O63" i="113" s="1"/>
  <c r="O74" i="113" s="1"/>
  <c r="N59" i="113"/>
  <c r="N63" i="113" s="1"/>
  <c r="M59" i="113"/>
  <c r="M63" i="113" s="1"/>
  <c r="L59" i="113"/>
  <c r="L63" i="113" s="1"/>
  <c r="L74" i="113" s="1"/>
  <c r="K59" i="113"/>
  <c r="K63" i="113" s="1"/>
  <c r="J59" i="113"/>
  <c r="J63" i="113" s="1"/>
  <c r="I59" i="113"/>
  <c r="I63" i="113" s="1"/>
  <c r="H59" i="113"/>
  <c r="H63" i="113" s="1"/>
  <c r="G59" i="113"/>
  <c r="G63" i="113" s="1"/>
  <c r="F59" i="113"/>
  <c r="F63" i="113" s="1"/>
  <c r="E59" i="113"/>
  <c r="E63" i="113" s="1"/>
  <c r="D59" i="113"/>
  <c r="C58" i="113"/>
  <c r="C57" i="113"/>
  <c r="C56" i="113"/>
  <c r="C50" i="113"/>
  <c r="C49" i="113"/>
  <c r="C48" i="113"/>
  <c r="C47" i="113"/>
  <c r="C46" i="113"/>
  <c r="C45" i="113"/>
  <c r="C44" i="113"/>
  <c r="Q43" i="113"/>
  <c r="P43" i="113"/>
  <c r="O43" i="113"/>
  <c r="N43" i="113"/>
  <c r="M43" i="113"/>
  <c r="L43" i="113"/>
  <c r="K43" i="113"/>
  <c r="J43" i="113"/>
  <c r="I43" i="113"/>
  <c r="H43" i="113"/>
  <c r="G43" i="113"/>
  <c r="F43" i="113"/>
  <c r="E43" i="113"/>
  <c r="D43" i="113"/>
  <c r="C42" i="113"/>
  <c r="C41" i="113"/>
  <c r="C40" i="113"/>
  <c r="C39" i="113"/>
  <c r="Q38" i="113"/>
  <c r="P38" i="113"/>
  <c r="O38" i="113"/>
  <c r="O51" i="113" s="1"/>
  <c r="N38" i="113"/>
  <c r="M38" i="113"/>
  <c r="L38" i="113"/>
  <c r="K38" i="113"/>
  <c r="J38" i="113"/>
  <c r="J51" i="113" s="1"/>
  <c r="I38" i="113"/>
  <c r="H38" i="113"/>
  <c r="G38" i="113"/>
  <c r="G51" i="113" s="1"/>
  <c r="F38" i="113"/>
  <c r="E38" i="113"/>
  <c r="E51" i="113" s="1"/>
  <c r="D38" i="113"/>
  <c r="C37" i="113"/>
  <c r="C36" i="113"/>
  <c r="C35" i="113"/>
  <c r="C32" i="113"/>
  <c r="C31" i="113"/>
  <c r="Q30" i="113"/>
  <c r="P30" i="113"/>
  <c r="O30" i="113"/>
  <c r="N30" i="113"/>
  <c r="M30" i="113"/>
  <c r="L30" i="113"/>
  <c r="K30" i="113"/>
  <c r="J30" i="113"/>
  <c r="I30" i="113"/>
  <c r="H30" i="113"/>
  <c r="G30" i="113"/>
  <c r="F30" i="113"/>
  <c r="E30" i="113"/>
  <c r="D30" i="113"/>
  <c r="C29" i="113"/>
  <c r="C28" i="113"/>
  <c r="C27" i="113"/>
  <c r="Q26" i="113"/>
  <c r="P26" i="113"/>
  <c r="O26" i="113"/>
  <c r="N26" i="113"/>
  <c r="M26" i="113"/>
  <c r="L26" i="113"/>
  <c r="K26" i="113"/>
  <c r="J26" i="113"/>
  <c r="I26" i="113"/>
  <c r="H26" i="113"/>
  <c r="G26" i="113"/>
  <c r="F26" i="113"/>
  <c r="E26" i="113"/>
  <c r="D26" i="113"/>
  <c r="C25" i="113"/>
  <c r="C24" i="113"/>
  <c r="C23" i="113"/>
  <c r="C22" i="113"/>
  <c r="C21" i="113"/>
  <c r="C20" i="113"/>
  <c r="Q19" i="113"/>
  <c r="P19" i="113"/>
  <c r="O19" i="113"/>
  <c r="N19" i="113"/>
  <c r="M19" i="113"/>
  <c r="L19" i="113"/>
  <c r="K19" i="113"/>
  <c r="J19" i="113"/>
  <c r="I19" i="113"/>
  <c r="H19" i="113"/>
  <c r="G19" i="113"/>
  <c r="F19" i="113"/>
  <c r="E19" i="113"/>
  <c r="D19" i="113"/>
  <c r="C18" i="113"/>
  <c r="C17" i="113"/>
  <c r="C16" i="113"/>
  <c r="P73" i="112"/>
  <c r="C72" i="112"/>
  <c r="C71" i="112"/>
  <c r="C70" i="112"/>
  <c r="Q69" i="112"/>
  <c r="Q73" i="112" s="1"/>
  <c r="P69" i="112"/>
  <c r="O69" i="112"/>
  <c r="O73" i="112" s="1"/>
  <c r="N69" i="112"/>
  <c r="N73" i="112" s="1"/>
  <c r="M69" i="112"/>
  <c r="M73" i="112" s="1"/>
  <c r="L69" i="112"/>
  <c r="L73" i="112" s="1"/>
  <c r="K69" i="112"/>
  <c r="K73" i="112" s="1"/>
  <c r="J69" i="112"/>
  <c r="J73" i="112" s="1"/>
  <c r="I69" i="112"/>
  <c r="I73" i="112" s="1"/>
  <c r="H69" i="112"/>
  <c r="H73" i="112" s="1"/>
  <c r="G69" i="112"/>
  <c r="G73" i="112" s="1"/>
  <c r="F69" i="112"/>
  <c r="F73" i="112" s="1"/>
  <c r="E69" i="112"/>
  <c r="D69" i="112"/>
  <c r="D73" i="112" s="1"/>
  <c r="C68" i="112"/>
  <c r="C67" i="112"/>
  <c r="C66" i="112"/>
  <c r="J63" i="112"/>
  <c r="C62" i="112"/>
  <c r="C61" i="112"/>
  <c r="C60" i="112"/>
  <c r="Q59" i="112"/>
  <c r="Q63" i="112" s="1"/>
  <c r="P59" i="112"/>
  <c r="P63" i="112" s="1"/>
  <c r="O59" i="112"/>
  <c r="O63" i="112" s="1"/>
  <c r="N59" i="112"/>
  <c r="N63" i="112" s="1"/>
  <c r="M59" i="112"/>
  <c r="M63" i="112" s="1"/>
  <c r="L59" i="112"/>
  <c r="L63" i="112" s="1"/>
  <c r="K59" i="112"/>
  <c r="K63" i="112" s="1"/>
  <c r="J59" i="112"/>
  <c r="I59" i="112"/>
  <c r="I63" i="112" s="1"/>
  <c r="H59" i="112"/>
  <c r="H63" i="112" s="1"/>
  <c r="G59" i="112"/>
  <c r="G63" i="112" s="1"/>
  <c r="F59" i="112"/>
  <c r="F63" i="112" s="1"/>
  <c r="E59" i="112"/>
  <c r="E63" i="112" s="1"/>
  <c r="D59" i="112"/>
  <c r="C58" i="112"/>
  <c r="C57" i="112"/>
  <c r="C56" i="112"/>
  <c r="C50" i="112"/>
  <c r="C49" i="112"/>
  <c r="C48" i="112"/>
  <c r="C47" i="112"/>
  <c r="C46" i="112"/>
  <c r="C45" i="112"/>
  <c r="C44" i="112"/>
  <c r="Q43" i="112"/>
  <c r="P43" i="112"/>
  <c r="O43" i="112"/>
  <c r="N43" i="112"/>
  <c r="M43" i="112"/>
  <c r="L43" i="112"/>
  <c r="K43" i="112"/>
  <c r="J43" i="112"/>
  <c r="I43" i="112"/>
  <c r="H43" i="112"/>
  <c r="G43" i="112"/>
  <c r="F43" i="112"/>
  <c r="E43" i="112"/>
  <c r="D43" i="112"/>
  <c r="C42" i="112"/>
  <c r="C41" i="112"/>
  <c r="C40" i="112"/>
  <c r="C39" i="112"/>
  <c r="Q38" i="112"/>
  <c r="P38" i="112"/>
  <c r="P51" i="112" s="1"/>
  <c r="O38" i="112"/>
  <c r="N38" i="112"/>
  <c r="N51" i="112" s="1"/>
  <c r="M38" i="112"/>
  <c r="L38" i="112"/>
  <c r="L51" i="112" s="1"/>
  <c r="K38" i="112"/>
  <c r="J38" i="112"/>
  <c r="I38" i="112"/>
  <c r="I51" i="112" s="1"/>
  <c r="H38" i="112"/>
  <c r="H51" i="112" s="1"/>
  <c r="G38" i="112"/>
  <c r="F38" i="112"/>
  <c r="F51" i="112" s="1"/>
  <c r="E38" i="112"/>
  <c r="D38" i="112"/>
  <c r="D51" i="112" s="1"/>
  <c r="C37" i="112"/>
  <c r="C36" i="112"/>
  <c r="C35" i="112"/>
  <c r="C32" i="112"/>
  <c r="C31" i="112"/>
  <c r="Q30" i="112"/>
  <c r="P30" i="112"/>
  <c r="O30" i="112"/>
  <c r="N30" i="112"/>
  <c r="M30" i="112"/>
  <c r="L30" i="112"/>
  <c r="K30" i="112"/>
  <c r="J30" i="112"/>
  <c r="I30" i="112"/>
  <c r="H30" i="112"/>
  <c r="G30" i="112"/>
  <c r="F30" i="112"/>
  <c r="E30" i="112"/>
  <c r="D30" i="112"/>
  <c r="C29" i="112"/>
  <c r="C28" i="112"/>
  <c r="C27" i="112"/>
  <c r="Q26" i="112"/>
  <c r="P26" i="112"/>
  <c r="O26" i="112"/>
  <c r="N26" i="112"/>
  <c r="M26" i="112"/>
  <c r="L26" i="112"/>
  <c r="K26" i="112"/>
  <c r="J26" i="112"/>
  <c r="I26" i="112"/>
  <c r="H26" i="112"/>
  <c r="G26" i="112"/>
  <c r="F26" i="112"/>
  <c r="E26" i="112"/>
  <c r="D26" i="112"/>
  <c r="C25" i="112"/>
  <c r="C24" i="112"/>
  <c r="C23" i="112"/>
  <c r="C22" i="112"/>
  <c r="C21" i="112"/>
  <c r="C20" i="112"/>
  <c r="Q19" i="112"/>
  <c r="P19" i="112"/>
  <c r="O19" i="112"/>
  <c r="N19" i="112"/>
  <c r="M19" i="112"/>
  <c r="L19" i="112"/>
  <c r="K19" i="112"/>
  <c r="J19" i="112"/>
  <c r="I19" i="112"/>
  <c r="H19" i="112"/>
  <c r="G19" i="112"/>
  <c r="F19" i="112"/>
  <c r="E19" i="112"/>
  <c r="D19" i="112"/>
  <c r="C18" i="112"/>
  <c r="C17" i="112"/>
  <c r="C16" i="112"/>
  <c r="C72" i="111"/>
  <c r="C71" i="111"/>
  <c r="C70" i="111"/>
  <c r="Q69" i="111"/>
  <c r="Q73" i="111" s="1"/>
  <c r="P69" i="111"/>
  <c r="P73" i="111" s="1"/>
  <c r="O69" i="111"/>
  <c r="O73" i="111" s="1"/>
  <c r="N69" i="111"/>
  <c r="N73" i="111" s="1"/>
  <c r="M69" i="111"/>
  <c r="M73" i="111" s="1"/>
  <c r="L69" i="111"/>
  <c r="L73" i="111" s="1"/>
  <c r="K69" i="111"/>
  <c r="K73" i="111" s="1"/>
  <c r="J69" i="111"/>
  <c r="J73" i="111" s="1"/>
  <c r="I69" i="111"/>
  <c r="I73" i="111" s="1"/>
  <c r="H69" i="111"/>
  <c r="H73" i="111" s="1"/>
  <c r="G69" i="111"/>
  <c r="G73" i="111" s="1"/>
  <c r="F69" i="111"/>
  <c r="F73" i="111" s="1"/>
  <c r="E69" i="111"/>
  <c r="E73" i="111" s="1"/>
  <c r="D69" i="111"/>
  <c r="D73" i="111" s="1"/>
  <c r="C68" i="111"/>
  <c r="C67" i="111"/>
  <c r="C66" i="111"/>
  <c r="O63" i="111"/>
  <c r="G63" i="111"/>
  <c r="C62" i="111"/>
  <c r="C61" i="111"/>
  <c r="C60" i="111"/>
  <c r="Q59" i="111"/>
  <c r="Q63" i="111" s="1"/>
  <c r="P59" i="111"/>
  <c r="P63" i="111" s="1"/>
  <c r="O59" i="111"/>
  <c r="N59" i="111"/>
  <c r="N63" i="111" s="1"/>
  <c r="M59" i="111"/>
  <c r="M63" i="111" s="1"/>
  <c r="L59" i="111"/>
  <c r="L63" i="111" s="1"/>
  <c r="K59" i="111"/>
  <c r="K63" i="111" s="1"/>
  <c r="J59" i="111"/>
  <c r="J63" i="111" s="1"/>
  <c r="I59" i="111"/>
  <c r="I63" i="111" s="1"/>
  <c r="H59" i="111"/>
  <c r="H63" i="111" s="1"/>
  <c r="G59" i="111"/>
  <c r="F59" i="111"/>
  <c r="F63" i="111" s="1"/>
  <c r="E59" i="111"/>
  <c r="D59" i="111"/>
  <c r="D63" i="111" s="1"/>
  <c r="C58" i="111"/>
  <c r="C57" i="111"/>
  <c r="C56" i="111"/>
  <c r="C50" i="111"/>
  <c r="C49" i="111"/>
  <c r="C48" i="111"/>
  <c r="C47" i="111"/>
  <c r="C46" i="111"/>
  <c r="C45" i="111"/>
  <c r="C44" i="111"/>
  <c r="Q43" i="111"/>
  <c r="P43" i="111"/>
  <c r="O43" i="111"/>
  <c r="N43" i="111"/>
  <c r="M43" i="111"/>
  <c r="L43" i="111"/>
  <c r="K43" i="111"/>
  <c r="J43" i="111"/>
  <c r="I43" i="111"/>
  <c r="H43" i="111"/>
  <c r="G43" i="111"/>
  <c r="F43" i="111"/>
  <c r="F51" i="111" s="1"/>
  <c r="E43" i="111"/>
  <c r="D43" i="111"/>
  <c r="C42" i="111"/>
  <c r="C41" i="111"/>
  <c r="C40" i="111"/>
  <c r="C39" i="111"/>
  <c r="Q38" i="111"/>
  <c r="P38" i="111"/>
  <c r="P51" i="111" s="1"/>
  <c r="O38" i="111"/>
  <c r="O51" i="111" s="1"/>
  <c r="N38" i="111"/>
  <c r="M38" i="111"/>
  <c r="M51" i="111" s="1"/>
  <c r="L38" i="111"/>
  <c r="L51" i="111" s="1"/>
  <c r="K38" i="111"/>
  <c r="J38" i="111"/>
  <c r="I38" i="111"/>
  <c r="H38" i="111"/>
  <c r="H51" i="111" s="1"/>
  <c r="G38" i="111"/>
  <c r="F38" i="111"/>
  <c r="E38" i="111"/>
  <c r="E51" i="111" s="1"/>
  <c r="D38" i="111"/>
  <c r="D51" i="111" s="1"/>
  <c r="C37" i="111"/>
  <c r="C36" i="111"/>
  <c r="C35" i="111"/>
  <c r="C32" i="111"/>
  <c r="C31" i="111"/>
  <c r="Q30" i="111"/>
  <c r="P30" i="111"/>
  <c r="O30" i="111"/>
  <c r="N30" i="111"/>
  <c r="M30" i="111"/>
  <c r="L30" i="111"/>
  <c r="K30" i="111"/>
  <c r="J30" i="111"/>
  <c r="I30" i="111"/>
  <c r="H30" i="111"/>
  <c r="G30" i="111"/>
  <c r="F30" i="111"/>
  <c r="E30" i="111"/>
  <c r="D30" i="111"/>
  <c r="C29" i="111"/>
  <c r="C28" i="111"/>
  <c r="C27" i="111"/>
  <c r="Q26" i="111"/>
  <c r="P26" i="111"/>
  <c r="O26" i="111"/>
  <c r="N26" i="111"/>
  <c r="M26" i="111"/>
  <c r="L26" i="111"/>
  <c r="K26" i="111"/>
  <c r="J26" i="111"/>
  <c r="I26" i="111"/>
  <c r="H26" i="111"/>
  <c r="G26" i="111"/>
  <c r="F26" i="111"/>
  <c r="E26" i="111"/>
  <c r="D26" i="111"/>
  <c r="C25" i="111"/>
  <c r="C24" i="111"/>
  <c r="C23" i="111"/>
  <c r="C22" i="111"/>
  <c r="C21" i="111"/>
  <c r="C20" i="111"/>
  <c r="Q19" i="111"/>
  <c r="P19" i="111"/>
  <c r="O19" i="111"/>
  <c r="N19" i="111"/>
  <c r="M19" i="111"/>
  <c r="M33" i="111" s="1"/>
  <c r="M52" i="111" s="1"/>
  <c r="L19" i="111"/>
  <c r="K19" i="111"/>
  <c r="J19" i="111"/>
  <c r="I19" i="111"/>
  <c r="H19" i="111"/>
  <c r="G19" i="111"/>
  <c r="F19" i="111"/>
  <c r="E19" i="111"/>
  <c r="E33" i="111" s="1"/>
  <c r="E52" i="111" s="1"/>
  <c r="D19" i="111"/>
  <c r="C18" i="111"/>
  <c r="C17" i="111"/>
  <c r="C16" i="111"/>
  <c r="L73" i="110"/>
  <c r="D73" i="110"/>
  <c r="C72" i="110"/>
  <c r="C71" i="110"/>
  <c r="C70" i="110"/>
  <c r="Q69" i="110"/>
  <c r="Q73" i="110" s="1"/>
  <c r="P69" i="110"/>
  <c r="P73" i="110" s="1"/>
  <c r="O69" i="110"/>
  <c r="O73" i="110" s="1"/>
  <c r="N69" i="110"/>
  <c r="N73" i="110" s="1"/>
  <c r="M69" i="110"/>
  <c r="M73" i="110" s="1"/>
  <c r="L69" i="110"/>
  <c r="K69" i="110"/>
  <c r="K73" i="110" s="1"/>
  <c r="J69" i="110"/>
  <c r="J73" i="110" s="1"/>
  <c r="I69" i="110"/>
  <c r="I73" i="110" s="1"/>
  <c r="H69" i="110"/>
  <c r="H73" i="110" s="1"/>
  <c r="G69" i="110"/>
  <c r="G73" i="110" s="1"/>
  <c r="F69" i="110"/>
  <c r="F73" i="110" s="1"/>
  <c r="E69" i="110"/>
  <c r="E73" i="110" s="1"/>
  <c r="D69" i="110"/>
  <c r="C68" i="110"/>
  <c r="C67" i="110"/>
  <c r="C66" i="110"/>
  <c r="D63" i="110"/>
  <c r="C62" i="110"/>
  <c r="C61" i="110"/>
  <c r="C60" i="110"/>
  <c r="Q59" i="110"/>
  <c r="Q63" i="110" s="1"/>
  <c r="P59" i="110"/>
  <c r="P63" i="110" s="1"/>
  <c r="P74" i="110" s="1"/>
  <c r="O59" i="110"/>
  <c r="O63" i="110" s="1"/>
  <c r="N59" i="110"/>
  <c r="N63" i="110" s="1"/>
  <c r="N74" i="110" s="1"/>
  <c r="M59" i="110"/>
  <c r="M63" i="110" s="1"/>
  <c r="L59" i="110"/>
  <c r="L63" i="110" s="1"/>
  <c r="K59" i="110"/>
  <c r="K63" i="110" s="1"/>
  <c r="J59" i="110"/>
  <c r="J63" i="110" s="1"/>
  <c r="I59" i="110"/>
  <c r="I63" i="110" s="1"/>
  <c r="H59" i="110"/>
  <c r="H63" i="110" s="1"/>
  <c r="G59" i="110"/>
  <c r="F59" i="110"/>
  <c r="F63" i="110" s="1"/>
  <c r="F74" i="110" s="1"/>
  <c r="E59" i="110"/>
  <c r="E63" i="110" s="1"/>
  <c r="D59" i="110"/>
  <c r="C58" i="110"/>
  <c r="C57" i="110"/>
  <c r="C56" i="110"/>
  <c r="C50" i="110"/>
  <c r="C49" i="110"/>
  <c r="C48" i="110"/>
  <c r="C47" i="110"/>
  <c r="C46" i="110"/>
  <c r="C45" i="110"/>
  <c r="C44" i="110"/>
  <c r="Q43" i="110"/>
  <c r="P43" i="110"/>
  <c r="O43" i="110"/>
  <c r="N43" i="110"/>
  <c r="M43" i="110"/>
  <c r="L43" i="110"/>
  <c r="K43" i="110"/>
  <c r="J43" i="110"/>
  <c r="I43" i="110"/>
  <c r="H43" i="110"/>
  <c r="G43" i="110"/>
  <c r="F43" i="110"/>
  <c r="E43" i="110"/>
  <c r="D43" i="110"/>
  <c r="C42" i="110"/>
  <c r="C41" i="110"/>
  <c r="C40" i="110"/>
  <c r="C39" i="110"/>
  <c r="Q38" i="110"/>
  <c r="P38" i="110"/>
  <c r="P51" i="110" s="1"/>
  <c r="O38" i="110"/>
  <c r="O51" i="110" s="1"/>
  <c r="N38" i="110"/>
  <c r="M38" i="110"/>
  <c r="L38" i="110"/>
  <c r="K38" i="110"/>
  <c r="K51" i="110" s="1"/>
  <c r="J38" i="110"/>
  <c r="I38" i="110"/>
  <c r="H38" i="110"/>
  <c r="H51" i="110" s="1"/>
  <c r="G38" i="110"/>
  <c r="G51" i="110" s="1"/>
  <c r="F38" i="110"/>
  <c r="E38" i="110"/>
  <c r="D38" i="110"/>
  <c r="C37" i="110"/>
  <c r="C36" i="110"/>
  <c r="C35" i="110"/>
  <c r="C32" i="110"/>
  <c r="C31" i="110"/>
  <c r="Q30" i="110"/>
  <c r="P30" i="110"/>
  <c r="O30" i="110"/>
  <c r="N30" i="110"/>
  <c r="M30" i="110"/>
  <c r="L30" i="110"/>
  <c r="K30" i="110"/>
  <c r="J30" i="110"/>
  <c r="I30" i="110"/>
  <c r="H30" i="110"/>
  <c r="G30" i="110"/>
  <c r="F30" i="110"/>
  <c r="E30" i="110"/>
  <c r="D30" i="110"/>
  <c r="C29" i="110"/>
  <c r="C28" i="110"/>
  <c r="C27" i="110"/>
  <c r="Q26" i="110"/>
  <c r="P26" i="110"/>
  <c r="O26" i="110"/>
  <c r="N26" i="110"/>
  <c r="M26" i="110"/>
  <c r="L26" i="110"/>
  <c r="K26" i="110"/>
  <c r="J26" i="110"/>
  <c r="I26" i="110"/>
  <c r="H26" i="110"/>
  <c r="G26" i="110"/>
  <c r="F26" i="110"/>
  <c r="E26" i="110"/>
  <c r="D26" i="110"/>
  <c r="C25" i="110"/>
  <c r="C24" i="110"/>
  <c r="C23" i="110"/>
  <c r="C22" i="110"/>
  <c r="C21" i="110"/>
  <c r="C20" i="110"/>
  <c r="Q19" i="110"/>
  <c r="P19" i="110"/>
  <c r="P33" i="110" s="1"/>
  <c r="O19" i="110"/>
  <c r="N19" i="110"/>
  <c r="M19" i="110"/>
  <c r="L19" i="110"/>
  <c r="K19" i="110"/>
  <c r="J19" i="110"/>
  <c r="I19" i="110"/>
  <c r="H19" i="110"/>
  <c r="H33" i="110" s="1"/>
  <c r="G19" i="110"/>
  <c r="F19" i="110"/>
  <c r="E19" i="110"/>
  <c r="D19" i="110"/>
  <c r="C18" i="110"/>
  <c r="C17" i="110"/>
  <c r="C16" i="110"/>
  <c r="V22" i="109"/>
  <c r="U22" i="109"/>
  <c r="T22" i="109"/>
  <c r="S22" i="109"/>
  <c r="R22" i="109"/>
  <c r="Q22" i="109"/>
  <c r="P22" i="109"/>
  <c r="I22" i="109"/>
  <c r="V21" i="109"/>
  <c r="U21" i="109"/>
  <c r="T21" i="109"/>
  <c r="S21" i="109"/>
  <c r="R21" i="109"/>
  <c r="Q21" i="109"/>
  <c r="P21" i="109"/>
  <c r="I21" i="109"/>
  <c r="V19" i="109"/>
  <c r="U19" i="109"/>
  <c r="T19" i="109"/>
  <c r="S19" i="109"/>
  <c r="R19" i="109"/>
  <c r="Q19" i="109"/>
  <c r="P19" i="109"/>
  <c r="I19" i="109"/>
  <c r="V18" i="109"/>
  <c r="U18" i="109"/>
  <c r="T18" i="109"/>
  <c r="S18" i="109"/>
  <c r="R18" i="109"/>
  <c r="Q18" i="109"/>
  <c r="P18" i="109"/>
  <c r="I18" i="109"/>
  <c r="S17" i="109"/>
  <c r="O17" i="109"/>
  <c r="V17" i="109" s="1"/>
  <c r="N17" i="109"/>
  <c r="M17" i="109"/>
  <c r="L17" i="109"/>
  <c r="K17" i="109"/>
  <c r="J17" i="109"/>
  <c r="H17" i="109"/>
  <c r="G17" i="109"/>
  <c r="U17" i="109" s="1"/>
  <c r="F17" i="109"/>
  <c r="E17" i="109"/>
  <c r="D17" i="109"/>
  <c r="C17" i="109"/>
  <c r="V16" i="109"/>
  <c r="U16" i="109"/>
  <c r="T16" i="109"/>
  <c r="S16" i="109"/>
  <c r="R16" i="109"/>
  <c r="Q16" i="109"/>
  <c r="P16" i="109"/>
  <c r="I16" i="109"/>
  <c r="V15" i="109"/>
  <c r="U15" i="109"/>
  <c r="T15" i="109"/>
  <c r="S15" i="109"/>
  <c r="R15" i="109"/>
  <c r="Q15" i="109"/>
  <c r="P15" i="109"/>
  <c r="I15" i="109"/>
  <c r="V13" i="109"/>
  <c r="U13" i="109"/>
  <c r="T13" i="109"/>
  <c r="S13" i="109"/>
  <c r="R13" i="109"/>
  <c r="Q13" i="109"/>
  <c r="P13" i="109"/>
  <c r="I13" i="109"/>
  <c r="V12" i="109"/>
  <c r="U12" i="109"/>
  <c r="T12" i="109"/>
  <c r="S12" i="109"/>
  <c r="R12" i="109"/>
  <c r="Q12" i="109"/>
  <c r="P12" i="109"/>
  <c r="I12" i="109"/>
  <c r="O11" i="109"/>
  <c r="N11" i="109"/>
  <c r="M11" i="109"/>
  <c r="L11" i="109"/>
  <c r="K11" i="109"/>
  <c r="J11" i="109"/>
  <c r="H11" i="109"/>
  <c r="G11" i="109"/>
  <c r="F11" i="109"/>
  <c r="T11" i="109" s="1"/>
  <c r="E11" i="109"/>
  <c r="D11" i="109"/>
  <c r="C11" i="109"/>
  <c r="Q11" i="109" s="1"/>
  <c r="L52" i="108"/>
  <c r="L51" i="108"/>
  <c r="L50" i="108"/>
  <c r="L49" i="108"/>
  <c r="L48" i="108"/>
  <c r="L47" i="108"/>
  <c r="L46" i="108"/>
  <c r="L45" i="108"/>
  <c r="N44" i="108"/>
  <c r="M44" i="108"/>
  <c r="K44" i="108"/>
  <c r="J44" i="108"/>
  <c r="I44" i="108"/>
  <c r="H44" i="108"/>
  <c r="G44" i="108"/>
  <c r="F44" i="108"/>
  <c r="E44" i="108"/>
  <c r="D44" i="108"/>
  <c r="C44" i="108"/>
  <c r="L43" i="108"/>
  <c r="L42" i="108"/>
  <c r="L41" i="108"/>
  <c r="L40" i="108"/>
  <c r="L39" i="108"/>
  <c r="N38" i="108"/>
  <c r="M38" i="108"/>
  <c r="K38" i="108"/>
  <c r="J38" i="108"/>
  <c r="I38" i="108"/>
  <c r="H38" i="108"/>
  <c r="G38" i="108"/>
  <c r="F38" i="108"/>
  <c r="E38" i="108"/>
  <c r="D38" i="108"/>
  <c r="C38" i="108"/>
  <c r="L37" i="108"/>
  <c r="L36" i="108"/>
  <c r="L35" i="108"/>
  <c r="L34" i="108"/>
  <c r="L33" i="108"/>
  <c r="N32" i="108"/>
  <c r="M32" i="108"/>
  <c r="K32" i="108"/>
  <c r="J32" i="108"/>
  <c r="I32" i="108"/>
  <c r="H32" i="108"/>
  <c r="G32" i="108"/>
  <c r="F32" i="108"/>
  <c r="E32" i="108"/>
  <c r="D32" i="108"/>
  <c r="C32" i="108"/>
  <c r="L31" i="108"/>
  <c r="L30" i="108"/>
  <c r="L29" i="108"/>
  <c r="N28" i="108"/>
  <c r="M28" i="108"/>
  <c r="K28" i="108"/>
  <c r="J28" i="108"/>
  <c r="I28" i="108"/>
  <c r="H28" i="108"/>
  <c r="G28" i="108"/>
  <c r="F28" i="108"/>
  <c r="E28" i="108"/>
  <c r="D28" i="108"/>
  <c r="C28" i="108"/>
  <c r="L27" i="108"/>
  <c r="L26" i="108"/>
  <c r="L25" i="108"/>
  <c r="L24" i="108"/>
  <c r="L23" i="108"/>
  <c r="L22" i="108"/>
  <c r="N21" i="108"/>
  <c r="M21" i="108"/>
  <c r="K21" i="108"/>
  <c r="J21" i="108"/>
  <c r="I21" i="108"/>
  <c r="H21" i="108"/>
  <c r="G21" i="108"/>
  <c r="F21" i="108"/>
  <c r="E21" i="108"/>
  <c r="D21" i="108"/>
  <c r="C21" i="108"/>
  <c r="L20" i="108"/>
  <c r="L19" i="108"/>
  <c r="L18" i="108"/>
  <c r="L17" i="108"/>
  <c r="L16" i="108"/>
  <c r="N15" i="108"/>
  <c r="M15" i="108"/>
  <c r="K15" i="108"/>
  <c r="J15" i="108"/>
  <c r="I15" i="108"/>
  <c r="H15" i="108"/>
  <c r="G15" i="108"/>
  <c r="F15" i="108"/>
  <c r="E15" i="108"/>
  <c r="D15" i="108"/>
  <c r="C15" i="108"/>
  <c r="L14" i="108"/>
  <c r="L13" i="108"/>
  <c r="G13" i="107"/>
  <c r="G12" i="107"/>
  <c r="G11" i="107"/>
  <c r="F10" i="107"/>
  <c r="E10" i="107"/>
  <c r="D10" i="107"/>
  <c r="C10" i="107"/>
  <c r="B10" i="107"/>
  <c r="G13" i="106"/>
  <c r="G12" i="106"/>
  <c r="G11" i="106"/>
  <c r="F10" i="106"/>
  <c r="E10" i="106"/>
  <c r="D10" i="106"/>
  <c r="C10" i="106"/>
  <c r="B10" i="106"/>
  <c r="G13" i="105"/>
  <c r="G12" i="105"/>
  <c r="G11" i="105"/>
  <c r="F10" i="105"/>
  <c r="E10" i="105"/>
  <c r="D10" i="105"/>
  <c r="C10" i="105"/>
  <c r="B10" i="105"/>
  <c r="G13" i="104"/>
  <c r="G12" i="104"/>
  <c r="G11" i="104"/>
  <c r="F10" i="104"/>
  <c r="E10" i="104"/>
  <c r="D10" i="104"/>
  <c r="C10" i="104"/>
  <c r="B10" i="104"/>
  <c r="G13" i="103"/>
  <c r="G12" i="103"/>
  <c r="G11" i="103"/>
  <c r="F10" i="103"/>
  <c r="E10" i="103"/>
  <c r="D10" i="103"/>
  <c r="C10" i="103"/>
  <c r="B10" i="103"/>
  <c r="G13" i="102"/>
  <c r="G12" i="102"/>
  <c r="G11" i="102"/>
  <c r="F10" i="102"/>
  <c r="E10" i="102"/>
  <c r="D10" i="102"/>
  <c r="C10" i="102"/>
  <c r="B10" i="102"/>
  <c r="G13" i="101"/>
  <c r="G12" i="101"/>
  <c r="G11" i="101"/>
  <c r="F10" i="101"/>
  <c r="E10" i="101"/>
  <c r="D10" i="101"/>
  <c r="C10" i="101"/>
  <c r="B10" i="101"/>
  <c r="G14" i="100"/>
  <c r="G13" i="100"/>
  <c r="G12" i="100"/>
  <c r="F11" i="100"/>
  <c r="E11" i="100"/>
  <c r="D11" i="100"/>
  <c r="C11" i="100"/>
  <c r="B11" i="100"/>
  <c r="H25" i="99"/>
  <c r="G25" i="99"/>
  <c r="F25" i="99"/>
  <c r="E25" i="99"/>
  <c r="D25" i="99"/>
  <c r="C25" i="99"/>
  <c r="A56" i="98"/>
  <c r="M43" i="98"/>
  <c r="K43" i="98"/>
  <c r="J43" i="98"/>
  <c r="F43" i="98"/>
  <c r="D43" i="98"/>
  <c r="C43" i="98"/>
  <c r="B43" i="98"/>
  <c r="N42" i="98"/>
  <c r="O42" i="98" s="1"/>
  <c r="L42" i="98"/>
  <c r="H42" i="98"/>
  <c r="G42" i="98"/>
  <c r="E42" i="98"/>
  <c r="N41" i="98"/>
  <c r="O41" i="98" s="1"/>
  <c r="L41" i="98"/>
  <c r="H41" i="98"/>
  <c r="G41" i="98"/>
  <c r="E41" i="98"/>
  <c r="N40" i="98"/>
  <c r="O40" i="98" s="1"/>
  <c r="L40" i="98"/>
  <c r="H40" i="98"/>
  <c r="G40" i="98"/>
  <c r="E40" i="98"/>
  <c r="N39" i="98"/>
  <c r="O39" i="98" s="1"/>
  <c r="L39" i="98"/>
  <c r="H39" i="98"/>
  <c r="G39" i="98"/>
  <c r="E39" i="98"/>
  <c r="N38" i="98"/>
  <c r="O38" i="98" s="1"/>
  <c r="L38" i="98"/>
  <c r="H38" i="98"/>
  <c r="G38" i="98"/>
  <c r="I38" i="98" s="1"/>
  <c r="E38" i="98"/>
  <c r="N37" i="98"/>
  <c r="O37" i="98" s="1"/>
  <c r="L37" i="98"/>
  <c r="H37" i="98"/>
  <c r="G37" i="98"/>
  <c r="E37" i="98"/>
  <c r="N36" i="98"/>
  <c r="O36" i="98" s="1"/>
  <c r="L36" i="98"/>
  <c r="H36" i="98"/>
  <c r="H43" i="98" s="1"/>
  <c r="G36" i="98"/>
  <c r="G43" i="98" s="1"/>
  <c r="E36" i="98"/>
  <c r="J30" i="98"/>
  <c r="G30" i="98"/>
  <c r="F30" i="98"/>
  <c r="D30" i="98"/>
  <c r="C30" i="98"/>
  <c r="B30" i="98"/>
  <c r="H29" i="98"/>
  <c r="E29" i="98"/>
  <c r="H28" i="98"/>
  <c r="E28" i="98"/>
  <c r="H27" i="98"/>
  <c r="E27" i="98"/>
  <c r="I27" i="98" s="1"/>
  <c r="H26" i="98"/>
  <c r="E26" i="98"/>
  <c r="H25" i="98"/>
  <c r="E25" i="98"/>
  <c r="H24" i="98"/>
  <c r="E24" i="98"/>
  <c r="H23" i="98"/>
  <c r="E23" i="98"/>
  <c r="I23" i="98" s="1"/>
  <c r="K17" i="98"/>
  <c r="J17" i="98"/>
  <c r="D17" i="98"/>
  <c r="C17" i="98"/>
  <c r="B17" i="98"/>
  <c r="N16" i="98"/>
  <c r="M16" i="98"/>
  <c r="H16" i="98"/>
  <c r="G16" i="98"/>
  <c r="F16" i="98"/>
  <c r="N15" i="98"/>
  <c r="M15" i="98"/>
  <c r="H15" i="98"/>
  <c r="G15" i="98"/>
  <c r="F15" i="98"/>
  <c r="N14" i="98"/>
  <c r="M14" i="98"/>
  <c r="H14" i="98"/>
  <c r="G14" i="98"/>
  <c r="F14" i="98"/>
  <c r="N13" i="98"/>
  <c r="M13" i="98"/>
  <c r="O13" i="98" s="1"/>
  <c r="H13" i="98"/>
  <c r="G13" i="98"/>
  <c r="F13" i="98"/>
  <c r="N12" i="98"/>
  <c r="M12" i="98"/>
  <c r="O12" i="98" s="1"/>
  <c r="H12" i="98"/>
  <c r="G12" i="98"/>
  <c r="F12" i="98"/>
  <c r="N11" i="98"/>
  <c r="M11" i="98"/>
  <c r="O11" i="98" s="1"/>
  <c r="H11" i="98"/>
  <c r="G11" i="98"/>
  <c r="F11" i="98"/>
  <c r="I11" i="98" s="1"/>
  <c r="N10" i="98"/>
  <c r="M10" i="98"/>
  <c r="H10" i="98"/>
  <c r="G10" i="98"/>
  <c r="F10" i="98"/>
  <c r="P121" i="96"/>
  <c r="P120" i="96"/>
  <c r="P119" i="96"/>
  <c r="P118" i="96"/>
  <c r="P117" i="96"/>
  <c r="P116" i="96"/>
  <c r="P115" i="96"/>
  <c r="O114" i="96"/>
  <c r="N114" i="96"/>
  <c r="N122" i="96" s="1"/>
  <c r="N123" i="96" s="1"/>
  <c r="M114" i="96"/>
  <c r="L114" i="96"/>
  <c r="K114" i="96"/>
  <c r="J114" i="96"/>
  <c r="J122" i="96" s="1"/>
  <c r="J123" i="96" s="1"/>
  <c r="I114" i="96"/>
  <c r="H114" i="96"/>
  <c r="G114" i="96"/>
  <c r="F114" i="96"/>
  <c r="E114" i="96"/>
  <c r="D114" i="96"/>
  <c r="C114" i="96"/>
  <c r="P113" i="96"/>
  <c r="P112" i="96"/>
  <c r="O111" i="96"/>
  <c r="N111" i="96"/>
  <c r="M111" i="96"/>
  <c r="L111" i="96"/>
  <c r="L122" i="96" s="1"/>
  <c r="L123" i="96" s="1"/>
  <c r="K111" i="96"/>
  <c r="J111" i="96"/>
  <c r="I111" i="96"/>
  <c r="I122" i="96" s="1"/>
  <c r="I123" i="96" s="1"/>
  <c r="H111" i="96"/>
  <c r="G111" i="96"/>
  <c r="F111" i="96"/>
  <c r="E111" i="96"/>
  <c r="D111" i="96"/>
  <c r="D122" i="96" s="1"/>
  <c r="D123" i="96" s="1"/>
  <c r="C111" i="96"/>
  <c r="P106" i="96"/>
  <c r="P105" i="96"/>
  <c r="P104" i="96"/>
  <c r="P103" i="96"/>
  <c r="P102" i="96"/>
  <c r="P101" i="96"/>
  <c r="P100" i="96"/>
  <c r="O99" i="96"/>
  <c r="N99" i="96"/>
  <c r="M99" i="96"/>
  <c r="L99" i="96"/>
  <c r="K99" i="96"/>
  <c r="J99" i="96"/>
  <c r="I99" i="96"/>
  <c r="H99" i="96"/>
  <c r="G99" i="96"/>
  <c r="F99" i="96"/>
  <c r="E99" i="96"/>
  <c r="D99" i="96"/>
  <c r="C99" i="96"/>
  <c r="P98" i="96"/>
  <c r="P97" i="96"/>
  <c r="O96" i="96"/>
  <c r="N96" i="96"/>
  <c r="M96" i="96"/>
  <c r="M107" i="96" s="1"/>
  <c r="M108" i="96" s="1"/>
  <c r="L96" i="96"/>
  <c r="K96" i="96"/>
  <c r="J96" i="96"/>
  <c r="I96" i="96"/>
  <c r="H96" i="96"/>
  <c r="G96" i="96"/>
  <c r="F96" i="96"/>
  <c r="E96" i="96"/>
  <c r="D96" i="96"/>
  <c r="C96" i="96"/>
  <c r="O90" i="96"/>
  <c r="O91" i="96" s="1"/>
  <c r="N90" i="96"/>
  <c r="H148" i="96" s="1"/>
  <c r="M90" i="96"/>
  <c r="M91" i="96" s="1"/>
  <c r="L90" i="96"/>
  <c r="H146" i="96" s="1"/>
  <c r="K90" i="96"/>
  <c r="H145" i="96" s="1"/>
  <c r="J90" i="96"/>
  <c r="H144" i="96" s="1"/>
  <c r="I90" i="96"/>
  <c r="I91" i="96" s="1"/>
  <c r="H90" i="96"/>
  <c r="H142" i="96" s="1"/>
  <c r="G90" i="96"/>
  <c r="G91" i="96" s="1"/>
  <c r="F90" i="96"/>
  <c r="E90" i="96"/>
  <c r="E91" i="96" s="1"/>
  <c r="D90" i="96"/>
  <c r="H138" i="96" s="1"/>
  <c r="C90" i="96"/>
  <c r="P89" i="96"/>
  <c r="P88" i="96"/>
  <c r="P87" i="96"/>
  <c r="P86" i="96"/>
  <c r="C82" i="96"/>
  <c r="O81" i="96"/>
  <c r="O82" i="96" s="1"/>
  <c r="N81" i="96"/>
  <c r="F148" i="96" s="1"/>
  <c r="M81" i="96"/>
  <c r="M82" i="96" s="1"/>
  <c r="L81" i="96"/>
  <c r="F146" i="96" s="1"/>
  <c r="K81" i="96"/>
  <c r="F145" i="96" s="1"/>
  <c r="J81" i="96"/>
  <c r="F144" i="96" s="1"/>
  <c r="I81" i="96"/>
  <c r="F143" i="96" s="1"/>
  <c r="H81" i="96"/>
  <c r="G81" i="96"/>
  <c r="G82" i="96" s="1"/>
  <c r="F81" i="96"/>
  <c r="E81" i="96"/>
  <c r="E82" i="96" s="1"/>
  <c r="D81" i="96"/>
  <c r="F138" i="96" s="1"/>
  <c r="C81" i="96"/>
  <c r="F137" i="96" s="1"/>
  <c r="P80" i="96"/>
  <c r="P79" i="96"/>
  <c r="P78" i="96"/>
  <c r="P77" i="96"/>
  <c r="P76" i="96"/>
  <c r="O70" i="96"/>
  <c r="E149" i="96" s="1"/>
  <c r="N70" i="96"/>
  <c r="N71" i="96" s="1"/>
  <c r="M70" i="96"/>
  <c r="E147" i="96" s="1"/>
  <c r="L70" i="96"/>
  <c r="E146" i="96" s="1"/>
  <c r="K70" i="96"/>
  <c r="E145" i="96" s="1"/>
  <c r="J70" i="96"/>
  <c r="E144" i="96" s="1"/>
  <c r="I70" i="96"/>
  <c r="E143" i="96" s="1"/>
  <c r="H70" i="96"/>
  <c r="H71" i="96" s="1"/>
  <c r="G70" i="96"/>
  <c r="E141" i="96" s="1"/>
  <c r="F70" i="96"/>
  <c r="F71" i="96" s="1"/>
  <c r="E70" i="96"/>
  <c r="D70" i="96"/>
  <c r="C70" i="96"/>
  <c r="E137" i="96" s="1"/>
  <c r="P69" i="96"/>
  <c r="P68" i="96"/>
  <c r="P67" i="96"/>
  <c r="P66" i="96"/>
  <c r="P65" i="96"/>
  <c r="P58" i="96"/>
  <c r="O57" i="96"/>
  <c r="O59" i="96" s="1"/>
  <c r="P56" i="96"/>
  <c r="P55" i="96"/>
  <c r="P54" i="96"/>
  <c r="O53" i="96"/>
  <c r="N53" i="96"/>
  <c r="M53" i="96"/>
  <c r="L53" i="96"/>
  <c r="K53" i="96"/>
  <c r="J53" i="96"/>
  <c r="I53" i="96"/>
  <c r="H53" i="96"/>
  <c r="G53" i="96"/>
  <c r="F53" i="96"/>
  <c r="E53" i="96"/>
  <c r="D53" i="96"/>
  <c r="C53" i="96"/>
  <c r="P52" i="96"/>
  <c r="P51" i="96"/>
  <c r="P50" i="96"/>
  <c r="P49" i="96"/>
  <c r="P48" i="96"/>
  <c r="P47" i="96"/>
  <c r="P46" i="96"/>
  <c r="P45" i="96"/>
  <c r="P44" i="96"/>
  <c r="P43" i="96"/>
  <c r="P42" i="96"/>
  <c r="O41" i="96"/>
  <c r="N41" i="96"/>
  <c r="N57" i="96" s="1"/>
  <c r="N59" i="96" s="1"/>
  <c r="M41" i="96"/>
  <c r="M57" i="96" s="1"/>
  <c r="M59" i="96" s="1"/>
  <c r="L41" i="96"/>
  <c r="L57" i="96" s="1"/>
  <c r="L59" i="96" s="1"/>
  <c r="K41" i="96"/>
  <c r="K57" i="96" s="1"/>
  <c r="K59" i="96" s="1"/>
  <c r="J41" i="96"/>
  <c r="I41" i="96"/>
  <c r="I57" i="96" s="1"/>
  <c r="I59" i="96" s="1"/>
  <c r="H41" i="96"/>
  <c r="H57" i="96" s="1"/>
  <c r="H59" i="96" s="1"/>
  <c r="G41" i="96"/>
  <c r="G57" i="96" s="1"/>
  <c r="G59" i="96" s="1"/>
  <c r="F41" i="96"/>
  <c r="F57" i="96" s="1"/>
  <c r="F59" i="96" s="1"/>
  <c r="E41" i="96"/>
  <c r="E57" i="96" s="1"/>
  <c r="E59" i="96" s="1"/>
  <c r="D41" i="96"/>
  <c r="D57" i="96" s="1"/>
  <c r="D59" i="96" s="1"/>
  <c r="C41" i="96"/>
  <c r="P40" i="96"/>
  <c r="P39" i="96"/>
  <c r="P38" i="96"/>
  <c r="P32" i="96"/>
  <c r="P30" i="96"/>
  <c r="P29" i="96"/>
  <c r="P28" i="96"/>
  <c r="P27" i="96"/>
  <c r="P26" i="96"/>
  <c r="O25" i="96"/>
  <c r="N25" i="96"/>
  <c r="M25" i="96"/>
  <c r="L25" i="96"/>
  <c r="K25" i="96"/>
  <c r="J25" i="96"/>
  <c r="I25" i="96"/>
  <c r="H25" i="96"/>
  <c r="G25" i="96"/>
  <c r="F25" i="96"/>
  <c r="E25" i="96"/>
  <c r="D25" i="96"/>
  <c r="C25" i="96"/>
  <c r="P24" i="96"/>
  <c r="P23" i="96"/>
  <c r="P22" i="96"/>
  <c r="P21" i="96"/>
  <c r="P20" i="96"/>
  <c r="P19" i="96"/>
  <c r="P18" i="96"/>
  <c r="O17" i="96"/>
  <c r="N17" i="96"/>
  <c r="M17" i="96"/>
  <c r="L17" i="96"/>
  <c r="K17" i="96"/>
  <c r="J17" i="96"/>
  <c r="I17" i="96"/>
  <c r="H17" i="96"/>
  <c r="G17" i="96"/>
  <c r="F17" i="96"/>
  <c r="E17" i="96"/>
  <c r="D17" i="96"/>
  <c r="C17" i="96"/>
  <c r="P16" i="96"/>
  <c r="P15" i="96"/>
  <c r="P14" i="96"/>
  <c r="P13" i="96"/>
  <c r="O12" i="96"/>
  <c r="O31" i="96" s="1"/>
  <c r="O33" i="96" s="1"/>
  <c r="N12" i="96"/>
  <c r="M12" i="96"/>
  <c r="L12" i="96"/>
  <c r="K12" i="96"/>
  <c r="J12" i="96"/>
  <c r="I12" i="96"/>
  <c r="I31" i="96" s="1"/>
  <c r="I33" i="96" s="1"/>
  <c r="H12" i="96"/>
  <c r="G12" i="96"/>
  <c r="G31" i="96" s="1"/>
  <c r="G33" i="96" s="1"/>
  <c r="F12" i="96"/>
  <c r="E12" i="96"/>
  <c r="D12" i="96"/>
  <c r="C12" i="96"/>
  <c r="P11" i="96"/>
  <c r="P10" i="96"/>
  <c r="P9" i="96"/>
  <c r="D83" i="95"/>
  <c r="D80" i="95"/>
  <c r="D77" i="95"/>
  <c r="D73" i="95"/>
  <c r="D70" i="95"/>
  <c r="D67" i="95"/>
  <c r="D66" i="95" s="1"/>
  <c r="D63" i="95"/>
  <c r="D60" i="95"/>
  <c r="D57" i="95"/>
  <c r="D52" i="95"/>
  <c r="D49" i="95"/>
  <c r="D46" i="95"/>
  <c r="D42" i="95"/>
  <c r="D39" i="95"/>
  <c r="D36" i="95"/>
  <c r="D35" i="95" s="1"/>
  <c r="D32" i="95"/>
  <c r="D29" i="95"/>
  <c r="D26" i="95"/>
  <c r="D17" i="95"/>
  <c r="D15" i="95" s="1"/>
  <c r="D11" i="95"/>
  <c r="D77" i="94"/>
  <c r="D73" i="94"/>
  <c r="D72" i="94" s="1"/>
  <c r="D68" i="94"/>
  <c r="D60" i="94"/>
  <c r="D56" i="94"/>
  <c r="D47" i="94"/>
  <c r="D42" i="94"/>
  <c r="D38" i="94"/>
  <c r="D34" i="94"/>
  <c r="D28" i="94"/>
  <c r="D22" i="94"/>
  <c r="D17" i="94"/>
  <c r="D13" i="94" s="1"/>
  <c r="C1000" i="93"/>
  <c r="G1000" i="93" s="1"/>
  <c r="C999" i="93"/>
  <c r="G999" i="93" s="1"/>
  <c r="C998" i="93"/>
  <c r="G998" i="93" s="1"/>
  <c r="C997" i="93"/>
  <c r="G997" i="93" s="1"/>
  <c r="C996" i="93"/>
  <c r="G996" i="93" s="1"/>
  <c r="C995" i="93"/>
  <c r="G995" i="93" s="1"/>
  <c r="C994" i="93"/>
  <c r="G994" i="93" s="1"/>
  <c r="C993" i="93"/>
  <c r="G993" i="93" s="1"/>
  <c r="C992" i="93"/>
  <c r="G992" i="93" s="1"/>
  <c r="C991" i="93"/>
  <c r="G991" i="93" s="1"/>
  <c r="C990" i="93"/>
  <c r="G990" i="93" s="1"/>
  <c r="C989" i="93"/>
  <c r="G989" i="93" s="1"/>
  <c r="C988" i="93"/>
  <c r="G988" i="93" s="1"/>
  <c r="C987" i="93"/>
  <c r="G987" i="93" s="1"/>
  <c r="C986" i="93"/>
  <c r="G986" i="93" s="1"/>
  <c r="C985" i="93"/>
  <c r="G985" i="93" s="1"/>
  <c r="C984" i="93"/>
  <c r="G984" i="93" s="1"/>
  <c r="C983" i="93"/>
  <c r="G983" i="93" s="1"/>
  <c r="C982" i="93"/>
  <c r="G982" i="93" s="1"/>
  <c r="C981" i="93"/>
  <c r="G981" i="93" s="1"/>
  <c r="C980" i="93"/>
  <c r="G980" i="93" s="1"/>
  <c r="C979" i="93"/>
  <c r="G979" i="93" s="1"/>
  <c r="C978" i="93"/>
  <c r="G978" i="93" s="1"/>
  <c r="C977" i="93"/>
  <c r="G977" i="93" s="1"/>
  <c r="C976" i="93"/>
  <c r="G976" i="93" s="1"/>
  <c r="C975" i="93"/>
  <c r="G975" i="93" s="1"/>
  <c r="C974" i="93"/>
  <c r="G974" i="93" s="1"/>
  <c r="C973" i="93"/>
  <c r="G973" i="93" s="1"/>
  <c r="C972" i="93"/>
  <c r="G972" i="93" s="1"/>
  <c r="C971" i="93"/>
  <c r="G971" i="93" s="1"/>
  <c r="C970" i="93"/>
  <c r="G970" i="93" s="1"/>
  <c r="C969" i="93"/>
  <c r="G969" i="93" s="1"/>
  <c r="C968" i="93"/>
  <c r="G968" i="93" s="1"/>
  <c r="C967" i="93"/>
  <c r="G967" i="93" s="1"/>
  <c r="C966" i="93"/>
  <c r="G966" i="93" s="1"/>
  <c r="C965" i="93"/>
  <c r="G965" i="93" s="1"/>
  <c r="C964" i="93"/>
  <c r="G964" i="93" s="1"/>
  <c r="C963" i="93"/>
  <c r="G963" i="93" s="1"/>
  <c r="C962" i="93"/>
  <c r="G962" i="93" s="1"/>
  <c r="C961" i="93"/>
  <c r="G961" i="93" s="1"/>
  <c r="C960" i="93"/>
  <c r="G960" i="93" s="1"/>
  <c r="C959" i="93"/>
  <c r="G959" i="93" s="1"/>
  <c r="C958" i="93"/>
  <c r="G958" i="93" s="1"/>
  <c r="C957" i="93"/>
  <c r="G957" i="93" s="1"/>
  <c r="C956" i="93"/>
  <c r="G956" i="93" s="1"/>
  <c r="C955" i="93"/>
  <c r="G955" i="93" s="1"/>
  <c r="C954" i="93"/>
  <c r="G954" i="93" s="1"/>
  <c r="C953" i="93"/>
  <c r="G953" i="93" s="1"/>
  <c r="C952" i="93"/>
  <c r="G952" i="93" s="1"/>
  <c r="C951" i="93"/>
  <c r="G951" i="93" s="1"/>
  <c r="C950" i="93"/>
  <c r="G950" i="93" s="1"/>
  <c r="C949" i="93"/>
  <c r="G949" i="93" s="1"/>
  <c r="C948" i="93"/>
  <c r="G948" i="93" s="1"/>
  <c r="C947" i="93"/>
  <c r="G947" i="93" s="1"/>
  <c r="C946" i="93"/>
  <c r="G946" i="93" s="1"/>
  <c r="C945" i="93"/>
  <c r="G945" i="93" s="1"/>
  <c r="C944" i="93"/>
  <c r="G944" i="93" s="1"/>
  <c r="C943" i="93"/>
  <c r="G943" i="93" s="1"/>
  <c r="C942" i="93"/>
  <c r="G942" i="93" s="1"/>
  <c r="C941" i="93"/>
  <c r="G941" i="93" s="1"/>
  <c r="C940" i="93"/>
  <c r="G940" i="93" s="1"/>
  <c r="C939" i="93"/>
  <c r="G939" i="93" s="1"/>
  <c r="C938" i="93"/>
  <c r="G938" i="93" s="1"/>
  <c r="C937" i="93"/>
  <c r="G937" i="93" s="1"/>
  <c r="C936" i="93"/>
  <c r="G936" i="93" s="1"/>
  <c r="C935" i="93"/>
  <c r="G935" i="93" s="1"/>
  <c r="C934" i="93"/>
  <c r="G934" i="93" s="1"/>
  <c r="C933" i="93"/>
  <c r="G933" i="93" s="1"/>
  <c r="C932" i="93"/>
  <c r="G932" i="93" s="1"/>
  <c r="C931" i="93"/>
  <c r="G931" i="93" s="1"/>
  <c r="G930" i="93"/>
  <c r="C930" i="93"/>
  <c r="C929" i="93"/>
  <c r="G929" i="93" s="1"/>
  <c r="C928" i="93"/>
  <c r="G928" i="93" s="1"/>
  <c r="C927" i="93"/>
  <c r="G927" i="93" s="1"/>
  <c r="C926" i="93"/>
  <c r="G926" i="93" s="1"/>
  <c r="C925" i="93"/>
  <c r="G925" i="93" s="1"/>
  <c r="C924" i="93"/>
  <c r="G924" i="93" s="1"/>
  <c r="C923" i="93"/>
  <c r="G923" i="93" s="1"/>
  <c r="C922" i="93"/>
  <c r="G922" i="93" s="1"/>
  <c r="C921" i="93"/>
  <c r="G921" i="93" s="1"/>
  <c r="C920" i="93"/>
  <c r="G920" i="93" s="1"/>
  <c r="C919" i="93"/>
  <c r="G919" i="93" s="1"/>
  <c r="C918" i="93"/>
  <c r="G918" i="93" s="1"/>
  <c r="C917" i="93"/>
  <c r="G917" i="93" s="1"/>
  <c r="C916" i="93"/>
  <c r="G916" i="93" s="1"/>
  <c r="C915" i="93"/>
  <c r="G915" i="93" s="1"/>
  <c r="C914" i="93"/>
  <c r="G914" i="93" s="1"/>
  <c r="C913" i="93"/>
  <c r="G913" i="93" s="1"/>
  <c r="C912" i="93"/>
  <c r="G912" i="93" s="1"/>
  <c r="C911" i="93"/>
  <c r="G911" i="93" s="1"/>
  <c r="C910" i="93"/>
  <c r="G910" i="93" s="1"/>
  <c r="C909" i="93"/>
  <c r="G909" i="93" s="1"/>
  <c r="C908" i="93"/>
  <c r="G908" i="93" s="1"/>
  <c r="C907" i="93"/>
  <c r="G907" i="93" s="1"/>
  <c r="C906" i="93"/>
  <c r="G906" i="93" s="1"/>
  <c r="C905" i="93"/>
  <c r="G905" i="93" s="1"/>
  <c r="C904" i="93"/>
  <c r="G904" i="93" s="1"/>
  <c r="C903" i="93"/>
  <c r="G903" i="93" s="1"/>
  <c r="C902" i="93"/>
  <c r="G902" i="93" s="1"/>
  <c r="C901" i="93"/>
  <c r="G901" i="93" s="1"/>
  <c r="C900" i="93"/>
  <c r="G900" i="93" s="1"/>
  <c r="C899" i="93"/>
  <c r="G899" i="93" s="1"/>
  <c r="C898" i="93"/>
  <c r="G898" i="93" s="1"/>
  <c r="C897" i="93"/>
  <c r="G897" i="93" s="1"/>
  <c r="C896" i="93"/>
  <c r="G896" i="93" s="1"/>
  <c r="C895" i="93"/>
  <c r="G895" i="93" s="1"/>
  <c r="C894" i="93"/>
  <c r="G894" i="93" s="1"/>
  <c r="C893" i="93"/>
  <c r="G893" i="93" s="1"/>
  <c r="C892" i="93"/>
  <c r="G892" i="93" s="1"/>
  <c r="C891" i="93"/>
  <c r="G891" i="93" s="1"/>
  <c r="C890" i="93"/>
  <c r="G890" i="93" s="1"/>
  <c r="C889" i="93"/>
  <c r="G889" i="93" s="1"/>
  <c r="C888" i="93"/>
  <c r="G888" i="93" s="1"/>
  <c r="C887" i="93"/>
  <c r="G887" i="93" s="1"/>
  <c r="C886" i="93"/>
  <c r="G886" i="93" s="1"/>
  <c r="C885" i="93"/>
  <c r="G885" i="93" s="1"/>
  <c r="C884" i="93"/>
  <c r="G884" i="93" s="1"/>
  <c r="C883" i="93"/>
  <c r="G883" i="93" s="1"/>
  <c r="C882" i="93"/>
  <c r="G882" i="93" s="1"/>
  <c r="C881" i="93"/>
  <c r="G881" i="93" s="1"/>
  <c r="C880" i="93"/>
  <c r="G880" i="93" s="1"/>
  <c r="C879" i="93"/>
  <c r="G879" i="93" s="1"/>
  <c r="C878" i="93"/>
  <c r="G878" i="93" s="1"/>
  <c r="C877" i="93"/>
  <c r="G877" i="93" s="1"/>
  <c r="C876" i="93"/>
  <c r="G876" i="93" s="1"/>
  <c r="C875" i="93"/>
  <c r="G875" i="93" s="1"/>
  <c r="C874" i="93"/>
  <c r="G874" i="93" s="1"/>
  <c r="C873" i="93"/>
  <c r="G873" i="93" s="1"/>
  <c r="C872" i="93"/>
  <c r="G872" i="93" s="1"/>
  <c r="C871" i="93"/>
  <c r="G871" i="93" s="1"/>
  <c r="C870" i="93"/>
  <c r="G870" i="93" s="1"/>
  <c r="C869" i="93"/>
  <c r="G869" i="93" s="1"/>
  <c r="C868" i="93"/>
  <c r="G868" i="93" s="1"/>
  <c r="C867" i="93"/>
  <c r="G867" i="93" s="1"/>
  <c r="C866" i="93"/>
  <c r="G866" i="93" s="1"/>
  <c r="C865" i="93"/>
  <c r="G865" i="93" s="1"/>
  <c r="C864" i="93"/>
  <c r="G864" i="93" s="1"/>
  <c r="C863" i="93"/>
  <c r="G863" i="93" s="1"/>
  <c r="C862" i="93"/>
  <c r="G862" i="93" s="1"/>
  <c r="C861" i="93"/>
  <c r="G861" i="93" s="1"/>
  <c r="C860" i="93"/>
  <c r="G860" i="93" s="1"/>
  <c r="C859" i="93"/>
  <c r="G859" i="93" s="1"/>
  <c r="C858" i="93"/>
  <c r="G858" i="93" s="1"/>
  <c r="C857" i="93"/>
  <c r="G857" i="93" s="1"/>
  <c r="C856" i="93"/>
  <c r="G856" i="93" s="1"/>
  <c r="C855" i="93"/>
  <c r="G855" i="93" s="1"/>
  <c r="C854" i="93"/>
  <c r="G854" i="93" s="1"/>
  <c r="C853" i="93"/>
  <c r="G853" i="93" s="1"/>
  <c r="C852" i="93"/>
  <c r="G852" i="93" s="1"/>
  <c r="C851" i="93"/>
  <c r="G851" i="93" s="1"/>
  <c r="C850" i="93"/>
  <c r="G850" i="93" s="1"/>
  <c r="C849" i="93"/>
  <c r="G849" i="93" s="1"/>
  <c r="C848" i="93"/>
  <c r="G848" i="93" s="1"/>
  <c r="C847" i="93"/>
  <c r="G847" i="93" s="1"/>
  <c r="C846" i="93"/>
  <c r="G846" i="93" s="1"/>
  <c r="C845" i="93"/>
  <c r="G845" i="93" s="1"/>
  <c r="C844" i="93"/>
  <c r="G844" i="93" s="1"/>
  <c r="C843" i="93"/>
  <c r="G843" i="93" s="1"/>
  <c r="C842" i="93"/>
  <c r="G842" i="93" s="1"/>
  <c r="C841" i="93"/>
  <c r="G841" i="93" s="1"/>
  <c r="C840" i="93"/>
  <c r="G840" i="93" s="1"/>
  <c r="C839" i="93"/>
  <c r="G839" i="93" s="1"/>
  <c r="C838" i="93"/>
  <c r="G838" i="93" s="1"/>
  <c r="C837" i="93"/>
  <c r="G837" i="93" s="1"/>
  <c r="C836" i="93"/>
  <c r="G836" i="93" s="1"/>
  <c r="C835" i="93"/>
  <c r="G835" i="93" s="1"/>
  <c r="C834" i="93"/>
  <c r="G834" i="93" s="1"/>
  <c r="C833" i="93"/>
  <c r="G833" i="93" s="1"/>
  <c r="C832" i="93"/>
  <c r="G832" i="93" s="1"/>
  <c r="C831" i="93"/>
  <c r="G831" i="93" s="1"/>
  <c r="C830" i="93"/>
  <c r="G830" i="93" s="1"/>
  <c r="C829" i="93"/>
  <c r="G829" i="93" s="1"/>
  <c r="C828" i="93"/>
  <c r="G828" i="93" s="1"/>
  <c r="C827" i="93"/>
  <c r="G827" i="93" s="1"/>
  <c r="C826" i="93"/>
  <c r="G826" i="93" s="1"/>
  <c r="C825" i="93"/>
  <c r="G825" i="93" s="1"/>
  <c r="C824" i="93"/>
  <c r="G824" i="93" s="1"/>
  <c r="C823" i="93"/>
  <c r="G823" i="93" s="1"/>
  <c r="C822" i="93"/>
  <c r="G822" i="93" s="1"/>
  <c r="C821" i="93"/>
  <c r="G821" i="93" s="1"/>
  <c r="C820" i="93"/>
  <c r="G820" i="93" s="1"/>
  <c r="C819" i="93"/>
  <c r="G819" i="93" s="1"/>
  <c r="C818" i="93"/>
  <c r="G818" i="93" s="1"/>
  <c r="C817" i="93"/>
  <c r="G817" i="93" s="1"/>
  <c r="C816" i="93"/>
  <c r="G816" i="93" s="1"/>
  <c r="C815" i="93"/>
  <c r="G815" i="93" s="1"/>
  <c r="C814" i="93"/>
  <c r="G814" i="93" s="1"/>
  <c r="C813" i="93"/>
  <c r="G813" i="93" s="1"/>
  <c r="C812" i="93"/>
  <c r="G812" i="93" s="1"/>
  <c r="C811" i="93"/>
  <c r="G811" i="93" s="1"/>
  <c r="C810" i="93"/>
  <c r="G810" i="93" s="1"/>
  <c r="C809" i="93"/>
  <c r="G809" i="93" s="1"/>
  <c r="C808" i="93"/>
  <c r="G808" i="93" s="1"/>
  <c r="C807" i="93"/>
  <c r="G807" i="93" s="1"/>
  <c r="C806" i="93"/>
  <c r="G806" i="93" s="1"/>
  <c r="C805" i="93"/>
  <c r="G805" i="93" s="1"/>
  <c r="C804" i="93"/>
  <c r="G804" i="93" s="1"/>
  <c r="C803" i="93"/>
  <c r="G803" i="93" s="1"/>
  <c r="C802" i="93"/>
  <c r="G802" i="93" s="1"/>
  <c r="C801" i="93"/>
  <c r="G801" i="93" s="1"/>
  <c r="C800" i="93"/>
  <c r="G800" i="93" s="1"/>
  <c r="C799" i="93"/>
  <c r="G799" i="93" s="1"/>
  <c r="C798" i="93"/>
  <c r="G798" i="93" s="1"/>
  <c r="C797" i="93"/>
  <c r="G797" i="93" s="1"/>
  <c r="C796" i="93"/>
  <c r="G796" i="93" s="1"/>
  <c r="C795" i="93"/>
  <c r="G795" i="93" s="1"/>
  <c r="C794" i="93"/>
  <c r="G794" i="93" s="1"/>
  <c r="C793" i="93"/>
  <c r="G793" i="93" s="1"/>
  <c r="C792" i="93"/>
  <c r="G792" i="93" s="1"/>
  <c r="C791" i="93"/>
  <c r="G791" i="93" s="1"/>
  <c r="C790" i="93"/>
  <c r="G790" i="93" s="1"/>
  <c r="C789" i="93"/>
  <c r="G789" i="93" s="1"/>
  <c r="C788" i="93"/>
  <c r="G788" i="93" s="1"/>
  <c r="C787" i="93"/>
  <c r="G787" i="93" s="1"/>
  <c r="C786" i="93"/>
  <c r="G786" i="93" s="1"/>
  <c r="C785" i="93"/>
  <c r="G785" i="93" s="1"/>
  <c r="C784" i="93"/>
  <c r="G784" i="93" s="1"/>
  <c r="C783" i="93"/>
  <c r="G783" i="93" s="1"/>
  <c r="C782" i="93"/>
  <c r="G782" i="93" s="1"/>
  <c r="C781" i="93"/>
  <c r="G781" i="93" s="1"/>
  <c r="C780" i="93"/>
  <c r="G780" i="93" s="1"/>
  <c r="C779" i="93"/>
  <c r="G779" i="93" s="1"/>
  <c r="C778" i="93"/>
  <c r="G778" i="93" s="1"/>
  <c r="C777" i="93"/>
  <c r="G777" i="93" s="1"/>
  <c r="C776" i="93"/>
  <c r="G776" i="93" s="1"/>
  <c r="C775" i="93"/>
  <c r="G775" i="93" s="1"/>
  <c r="C774" i="93"/>
  <c r="G774" i="93" s="1"/>
  <c r="C773" i="93"/>
  <c r="G773" i="93" s="1"/>
  <c r="C772" i="93"/>
  <c r="G772" i="93" s="1"/>
  <c r="C771" i="93"/>
  <c r="G771" i="93" s="1"/>
  <c r="C770" i="93"/>
  <c r="G770" i="93" s="1"/>
  <c r="C769" i="93"/>
  <c r="G769" i="93" s="1"/>
  <c r="C768" i="93"/>
  <c r="G768" i="93" s="1"/>
  <c r="C767" i="93"/>
  <c r="G767" i="93" s="1"/>
  <c r="C766" i="93"/>
  <c r="G766" i="93" s="1"/>
  <c r="C765" i="93"/>
  <c r="G765" i="93" s="1"/>
  <c r="C764" i="93"/>
  <c r="G764" i="93" s="1"/>
  <c r="C763" i="93"/>
  <c r="G763" i="93" s="1"/>
  <c r="C762" i="93"/>
  <c r="G762" i="93" s="1"/>
  <c r="C761" i="93"/>
  <c r="G761" i="93" s="1"/>
  <c r="C760" i="93"/>
  <c r="G760" i="93" s="1"/>
  <c r="C759" i="93"/>
  <c r="G759" i="93" s="1"/>
  <c r="C758" i="93"/>
  <c r="G758" i="93" s="1"/>
  <c r="C757" i="93"/>
  <c r="G757" i="93" s="1"/>
  <c r="C756" i="93"/>
  <c r="G756" i="93" s="1"/>
  <c r="C755" i="93"/>
  <c r="G755" i="93" s="1"/>
  <c r="C754" i="93"/>
  <c r="G754" i="93" s="1"/>
  <c r="C753" i="93"/>
  <c r="G753" i="93" s="1"/>
  <c r="C752" i="93"/>
  <c r="G752" i="93" s="1"/>
  <c r="C751" i="93"/>
  <c r="G751" i="93" s="1"/>
  <c r="C750" i="93"/>
  <c r="G750" i="93" s="1"/>
  <c r="C749" i="93"/>
  <c r="G749" i="93" s="1"/>
  <c r="C748" i="93"/>
  <c r="G748" i="93" s="1"/>
  <c r="C747" i="93"/>
  <c r="G747" i="93" s="1"/>
  <c r="C746" i="93"/>
  <c r="G746" i="93" s="1"/>
  <c r="C745" i="93"/>
  <c r="G745" i="93" s="1"/>
  <c r="C744" i="93"/>
  <c r="G744" i="93" s="1"/>
  <c r="C743" i="93"/>
  <c r="G743" i="93" s="1"/>
  <c r="C742" i="93"/>
  <c r="G742" i="93" s="1"/>
  <c r="C741" i="93"/>
  <c r="G741" i="93" s="1"/>
  <c r="C740" i="93"/>
  <c r="G740" i="93" s="1"/>
  <c r="C739" i="93"/>
  <c r="G739" i="93" s="1"/>
  <c r="C738" i="93"/>
  <c r="G738" i="93" s="1"/>
  <c r="C737" i="93"/>
  <c r="G737" i="93" s="1"/>
  <c r="C736" i="93"/>
  <c r="G736" i="93" s="1"/>
  <c r="C735" i="93"/>
  <c r="G735" i="93" s="1"/>
  <c r="C734" i="93"/>
  <c r="G734" i="93" s="1"/>
  <c r="C733" i="93"/>
  <c r="G733" i="93" s="1"/>
  <c r="C732" i="93"/>
  <c r="G732" i="93" s="1"/>
  <c r="C731" i="93"/>
  <c r="G731" i="93" s="1"/>
  <c r="C730" i="93"/>
  <c r="G730" i="93" s="1"/>
  <c r="C729" i="93"/>
  <c r="G729" i="93" s="1"/>
  <c r="C728" i="93"/>
  <c r="G728" i="93" s="1"/>
  <c r="C727" i="93"/>
  <c r="G727" i="93" s="1"/>
  <c r="C726" i="93"/>
  <c r="G726" i="93" s="1"/>
  <c r="C725" i="93"/>
  <c r="G725" i="93" s="1"/>
  <c r="C724" i="93"/>
  <c r="G724" i="93" s="1"/>
  <c r="C723" i="93"/>
  <c r="G723" i="93" s="1"/>
  <c r="C722" i="93"/>
  <c r="G722" i="93" s="1"/>
  <c r="C721" i="93"/>
  <c r="G721" i="93" s="1"/>
  <c r="C720" i="93"/>
  <c r="G720" i="93" s="1"/>
  <c r="C719" i="93"/>
  <c r="G719" i="93" s="1"/>
  <c r="C718" i="93"/>
  <c r="G718" i="93" s="1"/>
  <c r="C717" i="93"/>
  <c r="G717" i="93" s="1"/>
  <c r="C716" i="93"/>
  <c r="G716" i="93" s="1"/>
  <c r="C715" i="93"/>
  <c r="G715" i="93" s="1"/>
  <c r="C714" i="93"/>
  <c r="G714" i="93" s="1"/>
  <c r="C713" i="93"/>
  <c r="G713" i="93" s="1"/>
  <c r="C712" i="93"/>
  <c r="G712" i="93" s="1"/>
  <c r="C711" i="93"/>
  <c r="G711" i="93" s="1"/>
  <c r="C710" i="93"/>
  <c r="G710" i="93" s="1"/>
  <c r="C709" i="93"/>
  <c r="G709" i="93" s="1"/>
  <c r="C708" i="93"/>
  <c r="G708" i="93" s="1"/>
  <c r="C707" i="93"/>
  <c r="G707" i="93" s="1"/>
  <c r="C706" i="93"/>
  <c r="G706" i="93" s="1"/>
  <c r="C705" i="93"/>
  <c r="G705" i="93" s="1"/>
  <c r="C704" i="93"/>
  <c r="G704" i="93" s="1"/>
  <c r="C703" i="93"/>
  <c r="G703" i="93" s="1"/>
  <c r="C702" i="93"/>
  <c r="G702" i="93" s="1"/>
  <c r="C701" i="93"/>
  <c r="G701" i="93" s="1"/>
  <c r="C700" i="93"/>
  <c r="G700" i="93" s="1"/>
  <c r="C699" i="93"/>
  <c r="G699" i="93" s="1"/>
  <c r="C698" i="93"/>
  <c r="G698" i="93" s="1"/>
  <c r="C697" i="93"/>
  <c r="G697" i="93" s="1"/>
  <c r="G696" i="93"/>
  <c r="C696" i="93"/>
  <c r="C695" i="93"/>
  <c r="G695" i="93" s="1"/>
  <c r="C694" i="93"/>
  <c r="G694" i="93" s="1"/>
  <c r="C693" i="93"/>
  <c r="G693" i="93" s="1"/>
  <c r="C692" i="93"/>
  <c r="G692" i="93" s="1"/>
  <c r="C691" i="93"/>
  <c r="G691" i="93" s="1"/>
  <c r="C690" i="93"/>
  <c r="G690" i="93" s="1"/>
  <c r="C689" i="93"/>
  <c r="G689" i="93" s="1"/>
  <c r="C688" i="93"/>
  <c r="G688" i="93" s="1"/>
  <c r="C687" i="93"/>
  <c r="G687" i="93" s="1"/>
  <c r="C686" i="93"/>
  <c r="G686" i="93" s="1"/>
  <c r="C685" i="93"/>
  <c r="G685" i="93" s="1"/>
  <c r="C684" i="93"/>
  <c r="G684" i="93" s="1"/>
  <c r="C683" i="93"/>
  <c r="G683" i="93" s="1"/>
  <c r="C682" i="93"/>
  <c r="G682" i="93" s="1"/>
  <c r="C681" i="93"/>
  <c r="G681" i="93" s="1"/>
  <c r="C680" i="93"/>
  <c r="G680" i="93" s="1"/>
  <c r="C679" i="93"/>
  <c r="G679" i="93" s="1"/>
  <c r="C678" i="93"/>
  <c r="G678" i="93" s="1"/>
  <c r="C677" i="93"/>
  <c r="G677" i="93" s="1"/>
  <c r="C676" i="93"/>
  <c r="G676" i="93" s="1"/>
  <c r="C675" i="93"/>
  <c r="G675" i="93" s="1"/>
  <c r="C674" i="93"/>
  <c r="G674" i="93" s="1"/>
  <c r="C673" i="93"/>
  <c r="G673" i="93" s="1"/>
  <c r="C672" i="93"/>
  <c r="G672" i="93" s="1"/>
  <c r="C671" i="93"/>
  <c r="G671" i="93" s="1"/>
  <c r="C670" i="93"/>
  <c r="G670" i="93" s="1"/>
  <c r="C669" i="93"/>
  <c r="G669" i="93" s="1"/>
  <c r="C668" i="93"/>
  <c r="G668" i="93" s="1"/>
  <c r="C667" i="93"/>
  <c r="G667" i="93" s="1"/>
  <c r="C666" i="93"/>
  <c r="G666" i="93" s="1"/>
  <c r="C665" i="93"/>
  <c r="G665" i="93" s="1"/>
  <c r="C664" i="93"/>
  <c r="G664" i="93" s="1"/>
  <c r="C663" i="93"/>
  <c r="G663" i="93" s="1"/>
  <c r="C662" i="93"/>
  <c r="G662" i="93" s="1"/>
  <c r="C661" i="93"/>
  <c r="G661" i="93" s="1"/>
  <c r="C660" i="93"/>
  <c r="G660" i="93" s="1"/>
  <c r="C659" i="93"/>
  <c r="G659" i="93" s="1"/>
  <c r="C658" i="93"/>
  <c r="G658" i="93" s="1"/>
  <c r="C657" i="93"/>
  <c r="G657" i="93" s="1"/>
  <c r="C656" i="93"/>
  <c r="G656" i="93" s="1"/>
  <c r="C655" i="93"/>
  <c r="G655" i="93" s="1"/>
  <c r="C654" i="93"/>
  <c r="G654" i="93" s="1"/>
  <c r="C653" i="93"/>
  <c r="G653" i="93" s="1"/>
  <c r="C652" i="93"/>
  <c r="G652" i="93" s="1"/>
  <c r="C651" i="93"/>
  <c r="G651" i="93" s="1"/>
  <c r="C650" i="93"/>
  <c r="G650" i="93" s="1"/>
  <c r="C649" i="93"/>
  <c r="G649" i="93" s="1"/>
  <c r="C648" i="93"/>
  <c r="G648" i="93" s="1"/>
  <c r="C647" i="93"/>
  <c r="G647" i="93" s="1"/>
  <c r="C646" i="93"/>
  <c r="G646" i="93" s="1"/>
  <c r="C645" i="93"/>
  <c r="G645" i="93" s="1"/>
  <c r="C644" i="93"/>
  <c r="G644" i="93" s="1"/>
  <c r="C643" i="93"/>
  <c r="G643" i="93" s="1"/>
  <c r="C642" i="93"/>
  <c r="G642" i="93" s="1"/>
  <c r="C641" i="93"/>
  <c r="G641" i="93" s="1"/>
  <c r="C640" i="93"/>
  <c r="G640" i="93" s="1"/>
  <c r="C639" i="93"/>
  <c r="G639" i="93" s="1"/>
  <c r="C638" i="93"/>
  <c r="G638" i="93" s="1"/>
  <c r="C637" i="93"/>
  <c r="G637" i="93" s="1"/>
  <c r="C636" i="93"/>
  <c r="G636" i="93" s="1"/>
  <c r="C635" i="93"/>
  <c r="G635" i="93" s="1"/>
  <c r="C634" i="93"/>
  <c r="G634" i="93" s="1"/>
  <c r="C633" i="93"/>
  <c r="G633" i="93" s="1"/>
  <c r="C632" i="93"/>
  <c r="G632" i="93" s="1"/>
  <c r="C631" i="93"/>
  <c r="G631" i="93" s="1"/>
  <c r="C630" i="93"/>
  <c r="G630" i="93" s="1"/>
  <c r="C629" i="93"/>
  <c r="G629" i="93" s="1"/>
  <c r="C628" i="93"/>
  <c r="G628" i="93" s="1"/>
  <c r="C627" i="93"/>
  <c r="G627" i="93" s="1"/>
  <c r="C626" i="93"/>
  <c r="G626" i="93" s="1"/>
  <c r="C625" i="93"/>
  <c r="G625" i="93" s="1"/>
  <c r="C624" i="93"/>
  <c r="G624" i="93" s="1"/>
  <c r="C623" i="93"/>
  <c r="G623" i="93" s="1"/>
  <c r="C622" i="93"/>
  <c r="G622" i="93" s="1"/>
  <c r="C621" i="93"/>
  <c r="G621" i="93" s="1"/>
  <c r="C620" i="93"/>
  <c r="G620" i="93" s="1"/>
  <c r="C619" i="93"/>
  <c r="G619" i="93" s="1"/>
  <c r="C618" i="93"/>
  <c r="G618" i="93" s="1"/>
  <c r="C617" i="93"/>
  <c r="G617" i="93" s="1"/>
  <c r="C616" i="93"/>
  <c r="G616" i="93" s="1"/>
  <c r="C615" i="93"/>
  <c r="G615" i="93" s="1"/>
  <c r="C614" i="93"/>
  <c r="G614" i="93" s="1"/>
  <c r="C613" i="93"/>
  <c r="G613" i="93" s="1"/>
  <c r="C612" i="93"/>
  <c r="G612" i="93" s="1"/>
  <c r="C611" i="93"/>
  <c r="G611" i="93" s="1"/>
  <c r="C610" i="93"/>
  <c r="G610" i="93" s="1"/>
  <c r="C609" i="93"/>
  <c r="G609" i="93" s="1"/>
  <c r="C608" i="93"/>
  <c r="G608" i="93" s="1"/>
  <c r="C607" i="93"/>
  <c r="G607" i="93" s="1"/>
  <c r="C606" i="93"/>
  <c r="G606" i="93" s="1"/>
  <c r="C605" i="93"/>
  <c r="G605" i="93" s="1"/>
  <c r="C604" i="93"/>
  <c r="G604" i="93" s="1"/>
  <c r="C603" i="93"/>
  <c r="G603" i="93" s="1"/>
  <c r="C602" i="93"/>
  <c r="G602" i="93" s="1"/>
  <c r="C601" i="93"/>
  <c r="G601" i="93" s="1"/>
  <c r="C600" i="93"/>
  <c r="G600" i="93" s="1"/>
  <c r="C599" i="93"/>
  <c r="G599" i="93" s="1"/>
  <c r="C598" i="93"/>
  <c r="G598" i="93" s="1"/>
  <c r="C597" i="93"/>
  <c r="G597" i="93" s="1"/>
  <c r="C596" i="93"/>
  <c r="G596" i="93" s="1"/>
  <c r="C595" i="93"/>
  <c r="G595" i="93" s="1"/>
  <c r="C594" i="93"/>
  <c r="G594" i="93" s="1"/>
  <c r="C593" i="93"/>
  <c r="G593" i="93" s="1"/>
  <c r="C592" i="93"/>
  <c r="G592" i="93" s="1"/>
  <c r="C591" i="93"/>
  <c r="G591" i="93" s="1"/>
  <c r="C590" i="93"/>
  <c r="G590" i="93" s="1"/>
  <c r="C589" i="93"/>
  <c r="G589" i="93" s="1"/>
  <c r="C588" i="93"/>
  <c r="G588" i="93" s="1"/>
  <c r="C587" i="93"/>
  <c r="G587" i="93" s="1"/>
  <c r="C586" i="93"/>
  <c r="G586" i="93" s="1"/>
  <c r="C585" i="93"/>
  <c r="G585" i="93" s="1"/>
  <c r="C584" i="93"/>
  <c r="G584" i="93" s="1"/>
  <c r="C583" i="93"/>
  <c r="G583" i="93" s="1"/>
  <c r="C582" i="93"/>
  <c r="G582" i="93" s="1"/>
  <c r="C581" i="93"/>
  <c r="G581" i="93" s="1"/>
  <c r="C580" i="93"/>
  <c r="G580" i="93" s="1"/>
  <c r="C579" i="93"/>
  <c r="G579" i="93" s="1"/>
  <c r="C578" i="93"/>
  <c r="G578" i="93" s="1"/>
  <c r="C577" i="93"/>
  <c r="G577" i="93" s="1"/>
  <c r="C576" i="93"/>
  <c r="G576" i="93" s="1"/>
  <c r="C575" i="93"/>
  <c r="G575" i="93" s="1"/>
  <c r="C574" i="93"/>
  <c r="G574" i="93" s="1"/>
  <c r="C573" i="93"/>
  <c r="G573" i="93" s="1"/>
  <c r="C572" i="93"/>
  <c r="G572" i="93" s="1"/>
  <c r="C571" i="93"/>
  <c r="G571" i="93" s="1"/>
  <c r="C570" i="93"/>
  <c r="G570" i="93" s="1"/>
  <c r="C569" i="93"/>
  <c r="G569" i="93" s="1"/>
  <c r="C568" i="93"/>
  <c r="G568" i="93" s="1"/>
  <c r="C567" i="93"/>
  <c r="G567" i="93" s="1"/>
  <c r="G566" i="93"/>
  <c r="C566" i="93"/>
  <c r="C565" i="93"/>
  <c r="G565" i="93" s="1"/>
  <c r="C564" i="93"/>
  <c r="G564" i="93" s="1"/>
  <c r="C563" i="93"/>
  <c r="G563" i="93" s="1"/>
  <c r="C562" i="93"/>
  <c r="G562" i="93" s="1"/>
  <c r="C561" i="93"/>
  <c r="G561" i="93" s="1"/>
  <c r="C560" i="93"/>
  <c r="G560" i="93" s="1"/>
  <c r="C559" i="93"/>
  <c r="G559" i="93" s="1"/>
  <c r="C558" i="93"/>
  <c r="G558" i="93" s="1"/>
  <c r="C557" i="93"/>
  <c r="G557" i="93" s="1"/>
  <c r="C556" i="93"/>
  <c r="G556" i="93" s="1"/>
  <c r="C555" i="93"/>
  <c r="G555" i="93" s="1"/>
  <c r="C554" i="93"/>
  <c r="G554" i="93" s="1"/>
  <c r="C553" i="93"/>
  <c r="G553" i="93" s="1"/>
  <c r="C552" i="93"/>
  <c r="G552" i="93" s="1"/>
  <c r="C551" i="93"/>
  <c r="G551" i="93" s="1"/>
  <c r="C550" i="93"/>
  <c r="G550" i="93" s="1"/>
  <c r="C549" i="93"/>
  <c r="G549" i="93" s="1"/>
  <c r="C548" i="93"/>
  <c r="G548" i="93" s="1"/>
  <c r="C547" i="93"/>
  <c r="G547" i="93" s="1"/>
  <c r="C546" i="93"/>
  <c r="G546" i="93" s="1"/>
  <c r="C545" i="93"/>
  <c r="G545" i="93" s="1"/>
  <c r="C544" i="93"/>
  <c r="G544" i="93" s="1"/>
  <c r="C543" i="93"/>
  <c r="G543" i="93" s="1"/>
  <c r="C542" i="93"/>
  <c r="G542" i="93" s="1"/>
  <c r="C541" i="93"/>
  <c r="G541" i="93" s="1"/>
  <c r="C540" i="93"/>
  <c r="G540" i="93" s="1"/>
  <c r="C539" i="93"/>
  <c r="G539" i="93" s="1"/>
  <c r="C538" i="93"/>
  <c r="G538" i="93" s="1"/>
  <c r="C537" i="93"/>
  <c r="G537" i="93" s="1"/>
  <c r="C536" i="93"/>
  <c r="G536" i="93" s="1"/>
  <c r="C535" i="93"/>
  <c r="G535" i="93" s="1"/>
  <c r="C534" i="93"/>
  <c r="G534" i="93" s="1"/>
  <c r="C533" i="93"/>
  <c r="G533" i="93" s="1"/>
  <c r="C532" i="93"/>
  <c r="G532" i="93" s="1"/>
  <c r="C531" i="93"/>
  <c r="G531" i="93" s="1"/>
  <c r="C530" i="93"/>
  <c r="G530" i="93" s="1"/>
  <c r="C529" i="93"/>
  <c r="G529" i="93" s="1"/>
  <c r="C528" i="93"/>
  <c r="G528" i="93" s="1"/>
  <c r="C527" i="93"/>
  <c r="G527" i="93" s="1"/>
  <c r="C526" i="93"/>
  <c r="G526" i="93" s="1"/>
  <c r="C525" i="93"/>
  <c r="G525" i="93" s="1"/>
  <c r="C524" i="93"/>
  <c r="G524" i="93" s="1"/>
  <c r="C523" i="93"/>
  <c r="G523" i="93" s="1"/>
  <c r="C522" i="93"/>
  <c r="G522" i="93" s="1"/>
  <c r="C521" i="93"/>
  <c r="G521" i="93" s="1"/>
  <c r="C520" i="93"/>
  <c r="G520" i="93" s="1"/>
  <c r="C519" i="93"/>
  <c r="G519" i="93" s="1"/>
  <c r="C518" i="93"/>
  <c r="G518" i="93" s="1"/>
  <c r="C517" i="93"/>
  <c r="G517" i="93" s="1"/>
  <c r="C516" i="93"/>
  <c r="G516" i="93" s="1"/>
  <c r="C515" i="93"/>
  <c r="G515" i="93" s="1"/>
  <c r="C514" i="93"/>
  <c r="G514" i="93" s="1"/>
  <c r="C513" i="93"/>
  <c r="G513" i="93" s="1"/>
  <c r="C512" i="93"/>
  <c r="G512" i="93" s="1"/>
  <c r="C511" i="93"/>
  <c r="G511" i="93" s="1"/>
  <c r="C510" i="93"/>
  <c r="G510" i="93" s="1"/>
  <c r="C509" i="93"/>
  <c r="G509" i="93" s="1"/>
  <c r="C508" i="93"/>
  <c r="G508" i="93" s="1"/>
  <c r="C507" i="93"/>
  <c r="G507" i="93" s="1"/>
  <c r="C506" i="93"/>
  <c r="G506" i="93" s="1"/>
  <c r="C505" i="93"/>
  <c r="G505" i="93" s="1"/>
  <c r="C504" i="93"/>
  <c r="G504" i="93" s="1"/>
  <c r="C503" i="93"/>
  <c r="G503" i="93" s="1"/>
  <c r="C502" i="93"/>
  <c r="G502" i="93" s="1"/>
  <c r="C501" i="93"/>
  <c r="G501" i="93" s="1"/>
  <c r="C500" i="93"/>
  <c r="G500" i="93" s="1"/>
  <c r="C499" i="93"/>
  <c r="G499" i="93" s="1"/>
  <c r="C498" i="93"/>
  <c r="G498" i="93" s="1"/>
  <c r="C497" i="93"/>
  <c r="G497" i="93" s="1"/>
  <c r="C496" i="93"/>
  <c r="G496" i="93" s="1"/>
  <c r="C495" i="93"/>
  <c r="G495" i="93" s="1"/>
  <c r="C494" i="93"/>
  <c r="G494" i="93" s="1"/>
  <c r="C493" i="93"/>
  <c r="G493" i="93" s="1"/>
  <c r="C492" i="93"/>
  <c r="G492" i="93" s="1"/>
  <c r="C491" i="93"/>
  <c r="G491" i="93" s="1"/>
  <c r="C490" i="93"/>
  <c r="G490" i="93" s="1"/>
  <c r="C489" i="93"/>
  <c r="G489" i="93" s="1"/>
  <c r="C488" i="93"/>
  <c r="G488" i="93" s="1"/>
  <c r="C487" i="93"/>
  <c r="G487" i="93" s="1"/>
  <c r="C486" i="93"/>
  <c r="G486" i="93" s="1"/>
  <c r="C485" i="93"/>
  <c r="G485" i="93" s="1"/>
  <c r="C484" i="93"/>
  <c r="G484" i="93" s="1"/>
  <c r="C483" i="93"/>
  <c r="G483" i="93" s="1"/>
  <c r="C482" i="93"/>
  <c r="G482" i="93" s="1"/>
  <c r="C481" i="93"/>
  <c r="G481" i="93" s="1"/>
  <c r="C480" i="93"/>
  <c r="G480" i="93" s="1"/>
  <c r="C479" i="93"/>
  <c r="G479" i="93" s="1"/>
  <c r="G478" i="93"/>
  <c r="C478" i="93"/>
  <c r="C477" i="93"/>
  <c r="G477" i="93" s="1"/>
  <c r="C476" i="93"/>
  <c r="G476" i="93" s="1"/>
  <c r="C475" i="93"/>
  <c r="G475" i="93" s="1"/>
  <c r="G474" i="93"/>
  <c r="C474" i="93"/>
  <c r="C473" i="93"/>
  <c r="G473" i="93" s="1"/>
  <c r="C472" i="93"/>
  <c r="G472" i="93" s="1"/>
  <c r="C471" i="93"/>
  <c r="G471" i="93" s="1"/>
  <c r="C470" i="93"/>
  <c r="G470" i="93" s="1"/>
  <c r="C469" i="93"/>
  <c r="G469" i="93" s="1"/>
  <c r="C468" i="93"/>
  <c r="G468" i="93" s="1"/>
  <c r="C467" i="93"/>
  <c r="G467" i="93" s="1"/>
  <c r="C466" i="93"/>
  <c r="G466" i="93" s="1"/>
  <c r="C465" i="93"/>
  <c r="G465" i="93" s="1"/>
  <c r="C464" i="93"/>
  <c r="G464" i="93" s="1"/>
  <c r="C463" i="93"/>
  <c r="G463" i="93" s="1"/>
  <c r="C462" i="93"/>
  <c r="G462" i="93" s="1"/>
  <c r="C461" i="93"/>
  <c r="G461" i="93" s="1"/>
  <c r="C460" i="93"/>
  <c r="G460" i="93" s="1"/>
  <c r="C459" i="93"/>
  <c r="G459" i="93" s="1"/>
  <c r="C458" i="93"/>
  <c r="G458" i="93" s="1"/>
  <c r="C457" i="93"/>
  <c r="G457" i="93" s="1"/>
  <c r="C456" i="93"/>
  <c r="G456" i="93" s="1"/>
  <c r="C455" i="93"/>
  <c r="G455" i="93" s="1"/>
  <c r="C454" i="93"/>
  <c r="G454" i="93" s="1"/>
  <c r="C453" i="93"/>
  <c r="G453" i="93" s="1"/>
  <c r="C452" i="93"/>
  <c r="G452" i="93" s="1"/>
  <c r="C451" i="93"/>
  <c r="G451" i="93" s="1"/>
  <c r="C450" i="93"/>
  <c r="G450" i="93" s="1"/>
  <c r="C449" i="93"/>
  <c r="G449" i="93" s="1"/>
  <c r="C448" i="93"/>
  <c r="G448" i="93" s="1"/>
  <c r="C447" i="93"/>
  <c r="G447" i="93" s="1"/>
  <c r="C446" i="93"/>
  <c r="G446" i="93" s="1"/>
  <c r="C445" i="93"/>
  <c r="G445" i="93" s="1"/>
  <c r="C444" i="93"/>
  <c r="G444" i="93" s="1"/>
  <c r="C443" i="93"/>
  <c r="G443" i="93" s="1"/>
  <c r="C442" i="93"/>
  <c r="G442" i="93" s="1"/>
  <c r="C441" i="93"/>
  <c r="G441" i="93" s="1"/>
  <c r="C440" i="93"/>
  <c r="G440" i="93" s="1"/>
  <c r="C439" i="93"/>
  <c r="G439" i="93" s="1"/>
  <c r="C438" i="93"/>
  <c r="G438" i="93" s="1"/>
  <c r="C437" i="93"/>
  <c r="G437" i="93" s="1"/>
  <c r="C436" i="93"/>
  <c r="G436" i="93" s="1"/>
  <c r="C435" i="93"/>
  <c r="G435" i="93" s="1"/>
  <c r="C434" i="93"/>
  <c r="G434" i="93" s="1"/>
  <c r="C433" i="93"/>
  <c r="G433" i="93" s="1"/>
  <c r="C432" i="93"/>
  <c r="G432" i="93" s="1"/>
  <c r="C431" i="93"/>
  <c r="G431" i="93" s="1"/>
  <c r="C430" i="93"/>
  <c r="G430" i="93" s="1"/>
  <c r="C429" i="93"/>
  <c r="G429" i="93" s="1"/>
  <c r="C428" i="93"/>
  <c r="G428" i="93" s="1"/>
  <c r="C427" i="93"/>
  <c r="G427" i="93" s="1"/>
  <c r="C426" i="93"/>
  <c r="G426" i="93" s="1"/>
  <c r="C425" i="93"/>
  <c r="G425" i="93" s="1"/>
  <c r="C424" i="93"/>
  <c r="G424" i="93" s="1"/>
  <c r="C423" i="93"/>
  <c r="G423" i="93" s="1"/>
  <c r="C422" i="93"/>
  <c r="G422" i="93" s="1"/>
  <c r="C421" i="93"/>
  <c r="G421" i="93" s="1"/>
  <c r="C420" i="93"/>
  <c r="G420" i="93" s="1"/>
  <c r="C419" i="93"/>
  <c r="G419" i="93" s="1"/>
  <c r="C418" i="93"/>
  <c r="G418" i="93" s="1"/>
  <c r="C417" i="93"/>
  <c r="G417" i="93" s="1"/>
  <c r="C416" i="93"/>
  <c r="G416" i="93" s="1"/>
  <c r="C415" i="93"/>
  <c r="G415" i="93" s="1"/>
  <c r="C414" i="93"/>
  <c r="G414" i="93" s="1"/>
  <c r="C413" i="93"/>
  <c r="G413" i="93" s="1"/>
  <c r="C412" i="93"/>
  <c r="G412" i="93" s="1"/>
  <c r="C411" i="93"/>
  <c r="G411" i="93" s="1"/>
  <c r="C410" i="93"/>
  <c r="G410" i="93" s="1"/>
  <c r="C409" i="93"/>
  <c r="G409" i="93" s="1"/>
  <c r="C408" i="93"/>
  <c r="G408" i="93" s="1"/>
  <c r="C407" i="93"/>
  <c r="G407" i="93" s="1"/>
  <c r="G406" i="93"/>
  <c r="C406" i="93"/>
  <c r="C405" i="93"/>
  <c r="G405" i="93" s="1"/>
  <c r="C404" i="93"/>
  <c r="G404" i="93" s="1"/>
  <c r="C403" i="93"/>
  <c r="G403" i="93" s="1"/>
  <c r="C402" i="93"/>
  <c r="G402" i="93" s="1"/>
  <c r="C401" i="93"/>
  <c r="G401" i="93" s="1"/>
  <c r="C400" i="93"/>
  <c r="G400" i="93" s="1"/>
  <c r="C399" i="93"/>
  <c r="G399" i="93" s="1"/>
  <c r="C398" i="93"/>
  <c r="G398" i="93" s="1"/>
  <c r="C397" i="93"/>
  <c r="G397" i="93" s="1"/>
  <c r="C396" i="93"/>
  <c r="G396" i="93" s="1"/>
  <c r="C395" i="93"/>
  <c r="G395" i="93" s="1"/>
  <c r="C394" i="93"/>
  <c r="G394" i="93" s="1"/>
  <c r="C393" i="93"/>
  <c r="G393" i="93" s="1"/>
  <c r="C392" i="93"/>
  <c r="G392" i="93" s="1"/>
  <c r="C391" i="93"/>
  <c r="G391" i="93" s="1"/>
  <c r="C390" i="93"/>
  <c r="G390" i="93" s="1"/>
  <c r="C389" i="93"/>
  <c r="G389" i="93" s="1"/>
  <c r="C388" i="93"/>
  <c r="G388" i="93" s="1"/>
  <c r="C387" i="93"/>
  <c r="G387" i="93" s="1"/>
  <c r="C386" i="93"/>
  <c r="G386" i="93" s="1"/>
  <c r="C385" i="93"/>
  <c r="G385" i="93" s="1"/>
  <c r="C384" i="93"/>
  <c r="G384" i="93" s="1"/>
  <c r="C383" i="93"/>
  <c r="G383" i="93" s="1"/>
  <c r="C382" i="93"/>
  <c r="G382" i="93" s="1"/>
  <c r="C381" i="93"/>
  <c r="G381" i="93" s="1"/>
  <c r="C380" i="93"/>
  <c r="G380" i="93" s="1"/>
  <c r="C379" i="93"/>
  <c r="G379" i="93" s="1"/>
  <c r="C378" i="93"/>
  <c r="G378" i="93" s="1"/>
  <c r="C377" i="93"/>
  <c r="G377" i="93" s="1"/>
  <c r="C376" i="93"/>
  <c r="G376" i="93" s="1"/>
  <c r="C375" i="93"/>
  <c r="G375" i="93" s="1"/>
  <c r="C374" i="93"/>
  <c r="G374" i="93" s="1"/>
  <c r="C373" i="93"/>
  <c r="G373" i="93" s="1"/>
  <c r="C372" i="93"/>
  <c r="G372" i="93" s="1"/>
  <c r="C371" i="93"/>
  <c r="G371" i="93" s="1"/>
  <c r="C370" i="93"/>
  <c r="G370" i="93" s="1"/>
  <c r="C369" i="93"/>
  <c r="G369" i="93" s="1"/>
  <c r="C368" i="93"/>
  <c r="G368" i="93" s="1"/>
  <c r="C367" i="93"/>
  <c r="G367" i="93" s="1"/>
  <c r="C366" i="93"/>
  <c r="G366" i="93" s="1"/>
  <c r="C365" i="93"/>
  <c r="G365" i="93" s="1"/>
  <c r="C364" i="93"/>
  <c r="G364" i="93" s="1"/>
  <c r="C363" i="93"/>
  <c r="G363" i="93" s="1"/>
  <c r="C362" i="93"/>
  <c r="G362" i="93" s="1"/>
  <c r="C361" i="93"/>
  <c r="G361" i="93" s="1"/>
  <c r="C360" i="93"/>
  <c r="G360" i="93" s="1"/>
  <c r="C359" i="93"/>
  <c r="G359" i="93" s="1"/>
  <c r="C358" i="93"/>
  <c r="G358" i="93" s="1"/>
  <c r="C357" i="93"/>
  <c r="G357" i="93" s="1"/>
  <c r="C356" i="93"/>
  <c r="G356" i="93" s="1"/>
  <c r="C355" i="93"/>
  <c r="G355" i="93" s="1"/>
  <c r="C354" i="93"/>
  <c r="G354" i="93" s="1"/>
  <c r="C353" i="93"/>
  <c r="G353" i="93" s="1"/>
  <c r="C352" i="93"/>
  <c r="G352" i="93" s="1"/>
  <c r="C351" i="93"/>
  <c r="G351" i="93" s="1"/>
  <c r="C350" i="93"/>
  <c r="G350" i="93" s="1"/>
  <c r="C349" i="93"/>
  <c r="G349" i="93" s="1"/>
  <c r="C348" i="93"/>
  <c r="G348" i="93" s="1"/>
  <c r="C347" i="93"/>
  <c r="G347" i="93" s="1"/>
  <c r="G346" i="93"/>
  <c r="C346" i="93"/>
  <c r="C345" i="93"/>
  <c r="G345" i="93" s="1"/>
  <c r="C344" i="93"/>
  <c r="G344" i="93" s="1"/>
  <c r="C343" i="93"/>
  <c r="G343" i="93" s="1"/>
  <c r="C342" i="93"/>
  <c r="G342" i="93" s="1"/>
  <c r="C341" i="93"/>
  <c r="G341" i="93" s="1"/>
  <c r="C340" i="93"/>
  <c r="G340" i="93" s="1"/>
  <c r="C339" i="93"/>
  <c r="G339" i="93" s="1"/>
  <c r="C338" i="93"/>
  <c r="G338" i="93" s="1"/>
  <c r="C337" i="93"/>
  <c r="G337" i="93" s="1"/>
  <c r="C336" i="93"/>
  <c r="G336" i="93" s="1"/>
  <c r="C335" i="93"/>
  <c r="G335" i="93" s="1"/>
  <c r="C334" i="93"/>
  <c r="G334" i="93" s="1"/>
  <c r="C333" i="93"/>
  <c r="G333" i="93" s="1"/>
  <c r="C332" i="93"/>
  <c r="G332" i="93" s="1"/>
  <c r="C331" i="93"/>
  <c r="G331" i="93" s="1"/>
  <c r="C330" i="93"/>
  <c r="G330" i="93" s="1"/>
  <c r="C329" i="93"/>
  <c r="G329" i="93" s="1"/>
  <c r="C328" i="93"/>
  <c r="G328" i="93" s="1"/>
  <c r="C327" i="93"/>
  <c r="G327" i="93" s="1"/>
  <c r="C326" i="93"/>
  <c r="G326" i="93" s="1"/>
  <c r="C325" i="93"/>
  <c r="G325" i="93" s="1"/>
  <c r="C324" i="93"/>
  <c r="G324" i="93" s="1"/>
  <c r="C323" i="93"/>
  <c r="G323" i="93" s="1"/>
  <c r="C322" i="93"/>
  <c r="G322" i="93" s="1"/>
  <c r="C321" i="93"/>
  <c r="G321" i="93" s="1"/>
  <c r="C320" i="93"/>
  <c r="G320" i="93" s="1"/>
  <c r="C319" i="93"/>
  <c r="G319" i="93" s="1"/>
  <c r="C318" i="93"/>
  <c r="G318" i="93" s="1"/>
  <c r="C317" i="93"/>
  <c r="G317" i="93" s="1"/>
  <c r="C316" i="93"/>
  <c r="G316" i="93" s="1"/>
  <c r="C315" i="93"/>
  <c r="G315" i="93" s="1"/>
  <c r="G314" i="93"/>
  <c r="C314" i="93"/>
  <c r="C313" i="93"/>
  <c r="G313" i="93" s="1"/>
  <c r="C312" i="93"/>
  <c r="G312" i="93" s="1"/>
  <c r="C311" i="93"/>
  <c r="G311" i="93" s="1"/>
  <c r="C310" i="93"/>
  <c r="G310" i="93" s="1"/>
  <c r="C309" i="93"/>
  <c r="G309" i="93" s="1"/>
  <c r="C308" i="93"/>
  <c r="G308" i="93" s="1"/>
  <c r="C307" i="93"/>
  <c r="G307" i="93" s="1"/>
  <c r="C306" i="93"/>
  <c r="G306" i="93" s="1"/>
  <c r="C305" i="93"/>
  <c r="G305" i="93" s="1"/>
  <c r="C304" i="93"/>
  <c r="G304" i="93" s="1"/>
  <c r="C303" i="93"/>
  <c r="G303" i="93" s="1"/>
  <c r="C302" i="93"/>
  <c r="G302" i="93" s="1"/>
  <c r="C301" i="93"/>
  <c r="G301" i="93" s="1"/>
  <c r="C300" i="93"/>
  <c r="G300" i="93" s="1"/>
  <c r="C299" i="93"/>
  <c r="G299" i="93" s="1"/>
  <c r="C298" i="93"/>
  <c r="G298" i="93" s="1"/>
  <c r="C297" i="93"/>
  <c r="G297" i="93" s="1"/>
  <c r="C296" i="93"/>
  <c r="G296" i="93" s="1"/>
  <c r="C295" i="93"/>
  <c r="G295" i="93" s="1"/>
  <c r="C294" i="93"/>
  <c r="G294" i="93" s="1"/>
  <c r="C293" i="93"/>
  <c r="G293" i="93" s="1"/>
  <c r="C292" i="93"/>
  <c r="G292" i="93" s="1"/>
  <c r="C291" i="93"/>
  <c r="G291" i="93" s="1"/>
  <c r="C290" i="93"/>
  <c r="G290" i="93" s="1"/>
  <c r="C289" i="93"/>
  <c r="G289" i="93" s="1"/>
  <c r="C288" i="93"/>
  <c r="G288" i="93" s="1"/>
  <c r="C287" i="93"/>
  <c r="G287" i="93" s="1"/>
  <c r="C286" i="93"/>
  <c r="G286" i="93" s="1"/>
  <c r="C285" i="93"/>
  <c r="G285" i="93" s="1"/>
  <c r="C284" i="93"/>
  <c r="G284" i="93" s="1"/>
  <c r="C283" i="93"/>
  <c r="G283" i="93" s="1"/>
  <c r="C282" i="93"/>
  <c r="G282" i="93" s="1"/>
  <c r="C281" i="93"/>
  <c r="G281" i="93" s="1"/>
  <c r="C280" i="93"/>
  <c r="G280" i="93" s="1"/>
  <c r="C279" i="93"/>
  <c r="G279" i="93" s="1"/>
  <c r="C278" i="93"/>
  <c r="G278" i="93" s="1"/>
  <c r="C277" i="93"/>
  <c r="G277" i="93" s="1"/>
  <c r="C276" i="93"/>
  <c r="G276" i="93" s="1"/>
  <c r="C275" i="93"/>
  <c r="G275" i="93" s="1"/>
  <c r="C274" i="93"/>
  <c r="G274" i="93" s="1"/>
  <c r="C273" i="93"/>
  <c r="G273" i="93" s="1"/>
  <c r="C272" i="93"/>
  <c r="G272" i="93" s="1"/>
  <c r="C271" i="93"/>
  <c r="G271" i="93" s="1"/>
  <c r="C270" i="93"/>
  <c r="G270" i="93" s="1"/>
  <c r="C269" i="93"/>
  <c r="G269" i="93" s="1"/>
  <c r="C268" i="93"/>
  <c r="G268" i="93" s="1"/>
  <c r="C267" i="93"/>
  <c r="G267" i="93" s="1"/>
  <c r="C266" i="93"/>
  <c r="G266" i="93" s="1"/>
  <c r="C265" i="93"/>
  <c r="G265" i="93" s="1"/>
  <c r="C264" i="93"/>
  <c r="G264" i="93" s="1"/>
  <c r="C263" i="93"/>
  <c r="G263" i="93" s="1"/>
  <c r="C262" i="93"/>
  <c r="G262" i="93" s="1"/>
  <c r="C261" i="93"/>
  <c r="G261" i="93" s="1"/>
  <c r="C260" i="93"/>
  <c r="G260" i="93" s="1"/>
  <c r="C259" i="93"/>
  <c r="G259" i="93" s="1"/>
  <c r="C258" i="93"/>
  <c r="G258" i="93" s="1"/>
  <c r="C257" i="93"/>
  <c r="G257" i="93" s="1"/>
  <c r="C256" i="93"/>
  <c r="G256" i="93" s="1"/>
  <c r="C255" i="93"/>
  <c r="G255" i="93" s="1"/>
  <c r="C254" i="93"/>
  <c r="G254" i="93" s="1"/>
  <c r="C253" i="93"/>
  <c r="G253" i="93" s="1"/>
  <c r="C252" i="93"/>
  <c r="G252" i="93" s="1"/>
  <c r="C251" i="93"/>
  <c r="G251" i="93" s="1"/>
  <c r="G250" i="93"/>
  <c r="C250" i="93"/>
  <c r="C249" i="93"/>
  <c r="G249" i="93" s="1"/>
  <c r="C248" i="93"/>
  <c r="G248" i="93" s="1"/>
  <c r="C247" i="93"/>
  <c r="G247" i="93" s="1"/>
  <c r="C246" i="93"/>
  <c r="G246" i="93" s="1"/>
  <c r="C245" i="93"/>
  <c r="G245" i="93" s="1"/>
  <c r="C244" i="93"/>
  <c r="G244" i="93" s="1"/>
  <c r="C243" i="93"/>
  <c r="G243" i="93" s="1"/>
  <c r="C242" i="93"/>
  <c r="G242" i="93" s="1"/>
  <c r="C241" i="93"/>
  <c r="G241" i="93" s="1"/>
  <c r="C240" i="93"/>
  <c r="G240" i="93" s="1"/>
  <c r="C239" i="93"/>
  <c r="G239" i="93" s="1"/>
  <c r="C238" i="93"/>
  <c r="G238" i="93" s="1"/>
  <c r="C237" i="93"/>
  <c r="G237" i="93" s="1"/>
  <c r="C236" i="93"/>
  <c r="G236" i="93" s="1"/>
  <c r="C235" i="93"/>
  <c r="G235" i="93" s="1"/>
  <c r="C234" i="93"/>
  <c r="G234" i="93" s="1"/>
  <c r="C233" i="93"/>
  <c r="G233" i="93" s="1"/>
  <c r="C232" i="93"/>
  <c r="G232" i="93" s="1"/>
  <c r="C231" i="93"/>
  <c r="G231" i="93" s="1"/>
  <c r="C230" i="93"/>
  <c r="G230" i="93" s="1"/>
  <c r="C229" i="93"/>
  <c r="G229" i="93" s="1"/>
  <c r="C228" i="93"/>
  <c r="G228" i="93" s="1"/>
  <c r="C227" i="93"/>
  <c r="G227" i="93" s="1"/>
  <c r="C226" i="93"/>
  <c r="G226" i="93" s="1"/>
  <c r="C225" i="93"/>
  <c r="G225" i="93" s="1"/>
  <c r="C224" i="93"/>
  <c r="G224" i="93" s="1"/>
  <c r="C223" i="93"/>
  <c r="G223" i="93" s="1"/>
  <c r="C222" i="93"/>
  <c r="G222" i="93" s="1"/>
  <c r="C221" i="93"/>
  <c r="G221" i="93" s="1"/>
  <c r="C220" i="93"/>
  <c r="G220" i="93" s="1"/>
  <c r="C219" i="93"/>
  <c r="G219" i="93" s="1"/>
  <c r="C218" i="93"/>
  <c r="G218" i="93" s="1"/>
  <c r="C217" i="93"/>
  <c r="G217" i="93" s="1"/>
  <c r="C216" i="93"/>
  <c r="G216" i="93" s="1"/>
  <c r="C215" i="93"/>
  <c r="G215" i="93" s="1"/>
  <c r="C214" i="93"/>
  <c r="G214" i="93" s="1"/>
  <c r="C213" i="93"/>
  <c r="G213" i="93" s="1"/>
  <c r="C212" i="93"/>
  <c r="G212" i="93" s="1"/>
  <c r="C211" i="93"/>
  <c r="G211" i="93" s="1"/>
  <c r="C210" i="93"/>
  <c r="G210" i="93" s="1"/>
  <c r="C209" i="93"/>
  <c r="G209" i="93" s="1"/>
  <c r="C208" i="93"/>
  <c r="G208" i="93" s="1"/>
  <c r="C207" i="93"/>
  <c r="G207" i="93" s="1"/>
  <c r="C206" i="93"/>
  <c r="G206" i="93" s="1"/>
  <c r="C205" i="93"/>
  <c r="G205" i="93" s="1"/>
  <c r="C204" i="93"/>
  <c r="G204" i="93" s="1"/>
  <c r="C203" i="93"/>
  <c r="G203" i="93" s="1"/>
  <c r="C202" i="93"/>
  <c r="G202" i="93" s="1"/>
  <c r="C201" i="93"/>
  <c r="G201" i="93" s="1"/>
  <c r="C200" i="93"/>
  <c r="G200" i="93" s="1"/>
  <c r="C199" i="93"/>
  <c r="G199" i="93" s="1"/>
  <c r="C198" i="93"/>
  <c r="G198" i="93" s="1"/>
  <c r="C197" i="93"/>
  <c r="G197" i="93" s="1"/>
  <c r="C196" i="93"/>
  <c r="G196" i="93" s="1"/>
  <c r="C195" i="93"/>
  <c r="G195" i="93" s="1"/>
  <c r="C194" i="93"/>
  <c r="G194" i="93" s="1"/>
  <c r="C193" i="93"/>
  <c r="G193" i="93" s="1"/>
  <c r="C192" i="93"/>
  <c r="G192" i="93" s="1"/>
  <c r="C191" i="93"/>
  <c r="G191" i="93" s="1"/>
  <c r="C190" i="93"/>
  <c r="G190" i="93" s="1"/>
  <c r="C189" i="93"/>
  <c r="G189" i="93" s="1"/>
  <c r="C188" i="93"/>
  <c r="G188" i="93" s="1"/>
  <c r="C187" i="93"/>
  <c r="G187" i="93" s="1"/>
  <c r="C186" i="93"/>
  <c r="G186" i="93" s="1"/>
  <c r="C185" i="93"/>
  <c r="G185" i="93" s="1"/>
  <c r="C184" i="93"/>
  <c r="G184" i="93" s="1"/>
  <c r="C183" i="93"/>
  <c r="G183" i="93" s="1"/>
  <c r="C182" i="93"/>
  <c r="G182" i="93" s="1"/>
  <c r="C181" i="93"/>
  <c r="G181" i="93" s="1"/>
  <c r="C180" i="93"/>
  <c r="G180" i="93" s="1"/>
  <c r="C179" i="93"/>
  <c r="G179" i="93" s="1"/>
  <c r="C178" i="93"/>
  <c r="G178" i="93" s="1"/>
  <c r="C177" i="93"/>
  <c r="G177" i="93" s="1"/>
  <c r="C176" i="93"/>
  <c r="G176" i="93" s="1"/>
  <c r="C175" i="93"/>
  <c r="G175" i="93" s="1"/>
  <c r="C174" i="93"/>
  <c r="G174" i="93" s="1"/>
  <c r="C173" i="93"/>
  <c r="G173" i="93" s="1"/>
  <c r="C172" i="93"/>
  <c r="G172" i="93" s="1"/>
  <c r="C171" i="93"/>
  <c r="G171" i="93" s="1"/>
  <c r="C170" i="93"/>
  <c r="G170" i="93" s="1"/>
  <c r="C169" i="93"/>
  <c r="G169" i="93" s="1"/>
  <c r="C168" i="93"/>
  <c r="G168" i="93" s="1"/>
  <c r="C167" i="93"/>
  <c r="G167" i="93" s="1"/>
  <c r="C166" i="93"/>
  <c r="G166" i="93" s="1"/>
  <c r="C165" i="93"/>
  <c r="G165" i="93" s="1"/>
  <c r="C164" i="93"/>
  <c r="G164" i="93" s="1"/>
  <c r="C163" i="93"/>
  <c r="G163" i="93" s="1"/>
  <c r="C162" i="93"/>
  <c r="G162" i="93" s="1"/>
  <c r="C161" i="93"/>
  <c r="G161" i="93" s="1"/>
  <c r="C160" i="93"/>
  <c r="G160" i="93" s="1"/>
  <c r="C159" i="93"/>
  <c r="G159" i="93" s="1"/>
  <c r="C158" i="93"/>
  <c r="G158" i="93" s="1"/>
  <c r="C157" i="93"/>
  <c r="G157" i="93" s="1"/>
  <c r="C156" i="93"/>
  <c r="G156" i="93" s="1"/>
  <c r="C155" i="93"/>
  <c r="G155" i="93" s="1"/>
  <c r="C154" i="93"/>
  <c r="G154" i="93" s="1"/>
  <c r="C153" i="93"/>
  <c r="G153" i="93" s="1"/>
  <c r="C152" i="93"/>
  <c r="G152" i="93" s="1"/>
  <c r="C151" i="93"/>
  <c r="G151" i="93" s="1"/>
  <c r="C150" i="93"/>
  <c r="G150" i="93" s="1"/>
  <c r="C149" i="93"/>
  <c r="G149" i="93" s="1"/>
  <c r="C148" i="93"/>
  <c r="G148" i="93" s="1"/>
  <c r="C147" i="93"/>
  <c r="G147" i="93" s="1"/>
  <c r="C146" i="93"/>
  <c r="G146" i="93" s="1"/>
  <c r="C145" i="93"/>
  <c r="G145" i="93" s="1"/>
  <c r="C144" i="93"/>
  <c r="G144" i="93" s="1"/>
  <c r="C143" i="93"/>
  <c r="G143" i="93" s="1"/>
  <c r="C142" i="93"/>
  <c r="G142" i="93" s="1"/>
  <c r="C141" i="93"/>
  <c r="G141" i="93" s="1"/>
  <c r="C140" i="93"/>
  <c r="G140" i="93" s="1"/>
  <c r="C139" i="93"/>
  <c r="G139" i="93" s="1"/>
  <c r="C138" i="93"/>
  <c r="G138" i="93" s="1"/>
  <c r="C137" i="93"/>
  <c r="G137" i="93" s="1"/>
  <c r="C136" i="93"/>
  <c r="G136" i="93" s="1"/>
  <c r="C135" i="93"/>
  <c r="G135" i="93" s="1"/>
  <c r="C134" i="93"/>
  <c r="G134" i="93" s="1"/>
  <c r="C133" i="93"/>
  <c r="G133" i="93" s="1"/>
  <c r="C132" i="93"/>
  <c r="G132" i="93" s="1"/>
  <c r="C131" i="93"/>
  <c r="G131" i="93" s="1"/>
  <c r="C130" i="93"/>
  <c r="G130" i="93" s="1"/>
  <c r="C129" i="93"/>
  <c r="G129" i="93" s="1"/>
  <c r="C128" i="93"/>
  <c r="G128" i="93" s="1"/>
  <c r="C127" i="93"/>
  <c r="G127" i="93" s="1"/>
  <c r="C126" i="93"/>
  <c r="G126" i="93" s="1"/>
  <c r="C125" i="93"/>
  <c r="G125" i="93" s="1"/>
  <c r="C124" i="93"/>
  <c r="G124" i="93" s="1"/>
  <c r="C123" i="93"/>
  <c r="G123" i="93" s="1"/>
  <c r="C122" i="93"/>
  <c r="G122" i="93" s="1"/>
  <c r="C121" i="93"/>
  <c r="G121" i="93" s="1"/>
  <c r="C120" i="93"/>
  <c r="G120" i="93" s="1"/>
  <c r="C119" i="93"/>
  <c r="G119" i="93" s="1"/>
  <c r="C118" i="93"/>
  <c r="G118" i="93" s="1"/>
  <c r="C117" i="93"/>
  <c r="G117" i="93" s="1"/>
  <c r="C116" i="93"/>
  <c r="G116" i="93" s="1"/>
  <c r="C115" i="93"/>
  <c r="G115" i="93" s="1"/>
  <c r="C114" i="93"/>
  <c r="G114" i="93" s="1"/>
  <c r="C113" i="93"/>
  <c r="G113" i="93" s="1"/>
  <c r="C112" i="93"/>
  <c r="G112" i="93" s="1"/>
  <c r="C111" i="93"/>
  <c r="G111" i="93" s="1"/>
  <c r="C110" i="93"/>
  <c r="G110" i="93" s="1"/>
  <c r="C109" i="93"/>
  <c r="G109" i="93" s="1"/>
  <c r="C108" i="93"/>
  <c r="G108" i="93" s="1"/>
  <c r="C107" i="93"/>
  <c r="G107" i="93" s="1"/>
  <c r="C106" i="93"/>
  <c r="G106" i="93" s="1"/>
  <c r="C105" i="93"/>
  <c r="G105" i="93" s="1"/>
  <c r="C104" i="93"/>
  <c r="G104" i="93" s="1"/>
  <c r="C103" i="93"/>
  <c r="G103" i="93" s="1"/>
  <c r="C102" i="93"/>
  <c r="G102" i="93" s="1"/>
  <c r="C101" i="93"/>
  <c r="G101" i="93" s="1"/>
  <c r="C100" i="93"/>
  <c r="G100" i="93" s="1"/>
  <c r="C99" i="93"/>
  <c r="G99" i="93" s="1"/>
  <c r="C98" i="93"/>
  <c r="G98" i="93" s="1"/>
  <c r="C97" i="93"/>
  <c r="G97" i="93" s="1"/>
  <c r="C96" i="93"/>
  <c r="G96" i="93" s="1"/>
  <c r="C95" i="93"/>
  <c r="G95" i="93" s="1"/>
  <c r="C94" i="93"/>
  <c r="G94" i="93" s="1"/>
  <c r="C93" i="93"/>
  <c r="G93" i="93" s="1"/>
  <c r="C92" i="93"/>
  <c r="G92" i="93" s="1"/>
  <c r="C91" i="93"/>
  <c r="G91" i="93" s="1"/>
  <c r="C90" i="93"/>
  <c r="G90" i="93" s="1"/>
  <c r="C89" i="93"/>
  <c r="G89" i="93" s="1"/>
  <c r="C88" i="93"/>
  <c r="G88" i="93" s="1"/>
  <c r="C87" i="93"/>
  <c r="G87" i="93" s="1"/>
  <c r="C86" i="93"/>
  <c r="G86" i="93" s="1"/>
  <c r="C85" i="93"/>
  <c r="G85" i="93" s="1"/>
  <c r="C84" i="93"/>
  <c r="G84" i="93" s="1"/>
  <c r="C83" i="93"/>
  <c r="G83" i="93" s="1"/>
  <c r="C82" i="93"/>
  <c r="G82" i="93" s="1"/>
  <c r="C81" i="93"/>
  <c r="G81" i="93" s="1"/>
  <c r="C80" i="93"/>
  <c r="G80" i="93" s="1"/>
  <c r="C79" i="93"/>
  <c r="G79" i="93" s="1"/>
  <c r="C78" i="93"/>
  <c r="G78" i="93" s="1"/>
  <c r="C77" i="93"/>
  <c r="G77" i="93" s="1"/>
  <c r="C76" i="93"/>
  <c r="G76" i="93" s="1"/>
  <c r="C75" i="93"/>
  <c r="G75" i="93" s="1"/>
  <c r="C74" i="93"/>
  <c r="G74" i="93" s="1"/>
  <c r="C73" i="93"/>
  <c r="G73" i="93" s="1"/>
  <c r="C72" i="93"/>
  <c r="G72" i="93" s="1"/>
  <c r="C71" i="93"/>
  <c r="G71" i="93" s="1"/>
  <c r="C70" i="93"/>
  <c r="G70" i="93" s="1"/>
  <c r="C69" i="93"/>
  <c r="G69" i="93" s="1"/>
  <c r="C68" i="93"/>
  <c r="G68" i="93" s="1"/>
  <c r="C67" i="93"/>
  <c r="G67" i="93" s="1"/>
  <c r="C66" i="93"/>
  <c r="G66" i="93" s="1"/>
  <c r="C65" i="93"/>
  <c r="G65" i="93" s="1"/>
  <c r="C64" i="93"/>
  <c r="G64" i="93" s="1"/>
  <c r="C63" i="93"/>
  <c r="G63" i="93" s="1"/>
  <c r="C62" i="93"/>
  <c r="G62" i="93" s="1"/>
  <c r="C61" i="93"/>
  <c r="G61" i="93" s="1"/>
  <c r="C60" i="93"/>
  <c r="G60" i="93" s="1"/>
  <c r="C59" i="93"/>
  <c r="G59" i="93" s="1"/>
  <c r="C58" i="93"/>
  <c r="G58" i="93" s="1"/>
  <c r="C57" i="93"/>
  <c r="G57" i="93" s="1"/>
  <c r="C56" i="93"/>
  <c r="G56" i="93" s="1"/>
  <c r="C55" i="93"/>
  <c r="G55" i="93" s="1"/>
  <c r="C54" i="93"/>
  <c r="G54" i="93" s="1"/>
  <c r="C53" i="93"/>
  <c r="G53" i="93" s="1"/>
  <c r="C52" i="93"/>
  <c r="G52" i="93" s="1"/>
  <c r="C51" i="93"/>
  <c r="G51" i="93" s="1"/>
  <c r="C50" i="93"/>
  <c r="G50" i="93" s="1"/>
  <c r="C49" i="93"/>
  <c r="G49" i="93" s="1"/>
  <c r="C48" i="93"/>
  <c r="G48" i="93" s="1"/>
  <c r="C47" i="93"/>
  <c r="G47" i="93" s="1"/>
  <c r="C46" i="93"/>
  <c r="G46" i="93" s="1"/>
  <c r="C45" i="93"/>
  <c r="G45" i="93" s="1"/>
  <c r="C44" i="93"/>
  <c r="G44" i="93" s="1"/>
  <c r="C43" i="93"/>
  <c r="G43" i="93" s="1"/>
  <c r="C42" i="93"/>
  <c r="G42" i="93" s="1"/>
  <c r="C41" i="93"/>
  <c r="G41" i="93" s="1"/>
  <c r="C40" i="93"/>
  <c r="G40" i="93" s="1"/>
  <c r="C39" i="93"/>
  <c r="G39" i="93" s="1"/>
  <c r="C38" i="93"/>
  <c r="G38" i="93" s="1"/>
  <c r="C37" i="93"/>
  <c r="G37" i="93" s="1"/>
  <c r="C36" i="93"/>
  <c r="G36" i="93" s="1"/>
  <c r="C35" i="93"/>
  <c r="G35" i="93" s="1"/>
  <c r="C34" i="93"/>
  <c r="G34" i="93" s="1"/>
  <c r="C33" i="93"/>
  <c r="G33" i="93" s="1"/>
  <c r="C32" i="93"/>
  <c r="G32" i="93" s="1"/>
  <c r="C31" i="93"/>
  <c r="G31" i="93" s="1"/>
  <c r="C30" i="93"/>
  <c r="G30" i="93" s="1"/>
  <c r="C29" i="93"/>
  <c r="G29" i="93" s="1"/>
  <c r="C28" i="93"/>
  <c r="G28" i="93" s="1"/>
  <c r="C27" i="93"/>
  <c r="G27" i="93" s="1"/>
  <c r="C26" i="93"/>
  <c r="G26" i="93" s="1"/>
  <c r="C25" i="93"/>
  <c r="G25" i="93" s="1"/>
  <c r="C24" i="93"/>
  <c r="G24" i="93" s="1"/>
  <c r="C23" i="93"/>
  <c r="G23" i="93" s="1"/>
  <c r="C22" i="93"/>
  <c r="G22" i="93" s="1"/>
  <c r="C21" i="93"/>
  <c r="G21" i="93" s="1"/>
  <c r="C20" i="93"/>
  <c r="G20" i="93" s="1"/>
  <c r="C19" i="93"/>
  <c r="G19" i="93" s="1"/>
  <c r="C18" i="93"/>
  <c r="G18" i="93" s="1"/>
  <c r="C17" i="93"/>
  <c r="G17" i="93" s="1"/>
  <c r="C16" i="93"/>
  <c r="G16" i="93" s="1"/>
  <c r="C15" i="93"/>
  <c r="G15" i="93" s="1"/>
  <c r="C14" i="93"/>
  <c r="G14" i="93" s="1"/>
  <c r="C13" i="93"/>
  <c r="G13" i="93" s="1"/>
  <c r="C12" i="93"/>
  <c r="G12" i="93" s="1"/>
  <c r="C11" i="93"/>
  <c r="G11" i="93" s="1"/>
  <c r="F10" i="93"/>
  <c r="E10" i="93"/>
  <c r="D10" i="93"/>
  <c r="B10" i="93"/>
  <c r="C1000" i="92"/>
  <c r="G1000" i="92" s="1"/>
  <c r="C999" i="92"/>
  <c r="G999" i="92" s="1"/>
  <c r="C998" i="92"/>
  <c r="G998" i="92" s="1"/>
  <c r="C997" i="92"/>
  <c r="G997" i="92" s="1"/>
  <c r="C996" i="92"/>
  <c r="G996" i="92" s="1"/>
  <c r="C995" i="92"/>
  <c r="G995" i="92" s="1"/>
  <c r="C994" i="92"/>
  <c r="G994" i="92" s="1"/>
  <c r="C993" i="92"/>
  <c r="G993" i="92" s="1"/>
  <c r="C992" i="92"/>
  <c r="G992" i="92" s="1"/>
  <c r="C991" i="92"/>
  <c r="G991" i="92" s="1"/>
  <c r="C990" i="92"/>
  <c r="G990" i="92" s="1"/>
  <c r="C989" i="92"/>
  <c r="G989" i="92" s="1"/>
  <c r="C988" i="92"/>
  <c r="G988" i="92" s="1"/>
  <c r="C987" i="92"/>
  <c r="G987" i="92" s="1"/>
  <c r="C986" i="92"/>
  <c r="G986" i="92" s="1"/>
  <c r="C985" i="92"/>
  <c r="G985" i="92" s="1"/>
  <c r="C984" i="92"/>
  <c r="G984" i="92" s="1"/>
  <c r="C983" i="92"/>
  <c r="G983" i="92" s="1"/>
  <c r="C982" i="92"/>
  <c r="G982" i="92" s="1"/>
  <c r="C981" i="92"/>
  <c r="G981" i="92" s="1"/>
  <c r="C980" i="92"/>
  <c r="G980" i="92" s="1"/>
  <c r="C979" i="92"/>
  <c r="G979" i="92" s="1"/>
  <c r="C978" i="92"/>
  <c r="G978" i="92" s="1"/>
  <c r="C977" i="92"/>
  <c r="G977" i="92" s="1"/>
  <c r="C976" i="92"/>
  <c r="G976" i="92" s="1"/>
  <c r="C975" i="92"/>
  <c r="G975" i="92" s="1"/>
  <c r="C974" i="92"/>
  <c r="G974" i="92" s="1"/>
  <c r="C973" i="92"/>
  <c r="G973" i="92" s="1"/>
  <c r="C972" i="92"/>
  <c r="G972" i="92" s="1"/>
  <c r="C971" i="92"/>
  <c r="G971" i="92" s="1"/>
  <c r="C970" i="92"/>
  <c r="G970" i="92" s="1"/>
  <c r="C969" i="92"/>
  <c r="G969" i="92" s="1"/>
  <c r="C968" i="92"/>
  <c r="G968" i="92" s="1"/>
  <c r="C967" i="92"/>
  <c r="G967" i="92" s="1"/>
  <c r="C966" i="92"/>
  <c r="G966" i="92" s="1"/>
  <c r="C965" i="92"/>
  <c r="G965" i="92" s="1"/>
  <c r="C964" i="92"/>
  <c r="G964" i="92" s="1"/>
  <c r="C963" i="92"/>
  <c r="G963" i="92" s="1"/>
  <c r="C962" i="92"/>
  <c r="G962" i="92" s="1"/>
  <c r="C961" i="92"/>
  <c r="G961" i="92" s="1"/>
  <c r="C960" i="92"/>
  <c r="G960" i="92" s="1"/>
  <c r="C959" i="92"/>
  <c r="G959" i="92" s="1"/>
  <c r="C958" i="92"/>
  <c r="G958" i="92" s="1"/>
  <c r="C957" i="92"/>
  <c r="G957" i="92" s="1"/>
  <c r="C956" i="92"/>
  <c r="G956" i="92" s="1"/>
  <c r="C955" i="92"/>
  <c r="G955" i="92" s="1"/>
  <c r="C954" i="92"/>
  <c r="G954" i="92" s="1"/>
  <c r="C953" i="92"/>
  <c r="G953" i="92" s="1"/>
  <c r="C952" i="92"/>
  <c r="G952" i="92" s="1"/>
  <c r="C951" i="92"/>
  <c r="G951" i="92" s="1"/>
  <c r="C950" i="92"/>
  <c r="G950" i="92" s="1"/>
  <c r="C949" i="92"/>
  <c r="G949" i="92" s="1"/>
  <c r="C948" i="92"/>
  <c r="G948" i="92" s="1"/>
  <c r="C947" i="92"/>
  <c r="G947" i="92" s="1"/>
  <c r="C946" i="92"/>
  <c r="G946" i="92" s="1"/>
  <c r="C945" i="92"/>
  <c r="G945" i="92" s="1"/>
  <c r="C944" i="92"/>
  <c r="G944" i="92" s="1"/>
  <c r="C943" i="92"/>
  <c r="G943" i="92" s="1"/>
  <c r="C942" i="92"/>
  <c r="G942" i="92" s="1"/>
  <c r="C941" i="92"/>
  <c r="G941" i="92" s="1"/>
  <c r="C940" i="92"/>
  <c r="G940" i="92" s="1"/>
  <c r="C939" i="92"/>
  <c r="G939" i="92" s="1"/>
  <c r="C938" i="92"/>
  <c r="G938" i="92" s="1"/>
  <c r="C937" i="92"/>
  <c r="G937" i="92" s="1"/>
  <c r="C936" i="92"/>
  <c r="G936" i="92" s="1"/>
  <c r="C935" i="92"/>
  <c r="G935" i="92" s="1"/>
  <c r="G934" i="92"/>
  <c r="C934" i="92"/>
  <c r="C933" i="92"/>
  <c r="G933" i="92" s="1"/>
  <c r="C932" i="92"/>
  <c r="G932" i="92" s="1"/>
  <c r="C931" i="92"/>
  <c r="G931" i="92" s="1"/>
  <c r="C930" i="92"/>
  <c r="G930" i="92" s="1"/>
  <c r="C929" i="92"/>
  <c r="G929" i="92" s="1"/>
  <c r="C928" i="92"/>
  <c r="G928" i="92" s="1"/>
  <c r="C927" i="92"/>
  <c r="G927" i="92" s="1"/>
  <c r="C926" i="92"/>
  <c r="G926" i="92" s="1"/>
  <c r="C925" i="92"/>
  <c r="G925" i="92" s="1"/>
  <c r="C924" i="92"/>
  <c r="G924" i="92" s="1"/>
  <c r="C923" i="92"/>
  <c r="G923" i="92" s="1"/>
  <c r="C922" i="92"/>
  <c r="G922" i="92" s="1"/>
  <c r="C921" i="92"/>
  <c r="G921" i="92" s="1"/>
  <c r="C920" i="92"/>
  <c r="G920" i="92" s="1"/>
  <c r="C919" i="92"/>
  <c r="G919" i="92" s="1"/>
  <c r="C918" i="92"/>
  <c r="G918" i="92" s="1"/>
  <c r="C917" i="92"/>
  <c r="G917" i="92" s="1"/>
  <c r="C916" i="92"/>
  <c r="G916" i="92" s="1"/>
  <c r="C915" i="92"/>
  <c r="G915" i="92" s="1"/>
  <c r="C914" i="92"/>
  <c r="G914" i="92" s="1"/>
  <c r="C913" i="92"/>
  <c r="G913" i="92" s="1"/>
  <c r="C912" i="92"/>
  <c r="G912" i="92" s="1"/>
  <c r="C911" i="92"/>
  <c r="G911" i="92" s="1"/>
  <c r="C910" i="92"/>
  <c r="G910" i="92" s="1"/>
  <c r="C909" i="92"/>
  <c r="G909" i="92" s="1"/>
  <c r="C908" i="92"/>
  <c r="G908" i="92" s="1"/>
  <c r="C907" i="92"/>
  <c r="G907" i="92" s="1"/>
  <c r="C906" i="92"/>
  <c r="G906" i="92" s="1"/>
  <c r="C905" i="92"/>
  <c r="G905" i="92" s="1"/>
  <c r="C904" i="92"/>
  <c r="G904" i="92" s="1"/>
  <c r="C903" i="92"/>
  <c r="G903" i="92" s="1"/>
  <c r="C902" i="92"/>
  <c r="G902" i="92" s="1"/>
  <c r="C901" i="92"/>
  <c r="G901" i="92" s="1"/>
  <c r="C900" i="92"/>
  <c r="G900" i="92" s="1"/>
  <c r="C899" i="92"/>
  <c r="G899" i="92" s="1"/>
  <c r="C898" i="92"/>
  <c r="G898" i="92" s="1"/>
  <c r="C897" i="92"/>
  <c r="G897" i="92" s="1"/>
  <c r="C896" i="92"/>
  <c r="G896" i="92" s="1"/>
  <c r="C895" i="92"/>
  <c r="G895" i="92" s="1"/>
  <c r="C894" i="92"/>
  <c r="G894" i="92" s="1"/>
  <c r="C893" i="92"/>
  <c r="G893" i="92" s="1"/>
  <c r="C892" i="92"/>
  <c r="G892" i="92" s="1"/>
  <c r="G891" i="92"/>
  <c r="C891" i="92"/>
  <c r="C890" i="92"/>
  <c r="G890" i="92" s="1"/>
  <c r="C889" i="92"/>
  <c r="G889" i="92" s="1"/>
  <c r="C888" i="92"/>
  <c r="G888" i="92" s="1"/>
  <c r="C887" i="92"/>
  <c r="G887" i="92" s="1"/>
  <c r="C886" i="92"/>
  <c r="G886" i="92" s="1"/>
  <c r="C885" i="92"/>
  <c r="G885" i="92" s="1"/>
  <c r="C884" i="92"/>
  <c r="G884" i="92" s="1"/>
  <c r="C883" i="92"/>
  <c r="G883" i="92" s="1"/>
  <c r="C882" i="92"/>
  <c r="G882" i="92" s="1"/>
  <c r="C881" i="92"/>
  <c r="G881" i="92" s="1"/>
  <c r="C880" i="92"/>
  <c r="G880" i="92" s="1"/>
  <c r="C879" i="92"/>
  <c r="G879" i="92" s="1"/>
  <c r="C878" i="92"/>
  <c r="G878" i="92" s="1"/>
  <c r="C877" i="92"/>
  <c r="G877" i="92" s="1"/>
  <c r="C876" i="92"/>
  <c r="G876" i="92" s="1"/>
  <c r="C875" i="92"/>
  <c r="G875" i="92" s="1"/>
  <c r="C874" i="92"/>
  <c r="G874" i="92" s="1"/>
  <c r="C873" i="92"/>
  <c r="G873" i="92" s="1"/>
  <c r="C872" i="92"/>
  <c r="G872" i="92" s="1"/>
  <c r="C871" i="92"/>
  <c r="G871" i="92" s="1"/>
  <c r="G870" i="92"/>
  <c r="C870" i="92"/>
  <c r="C869" i="92"/>
  <c r="G869" i="92" s="1"/>
  <c r="C868" i="92"/>
  <c r="G868" i="92" s="1"/>
  <c r="C867" i="92"/>
  <c r="G867" i="92" s="1"/>
  <c r="C866" i="92"/>
  <c r="G866" i="92" s="1"/>
  <c r="C865" i="92"/>
  <c r="G865" i="92" s="1"/>
  <c r="C864" i="92"/>
  <c r="G864" i="92" s="1"/>
  <c r="G863" i="92"/>
  <c r="C863" i="92"/>
  <c r="C862" i="92"/>
  <c r="G862" i="92" s="1"/>
  <c r="C861" i="92"/>
  <c r="G861" i="92" s="1"/>
  <c r="C860" i="92"/>
  <c r="G860" i="92" s="1"/>
  <c r="C859" i="92"/>
  <c r="G859" i="92" s="1"/>
  <c r="G858" i="92"/>
  <c r="C858" i="92"/>
  <c r="C857" i="92"/>
  <c r="G857" i="92" s="1"/>
  <c r="C856" i="92"/>
  <c r="G856" i="92" s="1"/>
  <c r="C855" i="92"/>
  <c r="G855" i="92" s="1"/>
  <c r="C854" i="92"/>
  <c r="G854" i="92" s="1"/>
  <c r="C853" i="92"/>
  <c r="G853" i="92" s="1"/>
  <c r="C852" i="92"/>
  <c r="G852" i="92" s="1"/>
  <c r="C851" i="92"/>
  <c r="G851" i="92" s="1"/>
  <c r="C850" i="92"/>
  <c r="G850" i="92" s="1"/>
  <c r="C849" i="92"/>
  <c r="G849" i="92" s="1"/>
  <c r="C848" i="92"/>
  <c r="G848" i="92" s="1"/>
  <c r="C847" i="92"/>
  <c r="G847" i="92" s="1"/>
  <c r="C846" i="92"/>
  <c r="G846" i="92" s="1"/>
  <c r="C845" i="92"/>
  <c r="G845" i="92" s="1"/>
  <c r="C844" i="92"/>
  <c r="G844" i="92" s="1"/>
  <c r="C843" i="92"/>
  <c r="G843" i="92" s="1"/>
  <c r="G842" i="92"/>
  <c r="C842" i="92"/>
  <c r="C841" i="92"/>
  <c r="G841" i="92" s="1"/>
  <c r="C840" i="92"/>
  <c r="G840" i="92" s="1"/>
  <c r="C839" i="92"/>
  <c r="G839" i="92" s="1"/>
  <c r="C838" i="92"/>
  <c r="G838" i="92" s="1"/>
  <c r="C837" i="92"/>
  <c r="G837" i="92" s="1"/>
  <c r="C836" i="92"/>
  <c r="G836" i="92" s="1"/>
  <c r="C835" i="92"/>
  <c r="G835" i="92" s="1"/>
  <c r="C834" i="92"/>
  <c r="G834" i="92" s="1"/>
  <c r="C833" i="92"/>
  <c r="G833" i="92" s="1"/>
  <c r="C832" i="92"/>
  <c r="G832" i="92" s="1"/>
  <c r="C831" i="92"/>
  <c r="G831" i="92" s="1"/>
  <c r="C830" i="92"/>
  <c r="G830" i="92" s="1"/>
  <c r="C829" i="92"/>
  <c r="G829" i="92" s="1"/>
  <c r="C828" i="92"/>
  <c r="G828" i="92" s="1"/>
  <c r="C827" i="92"/>
  <c r="G827" i="92" s="1"/>
  <c r="C826" i="92"/>
  <c r="G826" i="92" s="1"/>
  <c r="C825" i="92"/>
  <c r="G825" i="92" s="1"/>
  <c r="C824" i="92"/>
  <c r="G824" i="92" s="1"/>
  <c r="C823" i="92"/>
  <c r="G823" i="92" s="1"/>
  <c r="C822" i="92"/>
  <c r="G822" i="92" s="1"/>
  <c r="C821" i="92"/>
  <c r="G821" i="92" s="1"/>
  <c r="C820" i="92"/>
  <c r="G820" i="92" s="1"/>
  <c r="C819" i="92"/>
  <c r="G819" i="92" s="1"/>
  <c r="C818" i="92"/>
  <c r="G818" i="92" s="1"/>
  <c r="C817" i="92"/>
  <c r="G817" i="92" s="1"/>
  <c r="C816" i="92"/>
  <c r="G816" i="92" s="1"/>
  <c r="C815" i="92"/>
  <c r="G815" i="92" s="1"/>
  <c r="C814" i="92"/>
  <c r="G814" i="92" s="1"/>
  <c r="C813" i="92"/>
  <c r="G813" i="92" s="1"/>
  <c r="C812" i="92"/>
  <c r="G812" i="92" s="1"/>
  <c r="G811" i="92"/>
  <c r="C811" i="92"/>
  <c r="C810" i="92"/>
  <c r="G810" i="92" s="1"/>
  <c r="C809" i="92"/>
  <c r="G809" i="92" s="1"/>
  <c r="C808" i="92"/>
  <c r="G808" i="92" s="1"/>
  <c r="C807" i="92"/>
  <c r="G807" i="92" s="1"/>
  <c r="C806" i="92"/>
  <c r="G806" i="92" s="1"/>
  <c r="C805" i="92"/>
  <c r="G805" i="92" s="1"/>
  <c r="C804" i="92"/>
  <c r="G804" i="92" s="1"/>
  <c r="C803" i="92"/>
  <c r="G803" i="92" s="1"/>
  <c r="C802" i="92"/>
  <c r="G802" i="92" s="1"/>
  <c r="C801" i="92"/>
  <c r="G801" i="92" s="1"/>
  <c r="C800" i="92"/>
  <c r="G800" i="92" s="1"/>
  <c r="C799" i="92"/>
  <c r="G799" i="92" s="1"/>
  <c r="C798" i="92"/>
  <c r="G798" i="92" s="1"/>
  <c r="C797" i="92"/>
  <c r="G797" i="92" s="1"/>
  <c r="C796" i="92"/>
  <c r="G796" i="92" s="1"/>
  <c r="C795" i="92"/>
  <c r="G795" i="92" s="1"/>
  <c r="C794" i="92"/>
  <c r="G794" i="92" s="1"/>
  <c r="C793" i="92"/>
  <c r="G793" i="92" s="1"/>
  <c r="C792" i="92"/>
  <c r="G792" i="92" s="1"/>
  <c r="C791" i="92"/>
  <c r="G791" i="92" s="1"/>
  <c r="C790" i="92"/>
  <c r="G790" i="92" s="1"/>
  <c r="C789" i="92"/>
  <c r="G789" i="92" s="1"/>
  <c r="C788" i="92"/>
  <c r="G788" i="92" s="1"/>
  <c r="C787" i="92"/>
  <c r="G787" i="92" s="1"/>
  <c r="C786" i="92"/>
  <c r="G786" i="92" s="1"/>
  <c r="C785" i="92"/>
  <c r="G785" i="92" s="1"/>
  <c r="C784" i="92"/>
  <c r="G784" i="92" s="1"/>
  <c r="C783" i="92"/>
  <c r="G783" i="92" s="1"/>
  <c r="C782" i="92"/>
  <c r="G782" i="92" s="1"/>
  <c r="C781" i="92"/>
  <c r="G781" i="92" s="1"/>
  <c r="C780" i="92"/>
  <c r="G780" i="92" s="1"/>
  <c r="C779" i="92"/>
  <c r="G779" i="92" s="1"/>
  <c r="C778" i="92"/>
  <c r="G778" i="92" s="1"/>
  <c r="C777" i="92"/>
  <c r="G777" i="92" s="1"/>
  <c r="C776" i="92"/>
  <c r="G776" i="92" s="1"/>
  <c r="C775" i="92"/>
  <c r="G775" i="92" s="1"/>
  <c r="C774" i="92"/>
  <c r="G774" i="92" s="1"/>
  <c r="C773" i="92"/>
  <c r="G773" i="92" s="1"/>
  <c r="C772" i="92"/>
  <c r="G772" i="92" s="1"/>
  <c r="C771" i="92"/>
  <c r="G771" i="92" s="1"/>
  <c r="C770" i="92"/>
  <c r="G770" i="92" s="1"/>
  <c r="C769" i="92"/>
  <c r="G769" i="92" s="1"/>
  <c r="C768" i="92"/>
  <c r="G768" i="92" s="1"/>
  <c r="C767" i="92"/>
  <c r="G767" i="92" s="1"/>
  <c r="C766" i="92"/>
  <c r="G766" i="92" s="1"/>
  <c r="C765" i="92"/>
  <c r="G765" i="92" s="1"/>
  <c r="C764" i="92"/>
  <c r="G764" i="92" s="1"/>
  <c r="C763" i="92"/>
  <c r="G763" i="92" s="1"/>
  <c r="C762" i="92"/>
  <c r="G762" i="92" s="1"/>
  <c r="C761" i="92"/>
  <c r="G761" i="92" s="1"/>
  <c r="C760" i="92"/>
  <c r="G760" i="92" s="1"/>
  <c r="C759" i="92"/>
  <c r="G759" i="92" s="1"/>
  <c r="C758" i="92"/>
  <c r="G758" i="92" s="1"/>
  <c r="C757" i="92"/>
  <c r="G757" i="92" s="1"/>
  <c r="C756" i="92"/>
  <c r="G756" i="92" s="1"/>
  <c r="C755" i="92"/>
  <c r="G755" i="92" s="1"/>
  <c r="C754" i="92"/>
  <c r="G754" i="92" s="1"/>
  <c r="C753" i="92"/>
  <c r="G753" i="92" s="1"/>
  <c r="C752" i="92"/>
  <c r="G752" i="92" s="1"/>
  <c r="C751" i="92"/>
  <c r="G751" i="92" s="1"/>
  <c r="C750" i="92"/>
  <c r="G750" i="92" s="1"/>
  <c r="C749" i="92"/>
  <c r="G749" i="92" s="1"/>
  <c r="C748" i="92"/>
  <c r="G748" i="92" s="1"/>
  <c r="G747" i="92"/>
  <c r="C747" i="92"/>
  <c r="C746" i="92"/>
  <c r="G746" i="92" s="1"/>
  <c r="C745" i="92"/>
  <c r="G745" i="92" s="1"/>
  <c r="C744" i="92"/>
  <c r="G744" i="92" s="1"/>
  <c r="C743" i="92"/>
  <c r="G743" i="92" s="1"/>
  <c r="C742" i="92"/>
  <c r="G742" i="92" s="1"/>
  <c r="C741" i="92"/>
  <c r="G741" i="92" s="1"/>
  <c r="C740" i="92"/>
  <c r="G740" i="92" s="1"/>
  <c r="C739" i="92"/>
  <c r="G739" i="92" s="1"/>
  <c r="C738" i="92"/>
  <c r="G738" i="92" s="1"/>
  <c r="C737" i="92"/>
  <c r="G737" i="92" s="1"/>
  <c r="C736" i="92"/>
  <c r="G736" i="92" s="1"/>
  <c r="C735" i="92"/>
  <c r="G735" i="92" s="1"/>
  <c r="C734" i="92"/>
  <c r="G734" i="92" s="1"/>
  <c r="C733" i="92"/>
  <c r="G733" i="92" s="1"/>
  <c r="C732" i="92"/>
  <c r="G732" i="92" s="1"/>
  <c r="C731" i="92"/>
  <c r="G731" i="92" s="1"/>
  <c r="C730" i="92"/>
  <c r="G730" i="92" s="1"/>
  <c r="C729" i="92"/>
  <c r="G729" i="92" s="1"/>
  <c r="C728" i="92"/>
  <c r="G728" i="92" s="1"/>
  <c r="C727" i="92"/>
  <c r="G727" i="92" s="1"/>
  <c r="G726" i="92"/>
  <c r="C726" i="92"/>
  <c r="C725" i="92"/>
  <c r="G725" i="92" s="1"/>
  <c r="C724" i="92"/>
  <c r="G724" i="92" s="1"/>
  <c r="C723" i="92"/>
  <c r="G723" i="92" s="1"/>
  <c r="C722" i="92"/>
  <c r="G722" i="92" s="1"/>
  <c r="C721" i="92"/>
  <c r="G721" i="92" s="1"/>
  <c r="C720" i="92"/>
  <c r="G720" i="92" s="1"/>
  <c r="C719" i="92"/>
  <c r="G719" i="92" s="1"/>
  <c r="C718" i="92"/>
  <c r="G718" i="92" s="1"/>
  <c r="C717" i="92"/>
  <c r="G717" i="92" s="1"/>
  <c r="C716" i="92"/>
  <c r="G716" i="92" s="1"/>
  <c r="C715" i="92"/>
  <c r="G715" i="92" s="1"/>
  <c r="C714" i="92"/>
  <c r="G714" i="92" s="1"/>
  <c r="C713" i="92"/>
  <c r="G713" i="92" s="1"/>
  <c r="C712" i="92"/>
  <c r="G712" i="92" s="1"/>
  <c r="C711" i="92"/>
  <c r="G711" i="92" s="1"/>
  <c r="C710" i="92"/>
  <c r="G710" i="92" s="1"/>
  <c r="C709" i="92"/>
  <c r="G709" i="92" s="1"/>
  <c r="C708" i="92"/>
  <c r="G708" i="92" s="1"/>
  <c r="C707" i="92"/>
  <c r="G707" i="92" s="1"/>
  <c r="C706" i="92"/>
  <c r="G706" i="92" s="1"/>
  <c r="C705" i="92"/>
  <c r="G705" i="92" s="1"/>
  <c r="C704" i="92"/>
  <c r="G704" i="92" s="1"/>
  <c r="C703" i="92"/>
  <c r="G703" i="92" s="1"/>
  <c r="C702" i="92"/>
  <c r="G702" i="92" s="1"/>
  <c r="C701" i="92"/>
  <c r="G701" i="92" s="1"/>
  <c r="C700" i="92"/>
  <c r="G700" i="92" s="1"/>
  <c r="C699" i="92"/>
  <c r="G699" i="92" s="1"/>
  <c r="C698" i="92"/>
  <c r="G698" i="92" s="1"/>
  <c r="C697" i="92"/>
  <c r="G697" i="92" s="1"/>
  <c r="C696" i="92"/>
  <c r="G696" i="92" s="1"/>
  <c r="C695" i="92"/>
  <c r="G695" i="92" s="1"/>
  <c r="G694" i="92"/>
  <c r="C694" i="92"/>
  <c r="C693" i="92"/>
  <c r="G693" i="92" s="1"/>
  <c r="C692" i="92"/>
  <c r="G692" i="92" s="1"/>
  <c r="C691" i="92"/>
  <c r="G691" i="92" s="1"/>
  <c r="C690" i="92"/>
  <c r="G690" i="92" s="1"/>
  <c r="C689" i="92"/>
  <c r="G689" i="92" s="1"/>
  <c r="C688" i="92"/>
  <c r="G688" i="92" s="1"/>
  <c r="C687" i="92"/>
  <c r="G687" i="92" s="1"/>
  <c r="C686" i="92"/>
  <c r="G686" i="92" s="1"/>
  <c r="C685" i="92"/>
  <c r="G685" i="92" s="1"/>
  <c r="C684" i="92"/>
  <c r="G684" i="92" s="1"/>
  <c r="C683" i="92"/>
  <c r="G683" i="92" s="1"/>
  <c r="C682" i="92"/>
  <c r="G682" i="92" s="1"/>
  <c r="C681" i="92"/>
  <c r="G681" i="92" s="1"/>
  <c r="C680" i="92"/>
  <c r="G680" i="92" s="1"/>
  <c r="C679" i="92"/>
  <c r="G679" i="92" s="1"/>
  <c r="C678" i="92"/>
  <c r="G678" i="92" s="1"/>
  <c r="C677" i="92"/>
  <c r="G677" i="92" s="1"/>
  <c r="C676" i="92"/>
  <c r="G676" i="92" s="1"/>
  <c r="C675" i="92"/>
  <c r="G675" i="92" s="1"/>
  <c r="C674" i="92"/>
  <c r="G674" i="92" s="1"/>
  <c r="C673" i="92"/>
  <c r="G673" i="92" s="1"/>
  <c r="C672" i="92"/>
  <c r="G672" i="92" s="1"/>
  <c r="C671" i="92"/>
  <c r="G671" i="92" s="1"/>
  <c r="C670" i="92"/>
  <c r="G670" i="92" s="1"/>
  <c r="C669" i="92"/>
  <c r="G669" i="92" s="1"/>
  <c r="C668" i="92"/>
  <c r="G668" i="92" s="1"/>
  <c r="C667" i="92"/>
  <c r="G667" i="92" s="1"/>
  <c r="C666" i="92"/>
  <c r="G666" i="92" s="1"/>
  <c r="C665" i="92"/>
  <c r="G665" i="92" s="1"/>
  <c r="C664" i="92"/>
  <c r="G664" i="92" s="1"/>
  <c r="C663" i="92"/>
  <c r="G663" i="92" s="1"/>
  <c r="C662" i="92"/>
  <c r="G662" i="92" s="1"/>
  <c r="C661" i="92"/>
  <c r="G661" i="92" s="1"/>
  <c r="C660" i="92"/>
  <c r="G660" i="92" s="1"/>
  <c r="C659" i="92"/>
  <c r="G659" i="92" s="1"/>
  <c r="C658" i="92"/>
  <c r="G658" i="92" s="1"/>
  <c r="C657" i="92"/>
  <c r="G657" i="92" s="1"/>
  <c r="C656" i="92"/>
  <c r="G656" i="92" s="1"/>
  <c r="C655" i="92"/>
  <c r="G655" i="92" s="1"/>
  <c r="C654" i="92"/>
  <c r="G654" i="92" s="1"/>
  <c r="C653" i="92"/>
  <c r="G653" i="92" s="1"/>
  <c r="C652" i="92"/>
  <c r="G652" i="92" s="1"/>
  <c r="G651" i="92"/>
  <c r="C651" i="92"/>
  <c r="C650" i="92"/>
  <c r="G650" i="92" s="1"/>
  <c r="C649" i="92"/>
  <c r="G649" i="92" s="1"/>
  <c r="C648" i="92"/>
  <c r="G648" i="92" s="1"/>
  <c r="C647" i="92"/>
  <c r="G647" i="92" s="1"/>
  <c r="C646" i="92"/>
  <c r="G646" i="92" s="1"/>
  <c r="C645" i="92"/>
  <c r="G645" i="92" s="1"/>
  <c r="C644" i="92"/>
  <c r="G644" i="92" s="1"/>
  <c r="C643" i="92"/>
  <c r="G643" i="92" s="1"/>
  <c r="C642" i="92"/>
  <c r="G642" i="92" s="1"/>
  <c r="C641" i="92"/>
  <c r="G641" i="92" s="1"/>
  <c r="C640" i="92"/>
  <c r="G640" i="92" s="1"/>
  <c r="C639" i="92"/>
  <c r="G639" i="92" s="1"/>
  <c r="C638" i="92"/>
  <c r="G638" i="92" s="1"/>
  <c r="C637" i="92"/>
  <c r="G637" i="92" s="1"/>
  <c r="C636" i="92"/>
  <c r="G636" i="92" s="1"/>
  <c r="C635" i="92"/>
  <c r="G635" i="92" s="1"/>
  <c r="C634" i="92"/>
  <c r="G634" i="92" s="1"/>
  <c r="C633" i="92"/>
  <c r="G633" i="92" s="1"/>
  <c r="C632" i="92"/>
  <c r="G632" i="92" s="1"/>
  <c r="C631" i="92"/>
  <c r="G631" i="92" s="1"/>
  <c r="C630" i="92"/>
  <c r="G630" i="92" s="1"/>
  <c r="C629" i="92"/>
  <c r="G629" i="92" s="1"/>
  <c r="C628" i="92"/>
  <c r="G628" i="92" s="1"/>
  <c r="C627" i="92"/>
  <c r="G627" i="92" s="1"/>
  <c r="C626" i="92"/>
  <c r="G626" i="92" s="1"/>
  <c r="C625" i="92"/>
  <c r="G625" i="92" s="1"/>
  <c r="C624" i="92"/>
  <c r="G624" i="92" s="1"/>
  <c r="C623" i="92"/>
  <c r="G623" i="92" s="1"/>
  <c r="C622" i="92"/>
  <c r="G622" i="92" s="1"/>
  <c r="C621" i="92"/>
  <c r="G621" i="92" s="1"/>
  <c r="C620" i="92"/>
  <c r="G620" i="92" s="1"/>
  <c r="G619" i="92"/>
  <c r="C619" i="92"/>
  <c r="C618" i="92"/>
  <c r="G618" i="92" s="1"/>
  <c r="C617" i="92"/>
  <c r="G617" i="92" s="1"/>
  <c r="C616" i="92"/>
  <c r="G616" i="92" s="1"/>
  <c r="C615" i="92"/>
  <c r="G615" i="92" s="1"/>
  <c r="C614" i="92"/>
  <c r="G614" i="92" s="1"/>
  <c r="C613" i="92"/>
  <c r="G613" i="92" s="1"/>
  <c r="C612" i="92"/>
  <c r="G612" i="92" s="1"/>
  <c r="C611" i="92"/>
  <c r="G611" i="92" s="1"/>
  <c r="C610" i="92"/>
  <c r="G610" i="92" s="1"/>
  <c r="C609" i="92"/>
  <c r="G609" i="92" s="1"/>
  <c r="C608" i="92"/>
  <c r="G608" i="92" s="1"/>
  <c r="C607" i="92"/>
  <c r="G607" i="92" s="1"/>
  <c r="C606" i="92"/>
  <c r="G606" i="92" s="1"/>
  <c r="C605" i="92"/>
  <c r="G605" i="92" s="1"/>
  <c r="C604" i="92"/>
  <c r="G604" i="92" s="1"/>
  <c r="C603" i="92"/>
  <c r="G603" i="92" s="1"/>
  <c r="C602" i="92"/>
  <c r="G602" i="92" s="1"/>
  <c r="C601" i="92"/>
  <c r="G601" i="92" s="1"/>
  <c r="C600" i="92"/>
  <c r="G600" i="92" s="1"/>
  <c r="C599" i="92"/>
  <c r="G599" i="92" s="1"/>
  <c r="G598" i="92"/>
  <c r="C598" i="92"/>
  <c r="C597" i="92"/>
  <c r="G597" i="92" s="1"/>
  <c r="C596" i="92"/>
  <c r="G596" i="92" s="1"/>
  <c r="C595" i="92"/>
  <c r="G595" i="92" s="1"/>
  <c r="C594" i="92"/>
  <c r="G594" i="92" s="1"/>
  <c r="C593" i="92"/>
  <c r="G593" i="92" s="1"/>
  <c r="C592" i="92"/>
  <c r="G592" i="92" s="1"/>
  <c r="C591" i="92"/>
  <c r="G591" i="92" s="1"/>
  <c r="C590" i="92"/>
  <c r="G590" i="92" s="1"/>
  <c r="C589" i="92"/>
  <c r="G589" i="92" s="1"/>
  <c r="C588" i="92"/>
  <c r="G588" i="92" s="1"/>
  <c r="C587" i="92"/>
  <c r="G587" i="92" s="1"/>
  <c r="C586" i="92"/>
  <c r="G586" i="92" s="1"/>
  <c r="C585" i="92"/>
  <c r="G585" i="92" s="1"/>
  <c r="C584" i="92"/>
  <c r="G584" i="92" s="1"/>
  <c r="C583" i="92"/>
  <c r="G583" i="92" s="1"/>
  <c r="C582" i="92"/>
  <c r="G582" i="92" s="1"/>
  <c r="C581" i="92"/>
  <c r="G581" i="92" s="1"/>
  <c r="C580" i="92"/>
  <c r="G580" i="92" s="1"/>
  <c r="C579" i="92"/>
  <c r="G579" i="92" s="1"/>
  <c r="C578" i="92"/>
  <c r="G578" i="92" s="1"/>
  <c r="C577" i="92"/>
  <c r="G577" i="92" s="1"/>
  <c r="C576" i="92"/>
  <c r="G576" i="92" s="1"/>
  <c r="C575" i="92"/>
  <c r="G575" i="92" s="1"/>
  <c r="C574" i="92"/>
  <c r="G574" i="92" s="1"/>
  <c r="C573" i="92"/>
  <c r="G573" i="92" s="1"/>
  <c r="C572" i="92"/>
  <c r="G572" i="92" s="1"/>
  <c r="C571" i="92"/>
  <c r="G571" i="92" s="1"/>
  <c r="C570" i="92"/>
  <c r="G570" i="92" s="1"/>
  <c r="C569" i="92"/>
  <c r="G569" i="92" s="1"/>
  <c r="C568" i="92"/>
  <c r="G568" i="92" s="1"/>
  <c r="C567" i="92"/>
  <c r="G567" i="92" s="1"/>
  <c r="G566" i="92"/>
  <c r="C566" i="92"/>
  <c r="C565" i="92"/>
  <c r="G565" i="92" s="1"/>
  <c r="C564" i="92"/>
  <c r="G564" i="92" s="1"/>
  <c r="C563" i="92"/>
  <c r="G563" i="92" s="1"/>
  <c r="C562" i="92"/>
  <c r="G562" i="92" s="1"/>
  <c r="C561" i="92"/>
  <c r="G561" i="92" s="1"/>
  <c r="C560" i="92"/>
  <c r="G560" i="92" s="1"/>
  <c r="C559" i="92"/>
  <c r="G559" i="92" s="1"/>
  <c r="C558" i="92"/>
  <c r="G558" i="92" s="1"/>
  <c r="C557" i="92"/>
  <c r="G557" i="92" s="1"/>
  <c r="C556" i="92"/>
  <c r="G556" i="92" s="1"/>
  <c r="C555" i="92"/>
  <c r="G555" i="92" s="1"/>
  <c r="C554" i="92"/>
  <c r="G554" i="92" s="1"/>
  <c r="C553" i="92"/>
  <c r="G553" i="92" s="1"/>
  <c r="C552" i="92"/>
  <c r="G552" i="92" s="1"/>
  <c r="C551" i="92"/>
  <c r="G551" i="92" s="1"/>
  <c r="C550" i="92"/>
  <c r="G550" i="92" s="1"/>
  <c r="C549" i="92"/>
  <c r="G549" i="92" s="1"/>
  <c r="C548" i="92"/>
  <c r="G548" i="92" s="1"/>
  <c r="C547" i="92"/>
  <c r="G547" i="92" s="1"/>
  <c r="C546" i="92"/>
  <c r="G546" i="92" s="1"/>
  <c r="C545" i="92"/>
  <c r="G545" i="92" s="1"/>
  <c r="C544" i="92"/>
  <c r="G544" i="92" s="1"/>
  <c r="C543" i="92"/>
  <c r="G543" i="92" s="1"/>
  <c r="G542" i="92"/>
  <c r="C542" i="92"/>
  <c r="C541" i="92"/>
  <c r="G541" i="92" s="1"/>
  <c r="C540" i="92"/>
  <c r="G540" i="92" s="1"/>
  <c r="C539" i="92"/>
  <c r="G539" i="92" s="1"/>
  <c r="C538" i="92"/>
  <c r="G538" i="92" s="1"/>
  <c r="C537" i="92"/>
  <c r="G537" i="92" s="1"/>
  <c r="C536" i="92"/>
  <c r="G536" i="92" s="1"/>
  <c r="C535" i="92"/>
  <c r="G535" i="92" s="1"/>
  <c r="C534" i="92"/>
  <c r="G534" i="92" s="1"/>
  <c r="C533" i="92"/>
  <c r="G533" i="92" s="1"/>
  <c r="C532" i="92"/>
  <c r="G532" i="92" s="1"/>
  <c r="C531" i="92"/>
  <c r="G531" i="92" s="1"/>
  <c r="C530" i="92"/>
  <c r="G530" i="92" s="1"/>
  <c r="C529" i="92"/>
  <c r="G529" i="92" s="1"/>
  <c r="C528" i="92"/>
  <c r="G528" i="92" s="1"/>
  <c r="C527" i="92"/>
  <c r="G527" i="92" s="1"/>
  <c r="C526" i="92"/>
  <c r="G526" i="92" s="1"/>
  <c r="C525" i="92"/>
  <c r="G525" i="92" s="1"/>
  <c r="C524" i="92"/>
  <c r="G524" i="92" s="1"/>
  <c r="C523" i="92"/>
  <c r="G523" i="92" s="1"/>
  <c r="G522" i="92"/>
  <c r="C522" i="92"/>
  <c r="C521" i="92"/>
  <c r="G521" i="92" s="1"/>
  <c r="C520" i="92"/>
  <c r="G520" i="92" s="1"/>
  <c r="C519" i="92"/>
  <c r="G519" i="92" s="1"/>
  <c r="C518" i="92"/>
  <c r="G518" i="92" s="1"/>
  <c r="C517" i="92"/>
  <c r="G517" i="92" s="1"/>
  <c r="C516" i="92"/>
  <c r="G516" i="92" s="1"/>
  <c r="C515" i="92"/>
  <c r="G515" i="92" s="1"/>
  <c r="C514" i="92"/>
  <c r="G514" i="92" s="1"/>
  <c r="C513" i="92"/>
  <c r="G513" i="92" s="1"/>
  <c r="C512" i="92"/>
  <c r="G512" i="92" s="1"/>
  <c r="C511" i="92"/>
  <c r="G511" i="92" s="1"/>
  <c r="C510" i="92"/>
  <c r="G510" i="92" s="1"/>
  <c r="C509" i="92"/>
  <c r="G509" i="92" s="1"/>
  <c r="C508" i="92"/>
  <c r="G508" i="92" s="1"/>
  <c r="C507" i="92"/>
  <c r="G507" i="92" s="1"/>
  <c r="C506" i="92"/>
  <c r="G506" i="92" s="1"/>
  <c r="C505" i="92"/>
  <c r="G505" i="92" s="1"/>
  <c r="C504" i="92"/>
  <c r="G504" i="92" s="1"/>
  <c r="C503" i="92"/>
  <c r="G503" i="92" s="1"/>
  <c r="C502" i="92"/>
  <c r="G502" i="92" s="1"/>
  <c r="C501" i="92"/>
  <c r="G501" i="92" s="1"/>
  <c r="C500" i="92"/>
  <c r="G500" i="92" s="1"/>
  <c r="C499" i="92"/>
  <c r="G499" i="92" s="1"/>
  <c r="C498" i="92"/>
  <c r="G498" i="92" s="1"/>
  <c r="C497" i="92"/>
  <c r="G497" i="92" s="1"/>
  <c r="C496" i="92"/>
  <c r="G496" i="92" s="1"/>
  <c r="C495" i="92"/>
  <c r="G495" i="92" s="1"/>
  <c r="C494" i="92"/>
  <c r="G494" i="92" s="1"/>
  <c r="C493" i="92"/>
  <c r="G493" i="92" s="1"/>
  <c r="C492" i="92"/>
  <c r="G492" i="92" s="1"/>
  <c r="C491" i="92"/>
  <c r="G491" i="92" s="1"/>
  <c r="C490" i="92"/>
  <c r="G490" i="92" s="1"/>
  <c r="C489" i="92"/>
  <c r="G489" i="92" s="1"/>
  <c r="C488" i="92"/>
  <c r="G488" i="92" s="1"/>
  <c r="C487" i="92"/>
  <c r="G487" i="92" s="1"/>
  <c r="C486" i="92"/>
  <c r="G486" i="92" s="1"/>
  <c r="C485" i="92"/>
  <c r="G485" i="92" s="1"/>
  <c r="C484" i="92"/>
  <c r="G484" i="92" s="1"/>
  <c r="C483" i="92"/>
  <c r="G483" i="92" s="1"/>
  <c r="C482" i="92"/>
  <c r="G482" i="92" s="1"/>
  <c r="C481" i="92"/>
  <c r="G481" i="92" s="1"/>
  <c r="C480" i="92"/>
  <c r="G480" i="92" s="1"/>
  <c r="C479" i="92"/>
  <c r="G479" i="92" s="1"/>
  <c r="C478" i="92"/>
  <c r="G478" i="92" s="1"/>
  <c r="C477" i="92"/>
  <c r="G477" i="92" s="1"/>
  <c r="C476" i="92"/>
  <c r="G476" i="92" s="1"/>
  <c r="C475" i="92"/>
  <c r="G475" i="92" s="1"/>
  <c r="C474" i="92"/>
  <c r="G474" i="92" s="1"/>
  <c r="C473" i="92"/>
  <c r="G473" i="92" s="1"/>
  <c r="C472" i="92"/>
  <c r="G472" i="92" s="1"/>
  <c r="C471" i="92"/>
  <c r="G471" i="92" s="1"/>
  <c r="C470" i="92"/>
  <c r="G470" i="92" s="1"/>
  <c r="C469" i="92"/>
  <c r="G469" i="92" s="1"/>
  <c r="C468" i="92"/>
  <c r="G468" i="92" s="1"/>
  <c r="C467" i="92"/>
  <c r="G467" i="92" s="1"/>
  <c r="C466" i="92"/>
  <c r="G466" i="92" s="1"/>
  <c r="C465" i="92"/>
  <c r="G465" i="92" s="1"/>
  <c r="C464" i="92"/>
  <c r="G464" i="92" s="1"/>
  <c r="C463" i="92"/>
  <c r="G463" i="92" s="1"/>
  <c r="C462" i="92"/>
  <c r="G462" i="92" s="1"/>
  <c r="C461" i="92"/>
  <c r="G461" i="92" s="1"/>
  <c r="C460" i="92"/>
  <c r="G460" i="92" s="1"/>
  <c r="C459" i="92"/>
  <c r="G459" i="92" s="1"/>
  <c r="G458" i="92"/>
  <c r="C458" i="92"/>
  <c r="C457" i="92"/>
  <c r="G457" i="92" s="1"/>
  <c r="C456" i="92"/>
  <c r="G456" i="92" s="1"/>
  <c r="C455" i="92"/>
  <c r="G455" i="92" s="1"/>
  <c r="C454" i="92"/>
  <c r="G454" i="92" s="1"/>
  <c r="C453" i="92"/>
  <c r="G453" i="92" s="1"/>
  <c r="C452" i="92"/>
  <c r="G452" i="92" s="1"/>
  <c r="C451" i="92"/>
  <c r="G451" i="92" s="1"/>
  <c r="C450" i="92"/>
  <c r="G450" i="92" s="1"/>
  <c r="C449" i="92"/>
  <c r="G449" i="92" s="1"/>
  <c r="C448" i="92"/>
  <c r="G448" i="92" s="1"/>
  <c r="C447" i="92"/>
  <c r="G447" i="92" s="1"/>
  <c r="C446" i="92"/>
  <c r="G446" i="92" s="1"/>
  <c r="C445" i="92"/>
  <c r="G445" i="92" s="1"/>
  <c r="C444" i="92"/>
  <c r="G444" i="92" s="1"/>
  <c r="C443" i="92"/>
  <c r="G443" i="92" s="1"/>
  <c r="C442" i="92"/>
  <c r="G442" i="92" s="1"/>
  <c r="C441" i="92"/>
  <c r="G441" i="92" s="1"/>
  <c r="C440" i="92"/>
  <c r="G440" i="92" s="1"/>
  <c r="C439" i="92"/>
  <c r="G439" i="92" s="1"/>
  <c r="C438" i="92"/>
  <c r="G438" i="92" s="1"/>
  <c r="C437" i="92"/>
  <c r="G437" i="92" s="1"/>
  <c r="C436" i="92"/>
  <c r="G436" i="92" s="1"/>
  <c r="C435" i="92"/>
  <c r="G435" i="92" s="1"/>
  <c r="C434" i="92"/>
  <c r="G434" i="92" s="1"/>
  <c r="C433" i="92"/>
  <c r="G433" i="92" s="1"/>
  <c r="C432" i="92"/>
  <c r="G432" i="92" s="1"/>
  <c r="C431" i="92"/>
  <c r="G431" i="92" s="1"/>
  <c r="C430" i="92"/>
  <c r="G430" i="92" s="1"/>
  <c r="C429" i="92"/>
  <c r="G429" i="92" s="1"/>
  <c r="C428" i="92"/>
  <c r="G428" i="92" s="1"/>
  <c r="G427" i="92"/>
  <c r="C427" i="92"/>
  <c r="C426" i="92"/>
  <c r="G426" i="92" s="1"/>
  <c r="C425" i="92"/>
  <c r="G425" i="92" s="1"/>
  <c r="C424" i="92"/>
  <c r="G424" i="92" s="1"/>
  <c r="C423" i="92"/>
  <c r="G423" i="92" s="1"/>
  <c r="C422" i="92"/>
  <c r="G422" i="92" s="1"/>
  <c r="C421" i="92"/>
  <c r="G421" i="92" s="1"/>
  <c r="C420" i="92"/>
  <c r="G420" i="92" s="1"/>
  <c r="C419" i="92"/>
  <c r="G419" i="92" s="1"/>
  <c r="C418" i="92"/>
  <c r="G418" i="92" s="1"/>
  <c r="C417" i="92"/>
  <c r="G417" i="92" s="1"/>
  <c r="C416" i="92"/>
  <c r="G416" i="92" s="1"/>
  <c r="C415" i="92"/>
  <c r="G415" i="92" s="1"/>
  <c r="C414" i="92"/>
  <c r="G414" i="92" s="1"/>
  <c r="C413" i="92"/>
  <c r="G413" i="92" s="1"/>
  <c r="C412" i="92"/>
  <c r="G412" i="92" s="1"/>
  <c r="C411" i="92"/>
  <c r="G411" i="92" s="1"/>
  <c r="C410" i="92"/>
  <c r="G410" i="92" s="1"/>
  <c r="C409" i="92"/>
  <c r="G409" i="92" s="1"/>
  <c r="C408" i="92"/>
  <c r="G408" i="92" s="1"/>
  <c r="C407" i="92"/>
  <c r="G407" i="92" s="1"/>
  <c r="C406" i="92"/>
  <c r="G406" i="92" s="1"/>
  <c r="C405" i="92"/>
  <c r="G405" i="92" s="1"/>
  <c r="C404" i="92"/>
  <c r="G404" i="92" s="1"/>
  <c r="C403" i="92"/>
  <c r="G403" i="92" s="1"/>
  <c r="C402" i="92"/>
  <c r="G402" i="92" s="1"/>
  <c r="C401" i="92"/>
  <c r="G401" i="92" s="1"/>
  <c r="C400" i="92"/>
  <c r="G400" i="92" s="1"/>
  <c r="C399" i="92"/>
  <c r="G399" i="92" s="1"/>
  <c r="C398" i="92"/>
  <c r="G398" i="92" s="1"/>
  <c r="C397" i="92"/>
  <c r="G397" i="92" s="1"/>
  <c r="C396" i="92"/>
  <c r="G396" i="92" s="1"/>
  <c r="C395" i="92"/>
  <c r="G395" i="92" s="1"/>
  <c r="C394" i="92"/>
  <c r="G394" i="92" s="1"/>
  <c r="C393" i="92"/>
  <c r="G393" i="92" s="1"/>
  <c r="C392" i="92"/>
  <c r="G392" i="92" s="1"/>
  <c r="C391" i="92"/>
  <c r="G391" i="92" s="1"/>
  <c r="C390" i="92"/>
  <c r="G390" i="92" s="1"/>
  <c r="C389" i="92"/>
  <c r="G389" i="92" s="1"/>
  <c r="C388" i="92"/>
  <c r="G388" i="92" s="1"/>
  <c r="C387" i="92"/>
  <c r="G387" i="92" s="1"/>
  <c r="C386" i="92"/>
  <c r="G386" i="92" s="1"/>
  <c r="C385" i="92"/>
  <c r="G385" i="92" s="1"/>
  <c r="C384" i="92"/>
  <c r="G384" i="92" s="1"/>
  <c r="C383" i="92"/>
  <c r="G383" i="92" s="1"/>
  <c r="C382" i="92"/>
  <c r="G382" i="92" s="1"/>
  <c r="C381" i="92"/>
  <c r="G381" i="92" s="1"/>
  <c r="C380" i="92"/>
  <c r="G380" i="92" s="1"/>
  <c r="C379" i="92"/>
  <c r="G379" i="92" s="1"/>
  <c r="C378" i="92"/>
  <c r="G378" i="92" s="1"/>
  <c r="C377" i="92"/>
  <c r="G377" i="92" s="1"/>
  <c r="C376" i="92"/>
  <c r="G376" i="92" s="1"/>
  <c r="C375" i="92"/>
  <c r="G375" i="92" s="1"/>
  <c r="C374" i="92"/>
  <c r="G374" i="92" s="1"/>
  <c r="C373" i="92"/>
  <c r="G373" i="92" s="1"/>
  <c r="G372" i="92"/>
  <c r="C372" i="92"/>
  <c r="C371" i="92"/>
  <c r="G371" i="92" s="1"/>
  <c r="C370" i="92"/>
  <c r="G370" i="92" s="1"/>
  <c r="C369" i="92"/>
  <c r="G369" i="92" s="1"/>
  <c r="C368" i="92"/>
  <c r="G368" i="92" s="1"/>
  <c r="C367" i="92"/>
  <c r="G367" i="92" s="1"/>
  <c r="C366" i="92"/>
  <c r="G366" i="92" s="1"/>
  <c r="C365" i="92"/>
  <c r="G365" i="92" s="1"/>
  <c r="C364" i="92"/>
  <c r="G364" i="92" s="1"/>
  <c r="C363" i="92"/>
  <c r="G363" i="92" s="1"/>
  <c r="C362" i="92"/>
  <c r="G362" i="92" s="1"/>
  <c r="C361" i="92"/>
  <c r="G361" i="92" s="1"/>
  <c r="C360" i="92"/>
  <c r="G360" i="92" s="1"/>
  <c r="C359" i="92"/>
  <c r="G359" i="92" s="1"/>
  <c r="C358" i="92"/>
  <c r="G358" i="92" s="1"/>
  <c r="C357" i="92"/>
  <c r="G357" i="92" s="1"/>
  <c r="C356" i="92"/>
  <c r="G356" i="92" s="1"/>
  <c r="C355" i="92"/>
  <c r="G355" i="92" s="1"/>
  <c r="C354" i="92"/>
  <c r="G354" i="92" s="1"/>
  <c r="C353" i="92"/>
  <c r="G353" i="92" s="1"/>
  <c r="C352" i="92"/>
  <c r="G352" i="92" s="1"/>
  <c r="C351" i="92"/>
  <c r="G351" i="92" s="1"/>
  <c r="C350" i="92"/>
  <c r="G350" i="92" s="1"/>
  <c r="C349" i="92"/>
  <c r="G349" i="92" s="1"/>
  <c r="C348" i="92"/>
  <c r="G348" i="92" s="1"/>
  <c r="C347" i="92"/>
  <c r="G347" i="92" s="1"/>
  <c r="C346" i="92"/>
  <c r="G346" i="92" s="1"/>
  <c r="C345" i="92"/>
  <c r="G345" i="92" s="1"/>
  <c r="C344" i="92"/>
  <c r="G344" i="92" s="1"/>
  <c r="C343" i="92"/>
  <c r="G343" i="92" s="1"/>
  <c r="C342" i="92"/>
  <c r="G342" i="92" s="1"/>
  <c r="C341" i="92"/>
  <c r="G341" i="92" s="1"/>
  <c r="C340" i="92"/>
  <c r="G340" i="92" s="1"/>
  <c r="C339" i="92"/>
  <c r="G339" i="92" s="1"/>
  <c r="C338" i="92"/>
  <c r="G338" i="92" s="1"/>
  <c r="C337" i="92"/>
  <c r="G337" i="92" s="1"/>
  <c r="C336" i="92"/>
  <c r="G336" i="92" s="1"/>
  <c r="C335" i="92"/>
  <c r="G335" i="92" s="1"/>
  <c r="G334" i="92"/>
  <c r="C334" i="92"/>
  <c r="C333" i="92"/>
  <c r="G333" i="92" s="1"/>
  <c r="C332" i="92"/>
  <c r="G332" i="92" s="1"/>
  <c r="C331" i="92"/>
  <c r="G331" i="92" s="1"/>
  <c r="C330" i="92"/>
  <c r="G330" i="92" s="1"/>
  <c r="C329" i="92"/>
  <c r="G329" i="92" s="1"/>
  <c r="C328" i="92"/>
  <c r="G328" i="92" s="1"/>
  <c r="G327" i="92"/>
  <c r="C327" i="92"/>
  <c r="C326" i="92"/>
  <c r="G326" i="92" s="1"/>
  <c r="C325" i="92"/>
  <c r="G325" i="92" s="1"/>
  <c r="C324" i="92"/>
  <c r="G324" i="92" s="1"/>
  <c r="C323" i="92"/>
  <c r="G323" i="92" s="1"/>
  <c r="C322" i="92"/>
  <c r="G322" i="92" s="1"/>
  <c r="C321" i="92"/>
  <c r="G321" i="92" s="1"/>
  <c r="G320" i="92"/>
  <c r="C320" i="92"/>
  <c r="C319" i="92"/>
  <c r="G319" i="92" s="1"/>
  <c r="C318" i="92"/>
  <c r="G318" i="92" s="1"/>
  <c r="C317" i="92"/>
  <c r="G317" i="92" s="1"/>
  <c r="C316" i="92"/>
  <c r="G316" i="92" s="1"/>
  <c r="C315" i="92"/>
  <c r="G315" i="92" s="1"/>
  <c r="C314" i="92"/>
  <c r="G314" i="92" s="1"/>
  <c r="C313" i="92"/>
  <c r="G313" i="92" s="1"/>
  <c r="C312" i="92"/>
  <c r="G312" i="92" s="1"/>
  <c r="C311" i="92"/>
  <c r="G311" i="92" s="1"/>
  <c r="C310" i="92"/>
  <c r="G310" i="92" s="1"/>
  <c r="C309" i="92"/>
  <c r="G309" i="92" s="1"/>
  <c r="C308" i="92"/>
  <c r="G308" i="92" s="1"/>
  <c r="C307" i="92"/>
  <c r="G307" i="92" s="1"/>
  <c r="C306" i="92"/>
  <c r="G306" i="92" s="1"/>
  <c r="C305" i="92"/>
  <c r="G305" i="92" s="1"/>
  <c r="C304" i="92"/>
  <c r="G304" i="92" s="1"/>
  <c r="C303" i="92"/>
  <c r="G303" i="92" s="1"/>
  <c r="C302" i="92"/>
  <c r="G302" i="92" s="1"/>
  <c r="C301" i="92"/>
  <c r="G301" i="92" s="1"/>
  <c r="C300" i="92"/>
  <c r="G300" i="92" s="1"/>
  <c r="G299" i="92"/>
  <c r="C299" i="92"/>
  <c r="C298" i="92"/>
  <c r="G298" i="92" s="1"/>
  <c r="C297" i="92"/>
  <c r="G297" i="92" s="1"/>
  <c r="C296" i="92"/>
  <c r="G296" i="92" s="1"/>
  <c r="C295" i="92"/>
  <c r="G295" i="92" s="1"/>
  <c r="C294" i="92"/>
  <c r="G294" i="92" s="1"/>
  <c r="C293" i="92"/>
  <c r="G293" i="92" s="1"/>
  <c r="C292" i="92"/>
  <c r="G292" i="92" s="1"/>
  <c r="C291" i="92"/>
  <c r="G291" i="92" s="1"/>
  <c r="C290" i="92"/>
  <c r="G290" i="92" s="1"/>
  <c r="G289" i="92"/>
  <c r="C289" i="92"/>
  <c r="C288" i="92"/>
  <c r="G288" i="92" s="1"/>
  <c r="G287" i="92"/>
  <c r="C287" i="92"/>
  <c r="C286" i="92"/>
  <c r="G286" i="92" s="1"/>
  <c r="C285" i="92"/>
  <c r="G285" i="92" s="1"/>
  <c r="C284" i="92"/>
  <c r="G284" i="92" s="1"/>
  <c r="G283" i="92"/>
  <c r="C283" i="92"/>
  <c r="C282" i="92"/>
  <c r="G282" i="92" s="1"/>
  <c r="C281" i="92"/>
  <c r="G281" i="92" s="1"/>
  <c r="C280" i="92"/>
  <c r="G280" i="92" s="1"/>
  <c r="C279" i="92"/>
  <c r="G279" i="92" s="1"/>
  <c r="C278" i="92"/>
  <c r="G278" i="92" s="1"/>
  <c r="C277" i="92"/>
  <c r="G277" i="92" s="1"/>
  <c r="C276" i="92"/>
  <c r="G276" i="92" s="1"/>
  <c r="C275" i="92"/>
  <c r="G275" i="92" s="1"/>
  <c r="C274" i="92"/>
  <c r="G274" i="92" s="1"/>
  <c r="C273" i="92"/>
  <c r="G273" i="92" s="1"/>
  <c r="C272" i="92"/>
  <c r="G272" i="92" s="1"/>
  <c r="C271" i="92"/>
  <c r="G271" i="92" s="1"/>
  <c r="C270" i="92"/>
  <c r="G270" i="92" s="1"/>
  <c r="C269" i="92"/>
  <c r="G269" i="92" s="1"/>
  <c r="C268" i="92"/>
  <c r="G268" i="92" s="1"/>
  <c r="C267" i="92"/>
  <c r="G267" i="92" s="1"/>
  <c r="C266" i="92"/>
  <c r="G266" i="92" s="1"/>
  <c r="C265" i="92"/>
  <c r="G265" i="92" s="1"/>
  <c r="G264" i="92"/>
  <c r="C264" i="92"/>
  <c r="C263" i="92"/>
  <c r="G263" i="92" s="1"/>
  <c r="C262" i="92"/>
  <c r="G262" i="92" s="1"/>
  <c r="C261" i="92"/>
  <c r="G261" i="92" s="1"/>
  <c r="C260" i="92"/>
  <c r="G260" i="92" s="1"/>
  <c r="C259" i="92"/>
  <c r="G259" i="92" s="1"/>
  <c r="C258" i="92"/>
  <c r="G258" i="92" s="1"/>
  <c r="C257" i="92"/>
  <c r="G257" i="92" s="1"/>
  <c r="C256" i="92"/>
  <c r="G256" i="92" s="1"/>
  <c r="C255" i="92"/>
  <c r="G255" i="92" s="1"/>
  <c r="C254" i="92"/>
  <c r="G254" i="92" s="1"/>
  <c r="C253" i="92"/>
  <c r="G253" i="92" s="1"/>
  <c r="C252" i="92"/>
  <c r="G252" i="92" s="1"/>
  <c r="C251" i="92"/>
  <c r="G251" i="92" s="1"/>
  <c r="C250" i="92"/>
  <c r="G250" i="92" s="1"/>
  <c r="C249" i="92"/>
  <c r="G249" i="92" s="1"/>
  <c r="C248" i="92"/>
  <c r="G248" i="92" s="1"/>
  <c r="C247" i="92"/>
  <c r="G247" i="92" s="1"/>
  <c r="C246" i="92"/>
  <c r="G246" i="92" s="1"/>
  <c r="C245" i="92"/>
  <c r="G245" i="92" s="1"/>
  <c r="C244" i="92"/>
  <c r="G244" i="92" s="1"/>
  <c r="C243" i="92"/>
  <c r="G243" i="92" s="1"/>
  <c r="C242" i="92"/>
  <c r="G242" i="92" s="1"/>
  <c r="C241" i="92"/>
  <c r="G241" i="92" s="1"/>
  <c r="C240" i="92"/>
  <c r="G240" i="92" s="1"/>
  <c r="C239" i="92"/>
  <c r="G239" i="92" s="1"/>
  <c r="C238" i="92"/>
  <c r="G238" i="92" s="1"/>
  <c r="G237" i="92"/>
  <c r="C237" i="92"/>
  <c r="C236" i="92"/>
  <c r="G236" i="92" s="1"/>
  <c r="C235" i="92"/>
  <c r="G235" i="92" s="1"/>
  <c r="C234" i="92"/>
  <c r="G234" i="92" s="1"/>
  <c r="C233" i="92"/>
  <c r="G233" i="92" s="1"/>
  <c r="C232" i="92"/>
  <c r="G232" i="92" s="1"/>
  <c r="C231" i="92"/>
  <c r="G231" i="92" s="1"/>
  <c r="C230" i="92"/>
  <c r="G230" i="92" s="1"/>
  <c r="G229" i="92"/>
  <c r="C229" i="92"/>
  <c r="C228" i="92"/>
  <c r="G228" i="92" s="1"/>
  <c r="G227" i="92"/>
  <c r="C227" i="92"/>
  <c r="C226" i="92"/>
  <c r="G226" i="92" s="1"/>
  <c r="C225" i="92"/>
  <c r="G225" i="92" s="1"/>
  <c r="C224" i="92"/>
  <c r="G224" i="92" s="1"/>
  <c r="G223" i="92"/>
  <c r="C223" i="92"/>
  <c r="C222" i="92"/>
  <c r="G222" i="92" s="1"/>
  <c r="C221" i="92"/>
  <c r="G221" i="92" s="1"/>
  <c r="C220" i="92"/>
  <c r="G220" i="92" s="1"/>
  <c r="C219" i="92"/>
  <c r="G219" i="92" s="1"/>
  <c r="C218" i="92"/>
  <c r="G218" i="92" s="1"/>
  <c r="C217" i="92"/>
  <c r="G217" i="92" s="1"/>
  <c r="C216" i="92"/>
  <c r="G216" i="92" s="1"/>
  <c r="C215" i="92"/>
  <c r="G215" i="92" s="1"/>
  <c r="C214" i="92"/>
  <c r="G214" i="92" s="1"/>
  <c r="G213" i="92"/>
  <c r="C213" i="92"/>
  <c r="C212" i="92"/>
  <c r="G212" i="92" s="1"/>
  <c r="G211" i="92"/>
  <c r="C211" i="92"/>
  <c r="C210" i="92"/>
  <c r="G210" i="92" s="1"/>
  <c r="C209" i="92"/>
  <c r="G209" i="92" s="1"/>
  <c r="C208" i="92"/>
  <c r="G208" i="92" s="1"/>
  <c r="C207" i="92"/>
  <c r="G207" i="92" s="1"/>
  <c r="C206" i="92"/>
  <c r="G206" i="92" s="1"/>
  <c r="C205" i="92"/>
  <c r="G205" i="92" s="1"/>
  <c r="C204" i="92"/>
  <c r="G204" i="92" s="1"/>
  <c r="C203" i="92"/>
  <c r="G203" i="92" s="1"/>
  <c r="C202" i="92"/>
  <c r="G202" i="92" s="1"/>
  <c r="C201" i="92"/>
  <c r="G201" i="92" s="1"/>
  <c r="C200" i="92"/>
  <c r="G200" i="92" s="1"/>
  <c r="G199" i="92"/>
  <c r="C199" i="92"/>
  <c r="C198" i="92"/>
  <c r="G198" i="92" s="1"/>
  <c r="C197" i="92"/>
  <c r="G197" i="92" s="1"/>
  <c r="C196" i="92"/>
  <c r="G196" i="92" s="1"/>
  <c r="C195" i="92"/>
  <c r="G195" i="92" s="1"/>
  <c r="C194" i="92"/>
  <c r="G194" i="92" s="1"/>
  <c r="C193" i="92"/>
  <c r="G193" i="92" s="1"/>
  <c r="C192" i="92"/>
  <c r="G192" i="92" s="1"/>
  <c r="C191" i="92"/>
  <c r="G191" i="92" s="1"/>
  <c r="C190" i="92"/>
  <c r="G190" i="92" s="1"/>
  <c r="C189" i="92"/>
  <c r="G189" i="92" s="1"/>
  <c r="C188" i="92"/>
  <c r="G188" i="92" s="1"/>
  <c r="C187" i="92"/>
  <c r="G187" i="92" s="1"/>
  <c r="C186" i="92"/>
  <c r="G186" i="92" s="1"/>
  <c r="G185" i="92"/>
  <c r="C185" i="92"/>
  <c r="C184" i="92"/>
  <c r="G184" i="92" s="1"/>
  <c r="G183" i="92"/>
  <c r="C183" i="92"/>
  <c r="C182" i="92"/>
  <c r="G182" i="92" s="1"/>
  <c r="C181" i="92"/>
  <c r="G181" i="92" s="1"/>
  <c r="C180" i="92"/>
  <c r="G180" i="92" s="1"/>
  <c r="G179" i="92"/>
  <c r="C179" i="92"/>
  <c r="C178" i="92"/>
  <c r="G178" i="92" s="1"/>
  <c r="G177" i="92"/>
  <c r="C177" i="92"/>
  <c r="C176" i="92"/>
  <c r="G176" i="92" s="1"/>
  <c r="C175" i="92"/>
  <c r="G175" i="92" s="1"/>
  <c r="C174" i="92"/>
  <c r="G174" i="92" s="1"/>
  <c r="G173" i="92"/>
  <c r="C173" i="92"/>
  <c r="C172" i="92"/>
  <c r="G172" i="92" s="1"/>
  <c r="C171" i="92"/>
  <c r="G171" i="92" s="1"/>
  <c r="C170" i="92"/>
  <c r="G170" i="92" s="1"/>
  <c r="C169" i="92"/>
  <c r="G169" i="92" s="1"/>
  <c r="C168" i="92"/>
  <c r="G168" i="92" s="1"/>
  <c r="C167" i="92"/>
  <c r="G167" i="92" s="1"/>
  <c r="C166" i="92"/>
  <c r="G166" i="92" s="1"/>
  <c r="C165" i="92"/>
  <c r="G165" i="92" s="1"/>
  <c r="C164" i="92"/>
  <c r="G164" i="92" s="1"/>
  <c r="C163" i="92"/>
  <c r="G163" i="92" s="1"/>
  <c r="C162" i="92"/>
  <c r="G162" i="92" s="1"/>
  <c r="C161" i="92"/>
  <c r="G161" i="92" s="1"/>
  <c r="C160" i="92"/>
  <c r="G160" i="92" s="1"/>
  <c r="C159" i="92"/>
  <c r="G159" i="92" s="1"/>
  <c r="C158" i="92"/>
  <c r="G158" i="92" s="1"/>
  <c r="C157" i="92"/>
  <c r="G157" i="92" s="1"/>
  <c r="C156" i="92"/>
  <c r="G156" i="92" s="1"/>
  <c r="C155" i="92"/>
  <c r="G155" i="92" s="1"/>
  <c r="C154" i="92"/>
  <c r="G154" i="92" s="1"/>
  <c r="C153" i="92"/>
  <c r="G153" i="92" s="1"/>
  <c r="C152" i="92"/>
  <c r="G152" i="92" s="1"/>
  <c r="C151" i="92"/>
  <c r="G151" i="92" s="1"/>
  <c r="C150" i="92"/>
  <c r="G150" i="92" s="1"/>
  <c r="C149" i="92"/>
  <c r="G149" i="92" s="1"/>
  <c r="G148" i="92"/>
  <c r="C148" i="92"/>
  <c r="C147" i="92"/>
  <c r="G147" i="92" s="1"/>
  <c r="C146" i="92"/>
  <c r="G146" i="92" s="1"/>
  <c r="C145" i="92"/>
  <c r="G145" i="92" s="1"/>
  <c r="C144" i="92"/>
  <c r="G144" i="92" s="1"/>
  <c r="C143" i="92"/>
  <c r="G143" i="92" s="1"/>
  <c r="C142" i="92"/>
  <c r="G142" i="92" s="1"/>
  <c r="C141" i="92"/>
  <c r="G141" i="92" s="1"/>
  <c r="C140" i="92"/>
  <c r="G140" i="92" s="1"/>
  <c r="C139" i="92"/>
  <c r="G139" i="92" s="1"/>
  <c r="C138" i="92"/>
  <c r="G138" i="92" s="1"/>
  <c r="C137" i="92"/>
  <c r="G137" i="92" s="1"/>
  <c r="C136" i="92"/>
  <c r="G136" i="92" s="1"/>
  <c r="C135" i="92"/>
  <c r="G135" i="92" s="1"/>
  <c r="C134" i="92"/>
  <c r="G134" i="92" s="1"/>
  <c r="C133" i="92"/>
  <c r="G133" i="92" s="1"/>
  <c r="C132" i="92"/>
  <c r="G132" i="92" s="1"/>
  <c r="C131" i="92"/>
  <c r="G131" i="92" s="1"/>
  <c r="C130" i="92"/>
  <c r="G130" i="92" s="1"/>
  <c r="C129" i="92"/>
  <c r="G129" i="92" s="1"/>
  <c r="C128" i="92"/>
  <c r="G128" i="92" s="1"/>
  <c r="C127" i="92"/>
  <c r="G127" i="92" s="1"/>
  <c r="C126" i="92"/>
  <c r="G126" i="92" s="1"/>
  <c r="C125" i="92"/>
  <c r="G125" i="92" s="1"/>
  <c r="C124" i="92"/>
  <c r="G124" i="92" s="1"/>
  <c r="C123" i="92"/>
  <c r="G123" i="92" s="1"/>
  <c r="C122" i="92"/>
  <c r="G122" i="92" s="1"/>
  <c r="C121" i="92"/>
  <c r="G121" i="92" s="1"/>
  <c r="C120" i="92"/>
  <c r="G120" i="92" s="1"/>
  <c r="C119" i="92"/>
  <c r="G119" i="92" s="1"/>
  <c r="C118" i="92"/>
  <c r="G118" i="92" s="1"/>
  <c r="C117" i="92"/>
  <c r="G117" i="92" s="1"/>
  <c r="C116" i="92"/>
  <c r="G116" i="92" s="1"/>
  <c r="C115" i="92"/>
  <c r="G115" i="92" s="1"/>
  <c r="C114" i="92"/>
  <c r="G114" i="92" s="1"/>
  <c r="C113" i="92"/>
  <c r="G113" i="92" s="1"/>
  <c r="C112" i="92"/>
  <c r="G112" i="92" s="1"/>
  <c r="C111" i="92"/>
  <c r="G111" i="92" s="1"/>
  <c r="C110" i="92"/>
  <c r="G110" i="92" s="1"/>
  <c r="G109" i="92"/>
  <c r="C109" i="92"/>
  <c r="C108" i="92"/>
  <c r="G108" i="92" s="1"/>
  <c r="C107" i="92"/>
  <c r="G107" i="92" s="1"/>
  <c r="C106" i="92"/>
  <c r="G106" i="92" s="1"/>
  <c r="C105" i="92"/>
  <c r="G105" i="92" s="1"/>
  <c r="C104" i="92"/>
  <c r="G104" i="92" s="1"/>
  <c r="G103" i="92"/>
  <c r="C103" i="92"/>
  <c r="C102" i="92"/>
  <c r="G102" i="92" s="1"/>
  <c r="C101" i="92"/>
  <c r="G101" i="92" s="1"/>
  <c r="C100" i="92"/>
  <c r="G100" i="92" s="1"/>
  <c r="C99" i="92"/>
  <c r="G99" i="92" s="1"/>
  <c r="C98" i="92"/>
  <c r="G98" i="92" s="1"/>
  <c r="C97" i="92"/>
  <c r="G97" i="92" s="1"/>
  <c r="C96" i="92"/>
  <c r="G96" i="92" s="1"/>
  <c r="C95" i="92"/>
  <c r="G95" i="92" s="1"/>
  <c r="C94" i="92"/>
  <c r="G94" i="92" s="1"/>
  <c r="G93" i="92"/>
  <c r="C93" i="92"/>
  <c r="C92" i="92"/>
  <c r="G92" i="92" s="1"/>
  <c r="G91" i="92"/>
  <c r="C91" i="92"/>
  <c r="C90" i="92"/>
  <c r="G90" i="92" s="1"/>
  <c r="C89" i="92"/>
  <c r="G89" i="92" s="1"/>
  <c r="C88" i="92"/>
  <c r="G88" i="92" s="1"/>
  <c r="C87" i="92"/>
  <c r="G87" i="92" s="1"/>
  <c r="C86" i="92"/>
  <c r="G86" i="92" s="1"/>
  <c r="C85" i="92"/>
  <c r="G85" i="92" s="1"/>
  <c r="G84" i="92"/>
  <c r="C84" i="92"/>
  <c r="C83" i="92"/>
  <c r="G83" i="92" s="1"/>
  <c r="C82" i="92"/>
  <c r="G82" i="92" s="1"/>
  <c r="C81" i="92"/>
  <c r="G81" i="92" s="1"/>
  <c r="C80" i="92"/>
  <c r="G80" i="92" s="1"/>
  <c r="C79" i="92"/>
  <c r="G79" i="92" s="1"/>
  <c r="C78" i="92"/>
  <c r="G78" i="92" s="1"/>
  <c r="C77" i="92"/>
  <c r="G77" i="92" s="1"/>
  <c r="C76" i="92"/>
  <c r="G76" i="92" s="1"/>
  <c r="C75" i="92"/>
  <c r="G75" i="92" s="1"/>
  <c r="C74" i="92"/>
  <c r="G74" i="92" s="1"/>
  <c r="C73" i="92"/>
  <c r="G73" i="92" s="1"/>
  <c r="C72" i="92"/>
  <c r="G72" i="92" s="1"/>
  <c r="C71" i="92"/>
  <c r="G71" i="92" s="1"/>
  <c r="C70" i="92"/>
  <c r="G70" i="92" s="1"/>
  <c r="G69" i="92"/>
  <c r="C69" i="92"/>
  <c r="C68" i="92"/>
  <c r="G68" i="92" s="1"/>
  <c r="C67" i="92"/>
  <c r="G67" i="92" s="1"/>
  <c r="C66" i="92"/>
  <c r="G66" i="92" s="1"/>
  <c r="C65" i="92"/>
  <c r="G65" i="92" s="1"/>
  <c r="C64" i="92"/>
  <c r="G64" i="92" s="1"/>
  <c r="C63" i="92"/>
  <c r="G63" i="92" s="1"/>
  <c r="C62" i="92"/>
  <c r="G62" i="92" s="1"/>
  <c r="C61" i="92"/>
  <c r="G61" i="92" s="1"/>
  <c r="C60" i="92"/>
  <c r="G60" i="92" s="1"/>
  <c r="C59" i="92"/>
  <c r="G59" i="92" s="1"/>
  <c r="C58" i="92"/>
  <c r="G58" i="92" s="1"/>
  <c r="C57" i="92"/>
  <c r="G57" i="92" s="1"/>
  <c r="G56" i="92"/>
  <c r="C56" i="92"/>
  <c r="C55" i="92"/>
  <c r="G55" i="92" s="1"/>
  <c r="C54" i="92"/>
  <c r="G54" i="92" s="1"/>
  <c r="C53" i="92"/>
  <c r="G53" i="92" s="1"/>
  <c r="C52" i="92"/>
  <c r="G52" i="92" s="1"/>
  <c r="C51" i="92"/>
  <c r="G51" i="92" s="1"/>
  <c r="C50" i="92"/>
  <c r="G50" i="92" s="1"/>
  <c r="C49" i="92"/>
  <c r="G49" i="92" s="1"/>
  <c r="C48" i="92"/>
  <c r="G48" i="92" s="1"/>
  <c r="C47" i="92"/>
  <c r="G47" i="92" s="1"/>
  <c r="C46" i="92"/>
  <c r="G46" i="92" s="1"/>
  <c r="C45" i="92"/>
  <c r="G45" i="92" s="1"/>
  <c r="C44" i="92"/>
  <c r="G44" i="92" s="1"/>
  <c r="C43" i="92"/>
  <c r="G43" i="92" s="1"/>
  <c r="C42" i="92"/>
  <c r="G42" i="92" s="1"/>
  <c r="G41" i="92"/>
  <c r="C41" i="92"/>
  <c r="C40" i="92"/>
  <c r="G40" i="92" s="1"/>
  <c r="C39" i="92"/>
  <c r="G39" i="92" s="1"/>
  <c r="C38" i="92"/>
  <c r="G38" i="92" s="1"/>
  <c r="C37" i="92"/>
  <c r="G37" i="92" s="1"/>
  <c r="C36" i="92"/>
  <c r="G36" i="92" s="1"/>
  <c r="C35" i="92"/>
  <c r="G35" i="92" s="1"/>
  <c r="C34" i="92"/>
  <c r="G34" i="92" s="1"/>
  <c r="G33" i="92"/>
  <c r="C33" i="92"/>
  <c r="C32" i="92"/>
  <c r="G32" i="92" s="1"/>
  <c r="C31" i="92"/>
  <c r="G31" i="92" s="1"/>
  <c r="C30" i="92"/>
  <c r="G30" i="92" s="1"/>
  <c r="C29" i="92"/>
  <c r="G29" i="92" s="1"/>
  <c r="C28" i="92"/>
  <c r="G28" i="92" s="1"/>
  <c r="G27" i="92"/>
  <c r="C27" i="92"/>
  <c r="C26" i="92"/>
  <c r="G26" i="92" s="1"/>
  <c r="C25" i="92"/>
  <c r="G25" i="92" s="1"/>
  <c r="C24" i="92"/>
  <c r="G24" i="92" s="1"/>
  <c r="C23" i="92"/>
  <c r="G23" i="92" s="1"/>
  <c r="C22" i="92"/>
  <c r="G22" i="92" s="1"/>
  <c r="G21" i="92"/>
  <c r="C21" i="92"/>
  <c r="C20" i="92"/>
  <c r="G20" i="92" s="1"/>
  <c r="C19" i="92"/>
  <c r="G19" i="92" s="1"/>
  <c r="C18" i="92"/>
  <c r="G18" i="92" s="1"/>
  <c r="C17" i="92"/>
  <c r="G17" i="92" s="1"/>
  <c r="C16" i="92"/>
  <c r="G16" i="92" s="1"/>
  <c r="C15" i="92"/>
  <c r="G15" i="92" s="1"/>
  <c r="C14" i="92"/>
  <c r="G14" i="92" s="1"/>
  <c r="C13" i="92"/>
  <c r="G13" i="92" s="1"/>
  <c r="C12" i="92"/>
  <c r="G12" i="92" s="1"/>
  <c r="G11" i="92"/>
  <c r="C11" i="92"/>
  <c r="F10" i="92"/>
  <c r="E10" i="92"/>
  <c r="D10" i="92"/>
  <c r="B10" i="92"/>
  <c r="AD12" i="91"/>
  <c r="AC12" i="91"/>
  <c r="AB12" i="91"/>
  <c r="AA12" i="91"/>
  <c r="AD11" i="91"/>
  <c r="AC11" i="91"/>
  <c r="AB11" i="91"/>
  <c r="AA11" i="91"/>
  <c r="AD10" i="91"/>
  <c r="AC10" i="91"/>
  <c r="AB10" i="91"/>
  <c r="AA10" i="91"/>
  <c r="E15" i="90"/>
  <c r="D15" i="90"/>
  <c r="C15" i="90"/>
  <c r="B15" i="90"/>
  <c r="F14" i="90"/>
  <c r="F13" i="90"/>
  <c r="F12" i="90"/>
  <c r="F11" i="90"/>
  <c r="F10" i="90"/>
  <c r="F9" i="90"/>
  <c r="G42" i="89"/>
  <c r="G41" i="89"/>
  <c r="F40" i="89"/>
  <c r="E40" i="89"/>
  <c r="D40" i="89"/>
  <c r="C40" i="89"/>
  <c r="G39" i="89"/>
  <c r="G38" i="89"/>
  <c r="F37" i="89"/>
  <c r="E37" i="89"/>
  <c r="D37" i="89"/>
  <c r="C37" i="89"/>
  <c r="G36" i="89"/>
  <c r="G35" i="89"/>
  <c r="G34" i="89"/>
  <c r="G33" i="89"/>
  <c r="G32" i="89"/>
  <c r="F31" i="89"/>
  <c r="E31" i="89"/>
  <c r="D31" i="89"/>
  <c r="C31" i="89"/>
  <c r="G30" i="89"/>
  <c r="G29" i="89"/>
  <c r="G28" i="89"/>
  <c r="G27" i="89"/>
  <c r="G26" i="89"/>
  <c r="G25" i="89"/>
  <c r="F24" i="89"/>
  <c r="E24" i="89"/>
  <c r="D24" i="89"/>
  <c r="C24" i="89"/>
  <c r="G23" i="89"/>
  <c r="G22" i="89"/>
  <c r="F21" i="89"/>
  <c r="E21" i="89"/>
  <c r="D21" i="89"/>
  <c r="C21" i="89"/>
  <c r="G20" i="89"/>
  <c r="G19" i="89"/>
  <c r="F18" i="89"/>
  <c r="E18" i="89"/>
  <c r="D18" i="89"/>
  <c r="C18" i="89"/>
  <c r="G16" i="89"/>
  <c r="G15" i="89"/>
  <c r="F14" i="89"/>
  <c r="E14" i="89"/>
  <c r="D14" i="89"/>
  <c r="C14" i="89"/>
  <c r="G13" i="89"/>
  <c r="G12" i="89"/>
  <c r="F11" i="89"/>
  <c r="E11" i="89"/>
  <c r="D11" i="89"/>
  <c r="C11" i="89"/>
  <c r="D29" i="88"/>
  <c r="H29" i="88" s="1"/>
  <c r="D28" i="88"/>
  <c r="H28" i="88" s="1"/>
  <c r="D27" i="88"/>
  <c r="H27" i="88" s="1"/>
  <c r="D26" i="88"/>
  <c r="H26" i="88" s="1"/>
  <c r="D25" i="88"/>
  <c r="H25" i="88" s="1"/>
  <c r="D24" i="88"/>
  <c r="H24" i="88" s="1"/>
  <c r="D23" i="88"/>
  <c r="H23" i="88" s="1"/>
  <c r="D22" i="88"/>
  <c r="H22" i="88" s="1"/>
  <c r="D21" i="88"/>
  <c r="H21" i="88" s="1"/>
  <c r="D20" i="88"/>
  <c r="H20" i="88" s="1"/>
  <c r="D19" i="88"/>
  <c r="H19" i="88" s="1"/>
  <c r="G18" i="88"/>
  <c r="F18" i="88"/>
  <c r="E18" i="88"/>
  <c r="C18" i="88"/>
  <c r="D17" i="88"/>
  <c r="H17" i="88" s="1"/>
  <c r="D16" i="88"/>
  <c r="H16" i="88" s="1"/>
  <c r="D15" i="88"/>
  <c r="H15" i="88" s="1"/>
  <c r="H14" i="88"/>
  <c r="D14" i="88"/>
  <c r="D13" i="88"/>
  <c r="H13" i="88" s="1"/>
  <c r="D12" i="88"/>
  <c r="H12" i="88" s="1"/>
  <c r="G11" i="88"/>
  <c r="F11" i="88"/>
  <c r="E11" i="88"/>
  <c r="C11" i="88"/>
  <c r="E133" i="87"/>
  <c r="E132" i="87"/>
  <c r="E131" i="87"/>
  <c r="E130" i="87"/>
  <c r="D129" i="87"/>
  <c r="C129" i="87"/>
  <c r="E128" i="87"/>
  <c r="E127" i="87"/>
  <c r="E126" i="87"/>
  <c r="E125" i="87"/>
  <c r="E124" i="87"/>
  <c r="E123" i="87"/>
  <c r="E122" i="87"/>
  <c r="D121" i="87"/>
  <c r="C121" i="87"/>
  <c r="C117" i="87" s="1"/>
  <c r="E120" i="87"/>
  <c r="E119" i="87"/>
  <c r="D118" i="87"/>
  <c r="C118" i="87"/>
  <c r="E116" i="87"/>
  <c r="E115" i="87"/>
  <c r="E114" i="87"/>
  <c r="E113" i="87"/>
  <c r="E112" i="87"/>
  <c r="E111" i="87"/>
  <c r="E110" i="87"/>
  <c r="E109" i="87"/>
  <c r="E108" i="87"/>
  <c r="E107" i="87"/>
  <c r="E106" i="87"/>
  <c r="D105" i="87"/>
  <c r="C105" i="87"/>
  <c r="E104" i="87"/>
  <c r="E103" i="87"/>
  <c r="E102" i="87"/>
  <c r="E101" i="87"/>
  <c r="E100" i="87"/>
  <c r="E99" i="87"/>
  <c r="D98" i="87"/>
  <c r="D91" i="87" s="1"/>
  <c r="C98" i="87"/>
  <c r="E97" i="87"/>
  <c r="E96" i="87"/>
  <c r="E95" i="87"/>
  <c r="E94" i="87"/>
  <c r="D93" i="87"/>
  <c r="C93" i="87"/>
  <c r="E92" i="87"/>
  <c r="E90" i="87"/>
  <c r="E89" i="87"/>
  <c r="E88" i="87"/>
  <c r="D87" i="87"/>
  <c r="C87" i="87"/>
  <c r="E86" i="87"/>
  <c r="E85" i="87"/>
  <c r="E84" i="87"/>
  <c r="D83" i="87"/>
  <c r="C83" i="87"/>
  <c r="E82" i="87"/>
  <c r="D81" i="87"/>
  <c r="E79" i="87"/>
  <c r="E78" i="87"/>
  <c r="E77" i="87"/>
  <c r="E76" i="87"/>
  <c r="D75" i="87"/>
  <c r="C75" i="87"/>
  <c r="E71" i="87"/>
  <c r="E70" i="87"/>
  <c r="E69" i="87"/>
  <c r="E68" i="87"/>
  <c r="E67" i="87"/>
  <c r="E66" i="87"/>
  <c r="E65" i="87"/>
  <c r="E64" i="87"/>
  <c r="E63" i="87"/>
  <c r="E62" i="87"/>
  <c r="E61" i="87"/>
  <c r="D60" i="87"/>
  <c r="D56" i="87" s="1"/>
  <c r="C60" i="87"/>
  <c r="E59" i="87"/>
  <c r="E58" i="87"/>
  <c r="D57" i="87"/>
  <c r="C57" i="87"/>
  <c r="E55" i="87"/>
  <c r="E54" i="87"/>
  <c r="D53" i="87"/>
  <c r="C53" i="87"/>
  <c r="E52" i="87"/>
  <c r="E51" i="87"/>
  <c r="E50" i="87"/>
  <c r="E49" i="87"/>
  <c r="E48" i="87"/>
  <c r="E47" i="87"/>
  <c r="E46" i="87"/>
  <c r="E45" i="87"/>
  <c r="E44" i="87"/>
  <c r="E43" i="87"/>
  <c r="E42" i="87"/>
  <c r="E41" i="87"/>
  <c r="E40" i="87"/>
  <c r="D39" i="87"/>
  <c r="C39" i="87"/>
  <c r="E38" i="87"/>
  <c r="E37" i="87"/>
  <c r="E36" i="87"/>
  <c r="E35" i="87"/>
  <c r="D34" i="87"/>
  <c r="C34" i="87"/>
  <c r="E33" i="87"/>
  <c r="E32" i="87"/>
  <c r="E31" i="87"/>
  <c r="D30" i="87"/>
  <c r="C30" i="87"/>
  <c r="E29" i="87"/>
  <c r="E27" i="87"/>
  <c r="E26" i="87"/>
  <c r="E25" i="87"/>
  <c r="D24" i="87"/>
  <c r="C24" i="87"/>
  <c r="E23" i="87"/>
  <c r="E22" i="87"/>
  <c r="E21" i="87"/>
  <c r="D20" i="87"/>
  <c r="C20" i="87"/>
  <c r="E19" i="87"/>
  <c r="D18" i="87"/>
  <c r="E16" i="87"/>
  <c r="E15" i="87"/>
  <c r="E14" i="87"/>
  <c r="E13" i="87"/>
  <c r="E12" i="87"/>
  <c r="E11" i="87"/>
  <c r="D10" i="87"/>
  <c r="C10" i="87"/>
  <c r="G1019" i="86"/>
  <c r="G1018" i="86"/>
  <c r="G1017" i="86"/>
  <c r="G1016" i="86"/>
  <c r="G1015" i="86"/>
  <c r="G1014" i="86"/>
  <c r="F1013" i="86"/>
  <c r="E1013" i="86"/>
  <c r="D1013" i="86"/>
  <c r="C1013" i="86"/>
  <c r="G1012" i="86"/>
  <c r="G1011" i="86"/>
  <c r="G1010" i="86"/>
  <c r="G1009" i="86"/>
  <c r="F1008" i="86"/>
  <c r="E1008" i="86"/>
  <c r="D1008" i="86"/>
  <c r="C1008" i="86"/>
  <c r="G1007" i="86"/>
  <c r="G1006" i="86"/>
  <c r="G1005" i="86"/>
  <c r="G1004" i="86"/>
  <c r="F1003" i="86"/>
  <c r="F1002" i="86" s="1"/>
  <c r="E1003" i="86"/>
  <c r="D1003" i="86"/>
  <c r="D1002" i="86" s="1"/>
  <c r="C1003" i="86"/>
  <c r="C1002" i="86" s="1"/>
  <c r="G1001" i="86"/>
  <c r="G1000" i="86"/>
  <c r="G999" i="86"/>
  <c r="G998" i="86"/>
  <c r="F997" i="86"/>
  <c r="E997" i="86"/>
  <c r="D997" i="86"/>
  <c r="C997" i="86"/>
  <c r="G996" i="86"/>
  <c r="G995" i="86"/>
  <c r="G994" i="86"/>
  <c r="G993" i="86"/>
  <c r="F992" i="86"/>
  <c r="F991" i="86" s="1"/>
  <c r="E992" i="86"/>
  <c r="D992" i="86"/>
  <c r="C992" i="86"/>
  <c r="G989" i="86"/>
  <c r="G988" i="86"/>
  <c r="G987" i="86"/>
  <c r="G986" i="86"/>
  <c r="G985" i="86"/>
  <c r="F984" i="86"/>
  <c r="E984" i="86"/>
  <c r="E983" i="86" s="1"/>
  <c r="D984" i="86"/>
  <c r="D983" i="86" s="1"/>
  <c r="C984" i="86"/>
  <c r="C983" i="86"/>
  <c r="G982" i="86"/>
  <c r="G980" i="86"/>
  <c r="G979" i="86"/>
  <c r="G978" i="86"/>
  <c r="F977" i="86"/>
  <c r="E977" i="86"/>
  <c r="D977" i="86"/>
  <c r="C977" i="86"/>
  <c r="G976" i="86"/>
  <c r="G975" i="86"/>
  <c r="G974" i="86"/>
  <c r="G973" i="86"/>
  <c r="G972" i="86"/>
  <c r="G971" i="86"/>
  <c r="F970" i="86"/>
  <c r="E970" i="86"/>
  <c r="D970" i="86"/>
  <c r="C970" i="86"/>
  <c r="G970" i="86" s="1"/>
  <c r="G969" i="86"/>
  <c r="G968" i="86"/>
  <c r="G967" i="86"/>
  <c r="G966" i="86"/>
  <c r="G965" i="86"/>
  <c r="G964" i="86"/>
  <c r="F963" i="86"/>
  <c r="F962" i="86" s="1"/>
  <c r="F961" i="86" s="1"/>
  <c r="E963" i="86"/>
  <c r="E962" i="86" s="1"/>
  <c r="D963" i="86"/>
  <c r="D962" i="86" s="1"/>
  <c r="C963" i="86"/>
  <c r="G960" i="86"/>
  <c r="G959" i="86"/>
  <c r="G958" i="86"/>
  <c r="F957" i="86"/>
  <c r="E957" i="86"/>
  <c r="D957" i="86"/>
  <c r="C957" i="86"/>
  <c r="G956" i="86"/>
  <c r="F955" i="86"/>
  <c r="E955" i="86"/>
  <c r="D955" i="86"/>
  <c r="C955" i="86"/>
  <c r="G954" i="86"/>
  <c r="G953" i="86"/>
  <c r="G952" i="86"/>
  <c r="F951" i="86"/>
  <c r="E951" i="86"/>
  <c r="D951" i="86"/>
  <c r="C951" i="86"/>
  <c r="G950" i="86"/>
  <c r="G949" i="86"/>
  <c r="G948" i="86"/>
  <c r="F947" i="86"/>
  <c r="E947" i="86"/>
  <c r="D947" i="86"/>
  <c r="D946" i="86" s="1"/>
  <c r="D945" i="86" s="1"/>
  <c r="C947" i="86"/>
  <c r="C946" i="86" s="1"/>
  <c r="C945" i="86" s="1"/>
  <c r="G944" i="86"/>
  <c r="G943" i="86"/>
  <c r="G942" i="86"/>
  <c r="G941" i="86"/>
  <c r="G940" i="86"/>
  <c r="F939" i="86"/>
  <c r="F932" i="86" s="1"/>
  <c r="E939" i="86"/>
  <c r="D939" i="86"/>
  <c r="C939" i="86"/>
  <c r="G938" i="86"/>
  <c r="G937" i="86"/>
  <c r="G936" i="86"/>
  <c r="G935" i="86"/>
  <c r="G934" i="86"/>
  <c r="F933" i="86"/>
  <c r="E933" i="86"/>
  <c r="E932" i="86" s="1"/>
  <c r="D933" i="86"/>
  <c r="C933" i="86"/>
  <c r="G930" i="86"/>
  <c r="G929" i="86"/>
  <c r="G928" i="86"/>
  <c r="G927" i="86"/>
  <c r="G926" i="86"/>
  <c r="G925" i="86"/>
  <c r="G924" i="86"/>
  <c r="G923" i="86"/>
  <c r="F922" i="86"/>
  <c r="E922" i="86"/>
  <c r="D922" i="86"/>
  <c r="C922" i="86"/>
  <c r="G921" i="86"/>
  <c r="G920" i="86"/>
  <c r="G919" i="86"/>
  <c r="G918" i="86"/>
  <c r="G917" i="86"/>
  <c r="F916" i="86"/>
  <c r="E916" i="86"/>
  <c r="D916" i="86"/>
  <c r="C916" i="86"/>
  <c r="G915" i="86"/>
  <c r="G914" i="86"/>
  <c r="G913" i="86"/>
  <c r="G912" i="86"/>
  <c r="G911" i="86"/>
  <c r="F910" i="86"/>
  <c r="E910" i="86"/>
  <c r="D910" i="86"/>
  <c r="C910" i="86"/>
  <c r="G908" i="86"/>
  <c r="G907" i="86"/>
  <c r="F906" i="86"/>
  <c r="E906" i="86"/>
  <c r="D906" i="86"/>
  <c r="C906" i="86"/>
  <c r="G905" i="86"/>
  <c r="G904" i="86"/>
  <c r="G903" i="86"/>
  <c r="G902" i="86"/>
  <c r="G901" i="86"/>
  <c r="F900" i="86"/>
  <c r="E900" i="86"/>
  <c r="E894" i="86" s="1"/>
  <c r="D900" i="86"/>
  <c r="D894" i="86" s="1"/>
  <c r="C900" i="86"/>
  <c r="G899" i="86"/>
  <c r="G898" i="86"/>
  <c r="G897" i="86"/>
  <c r="G896" i="86"/>
  <c r="G895" i="86"/>
  <c r="C894" i="86"/>
  <c r="G892" i="86"/>
  <c r="G891" i="86"/>
  <c r="G890" i="86"/>
  <c r="G889" i="86"/>
  <c r="G888" i="86"/>
  <c r="F887" i="86"/>
  <c r="F881" i="86" s="1"/>
  <c r="E887" i="86"/>
  <c r="E881" i="86" s="1"/>
  <c r="D887" i="86"/>
  <c r="D881" i="86" s="1"/>
  <c r="C887" i="86"/>
  <c r="C881" i="86" s="1"/>
  <c r="G886" i="86"/>
  <c r="G885" i="86"/>
  <c r="G884" i="86"/>
  <c r="G883" i="86"/>
  <c r="G882" i="86"/>
  <c r="G880" i="86"/>
  <c r="G879" i="86"/>
  <c r="G878" i="86"/>
  <c r="G877" i="86"/>
  <c r="G876" i="86"/>
  <c r="F875" i="86"/>
  <c r="F869" i="86" s="1"/>
  <c r="E875" i="86"/>
  <c r="E869" i="86" s="1"/>
  <c r="D875" i="86"/>
  <c r="D869" i="86" s="1"/>
  <c r="C875" i="86"/>
  <c r="G874" i="86"/>
  <c r="G873" i="86"/>
  <c r="G872" i="86"/>
  <c r="G871" i="86"/>
  <c r="G870" i="86"/>
  <c r="G868" i="86"/>
  <c r="G867" i="86"/>
  <c r="G866" i="86"/>
  <c r="G865" i="86"/>
  <c r="G864" i="86"/>
  <c r="F863" i="86"/>
  <c r="F857" i="86" s="1"/>
  <c r="E863" i="86"/>
  <c r="D863" i="86"/>
  <c r="D857" i="86" s="1"/>
  <c r="C863" i="86"/>
  <c r="C857" i="86" s="1"/>
  <c r="G862" i="86"/>
  <c r="G861" i="86"/>
  <c r="G860" i="86"/>
  <c r="G859" i="86"/>
  <c r="G858" i="86"/>
  <c r="E857" i="86"/>
  <c r="G855" i="86"/>
  <c r="G854" i="86"/>
  <c r="G853" i="86"/>
  <c r="G852" i="86"/>
  <c r="F851" i="86"/>
  <c r="E851" i="86"/>
  <c r="D851" i="86"/>
  <c r="C851" i="86"/>
  <c r="G850" i="86"/>
  <c r="G849" i="86"/>
  <c r="G848" i="86"/>
  <c r="G847" i="86"/>
  <c r="F846" i="86"/>
  <c r="E846" i="86"/>
  <c r="D846" i="86"/>
  <c r="C846" i="86"/>
  <c r="G845" i="86"/>
  <c r="G844" i="86"/>
  <c r="G843" i="86"/>
  <c r="G842" i="86"/>
  <c r="F841" i="86"/>
  <c r="E841" i="86"/>
  <c r="D841" i="86"/>
  <c r="G840" i="86"/>
  <c r="G839" i="86"/>
  <c r="G838" i="86"/>
  <c r="G837" i="86"/>
  <c r="F836" i="86"/>
  <c r="E836" i="86"/>
  <c r="E831" i="86" s="1"/>
  <c r="D836" i="86"/>
  <c r="D831" i="86" s="1"/>
  <c r="C836" i="86"/>
  <c r="C831" i="86" s="1"/>
  <c r="G835" i="86"/>
  <c r="G834" i="86"/>
  <c r="G833" i="86"/>
  <c r="G832" i="86"/>
  <c r="F831" i="86"/>
  <c r="G830" i="86"/>
  <c r="G829" i="86"/>
  <c r="G828" i="86"/>
  <c r="G827" i="86"/>
  <c r="F826" i="86"/>
  <c r="E826" i="86"/>
  <c r="D826" i="86"/>
  <c r="D821" i="86" s="1"/>
  <c r="C826" i="86"/>
  <c r="C821" i="86" s="1"/>
  <c r="G825" i="86"/>
  <c r="G824" i="86"/>
  <c r="G823" i="86"/>
  <c r="G822" i="86"/>
  <c r="F821" i="86"/>
  <c r="E821" i="86"/>
  <c r="G820" i="86"/>
  <c r="G819" i="86"/>
  <c r="G818" i="86"/>
  <c r="G817" i="86"/>
  <c r="F816" i="86"/>
  <c r="E816" i="86"/>
  <c r="D816" i="86"/>
  <c r="D811" i="86" s="1"/>
  <c r="C816" i="86"/>
  <c r="C811" i="86" s="1"/>
  <c r="G815" i="86"/>
  <c r="G814" i="86"/>
  <c r="G813" i="86"/>
  <c r="G812" i="86"/>
  <c r="E811" i="86"/>
  <c r="G808" i="86"/>
  <c r="G807" i="86"/>
  <c r="F806" i="86"/>
  <c r="E806" i="86"/>
  <c r="D806" i="86"/>
  <c r="D799" i="86" s="1"/>
  <c r="C806" i="86"/>
  <c r="G805" i="86"/>
  <c r="G804" i="86"/>
  <c r="F803" i="86"/>
  <c r="E803" i="86"/>
  <c r="E799" i="86" s="1"/>
  <c r="D803" i="86"/>
  <c r="C803" i="86"/>
  <c r="G802" i="86"/>
  <c r="G801" i="86"/>
  <c r="F800" i="86"/>
  <c r="E800" i="86"/>
  <c r="D800" i="86"/>
  <c r="C800" i="86"/>
  <c r="G798" i="86"/>
  <c r="G797" i="86"/>
  <c r="F796" i="86"/>
  <c r="F793" i="86" s="1"/>
  <c r="E796" i="86"/>
  <c r="E793" i="86" s="1"/>
  <c r="D796" i="86"/>
  <c r="C796" i="86"/>
  <c r="G795" i="86"/>
  <c r="G794" i="86"/>
  <c r="D793" i="86"/>
  <c r="G792" i="86"/>
  <c r="G791" i="86"/>
  <c r="G790" i="86"/>
  <c r="F789" i="86"/>
  <c r="F785" i="86" s="1"/>
  <c r="D789" i="86"/>
  <c r="G788" i="86"/>
  <c r="G787" i="86"/>
  <c r="G786" i="86"/>
  <c r="G784" i="86"/>
  <c r="G783" i="86"/>
  <c r="G782" i="86"/>
  <c r="G781" i="86"/>
  <c r="G780" i="86"/>
  <c r="G779" i="86"/>
  <c r="E778" i="86"/>
  <c r="C778" i="86"/>
  <c r="G777" i="86"/>
  <c r="G776" i="86"/>
  <c r="E775" i="86"/>
  <c r="C775" i="86"/>
  <c r="G774" i="86"/>
  <c r="G773" i="86"/>
  <c r="E772" i="86"/>
  <c r="C772" i="86"/>
  <c r="G771" i="86"/>
  <c r="G770" i="86"/>
  <c r="E769" i="86"/>
  <c r="E768" i="86" s="1"/>
  <c r="C769" i="86"/>
  <c r="G766" i="86"/>
  <c r="G765" i="86"/>
  <c r="G764" i="86"/>
  <c r="F763" i="86"/>
  <c r="F750" i="86" s="1"/>
  <c r="D763" i="86"/>
  <c r="G762" i="86"/>
  <c r="G761" i="86"/>
  <c r="G760" i="86"/>
  <c r="G759" i="86"/>
  <c r="E758" i="86"/>
  <c r="C758" i="86"/>
  <c r="G758" i="86" s="1"/>
  <c r="G757" i="86"/>
  <c r="G756" i="86"/>
  <c r="E755" i="86"/>
  <c r="C755" i="86"/>
  <c r="G754" i="86"/>
  <c r="G753" i="86"/>
  <c r="E752" i="86"/>
  <c r="C752" i="86"/>
  <c r="G749" i="86"/>
  <c r="G748" i="86"/>
  <c r="F747" i="86"/>
  <c r="D747" i="86"/>
  <c r="D740" i="86" s="1"/>
  <c r="G746" i="86"/>
  <c r="G745" i="86"/>
  <c r="E744" i="86"/>
  <c r="E741" i="86" s="1"/>
  <c r="E740" i="86" s="1"/>
  <c r="C744" i="86"/>
  <c r="C741" i="86" s="1"/>
  <c r="G743" i="86"/>
  <c r="G742" i="86"/>
  <c r="G739" i="86"/>
  <c r="G738" i="86"/>
  <c r="F737" i="86"/>
  <c r="E737" i="86"/>
  <c r="D737" i="86"/>
  <c r="D733" i="86" s="1"/>
  <c r="C737" i="86"/>
  <c r="G736" i="86"/>
  <c r="G735" i="86"/>
  <c r="F734" i="86"/>
  <c r="E734" i="86"/>
  <c r="D734" i="86"/>
  <c r="C734" i="86"/>
  <c r="E733" i="86"/>
  <c r="G732" i="86"/>
  <c r="G731" i="86"/>
  <c r="G730" i="86"/>
  <c r="F729" i="86"/>
  <c r="F726" i="86" s="1"/>
  <c r="E729" i="86"/>
  <c r="E726" i="86" s="1"/>
  <c r="D729" i="86"/>
  <c r="D726" i="86" s="1"/>
  <c r="C729" i="86"/>
  <c r="C726" i="86" s="1"/>
  <c r="G728" i="86"/>
  <c r="G727" i="86"/>
  <c r="G725" i="86"/>
  <c r="G724" i="86"/>
  <c r="F723" i="86"/>
  <c r="F720" i="86" s="1"/>
  <c r="E723" i="86"/>
  <c r="E720" i="86" s="1"/>
  <c r="D723" i="86"/>
  <c r="D720" i="86" s="1"/>
  <c r="C723" i="86"/>
  <c r="G722" i="86"/>
  <c r="G721" i="86"/>
  <c r="G719" i="86"/>
  <c r="G718" i="86"/>
  <c r="F717" i="86"/>
  <c r="E717" i="86"/>
  <c r="D717" i="86"/>
  <c r="C717" i="86"/>
  <c r="H708" i="86"/>
  <c r="H707" i="86"/>
  <c r="H706" i="86"/>
  <c r="H705" i="86"/>
  <c r="H704" i="86"/>
  <c r="G703" i="86"/>
  <c r="F703" i="86"/>
  <c r="E703" i="86"/>
  <c r="D703" i="86"/>
  <c r="C703" i="86"/>
  <c r="H702" i="86"/>
  <c r="H701" i="86"/>
  <c r="H700" i="86"/>
  <c r="G699" i="86"/>
  <c r="F699" i="86"/>
  <c r="E699" i="86"/>
  <c r="D699" i="86"/>
  <c r="H698" i="86"/>
  <c r="H697" i="86"/>
  <c r="H696" i="86"/>
  <c r="H695" i="86"/>
  <c r="H694" i="86"/>
  <c r="H693" i="86"/>
  <c r="G692" i="86"/>
  <c r="F692" i="86"/>
  <c r="E692" i="86"/>
  <c r="D692" i="86"/>
  <c r="H691" i="86"/>
  <c r="H690" i="86"/>
  <c r="H689" i="86"/>
  <c r="H688" i="86"/>
  <c r="H687" i="86"/>
  <c r="H686" i="86"/>
  <c r="G685" i="86"/>
  <c r="G683" i="86" s="1"/>
  <c r="F685" i="86"/>
  <c r="F683" i="86" s="1"/>
  <c r="E685" i="86"/>
  <c r="D685" i="86"/>
  <c r="D683" i="86" s="1"/>
  <c r="H684" i="86"/>
  <c r="C683" i="86"/>
  <c r="C682" i="86" s="1"/>
  <c r="H681" i="86"/>
  <c r="H680" i="86"/>
  <c r="H679" i="86"/>
  <c r="G678" i="86"/>
  <c r="F678" i="86"/>
  <c r="E678" i="86"/>
  <c r="D678" i="86"/>
  <c r="H677" i="86"/>
  <c r="G676" i="86"/>
  <c r="F676" i="86"/>
  <c r="E676" i="86"/>
  <c r="D676" i="86"/>
  <c r="H675" i="86"/>
  <c r="H674" i="86"/>
  <c r="G673" i="86"/>
  <c r="G672" i="86" s="1"/>
  <c r="F673" i="86"/>
  <c r="F672" i="86" s="1"/>
  <c r="E673" i="86"/>
  <c r="E672" i="86" s="1"/>
  <c r="D673" i="86"/>
  <c r="D672" i="86" s="1"/>
  <c r="H671" i="86"/>
  <c r="H670" i="86"/>
  <c r="G669" i="86"/>
  <c r="G667" i="86" s="1"/>
  <c r="F669" i="86"/>
  <c r="F667" i="86" s="1"/>
  <c r="E669" i="86"/>
  <c r="E667" i="86" s="1"/>
  <c r="D669" i="86"/>
  <c r="D667" i="86" s="1"/>
  <c r="C669" i="86"/>
  <c r="C667" i="86" s="1"/>
  <c r="H668" i="86"/>
  <c r="H666" i="86"/>
  <c r="H665" i="86"/>
  <c r="H664" i="86"/>
  <c r="H663" i="86"/>
  <c r="G662" i="86"/>
  <c r="F662" i="86"/>
  <c r="E662" i="86"/>
  <c r="D662" i="86"/>
  <c r="C662" i="86"/>
  <c r="H661" i="86"/>
  <c r="H660" i="86"/>
  <c r="H659" i="86"/>
  <c r="H658" i="86"/>
  <c r="G657" i="86"/>
  <c r="F657" i="86"/>
  <c r="E657" i="86"/>
  <c r="E655" i="86" s="1"/>
  <c r="D657" i="86"/>
  <c r="C657" i="86"/>
  <c r="H656" i="86"/>
  <c r="H653" i="86"/>
  <c r="H652" i="86"/>
  <c r="H651" i="86"/>
  <c r="G650" i="86"/>
  <c r="F650" i="86"/>
  <c r="E650" i="86"/>
  <c r="D650" i="86"/>
  <c r="C650" i="86"/>
  <c r="H649" i="86"/>
  <c r="H648" i="86"/>
  <c r="H647" i="86"/>
  <c r="H646" i="86"/>
  <c r="H645" i="86"/>
  <c r="G644" i="86"/>
  <c r="G638" i="86" s="1"/>
  <c r="F644" i="86"/>
  <c r="E644" i="86"/>
  <c r="E638" i="86" s="1"/>
  <c r="D644" i="86"/>
  <c r="H643" i="86"/>
  <c r="H642" i="86"/>
  <c r="H641" i="86"/>
  <c r="H640" i="86"/>
  <c r="H639" i="86"/>
  <c r="F638" i="86"/>
  <c r="H637" i="86"/>
  <c r="H636" i="86"/>
  <c r="H635" i="86"/>
  <c r="H634" i="86"/>
  <c r="H633" i="86"/>
  <c r="G632" i="86"/>
  <c r="G626" i="86" s="1"/>
  <c r="F632" i="86"/>
  <c r="E632" i="86"/>
  <c r="E626" i="86" s="1"/>
  <c r="D632" i="86"/>
  <c r="H631" i="86"/>
  <c r="H630" i="86"/>
  <c r="H629" i="86"/>
  <c r="H628" i="86"/>
  <c r="H627" i="86"/>
  <c r="F626" i="86"/>
  <c r="H624" i="86"/>
  <c r="H623" i="86"/>
  <c r="H622" i="86"/>
  <c r="H621" i="86"/>
  <c r="H620" i="86"/>
  <c r="G619" i="86"/>
  <c r="F619" i="86"/>
  <c r="F613" i="86" s="1"/>
  <c r="E619" i="86"/>
  <c r="E613" i="86" s="1"/>
  <c r="D619" i="86"/>
  <c r="H618" i="86"/>
  <c r="H617" i="86"/>
  <c r="H616" i="86"/>
  <c r="H615" i="86"/>
  <c r="H614" i="86"/>
  <c r="G613" i="86"/>
  <c r="H612" i="86"/>
  <c r="H611" i="86"/>
  <c r="H610" i="86"/>
  <c r="H609" i="86"/>
  <c r="H608" i="86"/>
  <c r="G607" i="86"/>
  <c r="G601" i="86" s="1"/>
  <c r="F607" i="86"/>
  <c r="F601" i="86" s="1"/>
  <c r="E607" i="86"/>
  <c r="E601" i="86" s="1"/>
  <c r="D607" i="86"/>
  <c r="H606" i="86"/>
  <c r="H605" i="86"/>
  <c r="H604" i="86"/>
  <c r="H603" i="86"/>
  <c r="H602" i="86"/>
  <c r="H599" i="86"/>
  <c r="H598" i="86"/>
  <c r="H597" i="86"/>
  <c r="H596" i="86"/>
  <c r="G595" i="86"/>
  <c r="F595" i="86"/>
  <c r="H595" i="86" s="1"/>
  <c r="E595" i="86"/>
  <c r="D595" i="86"/>
  <c r="H594" i="86"/>
  <c r="H593" i="86"/>
  <c r="H592" i="86"/>
  <c r="H591" i="86"/>
  <c r="H590" i="86"/>
  <c r="G589" i="86"/>
  <c r="H589" i="86" s="1"/>
  <c r="F589" i="86"/>
  <c r="E589" i="86"/>
  <c r="D589" i="86"/>
  <c r="H588" i="86"/>
  <c r="H587" i="86"/>
  <c r="H586" i="86"/>
  <c r="H585" i="86"/>
  <c r="G584" i="86"/>
  <c r="F584" i="86"/>
  <c r="E584" i="86"/>
  <c r="D584" i="86"/>
  <c r="H583" i="86"/>
  <c r="H582" i="86"/>
  <c r="H581" i="86"/>
  <c r="H580" i="86"/>
  <c r="G579" i="86"/>
  <c r="G574" i="86" s="1"/>
  <c r="F579" i="86"/>
  <c r="E579" i="86"/>
  <c r="D579" i="86"/>
  <c r="H578" i="86"/>
  <c r="H577" i="86"/>
  <c r="H576" i="86"/>
  <c r="H575" i="86"/>
  <c r="F574" i="86"/>
  <c r="E574" i="86"/>
  <c r="H573" i="86"/>
  <c r="H572" i="86"/>
  <c r="H571" i="86"/>
  <c r="H570" i="86"/>
  <c r="G569" i="86"/>
  <c r="F569" i="86"/>
  <c r="F564" i="86" s="1"/>
  <c r="E569" i="86"/>
  <c r="E564" i="86" s="1"/>
  <c r="D569" i="86"/>
  <c r="H568" i="86"/>
  <c r="H567" i="86"/>
  <c r="H566" i="86"/>
  <c r="H565" i="86"/>
  <c r="G564" i="86"/>
  <c r="D564" i="86"/>
  <c r="C563" i="86"/>
  <c r="H562" i="86"/>
  <c r="H561" i="86"/>
  <c r="C560" i="86"/>
  <c r="H560" i="86" s="1"/>
  <c r="H559" i="86"/>
  <c r="H558" i="86"/>
  <c r="H557" i="86"/>
  <c r="H556" i="86"/>
  <c r="H555" i="86"/>
  <c r="G554" i="86"/>
  <c r="F554" i="86"/>
  <c r="F548" i="86" s="1"/>
  <c r="E554" i="86"/>
  <c r="D554" i="86"/>
  <c r="D548" i="86" s="1"/>
  <c r="H553" i="86"/>
  <c r="H552" i="86"/>
  <c r="H551" i="86"/>
  <c r="H550" i="86"/>
  <c r="H549" i="86"/>
  <c r="G548" i="86"/>
  <c r="E548" i="86"/>
  <c r="H547" i="86"/>
  <c r="H546" i="86"/>
  <c r="H545" i="86"/>
  <c r="H544" i="86"/>
  <c r="H543" i="86"/>
  <c r="G542" i="86"/>
  <c r="G536" i="86" s="1"/>
  <c r="F542" i="86"/>
  <c r="E542" i="86"/>
  <c r="E536" i="86" s="1"/>
  <c r="D542" i="86"/>
  <c r="H541" i="86"/>
  <c r="H540" i="86"/>
  <c r="H539" i="86"/>
  <c r="H538" i="86"/>
  <c r="H537" i="86"/>
  <c r="F536" i="86"/>
  <c r="H535" i="86"/>
  <c r="H534" i="86"/>
  <c r="H533" i="86"/>
  <c r="H532" i="86"/>
  <c r="H531" i="86"/>
  <c r="G530" i="86"/>
  <c r="G524" i="86" s="1"/>
  <c r="F530" i="86"/>
  <c r="F524" i="86" s="1"/>
  <c r="E530" i="86"/>
  <c r="E524" i="86" s="1"/>
  <c r="D530" i="86"/>
  <c r="D524" i="86" s="1"/>
  <c r="H529" i="86"/>
  <c r="H528" i="86"/>
  <c r="H527" i="86"/>
  <c r="H526" i="86"/>
  <c r="H525" i="86"/>
  <c r="H523" i="86"/>
  <c r="H522" i="86"/>
  <c r="H521" i="86"/>
  <c r="H520" i="86"/>
  <c r="H519" i="86"/>
  <c r="G518" i="86"/>
  <c r="G512" i="86" s="1"/>
  <c r="F518" i="86"/>
  <c r="F512" i="86" s="1"/>
  <c r="E518" i="86"/>
  <c r="E512" i="86" s="1"/>
  <c r="D518" i="86"/>
  <c r="H517" i="86"/>
  <c r="H516" i="86"/>
  <c r="H515" i="86"/>
  <c r="H514" i="86"/>
  <c r="H513" i="86"/>
  <c r="H511" i="86"/>
  <c r="H510" i="86"/>
  <c r="H509" i="86"/>
  <c r="H508" i="86"/>
  <c r="H507" i="86"/>
  <c r="G506" i="86"/>
  <c r="G500" i="86" s="1"/>
  <c r="F506" i="86"/>
  <c r="E506" i="86"/>
  <c r="E500" i="86" s="1"/>
  <c r="D506" i="86"/>
  <c r="D500" i="86" s="1"/>
  <c r="H505" i="86"/>
  <c r="H504" i="86"/>
  <c r="H503" i="86"/>
  <c r="H502" i="86"/>
  <c r="H501" i="86"/>
  <c r="H498" i="86"/>
  <c r="H497" i="86"/>
  <c r="C496" i="86"/>
  <c r="H495" i="86"/>
  <c r="H494" i="86"/>
  <c r="H493" i="86"/>
  <c r="H492" i="86"/>
  <c r="H491" i="86"/>
  <c r="G490" i="86"/>
  <c r="G484" i="86" s="1"/>
  <c r="F490" i="86"/>
  <c r="F484" i="86" s="1"/>
  <c r="E490" i="86"/>
  <c r="D490" i="86"/>
  <c r="D484" i="86" s="1"/>
  <c r="H489" i="86"/>
  <c r="H488" i="86"/>
  <c r="H487" i="86"/>
  <c r="H486" i="86"/>
  <c r="H485" i="86"/>
  <c r="E484" i="86"/>
  <c r="H483" i="86"/>
  <c r="H482" i="86"/>
  <c r="H481" i="86"/>
  <c r="H480" i="86"/>
  <c r="H479" i="86"/>
  <c r="G478" i="86"/>
  <c r="G472" i="86" s="1"/>
  <c r="F478" i="86"/>
  <c r="F472" i="86" s="1"/>
  <c r="E478" i="86"/>
  <c r="D478" i="86"/>
  <c r="D472" i="86" s="1"/>
  <c r="H477" i="86"/>
  <c r="H476" i="86"/>
  <c r="H475" i="86"/>
  <c r="H474" i="86"/>
  <c r="H473" i="86"/>
  <c r="H471" i="86"/>
  <c r="H470" i="86"/>
  <c r="H469" i="86"/>
  <c r="H468" i="86"/>
  <c r="H467" i="86"/>
  <c r="G466" i="86"/>
  <c r="G460" i="86" s="1"/>
  <c r="F466" i="86"/>
  <c r="F460" i="86" s="1"/>
  <c r="E466" i="86"/>
  <c r="E460" i="86" s="1"/>
  <c r="D466" i="86"/>
  <c r="H465" i="86"/>
  <c r="H464" i="86"/>
  <c r="H463" i="86"/>
  <c r="H462" i="86"/>
  <c r="H461" i="86"/>
  <c r="D460" i="86"/>
  <c r="H459" i="86"/>
  <c r="H458" i="86"/>
  <c r="H457" i="86"/>
  <c r="H456" i="86"/>
  <c r="H455" i="86"/>
  <c r="G454" i="86"/>
  <c r="G448" i="86" s="1"/>
  <c r="F454" i="86"/>
  <c r="F448" i="86" s="1"/>
  <c r="E454" i="86"/>
  <c r="E448" i="86" s="1"/>
  <c r="D454" i="86"/>
  <c r="D448" i="86" s="1"/>
  <c r="H453" i="86"/>
  <c r="H452" i="86"/>
  <c r="H451" i="86"/>
  <c r="H450" i="86"/>
  <c r="H449" i="86"/>
  <c r="H447" i="86"/>
  <c r="H446" i="86"/>
  <c r="H445" i="86"/>
  <c r="H444" i="86"/>
  <c r="H443" i="86"/>
  <c r="G442" i="86"/>
  <c r="G436" i="86" s="1"/>
  <c r="F442" i="86"/>
  <c r="F436" i="86" s="1"/>
  <c r="E442" i="86"/>
  <c r="E436" i="86" s="1"/>
  <c r="D442" i="86"/>
  <c r="D436" i="86" s="1"/>
  <c r="H436" i="86" s="1"/>
  <c r="H441" i="86"/>
  <c r="H440" i="86"/>
  <c r="H439" i="86"/>
  <c r="H438" i="86"/>
  <c r="H437" i="86"/>
  <c r="H434" i="86"/>
  <c r="H433" i="86"/>
  <c r="H432" i="86"/>
  <c r="C432" i="86"/>
  <c r="C371" i="86" s="1"/>
  <c r="H431" i="86"/>
  <c r="H430" i="86"/>
  <c r="H429" i="86"/>
  <c r="H428" i="86"/>
  <c r="H427" i="86"/>
  <c r="G426" i="86"/>
  <c r="G420" i="86" s="1"/>
  <c r="F426" i="86"/>
  <c r="F420" i="86" s="1"/>
  <c r="E426" i="86"/>
  <c r="E420" i="86" s="1"/>
  <c r="D426" i="86"/>
  <c r="D420" i="86" s="1"/>
  <c r="H425" i="86"/>
  <c r="H424" i="86"/>
  <c r="H423" i="86"/>
  <c r="H422" i="86"/>
  <c r="H421" i="86"/>
  <c r="H419" i="86"/>
  <c r="H418" i="86"/>
  <c r="H417" i="86"/>
  <c r="H416" i="86"/>
  <c r="H415" i="86"/>
  <c r="G414" i="86"/>
  <c r="G408" i="86" s="1"/>
  <c r="F414" i="86"/>
  <c r="E414" i="86"/>
  <c r="E408" i="86" s="1"/>
  <c r="D414" i="86"/>
  <c r="D408" i="86" s="1"/>
  <c r="H413" i="86"/>
  <c r="H412" i="86"/>
  <c r="H411" i="86"/>
  <c r="H410" i="86"/>
  <c r="H409" i="86"/>
  <c r="F408" i="86"/>
  <c r="H407" i="86"/>
  <c r="H406" i="86"/>
  <c r="H405" i="86"/>
  <c r="H404" i="86"/>
  <c r="H403" i="86"/>
  <c r="G402" i="86"/>
  <c r="G396" i="86" s="1"/>
  <c r="F402" i="86"/>
  <c r="E402" i="86"/>
  <c r="E396" i="86" s="1"/>
  <c r="D402" i="86"/>
  <c r="D396" i="86" s="1"/>
  <c r="H401" i="86"/>
  <c r="H400" i="86"/>
  <c r="H399" i="86"/>
  <c r="H398" i="86"/>
  <c r="H397" i="86"/>
  <c r="F396" i="86"/>
  <c r="H395" i="86"/>
  <c r="H394" i="86"/>
  <c r="H393" i="86"/>
  <c r="H392" i="86"/>
  <c r="H391" i="86"/>
  <c r="G390" i="86"/>
  <c r="G384" i="86" s="1"/>
  <c r="F390" i="86"/>
  <c r="E390" i="86"/>
  <c r="E384" i="86" s="1"/>
  <c r="D390" i="86"/>
  <c r="D384" i="86" s="1"/>
  <c r="H389" i="86"/>
  <c r="H388" i="86"/>
  <c r="H387" i="86"/>
  <c r="H386" i="86"/>
  <c r="H385" i="86"/>
  <c r="F384" i="86"/>
  <c r="H383" i="86"/>
  <c r="H382" i="86"/>
  <c r="H381" i="86"/>
  <c r="H380" i="86"/>
  <c r="H379" i="86"/>
  <c r="G378" i="86"/>
  <c r="G372" i="86" s="1"/>
  <c r="F378" i="86"/>
  <c r="E378" i="86"/>
  <c r="E372" i="86" s="1"/>
  <c r="D378" i="86"/>
  <c r="D372" i="86" s="1"/>
  <c r="H377" i="86"/>
  <c r="H376" i="86"/>
  <c r="H375" i="86"/>
  <c r="H374" i="86"/>
  <c r="H373" i="86"/>
  <c r="F372" i="86"/>
  <c r="H370" i="86"/>
  <c r="H369" i="86"/>
  <c r="H368" i="86"/>
  <c r="H367" i="86"/>
  <c r="H366" i="86"/>
  <c r="G365" i="86"/>
  <c r="G359" i="86" s="1"/>
  <c r="F365" i="86"/>
  <c r="F359" i="86" s="1"/>
  <c r="E365" i="86"/>
  <c r="E359" i="86" s="1"/>
  <c r="D365" i="86"/>
  <c r="D359" i="86" s="1"/>
  <c r="H364" i="86"/>
  <c r="H363" i="86"/>
  <c r="H362" i="86"/>
  <c r="H361" i="86"/>
  <c r="H360" i="86"/>
  <c r="H358" i="86"/>
  <c r="H357" i="86"/>
  <c r="H356" i="86"/>
  <c r="H355" i="86"/>
  <c r="H354" i="86"/>
  <c r="G353" i="86"/>
  <c r="G347" i="86" s="1"/>
  <c r="F353" i="86"/>
  <c r="F347" i="86" s="1"/>
  <c r="E353" i="86"/>
  <c r="E347" i="86" s="1"/>
  <c r="D353" i="86"/>
  <c r="D347" i="86" s="1"/>
  <c r="H352" i="86"/>
  <c r="H351" i="86"/>
  <c r="H350" i="86"/>
  <c r="H349" i="86"/>
  <c r="H348" i="86"/>
  <c r="H346" i="86"/>
  <c r="H345" i="86"/>
  <c r="H344" i="86"/>
  <c r="H343" i="86"/>
  <c r="H342" i="86"/>
  <c r="G341" i="86"/>
  <c r="G335" i="86" s="1"/>
  <c r="F341" i="86"/>
  <c r="F335" i="86" s="1"/>
  <c r="E341" i="86"/>
  <c r="D341" i="86"/>
  <c r="D335" i="86" s="1"/>
  <c r="H340" i="86"/>
  <c r="H339" i="86"/>
  <c r="H338" i="86"/>
  <c r="H337" i="86"/>
  <c r="H336" i="86"/>
  <c r="E335" i="86"/>
  <c r="H334" i="86"/>
  <c r="H333" i="86"/>
  <c r="H332" i="86"/>
  <c r="H331" i="86"/>
  <c r="H330" i="86"/>
  <c r="G329" i="86"/>
  <c r="G323" i="86" s="1"/>
  <c r="F329" i="86"/>
  <c r="F323" i="86" s="1"/>
  <c r="E329" i="86"/>
  <c r="D329" i="86"/>
  <c r="D323" i="86" s="1"/>
  <c r="H328" i="86"/>
  <c r="H327" i="86"/>
  <c r="H326" i="86"/>
  <c r="H325" i="86"/>
  <c r="H324" i="86"/>
  <c r="H322" i="86"/>
  <c r="H321" i="86"/>
  <c r="H320" i="86"/>
  <c r="H319" i="86"/>
  <c r="H318" i="86"/>
  <c r="G317" i="86"/>
  <c r="G311" i="86" s="1"/>
  <c r="F317" i="86"/>
  <c r="F311" i="86" s="1"/>
  <c r="E317" i="86"/>
  <c r="E311" i="86" s="1"/>
  <c r="D317" i="86"/>
  <c r="D311" i="86" s="1"/>
  <c r="H316" i="86"/>
  <c r="H315" i="86"/>
  <c r="H314" i="86"/>
  <c r="H313" i="86"/>
  <c r="H312" i="86"/>
  <c r="H309" i="86"/>
  <c r="H308" i="86"/>
  <c r="H307" i="86"/>
  <c r="H306" i="86"/>
  <c r="H305" i="86"/>
  <c r="G304" i="86"/>
  <c r="G298" i="86" s="1"/>
  <c r="F304" i="86"/>
  <c r="E304" i="86"/>
  <c r="E298" i="86" s="1"/>
  <c r="D304" i="86"/>
  <c r="D298" i="86" s="1"/>
  <c r="H303" i="86"/>
  <c r="H302" i="86"/>
  <c r="H301" i="86"/>
  <c r="H300" i="86"/>
  <c r="H299" i="86"/>
  <c r="F298" i="86"/>
  <c r="H297" i="86"/>
  <c r="H296" i="86"/>
  <c r="H295" i="86"/>
  <c r="H294" i="86"/>
  <c r="H293" i="86"/>
  <c r="G292" i="86"/>
  <c r="G286" i="86" s="1"/>
  <c r="F292" i="86"/>
  <c r="E292" i="86"/>
  <c r="E286" i="86" s="1"/>
  <c r="D292" i="86"/>
  <c r="D286" i="86" s="1"/>
  <c r="H291" i="86"/>
  <c r="H290" i="86"/>
  <c r="H289" i="86"/>
  <c r="H288" i="86"/>
  <c r="H287" i="86"/>
  <c r="H285" i="86"/>
  <c r="H284" i="86"/>
  <c r="H283" i="86"/>
  <c r="H282" i="86"/>
  <c r="H281" i="86"/>
  <c r="G280" i="86"/>
  <c r="G274" i="86" s="1"/>
  <c r="F280" i="86"/>
  <c r="F274" i="86" s="1"/>
  <c r="E280" i="86"/>
  <c r="E274" i="86" s="1"/>
  <c r="D280" i="86"/>
  <c r="H279" i="86"/>
  <c r="H278" i="86"/>
  <c r="H277" i="86"/>
  <c r="H276" i="86"/>
  <c r="H275" i="86"/>
  <c r="H273" i="86"/>
  <c r="H272" i="86"/>
  <c r="H271" i="86"/>
  <c r="H270" i="86"/>
  <c r="H269" i="86"/>
  <c r="G268" i="86"/>
  <c r="G262" i="86" s="1"/>
  <c r="F268" i="86"/>
  <c r="E268" i="86"/>
  <c r="E262" i="86" s="1"/>
  <c r="D268" i="86"/>
  <c r="D262" i="86" s="1"/>
  <c r="H267" i="86"/>
  <c r="H266" i="86"/>
  <c r="H265" i="86"/>
  <c r="H264" i="86"/>
  <c r="H263" i="86"/>
  <c r="H261" i="86"/>
  <c r="H260" i="86"/>
  <c r="H259" i="86"/>
  <c r="H258" i="86"/>
  <c r="H257" i="86"/>
  <c r="G256" i="86"/>
  <c r="G250" i="86" s="1"/>
  <c r="F256" i="86"/>
  <c r="E256" i="86"/>
  <c r="E250" i="86" s="1"/>
  <c r="D256" i="86"/>
  <c r="H255" i="86"/>
  <c r="H254" i="86"/>
  <c r="H253" i="86"/>
  <c r="H252" i="86"/>
  <c r="H251" i="86"/>
  <c r="F250" i="86"/>
  <c r="D250" i="86"/>
  <c r="H248" i="86"/>
  <c r="H247" i="86"/>
  <c r="H246" i="86"/>
  <c r="H245" i="86"/>
  <c r="H244" i="86"/>
  <c r="G243" i="86"/>
  <c r="F243" i="86"/>
  <c r="F237" i="86" s="1"/>
  <c r="E243" i="86"/>
  <c r="E237" i="86" s="1"/>
  <c r="D243" i="86"/>
  <c r="D237" i="86" s="1"/>
  <c r="H242" i="86"/>
  <c r="H241" i="86"/>
  <c r="H240" i="86"/>
  <c r="H239" i="86"/>
  <c r="H238" i="86"/>
  <c r="G237" i="86"/>
  <c r="H236" i="86"/>
  <c r="H235" i="86"/>
  <c r="H234" i="86"/>
  <c r="H233" i="86"/>
  <c r="H232" i="86"/>
  <c r="G231" i="86"/>
  <c r="G225" i="86" s="1"/>
  <c r="F231" i="86"/>
  <c r="E231" i="86"/>
  <c r="E225" i="86" s="1"/>
  <c r="D231" i="86"/>
  <c r="D225" i="86" s="1"/>
  <c r="H230" i="86"/>
  <c r="H229" i="86"/>
  <c r="H228" i="86"/>
  <c r="H227" i="86"/>
  <c r="H226" i="86"/>
  <c r="F225" i="86"/>
  <c r="H224" i="86"/>
  <c r="H223" i="86"/>
  <c r="H222" i="86"/>
  <c r="H221" i="86"/>
  <c r="H220" i="86"/>
  <c r="G219" i="86"/>
  <c r="G213" i="86" s="1"/>
  <c r="F219" i="86"/>
  <c r="E219" i="86"/>
  <c r="E213" i="86" s="1"/>
  <c r="D219" i="86"/>
  <c r="D213" i="86" s="1"/>
  <c r="H218" i="86"/>
  <c r="H217" i="86"/>
  <c r="H216" i="86"/>
  <c r="H215" i="86"/>
  <c r="H214" i="86"/>
  <c r="F213" i="86"/>
  <c r="H212" i="86"/>
  <c r="H211" i="86"/>
  <c r="H210" i="86"/>
  <c r="H209" i="86"/>
  <c r="H208" i="86"/>
  <c r="G207" i="86"/>
  <c r="G201" i="86" s="1"/>
  <c r="F207" i="86"/>
  <c r="E207" i="86"/>
  <c r="E201" i="86" s="1"/>
  <c r="D207" i="86"/>
  <c r="D201" i="86" s="1"/>
  <c r="H206" i="86"/>
  <c r="H205" i="86"/>
  <c r="H204" i="86"/>
  <c r="H203" i="86"/>
  <c r="H202" i="86"/>
  <c r="F201" i="86"/>
  <c r="H200" i="86"/>
  <c r="H199" i="86"/>
  <c r="H198" i="86"/>
  <c r="H197" i="86"/>
  <c r="H196" i="86"/>
  <c r="G195" i="86"/>
  <c r="G189" i="86" s="1"/>
  <c r="F195" i="86"/>
  <c r="E195" i="86"/>
  <c r="E189" i="86" s="1"/>
  <c r="D195" i="86"/>
  <c r="D189" i="86" s="1"/>
  <c r="H194" i="86"/>
  <c r="H193" i="86"/>
  <c r="H192" i="86"/>
  <c r="H191" i="86"/>
  <c r="H190" i="86"/>
  <c r="F189" i="86"/>
  <c r="H186" i="86"/>
  <c r="H185" i="86"/>
  <c r="C184" i="86"/>
  <c r="C171" i="86" s="1"/>
  <c r="H183" i="86"/>
  <c r="H182" i="86"/>
  <c r="G181" i="86"/>
  <c r="F181" i="86"/>
  <c r="E181" i="86"/>
  <c r="D181" i="86"/>
  <c r="H180" i="86"/>
  <c r="H179" i="86"/>
  <c r="G178" i="86"/>
  <c r="F178" i="86"/>
  <c r="E178" i="86"/>
  <c r="D178" i="86"/>
  <c r="H177" i="86"/>
  <c r="H176" i="86"/>
  <c r="G175" i="86"/>
  <c r="F175" i="86"/>
  <c r="E175" i="86"/>
  <c r="D175" i="86"/>
  <c r="H174" i="86"/>
  <c r="H173" i="86"/>
  <c r="G172" i="86"/>
  <c r="F172" i="86"/>
  <c r="E172" i="86"/>
  <c r="D172" i="86"/>
  <c r="H170" i="86"/>
  <c r="H169" i="86"/>
  <c r="G168" i="86"/>
  <c r="F168" i="86"/>
  <c r="E168" i="86"/>
  <c r="D168" i="86"/>
  <c r="H167" i="86"/>
  <c r="H166" i="86"/>
  <c r="G165" i="86"/>
  <c r="G162" i="86" s="1"/>
  <c r="F165" i="86"/>
  <c r="F162" i="86" s="1"/>
  <c r="E165" i="86"/>
  <c r="E162" i="86" s="1"/>
  <c r="D165" i="86"/>
  <c r="D162" i="86" s="1"/>
  <c r="H164" i="86"/>
  <c r="H163" i="86"/>
  <c r="H161" i="86"/>
  <c r="H160" i="86"/>
  <c r="G159" i="86"/>
  <c r="F159" i="86"/>
  <c r="E159" i="86"/>
  <c r="D159" i="86"/>
  <c r="H159" i="86" s="1"/>
  <c r="H158" i="86"/>
  <c r="H157" i="86"/>
  <c r="G156" i="86"/>
  <c r="F156" i="86"/>
  <c r="E156" i="86"/>
  <c r="D156" i="86"/>
  <c r="H154" i="86"/>
  <c r="H153" i="86"/>
  <c r="G152" i="86"/>
  <c r="G147" i="86" s="1"/>
  <c r="F152" i="86"/>
  <c r="E152" i="86"/>
  <c r="D152" i="86"/>
  <c r="H151" i="86"/>
  <c r="H150" i="86"/>
  <c r="H149" i="86"/>
  <c r="F148" i="86"/>
  <c r="D148" i="86"/>
  <c r="H146" i="86"/>
  <c r="H145" i="86"/>
  <c r="G144" i="86"/>
  <c r="G141" i="86" s="1"/>
  <c r="F144" i="86"/>
  <c r="F141" i="86" s="1"/>
  <c r="E144" i="86"/>
  <c r="E141" i="86" s="1"/>
  <c r="D144" i="86"/>
  <c r="D141" i="86" s="1"/>
  <c r="H143" i="86"/>
  <c r="H142" i="86"/>
  <c r="H140" i="86"/>
  <c r="H139" i="86"/>
  <c r="H138" i="86"/>
  <c r="H137" i="86"/>
  <c r="G136" i="86"/>
  <c r="E136" i="86"/>
  <c r="H136" i="86" s="1"/>
  <c r="H135" i="86"/>
  <c r="H134" i="86"/>
  <c r="H133" i="86"/>
  <c r="H132" i="86"/>
  <c r="H131" i="86"/>
  <c r="H130" i="86"/>
  <c r="F129" i="86"/>
  <c r="D129" i="86"/>
  <c r="H129" i="86" s="1"/>
  <c r="H128" i="86"/>
  <c r="H127" i="86"/>
  <c r="F126" i="86"/>
  <c r="D126" i="86"/>
  <c r="H125" i="86"/>
  <c r="H124" i="86"/>
  <c r="F123" i="86"/>
  <c r="D123" i="86"/>
  <c r="H123" i="86" s="1"/>
  <c r="H122" i="86"/>
  <c r="H121" i="86"/>
  <c r="F120" i="86"/>
  <c r="D120" i="86"/>
  <c r="H117" i="86"/>
  <c r="H116" i="86"/>
  <c r="H115" i="86"/>
  <c r="G114" i="86"/>
  <c r="G101" i="86" s="1"/>
  <c r="E114" i="86"/>
  <c r="E101" i="86" s="1"/>
  <c r="H113" i="86"/>
  <c r="H112" i="86"/>
  <c r="H111" i="86"/>
  <c r="H110" i="86"/>
  <c r="F109" i="86"/>
  <c r="D109" i="86"/>
  <c r="H108" i="86"/>
  <c r="H107" i="86"/>
  <c r="F106" i="86"/>
  <c r="D106" i="86"/>
  <c r="H105" i="86"/>
  <c r="H104" i="86"/>
  <c r="F103" i="86"/>
  <c r="D103" i="86"/>
  <c r="H100" i="86"/>
  <c r="H99" i="86"/>
  <c r="H98" i="86"/>
  <c r="F97" i="86"/>
  <c r="F96" i="86" s="1"/>
  <c r="D97" i="86"/>
  <c r="G96" i="86"/>
  <c r="G85" i="86" s="1"/>
  <c r="E96" i="86"/>
  <c r="H95" i="86"/>
  <c r="H94" i="86"/>
  <c r="G93" i="86"/>
  <c r="E93" i="86"/>
  <c r="H92" i="86"/>
  <c r="H91" i="86"/>
  <c r="F90" i="86"/>
  <c r="H90" i="86" s="1"/>
  <c r="D90" i="86"/>
  <c r="H89" i="86"/>
  <c r="H88" i="86"/>
  <c r="F87" i="86"/>
  <c r="D87" i="86"/>
  <c r="H84" i="86"/>
  <c r="H83" i="86"/>
  <c r="C82" i="86"/>
  <c r="H82" i="86" s="1"/>
  <c r="H81" i="86"/>
  <c r="H80" i="86"/>
  <c r="G79" i="86"/>
  <c r="F79" i="86"/>
  <c r="E79" i="86"/>
  <c r="D79" i="86"/>
  <c r="H78" i="86"/>
  <c r="H77" i="86"/>
  <c r="H76" i="86"/>
  <c r="G75" i="86"/>
  <c r="F75" i="86"/>
  <c r="E75" i="86"/>
  <c r="D75" i="86"/>
  <c r="H74" i="86"/>
  <c r="H73" i="86"/>
  <c r="H72" i="86"/>
  <c r="G71" i="86"/>
  <c r="F71" i="86"/>
  <c r="E71" i="86"/>
  <c r="D71" i="86"/>
  <c r="D69" i="86" s="1"/>
  <c r="H70" i="86"/>
  <c r="H68" i="86"/>
  <c r="H67" i="86"/>
  <c r="H66" i="86"/>
  <c r="G65" i="86"/>
  <c r="F65" i="86"/>
  <c r="E65" i="86"/>
  <c r="D65" i="86"/>
  <c r="H64" i="86"/>
  <c r="H63" i="86"/>
  <c r="H62" i="86"/>
  <c r="G61" i="86"/>
  <c r="F61" i="86"/>
  <c r="E61" i="86"/>
  <c r="D61" i="86"/>
  <c r="H60" i="86"/>
  <c r="H58" i="86"/>
  <c r="H57" i="86"/>
  <c r="H56" i="86"/>
  <c r="G55" i="86"/>
  <c r="F55" i="86"/>
  <c r="E55" i="86"/>
  <c r="D55" i="86"/>
  <c r="H54" i="86"/>
  <c r="H53" i="86"/>
  <c r="H52" i="86"/>
  <c r="G51" i="86"/>
  <c r="G49" i="86" s="1"/>
  <c r="F51" i="86"/>
  <c r="F49" i="86" s="1"/>
  <c r="E51" i="86"/>
  <c r="E49" i="86" s="1"/>
  <c r="D51" i="86"/>
  <c r="H50" i="86"/>
  <c r="H47" i="86"/>
  <c r="H46" i="86"/>
  <c r="G45" i="86"/>
  <c r="F45" i="86"/>
  <c r="E45" i="86"/>
  <c r="E35" i="86" s="1"/>
  <c r="D45" i="86"/>
  <c r="H44" i="86"/>
  <c r="H43" i="86"/>
  <c r="H42" i="86"/>
  <c r="G41" i="86"/>
  <c r="F41" i="86"/>
  <c r="E41" i="86"/>
  <c r="D41" i="86"/>
  <c r="H40" i="86"/>
  <c r="H39" i="86"/>
  <c r="H38" i="86"/>
  <c r="G37" i="86"/>
  <c r="F37" i="86"/>
  <c r="E37" i="86"/>
  <c r="D37" i="86"/>
  <c r="H36" i="86"/>
  <c r="H33" i="86"/>
  <c r="H32" i="86"/>
  <c r="H31" i="86"/>
  <c r="H30" i="86"/>
  <c r="G29" i="86"/>
  <c r="F29" i="86"/>
  <c r="E29" i="86"/>
  <c r="D29" i="86"/>
  <c r="H28" i="86"/>
  <c r="H27" i="86"/>
  <c r="G26" i="86"/>
  <c r="G23" i="86" s="1"/>
  <c r="F26" i="86"/>
  <c r="F23" i="86" s="1"/>
  <c r="E26" i="86"/>
  <c r="E23" i="86" s="1"/>
  <c r="D26" i="86"/>
  <c r="H25" i="86"/>
  <c r="H24" i="86"/>
  <c r="H22" i="86"/>
  <c r="H21" i="86"/>
  <c r="G20" i="86"/>
  <c r="F20" i="86"/>
  <c r="E20" i="86"/>
  <c r="D20" i="86"/>
  <c r="H19" i="86"/>
  <c r="H18" i="86"/>
  <c r="G17" i="86"/>
  <c r="F17" i="86"/>
  <c r="E17" i="86"/>
  <c r="D17" i="86"/>
  <c r="H15" i="86"/>
  <c r="H14" i="86"/>
  <c r="H13" i="86"/>
  <c r="G12" i="86"/>
  <c r="F12" i="86"/>
  <c r="E12" i="86"/>
  <c r="D12" i="86"/>
  <c r="H26" i="86" l="1"/>
  <c r="H97" i="86"/>
  <c r="F946" i="86"/>
  <c r="F945" i="86" s="1"/>
  <c r="G11" i="89"/>
  <c r="E10" i="89"/>
  <c r="G24" i="89"/>
  <c r="E107" i="96"/>
  <c r="E108" i="96" s="1"/>
  <c r="O16" i="98"/>
  <c r="H30" i="98"/>
  <c r="I33" i="114"/>
  <c r="Q33" i="114"/>
  <c r="P74" i="121"/>
  <c r="H17" i="86"/>
  <c r="G772" i="86"/>
  <c r="G778" i="86"/>
  <c r="F799" i="86"/>
  <c r="E87" i="87"/>
  <c r="C71" i="96"/>
  <c r="N51" i="115"/>
  <c r="J51" i="120"/>
  <c r="E33" i="122"/>
  <c r="M33" i="122"/>
  <c r="H74" i="124"/>
  <c r="P74" i="124"/>
  <c r="M74" i="127"/>
  <c r="I33" i="131"/>
  <c r="I52" i="131" s="1"/>
  <c r="Q33" i="131"/>
  <c r="Q52" i="131" s="1"/>
  <c r="C69" i="133"/>
  <c r="N74" i="135"/>
  <c r="H607" i="86"/>
  <c r="E51" i="112"/>
  <c r="M51" i="112"/>
  <c r="H51" i="113"/>
  <c r="P51" i="113"/>
  <c r="G33" i="114"/>
  <c r="F51" i="118"/>
  <c r="H51" i="119"/>
  <c r="L74" i="129"/>
  <c r="L51" i="136"/>
  <c r="L52" i="136" s="1"/>
  <c r="P51" i="137"/>
  <c r="K51" i="138"/>
  <c r="Q51" i="138"/>
  <c r="G863" i="86"/>
  <c r="I25" i="98"/>
  <c r="P74" i="111"/>
  <c r="Q74" i="113"/>
  <c r="G74" i="118"/>
  <c r="I74" i="119"/>
  <c r="Q74" i="119"/>
  <c r="G51" i="122"/>
  <c r="O51" i="122"/>
  <c r="K74" i="122"/>
  <c r="J33" i="123"/>
  <c r="J51" i="123"/>
  <c r="P74" i="125"/>
  <c r="P75" i="125" s="1"/>
  <c r="P77" i="125" s="1"/>
  <c r="F33" i="126"/>
  <c r="F52" i="126" s="1"/>
  <c r="F75" i="126" s="1"/>
  <c r="F77" i="126" s="1"/>
  <c r="N33" i="126"/>
  <c r="F51" i="126"/>
  <c r="N51" i="126"/>
  <c r="C43" i="127"/>
  <c r="G51" i="128"/>
  <c r="C43" i="129"/>
  <c r="I51" i="130"/>
  <c r="Q51" i="130"/>
  <c r="K51" i="131"/>
  <c r="E33" i="133"/>
  <c r="E52" i="133" s="1"/>
  <c r="E75" i="133" s="1"/>
  <c r="E77" i="133" s="1"/>
  <c r="M33" i="133"/>
  <c r="E51" i="133"/>
  <c r="M51" i="133"/>
  <c r="J74" i="133"/>
  <c r="O51" i="137"/>
  <c r="G955" i="86"/>
  <c r="E17" i="89"/>
  <c r="J33" i="117"/>
  <c r="K74" i="124"/>
  <c r="E74" i="126"/>
  <c r="M74" i="126"/>
  <c r="F74" i="132"/>
  <c r="N74" i="132"/>
  <c r="F33" i="133"/>
  <c r="F33" i="136"/>
  <c r="J33" i="137"/>
  <c r="K74" i="138"/>
  <c r="D59" i="86"/>
  <c r="E69" i="86"/>
  <c r="H51" i="86"/>
  <c r="E59" i="86"/>
  <c r="E48" i="86" s="1"/>
  <c r="E34" i="86" s="1"/>
  <c r="H484" i="86"/>
  <c r="G951" i="86"/>
  <c r="I26" i="98"/>
  <c r="E30" i="98"/>
  <c r="K51" i="113"/>
  <c r="G74" i="125"/>
  <c r="J33" i="134"/>
  <c r="H74" i="139"/>
  <c r="P74" i="139"/>
  <c r="H45" i="86"/>
  <c r="G755" i="86"/>
  <c r="E98" i="87"/>
  <c r="E105" i="87"/>
  <c r="C10" i="92"/>
  <c r="D55" i="94"/>
  <c r="D76" i="95"/>
  <c r="K91" i="96"/>
  <c r="E140" i="96"/>
  <c r="K74" i="111"/>
  <c r="Q51" i="112"/>
  <c r="O51" i="114"/>
  <c r="K51" i="115"/>
  <c r="H33" i="118"/>
  <c r="F51" i="119"/>
  <c r="N51" i="119"/>
  <c r="O51" i="120"/>
  <c r="E74" i="120"/>
  <c r="L33" i="121"/>
  <c r="G51" i="124"/>
  <c r="O51" i="124"/>
  <c r="M51" i="125"/>
  <c r="I51" i="126"/>
  <c r="Q51" i="126"/>
  <c r="F51" i="127"/>
  <c r="N51" i="127"/>
  <c r="H51" i="132"/>
  <c r="P51" i="132"/>
  <c r="P51" i="133"/>
  <c r="H51" i="136"/>
  <c r="G51" i="138"/>
  <c r="O51" i="138"/>
  <c r="I10" i="98"/>
  <c r="G51" i="111"/>
  <c r="L74" i="116"/>
  <c r="M51" i="119"/>
  <c r="L74" i="123"/>
  <c r="N52" i="128"/>
  <c r="I51" i="128"/>
  <c r="Q51" i="128"/>
  <c r="E74" i="131"/>
  <c r="M74" i="131"/>
  <c r="D51" i="134"/>
  <c r="L51" i="134"/>
  <c r="O74" i="135"/>
  <c r="E51" i="137"/>
  <c r="M51" i="137"/>
  <c r="H33" i="138"/>
  <c r="P33" i="138"/>
  <c r="C26" i="138"/>
  <c r="M51" i="139"/>
  <c r="F69" i="86"/>
  <c r="E946" i="86"/>
  <c r="E945" i="86" s="1"/>
  <c r="F122" i="96"/>
  <c r="F123" i="96" s="1"/>
  <c r="F102" i="86"/>
  <c r="F101" i="86" s="1"/>
  <c r="F625" i="86"/>
  <c r="D682" i="86"/>
  <c r="D23" i="86"/>
  <c r="F86" i="86"/>
  <c r="F85" i="86" s="1"/>
  <c r="E188" i="86"/>
  <c r="H335" i="86"/>
  <c r="G371" i="86"/>
  <c r="G600" i="86"/>
  <c r="H676" i="86"/>
  <c r="G737" i="86"/>
  <c r="G775" i="86"/>
  <c r="F767" i="86"/>
  <c r="E909" i="86"/>
  <c r="D961" i="86"/>
  <c r="P11" i="109"/>
  <c r="H51" i="114"/>
  <c r="P51" i="114"/>
  <c r="E51" i="116"/>
  <c r="K33" i="124"/>
  <c r="O74" i="125"/>
  <c r="C26" i="133"/>
  <c r="G51" i="137"/>
  <c r="C43" i="121"/>
  <c r="G563" i="86"/>
  <c r="E16" i="86"/>
  <c r="E11" i="86" s="1"/>
  <c r="H29" i="86"/>
  <c r="G59" i="86"/>
  <c r="G69" i="86"/>
  <c r="H69" i="86" s="1"/>
  <c r="H109" i="86"/>
  <c r="E155" i="86"/>
  <c r="H280" i="86"/>
  <c r="F733" i="86"/>
  <c r="G803" i="86"/>
  <c r="F990" i="86"/>
  <c r="E39" i="87"/>
  <c r="D56" i="95"/>
  <c r="E148" i="96"/>
  <c r="I13" i="98"/>
  <c r="G51" i="115"/>
  <c r="O51" i="115"/>
  <c r="C19" i="119"/>
  <c r="Q74" i="120"/>
  <c r="G947" i="86"/>
  <c r="E129" i="87"/>
  <c r="G14" i="89"/>
  <c r="F15" i="90"/>
  <c r="P74" i="122"/>
  <c r="K74" i="135"/>
  <c r="G977" i="86"/>
  <c r="P74" i="120"/>
  <c r="O74" i="128"/>
  <c r="Q74" i="134"/>
  <c r="F155" i="86"/>
  <c r="C499" i="86"/>
  <c r="G499" i="86"/>
  <c r="H554" i="86"/>
  <c r="H584" i="86"/>
  <c r="C768" i="86"/>
  <c r="E931" i="86"/>
  <c r="D932" i="86"/>
  <c r="E74" i="110"/>
  <c r="M74" i="110"/>
  <c r="D74" i="110"/>
  <c r="Q74" i="116"/>
  <c r="C26" i="131"/>
  <c r="C43" i="131"/>
  <c r="J74" i="134"/>
  <c r="C26" i="135"/>
  <c r="G63" i="136"/>
  <c r="G74" i="136" s="1"/>
  <c r="C59" i="136"/>
  <c r="E138" i="96"/>
  <c r="D71" i="96"/>
  <c r="N52" i="126"/>
  <c r="E991" i="86"/>
  <c r="J107" i="96"/>
  <c r="J108" i="96" s="1"/>
  <c r="J124" i="96" s="1"/>
  <c r="D170" i="96" s="1"/>
  <c r="I39" i="98"/>
  <c r="B52" i="98" s="1"/>
  <c r="G171" i="86"/>
  <c r="F35" i="86"/>
  <c r="F171" i="86"/>
  <c r="H201" i="86"/>
  <c r="D86" i="86"/>
  <c r="H106" i="86"/>
  <c r="H152" i="86"/>
  <c r="G155" i="86"/>
  <c r="H506" i="86"/>
  <c r="D601" i="86"/>
  <c r="F682" i="86"/>
  <c r="E75" i="87"/>
  <c r="E83" i="87"/>
  <c r="E81" i="87" s="1"/>
  <c r="O107" i="96"/>
  <c r="O108" i="96" s="1"/>
  <c r="L74" i="114"/>
  <c r="H74" i="114"/>
  <c r="G107" i="96"/>
  <c r="G108" i="96" s="1"/>
  <c r="G124" i="96" s="1"/>
  <c r="D167" i="96" s="1"/>
  <c r="F147" i="96"/>
  <c r="I29" i="98"/>
  <c r="I42" i="98"/>
  <c r="N51" i="111"/>
  <c r="J51" i="112"/>
  <c r="I33" i="113"/>
  <c r="Q33" i="113"/>
  <c r="G74" i="113"/>
  <c r="J33" i="114"/>
  <c r="O74" i="114"/>
  <c r="I74" i="114"/>
  <c r="Q74" i="114"/>
  <c r="H33" i="115"/>
  <c r="P33" i="115"/>
  <c r="C26" i="115"/>
  <c r="M74" i="115"/>
  <c r="M51" i="116"/>
  <c r="K51" i="117"/>
  <c r="Q51" i="118"/>
  <c r="P51" i="119"/>
  <c r="M74" i="119"/>
  <c r="J51" i="122"/>
  <c r="G33" i="123"/>
  <c r="O33" i="123"/>
  <c r="O52" i="123" s="1"/>
  <c r="O75" i="123" s="1"/>
  <c r="O77" i="123" s="1"/>
  <c r="G51" i="123"/>
  <c r="O51" i="123"/>
  <c r="M51" i="123"/>
  <c r="G33" i="126"/>
  <c r="G52" i="126" s="1"/>
  <c r="E33" i="129"/>
  <c r="M33" i="129"/>
  <c r="E51" i="129"/>
  <c r="M51" i="129"/>
  <c r="M52" i="129" s="1"/>
  <c r="M75" i="129" s="1"/>
  <c r="M77" i="129" s="1"/>
  <c r="F33" i="130"/>
  <c r="N33" i="130"/>
  <c r="F51" i="130"/>
  <c r="N51" i="130"/>
  <c r="D51" i="130"/>
  <c r="H33" i="132"/>
  <c r="P33" i="132"/>
  <c r="E74" i="132"/>
  <c r="M74" i="132"/>
  <c r="K33" i="133"/>
  <c r="K51" i="133"/>
  <c r="K52" i="133" s="1"/>
  <c r="K33" i="134"/>
  <c r="N51" i="135"/>
  <c r="K51" i="136"/>
  <c r="F33" i="138"/>
  <c r="N33" i="138"/>
  <c r="N52" i="138" s="1"/>
  <c r="F51" i="138"/>
  <c r="N51" i="138"/>
  <c r="I33" i="139"/>
  <c r="Q33" i="139"/>
  <c r="D33" i="139"/>
  <c r="F74" i="139"/>
  <c r="G10" i="102"/>
  <c r="B10" i="100"/>
  <c r="G10" i="104"/>
  <c r="G10" i="107"/>
  <c r="Q17" i="109"/>
  <c r="D74" i="111"/>
  <c r="L74" i="111"/>
  <c r="E33" i="112"/>
  <c r="M33" i="112"/>
  <c r="M52" i="112" s="1"/>
  <c r="H74" i="112"/>
  <c r="P74" i="112"/>
  <c r="L33" i="113"/>
  <c r="H74" i="113"/>
  <c r="P74" i="113"/>
  <c r="G74" i="115"/>
  <c r="O74" i="115"/>
  <c r="G33" i="117"/>
  <c r="G52" i="117" s="1"/>
  <c r="O33" i="117"/>
  <c r="O52" i="117" s="1"/>
  <c r="O75" i="117" s="1"/>
  <c r="O77" i="117" s="1"/>
  <c r="E33" i="120"/>
  <c r="E52" i="120" s="1"/>
  <c r="E75" i="120" s="1"/>
  <c r="E77" i="120" s="1"/>
  <c r="M33" i="120"/>
  <c r="M52" i="120" s="1"/>
  <c r="I33" i="121"/>
  <c r="Q33" i="121"/>
  <c r="D33" i="121"/>
  <c r="M74" i="121"/>
  <c r="J52" i="123"/>
  <c r="O52" i="124"/>
  <c r="L74" i="125"/>
  <c r="J51" i="128"/>
  <c r="E74" i="129"/>
  <c r="M74" i="129"/>
  <c r="I75" i="131"/>
  <c r="I77" i="131" s="1"/>
  <c r="Q75" i="131"/>
  <c r="Q77" i="131" s="1"/>
  <c r="K51" i="134"/>
  <c r="I51" i="135"/>
  <c r="Q51" i="135"/>
  <c r="L74" i="135"/>
  <c r="F51" i="136"/>
  <c r="N51" i="136"/>
  <c r="I74" i="136"/>
  <c r="J51" i="137"/>
  <c r="J52" i="137" s="1"/>
  <c r="F74" i="137"/>
  <c r="N74" i="137"/>
  <c r="I51" i="138"/>
  <c r="O74" i="138"/>
  <c r="G10" i="101"/>
  <c r="F33" i="112"/>
  <c r="F52" i="112" s="1"/>
  <c r="N33" i="112"/>
  <c r="N52" i="112" s="1"/>
  <c r="F33" i="114"/>
  <c r="N33" i="114"/>
  <c r="K74" i="114"/>
  <c r="E51" i="117"/>
  <c r="M51" i="117"/>
  <c r="L74" i="117"/>
  <c r="I33" i="118"/>
  <c r="D33" i="119"/>
  <c r="D52" i="119" s="1"/>
  <c r="L33" i="119"/>
  <c r="J33" i="121"/>
  <c r="F33" i="121"/>
  <c r="F52" i="121" s="1"/>
  <c r="F33" i="122"/>
  <c r="N33" i="122"/>
  <c r="I51" i="123"/>
  <c r="G74" i="123"/>
  <c r="O74" i="123"/>
  <c r="Q33" i="124"/>
  <c r="E33" i="124"/>
  <c r="E74" i="125"/>
  <c r="M74" i="125"/>
  <c r="H33" i="126"/>
  <c r="P33" i="126"/>
  <c r="C26" i="126"/>
  <c r="O33" i="127"/>
  <c r="O52" i="127" s="1"/>
  <c r="J74" i="127"/>
  <c r="E33" i="128"/>
  <c r="M33" i="128"/>
  <c r="I33" i="128"/>
  <c r="Q33" i="128"/>
  <c r="Q52" i="128" s="1"/>
  <c r="F74" i="129"/>
  <c r="J33" i="131"/>
  <c r="H74" i="131"/>
  <c r="H75" i="131" s="1"/>
  <c r="H77" i="131" s="1"/>
  <c r="C19" i="132"/>
  <c r="L33" i="132"/>
  <c r="I74" i="132"/>
  <c r="I75" i="132" s="1"/>
  <c r="I77" i="132" s="1"/>
  <c r="Q74" i="132"/>
  <c r="Q75" i="132" s="1"/>
  <c r="Q77" i="132" s="1"/>
  <c r="O33" i="134"/>
  <c r="O52" i="134" s="1"/>
  <c r="M74" i="135"/>
  <c r="F74" i="135"/>
  <c r="O74" i="137"/>
  <c r="D107" i="96"/>
  <c r="D108" i="96" s="1"/>
  <c r="L107" i="96"/>
  <c r="L108" i="96" s="1"/>
  <c r="L124" i="96" s="1"/>
  <c r="D172" i="96" s="1"/>
  <c r="G122" i="96"/>
  <c r="G123" i="96" s="1"/>
  <c r="O122" i="96"/>
  <c r="O123" i="96" s="1"/>
  <c r="M17" i="98"/>
  <c r="N33" i="110"/>
  <c r="L51" i="110"/>
  <c r="C30" i="111"/>
  <c r="K51" i="111"/>
  <c r="G33" i="112"/>
  <c r="O33" i="112"/>
  <c r="O52" i="112" s="1"/>
  <c r="O51" i="112"/>
  <c r="F51" i="113"/>
  <c r="D51" i="113"/>
  <c r="L51" i="113"/>
  <c r="J74" i="113"/>
  <c r="J75" i="113" s="1"/>
  <c r="J77" i="113" s="1"/>
  <c r="D74" i="114"/>
  <c r="M33" i="115"/>
  <c r="J51" i="116"/>
  <c r="P51" i="117"/>
  <c r="N51" i="117"/>
  <c r="N51" i="118"/>
  <c r="H33" i="119"/>
  <c r="H52" i="119" s="1"/>
  <c r="E51" i="119"/>
  <c r="K51" i="119"/>
  <c r="O33" i="120"/>
  <c r="O52" i="120" s="1"/>
  <c r="K33" i="121"/>
  <c r="J51" i="121"/>
  <c r="H74" i="121"/>
  <c r="G33" i="122"/>
  <c r="C69" i="122"/>
  <c r="C73" i="122" s="1"/>
  <c r="P74" i="123"/>
  <c r="J33" i="124"/>
  <c r="J52" i="124" s="1"/>
  <c r="J75" i="124" s="1"/>
  <c r="J77" i="124" s="1"/>
  <c r="C26" i="125"/>
  <c r="C43" i="125"/>
  <c r="I33" i="126"/>
  <c r="Q33" i="126"/>
  <c r="Q52" i="126" s="1"/>
  <c r="H33" i="127"/>
  <c r="P33" i="127"/>
  <c r="C26" i="127"/>
  <c r="H51" i="129"/>
  <c r="P51" i="129"/>
  <c r="C59" i="134"/>
  <c r="C63" i="134" s="1"/>
  <c r="K33" i="135"/>
  <c r="D33" i="137"/>
  <c r="L33" i="137"/>
  <c r="I74" i="138"/>
  <c r="Q74" i="138"/>
  <c r="F33" i="139"/>
  <c r="N33" i="139"/>
  <c r="F139" i="96"/>
  <c r="I28" i="98"/>
  <c r="I40" i="98"/>
  <c r="T17" i="109"/>
  <c r="G33" i="110"/>
  <c r="G52" i="110" s="1"/>
  <c r="O33" i="110"/>
  <c r="O52" i="110" s="1"/>
  <c r="L74" i="110"/>
  <c r="D33" i="111"/>
  <c r="D52" i="111" s="1"/>
  <c r="D75" i="111" s="1"/>
  <c r="D77" i="111" s="1"/>
  <c r="L33" i="111"/>
  <c r="L52" i="111" s="1"/>
  <c r="J51" i="111"/>
  <c r="K74" i="112"/>
  <c r="J33" i="113"/>
  <c r="J52" i="113" s="1"/>
  <c r="M51" i="113"/>
  <c r="C26" i="114"/>
  <c r="F33" i="115"/>
  <c r="F52" i="115" s="1"/>
  <c r="F75" i="115" s="1"/>
  <c r="F77" i="115" s="1"/>
  <c r="K33" i="116"/>
  <c r="K52" i="116" s="1"/>
  <c r="I51" i="116"/>
  <c r="Q51" i="116"/>
  <c r="C26" i="117"/>
  <c r="I74" i="117"/>
  <c r="L74" i="118"/>
  <c r="D74" i="120"/>
  <c r="I51" i="121"/>
  <c r="Q51" i="121"/>
  <c r="Q52" i="121" s="1"/>
  <c r="Q74" i="121"/>
  <c r="H33" i="122"/>
  <c r="H52" i="122" s="1"/>
  <c r="P33" i="122"/>
  <c r="M74" i="122"/>
  <c r="D73" i="122"/>
  <c r="D74" i="122" s="1"/>
  <c r="E33" i="123"/>
  <c r="M33" i="123"/>
  <c r="I33" i="125"/>
  <c r="Q33" i="125"/>
  <c r="I33" i="127"/>
  <c r="Q33" i="127"/>
  <c r="N74" i="127"/>
  <c r="O51" i="128"/>
  <c r="D33" i="130"/>
  <c r="D52" i="130" s="1"/>
  <c r="K74" i="132"/>
  <c r="G51" i="133"/>
  <c r="C30" i="134"/>
  <c r="F51" i="134"/>
  <c r="M33" i="137"/>
  <c r="I74" i="137"/>
  <c r="Q74" i="137"/>
  <c r="G33" i="139"/>
  <c r="O33" i="139"/>
  <c r="I74" i="120"/>
  <c r="F51" i="123"/>
  <c r="N51" i="123"/>
  <c r="D51" i="123"/>
  <c r="L51" i="123"/>
  <c r="K51" i="124"/>
  <c r="J51" i="125"/>
  <c r="L33" i="129"/>
  <c r="P33" i="129"/>
  <c r="I74" i="129"/>
  <c r="Q74" i="129"/>
  <c r="E51" i="130"/>
  <c r="M51" i="130"/>
  <c r="E51" i="131"/>
  <c r="M51" i="131"/>
  <c r="M52" i="131" s="1"/>
  <c r="M75" i="131" s="1"/>
  <c r="M77" i="131" s="1"/>
  <c r="G33" i="132"/>
  <c r="G52" i="132" s="1"/>
  <c r="O33" i="132"/>
  <c r="O52" i="132" s="1"/>
  <c r="G51" i="132"/>
  <c r="O51" i="132"/>
  <c r="I51" i="134"/>
  <c r="Q51" i="134"/>
  <c r="F74" i="134"/>
  <c r="N74" i="134"/>
  <c r="M51" i="135"/>
  <c r="J33" i="136"/>
  <c r="E51" i="138"/>
  <c r="M51" i="138"/>
  <c r="H51" i="139"/>
  <c r="P51" i="139"/>
  <c r="M74" i="139"/>
  <c r="E654" i="86"/>
  <c r="G188" i="86"/>
  <c r="H103" i="86"/>
  <c r="F142" i="96"/>
  <c r="H82" i="96"/>
  <c r="H87" i="86"/>
  <c r="E85" i="86"/>
  <c r="G118" i="86"/>
  <c r="E171" i="86"/>
  <c r="H184" i="86"/>
  <c r="E249" i="86"/>
  <c r="H365" i="86"/>
  <c r="H564" i="86"/>
  <c r="F655" i="86"/>
  <c r="F654" i="86" s="1"/>
  <c r="H672" i="86"/>
  <c r="F716" i="86"/>
  <c r="G769" i="86"/>
  <c r="C962" i="86"/>
  <c r="G963" i="86"/>
  <c r="H231" i="86"/>
  <c r="C733" i="86"/>
  <c r="C34" i="86"/>
  <c r="H55" i="86"/>
  <c r="H71" i="86"/>
  <c r="H141" i="86"/>
  <c r="F147" i="86"/>
  <c r="H181" i="86"/>
  <c r="H243" i="86"/>
  <c r="H311" i="86"/>
  <c r="H347" i="86"/>
  <c r="H359" i="86"/>
  <c r="H466" i="86"/>
  <c r="F500" i="86"/>
  <c r="F499" i="86" s="1"/>
  <c r="H524" i="86"/>
  <c r="F563" i="86"/>
  <c r="G655" i="86"/>
  <c r="H678" i="86"/>
  <c r="C751" i="86"/>
  <c r="C750" i="86" s="1"/>
  <c r="G763" i="86"/>
  <c r="D750" i="86"/>
  <c r="G992" i="86"/>
  <c r="C991" i="86"/>
  <c r="H402" i="86"/>
  <c r="H448" i="86"/>
  <c r="H460" i="86"/>
  <c r="G826" i="86"/>
  <c r="E147" i="86"/>
  <c r="E118" i="86" s="1"/>
  <c r="H219" i="86"/>
  <c r="D274" i="86"/>
  <c r="H274" i="86" s="1"/>
  <c r="H390" i="86"/>
  <c r="H12" i="86"/>
  <c r="H41" i="86"/>
  <c r="F119" i="86"/>
  <c r="H189" i="86"/>
  <c r="F435" i="86"/>
  <c r="F600" i="86"/>
  <c r="D626" i="86"/>
  <c r="H626" i="86" s="1"/>
  <c r="H632" i="86"/>
  <c r="H650" i="86"/>
  <c r="G734" i="86"/>
  <c r="G806" i="86"/>
  <c r="D909" i="86"/>
  <c r="G1013" i="86"/>
  <c r="E24" i="87"/>
  <c r="E60" i="87"/>
  <c r="G35" i="86"/>
  <c r="E716" i="86"/>
  <c r="C10" i="86"/>
  <c r="F16" i="86"/>
  <c r="F11" i="86" s="1"/>
  <c r="D35" i="86"/>
  <c r="D96" i="86"/>
  <c r="H96" i="86" s="1"/>
  <c r="H692" i="86"/>
  <c r="G851" i="86"/>
  <c r="G922" i="86"/>
  <c r="F931" i="86"/>
  <c r="E1002" i="86"/>
  <c r="D119" i="86"/>
  <c r="H65" i="86"/>
  <c r="H61" i="86"/>
  <c r="D102" i="86"/>
  <c r="D101" i="86" s="1"/>
  <c r="H101" i="86" s="1"/>
  <c r="H378" i="86"/>
  <c r="F371" i="86"/>
  <c r="H530" i="86"/>
  <c r="G625" i="86"/>
  <c r="G887" i="86"/>
  <c r="E893" i="86"/>
  <c r="G906" i="86"/>
  <c r="E961" i="86"/>
  <c r="E10" i="87"/>
  <c r="G933" i="86"/>
  <c r="G1003" i="86"/>
  <c r="G37" i="89"/>
  <c r="C43" i="126"/>
  <c r="D51" i="126"/>
  <c r="D10" i="89"/>
  <c r="D80" i="87"/>
  <c r="D74" i="87" s="1"/>
  <c r="G40" i="89"/>
  <c r="C107" i="96"/>
  <c r="K107" i="96"/>
  <c r="K108" i="96" s="1"/>
  <c r="C52" i="98"/>
  <c r="G744" i="86"/>
  <c r="G789" i="86"/>
  <c r="G836" i="86"/>
  <c r="D810" i="86"/>
  <c r="E20" i="87"/>
  <c r="E57" i="87"/>
  <c r="F10" i="89"/>
  <c r="W12" i="109"/>
  <c r="F33" i="110"/>
  <c r="C19" i="110"/>
  <c r="C43" i="110"/>
  <c r="D51" i="110"/>
  <c r="C91" i="96"/>
  <c r="H137" i="96"/>
  <c r="L75" i="111"/>
  <c r="L77" i="111" s="1"/>
  <c r="H569" i="86"/>
  <c r="E563" i="86"/>
  <c r="D655" i="86"/>
  <c r="D654" i="86" s="1"/>
  <c r="H662" i="86"/>
  <c r="G723" i="86"/>
  <c r="E767" i="86"/>
  <c r="G800" i="86"/>
  <c r="E810" i="86"/>
  <c r="G984" i="86"/>
  <c r="E118" i="87"/>
  <c r="D18" i="88"/>
  <c r="H18" i="88" s="1"/>
  <c r="D17" i="89"/>
  <c r="F17" i="89"/>
  <c r="F43" i="89" s="1"/>
  <c r="H74" i="111"/>
  <c r="F31" i="96"/>
  <c r="F33" i="96" s="1"/>
  <c r="N31" i="96"/>
  <c r="N33" i="96" s="1"/>
  <c r="P17" i="96"/>
  <c r="M31" i="96"/>
  <c r="M33" i="96" s="1"/>
  <c r="P53" i="96"/>
  <c r="J91" i="96"/>
  <c r="I107" i="96"/>
  <c r="I108" i="96" s="1"/>
  <c r="I124" i="96" s="1"/>
  <c r="D169" i="96" s="1"/>
  <c r="H17" i="98"/>
  <c r="I12" i="98"/>
  <c r="O14" i="98"/>
  <c r="I37" i="98"/>
  <c r="B50" i="98" s="1"/>
  <c r="I41" i="98"/>
  <c r="R11" i="109"/>
  <c r="W13" i="109"/>
  <c r="W15" i="109"/>
  <c r="W21" i="109"/>
  <c r="E33" i="110"/>
  <c r="M33" i="110"/>
  <c r="E51" i="110"/>
  <c r="M51" i="110"/>
  <c r="Q74" i="110"/>
  <c r="K33" i="111"/>
  <c r="K52" i="111" s="1"/>
  <c r="J74" i="111"/>
  <c r="O74" i="111"/>
  <c r="D33" i="112"/>
  <c r="D52" i="112" s="1"/>
  <c r="L33" i="112"/>
  <c r="L52" i="112" s="1"/>
  <c r="C59" i="113"/>
  <c r="C63" i="113" s="1"/>
  <c r="I52" i="118"/>
  <c r="I75" i="118" s="1"/>
  <c r="I77" i="118" s="1"/>
  <c r="H74" i="120"/>
  <c r="E74" i="121"/>
  <c r="C19" i="122"/>
  <c r="H74" i="122"/>
  <c r="H31" i="96"/>
  <c r="H33" i="96" s="1"/>
  <c r="C142" i="96" s="1"/>
  <c r="J57" i="96"/>
  <c r="J59" i="96" s="1"/>
  <c r="P99" i="96"/>
  <c r="H122" i="96"/>
  <c r="H123" i="96" s="1"/>
  <c r="H139" i="96"/>
  <c r="H147" i="96"/>
  <c r="I15" i="98"/>
  <c r="B54" i="98" s="1"/>
  <c r="J82" i="96"/>
  <c r="D124" i="96"/>
  <c r="D164" i="96" s="1"/>
  <c r="I30" i="98"/>
  <c r="C51" i="98"/>
  <c r="C55" i="98"/>
  <c r="U11" i="109"/>
  <c r="W16" i="109"/>
  <c r="H52" i="110"/>
  <c r="P52" i="110"/>
  <c r="C26" i="110"/>
  <c r="F51" i="110"/>
  <c r="N51" i="110"/>
  <c r="N52" i="110" s="1"/>
  <c r="N75" i="110" s="1"/>
  <c r="N77" i="110" s="1"/>
  <c r="C59" i="110"/>
  <c r="C63" i="110" s="1"/>
  <c r="H74" i="110"/>
  <c r="F33" i="111"/>
  <c r="F52" i="111" s="1"/>
  <c r="N33" i="111"/>
  <c r="N52" i="111" s="1"/>
  <c r="C59" i="111"/>
  <c r="C63" i="111" s="1"/>
  <c r="C38" i="112"/>
  <c r="O74" i="117"/>
  <c r="C19" i="120"/>
  <c r="G33" i="120"/>
  <c r="G52" i="120" s="1"/>
  <c r="I71" i="96"/>
  <c r="K82" i="96"/>
  <c r="P90" i="96"/>
  <c r="P114" i="96"/>
  <c r="F141" i="96"/>
  <c r="F149" i="96"/>
  <c r="G11" i="100"/>
  <c r="G10" i="106"/>
  <c r="V11" i="109"/>
  <c r="P17" i="109"/>
  <c r="I33" i="110"/>
  <c r="Q33" i="110"/>
  <c r="C30" i="110"/>
  <c r="I51" i="110"/>
  <c r="Q51" i="110"/>
  <c r="I74" i="110"/>
  <c r="C69" i="110"/>
  <c r="C73" i="110" s="1"/>
  <c r="G33" i="111"/>
  <c r="G52" i="111" s="1"/>
  <c r="O33" i="111"/>
  <c r="O52" i="111" s="1"/>
  <c r="C43" i="111"/>
  <c r="G74" i="111"/>
  <c r="H33" i="112"/>
  <c r="H52" i="112" s="1"/>
  <c r="P33" i="112"/>
  <c r="P52" i="112" s="1"/>
  <c r="C26" i="112"/>
  <c r="H74" i="117"/>
  <c r="P74" i="117"/>
  <c r="L74" i="120"/>
  <c r="H74" i="123"/>
  <c r="K31" i="96"/>
  <c r="K33" i="96" s="1"/>
  <c r="K71" i="96"/>
  <c r="F107" i="96"/>
  <c r="F108" i="96" s="1"/>
  <c r="F124" i="96" s="1"/>
  <c r="D166" i="96" s="1"/>
  <c r="N107" i="96"/>
  <c r="N108" i="96" s="1"/>
  <c r="N124" i="96" s="1"/>
  <c r="D174" i="96" s="1"/>
  <c r="C122" i="96"/>
  <c r="K122" i="96"/>
  <c r="K123" i="96" s="1"/>
  <c r="K124" i="96" s="1"/>
  <c r="D171" i="96" s="1"/>
  <c r="H141" i="96"/>
  <c r="H149" i="96"/>
  <c r="I14" i="98"/>
  <c r="O15" i="98"/>
  <c r="C54" i="98" s="1"/>
  <c r="I24" i="98"/>
  <c r="E10" i="100"/>
  <c r="G10" i="105"/>
  <c r="L21" i="108"/>
  <c r="L32" i="108"/>
  <c r="L38" i="108"/>
  <c r="L44" i="108"/>
  <c r="R17" i="109"/>
  <c r="W18" i="109"/>
  <c r="W19" i="109"/>
  <c r="J33" i="110"/>
  <c r="J51" i="110"/>
  <c r="H33" i="111"/>
  <c r="P33" i="111"/>
  <c r="C26" i="111"/>
  <c r="I33" i="112"/>
  <c r="I52" i="112" s="1"/>
  <c r="Q33" i="112"/>
  <c r="Q52" i="112" s="1"/>
  <c r="C59" i="112"/>
  <c r="C63" i="112" s="1"/>
  <c r="L74" i="112"/>
  <c r="E73" i="112"/>
  <c r="E74" i="112" s="1"/>
  <c r="C69" i="112"/>
  <c r="C30" i="114"/>
  <c r="E74" i="119"/>
  <c r="E74" i="122"/>
  <c r="K74" i="123"/>
  <c r="D31" i="96"/>
  <c r="D33" i="96" s="1"/>
  <c r="C138" i="96" s="1"/>
  <c r="L31" i="96"/>
  <c r="L33" i="96" s="1"/>
  <c r="L71" i="96"/>
  <c r="E142" i="96"/>
  <c r="C50" i="98"/>
  <c r="C53" i="98"/>
  <c r="L15" i="108"/>
  <c r="K33" i="110"/>
  <c r="K52" i="110" s="1"/>
  <c r="J74" i="110"/>
  <c r="I33" i="111"/>
  <c r="Q33" i="111"/>
  <c r="G33" i="113"/>
  <c r="G52" i="113" s="1"/>
  <c r="G75" i="113" s="1"/>
  <c r="G77" i="113" s="1"/>
  <c r="O33" i="113"/>
  <c r="O52" i="113" s="1"/>
  <c r="O75" i="113" s="1"/>
  <c r="O77" i="113" s="1"/>
  <c r="N52" i="114"/>
  <c r="F33" i="117"/>
  <c r="G73" i="120"/>
  <c r="C69" i="120"/>
  <c r="C73" i="120" s="1"/>
  <c r="N33" i="121"/>
  <c r="N52" i="121" s="1"/>
  <c r="N75" i="121" s="1"/>
  <c r="N77" i="121" s="1"/>
  <c r="P70" i="96"/>
  <c r="P81" i="96"/>
  <c r="H91" i="96"/>
  <c r="H107" i="96"/>
  <c r="H108" i="96" s="1"/>
  <c r="E122" i="96"/>
  <c r="E123" i="96" s="1"/>
  <c r="M122" i="96"/>
  <c r="M123" i="96" s="1"/>
  <c r="M124" i="96" s="1"/>
  <c r="D173" i="96" s="1"/>
  <c r="G17" i="98"/>
  <c r="N17" i="98"/>
  <c r="O17" i="98" s="1"/>
  <c r="I16" i="98"/>
  <c r="I43" i="98"/>
  <c r="F10" i="100"/>
  <c r="L28" i="108"/>
  <c r="S11" i="109"/>
  <c r="W22" i="109"/>
  <c r="D33" i="110"/>
  <c r="L33" i="110"/>
  <c r="L52" i="110" s="1"/>
  <c r="L75" i="110" s="1"/>
  <c r="L77" i="110" s="1"/>
  <c r="C38" i="110"/>
  <c r="K74" i="110"/>
  <c r="J33" i="111"/>
  <c r="J52" i="111" s="1"/>
  <c r="I51" i="111"/>
  <c r="Q51" i="111"/>
  <c r="H33" i="113"/>
  <c r="H52" i="113" s="1"/>
  <c r="P33" i="113"/>
  <c r="P52" i="113" s="1"/>
  <c r="P75" i="113" s="1"/>
  <c r="P77" i="113" s="1"/>
  <c r="C26" i="113"/>
  <c r="C69" i="114"/>
  <c r="F73" i="114"/>
  <c r="K51" i="120"/>
  <c r="K33" i="122"/>
  <c r="K52" i="122" s="1"/>
  <c r="K75" i="122" s="1"/>
  <c r="K77" i="122" s="1"/>
  <c r="J33" i="112"/>
  <c r="J52" i="112" s="1"/>
  <c r="C30" i="112"/>
  <c r="I74" i="112"/>
  <c r="I75" i="112" s="1"/>
  <c r="I77" i="112" s="1"/>
  <c r="Q74" i="112"/>
  <c r="Q75" i="112" s="1"/>
  <c r="Q77" i="112" s="1"/>
  <c r="E33" i="113"/>
  <c r="E52" i="113" s="1"/>
  <c r="M33" i="113"/>
  <c r="E74" i="113"/>
  <c r="C69" i="113"/>
  <c r="C73" i="113" s="1"/>
  <c r="C74" i="113" s="1"/>
  <c r="O33" i="114"/>
  <c r="O52" i="114" s="1"/>
  <c r="O75" i="114" s="1"/>
  <c r="O77" i="114" s="1"/>
  <c r="E51" i="114"/>
  <c r="M51" i="114"/>
  <c r="K51" i="114"/>
  <c r="I33" i="115"/>
  <c r="Q33" i="115"/>
  <c r="H51" i="115"/>
  <c r="P51" i="115"/>
  <c r="P52" i="115" s="1"/>
  <c r="P75" i="115" s="1"/>
  <c r="P77" i="115" s="1"/>
  <c r="L33" i="116"/>
  <c r="C26" i="116"/>
  <c r="D51" i="116"/>
  <c r="L51" i="116"/>
  <c r="L52" i="116" s="1"/>
  <c r="L75" i="116" s="1"/>
  <c r="L77" i="116" s="1"/>
  <c r="C69" i="116"/>
  <c r="K33" i="117"/>
  <c r="K52" i="117" s="1"/>
  <c r="I51" i="117"/>
  <c r="I52" i="117" s="1"/>
  <c r="I75" i="117" s="1"/>
  <c r="I77" i="117" s="1"/>
  <c r="Q51" i="117"/>
  <c r="Q52" i="117" s="1"/>
  <c r="M74" i="117"/>
  <c r="D51" i="118"/>
  <c r="L51" i="118"/>
  <c r="P33" i="119"/>
  <c r="P52" i="119" s="1"/>
  <c r="G74" i="119"/>
  <c r="O74" i="119"/>
  <c r="H33" i="120"/>
  <c r="P33" i="120"/>
  <c r="P52" i="120" s="1"/>
  <c r="F51" i="120"/>
  <c r="N51" i="120"/>
  <c r="H51" i="121"/>
  <c r="P51" i="121"/>
  <c r="C30" i="122"/>
  <c r="F51" i="122"/>
  <c r="N51" i="122"/>
  <c r="J74" i="122"/>
  <c r="I33" i="123"/>
  <c r="I52" i="123" s="1"/>
  <c r="I75" i="123" s="1"/>
  <c r="I77" i="123" s="1"/>
  <c r="Q33" i="123"/>
  <c r="Q52" i="123" s="1"/>
  <c r="P51" i="123"/>
  <c r="Q74" i="123"/>
  <c r="F33" i="124"/>
  <c r="F52" i="124" s="1"/>
  <c r="H51" i="124"/>
  <c r="F33" i="125"/>
  <c r="N33" i="125"/>
  <c r="I51" i="127"/>
  <c r="I52" i="127" s="1"/>
  <c r="P74" i="128"/>
  <c r="Q74" i="136"/>
  <c r="K33" i="112"/>
  <c r="K52" i="112" s="1"/>
  <c r="K75" i="112" s="1"/>
  <c r="K77" i="112" s="1"/>
  <c r="K51" i="112"/>
  <c r="F33" i="113"/>
  <c r="F52" i="113" s="1"/>
  <c r="N33" i="113"/>
  <c r="C30" i="113"/>
  <c r="H33" i="114"/>
  <c r="P33" i="114"/>
  <c r="P52" i="114" s="1"/>
  <c r="F51" i="114"/>
  <c r="C43" i="114"/>
  <c r="L51" i="114"/>
  <c r="J33" i="115"/>
  <c r="I51" i="115"/>
  <c r="Q51" i="115"/>
  <c r="D74" i="115"/>
  <c r="L74" i="115"/>
  <c r="E33" i="116"/>
  <c r="E52" i="116" s="1"/>
  <c r="M33" i="116"/>
  <c r="M52" i="116" s="1"/>
  <c r="D73" i="116"/>
  <c r="D33" i="117"/>
  <c r="L33" i="117"/>
  <c r="H33" i="117"/>
  <c r="P33" i="118"/>
  <c r="C26" i="118"/>
  <c r="I33" i="120"/>
  <c r="I52" i="120" s="1"/>
  <c r="Q33" i="120"/>
  <c r="Q52" i="120" s="1"/>
  <c r="Q75" i="120" s="1"/>
  <c r="Q77" i="120" s="1"/>
  <c r="C26" i="120"/>
  <c r="C30" i="120"/>
  <c r="C43" i="120"/>
  <c r="F74" i="120"/>
  <c r="N74" i="120"/>
  <c r="G51" i="121"/>
  <c r="O51" i="121"/>
  <c r="J33" i="122"/>
  <c r="J52" i="122" s="1"/>
  <c r="D33" i="124"/>
  <c r="L33" i="124"/>
  <c r="I51" i="124"/>
  <c r="Q51" i="124"/>
  <c r="Q52" i="124" s="1"/>
  <c r="Q75" i="124" s="1"/>
  <c r="Q77" i="124" s="1"/>
  <c r="G33" i="125"/>
  <c r="G52" i="125" s="1"/>
  <c r="G75" i="125" s="1"/>
  <c r="G77" i="125" s="1"/>
  <c r="O33" i="125"/>
  <c r="C30" i="125"/>
  <c r="H51" i="126"/>
  <c r="P51" i="126"/>
  <c r="F33" i="128"/>
  <c r="F52" i="128" s="1"/>
  <c r="F75" i="128" s="1"/>
  <c r="F77" i="128" s="1"/>
  <c r="I33" i="129"/>
  <c r="I52" i="129" s="1"/>
  <c r="I75" i="129" s="1"/>
  <c r="I77" i="129" s="1"/>
  <c r="N74" i="129"/>
  <c r="K74" i="133"/>
  <c r="G74" i="138"/>
  <c r="C19" i="139"/>
  <c r="K33" i="115"/>
  <c r="K52" i="115" s="1"/>
  <c r="F33" i="116"/>
  <c r="F52" i="116" s="1"/>
  <c r="F75" i="116" s="1"/>
  <c r="F77" i="116" s="1"/>
  <c r="N33" i="116"/>
  <c r="N52" i="116" s="1"/>
  <c r="N75" i="116" s="1"/>
  <c r="N77" i="116" s="1"/>
  <c r="E33" i="117"/>
  <c r="E52" i="117" s="1"/>
  <c r="M33" i="117"/>
  <c r="M52" i="117" s="1"/>
  <c r="Q33" i="118"/>
  <c r="Q52" i="118" s="1"/>
  <c r="Q75" i="118" s="1"/>
  <c r="Q77" i="118" s="1"/>
  <c r="K74" i="118"/>
  <c r="J33" i="119"/>
  <c r="J52" i="119" s="1"/>
  <c r="C26" i="119"/>
  <c r="C43" i="119"/>
  <c r="J33" i="120"/>
  <c r="J52" i="120" s="1"/>
  <c r="O74" i="120"/>
  <c r="O75" i="120" s="1"/>
  <c r="O77" i="120" s="1"/>
  <c r="F74" i="121"/>
  <c r="K33" i="123"/>
  <c r="K52" i="123" s="1"/>
  <c r="C30" i="123"/>
  <c r="M33" i="124"/>
  <c r="H33" i="125"/>
  <c r="H52" i="125" s="1"/>
  <c r="E51" i="125"/>
  <c r="E52" i="125" s="1"/>
  <c r="E75" i="125" s="1"/>
  <c r="E77" i="125" s="1"/>
  <c r="D33" i="127"/>
  <c r="D52" i="127" s="1"/>
  <c r="L33" i="127"/>
  <c r="L52" i="127" s="1"/>
  <c r="L75" i="127" s="1"/>
  <c r="L77" i="127" s="1"/>
  <c r="O74" i="129"/>
  <c r="P33" i="133"/>
  <c r="P52" i="133" s="1"/>
  <c r="P75" i="133" s="1"/>
  <c r="P77" i="133" s="1"/>
  <c r="L74" i="134"/>
  <c r="H74" i="137"/>
  <c r="M74" i="113"/>
  <c r="G52" i="114"/>
  <c r="G33" i="116"/>
  <c r="O33" i="116"/>
  <c r="N33" i="117"/>
  <c r="N52" i="117" s="1"/>
  <c r="C43" i="118"/>
  <c r="C51" i="118" s="1"/>
  <c r="N74" i="118"/>
  <c r="K33" i="119"/>
  <c r="K52" i="119" s="1"/>
  <c r="G33" i="119"/>
  <c r="K33" i="120"/>
  <c r="K52" i="120" s="1"/>
  <c r="I74" i="121"/>
  <c r="K74" i="121"/>
  <c r="L74" i="122"/>
  <c r="D33" i="123"/>
  <c r="D52" i="123" s="1"/>
  <c r="D75" i="123" s="1"/>
  <c r="D77" i="123" s="1"/>
  <c r="L33" i="123"/>
  <c r="L52" i="123" s="1"/>
  <c r="C59" i="123"/>
  <c r="C19" i="124"/>
  <c r="D74" i="124"/>
  <c r="I52" i="125"/>
  <c r="I75" i="125" s="1"/>
  <c r="I77" i="125" s="1"/>
  <c r="Q52" i="125"/>
  <c r="Q75" i="125" s="1"/>
  <c r="Q77" i="125" s="1"/>
  <c r="N51" i="125"/>
  <c r="M52" i="126"/>
  <c r="M75" i="126" s="1"/>
  <c r="M77" i="126" s="1"/>
  <c r="F74" i="126"/>
  <c r="J74" i="139"/>
  <c r="C43" i="112"/>
  <c r="M74" i="112"/>
  <c r="M75" i="112" s="1"/>
  <c r="M77" i="112" s="1"/>
  <c r="N51" i="113"/>
  <c r="N52" i="113" s="1"/>
  <c r="I51" i="114"/>
  <c r="I52" i="114" s="1"/>
  <c r="Q51" i="114"/>
  <c r="Q52" i="114" s="1"/>
  <c r="Q75" i="114" s="1"/>
  <c r="Q77" i="114" s="1"/>
  <c r="F74" i="114"/>
  <c r="N74" i="114"/>
  <c r="L51" i="115"/>
  <c r="J51" i="115"/>
  <c r="K74" i="116"/>
  <c r="Q74" i="117"/>
  <c r="O74" i="118"/>
  <c r="H74" i="118"/>
  <c r="L52" i="119"/>
  <c r="L75" i="119" s="1"/>
  <c r="L77" i="119" s="1"/>
  <c r="K74" i="119"/>
  <c r="L51" i="121"/>
  <c r="L52" i="121" s="1"/>
  <c r="L51" i="122"/>
  <c r="E74" i="123"/>
  <c r="M74" i="123"/>
  <c r="D63" i="123"/>
  <c r="D74" i="123" s="1"/>
  <c r="L51" i="124"/>
  <c r="F74" i="124"/>
  <c r="N74" i="124"/>
  <c r="J33" i="125"/>
  <c r="M33" i="125"/>
  <c r="M52" i="125" s="1"/>
  <c r="M75" i="125" s="1"/>
  <c r="M77" i="125" s="1"/>
  <c r="O51" i="125"/>
  <c r="K74" i="125"/>
  <c r="Q74" i="127"/>
  <c r="D74" i="128"/>
  <c r="P52" i="129"/>
  <c r="C19" i="131"/>
  <c r="E74" i="136"/>
  <c r="G74" i="112"/>
  <c r="I51" i="113"/>
  <c r="I52" i="113" s="1"/>
  <c r="Q51" i="113"/>
  <c r="Q52" i="113" s="1"/>
  <c r="Q75" i="113" s="1"/>
  <c r="Q77" i="113" s="1"/>
  <c r="D33" i="114"/>
  <c r="L33" i="114"/>
  <c r="J51" i="114"/>
  <c r="J52" i="114" s="1"/>
  <c r="N33" i="115"/>
  <c r="N52" i="115" s="1"/>
  <c r="N75" i="115" s="1"/>
  <c r="N77" i="115" s="1"/>
  <c r="E51" i="115"/>
  <c r="M51" i="115"/>
  <c r="K74" i="115"/>
  <c r="I33" i="116"/>
  <c r="I52" i="116" s="1"/>
  <c r="Q33" i="116"/>
  <c r="D74" i="116"/>
  <c r="P33" i="117"/>
  <c r="P52" i="117" s="1"/>
  <c r="F51" i="117"/>
  <c r="F52" i="117" s="1"/>
  <c r="C43" i="117"/>
  <c r="J74" i="117"/>
  <c r="L33" i="118"/>
  <c r="K51" i="118"/>
  <c r="K52" i="118" s="1"/>
  <c r="K75" i="118" s="1"/>
  <c r="K77" i="118" s="1"/>
  <c r="J74" i="121"/>
  <c r="F52" i="122"/>
  <c r="F75" i="122" s="1"/>
  <c r="F77" i="122" s="1"/>
  <c r="N52" i="122"/>
  <c r="N75" i="122" s="1"/>
  <c r="N77" i="122" s="1"/>
  <c r="E51" i="122"/>
  <c r="E52" i="122" s="1"/>
  <c r="E75" i="122" s="1"/>
  <c r="E77" i="122" s="1"/>
  <c r="M51" i="122"/>
  <c r="M52" i="122" s="1"/>
  <c r="M75" i="122" s="1"/>
  <c r="M77" i="122" s="1"/>
  <c r="G74" i="122"/>
  <c r="F74" i="123"/>
  <c r="N74" i="123"/>
  <c r="G74" i="124"/>
  <c r="O74" i="124"/>
  <c r="O75" i="124" s="1"/>
  <c r="O77" i="124" s="1"/>
  <c r="H74" i="125"/>
  <c r="H75" i="125" s="1"/>
  <c r="H77" i="125" s="1"/>
  <c r="C19" i="127"/>
  <c r="G33" i="127"/>
  <c r="G52" i="127" s="1"/>
  <c r="H74" i="134"/>
  <c r="O74" i="112"/>
  <c r="O75" i="112" s="1"/>
  <c r="O77" i="112" s="1"/>
  <c r="K33" i="113"/>
  <c r="K52" i="113" s="1"/>
  <c r="I74" i="113"/>
  <c r="E33" i="114"/>
  <c r="E52" i="114" s="1"/>
  <c r="M33" i="114"/>
  <c r="P74" i="114"/>
  <c r="C43" i="115"/>
  <c r="J33" i="116"/>
  <c r="J52" i="116" s="1"/>
  <c r="C30" i="116"/>
  <c r="C43" i="116"/>
  <c r="C30" i="117"/>
  <c r="E33" i="118"/>
  <c r="E52" i="118" s="1"/>
  <c r="M33" i="118"/>
  <c r="M52" i="118" s="1"/>
  <c r="C30" i="121"/>
  <c r="O33" i="122"/>
  <c r="I33" i="124"/>
  <c r="H52" i="126"/>
  <c r="H75" i="126" s="1"/>
  <c r="H77" i="126" s="1"/>
  <c r="P52" i="126"/>
  <c r="P75" i="126" s="1"/>
  <c r="P77" i="126" s="1"/>
  <c r="P52" i="127"/>
  <c r="N75" i="128"/>
  <c r="N77" i="128" s="1"/>
  <c r="F73" i="131"/>
  <c r="F74" i="131" s="1"/>
  <c r="C69" i="131"/>
  <c r="H51" i="137"/>
  <c r="C38" i="137"/>
  <c r="O33" i="126"/>
  <c r="O52" i="126" s="1"/>
  <c r="G74" i="127"/>
  <c r="O74" i="127"/>
  <c r="J51" i="129"/>
  <c r="E33" i="130"/>
  <c r="E52" i="130" s="1"/>
  <c r="M33" i="130"/>
  <c r="M52" i="130" s="1"/>
  <c r="E74" i="130"/>
  <c r="M74" i="130"/>
  <c r="G33" i="131"/>
  <c r="O33" i="131"/>
  <c r="G51" i="131"/>
  <c r="O51" i="131"/>
  <c r="J74" i="131"/>
  <c r="K51" i="132"/>
  <c r="D33" i="133"/>
  <c r="L33" i="133"/>
  <c r="J51" i="133"/>
  <c r="I33" i="134"/>
  <c r="I52" i="134" s="1"/>
  <c r="Q33" i="134"/>
  <c r="Q52" i="134" s="1"/>
  <c r="Q75" i="134" s="1"/>
  <c r="Q77" i="134" s="1"/>
  <c r="E74" i="134"/>
  <c r="M74" i="134"/>
  <c r="D63" i="134"/>
  <c r="C43" i="135"/>
  <c r="I33" i="136"/>
  <c r="Q33" i="136"/>
  <c r="C30" i="136"/>
  <c r="J74" i="136"/>
  <c r="G33" i="138"/>
  <c r="O33" i="138"/>
  <c r="O52" i="138" s="1"/>
  <c r="O75" i="138" s="1"/>
  <c r="O77" i="138" s="1"/>
  <c r="H74" i="138"/>
  <c r="P74" i="138"/>
  <c r="H33" i="139"/>
  <c r="H52" i="139" s="1"/>
  <c r="P33" i="139"/>
  <c r="P52" i="139" s="1"/>
  <c r="P75" i="139" s="1"/>
  <c r="P77" i="139" s="1"/>
  <c r="I74" i="139"/>
  <c r="L52" i="128"/>
  <c r="E52" i="129"/>
  <c r="E75" i="129" s="1"/>
  <c r="E77" i="129" s="1"/>
  <c r="C30" i="131"/>
  <c r="H52" i="132"/>
  <c r="P52" i="132"/>
  <c r="L74" i="132"/>
  <c r="N33" i="133"/>
  <c r="D51" i="133"/>
  <c r="D52" i="133" s="1"/>
  <c r="L51" i="133"/>
  <c r="L52" i="133" s="1"/>
  <c r="L75" i="133" s="1"/>
  <c r="L77" i="133" s="1"/>
  <c r="H51" i="134"/>
  <c r="P51" i="134"/>
  <c r="D33" i="135"/>
  <c r="D52" i="135" s="1"/>
  <c r="L33" i="135"/>
  <c r="J51" i="135"/>
  <c r="Q74" i="135"/>
  <c r="K33" i="136"/>
  <c r="K52" i="136" s="1"/>
  <c r="K33" i="137"/>
  <c r="K52" i="137" s="1"/>
  <c r="C30" i="137"/>
  <c r="I51" i="137"/>
  <c r="Q51" i="137"/>
  <c r="I33" i="138"/>
  <c r="I52" i="138" s="1"/>
  <c r="I75" i="138" s="1"/>
  <c r="I77" i="138" s="1"/>
  <c r="Q33" i="138"/>
  <c r="Q52" i="138" s="1"/>
  <c r="Q75" i="138" s="1"/>
  <c r="Q77" i="138" s="1"/>
  <c r="J33" i="139"/>
  <c r="J52" i="139" s="1"/>
  <c r="J75" i="139" s="1"/>
  <c r="J77" i="139" s="1"/>
  <c r="C26" i="139"/>
  <c r="I51" i="139"/>
  <c r="I52" i="139" s="1"/>
  <c r="Q51" i="139"/>
  <c r="Q52" i="139" s="1"/>
  <c r="G74" i="129"/>
  <c r="J74" i="130"/>
  <c r="C43" i="132"/>
  <c r="G33" i="133"/>
  <c r="O33" i="133"/>
  <c r="O52" i="133" s="1"/>
  <c r="O75" i="133" s="1"/>
  <c r="O77" i="133" s="1"/>
  <c r="D33" i="134"/>
  <c r="D52" i="134" s="1"/>
  <c r="L33" i="134"/>
  <c r="L52" i="134" s="1"/>
  <c r="I74" i="134"/>
  <c r="E33" i="135"/>
  <c r="M33" i="135"/>
  <c r="M52" i="135" s="1"/>
  <c r="K74" i="137"/>
  <c r="J33" i="138"/>
  <c r="C30" i="138"/>
  <c r="M33" i="138"/>
  <c r="M52" i="138" s="1"/>
  <c r="K33" i="139"/>
  <c r="K52" i="139" s="1"/>
  <c r="J74" i="126"/>
  <c r="K74" i="127"/>
  <c r="J74" i="129"/>
  <c r="I33" i="130"/>
  <c r="Q33" i="130"/>
  <c r="Q52" i="130" s="1"/>
  <c r="H51" i="130"/>
  <c r="H52" i="130" s="1"/>
  <c r="P51" i="130"/>
  <c r="P52" i="130" s="1"/>
  <c r="P75" i="130" s="1"/>
  <c r="P77" i="130" s="1"/>
  <c r="K33" i="131"/>
  <c r="K52" i="131" s="1"/>
  <c r="H33" i="133"/>
  <c r="H52" i="133" s="1"/>
  <c r="H75" i="133" s="1"/>
  <c r="H77" i="133" s="1"/>
  <c r="F74" i="133"/>
  <c r="N74" i="133"/>
  <c r="C69" i="134"/>
  <c r="C73" i="134" s="1"/>
  <c r="C74" i="134" s="1"/>
  <c r="F33" i="135"/>
  <c r="N33" i="135"/>
  <c r="N52" i="135" s="1"/>
  <c r="N75" i="135" s="1"/>
  <c r="N77" i="135" s="1"/>
  <c r="E33" i="136"/>
  <c r="M33" i="136"/>
  <c r="M74" i="136"/>
  <c r="C59" i="137"/>
  <c r="P74" i="137"/>
  <c r="K33" i="138"/>
  <c r="K52" i="138" s="1"/>
  <c r="K75" i="138" s="1"/>
  <c r="K77" i="138" s="1"/>
  <c r="L33" i="139"/>
  <c r="L33" i="126"/>
  <c r="L52" i="126" s="1"/>
  <c r="K74" i="126"/>
  <c r="K33" i="127"/>
  <c r="F33" i="127"/>
  <c r="F52" i="127" s="1"/>
  <c r="N33" i="127"/>
  <c r="N52" i="127" s="1"/>
  <c r="N75" i="127" s="1"/>
  <c r="N77" i="127" s="1"/>
  <c r="J33" i="128"/>
  <c r="J52" i="128" s="1"/>
  <c r="K74" i="128"/>
  <c r="M74" i="128"/>
  <c r="H74" i="129"/>
  <c r="P74" i="129"/>
  <c r="J33" i="130"/>
  <c r="J52" i="130" s="1"/>
  <c r="C30" i="130"/>
  <c r="O51" i="130"/>
  <c r="G74" i="130"/>
  <c r="O74" i="130"/>
  <c r="D51" i="131"/>
  <c r="L51" i="131"/>
  <c r="O74" i="131"/>
  <c r="K33" i="132"/>
  <c r="G74" i="132"/>
  <c r="G75" i="132" s="1"/>
  <c r="G77" i="132" s="1"/>
  <c r="O74" i="132"/>
  <c r="I33" i="133"/>
  <c r="Q33" i="133"/>
  <c r="F33" i="134"/>
  <c r="F52" i="134" s="1"/>
  <c r="F75" i="134" s="1"/>
  <c r="F77" i="134" s="1"/>
  <c r="N33" i="134"/>
  <c r="N52" i="134" s="1"/>
  <c r="D73" i="134"/>
  <c r="P74" i="134"/>
  <c r="G33" i="135"/>
  <c r="N33" i="136"/>
  <c r="N52" i="136" s="1"/>
  <c r="N75" i="136" s="1"/>
  <c r="N77" i="136" s="1"/>
  <c r="E51" i="136"/>
  <c r="M51" i="136"/>
  <c r="O74" i="136"/>
  <c r="D51" i="137"/>
  <c r="D52" i="137" s="1"/>
  <c r="D75" i="137" s="1"/>
  <c r="D77" i="137" s="1"/>
  <c r="L51" i="137"/>
  <c r="L52" i="137" s="1"/>
  <c r="L75" i="137" s="1"/>
  <c r="L77" i="137" s="1"/>
  <c r="D63" i="137"/>
  <c r="D74" i="137" s="1"/>
  <c r="C19" i="138"/>
  <c r="L33" i="138"/>
  <c r="D51" i="138"/>
  <c r="L51" i="138"/>
  <c r="E33" i="139"/>
  <c r="E52" i="139" s="1"/>
  <c r="M33" i="139"/>
  <c r="M52" i="139" s="1"/>
  <c r="M75" i="139" s="1"/>
  <c r="M77" i="139" s="1"/>
  <c r="D51" i="139"/>
  <c r="L51" i="139"/>
  <c r="C69" i="139"/>
  <c r="K74" i="139"/>
  <c r="Q51" i="127"/>
  <c r="Q52" i="127" s="1"/>
  <c r="Q75" i="127" s="1"/>
  <c r="Q77" i="127" s="1"/>
  <c r="I74" i="128"/>
  <c r="Q74" i="128"/>
  <c r="Q75" i="128" s="1"/>
  <c r="Q77" i="128" s="1"/>
  <c r="Q33" i="129"/>
  <c r="Q52" i="129" s="1"/>
  <c r="Q75" i="129" s="1"/>
  <c r="Q77" i="129" s="1"/>
  <c r="K33" i="130"/>
  <c r="K74" i="130"/>
  <c r="E33" i="131"/>
  <c r="M33" i="131"/>
  <c r="D33" i="132"/>
  <c r="J33" i="133"/>
  <c r="C30" i="133"/>
  <c r="C43" i="133"/>
  <c r="G33" i="134"/>
  <c r="G52" i="134" s="1"/>
  <c r="C38" i="134"/>
  <c r="K74" i="134"/>
  <c r="G74" i="135"/>
  <c r="I74" i="135"/>
  <c r="G33" i="136"/>
  <c r="O33" i="136"/>
  <c r="O52" i="136" s="1"/>
  <c r="O75" i="136" s="1"/>
  <c r="O77" i="136" s="1"/>
  <c r="C63" i="136"/>
  <c r="G74" i="139"/>
  <c r="O74" i="139"/>
  <c r="K51" i="126"/>
  <c r="E33" i="127"/>
  <c r="E52" i="127" s="1"/>
  <c r="M33" i="127"/>
  <c r="M52" i="127" s="1"/>
  <c r="M75" i="127" s="1"/>
  <c r="M77" i="127" s="1"/>
  <c r="J51" i="127"/>
  <c r="C19" i="130"/>
  <c r="L33" i="130"/>
  <c r="L52" i="130" s="1"/>
  <c r="K51" i="130"/>
  <c r="L74" i="130"/>
  <c r="F33" i="131"/>
  <c r="N33" i="131"/>
  <c r="F51" i="131"/>
  <c r="F52" i="131" s="1"/>
  <c r="N51" i="131"/>
  <c r="J51" i="132"/>
  <c r="I51" i="133"/>
  <c r="Q51" i="133"/>
  <c r="Q74" i="133"/>
  <c r="H33" i="134"/>
  <c r="H52" i="134" s="1"/>
  <c r="P33" i="134"/>
  <c r="P52" i="134" s="1"/>
  <c r="P75" i="134" s="1"/>
  <c r="P77" i="134" s="1"/>
  <c r="C26" i="134"/>
  <c r="E51" i="134"/>
  <c r="M51" i="134"/>
  <c r="G74" i="134"/>
  <c r="O74" i="134"/>
  <c r="O75" i="134" s="1"/>
  <c r="O77" i="134" s="1"/>
  <c r="I52" i="135"/>
  <c r="Q33" i="135"/>
  <c r="G51" i="135"/>
  <c r="G52" i="135" s="1"/>
  <c r="O51" i="135"/>
  <c r="O52" i="135" s="1"/>
  <c r="O75" i="135" s="1"/>
  <c r="O77" i="135" s="1"/>
  <c r="H33" i="136"/>
  <c r="H52" i="136" s="1"/>
  <c r="H75" i="136" s="1"/>
  <c r="H77" i="136" s="1"/>
  <c r="P33" i="136"/>
  <c r="P52" i="136" s="1"/>
  <c r="P75" i="136" s="1"/>
  <c r="P77" i="136" s="1"/>
  <c r="C26" i="136"/>
  <c r="G51" i="136"/>
  <c r="O51" i="136"/>
  <c r="L74" i="136"/>
  <c r="F51" i="137"/>
  <c r="N51" i="137"/>
  <c r="C43" i="137"/>
  <c r="F52" i="138"/>
  <c r="F51" i="139"/>
  <c r="F52" i="139" s="1"/>
  <c r="F75" i="139" s="1"/>
  <c r="F77" i="139" s="1"/>
  <c r="N51" i="139"/>
  <c r="D52" i="98"/>
  <c r="I74" i="111"/>
  <c r="Q74" i="111"/>
  <c r="B51" i="98"/>
  <c r="D51" i="98" s="1"/>
  <c r="K75" i="111"/>
  <c r="K77" i="111" s="1"/>
  <c r="B53" i="98"/>
  <c r="D53" i="98" s="1"/>
  <c r="P75" i="110"/>
  <c r="P77" i="110" s="1"/>
  <c r="O74" i="110"/>
  <c r="M74" i="111"/>
  <c r="M75" i="111" s="1"/>
  <c r="M77" i="111" s="1"/>
  <c r="G74" i="114"/>
  <c r="G75" i="114" s="1"/>
  <c r="G77" i="114" s="1"/>
  <c r="O75" i="111"/>
  <c r="O77" i="111" s="1"/>
  <c r="F74" i="111"/>
  <c r="N74" i="111"/>
  <c r="N75" i="111" s="1"/>
  <c r="N77" i="111" s="1"/>
  <c r="P75" i="112"/>
  <c r="P77" i="112" s="1"/>
  <c r="J74" i="112"/>
  <c r="H52" i="111"/>
  <c r="H75" i="111" s="1"/>
  <c r="H77" i="111" s="1"/>
  <c r="P52" i="111"/>
  <c r="P75" i="111" s="1"/>
  <c r="P77" i="111" s="1"/>
  <c r="F17" i="98"/>
  <c r="I17" i="98" s="1"/>
  <c r="B56" i="98" s="1"/>
  <c r="C38" i="116"/>
  <c r="G10" i="103"/>
  <c r="I11" i="109"/>
  <c r="C19" i="111"/>
  <c r="E63" i="111"/>
  <c r="E74" i="111" s="1"/>
  <c r="E75" i="111" s="1"/>
  <c r="E77" i="111" s="1"/>
  <c r="C69" i="111"/>
  <c r="C73" i="111" s="1"/>
  <c r="G51" i="112"/>
  <c r="D63" i="112"/>
  <c r="D74" i="112" s="1"/>
  <c r="D75" i="112" s="1"/>
  <c r="D77" i="112" s="1"/>
  <c r="C38" i="113"/>
  <c r="K74" i="113"/>
  <c r="K75" i="113" s="1"/>
  <c r="K77" i="113" s="1"/>
  <c r="G52" i="116"/>
  <c r="O52" i="116"/>
  <c r="E74" i="116"/>
  <c r="M74" i="116"/>
  <c r="C59" i="119"/>
  <c r="C63" i="119" s="1"/>
  <c r="D63" i="119"/>
  <c r="G63" i="120"/>
  <c r="C59" i="120"/>
  <c r="C63" i="120" s="1"/>
  <c r="E75" i="113"/>
  <c r="E77" i="113" s="1"/>
  <c r="O10" i="98"/>
  <c r="C49" i="98" s="1"/>
  <c r="I36" i="98"/>
  <c r="B49" i="98" s="1"/>
  <c r="N43" i="98"/>
  <c r="O43" i="98" s="1"/>
  <c r="I17" i="109"/>
  <c r="G63" i="110"/>
  <c r="G74" i="110" s="1"/>
  <c r="C19" i="112"/>
  <c r="C43" i="113"/>
  <c r="E74" i="114"/>
  <c r="M74" i="114"/>
  <c r="D33" i="115"/>
  <c r="L33" i="115"/>
  <c r="L52" i="115" s="1"/>
  <c r="C30" i="115"/>
  <c r="E63" i="115"/>
  <c r="E74" i="115" s="1"/>
  <c r="C59" i="115"/>
  <c r="C63" i="115" s="1"/>
  <c r="H33" i="116"/>
  <c r="P33" i="116"/>
  <c r="G74" i="116"/>
  <c r="M52" i="113"/>
  <c r="M75" i="113" s="1"/>
  <c r="M77" i="113" s="1"/>
  <c r="C59" i="114"/>
  <c r="C63" i="114" s="1"/>
  <c r="C38" i="111"/>
  <c r="C51" i="111" s="1"/>
  <c r="F74" i="112"/>
  <c r="F75" i="112" s="1"/>
  <c r="F77" i="112" s="1"/>
  <c r="N74" i="112"/>
  <c r="N75" i="112" s="1"/>
  <c r="N77" i="112" s="1"/>
  <c r="K33" i="114"/>
  <c r="C73" i="114"/>
  <c r="C19" i="115"/>
  <c r="Q52" i="116"/>
  <c r="Q75" i="116" s="1"/>
  <c r="Q77" i="116" s="1"/>
  <c r="H74" i="116"/>
  <c r="C10" i="100"/>
  <c r="L52" i="114"/>
  <c r="L75" i="114" s="1"/>
  <c r="L77" i="114" s="1"/>
  <c r="J75" i="116"/>
  <c r="J77" i="116" s="1"/>
  <c r="D10" i="100"/>
  <c r="C73" i="112"/>
  <c r="F74" i="113"/>
  <c r="N74" i="113"/>
  <c r="N75" i="113" s="1"/>
  <c r="N77" i="113" s="1"/>
  <c r="D63" i="113"/>
  <c r="D74" i="113" s="1"/>
  <c r="C38" i="114"/>
  <c r="D51" i="114"/>
  <c r="D52" i="114" s="1"/>
  <c r="D75" i="114" s="1"/>
  <c r="D77" i="114" s="1"/>
  <c r="G33" i="115"/>
  <c r="G52" i="115" s="1"/>
  <c r="G75" i="115" s="1"/>
  <c r="G77" i="115" s="1"/>
  <c r="O33" i="115"/>
  <c r="O52" i="115" s="1"/>
  <c r="O75" i="115" s="1"/>
  <c r="O77" i="115" s="1"/>
  <c r="H51" i="116"/>
  <c r="P51" i="116"/>
  <c r="I74" i="116"/>
  <c r="H51" i="117"/>
  <c r="H52" i="117" s="1"/>
  <c r="H75" i="117" s="1"/>
  <c r="H77" i="117" s="1"/>
  <c r="C38" i="117"/>
  <c r="C51" i="117" s="1"/>
  <c r="C19" i="113"/>
  <c r="J74" i="114"/>
  <c r="H52" i="115"/>
  <c r="H75" i="115" s="1"/>
  <c r="H77" i="115" s="1"/>
  <c r="C69" i="115"/>
  <c r="C73" i="115" s="1"/>
  <c r="C19" i="116"/>
  <c r="O74" i="116"/>
  <c r="J51" i="118"/>
  <c r="C38" i="118"/>
  <c r="D33" i="113"/>
  <c r="D52" i="113" s="1"/>
  <c r="L52" i="113"/>
  <c r="L75" i="113" s="1"/>
  <c r="L77" i="113" s="1"/>
  <c r="D51" i="115"/>
  <c r="C38" i="115"/>
  <c r="C51" i="115" s="1"/>
  <c r="C19" i="118"/>
  <c r="D33" i="118"/>
  <c r="D52" i="118" s="1"/>
  <c r="K75" i="119"/>
  <c r="K77" i="119" s="1"/>
  <c r="E33" i="115"/>
  <c r="D33" i="116"/>
  <c r="C19" i="117"/>
  <c r="C33" i="117" s="1"/>
  <c r="K74" i="117"/>
  <c r="E73" i="117"/>
  <c r="E74" i="117" s="1"/>
  <c r="E75" i="117" s="1"/>
  <c r="E77" i="117" s="1"/>
  <c r="C69" i="117"/>
  <c r="C73" i="117" s="1"/>
  <c r="C30" i="118"/>
  <c r="J74" i="118"/>
  <c r="C30" i="119"/>
  <c r="H52" i="120"/>
  <c r="H75" i="120" s="1"/>
  <c r="H77" i="120" s="1"/>
  <c r="C38" i="120"/>
  <c r="G33" i="121"/>
  <c r="O33" i="121"/>
  <c r="G52" i="122"/>
  <c r="O52" i="122"/>
  <c r="O75" i="122" s="1"/>
  <c r="O77" i="122" s="1"/>
  <c r="C59" i="116"/>
  <c r="C63" i="116" s="1"/>
  <c r="C59" i="117"/>
  <c r="C63" i="117" s="1"/>
  <c r="F33" i="118"/>
  <c r="F52" i="118" s="1"/>
  <c r="N33" i="118"/>
  <c r="N52" i="118" s="1"/>
  <c r="N75" i="118" s="1"/>
  <c r="N77" i="118" s="1"/>
  <c r="E33" i="119"/>
  <c r="M33" i="119"/>
  <c r="M52" i="119" s="1"/>
  <c r="M75" i="119" s="1"/>
  <c r="M77" i="119" s="1"/>
  <c r="C38" i="119"/>
  <c r="C51" i="119" s="1"/>
  <c r="F75" i="121"/>
  <c r="F77" i="121" s="1"/>
  <c r="C73" i="116"/>
  <c r="J52" i="117"/>
  <c r="J75" i="117" s="1"/>
  <c r="J77" i="117" s="1"/>
  <c r="G33" i="118"/>
  <c r="O33" i="118"/>
  <c r="C59" i="118"/>
  <c r="C63" i="118" s="1"/>
  <c r="D63" i="118"/>
  <c r="F33" i="119"/>
  <c r="N33" i="119"/>
  <c r="N52" i="119" s="1"/>
  <c r="D73" i="119"/>
  <c r="C69" i="119"/>
  <c r="C73" i="119" s="1"/>
  <c r="D33" i="120"/>
  <c r="D52" i="120" s="1"/>
  <c r="L33" i="120"/>
  <c r="L52" i="120" s="1"/>
  <c r="L75" i="120" s="1"/>
  <c r="L77" i="120" s="1"/>
  <c r="J74" i="120"/>
  <c r="J75" i="120" s="1"/>
  <c r="J77" i="120" s="1"/>
  <c r="M74" i="120"/>
  <c r="K52" i="121"/>
  <c r="C19" i="114"/>
  <c r="D51" i="117"/>
  <c r="L51" i="117"/>
  <c r="L52" i="117" s="1"/>
  <c r="L75" i="117" s="1"/>
  <c r="L77" i="117" s="1"/>
  <c r="F74" i="117"/>
  <c r="N74" i="117"/>
  <c r="D63" i="117"/>
  <c r="D74" i="117" s="1"/>
  <c r="E74" i="118"/>
  <c r="M74" i="118"/>
  <c r="M75" i="118" s="1"/>
  <c r="M77" i="118" s="1"/>
  <c r="H74" i="119"/>
  <c r="P74" i="119"/>
  <c r="J74" i="119"/>
  <c r="C51" i="120"/>
  <c r="K74" i="120"/>
  <c r="K75" i="120" s="1"/>
  <c r="K77" i="120" s="1"/>
  <c r="G74" i="117"/>
  <c r="G51" i="118"/>
  <c r="O51" i="118"/>
  <c r="F74" i="118"/>
  <c r="G51" i="119"/>
  <c r="G52" i="119" s="1"/>
  <c r="G75" i="119" s="1"/>
  <c r="G77" i="119" s="1"/>
  <c r="O51" i="119"/>
  <c r="O52" i="119" s="1"/>
  <c r="O75" i="119" s="1"/>
  <c r="O77" i="119" s="1"/>
  <c r="F33" i="120"/>
  <c r="N33" i="120"/>
  <c r="N52" i="120" s="1"/>
  <c r="H51" i="123"/>
  <c r="C38" i="123"/>
  <c r="J33" i="118"/>
  <c r="H51" i="118"/>
  <c r="H52" i="118" s="1"/>
  <c r="H75" i="118" s="1"/>
  <c r="H77" i="118" s="1"/>
  <c r="P51" i="118"/>
  <c r="D73" i="118"/>
  <c r="C69" i="118"/>
  <c r="C73" i="118" s="1"/>
  <c r="I33" i="119"/>
  <c r="I52" i="119" s="1"/>
  <c r="I75" i="119" s="1"/>
  <c r="I77" i="119" s="1"/>
  <c r="Q33" i="119"/>
  <c r="Q52" i="119" s="1"/>
  <c r="Q75" i="119" s="1"/>
  <c r="Q77" i="119" s="1"/>
  <c r="N74" i="119"/>
  <c r="C19" i="121"/>
  <c r="C38" i="121"/>
  <c r="C51" i="121" s="1"/>
  <c r="D51" i="121"/>
  <c r="D52" i="121" s="1"/>
  <c r="L74" i="121"/>
  <c r="C69" i="121"/>
  <c r="C73" i="121" s="1"/>
  <c r="H75" i="122"/>
  <c r="H77" i="122" s="1"/>
  <c r="P52" i="122"/>
  <c r="C26" i="122"/>
  <c r="D51" i="122"/>
  <c r="C38" i="122"/>
  <c r="I74" i="122"/>
  <c r="Q74" i="122"/>
  <c r="F33" i="123"/>
  <c r="F52" i="123" s="1"/>
  <c r="F75" i="123" s="1"/>
  <c r="F77" i="123" s="1"/>
  <c r="N33" i="123"/>
  <c r="N52" i="123" s="1"/>
  <c r="C69" i="124"/>
  <c r="C73" i="124" s="1"/>
  <c r="I73" i="124"/>
  <c r="I74" i="124" s="1"/>
  <c r="K52" i="127"/>
  <c r="K75" i="127" s="1"/>
  <c r="K77" i="127" s="1"/>
  <c r="E33" i="121"/>
  <c r="E52" i="121" s="1"/>
  <c r="E75" i="121" s="1"/>
  <c r="E77" i="121" s="1"/>
  <c r="M33" i="121"/>
  <c r="E51" i="121"/>
  <c r="M51" i="121"/>
  <c r="C59" i="121"/>
  <c r="C63" i="121" s="1"/>
  <c r="D73" i="121"/>
  <c r="D74" i="121" s="1"/>
  <c r="I33" i="122"/>
  <c r="Q33" i="122"/>
  <c r="G52" i="123"/>
  <c r="G75" i="123" s="1"/>
  <c r="G77" i="123" s="1"/>
  <c r="J74" i="123"/>
  <c r="N33" i="124"/>
  <c r="N52" i="124" s="1"/>
  <c r="C43" i="122"/>
  <c r="H33" i="123"/>
  <c r="P33" i="123"/>
  <c r="G52" i="124"/>
  <c r="G75" i="124" s="1"/>
  <c r="G77" i="124" s="1"/>
  <c r="N75" i="126"/>
  <c r="N77" i="126" s="1"/>
  <c r="D75" i="128"/>
  <c r="D77" i="128" s="1"/>
  <c r="C26" i="123"/>
  <c r="C63" i="123"/>
  <c r="D51" i="124"/>
  <c r="D52" i="124" s="1"/>
  <c r="D75" i="124" s="1"/>
  <c r="D77" i="124" s="1"/>
  <c r="C38" i="124"/>
  <c r="D73" i="126"/>
  <c r="C69" i="126"/>
  <c r="C73" i="126" s="1"/>
  <c r="H33" i="129"/>
  <c r="H52" i="129" s="1"/>
  <c r="H33" i="121"/>
  <c r="P33" i="121"/>
  <c r="D33" i="122"/>
  <c r="L33" i="122"/>
  <c r="L52" i="122" s="1"/>
  <c r="L75" i="122" s="1"/>
  <c r="L77" i="122" s="1"/>
  <c r="C59" i="122"/>
  <c r="C63" i="122" s="1"/>
  <c r="C74" i="122" s="1"/>
  <c r="I52" i="124"/>
  <c r="C30" i="124"/>
  <c r="G74" i="126"/>
  <c r="G75" i="126" s="1"/>
  <c r="G77" i="126" s="1"/>
  <c r="O74" i="126"/>
  <c r="C33" i="121"/>
  <c r="I52" i="121"/>
  <c r="C26" i="121"/>
  <c r="G74" i="121"/>
  <c r="O74" i="121"/>
  <c r="I51" i="122"/>
  <c r="Q51" i="122"/>
  <c r="H52" i="127"/>
  <c r="C69" i="127"/>
  <c r="C73" i="127" s="1"/>
  <c r="F73" i="127"/>
  <c r="F74" i="127" s="1"/>
  <c r="F75" i="127" s="1"/>
  <c r="F77" i="127" s="1"/>
  <c r="L75" i="123"/>
  <c r="L77" i="123" s="1"/>
  <c r="E51" i="123"/>
  <c r="E52" i="123" s="1"/>
  <c r="E75" i="123" s="1"/>
  <c r="E77" i="123" s="1"/>
  <c r="C43" i="123"/>
  <c r="C38" i="125"/>
  <c r="C51" i="125" s="1"/>
  <c r="F51" i="125"/>
  <c r="F52" i="125" s="1"/>
  <c r="P74" i="127"/>
  <c r="C26" i="129"/>
  <c r="C19" i="126"/>
  <c r="E52" i="128"/>
  <c r="E75" i="128" s="1"/>
  <c r="E77" i="128" s="1"/>
  <c r="C19" i="129"/>
  <c r="D33" i="129"/>
  <c r="C19" i="123"/>
  <c r="C69" i="123"/>
  <c r="C73" i="123" s="1"/>
  <c r="C38" i="126"/>
  <c r="C51" i="126" s="1"/>
  <c r="E51" i="126"/>
  <c r="E52" i="126" s="1"/>
  <c r="E75" i="126" s="1"/>
  <c r="E77" i="126" s="1"/>
  <c r="J33" i="127"/>
  <c r="C30" i="127"/>
  <c r="C59" i="127"/>
  <c r="C63" i="127" s="1"/>
  <c r="C59" i="125"/>
  <c r="C63" i="125" s="1"/>
  <c r="D74" i="127"/>
  <c r="H33" i="128"/>
  <c r="P33" i="128"/>
  <c r="C26" i="128"/>
  <c r="C38" i="128"/>
  <c r="K33" i="125"/>
  <c r="E74" i="127"/>
  <c r="E75" i="127" s="1"/>
  <c r="E77" i="127" s="1"/>
  <c r="L74" i="128"/>
  <c r="C38" i="129"/>
  <c r="K51" i="129"/>
  <c r="H33" i="124"/>
  <c r="H52" i="124" s="1"/>
  <c r="P33" i="124"/>
  <c r="P52" i="124" s="1"/>
  <c r="P75" i="124" s="1"/>
  <c r="P77" i="124" s="1"/>
  <c r="C26" i="124"/>
  <c r="E51" i="124"/>
  <c r="E52" i="124" s="1"/>
  <c r="E75" i="124" s="1"/>
  <c r="E77" i="124" s="1"/>
  <c r="M51" i="124"/>
  <c r="M52" i="124" s="1"/>
  <c r="M75" i="124" s="1"/>
  <c r="M77" i="124" s="1"/>
  <c r="L74" i="124"/>
  <c r="D33" i="125"/>
  <c r="D52" i="125" s="1"/>
  <c r="L33" i="125"/>
  <c r="L52" i="125" s="1"/>
  <c r="F74" i="125"/>
  <c r="N74" i="125"/>
  <c r="D63" i="125"/>
  <c r="D74" i="125" s="1"/>
  <c r="C59" i="126"/>
  <c r="C63" i="126" s="1"/>
  <c r="Q74" i="126"/>
  <c r="Q75" i="126" s="1"/>
  <c r="Q77" i="126" s="1"/>
  <c r="C38" i="127"/>
  <c r="C51" i="127" s="1"/>
  <c r="H74" i="127"/>
  <c r="J74" i="128"/>
  <c r="J75" i="128" s="1"/>
  <c r="J77" i="128" s="1"/>
  <c r="C43" i="124"/>
  <c r="K51" i="125"/>
  <c r="J33" i="126"/>
  <c r="J52" i="126" s="1"/>
  <c r="J75" i="126" s="1"/>
  <c r="J77" i="126" s="1"/>
  <c r="C30" i="126"/>
  <c r="C33" i="126" s="1"/>
  <c r="D33" i="126"/>
  <c r="D52" i="126" s="1"/>
  <c r="D74" i="126"/>
  <c r="L74" i="126"/>
  <c r="I74" i="127"/>
  <c r="K52" i="128"/>
  <c r="C30" i="128"/>
  <c r="C59" i="124"/>
  <c r="C63" i="124" s="1"/>
  <c r="J74" i="125"/>
  <c r="K33" i="126"/>
  <c r="K52" i="126" s="1"/>
  <c r="C59" i="131"/>
  <c r="C63" i="131" s="1"/>
  <c r="G63" i="131"/>
  <c r="G74" i="131" s="1"/>
  <c r="C19" i="125"/>
  <c r="C69" i="125"/>
  <c r="C73" i="125" s="1"/>
  <c r="E51" i="128"/>
  <c r="M51" i="128"/>
  <c r="M52" i="128" s="1"/>
  <c r="M75" i="128" s="1"/>
  <c r="M77" i="128" s="1"/>
  <c r="C59" i="128"/>
  <c r="C63" i="128" s="1"/>
  <c r="F33" i="129"/>
  <c r="F52" i="129" s="1"/>
  <c r="F75" i="129" s="1"/>
  <c r="F77" i="129" s="1"/>
  <c r="N33" i="129"/>
  <c r="N52" i="129" s="1"/>
  <c r="N75" i="129" s="1"/>
  <c r="N77" i="129" s="1"/>
  <c r="D51" i="129"/>
  <c r="L51" i="129"/>
  <c r="L52" i="129" s="1"/>
  <c r="L75" i="129" s="1"/>
  <c r="L77" i="129" s="1"/>
  <c r="G33" i="130"/>
  <c r="O33" i="130"/>
  <c r="O52" i="130" s="1"/>
  <c r="J52" i="131"/>
  <c r="J75" i="131" s="1"/>
  <c r="J77" i="131" s="1"/>
  <c r="G33" i="128"/>
  <c r="G52" i="128" s="1"/>
  <c r="O33" i="128"/>
  <c r="O52" i="128" s="1"/>
  <c r="O75" i="128" s="1"/>
  <c r="O77" i="128" s="1"/>
  <c r="C43" i="128"/>
  <c r="G33" i="129"/>
  <c r="O33" i="129"/>
  <c r="D63" i="129"/>
  <c r="C59" i="129"/>
  <c r="C63" i="129" s="1"/>
  <c r="I74" i="130"/>
  <c r="D73" i="130"/>
  <c r="D74" i="130" s="1"/>
  <c r="C69" i="130"/>
  <c r="C73" i="130" s="1"/>
  <c r="C59" i="130"/>
  <c r="C63" i="130" s="1"/>
  <c r="H63" i="130"/>
  <c r="H74" i="130" s="1"/>
  <c r="D33" i="131"/>
  <c r="L33" i="131"/>
  <c r="K74" i="131"/>
  <c r="K75" i="131" s="1"/>
  <c r="K77" i="131" s="1"/>
  <c r="H51" i="128"/>
  <c r="P51" i="128"/>
  <c r="G74" i="128"/>
  <c r="G51" i="129"/>
  <c r="O51" i="129"/>
  <c r="C26" i="130"/>
  <c r="E52" i="131"/>
  <c r="E75" i="131" s="1"/>
  <c r="E77" i="131" s="1"/>
  <c r="C69" i="128"/>
  <c r="C73" i="128" s="1"/>
  <c r="J33" i="129"/>
  <c r="C30" i="129"/>
  <c r="C51" i="129"/>
  <c r="C69" i="129"/>
  <c r="C73" i="129" s="1"/>
  <c r="K52" i="130"/>
  <c r="K75" i="130" s="1"/>
  <c r="K77" i="130" s="1"/>
  <c r="G51" i="130"/>
  <c r="C43" i="130"/>
  <c r="N52" i="131"/>
  <c r="C73" i="131"/>
  <c r="K33" i="129"/>
  <c r="Q74" i="130"/>
  <c r="F33" i="132"/>
  <c r="F52" i="132" s="1"/>
  <c r="F75" i="132" s="1"/>
  <c r="F77" i="132" s="1"/>
  <c r="N33" i="132"/>
  <c r="N52" i="132" s="1"/>
  <c r="F33" i="137"/>
  <c r="N33" i="137"/>
  <c r="D73" i="129"/>
  <c r="C38" i="130"/>
  <c r="N74" i="131"/>
  <c r="H75" i="132"/>
  <c r="H77" i="132" s="1"/>
  <c r="P75" i="132"/>
  <c r="P77" i="132" s="1"/>
  <c r="C26" i="132"/>
  <c r="D51" i="132"/>
  <c r="L51" i="132"/>
  <c r="C59" i="133"/>
  <c r="C63" i="133" s="1"/>
  <c r="D63" i="133"/>
  <c r="D74" i="133" s="1"/>
  <c r="C38" i="131"/>
  <c r="C51" i="131" s="1"/>
  <c r="C30" i="132"/>
  <c r="J74" i="132"/>
  <c r="C43" i="134"/>
  <c r="C51" i="134" s="1"/>
  <c r="P74" i="131"/>
  <c r="P75" i="131" s="1"/>
  <c r="P77" i="131" s="1"/>
  <c r="J33" i="132"/>
  <c r="M75" i="135"/>
  <c r="M77" i="135" s="1"/>
  <c r="K52" i="132"/>
  <c r="K75" i="132" s="1"/>
  <c r="K77" i="132" s="1"/>
  <c r="C59" i="132"/>
  <c r="C63" i="132" s="1"/>
  <c r="D73" i="132"/>
  <c r="C69" i="132"/>
  <c r="C73" i="132" s="1"/>
  <c r="C19" i="128"/>
  <c r="C73" i="133"/>
  <c r="E33" i="134"/>
  <c r="E52" i="134" s="1"/>
  <c r="M33" i="134"/>
  <c r="M52" i="134" s="1"/>
  <c r="M75" i="134" s="1"/>
  <c r="M77" i="134" s="1"/>
  <c r="E33" i="132"/>
  <c r="E52" i="132" s="1"/>
  <c r="M33" i="132"/>
  <c r="M52" i="132" s="1"/>
  <c r="M75" i="132" s="1"/>
  <c r="M77" i="132" s="1"/>
  <c r="C19" i="133"/>
  <c r="C38" i="133"/>
  <c r="C51" i="133" s="1"/>
  <c r="F51" i="133"/>
  <c r="F52" i="133" s="1"/>
  <c r="F75" i="133" s="1"/>
  <c r="F77" i="133" s="1"/>
  <c r="N51" i="133"/>
  <c r="N52" i="133" s="1"/>
  <c r="N75" i="133" s="1"/>
  <c r="N77" i="133" s="1"/>
  <c r="I74" i="133"/>
  <c r="J51" i="134"/>
  <c r="J52" i="134" s="1"/>
  <c r="J75" i="134" s="1"/>
  <c r="J77" i="134" s="1"/>
  <c r="H33" i="135"/>
  <c r="H52" i="135" s="1"/>
  <c r="P33" i="135"/>
  <c r="P52" i="135" s="1"/>
  <c r="C51" i="137"/>
  <c r="J51" i="138"/>
  <c r="C38" i="138"/>
  <c r="D63" i="132"/>
  <c r="C38" i="136"/>
  <c r="D51" i="136"/>
  <c r="D52" i="136" s="1"/>
  <c r="C59" i="135"/>
  <c r="C63" i="135" s="1"/>
  <c r="F52" i="136"/>
  <c r="C19" i="137"/>
  <c r="C33" i="138"/>
  <c r="D33" i="138"/>
  <c r="J74" i="138"/>
  <c r="N74" i="138"/>
  <c r="C43" i="136"/>
  <c r="E33" i="138"/>
  <c r="E52" i="138" s="1"/>
  <c r="Q74" i="139"/>
  <c r="Q75" i="139" s="1"/>
  <c r="Q77" i="139" s="1"/>
  <c r="C38" i="132"/>
  <c r="C51" i="132" s="1"/>
  <c r="C19" i="134"/>
  <c r="J33" i="135"/>
  <c r="C30" i="135"/>
  <c r="K51" i="135"/>
  <c r="K52" i="135" s="1"/>
  <c r="K75" i="135" s="1"/>
  <c r="K77" i="135" s="1"/>
  <c r="E74" i="135"/>
  <c r="C69" i="136"/>
  <c r="C73" i="136" s="1"/>
  <c r="F73" i="136"/>
  <c r="F74" i="136" s="1"/>
  <c r="G33" i="137"/>
  <c r="G52" i="137" s="1"/>
  <c r="O33" i="137"/>
  <c r="G74" i="137"/>
  <c r="C43" i="138"/>
  <c r="C59" i="138"/>
  <c r="C63" i="138" s="1"/>
  <c r="C30" i="139"/>
  <c r="C19" i="135"/>
  <c r="K74" i="136"/>
  <c r="H33" i="137"/>
  <c r="H52" i="137" s="1"/>
  <c r="H75" i="137" s="1"/>
  <c r="H77" i="137" s="1"/>
  <c r="P33" i="137"/>
  <c r="P52" i="137" s="1"/>
  <c r="C26" i="137"/>
  <c r="E74" i="138"/>
  <c r="M74" i="138"/>
  <c r="D52" i="139"/>
  <c r="C73" i="139"/>
  <c r="L52" i="135"/>
  <c r="L75" i="135" s="1"/>
  <c r="L77" i="135" s="1"/>
  <c r="C38" i="135"/>
  <c r="C51" i="135" s="1"/>
  <c r="E51" i="135"/>
  <c r="E52" i="135" s="1"/>
  <c r="C69" i="135"/>
  <c r="C73" i="135" s="1"/>
  <c r="I51" i="136"/>
  <c r="I52" i="136" s="1"/>
  <c r="I75" i="136" s="1"/>
  <c r="I77" i="136" s="1"/>
  <c r="Q51" i="136"/>
  <c r="I33" i="137"/>
  <c r="I52" i="137" s="1"/>
  <c r="I75" i="137" s="1"/>
  <c r="I77" i="137" s="1"/>
  <c r="Q33" i="137"/>
  <c r="Q52" i="137" s="1"/>
  <c r="Q75" i="137" s="1"/>
  <c r="Q77" i="137" s="1"/>
  <c r="E33" i="137"/>
  <c r="E52" i="137" s="1"/>
  <c r="C69" i="137"/>
  <c r="C73" i="137" s="1"/>
  <c r="E73" i="137"/>
  <c r="E74" i="137" s="1"/>
  <c r="H51" i="138"/>
  <c r="H52" i="138" s="1"/>
  <c r="H75" i="138" s="1"/>
  <c r="H77" i="138" s="1"/>
  <c r="P51" i="138"/>
  <c r="P52" i="138" s="1"/>
  <c r="P75" i="138" s="1"/>
  <c r="P77" i="138" s="1"/>
  <c r="F74" i="138"/>
  <c r="F75" i="138" s="1"/>
  <c r="F77" i="138" s="1"/>
  <c r="G51" i="139"/>
  <c r="G52" i="139" s="1"/>
  <c r="G75" i="139" s="1"/>
  <c r="G77" i="139" s="1"/>
  <c r="O51" i="139"/>
  <c r="O52" i="139" s="1"/>
  <c r="C59" i="139"/>
  <c r="C63" i="139" s="1"/>
  <c r="C74" i="139" s="1"/>
  <c r="L74" i="139"/>
  <c r="F51" i="135"/>
  <c r="H74" i="135"/>
  <c r="P74" i="135"/>
  <c r="C19" i="136"/>
  <c r="J51" i="136"/>
  <c r="D74" i="136"/>
  <c r="C63" i="137"/>
  <c r="J74" i="137"/>
  <c r="D73" i="138"/>
  <c r="D74" i="138" s="1"/>
  <c r="C69" i="138"/>
  <c r="C73" i="138" s="1"/>
  <c r="C43" i="139"/>
  <c r="E74" i="139"/>
  <c r="D73" i="135"/>
  <c r="D74" i="135" s="1"/>
  <c r="D75" i="135" s="1"/>
  <c r="D77" i="135" s="1"/>
  <c r="D63" i="139"/>
  <c r="D74" i="139" s="1"/>
  <c r="C38" i="139"/>
  <c r="C51" i="139" s="1"/>
  <c r="G16" i="86"/>
  <c r="G11" i="86" s="1"/>
  <c r="H23" i="86"/>
  <c r="F118" i="86"/>
  <c r="H162" i="86"/>
  <c r="D155" i="86"/>
  <c r="H155" i="86" s="1"/>
  <c r="H35" i="86"/>
  <c r="G997" i="86"/>
  <c r="D991" i="86"/>
  <c r="H408" i="86"/>
  <c r="H144" i="86"/>
  <c r="H250" i="86"/>
  <c r="D249" i="86"/>
  <c r="H256" i="86"/>
  <c r="G310" i="86"/>
  <c r="H353" i="86"/>
  <c r="H454" i="86"/>
  <c r="E499" i="86"/>
  <c r="D512" i="86"/>
  <c r="H512" i="86" s="1"/>
  <c r="H518" i="86"/>
  <c r="G741" i="86"/>
  <c r="C740" i="86"/>
  <c r="E751" i="86"/>
  <c r="E750" i="86" s="1"/>
  <c r="G752" i="86"/>
  <c r="F811" i="86"/>
  <c r="G816" i="86"/>
  <c r="G1002" i="86"/>
  <c r="E34" i="87"/>
  <c r="C28" i="87"/>
  <c r="F740" i="86"/>
  <c r="H740" i="86" s="1"/>
  <c r="G747" i="86"/>
  <c r="H120" i="86"/>
  <c r="H126" i="86"/>
  <c r="H172" i="86"/>
  <c r="F188" i="86"/>
  <c r="H268" i="86"/>
  <c r="F262" i="86"/>
  <c r="H262" i="86" s="1"/>
  <c r="H298" i="86"/>
  <c r="H304" i="86"/>
  <c r="G435" i="86"/>
  <c r="H478" i="86"/>
  <c r="E472" i="86"/>
  <c r="E435" i="86" s="1"/>
  <c r="H490" i="86"/>
  <c r="H548" i="86"/>
  <c r="H673" i="86"/>
  <c r="G726" i="86"/>
  <c r="G729" i="86"/>
  <c r="D893" i="86"/>
  <c r="D856" i="86" s="1"/>
  <c r="G910" i="86"/>
  <c r="C909" i="86"/>
  <c r="G957" i="86"/>
  <c r="F983" i="86"/>
  <c r="F981" i="86" s="1"/>
  <c r="E990" i="86"/>
  <c r="E981" i="86" s="1"/>
  <c r="G1008" i="86"/>
  <c r="C10" i="89"/>
  <c r="D536" i="86"/>
  <c r="H536" i="86" s="1"/>
  <c r="H542" i="86"/>
  <c r="D171" i="86"/>
  <c r="H178" i="86"/>
  <c r="H213" i="86"/>
  <c r="H225" i="86"/>
  <c r="G249" i="86"/>
  <c r="H292" i="86"/>
  <c r="F286" i="86"/>
  <c r="H286" i="86" s="1"/>
  <c r="H372" i="86"/>
  <c r="D371" i="86"/>
  <c r="H414" i="86"/>
  <c r="H426" i="86"/>
  <c r="C435" i="86"/>
  <c r="H496" i="86"/>
  <c r="H657" i="86"/>
  <c r="C655" i="86"/>
  <c r="H685" i="86"/>
  <c r="E683" i="86"/>
  <c r="G717" i="86"/>
  <c r="G846" i="86"/>
  <c r="C841" i="86"/>
  <c r="G841" i="86" s="1"/>
  <c r="G946" i="86"/>
  <c r="E121" i="87"/>
  <c r="D117" i="87"/>
  <c r="E43" i="89"/>
  <c r="F59" i="86"/>
  <c r="H20" i="86"/>
  <c r="D49" i="86"/>
  <c r="E371" i="86"/>
  <c r="H601" i="86"/>
  <c r="E600" i="86"/>
  <c r="H619" i="86"/>
  <c r="D613" i="86"/>
  <c r="H669" i="86"/>
  <c r="D716" i="86"/>
  <c r="G768" i="86"/>
  <c r="F894" i="86"/>
  <c r="F893" i="86" s="1"/>
  <c r="F856" i="86" s="1"/>
  <c r="G900" i="86"/>
  <c r="G939" i="86"/>
  <c r="C932" i="86"/>
  <c r="G945" i="86"/>
  <c r="D28" i="87"/>
  <c r="D17" i="87" s="1"/>
  <c r="D9" i="87" s="1"/>
  <c r="D72" i="87" s="1"/>
  <c r="E30" i="87"/>
  <c r="C893" i="86"/>
  <c r="D16" i="86"/>
  <c r="H37" i="86"/>
  <c r="H75" i="86"/>
  <c r="D85" i="86"/>
  <c r="H85" i="86" s="1"/>
  <c r="H156" i="86"/>
  <c r="H168" i="86"/>
  <c r="H175" i="86"/>
  <c r="H195" i="86"/>
  <c r="H207" i="86"/>
  <c r="H237" i="86"/>
  <c r="D310" i="86"/>
  <c r="H317" i="86"/>
  <c r="H384" i="86"/>
  <c r="H396" i="86"/>
  <c r="G682" i="86"/>
  <c r="H703" i="86"/>
  <c r="C799" i="86"/>
  <c r="G799" i="86" s="1"/>
  <c r="G821" i="86"/>
  <c r="G831" i="86"/>
  <c r="G857" i="86"/>
  <c r="C869" i="86"/>
  <c r="G869" i="86" s="1"/>
  <c r="G875" i="86"/>
  <c r="D931" i="86"/>
  <c r="H79" i="86"/>
  <c r="H93" i="86"/>
  <c r="H114" i="86"/>
  <c r="D147" i="86"/>
  <c r="H148" i="86"/>
  <c r="E625" i="86"/>
  <c r="D638" i="86"/>
  <c r="H638" i="86" s="1"/>
  <c r="H644" i="86"/>
  <c r="H699" i="86"/>
  <c r="E856" i="86"/>
  <c r="E809" i="86" s="1"/>
  <c r="G881" i="86"/>
  <c r="G916" i="86"/>
  <c r="F909" i="86"/>
  <c r="C990" i="86"/>
  <c r="C981" i="86" s="1"/>
  <c r="G31" i="89"/>
  <c r="H165" i="86"/>
  <c r="D188" i="86"/>
  <c r="F310" i="86"/>
  <c r="H329" i="86"/>
  <c r="E323" i="86"/>
  <c r="E310" i="86" s="1"/>
  <c r="H341" i="86"/>
  <c r="H420" i="86"/>
  <c r="D435" i="86"/>
  <c r="H442" i="86"/>
  <c r="H579" i="86"/>
  <c r="D574" i="86"/>
  <c r="H574" i="86" s="1"/>
  <c r="G654" i="86"/>
  <c r="H667" i="86"/>
  <c r="G796" i="86"/>
  <c r="G18" i="89"/>
  <c r="C17" i="89"/>
  <c r="C56" i="87"/>
  <c r="E56" i="87" s="1"/>
  <c r="G21" i="89"/>
  <c r="C720" i="86"/>
  <c r="G720" i="86" s="1"/>
  <c r="C793" i="86"/>
  <c r="G793" i="86" s="1"/>
  <c r="G10" i="92"/>
  <c r="E53" i="87"/>
  <c r="C91" i="87"/>
  <c r="D785" i="86"/>
  <c r="C81" i="87"/>
  <c r="D11" i="88"/>
  <c r="H11" i="88" s="1"/>
  <c r="C18" i="87"/>
  <c r="E93" i="87"/>
  <c r="E91" i="87" s="1"/>
  <c r="E80" i="87" s="1"/>
  <c r="D142" i="96"/>
  <c r="H60" i="96"/>
  <c r="G10" i="93"/>
  <c r="C10" i="93"/>
  <c r="C143" i="96"/>
  <c r="I34" i="96"/>
  <c r="C149" i="96"/>
  <c r="O34" i="96"/>
  <c r="C146" i="96"/>
  <c r="L34" i="96"/>
  <c r="D25" i="95"/>
  <c r="P12" i="96"/>
  <c r="C31" i="96"/>
  <c r="C145" i="96"/>
  <c r="K34" i="96"/>
  <c r="J31" i="96"/>
  <c r="J33" i="96" s="1"/>
  <c r="D149" i="96"/>
  <c r="O60" i="96"/>
  <c r="E124" i="96"/>
  <c r="D165" i="96" s="1"/>
  <c r="D12" i="94"/>
  <c r="D11" i="94" s="1"/>
  <c r="D10" i="94" s="1"/>
  <c r="D143" i="96"/>
  <c r="I60" i="96"/>
  <c r="C140" i="96"/>
  <c r="F34" i="96"/>
  <c r="C148" i="96"/>
  <c r="N34" i="96"/>
  <c r="C147" i="96"/>
  <c r="G147" i="96" s="1"/>
  <c r="I147" i="96" s="1"/>
  <c r="K147" i="96" s="1"/>
  <c r="M34" i="96"/>
  <c r="D144" i="96"/>
  <c r="J60" i="96"/>
  <c r="P41" i="96"/>
  <c r="C57" i="96"/>
  <c r="D145" i="96"/>
  <c r="K60" i="96"/>
  <c r="D138" i="96"/>
  <c r="D60" i="96"/>
  <c r="D146" i="96"/>
  <c r="L60" i="96"/>
  <c r="E60" i="96"/>
  <c r="D139" i="96"/>
  <c r="P25" i="96"/>
  <c r="D141" i="96"/>
  <c r="G60" i="96"/>
  <c r="O124" i="96"/>
  <c r="D175" i="96" s="1"/>
  <c r="D45" i="95"/>
  <c r="C141" i="96"/>
  <c r="G34" i="96"/>
  <c r="D140" i="96"/>
  <c r="F60" i="96"/>
  <c r="D148" i="96"/>
  <c r="N60" i="96"/>
  <c r="M60" i="96"/>
  <c r="D147" i="96"/>
  <c r="C123" i="96"/>
  <c r="E71" i="96"/>
  <c r="M71" i="96"/>
  <c r="D82" i="96"/>
  <c r="L82" i="96"/>
  <c r="D91" i="96"/>
  <c r="L91" i="96"/>
  <c r="C108" i="96"/>
  <c r="H143" i="96"/>
  <c r="E139" i="96"/>
  <c r="E31" i="96"/>
  <c r="E33" i="96" s="1"/>
  <c r="G71" i="96"/>
  <c r="O71" i="96"/>
  <c r="F82" i="96"/>
  <c r="N82" i="96"/>
  <c r="F91" i="96"/>
  <c r="N91" i="96"/>
  <c r="P96" i="96"/>
  <c r="P111" i="96"/>
  <c r="F140" i="96"/>
  <c r="J71" i="96"/>
  <c r="I82" i="96"/>
  <c r="H140" i="96"/>
  <c r="H102" i="86" l="1"/>
  <c r="E75" i="132"/>
  <c r="E77" i="132" s="1"/>
  <c r="E52" i="119"/>
  <c r="J52" i="133"/>
  <c r="J75" i="133" s="1"/>
  <c r="J77" i="133" s="1"/>
  <c r="I75" i="134"/>
  <c r="I77" i="134" s="1"/>
  <c r="O52" i="131"/>
  <c r="O75" i="131" s="1"/>
  <c r="O77" i="131" s="1"/>
  <c r="Q52" i="136"/>
  <c r="D75" i="130"/>
  <c r="D77" i="130" s="1"/>
  <c r="C33" i="127"/>
  <c r="D75" i="120"/>
  <c r="D77" i="120" s="1"/>
  <c r="K52" i="114"/>
  <c r="K75" i="114" s="1"/>
  <c r="K77" i="114" s="1"/>
  <c r="C33" i="111"/>
  <c r="I52" i="130"/>
  <c r="H75" i="139"/>
  <c r="H77" i="139" s="1"/>
  <c r="F52" i="114"/>
  <c r="F75" i="114" s="1"/>
  <c r="F77" i="114" s="1"/>
  <c r="G75" i="110"/>
  <c r="G77" i="110" s="1"/>
  <c r="H59" i="86"/>
  <c r="H171" i="86"/>
  <c r="H500" i="86"/>
  <c r="D74" i="132"/>
  <c r="I75" i="130"/>
  <c r="I77" i="130" s="1"/>
  <c r="P75" i="119"/>
  <c r="P77" i="119" s="1"/>
  <c r="C33" i="113"/>
  <c r="H52" i="116"/>
  <c r="C51" i="113"/>
  <c r="O52" i="125"/>
  <c r="O75" i="125" s="1"/>
  <c r="O77" i="125" s="1"/>
  <c r="Q75" i="123"/>
  <c r="Q77" i="123" s="1"/>
  <c r="E52" i="112"/>
  <c r="E75" i="112" s="1"/>
  <c r="E77" i="112" s="1"/>
  <c r="N75" i="138"/>
  <c r="N77" i="138" s="1"/>
  <c r="J52" i="135"/>
  <c r="J75" i="135" s="1"/>
  <c r="J77" i="135" s="1"/>
  <c r="D52" i="138"/>
  <c r="D52" i="132"/>
  <c r="O75" i="130"/>
  <c r="O77" i="130" s="1"/>
  <c r="C33" i="122"/>
  <c r="C51" i="114"/>
  <c r="C74" i="115"/>
  <c r="M75" i="130"/>
  <c r="M77" i="130" s="1"/>
  <c r="J52" i="125"/>
  <c r="J75" i="125" s="1"/>
  <c r="J77" i="125" s="1"/>
  <c r="H52" i="114"/>
  <c r="H75" i="114" s="1"/>
  <c r="H77" i="114" s="1"/>
  <c r="H119" i="86"/>
  <c r="M52" i="137"/>
  <c r="M75" i="137" s="1"/>
  <c r="M77" i="137" s="1"/>
  <c r="D134" i="87"/>
  <c r="D809" i="86"/>
  <c r="F52" i="135"/>
  <c r="F75" i="135" s="1"/>
  <c r="F77" i="135" s="1"/>
  <c r="O52" i="137"/>
  <c r="O75" i="137" s="1"/>
  <c r="O77" i="137" s="1"/>
  <c r="C33" i="134"/>
  <c r="J52" i="138"/>
  <c r="J75" i="138" s="1"/>
  <c r="J77" i="138" s="1"/>
  <c r="N75" i="132"/>
  <c r="N77" i="132" s="1"/>
  <c r="K75" i="128"/>
  <c r="K77" i="128" s="1"/>
  <c r="H75" i="124"/>
  <c r="H77" i="124" s="1"/>
  <c r="P75" i="122"/>
  <c r="P77" i="122" s="1"/>
  <c r="C51" i="123"/>
  <c r="C33" i="114"/>
  <c r="C52" i="114" s="1"/>
  <c r="F75" i="111"/>
  <c r="F77" i="111" s="1"/>
  <c r="J75" i="122"/>
  <c r="J77" i="122" s="1"/>
  <c r="G733" i="86"/>
  <c r="I52" i="126"/>
  <c r="I75" i="126" s="1"/>
  <c r="I77" i="126" s="1"/>
  <c r="I52" i="128"/>
  <c r="I75" i="128" s="1"/>
  <c r="I77" i="128" s="1"/>
  <c r="K52" i="134"/>
  <c r="K75" i="134" s="1"/>
  <c r="K77" i="134" s="1"/>
  <c r="M52" i="133"/>
  <c r="M75" i="133" s="1"/>
  <c r="M77" i="133" s="1"/>
  <c r="J75" i="137"/>
  <c r="J77" i="137" s="1"/>
  <c r="P52" i="121"/>
  <c r="P75" i="121" s="1"/>
  <c r="P77" i="121" s="1"/>
  <c r="N75" i="123"/>
  <c r="N77" i="123" s="1"/>
  <c r="G75" i="117"/>
  <c r="G77" i="117" s="1"/>
  <c r="F52" i="119"/>
  <c r="F75" i="119" s="1"/>
  <c r="F77" i="119" s="1"/>
  <c r="G52" i="138"/>
  <c r="P75" i="117"/>
  <c r="P77" i="117" s="1"/>
  <c r="K75" i="133"/>
  <c r="K77" i="133" s="1"/>
  <c r="M52" i="123"/>
  <c r="B55" i="98"/>
  <c r="D55" i="98" s="1"/>
  <c r="Q75" i="130"/>
  <c r="Q77" i="130" s="1"/>
  <c r="O75" i="126"/>
  <c r="O77" i="126" s="1"/>
  <c r="J75" i="123"/>
  <c r="J77" i="123" s="1"/>
  <c r="C33" i="116"/>
  <c r="M75" i="116"/>
  <c r="M77" i="116" s="1"/>
  <c r="N75" i="134"/>
  <c r="N77" i="134" s="1"/>
  <c r="K75" i="136"/>
  <c r="K77" i="136" s="1"/>
  <c r="G52" i="131"/>
  <c r="Q75" i="121"/>
  <c r="Q77" i="121" s="1"/>
  <c r="N52" i="139"/>
  <c r="N75" i="139" s="1"/>
  <c r="N77" i="139" s="1"/>
  <c r="M52" i="115"/>
  <c r="M75" i="115" s="1"/>
  <c r="M77" i="115" s="1"/>
  <c r="J52" i="121"/>
  <c r="J75" i="121" s="1"/>
  <c r="J77" i="121" s="1"/>
  <c r="N52" i="130"/>
  <c r="N75" i="130" s="1"/>
  <c r="N77" i="130" s="1"/>
  <c r="J52" i="127"/>
  <c r="J75" i="127" s="1"/>
  <c r="J77" i="127" s="1"/>
  <c r="N75" i="124"/>
  <c r="N77" i="124" s="1"/>
  <c r="E75" i="139"/>
  <c r="E77" i="139" s="1"/>
  <c r="C51" i="130"/>
  <c r="L52" i="131"/>
  <c r="L75" i="131" s="1"/>
  <c r="L77" i="131" s="1"/>
  <c r="H52" i="121"/>
  <c r="H75" i="121" s="1"/>
  <c r="H77" i="121" s="1"/>
  <c r="N75" i="120"/>
  <c r="N77" i="120" s="1"/>
  <c r="M75" i="120"/>
  <c r="M77" i="120" s="1"/>
  <c r="O52" i="121"/>
  <c r="O75" i="121" s="1"/>
  <c r="O77" i="121" s="1"/>
  <c r="C33" i="112"/>
  <c r="G10" i="100"/>
  <c r="Q52" i="135"/>
  <c r="Q75" i="135" s="1"/>
  <c r="Q77" i="135" s="1"/>
  <c r="H75" i="134"/>
  <c r="H77" i="134" s="1"/>
  <c r="M52" i="136"/>
  <c r="M75" i="136" s="1"/>
  <c r="M77" i="136" s="1"/>
  <c r="G52" i="133"/>
  <c r="G75" i="133" s="1"/>
  <c r="G77" i="133" s="1"/>
  <c r="C51" i="112"/>
  <c r="M75" i="117"/>
  <c r="M77" i="117" s="1"/>
  <c r="N52" i="125"/>
  <c r="P75" i="120"/>
  <c r="P77" i="120" s="1"/>
  <c r="Q75" i="117"/>
  <c r="Q77" i="117" s="1"/>
  <c r="K52" i="124"/>
  <c r="K75" i="124" s="1"/>
  <c r="K77" i="124" s="1"/>
  <c r="H472" i="86"/>
  <c r="C74" i="120"/>
  <c r="J52" i="136"/>
  <c r="J75" i="136" s="1"/>
  <c r="J77" i="136" s="1"/>
  <c r="C74" i="136"/>
  <c r="C33" i="133"/>
  <c r="E715" i="86"/>
  <c r="C33" i="136"/>
  <c r="D75" i="139"/>
  <c r="D77" i="139" s="1"/>
  <c r="J52" i="132"/>
  <c r="J75" i="132" s="1"/>
  <c r="J77" i="132" s="1"/>
  <c r="C33" i="130"/>
  <c r="C52" i="130" s="1"/>
  <c r="D52" i="131"/>
  <c r="D75" i="131" s="1"/>
  <c r="D77" i="131" s="1"/>
  <c r="C33" i="125"/>
  <c r="C52" i="125" s="1"/>
  <c r="P75" i="127"/>
  <c r="P77" i="127" s="1"/>
  <c r="H75" i="129"/>
  <c r="H77" i="129" s="1"/>
  <c r="F52" i="120"/>
  <c r="F75" i="120" s="1"/>
  <c r="F77" i="120" s="1"/>
  <c r="G52" i="121"/>
  <c r="K75" i="117"/>
  <c r="K77" i="117" s="1"/>
  <c r="C51" i="116"/>
  <c r="C52" i="116" s="1"/>
  <c r="I75" i="135"/>
  <c r="I77" i="135" s="1"/>
  <c r="L52" i="138"/>
  <c r="L75" i="138" s="1"/>
  <c r="L77" i="138" s="1"/>
  <c r="I52" i="133"/>
  <c r="I75" i="133" s="1"/>
  <c r="I77" i="133" s="1"/>
  <c r="J75" i="111"/>
  <c r="J77" i="111" s="1"/>
  <c r="H124" i="96"/>
  <c r="D168" i="96" s="1"/>
  <c r="W17" i="109"/>
  <c r="H75" i="112"/>
  <c r="H77" i="112" s="1"/>
  <c r="W11" i="109"/>
  <c r="C51" i="110"/>
  <c r="D43" i="89"/>
  <c r="F52" i="130"/>
  <c r="F75" i="130" s="1"/>
  <c r="F77" i="130" s="1"/>
  <c r="E75" i="118"/>
  <c r="E77" i="118" s="1"/>
  <c r="C33" i="118"/>
  <c r="C52" i="118" s="1"/>
  <c r="G17" i="89"/>
  <c r="H371" i="86"/>
  <c r="G48" i="86"/>
  <c r="G34" i="86" s="1"/>
  <c r="G10" i="86" s="1"/>
  <c r="Q75" i="136"/>
  <c r="Q77" i="136" s="1"/>
  <c r="M75" i="138"/>
  <c r="M77" i="138" s="1"/>
  <c r="N52" i="137"/>
  <c r="N75" i="137" s="1"/>
  <c r="N77" i="137" s="1"/>
  <c r="L75" i="125"/>
  <c r="L77" i="125" s="1"/>
  <c r="P52" i="118"/>
  <c r="P75" i="118" s="1"/>
  <c r="P77" i="118" s="1"/>
  <c r="C74" i="112"/>
  <c r="I75" i="116"/>
  <c r="I77" i="116" s="1"/>
  <c r="J75" i="112"/>
  <c r="J77" i="112" s="1"/>
  <c r="O75" i="132"/>
  <c r="O77" i="132" s="1"/>
  <c r="F75" i="113"/>
  <c r="F77" i="113" s="1"/>
  <c r="F715" i="86"/>
  <c r="C74" i="137"/>
  <c r="P107" i="96"/>
  <c r="F52" i="137"/>
  <c r="F75" i="137" s="1"/>
  <c r="F77" i="137" s="1"/>
  <c r="D75" i="127"/>
  <c r="D77" i="127" s="1"/>
  <c r="I75" i="121"/>
  <c r="I77" i="121" s="1"/>
  <c r="P52" i="123"/>
  <c r="P75" i="123" s="1"/>
  <c r="P77" i="123" s="1"/>
  <c r="D52" i="116"/>
  <c r="D75" i="116" s="1"/>
  <c r="D77" i="116" s="1"/>
  <c r="L75" i="115"/>
  <c r="L77" i="115" s="1"/>
  <c r="G52" i="112"/>
  <c r="G75" i="112" s="1"/>
  <c r="G77" i="112" s="1"/>
  <c r="C33" i="131"/>
  <c r="C52" i="131" s="1"/>
  <c r="D74" i="134"/>
  <c r="D75" i="134" s="1"/>
  <c r="D77" i="134" s="1"/>
  <c r="O75" i="127"/>
  <c r="O77" i="127" s="1"/>
  <c r="L52" i="118"/>
  <c r="L75" i="118" s="1"/>
  <c r="L77" i="118" s="1"/>
  <c r="I75" i="113"/>
  <c r="I77" i="113" s="1"/>
  <c r="D50" i="98"/>
  <c r="E10" i="86"/>
  <c r="E75" i="137"/>
  <c r="E77" i="137" s="1"/>
  <c r="L52" i="132"/>
  <c r="L75" i="132" s="1"/>
  <c r="L77" i="132" s="1"/>
  <c r="G141" i="96"/>
  <c r="I141" i="96" s="1"/>
  <c r="K141" i="96" s="1"/>
  <c r="C167" i="96" s="1"/>
  <c r="E167" i="96" s="1"/>
  <c r="D34" i="96"/>
  <c r="G893" i="86"/>
  <c r="G983" i="86"/>
  <c r="C33" i="137"/>
  <c r="C52" i="137" s="1"/>
  <c r="C33" i="132"/>
  <c r="K75" i="126"/>
  <c r="K77" i="126" s="1"/>
  <c r="L75" i="128"/>
  <c r="L77" i="128" s="1"/>
  <c r="C74" i="117"/>
  <c r="C33" i="119"/>
  <c r="C52" i="119" s="1"/>
  <c r="E52" i="115"/>
  <c r="E75" i="115" s="1"/>
  <c r="E77" i="115" s="1"/>
  <c r="C52" i="113"/>
  <c r="C33" i="115"/>
  <c r="C52" i="115" s="1"/>
  <c r="C75" i="115" s="1"/>
  <c r="E75" i="116"/>
  <c r="E77" i="116" s="1"/>
  <c r="G75" i="134"/>
  <c r="G77" i="134" s="1"/>
  <c r="I75" i="114"/>
  <c r="I77" i="114" s="1"/>
  <c r="K75" i="123"/>
  <c r="K77" i="123" s="1"/>
  <c r="L75" i="112"/>
  <c r="L77" i="112" s="1"/>
  <c r="H75" i="119"/>
  <c r="H77" i="119" s="1"/>
  <c r="O75" i="116"/>
  <c r="O77" i="116" s="1"/>
  <c r="G75" i="138"/>
  <c r="G77" i="138" s="1"/>
  <c r="C78" i="138" s="1"/>
  <c r="I75" i="120"/>
  <c r="I77" i="120" s="1"/>
  <c r="Q52" i="111"/>
  <c r="Q75" i="111" s="1"/>
  <c r="Q77" i="111" s="1"/>
  <c r="H75" i="113"/>
  <c r="H77" i="113" s="1"/>
  <c r="D52" i="110"/>
  <c r="D75" i="110" s="1"/>
  <c r="D77" i="110" s="1"/>
  <c r="J52" i="110"/>
  <c r="J75" i="110" s="1"/>
  <c r="J77" i="110" s="1"/>
  <c r="C74" i="110"/>
  <c r="H86" i="86"/>
  <c r="C767" i="86"/>
  <c r="G750" i="86"/>
  <c r="E75" i="135"/>
  <c r="E77" i="135" s="1"/>
  <c r="P75" i="137"/>
  <c r="P77" i="137" s="1"/>
  <c r="C33" i="128"/>
  <c r="D75" i="132"/>
  <c r="D77" i="132" s="1"/>
  <c r="G75" i="131"/>
  <c r="G77" i="131" s="1"/>
  <c r="D52" i="117"/>
  <c r="D75" i="117" s="1"/>
  <c r="D77" i="117" s="1"/>
  <c r="F75" i="118"/>
  <c r="F77" i="118" s="1"/>
  <c r="P52" i="116"/>
  <c r="P75" i="116" s="1"/>
  <c r="P77" i="116" s="1"/>
  <c r="G75" i="116"/>
  <c r="G77" i="116" s="1"/>
  <c r="G75" i="127"/>
  <c r="G77" i="127" s="1"/>
  <c r="C33" i="120"/>
  <c r="C52" i="120" s="1"/>
  <c r="C75" i="120" s="1"/>
  <c r="I52" i="111"/>
  <c r="I75" i="111" s="1"/>
  <c r="I77" i="111" s="1"/>
  <c r="M52" i="110"/>
  <c r="M75" i="110" s="1"/>
  <c r="M77" i="110" s="1"/>
  <c r="E187" i="86"/>
  <c r="C52" i="134"/>
  <c r="C75" i="134" s="1"/>
  <c r="G75" i="135"/>
  <c r="G77" i="135" s="1"/>
  <c r="H75" i="116"/>
  <c r="H77" i="116" s="1"/>
  <c r="K75" i="115"/>
  <c r="K77" i="115" s="1"/>
  <c r="L75" i="130"/>
  <c r="L77" i="130" s="1"/>
  <c r="Q52" i="115"/>
  <c r="Q75" i="115" s="1"/>
  <c r="Q77" i="115" s="1"/>
  <c r="N75" i="114"/>
  <c r="N77" i="114" s="1"/>
  <c r="Q52" i="110"/>
  <c r="Q75" i="110" s="1"/>
  <c r="Q77" i="110" s="1"/>
  <c r="E52" i="110"/>
  <c r="E75" i="110" s="1"/>
  <c r="E77" i="110" s="1"/>
  <c r="C33" i="110"/>
  <c r="C52" i="110" s="1"/>
  <c r="C75" i="110" s="1"/>
  <c r="H147" i="86"/>
  <c r="K52" i="129"/>
  <c r="K75" i="129" s="1"/>
  <c r="K77" i="129" s="1"/>
  <c r="C51" i="124"/>
  <c r="C52" i="112"/>
  <c r="C75" i="112" s="1"/>
  <c r="G74" i="120"/>
  <c r="G75" i="120" s="1"/>
  <c r="G77" i="120" s="1"/>
  <c r="C74" i="111"/>
  <c r="J75" i="130"/>
  <c r="J77" i="130" s="1"/>
  <c r="L75" i="136"/>
  <c r="L77" i="136" s="1"/>
  <c r="F75" i="124"/>
  <c r="F77" i="124" s="1"/>
  <c r="I52" i="115"/>
  <c r="I75" i="115" s="1"/>
  <c r="I77" i="115" s="1"/>
  <c r="K75" i="110"/>
  <c r="K77" i="110" s="1"/>
  <c r="I52" i="110"/>
  <c r="I75" i="110" s="1"/>
  <c r="I77" i="110" s="1"/>
  <c r="F52" i="110"/>
  <c r="F75" i="110" s="1"/>
  <c r="F77" i="110" s="1"/>
  <c r="L52" i="124"/>
  <c r="J52" i="115"/>
  <c r="J75" i="115" s="1"/>
  <c r="J77" i="115" s="1"/>
  <c r="K75" i="137"/>
  <c r="K77" i="137" s="1"/>
  <c r="G751" i="86"/>
  <c r="H34" i="96"/>
  <c r="G138" i="96"/>
  <c r="I138" i="96" s="1"/>
  <c r="K138" i="96" s="1"/>
  <c r="C164" i="96" s="1"/>
  <c r="E164" i="96" s="1"/>
  <c r="O75" i="139"/>
  <c r="O77" i="139" s="1"/>
  <c r="C33" i="135"/>
  <c r="C52" i="135" s="1"/>
  <c r="D75" i="138"/>
  <c r="D77" i="138" s="1"/>
  <c r="D75" i="136"/>
  <c r="D77" i="136" s="1"/>
  <c r="D75" i="133"/>
  <c r="D77" i="133" s="1"/>
  <c r="H75" i="130"/>
  <c r="H77" i="130" s="1"/>
  <c r="L75" i="124"/>
  <c r="L77" i="124" s="1"/>
  <c r="C33" i="123"/>
  <c r="H52" i="123"/>
  <c r="H75" i="123" s="1"/>
  <c r="H77" i="123" s="1"/>
  <c r="L75" i="121"/>
  <c r="L77" i="121" s="1"/>
  <c r="O75" i="110"/>
  <c r="O77" i="110" s="1"/>
  <c r="K75" i="139"/>
  <c r="K77" i="139" s="1"/>
  <c r="M75" i="123"/>
  <c r="M77" i="123" s="1"/>
  <c r="P75" i="114"/>
  <c r="P77" i="114" s="1"/>
  <c r="G75" i="111"/>
  <c r="G77" i="111" s="1"/>
  <c r="P71" i="96"/>
  <c r="C33" i="139"/>
  <c r="C52" i="139" s="1"/>
  <c r="C75" i="139" s="1"/>
  <c r="J52" i="129"/>
  <c r="J75" i="129" s="1"/>
  <c r="J77" i="129" s="1"/>
  <c r="K75" i="121"/>
  <c r="K77" i="121" s="1"/>
  <c r="E52" i="136"/>
  <c r="E75" i="136" s="1"/>
  <c r="E77" i="136" s="1"/>
  <c r="L75" i="134"/>
  <c r="L77" i="134" s="1"/>
  <c r="M52" i="114"/>
  <c r="M75" i="114" s="1"/>
  <c r="M77" i="114" s="1"/>
  <c r="P122" i="96"/>
  <c r="G149" i="96"/>
  <c r="I149" i="96" s="1"/>
  <c r="K149" i="96" s="1"/>
  <c r="E75" i="134"/>
  <c r="E77" i="134" s="1"/>
  <c r="F75" i="131"/>
  <c r="F77" i="131" s="1"/>
  <c r="C33" i="129"/>
  <c r="C52" i="129" s="1"/>
  <c r="N75" i="117"/>
  <c r="N77" i="117" s="1"/>
  <c r="D74" i="118"/>
  <c r="G75" i="122"/>
  <c r="G77" i="122" s="1"/>
  <c r="C56" i="98"/>
  <c r="D56" i="98" s="1"/>
  <c r="G52" i="136"/>
  <c r="G75" i="136" s="1"/>
  <c r="G77" i="136" s="1"/>
  <c r="L52" i="139"/>
  <c r="L75" i="139" s="1"/>
  <c r="L77" i="139" s="1"/>
  <c r="P75" i="129"/>
  <c r="P77" i="129" s="1"/>
  <c r="H75" i="110"/>
  <c r="H77" i="110" s="1"/>
  <c r="C961" i="86"/>
  <c r="G961" i="86" s="1"/>
  <c r="G962" i="86"/>
  <c r="J75" i="119"/>
  <c r="J77" i="119" s="1"/>
  <c r="C75" i="113"/>
  <c r="P123" i="96"/>
  <c r="E117" i="87"/>
  <c r="G187" i="86"/>
  <c r="C51" i="138"/>
  <c r="C74" i="133"/>
  <c r="I75" i="127"/>
  <c r="I77" i="127" s="1"/>
  <c r="C33" i="124"/>
  <c r="E75" i="119"/>
  <c r="E77" i="119" s="1"/>
  <c r="D75" i="118"/>
  <c r="D77" i="118" s="1"/>
  <c r="J75" i="114"/>
  <c r="J77" i="114" s="1"/>
  <c r="Q52" i="133"/>
  <c r="Q75" i="133" s="1"/>
  <c r="Q77" i="133" s="1"/>
  <c r="I75" i="139"/>
  <c r="I77" i="139" s="1"/>
  <c r="C78" i="139" s="1"/>
  <c r="E75" i="130"/>
  <c r="E77" i="130" s="1"/>
  <c r="K75" i="116"/>
  <c r="K77" i="116" s="1"/>
  <c r="C74" i="121"/>
  <c r="C52" i="133"/>
  <c r="C74" i="130"/>
  <c r="C74" i="119"/>
  <c r="C74" i="132"/>
  <c r="C74" i="128"/>
  <c r="E75" i="138"/>
  <c r="E77" i="138" s="1"/>
  <c r="C51" i="136"/>
  <c r="C52" i="136" s="1"/>
  <c r="P75" i="135"/>
  <c r="P77" i="135" s="1"/>
  <c r="D75" i="126"/>
  <c r="D77" i="126" s="1"/>
  <c r="H75" i="127"/>
  <c r="H77" i="127" s="1"/>
  <c r="I75" i="124"/>
  <c r="I77" i="124" s="1"/>
  <c r="N75" i="119"/>
  <c r="N77" i="119" s="1"/>
  <c r="D75" i="113"/>
  <c r="D77" i="113" s="1"/>
  <c r="C74" i="124"/>
  <c r="H75" i="135"/>
  <c r="H77" i="135" s="1"/>
  <c r="G75" i="128"/>
  <c r="G77" i="128" s="1"/>
  <c r="D75" i="125"/>
  <c r="D77" i="125" s="1"/>
  <c r="N75" i="125"/>
  <c r="N77" i="125" s="1"/>
  <c r="M52" i="121"/>
  <c r="M75" i="121" s="1"/>
  <c r="M77" i="121" s="1"/>
  <c r="J52" i="118"/>
  <c r="J75" i="118" s="1"/>
  <c r="J77" i="118" s="1"/>
  <c r="C74" i="114"/>
  <c r="C75" i="114" s="1"/>
  <c r="D74" i="119"/>
  <c r="D75" i="119" s="1"/>
  <c r="D77" i="119" s="1"/>
  <c r="C51" i="128"/>
  <c r="C74" i="116"/>
  <c r="E75" i="114"/>
  <c r="E77" i="114" s="1"/>
  <c r="L75" i="126"/>
  <c r="L77" i="126" s="1"/>
  <c r="D52" i="122"/>
  <c r="D75" i="122" s="1"/>
  <c r="D77" i="122" s="1"/>
  <c r="Q52" i="122"/>
  <c r="Q75" i="122" s="1"/>
  <c r="Q77" i="122" s="1"/>
  <c r="G75" i="121"/>
  <c r="G77" i="121" s="1"/>
  <c r="D54" i="98"/>
  <c r="C74" i="135"/>
  <c r="C75" i="135" s="1"/>
  <c r="C74" i="129"/>
  <c r="C75" i="129" s="1"/>
  <c r="C74" i="131"/>
  <c r="C74" i="127"/>
  <c r="C74" i="126"/>
  <c r="G75" i="137"/>
  <c r="G77" i="137" s="1"/>
  <c r="C74" i="138"/>
  <c r="N75" i="131"/>
  <c r="N77" i="131" s="1"/>
  <c r="D74" i="129"/>
  <c r="C52" i="126"/>
  <c r="K52" i="125"/>
  <c r="K75" i="125" s="1"/>
  <c r="K77" i="125" s="1"/>
  <c r="P52" i="128"/>
  <c r="P75" i="128" s="1"/>
  <c r="P77" i="128" s="1"/>
  <c r="D52" i="129"/>
  <c r="C74" i="125"/>
  <c r="C74" i="123"/>
  <c r="I52" i="122"/>
  <c r="I75" i="122" s="1"/>
  <c r="I77" i="122" s="1"/>
  <c r="D75" i="121"/>
  <c r="D77" i="121" s="1"/>
  <c r="O52" i="118"/>
  <c r="O75" i="118" s="1"/>
  <c r="O77" i="118" s="1"/>
  <c r="F75" i="117"/>
  <c r="F77" i="117" s="1"/>
  <c r="C52" i="138"/>
  <c r="C75" i="138" s="1"/>
  <c r="C52" i="132"/>
  <c r="O52" i="129"/>
  <c r="O75" i="129" s="1"/>
  <c r="O77" i="129" s="1"/>
  <c r="H52" i="128"/>
  <c r="H75" i="128" s="1"/>
  <c r="H77" i="128" s="1"/>
  <c r="C52" i="127"/>
  <c r="C75" i="127" s="1"/>
  <c r="C51" i="122"/>
  <c r="C52" i="122" s="1"/>
  <c r="C75" i="122" s="1"/>
  <c r="C52" i="117"/>
  <c r="G52" i="118"/>
  <c r="G75" i="118" s="1"/>
  <c r="G77" i="118" s="1"/>
  <c r="D52" i="115"/>
  <c r="D75" i="115" s="1"/>
  <c r="D77" i="115" s="1"/>
  <c r="F75" i="136"/>
  <c r="F77" i="136" s="1"/>
  <c r="G52" i="129"/>
  <c r="G75" i="129" s="1"/>
  <c r="G77" i="129" s="1"/>
  <c r="G52" i="130"/>
  <c r="G75" i="130" s="1"/>
  <c r="G77" i="130" s="1"/>
  <c r="F75" i="125"/>
  <c r="F77" i="125" s="1"/>
  <c r="C52" i="121"/>
  <c r="C74" i="118"/>
  <c r="C75" i="118" s="1"/>
  <c r="D49" i="98"/>
  <c r="C52" i="111"/>
  <c r="C75" i="111" s="1"/>
  <c r="G142" i="96"/>
  <c r="I142" i="96" s="1"/>
  <c r="K142" i="96" s="1"/>
  <c r="G145" i="96"/>
  <c r="I145" i="96" s="1"/>
  <c r="K145" i="96" s="1"/>
  <c r="C856" i="86"/>
  <c r="G856" i="86" s="1"/>
  <c r="G894" i="86"/>
  <c r="H655" i="86"/>
  <c r="C654" i="86"/>
  <c r="H654" i="86" s="1"/>
  <c r="D563" i="86"/>
  <c r="H563" i="86" s="1"/>
  <c r="G991" i="86"/>
  <c r="D990" i="86"/>
  <c r="D981" i="86" s="1"/>
  <c r="G981" i="86" s="1"/>
  <c r="C124" i="96"/>
  <c r="D163" i="96" s="1"/>
  <c r="P108" i="96"/>
  <c r="P124" i="96" s="1"/>
  <c r="C33" i="96"/>
  <c r="P31" i="96"/>
  <c r="C175" i="96"/>
  <c r="E175" i="96" s="1"/>
  <c r="C17" i="87"/>
  <c r="E18" i="87"/>
  <c r="D625" i="86"/>
  <c r="H625" i="86" s="1"/>
  <c r="D48" i="86"/>
  <c r="H49" i="86"/>
  <c r="G10" i="89"/>
  <c r="C43" i="89"/>
  <c r="C59" i="96"/>
  <c r="P57" i="96"/>
  <c r="C173" i="96"/>
  <c r="E173" i="96" s="1"/>
  <c r="F179" i="96"/>
  <c r="L153" i="96"/>
  <c r="L149" i="96" s="1"/>
  <c r="E1020" i="86"/>
  <c r="P91" i="96"/>
  <c r="G143" i="96"/>
  <c r="I143" i="96" s="1"/>
  <c r="K143" i="96" s="1"/>
  <c r="H188" i="86"/>
  <c r="H435" i="86"/>
  <c r="C187" i="86"/>
  <c r="F810" i="86"/>
  <c r="F809" i="86" s="1"/>
  <c r="F1020" i="86" s="1"/>
  <c r="G811" i="86"/>
  <c r="D499" i="86"/>
  <c r="H499" i="86" s="1"/>
  <c r="L138" i="96"/>
  <c r="G148" i="96"/>
  <c r="I148" i="96" s="1"/>
  <c r="K148" i="96" s="1"/>
  <c r="C80" i="87"/>
  <c r="C74" i="87" s="1"/>
  <c r="H310" i="86"/>
  <c r="G932" i="86"/>
  <c r="C931" i="86"/>
  <c r="G931" i="86" s="1"/>
  <c r="H613" i="86"/>
  <c r="D600" i="86"/>
  <c r="H600" i="86" s="1"/>
  <c r="C716" i="86"/>
  <c r="F48" i="86"/>
  <c r="F34" i="86" s="1"/>
  <c r="F10" i="86" s="1"/>
  <c r="P82" i="96"/>
  <c r="G146" i="96"/>
  <c r="I146" i="96" s="1"/>
  <c r="K146" i="96" s="1"/>
  <c r="D767" i="86"/>
  <c r="D715" i="86" s="1"/>
  <c r="G785" i="86"/>
  <c r="C810" i="86"/>
  <c r="H323" i="86"/>
  <c r="C139" i="96"/>
  <c r="G139" i="96" s="1"/>
  <c r="I139" i="96" s="1"/>
  <c r="K139" i="96" s="1"/>
  <c r="E34" i="96"/>
  <c r="G140" i="96"/>
  <c r="I140" i="96" s="1"/>
  <c r="K140" i="96" s="1"/>
  <c r="C144" i="96"/>
  <c r="G144" i="96" s="1"/>
  <c r="I144" i="96" s="1"/>
  <c r="K144" i="96" s="1"/>
  <c r="J34" i="96"/>
  <c r="H16" i="86"/>
  <c r="D11" i="86"/>
  <c r="E682" i="86"/>
  <c r="H682" i="86" s="1"/>
  <c r="H683" i="86"/>
  <c r="G909" i="86"/>
  <c r="F249" i="86"/>
  <c r="F187" i="86" s="1"/>
  <c r="E28" i="87"/>
  <c r="G740" i="86"/>
  <c r="D118" i="86"/>
  <c r="H118" i="86" s="1"/>
  <c r="G43" i="89" l="1"/>
  <c r="C78" i="112"/>
  <c r="G709" i="86"/>
  <c r="C78" i="133"/>
  <c r="C75" i="133"/>
  <c r="C75" i="119"/>
  <c r="C78" i="116"/>
  <c r="E22" i="140" s="1"/>
  <c r="C78" i="121"/>
  <c r="C52" i="123"/>
  <c r="C75" i="123" s="1"/>
  <c r="C78" i="123"/>
  <c r="F167" i="96"/>
  <c r="C78" i="128"/>
  <c r="C78" i="131"/>
  <c r="C75" i="136"/>
  <c r="F173" i="96"/>
  <c r="C75" i="125"/>
  <c r="C75" i="131"/>
  <c r="C52" i="124"/>
  <c r="C78" i="136"/>
  <c r="C78" i="127"/>
  <c r="C78" i="130"/>
  <c r="C78" i="115"/>
  <c r="C75" i="116"/>
  <c r="C78" i="126"/>
  <c r="C75" i="130"/>
  <c r="C52" i="128"/>
  <c r="C75" i="128" s="1"/>
  <c r="C78" i="137"/>
  <c r="C78" i="120"/>
  <c r="C75" i="137"/>
  <c r="C75" i="117"/>
  <c r="C78" i="117"/>
  <c r="C78" i="134"/>
  <c r="C78" i="124"/>
  <c r="C78" i="113"/>
  <c r="F164" i="96"/>
  <c r="C78" i="110"/>
  <c r="C78" i="111"/>
  <c r="C78" i="132"/>
  <c r="E23" i="140" s="1"/>
  <c r="C78" i="114"/>
  <c r="E30" i="140"/>
  <c r="C78" i="118"/>
  <c r="E29" i="140"/>
  <c r="D1020" i="86"/>
  <c r="L147" i="96"/>
  <c r="C78" i="135"/>
  <c r="C75" i="124"/>
  <c r="C75" i="126"/>
  <c r="C78" i="122"/>
  <c r="E28" i="140" s="1"/>
  <c r="E18" i="140"/>
  <c r="C75" i="132"/>
  <c r="C78" i="125"/>
  <c r="C75" i="121"/>
  <c r="D75" i="129"/>
  <c r="D77" i="129" s="1"/>
  <c r="C78" i="129" s="1"/>
  <c r="E27" i="140"/>
  <c r="C78" i="119"/>
  <c r="E19" i="140"/>
  <c r="E26" i="140"/>
  <c r="C169" i="96"/>
  <c r="E169" i="96" s="1"/>
  <c r="F169" i="96" s="1"/>
  <c r="L143" i="96"/>
  <c r="H48" i="86"/>
  <c r="D34" i="86"/>
  <c r="H34" i="86" s="1"/>
  <c r="C137" i="96"/>
  <c r="G137" i="96" s="1"/>
  <c r="I137" i="96" s="1"/>
  <c r="K137" i="96" s="1"/>
  <c r="C34" i="96"/>
  <c r="P34" i="96" s="1"/>
  <c r="P33" i="96"/>
  <c r="G767" i="86"/>
  <c r="L144" i="96"/>
  <c r="C170" i="96"/>
  <c r="E170" i="96" s="1"/>
  <c r="F170" i="96" s="1"/>
  <c r="D137" i="96"/>
  <c r="C60" i="96"/>
  <c r="P60" i="96" s="1"/>
  <c r="P59" i="96"/>
  <c r="C166" i="96"/>
  <c r="E166" i="96" s="1"/>
  <c r="F166" i="96" s="1"/>
  <c r="L140" i="96"/>
  <c r="H249" i="86"/>
  <c r="L141" i="96"/>
  <c r="C171" i="96"/>
  <c r="E171" i="96" s="1"/>
  <c r="F171" i="96" s="1"/>
  <c r="L145" i="96"/>
  <c r="C809" i="86"/>
  <c r="G809" i="86" s="1"/>
  <c r="G810" i="86"/>
  <c r="E709" i="86"/>
  <c r="C134" i="87"/>
  <c r="E134" i="87" s="1"/>
  <c r="E74" i="87"/>
  <c r="C709" i="86"/>
  <c r="E17" i="87"/>
  <c r="C9" i="87"/>
  <c r="C168" i="96"/>
  <c r="E168" i="96" s="1"/>
  <c r="F168" i="96" s="1"/>
  <c r="L142" i="96"/>
  <c r="F709" i="86"/>
  <c r="L146" i="96"/>
  <c r="C172" i="96"/>
  <c r="E172" i="96" s="1"/>
  <c r="F172" i="96" s="1"/>
  <c r="C165" i="96"/>
  <c r="E165" i="96" s="1"/>
  <c r="F165" i="96" s="1"/>
  <c r="L139" i="96"/>
  <c r="C174" i="96"/>
  <c r="E174" i="96" s="1"/>
  <c r="F174" i="96" s="1"/>
  <c r="L148" i="96"/>
  <c r="H11" i="86"/>
  <c r="G716" i="86"/>
  <c r="C715" i="86"/>
  <c r="G990" i="86"/>
  <c r="D187" i="86"/>
  <c r="H187" i="86" s="1"/>
  <c r="F175" i="96"/>
  <c r="E16" i="140" l="1"/>
  <c r="E17" i="140"/>
  <c r="E21" i="140"/>
  <c r="E25" i="140"/>
  <c r="E24" i="140"/>
  <c r="D10" i="86"/>
  <c r="D709" i="86" s="1"/>
  <c r="H709" i="86" s="1"/>
  <c r="E20" i="140"/>
  <c r="E13" i="140" s="1"/>
  <c r="E15" i="140" s="1"/>
  <c r="C163" i="96"/>
  <c r="E163" i="96" s="1"/>
  <c r="L137" i="96"/>
  <c r="L151" i="96"/>
  <c r="L150" i="96"/>
  <c r="L152" i="96" s="1"/>
  <c r="L154" i="96" s="1"/>
  <c r="C72" i="87"/>
  <c r="E72" i="87" s="1"/>
  <c r="E9" i="87"/>
  <c r="C1020" i="86"/>
  <c r="G1020" i="86" s="1"/>
  <c r="G715" i="86"/>
  <c r="H10" i="86" l="1"/>
  <c r="F177" i="96"/>
  <c r="F176" i="96"/>
  <c r="F163" i="96"/>
  <c r="F178" i="96" l="1"/>
  <c r="F180" i="96" s="1"/>
  <c r="CA14" i="85" l="1"/>
  <c r="BZ14" i="85"/>
  <c r="BY14" i="85"/>
  <c r="BX14" i="85"/>
  <c r="BW14" i="85"/>
  <c r="BV14" i="85"/>
  <c r="BU14" i="85"/>
  <c r="BT14" i="85"/>
  <c r="BS14" i="85"/>
  <c r="BR14" i="85"/>
  <c r="BQ14" i="85"/>
  <c r="BP14" i="85"/>
  <c r="BO14" i="85"/>
  <c r="BN14" i="85"/>
  <c r="BM14" i="85"/>
  <c r="BL14" i="85"/>
  <c r="BK14" i="85"/>
  <c r="BJ14" i="85"/>
  <c r="BI14" i="85"/>
  <c r="BH14" i="85"/>
  <c r="BG14" i="85"/>
  <c r="BF14" i="85"/>
  <c r="BE14" i="85"/>
  <c r="BD14" i="85"/>
  <c r="BC14" i="85"/>
  <c r="BB14" i="85"/>
  <c r="BA14" i="85"/>
  <c r="AZ14" i="85"/>
  <c r="AY14" i="85"/>
  <c r="AX14" i="85"/>
  <c r="AW14" i="85"/>
  <c r="AV14" i="85"/>
  <c r="AU14" i="85"/>
  <c r="AT14" i="85"/>
  <c r="AS14" i="85"/>
  <c r="AR14" i="85"/>
  <c r="AQ14" i="85"/>
  <c r="AP14" i="85"/>
  <c r="AO14" i="85"/>
  <c r="AN14" i="85"/>
  <c r="AM14" i="85"/>
  <c r="AL14" i="85"/>
  <c r="AK14" i="85"/>
  <c r="AJ14" i="85"/>
  <c r="AI14" i="85"/>
  <c r="AH14" i="85"/>
  <c r="AG14" i="85"/>
  <c r="AF14" i="85"/>
  <c r="AE14" i="85"/>
  <c r="AD14" i="85"/>
  <c r="AC14" i="85"/>
  <c r="AB14" i="85"/>
  <c r="AA14" i="85"/>
  <c r="Z14" i="85"/>
  <c r="Y14" i="85"/>
  <c r="X14" i="85"/>
  <c r="W14" i="85"/>
  <c r="V14" i="85"/>
  <c r="U14" i="85"/>
  <c r="T14" i="85"/>
  <c r="S14" i="85"/>
  <c r="R14" i="85"/>
  <c r="Q14" i="85"/>
  <c r="P14" i="85"/>
  <c r="O14" i="85"/>
  <c r="N14" i="85"/>
  <c r="M14" i="85"/>
  <c r="L14" i="85"/>
  <c r="K14" i="85"/>
  <c r="J14" i="85"/>
  <c r="I14" i="85"/>
  <c r="H14" i="85"/>
  <c r="G14" i="85"/>
  <c r="F14" i="85"/>
  <c r="E14" i="85"/>
  <c r="D14" i="85"/>
  <c r="C14" i="85"/>
  <c r="B14" i="85"/>
  <c r="CC13" i="85"/>
  <c r="CC14" i="85" s="1"/>
  <c r="CB13" i="85"/>
  <c r="CC12" i="85"/>
  <c r="CB12" i="85"/>
  <c r="CC11" i="85"/>
  <c r="CB11" i="85"/>
  <c r="CC10" i="85"/>
  <c r="CB10" i="85"/>
  <c r="CD57" i="84"/>
  <c r="CC57" i="84"/>
  <c r="CD56" i="84"/>
  <c r="CC56" i="84"/>
  <c r="CD55" i="84"/>
  <c r="CC55" i="84"/>
  <c r="CB54" i="84"/>
  <c r="CA54" i="84"/>
  <c r="BZ54" i="84"/>
  <c r="BY54" i="84"/>
  <c r="BX54" i="84"/>
  <c r="BW54" i="84"/>
  <c r="BV54" i="84"/>
  <c r="BU54" i="84"/>
  <c r="BT54" i="84"/>
  <c r="BS54" i="84"/>
  <c r="BR54" i="84"/>
  <c r="BQ54" i="84"/>
  <c r="BP54" i="84"/>
  <c r="BO54" i="84"/>
  <c r="BN54" i="84"/>
  <c r="BM54" i="84"/>
  <c r="BL54" i="84"/>
  <c r="BK54" i="84"/>
  <c r="BJ54" i="84"/>
  <c r="BI54" i="84"/>
  <c r="BH54" i="84"/>
  <c r="BG54" i="84"/>
  <c r="BF54" i="84"/>
  <c r="BE54" i="84"/>
  <c r="BD54" i="84"/>
  <c r="BC54" i="84"/>
  <c r="BB54" i="84"/>
  <c r="BA54" i="84"/>
  <c r="AZ54" i="84"/>
  <c r="AY54" i="84"/>
  <c r="AX54" i="84"/>
  <c r="AW54" i="84"/>
  <c r="AV54" i="84"/>
  <c r="AU54" i="84"/>
  <c r="AT54" i="84"/>
  <c r="AS54" i="84"/>
  <c r="AR54" i="84"/>
  <c r="AQ54" i="84"/>
  <c r="AP54" i="84"/>
  <c r="AO54" i="84"/>
  <c r="AN54" i="84"/>
  <c r="AM54" i="84"/>
  <c r="AM58" i="84" s="1"/>
  <c r="AL54" i="84"/>
  <c r="AK54" i="84"/>
  <c r="AJ54" i="84"/>
  <c r="AI54" i="84"/>
  <c r="AH54" i="84"/>
  <c r="AG54" i="84"/>
  <c r="AF54" i="84"/>
  <c r="AE54" i="84"/>
  <c r="AD54" i="84"/>
  <c r="AC54" i="84"/>
  <c r="AB54" i="84"/>
  <c r="AA54" i="84"/>
  <c r="Z54" i="84"/>
  <c r="Y54" i="84"/>
  <c r="X54" i="84"/>
  <c r="W54" i="84"/>
  <c r="V54" i="84"/>
  <c r="U54" i="84"/>
  <c r="T54" i="84"/>
  <c r="S54" i="84"/>
  <c r="R54" i="84"/>
  <c r="Q54" i="84"/>
  <c r="P54" i="84"/>
  <c r="O54" i="84"/>
  <c r="N54" i="84"/>
  <c r="M54" i="84"/>
  <c r="L54" i="84"/>
  <c r="K54" i="84"/>
  <c r="J54" i="84"/>
  <c r="I54" i="84"/>
  <c r="H54" i="84"/>
  <c r="G54" i="84"/>
  <c r="F54" i="84"/>
  <c r="E54" i="84"/>
  <c r="D54" i="84"/>
  <c r="C54" i="84"/>
  <c r="CD53" i="84"/>
  <c r="CC53" i="84"/>
  <c r="CD52" i="84"/>
  <c r="CC52" i="84"/>
  <c r="CD51" i="84"/>
  <c r="CC51" i="84"/>
  <c r="CD50" i="84"/>
  <c r="CC50" i="84"/>
  <c r="CD49" i="84"/>
  <c r="CC49" i="84"/>
  <c r="CD48" i="84"/>
  <c r="CC48" i="84"/>
  <c r="CD47" i="84"/>
  <c r="CC47" i="84"/>
  <c r="CD46" i="84"/>
  <c r="CC46" i="84"/>
  <c r="CD45" i="84"/>
  <c r="CC45" i="84"/>
  <c r="CD44" i="84"/>
  <c r="CC44" i="84"/>
  <c r="CD43" i="84"/>
  <c r="CC43" i="84"/>
  <c r="CD42" i="84"/>
  <c r="CC42" i="84"/>
  <c r="CD41" i="84"/>
  <c r="CC41" i="84"/>
  <c r="CD40" i="84"/>
  <c r="CC40" i="84"/>
  <c r="CD39" i="84"/>
  <c r="CC39" i="84"/>
  <c r="CD38" i="84"/>
  <c r="CC38" i="84"/>
  <c r="CD37" i="84"/>
  <c r="CC37" i="84"/>
  <c r="CD36" i="84"/>
  <c r="CC36" i="84"/>
  <c r="CD35" i="84"/>
  <c r="CC35" i="84"/>
  <c r="CD34" i="84"/>
  <c r="CC34" i="84"/>
  <c r="CD33" i="84"/>
  <c r="CC33" i="84"/>
  <c r="CB32" i="84"/>
  <c r="CA32" i="84"/>
  <c r="BZ32" i="84"/>
  <c r="BY32" i="84"/>
  <c r="BX32" i="84"/>
  <c r="BW32" i="84"/>
  <c r="BV32" i="84"/>
  <c r="BU32" i="84"/>
  <c r="BT32" i="84"/>
  <c r="BS32" i="84"/>
  <c r="BR32" i="84"/>
  <c r="BQ32" i="84"/>
  <c r="BP32" i="84"/>
  <c r="BO32" i="84"/>
  <c r="BN32" i="84"/>
  <c r="BM32" i="84"/>
  <c r="BL32" i="84"/>
  <c r="BK32" i="84"/>
  <c r="BJ32" i="84"/>
  <c r="BI32" i="84"/>
  <c r="BH32" i="84"/>
  <c r="BH58" i="84" s="1"/>
  <c r="BG32" i="84"/>
  <c r="BF32" i="84"/>
  <c r="BE32" i="84"/>
  <c r="BD32" i="84"/>
  <c r="BC32" i="84"/>
  <c r="BB32" i="84"/>
  <c r="BA32" i="84"/>
  <c r="AZ32" i="84"/>
  <c r="AY32" i="84"/>
  <c r="AX32" i="84"/>
  <c r="AW32" i="84"/>
  <c r="AV32" i="84"/>
  <c r="AU32" i="84"/>
  <c r="AT32" i="84"/>
  <c r="AS32" i="84"/>
  <c r="AR32" i="84"/>
  <c r="AQ32" i="84"/>
  <c r="AP32" i="84"/>
  <c r="AO32" i="84"/>
  <c r="AN32" i="84"/>
  <c r="AM32" i="84"/>
  <c r="AL32" i="84"/>
  <c r="AK32" i="84"/>
  <c r="AJ32" i="84"/>
  <c r="AI32" i="84"/>
  <c r="AH32" i="84"/>
  <c r="AG32" i="84"/>
  <c r="AF32" i="84"/>
  <c r="AE32" i="84"/>
  <c r="AD32" i="84"/>
  <c r="AC32" i="84"/>
  <c r="AB32" i="84"/>
  <c r="AA32" i="84"/>
  <c r="Z32" i="84"/>
  <c r="Y32" i="84"/>
  <c r="X32" i="84"/>
  <c r="W32" i="84"/>
  <c r="V32" i="84"/>
  <c r="U32" i="84"/>
  <c r="T32" i="84"/>
  <c r="S32" i="84"/>
  <c r="R32" i="84"/>
  <c r="Q32" i="84"/>
  <c r="P32" i="84"/>
  <c r="O32" i="84"/>
  <c r="N32" i="84"/>
  <c r="M32" i="84"/>
  <c r="L32" i="84"/>
  <c r="K32" i="84"/>
  <c r="J32" i="84"/>
  <c r="I32" i="84"/>
  <c r="H32" i="84"/>
  <c r="G32" i="84"/>
  <c r="F32" i="84"/>
  <c r="E32" i="84"/>
  <c r="D32" i="84"/>
  <c r="C32" i="84"/>
  <c r="CD31" i="84"/>
  <c r="CC31" i="84"/>
  <c r="CD30" i="84"/>
  <c r="CC30" i="84"/>
  <c r="CD29" i="84"/>
  <c r="CC29" i="84"/>
  <c r="CD28" i="84"/>
  <c r="CC28" i="84"/>
  <c r="CD27" i="84"/>
  <c r="CC27" i="84"/>
  <c r="CD26" i="84"/>
  <c r="CC26" i="84"/>
  <c r="CD25" i="84"/>
  <c r="CC25" i="84"/>
  <c r="CD24" i="84"/>
  <c r="CC24" i="84"/>
  <c r="CD23" i="84"/>
  <c r="CC23" i="84"/>
  <c r="CD22" i="84"/>
  <c r="CC22" i="84"/>
  <c r="CD21" i="84"/>
  <c r="CC21" i="84"/>
  <c r="CD20" i="84"/>
  <c r="CC20" i="84"/>
  <c r="CD19" i="84"/>
  <c r="CC19" i="84"/>
  <c r="CD18" i="84"/>
  <c r="CC18" i="84"/>
  <c r="CD17" i="84"/>
  <c r="CC17" i="84"/>
  <c r="CD16" i="84"/>
  <c r="CC16" i="84"/>
  <c r="CD15" i="84"/>
  <c r="CC15" i="84"/>
  <c r="CD14" i="84"/>
  <c r="CC14" i="84"/>
  <c r="CD13" i="84"/>
  <c r="CC13" i="84"/>
  <c r="CD12" i="84"/>
  <c r="CC12" i="84"/>
  <c r="CD11" i="84"/>
  <c r="CC11" i="84"/>
  <c r="CB10" i="84"/>
  <c r="CB58" i="84" s="1"/>
  <c r="CA10" i="84"/>
  <c r="BZ10" i="84"/>
  <c r="BY10" i="84"/>
  <c r="BY58" i="84" s="1"/>
  <c r="BX10" i="84"/>
  <c r="BW10" i="84"/>
  <c r="BV10" i="84"/>
  <c r="BU10" i="84"/>
  <c r="BT10" i="84"/>
  <c r="BT58" i="84" s="1"/>
  <c r="BS10" i="84"/>
  <c r="BR10" i="84"/>
  <c r="BQ10" i="84"/>
  <c r="BQ58" i="84" s="1"/>
  <c r="BP10" i="84"/>
  <c r="BO10" i="84"/>
  <c r="BN10" i="84"/>
  <c r="BM10" i="84"/>
  <c r="BL10" i="84"/>
  <c r="BL58" i="84" s="1"/>
  <c r="BK10" i="84"/>
  <c r="BJ10" i="84"/>
  <c r="BI10" i="84"/>
  <c r="BI58" i="84" s="1"/>
  <c r="BH10" i="84"/>
  <c r="BG10" i="84"/>
  <c r="BF10" i="84"/>
  <c r="BE10" i="84"/>
  <c r="BD10" i="84"/>
  <c r="BD58" i="84" s="1"/>
  <c r="BC10" i="84"/>
  <c r="BB10" i="84"/>
  <c r="BA10" i="84"/>
  <c r="BA58" i="84" s="1"/>
  <c r="AZ10" i="84"/>
  <c r="AY10" i="84"/>
  <c r="AX10" i="84"/>
  <c r="AW10" i="84"/>
  <c r="AV10" i="84"/>
  <c r="AV58" i="84" s="1"/>
  <c r="AU10" i="84"/>
  <c r="AT10" i="84"/>
  <c r="AS10" i="84"/>
  <c r="AS58" i="84" s="1"/>
  <c r="AR10" i="84"/>
  <c r="AQ10" i="84"/>
  <c r="AP10" i="84"/>
  <c r="AO10" i="84"/>
  <c r="AN10" i="84"/>
  <c r="AN58" i="84" s="1"/>
  <c r="AM10" i="84"/>
  <c r="AL10" i="84"/>
  <c r="AK10" i="84"/>
  <c r="AK58" i="84" s="1"/>
  <c r="AJ10" i="84"/>
  <c r="AI10" i="84"/>
  <c r="AH10" i="84"/>
  <c r="AG10" i="84"/>
  <c r="AF10" i="84"/>
  <c r="AF58" i="84" s="1"/>
  <c r="AE10" i="84"/>
  <c r="AD10" i="84"/>
  <c r="AC10" i="84"/>
  <c r="AC58" i="84" s="1"/>
  <c r="AB10" i="84"/>
  <c r="AA10" i="84"/>
  <c r="Z10" i="84"/>
  <c r="Y10" i="84"/>
  <c r="X10" i="84"/>
  <c r="X58" i="84" s="1"/>
  <c r="W10" i="84"/>
  <c r="V10" i="84"/>
  <c r="U10" i="84"/>
  <c r="U58" i="84" s="1"/>
  <c r="T10" i="84"/>
  <c r="S10" i="84"/>
  <c r="R10" i="84"/>
  <c r="Q10" i="84"/>
  <c r="P10" i="84"/>
  <c r="P58" i="84" s="1"/>
  <c r="O10" i="84"/>
  <c r="N10" i="84"/>
  <c r="M10" i="84"/>
  <c r="M58" i="84" s="1"/>
  <c r="L10" i="84"/>
  <c r="K10" i="84"/>
  <c r="J10" i="84"/>
  <c r="I10" i="84"/>
  <c r="H10" i="84"/>
  <c r="H58" i="84" s="1"/>
  <c r="G10" i="84"/>
  <c r="F10" i="84"/>
  <c r="E10" i="84"/>
  <c r="D10" i="84"/>
  <c r="C10" i="84"/>
  <c r="CC78" i="83"/>
  <c r="CB78" i="83"/>
  <c r="CC77" i="83"/>
  <c r="CB77" i="83"/>
  <c r="CC76" i="83"/>
  <c r="CB76" i="83"/>
  <c r="CC75" i="83"/>
  <c r="CB75" i="83"/>
  <c r="CC74" i="83"/>
  <c r="CB74" i="83"/>
  <c r="CC73" i="83"/>
  <c r="CB73" i="83"/>
  <c r="CC72" i="83"/>
  <c r="CB72" i="83"/>
  <c r="CC71" i="83"/>
  <c r="CB71" i="83"/>
  <c r="CC70" i="83"/>
  <c r="CB70" i="83"/>
  <c r="CC69" i="83"/>
  <c r="CB69" i="83"/>
  <c r="CA68" i="83"/>
  <c r="BZ68" i="83"/>
  <c r="BY68" i="83"/>
  <c r="BX68" i="83"/>
  <c r="BW68" i="83"/>
  <c r="BV68" i="83"/>
  <c r="BU68" i="83"/>
  <c r="BT68" i="83"/>
  <c r="BS68" i="83"/>
  <c r="BR68" i="83"/>
  <c r="BQ68" i="83"/>
  <c r="BP68" i="83"/>
  <c r="BO68" i="83"/>
  <c r="BN68" i="83"/>
  <c r="BM68" i="83"/>
  <c r="BL68" i="83"/>
  <c r="BK68" i="83"/>
  <c r="BJ68" i="83"/>
  <c r="BI68" i="83"/>
  <c r="BH68" i="83"/>
  <c r="BG68" i="83"/>
  <c r="BF68" i="83"/>
  <c r="BE68" i="83"/>
  <c r="BD68" i="83"/>
  <c r="BC68" i="83"/>
  <c r="BB68" i="83"/>
  <c r="BA68" i="83"/>
  <c r="AZ68" i="83"/>
  <c r="AY68" i="83"/>
  <c r="AX68" i="83"/>
  <c r="AW68" i="83"/>
  <c r="AV68" i="83"/>
  <c r="AU68" i="83"/>
  <c r="AT68" i="83"/>
  <c r="AS68" i="83"/>
  <c r="AR68" i="83"/>
  <c r="AQ68" i="83"/>
  <c r="AP68" i="83"/>
  <c r="AO68" i="83"/>
  <c r="AN68" i="83"/>
  <c r="AM68" i="83"/>
  <c r="AL68" i="83"/>
  <c r="AK68" i="83"/>
  <c r="AJ68" i="83"/>
  <c r="AI68" i="83"/>
  <c r="AH68" i="83"/>
  <c r="AG68" i="83"/>
  <c r="AF68" i="83"/>
  <c r="AE68" i="83"/>
  <c r="AD68" i="83"/>
  <c r="AC68" i="83"/>
  <c r="AB68" i="83"/>
  <c r="AA68" i="83"/>
  <c r="Z68" i="83"/>
  <c r="Y68" i="83"/>
  <c r="X68" i="83"/>
  <c r="W68" i="83"/>
  <c r="V68" i="83"/>
  <c r="U68" i="83"/>
  <c r="T68" i="83"/>
  <c r="S68" i="83"/>
  <c r="R68" i="83"/>
  <c r="Q68" i="83"/>
  <c r="P68" i="83"/>
  <c r="O68" i="83"/>
  <c r="N68" i="83"/>
  <c r="M68" i="83"/>
  <c r="L68" i="83"/>
  <c r="K68" i="83"/>
  <c r="J68" i="83"/>
  <c r="I68" i="83"/>
  <c r="H68" i="83"/>
  <c r="G68" i="83"/>
  <c r="F68" i="83"/>
  <c r="E68" i="83"/>
  <c r="D68" i="83"/>
  <c r="C68" i="83"/>
  <c r="B68" i="83"/>
  <c r="CC67" i="83"/>
  <c r="CB67" i="83"/>
  <c r="CC66" i="83"/>
  <c r="CB66" i="83"/>
  <c r="CC65" i="83"/>
  <c r="CB65" i="83"/>
  <c r="CC64" i="83"/>
  <c r="CB64" i="83"/>
  <c r="CC63" i="83"/>
  <c r="CB63" i="83"/>
  <c r="CC62" i="83"/>
  <c r="CB62" i="83"/>
  <c r="CC61" i="83"/>
  <c r="CB61" i="83"/>
  <c r="CC60" i="83"/>
  <c r="CB60" i="83"/>
  <c r="CC59" i="83"/>
  <c r="CB59" i="83"/>
  <c r="CC58" i="83"/>
  <c r="CB58" i="83"/>
  <c r="CA57" i="83"/>
  <c r="CA56" i="83" s="1"/>
  <c r="BZ57" i="83"/>
  <c r="BY57" i="83"/>
  <c r="BY56" i="83" s="1"/>
  <c r="BX57" i="83"/>
  <c r="BW57" i="83"/>
  <c r="BV57" i="83"/>
  <c r="BU57" i="83"/>
  <c r="BT57" i="83"/>
  <c r="BS57" i="83"/>
  <c r="BS56" i="83" s="1"/>
  <c r="BR57" i="83"/>
  <c r="BQ57" i="83"/>
  <c r="BP57" i="83"/>
  <c r="BO57" i="83"/>
  <c r="BN57" i="83"/>
  <c r="BN56" i="83" s="1"/>
  <c r="BM57" i="83"/>
  <c r="BL57" i="83"/>
  <c r="BK57" i="83"/>
  <c r="BK56" i="83" s="1"/>
  <c r="BJ57" i="83"/>
  <c r="BJ56" i="83" s="1"/>
  <c r="BI57" i="83"/>
  <c r="BH57" i="83"/>
  <c r="BG57" i="83"/>
  <c r="BF57" i="83"/>
  <c r="BE57" i="83"/>
  <c r="BD57" i="83"/>
  <c r="BC57" i="83"/>
  <c r="BC56" i="83" s="1"/>
  <c r="BB57" i="83"/>
  <c r="BA57" i="83"/>
  <c r="AZ57" i="83"/>
  <c r="AY57" i="83"/>
  <c r="AX57" i="83"/>
  <c r="AW57" i="83"/>
  <c r="AV57" i="83"/>
  <c r="AU57" i="83"/>
  <c r="AU56" i="83" s="1"/>
  <c r="AT57" i="83"/>
  <c r="AS57" i="83"/>
  <c r="AS56" i="83" s="1"/>
  <c r="AR57" i="83"/>
  <c r="AQ57" i="83"/>
  <c r="AP57" i="83"/>
  <c r="AO57" i="83"/>
  <c r="AN57" i="83"/>
  <c r="AM57" i="83"/>
  <c r="AM56" i="83" s="1"/>
  <c r="AL57" i="83"/>
  <c r="AK57" i="83"/>
  <c r="AJ57" i="83"/>
  <c r="AI57" i="83"/>
  <c r="AH57" i="83"/>
  <c r="AG57" i="83"/>
  <c r="AF57" i="83"/>
  <c r="AE57" i="83"/>
  <c r="AE56" i="83" s="1"/>
  <c r="AD57" i="83"/>
  <c r="AC57" i="83"/>
  <c r="AB57" i="83"/>
  <c r="AA57" i="83"/>
  <c r="Z57" i="83"/>
  <c r="Y57" i="83"/>
  <c r="X57" i="83"/>
  <c r="W57" i="83"/>
  <c r="W56" i="83" s="1"/>
  <c r="V57" i="83"/>
  <c r="V56" i="83" s="1"/>
  <c r="U57" i="83"/>
  <c r="T57" i="83"/>
  <c r="S57" i="83"/>
  <c r="R57" i="83"/>
  <c r="Q57" i="83"/>
  <c r="P57" i="83"/>
  <c r="O57" i="83"/>
  <c r="O56" i="83" s="1"/>
  <c r="N57" i="83"/>
  <c r="M57" i="83"/>
  <c r="L57" i="83"/>
  <c r="K57" i="83"/>
  <c r="J57" i="83"/>
  <c r="I57" i="83"/>
  <c r="H57" i="83"/>
  <c r="G57" i="83"/>
  <c r="G56" i="83" s="1"/>
  <c r="F57" i="83"/>
  <c r="E57" i="83"/>
  <c r="D57" i="83"/>
  <c r="C57" i="83"/>
  <c r="B57" i="83"/>
  <c r="BU56" i="83"/>
  <c r="BE56" i="83"/>
  <c r="AW56" i="83"/>
  <c r="AO56" i="83"/>
  <c r="AL56" i="83"/>
  <c r="AG56" i="83"/>
  <c r="Y56" i="83"/>
  <c r="Q56" i="83"/>
  <c r="I56" i="83"/>
  <c r="CC55" i="83"/>
  <c r="CB55" i="83"/>
  <c r="CC54" i="83"/>
  <c r="CB54" i="83"/>
  <c r="CC53" i="83"/>
  <c r="CB53" i="83"/>
  <c r="CC52" i="83"/>
  <c r="CB52" i="83"/>
  <c r="CC51" i="83"/>
  <c r="CB51" i="83"/>
  <c r="CC50" i="83"/>
  <c r="CB50" i="83"/>
  <c r="CC49" i="83"/>
  <c r="CB49" i="83"/>
  <c r="CC48" i="83"/>
  <c r="CB48" i="83"/>
  <c r="CC47" i="83"/>
  <c r="CB47" i="83"/>
  <c r="CC46" i="83"/>
  <c r="CB46" i="83"/>
  <c r="CA45" i="83"/>
  <c r="BZ45" i="83"/>
  <c r="BY45" i="83"/>
  <c r="BX45" i="83"/>
  <c r="BW45" i="83"/>
  <c r="BV45" i="83"/>
  <c r="BU45" i="83"/>
  <c r="BT45" i="83"/>
  <c r="BS45" i="83"/>
  <c r="BR45" i="83"/>
  <c r="BQ45" i="83"/>
  <c r="BP45" i="83"/>
  <c r="BO45" i="83"/>
  <c r="BN45" i="83"/>
  <c r="BM45" i="83"/>
  <c r="BL45" i="83"/>
  <c r="BK45" i="83"/>
  <c r="BJ45" i="83"/>
  <c r="BI45" i="83"/>
  <c r="BH45" i="83"/>
  <c r="BG45" i="83"/>
  <c r="BF45" i="83"/>
  <c r="BE45" i="83"/>
  <c r="BD45" i="83"/>
  <c r="BC45" i="83"/>
  <c r="BB45" i="83"/>
  <c r="BA45" i="83"/>
  <c r="AZ45" i="83"/>
  <c r="AY45" i="83"/>
  <c r="AX45" i="83"/>
  <c r="AW45" i="83"/>
  <c r="AV45" i="83"/>
  <c r="AU45" i="83"/>
  <c r="AT45" i="83"/>
  <c r="AS45" i="83"/>
  <c r="AR45" i="83"/>
  <c r="AQ45" i="83"/>
  <c r="AP45" i="83"/>
  <c r="AO45" i="83"/>
  <c r="AN45" i="83"/>
  <c r="AM45" i="83"/>
  <c r="AL45" i="83"/>
  <c r="AK45" i="83"/>
  <c r="AJ45" i="83"/>
  <c r="AI45" i="83"/>
  <c r="AH45" i="83"/>
  <c r="AG45" i="83"/>
  <c r="AF45" i="83"/>
  <c r="AE45" i="83"/>
  <c r="AD45" i="83"/>
  <c r="AC45" i="83"/>
  <c r="AB45" i="83"/>
  <c r="AA45" i="83"/>
  <c r="Z45" i="83"/>
  <c r="Y45" i="83"/>
  <c r="X45" i="83"/>
  <c r="W45" i="83"/>
  <c r="V45" i="83"/>
  <c r="U45" i="83"/>
  <c r="T45" i="83"/>
  <c r="S45" i="83"/>
  <c r="R45" i="83"/>
  <c r="Q45" i="83"/>
  <c r="P45" i="83"/>
  <c r="O45" i="83"/>
  <c r="N45" i="83"/>
  <c r="M45" i="83"/>
  <c r="L45" i="83"/>
  <c r="K45" i="83"/>
  <c r="J45" i="83"/>
  <c r="I45" i="83"/>
  <c r="H45" i="83"/>
  <c r="G45" i="83"/>
  <c r="F45" i="83"/>
  <c r="E45" i="83"/>
  <c r="D45" i="83"/>
  <c r="C45" i="83"/>
  <c r="B45" i="83"/>
  <c r="CC44" i="83"/>
  <c r="CB44" i="83"/>
  <c r="CC43" i="83"/>
  <c r="CB43" i="83"/>
  <c r="CC42" i="83"/>
  <c r="CB42" i="83"/>
  <c r="CC41" i="83"/>
  <c r="CB41" i="83"/>
  <c r="CC40" i="83"/>
  <c r="CB40" i="83"/>
  <c r="CC39" i="83"/>
  <c r="CB39" i="83"/>
  <c r="CC38" i="83"/>
  <c r="CB38" i="83"/>
  <c r="CC37" i="83"/>
  <c r="CB37" i="83"/>
  <c r="CC36" i="83"/>
  <c r="CB36" i="83"/>
  <c r="CC35" i="83"/>
  <c r="CB35" i="83"/>
  <c r="CA34" i="83"/>
  <c r="BZ34" i="83"/>
  <c r="BY34" i="83"/>
  <c r="BY33" i="83" s="1"/>
  <c r="BX34" i="83"/>
  <c r="BW34" i="83"/>
  <c r="BV34" i="83"/>
  <c r="BU34" i="83"/>
  <c r="BT34" i="83"/>
  <c r="BS34" i="83"/>
  <c r="BR34" i="83"/>
  <c r="BQ34" i="83"/>
  <c r="BQ33" i="83" s="1"/>
  <c r="BP34" i="83"/>
  <c r="BO34" i="83"/>
  <c r="BN34" i="83"/>
  <c r="BN33" i="83" s="1"/>
  <c r="BM34" i="83"/>
  <c r="BL34" i="83"/>
  <c r="BK34" i="83"/>
  <c r="BJ34" i="83"/>
  <c r="BI34" i="83"/>
  <c r="BI33" i="83" s="1"/>
  <c r="BH34" i="83"/>
  <c r="BG34" i="83"/>
  <c r="BF34" i="83"/>
  <c r="BE34" i="83"/>
  <c r="BD34" i="83"/>
  <c r="BC34" i="83"/>
  <c r="BC33" i="83" s="1"/>
  <c r="BB34" i="83"/>
  <c r="BA34" i="83"/>
  <c r="BA33" i="83" s="1"/>
  <c r="AZ34" i="83"/>
  <c r="AY34" i="83"/>
  <c r="AX34" i="83"/>
  <c r="AX33" i="83" s="1"/>
  <c r="AW34" i="83"/>
  <c r="AV34" i="83"/>
  <c r="AU34" i="83"/>
  <c r="AT34" i="83"/>
  <c r="AS34" i="83"/>
  <c r="AS33" i="83" s="1"/>
  <c r="AR34" i="83"/>
  <c r="AQ34" i="83"/>
  <c r="AP34" i="83"/>
  <c r="AO34" i="83"/>
  <c r="AN34" i="83"/>
  <c r="AM34" i="83"/>
  <c r="AL34" i="83"/>
  <c r="AK34" i="83"/>
  <c r="AK33" i="83" s="1"/>
  <c r="AJ34" i="83"/>
  <c r="AI34" i="83"/>
  <c r="AH34" i="83"/>
  <c r="AG34" i="83"/>
  <c r="AF34" i="83"/>
  <c r="AE34" i="83"/>
  <c r="AE33" i="83" s="1"/>
  <c r="AD34" i="83"/>
  <c r="AC34" i="83"/>
  <c r="AC33" i="83" s="1"/>
  <c r="AB34" i="83"/>
  <c r="AA34" i="83"/>
  <c r="Z34" i="83"/>
  <c r="Y34" i="83"/>
  <c r="X34" i="83"/>
  <c r="W34" i="83"/>
  <c r="V34" i="83"/>
  <c r="U34" i="83"/>
  <c r="U33" i="83" s="1"/>
  <c r="T34" i="83"/>
  <c r="S34" i="83"/>
  <c r="R34" i="83"/>
  <c r="Q34" i="83"/>
  <c r="P34" i="83"/>
  <c r="O34" i="83"/>
  <c r="N34" i="83"/>
  <c r="M34" i="83"/>
  <c r="M33" i="83" s="1"/>
  <c r="L34" i="83"/>
  <c r="K34" i="83"/>
  <c r="J34" i="83"/>
  <c r="J33" i="83" s="1"/>
  <c r="I34" i="83"/>
  <c r="H34" i="83"/>
  <c r="G34" i="83"/>
  <c r="F34" i="83"/>
  <c r="E34" i="83"/>
  <c r="E33" i="83" s="1"/>
  <c r="D34" i="83"/>
  <c r="C34" i="83"/>
  <c r="B34" i="83"/>
  <c r="BU33" i="83"/>
  <c r="BS33" i="83"/>
  <c r="BK33" i="83"/>
  <c r="BJ33" i="83"/>
  <c r="BE33" i="83"/>
  <c r="AM33" i="83"/>
  <c r="AG33" i="83"/>
  <c r="Y33" i="83"/>
  <c r="W33" i="83"/>
  <c r="G33" i="83"/>
  <c r="CC32" i="83"/>
  <c r="CB32" i="83"/>
  <c r="CC31" i="83"/>
  <c r="CB31" i="83"/>
  <c r="CC30" i="83"/>
  <c r="CB30" i="83"/>
  <c r="CC29" i="83"/>
  <c r="CB29" i="83"/>
  <c r="CC28" i="83"/>
  <c r="CB28" i="83"/>
  <c r="CC27" i="83"/>
  <c r="CB27" i="83"/>
  <c r="CC26" i="83"/>
  <c r="CB26" i="83"/>
  <c r="CC25" i="83"/>
  <c r="CB25" i="83"/>
  <c r="CC24" i="83"/>
  <c r="CB24" i="83"/>
  <c r="CC23" i="83"/>
  <c r="CB23" i="83"/>
  <c r="CA22" i="83"/>
  <c r="BZ22" i="83"/>
  <c r="BY22" i="83"/>
  <c r="BX22" i="83"/>
  <c r="BW22" i="83"/>
  <c r="BV22" i="83"/>
  <c r="BU22" i="83"/>
  <c r="BT22" i="83"/>
  <c r="BS22" i="83"/>
  <c r="BR22" i="83"/>
  <c r="BQ22" i="83"/>
  <c r="BP22" i="83"/>
  <c r="BO22" i="83"/>
  <c r="BN22" i="83"/>
  <c r="BM22" i="83"/>
  <c r="BL22" i="83"/>
  <c r="BK22" i="83"/>
  <c r="BJ22" i="83"/>
  <c r="BI22" i="83"/>
  <c r="BH22" i="83"/>
  <c r="BG22" i="83"/>
  <c r="BF22" i="83"/>
  <c r="BE22" i="83"/>
  <c r="BD22" i="83"/>
  <c r="BC22" i="83"/>
  <c r="BB22" i="83"/>
  <c r="BA22" i="83"/>
  <c r="AZ22" i="83"/>
  <c r="AZ10" i="83" s="1"/>
  <c r="AY22" i="83"/>
  <c r="AX22" i="83"/>
  <c r="AW22" i="83"/>
  <c r="AV22" i="83"/>
  <c r="AU22" i="83"/>
  <c r="AT22" i="83"/>
  <c r="AS22" i="83"/>
  <c r="AR22" i="83"/>
  <c r="AQ22" i="83"/>
  <c r="AP22" i="83"/>
  <c r="AO22" i="83"/>
  <c r="AN22" i="83"/>
  <c r="AM22" i="83"/>
  <c r="AL22" i="83"/>
  <c r="AK22" i="83"/>
  <c r="AJ22" i="83"/>
  <c r="AI22" i="83"/>
  <c r="AH22" i="83"/>
  <c r="AG22" i="83"/>
  <c r="AF22" i="83"/>
  <c r="AE22" i="83"/>
  <c r="AD22" i="83"/>
  <c r="AC22" i="83"/>
  <c r="AB22" i="83"/>
  <c r="AA22" i="83"/>
  <c r="Z22" i="83"/>
  <c r="Y22" i="83"/>
  <c r="X22" i="83"/>
  <c r="W22" i="83"/>
  <c r="V22" i="83"/>
  <c r="U22" i="83"/>
  <c r="T22" i="83"/>
  <c r="T10" i="83" s="1"/>
  <c r="S22" i="83"/>
  <c r="R22" i="83"/>
  <c r="Q22" i="83"/>
  <c r="P22" i="83"/>
  <c r="O22" i="83"/>
  <c r="N22" i="83"/>
  <c r="M22" i="83"/>
  <c r="L22" i="83"/>
  <c r="K22" i="83"/>
  <c r="J22" i="83"/>
  <c r="I22" i="83"/>
  <c r="H22" i="83"/>
  <c r="G22" i="83"/>
  <c r="F22" i="83"/>
  <c r="E22" i="83"/>
  <c r="D22" i="83"/>
  <c r="C22" i="83"/>
  <c r="B22" i="83"/>
  <c r="CC21" i="83"/>
  <c r="CB21" i="83"/>
  <c r="CC20" i="83"/>
  <c r="CB20" i="83"/>
  <c r="CC19" i="83"/>
  <c r="CB19" i="83"/>
  <c r="CC18" i="83"/>
  <c r="CB18" i="83"/>
  <c r="CC17" i="83"/>
  <c r="CB17" i="83"/>
  <c r="CC16" i="83"/>
  <c r="CB16" i="83"/>
  <c r="CC15" i="83"/>
  <c r="CB15" i="83"/>
  <c r="CC14" i="83"/>
  <c r="CB14" i="83"/>
  <c r="CC13" i="83"/>
  <c r="CB13" i="83"/>
  <c r="CC12" i="83"/>
  <c r="CB12" i="83"/>
  <c r="CA11" i="83"/>
  <c r="BZ11" i="83"/>
  <c r="BZ10" i="83" s="1"/>
  <c r="BY11" i="83"/>
  <c r="BY10" i="83" s="1"/>
  <c r="BX11" i="83"/>
  <c r="BW11" i="83"/>
  <c r="BV11" i="83"/>
  <c r="BV10" i="83" s="1"/>
  <c r="BU11" i="83"/>
  <c r="BT11" i="83"/>
  <c r="BS11" i="83"/>
  <c r="BR11" i="83"/>
  <c r="BR10" i="83" s="1"/>
  <c r="BQ11" i="83"/>
  <c r="BQ10" i="83" s="1"/>
  <c r="BP11" i="83"/>
  <c r="BO11" i="83"/>
  <c r="BN11" i="83"/>
  <c r="BN10" i="83" s="1"/>
  <c r="BM11" i="83"/>
  <c r="BL11" i="83"/>
  <c r="BK11" i="83"/>
  <c r="BJ11" i="83"/>
  <c r="BJ10" i="83" s="1"/>
  <c r="BI11" i="83"/>
  <c r="BI10" i="83" s="1"/>
  <c r="BH11" i="83"/>
  <c r="BG11" i="83"/>
  <c r="BF11" i="83"/>
  <c r="BF10" i="83" s="1"/>
  <c r="BE11" i="83"/>
  <c r="BE10" i="83" s="1"/>
  <c r="BD11" i="83"/>
  <c r="BC11" i="83"/>
  <c r="BB11" i="83"/>
  <c r="BB10" i="83" s="1"/>
  <c r="BA11" i="83"/>
  <c r="BA10" i="83" s="1"/>
  <c r="AZ11" i="83"/>
  <c r="AY11" i="83"/>
  <c r="AX11" i="83"/>
  <c r="AX10" i="83" s="1"/>
  <c r="AW11" i="83"/>
  <c r="AV11" i="83"/>
  <c r="AU11" i="83"/>
  <c r="AT11" i="83"/>
  <c r="AT10" i="83" s="1"/>
  <c r="AS11" i="83"/>
  <c r="AS10" i="83" s="1"/>
  <c r="AR11" i="83"/>
  <c r="AQ11" i="83"/>
  <c r="AP11" i="83"/>
  <c r="AP10" i="83" s="1"/>
  <c r="AO11" i="83"/>
  <c r="AN11" i="83"/>
  <c r="AM11" i="83"/>
  <c r="AM10" i="83" s="1"/>
  <c r="AL11" i="83"/>
  <c r="AL10" i="83" s="1"/>
  <c r="AK11" i="83"/>
  <c r="AK10" i="83" s="1"/>
  <c r="AJ11" i="83"/>
  <c r="AI11" i="83"/>
  <c r="AH11" i="83"/>
  <c r="AH10" i="83" s="1"/>
  <c r="AG11" i="83"/>
  <c r="AG10" i="83" s="1"/>
  <c r="AF11" i="83"/>
  <c r="AE11" i="83"/>
  <c r="AD11" i="83"/>
  <c r="AD10" i="83" s="1"/>
  <c r="AC11" i="83"/>
  <c r="AC10" i="83" s="1"/>
  <c r="AB11" i="83"/>
  <c r="AA11" i="83"/>
  <c r="Z11" i="83"/>
  <c r="Z10" i="83" s="1"/>
  <c r="Y11" i="83"/>
  <c r="X11" i="83"/>
  <c r="W11" i="83"/>
  <c r="V11" i="83"/>
  <c r="V10" i="83" s="1"/>
  <c r="U11" i="83"/>
  <c r="T11" i="83"/>
  <c r="S11" i="83"/>
  <c r="R11" i="83"/>
  <c r="R10" i="83" s="1"/>
  <c r="Q11" i="83"/>
  <c r="P11" i="83"/>
  <c r="O11" i="83"/>
  <c r="O10" i="83" s="1"/>
  <c r="N11" i="83"/>
  <c r="N10" i="83" s="1"/>
  <c r="M11" i="83"/>
  <c r="M10" i="83" s="1"/>
  <c r="L11" i="83"/>
  <c r="K11" i="83"/>
  <c r="J11" i="83"/>
  <c r="J10" i="83" s="1"/>
  <c r="I11" i="83"/>
  <c r="H11" i="83"/>
  <c r="G11" i="83"/>
  <c r="F11" i="83"/>
  <c r="F10" i="83" s="1"/>
  <c r="E11" i="83"/>
  <c r="E10" i="83" s="1"/>
  <c r="D11" i="83"/>
  <c r="C11" i="83"/>
  <c r="B11" i="83"/>
  <c r="B10" i="83" s="1"/>
  <c r="U10" i="83"/>
  <c r="I10" i="83"/>
  <c r="CD188" i="82"/>
  <c r="CC188" i="82"/>
  <c r="CD187" i="82"/>
  <c r="CC187" i="82"/>
  <c r="CD186" i="82"/>
  <c r="CC186" i="82"/>
  <c r="CD185" i="82"/>
  <c r="CC185" i="82"/>
  <c r="CD184" i="82"/>
  <c r="CC184" i="82"/>
  <c r="CD183" i="82"/>
  <c r="CC183" i="82"/>
  <c r="CD182" i="82"/>
  <c r="CC182" i="82"/>
  <c r="CD181" i="82"/>
  <c r="CC181" i="82"/>
  <c r="CD180" i="82"/>
  <c r="CC180" i="82"/>
  <c r="CC178" i="82" s="1"/>
  <c r="CD179" i="82"/>
  <c r="CC179" i="82"/>
  <c r="CB178" i="82"/>
  <c r="CA178" i="82"/>
  <c r="BZ178" i="82"/>
  <c r="BY178" i="82"/>
  <c r="BX178" i="82"/>
  <c r="BW178" i="82"/>
  <c r="BV178" i="82"/>
  <c r="BU178" i="82"/>
  <c r="BT178" i="82"/>
  <c r="BS178" i="82"/>
  <c r="BR178" i="82"/>
  <c r="BQ178" i="82"/>
  <c r="BP178" i="82"/>
  <c r="BO178" i="82"/>
  <c r="BN178" i="82"/>
  <c r="BM178" i="82"/>
  <c r="BL178" i="82"/>
  <c r="BK178" i="82"/>
  <c r="BJ178" i="82"/>
  <c r="BI178" i="82"/>
  <c r="BH178" i="82"/>
  <c r="BG178" i="82"/>
  <c r="BF178" i="82"/>
  <c r="BE178" i="82"/>
  <c r="BD178" i="82"/>
  <c r="BC178" i="82"/>
  <c r="BB178" i="82"/>
  <c r="BA178" i="82"/>
  <c r="AZ178" i="82"/>
  <c r="AY178" i="82"/>
  <c r="AX178" i="82"/>
  <c r="AW178" i="82"/>
  <c r="AV178" i="82"/>
  <c r="AU178" i="82"/>
  <c r="AT178" i="82"/>
  <c r="AS178" i="82"/>
  <c r="AR178" i="82"/>
  <c r="AQ178" i="82"/>
  <c r="AP178" i="82"/>
  <c r="AO178" i="82"/>
  <c r="AN178" i="82"/>
  <c r="AM178" i="82"/>
  <c r="AL178" i="82"/>
  <c r="AK178" i="82"/>
  <c r="AJ178" i="82"/>
  <c r="AI178" i="82"/>
  <c r="AH178" i="82"/>
  <c r="AG178" i="82"/>
  <c r="AF178" i="82"/>
  <c r="AE178" i="82"/>
  <c r="AD178" i="82"/>
  <c r="AC178" i="82"/>
  <c r="AB178" i="82"/>
  <c r="AA178" i="82"/>
  <c r="Z178" i="82"/>
  <c r="Y178" i="82"/>
  <c r="X178" i="82"/>
  <c r="W178" i="82"/>
  <c r="V178" i="82"/>
  <c r="U178" i="82"/>
  <c r="T178" i="82"/>
  <c r="S178" i="82"/>
  <c r="R178" i="82"/>
  <c r="Q178" i="82"/>
  <c r="P178" i="82"/>
  <c r="O178" i="82"/>
  <c r="N178" i="82"/>
  <c r="M178" i="82"/>
  <c r="L178" i="82"/>
  <c r="K178" i="82"/>
  <c r="J178" i="82"/>
  <c r="I178" i="82"/>
  <c r="H178" i="82"/>
  <c r="G178" i="82"/>
  <c r="F178" i="82"/>
  <c r="E178" i="82"/>
  <c r="D178" i="82"/>
  <c r="C178" i="82"/>
  <c r="CD177" i="82"/>
  <c r="CC177" i="82"/>
  <c r="CD176" i="82"/>
  <c r="CC176" i="82"/>
  <c r="CD175" i="82"/>
  <c r="CC175" i="82"/>
  <c r="CD174" i="82"/>
  <c r="CC174" i="82"/>
  <c r="CD173" i="82"/>
  <c r="CC173" i="82"/>
  <c r="CD172" i="82"/>
  <c r="CC172" i="82"/>
  <c r="CD171" i="82"/>
  <c r="CC171" i="82"/>
  <c r="CD170" i="82"/>
  <c r="CC170" i="82"/>
  <c r="CD169" i="82"/>
  <c r="CC169" i="82"/>
  <c r="CD168" i="82"/>
  <c r="CC168" i="82"/>
  <c r="CB167" i="82"/>
  <c r="CA167" i="82"/>
  <c r="BZ167" i="82"/>
  <c r="BY167" i="82"/>
  <c r="BX167" i="82"/>
  <c r="BW167" i="82"/>
  <c r="BV167" i="82"/>
  <c r="BU167" i="82"/>
  <c r="BT167" i="82"/>
  <c r="BS167" i="82"/>
  <c r="BR167" i="82"/>
  <c r="BQ167" i="82"/>
  <c r="BP167" i="82"/>
  <c r="BO167" i="82"/>
  <c r="BN167" i="82"/>
  <c r="BM167" i="82"/>
  <c r="BL167" i="82"/>
  <c r="BK167" i="82"/>
  <c r="BJ167" i="82"/>
  <c r="BI167" i="82"/>
  <c r="BH167" i="82"/>
  <c r="BG167" i="82"/>
  <c r="BF167" i="82"/>
  <c r="BE167" i="82"/>
  <c r="BD167" i="82"/>
  <c r="BC167" i="82"/>
  <c r="BB167" i="82"/>
  <c r="BA167" i="82"/>
  <c r="AZ167" i="82"/>
  <c r="AY167" i="82"/>
  <c r="AX167" i="82"/>
  <c r="AW167" i="82"/>
  <c r="AV167" i="82"/>
  <c r="AU167" i="82"/>
  <c r="AT167" i="82"/>
  <c r="AS167" i="82"/>
  <c r="AR167" i="82"/>
  <c r="AQ167" i="82"/>
  <c r="AP167" i="82"/>
  <c r="AO167" i="82"/>
  <c r="AN167" i="82"/>
  <c r="AM167" i="82"/>
  <c r="AL167" i="82"/>
  <c r="AK167" i="82"/>
  <c r="AJ167" i="82"/>
  <c r="AI167" i="82"/>
  <c r="AH167" i="82"/>
  <c r="AG167" i="82"/>
  <c r="AF167" i="82"/>
  <c r="AE167" i="82"/>
  <c r="AD167" i="82"/>
  <c r="AC167" i="82"/>
  <c r="AB167" i="82"/>
  <c r="AA167" i="82"/>
  <c r="Z167" i="82"/>
  <c r="Y167" i="82"/>
  <c r="X167" i="82"/>
  <c r="W167" i="82"/>
  <c r="V167" i="82"/>
  <c r="U167" i="82"/>
  <c r="T167" i="82"/>
  <c r="S167" i="82"/>
  <c r="R167" i="82"/>
  <c r="Q167" i="82"/>
  <c r="P167" i="82"/>
  <c r="O167" i="82"/>
  <c r="N167" i="82"/>
  <c r="M167" i="82"/>
  <c r="L167" i="82"/>
  <c r="K167" i="82"/>
  <c r="J167" i="82"/>
  <c r="I167" i="82"/>
  <c r="H167" i="82"/>
  <c r="G167" i="82"/>
  <c r="F167" i="82"/>
  <c r="E167" i="82"/>
  <c r="D167" i="82"/>
  <c r="C167" i="82"/>
  <c r="CD166" i="82"/>
  <c r="CC166" i="82"/>
  <c r="CD165" i="82"/>
  <c r="CC165" i="82"/>
  <c r="CD164" i="82"/>
  <c r="CC164" i="82"/>
  <c r="CD163" i="82"/>
  <c r="CC163" i="82"/>
  <c r="CD162" i="82"/>
  <c r="CC162" i="82"/>
  <c r="CD161" i="82"/>
  <c r="CC161" i="82"/>
  <c r="CD160" i="82"/>
  <c r="CC160" i="82"/>
  <c r="CD159" i="82"/>
  <c r="CC159" i="82"/>
  <c r="CD158" i="82"/>
  <c r="CC158" i="82"/>
  <c r="CD157" i="82"/>
  <c r="CC157" i="82"/>
  <c r="CB156" i="82"/>
  <c r="CA156" i="82"/>
  <c r="BZ156" i="82"/>
  <c r="BY156" i="82"/>
  <c r="BX156" i="82"/>
  <c r="BW156" i="82"/>
  <c r="BV156" i="82"/>
  <c r="BU156" i="82"/>
  <c r="BT156" i="82"/>
  <c r="BS156" i="82"/>
  <c r="BR156" i="82"/>
  <c r="BQ156" i="82"/>
  <c r="BP156" i="82"/>
  <c r="BO156" i="82"/>
  <c r="BN156" i="82"/>
  <c r="BM156" i="82"/>
  <c r="BL156" i="82"/>
  <c r="BK156" i="82"/>
  <c r="BJ156" i="82"/>
  <c r="BI156" i="82"/>
  <c r="BH156" i="82"/>
  <c r="BG156" i="82"/>
  <c r="BF156" i="82"/>
  <c r="BE156" i="82"/>
  <c r="BD156" i="82"/>
  <c r="BC156" i="82"/>
  <c r="BB156" i="82"/>
  <c r="BA156" i="82"/>
  <c r="AZ156" i="82"/>
  <c r="AY156" i="82"/>
  <c r="AX156" i="82"/>
  <c r="AW156" i="82"/>
  <c r="AV156" i="82"/>
  <c r="AU156" i="82"/>
  <c r="AT156" i="82"/>
  <c r="AS156" i="82"/>
  <c r="AR156" i="82"/>
  <c r="AQ156" i="82"/>
  <c r="AP156" i="82"/>
  <c r="AO156" i="82"/>
  <c r="AN156" i="82"/>
  <c r="AM156" i="82"/>
  <c r="AL156" i="82"/>
  <c r="AK156" i="82"/>
  <c r="AJ156" i="82"/>
  <c r="AI156" i="82"/>
  <c r="AH156" i="82"/>
  <c r="AG156" i="82"/>
  <c r="AF156" i="82"/>
  <c r="AE156" i="82"/>
  <c r="AD156" i="82"/>
  <c r="AC156" i="82"/>
  <c r="AB156" i="82"/>
  <c r="AA156" i="82"/>
  <c r="Z156" i="82"/>
  <c r="Y156" i="82"/>
  <c r="X156" i="82"/>
  <c r="W156" i="82"/>
  <c r="V156" i="82"/>
  <c r="U156" i="82"/>
  <c r="T156" i="82"/>
  <c r="S156" i="82"/>
  <c r="R156" i="82"/>
  <c r="Q156" i="82"/>
  <c r="P156" i="82"/>
  <c r="O156" i="82"/>
  <c r="N156" i="82"/>
  <c r="M156" i="82"/>
  <c r="L156" i="82"/>
  <c r="K156" i="82"/>
  <c r="J156" i="82"/>
  <c r="I156" i="82"/>
  <c r="H156" i="82"/>
  <c r="G156" i="82"/>
  <c r="F156" i="82"/>
  <c r="E156" i="82"/>
  <c r="D156" i="82"/>
  <c r="C156" i="82"/>
  <c r="CD155" i="82"/>
  <c r="CC155" i="82"/>
  <c r="CD154" i="82"/>
  <c r="CC154" i="82"/>
  <c r="CD153" i="82"/>
  <c r="CC153" i="82"/>
  <c r="CD152" i="82"/>
  <c r="CC152" i="82"/>
  <c r="CD151" i="82"/>
  <c r="CC151" i="82"/>
  <c r="CD150" i="82"/>
  <c r="CC150" i="82"/>
  <c r="CD149" i="82"/>
  <c r="CC149" i="82"/>
  <c r="CD148" i="82"/>
  <c r="CC148" i="82"/>
  <c r="CD147" i="82"/>
  <c r="CC147" i="82"/>
  <c r="CD146" i="82"/>
  <c r="CC146" i="82"/>
  <c r="CB145" i="82"/>
  <c r="CA145" i="82"/>
  <c r="BZ145" i="82"/>
  <c r="BY145" i="82"/>
  <c r="BX145" i="82"/>
  <c r="BW145" i="82"/>
  <c r="BV145" i="82"/>
  <c r="BU145" i="82"/>
  <c r="BT145" i="82"/>
  <c r="BS145" i="82"/>
  <c r="BR145" i="82"/>
  <c r="BQ145" i="82"/>
  <c r="BP145" i="82"/>
  <c r="BO145" i="82"/>
  <c r="BN145" i="82"/>
  <c r="BM145" i="82"/>
  <c r="BL145" i="82"/>
  <c r="BK145" i="82"/>
  <c r="BJ145" i="82"/>
  <c r="BI145" i="82"/>
  <c r="BH145" i="82"/>
  <c r="BG145" i="82"/>
  <c r="BF145" i="82"/>
  <c r="BE145" i="82"/>
  <c r="BD145" i="82"/>
  <c r="BC145" i="82"/>
  <c r="BB145" i="82"/>
  <c r="BA145" i="82"/>
  <c r="AZ145" i="82"/>
  <c r="AY145" i="82"/>
  <c r="AX145" i="82"/>
  <c r="AW145" i="82"/>
  <c r="AV145" i="82"/>
  <c r="AU145" i="82"/>
  <c r="AT145" i="82"/>
  <c r="AS145" i="82"/>
  <c r="AR145" i="82"/>
  <c r="AQ145" i="82"/>
  <c r="AP145" i="82"/>
  <c r="AO145" i="82"/>
  <c r="AN145" i="82"/>
  <c r="AM145" i="82"/>
  <c r="AL145" i="82"/>
  <c r="AK145" i="82"/>
  <c r="AJ145" i="82"/>
  <c r="AI145" i="82"/>
  <c r="AH145" i="82"/>
  <c r="AG145" i="82"/>
  <c r="AF145" i="82"/>
  <c r="AE145" i="82"/>
  <c r="AD145" i="82"/>
  <c r="AC145" i="82"/>
  <c r="AB145" i="82"/>
  <c r="AA145" i="82"/>
  <c r="Z145" i="82"/>
  <c r="Y145" i="82"/>
  <c r="X145" i="82"/>
  <c r="W145" i="82"/>
  <c r="V145" i="82"/>
  <c r="U145" i="82"/>
  <c r="T145" i="82"/>
  <c r="S145" i="82"/>
  <c r="R145" i="82"/>
  <c r="Q145" i="82"/>
  <c r="P145" i="82"/>
  <c r="O145" i="82"/>
  <c r="N145" i="82"/>
  <c r="M145" i="82"/>
  <c r="L145" i="82"/>
  <c r="K145" i="82"/>
  <c r="J145" i="82"/>
  <c r="I145" i="82"/>
  <c r="H145" i="82"/>
  <c r="G145" i="82"/>
  <c r="F145" i="82"/>
  <c r="E145" i="82"/>
  <c r="D145" i="82"/>
  <c r="C145" i="82"/>
  <c r="CD143" i="82"/>
  <c r="CC143" i="82"/>
  <c r="CD142" i="82"/>
  <c r="CC142" i="82"/>
  <c r="CD141" i="82"/>
  <c r="CC141" i="82"/>
  <c r="CD140" i="82"/>
  <c r="CC140" i="82"/>
  <c r="CD139" i="82"/>
  <c r="CC139" i="82"/>
  <c r="CD138" i="82"/>
  <c r="CC138" i="82"/>
  <c r="CD137" i="82"/>
  <c r="CC137" i="82"/>
  <c r="CD136" i="82"/>
  <c r="CC136" i="82"/>
  <c r="CD135" i="82"/>
  <c r="CC135" i="82"/>
  <c r="CD134" i="82"/>
  <c r="CC134" i="82"/>
  <c r="CB133" i="82"/>
  <c r="CA133" i="82"/>
  <c r="BZ133" i="82"/>
  <c r="BY133" i="82"/>
  <c r="BX133" i="82"/>
  <c r="BW133" i="82"/>
  <c r="BV133" i="82"/>
  <c r="BU133" i="82"/>
  <c r="BT133" i="82"/>
  <c r="BS133" i="82"/>
  <c r="BR133" i="82"/>
  <c r="BQ133" i="82"/>
  <c r="BP133" i="82"/>
  <c r="BO133" i="82"/>
  <c r="BN133" i="82"/>
  <c r="BM133" i="82"/>
  <c r="BL133" i="82"/>
  <c r="BK133" i="82"/>
  <c r="BJ133" i="82"/>
  <c r="BI133" i="82"/>
  <c r="BH133" i="82"/>
  <c r="BG133" i="82"/>
  <c r="BF133" i="82"/>
  <c r="BE133" i="82"/>
  <c r="BD133" i="82"/>
  <c r="BC133" i="82"/>
  <c r="BB133" i="82"/>
  <c r="BA133" i="82"/>
  <c r="AZ133" i="82"/>
  <c r="AY133" i="82"/>
  <c r="AX133" i="82"/>
  <c r="AW133" i="82"/>
  <c r="AV133" i="82"/>
  <c r="AU133" i="82"/>
  <c r="AT133" i="82"/>
  <c r="AS133" i="82"/>
  <c r="AR133" i="82"/>
  <c r="AQ133" i="82"/>
  <c r="AP133" i="82"/>
  <c r="AO133" i="82"/>
  <c r="AN133" i="82"/>
  <c r="AM133" i="82"/>
  <c r="AL133" i="82"/>
  <c r="AK133" i="82"/>
  <c r="AJ133" i="82"/>
  <c r="AI133" i="82"/>
  <c r="AH133" i="82"/>
  <c r="AG133" i="82"/>
  <c r="AF133" i="82"/>
  <c r="AE133" i="82"/>
  <c r="AD133" i="82"/>
  <c r="AC133" i="82"/>
  <c r="AB133" i="82"/>
  <c r="AA133" i="82"/>
  <c r="Z133" i="82"/>
  <c r="Y133" i="82"/>
  <c r="X133" i="82"/>
  <c r="W133" i="82"/>
  <c r="V133" i="82"/>
  <c r="U133" i="82"/>
  <c r="T133" i="82"/>
  <c r="S133" i="82"/>
  <c r="R133" i="82"/>
  <c r="Q133" i="82"/>
  <c r="P133" i="82"/>
  <c r="O133" i="82"/>
  <c r="N133" i="82"/>
  <c r="M133" i="82"/>
  <c r="L133" i="82"/>
  <c r="K133" i="82"/>
  <c r="J133" i="82"/>
  <c r="I133" i="82"/>
  <c r="H133" i="82"/>
  <c r="G133" i="82"/>
  <c r="F133" i="82"/>
  <c r="E133" i="82"/>
  <c r="D133" i="82"/>
  <c r="C133" i="82"/>
  <c r="CD132" i="82"/>
  <c r="CC132" i="82"/>
  <c r="CD131" i="82"/>
  <c r="CC131" i="82"/>
  <c r="CD130" i="82"/>
  <c r="CC130" i="82"/>
  <c r="CD129" i="82"/>
  <c r="CC129" i="82"/>
  <c r="CD128" i="82"/>
  <c r="CC128" i="82"/>
  <c r="CD127" i="82"/>
  <c r="CC127" i="82"/>
  <c r="CD126" i="82"/>
  <c r="CC126" i="82"/>
  <c r="CD125" i="82"/>
  <c r="CC125" i="82"/>
  <c r="CD124" i="82"/>
  <c r="CC124" i="82"/>
  <c r="CD123" i="82"/>
  <c r="CC123" i="82"/>
  <c r="CB122" i="82"/>
  <c r="CA122" i="82"/>
  <c r="BZ122" i="82"/>
  <c r="BY122" i="82"/>
  <c r="BX122" i="82"/>
  <c r="BW122" i="82"/>
  <c r="BV122" i="82"/>
  <c r="BU122" i="82"/>
  <c r="BT122" i="82"/>
  <c r="BS122" i="82"/>
  <c r="BR122" i="82"/>
  <c r="BQ122" i="82"/>
  <c r="BP122" i="82"/>
  <c r="BO122" i="82"/>
  <c r="BN122" i="82"/>
  <c r="BM122" i="82"/>
  <c r="BL122" i="82"/>
  <c r="BK122" i="82"/>
  <c r="BJ122" i="82"/>
  <c r="BI122" i="82"/>
  <c r="BH122" i="82"/>
  <c r="BG122" i="82"/>
  <c r="BF122" i="82"/>
  <c r="BE122" i="82"/>
  <c r="BD122" i="82"/>
  <c r="BC122" i="82"/>
  <c r="BB122" i="82"/>
  <c r="BA122" i="82"/>
  <c r="AZ122" i="82"/>
  <c r="AY122" i="82"/>
  <c r="AX122" i="82"/>
  <c r="AW122" i="82"/>
  <c r="AV122" i="82"/>
  <c r="AU122" i="82"/>
  <c r="AT122" i="82"/>
  <c r="AS122" i="82"/>
  <c r="AR122" i="82"/>
  <c r="AQ122" i="82"/>
  <c r="AP122" i="82"/>
  <c r="AO122" i="82"/>
  <c r="AN122" i="82"/>
  <c r="AM122" i="82"/>
  <c r="AL122" i="82"/>
  <c r="AK122" i="82"/>
  <c r="AJ122" i="82"/>
  <c r="AI122" i="82"/>
  <c r="AH122" i="82"/>
  <c r="AG122" i="82"/>
  <c r="AF122" i="82"/>
  <c r="AE122" i="82"/>
  <c r="AD122" i="82"/>
  <c r="AC122" i="82"/>
  <c r="AB122" i="82"/>
  <c r="AA122" i="82"/>
  <c r="Z122" i="82"/>
  <c r="Y122" i="82"/>
  <c r="X122" i="82"/>
  <c r="W122" i="82"/>
  <c r="V122" i="82"/>
  <c r="U122" i="82"/>
  <c r="T122" i="82"/>
  <c r="S122" i="82"/>
  <c r="R122" i="82"/>
  <c r="Q122" i="82"/>
  <c r="P122" i="82"/>
  <c r="O122" i="82"/>
  <c r="N122" i="82"/>
  <c r="M122" i="82"/>
  <c r="L122" i="82"/>
  <c r="K122" i="82"/>
  <c r="J122" i="82"/>
  <c r="I122" i="82"/>
  <c r="H122" i="82"/>
  <c r="G122" i="82"/>
  <c r="F122" i="82"/>
  <c r="E122" i="82"/>
  <c r="D122" i="82"/>
  <c r="C122" i="82"/>
  <c r="CD121" i="82"/>
  <c r="CC121" i="82"/>
  <c r="CD120" i="82"/>
  <c r="CC120" i="82"/>
  <c r="CD119" i="82"/>
  <c r="CC119" i="82"/>
  <c r="CD118" i="82"/>
  <c r="CC118" i="82"/>
  <c r="CD117" i="82"/>
  <c r="CC117" i="82"/>
  <c r="CD116" i="82"/>
  <c r="CC116" i="82"/>
  <c r="CD115" i="82"/>
  <c r="CC115" i="82"/>
  <c r="CD114" i="82"/>
  <c r="CC114" i="82"/>
  <c r="CD113" i="82"/>
  <c r="CC113" i="82"/>
  <c r="CD112" i="82"/>
  <c r="CC112" i="82"/>
  <c r="CB111" i="82"/>
  <c r="CA111" i="82"/>
  <c r="BZ111" i="82"/>
  <c r="BY111" i="82"/>
  <c r="BX111" i="82"/>
  <c r="BW111" i="82"/>
  <c r="BV111" i="82"/>
  <c r="BU111" i="82"/>
  <c r="BT111" i="82"/>
  <c r="BS111" i="82"/>
  <c r="BR111" i="82"/>
  <c r="BQ111" i="82"/>
  <c r="BP111" i="82"/>
  <c r="BO111" i="82"/>
  <c r="BN111" i="82"/>
  <c r="BM111" i="82"/>
  <c r="BL111" i="82"/>
  <c r="BK111" i="82"/>
  <c r="BJ111" i="82"/>
  <c r="BI111" i="82"/>
  <c r="BH111" i="82"/>
  <c r="BG111" i="82"/>
  <c r="BF111" i="82"/>
  <c r="BE111" i="82"/>
  <c r="BD111" i="82"/>
  <c r="BC111" i="82"/>
  <c r="BB111" i="82"/>
  <c r="BA111" i="82"/>
  <c r="AZ111" i="82"/>
  <c r="AY111" i="82"/>
  <c r="AX111" i="82"/>
  <c r="AW111" i="82"/>
  <c r="AV111" i="82"/>
  <c r="AU111" i="82"/>
  <c r="AT111" i="82"/>
  <c r="AS111" i="82"/>
  <c r="AR111" i="82"/>
  <c r="AQ111" i="82"/>
  <c r="AP111" i="82"/>
  <c r="AO111" i="82"/>
  <c r="AN111" i="82"/>
  <c r="AM111" i="82"/>
  <c r="AL111" i="82"/>
  <c r="AK111" i="82"/>
  <c r="AJ111" i="82"/>
  <c r="AI111" i="82"/>
  <c r="AH111" i="82"/>
  <c r="AG111" i="82"/>
  <c r="AF111" i="82"/>
  <c r="AE111" i="82"/>
  <c r="AD111" i="82"/>
  <c r="AC111" i="82"/>
  <c r="AB111" i="82"/>
  <c r="AA111" i="82"/>
  <c r="Z111" i="82"/>
  <c r="Y111" i="82"/>
  <c r="X111" i="82"/>
  <c r="W111" i="82"/>
  <c r="V111" i="82"/>
  <c r="U111" i="82"/>
  <c r="T111" i="82"/>
  <c r="S111" i="82"/>
  <c r="R111" i="82"/>
  <c r="Q111" i="82"/>
  <c r="P111" i="82"/>
  <c r="O111" i="82"/>
  <c r="N111" i="82"/>
  <c r="M111" i="82"/>
  <c r="L111" i="82"/>
  <c r="K111" i="82"/>
  <c r="J111" i="82"/>
  <c r="I111" i="82"/>
  <c r="H111" i="82"/>
  <c r="G111" i="82"/>
  <c r="F111" i="82"/>
  <c r="E111" i="82"/>
  <c r="D111" i="82"/>
  <c r="C111" i="82"/>
  <c r="CD110" i="82"/>
  <c r="CC110" i="82"/>
  <c r="CD109" i="82"/>
  <c r="CC109" i="82"/>
  <c r="CD108" i="82"/>
  <c r="CC108" i="82"/>
  <c r="CD107" i="82"/>
  <c r="CC107" i="82"/>
  <c r="CD106" i="82"/>
  <c r="CC106" i="82"/>
  <c r="CD105" i="82"/>
  <c r="CC105" i="82"/>
  <c r="CD104" i="82"/>
  <c r="CC104" i="82"/>
  <c r="CD103" i="82"/>
  <c r="CC103" i="82"/>
  <c r="CD102" i="82"/>
  <c r="CC102" i="82"/>
  <c r="CD101" i="82"/>
  <c r="CC101" i="82"/>
  <c r="CB100" i="82"/>
  <c r="CA100" i="82"/>
  <c r="BZ100" i="82"/>
  <c r="BY100" i="82"/>
  <c r="BX100" i="82"/>
  <c r="BW100" i="82"/>
  <c r="BV100" i="82"/>
  <c r="BU100" i="82"/>
  <c r="BT100" i="82"/>
  <c r="BS100" i="82"/>
  <c r="BR100" i="82"/>
  <c r="BQ100" i="82"/>
  <c r="BP100" i="82"/>
  <c r="BO100" i="82"/>
  <c r="BN100" i="82"/>
  <c r="BM100" i="82"/>
  <c r="BL100" i="82"/>
  <c r="BK100" i="82"/>
  <c r="BJ100" i="82"/>
  <c r="BI100" i="82"/>
  <c r="BH100" i="82"/>
  <c r="BG100" i="82"/>
  <c r="BF100" i="82"/>
  <c r="BE100" i="82"/>
  <c r="BD100" i="82"/>
  <c r="BC100" i="82"/>
  <c r="BB100" i="82"/>
  <c r="BA100" i="82"/>
  <c r="AZ100" i="82"/>
  <c r="AY100" i="82"/>
  <c r="AX100" i="82"/>
  <c r="AW100" i="82"/>
  <c r="AV100" i="82"/>
  <c r="AU100" i="82"/>
  <c r="AT100" i="82"/>
  <c r="AS100" i="82"/>
  <c r="AR100" i="82"/>
  <c r="AQ100" i="82"/>
  <c r="AP100" i="82"/>
  <c r="AO100" i="82"/>
  <c r="AN100" i="82"/>
  <c r="AM100" i="82"/>
  <c r="AL100" i="82"/>
  <c r="AK100" i="82"/>
  <c r="AJ100" i="82"/>
  <c r="AI100" i="82"/>
  <c r="AH100" i="82"/>
  <c r="AG100" i="82"/>
  <c r="AF100" i="82"/>
  <c r="AE100" i="82"/>
  <c r="AD100" i="82"/>
  <c r="AC100" i="82"/>
  <c r="AB100" i="82"/>
  <c r="AA100" i="82"/>
  <c r="Z100" i="82"/>
  <c r="Y100" i="82"/>
  <c r="X100" i="82"/>
  <c r="W100" i="82"/>
  <c r="V100" i="82"/>
  <c r="U100" i="82"/>
  <c r="T100" i="82"/>
  <c r="S100" i="82"/>
  <c r="R100" i="82"/>
  <c r="Q100" i="82"/>
  <c r="P100" i="82"/>
  <c r="O100" i="82"/>
  <c r="N100" i="82"/>
  <c r="M100" i="82"/>
  <c r="L100" i="82"/>
  <c r="K100" i="82"/>
  <c r="J100" i="82"/>
  <c r="I100" i="82"/>
  <c r="H100" i="82"/>
  <c r="G100" i="82"/>
  <c r="F100" i="82"/>
  <c r="E100" i="82"/>
  <c r="D100" i="82"/>
  <c r="C100" i="82"/>
  <c r="CD98" i="82"/>
  <c r="CC98" i="82"/>
  <c r="CD97" i="82"/>
  <c r="CC97" i="82"/>
  <c r="CD96" i="82"/>
  <c r="CC96" i="82"/>
  <c r="CD95" i="82"/>
  <c r="CC95" i="82"/>
  <c r="CD94" i="82"/>
  <c r="CC94" i="82"/>
  <c r="CD93" i="82"/>
  <c r="CC93" i="82"/>
  <c r="CD92" i="82"/>
  <c r="CC92" i="82"/>
  <c r="CD91" i="82"/>
  <c r="CC91" i="82"/>
  <c r="CD90" i="82"/>
  <c r="CC90" i="82"/>
  <c r="CD89" i="82"/>
  <c r="CC89" i="82"/>
  <c r="CB88" i="82"/>
  <c r="CA88" i="82"/>
  <c r="BZ88" i="82"/>
  <c r="BY88" i="82"/>
  <c r="BX88" i="82"/>
  <c r="BW88" i="82"/>
  <c r="BV88" i="82"/>
  <c r="BU88" i="82"/>
  <c r="BT88" i="82"/>
  <c r="BS88" i="82"/>
  <c r="BR88" i="82"/>
  <c r="BQ88" i="82"/>
  <c r="BP88" i="82"/>
  <c r="BO88" i="82"/>
  <c r="BN88" i="82"/>
  <c r="BM88" i="82"/>
  <c r="BL88" i="82"/>
  <c r="BK88" i="82"/>
  <c r="BJ88" i="82"/>
  <c r="BI88" i="82"/>
  <c r="BH88" i="82"/>
  <c r="BG88" i="82"/>
  <c r="BF88" i="82"/>
  <c r="BE88" i="82"/>
  <c r="BD88" i="82"/>
  <c r="BC88" i="82"/>
  <c r="BB88" i="82"/>
  <c r="BA88" i="82"/>
  <c r="AZ88" i="82"/>
  <c r="AY88" i="82"/>
  <c r="AX88" i="82"/>
  <c r="AW88" i="82"/>
  <c r="AV88" i="82"/>
  <c r="AU88" i="82"/>
  <c r="AT88" i="82"/>
  <c r="AS88" i="82"/>
  <c r="AR88" i="82"/>
  <c r="AQ88" i="82"/>
  <c r="AP88" i="82"/>
  <c r="AO88" i="82"/>
  <c r="AN88" i="82"/>
  <c r="AM88" i="82"/>
  <c r="AL88" i="82"/>
  <c r="AK88" i="82"/>
  <c r="AJ88" i="82"/>
  <c r="AI88" i="82"/>
  <c r="AH88" i="82"/>
  <c r="AG88" i="82"/>
  <c r="AF88" i="82"/>
  <c r="AE88" i="82"/>
  <c r="AD88" i="82"/>
  <c r="AC88" i="82"/>
  <c r="AB88" i="82"/>
  <c r="AA88" i="82"/>
  <c r="Z88" i="82"/>
  <c r="Y88" i="82"/>
  <c r="X88" i="82"/>
  <c r="W88" i="82"/>
  <c r="V88" i="82"/>
  <c r="U88" i="82"/>
  <c r="T88" i="82"/>
  <c r="S88" i="82"/>
  <c r="R88" i="82"/>
  <c r="Q88" i="82"/>
  <c r="P88" i="82"/>
  <c r="O88" i="82"/>
  <c r="N88" i="82"/>
  <c r="M88" i="82"/>
  <c r="L88" i="82"/>
  <c r="K88" i="82"/>
  <c r="J88" i="82"/>
  <c r="I88" i="82"/>
  <c r="H88" i="82"/>
  <c r="G88" i="82"/>
  <c r="F88" i="82"/>
  <c r="E88" i="82"/>
  <c r="D88" i="82"/>
  <c r="C88" i="82"/>
  <c r="CD87" i="82"/>
  <c r="CC87" i="82"/>
  <c r="CD86" i="82"/>
  <c r="CC86" i="82"/>
  <c r="CD85" i="82"/>
  <c r="CC85" i="82"/>
  <c r="CD84" i="82"/>
  <c r="CC84" i="82"/>
  <c r="CD83" i="82"/>
  <c r="CC83" i="82"/>
  <c r="CD82" i="82"/>
  <c r="CC82" i="82"/>
  <c r="CD81" i="82"/>
  <c r="CC81" i="82"/>
  <c r="CD80" i="82"/>
  <c r="CC80" i="82"/>
  <c r="CD79" i="82"/>
  <c r="CC79" i="82"/>
  <c r="CD78" i="82"/>
  <c r="CC78" i="82"/>
  <c r="CB77" i="82"/>
  <c r="CA77" i="82"/>
  <c r="BZ77" i="82"/>
  <c r="BY77" i="82"/>
  <c r="BX77" i="82"/>
  <c r="BW77" i="82"/>
  <c r="BV77" i="82"/>
  <c r="BU77" i="82"/>
  <c r="BT77" i="82"/>
  <c r="BS77" i="82"/>
  <c r="BR77" i="82"/>
  <c r="BQ77" i="82"/>
  <c r="BP77" i="82"/>
  <c r="BO77" i="82"/>
  <c r="BN77" i="82"/>
  <c r="BM77" i="82"/>
  <c r="BL77" i="82"/>
  <c r="BK77" i="82"/>
  <c r="BJ77" i="82"/>
  <c r="BI77" i="82"/>
  <c r="BH77" i="82"/>
  <c r="BG77" i="82"/>
  <c r="BF77" i="82"/>
  <c r="BE77" i="82"/>
  <c r="BD77" i="82"/>
  <c r="BC77" i="82"/>
  <c r="BB77" i="82"/>
  <c r="BA77" i="82"/>
  <c r="AZ77" i="82"/>
  <c r="AY77" i="82"/>
  <c r="AX77" i="82"/>
  <c r="AW77" i="82"/>
  <c r="AV77" i="82"/>
  <c r="AU77" i="82"/>
  <c r="AT77" i="82"/>
  <c r="AS77" i="82"/>
  <c r="AR77" i="82"/>
  <c r="AQ77" i="82"/>
  <c r="AP77" i="82"/>
  <c r="AO77" i="82"/>
  <c r="AN77" i="82"/>
  <c r="AM77" i="82"/>
  <c r="AL77" i="82"/>
  <c r="AK77" i="82"/>
  <c r="AJ77" i="82"/>
  <c r="AI77" i="82"/>
  <c r="AH77" i="82"/>
  <c r="AG77" i="82"/>
  <c r="AF77" i="82"/>
  <c r="AE77" i="82"/>
  <c r="AD77" i="82"/>
  <c r="AC77" i="82"/>
  <c r="AB77" i="82"/>
  <c r="AA77" i="82"/>
  <c r="Z77" i="82"/>
  <c r="Y77" i="82"/>
  <c r="X77" i="82"/>
  <c r="W77" i="82"/>
  <c r="V77" i="82"/>
  <c r="U77" i="82"/>
  <c r="T77" i="82"/>
  <c r="S77" i="82"/>
  <c r="R77" i="82"/>
  <c r="Q77" i="82"/>
  <c r="P77" i="82"/>
  <c r="O77" i="82"/>
  <c r="N77" i="82"/>
  <c r="M77" i="82"/>
  <c r="L77" i="82"/>
  <c r="K77" i="82"/>
  <c r="J77" i="82"/>
  <c r="I77" i="82"/>
  <c r="H77" i="82"/>
  <c r="G77" i="82"/>
  <c r="F77" i="82"/>
  <c r="E77" i="82"/>
  <c r="D77" i="82"/>
  <c r="C77" i="82"/>
  <c r="CD76" i="82"/>
  <c r="CC76" i="82"/>
  <c r="CD75" i="82"/>
  <c r="CC75" i="82"/>
  <c r="CD74" i="82"/>
  <c r="CC74" i="82"/>
  <c r="CD73" i="82"/>
  <c r="CC73" i="82"/>
  <c r="CD72" i="82"/>
  <c r="CC72" i="82"/>
  <c r="CD71" i="82"/>
  <c r="CC71" i="82"/>
  <c r="CD70" i="82"/>
  <c r="CC70" i="82"/>
  <c r="CD69" i="82"/>
  <c r="CC69" i="82"/>
  <c r="CD68" i="82"/>
  <c r="CC68" i="82"/>
  <c r="CD67" i="82"/>
  <c r="CC67" i="82"/>
  <c r="CB66" i="82"/>
  <c r="CA66" i="82"/>
  <c r="BZ66" i="82"/>
  <c r="BY66" i="82"/>
  <c r="BX66" i="82"/>
  <c r="BW66" i="82"/>
  <c r="BV66" i="82"/>
  <c r="BU66" i="82"/>
  <c r="BT66" i="82"/>
  <c r="BS66" i="82"/>
  <c r="BR66" i="82"/>
  <c r="BQ66" i="82"/>
  <c r="BP66" i="82"/>
  <c r="BO66" i="82"/>
  <c r="BN66" i="82"/>
  <c r="BM66" i="82"/>
  <c r="BL66" i="82"/>
  <c r="BK66" i="82"/>
  <c r="BJ66" i="82"/>
  <c r="BI66" i="82"/>
  <c r="BH66" i="82"/>
  <c r="BG66" i="82"/>
  <c r="BF66" i="82"/>
  <c r="BE66" i="82"/>
  <c r="BD66" i="82"/>
  <c r="BC66" i="82"/>
  <c r="BB66" i="82"/>
  <c r="BA66" i="82"/>
  <c r="AZ66" i="82"/>
  <c r="AY66" i="82"/>
  <c r="AX66" i="82"/>
  <c r="AW66" i="82"/>
  <c r="AV66" i="82"/>
  <c r="AU66" i="82"/>
  <c r="AT66" i="82"/>
  <c r="AS66" i="82"/>
  <c r="AR66" i="82"/>
  <c r="AQ66" i="82"/>
  <c r="AP66" i="82"/>
  <c r="AO66" i="82"/>
  <c r="AN66" i="82"/>
  <c r="AM66" i="82"/>
  <c r="AL66" i="82"/>
  <c r="AK66" i="82"/>
  <c r="AJ66" i="82"/>
  <c r="AI66" i="82"/>
  <c r="AH66" i="82"/>
  <c r="AG66" i="82"/>
  <c r="AF66" i="82"/>
  <c r="AE66" i="82"/>
  <c r="AD66" i="82"/>
  <c r="AC66" i="82"/>
  <c r="AB66" i="82"/>
  <c r="AA66" i="82"/>
  <c r="Z66" i="82"/>
  <c r="Y66" i="82"/>
  <c r="X66" i="82"/>
  <c r="W66" i="82"/>
  <c r="V66" i="82"/>
  <c r="U66" i="82"/>
  <c r="T66" i="82"/>
  <c r="S66" i="82"/>
  <c r="R66" i="82"/>
  <c r="Q66" i="82"/>
  <c r="P66" i="82"/>
  <c r="O66" i="82"/>
  <c r="N66" i="82"/>
  <c r="M66" i="82"/>
  <c r="L66" i="82"/>
  <c r="K66" i="82"/>
  <c r="J66" i="82"/>
  <c r="I66" i="82"/>
  <c r="H66" i="82"/>
  <c r="G66" i="82"/>
  <c r="F66" i="82"/>
  <c r="E66" i="82"/>
  <c r="D66" i="82"/>
  <c r="C66" i="82"/>
  <c r="CD65" i="82"/>
  <c r="CC65" i="82"/>
  <c r="CD64" i="82"/>
  <c r="CC64" i="82"/>
  <c r="CD63" i="82"/>
  <c r="CC63" i="82"/>
  <c r="CD62" i="82"/>
  <c r="CC62" i="82"/>
  <c r="CD61" i="82"/>
  <c r="CC61" i="82"/>
  <c r="CD60" i="82"/>
  <c r="CC60" i="82"/>
  <c r="CD59" i="82"/>
  <c r="CC59" i="82"/>
  <c r="CD58" i="82"/>
  <c r="CC58" i="82"/>
  <c r="CD57" i="82"/>
  <c r="CC57" i="82"/>
  <c r="CD56" i="82"/>
  <c r="CC56" i="82"/>
  <c r="CB55" i="82"/>
  <c r="CA55" i="82"/>
  <c r="BZ55" i="82"/>
  <c r="BY55" i="82"/>
  <c r="BX55" i="82"/>
  <c r="BW55" i="82"/>
  <c r="BV55" i="82"/>
  <c r="BU55" i="82"/>
  <c r="BT55" i="82"/>
  <c r="BS55" i="82"/>
  <c r="BR55" i="82"/>
  <c r="BQ55" i="82"/>
  <c r="BP55" i="82"/>
  <c r="BO55" i="82"/>
  <c r="BN55" i="82"/>
  <c r="BM55" i="82"/>
  <c r="BL55" i="82"/>
  <c r="BK55" i="82"/>
  <c r="BJ55" i="82"/>
  <c r="BI55" i="82"/>
  <c r="BH55" i="82"/>
  <c r="BG55" i="82"/>
  <c r="BF55" i="82"/>
  <c r="BE55" i="82"/>
  <c r="BD55" i="82"/>
  <c r="BC55" i="82"/>
  <c r="BB55" i="82"/>
  <c r="BA55" i="82"/>
  <c r="AZ55" i="82"/>
  <c r="AY55" i="82"/>
  <c r="AX55" i="82"/>
  <c r="AW55" i="82"/>
  <c r="AV55" i="82"/>
  <c r="AU55" i="82"/>
  <c r="AT55" i="82"/>
  <c r="AS55" i="82"/>
  <c r="AR55" i="82"/>
  <c r="AQ55" i="82"/>
  <c r="AP55" i="82"/>
  <c r="AO55" i="82"/>
  <c r="AN55" i="82"/>
  <c r="AM55" i="82"/>
  <c r="AL55" i="82"/>
  <c r="AK55" i="82"/>
  <c r="AJ55" i="82"/>
  <c r="AI55" i="82"/>
  <c r="AH55" i="82"/>
  <c r="AG55" i="82"/>
  <c r="AF55" i="82"/>
  <c r="AE55" i="82"/>
  <c r="AD55" i="82"/>
  <c r="AC55" i="82"/>
  <c r="AB55" i="82"/>
  <c r="AA55" i="82"/>
  <c r="Z55" i="82"/>
  <c r="Y55" i="82"/>
  <c r="X55" i="82"/>
  <c r="W55" i="82"/>
  <c r="V55" i="82"/>
  <c r="U55" i="82"/>
  <c r="T55" i="82"/>
  <c r="S55" i="82"/>
  <c r="R55" i="82"/>
  <c r="Q55" i="82"/>
  <c r="P55" i="82"/>
  <c r="O55" i="82"/>
  <c r="N55" i="82"/>
  <c r="M55" i="82"/>
  <c r="L55" i="82"/>
  <c r="K55" i="82"/>
  <c r="J55" i="82"/>
  <c r="I55" i="82"/>
  <c r="H55" i="82"/>
  <c r="G55" i="82"/>
  <c r="F55" i="82"/>
  <c r="E55" i="82"/>
  <c r="D55" i="82"/>
  <c r="C55" i="82"/>
  <c r="CD53" i="82"/>
  <c r="CC53" i="82"/>
  <c r="CD52" i="82"/>
  <c r="CC52" i="82"/>
  <c r="CD51" i="82"/>
  <c r="CC51" i="82"/>
  <c r="CD50" i="82"/>
  <c r="CC50" i="82"/>
  <c r="CD49" i="82"/>
  <c r="CC49" i="82"/>
  <c r="CD48" i="82"/>
  <c r="CC48" i="82"/>
  <c r="CD47" i="82"/>
  <c r="CC47" i="82"/>
  <c r="CD46" i="82"/>
  <c r="CC46" i="82"/>
  <c r="CD45" i="82"/>
  <c r="CC45" i="82"/>
  <c r="CD44" i="82"/>
  <c r="CC44" i="82"/>
  <c r="CB43" i="82"/>
  <c r="CA43" i="82"/>
  <c r="BZ43" i="82"/>
  <c r="BY43" i="82"/>
  <c r="BX43" i="82"/>
  <c r="BW43" i="82"/>
  <c r="BV43" i="82"/>
  <c r="BU43" i="82"/>
  <c r="BT43" i="82"/>
  <c r="BS43" i="82"/>
  <c r="BR43" i="82"/>
  <c r="BQ43" i="82"/>
  <c r="BP43" i="82"/>
  <c r="BO43" i="82"/>
  <c r="BN43" i="82"/>
  <c r="BM43" i="82"/>
  <c r="BL43" i="82"/>
  <c r="BK43" i="82"/>
  <c r="BJ43" i="82"/>
  <c r="BI43" i="82"/>
  <c r="BH43" i="82"/>
  <c r="BG43" i="82"/>
  <c r="BF43" i="82"/>
  <c r="BE43" i="82"/>
  <c r="BD43" i="82"/>
  <c r="BC43" i="82"/>
  <c r="BB43" i="82"/>
  <c r="BA43" i="82"/>
  <c r="AZ43" i="82"/>
  <c r="AY43" i="82"/>
  <c r="AX43" i="82"/>
  <c r="AW43" i="82"/>
  <c r="AV43" i="82"/>
  <c r="AU43" i="82"/>
  <c r="AT43" i="82"/>
  <c r="AS43" i="82"/>
  <c r="AR43" i="82"/>
  <c r="AQ43" i="82"/>
  <c r="AP43" i="82"/>
  <c r="AO43" i="82"/>
  <c r="AN43" i="82"/>
  <c r="AM43" i="82"/>
  <c r="AL43" i="82"/>
  <c r="AK43" i="82"/>
  <c r="AJ43" i="82"/>
  <c r="AI43" i="82"/>
  <c r="AH43" i="82"/>
  <c r="AG43" i="82"/>
  <c r="AF43" i="82"/>
  <c r="AE43" i="82"/>
  <c r="AD43" i="82"/>
  <c r="AC43" i="82"/>
  <c r="AB43" i="82"/>
  <c r="AA43" i="82"/>
  <c r="Z43" i="82"/>
  <c r="Y43" i="82"/>
  <c r="X43" i="82"/>
  <c r="W43" i="82"/>
  <c r="V43" i="82"/>
  <c r="U43" i="82"/>
  <c r="T43" i="82"/>
  <c r="S43" i="82"/>
  <c r="R43" i="82"/>
  <c r="Q43" i="82"/>
  <c r="P43" i="82"/>
  <c r="O43" i="82"/>
  <c r="N43" i="82"/>
  <c r="M43" i="82"/>
  <c r="L43" i="82"/>
  <c r="K43" i="82"/>
  <c r="J43" i="82"/>
  <c r="I43" i="82"/>
  <c r="H43" i="82"/>
  <c r="G43" i="82"/>
  <c r="F43" i="82"/>
  <c r="E43" i="82"/>
  <c r="D43" i="82"/>
  <c r="C43" i="82"/>
  <c r="CD42" i="82"/>
  <c r="CC42" i="82"/>
  <c r="CD41" i="82"/>
  <c r="CC41" i="82"/>
  <c r="CD40" i="82"/>
  <c r="CC40" i="82"/>
  <c r="CD39" i="82"/>
  <c r="CC39" i="82"/>
  <c r="CD38" i="82"/>
  <c r="CC38" i="82"/>
  <c r="CD37" i="82"/>
  <c r="CC37" i="82"/>
  <c r="CD36" i="82"/>
  <c r="CC36" i="82"/>
  <c r="CD35" i="82"/>
  <c r="CC35" i="82"/>
  <c r="CD34" i="82"/>
  <c r="CC34" i="82"/>
  <c r="CD33" i="82"/>
  <c r="CC33" i="82"/>
  <c r="CB32" i="82"/>
  <c r="CA32" i="82"/>
  <c r="BZ32" i="82"/>
  <c r="BY32" i="82"/>
  <c r="BX32" i="82"/>
  <c r="BW32" i="82"/>
  <c r="BV32" i="82"/>
  <c r="BU32" i="82"/>
  <c r="BT32" i="82"/>
  <c r="BS32" i="82"/>
  <c r="BR32" i="82"/>
  <c r="BQ32" i="82"/>
  <c r="BP32" i="82"/>
  <c r="BO32" i="82"/>
  <c r="BN32" i="82"/>
  <c r="BM32" i="82"/>
  <c r="BL32" i="82"/>
  <c r="BK32" i="82"/>
  <c r="BJ32" i="82"/>
  <c r="BI32" i="82"/>
  <c r="BH32" i="82"/>
  <c r="BG32" i="82"/>
  <c r="BF32" i="82"/>
  <c r="BE32" i="82"/>
  <c r="BD32" i="82"/>
  <c r="BC32" i="82"/>
  <c r="BB32" i="82"/>
  <c r="BA32" i="82"/>
  <c r="AZ32" i="82"/>
  <c r="AY32" i="82"/>
  <c r="AX32" i="82"/>
  <c r="AW32" i="82"/>
  <c r="AV32" i="82"/>
  <c r="AU32" i="82"/>
  <c r="AT32" i="82"/>
  <c r="AS32" i="82"/>
  <c r="AR32" i="82"/>
  <c r="AQ32" i="82"/>
  <c r="AP32" i="82"/>
  <c r="AO32" i="82"/>
  <c r="AN32" i="82"/>
  <c r="AM32" i="82"/>
  <c r="AL32" i="82"/>
  <c r="AK32" i="82"/>
  <c r="AJ32" i="82"/>
  <c r="AI32" i="82"/>
  <c r="AH32" i="82"/>
  <c r="AG32" i="82"/>
  <c r="AF32" i="82"/>
  <c r="AE32" i="82"/>
  <c r="AD32" i="82"/>
  <c r="AC32" i="82"/>
  <c r="AB32" i="82"/>
  <c r="AA32" i="82"/>
  <c r="Z32" i="82"/>
  <c r="Y32" i="82"/>
  <c r="X32" i="82"/>
  <c r="W32" i="82"/>
  <c r="V32" i="82"/>
  <c r="U32" i="82"/>
  <c r="T32" i="82"/>
  <c r="S32" i="82"/>
  <c r="R32" i="82"/>
  <c r="Q32" i="82"/>
  <c r="P32" i="82"/>
  <c r="O32" i="82"/>
  <c r="N32" i="82"/>
  <c r="M32" i="82"/>
  <c r="L32" i="82"/>
  <c r="K32" i="82"/>
  <c r="J32" i="82"/>
  <c r="I32" i="82"/>
  <c r="H32" i="82"/>
  <c r="G32" i="82"/>
  <c r="F32" i="82"/>
  <c r="E32" i="82"/>
  <c r="D32" i="82"/>
  <c r="C32" i="82"/>
  <c r="CD31" i="82"/>
  <c r="CC31" i="82"/>
  <c r="CD30" i="82"/>
  <c r="CC30" i="82"/>
  <c r="CD29" i="82"/>
  <c r="CC29" i="82"/>
  <c r="CD28" i="82"/>
  <c r="CC28" i="82"/>
  <c r="CD27" i="82"/>
  <c r="CC27" i="82"/>
  <c r="CD26" i="82"/>
  <c r="CC26" i="82"/>
  <c r="CD25" i="82"/>
  <c r="CC25" i="82"/>
  <c r="CD24" i="82"/>
  <c r="CC24" i="82"/>
  <c r="CD23" i="82"/>
  <c r="CC23" i="82"/>
  <c r="CD22" i="82"/>
  <c r="CC22" i="82"/>
  <c r="CB21" i="82"/>
  <c r="CA21" i="82"/>
  <c r="BZ21" i="82"/>
  <c r="BY21" i="82"/>
  <c r="BX21" i="82"/>
  <c r="BW21" i="82"/>
  <c r="BV21" i="82"/>
  <c r="BU21" i="82"/>
  <c r="BT21" i="82"/>
  <c r="BS21" i="82"/>
  <c r="BR21" i="82"/>
  <c r="BQ21" i="82"/>
  <c r="BP21" i="82"/>
  <c r="BO21" i="82"/>
  <c r="BN21" i="82"/>
  <c r="BM21" i="82"/>
  <c r="BL21" i="82"/>
  <c r="BK21" i="82"/>
  <c r="BJ21" i="82"/>
  <c r="BI21" i="82"/>
  <c r="BH21" i="82"/>
  <c r="BG21" i="82"/>
  <c r="BF21" i="82"/>
  <c r="BE21" i="82"/>
  <c r="BD21" i="82"/>
  <c r="BC21" i="82"/>
  <c r="BB21" i="82"/>
  <c r="BA21" i="82"/>
  <c r="AZ21" i="82"/>
  <c r="AY21" i="82"/>
  <c r="AX21" i="82"/>
  <c r="AW21" i="82"/>
  <c r="AV21" i="82"/>
  <c r="AU21" i="82"/>
  <c r="AT21" i="82"/>
  <c r="AS21" i="82"/>
  <c r="AR21" i="82"/>
  <c r="AQ21" i="82"/>
  <c r="AP21" i="82"/>
  <c r="AO21" i="82"/>
  <c r="AN21" i="82"/>
  <c r="AM21" i="82"/>
  <c r="AL21" i="82"/>
  <c r="AK21" i="82"/>
  <c r="AJ21" i="82"/>
  <c r="AI21" i="82"/>
  <c r="AH21" i="82"/>
  <c r="AG21" i="82"/>
  <c r="AF21" i="82"/>
  <c r="AE21" i="82"/>
  <c r="AD21" i="82"/>
  <c r="AC21" i="82"/>
  <c r="AB21" i="82"/>
  <c r="AA21" i="82"/>
  <c r="Z21" i="82"/>
  <c r="Y21" i="82"/>
  <c r="X21" i="82"/>
  <c r="W21" i="82"/>
  <c r="V21" i="82"/>
  <c r="U21" i="82"/>
  <c r="T21" i="82"/>
  <c r="S21" i="82"/>
  <c r="R21" i="82"/>
  <c r="Q21" i="82"/>
  <c r="P21" i="82"/>
  <c r="O21" i="82"/>
  <c r="N21" i="82"/>
  <c r="M21" i="82"/>
  <c r="L21" i="82"/>
  <c r="K21" i="82"/>
  <c r="J21" i="82"/>
  <c r="I21" i="82"/>
  <c r="H21" i="82"/>
  <c r="G21" i="82"/>
  <c r="F21" i="82"/>
  <c r="E21" i="82"/>
  <c r="D21" i="82"/>
  <c r="C21" i="82"/>
  <c r="CD20" i="82"/>
  <c r="CC20" i="82"/>
  <c r="CD19" i="82"/>
  <c r="CC19" i="82"/>
  <c r="CD18" i="82"/>
  <c r="CC18" i="82"/>
  <c r="CD17" i="82"/>
  <c r="CC17" i="82"/>
  <c r="CD16" i="82"/>
  <c r="CC16" i="82"/>
  <c r="CD15" i="82"/>
  <c r="CC15" i="82"/>
  <c r="CD14" i="82"/>
  <c r="CC14" i="82"/>
  <c r="CD13" i="82"/>
  <c r="CC13" i="82"/>
  <c r="CD12" i="82"/>
  <c r="CC12" i="82"/>
  <c r="CD11" i="82"/>
  <c r="CC11" i="82"/>
  <c r="CB10" i="82"/>
  <c r="CA10" i="82"/>
  <c r="BZ10" i="82"/>
  <c r="BY10" i="82"/>
  <c r="BX10" i="82"/>
  <c r="BW10" i="82"/>
  <c r="BV10" i="82"/>
  <c r="BU10" i="82"/>
  <c r="BT10" i="82"/>
  <c r="BS10" i="82"/>
  <c r="BR10" i="82"/>
  <c r="BQ10" i="82"/>
  <c r="BP10" i="82"/>
  <c r="BO10" i="82"/>
  <c r="BN10" i="82"/>
  <c r="BM10" i="82"/>
  <c r="BL10" i="82"/>
  <c r="BK10" i="82"/>
  <c r="BJ10" i="82"/>
  <c r="BI10" i="82"/>
  <c r="BH10" i="82"/>
  <c r="BG10" i="82"/>
  <c r="BF10" i="82"/>
  <c r="BE10" i="82"/>
  <c r="BD10" i="82"/>
  <c r="BC10" i="82"/>
  <c r="BB10" i="82"/>
  <c r="BA10" i="82"/>
  <c r="AZ10" i="82"/>
  <c r="AY10" i="82"/>
  <c r="AX10" i="82"/>
  <c r="AW10" i="82"/>
  <c r="AV10" i="82"/>
  <c r="AU10" i="82"/>
  <c r="AT10" i="82"/>
  <c r="AS10" i="82"/>
  <c r="AR10" i="82"/>
  <c r="AQ10" i="82"/>
  <c r="AP10" i="82"/>
  <c r="AO10" i="82"/>
  <c r="AN10" i="82"/>
  <c r="AM10" i="82"/>
  <c r="AL10" i="82"/>
  <c r="AK10" i="82"/>
  <c r="AJ10" i="82"/>
  <c r="AI10" i="82"/>
  <c r="AH10" i="82"/>
  <c r="AG10" i="82"/>
  <c r="AF10" i="82"/>
  <c r="AE10" i="82"/>
  <c r="AD10" i="82"/>
  <c r="AC10" i="82"/>
  <c r="AB10" i="82"/>
  <c r="AA10" i="82"/>
  <c r="Z10" i="82"/>
  <c r="Y10" i="82"/>
  <c r="X10" i="82"/>
  <c r="W10" i="82"/>
  <c r="V10" i="82"/>
  <c r="U10" i="82"/>
  <c r="T10" i="82"/>
  <c r="S10" i="82"/>
  <c r="R10" i="82"/>
  <c r="Q10" i="82"/>
  <c r="P10" i="82"/>
  <c r="O10" i="82"/>
  <c r="N10" i="82"/>
  <c r="M10" i="82"/>
  <c r="L10" i="82"/>
  <c r="K10" i="82"/>
  <c r="J10" i="82"/>
  <c r="I10" i="82"/>
  <c r="H10" i="82"/>
  <c r="G10" i="82"/>
  <c r="F10" i="82"/>
  <c r="E10" i="82"/>
  <c r="D10" i="82"/>
  <c r="C10" i="82"/>
  <c r="G189" i="82" l="1"/>
  <c r="O189" i="82"/>
  <c r="W189" i="82"/>
  <c r="AE189" i="82"/>
  <c r="AU189" i="82"/>
  <c r="BC189" i="82"/>
  <c r="BK189" i="82"/>
  <c r="BS189" i="82"/>
  <c r="CA189" i="82"/>
  <c r="BD144" i="82"/>
  <c r="BT144" i="82"/>
  <c r="CD156" i="82"/>
  <c r="D33" i="83"/>
  <c r="L33" i="83"/>
  <c r="T33" i="83"/>
  <c r="T79" i="83" s="1"/>
  <c r="AB33" i="83"/>
  <c r="AJ33" i="83"/>
  <c r="AR33" i="83"/>
  <c r="AZ33" i="83"/>
  <c r="BH33" i="83"/>
  <c r="BP33" i="83"/>
  <c r="BX33" i="83"/>
  <c r="B33" i="83"/>
  <c r="R33" i="83"/>
  <c r="AH33" i="83"/>
  <c r="AH79" i="83" s="1"/>
  <c r="BF33" i="83"/>
  <c r="D56" i="83"/>
  <c r="L56" i="83"/>
  <c r="T56" i="83"/>
  <c r="AB56" i="83"/>
  <c r="AJ56" i="83"/>
  <c r="AR56" i="83"/>
  <c r="AZ56" i="83"/>
  <c r="BH56" i="83"/>
  <c r="BP56" i="83"/>
  <c r="BX56" i="83"/>
  <c r="Z56" i="83"/>
  <c r="CB68" i="83"/>
  <c r="C54" i="82"/>
  <c r="C190" i="82" s="1"/>
  <c r="K54" i="82"/>
  <c r="S54" i="82"/>
  <c r="AI54" i="82"/>
  <c r="AQ54" i="82"/>
  <c r="BO54" i="82"/>
  <c r="BW54" i="82"/>
  <c r="AE99" i="82"/>
  <c r="E99" i="82"/>
  <c r="E190" i="82" s="1"/>
  <c r="C99" i="82"/>
  <c r="S99" i="82"/>
  <c r="AI99" i="82"/>
  <c r="AQ99" i="82"/>
  <c r="AY99" i="82"/>
  <c r="BO99" i="82"/>
  <c r="BW99" i="82"/>
  <c r="I99" i="82"/>
  <c r="Q99" i="82"/>
  <c r="Y99" i="82"/>
  <c r="CC34" i="83"/>
  <c r="C33" i="83"/>
  <c r="K33" i="83"/>
  <c r="S33" i="83"/>
  <c r="AA33" i="83"/>
  <c r="AI33" i="83"/>
  <c r="AQ33" i="83"/>
  <c r="AY33" i="83"/>
  <c r="BG33" i="83"/>
  <c r="BO33" i="83"/>
  <c r="BW33" i="83"/>
  <c r="R58" i="84"/>
  <c r="J99" i="82"/>
  <c r="AP99" i="82"/>
  <c r="AX99" i="82"/>
  <c r="CD54" i="84"/>
  <c r="F33" i="83"/>
  <c r="N33" i="83"/>
  <c r="V33" i="83"/>
  <c r="AD33" i="83"/>
  <c r="AL33" i="83"/>
  <c r="AT33" i="83"/>
  <c r="BB33" i="83"/>
  <c r="BR33" i="83"/>
  <c r="BZ33" i="83"/>
  <c r="F56" i="83"/>
  <c r="BB56" i="83"/>
  <c r="BR56" i="83"/>
  <c r="BR79" i="83" s="1"/>
  <c r="M99" i="82"/>
  <c r="BK10" i="83"/>
  <c r="BK79" i="83" s="1"/>
  <c r="I33" i="83"/>
  <c r="Q33" i="83"/>
  <c r="Q79" i="83" s="1"/>
  <c r="AO33" i="83"/>
  <c r="AW33" i="83"/>
  <c r="BM33" i="83"/>
  <c r="BM56" i="83"/>
  <c r="AA54" i="82"/>
  <c r="AY54" i="82"/>
  <c r="BG54" i="82"/>
  <c r="CD133" i="82"/>
  <c r="F189" i="82"/>
  <c r="V189" i="82"/>
  <c r="AL189" i="82"/>
  <c r="BB189" i="82"/>
  <c r="BR189" i="82"/>
  <c r="G10" i="83"/>
  <c r="W10" i="83"/>
  <c r="AE10" i="83"/>
  <c r="AU10" i="83"/>
  <c r="BC10" i="83"/>
  <c r="BS10" i="83"/>
  <c r="CA10" i="83"/>
  <c r="N56" i="83"/>
  <c r="N79" i="83" s="1"/>
  <c r="AD56" i="83"/>
  <c r="AD79" i="83" s="1"/>
  <c r="AT56" i="83"/>
  <c r="BZ56" i="83"/>
  <c r="BZ79" i="83" s="1"/>
  <c r="CC68" i="83"/>
  <c r="J58" i="84"/>
  <c r="Z58" i="84"/>
  <c r="AH58" i="84"/>
  <c r="AP58" i="84"/>
  <c r="AX58" i="84"/>
  <c r="BF58" i="84"/>
  <c r="BN58" i="84"/>
  <c r="BV58" i="84"/>
  <c r="AM189" i="82"/>
  <c r="CD10" i="82"/>
  <c r="CD43" i="82"/>
  <c r="E144" i="82"/>
  <c r="M144" i="82"/>
  <c r="U144" i="82"/>
  <c r="AC144" i="82"/>
  <c r="AK144" i="82"/>
  <c r="AS144" i="82"/>
  <c r="BA144" i="82"/>
  <c r="BI144" i="82"/>
  <c r="BQ144" i="82"/>
  <c r="BY144" i="82"/>
  <c r="C144" i="82"/>
  <c r="K144" i="82"/>
  <c r="S144" i="82"/>
  <c r="AA144" i="82"/>
  <c r="AI144" i="82"/>
  <c r="AQ144" i="82"/>
  <c r="AY144" i="82"/>
  <c r="BG144" i="82"/>
  <c r="BO144" i="82"/>
  <c r="BW144" i="82"/>
  <c r="E56" i="83"/>
  <c r="M56" i="83"/>
  <c r="M79" i="83" s="1"/>
  <c r="U56" i="83"/>
  <c r="U79" i="83" s="1"/>
  <c r="AC56" i="83"/>
  <c r="AC79" i="83" s="1"/>
  <c r="AK56" i="83"/>
  <c r="BA56" i="83"/>
  <c r="BA79" i="83" s="1"/>
  <c r="BI56" i="83"/>
  <c r="BI79" i="83" s="1"/>
  <c r="BQ56" i="83"/>
  <c r="CC54" i="84"/>
  <c r="BA99" i="82"/>
  <c r="AV144" i="82"/>
  <c r="CC22" i="83"/>
  <c r="D58" i="84"/>
  <c r="AB58" i="84"/>
  <c r="AJ58" i="84"/>
  <c r="L58" i="84"/>
  <c r="T58" i="84"/>
  <c r="AR58" i="84"/>
  <c r="AZ58" i="84"/>
  <c r="BP58" i="84"/>
  <c r="BX58" i="84"/>
  <c r="CB14" i="85"/>
  <c r="BV99" i="82"/>
  <c r="F99" i="82"/>
  <c r="N99" i="82"/>
  <c r="V99" i="82"/>
  <c r="AD99" i="82"/>
  <c r="AL99" i="82"/>
  <c r="AL190" i="82" s="1"/>
  <c r="AT99" i="82"/>
  <c r="BB99" i="82"/>
  <c r="BB190" i="82" s="1"/>
  <c r="BJ99" i="82"/>
  <c r="BR99" i="82"/>
  <c r="BZ99" i="82"/>
  <c r="CC111" i="82"/>
  <c r="CD167" i="82"/>
  <c r="D189" i="82"/>
  <c r="L189" i="82"/>
  <c r="T189" i="82"/>
  <c r="AB189" i="82"/>
  <c r="AJ189" i="82"/>
  <c r="AR189" i="82"/>
  <c r="AZ189" i="82"/>
  <c r="BH189" i="82"/>
  <c r="BP189" i="82"/>
  <c r="BX189" i="82"/>
  <c r="I79" i="83"/>
  <c r="BN79" i="83"/>
  <c r="H144" i="82"/>
  <c r="V144" i="82"/>
  <c r="AD144" i="82"/>
  <c r="AL144" i="82"/>
  <c r="AT144" i="82"/>
  <c r="AT190" i="82" s="1"/>
  <c r="BB144" i="82"/>
  <c r="Q10" i="83"/>
  <c r="Y10" i="83"/>
  <c r="Y79" i="83" s="1"/>
  <c r="AO10" i="83"/>
  <c r="AO79" i="83" s="1"/>
  <c r="AW10" i="83"/>
  <c r="BM10" i="83"/>
  <c r="BU10" i="83"/>
  <c r="Z33" i="83"/>
  <c r="Z79" i="83" s="1"/>
  <c r="AP33" i="83"/>
  <c r="BV33" i="83"/>
  <c r="B56" i="83"/>
  <c r="J56" i="83"/>
  <c r="J79" i="83" s="1"/>
  <c r="R56" i="83"/>
  <c r="AH56" i="83"/>
  <c r="AP56" i="83"/>
  <c r="AX56" i="83"/>
  <c r="AX79" i="83" s="1"/>
  <c r="BF56" i="83"/>
  <c r="BF79" i="83" s="1"/>
  <c r="BV56" i="83"/>
  <c r="BV79" i="83" s="1"/>
  <c r="CB57" i="83"/>
  <c r="CB56" i="83" s="1"/>
  <c r="H56" i="83"/>
  <c r="P56" i="83"/>
  <c r="X56" i="83"/>
  <c r="AF56" i="83"/>
  <c r="AN56" i="83"/>
  <c r="AV56" i="83"/>
  <c r="BD56" i="83"/>
  <c r="BL56" i="83"/>
  <c r="BT56" i="83"/>
  <c r="BB58" i="84"/>
  <c r="BJ58" i="84"/>
  <c r="BR58" i="84"/>
  <c r="BZ58" i="84"/>
  <c r="BJ79" i="83"/>
  <c r="W144" i="82"/>
  <c r="AE144" i="82"/>
  <c r="AU144" i="82"/>
  <c r="N189" i="82"/>
  <c r="AD189" i="82"/>
  <c r="AT189" i="82"/>
  <c r="BJ189" i="82"/>
  <c r="BZ189" i="82"/>
  <c r="CB22" i="83"/>
  <c r="CC45" i="83"/>
  <c r="G58" i="84"/>
  <c r="O58" i="84"/>
  <c r="BS58" i="84"/>
  <c r="CA58" i="84"/>
  <c r="W58" i="84"/>
  <c r="AE58" i="84"/>
  <c r="AU58" i="84"/>
  <c r="BC58" i="84"/>
  <c r="BK58" i="84"/>
  <c r="BB79" i="83"/>
  <c r="E79" i="83"/>
  <c r="AK79" i="83"/>
  <c r="BQ79" i="83"/>
  <c r="AL79" i="83"/>
  <c r="AW79" i="83"/>
  <c r="R79" i="83"/>
  <c r="AP79" i="83"/>
  <c r="F79" i="83"/>
  <c r="V79" i="83"/>
  <c r="CD32" i="84"/>
  <c r="V58" i="84"/>
  <c r="AL58" i="84"/>
  <c r="D54" i="82"/>
  <c r="L54" i="82"/>
  <c r="T54" i="82"/>
  <c r="AB54" i="82"/>
  <c r="AJ54" i="82"/>
  <c r="AR54" i="82"/>
  <c r="AZ54" i="82"/>
  <c r="BH54" i="82"/>
  <c r="BP54" i="82"/>
  <c r="BX54" i="82"/>
  <c r="J54" i="82"/>
  <c r="R54" i="82"/>
  <c r="Z54" i="82"/>
  <c r="AH54" i="82"/>
  <c r="AP54" i="82"/>
  <c r="AX54" i="82"/>
  <c r="BF54" i="82"/>
  <c r="BN54" i="82"/>
  <c r="BV54" i="82"/>
  <c r="CC77" i="82"/>
  <c r="G99" i="82"/>
  <c r="O99" i="82"/>
  <c r="W99" i="82"/>
  <c r="AM99" i="82"/>
  <c r="AU99" i="82"/>
  <c r="BC99" i="82"/>
  <c r="BC190" i="82" s="1"/>
  <c r="BK99" i="82"/>
  <c r="BS99" i="82"/>
  <c r="CA99" i="82"/>
  <c r="CD111" i="82"/>
  <c r="F144" i="82"/>
  <c r="N144" i="82"/>
  <c r="N190" i="82" s="1"/>
  <c r="BJ144" i="82"/>
  <c r="BR144" i="82"/>
  <c r="BR190" i="82" s="1"/>
  <c r="BZ144" i="82"/>
  <c r="D10" i="83"/>
  <c r="L10" i="83"/>
  <c r="L79" i="83" s="1"/>
  <c r="AB10" i="83"/>
  <c r="AJ10" i="83"/>
  <c r="AR10" i="83"/>
  <c r="AR79" i="83" s="1"/>
  <c r="BH10" i="83"/>
  <c r="BP10" i="83"/>
  <c r="BP79" i="83" s="1"/>
  <c r="BX10" i="83"/>
  <c r="CC167" i="82"/>
  <c r="N58" i="84"/>
  <c r="AD58" i="84"/>
  <c r="AT58" i="84"/>
  <c r="CC43" i="82"/>
  <c r="CD66" i="82"/>
  <c r="CD77" i="82"/>
  <c r="H99" i="82"/>
  <c r="P99" i="82"/>
  <c r="X99" i="82"/>
  <c r="AF99" i="82"/>
  <c r="AN99" i="82"/>
  <c r="AV99" i="82"/>
  <c r="AV190" i="82" s="1"/>
  <c r="BD99" i="82"/>
  <c r="BL99" i="82"/>
  <c r="BT99" i="82"/>
  <c r="CB99" i="82"/>
  <c r="CD100" i="82"/>
  <c r="G144" i="82"/>
  <c r="O144" i="82"/>
  <c r="AM144" i="82"/>
  <c r="BC144" i="82"/>
  <c r="BK144" i="82"/>
  <c r="BS144" i="82"/>
  <c r="CA144" i="82"/>
  <c r="CC156" i="82"/>
  <c r="E189" i="82"/>
  <c r="M189" i="82"/>
  <c r="U189" i="82"/>
  <c r="AC189" i="82"/>
  <c r="AK189" i="82"/>
  <c r="AS189" i="82"/>
  <c r="BA189" i="82"/>
  <c r="BI189" i="82"/>
  <c r="BQ189" i="82"/>
  <c r="BY189" i="82"/>
  <c r="CD178" i="82"/>
  <c r="CC11" i="83"/>
  <c r="C10" i="83"/>
  <c r="C79" i="83" s="1"/>
  <c r="K10" i="83"/>
  <c r="S10" i="83"/>
  <c r="AA10" i="83"/>
  <c r="AI10" i="83"/>
  <c r="AQ10" i="83"/>
  <c r="AY10" i="83"/>
  <c r="BG10" i="83"/>
  <c r="BO10" i="83"/>
  <c r="BW10" i="83"/>
  <c r="O33" i="83"/>
  <c r="O79" i="83" s="1"/>
  <c r="AU33" i="83"/>
  <c r="AU79" i="83" s="1"/>
  <c r="CA33" i="83"/>
  <c r="BY79" i="83"/>
  <c r="P144" i="82"/>
  <c r="X144" i="82"/>
  <c r="AF144" i="82"/>
  <c r="AN144" i="82"/>
  <c r="BL144" i="82"/>
  <c r="CB144" i="82"/>
  <c r="C189" i="82"/>
  <c r="K189" i="82"/>
  <c r="S189" i="82"/>
  <c r="S190" i="82" s="1"/>
  <c r="AA189" i="82"/>
  <c r="AI189" i="82"/>
  <c r="AI190" i="82" s="1"/>
  <c r="AQ189" i="82"/>
  <c r="AY189" i="82"/>
  <c r="BG189" i="82"/>
  <c r="BO189" i="82"/>
  <c r="BW189" i="82"/>
  <c r="AG79" i="83"/>
  <c r="I58" i="84"/>
  <c r="Q58" i="84"/>
  <c r="Y58" i="84"/>
  <c r="AG58" i="84"/>
  <c r="AO58" i="84"/>
  <c r="AW58" i="84"/>
  <c r="BE58" i="84"/>
  <c r="BM58" i="84"/>
  <c r="BU58" i="84"/>
  <c r="E54" i="82"/>
  <c r="M54" i="82"/>
  <c r="U54" i="82"/>
  <c r="AC54" i="82"/>
  <c r="AK54" i="82"/>
  <c r="AS54" i="82"/>
  <c r="BA54" i="82"/>
  <c r="BI54" i="82"/>
  <c r="BQ54" i="82"/>
  <c r="BY54" i="82"/>
  <c r="R99" i="82"/>
  <c r="Z99" i="82"/>
  <c r="AH99" i="82"/>
  <c r="BF99" i="82"/>
  <c r="BN99" i="82"/>
  <c r="BE79" i="83"/>
  <c r="CB45" i="83"/>
  <c r="BU79" i="83"/>
  <c r="AS79" i="83"/>
  <c r="F54" i="82"/>
  <c r="N54" i="82"/>
  <c r="V54" i="82"/>
  <c r="AD54" i="82"/>
  <c r="AL54" i="82"/>
  <c r="AT54" i="82"/>
  <c r="BB54" i="82"/>
  <c r="BJ54" i="82"/>
  <c r="BJ190" i="82" s="1"/>
  <c r="BR54" i="82"/>
  <c r="BZ54" i="82"/>
  <c r="CC55" i="82"/>
  <c r="H189" i="82"/>
  <c r="H190" i="82" s="1"/>
  <c r="P189" i="82"/>
  <c r="X189" i="82"/>
  <c r="AF189" i="82"/>
  <c r="AN189" i="82"/>
  <c r="AN190" i="82" s="1"/>
  <c r="AV189" i="82"/>
  <c r="BD189" i="82"/>
  <c r="BL189" i="82"/>
  <c r="BT189" i="82"/>
  <c r="BT190" i="82" s="1"/>
  <c r="CB189" i="82"/>
  <c r="CB34" i="83"/>
  <c r="CB33" i="83" s="1"/>
  <c r="H33" i="83"/>
  <c r="P33" i="83"/>
  <c r="X33" i="83"/>
  <c r="AF33" i="83"/>
  <c r="AN33" i="83"/>
  <c r="AV33" i="83"/>
  <c r="BD33" i="83"/>
  <c r="BL33" i="83"/>
  <c r="BT33" i="83"/>
  <c r="CC32" i="84"/>
  <c r="K58" i="84"/>
  <c r="S58" i="84"/>
  <c r="AA58" i="84"/>
  <c r="AI58" i="84"/>
  <c r="AQ58" i="84"/>
  <c r="AY58" i="84"/>
  <c r="BG58" i="84"/>
  <c r="BO58" i="84"/>
  <c r="BW58" i="84"/>
  <c r="CC21" i="82"/>
  <c r="I54" i="82"/>
  <c r="Q54" i="82"/>
  <c r="Y54" i="82"/>
  <c r="AG54" i="82"/>
  <c r="AO54" i="82"/>
  <c r="AW54" i="82"/>
  <c r="BE54" i="82"/>
  <c r="BM54" i="82"/>
  <c r="BU54" i="82"/>
  <c r="CC32" i="82"/>
  <c r="CD55" i="82"/>
  <c r="CD88" i="82"/>
  <c r="CD145" i="82"/>
  <c r="CC57" i="83"/>
  <c r="CC56" i="83" s="1"/>
  <c r="C56" i="83"/>
  <c r="K56" i="83"/>
  <c r="S56" i="83"/>
  <c r="AA56" i="83"/>
  <c r="AI56" i="83"/>
  <c r="AI79" i="83" s="1"/>
  <c r="AQ56" i="83"/>
  <c r="AQ79" i="83" s="1"/>
  <c r="AY56" i="83"/>
  <c r="BG56" i="83"/>
  <c r="BG79" i="83" s="1"/>
  <c r="BO56" i="83"/>
  <c r="BW56" i="83"/>
  <c r="BW79" i="83" s="1"/>
  <c r="CD21" i="82"/>
  <c r="CD32" i="82"/>
  <c r="H54" i="82"/>
  <c r="P54" i="82"/>
  <c r="X54" i="82"/>
  <c r="AF54" i="82"/>
  <c r="AN54" i="82"/>
  <c r="AV54" i="82"/>
  <c r="BD54" i="82"/>
  <c r="BD190" i="82" s="1"/>
  <c r="BL54" i="82"/>
  <c r="BT54" i="82"/>
  <c r="CB54" i="82"/>
  <c r="U99" i="82"/>
  <c r="AC99" i="82"/>
  <c r="AK99" i="82"/>
  <c r="AS99" i="82"/>
  <c r="BI99" i="82"/>
  <c r="BQ99" i="82"/>
  <c r="BY99" i="82"/>
  <c r="CD122" i="82"/>
  <c r="J144" i="82"/>
  <c r="R144" i="82"/>
  <c r="Z144" i="82"/>
  <c r="AH144" i="82"/>
  <c r="AP144" i="82"/>
  <c r="AX144" i="82"/>
  <c r="BF144" i="82"/>
  <c r="BN144" i="82"/>
  <c r="BV144" i="82"/>
  <c r="CC133" i="82"/>
  <c r="CB11" i="83"/>
  <c r="H10" i="83"/>
  <c r="P10" i="83"/>
  <c r="X10" i="83"/>
  <c r="AF10" i="83"/>
  <c r="AN10" i="83"/>
  <c r="AV10" i="83"/>
  <c r="BD10" i="83"/>
  <c r="BL10" i="83"/>
  <c r="BT10" i="83"/>
  <c r="CC10" i="84"/>
  <c r="F190" i="82"/>
  <c r="K99" i="82"/>
  <c r="AA99" i="82"/>
  <c r="AA190" i="82" s="1"/>
  <c r="BG99" i="82"/>
  <c r="CC88" i="82"/>
  <c r="CC10" i="82"/>
  <c r="BZ190" i="82"/>
  <c r="G54" i="82"/>
  <c r="O54" i="82"/>
  <c r="O190" i="82" s="1"/>
  <c r="W54" i="82"/>
  <c r="AE54" i="82"/>
  <c r="AM54" i="82"/>
  <c r="AU54" i="82"/>
  <c r="BC54" i="82"/>
  <c r="BK54" i="82"/>
  <c r="BS54" i="82"/>
  <c r="CA54" i="82"/>
  <c r="AJ79" i="83"/>
  <c r="CC66" i="82"/>
  <c r="AB79" i="83"/>
  <c r="BH79" i="83"/>
  <c r="AG99" i="82"/>
  <c r="AO99" i="82"/>
  <c r="AW99" i="82"/>
  <c r="BE99" i="82"/>
  <c r="BM99" i="82"/>
  <c r="BU99" i="82"/>
  <c r="D144" i="82"/>
  <c r="L144" i="82"/>
  <c r="T144" i="82"/>
  <c r="AB144" i="82"/>
  <c r="AJ144" i="82"/>
  <c r="AR144" i="82"/>
  <c r="AZ144" i="82"/>
  <c r="BH144" i="82"/>
  <c r="BP144" i="82"/>
  <c r="BX144" i="82"/>
  <c r="G79" i="83"/>
  <c r="AM79" i="83"/>
  <c r="BS79" i="83"/>
  <c r="CC33" i="83"/>
  <c r="AZ79" i="83"/>
  <c r="CA79" i="83"/>
  <c r="AE79" i="83"/>
  <c r="K79" i="83"/>
  <c r="D99" i="82"/>
  <c r="L99" i="82"/>
  <c r="T99" i="82"/>
  <c r="AB99" i="82"/>
  <c r="AJ99" i="82"/>
  <c r="AR99" i="82"/>
  <c r="AR190" i="82" s="1"/>
  <c r="AZ99" i="82"/>
  <c r="BH99" i="82"/>
  <c r="BP99" i="82"/>
  <c r="BX99" i="82"/>
  <c r="CC122" i="82"/>
  <c r="J189" i="82"/>
  <c r="R189" i="82"/>
  <c r="Z189" i="82"/>
  <c r="AH189" i="82"/>
  <c r="AP189" i="82"/>
  <c r="AX189" i="82"/>
  <c r="BF189" i="82"/>
  <c r="BN189" i="82"/>
  <c r="BV189" i="82"/>
  <c r="BX79" i="83"/>
  <c r="CC100" i="82"/>
  <c r="CC145" i="82"/>
  <c r="I189" i="82"/>
  <c r="Q189" i="82"/>
  <c r="Y189" i="82"/>
  <c r="AG189" i="82"/>
  <c r="AO189" i="82"/>
  <c r="AW189" i="82"/>
  <c r="BE189" i="82"/>
  <c r="BM189" i="82"/>
  <c r="BU189" i="82"/>
  <c r="W79" i="83"/>
  <c r="BC79" i="83"/>
  <c r="I144" i="82"/>
  <c r="Q144" i="82"/>
  <c r="Y144" i="82"/>
  <c r="AG144" i="82"/>
  <c r="AO144" i="82"/>
  <c r="AW144" i="82"/>
  <c r="BE144" i="82"/>
  <c r="BM144" i="82"/>
  <c r="BU144" i="82"/>
  <c r="BO190" i="82"/>
  <c r="BW190" i="82"/>
  <c r="C58" i="84"/>
  <c r="E58" i="84"/>
  <c r="F58" i="84"/>
  <c r="CD10" i="84"/>
  <c r="CD58" i="84" s="1"/>
  <c r="W190" i="82" l="1"/>
  <c r="BD79" i="83"/>
  <c r="AB190" i="82"/>
  <c r="AV79" i="83"/>
  <c r="BT79" i="83"/>
  <c r="B79" i="83"/>
  <c r="AT79" i="83"/>
  <c r="BK190" i="82"/>
  <c r="CC58" i="84"/>
  <c r="P79" i="83"/>
  <c r="CD54" i="82"/>
  <c r="AN79" i="83"/>
  <c r="K190" i="82"/>
  <c r="AU190" i="82"/>
  <c r="AF79" i="83"/>
  <c r="AD190" i="82"/>
  <c r="X79" i="83"/>
  <c r="BM79" i="83"/>
  <c r="AM190" i="82"/>
  <c r="V190" i="82"/>
  <c r="CC189" i="82"/>
  <c r="BO79" i="83"/>
  <c r="BG190" i="82"/>
  <c r="AY190" i="82"/>
  <c r="BF190" i="82"/>
  <c r="BX190" i="82"/>
  <c r="I190" i="82"/>
  <c r="AX190" i="82"/>
  <c r="BP190" i="82"/>
  <c r="BM190" i="82"/>
  <c r="BI190" i="82"/>
  <c r="X190" i="82"/>
  <c r="AP190" i="82"/>
  <c r="AY79" i="83"/>
  <c r="H79" i="83"/>
  <c r="AH190" i="82"/>
  <c r="AE190" i="82"/>
  <c r="AF190" i="82"/>
  <c r="AQ190" i="82"/>
  <c r="CC10" i="83"/>
  <c r="CC79" i="83" s="1"/>
  <c r="BA190" i="82"/>
  <c r="CB190" i="82"/>
  <c r="P190" i="82"/>
  <c r="BL190" i="82"/>
  <c r="AA79" i="83"/>
  <c r="BE190" i="82"/>
  <c r="AZ190" i="82"/>
  <c r="CC54" i="82"/>
  <c r="CD144" i="82"/>
  <c r="CD99" i="82"/>
  <c r="BL79" i="83"/>
  <c r="D190" i="82"/>
  <c r="BH190" i="82"/>
  <c r="BU190" i="82"/>
  <c r="L190" i="82"/>
  <c r="BQ190" i="82"/>
  <c r="CB10" i="83"/>
  <c r="CB79" i="83" s="1"/>
  <c r="AW190" i="82"/>
  <c r="S79" i="83"/>
  <c r="BS190" i="82"/>
  <c r="G190" i="82"/>
  <c r="AS190" i="82"/>
  <c r="Z190" i="82"/>
  <c r="AK190" i="82"/>
  <c r="R190" i="82"/>
  <c r="AJ190" i="82"/>
  <c r="AC190" i="82"/>
  <c r="CA190" i="82"/>
  <c r="BV190" i="82"/>
  <c r="J190" i="82"/>
  <c r="D79" i="83"/>
  <c r="CD189" i="82"/>
  <c r="CD190" i="82" s="1"/>
  <c r="U190" i="82"/>
  <c r="BN190" i="82"/>
  <c r="CC144" i="82"/>
  <c r="T190" i="82"/>
  <c r="BY190" i="82"/>
  <c r="M190" i="82"/>
  <c r="AO190" i="82"/>
  <c r="CC99" i="82"/>
  <c r="AG190" i="82"/>
  <c r="Y190" i="82"/>
  <c r="Q190" i="82"/>
  <c r="CC190" i="82" l="1"/>
  <c r="O88" i="81"/>
  <c r="J88" i="81"/>
  <c r="E88" i="81"/>
  <c r="O86" i="81"/>
  <c r="Q86" i="81" s="1"/>
  <c r="Q85" i="81" s="1"/>
  <c r="J86" i="81"/>
  <c r="L86" i="81" s="1"/>
  <c r="L85" i="81" s="1"/>
  <c r="E86" i="81"/>
  <c r="G86" i="81" s="1"/>
  <c r="G85" i="81" s="1"/>
  <c r="N85" i="81"/>
  <c r="M85" i="81"/>
  <c r="I85" i="81"/>
  <c r="H85" i="81"/>
  <c r="D85" i="81"/>
  <c r="C85" i="81"/>
  <c r="E85" i="81" s="1"/>
  <c r="O84" i="81"/>
  <c r="J84" i="81"/>
  <c r="E84" i="81"/>
  <c r="O83" i="81"/>
  <c r="Q83" i="81" s="1"/>
  <c r="J83" i="81"/>
  <c r="L83" i="81" s="1"/>
  <c r="E83" i="81"/>
  <c r="G83" i="81" s="1"/>
  <c r="O82" i="81"/>
  <c r="Q82" i="81" s="1"/>
  <c r="J82" i="81"/>
  <c r="L82" i="81" s="1"/>
  <c r="E82" i="81"/>
  <c r="G82" i="81" s="1"/>
  <c r="N81" i="81"/>
  <c r="M81" i="81"/>
  <c r="O81" i="81" s="1"/>
  <c r="I81" i="81"/>
  <c r="H81" i="81"/>
  <c r="D81" i="81"/>
  <c r="E81" i="81" s="1"/>
  <c r="C81" i="81"/>
  <c r="O80" i="81"/>
  <c r="J80" i="81"/>
  <c r="E80" i="81"/>
  <c r="O79" i="81"/>
  <c r="Q79" i="81" s="1"/>
  <c r="J79" i="81"/>
  <c r="L79" i="81" s="1"/>
  <c r="G79" i="81"/>
  <c r="E79" i="81"/>
  <c r="O78" i="81"/>
  <c r="Q78" i="81" s="1"/>
  <c r="J78" i="81"/>
  <c r="L78" i="81" s="1"/>
  <c r="E78" i="81"/>
  <c r="G78" i="81" s="1"/>
  <c r="N77" i="81"/>
  <c r="M77" i="81"/>
  <c r="O77" i="81" s="1"/>
  <c r="I77" i="81"/>
  <c r="H77" i="81"/>
  <c r="D77" i="81"/>
  <c r="C77" i="81"/>
  <c r="O76" i="81"/>
  <c r="J76" i="81"/>
  <c r="E76" i="81"/>
  <c r="O75" i="81"/>
  <c r="Q75" i="81" s="1"/>
  <c r="J75" i="81"/>
  <c r="L75" i="81" s="1"/>
  <c r="E75" i="81"/>
  <c r="G75" i="81" s="1"/>
  <c r="O74" i="81"/>
  <c r="Q74" i="81" s="1"/>
  <c r="J74" i="81"/>
  <c r="L74" i="81" s="1"/>
  <c r="E74" i="81"/>
  <c r="G74" i="81" s="1"/>
  <c r="N73" i="81"/>
  <c r="M73" i="81"/>
  <c r="I73" i="81"/>
  <c r="H73" i="81"/>
  <c r="D73" i="81"/>
  <c r="C73" i="81"/>
  <c r="O72" i="81"/>
  <c r="J72" i="81"/>
  <c r="E72" i="81"/>
  <c r="Q71" i="81"/>
  <c r="O71" i="81"/>
  <c r="J71" i="81"/>
  <c r="L71" i="81" s="1"/>
  <c r="E71" i="81"/>
  <c r="G71" i="81" s="1"/>
  <c r="O70" i="81"/>
  <c r="Q70" i="81" s="1"/>
  <c r="J70" i="81"/>
  <c r="L70" i="81" s="1"/>
  <c r="E70" i="81"/>
  <c r="G70" i="81" s="1"/>
  <c r="N69" i="81"/>
  <c r="M69" i="81"/>
  <c r="O69" i="81" s="1"/>
  <c r="I69" i="81"/>
  <c r="H69" i="81"/>
  <c r="J69" i="81" s="1"/>
  <c r="D69" i="81"/>
  <c r="C69" i="81"/>
  <c r="E69" i="81" s="1"/>
  <c r="O68" i="81"/>
  <c r="J68" i="81"/>
  <c r="E68" i="81"/>
  <c r="O67" i="81"/>
  <c r="Q67" i="81" s="1"/>
  <c r="J67" i="81"/>
  <c r="L67" i="81" s="1"/>
  <c r="E67" i="81"/>
  <c r="G67" i="81" s="1"/>
  <c r="O66" i="81"/>
  <c r="Q66" i="81" s="1"/>
  <c r="J66" i="81"/>
  <c r="L66" i="81" s="1"/>
  <c r="E66" i="81"/>
  <c r="G66" i="81" s="1"/>
  <c r="N65" i="81"/>
  <c r="M65" i="81"/>
  <c r="I65" i="81"/>
  <c r="H65" i="81"/>
  <c r="D65" i="81"/>
  <c r="D64" i="81" s="1"/>
  <c r="C65" i="81"/>
  <c r="O62" i="81"/>
  <c r="J62" i="81"/>
  <c r="E62" i="81"/>
  <c r="O61" i="81"/>
  <c r="Q61" i="81" s="1"/>
  <c r="J61" i="81"/>
  <c r="L61" i="81" s="1"/>
  <c r="E61" i="81"/>
  <c r="G61" i="81" s="1"/>
  <c r="O60" i="81"/>
  <c r="Q60" i="81" s="1"/>
  <c r="J60" i="81"/>
  <c r="L60" i="81" s="1"/>
  <c r="E60" i="81"/>
  <c r="G60" i="81" s="1"/>
  <c r="N59" i="81"/>
  <c r="M59" i="81"/>
  <c r="I59" i="81"/>
  <c r="H59" i="81"/>
  <c r="D59" i="81"/>
  <c r="C59" i="81"/>
  <c r="O58" i="81"/>
  <c r="J58" i="81"/>
  <c r="E58" i="81"/>
  <c r="O57" i="81"/>
  <c r="Q57" i="81" s="1"/>
  <c r="J57" i="81"/>
  <c r="L57" i="81" s="1"/>
  <c r="E57" i="81"/>
  <c r="G57" i="81" s="1"/>
  <c r="O56" i="81"/>
  <c r="Q56" i="81" s="1"/>
  <c r="J56" i="81"/>
  <c r="L56" i="81" s="1"/>
  <c r="E56" i="81"/>
  <c r="G56" i="81" s="1"/>
  <c r="N55" i="81"/>
  <c r="M55" i="81"/>
  <c r="I55" i="81"/>
  <c r="H55" i="81"/>
  <c r="D55" i="81"/>
  <c r="C55" i="81"/>
  <c r="O54" i="81"/>
  <c r="J54" i="81"/>
  <c r="E54" i="81"/>
  <c r="O53" i="81"/>
  <c r="Q53" i="81" s="1"/>
  <c r="J53" i="81"/>
  <c r="L53" i="81" s="1"/>
  <c r="E53" i="81"/>
  <c r="G53" i="81" s="1"/>
  <c r="O52" i="81"/>
  <c r="Q52" i="81" s="1"/>
  <c r="J52" i="81"/>
  <c r="L52" i="81" s="1"/>
  <c r="E52" i="81"/>
  <c r="G52" i="81" s="1"/>
  <c r="G51" i="81" s="1"/>
  <c r="N51" i="81"/>
  <c r="M51" i="81"/>
  <c r="I51" i="81"/>
  <c r="H51" i="81"/>
  <c r="D51" i="81"/>
  <c r="C51" i="81"/>
  <c r="O50" i="81"/>
  <c r="J50" i="81"/>
  <c r="E50" i="81"/>
  <c r="O49" i="81"/>
  <c r="Q49" i="81" s="1"/>
  <c r="J49" i="81"/>
  <c r="L49" i="81" s="1"/>
  <c r="E49" i="81"/>
  <c r="G49" i="81" s="1"/>
  <c r="O48" i="81"/>
  <c r="Q48" i="81" s="1"/>
  <c r="J48" i="81"/>
  <c r="L48" i="81" s="1"/>
  <c r="E48" i="81"/>
  <c r="G48" i="81" s="1"/>
  <c r="N47" i="81"/>
  <c r="M47" i="81"/>
  <c r="I47" i="81"/>
  <c r="H47" i="81"/>
  <c r="D47" i="81"/>
  <c r="C47" i="81"/>
  <c r="O46" i="81"/>
  <c r="J46" i="81"/>
  <c r="E46" i="81"/>
  <c r="O45" i="81"/>
  <c r="Q45" i="81" s="1"/>
  <c r="J45" i="81"/>
  <c r="L45" i="81" s="1"/>
  <c r="G45" i="81"/>
  <c r="E45" i="81"/>
  <c r="O44" i="81"/>
  <c r="Q44" i="81" s="1"/>
  <c r="J44" i="81"/>
  <c r="L44" i="81" s="1"/>
  <c r="E44" i="81"/>
  <c r="G44" i="81" s="1"/>
  <c r="N43" i="81"/>
  <c r="O43" i="81" s="1"/>
  <c r="M43" i="81"/>
  <c r="I43" i="81"/>
  <c r="H43" i="81"/>
  <c r="J43" i="81" s="1"/>
  <c r="D43" i="81"/>
  <c r="D42" i="81" s="1"/>
  <c r="C43" i="81"/>
  <c r="O41" i="81"/>
  <c r="Q41" i="81" s="1"/>
  <c r="L41" i="81"/>
  <c r="J41" i="81"/>
  <c r="E41" i="81"/>
  <c r="G41" i="81" s="1"/>
  <c r="O40" i="81"/>
  <c r="Q40" i="81" s="1"/>
  <c r="J40" i="81"/>
  <c r="L40" i="81" s="1"/>
  <c r="E40" i="81"/>
  <c r="G40" i="81" s="1"/>
  <c r="O39" i="81"/>
  <c r="Q39" i="81" s="1"/>
  <c r="J39" i="81"/>
  <c r="L39" i="81" s="1"/>
  <c r="E39" i="81"/>
  <c r="G39" i="81" s="1"/>
  <c r="O38" i="81"/>
  <c r="Q38" i="81" s="1"/>
  <c r="J38" i="81"/>
  <c r="L38" i="81" s="1"/>
  <c r="G38" i="81"/>
  <c r="E38" i="81"/>
  <c r="O37" i="81"/>
  <c r="Q37" i="81" s="1"/>
  <c r="J37" i="81"/>
  <c r="L37" i="81" s="1"/>
  <c r="E37" i="81"/>
  <c r="G37" i="81" s="1"/>
  <c r="N36" i="81"/>
  <c r="M36" i="81"/>
  <c r="I36" i="81"/>
  <c r="H36" i="81"/>
  <c r="D36" i="81"/>
  <c r="C36" i="81"/>
  <c r="E36" i="81" s="1"/>
  <c r="O35" i="81"/>
  <c r="Q35" i="81" s="1"/>
  <c r="J35" i="81"/>
  <c r="L35" i="81" s="1"/>
  <c r="G35" i="81"/>
  <c r="E35" i="81"/>
  <c r="O34" i="81"/>
  <c r="Q34" i="81" s="1"/>
  <c r="J34" i="81"/>
  <c r="L34" i="81" s="1"/>
  <c r="E34" i="81"/>
  <c r="G34" i="81" s="1"/>
  <c r="O33" i="81"/>
  <c r="Q33" i="81" s="1"/>
  <c r="J33" i="81"/>
  <c r="L33" i="81" s="1"/>
  <c r="E33" i="81"/>
  <c r="G33" i="81" s="1"/>
  <c r="O32" i="81"/>
  <c r="Q32" i="81" s="1"/>
  <c r="J32" i="81"/>
  <c r="L32" i="81" s="1"/>
  <c r="E32" i="81"/>
  <c r="G32" i="81" s="1"/>
  <c r="O31" i="81"/>
  <c r="Q31" i="81" s="1"/>
  <c r="J31" i="81"/>
  <c r="L31" i="81" s="1"/>
  <c r="E31" i="81"/>
  <c r="G31" i="81" s="1"/>
  <c r="N30" i="81"/>
  <c r="M30" i="81"/>
  <c r="I30" i="81"/>
  <c r="H30" i="81"/>
  <c r="D30" i="81"/>
  <c r="C30" i="81"/>
  <c r="O28" i="81"/>
  <c r="J28" i="81"/>
  <c r="E28" i="81"/>
  <c r="O27" i="81"/>
  <c r="Q27" i="81" s="1"/>
  <c r="J27" i="81"/>
  <c r="L27" i="81" s="1"/>
  <c r="E27" i="81"/>
  <c r="G27" i="81" s="1"/>
  <c r="O26" i="81"/>
  <c r="Q26" i="81" s="1"/>
  <c r="J26" i="81"/>
  <c r="L26" i="81" s="1"/>
  <c r="L25" i="81" s="1"/>
  <c r="L23" i="81" s="1"/>
  <c r="E26" i="81"/>
  <c r="G26" i="81" s="1"/>
  <c r="N25" i="81"/>
  <c r="N23" i="81" s="1"/>
  <c r="M25" i="81"/>
  <c r="M23" i="81" s="1"/>
  <c r="I25" i="81"/>
  <c r="H25" i="81"/>
  <c r="J25" i="81" s="1"/>
  <c r="D25" i="81"/>
  <c r="C25" i="81"/>
  <c r="C23" i="81" s="1"/>
  <c r="O24" i="81"/>
  <c r="Q24" i="81" s="1"/>
  <c r="J24" i="81"/>
  <c r="L24" i="81" s="1"/>
  <c r="E24" i="81"/>
  <c r="G24" i="81" s="1"/>
  <c r="I23" i="81"/>
  <c r="O22" i="81"/>
  <c r="J22" i="81"/>
  <c r="E22" i="81"/>
  <c r="O21" i="81"/>
  <c r="Q21" i="81" s="1"/>
  <c r="J21" i="81"/>
  <c r="L21" i="81" s="1"/>
  <c r="E21" i="81"/>
  <c r="G21" i="81" s="1"/>
  <c r="O20" i="81"/>
  <c r="Q20" i="81" s="1"/>
  <c r="J20" i="81"/>
  <c r="L20" i="81" s="1"/>
  <c r="G20" i="81"/>
  <c r="E20" i="81"/>
  <c r="N19" i="81"/>
  <c r="M19" i="81"/>
  <c r="I19" i="81"/>
  <c r="I18" i="81" s="1"/>
  <c r="I15" i="81" s="1"/>
  <c r="H19" i="81"/>
  <c r="J19" i="81" s="1"/>
  <c r="D19" i="81"/>
  <c r="D18" i="81" s="1"/>
  <c r="C19" i="81"/>
  <c r="C18" i="81" s="1"/>
  <c r="N18" i="81"/>
  <c r="O17" i="81"/>
  <c r="Q17" i="81" s="1"/>
  <c r="Q16" i="81" s="1"/>
  <c r="J17" i="81"/>
  <c r="L17" i="81" s="1"/>
  <c r="L16" i="81" s="1"/>
  <c r="E17" i="81"/>
  <c r="G17" i="81" s="1"/>
  <c r="G16" i="81" s="1"/>
  <c r="N16" i="81"/>
  <c r="M16" i="81"/>
  <c r="I16" i="81"/>
  <c r="H16" i="81"/>
  <c r="D16" i="81"/>
  <c r="C16" i="81"/>
  <c r="E16" i="81" s="1"/>
  <c r="O13" i="81"/>
  <c r="Q13" i="81" s="1"/>
  <c r="Q12" i="81" s="1"/>
  <c r="J13" i="81"/>
  <c r="L13" i="81" s="1"/>
  <c r="L12" i="81" s="1"/>
  <c r="E13" i="81"/>
  <c r="G13" i="81" s="1"/>
  <c r="G12" i="81" s="1"/>
  <c r="N12" i="81"/>
  <c r="M12" i="81"/>
  <c r="I12" i="81"/>
  <c r="H12" i="81"/>
  <c r="D12" i="81"/>
  <c r="C12" i="81"/>
  <c r="O11" i="81"/>
  <c r="Q11" i="81" s="1"/>
  <c r="Q10" i="81" s="1"/>
  <c r="J11" i="81"/>
  <c r="L11" i="81" s="1"/>
  <c r="L10" i="81" s="1"/>
  <c r="E11" i="81"/>
  <c r="G11" i="81" s="1"/>
  <c r="G10" i="81" s="1"/>
  <c r="N10" i="81"/>
  <c r="M10" i="81"/>
  <c r="I10" i="81"/>
  <c r="H10" i="81"/>
  <c r="D10" i="81"/>
  <c r="C10" i="81"/>
  <c r="E10" i="81" s="1"/>
  <c r="BA88" i="80"/>
  <c r="AV88" i="80"/>
  <c r="AX88" i="80" s="1"/>
  <c r="AQ88" i="80"/>
  <c r="AS88" i="80" s="1"/>
  <c r="AL88" i="80"/>
  <c r="AN88" i="80" s="1"/>
  <c r="AG88" i="80"/>
  <c r="AI88" i="80" s="1"/>
  <c r="AB88" i="80"/>
  <c r="AD88" i="80" s="1"/>
  <c r="W88" i="80"/>
  <c r="Y88" i="80" s="1"/>
  <c r="R88" i="80"/>
  <c r="T88" i="80" s="1"/>
  <c r="M88" i="80"/>
  <c r="O88" i="80" s="1"/>
  <c r="H88" i="80"/>
  <c r="J88" i="80" s="1"/>
  <c r="E88" i="80"/>
  <c r="AX87" i="80"/>
  <c r="AS87" i="80"/>
  <c r="AN87" i="80"/>
  <c r="AI87" i="80"/>
  <c r="AD87" i="80"/>
  <c r="Y87" i="80"/>
  <c r="T87" i="80"/>
  <c r="O87" i="80"/>
  <c r="J87" i="80"/>
  <c r="AX86" i="80"/>
  <c r="AS86" i="80"/>
  <c r="AN86" i="80"/>
  <c r="AI86" i="80"/>
  <c r="AD86" i="80"/>
  <c r="Y86" i="80"/>
  <c r="T86" i="80"/>
  <c r="O86" i="80"/>
  <c r="J86" i="80"/>
  <c r="BA85" i="80"/>
  <c r="AX85" i="80"/>
  <c r="AV85" i="80"/>
  <c r="AQ85" i="80"/>
  <c r="AS85" i="80" s="1"/>
  <c r="AL85" i="80"/>
  <c r="AN85" i="80" s="1"/>
  <c r="AG85" i="80"/>
  <c r="AI85" i="80" s="1"/>
  <c r="AB85" i="80"/>
  <c r="AD85" i="80" s="1"/>
  <c r="W85" i="80"/>
  <c r="Y85" i="80" s="1"/>
  <c r="R85" i="80"/>
  <c r="T85" i="80" s="1"/>
  <c r="M85" i="80"/>
  <c r="O85" i="80" s="1"/>
  <c r="H85" i="80"/>
  <c r="J85" i="80" s="1"/>
  <c r="E85" i="80"/>
  <c r="BA84" i="80"/>
  <c r="AV84" i="80"/>
  <c r="AX84" i="80" s="1"/>
  <c r="AQ84" i="80"/>
  <c r="AS84" i="80" s="1"/>
  <c r="AL84" i="80"/>
  <c r="AN84" i="80" s="1"/>
  <c r="AG84" i="80"/>
  <c r="AI84" i="80" s="1"/>
  <c r="AB84" i="80"/>
  <c r="AD84" i="80" s="1"/>
  <c r="W84" i="80"/>
  <c r="Y84" i="80" s="1"/>
  <c r="R84" i="80"/>
  <c r="T84" i="80" s="1"/>
  <c r="M84" i="80"/>
  <c r="O84" i="80" s="1"/>
  <c r="H84" i="80"/>
  <c r="J84" i="80" s="1"/>
  <c r="E84" i="80"/>
  <c r="BA83" i="80"/>
  <c r="AV83" i="80"/>
  <c r="AX83" i="80" s="1"/>
  <c r="AQ83" i="80"/>
  <c r="AS83" i="80" s="1"/>
  <c r="AL83" i="80"/>
  <c r="AN83" i="80" s="1"/>
  <c r="AG83" i="80"/>
  <c r="AI83" i="80" s="1"/>
  <c r="AB83" i="80"/>
  <c r="AD83" i="80" s="1"/>
  <c r="W83" i="80"/>
  <c r="Y83" i="80" s="1"/>
  <c r="R83" i="80"/>
  <c r="T83" i="80" s="1"/>
  <c r="M83" i="80"/>
  <c r="O83" i="80" s="1"/>
  <c r="H83" i="80"/>
  <c r="J83" i="80" s="1"/>
  <c r="E83" i="80"/>
  <c r="BA82" i="80"/>
  <c r="BA81" i="80" s="1"/>
  <c r="AV82" i="80"/>
  <c r="AX82" i="80" s="1"/>
  <c r="AQ82" i="80"/>
  <c r="AS82" i="80" s="1"/>
  <c r="AL82" i="80"/>
  <c r="AN82" i="80" s="1"/>
  <c r="AG82" i="80"/>
  <c r="AB82" i="80"/>
  <c r="W82" i="80"/>
  <c r="Y82" i="80" s="1"/>
  <c r="R82" i="80"/>
  <c r="T82" i="80" s="1"/>
  <c r="M82" i="80"/>
  <c r="H82" i="80"/>
  <c r="E82" i="80"/>
  <c r="BA80" i="80"/>
  <c r="AV80" i="80"/>
  <c r="AX80" i="80" s="1"/>
  <c r="AQ80" i="80"/>
  <c r="AS80" i="80" s="1"/>
  <c r="AL80" i="80"/>
  <c r="AN80" i="80" s="1"/>
  <c r="AG80" i="80"/>
  <c r="AI80" i="80" s="1"/>
  <c r="AB80" i="80"/>
  <c r="AD80" i="80" s="1"/>
  <c r="W80" i="80"/>
  <c r="Y80" i="80" s="1"/>
  <c r="R80" i="80"/>
  <c r="T80" i="80" s="1"/>
  <c r="M80" i="80"/>
  <c r="O80" i="80" s="1"/>
  <c r="H80" i="80"/>
  <c r="J80" i="80" s="1"/>
  <c r="E80" i="80"/>
  <c r="BA79" i="80"/>
  <c r="AV79" i="80"/>
  <c r="AQ79" i="80"/>
  <c r="AS79" i="80" s="1"/>
  <c r="AL79" i="80"/>
  <c r="AN79" i="80" s="1"/>
  <c r="AG79" i="80"/>
  <c r="AI79" i="80" s="1"/>
  <c r="AB79" i="80"/>
  <c r="AB77" i="80" s="1"/>
  <c r="AD77" i="80" s="1"/>
  <c r="Y79" i="80"/>
  <c r="W79" i="80"/>
  <c r="R79" i="80"/>
  <c r="T79" i="80" s="1"/>
  <c r="M79" i="80"/>
  <c r="O79" i="80" s="1"/>
  <c r="H79" i="80"/>
  <c r="J79" i="80" s="1"/>
  <c r="E79" i="80"/>
  <c r="BA78" i="80"/>
  <c r="BA77" i="80" s="1"/>
  <c r="AV78" i="80"/>
  <c r="AX78" i="80" s="1"/>
  <c r="AQ78" i="80"/>
  <c r="AL78" i="80"/>
  <c r="AG78" i="80"/>
  <c r="AI78" i="80" s="1"/>
  <c r="AB78" i="80"/>
  <c r="AD78" i="80" s="1"/>
  <c r="W78" i="80"/>
  <c r="R78" i="80"/>
  <c r="M78" i="80"/>
  <c r="O78" i="80" s="1"/>
  <c r="H78" i="80"/>
  <c r="E78" i="80"/>
  <c r="BA76" i="80"/>
  <c r="AV76" i="80"/>
  <c r="AX76" i="80" s="1"/>
  <c r="AQ76" i="80"/>
  <c r="AS76" i="80" s="1"/>
  <c r="AL76" i="80"/>
  <c r="AN76" i="80" s="1"/>
  <c r="AG76" i="80"/>
  <c r="AI76" i="80" s="1"/>
  <c r="AB76" i="80"/>
  <c r="AD76" i="80" s="1"/>
  <c r="W76" i="80"/>
  <c r="Y76" i="80" s="1"/>
  <c r="R76" i="80"/>
  <c r="T76" i="80" s="1"/>
  <c r="M76" i="80"/>
  <c r="O76" i="80" s="1"/>
  <c r="H76" i="80"/>
  <c r="J76" i="80" s="1"/>
  <c r="E76" i="80"/>
  <c r="BA75" i="80"/>
  <c r="AV75" i="80"/>
  <c r="AX75" i="80" s="1"/>
  <c r="AQ75" i="80"/>
  <c r="AS75" i="80" s="1"/>
  <c r="AL75" i="80"/>
  <c r="AN75" i="80" s="1"/>
  <c r="AG75" i="80"/>
  <c r="AI75" i="80" s="1"/>
  <c r="AD75" i="80"/>
  <c r="AB75" i="80"/>
  <c r="W75" i="80"/>
  <c r="Y75" i="80" s="1"/>
  <c r="R75" i="80"/>
  <c r="T75" i="80" s="1"/>
  <c r="M75" i="80"/>
  <c r="O75" i="80" s="1"/>
  <c r="J75" i="80"/>
  <c r="H75" i="80"/>
  <c r="E75" i="80"/>
  <c r="BA74" i="80"/>
  <c r="BA73" i="80" s="1"/>
  <c r="AV74" i="80"/>
  <c r="AX74" i="80" s="1"/>
  <c r="AQ74" i="80"/>
  <c r="AS74" i="80" s="1"/>
  <c r="AL74" i="80"/>
  <c r="AG74" i="80"/>
  <c r="AB74" i="80"/>
  <c r="W74" i="80"/>
  <c r="Y74" i="80" s="1"/>
  <c r="R74" i="80"/>
  <c r="M74" i="80"/>
  <c r="H74" i="80"/>
  <c r="H73" i="80" s="1"/>
  <c r="J73" i="80" s="1"/>
  <c r="E74" i="80"/>
  <c r="E73" i="80" s="1"/>
  <c r="BA72" i="80"/>
  <c r="AV72" i="80"/>
  <c r="AX72" i="80" s="1"/>
  <c r="AQ72" i="80"/>
  <c r="AS72" i="80" s="1"/>
  <c r="AL72" i="80"/>
  <c r="AN72" i="80" s="1"/>
  <c r="AG72" i="80"/>
  <c r="AI72" i="80" s="1"/>
  <c r="AB72" i="80"/>
  <c r="AD72" i="80" s="1"/>
  <c r="W72" i="80"/>
  <c r="Y72" i="80" s="1"/>
  <c r="R72" i="80"/>
  <c r="T72" i="80" s="1"/>
  <c r="M72" i="80"/>
  <c r="O72" i="80" s="1"/>
  <c r="H72" i="80"/>
  <c r="J72" i="80" s="1"/>
  <c r="E72" i="80"/>
  <c r="BA71" i="80"/>
  <c r="AV71" i="80"/>
  <c r="AX71" i="80" s="1"/>
  <c r="AQ71" i="80"/>
  <c r="AS71" i="80" s="1"/>
  <c r="AL71" i="80"/>
  <c r="AN71" i="80" s="1"/>
  <c r="AG71" i="80"/>
  <c r="AI71" i="80" s="1"/>
  <c r="AB71" i="80"/>
  <c r="AD71" i="80" s="1"/>
  <c r="W71" i="80"/>
  <c r="Y71" i="80" s="1"/>
  <c r="R71" i="80"/>
  <c r="T71" i="80" s="1"/>
  <c r="O71" i="80"/>
  <c r="M71" i="80"/>
  <c r="H71" i="80"/>
  <c r="J71" i="80" s="1"/>
  <c r="E71" i="80"/>
  <c r="BA70" i="80"/>
  <c r="AV70" i="80"/>
  <c r="AQ70" i="80"/>
  <c r="AL70" i="80"/>
  <c r="AN70" i="80" s="1"/>
  <c r="AG70" i="80"/>
  <c r="AI70" i="80" s="1"/>
  <c r="AB70" i="80"/>
  <c r="W70" i="80"/>
  <c r="R70" i="80"/>
  <c r="M70" i="80"/>
  <c r="O70" i="80" s="1"/>
  <c r="H70" i="80"/>
  <c r="E70" i="80"/>
  <c r="BA69" i="80"/>
  <c r="BA68" i="80"/>
  <c r="AV68" i="80"/>
  <c r="AX68" i="80" s="1"/>
  <c r="AQ68" i="80"/>
  <c r="AS68" i="80" s="1"/>
  <c r="AL68" i="80"/>
  <c r="AN68" i="80" s="1"/>
  <c r="AG68" i="80"/>
  <c r="AI68" i="80" s="1"/>
  <c r="AB68" i="80"/>
  <c r="AD68" i="80" s="1"/>
  <c r="W68" i="80"/>
  <c r="Y68" i="80" s="1"/>
  <c r="R68" i="80"/>
  <c r="T68" i="80" s="1"/>
  <c r="M68" i="80"/>
  <c r="O68" i="80" s="1"/>
  <c r="H68" i="80"/>
  <c r="J68" i="80" s="1"/>
  <c r="E68" i="80"/>
  <c r="BA67" i="80"/>
  <c r="AV67" i="80"/>
  <c r="AX67" i="80" s="1"/>
  <c r="AQ67" i="80"/>
  <c r="AS67" i="80" s="1"/>
  <c r="AL67" i="80"/>
  <c r="AN67" i="80" s="1"/>
  <c r="AG67" i="80"/>
  <c r="AI67" i="80" s="1"/>
  <c r="AD67" i="80"/>
  <c r="AB67" i="80"/>
  <c r="W67" i="80"/>
  <c r="Y67" i="80" s="1"/>
  <c r="R67" i="80"/>
  <c r="T67" i="80" s="1"/>
  <c r="M67" i="80"/>
  <c r="O67" i="80" s="1"/>
  <c r="H67" i="80"/>
  <c r="J67" i="80" s="1"/>
  <c r="E67" i="80"/>
  <c r="BA66" i="80"/>
  <c r="BA65" i="80" s="1"/>
  <c r="AV66" i="80"/>
  <c r="AV65" i="80" s="1"/>
  <c r="AQ66" i="80"/>
  <c r="AS66" i="80" s="1"/>
  <c r="AL66" i="80"/>
  <c r="AG66" i="80"/>
  <c r="AB66" i="80"/>
  <c r="AB65" i="80" s="1"/>
  <c r="W66" i="80"/>
  <c r="Y66" i="80" s="1"/>
  <c r="R66" i="80"/>
  <c r="M66" i="80"/>
  <c r="H66" i="80"/>
  <c r="H65" i="80" s="1"/>
  <c r="E66" i="80"/>
  <c r="E65" i="80" s="1"/>
  <c r="BA62" i="80"/>
  <c r="AV62" i="80"/>
  <c r="AX62" i="80" s="1"/>
  <c r="AQ62" i="80"/>
  <c r="AS62" i="80" s="1"/>
  <c r="AL62" i="80"/>
  <c r="AN62" i="80" s="1"/>
  <c r="AG62" i="80"/>
  <c r="AI62" i="80" s="1"/>
  <c r="AB62" i="80"/>
  <c r="AD62" i="80" s="1"/>
  <c r="W62" i="80"/>
  <c r="Y62" i="80" s="1"/>
  <c r="R62" i="80"/>
  <c r="T62" i="80" s="1"/>
  <c r="M62" i="80"/>
  <c r="O62" i="80" s="1"/>
  <c r="H62" i="80"/>
  <c r="J62" i="80" s="1"/>
  <c r="E62" i="80"/>
  <c r="BA61" i="80"/>
  <c r="AV61" i="80"/>
  <c r="AX61" i="80" s="1"/>
  <c r="AQ61" i="80"/>
  <c r="AS61" i="80" s="1"/>
  <c r="AL61" i="80"/>
  <c r="AN61" i="80" s="1"/>
  <c r="AG61" i="80"/>
  <c r="AI61" i="80" s="1"/>
  <c r="AB61" i="80"/>
  <c r="AD61" i="80" s="1"/>
  <c r="W61" i="80"/>
  <c r="Y61" i="80" s="1"/>
  <c r="R61" i="80"/>
  <c r="T61" i="80" s="1"/>
  <c r="M61" i="80"/>
  <c r="O61" i="80" s="1"/>
  <c r="H61" i="80"/>
  <c r="J61" i="80" s="1"/>
  <c r="E61" i="80"/>
  <c r="BA60" i="80"/>
  <c r="AV60" i="80"/>
  <c r="AQ60" i="80"/>
  <c r="AL60" i="80"/>
  <c r="AN60" i="80" s="1"/>
  <c r="AG60" i="80"/>
  <c r="AB60" i="80"/>
  <c r="W60" i="80"/>
  <c r="R60" i="80"/>
  <c r="T60" i="80" s="1"/>
  <c r="M60" i="80"/>
  <c r="H60" i="80"/>
  <c r="E60" i="80"/>
  <c r="BA58" i="80"/>
  <c r="AV58" i="80"/>
  <c r="AX58" i="80" s="1"/>
  <c r="AQ58" i="80"/>
  <c r="AS58" i="80" s="1"/>
  <c r="AL58" i="80"/>
  <c r="AN58" i="80" s="1"/>
  <c r="AG58" i="80"/>
  <c r="AI58" i="80" s="1"/>
  <c r="AB58" i="80"/>
  <c r="AD58" i="80" s="1"/>
  <c r="W58" i="80"/>
  <c r="Y58" i="80" s="1"/>
  <c r="R58" i="80"/>
  <c r="T58" i="80" s="1"/>
  <c r="M58" i="80"/>
  <c r="O58" i="80" s="1"/>
  <c r="H58" i="80"/>
  <c r="J58" i="80" s="1"/>
  <c r="E58" i="80"/>
  <c r="BA57" i="80"/>
  <c r="AV57" i="80"/>
  <c r="AX57" i="80" s="1"/>
  <c r="AQ57" i="80"/>
  <c r="AS57" i="80" s="1"/>
  <c r="AL57" i="80"/>
  <c r="AN57" i="80" s="1"/>
  <c r="AG57" i="80"/>
  <c r="AI57" i="80" s="1"/>
  <c r="AB57" i="80"/>
  <c r="AD57" i="80" s="1"/>
  <c r="W57" i="80"/>
  <c r="Y57" i="80" s="1"/>
  <c r="R57" i="80"/>
  <c r="T57" i="80" s="1"/>
  <c r="O57" i="80"/>
  <c r="M57" i="80"/>
  <c r="H57" i="80"/>
  <c r="J57" i="80" s="1"/>
  <c r="E57" i="80"/>
  <c r="BA56" i="80"/>
  <c r="BA55" i="80" s="1"/>
  <c r="AV56" i="80"/>
  <c r="AX56" i="80" s="1"/>
  <c r="AQ56" i="80"/>
  <c r="AL56" i="80"/>
  <c r="AG56" i="80"/>
  <c r="AB56" i="80"/>
  <c r="AD56" i="80" s="1"/>
  <c r="W56" i="80"/>
  <c r="R56" i="80"/>
  <c r="M56" i="80"/>
  <c r="H56" i="80"/>
  <c r="J56" i="80" s="1"/>
  <c r="E56" i="80"/>
  <c r="BA54" i="80"/>
  <c r="AV54" i="80"/>
  <c r="AX54" i="80" s="1"/>
  <c r="AQ54" i="80"/>
  <c r="AS54" i="80" s="1"/>
  <c r="AL54" i="80"/>
  <c r="AN54" i="80" s="1"/>
  <c r="AG54" i="80"/>
  <c r="AI54" i="80" s="1"/>
  <c r="AB54" i="80"/>
  <c r="AD54" i="80" s="1"/>
  <c r="W54" i="80"/>
  <c r="Y54" i="80" s="1"/>
  <c r="R54" i="80"/>
  <c r="T54" i="80" s="1"/>
  <c r="M54" i="80"/>
  <c r="O54" i="80" s="1"/>
  <c r="H54" i="80"/>
  <c r="J54" i="80" s="1"/>
  <c r="E54" i="80"/>
  <c r="BA53" i="80"/>
  <c r="AV53" i="80"/>
  <c r="AX53" i="80" s="1"/>
  <c r="AQ53" i="80"/>
  <c r="AS53" i="80" s="1"/>
  <c r="AL53" i="80"/>
  <c r="AN53" i="80" s="1"/>
  <c r="AG53" i="80"/>
  <c r="AI53" i="80" s="1"/>
  <c r="AB53" i="80"/>
  <c r="AD53" i="80" s="1"/>
  <c r="W53" i="80"/>
  <c r="Y53" i="80" s="1"/>
  <c r="R53" i="80"/>
  <c r="T53" i="80" s="1"/>
  <c r="M53" i="80"/>
  <c r="O53" i="80" s="1"/>
  <c r="J53" i="80"/>
  <c r="H53" i="80"/>
  <c r="E53" i="80"/>
  <c r="BA52" i="80"/>
  <c r="BA51" i="80" s="1"/>
  <c r="AV52" i="80"/>
  <c r="AQ52" i="80"/>
  <c r="AS52" i="80" s="1"/>
  <c r="AL52" i="80"/>
  <c r="AN52" i="80" s="1"/>
  <c r="AG52" i="80"/>
  <c r="AB52" i="80"/>
  <c r="W52" i="80"/>
  <c r="R52" i="80"/>
  <c r="T52" i="80" s="1"/>
  <c r="M52" i="80"/>
  <c r="H52" i="80"/>
  <c r="E52" i="80"/>
  <c r="AL51" i="80"/>
  <c r="AN51" i="80" s="1"/>
  <c r="BA50" i="80"/>
  <c r="AV50" i="80"/>
  <c r="AX50" i="80" s="1"/>
  <c r="AQ50" i="80"/>
  <c r="AS50" i="80" s="1"/>
  <c r="AL50" i="80"/>
  <c r="AN50" i="80" s="1"/>
  <c r="AG50" i="80"/>
  <c r="AI50" i="80" s="1"/>
  <c r="AB50" i="80"/>
  <c r="AD50" i="80" s="1"/>
  <c r="W50" i="80"/>
  <c r="Y50" i="80" s="1"/>
  <c r="R50" i="80"/>
  <c r="T50" i="80" s="1"/>
  <c r="M50" i="80"/>
  <c r="O50" i="80" s="1"/>
  <c r="H50" i="80"/>
  <c r="J50" i="80" s="1"/>
  <c r="E50" i="80"/>
  <c r="BA49" i="80"/>
  <c r="AV49" i="80"/>
  <c r="AX49" i="80" s="1"/>
  <c r="AQ49" i="80"/>
  <c r="AS49" i="80" s="1"/>
  <c r="AN49" i="80"/>
  <c r="AL49" i="80"/>
  <c r="AG49" i="80"/>
  <c r="AI49" i="80" s="1"/>
  <c r="AD49" i="80"/>
  <c r="AB49" i="80"/>
  <c r="W49" i="80"/>
  <c r="Y49" i="80" s="1"/>
  <c r="R49" i="80"/>
  <c r="T49" i="80" s="1"/>
  <c r="M49" i="80"/>
  <c r="O49" i="80" s="1"/>
  <c r="H49" i="80"/>
  <c r="J49" i="80" s="1"/>
  <c r="E49" i="80"/>
  <c r="BA48" i="80"/>
  <c r="AV48" i="80"/>
  <c r="AX48" i="80" s="1"/>
  <c r="AQ48" i="80"/>
  <c r="AL48" i="80"/>
  <c r="AG48" i="80"/>
  <c r="AG47" i="80" s="1"/>
  <c r="AI47" i="80" s="1"/>
  <c r="AB48" i="80"/>
  <c r="AD48" i="80" s="1"/>
  <c r="W48" i="80"/>
  <c r="R48" i="80"/>
  <c r="M48" i="80"/>
  <c r="H48" i="80"/>
  <c r="J48" i="80" s="1"/>
  <c r="E48" i="80"/>
  <c r="H47" i="80"/>
  <c r="J47" i="80" s="1"/>
  <c r="E47" i="80"/>
  <c r="BA46" i="80"/>
  <c r="AV46" i="80"/>
  <c r="AX46" i="80" s="1"/>
  <c r="AQ46" i="80"/>
  <c r="AS46" i="80" s="1"/>
  <c r="AN46" i="80"/>
  <c r="AL46" i="80"/>
  <c r="AG46" i="80"/>
  <c r="AI46" i="80" s="1"/>
  <c r="AB46" i="80"/>
  <c r="AD46" i="80" s="1"/>
  <c r="W46" i="80"/>
  <c r="Y46" i="80" s="1"/>
  <c r="R46" i="80"/>
  <c r="T46" i="80" s="1"/>
  <c r="M46" i="80"/>
  <c r="O46" i="80" s="1"/>
  <c r="H46" i="80"/>
  <c r="J46" i="80" s="1"/>
  <c r="E46" i="80"/>
  <c r="BA45" i="80"/>
  <c r="AV45" i="80"/>
  <c r="AX45" i="80" s="1"/>
  <c r="AQ45" i="80"/>
  <c r="AS45" i="80" s="1"/>
  <c r="AL45" i="80"/>
  <c r="AN45" i="80" s="1"/>
  <c r="AG45" i="80"/>
  <c r="AI45" i="80" s="1"/>
  <c r="AB45" i="80"/>
  <c r="AD45" i="80" s="1"/>
  <c r="W45" i="80"/>
  <c r="Y45" i="80" s="1"/>
  <c r="R45" i="80"/>
  <c r="T45" i="80" s="1"/>
  <c r="M45" i="80"/>
  <c r="O45" i="80" s="1"/>
  <c r="H45" i="80"/>
  <c r="J45" i="80" s="1"/>
  <c r="E45" i="80"/>
  <c r="BA44" i="80"/>
  <c r="AV44" i="80"/>
  <c r="AX44" i="80" s="1"/>
  <c r="AQ44" i="80"/>
  <c r="AS44" i="80" s="1"/>
  <c r="AL44" i="80"/>
  <c r="AN44" i="80" s="1"/>
  <c r="AG44" i="80"/>
  <c r="AB44" i="80"/>
  <c r="AD44" i="80" s="1"/>
  <c r="W44" i="80"/>
  <c r="Y44" i="80" s="1"/>
  <c r="R44" i="80"/>
  <c r="T44" i="80" s="1"/>
  <c r="M44" i="80"/>
  <c r="H44" i="80"/>
  <c r="E44" i="80"/>
  <c r="BA41" i="80"/>
  <c r="AV41" i="80"/>
  <c r="AX41" i="80" s="1"/>
  <c r="AS41" i="80"/>
  <c r="AQ41" i="80"/>
  <c r="AL41" i="80"/>
  <c r="AN41" i="80" s="1"/>
  <c r="AG41" i="80"/>
  <c r="AI41" i="80" s="1"/>
  <c r="AB41" i="80"/>
  <c r="AD41" i="80" s="1"/>
  <c r="W41" i="80"/>
  <c r="Y41" i="80" s="1"/>
  <c r="R41" i="80"/>
  <c r="T41" i="80" s="1"/>
  <c r="M41" i="80"/>
  <c r="O41" i="80" s="1"/>
  <c r="H41" i="80"/>
  <c r="J41" i="80" s="1"/>
  <c r="E41" i="80"/>
  <c r="BA40" i="80"/>
  <c r="AV40" i="80"/>
  <c r="AX40" i="80" s="1"/>
  <c r="AS40" i="80"/>
  <c r="AQ40" i="80"/>
  <c r="AL40" i="80"/>
  <c r="AN40" i="80" s="1"/>
  <c r="AI40" i="80"/>
  <c r="AG40" i="80"/>
  <c r="AB40" i="80"/>
  <c r="AD40" i="80" s="1"/>
  <c r="W40" i="80"/>
  <c r="Y40" i="80" s="1"/>
  <c r="R40" i="80"/>
  <c r="T40" i="80" s="1"/>
  <c r="M40" i="80"/>
  <c r="O40" i="80" s="1"/>
  <c r="H40" i="80"/>
  <c r="J40" i="80" s="1"/>
  <c r="E40" i="80"/>
  <c r="BA39" i="80"/>
  <c r="AV39" i="80"/>
  <c r="AX39" i="80" s="1"/>
  <c r="AQ39" i="80"/>
  <c r="AS39" i="80" s="1"/>
  <c r="AL39" i="80"/>
  <c r="AN39" i="80" s="1"/>
  <c r="AG39" i="80"/>
  <c r="AI39" i="80" s="1"/>
  <c r="AB39" i="80"/>
  <c r="AD39" i="80" s="1"/>
  <c r="W39" i="80"/>
  <c r="Y39" i="80" s="1"/>
  <c r="R39" i="80"/>
  <c r="T39" i="80" s="1"/>
  <c r="M39" i="80"/>
  <c r="O39" i="80" s="1"/>
  <c r="H39" i="80"/>
  <c r="J39" i="80" s="1"/>
  <c r="E39" i="80"/>
  <c r="BA38" i="80"/>
  <c r="AV38" i="80"/>
  <c r="AX38" i="80" s="1"/>
  <c r="AQ38" i="80"/>
  <c r="AL38" i="80"/>
  <c r="AG38" i="80"/>
  <c r="AI38" i="80" s="1"/>
  <c r="AB38" i="80"/>
  <c r="AD38" i="80" s="1"/>
  <c r="W38" i="80"/>
  <c r="R38" i="80"/>
  <c r="M38" i="80"/>
  <c r="O38" i="80" s="1"/>
  <c r="H38" i="80"/>
  <c r="J38" i="80" s="1"/>
  <c r="E38" i="80"/>
  <c r="BA37" i="80"/>
  <c r="AV37" i="80"/>
  <c r="AX37" i="80" s="1"/>
  <c r="AQ37" i="80"/>
  <c r="AS37" i="80" s="1"/>
  <c r="AL37" i="80"/>
  <c r="AN37" i="80" s="1"/>
  <c r="AG37" i="80"/>
  <c r="AB37" i="80"/>
  <c r="AD37" i="80" s="1"/>
  <c r="W37" i="80"/>
  <c r="Y37" i="80" s="1"/>
  <c r="R37" i="80"/>
  <c r="T37" i="80" s="1"/>
  <c r="M37" i="80"/>
  <c r="H37" i="80"/>
  <c r="J37" i="80" s="1"/>
  <c r="E37" i="80"/>
  <c r="BA35" i="80"/>
  <c r="AV35" i="80"/>
  <c r="AX35" i="80" s="1"/>
  <c r="AQ35" i="80"/>
  <c r="AS35" i="80" s="1"/>
  <c r="AL35" i="80"/>
  <c r="AN35" i="80" s="1"/>
  <c r="AG35" i="80"/>
  <c r="AI35" i="80" s="1"/>
  <c r="AB35" i="80"/>
  <c r="AD35" i="80" s="1"/>
  <c r="W35" i="80"/>
  <c r="Y35" i="80" s="1"/>
  <c r="R35" i="80"/>
  <c r="T35" i="80" s="1"/>
  <c r="M35" i="80"/>
  <c r="O35" i="80" s="1"/>
  <c r="H35" i="80"/>
  <c r="J35" i="80" s="1"/>
  <c r="E35" i="80"/>
  <c r="BA34" i="80"/>
  <c r="AV34" i="80"/>
  <c r="AX34" i="80" s="1"/>
  <c r="AQ34" i="80"/>
  <c r="AS34" i="80" s="1"/>
  <c r="AL34" i="80"/>
  <c r="AN34" i="80" s="1"/>
  <c r="AG34" i="80"/>
  <c r="AI34" i="80" s="1"/>
  <c r="AB34" i="80"/>
  <c r="AD34" i="80" s="1"/>
  <c r="W34" i="80"/>
  <c r="Y34" i="80" s="1"/>
  <c r="T34" i="80"/>
  <c r="R34" i="80"/>
  <c r="M34" i="80"/>
  <c r="O34" i="80" s="1"/>
  <c r="H34" i="80"/>
  <c r="J34" i="80" s="1"/>
  <c r="E34" i="80"/>
  <c r="BA33" i="80"/>
  <c r="AV33" i="80"/>
  <c r="AX33" i="80" s="1"/>
  <c r="AQ33" i="80"/>
  <c r="AS33" i="80" s="1"/>
  <c r="AN33" i="80"/>
  <c r="AL33" i="80"/>
  <c r="AG33" i="80"/>
  <c r="AI33" i="80" s="1"/>
  <c r="AB33" i="80"/>
  <c r="AD33" i="80" s="1"/>
  <c r="W33" i="80"/>
  <c r="Y33" i="80" s="1"/>
  <c r="T33" i="80"/>
  <c r="R33" i="80"/>
  <c r="M33" i="80"/>
  <c r="O33" i="80" s="1"/>
  <c r="H33" i="80"/>
  <c r="J33" i="80" s="1"/>
  <c r="E33" i="80"/>
  <c r="BA32" i="80"/>
  <c r="AV32" i="80"/>
  <c r="AX32" i="80" s="1"/>
  <c r="AQ32" i="80"/>
  <c r="AS32" i="80" s="1"/>
  <c r="AL32" i="80"/>
  <c r="AG32" i="80"/>
  <c r="AI32" i="80" s="1"/>
  <c r="AB32" i="80"/>
  <c r="AD32" i="80" s="1"/>
  <c r="W32" i="80"/>
  <c r="Y32" i="80" s="1"/>
  <c r="R32" i="80"/>
  <c r="M32" i="80"/>
  <c r="O32" i="80" s="1"/>
  <c r="H32" i="80"/>
  <c r="J32" i="80" s="1"/>
  <c r="E32" i="80"/>
  <c r="BA31" i="80"/>
  <c r="AV31" i="80"/>
  <c r="AQ31" i="80"/>
  <c r="AS31" i="80" s="1"/>
  <c r="AL31" i="80"/>
  <c r="AN31" i="80" s="1"/>
  <c r="AG31" i="80"/>
  <c r="AI31" i="80" s="1"/>
  <c r="AB31" i="80"/>
  <c r="AD31" i="80" s="1"/>
  <c r="W31" i="80"/>
  <c r="Y31" i="80" s="1"/>
  <c r="R31" i="80"/>
  <c r="T31" i="80" s="1"/>
  <c r="M31" i="80"/>
  <c r="O31" i="80" s="1"/>
  <c r="H31" i="80"/>
  <c r="E31" i="80"/>
  <c r="AX29" i="80"/>
  <c r="AS29" i="80"/>
  <c r="AN29" i="80"/>
  <c r="AI29" i="80"/>
  <c r="AD29" i="80"/>
  <c r="Y29" i="80"/>
  <c r="T29" i="80"/>
  <c r="O29" i="80"/>
  <c r="J29" i="80"/>
  <c r="BA28" i="80"/>
  <c r="AV28" i="80"/>
  <c r="AX28" i="80" s="1"/>
  <c r="AQ28" i="80"/>
  <c r="AS28" i="80" s="1"/>
  <c r="AL28" i="80"/>
  <c r="AN28" i="80" s="1"/>
  <c r="AG28" i="80"/>
  <c r="AI28" i="80" s="1"/>
  <c r="AB28" i="80"/>
  <c r="AD28" i="80" s="1"/>
  <c r="W28" i="80"/>
  <c r="Y28" i="80" s="1"/>
  <c r="R28" i="80"/>
  <c r="T28" i="80" s="1"/>
  <c r="M28" i="80"/>
  <c r="O28" i="80" s="1"/>
  <c r="H28" i="80"/>
  <c r="J28" i="80" s="1"/>
  <c r="E28" i="80"/>
  <c r="BA27" i="80"/>
  <c r="AV27" i="80"/>
  <c r="AQ27" i="80"/>
  <c r="AS27" i="80" s="1"/>
  <c r="AL27" i="80"/>
  <c r="AN27" i="80" s="1"/>
  <c r="AG27" i="80"/>
  <c r="AI27" i="80" s="1"/>
  <c r="AB27" i="80"/>
  <c r="W27" i="80"/>
  <c r="Y27" i="80" s="1"/>
  <c r="R27" i="80"/>
  <c r="T27" i="80" s="1"/>
  <c r="M27" i="80"/>
  <c r="O27" i="80" s="1"/>
  <c r="H27" i="80"/>
  <c r="E27" i="80"/>
  <c r="BA26" i="80"/>
  <c r="BA25" i="80" s="1"/>
  <c r="BA23" i="80" s="1"/>
  <c r="AV26" i="80"/>
  <c r="AX26" i="80" s="1"/>
  <c r="AQ26" i="80"/>
  <c r="AL26" i="80"/>
  <c r="AG26" i="80"/>
  <c r="AI26" i="80" s="1"/>
  <c r="AB26" i="80"/>
  <c r="AD26" i="80" s="1"/>
  <c r="W26" i="80"/>
  <c r="R26" i="80"/>
  <c r="T26" i="80" s="1"/>
  <c r="M26" i="80"/>
  <c r="O26" i="80" s="1"/>
  <c r="H26" i="80"/>
  <c r="J26" i="80" s="1"/>
  <c r="E26" i="80"/>
  <c r="BA24" i="80"/>
  <c r="AV24" i="80"/>
  <c r="AQ24" i="80"/>
  <c r="AS24" i="80" s="1"/>
  <c r="AL24" i="80"/>
  <c r="AN24" i="80" s="1"/>
  <c r="AG24" i="80"/>
  <c r="AI24" i="80" s="1"/>
  <c r="AB24" i="80"/>
  <c r="W24" i="80"/>
  <c r="Y24" i="80" s="1"/>
  <c r="R24" i="80"/>
  <c r="T24" i="80" s="1"/>
  <c r="M24" i="80"/>
  <c r="O24" i="80" s="1"/>
  <c r="H24" i="80"/>
  <c r="E24" i="80"/>
  <c r="BA22" i="80"/>
  <c r="AV22" i="80"/>
  <c r="AX22" i="80" s="1"/>
  <c r="AQ22" i="80"/>
  <c r="AS22" i="80" s="1"/>
  <c r="AL22" i="80"/>
  <c r="AN22" i="80" s="1"/>
  <c r="AG22" i="80"/>
  <c r="AI22" i="80" s="1"/>
  <c r="AB22" i="80"/>
  <c r="AD22" i="80" s="1"/>
  <c r="W22" i="80"/>
  <c r="Y22" i="80" s="1"/>
  <c r="R22" i="80"/>
  <c r="T22" i="80" s="1"/>
  <c r="M22" i="80"/>
  <c r="O22" i="80" s="1"/>
  <c r="H22" i="80"/>
  <c r="J22" i="80" s="1"/>
  <c r="E22" i="80"/>
  <c r="BA21" i="80"/>
  <c r="AV21" i="80"/>
  <c r="AX21" i="80" s="1"/>
  <c r="AQ21" i="80"/>
  <c r="AL21" i="80"/>
  <c r="AN21" i="80" s="1"/>
  <c r="AG21" i="80"/>
  <c r="AI21" i="80" s="1"/>
  <c r="AB21" i="80"/>
  <c r="AD21" i="80" s="1"/>
  <c r="W21" i="80"/>
  <c r="R21" i="80"/>
  <c r="T21" i="80" s="1"/>
  <c r="O21" i="80"/>
  <c r="M21" i="80"/>
  <c r="H21" i="80"/>
  <c r="J21" i="80" s="1"/>
  <c r="E21" i="80"/>
  <c r="BA20" i="80"/>
  <c r="AV20" i="80"/>
  <c r="AX20" i="80" s="1"/>
  <c r="AQ20" i="80"/>
  <c r="AS20" i="80" s="1"/>
  <c r="AL20" i="80"/>
  <c r="AN20" i="80" s="1"/>
  <c r="AG20" i="80"/>
  <c r="AI20" i="80" s="1"/>
  <c r="AB20" i="80"/>
  <c r="AD20" i="80" s="1"/>
  <c r="W20" i="80"/>
  <c r="Y20" i="80" s="1"/>
  <c r="R20" i="80"/>
  <c r="M20" i="80"/>
  <c r="M19" i="80" s="1"/>
  <c r="H20" i="80"/>
  <c r="J20" i="80" s="1"/>
  <c r="E20" i="80"/>
  <c r="AV19" i="80"/>
  <c r="AV18" i="80" s="1"/>
  <c r="AX18" i="80" s="1"/>
  <c r="BA17" i="80"/>
  <c r="BA16" i="80" s="1"/>
  <c r="AV17" i="80"/>
  <c r="AX17" i="80" s="1"/>
  <c r="AQ17" i="80"/>
  <c r="AQ16" i="80" s="1"/>
  <c r="AS16" i="80" s="1"/>
  <c r="AL17" i="80"/>
  <c r="AN17" i="80" s="1"/>
  <c r="AG17" i="80"/>
  <c r="AG16" i="80" s="1"/>
  <c r="AB17" i="80"/>
  <c r="AD17" i="80" s="1"/>
  <c r="W17" i="80"/>
  <c r="Y17" i="80" s="1"/>
  <c r="R17" i="80"/>
  <c r="T17" i="80" s="1"/>
  <c r="M17" i="80"/>
  <c r="M16" i="80" s="1"/>
  <c r="H17" i="80"/>
  <c r="J17" i="80" s="1"/>
  <c r="E17" i="80"/>
  <c r="H16" i="80"/>
  <c r="AX14" i="80"/>
  <c r="AS14" i="80"/>
  <c r="AN14" i="80"/>
  <c r="AI14" i="80"/>
  <c r="AD14" i="80"/>
  <c r="Y14" i="80"/>
  <c r="T14" i="80"/>
  <c r="O14" i="80"/>
  <c r="J14" i="80"/>
  <c r="BA13" i="80"/>
  <c r="BA12" i="80" s="1"/>
  <c r="AV13" i="80"/>
  <c r="AX13" i="80" s="1"/>
  <c r="AQ13" i="80"/>
  <c r="AS13" i="80" s="1"/>
  <c r="AL13" i="80"/>
  <c r="AL12" i="80" s="1"/>
  <c r="AG13" i="80"/>
  <c r="AI13" i="80" s="1"/>
  <c r="AB13" i="80"/>
  <c r="AD13" i="80" s="1"/>
  <c r="W13" i="80"/>
  <c r="Y13" i="80" s="1"/>
  <c r="R13" i="80"/>
  <c r="R12" i="80" s="1"/>
  <c r="T12" i="80" s="1"/>
  <c r="M13" i="80"/>
  <c r="M12" i="80" s="1"/>
  <c r="O12" i="80" s="1"/>
  <c r="H13" i="80"/>
  <c r="J13" i="80" s="1"/>
  <c r="E13" i="80"/>
  <c r="E12" i="80" s="1"/>
  <c r="AN12" i="80"/>
  <c r="BA11" i="80"/>
  <c r="BA10" i="80" s="1"/>
  <c r="AV11" i="80"/>
  <c r="AX11" i="80" s="1"/>
  <c r="AQ11" i="80"/>
  <c r="AQ10" i="80" s="1"/>
  <c r="AL11" i="80"/>
  <c r="AN11" i="80" s="1"/>
  <c r="AG11" i="80"/>
  <c r="AI11" i="80" s="1"/>
  <c r="AB11" i="80"/>
  <c r="AD11" i="80" s="1"/>
  <c r="W11" i="80"/>
  <c r="W10" i="80" s="1"/>
  <c r="Y10" i="80" s="1"/>
  <c r="R11" i="80"/>
  <c r="T11" i="80" s="1"/>
  <c r="M11" i="80"/>
  <c r="O11" i="80" s="1"/>
  <c r="H11" i="80"/>
  <c r="J11" i="80" s="1"/>
  <c r="E11" i="80"/>
  <c r="E10" i="80" s="1"/>
  <c r="H42" i="81" l="1"/>
  <c r="J42" i="81" s="1"/>
  <c r="AV55" i="80"/>
  <c r="AX55" i="80" s="1"/>
  <c r="R65" i="80"/>
  <c r="E18" i="81"/>
  <c r="H23" i="81"/>
  <c r="J23" i="81" s="1"/>
  <c r="J36" i="81"/>
  <c r="I42" i="81"/>
  <c r="O59" i="81"/>
  <c r="O73" i="81"/>
  <c r="AQ55" i="80"/>
  <c r="AS55" i="80" s="1"/>
  <c r="AG69" i="80"/>
  <c r="AI69" i="80" s="1"/>
  <c r="O36" i="81"/>
  <c r="O47" i="81"/>
  <c r="M47" i="80"/>
  <c r="O47" i="80" s="1"/>
  <c r="G59" i="81"/>
  <c r="AG43" i="80"/>
  <c r="AI43" i="80" s="1"/>
  <c r="M55" i="80"/>
  <c r="O55" i="80" s="1"/>
  <c r="G43" i="81"/>
  <c r="E77" i="81"/>
  <c r="AL25" i="80"/>
  <c r="AN25" i="80" s="1"/>
  <c r="AB12" i="80"/>
  <c r="AD12" i="80" s="1"/>
  <c r="AB25" i="80"/>
  <c r="AD25" i="80" s="1"/>
  <c r="AQ59" i="80"/>
  <c r="AS59" i="80" s="1"/>
  <c r="R77" i="80"/>
  <c r="T77" i="80" s="1"/>
  <c r="J10" i="81"/>
  <c r="O19" i="81"/>
  <c r="E55" i="81"/>
  <c r="E59" i="81"/>
  <c r="J85" i="81"/>
  <c r="J12" i="81"/>
  <c r="J55" i="81"/>
  <c r="H64" i="81"/>
  <c r="H63" i="81" s="1"/>
  <c r="O85" i="81"/>
  <c r="O23" i="81"/>
  <c r="L19" i="81"/>
  <c r="L18" i="81" s="1"/>
  <c r="AL16" i="80"/>
  <c r="AN16" i="80" s="1"/>
  <c r="O13" i="80"/>
  <c r="H10" i="80"/>
  <c r="R10" i="80"/>
  <c r="AV10" i="80"/>
  <c r="AG12" i="80"/>
  <c r="AI12" i="80" s="1"/>
  <c r="AG19" i="80"/>
  <c r="AI19" i="80" s="1"/>
  <c r="AG55" i="80"/>
  <c r="AI55" i="80" s="1"/>
  <c r="R59" i="80"/>
  <c r="T59" i="80" s="1"/>
  <c r="AQ73" i="80"/>
  <c r="AS73" i="80" s="1"/>
  <c r="O10" i="81"/>
  <c r="Q19" i="81"/>
  <c r="Q18" i="81" s="1"/>
  <c r="Q15" i="81" s="1"/>
  <c r="E30" i="81"/>
  <c r="Q47" i="81"/>
  <c r="E65" i="81"/>
  <c r="L65" i="81"/>
  <c r="G69" i="81"/>
  <c r="J77" i="81"/>
  <c r="W16" i="80"/>
  <c r="Y16" i="80" s="1"/>
  <c r="L51" i="81"/>
  <c r="L59" i="81"/>
  <c r="AB81" i="80"/>
  <c r="AD81" i="80" s="1"/>
  <c r="L15" i="81"/>
  <c r="Q73" i="81"/>
  <c r="AB16" i="80"/>
  <c r="AD16" i="80" s="1"/>
  <c r="R43" i="80"/>
  <c r="T43" i="80" s="1"/>
  <c r="BA59" i="80"/>
  <c r="AD82" i="80"/>
  <c r="O12" i="81"/>
  <c r="E19" i="81"/>
  <c r="O25" i="81"/>
  <c r="J30" i="81"/>
  <c r="L47" i="81"/>
  <c r="J65" i="81"/>
  <c r="Q69" i="81"/>
  <c r="J81" i="81"/>
  <c r="L36" i="81"/>
  <c r="L77" i="81"/>
  <c r="AB36" i="80"/>
  <c r="AD36" i="80" s="1"/>
  <c r="R36" i="80"/>
  <c r="T36" i="80" s="1"/>
  <c r="AL43" i="80"/>
  <c r="AN43" i="80" s="1"/>
  <c r="W81" i="80"/>
  <c r="Y81" i="80" s="1"/>
  <c r="G25" i="81"/>
  <c r="E43" i="81"/>
  <c r="J51" i="81"/>
  <c r="Q55" i="81"/>
  <c r="M64" i="81"/>
  <c r="M63" i="81" s="1"/>
  <c r="L73" i="81"/>
  <c r="G77" i="81"/>
  <c r="BB22" i="80"/>
  <c r="W59" i="80"/>
  <c r="Y59" i="80" s="1"/>
  <c r="E81" i="80"/>
  <c r="J16" i="81"/>
  <c r="E25" i="81"/>
  <c r="O30" i="81"/>
  <c r="G47" i="81"/>
  <c r="O65" i="81"/>
  <c r="E73" i="81"/>
  <c r="Q81" i="81"/>
  <c r="G55" i="81"/>
  <c r="G42" i="81" s="1"/>
  <c r="AX66" i="80"/>
  <c r="W25" i="80"/>
  <c r="Y25" i="80" s="1"/>
  <c r="BB34" i="80"/>
  <c r="W55" i="80"/>
  <c r="Y55" i="80" s="1"/>
  <c r="E69" i="80"/>
  <c r="AB73" i="80"/>
  <c r="AD73" i="80" s="1"/>
  <c r="H81" i="80"/>
  <c r="J81" i="80" s="1"/>
  <c r="BB88" i="80"/>
  <c r="H18" i="81"/>
  <c r="J18" i="81" s="1"/>
  <c r="Q30" i="81"/>
  <c r="O51" i="81"/>
  <c r="Q59" i="81"/>
  <c r="L69" i="81"/>
  <c r="AN26" i="80"/>
  <c r="BB26" i="80" s="1"/>
  <c r="E51" i="81"/>
  <c r="BA19" i="80"/>
  <c r="BA18" i="80" s="1"/>
  <c r="AQ30" i="80"/>
  <c r="AS30" i="80" s="1"/>
  <c r="AV25" i="80"/>
  <c r="AX25" i="80" s="1"/>
  <c r="M36" i="80"/>
  <c r="O36" i="80" s="1"/>
  <c r="BA43" i="80"/>
  <c r="AG59" i="80"/>
  <c r="AI59" i="80" s="1"/>
  <c r="AB69" i="80"/>
  <c r="AD69" i="80" s="1"/>
  <c r="AD74" i="80"/>
  <c r="E12" i="81"/>
  <c r="O16" i="81"/>
  <c r="E47" i="81"/>
  <c r="O55" i="81"/>
  <c r="L55" i="81"/>
  <c r="J59" i="81"/>
  <c r="J73" i="81"/>
  <c r="L30" i="81"/>
  <c r="Q36" i="81"/>
  <c r="D15" i="81"/>
  <c r="G73" i="81"/>
  <c r="O19" i="80"/>
  <c r="M18" i="80"/>
  <c r="O18" i="80" s="1"/>
  <c r="G23" i="81"/>
  <c r="G36" i="81"/>
  <c r="L81" i="81"/>
  <c r="L64" i="81" s="1"/>
  <c r="L63" i="81" s="1"/>
  <c r="L43" i="81"/>
  <c r="G81" i="81"/>
  <c r="AB10" i="80"/>
  <c r="BB14" i="80"/>
  <c r="AL10" i="80"/>
  <c r="AV16" i="80"/>
  <c r="AV15" i="80" s="1"/>
  <c r="AX15" i="80" s="1"/>
  <c r="AL19" i="80"/>
  <c r="AL18" i="80" s="1"/>
  <c r="AG25" i="80"/>
  <c r="W30" i="80"/>
  <c r="Y30" i="80" s="1"/>
  <c r="AB30" i="80"/>
  <c r="AD30" i="80" s="1"/>
  <c r="AG30" i="80"/>
  <c r="AI30" i="80" s="1"/>
  <c r="BA36" i="80"/>
  <c r="BB40" i="80"/>
  <c r="AV43" i="80"/>
  <c r="AX43" i="80" s="1"/>
  <c r="AV73" i="80"/>
  <c r="AX73" i="80" s="1"/>
  <c r="AV81" i="80"/>
  <c r="AX81" i="80" s="1"/>
  <c r="R81" i="80"/>
  <c r="T81" i="80" s="1"/>
  <c r="D23" i="81"/>
  <c r="E23" i="81" s="1"/>
  <c r="G30" i="81"/>
  <c r="Q51" i="81"/>
  <c r="N64" i="81"/>
  <c r="Q65" i="81"/>
  <c r="BB62" i="80"/>
  <c r="AV77" i="80"/>
  <c r="AX77" i="80" s="1"/>
  <c r="G19" i="81"/>
  <c r="G18" i="81" s="1"/>
  <c r="G15" i="81" s="1"/>
  <c r="Q25" i="81"/>
  <c r="Q23" i="81" s="1"/>
  <c r="M42" i="81"/>
  <c r="Q43" i="81"/>
  <c r="W12" i="80"/>
  <c r="Y12" i="80" s="1"/>
  <c r="AN13" i="80"/>
  <c r="H19" i="80"/>
  <c r="H18" i="80" s="1"/>
  <c r="J18" i="80" s="1"/>
  <c r="O20" i="80"/>
  <c r="W19" i="80"/>
  <c r="M30" i="80"/>
  <c r="O30" i="80" s="1"/>
  <c r="AI44" i="80"/>
  <c r="W51" i="80"/>
  <c r="Y51" i="80" s="1"/>
  <c r="H55" i="80"/>
  <c r="J55" i="80" s="1"/>
  <c r="O56" i="80"/>
  <c r="J66" i="80"/>
  <c r="W73" i="80"/>
  <c r="Y73" i="80" s="1"/>
  <c r="M77" i="80"/>
  <c r="O77" i="80" s="1"/>
  <c r="T78" i="80"/>
  <c r="AX79" i="80"/>
  <c r="N42" i="81"/>
  <c r="R19" i="80"/>
  <c r="T19" i="80" s="1"/>
  <c r="H25" i="80"/>
  <c r="J25" i="80" s="1"/>
  <c r="H30" i="80"/>
  <c r="J30" i="80" s="1"/>
  <c r="AG36" i="80"/>
  <c r="AI36" i="80" s="1"/>
  <c r="AL36" i="80"/>
  <c r="AN36" i="80" s="1"/>
  <c r="BA47" i="80"/>
  <c r="BA42" i="80" s="1"/>
  <c r="Y52" i="80"/>
  <c r="M59" i="80"/>
  <c r="O59" i="80" s="1"/>
  <c r="AS60" i="80"/>
  <c r="AL69" i="80"/>
  <c r="AN69" i="80" s="1"/>
  <c r="AG77" i="80"/>
  <c r="AI77" i="80" s="1"/>
  <c r="E77" i="80"/>
  <c r="E64" i="80" s="1"/>
  <c r="AD79" i="80"/>
  <c r="AQ81" i="80"/>
  <c r="AS81" i="80" s="1"/>
  <c r="BB86" i="80"/>
  <c r="J47" i="81"/>
  <c r="C64" i="81"/>
  <c r="C63" i="81" s="1"/>
  <c r="O17" i="80"/>
  <c r="AS17" i="80"/>
  <c r="J27" i="80"/>
  <c r="BB27" i="80" s="1"/>
  <c r="AN38" i="80"/>
  <c r="R51" i="80"/>
  <c r="T51" i="80" s="1"/>
  <c r="AB55" i="80"/>
  <c r="AD55" i="80" s="1"/>
  <c r="N15" i="81"/>
  <c r="M18" i="81"/>
  <c r="O18" i="81" s="1"/>
  <c r="C42" i="81"/>
  <c r="G65" i="81"/>
  <c r="Q77" i="81"/>
  <c r="BB80" i="80"/>
  <c r="BB85" i="80"/>
  <c r="AQ25" i="80"/>
  <c r="AS25" i="80" s="1"/>
  <c r="AV30" i="80"/>
  <c r="AX30" i="80" s="1"/>
  <c r="BA30" i="80"/>
  <c r="O37" i="80"/>
  <c r="T38" i="80"/>
  <c r="E36" i="80"/>
  <c r="AB47" i="80"/>
  <c r="AD47" i="80" s="1"/>
  <c r="Y60" i="80"/>
  <c r="W65" i="80"/>
  <c r="Y65" i="80" s="1"/>
  <c r="R69" i="80"/>
  <c r="T69" i="80" s="1"/>
  <c r="AL77" i="80"/>
  <c r="AN77" i="80" s="1"/>
  <c r="C15" i="81"/>
  <c r="E15" i="81" s="1"/>
  <c r="I64" i="81"/>
  <c r="I63" i="81" s="1"/>
  <c r="AQ12" i="80"/>
  <c r="AS12" i="80" s="1"/>
  <c r="AG10" i="80"/>
  <c r="AI10" i="80" s="1"/>
  <c r="AQ19" i="80"/>
  <c r="AS19" i="80" s="1"/>
  <c r="R25" i="80"/>
  <c r="T25" i="80" s="1"/>
  <c r="AS26" i="80"/>
  <c r="AX27" i="80"/>
  <c r="BB29" i="80"/>
  <c r="AV47" i="80"/>
  <c r="AX47" i="80" s="1"/>
  <c r="AI48" i="80"/>
  <c r="AQ51" i="80"/>
  <c r="AS51" i="80" s="1"/>
  <c r="AI56" i="80"/>
  <c r="AL59" i="80"/>
  <c r="AN59" i="80" s="1"/>
  <c r="AQ65" i="80"/>
  <c r="AD66" i="80"/>
  <c r="M69" i="80"/>
  <c r="O69" i="80" s="1"/>
  <c r="T70" i="80"/>
  <c r="J74" i="80"/>
  <c r="AN78" i="80"/>
  <c r="J82" i="80"/>
  <c r="AL81" i="80"/>
  <c r="AN81" i="80" s="1"/>
  <c r="D63" i="81"/>
  <c r="AL23" i="80"/>
  <c r="AN23" i="80" s="1"/>
  <c r="AI16" i="80"/>
  <c r="T10" i="80"/>
  <c r="Y11" i="80"/>
  <c r="J24" i="80"/>
  <c r="AX31" i="80"/>
  <c r="AI37" i="80"/>
  <c r="BB45" i="80"/>
  <c r="T65" i="80"/>
  <c r="M15" i="80"/>
  <c r="O15" i="80" s="1"/>
  <c r="O16" i="80"/>
  <c r="H36" i="80"/>
  <c r="J36" i="80" s="1"/>
  <c r="BB53" i="80"/>
  <c r="AI17" i="80"/>
  <c r="E19" i="80"/>
  <c r="H12" i="80"/>
  <c r="J12" i="80" s="1"/>
  <c r="E16" i="80"/>
  <c r="AB19" i="80"/>
  <c r="AN19" i="80"/>
  <c r="BB33" i="80"/>
  <c r="BB35" i="80"/>
  <c r="E43" i="80"/>
  <c r="J44" i="80"/>
  <c r="H43" i="80"/>
  <c r="AV12" i="80"/>
  <c r="AX12" i="80" s="1"/>
  <c r="M43" i="80"/>
  <c r="O44" i="80"/>
  <c r="AQ36" i="80"/>
  <c r="AS36" i="80" s="1"/>
  <c r="AS38" i="80"/>
  <c r="R18" i="80"/>
  <c r="T18" i="80" s="1"/>
  <c r="Y26" i="80"/>
  <c r="AN10" i="80"/>
  <c r="R16" i="80"/>
  <c r="BA15" i="80"/>
  <c r="T20" i="80"/>
  <c r="AB23" i="80"/>
  <c r="AD23" i="80" s="1"/>
  <c r="AD27" i="80"/>
  <c r="AV36" i="80"/>
  <c r="AX36" i="80" s="1"/>
  <c r="W36" i="80"/>
  <c r="Y36" i="80" s="1"/>
  <c r="Y38" i="80"/>
  <c r="M73" i="80"/>
  <c r="O73" i="80" s="1"/>
  <c r="O74" i="80"/>
  <c r="T13" i="80"/>
  <c r="J16" i="80"/>
  <c r="AG18" i="80"/>
  <c r="AI18" i="80" s="1"/>
  <c r="AS21" i="80"/>
  <c r="AX24" i="80"/>
  <c r="J31" i="80"/>
  <c r="AL30" i="80"/>
  <c r="AN30" i="80" s="1"/>
  <c r="AN32" i="80"/>
  <c r="BB61" i="80"/>
  <c r="M10" i="80"/>
  <c r="AS10" i="80"/>
  <c r="AS11" i="80"/>
  <c r="AX19" i="80"/>
  <c r="Y21" i="80"/>
  <c r="AD24" i="80"/>
  <c r="M25" i="80"/>
  <c r="E25" i="80"/>
  <c r="BB28" i="80"/>
  <c r="R30" i="80"/>
  <c r="T30" i="80" s="1"/>
  <c r="T32" i="80"/>
  <c r="BB72" i="80"/>
  <c r="BB39" i="80"/>
  <c r="BB41" i="80"/>
  <c r="AV59" i="80"/>
  <c r="AX59" i="80" s="1"/>
  <c r="AX60" i="80"/>
  <c r="BA64" i="80"/>
  <c r="BA63" i="80" s="1"/>
  <c r="E30" i="80"/>
  <c r="W43" i="80"/>
  <c r="AQ47" i="80"/>
  <c r="AS47" i="80" s="1"/>
  <c r="AS48" i="80"/>
  <c r="BB50" i="80"/>
  <c r="AB51" i="80"/>
  <c r="AD51" i="80" s="1"/>
  <c r="AD52" i="80"/>
  <c r="AL55" i="80"/>
  <c r="AN55" i="80" s="1"/>
  <c r="AN56" i="80"/>
  <c r="AD65" i="80"/>
  <c r="BB67" i="80"/>
  <c r="H69" i="80"/>
  <c r="J69" i="80" s="1"/>
  <c r="AL47" i="80"/>
  <c r="AN47" i="80" s="1"/>
  <c r="AN48" i="80"/>
  <c r="R73" i="80"/>
  <c r="T73" i="80" s="1"/>
  <c r="O48" i="80"/>
  <c r="AG51" i="80"/>
  <c r="BB58" i="80"/>
  <c r="AB59" i="80"/>
  <c r="AD59" i="80" s="1"/>
  <c r="AD60" i="80"/>
  <c r="AS65" i="80"/>
  <c r="AQ69" i="80"/>
  <c r="AS69" i="80" s="1"/>
  <c r="AS70" i="80"/>
  <c r="H77" i="80"/>
  <c r="J77" i="80" s="1"/>
  <c r="R47" i="80"/>
  <c r="T47" i="80" s="1"/>
  <c r="T48" i="80"/>
  <c r="E51" i="80"/>
  <c r="AG65" i="80"/>
  <c r="AI66" i="80"/>
  <c r="AV69" i="80"/>
  <c r="AX69" i="80" s="1"/>
  <c r="AQ77" i="80"/>
  <c r="AS77" i="80" s="1"/>
  <c r="AS78" i="80"/>
  <c r="AG81" i="80"/>
  <c r="AI81" i="80" s="1"/>
  <c r="AI82" i="80"/>
  <c r="BB84" i="80"/>
  <c r="W47" i="80"/>
  <c r="Y47" i="80" s="1"/>
  <c r="Y48" i="80"/>
  <c r="H51" i="80"/>
  <c r="J51" i="80" s="1"/>
  <c r="J52" i="80"/>
  <c r="R55" i="80"/>
  <c r="T55" i="80" s="1"/>
  <c r="T56" i="80"/>
  <c r="E59" i="80"/>
  <c r="J65" i="80"/>
  <c r="AL65" i="80"/>
  <c r="AG73" i="80"/>
  <c r="AI73" i="80" s="1"/>
  <c r="AI74" i="80"/>
  <c r="AB43" i="80"/>
  <c r="AQ43" i="80"/>
  <c r="J10" i="80"/>
  <c r="AD10" i="80"/>
  <c r="AX10" i="80"/>
  <c r="BB46" i="80"/>
  <c r="BB49" i="80"/>
  <c r="M51" i="80"/>
  <c r="O51" i="80" s="1"/>
  <c r="H59" i="80"/>
  <c r="J59" i="80" s="1"/>
  <c r="J60" i="80"/>
  <c r="BB68" i="80"/>
  <c r="W69" i="80"/>
  <c r="Y69" i="80" s="1"/>
  <c r="Y70" i="80"/>
  <c r="AL73" i="80"/>
  <c r="AN73" i="80" s="1"/>
  <c r="BB83" i="80"/>
  <c r="BB87" i="80"/>
  <c r="AV51" i="80"/>
  <c r="AX52" i="80"/>
  <c r="BB54" i="80"/>
  <c r="E55" i="80"/>
  <c r="BB57" i="80"/>
  <c r="M65" i="80"/>
  <c r="O66" i="80"/>
  <c r="AX65" i="80"/>
  <c r="BB75" i="80"/>
  <c r="BB76" i="80"/>
  <c r="W77" i="80"/>
  <c r="Y77" i="80" s="1"/>
  <c r="Y78" i="80"/>
  <c r="M81" i="80"/>
  <c r="O81" i="80" s="1"/>
  <c r="O82" i="80"/>
  <c r="BB82" i="80" s="1"/>
  <c r="BB71" i="80"/>
  <c r="O52" i="80"/>
  <c r="AI52" i="80"/>
  <c r="Y56" i="80"/>
  <c r="AS56" i="80"/>
  <c r="O60" i="80"/>
  <c r="AI60" i="80"/>
  <c r="T66" i="80"/>
  <c r="AN66" i="80"/>
  <c r="J70" i="80"/>
  <c r="BB70" i="80" s="1"/>
  <c r="AD70" i="80"/>
  <c r="AX70" i="80"/>
  <c r="T74" i="80"/>
  <c r="AN74" i="80"/>
  <c r="J78" i="80"/>
  <c r="W23" i="80" l="1"/>
  <c r="Y23" i="80" s="1"/>
  <c r="I89" i="81"/>
  <c r="Q64" i="81"/>
  <c r="Q63" i="81" s="1"/>
  <c r="BB37" i="80"/>
  <c r="BB30" i="80"/>
  <c r="BB17" i="80"/>
  <c r="BB79" i="80"/>
  <c r="AN18" i="80"/>
  <c r="AL15" i="80"/>
  <c r="AN15" i="80" s="1"/>
  <c r="Q42" i="81"/>
  <c r="Q89" i="81" s="1"/>
  <c r="O64" i="81"/>
  <c r="E64" i="81"/>
  <c r="AV23" i="80"/>
  <c r="AX23" i="80" s="1"/>
  <c r="BB78" i="80"/>
  <c r="BB81" i="80"/>
  <c r="BB44" i="80"/>
  <c r="H15" i="81"/>
  <c r="J15" i="81" s="1"/>
  <c r="BB13" i="80"/>
  <c r="AQ23" i="80"/>
  <c r="AS23" i="80" s="1"/>
  <c r="E63" i="81"/>
  <c r="BB38" i="80"/>
  <c r="G64" i="81"/>
  <c r="G63" i="81" s="1"/>
  <c r="G89" i="81" s="1"/>
  <c r="C96" i="81" s="1"/>
  <c r="C97" i="81" s="1"/>
  <c r="M15" i="81"/>
  <c r="O15" i="81" s="1"/>
  <c r="BB74" i="80"/>
  <c r="AB64" i="80"/>
  <c r="AB63" i="80" s="1"/>
  <c r="AD63" i="80" s="1"/>
  <c r="BB21" i="80"/>
  <c r="BB20" i="80"/>
  <c r="H15" i="80"/>
  <c r="J15" i="80" s="1"/>
  <c r="L42" i="81"/>
  <c r="BB60" i="80"/>
  <c r="BB31" i="80"/>
  <c r="L89" i="81"/>
  <c r="BB12" i="80"/>
  <c r="AG23" i="80"/>
  <c r="AI23" i="80" s="1"/>
  <c r="AI25" i="80"/>
  <c r="BB56" i="80"/>
  <c r="BB73" i="80"/>
  <c r="BB48" i="80"/>
  <c r="AX16" i="80"/>
  <c r="AQ18" i="80"/>
  <c r="AQ15" i="80" s="1"/>
  <c r="H89" i="81"/>
  <c r="O42" i="81"/>
  <c r="BB55" i="80"/>
  <c r="BA89" i="80"/>
  <c r="J63" i="81"/>
  <c r="Y19" i="80"/>
  <c r="W18" i="80"/>
  <c r="BB24" i="80"/>
  <c r="J64" i="81"/>
  <c r="C89" i="81"/>
  <c r="E42" i="81"/>
  <c r="BB66" i="80"/>
  <c r="AV64" i="80"/>
  <c r="AX64" i="80" s="1"/>
  <c r="BB36" i="80"/>
  <c r="J19" i="80"/>
  <c r="N63" i="81"/>
  <c r="O63" i="81" s="1"/>
  <c r="H23" i="80"/>
  <c r="J23" i="80" s="1"/>
  <c r="BB47" i="80"/>
  <c r="BB11" i="80"/>
  <c r="R23" i="80"/>
  <c r="T23" i="80" s="1"/>
  <c r="BB52" i="80"/>
  <c r="BB32" i="80"/>
  <c r="D89" i="81"/>
  <c r="R42" i="80"/>
  <c r="T42" i="80" s="1"/>
  <c r="E63" i="80"/>
  <c r="AB42" i="80"/>
  <c r="AD42" i="80" s="1"/>
  <c r="AD43" i="80"/>
  <c r="AG64" i="80"/>
  <c r="AI65" i="80"/>
  <c r="M23" i="80"/>
  <c r="O23" i="80" s="1"/>
  <c r="O25" i="80"/>
  <c r="BB25" i="80" s="1"/>
  <c r="E18" i="80"/>
  <c r="AN65" i="80"/>
  <c r="AL64" i="80"/>
  <c r="R64" i="80"/>
  <c r="AI51" i="80"/>
  <c r="AG42" i="80"/>
  <c r="AI42" i="80" s="1"/>
  <c r="AL42" i="80"/>
  <c r="AN42" i="80" s="1"/>
  <c r="E23" i="80"/>
  <c r="O10" i="80"/>
  <c r="BB10" i="80" s="1"/>
  <c r="AS18" i="80"/>
  <c r="O43" i="80"/>
  <c r="M42" i="80"/>
  <c r="O42" i="80" s="1"/>
  <c r="AX51" i="80"/>
  <c r="AV42" i="80"/>
  <c r="AX42" i="80" s="1"/>
  <c r="H64" i="80"/>
  <c r="BB77" i="80"/>
  <c r="AD64" i="80"/>
  <c r="W64" i="80"/>
  <c r="AB18" i="80"/>
  <c r="AD19" i="80"/>
  <c r="BB69" i="80"/>
  <c r="H42" i="80"/>
  <c r="J43" i="80"/>
  <c r="M64" i="80"/>
  <c r="O65" i="80"/>
  <c r="AQ42" i="80"/>
  <c r="AS42" i="80" s="1"/>
  <c r="AS43" i="80"/>
  <c r="BB59" i="80"/>
  <c r="AQ64" i="80"/>
  <c r="W42" i="80"/>
  <c r="Y42" i="80" s="1"/>
  <c r="Y43" i="80"/>
  <c r="T16" i="80"/>
  <c r="R15" i="80"/>
  <c r="E42" i="80"/>
  <c r="AG15" i="80"/>
  <c r="E89" i="81" l="1"/>
  <c r="E91" i="81" s="1"/>
  <c r="N89" i="81"/>
  <c r="O89" i="81"/>
  <c r="O91" i="81" s="1"/>
  <c r="J89" i="81"/>
  <c r="I91" i="81" s="1"/>
  <c r="AV63" i="80"/>
  <c r="AX63" i="80" s="1"/>
  <c r="BB16" i="80"/>
  <c r="M89" i="81"/>
  <c r="BB19" i="80"/>
  <c r="BB51" i="80"/>
  <c r="Y18" i="80"/>
  <c r="W15" i="80"/>
  <c r="Y15" i="80" s="1"/>
  <c r="BB43" i="80"/>
  <c r="I92" i="81"/>
  <c r="I93" i="81"/>
  <c r="O92" i="81"/>
  <c r="O93" i="81" s="1"/>
  <c r="J42" i="80"/>
  <c r="BB42" i="80" s="1"/>
  <c r="J64" i="80"/>
  <c r="H63" i="80"/>
  <c r="J63" i="80" s="1"/>
  <c r="BB23" i="80"/>
  <c r="T15" i="80"/>
  <c r="BB65" i="80"/>
  <c r="AI15" i="80"/>
  <c r="M63" i="80"/>
  <c r="O63" i="80" s="1"/>
  <c r="O64" i="80"/>
  <c r="W63" i="80"/>
  <c r="Y64" i="80"/>
  <c r="AS15" i="80"/>
  <c r="R63" i="80"/>
  <c r="T63" i="80" s="1"/>
  <c r="T64" i="80"/>
  <c r="AG63" i="80"/>
  <c r="AI63" i="80" s="1"/>
  <c r="AI64" i="80"/>
  <c r="AD18" i="80"/>
  <c r="AB15" i="80"/>
  <c r="E15" i="80"/>
  <c r="AQ63" i="80"/>
  <c r="AS63" i="80" s="1"/>
  <c r="AS64" i="80"/>
  <c r="AL63" i="80"/>
  <c r="AN63" i="80" s="1"/>
  <c r="AN64" i="80"/>
  <c r="AV89" i="80" l="1"/>
  <c r="AX89" i="80" s="1"/>
  <c r="BB18" i="80"/>
  <c r="O94" i="81"/>
  <c r="M96" i="81" s="1"/>
  <c r="M97" i="81" s="1"/>
  <c r="I94" i="81"/>
  <c r="G96" i="81" s="1"/>
  <c r="G97" i="81" s="1"/>
  <c r="AG89" i="80"/>
  <c r="AI89" i="80" s="1"/>
  <c r="M89" i="80"/>
  <c r="O89" i="80" s="1"/>
  <c r="AQ89" i="80"/>
  <c r="AS89" i="80" s="1"/>
  <c r="E89" i="80"/>
  <c r="AL89" i="80"/>
  <c r="AN89" i="80" s="1"/>
  <c r="BB64" i="80"/>
  <c r="AD15" i="80"/>
  <c r="BB15" i="80" s="1"/>
  <c r="AB89" i="80"/>
  <c r="AD89" i="80" s="1"/>
  <c r="H89" i="80"/>
  <c r="J89" i="80" s="1"/>
  <c r="R89" i="80"/>
  <c r="T89" i="80" s="1"/>
  <c r="Y63" i="80"/>
  <c r="BB63" i="80" s="1"/>
  <c r="W89" i="80"/>
  <c r="Y89" i="80" s="1"/>
  <c r="BB89" i="80" l="1"/>
  <c r="C106" i="8" l="1"/>
  <c r="D106" i="8"/>
  <c r="C107" i="8"/>
  <c r="D107" i="8"/>
  <c r="C108" i="8"/>
  <c r="D108" i="8"/>
  <c r="C109" i="8"/>
  <c r="D109" i="8"/>
  <c r="C110" i="8"/>
  <c r="D110" i="8"/>
  <c r="C111" i="8"/>
  <c r="D111" i="8"/>
  <c r="C112" i="8"/>
  <c r="D112" i="8"/>
  <c r="C113" i="8"/>
  <c r="D113" i="8"/>
  <c r="C114" i="8"/>
  <c r="D114" i="8"/>
  <c r="C115" i="8"/>
  <c r="D115" i="8"/>
  <c r="C116" i="8"/>
  <c r="D116" i="8"/>
  <c r="C117" i="8"/>
  <c r="D117" i="8"/>
  <c r="C118" i="8"/>
  <c r="D118" i="8"/>
  <c r="C119" i="8"/>
  <c r="D119" i="8"/>
  <c r="C120" i="8"/>
  <c r="D120" i="8"/>
  <c r="B107" i="8"/>
  <c r="B108" i="8"/>
  <c r="B109" i="8"/>
  <c r="B110" i="8"/>
  <c r="B111" i="8"/>
  <c r="B112" i="8"/>
  <c r="B113" i="8"/>
  <c r="B114" i="8"/>
  <c r="B115" i="8"/>
  <c r="B116" i="8"/>
  <c r="B117" i="8"/>
  <c r="B118" i="8"/>
  <c r="B119" i="8"/>
  <c r="B120" i="8"/>
  <c r="B106" i="8"/>
  <c r="D89" i="8"/>
  <c r="C89" i="8"/>
  <c r="B89" i="8"/>
  <c r="D73" i="8"/>
  <c r="C73" i="8"/>
  <c r="B73" i="8"/>
  <c r="D57" i="8"/>
  <c r="C57" i="8"/>
  <c r="B57" i="8"/>
  <c r="D41" i="8"/>
  <c r="C41" i="8"/>
  <c r="B41" i="8"/>
  <c r="D25" i="8"/>
  <c r="C25" i="8"/>
  <c r="B25" i="8"/>
  <c r="C9" i="8"/>
  <c r="D9" i="8"/>
  <c r="B9" i="8"/>
  <c r="H22" i="4"/>
  <c r="H10" i="4" s="1"/>
  <c r="H41" i="4"/>
  <c r="H29" i="4" s="1"/>
  <c r="H60" i="4"/>
  <c r="H48" i="4" s="1"/>
  <c r="H79" i="4"/>
  <c r="H67" i="4" s="1"/>
  <c r="H98" i="4"/>
  <c r="H86" i="4" s="1"/>
  <c r="H117" i="4"/>
  <c r="H105" i="4" s="1"/>
  <c r="H137" i="4"/>
  <c r="H125" i="4" s="1"/>
  <c r="H156" i="4"/>
  <c r="H144" i="4" s="1"/>
  <c r="H175" i="4"/>
  <c r="H163" i="4" s="1"/>
  <c r="H194" i="4"/>
  <c r="H182" i="4" s="1"/>
  <c r="H213" i="4"/>
  <c r="H201" i="4" s="1"/>
  <c r="H232" i="4"/>
  <c r="H220" i="4" s="1"/>
  <c r="H252" i="4"/>
  <c r="H240" i="4" s="1"/>
  <c r="H271" i="4"/>
  <c r="H259" i="4" s="1"/>
  <c r="H290" i="4"/>
  <c r="H278" i="4" s="1"/>
  <c r="H309" i="4"/>
  <c r="H297" i="4" s="1"/>
  <c r="H328" i="4"/>
  <c r="H316" i="4" s="1"/>
  <c r="H347" i="4"/>
  <c r="H335" i="4" s="1"/>
  <c r="D12" i="39"/>
  <c r="E12" i="39"/>
  <c r="F12" i="39"/>
  <c r="G12" i="39"/>
  <c r="H13" i="39"/>
  <c r="H14" i="39"/>
  <c r="H15" i="39"/>
  <c r="D17" i="39"/>
  <c r="E17" i="39"/>
  <c r="F17" i="39"/>
  <c r="G17" i="39"/>
  <c r="H18" i="39"/>
  <c r="H19" i="39"/>
  <c r="D20" i="39"/>
  <c r="E20" i="39"/>
  <c r="F20" i="39"/>
  <c r="G20" i="39"/>
  <c r="H21" i="39"/>
  <c r="H22" i="39"/>
  <c r="H24" i="39"/>
  <c r="H25" i="39"/>
  <c r="D26" i="39"/>
  <c r="D23" i="39" s="1"/>
  <c r="E26" i="39"/>
  <c r="E23" i="39" s="1"/>
  <c r="F26" i="39"/>
  <c r="G26" i="39"/>
  <c r="G23" i="39" s="1"/>
  <c r="H27" i="39"/>
  <c r="H28" i="39"/>
  <c r="D29" i="39"/>
  <c r="E29" i="39"/>
  <c r="F29" i="39"/>
  <c r="G29" i="39"/>
  <c r="H30" i="39"/>
  <c r="H31" i="39"/>
  <c r="H32" i="39"/>
  <c r="H33" i="39"/>
  <c r="H36" i="39"/>
  <c r="D37" i="39"/>
  <c r="E37" i="39"/>
  <c r="F37" i="39"/>
  <c r="G37" i="39"/>
  <c r="H38" i="39"/>
  <c r="H39" i="39"/>
  <c r="H40" i="39"/>
  <c r="D41" i="39"/>
  <c r="E41" i="39"/>
  <c r="F41" i="39"/>
  <c r="G41" i="39"/>
  <c r="H42" i="39"/>
  <c r="H43" i="39"/>
  <c r="H44" i="39"/>
  <c r="D45" i="39"/>
  <c r="E45" i="39"/>
  <c r="F45" i="39"/>
  <c r="G45" i="39"/>
  <c r="H46" i="39"/>
  <c r="H47" i="39"/>
  <c r="H50" i="39"/>
  <c r="D51" i="39"/>
  <c r="D49" i="39" s="1"/>
  <c r="E51" i="39"/>
  <c r="E49" i="39" s="1"/>
  <c r="F51" i="39"/>
  <c r="F49" i="39" s="1"/>
  <c r="G51" i="39"/>
  <c r="G49" i="39" s="1"/>
  <c r="H52" i="39"/>
  <c r="H53" i="39"/>
  <c r="H54" i="39"/>
  <c r="D55" i="39"/>
  <c r="E55" i="39"/>
  <c r="H55" i="39" s="1"/>
  <c r="F55" i="39"/>
  <c r="G55" i="39"/>
  <c r="H56" i="39"/>
  <c r="H57" i="39"/>
  <c r="H58" i="39"/>
  <c r="H60" i="39"/>
  <c r="D61" i="39"/>
  <c r="E61" i="39"/>
  <c r="E59" i="39" s="1"/>
  <c r="F61" i="39"/>
  <c r="G61" i="39"/>
  <c r="H62" i="39"/>
  <c r="H63" i="39"/>
  <c r="H64" i="39"/>
  <c r="D65" i="39"/>
  <c r="E65" i="39"/>
  <c r="F65" i="39"/>
  <c r="G65" i="39"/>
  <c r="H66" i="39"/>
  <c r="H67" i="39"/>
  <c r="H68" i="39"/>
  <c r="H70" i="39"/>
  <c r="D71" i="39"/>
  <c r="E71" i="39"/>
  <c r="F71" i="39"/>
  <c r="F69" i="39" s="1"/>
  <c r="G71" i="39"/>
  <c r="H72" i="39"/>
  <c r="H73" i="39"/>
  <c r="H74" i="39"/>
  <c r="D75" i="39"/>
  <c r="E75" i="39"/>
  <c r="F75" i="39"/>
  <c r="G75" i="39"/>
  <c r="H76" i="39"/>
  <c r="H77" i="39"/>
  <c r="H78" i="39"/>
  <c r="D79" i="39"/>
  <c r="E79" i="39"/>
  <c r="F79" i="39"/>
  <c r="G79" i="39"/>
  <c r="H80" i="39"/>
  <c r="H81" i="39"/>
  <c r="C82" i="39"/>
  <c r="H83" i="39"/>
  <c r="H84" i="39"/>
  <c r="D87" i="39"/>
  <c r="F87" i="39"/>
  <c r="H88" i="39"/>
  <c r="H89" i="39"/>
  <c r="D90" i="39"/>
  <c r="F90" i="39"/>
  <c r="H91" i="39"/>
  <c r="H92" i="39"/>
  <c r="E93" i="39"/>
  <c r="G93" i="39"/>
  <c r="H94" i="39"/>
  <c r="H95" i="39"/>
  <c r="E96" i="39"/>
  <c r="G96" i="39"/>
  <c r="D97" i="39"/>
  <c r="D96" i="39" s="1"/>
  <c r="F97" i="39"/>
  <c r="H98" i="39"/>
  <c r="H99" i="39"/>
  <c r="H100" i="39"/>
  <c r="D103" i="39"/>
  <c r="F103" i="39"/>
  <c r="H104" i="39"/>
  <c r="H105" i="39"/>
  <c r="D106" i="39"/>
  <c r="F106" i="39"/>
  <c r="H107" i="39"/>
  <c r="H108" i="39"/>
  <c r="D109" i="39"/>
  <c r="F109" i="39"/>
  <c r="H110" i="39"/>
  <c r="H111" i="39"/>
  <c r="H112" i="39"/>
  <c r="H113" i="39"/>
  <c r="E114" i="39"/>
  <c r="E101" i="39" s="1"/>
  <c r="G114" i="39"/>
  <c r="G101" i="39" s="1"/>
  <c r="H115" i="39"/>
  <c r="H116" i="39"/>
  <c r="H117" i="39"/>
  <c r="D120" i="39"/>
  <c r="F120" i="39"/>
  <c r="H121" i="39"/>
  <c r="H122" i="39"/>
  <c r="D123" i="39"/>
  <c r="F123" i="39"/>
  <c r="H124" i="39"/>
  <c r="H125" i="39"/>
  <c r="D126" i="39"/>
  <c r="H126" i="39" s="1"/>
  <c r="F126" i="39"/>
  <c r="H127" i="39"/>
  <c r="H128" i="39"/>
  <c r="D129" i="39"/>
  <c r="F129" i="39"/>
  <c r="H130" i="39"/>
  <c r="H131" i="39"/>
  <c r="H132" i="39"/>
  <c r="H133" i="39"/>
  <c r="H134" i="39"/>
  <c r="H135" i="39"/>
  <c r="E136" i="39"/>
  <c r="G136" i="39"/>
  <c r="H137" i="39"/>
  <c r="H138" i="39"/>
  <c r="H139" i="39"/>
  <c r="H140" i="39"/>
  <c r="H142" i="39"/>
  <c r="H143" i="39"/>
  <c r="D144" i="39"/>
  <c r="D141" i="39" s="1"/>
  <c r="E144" i="39"/>
  <c r="E141" i="39" s="1"/>
  <c r="F144" i="39"/>
  <c r="F141" i="39" s="1"/>
  <c r="G144" i="39"/>
  <c r="G141" i="39" s="1"/>
  <c r="H145" i="39"/>
  <c r="H146" i="39"/>
  <c r="D148" i="39"/>
  <c r="F148" i="39"/>
  <c r="F147" i="39" s="1"/>
  <c r="H149" i="39"/>
  <c r="H150" i="39"/>
  <c r="H151" i="39"/>
  <c r="D152" i="39"/>
  <c r="D147" i="39" s="1"/>
  <c r="E152" i="39"/>
  <c r="E147" i="39" s="1"/>
  <c r="F152" i="39"/>
  <c r="G152" i="39"/>
  <c r="G147" i="39" s="1"/>
  <c r="H153" i="39"/>
  <c r="H154" i="39"/>
  <c r="D156" i="39"/>
  <c r="E156" i="39"/>
  <c r="F156" i="39"/>
  <c r="G156" i="39"/>
  <c r="H157" i="39"/>
  <c r="H158" i="39"/>
  <c r="D159" i="39"/>
  <c r="E159" i="39"/>
  <c r="F159" i="39"/>
  <c r="G159" i="39"/>
  <c r="H160" i="39"/>
  <c r="H161" i="39"/>
  <c r="D162" i="39"/>
  <c r="H163" i="39"/>
  <c r="H164" i="39"/>
  <c r="E165" i="39"/>
  <c r="E162" i="39" s="1"/>
  <c r="F165" i="39"/>
  <c r="F162" i="39" s="1"/>
  <c r="G165" i="39"/>
  <c r="G162" i="39" s="1"/>
  <c r="H166" i="39"/>
  <c r="H167" i="39"/>
  <c r="D168" i="39"/>
  <c r="E168" i="39"/>
  <c r="F168" i="39"/>
  <c r="G168" i="39"/>
  <c r="H169" i="39"/>
  <c r="H170" i="39"/>
  <c r="D172" i="39"/>
  <c r="E172" i="39"/>
  <c r="F172" i="39"/>
  <c r="G172" i="39"/>
  <c r="H173" i="39"/>
  <c r="H174" i="39"/>
  <c r="D175" i="39"/>
  <c r="E175" i="39"/>
  <c r="F175" i="39"/>
  <c r="G175" i="39"/>
  <c r="H176" i="39"/>
  <c r="H177" i="39"/>
  <c r="D178" i="39"/>
  <c r="E178" i="39"/>
  <c r="F178" i="39"/>
  <c r="G178" i="39"/>
  <c r="H179" i="39"/>
  <c r="H180" i="39"/>
  <c r="D181" i="39"/>
  <c r="E181" i="39"/>
  <c r="F181" i="39"/>
  <c r="G181" i="39"/>
  <c r="H182" i="39"/>
  <c r="H183" i="39"/>
  <c r="C184" i="39"/>
  <c r="H185" i="39"/>
  <c r="H186" i="39"/>
  <c r="H190" i="39"/>
  <c r="H191" i="39"/>
  <c r="H192" i="39"/>
  <c r="H193" i="39"/>
  <c r="H194" i="39"/>
  <c r="D195" i="39"/>
  <c r="D189" i="39" s="1"/>
  <c r="E195" i="39"/>
  <c r="E189" i="39" s="1"/>
  <c r="F195" i="39"/>
  <c r="F189" i="39" s="1"/>
  <c r="G195" i="39"/>
  <c r="H196" i="39"/>
  <c r="H197" i="39"/>
  <c r="H198" i="39"/>
  <c r="H199" i="39"/>
  <c r="H200" i="39"/>
  <c r="H202" i="39"/>
  <c r="H203" i="39"/>
  <c r="H204" i="39"/>
  <c r="H205" i="39"/>
  <c r="H206" i="39"/>
  <c r="D207" i="39"/>
  <c r="D201" i="39" s="1"/>
  <c r="E207" i="39"/>
  <c r="E201" i="39" s="1"/>
  <c r="F207" i="39"/>
  <c r="F201" i="39" s="1"/>
  <c r="G207" i="39"/>
  <c r="H208" i="39"/>
  <c r="H209" i="39"/>
  <c r="H210" i="39"/>
  <c r="H211" i="39"/>
  <c r="H212" i="39"/>
  <c r="H214" i="39"/>
  <c r="H215" i="39"/>
  <c r="H216" i="39"/>
  <c r="H217" i="39"/>
  <c r="H218" i="39"/>
  <c r="D219" i="39"/>
  <c r="D213" i="39" s="1"/>
  <c r="E219" i="39"/>
  <c r="E213" i="39" s="1"/>
  <c r="F219" i="39"/>
  <c r="F213" i="39" s="1"/>
  <c r="G219" i="39"/>
  <c r="H220" i="39"/>
  <c r="H221" i="39"/>
  <c r="H222" i="39"/>
  <c r="H223" i="39"/>
  <c r="H224" i="39"/>
  <c r="H226" i="39"/>
  <c r="H227" i="39"/>
  <c r="H228" i="39"/>
  <c r="H229" i="39"/>
  <c r="H230" i="39"/>
  <c r="D231" i="39"/>
  <c r="D225" i="39" s="1"/>
  <c r="E231" i="39"/>
  <c r="E225" i="39" s="1"/>
  <c r="F231" i="39"/>
  <c r="F225" i="39" s="1"/>
  <c r="G231" i="39"/>
  <c r="H232" i="39"/>
  <c r="H233" i="39"/>
  <c r="H234" i="39"/>
  <c r="H235" i="39"/>
  <c r="H236" i="39"/>
  <c r="H238" i="39"/>
  <c r="H239" i="39"/>
  <c r="H240" i="39"/>
  <c r="H241" i="39"/>
  <c r="H242" i="39"/>
  <c r="D243" i="39"/>
  <c r="D237" i="39" s="1"/>
  <c r="E243" i="39"/>
  <c r="E237" i="39" s="1"/>
  <c r="F243" i="39"/>
  <c r="F237" i="39" s="1"/>
  <c r="G243" i="39"/>
  <c r="H244" i="39"/>
  <c r="H245" i="39"/>
  <c r="H246" i="39"/>
  <c r="H247" i="39"/>
  <c r="H248" i="39"/>
  <c r="H251" i="39"/>
  <c r="H252" i="39"/>
  <c r="H253" i="39"/>
  <c r="H254" i="39"/>
  <c r="H255" i="39"/>
  <c r="D256" i="39"/>
  <c r="D250" i="39" s="1"/>
  <c r="E256" i="39"/>
  <c r="E250" i="39" s="1"/>
  <c r="F256" i="39"/>
  <c r="G256" i="39"/>
  <c r="G250" i="39" s="1"/>
  <c r="H257" i="39"/>
  <c r="H258" i="39"/>
  <c r="H259" i="39"/>
  <c r="H260" i="39"/>
  <c r="H261" i="39"/>
  <c r="H263" i="39"/>
  <c r="H264" i="39"/>
  <c r="H265" i="39"/>
  <c r="H266" i="39"/>
  <c r="H267" i="39"/>
  <c r="D268" i="39"/>
  <c r="D262" i="39" s="1"/>
  <c r="E268" i="39"/>
  <c r="E262" i="39" s="1"/>
  <c r="F268" i="39"/>
  <c r="G268" i="39"/>
  <c r="G262" i="39" s="1"/>
  <c r="H269" i="39"/>
  <c r="H270" i="39"/>
  <c r="H271" i="39"/>
  <c r="H272" i="39"/>
  <c r="H273" i="39"/>
  <c r="H275" i="39"/>
  <c r="H276" i="39"/>
  <c r="H277" i="39"/>
  <c r="H278" i="39"/>
  <c r="H279" i="39"/>
  <c r="D280" i="39"/>
  <c r="D274" i="39" s="1"/>
  <c r="E280" i="39"/>
  <c r="E274" i="39" s="1"/>
  <c r="F280" i="39"/>
  <c r="G280" i="39"/>
  <c r="G274" i="39" s="1"/>
  <c r="H281" i="39"/>
  <c r="H282" i="39"/>
  <c r="H283" i="39"/>
  <c r="H284" i="39"/>
  <c r="H285" i="39"/>
  <c r="H287" i="39"/>
  <c r="H288" i="39"/>
  <c r="H289" i="39"/>
  <c r="H290" i="39"/>
  <c r="H291" i="39"/>
  <c r="D292" i="39"/>
  <c r="D286" i="39" s="1"/>
  <c r="E292" i="39"/>
  <c r="E286" i="39" s="1"/>
  <c r="F292" i="39"/>
  <c r="G292" i="39"/>
  <c r="G286" i="39" s="1"/>
  <c r="H293" i="39"/>
  <c r="H294" i="39"/>
  <c r="H295" i="39"/>
  <c r="H296" i="39"/>
  <c r="H297" i="39"/>
  <c r="H299" i="39"/>
  <c r="H300" i="39"/>
  <c r="H301" i="39"/>
  <c r="H302" i="39"/>
  <c r="H303" i="39"/>
  <c r="D304" i="39"/>
  <c r="D298" i="39" s="1"/>
  <c r="E304" i="39"/>
  <c r="E298" i="39" s="1"/>
  <c r="F304" i="39"/>
  <c r="G304" i="39"/>
  <c r="G298" i="39" s="1"/>
  <c r="H305" i="39"/>
  <c r="H306" i="39"/>
  <c r="H307" i="39"/>
  <c r="H308" i="39"/>
  <c r="H309" i="39"/>
  <c r="H312" i="39"/>
  <c r="H313" i="39"/>
  <c r="H314" i="39"/>
  <c r="H315" i="39"/>
  <c r="H316" i="39"/>
  <c r="D317" i="39"/>
  <c r="D311" i="39" s="1"/>
  <c r="E317" i="39"/>
  <c r="F317" i="39"/>
  <c r="F311" i="39" s="1"/>
  <c r="G317" i="39"/>
  <c r="G311" i="39" s="1"/>
  <c r="H318" i="39"/>
  <c r="H319" i="39"/>
  <c r="H320" i="39"/>
  <c r="H321" i="39"/>
  <c r="H322" i="39"/>
  <c r="H324" i="39"/>
  <c r="H325" i="39"/>
  <c r="H326" i="39"/>
  <c r="H327" i="39"/>
  <c r="H328" i="39"/>
  <c r="D329" i="39"/>
  <c r="D323" i="39" s="1"/>
  <c r="E329" i="39"/>
  <c r="F329" i="39"/>
  <c r="F323" i="39" s="1"/>
  <c r="G329" i="39"/>
  <c r="G323" i="39" s="1"/>
  <c r="H330" i="39"/>
  <c r="H331" i="39"/>
  <c r="H332" i="39"/>
  <c r="H333" i="39"/>
  <c r="H334" i="39"/>
  <c r="H336" i="39"/>
  <c r="H337" i="39"/>
  <c r="H338" i="39"/>
  <c r="H339" i="39"/>
  <c r="H340" i="39"/>
  <c r="D341" i="39"/>
  <c r="D335" i="39" s="1"/>
  <c r="E341" i="39"/>
  <c r="F341" i="39"/>
  <c r="F335" i="39" s="1"/>
  <c r="G341" i="39"/>
  <c r="G335" i="39" s="1"/>
  <c r="H342" i="39"/>
  <c r="H343" i="39"/>
  <c r="H344" i="39"/>
  <c r="H345" i="39"/>
  <c r="H346" i="39"/>
  <c r="H348" i="39"/>
  <c r="H349" i="39"/>
  <c r="H350" i="39"/>
  <c r="H351" i="39"/>
  <c r="H352" i="39"/>
  <c r="D353" i="39"/>
  <c r="D347" i="39" s="1"/>
  <c r="E353" i="39"/>
  <c r="F353" i="39"/>
  <c r="F347" i="39" s="1"/>
  <c r="G353" i="39"/>
  <c r="G347" i="39" s="1"/>
  <c r="H354" i="39"/>
  <c r="H355" i="39"/>
  <c r="H356" i="39"/>
  <c r="H357" i="39"/>
  <c r="H358" i="39"/>
  <c r="H360" i="39"/>
  <c r="H361" i="39"/>
  <c r="H362" i="39"/>
  <c r="H363" i="39"/>
  <c r="H364" i="39"/>
  <c r="D365" i="39"/>
  <c r="D359" i="39" s="1"/>
  <c r="E365" i="39"/>
  <c r="F365" i="39"/>
  <c r="F359" i="39" s="1"/>
  <c r="G365" i="39"/>
  <c r="G359" i="39" s="1"/>
  <c r="H366" i="39"/>
  <c r="H367" i="39"/>
  <c r="H368" i="39"/>
  <c r="H369" i="39"/>
  <c r="H370" i="39"/>
  <c r="H373" i="39"/>
  <c r="H374" i="39"/>
  <c r="H375" i="39"/>
  <c r="H376" i="39"/>
  <c r="H377" i="39"/>
  <c r="D378" i="39"/>
  <c r="D372" i="39" s="1"/>
  <c r="E378" i="39"/>
  <c r="E372" i="39" s="1"/>
  <c r="F378" i="39"/>
  <c r="F372" i="39" s="1"/>
  <c r="G378" i="39"/>
  <c r="H379" i="39"/>
  <c r="H380" i="39"/>
  <c r="H381" i="39"/>
  <c r="H382" i="39"/>
  <c r="H383" i="39"/>
  <c r="H385" i="39"/>
  <c r="H386" i="39"/>
  <c r="H387" i="39"/>
  <c r="H388" i="39"/>
  <c r="H389" i="39"/>
  <c r="D390" i="39"/>
  <c r="D384" i="39" s="1"/>
  <c r="E390" i="39"/>
  <c r="E384" i="39" s="1"/>
  <c r="F390" i="39"/>
  <c r="F384" i="39" s="1"/>
  <c r="G390" i="39"/>
  <c r="H391" i="39"/>
  <c r="H392" i="39"/>
  <c r="H393" i="39"/>
  <c r="H394" i="39"/>
  <c r="H395" i="39"/>
  <c r="H397" i="39"/>
  <c r="H398" i="39"/>
  <c r="H399" i="39"/>
  <c r="H400" i="39"/>
  <c r="H401" i="39"/>
  <c r="D402" i="39"/>
  <c r="D396" i="39" s="1"/>
  <c r="E402" i="39"/>
  <c r="E396" i="39" s="1"/>
  <c r="F402" i="39"/>
  <c r="F396" i="39" s="1"/>
  <c r="G402" i="39"/>
  <c r="H403" i="39"/>
  <c r="H404" i="39"/>
  <c r="H405" i="39"/>
  <c r="H406" i="39"/>
  <c r="H407" i="39"/>
  <c r="H409" i="39"/>
  <c r="H410" i="39"/>
  <c r="H411" i="39"/>
  <c r="H412" i="39"/>
  <c r="H413" i="39"/>
  <c r="D414" i="39"/>
  <c r="D408" i="39" s="1"/>
  <c r="E414" i="39"/>
  <c r="E408" i="39" s="1"/>
  <c r="F414" i="39"/>
  <c r="F408" i="39" s="1"/>
  <c r="G414" i="39"/>
  <c r="H415" i="39"/>
  <c r="H416" i="39"/>
  <c r="H417" i="39"/>
  <c r="H418" i="39"/>
  <c r="H419" i="39"/>
  <c r="H421" i="39"/>
  <c r="H422" i="39"/>
  <c r="H423" i="39"/>
  <c r="H424" i="39"/>
  <c r="H425" i="39"/>
  <c r="D426" i="39"/>
  <c r="D420" i="39" s="1"/>
  <c r="E426" i="39"/>
  <c r="E420" i="39" s="1"/>
  <c r="F426" i="39"/>
  <c r="F420" i="39" s="1"/>
  <c r="G426" i="39"/>
  <c r="H427" i="39"/>
  <c r="H428" i="39"/>
  <c r="H429" i="39"/>
  <c r="H430" i="39"/>
  <c r="H431" i="39"/>
  <c r="C432" i="39"/>
  <c r="C371" i="39" s="1"/>
  <c r="H433" i="39"/>
  <c r="H434" i="39"/>
  <c r="H437" i="39"/>
  <c r="H438" i="39"/>
  <c r="H439" i="39"/>
  <c r="H440" i="39"/>
  <c r="H441" i="39"/>
  <c r="D442" i="39"/>
  <c r="D436" i="39" s="1"/>
  <c r="E442" i="39"/>
  <c r="F442" i="39"/>
  <c r="F436" i="39" s="1"/>
  <c r="G442" i="39"/>
  <c r="G436" i="39" s="1"/>
  <c r="H443" i="39"/>
  <c r="H444" i="39"/>
  <c r="H445" i="39"/>
  <c r="H446" i="39"/>
  <c r="H447" i="39"/>
  <c r="G448" i="39"/>
  <c r="H449" i="39"/>
  <c r="H450" i="39"/>
  <c r="H451" i="39"/>
  <c r="H452" i="39"/>
  <c r="H453" i="39"/>
  <c r="D454" i="39"/>
  <c r="D448" i="39" s="1"/>
  <c r="E454" i="39"/>
  <c r="F454" i="39"/>
  <c r="F448" i="39" s="1"/>
  <c r="G454" i="39"/>
  <c r="H455" i="39"/>
  <c r="H456" i="39"/>
  <c r="H457" i="39"/>
  <c r="H458" i="39"/>
  <c r="H459" i="39"/>
  <c r="G460" i="39"/>
  <c r="H461" i="39"/>
  <c r="H462" i="39"/>
  <c r="H463" i="39"/>
  <c r="H464" i="39"/>
  <c r="H465" i="39"/>
  <c r="D466" i="39"/>
  <c r="D460" i="39" s="1"/>
  <c r="D435" i="39" s="1"/>
  <c r="E466" i="39"/>
  <c r="F466" i="39"/>
  <c r="F460" i="39" s="1"/>
  <c r="G466" i="39"/>
  <c r="H467" i="39"/>
  <c r="H468" i="39"/>
  <c r="H469" i="39"/>
  <c r="H470" i="39"/>
  <c r="H471" i="39"/>
  <c r="G472" i="39"/>
  <c r="H473" i="39"/>
  <c r="H474" i="39"/>
  <c r="H475" i="39"/>
  <c r="H476" i="39"/>
  <c r="H477" i="39"/>
  <c r="D478" i="39"/>
  <c r="D472" i="39" s="1"/>
  <c r="E478" i="39"/>
  <c r="F478" i="39"/>
  <c r="F472" i="39" s="1"/>
  <c r="G478" i="39"/>
  <c r="H479" i="39"/>
  <c r="H480" i="39"/>
  <c r="H481" i="39"/>
  <c r="H482" i="39"/>
  <c r="H483" i="39"/>
  <c r="E484" i="39"/>
  <c r="H485" i="39"/>
  <c r="H486" i="39"/>
  <c r="H487" i="39"/>
  <c r="H488" i="39"/>
  <c r="H489" i="39"/>
  <c r="D490" i="39"/>
  <c r="D484" i="39" s="1"/>
  <c r="E490" i="39"/>
  <c r="F490" i="39"/>
  <c r="F484" i="39" s="1"/>
  <c r="G490" i="39"/>
  <c r="H491" i="39"/>
  <c r="H492" i="39"/>
  <c r="H493" i="39"/>
  <c r="H494" i="39"/>
  <c r="H495" i="39"/>
  <c r="C496" i="39"/>
  <c r="C435" i="39" s="1"/>
  <c r="H496" i="39"/>
  <c r="H497" i="39"/>
  <c r="H498" i="39"/>
  <c r="H501" i="39"/>
  <c r="H502" i="39"/>
  <c r="H503" i="39"/>
  <c r="H504" i="39"/>
  <c r="H505" i="39"/>
  <c r="D506" i="39"/>
  <c r="D500" i="39" s="1"/>
  <c r="E506" i="39"/>
  <c r="F506" i="39"/>
  <c r="F500" i="39" s="1"/>
  <c r="G506" i="39"/>
  <c r="G500" i="39" s="1"/>
  <c r="H507" i="39"/>
  <c r="H508" i="39"/>
  <c r="H509" i="39"/>
  <c r="H510" i="39"/>
  <c r="H511" i="39"/>
  <c r="H513" i="39"/>
  <c r="H514" i="39"/>
  <c r="H515" i="39"/>
  <c r="H516" i="39"/>
  <c r="H517" i="39"/>
  <c r="D518" i="39"/>
  <c r="D512" i="39" s="1"/>
  <c r="E518" i="39"/>
  <c r="F518" i="39"/>
  <c r="F512" i="39" s="1"/>
  <c r="G518" i="39"/>
  <c r="G512" i="39" s="1"/>
  <c r="H519" i="39"/>
  <c r="H520" i="39"/>
  <c r="H521" i="39"/>
  <c r="H522" i="39"/>
  <c r="H523" i="39"/>
  <c r="H525" i="39"/>
  <c r="H526" i="39"/>
  <c r="H527" i="39"/>
  <c r="H528" i="39"/>
  <c r="H529" i="39"/>
  <c r="D530" i="39"/>
  <c r="D524" i="39" s="1"/>
  <c r="E530" i="39"/>
  <c r="F530" i="39"/>
  <c r="F524" i="39" s="1"/>
  <c r="G530" i="39"/>
  <c r="G524" i="39" s="1"/>
  <c r="H531" i="39"/>
  <c r="H532" i="39"/>
  <c r="H533" i="39"/>
  <c r="H534" i="39"/>
  <c r="H535" i="39"/>
  <c r="H537" i="39"/>
  <c r="H538" i="39"/>
  <c r="H539" i="39"/>
  <c r="H540" i="39"/>
  <c r="H541" i="39"/>
  <c r="D542" i="39"/>
  <c r="D536" i="39" s="1"/>
  <c r="E542" i="39"/>
  <c r="F542" i="39"/>
  <c r="F536" i="39" s="1"/>
  <c r="G542" i="39"/>
  <c r="G536" i="39" s="1"/>
  <c r="H543" i="39"/>
  <c r="H544" i="39"/>
  <c r="H545" i="39"/>
  <c r="H546" i="39"/>
  <c r="H547" i="39"/>
  <c r="H549" i="39"/>
  <c r="H550" i="39"/>
  <c r="H551" i="39"/>
  <c r="H552" i="39"/>
  <c r="H553" i="39"/>
  <c r="D554" i="39"/>
  <c r="D548" i="39" s="1"/>
  <c r="E554" i="39"/>
  <c r="F554" i="39"/>
  <c r="F548" i="39" s="1"/>
  <c r="G554" i="39"/>
  <c r="G548" i="39" s="1"/>
  <c r="H555" i="39"/>
  <c r="H556" i="39"/>
  <c r="H557" i="39"/>
  <c r="H558" i="39"/>
  <c r="H559" i="39"/>
  <c r="C560" i="39"/>
  <c r="H560" i="39" s="1"/>
  <c r="H561" i="39"/>
  <c r="H562" i="39"/>
  <c r="C563" i="39"/>
  <c r="H565" i="39"/>
  <c r="H566" i="39"/>
  <c r="H567" i="39"/>
  <c r="H568" i="39"/>
  <c r="D569" i="39"/>
  <c r="D564" i="39" s="1"/>
  <c r="E569" i="39"/>
  <c r="E564" i="39" s="1"/>
  <c r="F569" i="39"/>
  <c r="F564" i="39" s="1"/>
  <c r="G569" i="39"/>
  <c r="G564" i="39" s="1"/>
  <c r="H570" i="39"/>
  <c r="H571" i="39"/>
  <c r="H572" i="39"/>
  <c r="H573" i="39"/>
  <c r="H575" i="39"/>
  <c r="H576" i="39"/>
  <c r="H577" i="39"/>
  <c r="H578" i="39"/>
  <c r="D579" i="39"/>
  <c r="D574" i="39" s="1"/>
  <c r="E579" i="39"/>
  <c r="E574" i="39" s="1"/>
  <c r="F579" i="39"/>
  <c r="F574" i="39" s="1"/>
  <c r="G579" i="39"/>
  <c r="G574" i="39" s="1"/>
  <c r="H580" i="39"/>
  <c r="H581" i="39"/>
  <c r="H582" i="39"/>
  <c r="H583" i="39"/>
  <c r="D584" i="39"/>
  <c r="E584" i="39"/>
  <c r="F584" i="39"/>
  <c r="G584" i="39"/>
  <c r="H585" i="39"/>
  <c r="H586" i="39"/>
  <c r="H587" i="39"/>
  <c r="H588" i="39"/>
  <c r="D589" i="39"/>
  <c r="E589" i="39"/>
  <c r="F589" i="39"/>
  <c r="G589" i="39"/>
  <c r="H590" i="39"/>
  <c r="H591" i="39"/>
  <c r="H592" i="39"/>
  <c r="H593" i="39"/>
  <c r="H594" i="39"/>
  <c r="D595" i="39"/>
  <c r="E595" i="39"/>
  <c r="H595" i="39" s="1"/>
  <c r="F595" i="39"/>
  <c r="G595" i="39"/>
  <c r="H596" i="39"/>
  <c r="H597" i="39"/>
  <c r="H598" i="39"/>
  <c r="H599" i="39"/>
  <c r="H602" i="39"/>
  <c r="H603" i="39"/>
  <c r="H604" i="39"/>
  <c r="H605" i="39"/>
  <c r="H606" i="39"/>
  <c r="D607" i="39"/>
  <c r="D601" i="39" s="1"/>
  <c r="E607" i="39"/>
  <c r="E601" i="39" s="1"/>
  <c r="F607" i="39"/>
  <c r="F601" i="39" s="1"/>
  <c r="G607" i="39"/>
  <c r="G601" i="39" s="1"/>
  <c r="H608" i="39"/>
  <c r="H609" i="39"/>
  <c r="H610" i="39"/>
  <c r="H611" i="39"/>
  <c r="H612" i="39"/>
  <c r="H614" i="39"/>
  <c r="H615" i="39"/>
  <c r="H616" i="39"/>
  <c r="H617" i="39"/>
  <c r="H618" i="39"/>
  <c r="D619" i="39"/>
  <c r="D613" i="39" s="1"/>
  <c r="E619" i="39"/>
  <c r="E613" i="39" s="1"/>
  <c r="F619" i="39"/>
  <c r="F613" i="39" s="1"/>
  <c r="G619" i="39"/>
  <c r="G613" i="39" s="1"/>
  <c r="H620" i="39"/>
  <c r="H621" i="39"/>
  <c r="H622" i="39"/>
  <c r="H623" i="39"/>
  <c r="H624" i="39"/>
  <c r="H627" i="39"/>
  <c r="H628" i="39"/>
  <c r="H629" i="39"/>
  <c r="H630" i="39"/>
  <c r="H631" i="39"/>
  <c r="D632" i="39"/>
  <c r="D626" i="39" s="1"/>
  <c r="E632" i="39"/>
  <c r="F632" i="39"/>
  <c r="F626" i="39" s="1"/>
  <c r="G632" i="39"/>
  <c r="G626" i="39" s="1"/>
  <c r="H633" i="39"/>
  <c r="H634" i="39"/>
  <c r="H635" i="39"/>
  <c r="H636" i="39"/>
  <c r="H637" i="39"/>
  <c r="H639" i="39"/>
  <c r="H640" i="39"/>
  <c r="H641" i="39"/>
  <c r="H642" i="39"/>
  <c r="H643" i="39"/>
  <c r="D644" i="39"/>
  <c r="D638" i="39" s="1"/>
  <c r="E644" i="39"/>
  <c r="F644" i="39"/>
  <c r="F638" i="39" s="1"/>
  <c r="G644" i="39"/>
  <c r="G638" i="39" s="1"/>
  <c r="H645" i="39"/>
  <c r="H646" i="39"/>
  <c r="H647" i="39"/>
  <c r="H648" i="39"/>
  <c r="H649" i="39"/>
  <c r="C650" i="39"/>
  <c r="D650" i="39"/>
  <c r="E650" i="39"/>
  <c r="F650" i="39"/>
  <c r="G650" i="39"/>
  <c r="H651" i="39"/>
  <c r="H652" i="39"/>
  <c r="H653" i="39"/>
  <c r="H656" i="39"/>
  <c r="C657" i="39"/>
  <c r="C655" i="39" s="1"/>
  <c r="D657" i="39"/>
  <c r="E657" i="39"/>
  <c r="F657" i="39"/>
  <c r="G657" i="39"/>
  <c r="G655" i="39" s="1"/>
  <c r="H658" i="39"/>
  <c r="H659" i="39"/>
  <c r="H660" i="39"/>
  <c r="H661" i="39"/>
  <c r="C662" i="39"/>
  <c r="D662" i="39"/>
  <c r="E662" i="39"/>
  <c r="F662" i="39"/>
  <c r="G662" i="39"/>
  <c r="H663" i="39"/>
  <c r="H664" i="39"/>
  <c r="H665" i="39"/>
  <c r="H666" i="39"/>
  <c r="H668" i="39"/>
  <c r="C669" i="39"/>
  <c r="C667" i="39" s="1"/>
  <c r="D669" i="39"/>
  <c r="D667" i="39" s="1"/>
  <c r="E669" i="39"/>
  <c r="F669" i="39"/>
  <c r="F667" i="39" s="1"/>
  <c r="G669" i="39"/>
  <c r="G667" i="39" s="1"/>
  <c r="H670" i="39"/>
  <c r="H671" i="39"/>
  <c r="F672" i="39"/>
  <c r="D673" i="39"/>
  <c r="D672" i="39" s="1"/>
  <c r="E673" i="39"/>
  <c r="F673" i="39"/>
  <c r="G673" i="39"/>
  <c r="G672" i="39" s="1"/>
  <c r="H674" i="39"/>
  <c r="H675" i="39"/>
  <c r="D676" i="39"/>
  <c r="E676" i="39"/>
  <c r="F676" i="39"/>
  <c r="G676" i="39"/>
  <c r="H677" i="39"/>
  <c r="D678" i="39"/>
  <c r="E678" i="39"/>
  <c r="F678" i="39"/>
  <c r="G678" i="39"/>
  <c r="H679" i="39"/>
  <c r="H680" i="39"/>
  <c r="H681" i="39"/>
  <c r="C683" i="39"/>
  <c r="C682" i="39" s="1"/>
  <c r="H684" i="39"/>
  <c r="D685" i="39"/>
  <c r="D683" i="39" s="1"/>
  <c r="E685" i="39"/>
  <c r="E683" i="39" s="1"/>
  <c r="F685" i="39"/>
  <c r="F683" i="39" s="1"/>
  <c r="F682" i="39" s="1"/>
  <c r="G685" i="39"/>
  <c r="H686" i="39"/>
  <c r="H687" i="39"/>
  <c r="H688" i="39"/>
  <c r="H689" i="39"/>
  <c r="H690" i="39"/>
  <c r="H691" i="39"/>
  <c r="D692" i="39"/>
  <c r="E692" i="39"/>
  <c r="F692" i="39"/>
  <c r="G692" i="39"/>
  <c r="H693" i="39"/>
  <c r="H694" i="39"/>
  <c r="H695" i="39"/>
  <c r="H696" i="39"/>
  <c r="H697" i="39"/>
  <c r="H698" i="39"/>
  <c r="D699" i="39"/>
  <c r="E699" i="39"/>
  <c r="F699" i="39"/>
  <c r="G699" i="39"/>
  <c r="H700" i="39"/>
  <c r="H701" i="39"/>
  <c r="H702" i="39"/>
  <c r="C703" i="39"/>
  <c r="D703" i="39"/>
  <c r="E703" i="39"/>
  <c r="F703" i="39"/>
  <c r="G703" i="39"/>
  <c r="H704" i="39"/>
  <c r="H705" i="39"/>
  <c r="H706" i="39"/>
  <c r="H707" i="39"/>
  <c r="H708" i="39"/>
  <c r="C718" i="39"/>
  <c r="D718" i="39"/>
  <c r="E718" i="39"/>
  <c r="F718" i="39"/>
  <c r="G719" i="39"/>
  <c r="G720" i="39"/>
  <c r="G722" i="39"/>
  <c r="G723" i="39"/>
  <c r="C724" i="39"/>
  <c r="C721" i="39" s="1"/>
  <c r="D724" i="39"/>
  <c r="D721" i="39" s="1"/>
  <c r="E724" i="39"/>
  <c r="E721" i="39" s="1"/>
  <c r="F724" i="39"/>
  <c r="F721" i="39" s="1"/>
  <c r="G725" i="39"/>
  <c r="G726" i="39"/>
  <c r="G728" i="39"/>
  <c r="G729" i="39"/>
  <c r="C730" i="39"/>
  <c r="C727" i="39" s="1"/>
  <c r="D730" i="39"/>
  <c r="D727" i="39" s="1"/>
  <c r="E730" i="39"/>
  <c r="F730" i="39"/>
  <c r="F727" i="39" s="1"/>
  <c r="G731" i="39"/>
  <c r="G732" i="39"/>
  <c r="G733" i="39"/>
  <c r="C735" i="39"/>
  <c r="D735" i="39"/>
  <c r="E735" i="39"/>
  <c r="F735" i="39"/>
  <c r="G736" i="39"/>
  <c r="G737" i="39"/>
  <c r="C738" i="39"/>
  <c r="D738" i="39"/>
  <c r="E738" i="39"/>
  <c r="F738" i="39"/>
  <c r="G739" i="39"/>
  <c r="G740" i="39"/>
  <c r="G743" i="39"/>
  <c r="G744" i="39"/>
  <c r="C745" i="39"/>
  <c r="C742" i="39" s="1"/>
  <c r="C741" i="39" s="1"/>
  <c r="E745" i="39"/>
  <c r="G746" i="39"/>
  <c r="G747" i="39"/>
  <c r="D748" i="39"/>
  <c r="F748" i="39"/>
  <c r="F741" i="39" s="1"/>
  <c r="G749" i="39"/>
  <c r="G750" i="39"/>
  <c r="C753" i="39"/>
  <c r="E753" i="39"/>
  <c r="G754" i="39"/>
  <c r="G755" i="39"/>
  <c r="C756" i="39"/>
  <c r="E756" i="39"/>
  <c r="G757" i="39"/>
  <c r="G758" i="39"/>
  <c r="C759" i="39"/>
  <c r="E759" i="39"/>
  <c r="G760" i="39"/>
  <c r="G761" i="39"/>
  <c r="G762" i="39"/>
  <c r="G763" i="39"/>
  <c r="D764" i="39"/>
  <c r="D751" i="39" s="1"/>
  <c r="F764" i="39"/>
  <c r="F751" i="39" s="1"/>
  <c r="G765" i="39"/>
  <c r="G766" i="39"/>
  <c r="G767" i="39"/>
  <c r="C770" i="39"/>
  <c r="E770" i="39"/>
  <c r="G771" i="39"/>
  <c r="G772" i="39"/>
  <c r="C773" i="39"/>
  <c r="E773" i="39"/>
  <c r="G774" i="39"/>
  <c r="G775" i="39"/>
  <c r="C776" i="39"/>
  <c r="E776" i="39"/>
  <c r="G777" i="39"/>
  <c r="G778" i="39"/>
  <c r="C779" i="39"/>
  <c r="G779" i="39" s="1"/>
  <c r="E779" i="39"/>
  <c r="G780" i="39"/>
  <c r="G781" i="39"/>
  <c r="G782" i="39"/>
  <c r="G783" i="39"/>
  <c r="G784" i="39"/>
  <c r="G785" i="39"/>
  <c r="G787" i="39"/>
  <c r="G788" i="39"/>
  <c r="G789" i="39"/>
  <c r="D790" i="39"/>
  <c r="D786" i="39" s="1"/>
  <c r="F790" i="39"/>
  <c r="F786" i="39" s="1"/>
  <c r="G791" i="39"/>
  <c r="G792" i="39"/>
  <c r="G793" i="39"/>
  <c r="G795" i="39"/>
  <c r="G796" i="39"/>
  <c r="C797" i="39"/>
  <c r="C794" i="39" s="1"/>
  <c r="D797" i="39"/>
  <c r="E797" i="39"/>
  <c r="E794" i="39" s="1"/>
  <c r="F797" i="39"/>
  <c r="F794" i="39" s="1"/>
  <c r="G798" i="39"/>
  <c r="G799" i="39"/>
  <c r="C801" i="39"/>
  <c r="D801" i="39"/>
  <c r="E801" i="39"/>
  <c r="F801" i="39"/>
  <c r="G802" i="39"/>
  <c r="G803" i="39"/>
  <c r="C804" i="39"/>
  <c r="D804" i="39"/>
  <c r="E804" i="39"/>
  <c r="F804" i="39"/>
  <c r="G805" i="39"/>
  <c r="G806" i="39"/>
  <c r="C807" i="39"/>
  <c r="D807" i="39"/>
  <c r="E807" i="39"/>
  <c r="F807" i="39"/>
  <c r="F800" i="39" s="1"/>
  <c r="G808" i="39"/>
  <c r="G809" i="39"/>
  <c r="G813" i="39"/>
  <c r="G814" i="39"/>
  <c r="G815" i="39"/>
  <c r="G816" i="39"/>
  <c r="C817" i="39"/>
  <c r="C812" i="39" s="1"/>
  <c r="D817" i="39"/>
  <c r="E817" i="39"/>
  <c r="E812" i="39" s="1"/>
  <c r="F817" i="39"/>
  <c r="F812" i="39" s="1"/>
  <c r="G818" i="39"/>
  <c r="G819" i="39"/>
  <c r="G820" i="39"/>
  <c r="G821" i="39"/>
  <c r="G823" i="39"/>
  <c r="G824" i="39"/>
  <c r="G825" i="39"/>
  <c r="G826" i="39"/>
  <c r="C827" i="39"/>
  <c r="C822" i="39" s="1"/>
  <c r="D827" i="39"/>
  <c r="D822" i="39" s="1"/>
  <c r="E827" i="39"/>
  <c r="E822" i="39" s="1"/>
  <c r="F827" i="39"/>
  <c r="F822" i="39" s="1"/>
  <c r="G828" i="39"/>
  <c r="G829" i="39"/>
  <c r="G830" i="39"/>
  <c r="G831" i="39"/>
  <c r="G833" i="39"/>
  <c r="G834" i="39"/>
  <c r="G835" i="39"/>
  <c r="G836" i="39"/>
  <c r="C837" i="39"/>
  <c r="C832" i="39" s="1"/>
  <c r="D837" i="39"/>
  <c r="E837" i="39"/>
  <c r="E832" i="39" s="1"/>
  <c r="F837" i="39"/>
  <c r="F832" i="39" s="1"/>
  <c r="G838" i="39"/>
  <c r="G839" i="39"/>
  <c r="G840" i="39"/>
  <c r="G841" i="39"/>
  <c r="G843" i="39"/>
  <c r="G844" i="39"/>
  <c r="G845" i="39"/>
  <c r="G846" i="39"/>
  <c r="C847" i="39"/>
  <c r="C842" i="39" s="1"/>
  <c r="D847" i="39"/>
  <c r="D842" i="39" s="1"/>
  <c r="E847" i="39"/>
  <c r="E842" i="39" s="1"/>
  <c r="F847" i="39"/>
  <c r="F842" i="39" s="1"/>
  <c r="G848" i="39"/>
  <c r="G849" i="39"/>
  <c r="G850" i="39"/>
  <c r="G851" i="39"/>
  <c r="C852" i="39"/>
  <c r="D852" i="39"/>
  <c r="E852" i="39"/>
  <c r="F852" i="39"/>
  <c r="G853" i="39"/>
  <c r="G854" i="39"/>
  <c r="G855" i="39"/>
  <c r="G856" i="39"/>
  <c r="G859" i="39"/>
  <c r="G860" i="39"/>
  <c r="G861" i="39"/>
  <c r="G862" i="39"/>
  <c r="G863" i="39"/>
  <c r="C864" i="39"/>
  <c r="C858" i="39" s="1"/>
  <c r="D864" i="39"/>
  <c r="D858" i="39" s="1"/>
  <c r="E864" i="39"/>
  <c r="E858" i="39" s="1"/>
  <c r="F864" i="39"/>
  <c r="F858" i="39" s="1"/>
  <c r="G865" i="39"/>
  <c r="G866" i="39"/>
  <c r="G867" i="39"/>
  <c r="G868" i="39"/>
  <c r="G869" i="39"/>
  <c r="G871" i="39"/>
  <c r="G872" i="39"/>
  <c r="G873" i="39"/>
  <c r="G874" i="39"/>
  <c r="G875" i="39"/>
  <c r="C876" i="39"/>
  <c r="C870" i="39" s="1"/>
  <c r="D876" i="39"/>
  <c r="D870" i="39" s="1"/>
  <c r="E876" i="39"/>
  <c r="E870" i="39" s="1"/>
  <c r="F876" i="39"/>
  <c r="F870" i="39" s="1"/>
  <c r="G877" i="39"/>
  <c r="G878" i="39"/>
  <c r="G879" i="39"/>
  <c r="G880" i="39"/>
  <c r="G881" i="39"/>
  <c r="G883" i="39"/>
  <c r="G884" i="39"/>
  <c r="G885" i="39"/>
  <c r="G886" i="39"/>
  <c r="G887" i="39"/>
  <c r="C888" i="39"/>
  <c r="D888" i="39"/>
  <c r="D882" i="39" s="1"/>
  <c r="E888" i="39"/>
  <c r="E882" i="39" s="1"/>
  <c r="F888" i="39"/>
  <c r="F882" i="39" s="1"/>
  <c r="G889" i="39"/>
  <c r="G890" i="39"/>
  <c r="G891" i="39"/>
  <c r="G892" i="39"/>
  <c r="G893" i="39"/>
  <c r="G896" i="39"/>
  <c r="G897" i="39"/>
  <c r="G898" i="39"/>
  <c r="G899" i="39"/>
  <c r="G900" i="39"/>
  <c r="C901" i="39"/>
  <c r="C895" i="39" s="1"/>
  <c r="D901" i="39"/>
  <c r="D895" i="39" s="1"/>
  <c r="E901" i="39"/>
  <c r="E895" i="39" s="1"/>
  <c r="F901" i="39"/>
  <c r="G902" i="39"/>
  <c r="G903" i="39"/>
  <c r="G904" i="39"/>
  <c r="G905" i="39"/>
  <c r="G906" i="39"/>
  <c r="C907" i="39"/>
  <c r="D907" i="39"/>
  <c r="E907" i="39"/>
  <c r="F907" i="39"/>
  <c r="G908" i="39"/>
  <c r="G909" i="39"/>
  <c r="C911" i="39"/>
  <c r="D911" i="39"/>
  <c r="E911" i="39"/>
  <c r="F911" i="39"/>
  <c r="G912" i="39"/>
  <c r="G913" i="39"/>
  <c r="G914" i="39"/>
  <c r="G915" i="39"/>
  <c r="G916" i="39"/>
  <c r="C917" i="39"/>
  <c r="D917" i="39"/>
  <c r="E917" i="39"/>
  <c r="F917" i="39"/>
  <c r="G918" i="39"/>
  <c r="G919" i="39"/>
  <c r="G920" i="39"/>
  <c r="G921" i="39"/>
  <c r="G922" i="39"/>
  <c r="C923" i="39"/>
  <c r="D923" i="39"/>
  <c r="E923" i="39"/>
  <c r="F923" i="39"/>
  <c r="G924" i="39"/>
  <c r="G925" i="39"/>
  <c r="G926" i="39"/>
  <c r="G927" i="39"/>
  <c r="G928" i="39"/>
  <c r="G929" i="39"/>
  <c r="G930" i="39"/>
  <c r="G931" i="39"/>
  <c r="C934" i="39"/>
  <c r="D934" i="39"/>
  <c r="E934" i="39"/>
  <c r="F934" i="39"/>
  <c r="F933" i="39" s="1"/>
  <c r="G935" i="39"/>
  <c r="G936" i="39"/>
  <c r="G937" i="39"/>
  <c r="G938" i="39"/>
  <c r="G939" i="39"/>
  <c r="C940" i="39"/>
  <c r="D940" i="39"/>
  <c r="E940" i="39"/>
  <c r="F940" i="39"/>
  <c r="G941" i="39"/>
  <c r="G942" i="39"/>
  <c r="G943" i="39"/>
  <c r="G944" i="39"/>
  <c r="G945" i="39"/>
  <c r="C948" i="39"/>
  <c r="D948" i="39"/>
  <c r="D947" i="39" s="1"/>
  <c r="D946" i="39" s="1"/>
  <c r="E948" i="39"/>
  <c r="F948" i="39"/>
  <c r="G949" i="39"/>
  <c r="G950" i="39"/>
  <c r="G951" i="39"/>
  <c r="C952" i="39"/>
  <c r="D952" i="39"/>
  <c r="E952" i="39"/>
  <c r="F952" i="39"/>
  <c r="G953" i="39"/>
  <c r="G954" i="39"/>
  <c r="G955" i="39"/>
  <c r="C956" i="39"/>
  <c r="D956" i="39"/>
  <c r="E956" i="39"/>
  <c r="F956" i="39"/>
  <c r="G957" i="39"/>
  <c r="C958" i="39"/>
  <c r="D958" i="39"/>
  <c r="E958" i="39"/>
  <c r="F958" i="39"/>
  <c r="G959" i="39"/>
  <c r="G960" i="39"/>
  <c r="G961" i="39"/>
  <c r="C964" i="39"/>
  <c r="C963" i="39" s="1"/>
  <c r="D964" i="39"/>
  <c r="D963" i="39" s="1"/>
  <c r="E964" i="39"/>
  <c r="E963" i="39" s="1"/>
  <c r="F964" i="39"/>
  <c r="F963" i="39" s="1"/>
  <c r="G965" i="39"/>
  <c r="G966" i="39"/>
  <c r="G967" i="39"/>
  <c r="G968" i="39"/>
  <c r="G969" i="39"/>
  <c r="G970" i="39"/>
  <c r="C971" i="39"/>
  <c r="D971" i="39"/>
  <c r="E971" i="39"/>
  <c r="F971" i="39"/>
  <c r="G972" i="39"/>
  <c r="G973" i="39"/>
  <c r="G974" i="39"/>
  <c r="G975" i="39"/>
  <c r="G976" i="39"/>
  <c r="G977" i="39"/>
  <c r="C978" i="39"/>
  <c r="D978" i="39"/>
  <c r="E978" i="39"/>
  <c r="F978" i="39"/>
  <c r="G979" i="39"/>
  <c r="G980" i="39"/>
  <c r="G981" i="39"/>
  <c r="G983" i="39"/>
  <c r="C985" i="39"/>
  <c r="C984" i="39" s="1"/>
  <c r="D985" i="39"/>
  <c r="D984" i="39" s="1"/>
  <c r="E985" i="39"/>
  <c r="E984" i="39" s="1"/>
  <c r="F985" i="39"/>
  <c r="G986" i="39"/>
  <c r="G987" i="39"/>
  <c r="G988" i="39"/>
  <c r="G989" i="39"/>
  <c r="G990" i="39"/>
  <c r="C993" i="39"/>
  <c r="D993" i="39"/>
  <c r="D992" i="39" s="1"/>
  <c r="E993" i="39"/>
  <c r="F993" i="39"/>
  <c r="G994" i="39"/>
  <c r="G995" i="39"/>
  <c r="G996" i="39"/>
  <c r="G997" i="39"/>
  <c r="C998" i="39"/>
  <c r="D998" i="39"/>
  <c r="E998" i="39"/>
  <c r="F998" i="39"/>
  <c r="G999" i="39"/>
  <c r="G1000" i="39"/>
  <c r="G1001" i="39"/>
  <c r="G1002" i="39"/>
  <c r="C1004" i="39"/>
  <c r="D1004" i="39"/>
  <c r="E1004" i="39"/>
  <c r="F1004" i="39"/>
  <c r="G1005" i="39"/>
  <c r="G1006" i="39"/>
  <c r="G1007" i="39"/>
  <c r="G1008" i="39"/>
  <c r="C1009" i="39"/>
  <c r="D1009" i="39"/>
  <c r="E1009" i="39"/>
  <c r="F1009" i="39"/>
  <c r="G1010" i="39"/>
  <c r="G1011" i="39"/>
  <c r="G1012" i="39"/>
  <c r="G1013" i="39"/>
  <c r="C1014" i="39"/>
  <c r="D1014" i="39"/>
  <c r="E1014" i="39"/>
  <c r="F1014" i="39"/>
  <c r="G1015" i="39"/>
  <c r="G1016" i="39"/>
  <c r="G1017" i="39"/>
  <c r="G1018" i="39"/>
  <c r="G1019" i="39"/>
  <c r="G1020" i="39"/>
  <c r="C1003" i="39" l="1"/>
  <c r="C992" i="39"/>
  <c r="G940" i="39"/>
  <c r="H156" i="39"/>
  <c r="G69" i="39"/>
  <c r="D35" i="39"/>
  <c r="H692" i="39"/>
  <c r="F910" i="39"/>
  <c r="G901" i="39"/>
  <c r="D625" i="39"/>
  <c r="G85" i="39"/>
  <c r="G1004" i="39"/>
  <c r="D86" i="39"/>
  <c r="H79" i="39"/>
  <c r="E947" i="39"/>
  <c r="E946" i="39" s="1"/>
  <c r="G776" i="39"/>
  <c r="H106" i="39"/>
  <c r="H97" i="39"/>
  <c r="E35" i="39"/>
  <c r="D600" i="39"/>
  <c r="E910" i="39"/>
  <c r="E894" i="39"/>
  <c r="E857" i="39" s="1"/>
  <c r="G888" i="39"/>
  <c r="F655" i="39"/>
  <c r="F654" i="39" s="1"/>
  <c r="H168" i="39"/>
  <c r="D59" i="39"/>
  <c r="E962" i="39"/>
  <c r="F717" i="39"/>
  <c r="G952" i="39"/>
  <c r="D894" i="39"/>
  <c r="D857" i="39" s="1"/>
  <c r="G773" i="39"/>
  <c r="G764" i="39"/>
  <c r="E600" i="39"/>
  <c r="H589" i="39"/>
  <c r="H109" i="39"/>
  <c r="G1009" i="39"/>
  <c r="G971" i="39"/>
  <c r="G956" i="39"/>
  <c r="G790" i="39"/>
  <c r="H699" i="39"/>
  <c r="H148" i="39"/>
  <c r="H129" i="39"/>
  <c r="F96" i="39"/>
  <c r="H96" i="39" s="1"/>
  <c r="C10" i="39"/>
  <c r="H12" i="39"/>
  <c r="D249" i="39"/>
  <c r="D171" i="39"/>
  <c r="D102" i="39"/>
  <c r="E992" i="39"/>
  <c r="D962" i="39"/>
  <c r="E800" i="39"/>
  <c r="H703" i="39"/>
  <c r="H678" i="39"/>
  <c r="E249" i="39"/>
  <c r="H175" i="39"/>
  <c r="H165" i="39"/>
  <c r="E1003" i="39"/>
  <c r="D1003" i="39"/>
  <c r="D991" i="39" s="1"/>
  <c r="G756" i="39"/>
  <c r="G724" i="39"/>
  <c r="H569" i="39"/>
  <c r="H432" i="39"/>
  <c r="H71" i="39"/>
  <c r="H20" i="39"/>
  <c r="D105" i="8"/>
  <c r="H181" i="39"/>
  <c r="F119" i="39"/>
  <c r="F118" i="39" s="1"/>
  <c r="H75" i="39"/>
  <c r="H9" i="4"/>
  <c r="D499" i="39"/>
  <c r="F811" i="39"/>
  <c r="G35" i="39"/>
  <c r="G923" i="39"/>
  <c r="G907" i="39"/>
  <c r="G876" i="39"/>
  <c r="G842" i="39"/>
  <c r="G759" i="39"/>
  <c r="H662" i="39"/>
  <c r="E655" i="39"/>
  <c r="H655" i="39" s="1"/>
  <c r="H584" i="39"/>
  <c r="H152" i="39"/>
  <c r="H41" i="39"/>
  <c r="F563" i="39"/>
  <c r="E171" i="39"/>
  <c r="E933" i="39"/>
  <c r="E932" i="39" s="1"/>
  <c r="D910" i="39"/>
  <c r="F734" i="39"/>
  <c r="D655" i="39"/>
  <c r="D654" i="39" s="1"/>
  <c r="H93" i="39"/>
  <c r="H45" i="39"/>
  <c r="E563" i="39"/>
  <c r="F371" i="39"/>
  <c r="G1014" i="39"/>
  <c r="G978" i="39"/>
  <c r="G993" i="39"/>
  <c r="F947" i="39"/>
  <c r="F946" i="39" s="1"/>
  <c r="F932" i="39" s="1"/>
  <c r="C933" i="39"/>
  <c r="D933" i="39"/>
  <c r="D932" i="39" s="1"/>
  <c r="C910" i="39"/>
  <c r="G910" i="39" s="1"/>
  <c r="G852" i="39"/>
  <c r="C752" i="39"/>
  <c r="C751" i="39" s="1"/>
  <c r="G738" i="39"/>
  <c r="C734" i="39"/>
  <c r="F188" i="39"/>
  <c r="H172" i="39"/>
  <c r="G155" i="39"/>
  <c r="E85" i="39"/>
  <c r="F1003" i="39"/>
  <c r="G1003" i="39" s="1"/>
  <c r="E991" i="39"/>
  <c r="E982" i="39" s="1"/>
  <c r="G964" i="39"/>
  <c r="G827" i="39"/>
  <c r="G171" i="39"/>
  <c r="H123" i="39"/>
  <c r="H114" i="39"/>
  <c r="F102" i="39"/>
  <c r="F101" i="39" s="1"/>
  <c r="G59" i="39"/>
  <c r="G48" i="39" s="1"/>
  <c r="G34" i="39" s="1"/>
  <c r="G958" i="39"/>
  <c r="G998" i="39"/>
  <c r="G870" i="39"/>
  <c r="E769" i="39"/>
  <c r="H676" i="39"/>
  <c r="G600" i="39"/>
  <c r="E69" i="39"/>
  <c r="E48" i="39" s="1"/>
  <c r="E34" i="39" s="1"/>
  <c r="H178" i="39"/>
  <c r="F962" i="39"/>
  <c r="G985" i="39"/>
  <c r="G948" i="39"/>
  <c r="H657" i="39"/>
  <c r="H613" i="39"/>
  <c r="H159" i="39"/>
  <c r="D155" i="39"/>
  <c r="H155" i="39" s="1"/>
  <c r="H90" i="39"/>
  <c r="H82" i="39"/>
  <c r="H65" i="39"/>
  <c r="H51" i="39"/>
  <c r="C105" i="8"/>
  <c r="B105" i="8"/>
  <c r="H239" i="4"/>
  <c r="H124" i="4"/>
  <c r="E16" i="39"/>
  <c r="E11" i="39" s="1"/>
  <c r="D16" i="39"/>
  <c r="H29" i="39"/>
  <c r="D982" i="39"/>
  <c r="C894" i="39"/>
  <c r="E811" i="39"/>
  <c r="G858" i="39"/>
  <c r="C991" i="39"/>
  <c r="C982" i="39" s="1"/>
  <c r="C962" i="39"/>
  <c r="G963" i="39"/>
  <c r="C811" i="39"/>
  <c r="G822" i="39"/>
  <c r="G864" i="39"/>
  <c r="D832" i="39"/>
  <c r="G832" i="39" s="1"/>
  <c r="G837" i="39"/>
  <c r="E548" i="39"/>
  <c r="H548" i="39" s="1"/>
  <c r="H554" i="39"/>
  <c r="E536" i="39"/>
  <c r="H536" i="39" s="1"/>
  <c r="H542" i="39"/>
  <c r="E524" i="39"/>
  <c r="H524" i="39" s="1"/>
  <c r="H530" i="39"/>
  <c r="H490" i="39"/>
  <c r="G484" i="39"/>
  <c r="G435" i="39" s="1"/>
  <c r="G310" i="39"/>
  <c r="F992" i="39"/>
  <c r="F984" i="39"/>
  <c r="C947" i="39"/>
  <c r="G911" i="39"/>
  <c r="D800" i="39"/>
  <c r="G801" i="39"/>
  <c r="G797" i="39"/>
  <c r="F768" i="39"/>
  <c r="D741" i="39"/>
  <c r="G748" i="39"/>
  <c r="G654" i="39"/>
  <c r="H619" i="39"/>
  <c r="F600" i="39"/>
  <c r="H601" i="39"/>
  <c r="H574" i="39"/>
  <c r="D563" i="39"/>
  <c r="H564" i="39"/>
  <c r="H390" i="39"/>
  <c r="G384" i="39"/>
  <c r="H384" i="39" s="1"/>
  <c r="E371" i="39"/>
  <c r="H207" i="39"/>
  <c r="G201" i="39"/>
  <c r="H201" i="39" s="1"/>
  <c r="E188" i="39"/>
  <c r="E118" i="39"/>
  <c r="H136" i="39"/>
  <c r="H49" i="39"/>
  <c r="G992" i="39"/>
  <c r="E512" i="39"/>
  <c r="H512" i="39" s="1"/>
  <c r="H518" i="39"/>
  <c r="E500" i="39"/>
  <c r="H506" i="39"/>
  <c r="E347" i="39"/>
  <c r="H353" i="39"/>
  <c r="F310" i="39"/>
  <c r="G934" i="39"/>
  <c r="F895" i="39"/>
  <c r="F894" i="39" s="1"/>
  <c r="F857" i="39" s="1"/>
  <c r="C882" i="39"/>
  <c r="G882" i="39" s="1"/>
  <c r="G847" i="39"/>
  <c r="D812" i="39"/>
  <c r="G817" i="39"/>
  <c r="G807" i="39"/>
  <c r="G804" i="39"/>
  <c r="C800" i="39"/>
  <c r="D794" i="39"/>
  <c r="G794" i="39" s="1"/>
  <c r="G786" i="39"/>
  <c r="E752" i="39"/>
  <c r="E734" i="39"/>
  <c r="G718" i="39"/>
  <c r="E682" i="39"/>
  <c r="C654" i="39"/>
  <c r="F625" i="39"/>
  <c r="G625" i="39"/>
  <c r="H607" i="39"/>
  <c r="G563" i="39"/>
  <c r="E472" i="39"/>
  <c r="H472" i="39" s="1"/>
  <c r="H478" i="39"/>
  <c r="E460" i="39"/>
  <c r="H460" i="39" s="1"/>
  <c r="H466" i="39"/>
  <c r="E448" i="39"/>
  <c r="H448" i="39" s="1"/>
  <c r="H454" i="39"/>
  <c r="G249" i="39"/>
  <c r="H162" i="39"/>
  <c r="E155" i="39"/>
  <c r="C769" i="39"/>
  <c r="G770" i="39"/>
  <c r="G745" i="39"/>
  <c r="E742" i="39"/>
  <c r="D734" i="39"/>
  <c r="G734" i="39" s="1"/>
  <c r="G735" i="39"/>
  <c r="H685" i="39"/>
  <c r="G683" i="39"/>
  <c r="G682" i="39" s="1"/>
  <c r="G917" i="39"/>
  <c r="E768" i="39"/>
  <c r="E727" i="39"/>
  <c r="E717" i="39" s="1"/>
  <c r="G730" i="39"/>
  <c r="C717" i="39"/>
  <c r="G721" i="39"/>
  <c r="D717" i="39"/>
  <c r="D682" i="39"/>
  <c r="H683" i="39"/>
  <c r="E672" i="39"/>
  <c r="H672" i="39" s="1"/>
  <c r="H673" i="39"/>
  <c r="E667" i="39"/>
  <c r="H667" i="39" s="1"/>
  <c r="H669" i="39"/>
  <c r="H650" i="39"/>
  <c r="E638" i="39"/>
  <c r="H638" i="39" s="1"/>
  <c r="H644" i="39"/>
  <c r="E626" i="39"/>
  <c r="H632" i="39"/>
  <c r="F499" i="39"/>
  <c r="G499" i="39"/>
  <c r="D101" i="39"/>
  <c r="H101" i="39" s="1"/>
  <c r="H17" i="39"/>
  <c r="G16" i="39"/>
  <c r="G11" i="39" s="1"/>
  <c r="G753" i="39"/>
  <c r="C499" i="39"/>
  <c r="C187" i="39" s="1"/>
  <c r="H402" i="39"/>
  <c r="G396" i="39"/>
  <c r="H396" i="39" s="1"/>
  <c r="E359" i="39"/>
  <c r="H359" i="39" s="1"/>
  <c r="H365" i="39"/>
  <c r="H347" i="39"/>
  <c r="E311" i="39"/>
  <c r="H311" i="39" s="1"/>
  <c r="H317" i="39"/>
  <c r="F298" i="39"/>
  <c r="H298" i="39" s="1"/>
  <c r="H304" i="39"/>
  <c r="F286" i="39"/>
  <c r="H286" i="39" s="1"/>
  <c r="H292" i="39"/>
  <c r="F274" i="39"/>
  <c r="H274" i="39" s="1"/>
  <c r="H280" i="39"/>
  <c r="F262" i="39"/>
  <c r="H262" i="39" s="1"/>
  <c r="H268" i="39"/>
  <c r="F250" i="39"/>
  <c r="H250" i="39" s="1"/>
  <c r="H256" i="39"/>
  <c r="H219" i="39"/>
  <c r="G213" i="39"/>
  <c r="H213" i="39" s="1"/>
  <c r="F171" i="39"/>
  <c r="F155" i="39"/>
  <c r="D119" i="39"/>
  <c r="H120" i="39"/>
  <c r="F86" i="39"/>
  <c r="F85" i="39" s="1"/>
  <c r="H87" i="39"/>
  <c r="F23" i="39"/>
  <c r="F16" i="39" s="1"/>
  <c r="H26" i="39"/>
  <c r="D11" i="39"/>
  <c r="H579" i="39"/>
  <c r="F435" i="39"/>
  <c r="H426" i="39"/>
  <c r="G420" i="39"/>
  <c r="H420" i="39" s="1"/>
  <c r="H414" i="39"/>
  <c r="G408" i="39"/>
  <c r="H408" i="39" s="1"/>
  <c r="D371" i="39"/>
  <c r="E323" i="39"/>
  <c r="H323" i="39" s="1"/>
  <c r="H329" i="39"/>
  <c r="D310" i="39"/>
  <c r="H243" i="39"/>
  <c r="G237" i="39"/>
  <c r="H237" i="39" s="1"/>
  <c r="H231" i="39"/>
  <c r="G225" i="39"/>
  <c r="H225" i="39" s="1"/>
  <c r="D188" i="39"/>
  <c r="H184" i="39"/>
  <c r="C171" i="39"/>
  <c r="H147" i="39"/>
  <c r="H144" i="39"/>
  <c r="F59" i="39"/>
  <c r="H61" i="39"/>
  <c r="F35" i="39"/>
  <c r="H37" i="39"/>
  <c r="E436" i="39"/>
  <c r="H436" i="39" s="1"/>
  <c r="H442" i="39"/>
  <c r="H378" i="39"/>
  <c r="G372" i="39"/>
  <c r="H372" i="39" s="1"/>
  <c r="E335" i="39"/>
  <c r="H335" i="39" s="1"/>
  <c r="H341" i="39"/>
  <c r="H195" i="39"/>
  <c r="G189" i="39"/>
  <c r="H141" i="39"/>
  <c r="G118" i="39"/>
  <c r="D85" i="39"/>
  <c r="D69" i="39"/>
  <c r="H103" i="39"/>
  <c r="C34" i="39"/>
  <c r="F810" i="39" l="1"/>
  <c r="H69" i="39"/>
  <c r="F716" i="39"/>
  <c r="H59" i="39"/>
  <c r="C709" i="39"/>
  <c r="G962" i="39"/>
  <c r="H682" i="39"/>
  <c r="G933" i="39"/>
  <c r="D811" i="39"/>
  <c r="D810" i="39" s="1"/>
  <c r="E10" i="39"/>
  <c r="G727" i="39"/>
  <c r="C857" i="39"/>
  <c r="C810" i="39" s="1"/>
  <c r="H23" i="39"/>
  <c r="H563" i="39"/>
  <c r="H85" i="39"/>
  <c r="H600" i="39"/>
  <c r="E810" i="39"/>
  <c r="F991" i="39"/>
  <c r="F982" i="39" s="1"/>
  <c r="G10" i="39"/>
  <c r="H354" i="4"/>
  <c r="G188" i="39"/>
  <c r="H188" i="39" s="1"/>
  <c r="H171" i="39"/>
  <c r="H102" i="39"/>
  <c r="F11" i="39"/>
  <c r="H16" i="39"/>
  <c r="G894" i="39"/>
  <c r="H86" i="39"/>
  <c r="E310" i="39"/>
  <c r="H310" i="39" s="1"/>
  <c r="E625" i="39"/>
  <c r="H625" i="39" s="1"/>
  <c r="H626" i="39"/>
  <c r="G717" i="39"/>
  <c r="E741" i="39"/>
  <c r="G742" i="39"/>
  <c r="H484" i="39"/>
  <c r="E751" i="39"/>
  <c r="G751" i="39" s="1"/>
  <c r="G752" i="39"/>
  <c r="G800" i="39"/>
  <c r="F48" i="39"/>
  <c r="F34" i="39" s="1"/>
  <c r="H189" i="39"/>
  <c r="H119" i="39"/>
  <c r="D118" i="39"/>
  <c r="H118" i="39" s="1"/>
  <c r="E654" i="39"/>
  <c r="H654" i="39" s="1"/>
  <c r="G812" i="39"/>
  <c r="H35" i="39"/>
  <c r="D48" i="39"/>
  <c r="G811" i="39"/>
  <c r="G991" i="39"/>
  <c r="G769" i="39"/>
  <c r="C768" i="39"/>
  <c r="E499" i="39"/>
  <c r="H499" i="39" s="1"/>
  <c r="H500" i="39"/>
  <c r="G371" i="39"/>
  <c r="H371" i="39" s="1"/>
  <c r="E435" i="39"/>
  <c r="H435" i="39" s="1"/>
  <c r="D187" i="39"/>
  <c r="F249" i="39"/>
  <c r="D768" i="39"/>
  <c r="D716" i="39" s="1"/>
  <c r="D1021" i="39" s="1"/>
  <c r="C946" i="39"/>
  <c r="G947" i="39"/>
  <c r="G895" i="39"/>
  <c r="G984" i="39"/>
  <c r="G982" i="39" l="1"/>
  <c r="F1021" i="39"/>
  <c r="G857" i="39"/>
  <c r="G810" i="39"/>
  <c r="E716" i="39"/>
  <c r="E1021" i="39" s="1"/>
  <c r="G946" i="39"/>
  <c r="C932" i="39"/>
  <c r="G932" i="39" s="1"/>
  <c r="E187" i="39"/>
  <c r="E709" i="39" s="1"/>
  <c r="F10" i="39"/>
  <c r="G741" i="39"/>
  <c r="F187" i="39"/>
  <c r="H249" i="39"/>
  <c r="G768" i="39"/>
  <c r="H48" i="39"/>
  <c r="D34" i="39"/>
  <c r="H11" i="39"/>
  <c r="C716" i="39"/>
  <c r="G187" i="39"/>
  <c r="G709" i="39" s="1"/>
  <c r="F709" i="39" l="1"/>
  <c r="H187" i="39"/>
  <c r="C1021" i="39"/>
  <c r="G1021" i="39" s="1"/>
  <c r="G716" i="39"/>
  <c r="D10" i="39"/>
  <c r="H34" i="39"/>
  <c r="D709" i="39" l="1"/>
  <c r="H709" i="39" s="1"/>
  <c r="H10" i="39"/>
  <c r="G347" i="4" l="1"/>
  <c r="G335" i="4" s="1"/>
  <c r="F347" i="4"/>
  <c r="F335" i="4" s="1"/>
  <c r="E347" i="4"/>
  <c r="E335" i="4" s="1"/>
  <c r="D347" i="4"/>
  <c r="D335" i="4" s="1"/>
  <c r="C347" i="4"/>
  <c r="C335" i="4" s="1"/>
  <c r="B347" i="4"/>
  <c r="B335" i="4" s="1"/>
  <c r="G328" i="4"/>
  <c r="G316" i="4" s="1"/>
  <c r="F328" i="4"/>
  <c r="F316" i="4" s="1"/>
  <c r="E328" i="4"/>
  <c r="D328" i="4"/>
  <c r="D316" i="4" s="1"/>
  <c r="C328" i="4"/>
  <c r="C316" i="4" s="1"/>
  <c r="B328" i="4"/>
  <c r="B316" i="4" s="1"/>
  <c r="E316" i="4"/>
  <c r="G309" i="4"/>
  <c r="G297" i="4" s="1"/>
  <c r="F309" i="4"/>
  <c r="F297" i="4" s="1"/>
  <c r="E309" i="4"/>
  <c r="E297" i="4" s="1"/>
  <c r="D309" i="4"/>
  <c r="D297" i="4" s="1"/>
  <c r="C309" i="4"/>
  <c r="C297" i="4" s="1"/>
  <c r="B309" i="4"/>
  <c r="B297" i="4" s="1"/>
  <c r="G290" i="4"/>
  <c r="G278" i="4" s="1"/>
  <c r="F290" i="4"/>
  <c r="F278" i="4" s="1"/>
  <c r="E290" i="4"/>
  <c r="E278" i="4" s="1"/>
  <c r="D290" i="4"/>
  <c r="D278" i="4" s="1"/>
  <c r="C290" i="4"/>
  <c r="C278" i="4" s="1"/>
  <c r="B290" i="4"/>
  <c r="B278" i="4" s="1"/>
  <c r="G271" i="4"/>
  <c r="G259" i="4" s="1"/>
  <c r="F271" i="4"/>
  <c r="F259" i="4" s="1"/>
  <c r="E271" i="4"/>
  <c r="E259" i="4" s="1"/>
  <c r="D271" i="4"/>
  <c r="D259" i="4" s="1"/>
  <c r="C271" i="4"/>
  <c r="C259" i="4" s="1"/>
  <c r="B271" i="4"/>
  <c r="B259" i="4" s="1"/>
  <c r="G252" i="4"/>
  <c r="G240" i="4" s="1"/>
  <c r="F252" i="4"/>
  <c r="F240" i="4" s="1"/>
  <c r="E252" i="4"/>
  <c r="D252" i="4"/>
  <c r="D240" i="4" s="1"/>
  <c r="C252" i="4"/>
  <c r="C240" i="4" s="1"/>
  <c r="B252" i="4"/>
  <c r="B240" i="4" s="1"/>
  <c r="E240" i="4"/>
  <c r="G232" i="4"/>
  <c r="F232" i="4"/>
  <c r="F220" i="4" s="1"/>
  <c r="E232" i="4"/>
  <c r="D232" i="4"/>
  <c r="D220" i="4" s="1"/>
  <c r="C232" i="4"/>
  <c r="C220" i="4" s="1"/>
  <c r="B232" i="4"/>
  <c r="B220" i="4" s="1"/>
  <c r="G213" i="4"/>
  <c r="F213" i="4"/>
  <c r="F201" i="4" s="1"/>
  <c r="E213" i="4"/>
  <c r="D213" i="4"/>
  <c r="D201" i="4" s="1"/>
  <c r="C213" i="4"/>
  <c r="C201" i="4" s="1"/>
  <c r="B213" i="4"/>
  <c r="B201" i="4" s="1"/>
  <c r="G194" i="4"/>
  <c r="G182" i="4" s="1"/>
  <c r="F194" i="4"/>
  <c r="F182" i="4" s="1"/>
  <c r="E194" i="4"/>
  <c r="E182" i="4" s="1"/>
  <c r="D194" i="4"/>
  <c r="D182" i="4" s="1"/>
  <c r="C194" i="4"/>
  <c r="C182" i="4" s="1"/>
  <c r="B194" i="4"/>
  <c r="B182" i="4" s="1"/>
  <c r="G175" i="4"/>
  <c r="G163" i="4" s="1"/>
  <c r="F175" i="4"/>
  <c r="F163" i="4" s="1"/>
  <c r="E175" i="4"/>
  <c r="E163" i="4" s="1"/>
  <c r="D175" i="4"/>
  <c r="D163" i="4" s="1"/>
  <c r="C175" i="4"/>
  <c r="C163" i="4" s="1"/>
  <c r="B175" i="4"/>
  <c r="B163" i="4" s="1"/>
  <c r="G156" i="4"/>
  <c r="F156" i="4"/>
  <c r="F144" i="4" s="1"/>
  <c r="E156" i="4"/>
  <c r="E144" i="4" s="1"/>
  <c r="D156" i="4"/>
  <c r="D144" i="4" s="1"/>
  <c r="C156" i="4"/>
  <c r="C144" i="4" s="1"/>
  <c r="B156" i="4"/>
  <c r="B144" i="4" s="1"/>
  <c r="G137" i="4"/>
  <c r="G125" i="4" s="1"/>
  <c r="F137" i="4"/>
  <c r="F125" i="4" s="1"/>
  <c r="E137" i="4"/>
  <c r="E125" i="4" s="1"/>
  <c r="D137" i="4"/>
  <c r="D125" i="4" s="1"/>
  <c r="C137" i="4"/>
  <c r="C125" i="4" s="1"/>
  <c r="B137" i="4"/>
  <c r="B125" i="4" s="1"/>
  <c r="G117" i="4"/>
  <c r="G105" i="4" s="1"/>
  <c r="F117" i="4"/>
  <c r="F105" i="4" s="1"/>
  <c r="E117" i="4"/>
  <c r="E105" i="4" s="1"/>
  <c r="D117" i="4"/>
  <c r="D105" i="4" s="1"/>
  <c r="C117" i="4"/>
  <c r="C105" i="4" s="1"/>
  <c r="B117" i="4"/>
  <c r="B105" i="4" s="1"/>
  <c r="G98" i="4"/>
  <c r="G86" i="4" s="1"/>
  <c r="F98" i="4"/>
  <c r="F86" i="4" s="1"/>
  <c r="E98" i="4"/>
  <c r="E86" i="4" s="1"/>
  <c r="D98" i="4"/>
  <c r="D86" i="4" s="1"/>
  <c r="C98" i="4"/>
  <c r="C86" i="4" s="1"/>
  <c r="B98" i="4"/>
  <c r="B86" i="4" s="1"/>
  <c r="G79" i="4"/>
  <c r="G67" i="4" s="1"/>
  <c r="F79" i="4"/>
  <c r="F67" i="4" s="1"/>
  <c r="E79" i="4"/>
  <c r="E67" i="4" s="1"/>
  <c r="D79" i="4"/>
  <c r="D67" i="4" s="1"/>
  <c r="C79" i="4"/>
  <c r="B79" i="4"/>
  <c r="B67" i="4" s="1"/>
  <c r="C67" i="4"/>
  <c r="G60" i="4"/>
  <c r="G48" i="4" s="1"/>
  <c r="F60" i="4"/>
  <c r="F48" i="4" s="1"/>
  <c r="E60" i="4"/>
  <c r="E48" i="4" s="1"/>
  <c r="D60" i="4"/>
  <c r="D48" i="4" s="1"/>
  <c r="C60" i="4"/>
  <c r="C48" i="4" s="1"/>
  <c r="B60" i="4"/>
  <c r="B48" i="4" s="1"/>
  <c r="G41" i="4"/>
  <c r="G29" i="4" s="1"/>
  <c r="F41" i="4"/>
  <c r="F29" i="4" s="1"/>
  <c r="E41" i="4"/>
  <c r="E29" i="4" s="1"/>
  <c r="D41" i="4"/>
  <c r="D29" i="4" s="1"/>
  <c r="C41" i="4"/>
  <c r="C29" i="4" s="1"/>
  <c r="B41" i="4"/>
  <c r="B29" i="4" s="1"/>
  <c r="G22" i="4"/>
  <c r="G10" i="4" s="1"/>
  <c r="F22" i="4"/>
  <c r="F10" i="4" s="1"/>
  <c r="E22" i="4"/>
  <c r="E10" i="4" s="1"/>
  <c r="D22" i="4"/>
  <c r="D10" i="4" s="1"/>
  <c r="C22" i="4"/>
  <c r="C10" i="4" s="1"/>
  <c r="B22" i="4"/>
  <c r="B10" i="4" s="1"/>
  <c r="D239" i="4" l="1"/>
  <c r="F9" i="4"/>
  <c r="C239" i="4"/>
  <c r="B239" i="4"/>
  <c r="G239" i="4"/>
  <c r="C9" i="4"/>
  <c r="G220" i="4"/>
  <c r="E201" i="4"/>
  <c r="E239" i="4"/>
  <c r="E9" i="4"/>
  <c r="D124" i="4"/>
  <c r="C124" i="4"/>
  <c r="G201" i="4"/>
  <c r="F239" i="4"/>
  <c r="D9" i="4"/>
  <c r="G9" i="4"/>
  <c r="F124" i="4"/>
  <c r="E220" i="4"/>
  <c r="B124" i="4"/>
  <c r="B9" i="4"/>
  <c r="G144" i="4"/>
  <c r="H52" i="67"/>
  <c r="H51" i="67"/>
  <c r="H50" i="67"/>
  <c r="H49" i="67"/>
  <c r="H48" i="67"/>
  <c r="H47" i="67"/>
  <c r="H46" i="67"/>
  <c r="H45" i="67"/>
  <c r="H44" i="67"/>
  <c r="H43" i="67"/>
  <c r="H42" i="67"/>
  <c r="H41" i="67"/>
  <c r="H40" i="67"/>
  <c r="H39" i="67"/>
  <c r="H38" i="67"/>
  <c r="H37" i="67"/>
  <c r="H36" i="67"/>
  <c r="H35" i="67"/>
  <c r="H34" i="67"/>
  <c r="H33" i="67"/>
  <c r="H32" i="67"/>
  <c r="G31" i="67"/>
  <c r="F31" i="67"/>
  <c r="E31" i="67"/>
  <c r="D31" i="67"/>
  <c r="C31" i="67"/>
  <c r="H30" i="67"/>
  <c r="H29" i="67"/>
  <c r="H28" i="67"/>
  <c r="H27" i="67"/>
  <c r="H26" i="67"/>
  <c r="H25" i="67"/>
  <c r="H24" i="67"/>
  <c r="H23" i="67"/>
  <c r="H22" i="67"/>
  <c r="H21" i="67"/>
  <c r="H20" i="67"/>
  <c r="H19" i="67"/>
  <c r="H18" i="67"/>
  <c r="H17" i="67"/>
  <c r="H16" i="67"/>
  <c r="H15" i="67"/>
  <c r="H14" i="67"/>
  <c r="H13" i="67"/>
  <c r="H12" i="67"/>
  <c r="H11" i="67"/>
  <c r="H10" i="67"/>
  <c r="G9" i="67"/>
  <c r="F9" i="67"/>
  <c r="E9" i="67"/>
  <c r="D9" i="67"/>
  <c r="C9" i="67"/>
  <c r="I280" i="66"/>
  <c r="H280" i="66"/>
  <c r="G280" i="66"/>
  <c r="F280" i="66"/>
  <c r="E280" i="66"/>
  <c r="D280" i="66"/>
  <c r="C280" i="66"/>
  <c r="I277" i="66"/>
  <c r="H277" i="66"/>
  <c r="G277" i="66"/>
  <c r="F277" i="66"/>
  <c r="E277" i="66"/>
  <c r="D277" i="66"/>
  <c r="C277" i="66"/>
  <c r="I274" i="66"/>
  <c r="H274" i="66"/>
  <c r="G274" i="66"/>
  <c r="F274" i="66"/>
  <c r="E274" i="66"/>
  <c r="D274" i="66"/>
  <c r="C274" i="66"/>
  <c r="I271" i="66"/>
  <c r="H271" i="66"/>
  <c r="G271" i="66"/>
  <c r="F271" i="66"/>
  <c r="E271" i="66"/>
  <c r="D271" i="66"/>
  <c r="C271" i="66"/>
  <c r="I267" i="66"/>
  <c r="H267" i="66"/>
  <c r="G267" i="66"/>
  <c r="F267" i="66"/>
  <c r="E267" i="66"/>
  <c r="D267" i="66"/>
  <c r="C267" i="66"/>
  <c r="I264" i="66"/>
  <c r="H264" i="66"/>
  <c r="G264" i="66"/>
  <c r="F264" i="66"/>
  <c r="E264" i="66"/>
  <c r="D264" i="66"/>
  <c r="C264" i="66"/>
  <c r="I261" i="66"/>
  <c r="H261" i="66"/>
  <c r="G261" i="66"/>
  <c r="F261" i="66"/>
  <c r="E261" i="66"/>
  <c r="D261" i="66"/>
  <c r="C261" i="66"/>
  <c r="I258" i="66"/>
  <c r="H258" i="66"/>
  <c r="G258" i="66"/>
  <c r="F258" i="66"/>
  <c r="E258" i="66"/>
  <c r="D258" i="66"/>
  <c r="C258" i="66"/>
  <c r="I254" i="66"/>
  <c r="H254" i="66"/>
  <c r="G254" i="66"/>
  <c r="F254" i="66"/>
  <c r="E254" i="66"/>
  <c r="D254" i="66"/>
  <c r="C254" i="66"/>
  <c r="I251" i="66"/>
  <c r="H251" i="66"/>
  <c r="G251" i="66"/>
  <c r="F251" i="66"/>
  <c r="E251" i="66"/>
  <c r="D251" i="66"/>
  <c r="C251" i="66"/>
  <c r="I248" i="66"/>
  <c r="H248" i="66"/>
  <c r="G248" i="66"/>
  <c r="F248" i="66"/>
  <c r="E248" i="66"/>
  <c r="D248" i="66"/>
  <c r="C248" i="66"/>
  <c r="I245" i="66"/>
  <c r="H245" i="66"/>
  <c r="G245" i="66"/>
  <c r="F245" i="66"/>
  <c r="E245" i="66"/>
  <c r="D245" i="66"/>
  <c r="C245" i="66"/>
  <c r="I241" i="66"/>
  <c r="H241" i="66"/>
  <c r="G241" i="66"/>
  <c r="F241" i="66"/>
  <c r="E241" i="66"/>
  <c r="D241" i="66"/>
  <c r="C241" i="66"/>
  <c r="I238" i="66"/>
  <c r="H238" i="66"/>
  <c r="G238" i="66"/>
  <c r="F238" i="66"/>
  <c r="E238" i="66"/>
  <c r="D238" i="66"/>
  <c r="C238" i="66"/>
  <c r="I235" i="66"/>
  <c r="H235" i="66"/>
  <c r="G235" i="66"/>
  <c r="F235" i="66"/>
  <c r="E235" i="66"/>
  <c r="D235" i="66"/>
  <c r="C235" i="66"/>
  <c r="I232" i="66"/>
  <c r="H232" i="66"/>
  <c r="G232" i="66"/>
  <c r="F232" i="66"/>
  <c r="E232" i="66"/>
  <c r="D232" i="66"/>
  <c r="C232" i="66"/>
  <c r="I228" i="66"/>
  <c r="H228" i="66"/>
  <c r="G228" i="66"/>
  <c r="F228" i="66"/>
  <c r="E228" i="66"/>
  <c r="D228" i="66"/>
  <c r="D218" i="66" s="1"/>
  <c r="C228" i="66"/>
  <c r="I225" i="66"/>
  <c r="H225" i="66"/>
  <c r="G225" i="66"/>
  <c r="F225" i="66"/>
  <c r="E225" i="66"/>
  <c r="D225" i="66"/>
  <c r="C225" i="66"/>
  <c r="I222" i="66"/>
  <c r="H222" i="66"/>
  <c r="G222" i="66"/>
  <c r="F222" i="66"/>
  <c r="E222" i="66"/>
  <c r="D222" i="66"/>
  <c r="C222" i="66"/>
  <c r="I219" i="66"/>
  <c r="I218" i="66" s="1"/>
  <c r="H219" i="66"/>
  <c r="G219" i="66"/>
  <c r="F219" i="66"/>
  <c r="E219" i="66"/>
  <c r="D219" i="66"/>
  <c r="C219" i="66"/>
  <c r="I215" i="66"/>
  <c r="H215" i="66"/>
  <c r="G215" i="66"/>
  <c r="F215" i="66"/>
  <c r="E215" i="66"/>
  <c r="D215" i="66"/>
  <c r="C215" i="66"/>
  <c r="I212" i="66"/>
  <c r="H212" i="66"/>
  <c r="G212" i="66"/>
  <c r="F212" i="66"/>
  <c r="E212" i="66"/>
  <c r="D212" i="66"/>
  <c r="C212" i="66"/>
  <c r="I209" i="66"/>
  <c r="H209" i="66"/>
  <c r="G209" i="66"/>
  <c r="F209" i="66"/>
  <c r="E209" i="66"/>
  <c r="D209" i="66"/>
  <c r="C209" i="66"/>
  <c r="I206" i="66"/>
  <c r="H206" i="66"/>
  <c r="G206" i="66"/>
  <c r="F206" i="66"/>
  <c r="E206" i="66"/>
  <c r="E205" i="66" s="1"/>
  <c r="D206" i="66"/>
  <c r="C206" i="66"/>
  <c r="I202" i="66"/>
  <c r="H202" i="66"/>
  <c r="G202" i="66"/>
  <c r="F202" i="66"/>
  <c r="E202" i="66"/>
  <c r="D202" i="66"/>
  <c r="C202" i="66"/>
  <c r="I199" i="66"/>
  <c r="H199" i="66"/>
  <c r="G199" i="66"/>
  <c r="F199" i="66"/>
  <c r="E199" i="66"/>
  <c r="D199" i="66"/>
  <c r="C199" i="66"/>
  <c r="I196" i="66"/>
  <c r="H196" i="66"/>
  <c r="G196" i="66"/>
  <c r="F196" i="66"/>
  <c r="E196" i="66"/>
  <c r="D196" i="66"/>
  <c r="C196" i="66"/>
  <c r="I193" i="66"/>
  <c r="H193" i="66"/>
  <c r="G193" i="66"/>
  <c r="F193" i="66"/>
  <c r="E193" i="66"/>
  <c r="D193" i="66"/>
  <c r="C193" i="66"/>
  <c r="I189" i="66"/>
  <c r="H189" i="66"/>
  <c r="G189" i="66"/>
  <c r="F189" i="66"/>
  <c r="E189" i="66"/>
  <c r="D189" i="66"/>
  <c r="C189" i="66"/>
  <c r="I186" i="66"/>
  <c r="H186" i="66"/>
  <c r="G186" i="66"/>
  <c r="F186" i="66"/>
  <c r="E186" i="66"/>
  <c r="D186" i="66"/>
  <c r="C186" i="66"/>
  <c r="I183" i="66"/>
  <c r="H183" i="66"/>
  <c r="G183" i="66"/>
  <c r="F183" i="66"/>
  <c r="E183" i="66"/>
  <c r="D183" i="66"/>
  <c r="C183" i="66"/>
  <c r="I180" i="66"/>
  <c r="H180" i="66"/>
  <c r="G180" i="66"/>
  <c r="F180" i="66"/>
  <c r="E180" i="66"/>
  <c r="D180" i="66"/>
  <c r="C180" i="66"/>
  <c r="I176" i="66"/>
  <c r="H176" i="66"/>
  <c r="G176" i="66"/>
  <c r="F176" i="66"/>
  <c r="E176" i="66"/>
  <c r="D176" i="66"/>
  <c r="C176" i="66"/>
  <c r="I173" i="66"/>
  <c r="H173" i="66"/>
  <c r="G173" i="66"/>
  <c r="F173" i="66"/>
  <c r="E173" i="66"/>
  <c r="D173" i="66"/>
  <c r="C173" i="66"/>
  <c r="I170" i="66"/>
  <c r="H170" i="66"/>
  <c r="G170" i="66"/>
  <c r="F170" i="66"/>
  <c r="E170" i="66"/>
  <c r="D170" i="66"/>
  <c r="C170" i="66"/>
  <c r="I167" i="66"/>
  <c r="H167" i="66"/>
  <c r="G167" i="66"/>
  <c r="F167" i="66"/>
  <c r="E167" i="66"/>
  <c r="D167" i="66"/>
  <c r="C167" i="66"/>
  <c r="I163" i="66"/>
  <c r="H163" i="66"/>
  <c r="G163" i="66"/>
  <c r="F163" i="66"/>
  <c r="E163" i="66"/>
  <c r="D163" i="66"/>
  <c r="C163" i="66"/>
  <c r="I160" i="66"/>
  <c r="H160" i="66"/>
  <c r="G160" i="66"/>
  <c r="F160" i="66"/>
  <c r="E160" i="66"/>
  <c r="D160" i="66"/>
  <c r="C160" i="66"/>
  <c r="I157" i="66"/>
  <c r="H157" i="66"/>
  <c r="G157" i="66"/>
  <c r="F157" i="66"/>
  <c r="E157" i="66"/>
  <c r="D157" i="66"/>
  <c r="C157" i="66"/>
  <c r="I154" i="66"/>
  <c r="H154" i="66"/>
  <c r="G154" i="66"/>
  <c r="F154" i="66"/>
  <c r="E154" i="66"/>
  <c r="D154" i="66"/>
  <c r="C154" i="66"/>
  <c r="I150" i="66"/>
  <c r="H150" i="66"/>
  <c r="G150" i="66"/>
  <c r="F150" i="66"/>
  <c r="E150" i="66"/>
  <c r="D150" i="66"/>
  <c r="C150" i="66"/>
  <c r="I147" i="66"/>
  <c r="H147" i="66"/>
  <c r="G147" i="66"/>
  <c r="F147" i="66"/>
  <c r="E147" i="66"/>
  <c r="D147" i="66"/>
  <c r="C147" i="66"/>
  <c r="I144" i="66"/>
  <c r="H144" i="66"/>
  <c r="G144" i="66"/>
  <c r="F144" i="66"/>
  <c r="E144" i="66"/>
  <c r="D144" i="66"/>
  <c r="C144" i="66"/>
  <c r="I141" i="66"/>
  <c r="H141" i="66"/>
  <c r="G141" i="66"/>
  <c r="F141" i="66"/>
  <c r="E141" i="66"/>
  <c r="D141" i="66"/>
  <c r="C141" i="66"/>
  <c r="I137" i="66"/>
  <c r="H137" i="66"/>
  <c r="G137" i="66"/>
  <c r="F137" i="66"/>
  <c r="E137" i="66"/>
  <c r="D137" i="66"/>
  <c r="C137" i="66"/>
  <c r="I134" i="66"/>
  <c r="H134" i="66"/>
  <c r="G134" i="66"/>
  <c r="F134" i="66"/>
  <c r="E134" i="66"/>
  <c r="D134" i="66"/>
  <c r="C134" i="66"/>
  <c r="I131" i="66"/>
  <c r="H131" i="66"/>
  <c r="G131" i="66"/>
  <c r="F131" i="66"/>
  <c r="E131" i="66"/>
  <c r="D131" i="66"/>
  <c r="C131" i="66"/>
  <c r="I128" i="66"/>
  <c r="H128" i="66"/>
  <c r="G128" i="66"/>
  <c r="F128" i="66"/>
  <c r="E128" i="66"/>
  <c r="D128" i="66"/>
  <c r="C128" i="66"/>
  <c r="I124" i="66"/>
  <c r="H124" i="66"/>
  <c r="G124" i="66"/>
  <c r="F124" i="66"/>
  <c r="E124" i="66"/>
  <c r="D124" i="66"/>
  <c r="C124" i="66"/>
  <c r="I121" i="66"/>
  <c r="H121" i="66"/>
  <c r="G121" i="66"/>
  <c r="F121" i="66"/>
  <c r="E121" i="66"/>
  <c r="D121" i="66"/>
  <c r="C121" i="66"/>
  <c r="I118" i="66"/>
  <c r="H118" i="66"/>
  <c r="G118" i="66"/>
  <c r="F118" i="66"/>
  <c r="E118" i="66"/>
  <c r="D118" i="66"/>
  <c r="C118" i="66"/>
  <c r="I115" i="66"/>
  <c r="H115" i="66"/>
  <c r="G115" i="66"/>
  <c r="F115" i="66"/>
  <c r="E115" i="66"/>
  <c r="D115" i="66"/>
  <c r="C115" i="66"/>
  <c r="I111" i="66"/>
  <c r="H111" i="66"/>
  <c r="G111" i="66"/>
  <c r="F111" i="66"/>
  <c r="E111" i="66"/>
  <c r="D111" i="66"/>
  <c r="C111" i="66"/>
  <c r="I108" i="66"/>
  <c r="H108" i="66"/>
  <c r="G108" i="66"/>
  <c r="F108" i="66"/>
  <c r="E108" i="66"/>
  <c r="D108" i="66"/>
  <c r="C108" i="66"/>
  <c r="I105" i="66"/>
  <c r="H105" i="66"/>
  <c r="G105" i="66"/>
  <c r="F105" i="66"/>
  <c r="E105" i="66"/>
  <c r="D105" i="66"/>
  <c r="C105" i="66"/>
  <c r="I102" i="66"/>
  <c r="H102" i="66"/>
  <c r="G102" i="66"/>
  <c r="F102" i="66"/>
  <c r="E102" i="66"/>
  <c r="D102" i="66"/>
  <c r="C102" i="66"/>
  <c r="I98" i="66"/>
  <c r="H98" i="66"/>
  <c r="G98" i="66"/>
  <c r="F98" i="66"/>
  <c r="E98" i="66"/>
  <c r="D98" i="66"/>
  <c r="C98" i="66"/>
  <c r="I95" i="66"/>
  <c r="H95" i="66"/>
  <c r="G95" i="66"/>
  <c r="F95" i="66"/>
  <c r="E95" i="66"/>
  <c r="D95" i="66"/>
  <c r="C95" i="66"/>
  <c r="I92" i="66"/>
  <c r="H92" i="66"/>
  <c r="G92" i="66"/>
  <c r="F92" i="66"/>
  <c r="E92" i="66"/>
  <c r="D92" i="66"/>
  <c r="C92" i="66"/>
  <c r="I89" i="66"/>
  <c r="H89" i="66"/>
  <c r="G89" i="66"/>
  <c r="F89" i="66"/>
  <c r="E89" i="66"/>
  <c r="D89" i="66"/>
  <c r="C89" i="66"/>
  <c r="I85" i="66"/>
  <c r="H85" i="66"/>
  <c r="G85" i="66"/>
  <c r="F85" i="66"/>
  <c r="E85" i="66"/>
  <c r="D85" i="66"/>
  <c r="C85" i="66"/>
  <c r="I82" i="66"/>
  <c r="H82" i="66"/>
  <c r="G82" i="66"/>
  <c r="F82" i="66"/>
  <c r="E82" i="66"/>
  <c r="D82" i="66"/>
  <c r="C82" i="66"/>
  <c r="I79" i="66"/>
  <c r="H79" i="66"/>
  <c r="G79" i="66"/>
  <c r="F79" i="66"/>
  <c r="E79" i="66"/>
  <c r="D79" i="66"/>
  <c r="C79" i="66"/>
  <c r="I76" i="66"/>
  <c r="H76" i="66"/>
  <c r="G76" i="66"/>
  <c r="F76" i="66"/>
  <c r="E76" i="66"/>
  <c r="D76" i="66"/>
  <c r="C76" i="66"/>
  <c r="I72" i="66"/>
  <c r="H72" i="66"/>
  <c r="G72" i="66"/>
  <c r="F72" i="66"/>
  <c r="E72" i="66"/>
  <c r="D72" i="66"/>
  <c r="C72" i="66"/>
  <c r="I69" i="66"/>
  <c r="H69" i="66"/>
  <c r="G69" i="66"/>
  <c r="F69" i="66"/>
  <c r="E69" i="66"/>
  <c r="D69" i="66"/>
  <c r="C69" i="66"/>
  <c r="I66" i="66"/>
  <c r="H66" i="66"/>
  <c r="G66" i="66"/>
  <c r="F66" i="66"/>
  <c r="E66" i="66"/>
  <c r="D66" i="66"/>
  <c r="C66" i="66"/>
  <c r="I63" i="66"/>
  <c r="H63" i="66"/>
  <c r="G63" i="66"/>
  <c r="F63" i="66"/>
  <c r="E63" i="66"/>
  <c r="D63" i="66"/>
  <c r="C63" i="66"/>
  <c r="I59" i="66"/>
  <c r="H59" i="66"/>
  <c r="G59" i="66"/>
  <c r="F59" i="66"/>
  <c r="E59" i="66"/>
  <c r="D59" i="66"/>
  <c r="C59" i="66"/>
  <c r="I56" i="66"/>
  <c r="H56" i="66"/>
  <c r="G56" i="66"/>
  <c r="F56" i="66"/>
  <c r="E56" i="66"/>
  <c r="D56" i="66"/>
  <c r="C56" i="66"/>
  <c r="I53" i="66"/>
  <c r="H53" i="66"/>
  <c r="G53" i="66"/>
  <c r="F53" i="66"/>
  <c r="E53" i="66"/>
  <c r="D53" i="66"/>
  <c r="C53" i="66"/>
  <c r="I50" i="66"/>
  <c r="H50" i="66"/>
  <c r="G50" i="66"/>
  <c r="F50" i="66"/>
  <c r="E50" i="66"/>
  <c r="D50" i="66"/>
  <c r="C50" i="66"/>
  <c r="I46" i="66"/>
  <c r="H46" i="66"/>
  <c r="G46" i="66"/>
  <c r="F46" i="66"/>
  <c r="E46" i="66"/>
  <c r="D46" i="66"/>
  <c r="C46" i="66"/>
  <c r="I43" i="66"/>
  <c r="H43" i="66"/>
  <c r="G43" i="66"/>
  <c r="F43" i="66"/>
  <c r="E43" i="66"/>
  <c r="D43" i="66"/>
  <c r="C43" i="66"/>
  <c r="I40" i="66"/>
  <c r="H40" i="66"/>
  <c r="G40" i="66"/>
  <c r="F40" i="66"/>
  <c r="E40" i="66"/>
  <c r="D40" i="66"/>
  <c r="C40" i="66"/>
  <c r="I37" i="66"/>
  <c r="H37" i="66"/>
  <c r="G37" i="66"/>
  <c r="F37" i="66"/>
  <c r="E37" i="66"/>
  <c r="D37" i="66"/>
  <c r="C37" i="66"/>
  <c r="I33" i="66"/>
  <c r="H33" i="66"/>
  <c r="G33" i="66"/>
  <c r="F33" i="66"/>
  <c r="E33" i="66"/>
  <c r="D33" i="66"/>
  <c r="C33" i="66"/>
  <c r="I30" i="66"/>
  <c r="H30" i="66"/>
  <c r="G30" i="66"/>
  <c r="F30" i="66"/>
  <c r="E30" i="66"/>
  <c r="D30" i="66"/>
  <c r="C30" i="66"/>
  <c r="I27" i="66"/>
  <c r="H27" i="66"/>
  <c r="G27" i="66"/>
  <c r="F27" i="66"/>
  <c r="E27" i="66"/>
  <c r="D27" i="66"/>
  <c r="C27" i="66"/>
  <c r="I24" i="66"/>
  <c r="H24" i="66"/>
  <c r="G24" i="66"/>
  <c r="F24" i="66"/>
  <c r="E24" i="66"/>
  <c r="D24" i="66"/>
  <c r="C24" i="66"/>
  <c r="I20" i="66"/>
  <c r="H20" i="66"/>
  <c r="G20" i="66"/>
  <c r="F20" i="66"/>
  <c r="E20" i="66"/>
  <c r="D20" i="66"/>
  <c r="C20" i="66"/>
  <c r="I17" i="66"/>
  <c r="H17" i="66"/>
  <c r="G17" i="66"/>
  <c r="F17" i="66"/>
  <c r="E17" i="66"/>
  <c r="D17" i="66"/>
  <c r="C17" i="66"/>
  <c r="I14" i="66"/>
  <c r="H14" i="66"/>
  <c r="G14" i="66"/>
  <c r="F14" i="66"/>
  <c r="E14" i="66"/>
  <c r="D14" i="66"/>
  <c r="C14" i="66"/>
  <c r="I11" i="66"/>
  <c r="H11" i="66"/>
  <c r="G11" i="66"/>
  <c r="F11" i="66"/>
  <c r="E11" i="66"/>
  <c r="D11" i="66"/>
  <c r="C11" i="66"/>
  <c r="I280" i="65"/>
  <c r="H280" i="65"/>
  <c r="G280" i="65"/>
  <c r="F280" i="65"/>
  <c r="E280" i="65"/>
  <c r="D280" i="65"/>
  <c r="C280" i="65"/>
  <c r="I277" i="65"/>
  <c r="H277" i="65"/>
  <c r="G277" i="65"/>
  <c r="F277" i="65"/>
  <c r="E277" i="65"/>
  <c r="D277" i="65"/>
  <c r="C277" i="65"/>
  <c r="I274" i="65"/>
  <c r="H274" i="65"/>
  <c r="G274" i="65"/>
  <c r="F274" i="65"/>
  <c r="E274" i="65"/>
  <c r="D274" i="65"/>
  <c r="C274" i="65"/>
  <c r="I271" i="65"/>
  <c r="H271" i="65"/>
  <c r="G271" i="65"/>
  <c r="F271" i="65"/>
  <c r="E271" i="65"/>
  <c r="D271" i="65"/>
  <c r="C271" i="65"/>
  <c r="I267" i="65"/>
  <c r="H267" i="65"/>
  <c r="G267" i="65"/>
  <c r="F267" i="65"/>
  <c r="E267" i="65"/>
  <c r="D267" i="65"/>
  <c r="C267" i="65"/>
  <c r="I264" i="65"/>
  <c r="H264" i="65"/>
  <c r="G264" i="65"/>
  <c r="F264" i="65"/>
  <c r="E264" i="65"/>
  <c r="D264" i="65"/>
  <c r="C264" i="65"/>
  <c r="I261" i="65"/>
  <c r="H261" i="65"/>
  <c r="G261" i="65"/>
  <c r="F261" i="65"/>
  <c r="E261" i="65"/>
  <c r="D261" i="65"/>
  <c r="C261" i="65"/>
  <c r="I258" i="65"/>
  <c r="H258" i="65"/>
  <c r="G258" i="65"/>
  <c r="F258" i="65"/>
  <c r="E258" i="65"/>
  <c r="D258" i="65"/>
  <c r="C258" i="65"/>
  <c r="I254" i="65"/>
  <c r="H254" i="65"/>
  <c r="G254" i="65"/>
  <c r="F254" i="65"/>
  <c r="E254" i="65"/>
  <c r="D254" i="65"/>
  <c r="C254" i="65"/>
  <c r="I251" i="65"/>
  <c r="H251" i="65"/>
  <c r="G251" i="65"/>
  <c r="F251" i="65"/>
  <c r="E251" i="65"/>
  <c r="D251" i="65"/>
  <c r="C251" i="65"/>
  <c r="I248" i="65"/>
  <c r="H248" i="65"/>
  <c r="G248" i="65"/>
  <c r="F248" i="65"/>
  <c r="E248" i="65"/>
  <c r="D248" i="65"/>
  <c r="C248" i="65"/>
  <c r="I245" i="65"/>
  <c r="H245" i="65"/>
  <c r="G245" i="65"/>
  <c r="F245" i="65"/>
  <c r="E245" i="65"/>
  <c r="D245" i="65"/>
  <c r="C245" i="65"/>
  <c r="I241" i="65"/>
  <c r="H241" i="65"/>
  <c r="G241" i="65"/>
  <c r="F241" i="65"/>
  <c r="E241" i="65"/>
  <c r="D241" i="65"/>
  <c r="C241" i="65"/>
  <c r="I238" i="65"/>
  <c r="H238" i="65"/>
  <c r="G238" i="65"/>
  <c r="F238" i="65"/>
  <c r="E238" i="65"/>
  <c r="D238" i="65"/>
  <c r="C238" i="65"/>
  <c r="I235" i="65"/>
  <c r="H235" i="65"/>
  <c r="G235" i="65"/>
  <c r="F235" i="65"/>
  <c r="E235" i="65"/>
  <c r="D235" i="65"/>
  <c r="C235" i="65"/>
  <c r="I232" i="65"/>
  <c r="H232" i="65"/>
  <c r="G232" i="65"/>
  <c r="F232" i="65"/>
  <c r="E232" i="65"/>
  <c r="D232" i="65"/>
  <c r="C232" i="65"/>
  <c r="I228" i="65"/>
  <c r="H228" i="65"/>
  <c r="G228" i="65"/>
  <c r="F228" i="65"/>
  <c r="E228" i="65"/>
  <c r="D228" i="65"/>
  <c r="C228" i="65"/>
  <c r="I225" i="65"/>
  <c r="H225" i="65"/>
  <c r="G225" i="65"/>
  <c r="F225" i="65"/>
  <c r="E225" i="65"/>
  <c r="D225" i="65"/>
  <c r="C225" i="65"/>
  <c r="I222" i="65"/>
  <c r="H222" i="65"/>
  <c r="G222" i="65"/>
  <c r="F222" i="65"/>
  <c r="E222" i="65"/>
  <c r="D222" i="65"/>
  <c r="C222" i="65"/>
  <c r="I219" i="65"/>
  <c r="H219" i="65"/>
  <c r="G219" i="65"/>
  <c r="F219" i="65"/>
  <c r="E219" i="65"/>
  <c r="D219" i="65"/>
  <c r="C219" i="65"/>
  <c r="I215" i="65"/>
  <c r="H215" i="65"/>
  <c r="G215" i="65"/>
  <c r="F215" i="65"/>
  <c r="E215" i="65"/>
  <c r="D215" i="65"/>
  <c r="C215" i="65"/>
  <c r="I212" i="65"/>
  <c r="H212" i="65"/>
  <c r="G212" i="65"/>
  <c r="F212" i="65"/>
  <c r="E212" i="65"/>
  <c r="D212" i="65"/>
  <c r="C212" i="65"/>
  <c r="I209" i="65"/>
  <c r="H209" i="65"/>
  <c r="G209" i="65"/>
  <c r="F209" i="65"/>
  <c r="E209" i="65"/>
  <c r="D209" i="65"/>
  <c r="C209" i="65"/>
  <c r="I206" i="65"/>
  <c r="H206" i="65"/>
  <c r="G206" i="65"/>
  <c r="F206" i="65"/>
  <c r="E206" i="65"/>
  <c r="D206" i="65"/>
  <c r="C206" i="65"/>
  <c r="I202" i="65"/>
  <c r="H202" i="65"/>
  <c r="G202" i="65"/>
  <c r="F202" i="65"/>
  <c r="E202" i="65"/>
  <c r="D202" i="65"/>
  <c r="C202" i="65"/>
  <c r="I199" i="65"/>
  <c r="H199" i="65"/>
  <c r="G199" i="65"/>
  <c r="F199" i="65"/>
  <c r="E199" i="65"/>
  <c r="D199" i="65"/>
  <c r="C199" i="65"/>
  <c r="I196" i="65"/>
  <c r="H196" i="65"/>
  <c r="G196" i="65"/>
  <c r="F196" i="65"/>
  <c r="E196" i="65"/>
  <c r="D196" i="65"/>
  <c r="C196" i="65"/>
  <c r="I193" i="65"/>
  <c r="H193" i="65"/>
  <c r="G193" i="65"/>
  <c r="F193" i="65"/>
  <c r="E193" i="65"/>
  <c r="D193" i="65"/>
  <c r="C193" i="65"/>
  <c r="I189" i="65"/>
  <c r="H189" i="65"/>
  <c r="G189" i="65"/>
  <c r="F189" i="65"/>
  <c r="E189" i="65"/>
  <c r="D189" i="65"/>
  <c r="D179" i="65" s="1"/>
  <c r="C189" i="65"/>
  <c r="I186" i="65"/>
  <c r="H186" i="65"/>
  <c r="G186" i="65"/>
  <c r="F186" i="65"/>
  <c r="E186" i="65"/>
  <c r="D186" i="65"/>
  <c r="C186" i="65"/>
  <c r="I183" i="65"/>
  <c r="H183" i="65"/>
  <c r="G183" i="65"/>
  <c r="F183" i="65"/>
  <c r="E183" i="65"/>
  <c r="D183" i="65"/>
  <c r="C183" i="65"/>
  <c r="I180" i="65"/>
  <c r="H180" i="65"/>
  <c r="G180" i="65"/>
  <c r="F180" i="65"/>
  <c r="E180" i="65"/>
  <c r="D180" i="65"/>
  <c r="C180" i="65"/>
  <c r="I176" i="65"/>
  <c r="H176" i="65"/>
  <c r="G176" i="65"/>
  <c r="F176" i="65"/>
  <c r="E176" i="65"/>
  <c r="D176" i="65"/>
  <c r="C176" i="65"/>
  <c r="I173" i="65"/>
  <c r="H173" i="65"/>
  <c r="G173" i="65"/>
  <c r="F173" i="65"/>
  <c r="E173" i="65"/>
  <c r="D173" i="65"/>
  <c r="C173" i="65"/>
  <c r="I170" i="65"/>
  <c r="H170" i="65"/>
  <c r="G170" i="65"/>
  <c r="F170" i="65"/>
  <c r="E170" i="65"/>
  <c r="D170" i="65"/>
  <c r="C170" i="65"/>
  <c r="I167" i="65"/>
  <c r="H167" i="65"/>
  <c r="G167" i="65"/>
  <c r="F167" i="65"/>
  <c r="E167" i="65"/>
  <c r="E166" i="65" s="1"/>
  <c r="D167" i="65"/>
  <c r="C167" i="65"/>
  <c r="I163" i="65"/>
  <c r="H163" i="65"/>
  <c r="G163" i="65"/>
  <c r="F163" i="65"/>
  <c r="E163" i="65"/>
  <c r="D163" i="65"/>
  <c r="C163" i="65"/>
  <c r="I160" i="65"/>
  <c r="H160" i="65"/>
  <c r="G160" i="65"/>
  <c r="F160" i="65"/>
  <c r="E160" i="65"/>
  <c r="D160" i="65"/>
  <c r="C160" i="65"/>
  <c r="I157" i="65"/>
  <c r="H157" i="65"/>
  <c r="G157" i="65"/>
  <c r="F157" i="65"/>
  <c r="E157" i="65"/>
  <c r="D157" i="65"/>
  <c r="C157" i="65"/>
  <c r="I154" i="65"/>
  <c r="H154" i="65"/>
  <c r="G154" i="65"/>
  <c r="F154" i="65"/>
  <c r="E154" i="65"/>
  <c r="D154" i="65"/>
  <c r="C154" i="65"/>
  <c r="I150" i="65"/>
  <c r="H150" i="65"/>
  <c r="G150" i="65"/>
  <c r="F150" i="65"/>
  <c r="E150" i="65"/>
  <c r="D150" i="65"/>
  <c r="C150" i="65"/>
  <c r="I147" i="65"/>
  <c r="H147" i="65"/>
  <c r="G147" i="65"/>
  <c r="F147" i="65"/>
  <c r="E147" i="65"/>
  <c r="D147" i="65"/>
  <c r="C147" i="65"/>
  <c r="I144" i="65"/>
  <c r="H144" i="65"/>
  <c r="G144" i="65"/>
  <c r="F144" i="65"/>
  <c r="E144" i="65"/>
  <c r="D144" i="65"/>
  <c r="C144" i="65"/>
  <c r="I141" i="65"/>
  <c r="H141" i="65"/>
  <c r="G141" i="65"/>
  <c r="F141" i="65"/>
  <c r="E141" i="65"/>
  <c r="D141" i="65"/>
  <c r="C141" i="65"/>
  <c r="I137" i="65"/>
  <c r="H137" i="65"/>
  <c r="G137" i="65"/>
  <c r="F137" i="65"/>
  <c r="E137" i="65"/>
  <c r="D137" i="65"/>
  <c r="C137" i="65"/>
  <c r="I134" i="65"/>
  <c r="H134" i="65"/>
  <c r="G134" i="65"/>
  <c r="F134" i="65"/>
  <c r="E134" i="65"/>
  <c r="D134" i="65"/>
  <c r="C134" i="65"/>
  <c r="I131" i="65"/>
  <c r="H131" i="65"/>
  <c r="G131" i="65"/>
  <c r="F131" i="65"/>
  <c r="E131" i="65"/>
  <c r="D131" i="65"/>
  <c r="C131" i="65"/>
  <c r="I128" i="65"/>
  <c r="H128" i="65"/>
  <c r="G128" i="65"/>
  <c r="F128" i="65"/>
  <c r="E128" i="65"/>
  <c r="D128" i="65"/>
  <c r="C128" i="65"/>
  <c r="I124" i="65"/>
  <c r="H124" i="65"/>
  <c r="G124" i="65"/>
  <c r="F124" i="65"/>
  <c r="E124" i="65"/>
  <c r="D124" i="65"/>
  <c r="C124" i="65"/>
  <c r="I121" i="65"/>
  <c r="H121" i="65"/>
  <c r="G121" i="65"/>
  <c r="F121" i="65"/>
  <c r="E121" i="65"/>
  <c r="D121" i="65"/>
  <c r="C121" i="65"/>
  <c r="I118" i="65"/>
  <c r="H118" i="65"/>
  <c r="G118" i="65"/>
  <c r="F118" i="65"/>
  <c r="E118" i="65"/>
  <c r="D118" i="65"/>
  <c r="C118" i="65"/>
  <c r="I115" i="65"/>
  <c r="H115" i="65"/>
  <c r="G115" i="65"/>
  <c r="F115" i="65"/>
  <c r="E115" i="65"/>
  <c r="D115" i="65"/>
  <c r="C115" i="65"/>
  <c r="I111" i="65"/>
  <c r="H111" i="65"/>
  <c r="G111" i="65"/>
  <c r="F111" i="65"/>
  <c r="E111" i="65"/>
  <c r="D111" i="65"/>
  <c r="C111" i="65"/>
  <c r="I108" i="65"/>
  <c r="H108" i="65"/>
  <c r="G108" i="65"/>
  <c r="F108" i="65"/>
  <c r="E108" i="65"/>
  <c r="D108" i="65"/>
  <c r="C108" i="65"/>
  <c r="I105" i="65"/>
  <c r="H105" i="65"/>
  <c r="G105" i="65"/>
  <c r="F105" i="65"/>
  <c r="E105" i="65"/>
  <c r="D105" i="65"/>
  <c r="C105" i="65"/>
  <c r="I102" i="65"/>
  <c r="H102" i="65"/>
  <c r="G102" i="65"/>
  <c r="F102" i="65"/>
  <c r="E102" i="65"/>
  <c r="D102" i="65"/>
  <c r="C102" i="65"/>
  <c r="I98" i="65"/>
  <c r="H98" i="65"/>
  <c r="G98" i="65"/>
  <c r="F98" i="65"/>
  <c r="E98" i="65"/>
  <c r="D98" i="65"/>
  <c r="C98" i="65"/>
  <c r="I95" i="65"/>
  <c r="H95" i="65"/>
  <c r="G95" i="65"/>
  <c r="F95" i="65"/>
  <c r="E95" i="65"/>
  <c r="D95" i="65"/>
  <c r="C95" i="65"/>
  <c r="I92" i="65"/>
  <c r="H92" i="65"/>
  <c r="G92" i="65"/>
  <c r="F92" i="65"/>
  <c r="E92" i="65"/>
  <c r="D92" i="65"/>
  <c r="C92" i="65"/>
  <c r="I89" i="65"/>
  <c r="H89" i="65"/>
  <c r="G89" i="65"/>
  <c r="F89" i="65"/>
  <c r="E89" i="65"/>
  <c r="D89" i="65"/>
  <c r="C89" i="65"/>
  <c r="I85" i="65"/>
  <c r="H85" i="65"/>
  <c r="G85" i="65"/>
  <c r="F85" i="65"/>
  <c r="E85" i="65"/>
  <c r="D85" i="65"/>
  <c r="C85" i="65"/>
  <c r="I82" i="65"/>
  <c r="H82" i="65"/>
  <c r="G82" i="65"/>
  <c r="F82" i="65"/>
  <c r="E82" i="65"/>
  <c r="D82" i="65"/>
  <c r="C82" i="65"/>
  <c r="I79" i="65"/>
  <c r="H79" i="65"/>
  <c r="G79" i="65"/>
  <c r="F79" i="65"/>
  <c r="E79" i="65"/>
  <c r="D79" i="65"/>
  <c r="C79" i="65"/>
  <c r="I76" i="65"/>
  <c r="H76" i="65"/>
  <c r="G76" i="65"/>
  <c r="F76" i="65"/>
  <c r="E76" i="65"/>
  <c r="D76" i="65"/>
  <c r="C76" i="65"/>
  <c r="I72" i="65"/>
  <c r="H72" i="65"/>
  <c r="G72" i="65"/>
  <c r="F72" i="65"/>
  <c r="E72" i="65"/>
  <c r="D72" i="65"/>
  <c r="C72" i="65"/>
  <c r="I69" i="65"/>
  <c r="H69" i="65"/>
  <c r="G69" i="65"/>
  <c r="F69" i="65"/>
  <c r="E69" i="65"/>
  <c r="D69" i="65"/>
  <c r="C69" i="65"/>
  <c r="I66" i="65"/>
  <c r="H66" i="65"/>
  <c r="G66" i="65"/>
  <c r="F66" i="65"/>
  <c r="E66" i="65"/>
  <c r="D66" i="65"/>
  <c r="C66" i="65"/>
  <c r="I63" i="65"/>
  <c r="H63" i="65"/>
  <c r="G63" i="65"/>
  <c r="F63" i="65"/>
  <c r="E63" i="65"/>
  <c r="D63" i="65"/>
  <c r="C63" i="65"/>
  <c r="I59" i="65"/>
  <c r="H59" i="65"/>
  <c r="G59" i="65"/>
  <c r="F59" i="65"/>
  <c r="E59" i="65"/>
  <c r="D59" i="65"/>
  <c r="C59" i="65"/>
  <c r="I56" i="65"/>
  <c r="H56" i="65"/>
  <c r="G56" i="65"/>
  <c r="F56" i="65"/>
  <c r="E56" i="65"/>
  <c r="D56" i="65"/>
  <c r="C56" i="65"/>
  <c r="I53" i="65"/>
  <c r="H53" i="65"/>
  <c r="G53" i="65"/>
  <c r="F53" i="65"/>
  <c r="E53" i="65"/>
  <c r="D53" i="65"/>
  <c r="C53" i="65"/>
  <c r="I50" i="65"/>
  <c r="H50" i="65"/>
  <c r="G50" i="65"/>
  <c r="F50" i="65"/>
  <c r="E50" i="65"/>
  <c r="D50" i="65"/>
  <c r="C50" i="65"/>
  <c r="I46" i="65"/>
  <c r="H46" i="65"/>
  <c r="G46" i="65"/>
  <c r="F46" i="65"/>
  <c r="E46" i="65"/>
  <c r="D46" i="65"/>
  <c r="C46" i="65"/>
  <c r="I43" i="65"/>
  <c r="H43" i="65"/>
  <c r="G43" i="65"/>
  <c r="F43" i="65"/>
  <c r="E43" i="65"/>
  <c r="D43" i="65"/>
  <c r="C43" i="65"/>
  <c r="I40" i="65"/>
  <c r="H40" i="65"/>
  <c r="G40" i="65"/>
  <c r="F40" i="65"/>
  <c r="E40" i="65"/>
  <c r="D40" i="65"/>
  <c r="C40" i="65"/>
  <c r="I37" i="65"/>
  <c r="H37" i="65"/>
  <c r="G37" i="65"/>
  <c r="F37" i="65"/>
  <c r="E37" i="65"/>
  <c r="D37" i="65"/>
  <c r="C37" i="65"/>
  <c r="I33" i="65"/>
  <c r="H33" i="65"/>
  <c r="G33" i="65"/>
  <c r="F33" i="65"/>
  <c r="E33" i="65"/>
  <c r="D33" i="65"/>
  <c r="C33" i="65"/>
  <c r="I30" i="65"/>
  <c r="H30" i="65"/>
  <c r="G30" i="65"/>
  <c r="F30" i="65"/>
  <c r="E30" i="65"/>
  <c r="D30" i="65"/>
  <c r="C30" i="65"/>
  <c r="I27" i="65"/>
  <c r="H27" i="65"/>
  <c r="G27" i="65"/>
  <c r="F27" i="65"/>
  <c r="E27" i="65"/>
  <c r="D27" i="65"/>
  <c r="C27" i="65"/>
  <c r="I24" i="65"/>
  <c r="H24" i="65"/>
  <c r="G24" i="65"/>
  <c r="F24" i="65"/>
  <c r="E24" i="65"/>
  <c r="D24" i="65"/>
  <c r="C24" i="65"/>
  <c r="I20" i="65"/>
  <c r="H20" i="65"/>
  <c r="G20" i="65"/>
  <c r="F20" i="65"/>
  <c r="E20" i="65"/>
  <c r="D20" i="65"/>
  <c r="C20" i="65"/>
  <c r="I17" i="65"/>
  <c r="H17" i="65"/>
  <c r="G17" i="65"/>
  <c r="F17" i="65"/>
  <c r="E17" i="65"/>
  <c r="D17" i="65"/>
  <c r="C17" i="65"/>
  <c r="I14" i="65"/>
  <c r="H14" i="65"/>
  <c r="G14" i="65"/>
  <c r="F14" i="65"/>
  <c r="E14" i="65"/>
  <c r="D14" i="65"/>
  <c r="C14" i="65"/>
  <c r="I11" i="65"/>
  <c r="H11" i="65"/>
  <c r="G11" i="65"/>
  <c r="F11" i="65"/>
  <c r="E11" i="65"/>
  <c r="D11" i="65"/>
  <c r="C11" i="65"/>
  <c r="F114" i="66" l="1"/>
  <c r="F179" i="65"/>
  <c r="G192" i="65"/>
  <c r="G127" i="66"/>
  <c r="I10" i="65"/>
  <c r="C101" i="66"/>
  <c r="I257" i="66"/>
  <c r="E179" i="65"/>
  <c r="H179" i="65"/>
  <c r="I218" i="65"/>
  <c r="F75" i="65"/>
  <c r="H36" i="66"/>
  <c r="G179" i="66"/>
  <c r="H49" i="65"/>
  <c r="H101" i="65"/>
  <c r="H205" i="65"/>
  <c r="C218" i="65"/>
  <c r="E218" i="65"/>
  <c r="I49" i="66"/>
  <c r="I153" i="66"/>
  <c r="G231" i="66"/>
  <c r="F257" i="66"/>
  <c r="G257" i="66"/>
  <c r="C36" i="65"/>
  <c r="E140" i="65"/>
  <c r="E62" i="65"/>
  <c r="C244" i="65"/>
  <c r="F36" i="66"/>
  <c r="G127" i="65"/>
  <c r="H101" i="66"/>
  <c r="E88" i="65"/>
  <c r="I179" i="65"/>
  <c r="E218" i="66"/>
  <c r="F218" i="66"/>
  <c r="H127" i="65"/>
  <c r="C166" i="65"/>
  <c r="I101" i="66"/>
  <c r="I179" i="66"/>
  <c r="G88" i="65"/>
  <c r="I114" i="65"/>
  <c r="C127" i="65"/>
  <c r="D127" i="65"/>
  <c r="F127" i="65"/>
  <c r="G140" i="65"/>
  <c r="I140" i="65"/>
  <c r="I257" i="65"/>
  <c r="D101" i="66"/>
  <c r="E101" i="66"/>
  <c r="G101" i="66"/>
  <c r="C179" i="66"/>
  <c r="E179" i="66"/>
  <c r="C140" i="65"/>
  <c r="E257" i="65"/>
  <c r="D49" i="65"/>
  <c r="F49" i="65"/>
  <c r="F218" i="65"/>
  <c r="G218" i="65"/>
  <c r="H140" i="66"/>
  <c r="H244" i="66"/>
  <c r="C257" i="66"/>
  <c r="E257" i="66"/>
  <c r="I88" i="65"/>
  <c r="C88" i="65"/>
  <c r="G23" i="66"/>
  <c r="D36" i="66"/>
  <c r="F10" i="66"/>
  <c r="F354" i="4"/>
  <c r="D354" i="4"/>
  <c r="G124" i="4"/>
  <c r="E124" i="4"/>
  <c r="E354" i="4" s="1"/>
  <c r="C354" i="4"/>
  <c r="B354" i="4"/>
  <c r="F10" i="65"/>
  <c r="C10" i="65"/>
  <c r="G10" i="65"/>
  <c r="E10" i="65"/>
  <c r="D62" i="65"/>
  <c r="H62" i="65"/>
  <c r="I62" i="65"/>
  <c r="C62" i="65"/>
  <c r="G62" i="65"/>
  <c r="D153" i="65"/>
  <c r="H153" i="65"/>
  <c r="F153" i="65"/>
  <c r="E192" i="65"/>
  <c r="I192" i="65"/>
  <c r="C192" i="65"/>
  <c r="C231" i="65"/>
  <c r="G231" i="65"/>
  <c r="D231" i="65"/>
  <c r="H231" i="65"/>
  <c r="F231" i="65"/>
  <c r="E10" i="66"/>
  <c r="I10" i="66"/>
  <c r="D10" i="66"/>
  <c r="H10" i="66"/>
  <c r="F49" i="66"/>
  <c r="C49" i="66"/>
  <c r="G49" i="66"/>
  <c r="E49" i="66"/>
  <c r="F88" i="66"/>
  <c r="F140" i="66"/>
  <c r="D140" i="66"/>
  <c r="D192" i="66"/>
  <c r="H192" i="66"/>
  <c r="F192" i="66"/>
  <c r="E231" i="66"/>
  <c r="I231" i="66"/>
  <c r="C231" i="66"/>
  <c r="C270" i="66"/>
  <c r="G270" i="66"/>
  <c r="D270" i="66"/>
  <c r="H270" i="66"/>
  <c r="F270" i="66"/>
  <c r="C23" i="65"/>
  <c r="G23" i="65"/>
  <c r="D23" i="65"/>
  <c r="H23" i="65"/>
  <c r="F23" i="65"/>
  <c r="F101" i="65"/>
  <c r="D101" i="65"/>
  <c r="D166" i="65"/>
  <c r="H166" i="65"/>
  <c r="I166" i="65"/>
  <c r="G166" i="65"/>
  <c r="G244" i="65"/>
  <c r="E244" i="65"/>
  <c r="I244" i="65"/>
  <c r="E23" i="66"/>
  <c r="I23" i="66"/>
  <c r="C23" i="66"/>
  <c r="C62" i="66"/>
  <c r="G62" i="66"/>
  <c r="D62" i="66"/>
  <c r="H62" i="66"/>
  <c r="F62" i="66"/>
  <c r="C75" i="66"/>
  <c r="G75" i="66"/>
  <c r="E75" i="66"/>
  <c r="I75" i="66"/>
  <c r="E114" i="66"/>
  <c r="I114" i="66"/>
  <c r="D114" i="66"/>
  <c r="H114" i="66"/>
  <c r="F153" i="66"/>
  <c r="C153" i="66"/>
  <c r="G153" i="66"/>
  <c r="E153" i="66"/>
  <c r="D205" i="66"/>
  <c r="H205" i="66"/>
  <c r="I205" i="66"/>
  <c r="C205" i="66"/>
  <c r="G205" i="66"/>
  <c r="G36" i="65"/>
  <c r="E36" i="65"/>
  <c r="I36" i="65"/>
  <c r="E75" i="65"/>
  <c r="I75" i="65"/>
  <c r="D75" i="65"/>
  <c r="H75" i="65"/>
  <c r="F114" i="65"/>
  <c r="C114" i="65"/>
  <c r="G114" i="65"/>
  <c r="E114" i="65"/>
  <c r="F205" i="65"/>
  <c r="D205" i="65"/>
  <c r="F270" i="65"/>
  <c r="D88" i="66"/>
  <c r="H88" i="66"/>
  <c r="E127" i="66"/>
  <c r="I127" i="66"/>
  <c r="C127" i="66"/>
  <c r="C166" i="66"/>
  <c r="G166" i="66"/>
  <c r="D166" i="66"/>
  <c r="H166" i="66"/>
  <c r="F166" i="66"/>
  <c r="H218" i="66"/>
  <c r="F244" i="66"/>
  <c r="D244" i="66"/>
  <c r="D36" i="65"/>
  <c r="H36" i="65"/>
  <c r="E49" i="65"/>
  <c r="I49" i="65"/>
  <c r="F88" i="65"/>
  <c r="C101" i="65"/>
  <c r="G101" i="65"/>
  <c r="D140" i="65"/>
  <c r="H140" i="65"/>
  <c r="E153" i="65"/>
  <c r="I153" i="65"/>
  <c r="F192" i="65"/>
  <c r="C205" i="65"/>
  <c r="G205" i="65"/>
  <c r="D244" i="65"/>
  <c r="H244" i="65"/>
  <c r="F257" i="65"/>
  <c r="C257" i="65"/>
  <c r="G257" i="65"/>
  <c r="E270" i="65"/>
  <c r="I270" i="65"/>
  <c r="F23" i="66"/>
  <c r="C36" i="66"/>
  <c r="G36" i="66"/>
  <c r="D75" i="66"/>
  <c r="H75" i="66"/>
  <c r="E88" i="66"/>
  <c r="I88" i="66"/>
  <c r="F127" i="66"/>
  <c r="C140" i="66"/>
  <c r="G140" i="66"/>
  <c r="D179" i="66"/>
  <c r="H179" i="66"/>
  <c r="E192" i="66"/>
  <c r="I192" i="66"/>
  <c r="F231" i="66"/>
  <c r="C244" i="66"/>
  <c r="G244" i="66"/>
  <c r="H9" i="67"/>
  <c r="D10" i="65"/>
  <c r="H10" i="65"/>
  <c r="E23" i="65"/>
  <c r="I23" i="65"/>
  <c r="F62" i="65"/>
  <c r="C75" i="65"/>
  <c r="G75" i="65"/>
  <c r="D114" i="65"/>
  <c r="H114" i="65"/>
  <c r="E127" i="65"/>
  <c r="I127" i="65"/>
  <c r="F166" i="65"/>
  <c r="C179" i="65"/>
  <c r="G179" i="65"/>
  <c r="D218" i="65"/>
  <c r="H218" i="65"/>
  <c r="E231" i="65"/>
  <c r="I231" i="65"/>
  <c r="C10" i="66"/>
  <c r="G10" i="66"/>
  <c r="D49" i="66"/>
  <c r="H49" i="66"/>
  <c r="E62" i="66"/>
  <c r="I62" i="66"/>
  <c r="F101" i="66"/>
  <c r="C114" i="66"/>
  <c r="G114" i="66"/>
  <c r="D153" i="66"/>
  <c r="H153" i="66"/>
  <c r="E166" i="66"/>
  <c r="I166" i="66"/>
  <c r="F205" i="66"/>
  <c r="C218" i="66"/>
  <c r="G218" i="66"/>
  <c r="D257" i="66"/>
  <c r="H257" i="66"/>
  <c r="E270" i="66"/>
  <c r="I270" i="66"/>
  <c r="F36" i="65"/>
  <c r="C49" i="65"/>
  <c r="G49" i="65"/>
  <c r="D88" i="65"/>
  <c r="H88" i="65"/>
  <c r="E101" i="65"/>
  <c r="I101" i="65"/>
  <c r="F140" i="65"/>
  <c r="C153" i="65"/>
  <c r="G153" i="65"/>
  <c r="D192" i="65"/>
  <c r="H192" i="65"/>
  <c r="E205" i="65"/>
  <c r="I205" i="65"/>
  <c r="F244" i="65"/>
  <c r="D257" i="65"/>
  <c r="H257" i="65"/>
  <c r="C270" i="65"/>
  <c r="G270" i="65"/>
  <c r="D270" i="65"/>
  <c r="H270" i="65"/>
  <c r="D23" i="66"/>
  <c r="H23" i="66"/>
  <c r="E36" i="66"/>
  <c r="I36" i="66"/>
  <c r="F75" i="66"/>
  <c r="C88" i="66"/>
  <c r="G88" i="66"/>
  <c r="D127" i="66"/>
  <c r="H127" i="66"/>
  <c r="E140" i="66"/>
  <c r="I140" i="66"/>
  <c r="F179" i="66"/>
  <c r="C192" i="66"/>
  <c r="G192" i="66"/>
  <c r="D231" i="66"/>
  <c r="H231" i="66"/>
  <c r="E244" i="66"/>
  <c r="I244" i="66"/>
  <c r="H31" i="67"/>
  <c r="I370" i="64"/>
  <c r="C370" i="64"/>
  <c r="I369" i="64"/>
  <c r="C369" i="64"/>
  <c r="I368" i="64"/>
  <c r="C368" i="64"/>
  <c r="I367" i="64"/>
  <c r="C367" i="64"/>
  <c r="I366" i="64"/>
  <c r="C366" i="64"/>
  <c r="I365" i="64"/>
  <c r="C365" i="64"/>
  <c r="N364" i="64"/>
  <c r="M364" i="64"/>
  <c r="L364" i="64"/>
  <c r="K364" i="64"/>
  <c r="J364" i="64"/>
  <c r="H364" i="64"/>
  <c r="G364" i="64"/>
  <c r="F364" i="64"/>
  <c r="E364" i="64"/>
  <c r="D364" i="64"/>
  <c r="I363" i="64"/>
  <c r="C363" i="64"/>
  <c r="I362" i="64"/>
  <c r="C362" i="64"/>
  <c r="I361" i="64"/>
  <c r="C361" i="64"/>
  <c r="I360" i="64"/>
  <c r="C360" i="64"/>
  <c r="N359" i="64"/>
  <c r="M359" i="64"/>
  <c r="L359" i="64"/>
  <c r="K359" i="64"/>
  <c r="J359" i="64"/>
  <c r="H359" i="64"/>
  <c r="G359" i="64"/>
  <c r="F359" i="64"/>
  <c r="E359" i="64"/>
  <c r="D359" i="64"/>
  <c r="I358" i="64"/>
  <c r="C358" i="64"/>
  <c r="I357" i="64"/>
  <c r="C357" i="64"/>
  <c r="I356" i="64"/>
  <c r="C356" i="64"/>
  <c r="I355" i="64"/>
  <c r="C355" i="64"/>
  <c r="N354" i="64"/>
  <c r="M354" i="64"/>
  <c r="M353" i="64" s="1"/>
  <c r="L354" i="64"/>
  <c r="K354" i="64"/>
  <c r="J354" i="64"/>
  <c r="H354" i="64"/>
  <c r="G354" i="64"/>
  <c r="F354" i="64"/>
  <c r="E354" i="64"/>
  <c r="D354" i="64"/>
  <c r="I352" i="64"/>
  <c r="C352" i="64"/>
  <c r="I351" i="64"/>
  <c r="C351" i="64"/>
  <c r="I350" i="64"/>
  <c r="C350" i="64"/>
  <c r="I349" i="64"/>
  <c r="C349" i="64"/>
  <c r="N348" i="64"/>
  <c r="M348" i="64"/>
  <c r="L348" i="64"/>
  <c r="K348" i="64"/>
  <c r="J348" i="64"/>
  <c r="H348" i="64"/>
  <c r="G348" i="64"/>
  <c r="F348" i="64"/>
  <c r="E348" i="64"/>
  <c r="D348" i="64"/>
  <c r="I347" i="64"/>
  <c r="C347" i="64"/>
  <c r="I346" i="64"/>
  <c r="C346" i="64"/>
  <c r="I345" i="64"/>
  <c r="C345" i="64"/>
  <c r="I344" i="64"/>
  <c r="C344" i="64"/>
  <c r="N343" i="64"/>
  <c r="M343" i="64"/>
  <c r="L343" i="64"/>
  <c r="K343" i="64"/>
  <c r="J343" i="64"/>
  <c r="H343" i="64"/>
  <c r="G343" i="64"/>
  <c r="F343" i="64"/>
  <c r="E343" i="64"/>
  <c r="D343" i="64"/>
  <c r="I340" i="64"/>
  <c r="C340" i="64"/>
  <c r="I339" i="64"/>
  <c r="C339" i="64"/>
  <c r="N338" i="64"/>
  <c r="M338" i="64"/>
  <c r="L338" i="64"/>
  <c r="K338" i="64"/>
  <c r="J338" i="64"/>
  <c r="H338" i="64"/>
  <c r="G338" i="64"/>
  <c r="F338" i="64"/>
  <c r="E338" i="64"/>
  <c r="D338" i="64"/>
  <c r="I337" i="64"/>
  <c r="C337" i="64"/>
  <c r="I335" i="64"/>
  <c r="C335" i="64"/>
  <c r="I334" i="64"/>
  <c r="C334" i="64"/>
  <c r="I333" i="64"/>
  <c r="C333" i="64"/>
  <c r="N332" i="64"/>
  <c r="M332" i="64"/>
  <c r="L332" i="64"/>
  <c r="K332" i="64"/>
  <c r="J332" i="64"/>
  <c r="H332" i="64"/>
  <c r="G332" i="64"/>
  <c r="F332" i="64"/>
  <c r="E332" i="64"/>
  <c r="D332" i="64"/>
  <c r="I331" i="64"/>
  <c r="C331" i="64"/>
  <c r="I330" i="64"/>
  <c r="C330" i="64"/>
  <c r="I329" i="64"/>
  <c r="C329" i="64"/>
  <c r="I328" i="64"/>
  <c r="C328" i="64"/>
  <c r="I327" i="64"/>
  <c r="C327" i="64"/>
  <c r="I326" i="64"/>
  <c r="C326" i="64"/>
  <c r="N325" i="64"/>
  <c r="M325" i="64"/>
  <c r="L325" i="64"/>
  <c r="K325" i="64"/>
  <c r="J325" i="64"/>
  <c r="H325" i="64"/>
  <c r="G325" i="64"/>
  <c r="F325" i="64"/>
  <c r="E325" i="64"/>
  <c r="D325" i="64"/>
  <c r="I324" i="64"/>
  <c r="C324" i="64"/>
  <c r="I323" i="64"/>
  <c r="C323" i="64"/>
  <c r="I322" i="64"/>
  <c r="C322" i="64"/>
  <c r="I321" i="64"/>
  <c r="C321" i="64"/>
  <c r="I320" i="64"/>
  <c r="C320" i="64"/>
  <c r="I319" i="64"/>
  <c r="C319" i="64"/>
  <c r="N318" i="64"/>
  <c r="N317" i="64" s="1"/>
  <c r="M318" i="64"/>
  <c r="M317" i="64" s="1"/>
  <c r="L318" i="64"/>
  <c r="L317" i="64" s="1"/>
  <c r="K318" i="64"/>
  <c r="K317" i="64" s="1"/>
  <c r="J318" i="64"/>
  <c r="J317" i="64" s="1"/>
  <c r="H318" i="64"/>
  <c r="H317" i="64" s="1"/>
  <c r="G318" i="64"/>
  <c r="G317" i="64" s="1"/>
  <c r="G316" i="64" s="1"/>
  <c r="F318" i="64"/>
  <c r="E318" i="64"/>
  <c r="E317" i="64" s="1"/>
  <c r="D318" i="64"/>
  <c r="D317" i="64"/>
  <c r="I315" i="64"/>
  <c r="C315" i="64"/>
  <c r="I314" i="64"/>
  <c r="C314" i="64"/>
  <c r="N313" i="64"/>
  <c r="M313" i="64"/>
  <c r="L313" i="64"/>
  <c r="K313" i="64"/>
  <c r="J313" i="64"/>
  <c r="H313" i="64"/>
  <c r="G313" i="64"/>
  <c r="F313" i="64"/>
  <c r="E313" i="64"/>
  <c r="D313" i="64"/>
  <c r="I312" i="64"/>
  <c r="C312" i="64"/>
  <c r="I311" i="64"/>
  <c r="C311" i="64"/>
  <c r="I310" i="64"/>
  <c r="C310" i="64"/>
  <c r="N309" i="64"/>
  <c r="N308" i="64" s="1"/>
  <c r="M309" i="64"/>
  <c r="M308" i="64" s="1"/>
  <c r="L309" i="64"/>
  <c r="L308" i="64" s="1"/>
  <c r="K309" i="64"/>
  <c r="K308" i="64" s="1"/>
  <c r="J309" i="64"/>
  <c r="J308" i="64" s="1"/>
  <c r="H309" i="64"/>
  <c r="H308" i="64" s="1"/>
  <c r="G309" i="64"/>
  <c r="G308" i="64" s="1"/>
  <c r="F309" i="64"/>
  <c r="E309" i="64"/>
  <c r="E308" i="64" s="1"/>
  <c r="D309" i="64"/>
  <c r="D308" i="64" s="1"/>
  <c r="F308" i="64"/>
  <c r="I307" i="64"/>
  <c r="C307" i="64"/>
  <c r="I306" i="64"/>
  <c r="C306" i="64"/>
  <c r="I305" i="64"/>
  <c r="C305" i="64"/>
  <c r="I304" i="64"/>
  <c r="C304" i="64"/>
  <c r="I303" i="64"/>
  <c r="C303" i="64"/>
  <c r="N302" i="64"/>
  <c r="M302" i="64"/>
  <c r="L302" i="64"/>
  <c r="K302" i="64"/>
  <c r="J302" i="64"/>
  <c r="H302" i="64"/>
  <c r="G302" i="64"/>
  <c r="F302" i="64"/>
  <c r="E302" i="64"/>
  <c r="D302" i="64"/>
  <c r="I301" i="64"/>
  <c r="C301" i="64"/>
  <c r="I300" i="64"/>
  <c r="C300" i="64"/>
  <c r="I299" i="64"/>
  <c r="C299" i="64"/>
  <c r="I298" i="64"/>
  <c r="C298" i="64"/>
  <c r="I297" i="64"/>
  <c r="C297" i="64"/>
  <c r="N296" i="64"/>
  <c r="M296" i="64"/>
  <c r="L296" i="64"/>
  <c r="K296" i="64"/>
  <c r="J296" i="64"/>
  <c r="H296" i="64"/>
  <c r="G296" i="64"/>
  <c r="F296" i="64"/>
  <c r="E296" i="64"/>
  <c r="D296" i="64"/>
  <c r="E295" i="64"/>
  <c r="I293" i="64"/>
  <c r="C293" i="64"/>
  <c r="I292" i="64"/>
  <c r="C292" i="64"/>
  <c r="I291" i="64"/>
  <c r="C291" i="64"/>
  <c r="I290" i="64"/>
  <c r="C290" i="64"/>
  <c r="I289" i="64"/>
  <c r="C289" i="64"/>
  <c r="I288" i="64"/>
  <c r="C288" i="64"/>
  <c r="I287" i="64"/>
  <c r="C287" i="64"/>
  <c r="I286" i="64"/>
  <c r="C286" i="64"/>
  <c r="N285" i="64"/>
  <c r="M285" i="64"/>
  <c r="L285" i="64"/>
  <c r="K285" i="64"/>
  <c r="J285" i="64"/>
  <c r="H285" i="64"/>
  <c r="G285" i="64"/>
  <c r="F285" i="64"/>
  <c r="E285" i="64"/>
  <c r="D285" i="64"/>
  <c r="I284" i="64"/>
  <c r="C284" i="64"/>
  <c r="I283" i="64"/>
  <c r="C283" i="64"/>
  <c r="I282" i="64"/>
  <c r="C282" i="64"/>
  <c r="I281" i="64"/>
  <c r="C281" i="64"/>
  <c r="I280" i="64"/>
  <c r="C280" i="64"/>
  <c r="N279" i="64"/>
  <c r="M279" i="64"/>
  <c r="L279" i="64"/>
  <c r="K279" i="64"/>
  <c r="J279" i="64"/>
  <c r="H279" i="64"/>
  <c r="G279" i="64"/>
  <c r="F279" i="64"/>
  <c r="E279" i="64"/>
  <c r="D279" i="64"/>
  <c r="I278" i="64"/>
  <c r="C278" i="64"/>
  <c r="I277" i="64"/>
  <c r="C277" i="64"/>
  <c r="I276" i="64"/>
  <c r="C276" i="64"/>
  <c r="I275" i="64"/>
  <c r="C275" i="64"/>
  <c r="I274" i="64"/>
  <c r="C274" i="64"/>
  <c r="N273" i="64"/>
  <c r="M273" i="64"/>
  <c r="M272" i="64" s="1"/>
  <c r="L273" i="64"/>
  <c r="K273" i="64"/>
  <c r="J273" i="64"/>
  <c r="H273" i="64"/>
  <c r="G273" i="64"/>
  <c r="F273" i="64"/>
  <c r="E273" i="64"/>
  <c r="E272" i="64" s="1"/>
  <c r="D273" i="64"/>
  <c r="I271" i="64"/>
  <c r="C271" i="64"/>
  <c r="I270" i="64"/>
  <c r="C270" i="64"/>
  <c r="I269" i="64"/>
  <c r="C269" i="64"/>
  <c r="I268" i="64"/>
  <c r="C268" i="64"/>
  <c r="N267" i="64"/>
  <c r="M267" i="64"/>
  <c r="L267" i="64"/>
  <c r="K267" i="64"/>
  <c r="J267" i="64"/>
  <c r="H267" i="64"/>
  <c r="G267" i="64"/>
  <c r="F267" i="64"/>
  <c r="E267" i="64"/>
  <c r="D267" i="64"/>
  <c r="I266" i="64"/>
  <c r="C266" i="64"/>
  <c r="I265" i="64"/>
  <c r="C265" i="64"/>
  <c r="I264" i="64"/>
  <c r="C264" i="64"/>
  <c r="I263" i="64"/>
  <c r="C263" i="64"/>
  <c r="N262" i="64"/>
  <c r="M262" i="64"/>
  <c r="L262" i="64"/>
  <c r="K262" i="64"/>
  <c r="J262" i="64"/>
  <c r="H262" i="64"/>
  <c r="G262" i="64"/>
  <c r="F262" i="64"/>
  <c r="E262" i="64"/>
  <c r="D262" i="64"/>
  <c r="I261" i="64"/>
  <c r="C261" i="64"/>
  <c r="I260" i="64"/>
  <c r="C260" i="64"/>
  <c r="I259" i="64"/>
  <c r="C259" i="64"/>
  <c r="I258" i="64"/>
  <c r="C258" i="64"/>
  <c r="N257" i="64"/>
  <c r="N252" i="64" s="1"/>
  <c r="N248" i="64" s="1"/>
  <c r="M257" i="64"/>
  <c r="M252" i="64" s="1"/>
  <c r="M248" i="64" s="1"/>
  <c r="L257" i="64"/>
  <c r="K257" i="64"/>
  <c r="K252" i="64" s="1"/>
  <c r="J257" i="64"/>
  <c r="J252" i="64" s="1"/>
  <c r="H257" i="64"/>
  <c r="H252" i="64" s="1"/>
  <c r="G257" i="64"/>
  <c r="G252" i="64" s="1"/>
  <c r="F257" i="64"/>
  <c r="F252" i="64" s="1"/>
  <c r="F248" i="64" s="1"/>
  <c r="E257" i="64"/>
  <c r="E252" i="64" s="1"/>
  <c r="D257" i="64"/>
  <c r="D252" i="64" s="1"/>
  <c r="I256" i="64"/>
  <c r="C256" i="64"/>
  <c r="I255" i="64"/>
  <c r="C255" i="64"/>
  <c r="I254" i="64"/>
  <c r="C254" i="64"/>
  <c r="I253" i="64"/>
  <c r="C253" i="64"/>
  <c r="I251" i="64"/>
  <c r="C251" i="64"/>
  <c r="I250" i="64"/>
  <c r="C250" i="64"/>
  <c r="I249" i="64"/>
  <c r="C249" i="64"/>
  <c r="I246" i="64"/>
  <c r="C246" i="64"/>
  <c r="I245" i="64"/>
  <c r="C245" i="64"/>
  <c r="N244" i="64"/>
  <c r="M244" i="64"/>
  <c r="L244" i="64"/>
  <c r="K244" i="64"/>
  <c r="J244" i="64"/>
  <c r="H244" i="64"/>
  <c r="G244" i="64"/>
  <c r="F244" i="64"/>
  <c r="E244" i="64"/>
  <c r="D244" i="64"/>
  <c r="I243" i="64"/>
  <c r="C243" i="64"/>
  <c r="I242" i="64"/>
  <c r="C242" i="64"/>
  <c r="N241" i="64"/>
  <c r="M241" i="64"/>
  <c r="L241" i="64"/>
  <c r="K241" i="64"/>
  <c r="J241" i="64"/>
  <c r="H241" i="64"/>
  <c r="G241" i="64"/>
  <c r="F241" i="64"/>
  <c r="E241" i="64"/>
  <c r="D241" i="64"/>
  <c r="I240" i="64"/>
  <c r="C240" i="64"/>
  <c r="I239" i="64"/>
  <c r="C239" i="64"/>
  <c r="N238" i="64"/>
  <c r="M238" i="64"/>
  <c r="L238" i="64"/>
  <c r="K238" i="64"/>
  <c r="K237" i="64" s="1"/>
  <c r="J238" i="64"/>
  <c r="H238" i="64"/>
  <c r="G238" i="64"/>
  <c r="F238" i="64"/>
  <c r="E238" i="64"/>
  <c r="D238" i="64"/>
  <c r="I236" i="64"/>
  <c r="C236" i="64"/>
  <c r="I235" i="64"/>
  <c r="C235" i="64"/>
  <c r="N234" i="64"/>
  <c r="N231" i="64" s="1"/>
  <c r="M234" i="64"/>
  <c r="M231" i="64" s="1"/>
  <c r="L234" i="64"/>
  <c r="L231" i="64" s="1"/>
  <c r="K234" i="64"/>
  <c r="J234" i="64"/>
  <c r="H234" i="64"/>
  <c r="H231" i="64" s="1"/>
  <c r="G234" i="64"/>
  <c r="G231" i="64" s="1"/>
  <c r="F234" i="64"/>
  <c r="F231" i="64" s="1"/>
  <c r="E234" i="64"/>
  <c r="E231" i="64" s="1"/>
  <c r="D234" i="64"/>
  <c r="D231" i="64" s="1"/>
  <c r="I233" i="64"/>
  <c r="C233" i="64"/>
  <c r="I232" i="64"/>
  <c r="C232" i="64"/>
  <c r="K231" i="64"/>
  <c r="I230" i="64"/>
  <c r="I229" i="64"/>
  <c r="I228" i="64"/>
  <c r="N227" i="64"/>
  <c r="M227" i="64"/>
  <c r="M223" i="64" s="1"/>
  <c r="L227" i="64"/>
  <c r="L223" i="64" s="1"/>
  <c r="K227" i="64"/>
  <c r="K223" i="64" s="1"/>
  <c r="J227" i="64"/>
  <c r="J223" i="64" s="1"/>
  <c r="I226" i="64"/>
  <c r="I225" i="64"/>
  <c r="I224" i="64"/>
  <c r="N223" i="64"/>
  <c r="C222" i="64"/>
  <c r="C221" i="64"/>
  <c r="C220" i="64"/>
  <c r="C219" i="64"/>
  <c r="C218" i="64"/>
  <c r="C217" i="64"/>
  <c r="H216" i="64"/>
  <c r="G216" i="64"/>
  <c r="F216" i="64"/>
  <c r="E216" i="64"/>
  <c r="D216" i="64"/>
  <c r="C215" i="64"/>
  <c r="C214" i="64"/>
  <c r="H213" i="64"/>
  <c r="G213" i="64"/>
  <c r="F213" i="64"/>
  <c r="E213" i="64"/>
  <c r="D213" i="64"/>
  <c r="C212" i="64"/>
  <c r="C211" i="64"/>
  <c r="H210" i="64"/>
  <c r="G210" i="64"/>
  <c r="F210" i="64"/>
  <c r="E210" i="64"/>
  <c r="D210" i="64"/>
  <c r="C209" i="64"/>
  <c r="C208" i="64"/>
  <c r="H207" i="64"/>
  <c r="G207" i="64"/>
  <c r="F207" i="64"/>
  <c r="E207" i="64"/>
  <c r="D207" i="64"/>
  <c r="I204" i="64"/>
  <c r="I203" i="64"/>
  <c r="I202" i="64"/>
  <c r="N201" i="64"/>
  <c r="N199" i="64" s="1"/>
  <c r="M201" i="64"/>
  <c r="M199" i="64" s="1"/>
  <c r="L201" i="64"/>
  <c r="L199" i="64" s="1"/>
  <c r="K201" i="64"/>
  <c r="K199" i="64" s="1"/>
  <c r="J201" i="64"/>
  <c r="C200" i="64"/>
  <c r="H199" i="64"/>
  <c r="G199" i="64"/>
  <c r="F199" i="64"/>
  <c r="E199" i="64"/>
  <c r="D199" i="64"/>
  <c r="I198" i="64"/>
  <c r="C197" i="64"/>
  <c r="N196" i="64"/>
  <c r="M196" i="64"/>
  <c r="L196" i="64"/>
  <c r="K196" i="64"/>
  <c r="J196" i="64"/>
  <c r="H196" i="64"/>
  <c r="G196" i="64"/>
  <c r="F196" i="64"/>
  <c r="E196" i="64"/>
  <c r="D196" i="64"/>
  <c r="I195" i="64"/>
  <c r="C195" i="64"/>
  <c r="I194" i="64"/>
  <c r="C194" i="64"/>
  <c r="N193" i="64"/>
  <c r="M193" i="64"/>
  <c r="L193" i="64"/>
  <c r="K193" i="64"/>
  <c r="J193" i="64"/>
  <c r="H193" i="64"/>
  <c r="G193" i="64"/>
  <c r="F193" i="64"/>
  <c r="E193" i="64"/>
  <c r="D193" i="64"/>
  <c r="I192" i="64"/>
  <c r="C192" i="64"/>
  <c r="I191" i="64"/>
  <c r="C191" i="64"/>
  <c r="N190" i="64"/>
  <c r="M190" i="64"/>
  <c r="L190" i="64"/>
  <c r="K190" i="64"/>
  <c r="J190" i="64"/>
  <c r="H190" i="64"/>
  <c r="G190" i="64"/>
  <c r="F190" i="64"/>
  <c r="E190" i="64"/>
  <c r="D190" i="64"/>
  <c r="I188" i="64"/>
  <c r="C188" i="64"/>
  <c r="I187" i="64"/>
  <c r="C187" i="64"/>
  <c r="I186" i="64"/>
  <c r="C186" i="64"/>
  <c r="N185" i="64"/>
  <c r="N182" i="64" s="1"/>
  <c r="N179" i="64" s="1"/>
  <c r="M185" i="64"/>
  <c r="L185" i="64"/>
  <c r="L182" i="64" s="1"/>
  <c r="L179" i="64" s="1"/>
  <c r="K185" i="64"/>
  <c r="K182" i="64" s="1"/>
  <c r="K179" i="64" s="1"/>
  <c r="J185" i="64"/>
  <c r="H185" i="64"/>
  <c r="H182" i="64" s="1"/>
  <c r="H179" i="64" s="1"/>
  <c r="G185" i="64"/>
  <c r="G182" i="64" s="1"/>
  <c r="G179" i="64" s="1"/>
  <c r="F185" i="64"/>
  <c r="E185" i="64"/>
  <c r="E182" i="64" s="1"/>
  <c r="E179" i="64" s="1"/>
  <c r="D185" i="64"/>
  <c r="I184" i="64"/>
  <c r="C184" i="64"/>
  <c r="I183" i="64"/>
  <c r="C183" i="64"/>
  <c r="M182" i="64"/>
  <c r="M179" i="64" s="1"/>
  <c r="F182" i="64"/>
  <c r="F179" i="64" s="1"/>
  <c r="I181" i="64"/>
  <c r="C181" i="64"/>
  <c r="I180" i="64"/>
  <c r="C180" i="64"/>
  <c r="I169" i="64"/>
  <c r="C169" i="64"/>
  <c r="I168" i="64"/>
  <c r="C168" i="64"/>
  <c r="I167" i="64"/>
  <c r="C167" i="64"/>
  <c r="N166" i="64"/>
  <c r="M166" i="64"/>
  <c r="L166" i="64"/>
  <c r="K166" i="64"/>
  <c r="J166" i="64"/>
  <c r="H166" i="64"/>
  <c r="G166" i="64"/>
  <c r="F166" i="64"/>
  <c r="E166" i="64"/>
  <c r="D166" i="64"/>
  <c r="I165" i="64"/>
  <c r="C165" i="64"/>
  <c r="I164" i="64"/>
  <c r="C164" i="64"/>
  <c r="I163" i="64"/>
  <c r="C163" i="64"/>
  <c r="N162" i="64"/>
  <c r="M162" i="64"/>
  <c r="L162" i="64"/>
  <c r="K162" i="64"/>
  <c r="K150" i="64" s="1"/>
  <c r="J162" i="64"/>
  <c r="H162" i="64"/>
  <c r="G162" i="64"/>
  <c r="F162" i="64"/>
  <c r="E162" i="64"/>
  <c r="D162" i="64"/>
  <c r="I161" i="64"/>
  <c r="C161" i="64"/>
  <c r="I160" i="64"/>
  <c r="C160" i="64"/>
  <c r="I159" i="64"/>
  <c r="C159" i="64"/>
  <c r="I158" i="64"/>
  <c r="C158" i="64"/>
  <c r="I157" i="64"/>
  <c r="C157" i="64"/>
  <c r="I156" i="64"/>
  <c r="C156" i="64"/>
  <c r="N155" i="64"/>
  <c r="M155" i="64"/>
  <c r="L155" i="64"/>
  <c r="K155" i="64"/>
  <c r="J155" i="64"/>
  <c r="H155" i="64"/>
  <c r="G155" i="64"/>
  <c r="F155" i="64"/>
  <c r="E155" i="64"/>
  <c r="D155" i="64"/>
  <c r="I154" i="64"/>
  <c r="C154" i="64"/>
  <c r="I153" i="64"/>
  <c r="C153" i="64"/>
  <c r="I152" i="64"/>
  <c r="C152" i="64"/>
  <c r="N151" i="64"/>
  <c r="M151" i="64"/>
  <c r="L151" i="64"/>
  <c r="K151" i="64"/>
  <c r="J151" i="64"/>
  <c r="H151" i="64"/>
  <c r="H150" i="64" s="1"/>
  <c r="G151" i="64"/>
  <c r="F151" i="64"/>
  <c r="E151" i="64"/>
  <c r="D151" i="64"/>
  <c r="I149" i="64"/>
  <c r="C149" i="64"/>
  <c r="I148" i="64"/>
  <c r="C148" i="64"/>
  <c r="I147" i="64"/>
  <c r="C147" i="64"/>
  <c r="N146" i="64"/>
  <c r="M146" i="64"/>
  <c r="L146" i="64"/>
  <c r="K146" i="64"/>
  <c r="J146" i="64"/>
  <c r="H146" i="64"/>
  <c r="G146" i="64"/>
  <c r="F146" i="64"/>
  <c r="E146" i="64"/>
  <c r="D146" i="64"/>
  <c r="I145" i="64"/>
  <c r="C145" i="64"/>
  <c r="I144" i="64"/>
  <c r="C144" i="64"/>
  <c r="I143" i="64"/>
  <c r="C143" i="64"/>
  <c r="N142" i="64"/>
  <c r="N141" i="64" s="1"/>
  <c r="M142" i="64"/>
  <c r="M141" i="64" s="1"/>
  <c r="L142" i="64"/>
  <c r="K142" i="64"/>
  <c r="K141" i="64" s="1"/>
  <c r="J142" i="64"/>
  <c r="H142" i="64"/>
  <c r="H141" i="64" s="1"/>
  <c r="G142" i="64"/>
  <c r="G141" i="64" s="1"/>
  <c r="F142" i="64"/>
  <c r="F141" i="64" s="1"/>
  <c r="E142" i="64"/>
  <c r="E141" i="64" s="1"/>
  <c r="D142" i="64"/>
  <c r="D141" i="64" s="1"/>
  <c r="L141" i="64"/>
  <c r="I140" i="64"/>
  <c r="C140" i="64"/>
  <c r="I139" i="64"/>
  <c r="C139" i="64"/>
  <c r="N138" i="64"/>
  <c r="M138" i="64"/>
  <c r="L138" i="64"/>
  <c r="K138" i="64"/>
  <c r="J138" i="64"/>
  <c r="H138" i="64"/>
  <c r="G138" i="64"/>
  <c r="F138" i="64"/>
  <c r="E138" i="64"/>
  <c r="D138" i="64"/>
  <c r="I137" i="64"/>
  <c r="C137" i="64"/>
  <c r="I136" i="64"/>
  <c r="C136" i="64"/>
  <c r="I135" i="64"/>
  <c r="C135" i="64"/>
  <c r="N134" i="64"/>
  <c r="M134" i="64"/>
  <c r="L134" i="64"/>
  <c r="K134" i="64"/>
  <c r="J134" i="64"/>
  <c r="H134" i="64"/>
  <c r="G134" i="64"/>
  <c r="F134" i="64"/>
  <c r="E134" i="64"/>
  <c r="D134" i="64"/>
  <c r="I133" i="64"/>
  <c r="C133" i="64"/>
  <c r="I132" i="64"/>
  <c r="C132" i="64"/>
  <c r="I131" i="64"/>
  <c r="C131" i="64"/>
  <c r="N130" i="64"/>
  <c r="N128" i="64" s="1"/>
  <c r="M130" i="64"/>
  <c r="M128" i="64" s="1"/>
  <c r="L130" i="64"/>
  <c r="K130" i="64"/>
  <c r="K128" i="64" s="1"/>
  <c r="K127" i="64" s="1"/>
  <c r="J130" i="64"/>
  <c r="H130" i="64"/>
  <c r="G130" i="64"/>
  <c r="G128" i="64" s="1"/>
  <c r="F130" i="64"/>
  <c r="F128" i="64" s="1"/>
  <c r="E130" i="64"/>
  <c r="E128" i="64" s="1"/>
  <c r="D130" i="64"/>
  <c r="I129" i="64"/>
  <c r="C129" i="64"/>
  <c r="I126" i="64"/>
  <c r="C126" i="64"/>
  <c r="I125" i="64"/>
  <c r="C125" i="64"/>
  <c r="I124" i="64"/>
  <c r="C124" i="64"/>
  <c r="I123" i="64"/>
  <c r="C123" i="64"/>
  <c r="I122" i="64"/>
  <c r="C122" i="64"/>
  <c r="I121" i="64"/>
  <c r="C121" i="64"/>
  <c r="I120" i="64"/>
  <c r="C120" i="64"/>
  <c r="I119" i="64"/>
  <c r="C119" i="64"/>
  <c r="I118" i="64"/>
  <c r="C118" i="64"/>
  <c r="I117" i="64"/>
  <c r="C117" i="64"/>
  <c r="N116" i="64"/>
  <c r="M116" i="64"/>
  <c r="L116" i="64"/>
  <c r="K116" i="64"/>
  <c r="J116" i="64"/>
  <c r="H116" i="64"/>
  <c r="G116" i="64"/>
  <c r="F116" i="64"/>
  <c r="E116" i="64"/>
  <c r="D116" i="64"/>
  <c r="I115" i="64"/>
  <c r="C115" i="64"/>
  <c r="I114" i="64"/>
  <c r="C114" i="64"/>
  <c r="N113" i="64"/>
  <c r="M113" i="64"/>
  <c r="L113" i="64"/>
  <c r="K113" i="64"/>
  <c r="J113" i="64"/>
  <c r="H113" i="64"/>
  <c r="G113" i="64"/>
  <c r="F113" i="64"/>
  <c r="E113" i="64"/>
  <c r="D113" i="64"/>
  <c r="I112" i="64"/>
  <c r="C112" i="64"/>
  <c r="I111" i="64"/>
  <c r="C111" i="64"/>
  <c r="N110" i="64"/>
  <c r="M110" i="64"/>
  <c r="L110" i="64"/>
  <c r="K110" i="64"/>
  <c r="J110" i="64"/>
  <c r="H110" i="64"/>
  <c r="G110" i="64"/>
  <c r="F110" i="64"/>
  <c r="E110" i="64"/>
  <c r="D110" i="64"/>
  <c r="I109" i="64"/>
  <c r="C109" i="64"/>
  <c r="I108" i="64"/>
  <c r="C108" i="64"/>
  <c r="N107" i="64"/>
  <c r="M107" i="64"/>
  <c r="L107" i="64"/>
  <c r="K107" i="64"/>
  <c r="J107" i="64"/>
  <c r="H107" i="64"/>
  <c r="G107" i="64"/>
  <c r="F107" i="64"/>
  <c r="E107" i="64"/>
  <c r="D107" i="64"/>
  <c r="I106" i="64"/>
  <c r="C106" i="64"/>
  <c r="I105" i="64"/>
  <c r="C105" i="64"/>
  <c r="N104" i="64"/>
  <c r="M104" i="64"/>
  <c r="L104" i="64"/>
  <c r="K104" i="64"/>
  <c r="J104" i="64"/>
  <c r="H104" i="64"/>
  <c r="G104" i="64"/>
  <c r="F104" i="64"/>
  <c r="E104" i="64"/>
  <c r="D104" i="64"/>
  <c r="I102" i="64"/>
  <c r="C102" i="64"/>
  <c r="I101" i="64"/>
  <c r="C101" i="64"/>
  <c r="N100" i="64"/>
  <c r="M100" i="64"/>
  <c r="L100" i="64"/>
  <c r="K100" i="64"/>
  <c r="J100" i="64"/>
  <c r="H100" i="64"/>
  <c r="G100" i="64"/>
  <c r="F100" i="64"/>
  <c r="E100" i="64"/>
  <c r="D100" i="64"/>
  <c r="I99" i="64"/>
  <c r="C99" i="64"/>
  <c r="I98" i="64"/>
  <c r="C98" i="64"/>
  <c r="N97" i="64"/>
  <c r="M97" i="64"/>
  <c r="M94" i="64" s="1"/>
  <c r="L97" i="64"/>
  <c r="L94" i="64" s="1"/>
  <c r="K97" i="64"/>
  <c r="K94" i="64" s="1"/>
  <c r="J97" i="64"/>
  <c r="J94" i="64" s="1"/>
  <c r="H97" i="64"/>
  <c r="H94" i="64" s="1"/>
  <c r="G97" i="64"/>
  <c r="G94" i="64" s="1"/>
  <c r="F97" i="64"/>
  <c r="F94" i="64" s="1"/>
  <c r="E97" i="64"/>
  <c r="E94" i="64" s="1"/>
  <c r="D97" i="64"/>
  <c r="I96" i="64"/>
  <c r="C96" i="64"/>
  <c r="I95" i="64"/>
  <c r="C95" i="64"/>
  <c r="N94" i="64"/>
  <c r="I93" i="64"/>
  <c r="C93" i="64"/>
  <c r="I92" i="64"/>
  <c r="C92" i="64"/>
  <c r="N91" i="64"/>
  <c r="M91" i="64"/>
  <c r="L91" i="64"/>
  <c r="K91" i="64"/>
  <c r="J91" i="64"/>
  <c r="H91" i="64"/>
  <c r="G91" i="64"/>
  <c r="F91" i="64"/>
  <c r="E91" i="64"/>
  <c r="D91" i="64"/>
  <c r="I90" i="64"/>
  <c r="C90" i="64"/>
  <c r="I89" i="64"/>
  <c r="C89" i="64"/>
  <c r="N88" i="64"/>
  <c r="M88" i="64"/>
  <c r="L88" i="64"/>
  <c r="K88" i="64"/>
  <c r="J88" i="64"/>
  <c r="H88" i="64"/>
  <c r="G88" i="64"/>
  <c r="F88" i="64"/>
  <c r="E88" i="64"/>
  <c r="D88" i="64"/>
  <c r="I86" i="64"/>
  <c r="C86" i="64"/>
  <c r="I85" i="64"/>
  <c r="C84" i="64"/>
  <c r="N83" i="64"/>
  <c r="M83" i="64"/>
  <c r="L83" i="64"/>
  <c r="K83" i="64"/>
  <c r="J83" i="64"/>
  <c r="H83" i="64"/>
  <c r="G83" i="64"/>
  <c r="F83" i="64"/>
  <c r="E83" i="64"/>
  <c r="D83" i="64"/>
  <c r="I82" i="64"/>
  <c r="C82" i="64"/>
  <c r="I81" i="64"/>
  <c r="C81" i="64"/>
  <c r="N80" i="64"/>
  <c r="N77" i="64" s="1"/>
  <c r="N74" i="64" s="1"/>
  <c r="M80" i="64"/>
  <c r="M77" i="64" s="1"/>
  <c r="M74" i="64" s="1"/>
  <c r="L80" i="64"/>
  <c r="L77" i="64" s="1"/>
  <c r="L74" i="64" s="1"/>
  <c r="K80" i="64"/>
  <c r="K77" i="64" s="1"/>
  <c r="K74" i="64" s="1"/>
  <c r="J80" i="64"/>
  <c r="H80" i="64"/>
  <c r="H77" i="64" s="1"/>
  <c r="H74" i="64" s="1"/>
  <c r="G80" i="64"/>
  <c r="G77" i="64" s="1"/>
  <c r="G74" i="64" s="1"/>
  <c r="F80" i="64"/>
  <c r="F77" i="64" s="1"/>
  <c r="F74" i="64" s="1"/>
  <c r="E80" i="64"/>
  <c r="E77" i="64" s="1"/>
  <c r="E74" i="64" s="1"/>
  <c r="D80" i="64"/>
  <c r="I79" i="64"/>
  <c r="C79" i="64"/>
  <c r="I78" i="64"/>
  <c r="C78" i="64"/>
  <c r="J77" i="64"/>
  <c r="J74" i="64" s="1"/>
  <c r="I76" i="64"/>
  <c r="C75" i="64"/>
  <c r="I73" i="64"/>
  <c r="I72" i="64"/>
  <c r="I71" i="64"/>
  <c r="N70" i="64"/>
  <c r="N57" i="64" s="1"/>
  <c r="M70" i="64"/>
  <c r="M57" i="64" s="1"/>
  <c r="L70" i="64"/>
  <c r="L57" i="64" s="1"/>
  <c r="K70" i="64"/>
  <c r="K57" i="64" s="1"/>
  <c r="J70" i="64"/>
  <c r="J57" i="64" s="1"/>
  <c r="C69" i="64"/>
  <c r="C68" i="64"/>
  <c r="C67" i="64"/>
  <c r="C66" i="64"/>
  <c r="H65" i="64"/>
  <c r="G65" i="64"/>
  <c r="F65" i="64"/>
  <c r="E65" i="64"/>
  <c r="D65" i="64"/>
  <c r="C64" i="64"/>
  <c r="C63" i="64"/>
  <c r="H62" i="64"/>
  <c r="G62" i="64"/>
  <c r="F62" i="64"/>
  <c r="E62" i="64"/>
  <c r="D62" i="64"/>
  <c r="C61" i="64"/>
  <c r="C60" i="64"/>
  <c r="H59" i="64"/>
  <c r="G59" i="64"/>
  <c r="F59" i="64"/>
  <c r="E59" i="64"/>
  <c r="D59" i="64"/>
  <c r="I56" i="64"/>
  <c r="C55" i="64"/>
  <c r="C54" i="64"/>
  <c r="H53" i="64"/>
  <c r="H52" i="64" s="1"/>
  <c r="G53" i="64"/>
  <c r="G52" i="64" s="1"/>
  <c r="F53" i="64"/>
  <c r="E53" i="64"/>
  <c r="E52" i="64" s="1"/>
  <c r="D53" i="64"/>
  <c r="D52" i="64" s="1"/>
  <c r="N52" i="64"/>
  <c r="N41" i="64" s="1"/>
  <c r="M52" i="64"/>
  <c r="L52" i="64"/>
  <c r="K52" i="64"/>
  <c r="J52" i="64"/>
  <c r="F52" i="64"/>
  <c r="I51" i="64"/>
  <c r="I50" i="64"/>
  <c r="N49" i="64"/>
  <c r="M49" i="64"/>
  <c r="M41" i="64" s="1"/>
  <c r="L49" i="64"/>
  <c r="K49" i="64"/>
  <c r="J49" i="64"/>
  <c r="C48" i="64"/>
  <c r="C47" i="64"/>
  <c r="H46" i="64"/>
  <c r="G46" i="64"/>
  <c r="F46" i="64"/>
  <c r="E46" i="64"/>
  <c r="D46" i="64"/>
  <c r="C45" i="64"/>
  <c r="C44" i="64"/>
  <c r="H43" i="64"/>
  <c r="G43" i="64"/>
  <c r="F43" i="64"/>
  <c r="E43" i="64"/>
  <c r="D43" i="64"/>
  <c r="I40" i="64"/>
  <c r="C40" i="64"/>
  <c r="I39" i="64"/>
  <c r="C39" i="64"/>
  <c r="I38" i="64"/>
  <c r="C38" i="64"/>
  <c r="I37" i="64"/>
  <c r="C37" i="64"/>
  <c r="N36" i="64"/>
  <c r="N31" i="64" s="1"/>
  <c r="M36" i="64"/>
  <c r="M31" i="64" s="1"/>
  <c r="L36" i="64"/>
  <c r="K36" i="64"/>
  <c r="J36" i="64"/>
  <c r="H36" i="64"/>
  <c r="H31" i="64" s="1"/>
  <c r="G36" i="64"/>
  <c r="G31" i="64" s="1"/>
  <c r="F36" i="64"/>
  <c r="F31" i="64" s="1"/>
  <c r="E36" i="64"/>
  <c r="E31" i="64" s="1"/>
  <c r="D36" i="64"/>
  <c r="D31" i="64" s="1"/>
  <c r="I35" i="64"/>
  <c r="C35" i="64"/>
  <c r="I34" i="64"/>
  <c r="C34" i="64"/>
  <c r="N33" i="64"/>
  <c r="M33" i="64"/>
  <c r="L33" i="64"/>
  <c r="K33" i="64"/>
  <c r="J33" i="64"/>
  <c r="H33" i="64"/>
  <c r="G33" i="64"/>
  <c r="F33" i="64"/>
  <c r="E33" i="64"/>
  <c r="D33" i="64"/>
  <c r="I32" i="64"/>
  <c r="C32" i="64"/>
  <c r="L31" i="64"/>
  <c r="K31" i="64"/>
  <c r="I30" i="64"/>
  <c r="C30" i="64"/>
  <c r="I29" i="64"/>
  <c r="C29" i="64"/>
  <c r="I28" i="64"/>
  <c r="C28" i="64"/>
  <c r="I27" i="64"/>
  <c r="C27" i="64"/>
  <c r="N26" i="64"/>
  <c r="M26" i="64"/>
  <c r="L26" i="64"/>
  <c r="K26" i="64"/>
  <c r="J26" i="64"/>
  <c r="H26" i="64"/>
  <c r="G26" i="64"/>
  <c r="F26" i="64"/>
  <c r="E26" i="64"/>
  <c r="D26" i="64"/>
  <c r="I25" i="64"/>
  <c r="C25" i="64"/>
  <c r="I24" i="64"/>
  <c r="C24" i="64"/>
  <c r="N23" i="64"/>
  <c r="N20" i="64" s="1"/>
  <c r="M23" i="64"/>
  <c r="M20" i="64" s="1"/>
  <c r="L23" i="64"/>
  <c r="L20" i="64" s="1"/>
  <c r="K23" i="64"/>
  <c r="K20" i="64" s="1"/>
  <c r="J23" i="64"/>
  <c r="J20" i="64" s="1"/>
  <c r="H23" i="64"/>
  <c r="H20" i="64" s="1"/>
  <c r="G23" i="64"/>
  <c r="G20" i="64" s="1"/>
  <c r="F23" i="64"/>
  <c r="F20" i="64" s="1"/>
  <c r="E23" i="64"/>
  <c r="E20" i="64" s="1"/>
  <c r="D23" i="64"/>
  <c r="D20" i="64" s="1"/>
  <c r="I22" i="64"/>
  <c r="C22" i="64"/>
  <c r="I21" i="64"/>
  <c r="C21" i="64"/>
  <c r="I19" i="64"/>
  <c r="C19" i="64"/>
  <c r="I18" i="64"/>
  <c r="C18" i="64"/>
  <c r="N17" i="64"/>
  <c r="M17" i="64"/>
  <c r="L17" i="64"/>
  <c r="K17" i="64"/>
  <c r="J17" i="64"/>
  <c r="H17" i="64"/>
  <c r="G17" i="64"/>
  <c r="F17" i="64"/>
  <c r="E17" i="64"/>
  <c r="D17" i="64"/>
  <c r="I16" i="64"/>
  <c r="C16" i="64"/>
  <c r="I15" i="64"/>
  <c r="C15" i="64"/>
  <c r="N14" i="64"/>
  <c r="M14" i="64"/>
  <c r="L14" i="64"/>
  <c r="K14" i="64"/>
  <c r="J14" i="64"/>
  <c r="H14" i="64"/>
  <c r="G14" i="64"/>
  <c r="F14" i="64"/>
  <c r="E14" i="64"/>
  <c r="D14" i="64"/>
  <c r="I12" i="64"/>
  <c r="C12" i="64"/>
  <c r="E19" i="63"/>
  <c r="D19" i="63"/>
  <c r="C18" i="63"/>
  <c r="C17" i="63"/>
  <c r="C16" i="63"/>
  <c r="C15" i="63"/>
  <c r="C14" i="63"/>
  <c r="E13" i="63"/>
  <c r="D13" i="63"/>
  <c r="C12" i="63"/>
  <c r="C11" i="63"/>
  <c r="C10" i="63"/>
  <c r="C9" i="63"/>
  <c r="C8" i="63"/>
  <c r="D342" i="64" l="1"/>
  <c r="M342" i="64"/>
  <c r="M13" i="64"/>
  <c r="M11" i="64" s="1"/>
  <c r="E353" i="64"/>
  <c r="H248" i="64"/>
  <c r="H342" i="64"/>
  <c r="H341" i="64" s="1"/>
  <c r="H336" i="64" s="1"/>
  <c r="F353" i="64"/>
  <c r="K103" i="64"/>
  <c r="H316" i="64"/>
  <c r="F58" i="64"/>
  <c r="F57" i="64" s="1"/>
  <c r="K189" i="64"/>
  <c r="C213" i="64"/>
  <c r="K205" i="64"/>
  <c r="E316" i="64"/>
  <c r="E342" i="64"/>
  <c r="E341" i="64" s="1"/>
  <c r="E336" i="64" s="1"/>
  <c r="N342" i="64"/>
  <c r="L342" i="64"/>
  <c r="L316" i="64"/>
  <c r="F150" i="64"/>
  <c r="F206" i="64"/>
  <c r="F205" i="64" s="1"/>
  <c r="G206" i="64"/>
  <c r="D237" i="64"/>
  <c r="M237" i="64"/>
  <c r="M178" i="64" s="1"/>
  <c r="H237" i="64"/>
  <c r="L272" i="64"/>
  <c r="H295" i="64"/>
  <c r="H294" i="64" s="1"/>
  <c r="M295" i="64"/>
  <c r="G342" i="64"/>
  <c r="L103" i="64"/>
  <c r="I146" i="64"/>
  <c r="K342" i="64"/>
  <c r="F42" i="64"/>
  <c r="F41" i="64" s="1"/>
  <c r="E87" i="64"/>
  <c r="N87" i="64"/>
  <c r="J189" i="64"/>
  <c r="L189" i="64"/>
  <c r="E237" i="64"/>
  <c r="N237" i="64"/>
  <c r="G237" i="64"/>
  <c r="I244" i="64"/>
  <c r="D353" i="64"/>
  <c r="K353" i="64"/>
  <c r="C100" i="64"/>
  <c r="N150" i="64"/>
  <c r="F237" i="64"/>
  <c r="G248" i="64"/>
  <c r="I267" i="64"/>
  <c r="K316" i="64"/>
  <c r="M341" i="64"/>
  <c r="M336" i="64" s="1"/>
  <c r="I142" i="64"/>
  <c r="N205" i="64"/>
  <c r="M316" i="64"/>
  <c r="F103" i="64"/>
  <c r="F10" i="64" s="1"/>
  <c r="G205" i="64"/>
  <c r="H272" i="64"/>
  <c r="H9" i="66"/>
  <c r="D341" i="64"/>
  <c r="J41" i="64"/>
  <c r="G103" i="64"/>
  <c r="E189" i="64"/>
  <c r="N189" i="64"/>
  <c r="G189" i="64"/>
  <c r="G178" i="64" s="1"/>
  <c r="L237" i="64"/>
  <c r="K248" i="64"/>
  <c r="N316" i="64"/>
  <c r="H353" i="64"/>
  <c r="F87" i="64"/>
  <c r="I257" i="64"/>
  <c r="J248" i="64"/>
  <c r="M247" i="64"/>
  <c r="I343" i="64"/>
  <c r="G354" i="4"/>
  <c r="D336" i="64"/>
  <c r="F13" i="64"/>
  <c r="F11" i="64" s="1"/>
  <c r="K87" i="64"/>
  <c r="G13" i="64"/>
  <c r="G11" i="64" s="1"/>
  <c r="I138" i="64"/>
  <c r="I201" i="64"/>
  <c r="I296" i="64"/>
  <c r="D9" i="66"/>
  <c r="G9" i="66"/>
  <c r="I9" i="65"/>
  <c r="G42" i="64"/>
  <c r="G41" i="64" s="1"/>
  <c r="H103" i="64"/>
  <c r="M103" i="64"/>
  <c r="G150" i="64"/>
  <c r="L150" i="64"/>
  <c r="I166" i="64"/>
  <c r="I185" i="64"/>
  <c r="L205" i="64"/>
  <c r="L178" i="64" s="1"/>
  <c r="E294" i="64"/>
  <c r="I313" i="64"/>
  <c r="I354" i="64"/>
  <c r="N353" i="64"/>
  <c r="G353" i="64"/>
  <c r="G341" i="64" s="1"/>
  <c r="G336" i="64" s="1"/>
  <c r="L353" i="64"/>
  <c r="L341" i="64" s="1"/>
  <c r="L336" i="64" s="1"/>
  <c r="I364" i="64"/>
  <c r="I9" i="66"/>
  <c r="E9" i="65"/>
  <c r="F9" i="65"/>
  <c r="M87" i="64"/>
  <c r="G127" i="64"/>
  <c r="G9" i="65"/>
  <c r="I70" i="64"/>
  <c r="I88" i="64"/>
  <c r="G87" i="64"/>
  <c r="M294" i="64"/>
  <c r="C318" i="64"/>
  <c r="C332" i="64"/>
  <c r="F9" i="66"/>
  <c r="C9" i="65"/>
  <c r="K13" i="64"/>
  <c r="K11" i="64" s="1"/>
  <c r="C17" i="64"/>
  <c r="E13" i="64"/>
  <c r="E11" i="64" s="1"/>
  <c r="J13" i="64"/>
  <c r="J11" i="64" s="1"/>
  <c r="N13" i="64"/>
  <c r="N11" i="64" s="1"/>
  <c r="N10" i="64" s="1"/>
  <c r="E42" i="64"/>
  <c r="E41" i="64" s="1"/>
  <c r="G58" i="64"/>
  <c r="G57" i="64" s="1"/>
  <c r="C80" i="64"/>
  <c r="E103" i="64"/>
  <c r="I104" i="64"/>
  <c r="N103" i="64"/>
  <c r="I110" i="64"/>
  <c r="I116" i="64"/>
  <c r="D189" i="64"/>
  <c r="H189" i="64"/>
  <c r="M189" i="64"/>
  <c r="I189" i="64" s="1"/>
  <c r="C193" i="64"/>
  <c r="C199" i="64"/>
  <c r="M205" i="64"/>
  <c r="D316" i="64"/>
  <c r="E9" i="66"/>
  <c r="M10" i="64"/>
  <c r="E127" i="64"/>
  <c r="G295" i="64"/>
  <c r="G294" i="64" s="1"/>
  <c r="C26" i="64"/>
  <c r="C52" i="64"/>
  <c r="C65" i="64"/>
  <c r="C91" i="64"/>
  <c r="L87" i="64"/>
  <c r="I100" i="64"/>
  <c r="C107" i="64"/>
  <c r="C113" i="64"/>
  <c r="C151" i="64"/>
  <c r="C155" i="64"/>
  <c r="M150" i="64"/>
  <c r="I190" i="64"/>
  <c r="I196" i="64"/>
  <c r="J199" i="64"/>
  <c r="I199" i="64" s="1"/>
  <c r="C210" i="64"/>
  <c r="C234" i="64"/>
  <c r="E248" i="64"/>
  <c r="E247" i="64" s="1"/>
  <c r="C257" i="64"/>
  <c r="C267" i="64"/>
  <c r="G272" i="64"/>
  <c r="I285" i="64"/>
  <c r="C296" i="64"/>
  <c r="C308" i="64"/>
  <c r="C313" i="64"/>
  <c r="I317" i="64"/>
  <c r="I325" i="64"/>
  <c r="C343" i="64"/>
  <c r="C354" i="64"/>
  <c r="C364" i="64"/>
  <c r="C9" i="66"/>
  <c r="K272" i="64"/>
  <c r="K247" i="64" s="1"/>
  <c r="I308" i="64"/>
  <c r="C19" i="63"/>
  <c r="C14" i="64"/>
  <c r="H13" i="64"/>
  <c r="H11" i="64" s="1"/>
  <c r="C20" i="64"/>
  <c r="L13" i="64"/>
  <c r="L11" i="64" s="1"/>
  <c r="I11" i="64" s="1"/>
  <c r="I26" i="64"/>
  <c r="C33" i="64"/>
  <c r="I49" i="64"/>
  <c r="I57" i="64"/>
  <c r="D58" i="64"/>
  <c r="D57" i="64" s="1"/>
  <c r="H58" i="64"/>
  <c r="H57" i="64" s="1"/>
  <c r="C62" i="64"/>
  <c r="C83" i="64"/>
  <c r="C97" i="64"/>
  <c r="H87" i="64"/>
  <c r="J103" i="64"/>
  <c r="L128" i="64"/>
  <c r="L127" i="64" s="1"/>
  <c r="J141" i="64"/>
  <c r="I141" i="64" s="1"/>
  <c r="I151" i="64"/>
  <c r="E150" i="64"/>
  <c r="I155" i="64"/>
  <c r="J182" i="64"/>
  <c r="J179" i="64" s="1"/>
  <c r="I179" i="64" s="1"/>
  <c r="C190" i="64"/>
  <c r="C196" i="64"/>
  <c r="I241" i="64"/>
  <c r="I262" i="64"/>
  <c r="C273" i="64"/>
  <c r="C285" i="64"/>
  <c r="N295" i="64"/>
  <c r="N294" i="64" s="1"/>
  <c r="I309" i="64"/>
  <c r="F317" i="64"/>
  <c r="C317" i="64" s="1"/>
  <c r="C325" i="64"/>
  <c r="J342" i="64"/>
  <c r="I348" i="64"/>
  <c r="I359" i="64"/>
  <c r="H9" i="65"/>
  <c r="L41" i="64"/>
  <c r="I41" i="64" s="1"/>
  <c r="I227" i="64"/>
  <c r="C13" i="63"/>
  <c r="I14" i="64"/>
  <c r="C23" i="64"/>
  <c r="I33" i="64"/>
  <c r="C46" i="64"/>
  <c r="K41" i="64"/>
  <c r="I83" i="64"/>
  <c r="J87" i="64"/>
  <c r="C88" i="64"/>
  <c r="C104" i="64"/>
  <c r="C110" i="64"/>
  <c r="C116" i="64"/>
  <c r="C130" i="64"/>
  <c r="M127" i="64"/>
  <c r="C134" i="64"/>
  <c r="H128" i="64"/>
  <c r="H127" i="64" s="1"/>
  <c r="C138" i="64"/>
  <c r="C142" i="64"/>
  <c r="C162" i="64"/>
  <c r="C166" i="64"/>
  <c r="C185" i="64"/>
  <c r="I193" i="64"/>
  <c r="E206" i="64"/>
  <c r="E205" i="64" s="1"/>
  <c r="E178" i="64" s="1"/>
  <c r="C216" i="64"/>
  <c r="C238" i="64"/>
  <c r="C244" i="64"/>
  <c r="C262" i="64"/>
  <c r="N272" i="64"/>
  <c r="N247" i="64" s="1"/>
  <c r="L295" i="64"/>
  <c r="L294" i="64" s="1"/>
  <c r="K295" i="64"/>
  <c r="K294" i="64" s="1"/>
  <c r="C309" i="64"/>
  <c r="I318" i="64"/>
  <c r="I332" i="64"/>
  <c r="C348" i="64"/>
  <c r="C359" i="64"/>
  <c r="D9" i="65"/>
  <c r="I20" i="64"/>
  <c r="D103" i="64"/>
  <c r="D13" i="64"/>
  <c r="C31" i="64"/>
  <c r="I52" i="64"/>
  <c r="I74" i="64"/>
  <c r="I80" i="64"/>
  <c r="I91" i="64"/>
  <c r="I97" i="64"/>
  <c r="I107" i="64"/>
  <c r="I113" i="64"/>
  <c r="D128" i="64"/>
  <c r="I130" i="64"/>
  <c r="J128" i="64"/>
  <c r="N127" i="64"/>
  <c r="I134" i="64"/>
  <c r="I234" i="64"/>
  <c r="J231" i="64"/>
  <c r="I231" i="64" s="1"/>
  <c r="C59" i="64"/>
  <c r="E58" i="64"/>
  <c r="C53" i="64"/>
  <c r="D77" i="64"/>
  <c r="D94" i="64"/>
  <c r="F127" i="64"/>
  <c r="C141" i="64"/>
  <c r="K178" i="64"/>
  <c r="I17" i="64"/>
  <c r="I23" i="64"/>
  <c r="C36" i="64"/>
  <c r="I36" i="64"/>
  <c r="J31" i="64"/>
  <c r="I31" i="64" s="1"/>
  <c r="C43" i="64"/>
  <c r="D42" i="64"/>
  <c r="H42" i="64"/>
  <c r="H41" i="64" s="1"/>
  <c r="I77" i="64"/>
  <c r="I94" i="64"/>
  <c r="I238" i="64"/>
  <c r="J237" i="64"/>
  <c r="I338" i="64"/>
  <c r="D150" i="64"/>
  <c r="J150" i="64"/>
  <c r="I162" i="64"/>
  <c r="D182" i="64"/>
  <c r="F189" i="64"/>
  <c r="F178" i="64" s="1"/>
  <c r="C231" i="64"/>
  <c r="C241" i="64"/>
  <c r="I273" i="64"/>
  <c r="I279" i="64"/>
  <c r="J272" i="64"/>
  <c r="I302" i="64"/>
  <c r="J295" i="64"/>
  <c r="J316" i="64"/>
  <c r="I316" i="64" s="1"/>
  <c r="C338" i="64"/>
  <c r="F342" i="64"/>
  <c r="C207" i="64"/>
  <c r="D206" i="64"/>
  <c r="H206" i="64"/>
  <c r="H205" i="64" s="1"/>
  <c r="H178" i="64" s="1"/>
  <c r="I223" i="64"/>
  <c r="L252" i="64"/>
  <c r="L248" i="64" s="1"/>
  <c r="L247" i="64" s="1"/>
  <c r="F272" i="64"/>
  <c r="F247" i="64" s="1"/>
  <c r="C279" i="64"/>
  <c r="F295" i="64"/>
  <c r="F294" i="64" s="1"/>
  <c r="C302" i="64"/>
  <c r="F316" i="64"/>
  <c r="J353" i="64"/>
  <c r="C146" i="64"/>
  <c r="C252" i="64"/>
  <c r="D248" i="64"/>
  <c r="H247" i="64"/>
  <c r="D272" i="64"/>
  <c r="D295" i="64"/>
  <c r="F63" i="5"/>
  <c r="F70" i="5"/>
  <c r="D70" i="5"/>
  <c r="D77" i="5"/>
  <c r="D84" i="5"/>
  <c r="D205" i="55"/>
  <c r="C237" i="64" l="1"/>
  <c r="I182" i="64"/>
  <c r="I342" i="64"/>
  <c r="N178" i="64"/>
  <c r="C316" i="64"/>
  <c r="G10" i="64"/>
  <c r="G170" i="64" s="1"/>
  <c r="I87" i="64"/>
  <c r="K341" i="64"/>
  <c r="K336" i="64" s="1"/>
  <c r="E371" i="64"/>
  <c r="C353" i="64"/>
  <c r="N341" i="64"/>
  <c r="N336" i="64" s="1"/>
  <c r="N371" i="64" s="1"/>
  <c r="I237" i="64"/>
  <c r="G247" i="64"/>
  <c r="G371" i="64" s="1"/>
  <c r="K10" i="64"/>
  <c r="K170" i="64" s="1"/>
  <c r="M170" i="64"/>
  <c r="C272" i="64"/>
  <c r="H10" i="64"/>
  <c r="H170" i="64" s="1"/>
  <c r="K371" i="64"/>
  <c r="I103" i="64"/>
  <c r="M371" i="64"/>
  <c r="C103" i="64"/>
  <c r="L371" i="64"/>
  <c r="I248" i="64"/>
  <c r="I353" i="64"/>
  <c r="C150" i="64"/>
  <c r="L10" i="64"/>
  <c r="L170" i="64" s="1"/>
  <c r="H371" i="64"/>
  <c r="I150" i="64"/>
  <c r="I252" i="64"/>
  <c r="I13" i="64"/>
  <c r="N170" i="64"/>
  <c r="J341" i="64"/>
  <c r="C189" i="64"/>
  <c r="I272" i="64"/>
  <c r="J247" i="64"/>
  <c r="I247" i="64" s="1"/>
  <c r="J205" i="64"/>
  <c r="C13" i="64"/>
  <c r="D11" i="64"/>
  <c r="D247" i="64"/>
  <c r="C247" i="64" s="1"/>
  <c r="C248" i="64"/>
  <c r="D205" i="64"/>
  <c r="C205" i="64" s="1"/>
  <c r="C206" i="64"/>
  <c r="C342" i="64"/>
  <c r="F341" i="64"/>
  <c r="J10" i="64"/>
  <c r="C128" i="64"/>
  <c r="D127" i="64"/>
  <c r="C127" i="64" s="1"/>
  <c r="F170" i="64"/>
  <c r="D41" i="64"/>
  <c r="C41" i="64" s="1"/>
  <c r="C42" i="64"/>
  <c r="C94" i="64"/>
  <c r="D87" i="64"/>
  <c r="C87" i="64" s="1"/>
  <c r="E57" i="64"/>
  <c r="C58" i="64"/>
  <c r="C295" i="64"/>
  <c r="D294" i="64"/>
  <c r="C294" i="64" s="1"/>
  <c r="J294" i="64"/>
  <c r="I294" i="64" s="1"/>
  <c r="I295" i="64"/>
  <c r="C182" i="64"/>
  <c r="D179" i="64"/>
  <c r="C77" i="64"/>
  <c r="D74" i="64"/>
  <c r="C74" i="64" s="1"/>
  <c r="J127" i="64"/>
  <c r="I127" i="64" s="1"/>
  <c r="I128" i="64"/>
  <c r="AD218" i="56"/>
  <c r="AC218" i="56"/>
  <c r="AB218" i="56"/>
  <c r="AA218" i="56"/>
  <c r="Z218" i="56"/>
  <c r="Y218" i="56"/>
  <c r="X218" i="56"/>
  <c r="W218" i="56"/>
  <c r="V218" i="56"/>
  <c r="U218" i="56"/>
  <c r="T218" i="56"/>
  <c r="S218" i="56"/>
  <c r="R218" i="56"/>
  <c r="Q218" i="56"/>
  <c r="P218" i="56"/>
  <c r="O218" i="56"/>
  <c r="N218" i="56"/>
  <c r="M218" i="56"/>
  <c r="L218" i="56"/>
  <c r="K218" i="56"/>
  <c r="J218" i="56"/>
  <c r="I218" i="56"/>
  <c r="H218" i="56"/>
  <c r="G218" i="56"/>
  <c r="F218" i="56"/>
  <c r="E218" i="56"/>
  <c r="D218" i="56"/>
  <c r="C218" i="56"/>
  <c r="AD217" i="56"/>
  <c r="AC217" i="56"/>
  <c r="AB217" i="56"/>
  <c r="AA217" i="56"/>
  <c r="Z217" i="56"/>
  <c r="Y217" i="56"/>
  <c r="X217" i="56"/>
  <c r="W217" i="56"/>
  <c r="V217" i="56"/>
  <c r="U217" i="56"/>
  <c r="T217" i="56"/>
  <c r="S217" i="56"/>
  <c r="R217" i="56"/>
  <c r="Q217" i="56"/>
  <c r="P217" i="56"/>
  <c r="O217" i="56"/>
  <c r="N217" i="56"/>
  <c r="M217" i="56"/>
  <c r="L217" i="56"/>
  <c r="K217" i="56"/>
  <c r="J217" i="56"/>
  <c r="I217" i="56"/>
  <c r="H217" i="56"/>
  <c r="G217" i="56"/>
  <c r="F217" i="56"/>
  <c r="E217" i="56"/>
  <c r="D217" i="56"/>
  <c r="C217" i="56"/>
  <c r="AD216" i="56"/>
  <c r="AC216" i="56"/>
  <c r="AB216" i="56"/>
  <c r="AA216" i="56"/>
  <c r="Z216" i="56"/>
  <c r="Y216" i="56"/>
  <c r="X216" i="56"/>
  <c r="W216" i="56"/>
  <c r="V216" i="56"/>
  <c r="U216" i="56"/>
  <c r="T216" i="56"/>
  <c r="S216" i="56"/>
  <c r="R216" i="56"/>
  <c r="Q216" i="56"/>
  <c r="P216" i="56"/>
  <c r="O216" i="56"/>
  <c r="N216" i="56"/>
  <c r="M216" i="56"/>
  <c r="L216" i="56"/>
  <c r="K216" i="56"/>
  <c r="J216" i="56"/>
  <c r="I216" i="56"/>
  <c r="H216" i="56"/>
  <c r="G216" i="56"/>
  <c r="F216" i="56"/>
  <c r="E216" i="56"/>
  <c r="D216" i="56"/>
  <c r="C216" i="56"/>
  <c r="AD215" i="56"/>
  <c r="AC215" i="56"/>
  <c r="AB215" i="56"/>
  <c r="AA215" i="56"/>
  <c r="Z215" i="56"/>
  <c r="Y215" i="56"/>
  <c r="X215" i="56"/>
  <c r="W215" i="56"/>
  <c r="V215" i="56"/>
  <c r="U215" i="56"/>
  <c r="T215" i="56"/>
  <c r="S215" i="56"/>
  <c r="R215" i="56"/>
  <c r="Q215" i="56"/>
  <c r="P215" i="56"/>
  <c r="O215" i="56"/>
  <c r="N215" i="56"/>
  <c r="M215" i="56"/>
  <c r="L215" i="56"/>
  <c r="K215" i="56"/>
  <c r="J215" i="56"/>
  <c r="I215" i="56"/>
  <c r="H215" i="56"/>
  <c r="G215" i="56"/>
  <c r="F215" i="56"/>
  <c r="E215" i="56"/>
  <c r="D215" i="56"/>
  <c r="C215" i="56"/>
  <c r="AD214" i="56"/>
  <c r="AC214" i="56"/>
  <c r="AB214" i="56"/>
  <c r="AA214" i="56"/>
  <c r="Z214" i="56"/>
  <c r="Y214" i="56"/>
  <c r="X214" i="56"/>
  <c r="W214" i="56"/>
  <c r="V214" i="56"/>
  <c r="U214" i="56"/>
  <c r="T214" i="56"/>
  <c r="S214" i="56"/>
  <c r="R214" i="56"/>
  <c r="Q214" i="56"/>
  <c r="P214" i="56"/>
  <c r="O214" i="56"/>
  <c r="N214" i="56"/>
  <c r="M214" i="56"/>
  <c r="L214" i="56"/>
  <c r="K214" i="56"/>
  <c r="J214" i="56"/>
  <c r="I214" i="56"/>
  <c r="H214" i="56"/>
  <c r="G214" i="56"/>
  <c r="F214" i="56"/>
  <c r="E214" i="56"/>
  <c r="D214" i="56"/>
  <c r="C214" i="56"/>
  <c r="AD213" i="56"/>
  <c r="AC213" i="56"/>
  <c r="AB213" i="56"/>
  <c r="AA213" i="56"/>
  <c r="Z213" i="56"/>
  <c r="Y213" i="56"/>
  <c r="X213" i="56"/>
  <c r="W213" i="56"/>
  <c r="V213" i="56"/>
  <c r="U213" i="56"/>
  <c r="T213" i="56"/>
  <c r="S213" i="56"/>
  <c r="R213" i="56"/>
  <c r="Q213" i="56"/>
  <c r="P213" i="56"/>
  <c r="O213" i="56"/>
  <c r="N213" i="56"/>
  <c r="M213" i="56"/>
  <c r="L213" i="56"/>
  <c r="K213" i="56"/>
  <c r="J213" i="56"/>
  <c r="I213" i="56"/>
  <c r="H213" i="56"/>
  <c r="G213" i="56"/>
  <c r="F213" i="56"/>
  <c r="E213" i="56"/>
  <c r="D213" i="56"/>
  <c r="C213" i="56"/>
  <c r="AD212" i="56"/>
  <c r="AC212" i="56"/>
  <c r="AB212" i="56"/>
  <c r="AA212" i="56"/>
  <c r="Z212" i="56"/>
  <c r="Y212" i="56"/>
  <c r="X212" i="56"/>
  <c r="W212" i="56"/>
  <c r="V212" i="56"/>
  <c r="U212" i="56"/>
  <c r="T212" i="56"/>
  <c r="S212" i="56"/>
  <c r="R212" i="56"/>
  <c r="Q212" i="56"/>
  <c r="P212" i="56"/>
  <c r="O212" i="56"/>
  <c r="N212" i="56"/>
  <c r="M212" i="56"/>
  <c r="L212" i="56"/>
  <c r="K212" i="56"/>
  <c r="J212" i="56"/>
  <c r="I212" i="56"/>
  <c r="H212" i="56"/>
  <c r="G212" i="56"/>
  <c r="F212" i="56"/>
  <c r="E212" i="56"/>
  <c r="D212" i="56"/>
  <c r="C212" i="56"/>
  <c r="AD211" i="56"/>
  <c r="AC211" i="56"/>
  <c r="AB211" i="56"/>
  <c r="AA211" i="56"/>
  <c r="Z211" i="56"/>
  <c r="Y211" i="56"/>
  <c r="X211" i="56"/>
  <c r="W211" i="56"/>
  <c r="V211" i="56"/>
  <c r="U211" i="56"/>
  <c r="T211" i="56"/>
  <c r="S211" i="56"/>
  <c r="R211" i="56"/>
  <c r="Q211" i="56"/>
  <c r="P211" i="56"/>
  <c r="O211" i="56"/>
  <c r="N211" i="56"/>
  <c r="M211" i="56"/>
  <c r="L211" i="56"/>
  <c r="K211" i="56"/>
  <c r="J211" i="56"/>
  <c r="I211" i="56"/>
  <c r="H211" i="56"/>
  <c r="G211" i="56"/>
  <c r="F211" i="56"/>
  <c r="E211" i="56"/>
  <c r="D211" i="56"/>
  <c r="C211" i="56"/>
  <c r="AD210" i="56"/>
  <c r="AC210" i="56"/>
  <c r="AB210" i="56"/>
  <c r="AA210" i="56"/>
  <c r="Z210" i="56"/>
  <c r="Y210" i="56"/>
  <c r="X210" i="56"/>
  <c r="W210" i="56"/>
  <c r="V210" i="56"/>
  <c r="U210" i="56"/>
  <c r="T210" i="56"/>
  <c r="S210" i="56"/>
  <c r="R210" i="56"/>
  <c r="Q210" i="56"/>
  <c r="P210" i="56"/>
  <c r="O210" i="56"/>
  <c r="N210" i="56"/>
  <c r="M210" i="56"/>
  <c r="L210" i="56"/>
  <c r="K210" i="56"/>
  <c r="J210" i="56"/>
  <c r="I210" i="56"/>
  <c r="H210" i="56"/>
  <c r="G210" i="56"/>
  <c r="F210" i="56"/>
  <c r="E210" i="56"/>
  <c r="D210" i="56"/>
  <c r="C210" i="56"/>
  <c r="AD209" i="56"/>
  <c r="AC209" i="56"/>
  <c r="AB209" i="56"/>
  <c r="AA209" i="56"/>
  <c r="Z209" i="56"/>
  <c r="Y209" i="56"/>
  <c r="X209" i="56"/>
  <c r="W209" i="56"/>
  <c r="V209" i="56"/>
  <c r="U209" i="56"/>
  <c r="T209" i="56"/>
  <c r="S209" i="56"/>
  <c r="R209" i="56"/>
  <c r="Q209" i="56"/>
  <c r="P209" i="56"/>
  <c r="O209" i="56"/>
  <c r="N209" i="56"/>
  <c r="M209" i="56"/>
  <c r="L209" i="56"/>
  <c r="K209" i="56"/>
  <c r="J209" i="56"/>
  <c r="I209" i="56"/>
  <c r="H209" i="56"/>
  <c r="G209" i="56"/>
  <c r="F209" i="56"/>
  <c r="E209" i="56"/>
  <c r="D209" i="56"/>
  <c r="C209" i="56"/>
  <c r="AD208" i="56"/>
  <c r="AC208" i="56"/>
  <c r="AB208" i="56"/>
  <c r="AA208" i="56"/>
  <c r="Z208" i="56"/>
  <c r="Y208" i="56"/>
  <c r="X208" i="56"/>
  <c r="W208" i="56"/>
  <c r="V208" i="56"/>
  <c r="U208" i="56"/>
  <c r="T208" i="56"/>
  <c r="S208" i="56"/>
  <c r="R208" i="56"/>
  <c r="Q208" i="56"/>
  <c r="P208" i="56"/>
  <c r="O208" i="56"/>
  <c r="N208" i="56"/>
  <c r="M208" i="56"/>
  <c r="L208" i="56"/>
  <c r="K208" i="56"/>
  <c r="J208" i="56"/>
  <c r="I208" i="56"/>
  <c r="H208" i="56"/>
  <c r="G208" i="56"/>
  <c r="F208" i="56"/>
  <c r="E208" i="56"/>
  <c r="D208" i="56"/>
  <c r="C208" i="56"/>
  <c r="AD207" i="56"/>
  <c r="AC207" i="56"/>
  <c r="AB207" i="56"/>
  <c r="AA207" i="56"/>
  <c r="Z207" i="56"/>
  <c r="Y207" i="56"/>
  <c r="X207" i="56"/>
  <c r="W207" i="56"/>
  <c r="V207" i="56"/>
  <c r="U207" i="56"/>
  <c r="T207" i="56"/>
  <c r="S207" i="56"/>
  <c r="R207" i="56"/>
  <c r="Q207" i="56"/>
  <c r="P207" i="56"/>
  <c r="O207" i="56"/>
  <c r="N207" i="56"/>
  <c r="M207" i="56"/>
  <c r="L207" i="56"/>
  <c r="K207" i="56"/>
  <c r="J207" i="56"/>
  <c r="I207" i="56"/>
  <c r="H207" i="56"/>
  <c r="G207" i="56"/>
  <c r="F207" i="56"/>
  <c r="E207" i="56"/>
  <c r="D207" i="56"/>
  <c r="C207" i="56"/>
  <c r="AD206" i="56"/>
  <c r="AC206" i="56"/>
  <c r="AB206" i="56"/>
  <c r="AA206" i="56"/>
  <c r="Z206" i="56"/>
  <c r="Y206" i="56"/>
  <c r="X206" i="56"/>
  <c r="W206" i="56"/>
  <c r="V206" i="56"/>
  <c r="U206" i="56"/>
  <c r="T206" i="56"/>
  <c r="S206" i="56"/>
  <c r="R206" i="56"/>
  <c r="Q206" i="56"/>
  <c r="P206" i="56"/>
  <c r="O206" i="56"/>
  <c r="N206" i="56"/>
  <c r="M206" i="56"/>
  <c r="L206" i="56"/>
  <c r="K206" i="56"/>
  <c r="J206" i="56"/>
  <c r="I206" i="56"/>
  <c r="H206" i="56"/>
  <c r="G206" i="56"/>
  <c r="F206" i="56"/>
  <c r="E206" i="56"/>
  <c r="D206" i="56"/>
  <c r="C206" i="56"/>
  <c r="AD205" i="56"/>
  <c r="AC205" i="56"/>
  <c r="AB205" i="56"/>
  <c r="AA205" i="56"/>
  <c r="Z205" i="56"/>
  <c r="Y205" i="56"/>
  <c r="X205" i="56"/>
  <c r="W205" i="56"/>
  <c r="V205" i="56"/>
  <c r="U205" i="56"/>
  <c r="T205" i="56"/>
  <c r="S205" i="56"/>
  <c r="R205" i="56"/>
  <c r="Q205" i="56"/>
  <c r="P205" i="56"/>
  <c r="O205" i="56"/>
  <c r="N205" i="56"/>
  <c r="M205" i="56"/>
  <c r="L205" i="56"/>
  <c r="K205" i="56"/>
  <c r="J205" i="56"/>
  <c r="I205" i="56"/>
  <c r="H205" i="56"/>
  <c r="G205" i="56"/>
  <c r="F205" i="56"/>
  <c r="E205" i="56"/>
  <c r="D205" i="56"/>
  <c r="C205" i="56"/>
  <c r="C57" i="64" l="1"/>
  <c r="E10" i="64"/>
  <c r="E170" i="64" s="1"/>
  <c r="J170" i="64"/>
  <c r="I170" i="64" s="1"/>
  <c r="I10" i="64"/>
  <c r="D10" i="64"/>
  <c r="C11" i="64"/>
  <c r="C179" i="64"/>
  <c r="D178" i="64"/>
  <c r="C341" i="64"/>
  <c r="F336" i="64"/>
  <c r="I205" i="64"/>
  <c r="J178" i="64"/>
  <c r="I341" i="64"/>
  <c r="J336" i="64"/>
  <c r="I336" i="64" s="1"/>
  <c r="B32" i="52"/>
  <c r="C32" i="52" s="1"/>
  <c r="C10" i="64" l="1"/>
  <c r="D170" i="64"/>
  <c r="C170" i="64" s="1"/>
  <c r="I178" i="64"/>
  <c r="J371" i="64"/>
  <c r="I371" i="64" s="1"/>
  <c r="C178" i="64"/>
  <c r="D371" i="64"/>
  <c r="C336" i="64"/>
  <c r="F371" i="64"/>
  <c r="D63" i="5"/>
  <c r="C371" i="64" l="1"/>
  <c r="D204" i="55"/>
  <c r="AD174" i="56" l="1"/>
  <c r="AC174" i="56"/>
  <c r="AB174" i="56"/>
  <c r="AA174" i="56"/>
  <c r="Z174" i="56"/>
  <c r="Y174" i="56"/>
  <c r="X174" i="56"/>
  <c r="W174" i="56"/>
  <c r="V174" i="56"/>
  <c r="U174" i="56"/>
  <c r="T174" i="56"/>
  <c r="S174" i="56"/>
  <c r="R174" i="56"/>
  <c r="Q174" i="56"/>
  <c r="P174" i="56"/>
  <c r="O174" i="56"/>
  <c r="N174" i="56"/>
  <c r="M174" i="56"/>
  <c r="L174" i="56"/>
  <c r="K174" i="56"/>
  <c r="I174" i="56"/>
  <c r="G174" i="56"/>
  <c r="F174" i="56"/>
  <c r="E174" i="56"/>
  <c r="D174" i="56"/>
  <c r="C174" i="56"/>
  <c r="AA218" i="55"/>
  <c r="Z218" i="55"/>
  <c r="Y218" i="55"/>
  <c r="X218" i="55"/>
  <c r="W218" i="55"/>
  <c r="V218" i="55"/>
  <c r="U218" i="55"/>
  <c r="T218" i="55"/>
  <c r="S218" i="55"/>
  <c r="R218" i="55"/>
  <c r="Q218" i="55"/>
  <c r="P218" i="55"/>
  <c r="O218" i="55"/>
  <c r="N218" i="55"/>
  <c r="M218" i="55"/>
  <c r="L218" i="55"/>
  <c r="K218" i="55"/>
  <c r="J218" i="55"/>
  <c r="I218" i="55"/>
  <c r="H218" i="55"/>
  <c r="G218" i="55"/>
  <c r="F218" i="55"/>
  <c r="E218" i="55"/>
  <c r="D218" i="55"/>
  <c r="AA217" i="55"/>
  <c r="Z217" i="55"/>
  <c r="Y217" i="55"/>
  <c r="X217" i="55"/>
  <c r="W217" i="55"/>
  <c r="V217" i="55"/>
  <c r="U217" i="55"/>
  <c r="T217" i="55"/>
  <c r="S217" i="55"/>
  <c r="R217" i="55"/>
  <c r="Q217" i="55"/>
  <c r="P217" i="55"/>
  <c r="O217" i="55"/>
  <c r="N217" i="55"/>
  <c r="M217" i="55"/>
  <c r="L217" i="55"/>
  <c r="K217" i="55"/>
  <c r="J217" i="55"/>
  <c r="I217" i="55"/>
  <c r="H217" i="55"/>
  <c r="G217" i="55"/>
  <c r="F217" i="55"/>
  <c r="E217" i="55"/>
  <c r="D217" i="55"/>
  <c r="AA216" i="55"/>
  <c r="Z216" i="55"/>
  <c r="Y216" i="55"/>
  <c r="X216" i="55"/>
  <c r="W216" i="55"/>
  <c r="V216" i="55"/>
  <c r="U216" i="55"/>
  <c r="T216" i="55"/>
  <c r="S216" i="55"/>
  <c r="R216" i="55"/>
  <c r="Q216" i="55"/>
  <c r="P216" i="55"/>
  <c r="O216" i="55"/>
  <c r="N216" i="55"/>
  <c r="M216" i="55"/>
  <c r="L216" i="55"/>
  <c r="K216" i="55"/>
  <c r="J216" i="55"/>
  <c r="I216" i="55"/>
  <c r="H216" i="55"/>
  <c r="G216" i="55"/>
  <c r="F216" i="55"/>
  <c r="E216" i="55"/>
  <c r="D216" i="55"/>
  <c r="AA215" i="55"/>
  <c r="Z215" i="55"/>
  <c r="Y215" i="55"/>
  <c r="X215" i="55"/>
  <c r="W215" i="55"/>
  <c r="V215" i="55"/>
  <c r="U215" i="55"/>
  <c r="T215" i="55"/>
  <c r="S215" i="55"/>
  <c r="R215" i="55"/>
  <c r="Q215" i="55"/>
  <c r="P215" i="55"/>
  <c r="O215" i="55"/>
  <c r="N215" i="55"/>
  <c r="M215" i="55"/>
  <c r="L215" i="55"/>
  <c r="K215" i="55"/>
  <c r="J215" i="55"/>
  <c r="I215" i="55"/>
  <c r="H215" i="55"/>
  <c r="G215" i="55"/>
  <c r="F215" i="55"/>
  <c r="E215" i="55"/>
  <c r="D215" i="55"/>
  <c r="AA214" i="55"/>
  <c r="Z214" i="55"/>
  <c r="Y214" i="55"/>
  <c r="X214" i="55"/>
  <c r="W214" i="55"/>
  <c r="V214" i="55"/>
  <c r="U214" i="55"/>
  <c r="T214" i="55"/>
  <c r="S214" i="55"/>
  <c r="R214" i="55"/>
  <c r="Q214" i="55"/>
  <c r="P214" i="55"/>
  <c r="O214" i="55"/>
  <c r="N214" i="55"/>
  <c r="M214" i="55"/>
  <c r="L214" i="55"/>
  <c r="K214" i="55"/>
  <c r="J214" i="55"/>
  <c r="I214" i="55"/>
  <c r="H214" i="55"/>
  <c r="G214" i="55"/>
  <c r="F214" i="55"/>
  <c r="E214" i="55"/>
  <c r="D214" i="55"/>
  <c r="AA213" i="55"/>
  <c r="Z213" i="55"/>
  <c r="Y213" i="55"/>
  <c r="X213" i="55"/>
  <c r="W213" i="55"/>
  <c r="V213" i="55"/>
  <c r="U213" i="55"/>
  <c r="T213" i="55"/>
  <c r="S213" i="55"/>
  <c r="R213" i="55"/>
  <c r="Q213" i="55"/>
  <c r="P213" i="55"/>
  <c r="O213" i="55"/>
  <c r="N213" i="55"/>
  <c r="M213" i="55"/>
  <c r="L213" i="55"/>
  <c r="K213" i="55"/>
  <c r="J213" i="55"/>
  <c r="I213" i="55"/>
  <c r="H213" i="55"/>
  <c r="G213" i="55"/>
  <c r="F213" i="55"/>
  <c r="E213" i="55"/>
  <c r="D213" i="55"/>
  <c r="AA212" i="55"/>
  <c r="Z212" i="55"/>
  <c r="Y212" i="55"/>
  <c r="X212" i="55"/>
  <c r="W212" i="55"/>
  <c r="V212" i="55"/>
  <c r="U212" i="55"/>
  <c r="T212" i="55"/>
  <c r="S212" i="55"/>
  <c r="R212" i="55"/>
  <c r="Q212" i="55"/>
  <c r="P212" i="55"/>
  <c r="O212" i="55"/>
  <c r="N212" i="55"/>
  <c r="M212" i="55"/>
  <c r="L212" i="55"/>
  <c r="K212" i="55"/>
  <c r="J212" i="55"/>
  <c r="I212" i="55"/>
  <c r="H212" i="55"/>
  <c r="G212" i="55"/>
  <c r="F212" i="55"/>
  <c r="E212" i="55"/>
  <c r="D212" i="55"/>
  <c r="AA211" i="55"/>
  <c r="Z211" i="55"/>
  <c r="Y211" i="55"/>
  <c r="X211" i="55"/>
  <c r="W211" i="55"/>
  <c r="V211" i="55"/>
  <c r="U211" i="55"/>
  <c r="T211" i="55"/>
  <c r="S211" i="55"/>
  <c r="R211" i="55"/>
  <c r="Q211" i="55"/>
  <c r="P211" i="55"/>
  <c r="O211" i="55"/>
  <c r="N211" i="55"/>
  <c r="M211" i="55"/>
  <c r="L211" i="55"/>
  <c r="K211" i="55"/>
  <c r="J211" i="55"/>
  <c r="I211" i="55"/>
  <c r="H211" i="55"/>
  <c r="G211" i="55"/>
  <c r="F211" i="55"/>
  <c r="E211" i="55"/>
  <c r="D211" i="55"/>
  <c r="AA210" i="55"/>
  <c r="Z210" i="55"/>
  <c r="Y210" i="55"/>
  <c r="X210" i="55"/>
  <c r="W210" i="55"/>
  <c r="V210" i="55"/>
  <c r="U210" i="55"/>
  <c r="T210" i="55"/>
  <c r="S210" i="55"/>
  <c r="R210" i="55"/>
  <c r="Q210" i="55"/>
  <c r="P210" i="55"/>
  <c r="O210" i="55"/>
  <c r="N210" i="55"/>
  <c r="M210" i="55"/>
  <c r="L210" i="55"/>
  <c r="K210" i="55"/>
  <c r="J210" i="55"/>
  <c r="I210" i="55"/>
  <c r="H210" i="55"/>
  <c r="G210" i="55"/>
  <c r="F210" i="55"/>
  <c r="E210" i="55"/>
  <c r="D210" i="55"/>
  <c r="AA209" i="55"/>
  <c r="Z209" i="55"/>
  <c r="Y209" i="55"/>
  <c r="X209" i="55"/>
  <c r="W209" i="55"/>
  <c r="V209" i="55"/>
  <c r="U209" i="55"/>
  <c r="T209" i="55"/>
  <c r="S209" i="55"/>
  <c r="R209" i="55"/>
  <c r="Q209" i="55"/>
  <c r="P209" i="55"/>
  <c r="O209" i="55"/>
  <c r="N209" i="55"/>
  <c r="M209" i="55"/>
  <c r="L209" i="55"/>
  <c r="K209" i="55"/>
  <c r="J209" i="55"/>
  <c r="I209" i="55"/>
  <c r="H209" i="55"/>
  <c r="G209" i="55"/>
  <c r="F209" i="55"/>
  <c r="E209" i="55"/>
  <c r="D209" i="55"/>
  <c r="AA208" i="55"/>
  <c r="Z208" i="55"/>
  <c r="Y208" i="55"/>
  <c r="X208" i="55"/>
  <c r="W208" i="55"/>
  <c r="V208" i="55"/>
  <c r="U208" i="55"/>
  <c r="T208" i="55"/>
  <c r="S208" i="55"/>
  <c r="R208" i="55"/>
  <c r="Q208" i="55"/>
  <c r="P208" i="55"/>
  <c r="O208" i="55"/>
  <c r="N208" i="55"/>
  <c r="M208" i="55"/>
  <c r="L208" i="55"/>
  <c r="K208" i="55"/>
  <c r="J208" i="55"/>
  <c r="I208" i="55"/>
  <c r="H208" i="55"/>
  <c r="G208" i="55"/>
  <c r="F208" i="55"/>
  <c r="E208" i="55"/>
  <c r="D208" i="55"/>
  <c r="AA207" i="55"/>
  <c r="Z207" i="55"/>
  <c r="Y207" i="55"/>
  <c r="X207" i="55"/>
  <c r="W207" i="55"/>
  <c r="V207" i="55"/>
  <c r="U207" i="55"/>
  <c r="T207" i="55"/>
  <c r="S207" i="55"/>
  <c r="R207" i="55"/>
  <c r="Q207" i="55"/>
  <c r="P207" i="55"/>
  <c r="O207" i="55"/>
  <c r="N207" i="55"/>
  <c r="M207" i="55"/>
  <c r="L207" i="55"/>
  <c r="K207" i="55"/>
  <c r="J207" i="55"/>
  <c r="I207" i="55"/>
  <c r="H207" i="55"/>
  <c r="G207" i="55"/>
  <c r="F207" i="55"/>
  <c r="E207" i="55"/>
  <c r="D207" i="55"/>
  <c r="AA206" i="55"/>
  <c r="Z206" i="55"/>
  <c r="Y206" i="55"/>
  <c r="X206" i="55"/>
  <c r="W206" i="55"/>
  <c r="V206" i="55"/>
  <c r="U206" i="55"/>
  <c r="T206" i="55"/>
  <c r="S206" i="55"/>
  <c r="R206" i="55"/>
  <c r="Q206" i="55"/>
  <c r="P206" i="55"/>
  <c r="O206" i="55"/>
  <c r="N206" i="55"/>
  <c r="M206" i="55"/>
  <c r="L206" i="55"/>
  <c r="K206" i="55"/>
  <c r="J206" i="55"/>
  <c r="I206" i="55"/>
  <c r="H206" i="55"/>
  <c r="G206" i="55"/>
  <c r="F206" i="55"/>
  <c r="E206" i="55"/>
  <c r="D206" i="55"/>
  <c r="AA205" i="55"/>
  <c r="Z205" i="55"/>
  <c r="Y205" i="55"/>
  <c r="X205" i="55"/>
  <c r="W205" i="55"/>
  <c r="V205" i="55"/>
  <c r="U205" i="55"/>
  <c r="T205" i="55"/>
  <c r="S205" i="55"/>
  <c r="R205" i="55"/>
  <c r="Q205" i="55"/>
  <c r="P205" i="55"/>
  <c r="O205" i="55"/>
  <c r="N205" i="55"/>
  <c r="M205" i="55"/>
  <c r="L205" i="55"/>
  <c r="K205" i="55"/>
  <c r="J205" i="55"/>
  <c r="I205" i="55"/>
  <c r="H205" i="55"/>
  <c r="G205" i="55"/>
  <c r="F205" i="55"/>
  <c r="E205" i="55"/>
  <c r="T189" i="55"/>
  <c r="U189" i="55"/>
  <c r="V189" i="55"/>
  <c r="W189" i="55"/>
  <c r="X189" i="55"/>
  <c r="Y189" i="55"/>
  <c r="Z189" i="55"/>
  <c r="AA189" i="55"/>
  <c r="E189" i="55"/>
  <c r="F189" i="55"/>
  <c r="G189" i="55"/>
  <c r="H189" i="55"/>
  <c r="I189" i="55"/>
  <c r="J189" i="55"/>
  <c r="K189" i="55"/>
  <c r="L189" i="55"/>
  <c r="M189" i="55"/>
  <c r="N189" i="55"/>
  <c r="O189" i="55"/>
  <c r="P189" i="55"/>
  <c r="Q189" i="55"/>
  <c r="R189" i="55"/>
  <c r="S189" i="55"/>
  <c r="D189" i="55"/>
  <c r="B8" i="52" l="1"/>
  <c r="D48" i="5" l="1"/>
  <c r="E48" i="5" l="1"/>
  <c r="E70" i="5"/>
  <c r="B63" i="5"/>
  <c r="C63" i="5"/>
  <c r="E84" i="5"/>
  <c r="E77" i="5"/>
  <c r="E63" i="5"/>
  <c r="B9" i="5"/>
  <c r="C9" i="5"/>
  <c r="D9" i="5"/>
  <c r="E9" i="5" s="1"/>
  <c r="F9" i="5"/>
  <c r="G9" i="5"/>
  <c r="B15" i="5"/>
  <c r="C15" i="5"/>
  <c r="D15" i="5"/>
  <c r="F15" i="5"/>
  <c r="G15" i="5"/>
  <c r="B21" i="5"/>
  <c r="C21" i="5"/>
  <c r="D21" i="5"/>
  <c r="F21" i="5"/>
  <c r="G21" i="5"/>
  <c r="B27" i="5"/>
  <c r="C27" i="5"/>
  <c r="D27" i="5"/>
  <c r="E27" i="5" s="1"/>
  <c r="F27" i="5"/>
  <c r="G27" i="5"/>
  <c r="B34" i="5"/>
  <c r="C34" i="5"/>
  <c r="D34" i="5"/>
  <c r="E34" i="5" s="1"/>
  <c r="F34" i="5"/>
  <c r="G34" i="5"/>
  <c r="B41" i="5"/>
  <c r="C41" i="5"/>
  <c r="D41" i="5"/>
  <c r="F41" i="5"/>
  <c r="G41" i="5"/>
  <c r="B48" i="5"/>
  <c r="C48" i="5"/>
  <c r="F48" i="5"/>
  <c r="G48" i="5"/>
  <c r="B55" i="5"/>
  <c r="C55" i="5"/>
  <c r="D55" i="5"/>
  <c r="E55" i="5" s="1"/>
  <c r="F55" i="5"/>
  <c r="G55" i="5"/>
  <c r="G63" i="5"/>
  <c r="B70" i="5"/>
  <c r="C70" i="5"/>
  <c r="G70" i="5"/>
  <c r="B77" i="5"/>
  <c r="C77" i="5"/>
  <c r="F77" i="5"/>
  <c r="G77" i="5"/>
  <c r="B84" i="5"/>
  <c r="C84" i="5"/>
  <c r="F84" i="5"/>
  <c r="G84" i="5"/>
  <c r="C62" i="5" l="1"/>
  <c r="G62" i="5"/>
  <c r="F62" i="5"/>
  <c r="B62" i="5"/>
  <c r="F33" i="5"/>
  <c r="C33" i="5"/>
  <c r="G33" i="5"/>
  <c r="B33" i="5"/>
  <c r="G8" i="5"/>
  <c r="B8" i="5"/>
  <c r="F8" i="5"/>
  <c r="C8" i="5"/>
  <c r="D62" i="5"/>
  <c r="E41" i="5"/>
  <c r="E21" i="5"/>
  <c r="D8" i="5"/>
  <c r="E15" i="5"/>
  <c r="D33" i="5"/>
  <c r="G91" i="5" l="1"/>
  <c r="F91" i="5"/>
  <c r="C91" i="5"/>
  <c r="B91" i="5"/>
  <c r="D91" i="5"/>
  <c r="AD219" i="56" l="1"/>
  <c r="AC219" i="56"/>
  <c r="AB219" i="56"/>
  <c r="AA219" i="56"/>
  <c r="Z219" i="56"/>
  <c r="Y219" i="56"/>
  <c r="X219" i="56"/>
  <c r="W219" i="56"/>
  <c r="V219" i="56"/>
  <c r="U219" i="56"/>
  <c r="T219" i="56"/>
  <c r="S219" i="56"/>
  <c r="R219" i="56"/>
  <c r="Q219" i="56"/>
  <c r="P219" i="56"/>
  <c r="O219" i="56"/>
  <c r="N219" i="56"/>
  <c r="M219" i="56"/>
  <c r="L219" i="56"/>
  <c r="K219" i="56"/>
  <c r="J219" i="56"/>
  <c r="J220" i="56" s="1"/>
  <c r="I219" i="56"/>
  <c r="H219" i="56"/>
  <c r="H220" i="56" s="1"/>
  <c r="G219" i="56"/>
  <c r="F219" i="56"/>
  <c r="E219" i="56"/>
  <c r="D219" i="56"/>
  <c r="C219" i="56"/>
  <c r="AD204" i="56"/>
  <c r="AC204" i="56"/>
  <c r="AB204" i="56"/>
  <c r="AA204" i="56"/>
  <c r="Z204" i="56"/>
  <c r="Y204" i="56"/>
  <c r="X204" i="56"/>
  <c r="W204" i="56"/>
  <c r="V204" i="56"/>
  <c r="U204" i="56"/>
  <c r="T204" i="56"/>
  <c r="S204" i="56"/>
  <c r="R204" i="56"/>
  <c r="Q204" i="56"/>
  <c r="P204" i="56"/>
  <c r="O204" i="56"/>
  <c r="N204" i="56"/>
  <c r="M204" i="56"/>
  <c r="L204" i="56"/>
  <c r="K204" i="56"/>
  <c r="I204" i="56"/>
  <c r="G204" i="56"/>
  <c r="F204" i="56"/>
  <c r="E204" i="56"/>
  <c r="D204" i="56"/>
  <c r="C204" i="56"/>
  <c r="AD189" i="56"/>
  <c r="AC189" i="56"/>
  <c r="AB189" i="56"/>
  <c r="AA189" i="56"/>
  <c r="Z189" i="56"/>
  <c r="Y189" i="56"/>
  <c r="X189" i="56"/>
  <c r="W189" i="56"/>
  <c r="V189" i="56"/>
  <c r="U189" i="56"/>
  <c r="T189" i="56"/>
  <c r="S189" i="56"/>
  <c r="R189" i="56"/>
  <c r="Q189" i="56"/>
  <c r="P189" i="56"/>
  <c r="O189" i="56"/>
  <c r="N189" i="56"/>
  <c r="M189" i="56"/>
  <c r="L189" i="56"/>
  <c r="K189" i="56"/>
  <c r="I189" i="56"/>
  <c r="G189" i="56"/>
  <c r="F189" i="56"/>
  <c r="E189" i="56"/>
  <c r="D189" i="56"/>
  <c r="C189" i="56"/>
  <c r="AD159" i="56"/>
  <c r="AC159" i="56"/>
  <c r="AB159" i="56"/>
  <c r="AA159" i="56"/>
  <c r="Z159" i="56"/>
  <c r="Y159" i="56"/>
  <c r="X159" i="56"/>
  <c r="W159" i="56"/>
  <c r="V159" i="56"/>
  <c r="U159" i="56"/>
  <c r="T159" i="56"/>
  <c r="S159" i="56"/>
  <c r="R159" i="56"/>
  <c r="Q159" i="56"/>
  <c r="P159" i="56"/>
  <c r="O159" i="56"/>
  <c r="N159" i="56"/>
  <c r="M159" i="56"/>
  <c r="L159" i="56"/>
  <c r="K159" i="56"/>
  <c r="I159" i="56"/>
  <c r="G159" i="56"/>
  <c r="F159" i="56"/>
  <c r="E159" i="56"/>
  <c r="D159" i="56"/>
  <c r="C159" i="56"/>
  <c r="AD144" i="56"/>
  <c r="AC144" i="56"/>
  <c r="AB144" i="56"/>
  <c r="AA144" i="56"/>
  <c r="Z144" i="56"/>
  <c r="Y144" i="56"/>
  <c r="X144" i="56"/>
  <c r="W144" i="56"/>
  <c r="V144" i="56"/>
  <c r="U144" i="56"/>
  <c r="T144" i="56"/>
  <c r="S144" i="56"/>
  <c r="R144" i="56"/>
  <c r="Q144" i="56"/>
  <c r="P144" i="56"/>
  <c r="O144" i="56"/>
  <c r="N144" i="56"/>
  <c r="M144" i="56"/>
  <c r="L144" i="56"/>
  <c r="K144" i="56"/>
  <c r="I144" i="56"/>
  <c r="G144" i="56"/>
  <c r="F144" i="56"/>
  <c r="E144" i="56"/>
  <c r="D144" i="56"/>
  <c r="C144" i="56"/>
  <c r="AD129" i="56"/>
  <c r="AC129" i="56"/>
  <c r="AB129" i="56"/>
  <c r="AA129" i="56"/>
  <c r="Z129" i="56"/>
  <c r="Y129" i="56"/>
  <c r="X129" i="56"/>
  <c r="W129" i="56"/>
  <c r="V129" i="56"/>
  <c r="U129" i="56"/>
  <c r="T129" i="56"/>
  <c r="S129" i="56"/>
  <c r="R129" i="56"/>
  <c r="Q129" i="56"/>
  <c r="P129" i="56"/>
  <c r="O129" i="56"/>
  <c r="N129" i="56"/>
  <c r="M129" i="56"/>
  <c r="L129" i="56"/>
  <c r="K129" i="56"/>
  <c r="I129" i="56"/>
  <c r="G129" i="56"/>
  <c r="F129" i="56"/>
  <c r="E129" i="56"/>
  <c r="D129" i="56"/>
  <c r="C129" i="56"/>
  <c r="AD114" i="56"/>
  <c r="AC114" i="56"/>
  <c r="AB114" i="56"/>
  <c r="AA114" i="56"/>
  <c r="Z114" i="56"/>
  <c r="Y114" i="56"/>
  <c r="X114" i="56"/>
  <c r="W114" i="56"/>
  <c r="V114" i="56"/>
  <c r="U114" i="56"/>
  <c r="T114" i="56"/>
  <c r="S114" i="56"/>
  <c r="R114" i="56"/>
  <c r="Q114" i="56"/>
  <c r="P114" i="56"/>
  <c r="O114" i="56"/>
  <c r="N114" i="56"/>
  <c r="M114" i="56"/>
  <c r="L114" i="56"/>
  <c r="K114" i="56"/>
  <c r="I114" i="56"/>
  <c r="G114" i="56"/>
  <c r="F114" i="56"/>
  <c r="E114" i="56"/>
  <c r="D114" i="56"/>
  <c r="C114" i="56"/>
  <c r="AD99" i="56"/>
  <c r="AC99" i="56"/>
  <c r="AB99" i="56"/>
  <c r="AA99" i="56"/>
  <c r="Z99" i="56"/>
  <c r="Y99" i="56"/>
  <c r="X99" i="56"/>
  <c r="W99" i="56"/>
  <c r="V99" i="56"/>
  <c r="U99" i="56"/>
  <c r="T99" i="56"/>
  <c r="S99" i="56"/>
  <c r="R99" i="56"/>
  <c r="Q99" i="56"/>
  <c r="P99" i="56"/>
  <c r="O99" i="56"/>
  <c r="N99" i="56"/>
  <c r="M99" i="56"/>
  <c r="L99" i="56"/>
  <c r="K99" i="56"/>
  <c r="I99" i="56"/>
  <c r="G99" i="56"/>
  <c r="F99" i="56"/>
  <c r="E99" i="56"/>
  <c r="D99" i="56"/>
  <c r="C99" i="56"/>
  <c r="AD84" i="56"/>
  <c r="AC84" i="56"/>
  <c r="AB84" i="56"/>
  <c r="AA84" i="56"/>
  <c r="Z84" i="56"/>
  <c r="Y84" i="56"/>
  <c r="X84" i="56"/>
  <c r="W84" i="56"/>
  <c r="V84" i="56"/>
  <c r="U84" i="56"/>
  <c r="T84" i="56"/>
  <c r="S84" i="56"/>
  <c r="R84" i="56"/>
  <c r="Q84" i="56"/>
  <c r="P84" i="56"/>
  <c r="O84" i="56"/>
  <c r="N84" i="56"/>
  <c r="M84" i="56"/>
  <c r="L84" i="56"/>
  <c r="K84" i="56"/>
  <c r="I84" i="56"/>
  <c r="G84" i="56"/>
  <c r="F84" i="56"/>
  <c r="E84" i="56"/>
  <c r="D84" i="56"/>
  <c r="C84" i="56"/>
  <c r="AD69" i="56"/>
  <c r="AC69" i="56"/>
  <c r="AB69" i="56"/>
  <c r="AA69" i="56"/>
  <c r="Z69" i="56"/>
  <c r="Y69" i="56"/>
  <c r="X69" i="56"/>
  <c r="W69" i="56"/>
  <c r="V69" i="56"/>
  <c r="U69" i="56"/>
  <c r="T69" i="56"/>
  <c r="S69" i="56"/>
  <c r="R69" i="56"/>
  <c r="Q69" i="56"/>
  <c r="P69" i="56"/>
  <c r="O69" i="56"/>
  <c r="N69" i="56"/>
  <c r="M69" i="56"/>
  <c r="L69" i="56"/>
  <c r="K69" i="56"/>
  <c r="I69" i="56"/>
  <c r="G69" i="56"/>
  <c r="F69" i="56"/>
  <c r="E69" i="56"/>
  <c r="D69" i="56"/>
  <c r="C69" i="56"/>
  <c r="AD54" i="56"/>
  <c r="AC54" i="56"/>
  <c r="AB54" i="56"/>
  <c r="AA54" i="56"/>
  <c r="Z54" i="56"/>
  <c r="Y54" i="56"/>
  <c r="X54" i="56"/>
  <c r="W54" i="56"/>
  <c r="V54" i="56"/>
  <c r="U54" i="56"/>
  <c r="T54" i="56"/>
  <c r="S54" i="56"/>
  <c r="R54" i="56"/>
  <c r="Q54" i="56"/>
  <c r="P54" i="56"/>
  <c r="O54" i="56"/>
  <c r="N54" i="56"/>
  <c r="M54" i="56"/>
  <c r="L54" i="56"/>
  <c r="K54" i="56"/>
  <c r="I54" i="56"/>
  <c r="G54" i="56"/>
  <c r="F54" i="56"/>
  <c r="E54" i="56"/>
  <c r="D54" i="56"/>
  <c r="C54" i="56"/>
  <c r="AD39" i="56"/>
  <c r="AC39" i="56"/>
  <c r="AB39" i="56"/>
  <c r="AA39" i="56"/>
  <c r="Z39" i="56"/>
  <c r="Y39" i="56"/>
  <c r="X39" i="56"/>
  <c r="W39" i="56"/>
  <c r="V39" i="56"/>
  <c r="U39" i="56"/>
  <c r="T39" i="56"/>
  <c r="S39" i="56"/>
  <c r="R39" i="56"/>
  <c r="Q39" i="56"/>
  <c r="P39" i="56"/>
  <c r="O39" i="56"/>
  <c r="N39" i="56"/>
  <c r="M39" i="56"/>
  <c r="L39" i="56"/>
  <c r="K39" i="56"/>
  <c r="I39" i="56"/>
  <c r="G39" i="56"/>
  <c r="F39" i="56"/>
  <c r="E39" i="56"/>
  <c r="D39" i="56"/>
  <c r="C39" i="56"/>
  <c r="AD24" i="56"/>
  <c r="AC24" i="56"/>
  <c r="AB24" i="56"/>
  <c r="AA24" i="56"/>
  <c r="Z24" i="56"/>
  <c r="Y24" i="56"/>
  <c r="X24" i="56"/>
  <c r="W24" i="56"/>
  <c r="V24" i="56"/>
  <c r="U24" i="56"/>
  <c r="T24" i="56"/>
  <c r="S24" i="56"/>
  <c r="R24" i="56"/>
  <c r="Q24" i="56"/>
  <c r="P24" i="56"/>
  <c r="O24" i="56"/>
  <c r="N24" i="56"/>
  <c r="M24" i="56"/>
  <c r="L24" i="56"/>
  <c r="K24" i="56"/>
  <c r="I24" i="56"/>
  <c r="G24" i="56"/>
  <c r="F24" i="56"/>
  <c r="E24" i="56"/>
  <c r="D24" i="56"/>
  <c r="C24" i="56"/>
  <c r="AA219" i="55"/>
  <c r="Z219" i="55"/>
  <c r="Y219" i="55"/>
  <c r="X219" i="55"/>
  <c r="W219" i="55"/>
  <c r="V219" i="55"/>
  <c r="U219" i="55"/>
  <c r="T219" i="55"/>
  <c r="S219" i="55"/>
  <c r="R219" i="55"/>
  <c r="Q219" i="55"/>
  <c r="P219" i="55"/>
  <c r="O219" i="55"/>
  <c r="N219" i="55"/>
  <c r="M219" i="55"/>
  <c r="L219" i="55"/>
  <c r="K219" i="55"/>
  <c r="J219" i="55"/>
  <c r="I219" i="55"/>
  <c r="H219" i="55"/>
  <c r="G219" i="55"/>
  <c r="F219" i="55"/>
  <c r="E219" i="55"/>
  <c r="D219" i="55"/>
  <c r="AA204" i="55"/>
  <c r="Z204" i="55"/>
  <c r="Y204" i="55"/>
  <c r="X204" i="55"/>
  <c r="W204" i="55"/>
  <c r="V204" i="55"/>
  <c r="U204" i="55"/>
  <c r="T204" i="55"/>
  <c r="S204" i="55"/>
  <c r="R204" i="55"/>
  <c r="Q204" i="55"/>
  <c r="P204" i="55"/>
  <c r="O204" i="55"/>
  <c r="N204" i="55"/>
  <c r="M204" i="55"/>
  <c r="L204" i="55"/>
  <c r="K204" i="55"/>
  <c r="J204" i="55"/>
  <c r="I204" i="55"/>
  <c r="H204" i="55"/>
  <c r="G204" i="55"/>
  <c r="F204" i="55"/>
  <c r="E204" i="55"/>
  <c r="AA174" i="55"/>
  <c r="Z174" i="55"/>
  <c r="Y174" i="55"/>
  <c r="X174" i="55"/>
  <c r="W174" i="55"/>
  <c r="V174" i="55"/>
  <c r="U174" i="55"/>
  <c r="T174" i="55"/>
  <c r="S174" i="55"/>
  <c r="R174" i="55"/>
  <c r="Q174" i="55"/>
  <c r="P174" i="55"/>
  <c r="O174" i="55"/>
  <c r="N174" i="55"/>
  <c r="M174" i="55"/>
  <c r="L174" i="55"/>
  <c r="K174" i="55"/>
  <c r="J174" i="55"/>
  <c r="I174" i="55"/>
  <c r="H174" i="55"/>
  <c r="G174" i="55"/>
  <c r="F174" i="55"/>
  <c r="E174" i="55"/>
  <c r="D174" i="55"/>
  <c r="AA159" i="55"/>
  <c r="Z159" i="55"/>
  <c r="Y159" i="55"/>
  <c r="X159" i="55"/>
  <c r="W159" i="55"/>
  <c r="V159" i="55"/>
  <c r="U159" i="55"/>
  <c r="T159" i="55"/>
  <c r="S159" i="55"/>
  <c r="R159" i="55"/>
  <c r="Q159" i="55"/>
  <c r="P159" i="55"/>
  <c r="O159" i="55"/>
  <c r="N159" i="55"/>
  <c r="M159" i="55"/>
  <c r="L159" i="55"/>
  <c r="K159" i="55"/>
  <c r="J159" i="55"/>
  <c r="I159" i="55"/>
  <c r="H159" i="55"/>
  <c r="G159" i="55"/>
  <c r="F159" i="55"/>
  <c r="E159" i="55"/>
  <c r="D159" i="55"/>
  <c r="AA144" i="55"/>
  <c r="Z144" i="55"/>
  <c r="Y144" i="55"/>
  <c r="X144" i="55"/>
  <c r="W144" i="55"/>
  <c r="V144" i="55"/>
  <c r="U144" i="55"/>
  <c r="T144" i="55"/>
  <c r="S144" i="55"/>
  <c r="R144" i="55"/>
  <c r="Q144" i="55"/>
  <c r="P144" i="55"/>
  <c r="O144" i="55"/>
  <c r="N144" i="55"/>
  <c r="M144" i="55"/>
  <c r="L144" i="55"/>
  <c r="K144" i="55"/>
  <c r="J144" i="55"/>
  <c r="I144" i="55"/>
  <c r="H144" i="55"/>
  <c r="G144" i="55"/>
  <c r="F144" i="55"/>
  <c r="E144" i="55"/>
  <c r="D144" i="55"/>
  <c r="AA129" i="55"/>
  <c r="Z129" i="55"/>
  <c r="Y129" i="55"/>
  <c r="X129" i="55"/>
  <c r="W129" i="55"/>
  <c r="V129" i="55"/>
  <c r="U129" i="55"/>
  <c r="T129" i="55"/>
  <c r="S129" i="55"/>
  <c r="R129" i="55"/>
  <c r="Q129" i="55"/>
  <c r="P129" i="55"/>
  <c r="O129" i="55"/>
  <c r="N129" i="55"/>
  <c r="M129" i="55"/>
  <c r="L129" i="55"/>
  <c r="K129" i="55"/>
  <c r="J129" i="55"/>
  <c r="I129" i="55"/>
  <c r="H129" i="55"/>
  <c r="G129" i="55"/>
  <c r="F129" i="55"/>
  <c r="E129" i="55"/>
  <c r="D129" i="55"/>
  <c r="AA114" i="55"/>
  <c r="Z114" i="55"/>
  <c r="Y114" i="55"/>
  <c r="X114" i="55"/>
  <c r="W114" i="55"/>
  <c r="V114" i="55"/>
  <c r="U114" i="55"/>
  <c r="T114" i="55"/>
  <c r="S114" i="55"/>
  <c r="R114" i="55"/>
  <c r="Q114" i="55"/>
  <c r="P114" i="55"/>
  <c r="O114" i="55"/>
  <c r="N114" i="55"/>
  <c r="M114" i="55"/>
  <c r="L114" i="55"/>
  <c r="K114" i="55"/>
  <c r="J114" i="55"/>
  <c r="I114" i="55"/>
  <c r="H114" i="55"/>
  <c r="G114" i="55"/>
  <c r="F114" i="55"/>
  <c r="E114" i="55"/>
  <c r="D114" i="55"/>
  <c r="AA99" i="55"/>
  <c r="Z99" i="55"/>
  <c r="Y99" i="55"/>
  <c r="X99" i="55"/>
  <c r="W99" i="55"/>
  <c r="V99" i="55"/>
  <c r="U99" i="55"/>
  <c r="T99" i="55"/>
  <c r="S99" i="55"/>
  <c r="R99" i="55"/>
  <c r="Q99" i="55"/>
  <c r="P99" i="55"/>
  <c r="O99" i="55"/>
  <c r="N99" i="55"/>
  <c r="M99" i="55"/>
  <c r="L99" i="55"/>
  <c r="K99" i="55"/>
  <c r="J99" i="55"/>
  <c r="I99" i="55"/>
  <c r="H99" i="55"/>
  <c r="G99" i="55"/>
  <c r="F99" i="55"/>
  <c r="E99" i="55"/>
  <c r="D99" i="55"/>
  <c r="AA84" i="55"/>
  <c r="Z84" i="55"/>
  <c r="Y84" i="55"/>
  <c r="X84" i="55"/>
  <c r="W84" i="55"/>
  <c r="V84" i="55"/>
  <c r="U84" i="55"/>
  <c r="T84" i="55"/>
  <c r="S84" i="55"/>
  <c r="R84" i="55"/>
  <c r="Q84" i="55"/>
  <c r="P84" i="55"/>
  <c r="O84" i="55"/>
  <c r="N84" i="55"/>
  <c r="M84" i="55"/>
  <c r="L84" i="55"/>
  <c r="K84" i="55"/>
  <c r="J84" i="55"/>
  <c r="I84" i="55"/>
  <c r="H84" i="55"/>
  <c r="G84" i="55"/>
  <c r="F84" i="55"/>
  <c r="E84" i="55"/>
  <c r="D84" i="55"/>
  <c r="AA69" i="55"/>
  <c r="Z69" i="55"/>
  <c r="Y69" i="55"/>
  <c r="X69" i="55"/>
  <c r="W69" i="55"/>
  <c r="V69" i="55"/>
  <c r="U69" i="55"/>
  <c r="T69" i="55"/>
  <c r="S69" i="55"/>
  <c r="R69" i="55"/>
  <c r="Q69" i="55"/>
  <c r="P69" i="55"/>
  <c r="O69" i="55"/>
  <c r="N69" i="55"/>
  <c r="M69" i="55"/>
  <c r="L69" i="55"/>
  <c r="K69" i="55"/>
  <c r="J69" i="55"/>
  <c r="I69" i="55"/>
  <c r="H69" i="55"/>
  <c r="G69" i="55"/>
  <c r="F69" i="55"/>
  <c r="E69" i="55"/>
  <c r="D69" i="55"/>
  <c r="AA54" i="55"/>
  <c r="Z54" i="55"/>
  <c r="Y54" i="55"/>
  <c r="X54" i="55"/>
  <c r="W54" i="55"/>
  <c r="V54" i="55"/>
  <c r="U54" i="55"/>
  <c r="T54" i="55"/>
  <c r="S54" i="55"/>
  <c r="R54" i="55"/>
  <c r="Q54" i="55"/>
  <c r="P54" i="55"/>
  <c r="O54" i="55"/>
  <c r="N54" i="55"/>
  <c r="M54" i="55"/>
  <c r="L54" i="55"/>
  <c r="K54" i="55"/>
  <c r="J54" i="55"/>
  <c r="I54" i="55"/>
  <c r="H54" i="55"/>
  <c r="G54" i="55"/>
  <c r="F54" i="55"/>
  <c r="E54" i="55"/>
  <c r="D54" i="55"/>
  <c r="AA39" i="55"/>
  <c r="Z39" i="55"/>
  <c r="Y39" i="55"/>
  <c r="X39" i="55"/>
  <c r="W39" i="55"/>
  <c r="V39" i="55"/>
  <c r="U39" i="55"/>
  <c r="T39" i="55"/>
  <c r="S39" i="55"/>
  <c r="R39" i="55"/>
  <c r="Q39" i="55"/>
  <c r="P39" i="55"/>
  <c r="O39" i="55"/>
  <c r="N39" i="55"/>
  <c r="M39" i="55"/>
  <c r="L39" i="55"/>
  <c r="K39" i="55"/>
  <c r="J39" i="55"/>
  <c r="I39" i="55"/>
  <c r="H39" i="55"/>
  <c r="G39" i="55"/>
  <c r="F39" i="55"/>
  <c r="E39" i="55"/>
  <c r="D39" i="55"/>
  <c r="AA24" i="55"/>
  <c r="Z24" i="55"/>
  <c r="Y24" i="55"/>
  <c r="X24" i="55"/>
  <c r="W24" i="55"/>
  <c r="V24" i="55"/>
  <c r="U24" i="55"/>
  <c r="T24" i="55"/>
  <c r="S24" i="55"/>
  <c r="R24" i="55"/>
  <c r="Q24" i="55"/>
  <c r="P24" i="55"/>
  <c r="O24" i="55"/>
  <c r="N24" i="55"/>
  <c r="M24" i="55"/>
  <c r="L24" i="55"/>
  <c r="K24" i="55"/>
  <c r="J24" i="55"/>
  <c r="I24" i="55"/>
  <c r="H24" i="55"/>
  <c r="G24" i="55"/>
  <c r="F24" i="55"/>
  <c r="E24" i="55"/>
  <c r="D24" i="55"/>
  <c r="E220" i="55" l="1"/>
  <c r="I220" i="55"/>
  <c r="Q220" i="55"/>
  <c r="U220" i="55"/>
  <c r="Y220" i="55"/>
  <c r="P220" i="56"/>
  <c r="T220" i="56"/>
  <c r="D220" i="55"/>
  <c r="P220" i="55"/>
  <c r="T220" i="55"/>
  <c r="O220" i="56"/>
  <c r="S220" i="56"/>
  <c r="F220" i="55"/>
  <c r="J220" i="55"/>
  <c r="R220" i="55"/>
  <c r="V220" i="55"/>
  <c r="Z220" i="55"/>
  <c r="E220" i="56"/>
  <c r="Q220" i="56"/>
  <c r="U220" i="56"/>
  <c r="C220" i="56"/>
  <c r="D220" i="56"/>
  <c r="G220" i="55"/>
  <c r="S220" i="55"/>
  <c r="W220" i="55"/>
  <c r="F220" i="56"/>
  <c r="R220" i="56"/>
  <c r="V220" i="56"/>
  <c r="X220" i="56"/>
  <c r="H220" i="55"/>
  <c r="X220" i="55"/>
  <c r="G220" i="56"/>
  <c r="W220" i="56"/>
  <c r="K220" i="55"/>
  <c r="AA220" i="55"/>
  <c r="Z220" i="56"/>
  <c r="L220" i="55"/>
  <c r="K220" i="56"/>
  <c r="AA220" i="56"/>
  <c r="M220" i="55"/>
  <c r="L220" i="56"/>
  <c r="AB220" i="56"/>
  <c r="Y220" i="56"/>
  <c r="N220" i="55"/>
  <c r="M220" i="56"/>
  <c r="AC220" i="56"/>
  <c r="I220" i="56"/>
  <c r="O220" i="55"/>
  <c r="N220" i="56"/>
  <c r="AD220" i="56"/>
  <c r="B68" i="52" l="1"/>
  <c r="C68" i="52" s="1"/>
  <c r="B62" i="52"/>
  <c r="C62" i="52" s="1"/>
  <c r="B56" i="52"/>
  <c r="C56" i="52" s="1"/>
  <c r="B50" i="52"/>
  <c r="C50" i="52" s="1"/>
  <c r="B44" i="52"/>
  <c r="C44" i="52" s="1"/>
  <c r="B38" i="52"/>
  <c r="C38" i="52" s="1"/>
  <c r="B26" i="52"/>
  <c r="C26" i="52" s="1"/>
  <c r="B20" i="52"/>
  <c r="B14" i="52"/>
  <c r="B131" i="51"/>
  <c r="C131" i="51" s="1"/>
  <c r="B119" i="51"/>
  <c r="C119" i="51" s="1"/>
  <c r="B107" i="51"/>
  <c r="C107" i="51" s="1"/>
  <c r="B95" i="51"/>
  <c r="C95" i="51" s="1"/>
  <c r="B83" i="51"/>
  <c r="C83" i="51" s="1"/>
  <c r="B71" i="51"/>
  <c r="C71" i="51" s="1"/>
  <c r="B59" i="51"/>
  <c r="C59" i="51" s="1"/>
  <c r="B47" i="51"/>
  <c r="C47" i="51" s="1"/>
  <c r="B35" i="51"/>
  <c r="C35" i="51" s="1"/>
  <c r="B23" i="51"/>
  <c r="C23" i="51" s="1"/>
  <c r="B11" i="51"/>
  <c r="C11" i="51" s="1"/>
  <c r="B128" i="51" l="1"/>
  <c r="C128" i="51" s="1"/>
  <c r="B116" i="51"/>
  <c r="C116" i="51" s="1"/>
  <c r="B104" i="51"/>
  <c r="C104" i="51" s="1"/>
  <c r="B92" i="51"/>
  <c r="C92" i="51" s="1"/>
  <c r="B80" i="51"/>
  <c r="C80" i="51" s="1"/>
  <c r="B68" i="51"/>
  <c r="C68" i="51" s="1"/>
  <c r="B56" i="51"/>
  <c r="C56" i="51" s="1"/>
  <c r="B44" i="51"/>
  <c r="C44" i="51" s="1"/>
  <c r="B32" i="51"/>
  <c r="C32" i="51" s="1"/>
  <c r="B20" i="51"/>
  <c r="C20" i="51" s="1"/>
  <c r="B8" i="51"/>
  <c r="C8" i="51" s="1"/>
  <c r="C20" i="52"/>
  <c r="C14" i="52"/>
  <c r="C8" i="52"/>
  <c r="B16" i="6" l="1"/>
  <c r="B10" i="6"/>
  <c r="B55" i="6" l="1"/>
  <c r="H55" i="6"/>
  <c r="G55" i="6"/>
  <c r="F55" i="6"/>
  <c r="E55" i="6"/>
  <c r="D55" i="6"/>
  <c r="C55" i="6"/>
  <c r="H49" i="6"/>
  <c r="H48" i="6" s="1"/>
  <c r="G49" i="6"/>
  <c r="F49" i="6"/>
  <c r="E49" i="6"/>
  <c r="D49" i="6"/>
  <c r="C49" i="6"/>
  <c r="B49" i="6"/>
  <c r="H42" i="6"/>
  <c r="G42" i="6"/>
  <c r="F42" i="6"/>
  <c r="E42" i="6"/>
  <c r="D42" i="6"/>
  <c r="C42" i="6"/>
  <c r="B42" i="6"/>
  <c r="H36" i="6"/>
  <c r="G36" i="6"/>
  <c r="F36" i="6"/>
  <c r="E36" i="6"/>
  <c r="D36" i="6"/>
  <c r="C36" i="6"/>
  <c r="B36" i="6"/>
  <c r="H29" i="6"/>
  <c r="G29" i="6"/>
  <c r="F29" i="6"/>
  <c r="E29" i="6"/>
  <c r="D29" i="6"/>
  <c r="C29" i="6"/>
  <c r="B29" i="6"/>
  <c r="H23" i="6"/>
  <c r="G23" i="6"/>
  <c r="F23" i="6"/>
  <c r="E23" i="6"/>
  <c r="D23" i="6"/>
  <c r="C23" i="6"/>
  <c r="B23" i="6"/>
  <c r="H16" i="6"/>
  <c r="G16" i="6"/>
  <c r="F16" i="6"/>
  <c r="E16" i="6"/>
  <c r="D16" i="6"/>
  <c r="C16" i="6"/>
  <c r="H10" i="6"/>
  <c r="G10" i="6"/>
  <c r="F10" i="6"/>
  <c r="E10" i="6"/>
  <c r="D10" i="6"/>
  <c r="C10" i="6"/>
  <c r="B9" i="6"/>
  <c r="C9" i="6" l="1"/>
  <c r="B48" i="6"/>
  <c r="H35" i="6"/>
  <c r="D35" i="6"/>
  <c r="H9" i="6"/>
  <c r="D22" i="6"/>
  <c r="H22" i="6"/>
  <c r="H61" i="6" s="1"/>
  <c r="F9" i="6"/>
  <c r="C35" i="6"/>
  <c r="D48" i="6"/>
  <c r="F48" i="6"/>
  <c r="F35" i="6"/>
  <c r="E48" i="6"/>
  <c r="E22" i="6"/>
  <c r="G35" i="6"/>
  <c r="G9" i="6"/>
  <c r="D9" i="6"/>
  <c r="C22" i="6"/>
  <c r="G22" i="6"/>
  <c r="E9" i="6"/>
  <c r="C48" i="6"/>
  <c r="G48" i="6"/>
  <c r="B35" i="6"/>
  <c r="B22" i="6"/>
  <c r="F22" i="6"/>
  <c r="E35" i="6"/>
  <c r="D61" i="6" l="1"/>
  <c r="F61" i="6"/>
  <c r="E61" i="6"/>
  <c r="G61" i="6"/>
  <c r="B61" i="6"/>
  <c r="C61" i="6"/>
</calcChain>
</file>

<file path=xl/comments1.xml><?xml version="1.0" encoding="utf-8"?>
<comments xmlns="http://schemas.openxmlformats.org/spreadsheetml/2006/main">
  <authors>
    <author>Migens Kosovrasti</author>
  </authors>
  <commentList>
    <comment ref="H9" authorId="0" shapeId="0">
      <text>
        <r>
          <rPr>
            <sz val="9"/>
            <color indexed="81"/>
            <rFont val="Tahoma"/>
            <family val="2"/>
            <charset val="238"/>
          </rPr>
          <t>* Banka nuk është e detyruar të raportojë, në rastet e mungesës së informacionit.</t>
        </r>
      </text>
    </comment>
  </commentList>
</comments>
</file>

<file path=xl/comments2.xml><?xml version="1.0" encoding="utf-8"?>
<comments xmlns="http://schemas.openxmlformats.org/spreadsheetml/2006/main">
  <authors>
    <author>Migens Kosovrasti</author>
  </authors>
  <commentList>
    <comment ref="H9" authorId="0" shapeId="0">
      <text>
        <r>
          <rPr>
            <sz val="9"/>
            <color indexed="81"/>
            <rFont val="Tahoma"/>
            <family val="2"/>
            <charset val="238"/>
          </rPr>
          <t xml:space="preserve">* Banka nuk është e detyruar të raportojë, në rastet e mungesës së informacionit.
</t>
        </r>
      </text>
    </comment>
  </commentList>
</comments>
</file>

<file path=xl/comments3.xml><?xml version="1.0" encoding="utf-8"?>
<comments xmlns="http://schemas.openxmlformats.org/spreadsheetml/2006/main">
  <authors>
    <author>Migens Kosovrasti</author>
  </authors>
  <commentList>
    <comment ref="H9" authorId="0" shapeId="0">
      <text>
        <r>
          <rPr>
            <sz val="9"/>
            <color indexed="81"/>
            <rFont val="Tahoma"/>
            <family val="2"/>
            <charset val="238"/>
          </rPr>
          <t xml:space="preserve">* Banka nuk është e detyruar të raportojë, në rastet e mungesës së informacionit.
</t>
        </r>
      </text>
    </comment>
  </commentList>
</comments>
</file>

<file path=xl/comments4.xml><?xml version="1.0" encoding="utf-8"?>
<comments xmlns="http://schemas.openxmlformats.org/spreadsheetml/2006/main">
  <authors>
    <author>Migens Kosovrasti</author>
  </authors>
  <commentList>
    <comment ref="H9" authorId="0" shapeId="0">
      <text>
        <r>
          <rPr>
            <sz val="9"/>
            <color indexed="81"/>
            <rFont val="Tahoma"/>
            <family val="2"/>
            <charset val="238"/>
          </rPr>
          <t xml:space="preserve">* Banka nuk është e detyruar të raportojë, në rastet e mungesës së informacionit.
</t>
        </r>
      </text>
    </comment>
  </commentList>
</comments>
</file>

<file path=xl/comments5.xml><?xml version="1.0" encoding="utf-8"?>
<comments xmlns="http://schemas.openxmlformats.org/spreadsheetml/2006/main">
  <authors>
    <author>Migens Kosovrasti</author>
  </authors>
  <commentList>
    <comment ref="H9" authorId="0" shapeId="0">
      <text>
        <r>
          <rPr>
            <sz val="9"/>
            <color indexed="81"/>
            <rFont val="Tahoma"/>
            <family val="2"/>
            <charset val="238"/>
          </rPr>
          <t xml:space="preserve">* Banka nuk është e detyruar të raportojë, në rastet e mungesës së informacionit.
</t>
        </r>
      </text>
    </comment>
  </commentList>
</comments>
</file>

<file path=xl/comments6.xml><?xml version="1.0" encoding="utf-8"?>
<comments xmlns="http://schemas.openxmlformats.org/spreadsheetml/2006/main">
  <authors>
    <author>Migens Kosovrasti</author>
  </authors>
  <commentList>
    <comment ref="H9" authorId="0" shapeId="0">
      <text>
        <r>
          <rPr>
            <sz val="9"/>
            <color indexed="81"/>
            <rFont val="Tahoma"/>
            <family val="2"/>
            <charset val="238"/>
          </rPr>
          <t xml:space="preserve">* Banka nuk është e detyruar të raportojë, në rastet e mungesës së informacionit.
</t>
        </r>
      </text>
    </comment>
  </commentList>
</comments>
</file>

<file path=xl/comments7.xml><?xml version="1.0" encoding="utf-8"?>
<comments xmlns="http://schemas.openxmlformats.org/spreadsheetml/2006/main">
  <authors>
    <author>Migens Kosovrasti</author>
  </authors>
  <commentList>
    <comment ref="H9" authorId="0" shapeId="0">
      <text>
        <r>
          <rPr>
            <sz val="9"/>
            <color indexed="81"/>
            <rFont val="Tahoma"/>
            <family val="2"/>
            <charset val="238"/>
          </rPr>
          <t xml:space="preserve">* Banka nuk është e detyruar të raportojë, në rastet e mungesës së informacionit.
</t>
        </r>
      </text>
    </comment>
  </commentList>
</comments>
</file>

<file path=xl/comments8.xml><?xml version="1.0" encoding="utf-8"?>
<comments xmlns="http://schemas.openxmlformats.org/spreadsheetml/2006/main">
  <authors>
    <author>Migens Kosovrasti</author>
  </authors>
  <commentList>
    <comment ref="H9" authorId="0" shapeId="0">
      <text>
        <r>
          <rPr>
            <sz val="9"/>
            <color indexed="81"/>
            <rFont val="Tahoma"/>
            <family val="2"/>
            <charset val="238"/>
          </rPr>
          <t xml:space="preserve">* Banka nuk është e detyruar të raportojë, në rastet e mungesës së informacionit.
</t>
        </r>
      </text>
    </comment>
  </commentList>
</comments>
</file>

<file path=xl/sharedStrings.xml><?xml version="1.0" encoding="utf-8"?>
<sst xmlns="http://schemas.openxmlformats.org/spreadsheetml/2006/main" count="27073" uniqueCount="4556">
  <si>
    <t>Individët</t>
  </si>
  <si>
    <t>Qeveria qendrore</t>
  </si>
  <si>
    <t>Principali</t>
  </si>
  <si>
    <t>Bankat</t>
  </si>
  <si>
    <t>Shoqëritë e Kursim Kreditit</t>
  </si>
  <si>
    <t>Korporata jofinanciare publike</t>
  </si>
  <si>
    <t xml:space="preserve">Biznesi i mesëm </t>
  </si>
  <si>
    <t>Biznesi i madh</t>
  </si>
  <si>
    <t>Të tjera monedha</t>
  </si>
  <si>
    <t>Korporata jofinanciare private</t>
  </si>
  <si>
    <t xml:space="preserve">Gjendja e depozitave të sektorëve rezidentë </t>
  </si>
  <si>
    <t>Depozita në valutë  të konvertuara në lekë</t>
  </si>
  <si>
    <t>Industria nxjerrëse</t>
  </si>
  <si>
    <t>Industria përpunuese</t>
  </si>
  <si>
    <t>Ndërtimi</t>
  </si>
  <si>
    <t>Arsimi</t>
  </si>
  <si>
    <t xml:space="preserve">Lekë </t>
  </si>
  <si>
    <t>NACE</t>
  </si>
  <si>
    <t xml:space="preserve">Kodi i industrisë </t>
  </si>
  <si>
    <t>Totali</t>
  </si>
  <si>
    <t>Overdraft</t>
  </si>
  <si>
    <t>Kapital qarkullues</t>
  </si>
  <si>
    <t xml:space="preserve">Blerje pajisjesh </t>
  </si>
  <si>
    <t>Pasuri të paluajtshme</t>
  </si>
  <si>
    <t>Hua të tjera</t>
  </si>
  <si>
    <t>Mallra jo të qëndrueshëm</t>
  </si>
  <si>
    <t>Mallra të qëndrueshëm</t>
  </si>
  <si>
    <t>Depozita të transferueshme</t>
  </si>
  <si>
    <t xml:space="preserve">Depozita </t>
  </si>
  <si>
    <t xml:space="preserve">afat gjatë </t>
  </si>
  <si>
    <t>afat shkurtër</t>
  </si>
  <si>
    <t>Llogari të tjera të klientëve  (Mbulim çeqesh, Garanci, llogari escrow, të tjera)</t>
  </si>
  <si>
    <t>Depozita të sektorëve rezidentë, gjendja në fund të muajit.</t>
  </si>
  <si>
    <t>33B</t>
  </si>
  <si>
    <t>1 muaj</t>
  </si>
  <si>
    <t xml:space="preserve">3 muaj </t>
  </si>
  <si>
    <t>6 muaj</t>
  </si>
  <si>
    <t>tёrheqjet</t>
  </si>
  <si>
    <t>depozitat e reja</t>
  </si>
  <si>
    <t>33A</t>
  </si>
  <si>
    <t>33B1</t>
  </si>
  <si>
    <t>Jorezidentët</t>
  </si>
  <si>
    <t>Hua sindikale</t>
  </si>
  <si>
    <t>33B3</t>
  </si>
  <si>
    <t>deri në një vit</t>
  </si>
  <si>
    <t>mbi 1 vit deri në 5 vjet</t>
  </si>
  <si>
    <t>mbi 5 vjet</t>
  </si>
  <si>
    <t>PERIODICITETI:</t>
  </si>
  <si>
    <t>NR. I FORMULARIT:</t>
  </si>
  <si>
    <t>EMRI I FORMULARIT:</t>
  </si>
  <si>
    <t>MONEDHA E RAPORTIMIT:</t>
  </si>
  <si>
    <t>NJESIA:</t>
  </si>
  <si>
    <t>Mujor</t>
  </si>
  <si>
    <t>ALL</t>
  </si>
  <si>
    <t>Total</t>
  </si>
  <si>
    <t>USD</t>
  </si>
  <si>
    <t>EUR</t>
  </si>
  <si>
    <t>GBP</t>
  </si>
  <si>
    <t>CHF</t>
  </si>
  <si>
    <t>CAD</t>
  </si>
  <si>
    <t>AUD</t>
  </si>
  <si>
    <t>SEK</t>
  </si>
  <si>
    <t>NOK</t>
  </si>
  <si>
    <t>DKK</t>
  </si>
  <si>
    <t>TRY</t>
  </si>
  <si>
    <t>Të tjera</t>
  </si>
  <si>
    <t>Banka qendrore</t>
  </si>
  <si>
    <t>Depozita pa afat</t>
  </si>
  <si>
    <t>Interesi i përllogaritur</t>
  </si>
  <si>
    <t>Llogari të tjera</t>
  </si>
  <si>
    <t xml:space="preserve">Total i depozitave në valutë </t>
  </si>
  <si>
    <t>Njësi monetare</t>
  </si>
  <si>
    <t>Shlyerjet e huave</t>
  </si>
  <si>
    <t>Hua afatmesme (mbi 1 vit deri në 5 vjet)</t>
  </si>
  <si>
    <t>Hua afatgjatë (mbi 5 vjet)</t>
  </si>
  <si>
    <t>Teprica e huave në fillim të periudhës</t>
  </si>
  <si>
    <t>Teprica e huave në fund të periudhës</t>
  </si>
  <si>
    <t>Hua afatshkurtër (deri në një vit)</t>
  </si>
  <si>
    <t>Teprica e huave  në fillim të periudhës</t>
  </si>
  <si>
    <t xml:space="preserve">Huatë sipas qëllimit të përdorimit dhe monedhës </t>
  </si>
  <si>
    <t>Huatë e reja (gjatë periudhës raportuese)</t>
  </si>
  <si>
    <t>Teprica e huave  në fund të periudhës</t>
  </si>
  <si>
    <t>Teprica e huave në fillim të përiudhës</t>
  </si>
  <si>
    <t>Teprica e huave në fund të përiudhës</t>
  </si>
  <si>
    <t>Hua për likuiditet</t>
  </si>
  <si>
    <t>Hua për investime</t>
  </si>
  <si>
    <t>Hua për blerje banesash</t>
  </si>
  <si>
    <t xml:space="preserve">Kodi ISIN </t>
  </si>
  <si>
    <t>Nr i ankandit</t>
  </si>
  <si>
    <t>Tipi i instrumentit</t>
  </si>
  <si>
    <t>Klasa e instrumentit</t>
  </si>
  <si>
    <t>Data e blerjes</t>
  </si>
  <si>
    <t>Data e maturimit</t>
  </si>
  <si>
    <t>Emri i emetuesit</t>
  </si>
  <si>
    <t>Sektori i emetuesit</t>
  </si>
  <si>
    <t>Rezidenca e emetuesit</t>
  </si>
  <si>
    <t>Kodi i vendit të emetuesit</t>
  </si>
  <si>
    <t>Kodi swift i kundërpartisë</t>
  </si>
  <si>
    <t>Vlerësimi i instrumentit</t>
  </si>
  <si>
    <t>Vlerësimi i emetuesit</t>
  </si>
  <si>
    <t>Monedha</t>
  </si>
  <si>
    <r>
      <rPr>
        <b/>
        <sz val="9"/>
        <rFont val="Calibri"/>
        <family val="2"/>
      </rPr>
      <t>Ç</t>
    </r>
    <r>
      <rPr>
        <b/>
        <sz val="9"/>
        <rFont val="Tahoma"/>
        <family val="2"/>
      </rPr>
      <t>mimi i blerjes</t>
    </r>
  </si>
  <si>
    <t xml:space="preserve">Vlera nominale </t>
  </si>
  <si>
    <t>Tipi i normës së interesit</t>
  </si>
  <si>
    <t>Kuponi %</t>
  </si>
  <si>
    <t>Frekuenca e pagesave të kuponit</t>
  </si>
  <si>
    <t>Emri i letrës me vlerë të emetuar nga sektori bankar</t>
  </si>
  <si>
    <t>Sektori i zotëruesit të letrës me vlerë</t>
  </si>
  <si>
    <t>Rezidenca e zotëruesit të letrës me vlerë</t>
  </si>
  <si>
    <t>Kodi i vendit të zotëruesit të LV</t>
  </si>
  <si>
    <t>Vlera nominale</t>
  </si>
  <si>
    <t>Titujt e emetuar jashtë dhe të blera nga shqiptarët nëpërmjet bankës tuaj</t>
  </si>
  <si>
    <t>Titujt e emetuar në Shqipëri dhe të blera nga jo-rezidentët nëpërmjet bankës suaj</t>
  </si>
  <si>
    <t>Letrat me vlerë të emetuara nga sektori bankar dhe të mbajtura nga sektorët  rezidentë dhe jo-rezidentë</t>
  </si>
  <si>
    <t>Monedhë origjinale dhe ALL</t>
  </si>
  <si>
    <t>Jorezident</t>
  </si>
  <si>
    <t>Bono thesari</t>
  </si>
  <si>
    <t>Biznesi i vogël</t>
  </si>
  <si>
    <t>Rezident</t>
  </si>
  <si>
    <t>CNY</t>
  </si>
  <si>
    <t>CZK</t>
  </si>
  <si>
    <t>HUF</t>
  </si>
  <si>
    <t>JPY</t>
  </si>
  <si>
    <t>MKD</t>
  </si>
  <si>
    <t>RUB</t>
  </si>
  <si>
    <t>Data e emetimit</t>
  </si>
  <si>
    <t xml:space="preserve">Qeveria lokale </t>
  </si>
  <si>
    <t>Hua për çelje biznesi</t>
  </si>
  <si>
    <t>Hua për investime në instrumenta financiare</t>
  </si>
  <si>
    <t>Hua të tregtueshme</t>
  </si>
  <si>
    <t>Borxhi i kartave të kreditit</t>
  </si>
  <si>
    <t>Totali i depozitave (lekë dhe valutë)</t>
  </si>
  <si>
    <t>1</t>
  </si>
  <si>
    <t>2</t>
  </si>
  <si>
    <t>nga të cilat: Mikrobiznes</t>
  </si>
  <si>
    <t>F33A</t>
  </si>
  <si>
    <t>F33B</t>
  </si>
  <si>
    <t>F33B1</t>
  </si>
  <si>
    <t>Huatë e fshira dhe pjesërisht të fshira nga bilanci, gjatë muajit</t>
  </si>
  <si>
    <t>F33B3</t>
  </si>
  <si>
    <t>F34</t>
  </si>
  <si>
    <t>Depozita të sektorëve rezidentë, gjendja në fund të muajit</t>
  </si>
  <si>
    <t>F35</t>
  </si>
  <si>
    <t>Letrat me vlerë të emetuara nga rezidentët dhe jo-rezidentët dhe të mbajtura nga sektori bankar</t>
  </si>
  <si>
    <t>F8.1</t>
  </si>
  <si>
    <t>F8.2</t>
  </si>
  <si>
    <t>F8.3</t>
  </si>
  <si>
    <t>F8.4</t>
  </si>
  <si>
    <t>Listimi në bursë</t>
  </si>
  <si>
    <t>Linjat e huave dhe overdrafte</t>
  </si>
  <si>
    <t>Institucionet jo me qëllim fitimi që u shërbejnë individëve</t>
  </si>
  <si>
    <t>Individë + Institucionet jo me qëllim fitimi që u shërbejnë individëve</t>
  </si>
  <si>
    <t>Depozita në valutë të konvertuara në lekë</t>
  </si>
  <si>
    <t>BGN</t>
  </si>
  <si>
    <t>Të tregtueshme</t>
  </si>
  <si>
    <t>Të vendosjes</t>
  </si>
  <si>
    <t>Të investimit</t>
  </si>
  <si>
    <t>Interesi i përllogaritur në fund të periudhës</t>
  </si>
  <si>
    <t xml:space="preserve">Depozitat e reja dhe tёrheqjet gjatё muajit të depozitave të sektorëve rezidentë </t>
  </si>
  <si>
    <t>Emri i letrës me vlerë të blerë nga sektori bankar</t>
  </si>
  <si>
    <t>Huatë  e fshira dhe pjesërisht të fshira nga bilanci, gjatë muajit</t>
  </si>
  <si>
    <t xml:space="preserve">Fondet e sigurimeve shoqërore </t>
  </si>
  <si>
    <t>Fondet e Investimit</t>
  </si>
  <si>
    <t xml:space="preserve">Shoqëritë e sigurimit </t>
  </si>
  <si>
    <t>Hua për qëllime të tjera</t>
  </si>
  <si>
    <t>Interesi i paguar</t>
  </si>
  <si>
    <t>Huatë e korporatave jofinanciare sipas tipit të huasë dhe monedhës</t>
  </si>
  <si>
    <t>Huatë e korporatave jofinanciare sipas tipit të huasë dhe monedhës.</t>
  </si>
  <si>
    <t>Huatë e reja (gjatë përiudhës raportuese)</t>
  </si>
  <si>
    <t>Demand deposits</t>
  </si>
  <si>
    <t>mbi 2 vjet</t>
  </si>
  <si>
    <t xml:space="preserve"> mbi 3 muaj deri në 2 vjet</t>
  </si>
  <si>
    <t>Depozita me afat sipas maturitetit</t>
  </si>
  <si>
    <t>1 vit</t>
  </si>
  <si>
    <t xml:space="preserve"> mbi 1 vit deri në 2 vjet</t>
  </si>
  <si>
    <t>deri në 3 muaj</t>
  </si>
  <si>
    <t>Huatë e disbursuara (gjatë periudhës raportuese)</t>
  </si>
  <si>
    <t>Letrat me vlerë të emetuara nga jo-rezidentët dhe te mbajtura nga sektorët rezidentë  (në kujdestari të bankës)</t>
  </si>
  <si>
    <t>Letrat me vlerë të emetuara nga sektorët rezidentë dhe të mbajtura nga sektorët jo-rezidentë  (në kujdestari të bankës)</t>
  </si>
  <si>
    <t>Depozita me njoftim paraprak</t>
  </si>
  <si>
    <t>Interesi i përllogaritur i depozitave me njoftim paraprak</t>
  </si>
  <si>
    <t xml:space="preserve"> mbi 2 vjet deri në 5 vjet</t>
  </si>
  <si>
    <t>Huatë sipas sektorit, monedhës dhe afatit</t>
  </si>
  <si>
    <t>Huatë e korporatave jofinanciare private sipas aktivitetit ekonomik</t>
  </si>
  <si>
    <t>Transaksioni (+/-) gjatë periudhës (në vlerë tregu)</t>
  </si>
  <si>
    <t>Vlera e tregut në fund të periudhës</t>
  </si>
  <si>
    <t>Vlera kontabile në fund të periudhës</t>
  </si>
  <si>
    <t>E ardhura gjatë periudhës</t>
  </si>
  <si>
    <t>Dividendi i paguar gjatë periudhës</t>
  </si>
  <si>
    <t>Interesi i përllogaritur gjatë periudhës</t>
  </si>
  <si>
    <t>Interesi i paguar gjatë periudhës</t>
  </si>
  <si>
    <t xml:space="preserve">nga të cilat: për të vetëpunësuarit </t>
  </si>
  <si>
    <t>Fondet e pensionit vullnetar</t>
  </si>
  <si>
    <t>Ndërmjetës të tjerë financiarë (përveç shoqërive të sigurimit dhe fondeve të pensionit vullnetar) 
dhe ndihmësit financiarë</t>
  </si>
  <si>
    <t>Huatë e fshira dhe pjesërisht të fshira nga bilanci gjatë muajit</t>
  </si>
  <si>
    <t>F35.2</t>
  </si>
  <si>
    <t>F34.1</t>
  </si>
  <si>
    <t>F34.2</t>
  </si>
  <si>
    <t>Depozita me njoftim paraprak*</t>
  </si>
  <si>
    <t>AKTIVET</t>
  </si>
  <si>
    <t>Kodi</t>
  </si>
  <si>
    <t xml:space="preserve"> VEPRIMET ME THESARIN DHE TRANSAKSIONET NDËRBANKARE</t>
  </si>
  <si>
    <t>Arka dhe Banka Qendrore</t>
  </si>
  <si>
    <t>Arka</t>
  </si>
  <si>
    <t>1111&amp;2</t>
  </si>
  <si>
    <t xml:space="preserve">Monedha metalike dhe kartëmonedha </t>
  </si>
  <si>
    <t>1113&amp;4</t>
  </si>
  <si>
    <t>Çeqet e udhëtarit</t>
  </si>
  <si>
    <t>Llogaritë rrjedhëse</t>
  </si>
  <si>
    <t xml:space="preserve">          Llogaritë rrjedhëse</t>
  </si>
  <si>
    <t xml:space="preserve">          Interesi i përllogaritur</t>
  </si>
  <si>
    <t>Rezerva e detyruar</t>
  </si>
  <si>
    <t xml:space="preserve">          Rezerva e detyruar</t>
  </si>
  <si>
    <t>Llogaritë e depozitave</t>
  </si>
  <si>
    <t xml:space="preserve">          Llogaritë e depozitave pa afat</t>
  </si>
  <si>
    <t xml:space="preserve">          Llogaritë e depozitave me afat</t>
  </si>
  <si>
    <t xml:space="preserve">          Interesi i përllogaritur </t>
  </si>
  <si>
    <t xml:space="preserve">                         Interesi i përllogaritur për depozitat pa afat</t>
  </si>
  <si>
    <t xml:space="preserve">                         Interesi i përllogaritur për depozitat me afat</t>
  </si>
  <si>
    <t xml:space="preserve">          Kryegjëja</t>
  </si>
  <si>
    <t>Bono thesari dhe bono të tjera të pranueshme për rifinancim me Bankën Qendrore</t>
  </si>
  <si>
    <t xml:space="preserve">          Bono thesari*</t>
  </si>
  <si>
    <t>A/-A         12122</t>
  </si>
  <si>
    <t xml:space="preserve">          Skonto/Shtesa**</t>
  </si>
  <si>
    <t>A/-A         12129</t>
  </si>
  <si>
    <t xml:space="preserve">           Interesi i përllogaritur</t>
  </si>
  <si>
    <t>A/-A         12132</t>
  </si>
  <si>
    <t>A/-A          12139</t>
  </si>
  <si>
    <t xml:space="preserve">Bono thesari të blera sipas marrëveshjeve të riblerjes </t>
  </si>
  <si>
    <t xml:space="preserve">          Bono thesari të blera sipas marrëveshjeve të riblerjes </t>
  </si>
  <si>
    <t>Bono të tjera të përshtatshme për rifinancim nga Banka Qendrore</t>
  </si>
  <si>
    <t xml:space="preserve">Pretendime të tjera mbi Qeverinë </t>
  </si>
  <si>
    <t xml:space="preserve">          Kryegjëja*</t>
  </si>
  <si>
    <t>A/-A        122122</t>
  </si>
  <si>
    <t>A/-A        122129</t>
  </si>
  <si>
    <t>A/-A         122132</t>
  </si>
  <si>
    <t>A/-A        122139</t>
  </si>
  <si>
    <t>Pretendime mbi Bankën Qendrore</t>
  </si>
  <si>
    <t>A/-A        122222</t>
  </si>
  <si>
    <t>A/-A        122229</t>
  </si>
  <si>
    <t>A/-A         122232</t>
  </si>
  <si>
    <t>A/-A        122239</t>
  </si>
  <si>
    <t xml:space="preserve">Pretendime mbi bankat </t>
  </si>
  <si>
    <t>A/-A        122322</t>
  </si>
  <si>
    <t>A/-A        122329</t>
  </si>
  <si>
    <t>A/-A         122332</t>
  </si>
  <si>
    <t>A/-A        122339</t>
  </si>
  <si>
    <t xml:space="preserve">Bono të blera sipas marrëveshjes së riblerjes  </t>
  </si>
  <si>
    <t xml:space="preserve">          Bono të blera sipas marrëveshjes së riblerjes  </t>
  </si>
  <si>
    <t xml:space="preserve"> -A                      128</t>
  </si>
  <si>
    <t>Fonde rezervë për zhvlerësimin e bonove të përshtatshme për rifinancim nga banka qendrore</t>
  </si>
  <si>
    <t>-A                  1281</t>
  </si>
  <si>
    <t>Fonde rezervë për zhvlerësimin e bonove të thesarit</t>
  </si>
  <si>
    <t>-A                 1282</t>
  </si>
  <si>
    <t>Fonde rezervë për zhvlerësimin e bonove të tjera</t>
  </si>
  <si>
    <t>Llogari rrjedhëse në bankat, institucionet e kreditit dhe institucionet e tjera financiare</t>
  </si>
  <si>
    <t>Llogari rrjedhëse në bankat, institucionet e kreditit dhe institucionet e tjera financiare rezidente</t>
  </si>
  <si>
    <t xml:space="preserve"> Llogari rrjedhëse në bankat, institucionet e kreditit dhe institucionet e tjera financiare rezidente</t>
  </si>
  <si>
    <t xml:space="preserve">           Llogari rrjedhëse me bankat</t>
  </si>
  <si>
    <t xml:space="preserve">           Llogari rrjedhëse me institucionet e kreditit dhe institucione të tjera financiare </t>
  </si>
  <si>
    <t>Interesa të përllogaritur</t>
  </si>
  <si>
    <t xml:space="preserve">           Interesa të përllogaritur për bankat</t>
  </si>
  <si>
    <t xml:space="preserve">           Interesa të përllogaritur për institucionet e kreditit dhe istitucionet e tjera financiare</t>
  </si>
  <si>
    <t>Llogari rrjedhëse në bankat, institucionet e kreditit dhe institucione të tjera financiare jorezidente</t>
  </si>
  <si>
    <t xml:space="preserve">Interesa të përllogaritur </t>
  </si>
  <si>
    <t>Llogari rrjedhëse të parregullta me bankat, institucionet e kreditit dhe institucione të tjera financiare</t>
  </si>
  <si>
    <t>Llogari rrjedhëse të parregullta me bankat, institucionet e kreditit dhe institucionet të tjera financiare rezidente</t>
  </si>
  <si>
    <t xml:space="preserve">           Llogari rrjedhëse të parregullta me bankat</t>
  </si>
  <si>
    <t xml:space="preserve">           Llogari rrjedhëse të parregullta me institucionet financiare  </t>
  </si>
  <si>
    <t>Depozita me bankat, institucionet e kreditit dhe institucione të tjera financiare</t>
  </si>
  <si>
    <t>Depozita me bankat, institucionet e kreditit dhe institucione të tjera financiare rezidente</t>
  </si>
  <si>
    <t xml:space="preserve">            Depozita në banka</t>
  </si>
  <si>
    <t xml:space="preserve">            Depozita me institucionet e kreditit dhe institucione të tjera financiare </t>
  </si>
  <si>
    <t>Depozita me afat</t>
  </si>
  <si>
    <t xml:space="preserve">            Depozita me institucionet e kreditit dhe institucionet e tjera financiare </t>
  </si>
  <si>
    <t xml:space="preserve">            Interesa të përllogaritur për depozitat pa afat në banka</t>
  </si>
  <si>
    <t xml:space="preserve">            Interesa të përllogaritur për depozitat pa afat në institucionet e kreditit dhe inst.të tjera financiare</t>
  </si>
  <si>
    <t xml:space="preserve">            Interesa të përllogaritur për depozitat me afat në banka</t>
  </si>
  <si>
    <t xml:space="preserve">            Interesa të përllogaritura për depozitat me afat në institucionet e kreditit dhe institucione të tjera financiare</t>
  </si>
  <si>
    <t>Depozita në bankat, institucionet e kreditit dhe institucione të tjera financiare jorezidente</t>
  </si>
  <si>
    <t xml:space="preserve">             Pa afat</t>
  </si>
  <si>
    <t xml:space="preserve">             Me afat</t>
  </si>
  <si>
    <t xml:space="preserve">             Interesi i përllogaritur</t>
  </si>
  <si>
    <t xml:space="preserve">Hua për bankat, institucionet e kreditit dhe institucionet e tjera financiare </t>
  </si>
  <si>
    <t>Hua për bankat, institucionet e kreditit dhe institucionet e tjera financiare rezidente</t>
  </si>
  <si>
    <t xml:space="preserve">Hua pa afat për bankat, institucionet e kreditit dhe istitucionet e tjera financiare </t>
  </si>
  <si>
    <t xml:space="preserve">           Hua për bankat</t>
  </si>
  <si>
    <t xml:space="preserve">           Hua për institucionet e kreditit dhe institucionet e tjera financiare </t>
  </si>
  <si>
    <t xml:space="preserve">Hua me afat për bankat, institucionet e kreditit dhe institucionet e tjera financiare </t>
  </si>
  <si>
    <t xml:space="preserve">Hua financiare për bankat, institucionet e kreditit dhe institucionet e tjera financiare </t>
  </si>
  <si>
    <t xml:space="preserve">           Interesa të perllogaritur për hua pa afat për bankat</t>
  </si>
  <si>
    <t xml:space="preserve">           Interesa të përllogaritur për hua pa afat për institucionet e kreditit dhe institucione të tjera financiare</t>
  </si>
  <si>
    <t xml:space="preserve">           Interesa të përllogaritur për hua me afat për bankat</t>
  </si>
  <si>
    <t xml:space="preserve">           Interesa të përllogaritur për hua me afat për institucionet e kreditit dhe institucione të tjera financiare</t>
  </si>
  <si>
    <t xml:space="preserve">           Interesa të përllogaritur për hua financiare të bankave</t>
  </si>
  <si>
    <t xml:space="preserve">           Interesa të përllogaritur për hua financiare të institucioneve të kreditit dhe institucioneve të tjera financiare</t>
  </si>
  <si>
    <t>Hua dhënë bankave, institucioneve të kreditit dhe institucioneve të tjera financiare jorezidente</t>
  </si>
  <si>
    <t xml:space="preserve">Hua pa afat dhënë bankave, institucioneve të kreditit dhe institucioneve të tjera financiare jorezidente   </t>
  </si>
  <si>
    <t xml:space="preserve">Hua me afat dhënë bankave, institucioneve të kreditit dhe institucioneve të tjera financiare jorezidente   </t>
  </si>
  <si>
    <t xml:space="preserve">Hua financiare dhënë bankave, institucioneve të kreditit dhe institucioneve të tjera financiare jorezidente   </t>
  </si>
  <si>
    <t xml:space="preserve">Interesi i përllogaritur </t>
  </si>
  <si>
    <t>Letrat tregtare dhe shumat e të hollave të marra sipas një marrëveshjeje riblerjeje</t>
  </si>
  <si>
    <t>Letrat tregtare dhe shumat e të hollave të marra sipas një marrëveshjeje riblerjeje pa afat</t>
  </si>
  <si>
    <t>Letrat tregtare dhe shumat e të hollave të marra sipas një marrëveshjeje riblerjeje me afat</t>
  </si>
  <si>
    <t xml:space="preserve">          Interesa të përllogaritur për letrat tregtare dhe shumat e të hollave të marra sipas një marrëveshjeje riblerjeje pa afat</t>
  </si>
  <si>
    <t xml:space="preserve">          Interesa të përllogaritur për letrat tregtare dhe shumat e të hollave të marra sipas një marrëveshjeje riblerjeje me afat</t>
  </si>
  <si>
    <t>Hua të pakthyera në afat ndaj bankave, institucioneve të kreditit dhe institucioneve të tjera financiare</t>
  </si>
  <si>
    <t>Hua të pakthyera në afat ndaj bankave, institucioneve të kreditit dhe institucioneve të tjera financiare rezidente</t>
  </si>
  <si>
    <t xml:space="preserve">           Hua të pakthyera në afat në banka</t>
  </si>
  <si>
    <t xml:space="preserve">           Hua të pakthyera në afat në institucionet financiare </t>
  </si>
  <si>
    <t>Hua të pakthyera në afat ndaj bankave, institucioneve të kreditit dhe institucioneve të tjera financiare jorezidente</t>
  </si>
  <si>
    <t>Letra tregtare dhe pranime në para të pakthyera në para të marra sipas një marrëveshjeje riblerjeje</t>
  </si>
  <si>
    <t xml:space="preserve">           Letra tregtare dhe pranime në para të pakthyera në para të marra sipas një marrëveshjeje riblerjeje me bankat</t>
  </si>
  <si>
    <t xml:space="preserve">           Letra tregtare dhe pranime në para të pakthyera në para të marra sipas një marrëveshjeje riblerjeje me inst. e kreditit dhe inst. e tjera financiare</t>
  </si>
  <si>
    <t>Llogari të tjera me bankat, institucionet e kreditit dhe institucionet e tjera financiare</t>
  </si>
  <si>
    <t xml:space="preserve">Llogari të garancive </t>
  </si>
  <si>
    <t>Garanci paguar bankave</t>
  </si>
  <si>
    <t xml:space="preserve">Llogari të bllokuara për garanci (escrow) </t>
  </si>
  <si>
    <t xml:space="preserve">Shuma të depozituara për një llogari të bllokuar për garanci në një bankë </t>
  </si>
  <si>
    <t>Llogari të tjera në bankat, institucionet e kreditit dhe institucionet e tjera financiare</t>
  </si>
  <si>
    <t>Llogari të tjera me bankat</t>
  </si>
  <si>
    <t>Llogari të tjera me institucionet e kreditit dhe institucionet e tjera financiare</t>
  </si>
  <si>
    <t>Interesa të përllogaritura</t>
  </si>
  <si>
    <t xml:space="preserve">           Interesa të përllogaritur për llogari të tjera në banka</t>
  </si>
  <si>
    <t xml:space="preserve">           Interesa të përllogaritur për llogari të tjera në institucionet e kreditit dhe institucione të tjera financiare</t>
  </si>
  <si>
    <t>Llogari të tjera të pakthyera në afat në banka, institucionet e kreditit dhe institucionet e tjera financiare</t>
  </si>
  <si>
    <t>Llogari të tjera të pakthyera në afat në banka</t>
  </si>
  <si>
    <t>Llogari të tjera të pakthyera në afat në institucionet e kreditit dhe institucionet e tjera financiare</t>
  </si>
  <si>
    <t xml:space="preserve">Llogari për t'u arkëtuar të dyshimta në bankat, institucionet e kreditit dhe institucionet e tjera financiare </t>
  </si>
  <si>
    <t>Llogari rrjedhëse në banka, institucione krediti dhe institucione të tjera financiare të cilat janë me status të dyshimtë</t>
  </si>
  <si>
    <t>Llogari rrjedhëse të dyshimta me bankat</t>
  </si>
  <si>
    <t>Llogaritë rrjedhëse të dyshimta me institucionet e kreditit dhe istitucionet e tjera financiare</t>
  </si>
  <si>
    <t>Depozita në banka, institucione krediti dhe institucione të tjera financiare të cilat janë me status të dyshimtë</t>
  </si>
  <si>
    <t>Depozita të dyshimta me bankat</t>
  </si>
  <si>
    <t xml:space="preserve">Depozita të dyshimta me institucionet e kreditit dhe institucionet e tjera financiare  </t>
  </si>
  <si>
    <t>Hua për bankat, institucione krediti dhe institucione të tjera financiare të cilat janë me status të dyshimtë</t>
  </si>
  <si>
    <t xml:space="preserve">Hua të dyshimta për bankat </t>
  </si>
  <si>
    <t xml:space="preserve">Hua të dyshimta për institucionet e kreditit dhe institucionet e tjera financiare </t>
  </si>
  <si>
    <t>Llogari të tjera në banka, institucione krediti dhe institucione të tjera financiare të cilat janë me status të dyshimtë</t>
  </si>
  <si>
    <t xml:space="preserve">Llogari të tjera të dyshimta me bankat </t>
  </si>
  <si>
    <t>Llogari të tjera të dyshimta me institucionet e kreditit dhe institucione të tjera financiare</t>
  </si>
  <si>
    <t>-A                    198</t>
  </si>
  <si>
    <t>Fonde rezervë për llogaritë për t'u arkëtuar nga bankat, instit.e kreditit dhe instit. e tjera financiare</t>
  </si>
  <si>
    <t>-A                 1981</t>
  </si>
  <si>
    <t xml:space="preserve">Fonde rezervë për llogaritë për t'u arkëtuar nga bankat </t>
  </si>
  <si>
    <t>-A                 1982</t>
  </si>
  <si>
    <t>Fonde rezervë për llogaritë  për t'u arkëtuar nga institucionet e kreditit dhe institucionet e tjera financiare</t>
  </si>
  <si>
    <t>VEPRIMET ME KLIENTËT</t>
  </si>
  <si>
    <t>Hua standarde dhe paradhënie për klientët</t>
  </si>
  <si>
    <t xml:space="preserve">Hua afatshkurtër </t>
  </si>
  <si>
    <t xml:space="preserve"> Individët</t>
  </si>
  <si>
    <t xml:space="preserve"> Njësi tregtare dhe industriale private</t>
  </si>
  <si>
    <t xml:space="preserve"> Njësi tregtare dhe industriale publike</t>
  </si>
  <si>
    <t xml:space="preserve"> Punonjësit e bankës</t>
  </si>
  <si>
    <t xml:space="preserve"> Klientë të tjerë</t>
  </si>
  <si>
    <t xml:space="preserve"> Interesi i përllogaritur</t>
  </si>
  <si>
    <t xml:space="preserve">            Interesi i përllogaritur për individët</t>
  </si>
  <si>
    <t xml:space="preserve">            Interesi i përllogaritur për njësi tregtare dhe industriale private</t>
  </si>
  <si>
    <t xml:space="preserve">            Interesi i përllogaritur për njësi tregtare dhe industriale publike</t>
  </si>
  <si>
    <t xml:space="preserve">            Interesi i përllogaritur për punonjësit e bankës</t>
  </si>
  <si>
    <t xml:space="preserve">            Interesi i përllogaritur për klientë të tjerë</t>
  </si>
  <si>
    <t>Hua afatmesme</t>
  </si>
  <si>
    <t xml:space="preserve">Hua afatgjatë </t>
  </si>
  <si>
    <t>Hua për prona të patundshme (hipotekare)</t>
  </si>
  <si>
    <t xml:space="preserve"> Kontratat e qiradhënies financiare </t>
  </si>
  <si>
    <t xml:space="preserve"> Hua dhe paradhënie të papaguara në afat për klientët</t>
  </si>
  <si>
    <t xml:space="preserve">Kontrat e qiradhënies financiare </t>
  </si>
  <si>
    <t xml:space="preserve"> Hua dhe paradhënie në ndjekje</t>
  </si>
  <si>
    <t xml:space="preserve">Hua  afatshkurtër </t>
  </si>
  <si>
    <t xml:space="preserve">Kontratat e qiradhënies financiare </t>
  </si>
  <si>
    <t>Hua nënstandarde</t>
  </si>
  <si>
    <t>Fonde rezervë për mbulimin e humbjeve nga huatë nënstandarde</t>
  </si>
  <si>
    <t>-A                  2381</t>
  </si>
  <si>
    <t xml:space="preserve">Kryegjëja </t>
  </si>
  <si>
    <t>-A                 2389</t>
  </si>
  <si>
    <t xml:space="preserve">Interesi i përllogaritur  </t>
  </si>
  <si>
    <t xml:space="preserve"> Hua të dyshimta  </t>
  </si>
  <si>
    <t>Fonde rezervë për mbulimin e humbjeve nga huatë e dyshimta</t>
  </si>
  <si>
    <t>-A                 2481</t>
  </si>
  <si>
    <t>-A                 2489</t>
  </si>
  <si>
    <t xml:space="preserve"> Hua të humbura</t>
  </si>
  <si>
    <t>Fonde rezervë për mbulimin e humbjeve nga huatë e humbura</t>
  </si>
  <si>
    <t>-A                 2581</t>
  </si>
  <si>
    <t>-A                 2589</t>
  </si>
  <si>
    <t xml:space="preserve"> Qeveria Shqiptare dhe administrata publike</t>
  </si>
  <si>
    <t xml:space="preserve">Llogari rrjedhëse </t>
  </si>
  <si>
    <t xml:space="preserve"> Qeveria qendrore </t>
  </si>
  <si>
    <t xml:space="preserve"> Qeveria rajonale </t>
  </si>
  <si>
    <t xml:space="preserve"> Qeveria lokale </t>
  </si>
  <si>
    <t xml:space="preserve"> Të tjera </t>
  </si>
  <si>
    <t xml:space="preserve"> Interesi i përllogaritur </t>
  </si>
  <si>
    <t xml:space="preserve">            Interesi i përllogaritur për llogaritë rrjedhëse të qeverisë qendrore</t>
  </si>
  <si>
    <t xml:space="preserve">            Interesi i përllogaritur për llogaritë rrjedhëse të qeverisë rajonale</t>
  </si>
  <si>
    <t xml:space="preserve">            Interesi i përllogaritur për llogaritë rrjedhëse të qeverisë lokale</t>
  </si>
  <si>
    <t xml:space="preserve">            Interesi i përllogaritur për llogaritë rrjedhëse të tjera</t>
  </si>
  <si>
    <t xml:space="preserve">Hua dhënë Qeverisë Shqiptare dhe administratës publike  </t>
  </si>
  <si>
    <t xml:space="preserve">Llogari për t`u arkëtuar të Qeverisë Shqiptare dhe administratës publike me status të dyshimtë </t>
  </si>
  <si>
    <t xml:space="preserve">Llogari për t`u arkëtuar me status të dyshimtë, qeveria qendrore </t>
  </si>
  <si>
    <t>Llogari për t`u arkëtuar me status të dyshimtë, qeveria rajonale</t>
  </si>
  <si>
    <t xml:space="preserve">Llogari për t`u arkëtuar me status të dyshimtë, qeveria lokale </t>
  </si>
  <si>
    <t xml:space="preserve">Llogari për t`u arkëtuar me status të dyshimtë me të tjerë </t>
  </si>
  <si>
    <t xml:space="preserve">Llogari të pakthyera në afat të qeverisë dhe administratës publike </t>
  </si>
  <si>
    <t xml:space="preserve">Llogari të pakthyera në afat, qeveria qendrore </t>
  </si>
  <si>
    <t xml:space="preserve">Llogari të pakthyera në afat, qeveria rajonale </t>
  </si>
  <si>
    <t xml:space="preserve">Llogari të pakthyera në afat, qeveria lokale </t>
  </si>
  <si>
    <t>Llogari të pakthyera në afat me të tjerë</t>
  </si>
  <si>
    <t>-A                   268</t>
  </si>
  <si>
    <t>Fonde rezervë për mbulimin e humbjeve nga llogaritë për t`u arkëtuar prej Qeverisë Shqiptare dhe  organizatave të tjera me status të dyshimtë</t>
  </si>
  <si>
    <t>Llogari të tjera të Qeverisë Shqiptare dhe administratës publike me status të dyshimtë</t>
  </si>
  <si>
    <t xml:space="preserve">Qeveria qendrore </t>
  </si>
  <si>
    <t>Qeveria rajonale</t>
  </si>
  <si>
    <t>Qeveria lokale</t>
  </si>
  <si>
    <t xml:space="preserve">Të tjera </t>
  </si>
  <si>
    <t>Detyrimet ndaj klientëve për llogaritë rrjedhëse dhe depozitat</t>
  </si>
  <si>
    <t xml:space="preserve">Llogaritë rrjedhëse </t>
  </si>
  <si>
    <t xml:space="preserve">Individët </t>
  </si>
  <si>
    <t xml:space="preserve">Njësi tregtare dhe industriale private </t>
  </si>
  <si>
    <t xml:space="preserve">Njësi tregtare dhe industriale publike </t>
  </si>
  <si>
    <t xml:space="preserve">Personeli i bankës </t>
  </si>
  <si>
    <t>Klientë të tjerë</t>
  </si>
  <si>
    <t xml:space="preserve">           Interesi i përllogaritur për individët</t>
  </si>
  <si>
    <t xml:space="preserve">           Interesi i përllogaritur për njësitë tregtare dhe industriale private</t>
  </si>
  <si>
    <t xml:space="preserve">           Interesi i përllogaritur për njësitë tregtare dhe industriale publike</t>
  </si>
  <si>
    <t xml:space="preserve">           Interesi i përllogaritur për personelin e bankës </t>
  </si>
  <si>
    <t xml:space="preserve">           Interesi i përllogaritur për klientë të tjerë </t>
  </si>
  <si>
    <t xml:space="preserve">Llogaritë rrjedhëse të parregullta të klientëve debitorë </t>
  </si>
  <si>
    <t xml:space="preserve">  Llogari të tjera të klientëve</t>
  </si>
  <si>
    <t xml:space="preserve">Llogari të tjera të klientëve </t>
  </si>
  <si>
    <t xml:space="preserve">           Interesi i përllogaritur për personelin i bankës </t>
  </si>
  <si>
    <t xml:space="preserve">Llogari të tjera të klientëve të pakthyera në afat </t>
  </si>
  <si>
    <t>Llogari për t`u arkëtuar të klientëve përveç huave</t>
  </si>
  <si>
    <t xml:space="preserve">Llogari rrjedhëse të klientëve me status të dyshimtë  </t>
  </si>
  <si>
    <t xml:space="preserve">Llogari të tjera të klientëve me status të dyshimtë </t>
  </si>
  <si>
    <t>-A                   298</t>
  </si>
  <si>
    <t xml:space="preserve">Fonde rezervë për llogaritë për t`u arkëtuar të klientëve me status të dyshimtë përveç huave </t>
  </si>
  <si>
    <t>VEPRIME ME LETRAT ME VLERË</t>
  </si>
  <si>
    <t xml:space="preserve">Letra me vlerë me të ardhura fikse </t>
  </si>
  <si>
    <t>Letra me vlerë të tregtueshme</t>
  </si>
  <si>
    <t>Letra me vlerë të vendosjes</t>
  </si>
  <si>
    <t>A/-A             3122</t>
  </si>
  <si>
    <t xml:space="preserve">Skonto / primi </t>
  </si>
  <si>
    <t>-A                  3128</t>
  </si>
  <si>
    <t>Fonde rezervë për të mbuluar zhvlerësimin</t>
  </si>
  <si>
    <t>A/-A             3129</t>
  </si>
  <si>
    <t>Interesi i përllogaritur si e ardhur</t>
  </si>
  <si>
    <t>Letra me vlerë të investimit</t>
  </si>
  <si>
    <t>A/-A             3132</t>
  </si>
  <si>
    <t>-A                  3138</t>
  </si>
  <si>
    <t>A/-A             3139</t>
  </si>
  <si>
    <t xml:space="preserve"> Letra me vlerë me të ardhura të ndryshueshme</t>
  </si>
  <si>
    <t>-A                 3222</t>
  </si>
  <si>
    <t xml:space="preserve">Letra me vlerë të blera dhe të shitura sipas marrëveshjes së riblerjes </t>
  </si>
  <si>
    <t>Letra me vlerë të blera sipas marrëveshjes së riblerjes</t>
  </si>
  <si>
    <t xml:space="preserve">Garancia e ofruar për transaksionet me letrat me vlerë </t>
  </si>
  <si>
    <t>Garancia e paguar në lidhje me letrat me vlerë të dhëna hua</t>
  </si>
  <si>
    <t xml:space="preserve">Çmimet (primet) për instrumentet financiare </t>
  </si>
  <si>
    <t>Të marra</t>
  </si>
  <si>
    <t xml:space="preserve">Derivativë financiarë </t>
  </si>
  <si>
    <t>Kuota/aksione të fondeve të investimit</t>
  </si>
  <si>
    <t>MJETE DHE DETYRIME TË TJERA</t>
  </si>
  <si>
    <t>Mjete të tjera</t>
  </si>
  <si>
    <t xml:space="preserve">Debitorë të ndryshëm </t>
  </si>
  <si>
    <t xml:space="preserve">Mjete inventari </t>
  </si>
  <si>
    <t xml:space="preserve">Metale të çmuara </t>
  </si>
  <si>
    <t>Rezerva materiale (mallra dhe pajime )</t>
  </si>
  <si>
    <t>Toka, ndërtesë dhe mjete të tjera të përftuara nëpërmjet një procesi ligjor</t>
  </si>
  <si>
    <t>-A                    418</t>
  </si>
  <si>
    <t>Fonde rezervë për zhvlerësimin e mjeteve të tjera</t>
  </si>
  <si>
    <t>Të ardhura të llogaritura dhe shpenzime të shtyra</t>
  </si>
  <si>
    <t xml:space="preserve">Transaksionet si agjent </t>
  </si>
  <si>
    <t>Sigurimet shoqërore</t>
  </si>
  <si>
    <t>Asistenca</t>
  </si>
  <si>
    <t>Doganat</t>
  </si>
  <si>
    <t>Administrimi fiskal</t>
  </si>
  <si>
    <t>Transaksione të tjera si agjent</t>
  </si>
  <si>
    <t xml:space="preserve"> Llogari marrëdhëniesh</t>
  </si>
  <si>
    <t xml:space="preserve"> Llogari pezull dhe të pozicionit</t>
  </si>
  <si>
    <t>Llogari pezull</t>
  </si>
  <si>
    <t>Llogaritë e pozicionit</t>
  </si>
  <si>
    <t xml:space="preserve"> Tatim i vlerës së shtuar</t>
  </si>
  <si>
    <t>MJETET E QËNDRUESHME DHE BURIMET E PËRHERSHME</t>
  </si>
  <si>
    <t xml:space="preserve"> Interesa pjesëmarrës</t>
  </si>
  <si>
    <t xml:space="preserve"> Filiale</t>
  </si>
  <si>
    <t xml:space="preserve"> Mjete të qëndrueshme </t>
  </si>
  <si>
    <t>Mjetet e patrupëzuara</t>
  </si>
  <si>
    <t>Amortizimi i mjeteve të patrupëzuara</t>
  </si>
  <si>
    <t>TOTALI</t>
  </si>
  <si>
    <t>PASIVET</t>
  </si>
  <si>
    <t xml:space="preserve">VEPRIMET E THESARIT DHE TRANSAKSIONET NDËRBANKARE </t>
  </si>
  <si>
    <t xml:space="preserve">Banka Qendrore </t>
  </si>
  <si>
    <t xml:space="preserve">           Interesi i përllogaritur </t>
  </si>
  <si>
    <t xml:space="preserve">                       Interesi i përllogaritur për huamarrje nga BQ jo e rifinancuar nga një institucion financiar ndërkombëtar</t>
  </si>
  <si>
    <t xml:space="preserve">                       Interesi i përllogaritur për huamarrje nga BQ e rifinancuar nga një institucion financiar ndërkombëtar</t>
  </si>
  <si>
    <t xml:space="preserve">Bono thesari dhe bono të tjera të përshtatshme për rifinancim me Bankën Qendrore </t>
  </si>
  <si>
    <t xml:space="preserve">Bono thesari të shitura sipas marrëveshjes së riblerjes </t>
  </si>
  <si>
    <t xml:space="preserve">             Bono të shitura sipas marrëveshjes së riblerjes </t>
  </si>
  <si>
    <t xml:space="preserve">             Interesi i përllogaritur </t>
  </si>
  <si>
    <t xml:space="preserve">Bono te tjera të shitura sipas marrëveshjes së riblerjes </t>
  </si>
  <si>
    <t xml:space="preserve">             Kryegjëja</t>
  </si>
  <si>
    <t>Llogari rrjedhëse me bankat, institucionet e kreditit dhe institucionet e tjera financiare</t>
  </si>
  <si>
    <t xml:space="preserve"> Llogari rrjedhëse me bankat rezidente</t>
  </si>
  <si>
    <t xml:space="preserve"> Llogari rrjedhëse me institucionet e kreditit dhe institucione të tjera financiare rezidente</t>
  </si>
  <si>
    <t xml:space="preserve">               Interesi i përllogaritur për llogaritë rrjedhëse në banka  </t>
  </si>
  <si>
    <t xml:space="preserve">               Interesi i përllogaritur për llogaritë rrjedhëse në institucionet e kreditit dhe institucionet e tjera financiare </t>
  </si>
  <si>
    <t>Llogari rrjedhëse në bankat, institucionet e kreditit dhe institucionet e tjera financiare jorezidente</t>
  </si>
  <si>
    <t>Llogari rrjedhëse në bankat, instituc. e kreditit dhe instituc. e tjera financiare jorezidente</t>
  </si>
  <si>
    <t xml:space="preserve"> Depozita nga bankat, institucionet e kreditit dhe institucionet e tjera financiare </t>
  </si>
  <si>
    <t xml:space="preserve"> Depozita nga bankat, institucionet e kreditit dhe institucionet e tjera financiare rezidente</t>
  </si>
  <si>
    <t xml:space="preserve">              Depozita në banka </t>
  </si>
  <si>
    <t xml:space="preserve">              Depozita me institucionet e kreditit dhe institucionet e tjera financiare  </t>
  </si>
  <si>
    <t xml:space="preserve">              Depozita në banka</t>
  </si>
  <si>
    <t xml:space="preserve">              Depozita me institucionet e kreditit dhe institucionet e tjera financiare </t>
  </si>
  <si>
    <t xml:space="preserve">              Interesi i përllogaritur për depozitat pa afat në banka </t>
  </si>
  <si>
    <t xml:space="preserve">              Interesi i përllogaritur për depozitat pa afat në institucionet e kreditit dhe institucionet e tjera financiare </t>
  </si>
  <si>
    <t xml:space="preserve">              Interesi i përllogaritur për depozitat me afat në banka </t>
  </si>
  <si>
    <t xml:space="preserve">              Interesi i përllogaritur për depozitat me afat në institucionet e kreditit dhe institucionet e tjera financiare </t>
  </si>
  <si>
    <t>Depozita nga bankat, institucionet e kreditit dhe institucione të tjera financiare jorezidente</t>
  </si>
  <si>
    <t>Pa afat</t>
  </si>
  <si>
    <t>Me afat</t>
  </si>
  <si>
    <t xml:space="preserve"> Hua marrë nga bankat, institucionet e kreditit dhe institucionet e tjera financiare </t>
  </si>
  <si>
    <t>Hua marrë nga bankat, institucionet e kreditit dhe institucionet e tjera financiare rezidente</t>
  </si>
  <si>
    <t>Hua pa afat marrë nga bankat, institucionet e kreditit dhe institucionet e tjera financiare rezidente</t>
  </si>
  <si>
    <t xml:space="preserve">              Hua marrë nga bankat</t>
  </si>
  <si>
    <t xml:space="preserve">              Institucionet e kreditit dhe institucionet e tjera financiare </t>
  </si>
  <si>
    <t>Hua me afat marrë nga bankat, institucionet e kreditit dhe institucionet e tjera financiare rezidente</t>
  </si>
  <si>
    <t>Hua financiare marrë nga bankat, institucionet e kreditit dhe institucionet e tjera financiare rezidente</t>
  </si>
  <si>
    <t xml:space="preserve">              Interesi i përllogaritur për huatë pa afat në banka </t>
  </si>
  <si>
    <t xml:space="preserve">              Interesi i përllogaritur për huatë pa afat në institucionet e kreditit dhe institucionet e tjera financiare </t>
  </si>
  <si>
    <t xml:space="preserve">              Interesi i përllogaritur për huatë me afat në banka </t>
  </si>
  <si>
    <t xml:space="preserve">              Interesi i përllogaritur për huatë me afat në institucionet e kreditit dhe institucionet e tjera financiare </t>
  </si>
  <si>
    <t xml:space="preserve">              Interesi i përllogaritur për huatë financiare në banka </t>
  </si>
  <si>
    <t xml:space="preserve">              Interesi i përllogaritur për huatë financiare në institucionet e kreditit dhe institucionet e tjera financiare </t>
  </si>
  <si>
    <t>Hua marrë nga bankat, institucionet e kreditit dhe institucionet e tjera financiare jorezidente</t>
  </si>
  <si>
    <t xml:space="preserve">Hua pa afat marrë nga bankat, institucionet e kreditit dhe institucionet e tjera financiare </t>
  </si>
  <si>
    <t>Hua me afat marrë nga bankat, institucionet e kreditit dhe institucionet e tjera financiare</t>
  </si>
  <si>
    <t xml:space="preserve">Hua financiare marrë nga bankat, institucionet e kreditit dhe institucionet e tjera financiare </t>
  </si>
  <si>
    <t xml:space="preserve">              Interesi i përllogaritur për huatë pa afat marrë nga bankat, institucionet e kreditit dhe institucionet e tjera financiare rezidente</t>
  </si>
  <si>
    <t xml:space="preserve">              Interesi i përllogaritur për huatë me afat marrë nga bankat, institucionet e kreditit dhe institucionet e tjera financiare rezidente</t>
  </si>
  <si>
    <t xml:space="preserve">              Interesi i përllogaritur për huatë financiare marrë nga bankat, institucionet e kreditit dhe institucionet e tjera financiare rezidente</t>
  </si>
  <si>
    <t xml:space="preserve">              Interesi i përllogaritur për letrat tregtare dhe shumat e të hollave të marra sipas një marrëveshjeje riblerjeje pa afat</t>
  </si>
  <si>
    <t xml:space="preserve">              Interesi i përllogaritur për letrat tregtare dhe shumat e të hollave të marra sipas një marrëveshjeje riblerjeje me afat</t>
  </si>
  <si>
    <t xml:space="preserve"> Llogari të tjera me bankat, institucionet e kreditit dhe institucionet e tjera financiare  </t>
  </si>
  <si>
    <t>Llogari të garancive</t>
  </si>
  <si>
    <t xml:space="preserve">Garanci të marra nga banka </t>
  </si>
  <si>
    <t>Llogari e bllokuar për garanci (escrow)</t>
  </si>
  <si>
    <t>Shuma të marra në një llogari të bllokuar për garanci nga një bankë</t>
  </si>
  <si>
    <t>Llogari të tjera në banka, institucionet e kreditit dhe institucione të tjera financiare</t>
  </si>
  <si>
    <t xml:space="preserve">Llogari të tjera me bankat </t>
  </si>
  <si>
    <t xml:space="preserve">Llogari të tjera me institucionet financiare </t>
  </si>
  <si>
    <t xml:space="preserve">VEPRIMET ME KLIENTËT </t>
  </si>
  <si>
    <t xml:space="preserve">QEVERIA SHQIPTARE DHE ADMINISTRATA PUBLIKE </t>
  </si>
  <si>
    <t xml:space="preserve">Llogari rrjedhëse me Qeverinë Shqiptare dhe administratën publike </t>
  </si>
  <si>
    <t xml:space="preserve">              Interesi i përllogaritur për llogaritë rrjedhëse të qeverisë qendrore  </t>
  </si>
  <si>
    <t xml:space="preserve">              Interesi i përllogaritur për llogaritë rrjedhëse të qeverisë rajonale  </t>
  </si>
  <si>
    <t xml:space="preserve">              Interesi i përllogaritur për llogaritë rrjedhëse të qeverisë lokale  </t>
  </si>
  <si>
    <t xml:space="preserve">              Interesi i përllogaritur për llogaritë rrjedhëse të tjera  </t>
  </si>
  <si>
    <t xml:space="preserve">Depozita pa afat nga Qeveria Shqiptare dhe administrata publike </t>
  </si>
  <si>
    <t>Depozitat me afat nga Qeveria Shqiptare dhe administrata publike</t>
  </si>
  <si>
    <t xml:space="preserve">Hua të marra nga Qeveria shqiptare dhe administrata publike </t>
  </si>
  <si>
    <t>Detyrime ndaj klientëve për llogaritë rrjedhëse dhe depozitat</t>
  </si>
  <si>
    <t>Llogari rrjedhëse</t>
  </si>
  <si>
    <t>Njësi tregtare dhe industriale private</t>
  </si>
  <si>
    <t>Njësi tregtare dhe industriale publike</t>
  </si>
  <si>
    <t>Punonjësit e bankës</t>
  </si>
  <si>
    <t xml:space="preserve">Klientë të tjerë </t>
  </si>
  <si>
    <t xml:space="preserve">              Interesi i përllogaritur për individët</t>
  </si>
  <si>
    <t xml:space="preserve">              Interesi i përllogaritur për njësitë tregtare dhe industriale private </t>
  </si>
  <si>
    <t xml:space="preserve">              Interesi i përllogaritur për njësitë tregtare dhe industriale publike </t>
  </si>
  <si>
    <t xml:space="preserve">              Interesi i përllogaritur për punonjësit e bankës </t>
  </si>
  <si>
    <t xml:space="preserve">              Interesi i përllogaritur për klientë të tjerë</t>
  </si>
  <si>
    <t>Llogari depozitash pa afat</t>
  </si>
  <si>
    <t>Llogari depozitash me afat</t>
  </si>
  <si>
    <t>Çertifikatat e depozitave</t>
  </si>
  <si>
    <t>Çertifikatat e depozitave emërore</t>
  </si>
  <si>
    <t xml:space="preserve">              Individët</t>
  </si>
  <si>
    <t xml:space="preserve">              Njësi tregtare dhe industriale private</t>
  </si>
  <si>
    <t xml:space="preserve">              Njësi tregtare dhe industriale publike</t>
  </si>
  <si>
    <t xml:space="preserve">              Punonjësit e bankës</t>
  </si>
  <si>
    <t xml:space="preserve">              Klientë të tjerë </t>
  </si>
  <si>
    <t xml:space="preserve">              Interesi i përllogaritur </t>
  </si>
  <si>
    <t xml:space="preserve">                            Interesi i përllogaritur për individët</t>
  </si>
  <si>
    <t xml:space="preserve">                            Interesi i përllogaritur për njësitë tregtare dhe industriale private </t>
  </si>
  <si>
    <t xml:space="preserve">                            Interesi i përllogaritur për njësitë tregtare dhe industriale publike </t>
  </si>
  <si>
    <t xml:space="preserve">                            Interesi i përllogaritur për punonjësit e bankës </t>
  </si>
  <si>
    <t xml:space="preserve">                            Interesi i përllogaritur për klientë të tjerë</t>
  </si>
  <si>
    <t>Çertifikatat e depozitave të mbajtësit</t>
  </si>
  <si>
    <t xml:space="preserve">               Kryegjëja</t>
  </si>
  <si>
    <t xml:space="preserve">               Interesi i përllogaritur</t>
  </si>
  <si>
    <t>Llogari të tjera të klientëve</t>
  </si>
  <si>
    <t xml:space="preserve">Llogari për mbulimin e çeqeve </t>
  </si>
  <si>
    <t xml:space="preserve">Njësi tregtare dhe industriale publike     </t>
  </si>
  <si>
    <t xml:space="preserve">Llogari garancie </t>
  </si>
  <si>
    <t xml:space="preserve">Llogari të bllokuara për garanci </t>
  </si>
  <si>
    <t>Llogari për mbulimin e letërkredive</t>
  </si>
  <si>
    <t>Llogaritja e faktoringut</t>
  </si>
  <si>
    <t xml:space="preserve">Llogari të tjera </t>
  </si>
  <si>
    <t>Borxh i përfaqësuar nga letrat me vlerë</t>
  </si>
  <si>
    <t xml:space="preserve">Mjetet e jorezidentëve </t>
  </si>
  <si>
    <t xml:space="preserve">Mjete të njësive tregtare dhe industriale private  </t>
  </si>
  <si>
    <t xml:space="preserve">Mjete të njësive tregtare dhe financiare publike </t>
  </si>
  <si>
    <t xml:space="preserve">Mjete të institucioneve financiare </t>
  </si>
  <si>
    <t xml:space="preserve">Mjete të sektorëve të tjerë rezidentë </t>
  </si>
  <si>
    <t xml:space="preserve">Interesi i përllogaritur për mjetet e jorezidentëve </t>
  </si>
  <si>
    <t xml:space="preserve">Interesi i përllogaritur për mjete të njësive tregtare dhe industriale private  </t>
  </si>
  <si>
    <t xml:space="preserve">Interesi i përllogaritur për mjete të njësive tregtare dhe financiare publike </t>
  </si>
  <si>
    <t xml:space="preserve">Interesi i përllogaritur për mjete të institucioneve financiare </t>
  </si>
  <si>
    <t xml:space="preserve">Interesi i përllogaritur për mjete të sektorëve të tjerë rezidentë </t>
  </si>
  <si>
    <t>Letra me vlerë të blera dhe të shitura sipas marrëveshjes së riblerjes</t>
  </si>
  <si>
    <t>Letra me vlerë të shitura sipas marrëveshjes së riblerjes</t>
  </si>
  <si>
    <t xml:space="preserve">                  Letra me vlerë të shitura sipas marrëveshjes së riblerjes të njësive tregtare dhe industriale private </t>
  </si>
  <si>
    <t xml:space="preserve">                  Letra me vlerë të shitura sipas marrëveshjes së riblerjes të njësive tregtare dhe industriale publike</t>
  </si>
  <si>
    <t xml:space="preserve">                  Letra me vlerë të shitura sipas marrëveshjes së riblerjes të institucioneve financiare</t>
  </si>
  <si>
    <t xml:space="preserve">                   Interesi i përllogaritur për letra me vlerë të shitura sipas marrëveshjes së riblerjes të njësive tregtare dhe ind. private </t>
  </si>
  <si>
    <t xml:space="preserve">                   Interesi i përllogaritur për letra me vlerë të shitura sipas marrëveshjes së riblerjes të njësive tregtare dhe industriale publike</t>
  </si>
  <si>
    <t xml:space="preserve">                   Interesi i përllogaritur për letra me vlerë të shitura sipas marrëveshjes së riblerjes të institucioneve financiare</t>
  </si>
  <si>
    <t xml:space="preserve">Garancia e marrë në lidhje me letrat me vlerë të marra hua </t>
  </si>
  <si>
    <t>Çmimet (primet) për instrumentet financiare të paguara</t>
  </si>
  <si>
    <t xml:space="preserve">Detyrime të tjera </t>
  </si>
  <si>
    <t>Kreditorë të ndryshëm</t>
  </si>
  <si>
    <t>Furnitorë</t>
  </si>
  <si>
    <t xml:space="preserve">Depozita garancie të marra </t>
  </si>
  <si>
    <t>Tatimi për t`u paguar</t>
  </si>
  <si>
    <t>Dividentë për t'u paguar</t>
  </si>
  <si>
    <t xml:space="preserve">Shpenzime të llogaritura dhe të ardhura të shtyra </t>
  </si>
  <si>
    <t xml:space="preserve">Transaksionet si agjente </t>
  </si>
  <si>
    <t xml:space="preserve">Sigurimet shoqërore </t>
  </si>
  <si>
    <t xml:space="preserve">Asistenca </t>
  </si>
  <si>
    <t xml:space="preserve">Administrimi fiskal </t>
  </si>
  <si>
    <t xml:space="preserve">Transaksione të tjera si agjent </t>
  </si>
  <si>
    <t xml:space="preserve">Llogaritë e marrëdhënieve </t>
  </si>
  <si>
    <t xml:space="preserve">Llogaritë pezull dhe të pozicionit </t>
  </si>
  <si>
    <t xml:space="preserve">Llogaritë pezull </t>
  </si>
  <si>
    <t xml:space="preserve">Tatimi i vlerës së shtuar </t>
  </si>
  <si>
    <t>MJETE TË QËNDRUESHME DHE BURIME TË PËRHERSHME</t>
  </si>
  <si>
    <t>Ndihma dhe financimi publik</t>
  </si>
  <si>
    <t>Fondet rezervë specifike</t>
  </si>
  <si>
    <t xml:space="preserve">Fonde rezervë për rreziqe dhe shpenzime </t>
  </si>
  <si>
    <t xml:space="preserve">Fonde rezervë për humbjet e mundshme në lidhje me angazhimet e dhëna </t>
  </si>
  <si>
    <t>Fonde rezervë për gjobat</t>
  </si>
  <si>
    <t>Fonde rezervë për rrezikun statistikor për mbulimin e humbjeve nga huatë standarde dhe në ndjekje</t>
  </si>
  <si>
    <t>Fonde rezervë të tjera</t>
  </si>
  <si>
    <t>Fonde rezervë specifike të tjera</t>
  </si>
  <si>
    <t xml:space="preserve">Borxhi i varur </t>
  </si>
  <si>
    <t>Borxhi i varur</t>
  </si>
  <si>
    <t>Borxhi i varur më pak se 5 vjet maturitet</t>
  </si>
  <si>
    <t xml:space="preserve">                 Borxhi i varur i bankave (më pak se 5 vjet maturitet)</t>
  </si>
  <si>
    <t xml:space="preserve">                 Borxhi i varur i institucioneve jofinanciare (më pak se 5 vjet maturitet)</t>
  </si>
  <si>
    <t xml:space="preserve">                 Borxhi i varur i institucioneve financiare (më pak se 5 vjet maturitet)</t>
  </si>
  <si>
    <t xml:space="preserve">                 Borxhi i varur i sektorëve të tjerë rezidentë (më pak se 5 vjet maturitet)</t>
  </si>
  <si>
    <t>Borxhi i varur më shumë se 5 vjet maturitet</t>
  </si>
  <si>
    <t xml:space="preserve">                 Borxhi i varur i bankave (më shumë se 5 vjet maturitet)</t>
  </si>
  <si>
    <t xml:space="preserve">                  Borxhi i varur i institucioneve jofinanciare (më shumë se 5 vjet maturitet)</t>
  </si>
  <si>
    <t xml:space="preserve">                  Borxh i varur i institucioneve financiare (më shumë se 5 vjet maturitet)</t>
  </si>
  <si>
    <t xml:space="preserve">                 Borxhi i varur i sektorëve të tjerë rezidentë (më shumë se 5 vjet maturitet)</t>
  </si>
  <si>
    <t>Interesi i përllogaritur për borxhin e varur më pak se 5 vjet</t>
  </si>
  <si>
    <t xml:space="preserve">                 Interesi i përllogaritur për borxhin e varur të bankave (më pak se 5 vjet maturitet)</t>
  </si>
  <si>
    <t xml:space="preserve">                 Interesi i përllogaritur për borxhin e varur të institucioneve jofinanciare (më pak se 5 vjet maturitet)</t>
  </si>
  <si>
    <t xml:space="preserve">                 Interesi i përllogaritur për borxhin e varur të institucioneve financiare (më pak se 5 vjet maturitet)</t>
  </si>
  <si>
    <t xml:space="preserve">                 Interesi i përllogaritur për borxhin e varur të sektorëve të tjerë rezidentë (më pak se 5 vjet maturitet)</t>
  </si>
  <si>
    <t>Interesi i përllogaritur për borxhin e varur më shumë se 5 vjet</t>
  </si>
  <si>
    <t xml:space="preserve">                 Interesi i përllogaritur për borxhin e varur të bankave (më shumë se 5 vjet maturitet)</t>
  </si>
  <si>
    <t xml:space="preserve">                 Interesi i përllogaritur për borxhin e varur të institucioneve jofinanciare (më shumë se 5 vjet maturitet)</t>
  </si>
  <si>
    <t xml:space="preserve">                 Interesi i përllogaritur për borxhin e varur të institucioneve financiare (më shumë se 5 vjet maturitet)</t>
  </si>
  <si>
    <t xml:space="preserve">                 Interesi i përllogaritur për borxhin e varur të sektorëve të tjerë rezidentë (më shumë se 5 vjet maturitet)</t>
  </si>
  <si>
    <t xml:space="preserve">Kapitali i aksionerëve </t>
  </si>
  <si>
    <t>Kapitali i paguar*</t>
  </si>
  <si>
    <t>Primet e aksioneve</t>
  </si>
  <si>
    <t>Rezerva</t>
  </si>
  <si>
    <t xml:space="preserve"> Fitimi (humbja) i pashpërndarë</t>
  </si>
  <si>
    <t xml:space="preserve"> Fitimi (humbja) i vitit ushtrimor </t>
  </si>
  <si>
    <t>* do të përfshihet edhe kapitali minimal i dhuruar</t>
  </si>
  <si>
    <t>Bilanci i pakonsoliduar</t>
  </si>
  <si>
    <t>Huatë e korporatave jo financiare publike sipas aktivitetit ekonomik</t>
  </si>
  <si>
    <t>Huatë sipas  cilësisë të portofolit të huave dhe aktivitetit ekonomik për korporatat jo financiare</t>
  </si>
  <si>
    <t>Huatë sipas cilesisë së portofolit dhe aktivitetit ekonomik</t>
  </si>
  <si>
    <t>Nga të cilat:</t>
  </si>
  <si>
    <t>Totali i tepricës së huave dhe interesit të përllogaritur të huave në fund të periudhës</t>
  </si>
  <si>
    <t>Hua standard</t>
  </si>
  <si>
    <t>Hua në ndjekje</t>
  </si>
  <si>
    <t>Hua nënstandard</t>
  </si>
  <si>
    <t>Hua të dyshimta</t>
  </si>
  <si>
    <t>Hua të humbura</t>
  </si>
  <si>
    <t>Huatë sipas cilësisë të portofolit të huave dhe aktivitetit ekonomik për korporatat jo financiare</t>
  </si>
  <si>
    <t>35.2</t>
  </si>
  <si>
    <t>F20_21Pkon</t>
  </si>
  <si>
    <t xml:space="preserve"> </t>
  </si>
  <si>
    <t>Hua për Bankën Qendrore</t>
  </si>
  <si>
    <t>Llogaritë e pakthyera në afat në Bankën Qendrore</t>
  </si>
  <si>
    <t>Llogari të tjera me Bankën Qendrore</t>
  </si>
  <si>
    <t>Llogari rrjedhëse të parregullta me bankat, institucionet e kreditit dhe institucionet e tjera financiare jorezidente</t>
  </si>
  <si>
    <t>Depozita të marra nga Banka Qendrore</t>
  </si>
  <si>
    <t xml:space="preserve">          Depozita pa afat të marra nga Banka Qendrore </t>
  </si>
  <si>
    <t xml:space="preserve">          Depozita me afat të marra nga Banka Qendrore </t>
  </si>
  <si>
    <t xml:space="preserve">                      Interesi i përllogaritur për depozitat pa afat të marra nga Banka Qendrore</t>
  </si>
  <si>
    <t xml:space="preserve">                      Interesi i përllogaritur për depozitat me afat të marra nga Banka Qendrore </t>
  </si>
  <si>
    <t xml:space="preserve">Huamarrje nga Banka Qendrore </t>
  </si>
  <si>
    <t xml:space="preserve">           Huamarrje nga Banka Qendrore jo e rifinancuar nga një institucion financiar ndërkombëtar </t>
  </si>
  <si>
    <t xml:space="preserve">           Huamarrje nga Banka Qendrore e rifinancuar nga institucionet financiare ndërkombëtare</t>
  </si>
  <si>
    <t xml:space="preserve">Llogari të tjera me Bankën Qendrore </t>
  </si>
  <si>
    <r>
      <t>Diferenca e rivlerësimit</t>
    </r>
    <r>
      <rPr>
        <b/>
        <i/>
        <sz val="10"/>
        <rFont val="Times New Roman"/>
        <family val="1"/>
      </rPr>
      <t xml:space="preserve"> </t>
    </r>
  </si>
  <si>
    <t>LEKË</t>
  </si>
  <si>
    <t>VALUTË</t>
  </si>
  <si>
    <t>(në njësi monetare)</t>
  </si>
  <si>
    <t>Fondi i</t>
  </si>
  <si>
    <t>Amortizimit dhe</t>
  </si>
  <si>
    <t>provigjonet (-A)</t>
  </si>
  <si>
    <t>Letrat me vlerë të emetuara nga jo-rezidentët dhe te mbajtura nga sektorët rezidentë (në kujdestari të bankës)</t>
  </si>
  <si>
    <t>Letrat me vlerë të emetuara nga sektorët rezidentë dhe të mbajtura nga sektorët jo-rezidentë (në kujdestari të bankës)</t>
  </si>
  <si>
    <t>depozita të reja pa afat</t>
  </si>
  <si>
    <t>depozita të reja me afat</t>
  </si>
  <si>
    <t>tërheqjet pёr depozita pa afat</t>
  </si>
  <si>
    <t>tërheqjet pёr depozita me afat</t>
  </si>
  <si>
    <t>Kompania vlerësuese</t>
  </si>
  <si>
    <t xml:space="preserve"> deri në 6 muaj</t>
  </si>
  <si>
    <t xml:space="preserve">  6 muaj-1 vit</t>
  </si>
  <si>
    <t xml:space="preserve">  1 vit-3 vjet</t>
  </si>
  <si>
    <t xml:space="preserve">  3 - 5 vjet</t>
  </si>
  <si>
    <t xml:space="preserve">  mbi 5 vjet</t>
  </si>
  <si>
    <t xml:space="preserve">  deri 6 muaj</t>
  </si>
  <si>
    <t>Depozita 3-mujore</t>
  </si>
  <si>
    <t>Depozita 6-mujore</t>
  </si>
  <si>
    <t>Depozita 12-mujore</t>
  </si>
  <si>
    <t>Depozita 24-mujore</t>
  </si>
  <si>
    <t>Depozita 36-mujore</t>
  </si>
  <si>
    <t>Depozita 48-mujore</t>
  </si>
  <si>
    <t>Depozita 60-mujore</t>
  </si>
  <si>
    <t>Depozita 1 mujore</t>
  </si>
  <si>
    <t>Depozitat e reja (gjatë periudhës)</t>
  </si>
  <si>
    <t>Huatë e reja (gjatë periudhës)</t>
  </si>
  <si>
    <t>Maturiteti</t>
  </si>
  <si>
    <t xml:space="preserve">Monedhë origjinale </t>
  </si>
  <si>
    <t>Norma mesatare e ponderuar interesit (në %)</t>
  </si>
  <si>
    <t>Norma e interesit (në %)</t>
  </si>
  <si>
    <r>
      <t>Norma mesatare mujore e interesit të depozitave të reja të korporatave jofinanciare publike, korporatave jofinanciare private, individëve dhe institucioneve jo me qëllim fitimi që u shërbejnë individëve</t>
    </r>
    <r>
      <rPr>
        <vertAlign val="superscript"/>
        <sz val="11"/>
        <rFont val="Calibri"/>
        <family val="2"/>
      </rPr>
      <t>1</t>
    </r>
    <r>
      <rPr>
        <sz val="11"/>
        <rFont val="Calibri"/>
        <family val="2"/>
      </rPr>
      <t>, sipas afatit dhe monedhës</t>
    </r>
  </si>
  <si>
    <t>Norma mesatare mujore e interesit të depozitave të reja të korporatave jofinanciare publike, korporatave jofinanciare private, individëve dhe institucioneve jo me qëllim fitimi që u shërbejnë individëve, sipas afatit dhe monedhës</t>
  </si>
  <si>
    <r>
      <t>1) Sektorët</t>
    </r>
    <r>
      <rPr>
        <b/>
        <sz val="10"/>
        <color rgb="FF0000FF"/>
        <rFont val="Calibri"/>
        <family val="2"/>
      </rPr>
      <t xml:space="preserve"> rezidentë</t>
    </r>
    <r>
      <rPr>
        <sz val="10"/>
        <color rgb="FF0000FF"/>
        <rFont val="Calibri"/>
        <family val="2"/>
      </rPr>
      <t xml:space="preserve"> në këtë formular janë :   
-Korporata jofinanciare publike, 
 -Korporata jofinanciare private, 
 -Individë dhe Institucionet jo me qëllim fitimi që u shërbejnë individëve 
</t>
    </r>
  </si>
  <si>
    <r>
      <t>Norma mesatare mujore e interesit të huave të reja të korporatave jofinanciare publike, korporatave jofinanciare private, individëve dhe institucioneve jo me qëllim fitimi që u shërbejnë individëve</t>
    </r>
    <r>
      <rPr>
        <vertAlign val="superscript"/>
        <sz val="11"/>
        <rFont val="Calibri"/>
        <family val="2"/>
      </rPr>
      <t>1</t>
    </r>
    <r>
      <rPr>
        <sz val="11"/>
        <rFont val="Calibri"/>
        <family val="2"/>
      </rPr>
      <t>, sipas afatit dhe monedhës</t>
    </r>
  </si>
  <si>
    <t>Norma mesatare mujore e interesit të huave të reja të korporatave jofinanciare publike, korporatave jofinanciare private, individëve dhe institucioneve jo me qëllim fitimi që u shërbejnë individëve, sipas afatit dhe monedhës</t>
  </si>
  <si>
    <r>
      <t>1) Sektorët</t>
    </r>
    <r>
      <rPr>
        <b/>
        <sz val="11"/>
        <color rgb="FF0000FF"/>
        <rFont val="Calibri"/>
        <family val="2"/>
      </rPr>
      <t xml:space="preserve"> rezidentë</t>
    </r>
    <r>
      <rPr>
        <sz val="11"/>
        <color rgb="FF0000FF"/>
        <rFont val="Calibri"/>
        <family val="2"/>
      </rPr>
      <t xml:space="preserve"> në këtë formular janë :   
-Korporata jofinanciare publike, 
 -Korporata jofinanciare private, 
 -Individë dhe Institucionet jo me qëllim fitimi që u shërbejnë individëve 
</t>
    </r>
  </si>
  <si>
    <t>F36.1</t>
  </si>
  <si>
    <t>F36.2</t>
  </si>
  <si>
    <t>Totali në USD</t>
  </si>
  <si>
    <t>Totali në EUR</t>
  </si>
  <si>
    <t>Totali në GBP</t>
  </si>
  <si>
    <t>Totali në JPY</t>
  </si>
  <si>
    <t>Totali në CAD</t>
  </si>
  <si>
    <t>Totali në AUD</t>
  </si>
  <si>
    <t>Totali në NOK</t>
  </si>
  <si>
    <t>Totali në TRY</t>
  </si>
  <si>
    <t>Totali në SEK</t>
  </si>
  <si>
    <t>Kursi i këmbimit në ditën e fundit të muajit</t>
  </si>
  <si>
    <t>Totali në ALL</t>
  </si>
  <si>
    <t>Totali në CHF</t>
  </si>
  <si>
    <t xml:space="preserve">Të tjera monedha të konvertuara në lekë </t>
  </si>
  <si>
    <t>Totali në monedha të tjera</t>
  </si>
  <si>
    <t>Totali në DKK</t>
  </si>
  <si>
    <t>Instrumentet financiare në mjete dhe detyrime</t>
  </si>
  <si>
    <t>Drejtimi</t>
  </si>
  <si>
    <t>Rezidenca</t>
  </si>
  <si>
    <t>Instrumenti</t>
  </si>
  <si>
    <t>Sektori</t>
  </si>
  <si>
    <t>Shteti</t>
  </si>
  <si>
    <t>Afati</t>
  </si>
  <si>
    <t>Stoku në fund të periudhës</t>
  </si>
  <si>
    <t>Interesi i paguar/marrë gjatë periudhës</t>
  </si>
  <si>
    <t>F31.1</t>
  </si>
  <si>
    <t>3</t>
  </si>
  <si>
    <t>4</t>
  </si>
  <si>
    <t>5</t>
  </si>
  <si>
    <t>6</t>
  </si>
  <si>
    <t>7</t>
  </si>
  <si>
    <t>Veprime me klientët</t>
  </si>
  <si>
    <t>8</t>
  </si>
  <si>
    <t>9</t>
  </si>
  <si>
    <t>10</t>
  </si>
  <si>
    <t>Borxh i varur</t>
  </si>
  <si>
    <t>11</t>
  </si>
  <si>
    <t>12</t>
  </si>
  <si>
    <t>13</t>
  </si>
  <si>
    <t>14</t>
  </si>
  <si>
    <t>15</t>
  </si>
  <si>
    <t>16</t>
  </si>
  <si>
    <t>17</t>
  </si>
  <si>
    <t>18</t>
  </si>
  <si>
    <t>19</t>
  </si>
  <si>
    <t>*Shënim: a) Depozitat me njoftim paraprak duhet te paraqiten me interesin e përllogaritur të përfshirë</t>
  </si>
  <si>
    <t>Totali në JPY*</t>
  </si>
  <si>
    <r>
      <t xml:space="preserve">b) Në formularin 35, Kursi i JPY (qeliza C99) do të paraqitet në lek për 100 njësi, sikurse paraqitet kursi zyrtar i bankës së Shqipërisë. Në formularët </t>
    </r>
    <r>
      <rPr>
        <b/>
        <sz val="11"/>
        <color rgb="FF0000FF"/>
        <rFont val="Calibri"/>
        <family val="2"/>
        <scheme val="minor"/>
      </rPr>
      <t xml:space="preserve">35 dhe 35.2 </t>
    </r>
    <r>
      <rPr>
        <sz val="11"/>
        <color rgb="FF0000FF"/>
        <rFont val="Calibri"/>
        <family val="2"/>
        <scheme val="minor"/>
      </rPr>
      <t xml:space="preserve">të dhënat e depozitave </t>
    </r>
    <r>
      <rPr>
        <b/>
        <sz val="11"/>
        <color rgb="FF0000FF"/>
        <rFont val="Calibri"/>
        <family val="2"/>
        <scheme val="minor"/>
      </rPr>
      <t>vetëm për monedhën JPY duhet të paraqiten në 100 njësi.</t>
    </r>
    <r>
      <rPr>
        <sz val="11"/>
        <color rgb="FF0000FF"/>
        <rFont val="Calibri"/>
        <family val="2"/>
        <scheme val="minor"/>
      </rPr>
      <t xml:space="preserve"> 
</t>
    </r>
    <r>
      <rPr>
        <b/>
        <sz val="11"/>
        <color rgb="FF0000FF"/>
        <rFont val="Calibri"/>
        <family val="2"/>
        <scheme val="minor"/>
      </rPr>
      <t>Shembull</t>
    </r>
    <r>
      <rPr>
        <sz val="11"/>
        <color rgb="FF0000FF"/>
        <rFont val="Calibri"/>
        <family val="2"/>
        <scheme val="minor"/>
      </rPr>
      <t>: Kursi zyrtar i  Jeni Japonez (per 100) (JPY)=  105.61 Lek për 100 njësi JPY. Atëherë për kursin e JPY në qelizën C99 do të vendoset vlera 105.61.  Gjendja e një depozite në JPY eshte 100 000 njesi JPY, në formularin nr.35 do të vendoset vlera 1000 (100 000/100).</t>
    </r>
  </si>
  <si>
    <t xml:space="preserve">*Shënim: Në formularët 35 dhe 35.2 të dhënat e depozitave vetëm për monedhën JPY duhet të paraqiten në 100 njësi. </t>
  </si>
  <si>
    <t xml:space="preserve">2) Në formularin 36.1 të dhënat e depozitave vetëm për monedhën JPY duhet të paraqiten në 100 njësi. </t>
  </si>
  <si>
    <t xml:space="preserve">2) Në formularin 36.2 të dhënat e huave vetëm për monedhën JPY duhet të paraqiten në 100 njësi. </t>
  </si>
  <si>
    <t>Depozita me afat të jorezidentëve</t>
  </si>
  <si>
    <t>NJËSIA:</t>
  </si>
  <si>
    <t xml:space="preserve">Depozita me afat të jorezidentëve </t>
  </si>
  <si>
    <t>Gjithsej</t>
  </si>
  <si>
    <t>Deri në 24 muaj</t>
  </si>
  <si>
    <t>Mbi 24 muaj</t>
  </si>
  <si>
    <t>LEKU</t>
  </si>
  <si>
    <t>Të gjitha valutat të konvertuara në lekë</t>
  </si>
  <si>
    <t>20_21Pkon_Valutor</t>
  </si>
  <si>
    <t>Bilanci valutor i pakonsoliduar</t>
  </si>
  <si>
    <t>Nga te cilat:                  EUR</t>
  </si>
  <si>
    <t>Te tjera monedha</t>
  </si>
  <si>
    <t>Nga të cilat:                  EUR</t>
  </si>
  <si>
    <t>F20_21Pkon_Valutor</t>
  </si>
  <si>
    <t>20_21Pkon</t>
  </si>
  <si>
    <t>A</t>
  </si>
  <si>
    <t xml:space="preserve">Bujqësia, Pyjet, Peshkimi </t>
  </si>
  <si>
    <t>B</t>
  </si>
  <si>
    <t>C</t>
  </si>
  <si>
    <t>D</t>
  </si>
  <si>
    <t xml:space="preserve">Energjia elektrike, furnizimi me gaz, avull dhe ajër i kondicionuar </t>
  </si>
  <si>
    <t>E</t>
  </si>
  <si>
    <t xml:space="preserve">Furnizimi me ujë, aktivitete të trajtimit dhe menaxhimit të mbeturinave, mbetjeve </t>
  </si>
  <si>
    <t>F</t>
  </si>
  <si>
    <t>G</t>
  </si>
  <si>
    <t xml:space="preserve"> Tregtia me shumicë dhe me pakicë; Riparimi i automjeteve dhe motoçikletave</t>
  </si>
  <si>
    <t>H</t>
  </si>
  <si>
    <t>Transporti dhe magazinimi</t>
  </si>
  <si>
    <t>I</t>
  </si>
  <si>
    <t>Akomodimi dhe shërbimi ushqimor</t>
  </si>
  <si>
    <t>J</t>
  </si>
  <si>
    <t>Informacioni dhe komunikacioni</t>
  </si>
  <si>
    <t>K</t>
  </si>
  <si>
    <t>Aktivitete financiare dhe të sigurimit</t>
  </si>
  <si>
    <t>L</t>
  </si>
  <si>
    <t>Aktivitete të pasurive të paluajtëshme</t>
  </si>
  <si>
    <t>M</t>
  </si>
  <si>
    <t>Aktivitete profesionale, shkencore dhe teknike</t>
  </si>
  <si>
    <t>N</t>
  </si>
  <si>
    <t>Shërbime administrative dhe mbështetëse</t>
  </si>
  <si>
    <t>O</t>
  </si>
  <si>
    <t>Administrimi publik dhe mbrojtja; Sigurimi social i detyrueshëm</t>
  </si>
  <si>
    <t>P</t>
  </si>
  <si>
    <t>Q</t>
  </si>
  <si>
    <t>Shëndetësia dhe aktivitete të punës sociale</t>
  </si>
  <si>
    <t>R</t>
  </si>
  <si>
    <t>Arte, argëtim dhe çlodhje</t>
  </si>
  <si>
    <t>S</t>
  </si>
  <si>
    <t>Aktivitete të tjera shërbimi</t>
  </si>
  <si>
    <t>T</t>
  </si>
  <si>
    <t>Aktivitetet të familjeve si punëdhënës; Aktivitete të prodhimit të mallrave e shërbimeve të pandryshueshme të familjeve për përdorimin e vet</t>
  </si>
  <si>
    <t>U</t>
  </si>
  <si>
    <t>Aktivitete të organizatave dhe organizmave ndërkombëtare</t>
  </si>
  <si>
    <t>Ari</t>
  </si>
  <si>
    <t>XAU</t>
  </si>
  <si>
    <t>Nr.</t>
  </si>
  <si>
    <t xml:space="preserve">F35.1 </t>
  </si>
  <si>
    <t xml:space="preserve">F1      </t>
  </si>
  <si>
    <t xml:space="preserve">F2     </t>
  </si>
  <si>
    <t>F1</t>
  </si>
  <si>
    <t>F2</t>
  </si>
  <si>
    <t>F3</t>
  </si>
  <si>
    <t>F4</t>
  </si>
  <si>
    <t>F20_21</t>
  </si>
  <si>
    <t>F22</t>
  </si>
  <si>
    <t>F22_1</t>
  </si>
  <si>
    <t>F23</t>
  </si>
  <si>
    <t>F26</t>
  </si>
  <si>
    <t>F27</t>
  </si>
  <si>
    <t>F28</t>
  </si>
  <si>
    <t>F29</t>
  </si>
  <si>
    <t>F30</t>
  </si>
  <si>
    <t>F30.1</t>
  </si>
  <si>
    <t>F31</t>
  </si>
  <si>
    <t>F31/1</t>
  </si>
  <si>
    <t>F31/2</t>
  </si>
  <si>
    <t>F31/3</t>
  </si>
  <si>
    <t>F31/4</t>
  </si>
  <si>
    <t>F32</t>
  </si>
  <si>
    <t>F16</t>
  </si>
  <si>
    <t>F16_1</t>
  </si>
  <si>
    <t>F16_2</t>
  </si>
  <si>
    <t>F17</t>
  </si>
  <si>
    <t>F37</t>
  </si>
  <si>
    <t>F37.1</t>
  </si>
  <si>
    <t>F37.2</t>
  </si>
  <si>
    <t>F37.3</t>
  </si>
  <si>
    <t>F37.4</t>
  </si>
  <si>
    <t>F37.5</t>
  </si>
  <si>
    <t>F37.6</t>
  </si>
  <si>
    <t>F37.7</t>
  </si>
  <si>
    <t>F44</t>
  </si>
  <si>
    <t>F45</t>
  </si>
  <si>
    <t>F46.ALL</t>
  </si>
  <si>
    <t>F46.USD</t>
  </si>
  <si>
    <t>F46.EUR</t>
  </si>
  <si>
    <t>F46.GBP</t>
  </si>
  <si>
    <t>F46.CHF</t>
  </si>
  <si>
    <t>F46.CAD</t>
  </si>
  <si>
    <t>F46.SEK</t>
  </si>
  <si>
    <t>F46.AUD</t>
  </si>
  <si>
    <t>F46.JPY</t>
  </si>
  <si>
    <t>F46.DKK</t>
  </si>
  <si>
    <t>F46.NOK</t>
  </si>
  <si>
    <t>F46.TRY</t>
  </si>
  <si>
    <t>F46.XAU</t>
  </si>
  <si>
    <t>F46.CNY</t>
  </si>
  <si>
    <t>F46.OTHER</t>
  </si>
  <si>
    <t>F47.ALL</t>
  </si>
  <si>
    <t>F47.USD</t>
  </si>
  <si>
    <t>F47.EUR</t>
  </si>
  <si>
    <t>F47.GBP</t>
  </si>
  <si>
    <t>F47.CHF</t>
  </si>
  <si>
    <t>F47.CAD</t>
  </si>
  <si>
    <t>F47.SEK</t>
  </si>
  <si>
    <t>F47.AUD</t>
  </si>
  <si>
    <t>F47.JPY</t>
  </si>
  <si>
    <t>F47.DKK</t>
  </si>
  <si>
    <t>F47.NOK</t>
  </si>
  <si>
    <t>F47.TRY</t>
  </si>
  <si>
    <t>F47.XAU</t>
  </si>
  <si>
    <t>F47.CNY</t>
  </si>
  <si>
    <t>F47.OTHER</t>
  </si>
  <si>
    <t>F48</t>
  </si>
  <si>
    <t>F61</t>
  </si>
  <si>
    <t>Aktive likuide - pasive afatshkurtra</t>
  </si>
  <si>
    <t>F62</t>
  </si>
  <si>
    <t>F6.DM</t>
  </si>
  <si>
    <t>F9.DM</t>
  </si>
  <si>
    <t>F5.DM</t>
  </si>
  <si>
    <t>F3.DM</t>
  </si>
  <si>
    <t>F100/1</t>
  </si>
  <si>
    <t>F61.2</t>
  </si>
  <si>
    <t>F60/1</t>
  </si>
  <si>
    <t>37/4</t>
  </si>
  <si>
    <t>37/5</t>
  </si>
  <si>
    <t>37/6</t>
  </si>
  <si>
    <t>37/7</t>
  </si>
  <si>
    <t>37.9</t>
  </si>
  <si>
    <t>37/1</t>
  </si>
  <si>
    <t>37/2</t>
  </si>
  <si>
    <t>37/3</t>
  </si>
  <si>
    <t>37.8</t>
  </si>
  <si>
    <t xml:space="preserve">F1 </t>
  </si>
  <si>
    <t>F7.DM</t>
  </si>
  <si>
    <t>F10.DM</t>
  </si>
  <si>
    <t>F11.DM</t>
  </si>
  <si>
    <t>F12.DM</t>
  </si>
  <si>
    <t>MKR_SA_TDI</t>
  </si>
  <si>
    <t>MKR_SA_EQU</t>
  </si>
  <si>
    <t>F49</t>
  </si>
  <si>
    <t>F50</t>
  </si>
  <si>
    <t>F6.1</t>
  </si>
  <si>
    <t>F13.DM</t>
  </si>
  <si>
    <t>F14.DM</t>
  </si>
  <si>
    <t>COREP</t>
  </si>
  <si>
    <t>CR_SA_ (1)</t>
  </si>
  <si>
    <t>CR_SA_ (2)</t>
  </si>
  <si>
    <t>CR_SA_ (3)</t>
  </si>
  <si>
    <t>CR_SA_ (4)</t>
  </si>
  <si>
    <t>CR_SA_ (5)</t>
  </si>
  <si>
    <t>CR_SA_ (6)</t>
  </si>
  <si>
    <t>CR_SA_ (7)</t>
  </si>
  <si>
    <t>CR_SA_ (8)</t>
  </si>
  <si>
    <t>CR_SA_ (9)</t>
  </si>
  <si>
    <t>CR_SA_ (10)</t>
  </si>
  <si>
    <t>CR_SA_ (11)</t>
  </si>
  <si>
    <t>CR_SA_ (12)</t>
  </si>
  <si>
    <t>CR_SA_ (13)</t>
  </si>
  <si>
    <t>CR_SA_ (14)</t>
  </si>
  <si>
    <t>CR_SA_ (15)</t>
  </si>
  <si>
    <t>CR_SA_ (16)</t>
  </si>
  <si>
    <t>CR_SA_ (17)</t>
  </si>
  <si>
    <t>CR_SEC_SA</t>
  </si>
  <si>
    <t>CR_SEC_ERBA</t>
  </si>
  <si>
    <t>MKR_SA_ TDI_(Usd)</t>
  </si>
  <si>
    <t>MKR_SA_ TDI_(Eur)</t>
  </si>
  <si>
    <t>MKR_SA_ TDI_(ALL)</t>
  </si>
  <si>
    <t>MKR_SA_ TDI_(other currency)</t>
  </si>
  <si>
    <t>MKR_SA_ TDI_(Total)</t>
  </si>
  <si>
    <t>MKR_SA_ EQU</t>
  </si>
  <si>
    <t>CR_TB_SETT</t>
  </si>
  <si>
    <t>MKR_SA_ COM</t>
  </si>
  <si>
    <t xml:space="preserve">MKR_SA_ FX </t>
  </si>
  <si>
    <t>MKR_SA_SEC</t>
  </si>
  <si>
    <t>MKR_SA_CTP</t>
  </si>
  <si>
    <t>OPR</t>
  </si>
  <si>
    <t>F1 LCR TOTAL</t>
  </si>
  <si>
    <t>F1 LCR - CORE FCY</t>
  </si>
  <si>
    <t>F1 LCR - ALL</t>
  </si>
  <si>
    <t>F1 LCR - EUR</t>
  </si>
  <si>
    <t>F1 LCR - USD</t>
  </si>
  <si>
    <t>F2 LCR TOTAL</t>
  </si>
  <si>
    <t>F2 LCR - CORE FCY</t>
  </si>
  <si>
    <t>F2 LCR - ALL</t>
  </si>
  <si>
    <t>F2 LCR - EUR</t>
  </si>
  <si>
    <t>F2 LCR - USD</t>
  </si>
  <si>
    <t>F3 LCR TOTAL</t>
  </si>
  <si>
    <t>F3 LCR - CORE FCY</t>
  </si>
  <si>
    <t>F3 LCR - ALL</t>
  </si>
  <si>
    <t>F3 LCR - EUR</t>
  </si>
  <si>
    <t>F3 LCR - USD</t>
  </si>
  <si>
    <t>F4 LCR TOTAL</t>
  </si>
  <si>
    <t>F4 LCR - CORE FCY</t>
  </si>
  <si>
    <t>F4 LCR - ALL</t>
  </si>
  <si>
    <t>F4 LCR - EUR</t>
  </si>
  <si>
    <t>F4 LCR - USD</t>
  </si>
  <si>
    <t>F5 LCR TOTAL</t>
  </si>
  <si>
    <t>F5 LCR - CORE FCY</t>
  </si>
  <si>
    <t>F5 LCR - ALL</t>
  </si>
  <si>
    <t>F5 LCR - EUR</t>
  </si>
  <si>
    <t>F5 LCR - USD</t>
  </si>
  <si>
    <t>F6 LCR TOTAL</t>
  </si>
  <si>
    <t>F6 LCR - ALL</t>
  </si>
  <si>
    <t>F6 LCR - EUR</t>
  </si>
  <si>
    <t>F6 LCR - USD</t>
  </si>
  <si>
    <t xml:space="preserve">F1  </t>
  </si>
  <si>
    <t xml:space="preserve">F2 </t>
  </si>
  <si>
    <t xml:space="preserve">F3 </t>
  </si>
  <si>
    <t>F1_TOT</t>
  </si>
  <si>
    <t>F1_ALL</t>
  </si>
  <si>
    <t>F1_EUR</t>
  </si>
  <si>
    <t>F1_USD</t>
  </si>
  <si>
    <t>F1_FC</t>
  </si>
  <si>
    <t>F2_TOT</t>
  </si>
  <si>
    <t>F2_ALL</t>
  </si>
  <si>
    <t>F2_EUR</t>
  </si>
  <si>
    <t>F2_USD</t>
  </si>
  <si>
    <t>F2_FC</t>
  </si>
  <si>
    <t>F3_TOT</t>
  </si>
  <si>
    <t>F3_ALL</t>
  </si>
  <si>
    <t>F3_EUR</t>
  </si>
  <si>
    <t>F3_USD</t>
  </si>
  <si>
    <t>F3_FC</t>
  </si>
  <si>
    <t>F4_TOT</t>
  </si>
  <si>
    <t>F4_ALL</t>
  </si>
  <si>
    <t>F4_EUR</t>
  </si>
  <si>
    <t>F4_USD</t>
  </si>
  <si>
    <t>F4_FC</t>
  </si>
  <si>
    <t>F5_TOT</t>
  </si>
  <si>
    <t>F5_ALL</t>
  </si>
  <si>
    <t>F5_EUR</t>
  </si>
  <si>
    <t>F5_USD</t>
  </si>
  <si>
    <t>F5_FC</t>
  </si>
  <si>
    <t xml:space="preserve">F1   </t>
  </si>
  <si>
    <t>MREL</t>
  </si>
  <si>
    <t xml:space="preserve">F2  </t>
  </si>
  <si>
    <t xml:space="preserve">F3  </t>
  </si>
  <si>
    <t xml:space="preserve">F4 </t>
  </si>
  <si>
    <t>F5</t>
  </si>
  <si>
    <t>F6</t>
  </si>
  <si>
    <t xml:space="preserve">F1     </t>
  </si>
  <si>
    <t>F1.1</t>
  </si>
  <si>
    <t xml:space="preserve">F2   </t>
  </si>
  <si>
    <t xml:space="preserve">F3   </t>
  </si>
  <si>
    <t xml:space="preserve">F4   </t>
  </si>
  <si>
    <t>Formularët e sistemit raportues të unifikuar (SRU)</t>
  </si>
  <si>
    <t xml:space="preserve">Mujor </t>
  </si>
  <si>
    <t>Tremujor</t>
  </si>
  <si>
    <t>Ditor</t>
  </si>
  <si>
    <t>Gjashtëmujor</t>
  </si>
  <si>
    <t>Vjetor</t>
  </si>
  <si>
    <t>Statistika Monetare</t>
  </si>
  <si>
    <t>Statistika Bankare</t>
  </si>
  <si>
    <t>Statistika Mbikëqyrëse</t>
  </si>
  <si>
    <t>Gjendja në fund të periudhës</t>
  </si>
  <si>
    <t xml:space="preserve">Kredi </t>
  </si>
  <si>
    <t>Depozitat</t>
  </si>
  <si>
    <t>Totali në lekë</t>
  </si>
  <si>
    <t>Pasqyra e llogaritjes së rezervës së detyruar në LEKE, USD dhe EURO</t>
  </si>
  <si>
    <t>Pasqyra e konvetimit në EURO të bazës së rezervës së detyruar në monedha të tjera (përveç USD)</t>
  </si>
  <si>
    <t>Monedhe origjinale</t>
  </si>
  <si>
    <t xml:space="preserve">Kodi </t>
  </si>
  <si>
    <t>KATEGORITE E PASIVEVE</t>
  </si>
  <si>
    <t>Euro</t>
  </si>
  <si>
    <t>Baza e rezervës në GBP e konvertuar në EURO</t>
  </si>
  <si>
    <t>Baza e rezervës në CHF në EURO</t>
  </si>
  <si>
    <t>Baza e rezervës në JPY në EURO</t>
  </si>
  <si>
    <t>Baza e rezervës në CAD në EURO</t>
  </si>
  <si>
    <t>Baza e rezervës në AUD në EURO</t>
  </si>
  <si>
    <t>Baza e rezervës në SEK në EURO</t>
  </si>
  <si>
    <t>Baza e rezervës në NOK në EURO</t>
  </si>
  <si>
    <t>Baza e rezervës në DKK në EURO</t>
  </si>
  <si>
    <t>Baza e rezervës në TRY në EURO</t>
  </si>
  <si>
    <t>Valuta te tjera të konvertuara në EURO</t>
  </si>
  <si>
    <t>Baza e Rezervës në Valutë e konvertuar në Euro</t>
  </si>
  <si>
    <t xml:space="preserve"> Jorezident</t>
  </si>
  <si>
    <t xml:space="preserve"> TOTALI</t>
  </si>
  <si>
    <t xml:space="preserve">Kursi i këmbimit GBP/Eur </t>
  </si>
  <si>
    <t xml:space="preserve">Kursi i këmbimit CHF/Eur </t>
  </si>
  <si>
    <t xml:space="preserve">Kursi i këmbimit JPY/Eur </t>
  </si>
  <si>
    <t xml:space="preserve">Kursi i këmbimit CAD/Eur </t>
  </si>
  <si>
    <t xml:space="preserve">Kursi i këmbimit AUD/Eur </t>
  </si>
  <si>
    <t xml:space="preserve">Kursi i këmbimit SEK/Eur </t>
  </si>
  <si>
    <t xml:space="preserve">Kursi i këmbimit NOK/Eur </t>
  </si>
  <si>
    <t xml:space="preserve">Kursi i këmbimit DKK/Eur </t>
  </si>
  <si>
    <t xml:space="preserve">Kursi i këmbimit TRY/Eur </t>
  </si>
  <si>
    <t xml:space="preserve">Depozita me institucionet e kreditit dhe institucionet e tjera financiare  </t>
  </si>
  <si>
    <t xml:space="preserve">Depozita me institucionet e kreditit dhe institucionet e tjera financiare </t>
  </si>
  <si>
    <t>Depozita me afat maturimi deri ne nje vit</t>
  </si>
  <si>
    <t>Depozita me afat maturimi mbi 1 vit deri ne 2 vjet</t>
  </si>
  <si>
    <t xml:space="preserve">Depozita me afat maturimi mbi 2 vjet </t>
  </si>
  <si>
    <t>Individë</t>
  </si>
  <si>
    <t>Punonjës të bankës</t>
  </si>
  <si>
    <t>Certifikatat e depozitave</t>
  </si>
  <si>
    <t>Certifikatat e depozitave emërore</t>
  </si>
  <si>
    <t xml:space="preserve">              Individë</t>
  </si>
  <si>
    <t xml:space="preserve">Certifikatat e depozitave me afat maturimi mbi 2 vjet </t>
  </si>
  <si>
    <t xml:space="preserve">              Punonjës të bankës</t>
  </si>
  <si>
    <t>Certifikatat e depozitave të mbajtësit</t>
  </si>
  <si>
    <t xml:space="preserve">        (Datë)                                           (Punoi: Emri/Firma)                                   (Emri/Firma e personit të autorizuar/Vula)</t>
  </si>
  <si>
    <t>Monedhë origjinale</t>
  </si>
  <si>
    <t xml:space="preserve">Norma e rezervës së detyruar </t>
  </si>
  <si>
    <t>Rezerva e detyruar në LEKE</t>
  </si>
  <si>
    <t>Kursi i këmbimit 
USD/ALL</t>
  </si>
  <si>
    <t>Totali në USD i konvertuar ne LEK</t>
  </si>
  <si>
    <t>EURO</t>
  </si>
  <si>
    <t>Kursi  i këmbimit 
EUR/ALL</t>
  </si>
  <si>
    <t>Totali në EURO i konvertuar ne LEK</t>
  </si>
  <si>
    <t>Llogari rrjedhëse në bankat, institucionet e kreditit dhe institucionet e tjera financiare jorezidente *</t>
  </si>
  <si>
    <t xml:space="preserve"> Depozita nga bankat, institucionet e kreditit dhe institucionet e tjera financiare rezidente *</t>
  </si>
  <si>
    <r>
      <t>Depozita me afat maturimi mbi 1 vit deri në 2 vjet</t>
    </r>
    <r>
      <rPr>
        <i/>
        <vertAlign val="superscript"/>
        <sz val="11"/>
        <rFont val="Times New Roman"/>
        <family val="1"/>
      </rPr>
      <t xml:space="preserve"> 1</t>
    </r>
  </si>
  <si>
    <r>
      <t xml:space="preserve">Depozita me afat maturimi mbi 2 vjet </t>
    </r>
    <r>
      <rPr>
        <i/>
        <vertAlign val="superscript"/>
        <sz val="11"/>
        <rFont val="Times New Roman"/>
        <family val="1"/>
      </rPr>
      <t>2</t>
    </r>
  </si>
  <si>
    <t>Depozita nga bankat, institucionet e kreditit dhe institucione të tjera financiare jorezidente*</t>
  </si>
  <si>
    <r>
      <t xml:space="preserve">Depozita me afat maturimi mbi 1 vit deri ne 2 vjet </t>
    </r>
    <r>
      <rPr>
        <i/>
        <vertAlign val="superscript"/>
        <sz val="11"/>
        <rFont val="Times New Roman"/>
        <family val="1"/>
      </rPr>
      <t>3</t>
    </r>
  </si>
  <si>
    <r>
      <t xml:space="preserve">Depozita me afat maturimi mbi 2 vjet </t>
    </r>
    <r>
      <rPr>
        <i/>
        <vertAlign val="superscript"/>
        <sz val="11"/>
        <rFont val="Times New Roman"/>
        <family val="1"/>
      </rPr>
      <t>4</t>
    </r>
  </si>
  <si>
    <t xml:space="preserve">Llogari depozitash me afat </t>
  </si>
  <si>
    <t xml:space="preserve">Individë </t>
  </si>
  <si>
    <r>
      <t xml:space="preserve">Depozita me afat maturimi deri ne nje vit </t>
    </r>
    <r>
      <rPr>
        <i/>
        <vertAlign val="superscript"/>
        <sz val="11"/>
        <rFont val="Times New Roman"/>
        <family val="1"/>
      </rPr>
      <t>5</t>
    </r>
  </si>
  <si>
    <r>
      <t xml:space="preserve">Depozita me afat maturimi mbi 1 vit deri ne 2 vjet </t>
    </r>
    <r>
      <rPr>
        <i/>
        <vertAlign val="superscript"/>
        <sz val="11"/>
        <rFont val="Times New Roman"/>
        <family val="1"/>
      </rPr>
      <t>6</t>
    </r>
  </si>
  <si>
    <r>
      <t xml:space="preserve">Depozita me afat maturimi mbi 2 vjet </t>
    </r>
    <r>
      <rPr>
        <i/>
        <vertAlign val="superscript"/>
        <sz val="11"/>
        <rFont val="Times New Roman"/>
        <family val="1"/>
      </rPr>
      <t>7</t>
    </r>
  </si>
  <si>
    <r>
      <t xml:space="preserve">Depozita me afat maturimi deri ne nje vit </t>
    </r>
    <r>
      <rPr>
        <i/>
        <vertAlign val="superscript"/>
        <sz val="11"/>
        <rFont val="Times New Roman"/>
        <family val="1"/>
      </rPr>
      <t>8</t>
    </r>
  </si>
  <si>
    <r>
      <t xml:space="preserve">Depozita me afat maturimi mbi 1 vit deri ne 2 vjet </t>
    </r>
    <r>
      <rPr>
        <i/>
        <vertAlign val="superscript"/>
        <sz val="11"/>
        <rFont val="Times New Roman"/>
        <family val="1"/>
      </rPr>
      <t>9</t>
    </r>
  </si>
  <si>
    <r>
      <t xml:space="preserve">Depozita me afat maturimi mbi 2 vjet </t>
    </r>
    <r>
      <rPr>
        <i/>
        <vertAlign val="superscript"/>
        <sz val="11"/>
        <rFont val="Times New Roman"/>
        <family val="1"/>
      </rPr>
      <t>10</t>
    </r>
  </si>
  <si>
    <r>
      <t xml:space="preserve">Depozita me afat maturimi deri ne nje vit </t>
    </r>
    <r>
      <rPr>
        <i/>
        <vertAlign val="superscript"/>
        <sz val="11"/>
        <rFont val="Times New Roman"/>
        <family val="1"/>
      </rPr>
      <t>11</t>
    </r>
  </si>
  <si>
    <r>
      <t xml:space="preserve">Depozita me afat maturimi mbi 1 vit deri ne 2 vjet </t>
    </r>
    <r>
      <rPr>
        <i/>
        <vertAlign val="superscript"/>
        <sz val="11"/>
        <rFont val="Times New Roman"/>
        <family val="1"/>
      </rPr>
      <t>12</t>
    </r>
  </si>
  <si>
    <r>
      <t xml:space="preserve">Depozita me afat maturimi mbi 2 vjet </t>
    </r>
    <r>
      <rPr>
        <i/>
        <vertAlign val="superscript"/>
        <sz val="11"/>
        <rFont val="Times New Roman"/>
        <family val="1"/>
      </rPr>
      <t>13</t>
    </r>
  </si>
  <si>
    <r>
      <t xml:space="preserve">Certifikatat e depozitave me afat maturimi mbi 2 vjet </t>
    </r>
    <r>
      <rPr>
        <i/>
        <vertAlign val="superscript"/>
        <sz val="11"/>
        <rFont val="Times New Roman"/>
        <family val="1"/>
      </rPr>
      <t>7</t>
    </r>
  </si>
  <si>
    <r>
      <t xml:space="preserve">Certifikatat e depozitave me afat maturimi mbi 2 vjet </t>
    </r>
    <r>
      <rPr>
        <i/>
        <vertAlign val="superscript"/>
        <sz val="11"/>
        <rFont val="Times New Roman"/>
        <family val="1"/>
      </rPr>
      <t>10</t>
    </r>
  </si>
  <si>
    <r>
      <t xml:space="preserve">Certifikatat e depozitave me afat maturimi mbi 2 vjet </t>
    </r>
    <r>
      <rPr>
        <i/>
        <vertAlign val="superscript"/>
        <sz val="11"/>
        <rFont val="Times New Roman"/>
        <family val="1"/>
      </rPr>
      <t>13</t>
    </r>
  </si>
  <si>
    <t>Totali i detyrimeve</t>
  </si>
  <si>
    <t>Pesha e detyrimeve ne valute</t>
  </si>
  <si>
    <t>Totali i detyrimeve per kufirin e peshes 50%</t>
  </si>
  <si>
    <t>n/a</t>
  </si>
  <si>
    <t>Totali i detyrimeve per kufirin e peshes mbi 50%</t>
  </si>
  <si>
    <t>Rezerva e Detyruar</t>
  </si>
  <si>
    <t>Rezerva e detyruar e mbajtur ne monedhe origjinale</t>
  </si>
  <si>
    <t>Rezerva e detyruar e mbajtur ne lek (ne valute / ne lek)</t>
  </si>
  <si>
    <t>Depozitat e rezidentёve sipas rrethit</t>
  </si>
  <si>
    <t>Degët - Huatë e rezidentëve sipas rrethit</t>
  </si>
  <si>
    <t>Degët - Huatë e rezidentëve sipas aktivitetit ekonomik dhe rrethit</t>
  </si>
  <si>
    <t>Degët - Huatë e rezidentëve sipas monedhës dhe rrethit</t>
  </si>
  <si>
    <t>Rrethi Tiranë</t>
  </si>
  <si>
    <t>Rrethi Durrës</t>
  </si>
  <si>
    <t>Rrethi Elbasan</t>
  </si>
  <si>
    <t>Rrethi Shkodër</t>
  </si>
  <si>
    <t>Rrethi Korçë</t>
  </si>
  <si>
    <t>Rrethi Vlorë</t>
  </si>
  <si>
    <t>Rrethi Lushnjë</t>
  </si>
  <si>
    <t>Rrethi Gjirokastër</t>
  </si>
  <si>
    <t>Rrethi Fier</t>
  </si>
  <si>
    <t>Rrethi Berat</t>
  </si>
  <si>
    <t>Rrethi Pogradec</t>
  </si>
  <si>
    <t xml:space="preserve">Rrethi Sarandë </t>
  </si>
  <si>
    <t>Rrethi Peshkopi</t>
  </si>
  <si>
    <t>Rrethi Kukës</t>
  </si>
  <si>
    <t xml:space="preserve">Rrethi Lezhë </t>
  </si>
  <si>
    <t>Rrethi Burrel</t>
  </si>
  <si>
    <t>Rrethi Kavajë</t>
  </si>
  <si>
    <t>Rrethi Përmet</t>
  </si>
  <si>
    <t>Rrethi Gramsh</t>
  </si>
  <si>
    <t>Rrethi Librazhd</t>
  </si>
  <si>
    <t>Rrethi Devoll</t>
  </si>
  <si>
    <t>Rrethi Kuçovë</t>
  </si>
  <si>
    <t>Rrethi Mallakastër</t>
  </si>
  <si>
    <t>Rrethi Malësi e Madhe</t>
  </si>
  <si>
    <t xml:space="preserve">Rrethi Delvinё </t>
  </si>
  <si>
    <t xml:space="preserve">Rrethi Mirditë </t>
  </si>
  <si>
    <t>Rrethi Laç</t>
  </si>
  <si>
    <t>Rrethi Ballsh</t>
  </si>
  <si>
    <t>Rrethi Bilisht</t>
  </si>
  <si>
    <t xml:space="preserve">Rrethi Bulqizë </t>
  </si>
  <si>
    <t xml:space="preserve">Rrethi Ersekë </t>
  </si>
  <si>
    <t>Rrethi Has</t>
  </si>
  <si>
    <t>Rrethi Koplik</t>
  </si>
  <si>
    <t>Rrethi Krujë</t>
  </si>
  <si>
    <t>Rrethi Peqin</t>
  </si>
  <si>
    <t>Rrethi Pukë</t>
  </si>
  <si>
    <t>Rrethi Skrapar</t>
  </si>
  <si>
    <t xml:space="preserve">Rrethi Tepelenë </t>
  </si>
  <si>
    <t xml:space="preserve">Rrethi Tropojë </t>
  </si>
  <si>
    <t>Depozitat e reja</t>
  </si>
  <si>
    <t>gjatё tremujorit</t>
  </si>
  <si>
    <t>gjendja nё fund tё tremujorit</t>
  </si>
  <si>
    <t xml:space="preserve">Llogari rrjedhёse </t>
  </si>
  <si>
    <t>Korporata të tjera financiare (përveç shoqërive të sigurimit dhe fondeve të pensionit)</t>
  </si>
  <si>
    <t>Shoqëritë e sigurimit dhe fondet e pensionit</t>
  </si>
  <si>
    <t>Individët +institucionet jo me qëllim fitimi që u shërbejnë individëve</t>
  </si>
  <si>
    <t xml:space="preserve">Depozita me afat </t>
  </si>
  <si>
    <t>Llogari tё tjera</t>
  </si>
  <si>
    <t xml:space="preserve">Totali i depozitave nё lekё </t>
  </si>
  <si>
    <t>Totali i depozitave nё USD</t>
  </si>
  <si>
    <t xml:space="preserve">Totali i depozitave nё EUR </t>
  </si>
  <si>
    <t>Tё tjera monedha</t>
  </si>
  <si>
    <t>Totali i depozitave nё monedha tё tjera</t>
  </si>
  <si>
    <t xml:space="preserve">Totali i depozitave </t>
  </si>
  <si>
    <t>* interesi i përllogaritur duhet raportuar i përfshirë në gjendjen e depozitave në fund të periudhës, për secilin rreth.</t>
  </si>
  <si>
    <t>Huatë sipas rrethit</t>
  </si>
  <si>
    <t>Huatë e reja</t>
  </si>
  <si>
    <t xml:space="preserve">Teprica gjithsej* </t>
  </si>
  <si>
    <t xml:space="preserve">Teprica gjithsej * </t>
  </si>
  <si>
    <t>Teprica gjithsej *</t>
  </si>
  <si>
    <t xml:space="preserve"> (për tremujorin)</t>
  </si>
  <si>
    <t>në fund të tremujorit</t>
  </si>
  <si>
    <t>Në lekë</t>
  </si>
  <si>
    <t>Në valutë</t>
  </si>
  <si>
    <t>* interesi i përllogaritur duhet raportuar i përfshirë në tepricën gjithsej, për secilin rreth.</t>
  </si>
  <si>
    <t>Huatë sipas aktivitetit ekonomik dhe rrethit</t>
  </si>
  <si>
    <t>Rrethi Lushnje</t>
  </si>
  <si>
    <t>Hua konsumatore</t>
  </si>
  <si>
    <t xml:space="preserve">Hua të tjera </t>
  </si>
  <si>
    <t xml:space="preserve"> ALL</t>
  </si>
  <si>
    <t>Huatë  sipas monedhës dhe rrethit</t>
  </si>
  <si>
    <t xml:space="preserve">Në lekë </t>
  </si>
  <si>
    <t xml:space="preserve">Në monedha të tjera </t>
  </si>
  <si>
    <t>Totali i huave në valutë (në lekë)</t>
  </si>
  <si>
    <t>yyyyyyyyyy</t>
  </si>
  <si>
    <t>Bilanci</t>
  </si>
  <si>
    <t>Llogaria fitim - humbje</t>
  </si>
  <si>
    <t>Llogaria fitim - humbje sipas monedhave</t>
  </si>
  <si>
    <t>Zërat jashtë bilancit</t>
  </si>
  <si>
    <t xml:space="preserve">Kreditë e klasifikuara sipas kalimit të afatit të kthimit </t>
  </si>
  <si>
    <t>Përqendrimi i depozitave</t>
  </si>
  <si>
    <t>Lista e aktiveve që sjellin të ardhura</t>
  </si>
  <si>
    <t xml:space="preserve">Lista e pasiveve që shkaktojnë shpenzime </t>
  </si>
  <si>
    <t>Kapitali rregullator</t>
  </si>
  <si>
    <t>Zëra memorandumi</t>
  </si>
  <si>
    <t xml:space="preserve">Pozicionet valutore - spot  </t>
  </si>
  <si>
    <t xml:space="preserve">Pozicionet valutore - forward blerje </t>
  </si>
  <si>
    <t xml:space="preserve">Pozicionet valutore - forward shitje </t>
  </si>
  <si>
    <t>Pozicionet valutore - opsione neto</t>
  </si>
  <si>
    <t>Pozicionet valutore - zërat jashtë bilancit</t>
  </si>
  <si>
    <t>Pozicionet e hapura valutore</t>
  </si>
  <si>
    <t>20_21</t>
  </si>
  <si>
    <t xml:space="preserve">              Interesi i përllogaritur për huatë pa afat marrë nga bankat, institucionet e kreditit dhe institucionet e tjera financiare jorezidente</t>
  </si>
  <si>
    <t xml:space="preserve">              Interesi i përllogaritur për huatë me afat marrë nga bankat, institucionet e kreditit dhe institucionet e tjera financiare jorezidente</t>
  </si>
  <si>
    <t xml:space="preserve">              Interesi i përllogaritur për huatë financiare marrë nga bankat, institucionet e kreditit dhe institucionet e tjera financiare jorezidente</t>
  </si>
  <si>
    <t>LLOGARIA FITIM E HUMBJE</t>
  </si>
  <si>
    <t>SHPENZIME TË VEPRIMTARISË BANKARE</t>
  </si>
  <si>
    <t>Shpenzime për interesa</t>
  </si>
  <si>
    <t xml:space="preserve">          Për veprimet e thesarit dhe ndërbankare</t>
  </si>
  <si>
    <t xml:space="preserve">          Për veprimet me klientët</t>
  </si>
  <si>
    <t xml:space="preserve">          Për borxhe që përfaqësohen nga letrat me vlerë</t>
  </si>
  <si>
    <t xml:space="preserve">          Për borxhet e varura</t>
  </si>
  <si>
    <t xml:space="preserve">          Për letrat me vlerë të shitura sipas marrëveshjeve të riblerjes</t>
  </si>
  <si>
    <t xml:space="preserve">          Të tjera</t>
  </si>
  <si>
    <t>Humbje nga veprimet me letrat me vlerë dhe veprimet financiare</t>
  </si>
  <si>
    <t xml:space="preserve">          Humbje nga bonot e thesarit dhe bonot e tjera të pranueshme për rifinancim me Bankën Qendrore</t>
  </si>
  <si>
    <t xml:space="preserve">                     Humbje nga letrat me vlerë të tregtueshme</t>
  </si>
  <si>
    <t xml:space="preserve">                     Humbje nga letrat me vlerë të vendosjes</t>
  </si>
  <si>
    <t xml:space="preserve">                                      Humbje nga letrat me vlere të vendosjes</t>
  </si>
  <si>
    <t xml:space="preserve">                                      Amortizimi i primeve në lidhje me letrat me vlerë të vendosjes</t>
  </si>
  <si>
    <t xml:space="preserve">                                      Shpenzime për zhvlerësimin e letrave me vlerë të vendosjes</t>
  </si>
  <si>
    <t xml:space="preserve">                    Humbje nga letrat me vlerë të investimit</t>
  </si>
  <si>
    <t xml:space="preserve">                                      Humbje nga letrat me vlerë të investimit</t>
  </si>
  <si>
    <t xml:space="preserve">                                      Amortizimi i primeve në lidhje me letrat me vlerë të investimit</t>
  </si>
  <si>
    <t xml:space="preserve">                                      Shpenzime për zhvlerësimin e letrave me vlerë të investimit</t>
  </si>
  <si>
    <t xml:space="preserve">          Humbje nga veprimet me letrat e tjera me vlerë</t>
  </si>
  <si>
    <t xml:space="preserve">                                      Humbje nga letrat me vlerë të vendosjes</t>
  </si>
  <si>
    <t xml:space="preserve">                     Humbje nga letrat me vlerë të investimit</t>
  </si>
  <si>
    <t xml:space="preserve">          Shpenzime të tjera nga veprimet financiare</t>
  </si>
  <si>
    <t>Komisione</t>
  </si>
  <si>
    <t xml:space="preserve">          Për transaksionet me klientët </t>
  </si>
  <si>
    <t xml:space="preserve">          Komisione për shërbime bankare</t>
  </si>
  <si>
    <t xml:space="preserve">          Komisione të tjera </t>
  </si>
  <si>
    <t>Shpenzime për operacionet e qirasë</t>
  </si>
  <si>
    <t>Shpenzime të tjera të veprimtarisë bankare</t>
  </si>
  <si>
    <t>Humbje nga veprimet me valutat</t>
  </si>
  <si>
    <t>Shpenzime për personelin</t>
  </si>
  <si>
    <t>Taksa të tjera përveç taksave mbi të ardhurat</t>
  </si>
  <si>
    <t>Shpenzime të përgjithshme të veprimtarisë</t>
  </si>
  <si>
    <t>Amortizimi dhe fondet rezervë për zhvlerësimin e mjeteve të qëndrueshme</t>
  </si>
  <si>
    <t>Shpenzime amortizimi</t>
  </si>
  <si>
    <t>Fonde rezervë</t>
  </si>
  <si>
    <t>Humbje nga llogaritë për t’u arkëtuar të pambledhshme shpenzime për fonde rezervë</t>
  </si>
  <si>
    <t>Shpenzime për fonde rezervë statistikore për huatë standarde dhe në ndjekje</t>
  </si>
  <si>
    <t xml:space="preserve">          Standarde</t>
  </si>
  <si>
    <t xml:space="preserve">          Në ndjekje</t>
  </si>
  <si>
    <t>Shpenzime për fonde rezervë për huatë nënstandarde, të dyshimta &amp; të humbura.</t>
  </si>
  <si>
    <t xml:space="preserve">          Nënstandarde </t>
  </si>
  <si>
    <t xml:space="preserve">          Të dyshimta</t>
  </si>
  <si>
    <t xml:space="preserve">          Të humbura</t>
  </si>
  <si>
    <t>Humbje nga bonot e thesarit dhe bonot e tjera të pranueshme për rifinancim me Banken Qendrore</t>
  </si>
  <si>
    <t>Letra me vlerë të ndryshme nga bono thesari</t>
  </si>
  <si>
    <t xml:space="preserve">Interesa pjesëmarrës dhe filialet </t>
  </si>
  <si>
    <t>Llogari për t’u arkëtuar  të pambledhshme</t>
  </si>
  <si>
    <t>Shpenzime të tjera për fondet rezervë</t>
  </si>
  <si>
    <t xml:space="preserve">Shpenzime të jashtëzakonshme </t>
  </si>
  <si>
    <t>Taksa mbi të ardhurat</t>
  </si>
  <si>
    <t>Fitimi i vitit në vazhdim</t>
  </si>
  <si>
    <t>TOTALI I SHPENZIMEVE</t>
  </si>
  <si>
    <t>Të ardhura të veprimtarisë bankare</t>
  </si>
  <si>
    <t>Të ardhura nga interesat</t>
  </si>
  <si>
    <t xml:space="preserve">          Nga veprimet me klientët</t>
  </si>
  <si>
    <t xml:space="preserve">          Interesa për letrat me vlerë të blera sipas marrëveshjeve të rishitjes</t>
  </si>
  <si>
    <t>Të ardhura nga veprimet me letrat me vlerë dhe veprimtaritë e tjera financiare</t>
  </si>
  <si>
    <t xml:space="preserve">          Të ardhura nga bonot e thesarit</t>
  </si>
  <si>
    <t xml:space="preserve">                     Të ardhura nga letrat me vlerë të tregtueshme</t>
  </si>
  <si>
    <t xml:space="preserve">                     Të ardhura nga letrat me vlerë të vendosjes</t>
  </si>
  <si>
    <t xml:space="preserve">                                  Fitime nga shitjet e letrave me vlerë të vendosjes</t>
  </si>
  <si>
    <t xml:space="preserve">                                  Të ardhura nga interesat</t>
  </si>
  <si>
    <t xml:space="preserve">                                  Amortizimi i skontove për letrat me vlerë të vendosjes</t>
  </si>
  <si>
    <t xml:space="preserve">                     Të ardhura nga letrat me vlerë të investimeve</t>
  </si>
  <si>
    <t xml:space="preserve">                                   Fitime nga shitjet e letrave me vlerë të investimeve</t>
  </si>
  <si>
    <t xml:space="preserve">                                   Të ardhura nga interesat</t>
  </si>
  <si>
    <t xml:space="preserve">                                   Amortizimi i skontove për letrat me vlerë të investimeve</t>
  </si>
  <si>
    <t xml:space="preserve">          Nga veprimet me letrat e tjera me vlerë</t>
  </si>
  <si>
    <t xml:space="preserve">                       Të ardhura nga letrat me vlerë të tregtueshme</t>
  </si>
  <si>
    <t xml:space="preserve">                       Të ardhura nga letrat me vlerë të vendosjes</t>
  </si>
  <si>
    <t xml:space="preserve">                                    Fitime nga shitjet e letrave me vlerë të vendosjes</t>
  </si>
  <si>
    <t xml:space="preserve">                                    Të ardhura nga interesat</t>
  </si>
  <si>
    <t xml:space="preserve">                                    Dividentët</t>
  </si>
  <si>
    <t xml:space="preserve">                                    Amotizimi i skontove për letrat me vlerë të vendosjes</t>
  </si>
  <si>
    <t xml:space="preserve">                       Të ardhura nga letrat me vlerë të investimeve</t>
  </si>
  <si>
    <t xml:space="preserve">                                    Fitime nga shitjet e letrave me vlerë të investimeve</t>
  </si>
  <si>
    <t xml:space="preserve">                                    Amortizimi i skontove për letrat me vlerë të investimeve</t>
  </si>
  <si>
    <t xml:space="preserve">          Nga interesat pjesëmarrës dhe filialet</t>
  </si>
  <si>
    <t>Komisione për shërbime bankare</t>
  </si>
  <si>
    <t xml:space="preserve">          Nga veprimet e thesarit dhe ndërbankare</t>
  </si>
  <si>
    <t xml:space="preserve">          Nga transaksionet me klientët</t>
  </si>
  <si>
    <t xml:space="preserve">          Nga borxhet e përfaqësuara prej letrave me vlerë</t>
  </si>
  <si>
    <t xml:space="preserve">          Nga borxhet e varura</t>
  </si>
  <si>
    <t xml:space="preserve">          Nga letrat me vlerë të shitura sipas marrëveshjeve të riblerjes</t>
  </si>
  <si>
    <t xml:space="preserve">          Komisione për shërbimet bankare</t>
  </si>
  <si>
    <t xml:space="preserve">          Komisione të tjera</t>
  </si>
  <si>
    <t>Të ardhura nga veprimet e qirasë</t>
  </si>
  <si>
    <t>Të ardhura të tjera të veprimtarisë  bankare</t>
  </si>
  <si>
    <t>Fitime nga veprimet me valutat</t>
  </si>
  <si>
    <t>Transferime nga fondet rezervë për zhvlerësimin e mjeteve të qëndrueshme</t>
  </si>
  <si>
    <t>Transferime nga fondet rezervë për zhvlerësimin e llogarive për t'u arkëtuar</t>
  </si>
  <si>
    <t>Fonde rezervë statistikore për huatë standarde dhe në ndjekje</t>
  </si>
  <si>
    <t xml:space="preserve">            Standarde</t>
  </si>
  <si>
    <t xml:space="preserve">            Në ndjekje</t>
  </si>
  <si>
    <t>Fonde rezervë për huatë nënstandarde, të dyshimta dhe të humbura.</t>
  </si>
  <si>
    <t xml:space="preserve">            Nënstandarde </t>
  </si>
  <si>
    <t xml:space="preserve">            Të dyshimta</t>
  </si>
  <si>
    <t xml:space="preserve">            Të humbura</t>
  </si>
  <si>
    <t>Transferime nga fondet rezervë të krijuara për bonot e thesarit dhe bonot e tjera të pranueshme për rifinancim me Bankën Qendrore</t>
  </si>
  <si>
    <t xml:space="preserve">Transferime nga fondet rezervë të krijuara për letrat me vlerë të ndryshme nga bono thesari </t>
  </si>
  <si>
    <t>Për interesat pjesëmarrës dhe filialet</t>
  </si>
  <si>
    <t>Të tjera transferime të fondeve rezervë</t>
  </si>
  <si>
    <t xml:space="preserve">Të ardhura të jashtëzakonshme </t>
  </si>
  <si>
    <t>Shlyerja e huave të regjistruara si hua të humbura</t>
  </si>
  <si>
    <t>Shlyerja e huave të humbura nga të tretët</t>
  </si>
  <si>
    <t>Të ardhura të tjera të jashtëzakonshme</t>
  </si>
  <si>
    <t>Humbja e vitit në vazhdim</t>
  </si>
  <si>
    <t>TOTALI I TË ARDHURAVE</t>
  </si>
  <si>
    <t>22_1</t>
  </si>
  <si>
    <t>GJITHSEJ</t>
  </si>
  <si>
    <t>Nga kjo:</t>
  </si>
  <si>
    <t>TË TJERA</t>
  </si>
  <si>
    <t>Shpenzimet</t>
  </si>
  <si>
    <t>Të ardhurat</t>
  </si>
  <si>
    <t xml:space="preserve">          Të ardhura nga letrat me vlerë të tregtueshme</t>
  </si>
  <si>
    <t xml:space="preserve">          Të ardhura nga interesat (letra me vlerë të vendosjes)</t>
  </si>
  <si>
    <t xml:space="preserve">          Të ardhura nga interesat (letra me vlerë të investimit)</t>
  </si>
  <si>
    <t>ZËRAT JASHTË BILANCIT</t>
  </si>
  <si>
    <t>ANGAZHIME FINANCIMI</t>
  </si>
  <si>
    <t xml:space="preserve">     Angazhime të dhëna</t>
  </si>
  <si>
    <t xml:space="preserve">          Institucioneve të kreditit</t>
  </si>
  <si>
    <t xml:space="preserve">          Klientëve</t>
  </si>
  <si>
    <t xml:space="preserve">     Angazhime të marra</t>
  </si>
  <si>
    <t>GARANCITË</t>
  </si>
  <si>
    <t xml:space="preserve">     Garanci të dhëna</t>
  </si>
  <si>
    <t xml:space="preserve">     Garanci të marra</t>
  </si>
  <si>
    <t>ANGAZHIME PËR LETRAT ME VLERË</t>
  </si>
  <si>
    <t xml:space="preserve">     Letra me vlerë për t’u dhënë</t>
  </si>
  <si>
    <t xml:space="preserve">     Letra me vlerë për t’u marrë</t>
  </si>
  <si>
    <t xml:space="preserve">     Letra me vlerë të marra si garanci për kredi ose rifinancim</t>
  </si>
  <si>
    <t xml:space="preserve">     Letra me vlerë të dhëna si garanci për kredi ose rifinancim</t>
  </si>
  <si>
    <t xml:space="preserve">     Letra me vlerë të marra hua</t>
  </si>
  <si>
    <t xml:space="preserve">     Letra me vlerë të dhëna hua</t>
  </si>
  <si>
    <t>TRANSAKSIONE NË VALUTË</t>
  </si>
  <si>
    <t xml:space="preserve">     Valutë e blerë me afat</t>
  </si>
  <si>
    <t xml:space="preserve">     Valutë e shitur me afat</t>
  </si>
  <si>
    <t xml:space="preserve">     Lek për t’u marrë</t>
  </si>
  <si>
    <t xml:space="preserve">     Lek për t’u dhënë</t>
  </si>
  <si>
    <t xml:space="preserve">     Llogari rivlerësimi e operacioneve me afat në valutë</t>
  </si>
  <si>
    <t>ANGAZHIME TË TJERA</t>
  </si>
  <si>
    <t xml:space="preserve">     Angazhime të dyshimta </t>
  </si>
  <si>
    <t xml:space="preserve">     Të tjera</t>
  </si>
  <si>
    <t>ANGAZHIME PËR INSTRUMENTET FINANCIARE</t>
  </si>
  <si>
    <t xml:space="preserve">     Të marra</t>
  </si>
  <si>
    <t xml:space="preserve">     Të dhëna</t>
  </si>
  <si>
    <t>KREDITË E KLASIFIKUARA SIPAS KALIMIT TË AFATIT TË KTHIMIT</t>
  </si>
  <si>
    <t>KALUAR AFATI I KTHIMIT</t>
  </si>
  <si>
    <t>1-30 ditë</t>
  </si>
  <si>
    <t>31-90 ditë</t>
  </si>
  <si>
    <t>91-180 ditë</t>
  </si>
  <si>
    <t>Mbi 180 ditë</t>
  </si>
  <si>
    <t>Hua afatshkurtra</t>
  </si>
  <si>
    <t>Hua afatgjata</t>
  </si>
  <si>
    <t>Hua për prona të patundshme</t>
  </si>
  <si>
    <t>Kontrata qiraje</t>
  </si>
  <si>
    <t>Punonjës banke</t>
  </si>
  <si>
    <t>PËRQENDRIMI I DEPOZITAVE</t>
  </si>
  <si>
    <t>DITË</t>
  </si>
  <si>
    <t>MUAJ</t>
  </si>
  <si>
    <t>VIT</t>
  </si>
  <si>
    <t xml:space="preserve">TOTALI </t>
  </si>
  <si>
    <t>Deri në 7 ditë</t>
  </si>
  <si>
    <t>1 - 3</t>
  </si>
  <si>
    <t>3 - 6</t>
  </si>
  <si>
    <t>6 - 12</t>
  </si>
  <si>
    <t>&gt; 12</t>
  </si>
  <si>
    <t>10 Depozituesit më të mëdhenj</t>
  </si>
  <si>
    <t>20 Depozituesit më të mëdhenj</t>
  </si>
  <si>
    <t>50 Depozituesit më të mëdhenj</t>
  </si>
  <si>
    <t>LISTA E AKTIVEVE QË SJELLIN TË ARDHURA</t>
  </si>
  <si>
    <t>LISTA E PASIVEVE QË SHKAKTOJNË SHPENZIME</t>
  </si>
  <si>
    <t>Kapitali Rregullator</t>
  </si>
  <si>
    <t>Monetare</t>
  </si>
  <si>
    <t xml:space="preserve">KAPITALI RREGULLATOR </t>
  </si>
  <si>
    <t>Rreshtat</t>
  </si>
  <si>
    <t>Zëri</t>
  </si>
  <si>
    <t>Shuma</t>
  </si>
  <si>
    <t>010</t>
  </si>
  <si>
    <t>KAPITALI RREGULLATOR</t>
  </si>
  <si>
    <t>015</t>
  </si>
  <si>
    <t>1.1</t>
  </si>
  <si>
    <t>KAPITAL I NIVELIT TE PARE</t>
  </si>
  <si>
    <t>020</t>
  </si>
  <si>
    <t>1.1.1</t>
  </si>
  <si>
    <t xml:space="preserve"> KAPITAL BAZE I NIVELIT TE PARE</t>
  </si>
  <si>
    <t>030</t>
  </si>
  <si>
    <t>1.1.1.1</t>
  </si>
  <si>
    <t xml:space="preserve"> Instrumenta të kapitalit të njohura si Kapital Bazë i Nivelit të Parë (KBN1)</t>
  </si>
  <si>
    <t>040</t>
  </si>
  <si>
    <t>1.1.1.1.1</t>
  </si>
  <si>
    <t>Kapitali i paguar</t>
  </si>
  <si>
    <t>050</t>
  </si>
  <si>
    <t>1.1.1.1.2</t>
  </si>
  <si>
    <t>Zëra memorandumi: Instrumenta kapitali jo të njohura</t>
  </si>
  <si>
    <t>060</t>
  </si>
  <si>
    <t>1.1.1.1.3</t>
  </si>
  <si>
    <t>070</t>
  </si>
  <si>
    <t>1.1.1.1.4</t>
  </si>
  <si>
    <t>(-) Instrumenta të veta të Kapitalit Bazë të Nivelit të Parë</t>
  </si>
  <si>
    <t>080</t>
  </si>
  <si>
    <t>1.1.1.1.4.1</t>
  </si>
  <si>
    <t>(-) Pjesëmarrjet e drejtpërdrejta në instrumentat e Kapitalit Bazë të Nivelit të Parë</t>
  </si>
  <si>
    <t>090</t>
  </si>
  <si>
    <t>1.1.1.1.4.2</t>
  </si>
  <si>
    <t>(-) Pjesëmarrje të tërthorta  në instrumentat e Kapitalit Bazë të Nivelit të Parë</t>
  </si>
  <si>
    <t>091</t>
  </si>
  <si>
    <t>1.1.1.1.4.3</t>
  </si>
  <si>
    <t>(-) Pjesëmarrje sintetike në instrumenta të Kapitalit Bazë të Nivelit të Parë</t>
  </si>
  <si>
    <t>092</t>
  </si>
  <si>
    <t>1.1.1.1.5</t>
  </si>
  <si>
    <t>(-) Detyrime aktuale ose të mundshme për të blerë instrumenta të veta të Kapitalit Bazë të Nivelit të Parë</t>
  </si>
  <si>
    <t>130</t>
  </si>
  <si>
    <t>1.1.1.2</t>
  </si>
  <si>
    <t>Fitimet e pashpërndara</t>
  </si>
  <si>
    <t>140</t>
  </si>
  <si>
    <t>1.1.1.2.1</t>
  </si>
  <si>
    <t>Fitimet e pashpërndara dhe humbjet e mbartura nga periudhat e mëparshme</t>
  </si>
  <si>
    <t>150</t>
  </si>
  <si>
    <t>1.1.1.2.2</t>
  </si>
  <si>
    <t>Fitimi ushtrimor i fundit të vitit</t>
  </si>
  <si>
    <t>160</t>
  </si>
  <si>
    <t>1.1.1.2.3</t>
  </si>
  <si>
    <t xml:space="preserve">   Fitimi ushtrimor i periudhës raportuese</t>
  </si>
  <si>
    <t>200</t>
  </si>
  <si>
    <t>1.1.1.3</t>
  </si>
  <si>
    <t>Rezervat (përveç rezervave të rivlerësimit)</t>
  </si>
  <si>
    <t>1.1.1.4</t>
  </si>
  <si>
    <t>Diferenca rivleresimi kreditore</t>
  </si>
  <si>
    <t>250</t>
  </si>
  <si>
    <t>1.1.1.5</t>
  </si>
  <si>
    <t>Rregullime të KBN1 lidhur me filtrat prudencialë</t>
  </si>
  <si>
    <t>260</t>
  </si>
  <si>
    <t>1.1.1.5.1</t>
  </si>
  <si>
    <t>(-) Rritjet në kapital që burojnë nga aktivet e titullzuara</t>
  </si>
  <si>
    <t>270</t>
  </si>
  <si>
    <t>1.1.1.5.2</t>
  </si>
  <si>
    <t>Rezerva e mbrojtjes nëpërmjet flukseve të parasë</t>
  </si>
  <si>
    <t>280</t>
  </si>
  <si>
    <t>1.1.1.5.3</t>
  </si>
  <si>
    <t>Fitimet dhe humbjet e parealizuara që burojnë nga detyrimet e matura me vlerën e drejtë, si rezultat i ndryshimeve në rrezikun e kredisë të vetë bankës</t>
  </si>
  <si>
    <t>285</t>
  </si>
  <si>
    <t>1.1.1.5.4</t>
  </si>
  <si>
    <t>Fitime dhe humbje me vlerën e drejtë që burojnë nga rreziku i kredisë së vetë institucionit lidhur me detyrimet derivative</t>
  </si>
  <si>
    <t>290</t>
  </si>
  <si>
    <t>1.1.1.5.5</t>
  </si>
  <si>
    <t>(-) Rregullime të vlerës sipas kërkesave për vlerësimin prudent</t>
  </si>
  <si>
    <t>300</t>
  </si>
  <si>
    <t>1.1.1.6</t>
  </si>
  <si>
    <t>(-) Emri i mirë</t>
  </si>
  <si>
    <t>310</t>
  </si>
  <si>
    <t>1.1.1.6.1</t>
  </si>
  <si>
    <t>(-) Emri i mirë i klasifikuar si aktiv i patrupëzuar</t>
  </si>
  <si>
    <t>320</t>
  </si>
  <si>
    <t>1.1.1.6.2</t>
  </si>
  <si>
    <t>(-) Emri i mirë i përfshirë në vlerësimin e investimeve të rëndësishme</t>
  </si>
  <si>
    <t>330</t>
  </si>
  <si>
    <t>1.1.1.6.3</t>
  </si>
  <si>
    <t>Detyrimet tatimore të shtyra të lidhura me emrin e mirë</t>
  </si>
  <si>
    <t>340</t>
  </si>
  <si>
    <t>1.1.1.7</t>
  </si>
  <si>
    <t>(-) Aktive të tjera të patrupëzuara</t>
  </si>
  <si>
    <t>350</t>
  </si>
  <si>
    <t>1.1.1.7.1</t>
  </si>
  <si>
    <t>(-) Shuma bruto e aktiveve të tjera të patrupëzuara</t>
  </si>
  <si>
    <t>360</t>
  </si>
  <si>
    <t>1.1.1.7.2</t>
  </si>
  <si>
    <t>Detyrimet tatimore të shtyra të lidhura me aktivet e tjera të patrupëzuara</t>
  </si>
  <si>
    <t>370</t>
  </si>
  <si>
    <t>1.1.1.8</t>
  </si>
  <si>
    <t>(-) Aktivet tatimore të shtyra që varen nga përfitueshmëria e ardhshme dhe nuk burojnë nga diferencat e përkohshme, të netuara me detyrimet tatimore të lidhura</t>
  </si>
  <si>
    <t>390</t>
  </si>
  <si>
    <t>1.1.1.9</t>
  </si>
  <si>
    <t>(-) Aktivet e fondeve të pensionit me përfitim të përcaktuar</t>
  </si>
  <si>
    <t>400</t>
  </si>
  <si>
    <t>1.1.1.9.1</t>
  </si>
  <si>
    <t>(-) Shuma bruto e aktiveve të fondeve të pensionit me përfitim të përcaktuar</t>
  </si>
  <si>
    <t>410</t>
  </si>
  <si>
    <t>1.1.1.9.2</t>
  </si>
  <si>
    <t>Detyrimet e shtyra tatimore të lidhura me aktivet e fondeve të pensionit me përfitim të përcaktuar</t>
  </si>
  <si>
    <t>420</t>
  </si>
  <si>
    <t>1.1.1.9.3</t>
  </si>
  <si>
    <t>Aktive të fondeve të pensionit me përfitim të përcaktuar, të cilat institucioni ka aftësi të pakufizuar për t'i përdorur</t>
  </si>
  <si>
    <t>430</t>
  </si>
  <si>
    <t>1.1.1.10</t>
  </si>
  <si>
    <t>(-) Pjesëmarrje reciproke të kryqëzuara në KBN1</t>
  </si>
  <si>
    <t>440</t>
  </si>
  <si>
    <t>1.1.1.11</t>
  </si>
  <si>
    <t>(-) Teprica e zbritjeve nga zërat e Kapitalit Shtesë të Nivelit të Parë që tejkalojnë Kapitalin Bazë të Nivelit të Parë</t>
  </si>
  <si>
    <t>450</t>
  </si>
  <si>
    <t>1.1.1.12</t>
  </si>
  <si>
    <t>(-) Pjesëmarrjet influencuese (qualifying holdings) jashtë sektorit financiar të cilat (në mënyrë alternative) mund të jenë subjekt i një peshe me rrezik prej 1250%</t>
  </si>
  <si>
    <t>460</t>
  </si>
  <si>
    <t>1.1.1.13</t>
  </si>
  <si>
    <t>(-) Pozicionet e titullzimit të cilat (në mënyrë alternative) mund të jenë subjekt i një peshe me rrezik prej 1250%</t>
  </si>
  <si>
    <t>470</t>
  </si>
  <si>
    <t>1.1.1.14</t>
  </si>
  <si>
    <t>(-) Transaksione joDVP (free delivery) të cilat (në mënyrë alternative) mund të jenë subjekt i një peshe me rrezik prej 1250%</t>
  </si>
  <si>
    <t>480</t>
  </si>
  <si>
    <t>1.1.1.15</t>
  </si>
  <si>
    <t>(-) Instrumenta të KBN1 të subjekteve të sektorit financiar ku banka nuk ka investimeve të rëndësishme</t>
  </si>
  <si>
    <t>490</t>
  </si>
  <si>
    <t>1.1.1.16</t>
  </si>
  <si>
    <t>(-) Aktive tatimore të shtyra të zbritshme që varen nga përfitueshmëria e ardhshme dhe burojnë nga diferencat e përkohshme</t>
  </si>
  <si>
    <t>500</t>
  </si>
  <si>
    <t>1.1.1.17</t>
  </si>
  <si>
    <t>(-) Instrumenta të KBN1 të subjekteve të sektorit financiar ku banka ka investimeve të rëndësishme</t>
  </si>
  <si>
    <t>510</t>
  </si>
  <si>
    <t>1.1.1.18</t>
  </si>
  <si>
    <t>(-) Shuma që tejkalon kufirin prej 17.65%</t>
  </si>
  <si>
    <t>530</t>
  </si>
  <si>
    <t>1.1.2</t>
  </si>
  <si>
    <t>KAPITALI SHTESE I NIVELIT TE PARE</t>
  </si>
  <si>
    <t>540</t>
  </si>
  <si>
    <t>1.1.2.1</t>
  </si>
  <si>
    <t>Instrumentat e kapitalit të njohura si Kapital Shtesë i Nivelit të Parë</t>
  </si>
  <si>
    <t>550</t>
  </si>
  <si>
    <t>1.1.2.1.1</t>
  </si>
  <si>
    <t>Instrumenta kapitali të paguara</t>
  </si>
  <si>
    <t>560</t>
  </si>
  <si>
    <t>1.1.2.1.2</t>
  </si>
  <si>
    <t>Zë memorandumi: Instrumenta kapitali jo te njohura</t>
  </si>
  <si>
    <t>570</t>
  </si>
  <si>
    <t>1.1.2.1.3</t>
  </si>
  <si>
    <t>Primet e emetimit të lidhura me instrumentat</t>
  </si>
  <si>
    <t>580</t>
  </si>
  <si>
    <t>1.1.2.1.4</t>
  </si>
  <si>
    <t>(-) Instrumentat e veta të Kapitalit Shtesë të Nivelit të Parë</t>
  </si>
  <si>
    <t>590</t>
  </si>
  <si>
    <t>1.1.2.1.4.1</t>
  </si>
  <si>
    <t>(-) Pjesëmarrjet e drejtpërdrejta në instrumenta të Kapitalit Shtesë të Nivelit të Parë</t>
  </si>
  <si>
    <t>620</t>
  </si>
  <si>
    <t>1.1.2.1.4.2</t>
  </si>
  <si>
    <t>(-) Pjesëmarrjet të tërthorta në instrumenta të Kapitalit Shtesë të Nivelit të Parë</t>
  </si>
  <si>
    <t>621</t>
  </si>
  <si>
    <t>1.1.2.1.4.3</t>
  </si>
  <si>
    <t>(-) Pjesëmarrjet sintetike në instrumenta të Kapitalit Shtesë të Nivelit të Parë</t>
  </si>
  <si>
    <t>622</t>
  </si>
  <si>
    <t>1.1.2.1.5</t>
  </si>
  <si>
    <t>(-) Detyrime aktuale ose të mundshme për të blerë instrumenta të veta të Kapitalit Shtesë të Nivelit të Parë</t>
  </si>
  <si>
    <t>690</t>
  </si>
  <si>
    <t>1.1.2.2</t>
  </si>
  <si>
    <t>(-) pjesëmarrjet reciproke (të kryqëzuara) në kapitalin shtesë të nivelit të parë (AT1)</t>
  </si>
  <si>
    <t>700</t>
  </si>
  <si>
    <t>1.1.2.3</t>
  </si>
  <si>
    <t>(-) Instrumentat e kapitalit shtese të nivelit të parë (AT1) të subjekteve të sektorit financiar, ku banka nuk ka investimeve të rëndësishme</t>
  </si>
  <si>
    <t>710</t>
  </si>
  <si>
    <t>1.1.2.4</t>
  </si>
  <si>
    <t>(-) Instrumenta e kapitalit shtese të nivelit të parë  (AT1) të subjekteve të sektorit financiar, ku banka ka investimeve të rëndësishme</t>
  </si>
  <si>
    <t>720</t>
  </si>
  <si>
    <t>1.1.2.5</t>
  </si>
  <si>
    <t>(-) tepricat e zbritjeve nga zërat e kapitalit të nivelit të dytë (T2) që tejkalojnë kapitalin e nivelit të dytë (T2)</t>
  </si>
  <si>
    <t>740</t>
  </si>
  <si>
    <t>1.1.2.6</t>
  </si>
  <si>
    <t>Tepricat e zbritjeve nga zërat e kapitalit shtese të nivelit të parë (AT1) që tejkalojnë kapitalin shtese te nivelit të parë  (AT1) (të zbritura në kapitalin bazë të nivelit të parë CET1)</t>
  </si>
  <si>
    <t>744</t>
  </si>
  <si>
    <t>1.1.2.7</t>
  </si>
  <si>
    <t xml:space="preserve">(-) Zbritjet shtesë të kapitalit shtese të nivelit të parë (AT1) </t>
  </si>
  <si>
    <t>748</t>
  </si>
  <si>
    <t>1.1.2.8</t>
  </si>
  <si>
    <t>Elemente të kapitalit shtese të nivelit të parë (AT1) ose zbritje - të tjera</t>
  </si>
  <si>
    <t>750</t>
  </si>
  <si>
    <t>1.2</t>
  </si>
  <si>
    <t>KAPITALI I NIVELIT TE DYTE</t>
  </si>
  <si>
    <t>760</t>
  </si>
  <si>
    <t>1.2.1</t>
  </si>
  <si>
    <t>Instrumentat e kapitalit dhe borxhi i varur të njohur si kapital i nivelit të dytë</t>
  </si>
  <si>
    <t>770</t>
  </si>
  <si>
    <t>1.2.1.1</t>
  </si>
  <si>
    <t>Instrumenta të kapitalit të paguara plotësisht dhe borxhi i varur</t>
  </si>
  <si>
    <t>780</t>
  </si>
  <si>
    <t>1.2.1.2</t>
  </si>
  <si>
    <t>Zëra memorandumi: Instrumentat e kapitalit dhe borxhi i varur jo i njohur</t>
  </si>
  <si>
    <t>790</t>
  </si>
  <si>
    <t>1.2.1.3</t>
  </si>
  <si>
    <t>800</t>
  </si>
  <si>
    <t>1.2.1.4</t>
  </si>
  <si>
    <t>(-) Instrumentat e veta të kapitalit të nivelit të dytë (T2)</t>
  </si>
  <si>
    <t>810</t>
  </si>
  <si>
    <t>1.2.1.4.1</t>
  </si>
  <si>
    <t>(-) Pjesëmarrjet e drejtpërdrejta të instrumentave të kapitalit të nivelit të dytë (T2)</t>
  </si>
  <si>
    <t>840</t>
  </si>
  <si>
    <t>1.2.1.4.2</t>
  </si>
  <si>
    <t>(-) Pjesëmarrjet e tërthorta të instrumentave të kapitalit të nivelit të dytë (T2)</t>
  </si>
  <si>
    <t>841</t>
  </si>
  <si>
    <t>1.2.1.4.3</t>
  </si>
  <si>
    <t>(-) Pjesëmarrjet sintetike të instrumentave të kapitalit të nivelit të dytë (T2)</t>
  </si>
  <si>
    <t>842</t>
  </si>
  <si>
    <t>1.2.1.5</t>
  </si>
  <si>
    <t>(-) Detyrim aktual apo i mundshëm për të blerë instrumentat e veta të kapitalit të nivelit të dytë (T2)</t>
  </si>
  <si>
    <t>920</t>
  </si>
  <si>
    <t>1.2.2</t>
  </si>
  <si>
    <t>Metoda Standarte (SA) rregullimet kryesore të rrezikut të kredisë</t>
  </si>
  <si>
    <t>930</t>
  </si>
  <si>
    <t>1.2.3</t>
  </si>
  <si>
    <t>(-) Pjesëmarrje të kryqëzuara (reciproke) në kapitalin e nivelit të dytë (T2)</t>
  </si>
  <si>
    <t>940</t>
  </si>
  <si>
    <t>1.2.4</t>
  </si>
  <si>
    <t>(-) Instrumentat e kapitalit të nivelit të dytë T2 të subjekteve të sektorit financiar, ku banka nuk ka investimeve të rëndësishme</t>
  </si>
  <si>
    <t>950</t>
  </si>
  <si>
    <t>1.2.5</t>
  </si>
  <si>
    <t>(-) Instrumentat e kapitalit të nivelit të dytë T2 të subjekteve të sektorit financiar, ku banka ka investimeve të rëndësishme</t>
  </si>
  <si>
    <t>970</t>
  </si>
  <si>
    <t>1.2.6</t>
  </si>
  <si>
    <t xml:space="preserve">Tepricat e zbritjeve nga zërat e kapitalit të nivelit të dytë (T2) që tejkalojne kapitalin e nivelit të dytë (T2) </t>
  </si>
  <si>
    <t>974</t>
  </si>
  <si>
    <t>1.2.7</t>
  </si>
  <si>
    <t xml:space="preserve">(-) Zbritjet shtesë të kapitalit të nivelit të dytë (T2) </t>
  </si>
  <si>
    <t>978</t>
  </si>
  <si>
    <t>1.2.8</t>
  </si>
  <si>
    <t>Elemente të kapitalit të dytë (T2) ose zbritje - të tjera</t>
  </si>
  <si>
    <t>ZERA MEMORANDUMI</t>
  </si>
  <si>
    <t>Rreshti</t>
  </si>
  <si>
    <t>Aktive dhe pasive tatimore të shtyra</t>
  </si>
  <si>
    <t xml:space="preserve">Totali i aktiveve tatimore të shtyra </t>
  </si>
  <si>
    <t>Aktive tatimore të shtyra të cilat nuk varen nga përfitueshmëria në të ardhmen</t>
  </si>
  <si>
    <t>Aktive tatimore të shtyra të cilat varen nga përfitueshmëria në të ardhmen dhe nuk burojnë nga diferenca të përkohshme</t>
  </si>
  <si>
    <t>1.3</t>
  </si>
  <si>
    <t>Aktive tatimore të shtyra të cilat varen nga përfitueshmëria në të ardhmen dhe burojnë nga diferenca të përkohshme</t>
  </si>
  <si>
    <t>Totali i pasiveve tatimore të shtyra</t>
  </si>
  <si>
    <t>2.1</t>
  </si>
  <si>
    <t>Pasive tatimore të shtyra jo të zbritshme nga aktivet tatimore të shtyra të cilat varen nga përfitueshmëria në të ardhmen</t>
  </si>
  <si>
    <t>2.2</t>
  </si>
  <si>
    <t>Pasive tatimore të shtyra të zbritshme nga aktivet tatimore të cilat varen nga përfitueshmëria në të ardhmen</t>
  </si>
  <si>
    <t>2.2.1</t>
  </si>
  <si>
    <t xml:space="preserve">Pasive tatimore të shtyra të zbritshme që kanë lidhje me aktive tatimore të shtyra të cilat varen nga përfitueshmëria në të ardhmen dhe nuk burojnë nga diferenca të përkohshme </t>
  </si>
  <si>
    <t>2.2.2</t>
  </si>
  <si>
    <t xml:space="preserve">Pasive tatimore të shtyra të zbritshme që kanë lidhje me aktive tatimore të shtyra të cilat varen nga përfitueshmëria në të ardhmen dhe burojnë nga diferenca të përkohshme </t>
  </si>
  <si>
    <t>Kufijtë për zbritjet nga Kapitali Bazë i Nivelit të Parë</t>
  </si>
  <si>
    <t>Kufiri i pazbritshëm i pjesëmarrjeve në subjektet e sektorit financiar ku banka nuk ka investimeve të rëndësishme</t>
  </si>
  <si>
    <t>Kufiri 10% i Kapitalit Bazë të Nivelit të Parë</t>
  </si>
  <si>
    <t>Kufiri 17.65% i Kapitalit Bazë të Nivelit të Parë</t>
  </si>
  <si>
    <t>Investimet në kapitalin e subjekteve të sektorit financiar në rastin kur banka nuk ka investimeve të rëndësishme</t>
  </si>
  <si>
    <t>Pjesëmarrje në Kapitalin Bazë të Nivelit të Parë të subjekteve të sektorit financiar në rastin kur banka nuk ka investimeve të rëndësishme, të netuara me pozicionet në shitje</t>
  </si>
  <si>
    <t>Pjesëmarrje të drejtpërdrejta në Kapitalin Bazë të Nivelit të Parë në subjektet e sektorit financiar në rastin kur banka nuk ka investimeve të rëndësishme</t>
  </si>
  <si>
    <t>12.1.1</t>
  </si>
  <si>
    <t>Pjesëmarrje të drejtpërdrejta (BRUTO) në Kapitalin Bazë të Nivelit të Parë në subjektet e sektorit financiar në rastin kur banka nuk ka investimeve të rëndësishme</t>
  </si>
  <si>
    <t>12.1.2</t>
  </si>
  <si>
    <t xml:space="preserve">(-) Kompensimet e lejuara për pozicionet në shitje që kanë të bëjnë me pjesëmarrjet e drejtpërdrejta (BRUTO) të përfshira si më lart </t>
  </si>
  <si>
    <t>Pjesëmarrje të tërthorta në Kapitalin Bazë të Nivelit të Parë në subjektet e sektorit financiar në rastin kur banka nuk ka investimeve të rëndësishme</t>
  </si>
  <si>
    <t>12.2.1</t>
  </si>
  <si>
    <t>Pjesëmarrje të tërthorta (BRUTO) në Kapitalin Bazë të Nivelit të Parë në subjektet e sektorit financiar në rastin kur banka nuk ka investimeve të rëndësishme</t>
  </si>
  <si>
    <t>12.2.2</t>
  </si>
  <si>
    <t xml:space="preserve">(-)  Kompensimet e lejuara për pozicionet në shitje që kanë të bëjnë me pjesëmarrjet e tërthorta (BRUTO) të përfshira si më lart </t>
  </si>
  <si>
    <t>Pjesëmarrje sintetike në Kapitalin Bazë të Nivelit të Parë në subjektet e sektorit financiar në rastin kur banka nuk ka investimeve të rëndësishme</t>
  </si>
  <si>
    <t>12.3.1</t>
  </si>
  <si>
    <t>Pjesëmarrje sintetike (BRUTO) në Kapitalin Bazë të Nivelit të Parë në subjektet e sektorit financiar në rastin kur banka nuk ka investimeve të rëndësishme</t>
  </si>
  <si>
    <t>12.3.2</t>
  </si>
  <si>
    <t>(-)  Kompensimet e lejuara për pozicionet në shitje që kanë të bëjnë me pjesëmarrjet sintetike (BRUTO) të përfshira si më lart</t>
  </si>
  <si>
    <t>Pjesëmarrje në  Kapitalin shtesë të nivelit të parë të subjekteve në sektorin financiar në rastin kur banka nuk ka investimeve të rëndësishme, të netuara me pozicionet në shitje</t>
  </si>
  <si>
    <t>13.1</t>
  </si>
  <si>
    <t>Pjesëmarrje të drejtpërdrejta në Kapitalin shtesë  të nivelit të parë të subjekteve në sektorin financiar ku banka nuk ka investimeve të rëndësishme</t>
  </si>
  <si>
    <t>13.1.1</t>
  </si>
  <si>
    <t>Pjesëmarrje të drejtpërdrejta (BRUTO) në Kapitalin shtesë  të nivelit  të parë të subjekteve në sektorin financiar ku banka nuk ka investimeve të rëndësishme</t>
  </si>
  <si>
    <t>13.1.2</t>
  </si>
  <si>
    <t>(-) Kompensimet e lejuara për pozicionet në shitje qe kane te bejne me pjesëmarrjet e drejtëperdrejta (BRUTO) të përfshira si më lart</t>
  </si>
  <si>
    <t>13.2</t>
  </si>
  <si>
    <t>Pjesëmarrje  të tërthorta në Kapitalin shtesë  të nivelit  të parë të subjekteve në sektorin financiar ne rastin kur banka nuk ka investimeve të rëndësishme</t>
  </si>
  <si>
    <t>13.2.1</t>
  </si>
  <si>
    <t>Pjesëmarrje të tërthorta (BRUTO) në Kapitalin shtesë  të nivelit  të parë të subjekteve në sektorin financiar ne rastin kur banka nuk ka investimeve të rëndësishme</t>
  </si>
  <si>
    <t>13.2.2</t>
  </si>
  <si>
    <t>(-) Kompensimet e lejuara për pozicionet në shitje që kanë të bëjnë me pjesëmarrjet e tërthorta (BRUTO) të përfshira si më lart</t>
  </si>
  <si>
    <t>361</t>
  </si>
  <si>
    <t>13.3</t>
  </si>
  <si>
    <t>Pjesëmarrje  sintetike  në  Kapitalin shtesë  të nivelit të parë të subjekteve në sektorin financiar ku banka nuk ka  investimeve të rëndësishme</t>
  </si>
  <si>
    <t>362</t>
  </si>
  <si>
    <t>13.3.1</t>
  </si>
  <si>
    <t>Pjesëmarrje sintetike (BRUTO) në Kapitalin shtesë  të nivelit  të parë të subjekteve në sektorin financiar ku banka nuk ka investimeve të rëndësishme</t>
  </si>
  <si>
    <t>363</t>
  </si>
  <si>
    <t>13.3.2</t>
  </si>
  <si>
    <t>(-) Kompensimet e lejuara në pozicionet në shitje që kanë të bëjnë me pjesëmarrjet sintetike (BRUTO) të përfshira si më lart</t>
  </si>
  <si>
    <t xml:space="preserve"> Pjesëmarrje në  Kapitalin e nivelit të dytë të subjekteve në sektorin financiar ku banka nuk ka investimeve të rëndësishme,të netuara me pozicionet në shitje  </t>
  </si>
  <si>
    <t>14.1</t>
  </si>
  <si>
    <t xml:space="preserve">Pjesëmarrje të drejtpërdrejta  në  Kapitalin e nivelit të dytë të subjekteve në sektorin financiar ku banka nuk ka investimeve të rëndësishme  </t>
  </si>
  <si>
    <t>14.1.1</t>
  </si>
  <si>
    <t>Pjesëmarrje të drejtpërdrejta (BRUTO) në Kapitalin e nivelit të dytë të subjekteve në sektorin financiar ku banka nuk ka investimeve të rëndësishme</t>
  </si>
  <si>
    <t>14.1.2</t>
  </si>
  <si>
    <t>(-) Kompensimet e lejuara për pozicione në shitje që kanë të bëjnë me pjesëmarrje të drejtëpërdrejta (BRUTO) të përfshira si më lart</t>
  </si>
  <si>
    <t>14.2</t>
  </si>
  <si>
    <t>Pjesëmarrje të tërthorta në Kapitalin e nivelit të dytë të subjekteve e në sektorin financiar në rastin kur banka nuk ka investimeve të rëndësishme</t>
  </si>
  <si>
    <t>14.2.1</t>
  </si>
  <si>
    <t>Pjesëmarrje te terthorta (BRUTO) në Kapitalin e nivelit të dytë të subjekteve në sektorin financiar ne rastin kur banka nuk ka investimeve të rëndësishme</t>
  </si>
  <si>
    <t>14.2.2</t>
  </si>
  <si>
    <t>(-)  Kompensimet e lejuara për pozicione në shitje që kanë të bëjnë me pjesëmarrjet e tërthorta (BRUTO) të përfshira si më lart</t>
  </si>
  <si>
    <t>431</t>
  </si>
  <si>
    <t>14.3</t>
  </si>
  <si>
    <t xml:space="preserve">  Pjesëmarrje sintetike në Kapitalin e nivelit  të dytë të subjekteve në sektorin financiar ku banka nuk ka investimeve të rëndësishme</t>
  </si>
  <si>
    <t>432</t>
  </si>
  <si>
    <t>14.3.1</t>
  </si>
  <si>
    <t xml:space="preserve">  Pjesëmarrje sintetike (BRUTO) në Kapitalin e nivelit të dytë të subjekteve në sektorin financiar ku banka nuk ka investimeve të rëndësishme</t>
  </si>
  <si>
    <t>433</t>
  </si>
  <si>
    <t>14.3.2</t>
  </si>
  <si>
    <t>(-)  Kompensimet e lejuara në pozicione në shitje që kanë të bëjnë me pjesëmarrjet sintetike (BRUTO) të përfshira si më lart</t>
  </si>
  <si>
    <t>Pjesëmarrje në Kapitalin e subjekteve të sektorit financiar ku banka ka investimeve të rëndësishme</t>
  </si>
  <si>
    <t>Pjesëmarrje në Kapitalin bazë të nivelit të parë të subjekteve të sektorit financiar ku banka ka investimeve të rëndësishme</t>
  </si>
  <si>
    <t>15.1</t>
  </si>
  <si>
    <t xml:space="preserve">  Pjesëmarrje të drejtpërdrejta  në  Kapitalin bazë të nivelit te parë të subjekteve në sektorin financiar ku banka ka investimeve të rëndësishme</t>
  </si>
  <si>
    <t>15.1.1</t>
  </si>
  <si>
    <t xml:space="preserve"> Pjesëmarrje të drejtpërdrejta (BRUTO) në Kapitalin bazë  të nivelit  të parë të subjekteve në sektorin financiar ku banka ka investimeve të rëndësishme</t>
  </si>
  <si>
    <t>15.1.2</t>
  </si>
  <si>
    <t>15.2</t>
  </si>
  <si>
    <t>Pjesëmarrje të tërthorta në Kapitalin Bazë të Nivelit të Parë në subjektet e sektorit financiar në rastin kur banka ka investimeve të rëndësishme</t>
  </si>
  <si>
    <t>15.2.1</t>
  </si>
  <si>
    <t>Pjesëmarrje të tërthorta (BRUTO) në Kapitalin Bazë të Nivelit të Parë në subjektet e sektorit financiar në rastin kur banka ka investimeve të rëndësishme</t>
  </si>
  <si>
    <t>15.2.2</t>
  </si>
  <si>
    <t>501</t>
  </si>
  <si>
    <t>15.3</t>
  </si>
  <si>
    <t>Pjesëmarrje sintetike në Kapitalin Bazë të Nivelit të Parë në subjektet e sektorit financiar në rastin kur banka ka investimeve të rëndësishme</t>
  </si>
  <si>
    <t>502</t>
  </si>
  <si>
    <t>15.3.1</t>
  </si>
  <si>
    <t>Pjesëmarrje sintetike (BRUTO) në Kapitalin Bazë të Nivelit të Parë në subjektet e sektorit financiar në rastin kur banka ka investimeve të rëndësishme</t>
  </si>
  <si>
    <t>503</t>
  </si>
  <si>
    <t>15.3.2</t>
  </si>
  <si>
    <t>Pjesëmarrje në  Kapitalin shtesë të nivelit të parë të subjekteve në sektorin financiar në rastin kur banka ka investimeve të rëndësishme, të netuara me pozicionet në shitje</t>
  </si>
  <si>
    <t>16.1</t>
  </si>
  <si>
    <t xml:space="preserve"> Pjesëmarrje të drejtpërdrejta në Kapitalin shtesë  të nivelit të parë të subjekteve në sektorin financiar ku banka ka investimeve të rëndësishme </t>
  </si>
  <si>
    <t>16.1.1</t>
  </si>
  <si>
    <t>Pjesëmarrje të drejtpërdrejta (BRUTO) në Kapitalin shtesë  të nivelit  të parë të subjekteve në sektorin financiar ku banka ka investimeve të rëndësishme</t>
  </si>
  <si>
    <t>16.1.2</t>
  </si>
  <si>
    <t>(-)Kompensimet e lejuara për pozicionet në shitje që kanë të bëjnë me pjesëmarrjet e drejtëpërdrejta (BRUTO) të përfshira si më lart</t>
  </si>
  <si>
    <t>16.2</t>
  </si>
  <si>
    <t xml:space="preserve">Pjesëmarrje  të tërthorta në Kapitalin shtesë  të nivelit  të parë të subjekteve në sektorin financiar ne rastin kur banka ka investimeve të rëndësishme </t>
  </si>
  <si>
    <t>16.2.1</t>
  </si>
  <si>
    <t>Pjesëmarrje të tërthorta (BRUTO) në Kapitalin shtesë  të nivelit  të parë të subjekteve në sektorin financiar ne rastin kur banka ka investimeve të rëndësishme</t>
  </si>
  <si>
    <t>16.2.2</t>
  </si>
  <si>
    <t>571</t>
  </si>
  <si>
    <t>16.3</t>
  </si>
  <si>
    <t>Pjesëmarrje  sintetike  në  Kapitalin shtesë  të nivelit të parë të subjekteve në sektorin financiar ku banka ka investimeve të rëndësishme</t>
  </si>
  <si>
    <t>572</t>
  </si>
  <si>
    <t>16.3.1</t>
  </si>
  <si>
    <t xml:space="preserve">Pjesëmarrje sintetike (BRUTO) në Kapitalin shtesë  të nivelit  të parë të subjekteve në sektorin financiar ku banka ka investimeve të rëndësishme </t>
  </si>
  <si>
    <t>573</t>
  </si>
  <si>
    <t>16.3.2</t>
  </si>
  <si>
    <t xml:space="preserve">Pjesëmarrje në  Kapitalin e nivelit të dytë të subjekteve në sektorin financiar ku banka ka investimeve të rëndësishme, të netuara me pozicionet në shitje  </t>
  </si>
  <si>
    <t>17.1</t>
  </si>
  <si>
    <t>Pjesëmarrje të drejtpërdrejta  në  Kapitalin e nivelit të dytë të subjekteve në sektorin financiar ku banka ka investimeve të rëndësishme</t>
  </si>
  <si>
    <t>17.1.1</t>
  </si>
  <si>
    <t>Pjesëmarrje të drejtpërdrejta (BRUTO) në Kapitalin e nivelit të dytë të subjekteve në sektorin financiar ku banka ka investimeve të rëndësishme</t>
  </si>
  <si>
    <t>17.1.2</t>
  </si>
  <si>
    <t>17.2</t>
  </si>
  <si>
    <t>Pjesëmarrje të tërthorta në Kapitalin e nivelit të dytë të subjekteve e në sektorin financiar në rastin kur banka ka investimeve të rëndësishme</t>
  </si>
  <si>
    <t>17.2.1</t>
  </si>
  <si>
    <t>Pjesëmarrje te terthorta (BRUTO) në Kapitalin e nivelit të dytë të subjekteve në sektorin financiar ne rastin kur banka ka investimeve të rëndësishme</t>
  </si>
  <si>
    <t>17.2.2</t>
  </si>
  <si>
    <t>641</t>
  </si>
  <si>
    <t>17.3</t>
  </si>
  <si>
    <t>Pjesëmarrje sintetike në Kapitalin e nivelit  të dytë të subjekteve në sektorin financiar ku banka ka investimeve të rëndësishme</t>
  </si>
  <si>
    <t>642</t>
  </si>
  <si>
    <t>17.3.1</t>
  </si>
  <si>
    <t>Pjesëmarrje sintetike (BRUTO) në Kapitalin e nivelit të dytë të subjekteve në sektorin financiar ku banka ka investimeve të rëndësishme</t>
  </si>
  <si>
    <t>643</t>
  </si>
  <si>
    <t>17.3.2</t>
  </si>
  <si>
    <t xml:space="preserve">Shuma totale e rrezikut të ekspozimit të pjesëmarrjeve - që nuk janë zbritur nga kategoria korresponduese e kapitalit </t>
  </si>
  <si>
    <t>Ekspozimet e pjesëmarrjeve në Kapitalin bazë të nivelit  të parë të ponderuara për rrezikun në subjektet e sektorit financiar të cilat nuk janë  të zbritura nga Kapitali bazë i nivelit  të parë të bankës</t>
  </si>
  <si>
    <t>Ekspozimet e pjesëmarrjeve në Kapitalin shtesë  të nivelit  të parë  të ponderuara për rrezikun në subjektet e sektorit financiar të cilat nuk janë  të  zbritura nga Kapitali shtesë i nivelit  të parë  bankes</t>
  </si>
  <si>
    <t>Ekspozimet e pjesëmarrjeve në Kapitalin të nivelit  të dyë të ponderuara për rrezikun në subjektet e sektorit financiar të cilat nuk janë  të  zbritura nga Kapitali i nivelit  të dytë të bankes</t>
  </si>
  <si>
    <t>Kërkesat e shtyllës se dytë</t>
  </si>
  <si>
    <t xml:space="preserve"> Kërkesa për kapital lidhur me përshatatjen e shtyllës së dytë (Pillar 2)</t>
  </si>
  <si>
    <t>POZICIONI SPOT NË VALUTË</t>
  </si>
  <si>
    <t>A.  A k t i v i</t>
  </si>
  <si>
    <t>Llogari rrjedhëse në banka, institucione krediti dhe institucione të tjera financiare</t>
  </si>
  <si>
    <t>Depozita në banka, institucione krediti dhe institucione të tjera financiare</t>
  </si>
  <si>
    <t>pa afat</t>
  </si>
  <si>
    <t>me afat</t>
  </si>
  <si>
    <t>Huadhënie bankave, institucioneve të kreditit dhe institucioneve të tjera financiare</t>
  </si>
  <si>
    <t>Të tjera me bankat, institucionet e kreditit dhe institucione të tjera financiare</t>
  </si>
  <si>
    <t>Hua dhe paradhënie</t>
  </si>
  <si>
    <t>afatshkurtër</t>
  </si>
  <si>
    <t>afatmesme</t>
  </si>
  <si>
    <t>afatgjatë</t>
  </si>
  <si>
    <t>minus provigjonet për kreditë</t>
  </si>
  <si>
    <t>Detyrime të klientëve për llogaritë rrjedhëse</t>
  </si>
  <si>
    <t>Bono dhe letra të tjera me vlerë me të ardhura fikse</t>
  </si>
  <si>
    <t>Bono dhe letra të tjera me vlerë me të ardhura të ndryshueshme</t>
  </si>
  <si>
    <t>Interesa pjesëmarrës</t>
  </si>
  <si>
    <t xml:space="preserve">në banka dhe institucione financiare </t>
  </si>
  <si>
    <t>në të tjera</t>
  </si>
  <si>
    <t>Mjete të qëndrueshme të patrupëzuara (neto) (minus amortizimin)</t>
  </si>
  <si>
    <t>Mjete të qëndrueshme të trupëzuara (neto) (minus amortizimin)</t>
  </si>
  <si>
    <t>Të tjera aktive</t>
  </si>
  <si>
    <t>T o t a l i   i   A k t i v i t</t>
  </si>
  <si>
    <t>Transaksione valutore- blerje valute spot</t>
  </si>
  <si>
    <t>Pozicioni Spot në A k t i v (Totali i aktivit dhe i transaksioneve valutore - blerje valute spot)</t>
  </si>
  <si>
    <t>Pozicioni Spot në A k t i v  (kundërvlera në milionë lekë)</t>
  </si>
  <si>
    <t>B. Pasivi</t>
  </si>
  <si>
    <t>YEN</t>
  </si>
  <si>
    <t>Banka Qendrore</t>
  </si>
  <si>
    <t>Llogari rrjedhëse nga bankat, institucionet e kreditit dhe institucionet e tjera financiare</t>
  </si>
  <si>
    <t>Depozita nga bankat, institucionet e kreditit dhe institucionet e tjera financiare</t>
  </si>
  <si>
    <t>Hua marrë nga bankat, institucione krediti dhe institucione të tjera financiare</t>
  </si>
  <si>
    <t>depozita</t>
  </si>
  <si>
    <t>Detyrime ndaj Qeverisë Shqiptare dhe administratës publike</t>
  </si>
  <si>
    <t>Detyrime nga bonot dhe letra të tjera me vlerë</t>
  </si>
  <si>
    <t>Ndihma dhe financime publiku</t>
  </si>
  <si>
    <t>Fonde rezervë specifike</t>
  </si>
  <si>
    <t>Kapitali i aksionerëve</t>
  </si>
  <si>
    <t>kapitali i paguar</t>
  </si>
  <si>
    <t>primet</t>
  </si>
  <si>
    <t>Të tjera detyrime</t>
  </si>
  <si>
    <t>T o t a l i   i   Pa s i v i t</t>
  </si>
  <si>
    <t>Transaksione valutore - shitje valute spot</t>
  </si>
  <si>
    <t>Pozicioni Spot në Pasi v (Totali i pasivit dhe i transaksioneve valutore - shitje valute spot)</t>
  </si>
  <si>
    <t>Pozicioni spot në Pa s i v  (kundërvlera në milionë lekë)</t>
  </si>
  <si>
    <t>31/1</t>
  </si>
  <si>
    <t>POZICIONI FORWARD NË VALUTË</t>
  </si>
  <si>
    <t>C.  Pozicioni në blerje (LONG)</t>
  </si>
  <si>
    <t>Transaksione valutore - blerje valute  forward</t>
  </si>
  <si>
    <t>Transaksione valutore - blerje valute future</t>
  </si>
  <si>
    <t>Transaksione valutore - kryegjëja sipas marrëveshjeve swap (pjesa e papërfshirë në pozicionin spot)</t>
  </si>
  <si>
    <t>Garancitë sipas përcaktimit të rregullores</t>
  </si>
  <si>
    <t>Letër kreditë sipas përcaktimit të rregullores</t>
  </si>
  <si>
    <t xml:space="preserve"> Pozicioni forward në blerje (LONG)</t>
  </si>
  <si>
    <t xml:space="preserve"> Pozicioni forward  në blerje (LONG) (kundërvlera në milionë lekë)</t>
  </si>
  <si>
    <t>31/2</t>
  </si>
  <si>
    <t>D.  Pozicioni në shitje (SHORT)</t>
  </si>
  <si>
    <t>Transaksione valutore - shitje valute  forward</t>
  </si>
  <si>
    <t>Transaksione valutore - shitje valute future</t>
  </si>
  <si>
    <t xml:space="preserve"> Pozicioni forward në shitje (SHORT)</t>
  </si>
  <si>
    <t xml:space="preserve"> Pozicioni forward  në shitje (SHORT) (kundërvlera në milionë lekë)</t>
  </si>
  <si>
    <t>31/3</t>
  </si>
  <si>
    <t>POZICIONI  NETO  I  OPSIONEVE</t>
  </si>
  <si>
    <t>Blerje opsioni CALL</t>
  </si>
  <si>
    <t>Shitje opsioni PUT</t>
  </si>
  <si>
    <t>Shitje opsioni CALL</t>
  </si>
  <si>
    <t>Blerje opsioni PUT</t>
  </si>
  <si>
    <t>Pozicioni neto i opsioneve (1+2) - (3+4)</t>
  </si>
  <si>
    <t>Pozicioni neto i opsioneve  (kundëvlera në milionë lekë)</t>
  </si>
  <si>
    <t>31/4</t>
  </si>
  <si>
    <t>Zërat jashtë bilancit (pa elementet e përfshira në pozicionet SPOT, FORWARD dhe Opsionet)</t>
  </si>
  <si>
    <t>F.  A k t i v i</t>
  </si>
  <si>
    <t>Angazhime financimi të dhëna</t>
  </si>
  <si>
    <t xml:space="preserve">në favor të bankave dhe institucioneve financiare </t>
  </si>
  <si>
    <t>në favor të klientëve</t>
  </si>
  <si>
    <t xml:space="preserve">Garanci të dhëna </t>
  </si>
  <si>
    <t>Angazhime për letra me vlerë për t'u marrë</t>
  </si>
  <si>
    <t>Letra me vlerë të dhëna si garanci për një kredi ose rifinancim</t>
  </si>
  <si>
    <t>Letra me vlerë të marra hua</t>
  </si>
  <si>
    <t>Angazhime të tjera</t>
  </si>
  <si>
    <t>Angazhime për instrumente financiare të dhëna</t>
  </si>
  <si>
    <t>Totali i zërave jashtë bilancit të aktivit</t>
  </si>
  <si>
    <t>Totali i zërave jashtë bilancit të aktivit (kundërvlera në milionë lekë)</t>
  </si>
  <si>
    <t>G.  P a s i v i</t>
  </si>
  <si>
    <t>Angazhime financimi të marra</t>
  </si>
  <si>
    <t xml:space="preserve">nga bankat dhe institucionet e kreditit </t>
  </si>
  <si>
    <t>nga klientët</t>
  </si>
  <si>
    <t xml:space="preserve">Garanci të marra </t>
  </si>
  <si>
    <t>Angazhime për letra me vlerë për t'u dhënë</t>
  </si>
  <si>
    <t>Letra me vlerë të marra si garanci për një kredi ose rifinancim</t>
  </si>
  <si>
    <t>Letra me vlerë të dhëna hua</t>
  </si>
  <si>
    <t>Angazhime për instrumente financiare të marra</t>
  </si>
  <si>
    <t>Totali i zërave jashtë bilancit të pasivit</t>
  </si>
  <si>
    <t>Totali i zërave jashtë bilancit të pasivit (kundërvlera në milionë lekë)</t>
  </si>
  <si>
    <t>Zërat jashtë bilancit  neto (kundërvlera në milionë lekë) (F-G)</t>
  </si>
  <si>
    <t>POZICIONET E HAPURA VALUTORE</t>
  </si>
  <si>
    <t xml:space="preserve">  Pozicioni SPOT</t>
  </si>
  <si>
    <t>Pozicioni FORWARD</t>
  </si>
  <si>
    <t>Pozicioni neto i hapur valutor (pa përfshirë OPSIONET)</t>
  </si>
  <si>
    <t>Pozicioni neto i OPSIONEVE</t>
  </si>
  <si>
    <t>Pozicioni neto i hapur valutor (duke përfshirë OPSIONET)</t>
  </si>
  <si>
    <t>Kursi i këmbimit</t>
  </si>
  <si>
    <t>Ekuivalenti në lekë i pozicionit neto të hapur valutor</t>
  </si>
  <si>
    <t>Pozicioni neto i hapur valutor në lek / Kapitalit rregullator</t>
  </si>
  <si>
    <t>Mjetet</t>
  </si>
  <si>
    <t>Detyrimet</t>
  </si>
  <si>
    <t>Pozicioni në blerje (LONG)</t>
  </si>
  <si>
    <t>Pozicioni në shitje (SHORT)</t>
  </si>
  <si>
    <t>(1)</t>
  </si>
  <si>
    <t>(6)= (2)-(3)+(4)-(5)</t>
  </si>
  <si>
    <t>(8)= (6)+(7)</t>
  </si>
  <si>
    <t>(11)=(10)/(15)*100</t>
  </si>
  <si>
    <t xml:space="preserve">Pozicioni total neto i hapur valutor në blerje </t>
  </si>
  <si>
    <t xml:space="preserve">Pozicioni total neto i hapur valutor në shitje </t>
  </si>
  <si>
    <t>Pozicioni total neto i hapur valutor i bankës = (12) nqs (12)&gt;(13); ose (13) nqs (13)&gt;(12)</t>
  </si>
  <si>
    <t xml:space="preserve">Kapitali rregullator </t>
  </si>
  <si>
    <t>Pozicioni total neto i hapur valutor i bankës (14) / (15)*100=&lt;(30%)</t>
  </si>
  <si>
    <t>Norma e miratuar për një monedhë (%)</t>
  </si>
  <si>
    <t>Norma e miratuar për të gjitha monedhat së bashku (%)</t>
  </si>
  <si>
    <t>POZICIONET E HAPURA VALUTORE ME ZËRAT JASHTË BILANCIT</t>
  </si>
  <si>
    <t>Ekuivalenti në Lek i pozicionit të hapur valutor</t>
  </si>
  <si>
    <t>Zërat jashtë - bilancit neto</t>
  </si>
  <si>
    <t xml:space="preserve"> Pozicioni total duke përfshire zërat e tjerë jashtë bilancit</t>
  </si>
  <si>
    <t>Pozicioni neto i hapur valutor në lek / kapitalit rregullator</t>
  </si>
  <si>
    <t>(2)</t>
  </si>
  <si>
    <t>(3)</t>
  </si>
  <si>
    <t>(4) = '(2) + '(3)</t>
  </si>
  <si>
    <t>(5)=(4)/(7)*100</t>
  </si>
  <si>
    <t>Pozicioni total neto i hapur valutor i bankës = (6) nqs (6)&gt;(7); ose (7) nqs (7)&gt;(6)</t>
  </si>
  <si>
    <t>Pozicioni total neto i hapur valutor i bankës (8) / kapitalit rregullator (9)*100</t>
  </si>
  <si>
    <t>Shënime sqaruese:</t>
  </si>
  <si>
    <t>Kolona (2): Formulari 32, kolona (10).</t>
  </si>
  <si>
    <t>Kolona (3): Formulari 31/4, shkronja (H).</t>
  </si>
  <si>
    <t>Fondet rezervë për mbulimin e humbjeve nga kreditë (sipas rregullores)</t>
  </si>
  <si>
    <t>Fondet rezervë për mbulimin e humbjeve nga kreditë (të krijuara nga banka)</t>
  </si>
  <si>
    <t>Fonde krijuar më shumë (+) ose më pak (-)</t>
  </si>
  <si>
    <t xml:space="preserve">Fondet rezervë të krijuara nga banka </t>
  </si>
  <si>
    <t>Portofoli i letrave me vlerë me të ardhura fikse (riçmimi)</t>
  </si>
  <si>
    <t>Kredia në valutë (rezident &amp; jorezident)</t>
  </si>
  <si>
    <t>Kredia sipas subjektit dhe llojit te kolateralit</t>
  </si>
  <si>
    <t>Forma FIR - Ndryshimi në vlerën e ekspozimit në librin e bankës për zërat me norma fikse interesi</t>
  </si>
  <si>
    <t>Forma VIR - Ndryshimi në vlerën e ekspozimit në librin e bankës për zërat me norma të ndryshueshme interesi</t>
  </si>
  <si>
    <t xml:space="preserve">Forma totale e IRRBB - Totali i pozicioneve të ponderuara </t>
  </si>
  <si>
    <t>16, 16_1, 16_2</t>
  </si>
  <si>
    <t>Fondet rezervë për mbulimin e humbjeve nga kreditë (sipas rregullores); Fondet rezervë për mbulimin e humbjeve nga kreditë (të krijuara nga banka); Fonde krijuar me shumë (+) ose me pak (-)</t>
  </si>
  <si>
    <t>FONDET REZERVË PËR MBULIMIN E HUMBJEVE NGA KREDITË (sipas rregullores)</t>
  </si>
  <si>
    <t>Kryegjëja</t>
  </si>
  <si>
    <t>Fonde rezervë për kryegjënë</t>
  </si>
  <si>
    <t>Interesat e llogaritura</t>
  </si>
  <si>
    <t>F.R. për interesat</t>
  </si>
  <si>
    <t>Kredi për</t>
  </si>
  <si>
    <t>Angazhime</t>
  </si>
  <si>
    <t>Norma për</t>
  </si>
  <si>
    <t>SHUMA</t>
  </si>
  <si>
    <t>Klasifikimi i kredive</t>
  </si>
  <si>
    <t>klientelën</t>
  </si>
  <si>
    <t>ndërbankare</t>
  </si>
  <si>
    <t>të dyshimta</t>
  </si>
  <si>
    <t>provigjone</t>
  </si>
  <si>
    <t xml:space="preserve">Kredi standarde dhe kredi e pakthyer në afat </t>
  </si>
  <si>
    <t>Kredi standarde të ristrukturuara</t>
  </si>
  <si>
    <t>Kredi në ndjekje</t>
  </si>
  <si>
    <t>Kredi në ndjekje të ristrukturuara</t>
  </si>
  <si>
    <t>Kredi nënstandarde</t>
  </si>
  <si>
    <t>Kredi të dyshimta</t>
  </si>
  <si>
    <t>Kredi të humbura</t>
  </si>
  <si>
    <t>Rimarrje e F.R. për kryegjënë</t>
  </si>
  <si>
    <t>Rimarrje e F.R. për interesat</t>
  </si>
  <si>
    <t>Nr. kredi-</t>
  </si>
  <si>
    <t>Shuma për</t>
  </si>
  <si>
    <t>marrësve</t>
  </si>
  <si>
    <t>kryegjënë</t>
  </si>
  <si>
    <t>interesat</t>
  </si>
  <si>
    <t>FONDET REZERVË PËR MBULIMIN E HUMBJEVE NGA KREDITË (të krijuara nga banka)</t>
  </si>
  <si>
    <t>FONDE KRIJUAR MË SHUMË (+) OSE MË PAK (-)</t>
  </si>
  <si>
    <t>Fonde krijuar</t>
  </si>
  <si>
    <t xml:space="preserve">më shumë/pak </t>
  </si>
  <si>
    <t>më shumë</t>
  </si>
  <si>
    <t>për kryegjënë</t>
  </si>
  <si>
    <t>për interesat</t>
  </si>
  <si>
    <t>/ më pak</t>
  </si>
  <si>
    <t>FONDET REZERVË TË KRIJUARA NGA BANKA</t>
  </si>
  <si>
    <t>Teprica në</t>
  </si>
  <si>
    <t>Shtimi i</t>
  </si>
  <si>
    <t>Rimarrje e</t>
  </si>
  <si>
    <t xml:space="preserve">Kreditë e fshira </t>
  </si>
  <si>
    <t>Korigjime të tjera</t>
  </si>
  <si>
    <t xml:space="preserve">Teprica në </t>
  </si>
  <si>
    <t>Llogaritë</t>
  </si>
  <si>
    <t xml:space="preserve">fillim </t>
  </si>
  <si>
    <t>provigjoneve</t>
  </si>
  <si>
    <t>gjatë periudhës</t>
  </si>
  <si>
    <t xml:space="preserve">fund </t>
  </si>
  <si>
    <t>FR për zhvlerësimin e bonove të përshtatshme për rifinancim me Bankën Qendrore</t>
  </si>
  <si>
    <t>FR për llogaritë për t'u arkëtuar nga bankat, inst.e kreditit e inst.tjera fin me status të dyshimtë</t>
  </si>
  <si>
    <t>FR për mbulimin e humbjeve nga huatë nënstandarde</t>
  </si>
  <si>
    <t>FR për mbulimin e humbjeve nga huatë e dyshimta</t>
  </si>
  <si>
    <t>FR për mbulimin e humbjeve nga huatë e humbura</t>
  </si>
  <si>
    <t>FR mbulimin e humbjeve nga llogaritë për t'u arkëtuar prej Qeverisë Shqiptare e org tjera publike me status të dyshimtë</t>
  </si>
  <si>
    <t>FR për llogaritë për t'u arkëtuar të klientëve në status të dyshimtë përveç huave</t>
  </si>
  <si>
    <t>FR për të mbuluar zhvlerësimin</t>
  </si>
  <si>
    <t>FR për zhvlerësimin e mjeteve të tjera</t>
  </si>
  <si>
    <t>FR për zhvlerësimin</t>
  </si>
  <si>
    <t>FR për amortizimin e mjeteve të qëndrueshme</t>
  </si>
  <si>
    <t>FR për rreziqe e shpenzime</t>
  </si>
  <si>
    <t>FR specifike të tjera</t>
  </si>
  <si>
    <t>PORTOFOLI I LETRAVE ME VLERË ME TË ARDHURA FIKSE DHE TË NDRYSHUESHME</t>
  </si>
  <si>
    <t xml:space="preserve">                         Maturiteti i mbetur ose maturimi deri në momentin tjetër të riçmimit, në vite </t>
  </si>
  <si>
    <t>Klasifikimi i</t>
  </si>
  <si>
    <t>( klasa 3 në bilanc )</t>
  </si>
  <si>
    <t>investimit sipas</t>
  </si>
  <si>
    <t>Treguesi (në lekë)</t>
  </si>
  <si>
    <t>&lt; 1</t>
  </si>
  <si>
    <t xml:space="preserve"> 1 - 3</t>
  </si>
  <si>
    <t xml:space="preserve"> 3 - 5</t>
  </si>
  <si>
    <t xml:space="preserve"> 5 - 7</t>
  </si>
  <si>
    <t>&gt; 7</t>
  </si>
  <si>
    <t>cilësisë së emetuesit*</t>
  </si>
  <si>
    <t>I. Obligacione të Qeverisë Shqiptare</t>
  </si>
  <si>
    <t>…</t>
  </si>
  <si>
    <t>II. Obligacione bashkiake</t>
  </si>
  <si>
    <t>III. Obligacione të qeverive të huaja</t>
  </si>
  <si>
    <t>IV. Obligacione të korporatave të huaja</t>
  </si>
  <si>
    <t>V. Obligacione të bankave të huaja</t>
  </si>
  <si>
    <t>VI. Obligacione të institucioneve të huaja financiare</t>
  </si>
  <si>
    <t>VII. Obligacione të organizatave ndërkombëtare</t>
  </si>
  <si>
    <t>VIII. Të tjera letra me vlerë me të ardhura fikse ose të ndryshueshme</t>
  </si>
  <si>
    <t>KREDIA NË VALUTË (rezident + jorezident)</t>
  </si>
  <si>
    <t>Qëllimi i kredisë :</t>
  </si>
  <si>
    <t>Nga këto:</t>
  </si>
  <si>
    <t>në njësi monetare</t>
  </si>
  <si>
    <t>Për tregti</t>
  </si>
  <si>
    <r>
      <t>P</t>
    </r>
    <r>
      <rPr>
        <b/>
        <sz val="10"/>
        <rFont val="Times New Roman"/>
        <family val="1"/>
        <charset val="238"/>
      </rPr>
      <t>ë</t>
    </r>
    <r>
      <rPr>
        <b/>
        <sz val="10"/>
        <rFont val="Times New Roman"/>
        <family val="1"/>
      </rPr>
      <t>r pasuri t</t>
    </r>
    <r>
      <rPr>
        <b/>
        <sz val="10"/>
        <rFont val="Times New Roman"/>
        <family val="1"/>
        <charset val="238"/>
      </rPr>
      <t>ë</t>
    </r>
    <r>
      <rPr>
        <b/>
        <sz val="10"/>
        <rFont val="Times New Roman"/>
        <family val="1"/>
      </rPr>
      <t xml:space="preserve"> paluajtshme</t>
    </r>
  </si>
  <si>
    <t>Për zhvillim biznesi</t>
  </si>
  <si>
    <t>Konsumatore</t>
  </si>
  <si>
    <t>Kredia për Qeverinë</t>
  </si>
  <si>
    <t>Biznese</t>
  </si>
  <si>
    <t>Rezidenciale</t>
  </si>
  <si>
    <t>Komerciale</t>
  </si>
  <si>
    <t>Tokë</t>
  </si>
  <si>
    <t>Dhënë individëve për blerjen e pasurive të paluajtshme rezidenciale</t>
  </si>
  <si>
    <t>Dhënë bizneseve për zhvillimin e pasurive të paluajtshme rezidenciale</t>
  </si>
  <si>
    <t>Teprica e kredisë në total</t>
  </si>
  <si>
    <t>Teprica e kredisë në valutë</t>
  </si>
  <si>
    <t>Teprica e kredisë në EUR (2.1.1+2.1.2+2.1.3+2.1.4+2.1.5)</t>
  </si>
  <si>
    <t>2.1.1</t>
  </si>
  <si>
    <t>Kredi standarde</t>
  </si>
  <si>
    <t>2.1.2</t>
  </si>
  <si>
    <t>2.1.3</t>
  </si>
  <si>
    <t>2.1.4</t>
  </si>
  <si>
    <t>2.1.5</t>
  </si>
  <si>
    <t>Teprica e kredise ne USD (2.2.1+2.2.2+2.2.3+2.2.4+2.2.5)</t>
  </si>
  <si>
    <t>2.2.3</t>
  </si>
  <si>
    <t>2.2.4</t>
  </si>
  <si>
    <t>2.2.5</t>
  </si>
  <si>
    <t>Teprica e kredisë me probleme në total</t>
  </si>
  <si>
    <t>Teprica e kredisë me probleme në valutë (4.1+4.2+4.3)</t>
  </si>
  <si>
    <t>Teprica e kredisë në valutë e klasifikuar si "e pambuluar ndaj rrezikut të kursit të këmbimit" (5.0.1+5.0.2+5.0.3+5.0.4+5.0.5)</t>
  </si>
  <si>
    <t>5.0.1</t>
  </si>
  <si>
    <t>5.0.2</t>
  </si>
  <si>
    <t>5.0.3</t>
  </si>
  <si>
    <t>5.0.4</t>
  </si>
  <si>
    <t>5.0.5</t>
  </si>
  <si>
    <t>Në EUR (pjesa e pambuluar ndaj rrezikut të kursit të këmbimit) (5.1.1+5.1.2+5.1.3+5.1.4+5.1.5)</t>
  </si>
  <si>
    <t>5.1.1</t>
  </si>
  <si>
    <t>5.1.2</t>
  </si>
  <si>
    <t>5.1.3</t>
  </si>
  <si>
    <t>5.1.4</t>
  </si>
  <si>
    <t>5.1.5</t>
  </si>
  <si>
    <t>Në USD (pjesa e pambuluar ndaj rrezikut të kursit të këmbimit) (5.2.1+5.2.2+5.2.3+5.2.4+5.2.5)</t>
  </si>
  <si>
    <t>5.2.1</t>
  </si>
  <si>
    <t>5.2.2</t>
  </si>
  <si>
    <t>5.2.3</t>
  </si>
  <si>
    <t>5.2.4</t>
  </si>
  <si>
    <t>5.2.5</t>
  </si>
  <si>
    <t xml:space="preserve">Numri total i kredimarrësve </t>
  </si>
  <si>
    <t>Numri i kredive të pamaturuara në valutë</t>
  </si>
  <si>
    <t>Numri i kredive në valutë, të klasifikuara si "të pambuluara ndaj rrezikut të kursit të këmbimit"</t>
  </si>
  <si>
    <t>Shënim :</t>
  </si>
  <si>
    <t>Informacioni në këtë formular kërkohet  për kreditë dhënë klientëve rezident dhe jorezident në vlerën bruto të tyre, përfshirë interesat e përllogaritura dhe pa zbritur provigjonet e krijuara.</t>
  </si>
  <si>
    <t>Kredia sipas subjektit dhe llojit të kolateralit</t>
  </si>
  <si>
    <t>Kredi e kolateralizuar me pasuri të paluajtshme</t>
  </si>
  <si>
    <t xml:space="preserve">Kredi e kolateralizuar me cash </t>
  </si>
  <si>
    <t>Kredi e kolateralizuar me kolateral tjetër</t>
  </si>
  <si>
    <t>Kredi e pakolateralizuar</t>
  </si>
  <si>
    <t xml:space="preserve">Kredi e kolateralizuar  me cash </t>
  </si>
  <si>
    <t>Teprica e kredisë në lekë</t>
  </si>
  <si>
    <t>Teprica e kredisë në EUR</t>
  </si>
  <si>
    <t>Teprica e kredisë në USD</t>
  </si>
  <si>
    <t>Teprica e kredisë me probleme në lekë</t>
  </si>
  <si>
    <t>Teprica e kredisë me probleme në valutë</t>
  </si>
  <si>
    <t>Teprica e kredisë me probleme në EUR</t>
  </si>
  <si>
    <t>Teprica e kredisë me probleme në USD</t>
  </si>
  <si>
    <t>Kreditë e kolateralizuara me më shumë se një kolateral do të shpërndahen sipas % që cdo kolateral zë në vlerën totale të kolateraleve që garantojnë kredinë. Për kreditë ku vlera e kolateralit mund të jetë më e vogël sesa vlera e tepricës së kredisë, pjesa e pambuluar me kolateral raportohet në kolonën "Kredi e pakolateralizuar".</t>
  </si>
  <si>
    <t>Në kushtet e ekzistencës së disa kredive të kolateralizuara me një kolateral, totali i këtyre kredive do të regjistrohet në kolonën përkatëse të kolateralit që i mbulon këto kredi.</t>
  </si>
  <si>
    <t>46.ALL</t>
  </si>
  <si>
    <t>Forma FIR</t>
  </si>
  <si>
    <t xml:space="preserve">Ndryshimi në vlerën e ekspozimit në librin e bankës për zërat me norma fikse interesi </t>
  </si>
  <si>
    <t>Zëra të ndjeshëm ndaj ndryshimit të normave të interesit në librin e bankës  - norma fikse e interesit</t>
  </si>
  <si>
    <t>Monedha (ALL)</t>
  </si>
  <si>
    <t>Zonat kohore</t>
  </si>
  <si>
    <t xml:space="preserve"> në të parë</t>
  </si>
  <si>
    <t>deri në 1 muaj</t>
  </si>
  <si>
    <t>1-3 muaj</t>
  </si>
  <si>
    <t>3-6 muaj</t>
  </si>
  <si>
    <t>6-12 muaj</t>
  </si>
  <si>
    <t>1-2 vite</t>
  </si>
  <si>
    <t>2-3 vite</t>
  </si>
  <si>
    <t>3-4 vite</t>
  </si>
  <si>
    <t>4-5 vite</t>
  </si>
  <si>
    <t>5-7 vite</t>
  </si>
  <si>
    <t>7-10 vite</t>
  </si>
  <si>
    <t>10-15 vite</t>
  </si>
  <si>
    <t>15-20 vite</t>
  </si>
  <si>
    <t>20+ vite</t>
  </si>
  <si>
    <t>BILANCI</t>
  </si>
  <si>
    <t>Bono thesari dhe bono të tjera të pranueshme për rifinancim me Bankën Qëndrore</t>
  </si>
  <si>
    <t>Llogari rrjedhëse me bankat dhe institucione të tjera financiare</t>
  </si>
  <si>
    <t>Depozita me bankat dhe institucione të tjera financiare</t>
  </si>
  <si>
    <t>Hua për bankat dhe institucione të tjera financiare</t>
  </si>
  <si>
    <t>Të tjera nga bankat dhe institucionet financiare</t>
  </si>
  <si>
    <t>minus provigjone</t>
  </si>
  <si>
    <t>Letrat me vlerë</t>
  </si>
  <si>
    <t>Angazhime  të bonove dhe letrave me vlerë të tjera për t'u marrë</t>
  </si>
  <si>
    <t>Në banka dhe institucione të tjera financiare</t>
  </si>
  <si>
    <t>TOTALI I AKTIVEVE</t>
  </si>
  <si>
    <t>(-) PASIVET</t>
  </si>
  <si>
    <t>Banka Qëndrore</t>
  </si>
  <si>
    <t>Reverse repo/ Marrëveshjet e rishitjes repo</t>
  </si>
  <si>
    <t>Llogari rrjedhëse nga bankat dhe institucione të tjera financiare</t>
  </si>
  <si>
    <t>Depozita nga bankat dhe institucione të tjera financiare</t>
  </si>
  <si>
    <t>Hua marrë nga bankat dhe institucione të tjera financiare</t>
  </si>
  <si>
    <t>Veprime me administratën publike</t>
  </si>
  <si>
    <t xml:space="preserve">Detyrimet nga bonot dhe letra të tjera me vlerë </t>
  </si>
  <si>
    <t>TOTALI I PASIVEVE</t>
  </si>
  <si>
    <t>Pozicioni neto i Bilancit</t>
  </si>
  <si>
    <t>Zërat jashtë bilancit AKTIVET</t>
  </si>
  <si>
    <t>IX.</t>
  </si>
  <si>
    <t>Instrumentat financiarë derivativë</t>
  </si>
  <si>
    <t>1.</t>
  </si>
  <si>
    <t>Marrëveshjet Swap</t>
  </si>
  <si>
    <t>2.</t>
  </si>
  <si>
    <t>Marrëveshjet Forward</t>
  </si>
  <si>
    <t>3.</t>
  </si>
  <si>
    <t>Kontratat e së ardhmes / Futures</t>
  </si>
  <si>
    <t>4.</t>
  </si>
  <si>
    <t>Opsione</t>
  </si>
  <si>
    <t>4.1.</t>
  </si>
  <si>
    <t>Opsione të përfshira</t>
  </si>
  <si>
    <t>4.2.</t>
  </si>
  <si>
    <t>Opsione të tjera</t>
  </si>
  <si>
    <t>5.</t>
  </si>
  <si>
    <t>Instrumenta financiarë derivativë të tjerë</t>
  </si>
  <si>
    <t>Totali i zërave jashtë bilancit AKTIVET</t>
  </si>
  <si>
    <t>(-) Zërat jashtë bilancit PASIVET</t>
  </si>
  <si>
    <t>X.</t>
  </si>
  <si>
    <t>Totali i zërave jashtë bilancit PASIVET</t>
  </si>
  <si>
    <t>POZICIONET NETO JASHTË BILANCIT</t>
  </si>
  <si>
    <t>TOTALI I POZICIONEVE NETO</t>
  </si>
  <si>
    <t>PESHAT</t>
  </si>
  <si>
    <t>0.08%</t>
  </si>
  <si>
    <t>0.32%</t>
  </si>
  <si>
    <t>0.72%</t>
  </si>
  <si>
    <t>1.43%</t>
  </si>
  <si>
    <t>2.77%</t>
  </si>
  <si>
    <t>4.49%</t>
  </si>
  <si>
    <t>6.14%</t>
  </si>
  <si>
    <t>7.71%</t>
  </si>
  <si>
    <t>10.15%</t>
  </si>
  <si>
    <t>13.26%</t>
  </si>
  <si>
    <t>17.84%</t>
  </si>
  <si>
    <t>22.43%</t>
  </si>
  <si>
    <t>26.03%</t>
  </si>
  <si>
    <t>POZICIONET E PONDERUARA - Fikse-IR</t>
  </si>
  <si>
    <t>POZICIONET E PONDERUARA NETO SIPAS MONEDHËS - Fikse-IR</t>
  </si>
  <si>
    <t>46.USD</t>
  </si>
  <si>
    <t>Monedha (USD)</t>
  </si>
  <si>
    <t>46.EUR</t>
  </si>
  <si>
    <t>Monedha (EUR)</t>
  </si>
  <si>
    <t>46.GBP</t>
  </si>
  <si>
    <t>Monedha (GBP)</t>
  </si>
  <si>
    <t>46.CHF</t>
  </si>
  <si>
    <t>Monedha (CHF)</t>
  </si>
  <si>
    <t>46.CAD</t>
  </si>
  <si>
    <t>Monedha (CAD)</t>
  </si>
  <si>
    <t>46.SEK</t>
  </si>
  <si>
    <t>Monedha (SEK)</t>
  </si>
  <si>
    <t>46.AUD</t>
  </si>
  <si>
    <t>Monedha (AUD)</t>
  </si>
  <si>
    <t>46.JPY</t>
  </si>
  <si>
    <t>Monedha (JPY)</t>
  </si>
  <si>
    <t>46.DKK</t>
  </si>
  <si>
    <t>Monedha (DKK)</t>
  </si>
  <si>
    <t>46.NOK</t>
  </si>
  <si>
    <t>Monedha (NOK)</t>
  </si>
  <si>
    <t>46.TRY</t>
  </si>
  <si>
    <t>Monedha (TRY)</t>
  </si>
  <si>
    <t>46.XAU</t>
  </si>
  <si>
    <t>Monedha (XAU)</t>
  </si>
  <si>
    <t>46.CNY</t>
  </si>
  <si>
    <t>Monedha (CNY)</t>
  </si>
  <si>
    <t>46.OTHER</t>
  </si>
  <si>
    <t>Monedha (OTHER)</t>
  </si>
  <si>
    <t>47.ALL</t>
  </si>
  <si>
    <t>Forma VIR</t>
  </si>
  <si>
    <t xml:space="preserve">Ndryshimi në vlerën e ekspozimit në librin e bankës për zërat me norma te ndryshueshme interesi </t>
  </si>
  <si>
    <t>Zëra të ndjeshëm ndaj ndryshimit të normave të interesit në librin e bankës  - norma variabël e interesit</t>
  </si>
  <si>
    <t>POZICIONET E PONDERUARA - Variabël -IR</t>
  </si>
  <si>
    <t>POZICIONET E PONDERUARA NETO SIPAS MONEDHËS - Variabël -IR</t>
  </si>
  <si>
    <t>47.USD</t>
  </si>
  <si>
    <t>47.EUR</t>
  </si>
  <si>
    <t>47.GBP</t>
  </si>
  <si>
    <t>47.CHF</t>
  </si>
  <si>
    <t>47.CAD</t>
  </si>
  <si>
    <t>47.SEK</t>
  </si>
  <si>
    <t>47.AUD</t>
  </si>
  <si>
    <t>47.JPY</t>
  </si>
  <si>
    <t>47.DKK</t>
  </si>
  <si>
    <t>47.NOK</t>
  </si>
  <si>
    <t>47.TRY</t>
  </si>
  <si>
    <t>47.XAU</t>
  </si>
  <si>
    <t>47.CNY</t>
  </si>
  <si>
    <t>47.OTHER</t>
  </si>
  <si>
    <t>Forma totale e IRRBB-s</t>
  </si>
  <si>
    <t xml:space="preserve">Totali i pozicioneve të ponderuara </t>
  </si>
  <si>
    <t>IRR</t>
  </si>
  <si>
    <t>NDRYSHIMI NË VLERËN E EKSPOZIMIT</t>
  </si>
  <si>
    <t>KAPITALI RREGULLATOR (own funds)</t>
  </si>
  <si>
    <t>(NDRYSHIMI NË VLERËN E EKSPOZIMIT / KAPITALI RREGULLATOR) * 100</t>
  </si>
  <si>
    <t>1.1.</t>
  </si>
  <si>
    <t>POZICIONET E PONDERUARA NETO SIPAS MONEDHËS - (FIR+VIR) - monedha 1</t>
  </si>
  <si>
    <t>1.2.</t>
  </si>
  <si>
    <t>POZICIONET E PONDERUARA NETO SIPAS MONEDHËS - (FIR+VIR) - monedha 2</t>
  </si>
  <si>
    <t>1.3.</t>
  </si>
  <si>
    <t>POZICIONET E PONDERUARA NETO SIPAS MONEDHËS - (FIR+VIR) - monedha 3</t>
  </si>
  <si>
    <t>1.4.</t>
  </si>
  <si>
    <t>POZICIONET E PONDERUARA NETO SIPAS MONEDHËS - (FIR+VIR) - monedha 4</t>
  </si>
  <si>
    <t>1.5.</t>
  </si>
  <si>
    <t>POZICIONET E PONDERUARA NETO SIPAS MONEDHËS - (FIR+VIR) - monedha 5</t>
  </si>
  <si>
    <t>1.6.</t>
  </si>
  <si>
    <t>POZICIONET E PONDERUARA NETO SIPAS MONEDHËS - (FIR+VIR) - monedha 6</t>
  </si>
  <si>
    <t>1.7.</t>
  </si>
  <si>
    <t>POZICIONET E PONDERUARA NETO SIPAS MONEDHËS - (FIR+VIR) - monedha 7</t>
  </si>
  <si>
    <t>1.8.</t>
  </si>
  <si>
    <t>POZICIONET E PONDERUARA NETO SIPAS MONEDHËS - (FIR+VIR) - monedha 8</t>
  </si>
  <si>
    <t>1.9.</t>
  </si>
  <si>
    <t>POZICIONET E PONDERUARA NETO SIPAS MONEDHËS - (FIR+VIR) - monedha 9</t>
  </si>
  <si>
    <t>1.10.</t>
  </si>
  <si>
    <t>POZICIONET E PONDERUARA NETO SIPAS MONEDHËS - (FIR+VIR) - monedha 10</t>
  </si>
  <si>
    <t>1.11.</t>
  </si>
  <si>
    <t>POZICIONET E PONDERUARA NETO SIPAS MONEDHËS - (FIR+VIR) - monedha 11</t>
  </si>
  <si>
    <t>1.12.</t>
  </si>
  <si>
    <t>POZICIONET E PONDERUARA NETO SIPAS MONEDHËS - (FIR+VIR) - monedha 12</t>
  </si>
  <si>
    <t>1.13.</t>
  </si>
  <si>
    <t>POZICIONET E PONDERUARA NETO SIPAS MONEDHËS - (FIR+VIR) - monedha 13</t>
  </si>
  <si>
    <t>1.14.</t>
  </si>
  <si>
    <t>POZICIONET E PONDERUARA NETO SIPAS MONEDHËS - (FIR+VIR) - monedha 14</t>
  </si>
  <si>
    <t>1.15.</t>
  </si>
  <si>
    <t>POZICIONET E PONDERUARA NETO SIPAS MONEDHËS - (FIR+VIR) - monedha 15</t>
  </si>
  <si>
    <t>OTHER</t>
  </si>
  <si>
    <t>NR. I FORMULARIT</t>
  </si>
  <si>
    <t>EMRI I FORMULARIT</t>
  </si>
  <si>
    <t>PERIODICITETI</t>
  </si>
  <si>
    <t>MONEDHA RAPORTUESE</t>
  </si>
  <si>
    <t>NJESIA</t>
  </si>
  <si>
    <t>AKTIVE LIKUIDE -  PASIVE AFATSHKURTRA</t>
  </si>
  <si>
    <t>a. Arka</t>
  </si>
  <si>
    <t>b. Llogaritë me Bankën e Shqipërisë, duke përfshirë rezervën e detyruar deri ne masën e përdorimit të saj</t>
  </si>
  <si>
    <t>c. Bonot e thesarit të emetuara nga Qeveria e Republikës së Shqipërisë, të regjistruara në bilanc si “të tregtueshme“/“të vendosjes“, të cilat nuk janë përdorur si garanci në një marrëveshje riblerjeje</t>
  </si>
  <si>
    <t>d. 80 për qind të obligacioneve të emetuara nga Qeveria e Republikës së Shqipërisë të regjistruara në bilanc si “të tregtueshme“/“të vendosjes“, të cilat nuk janë përdorur si garanci në një marrëveshje riblerjeje</t>
  </si>
  <si>
    <t>e. Letra me vlerë “të investimit“ të Qeverisë Shqiptare (bono thesari  dhe obligacione) me maturim të mbetur deri në 1 (një) muaj</t>
  </si>
  <si>
    <t>f. 80 për qind të letrave me vlerë të qeverisë shqiptare (bono thesari dhe obligacione), që nuk bëjnë pjesë në kodin “3“,  “4“ dhe “5“, por që plotësojnë kriteret e rregulloreve të Bankës së SHqipërisë “Mbi garancitë në operacionet kredituese të Bankës së Shqipërisë“ dhe ‘Mbi marrëveshjet e riblerjes dhe të anasjellta të riblerjes“</t>
  </si>
  <si>
    <t>g. Bonot e thesarit të blera sipas marrëveshjeve të riblerjes, kur maturimi i mbetur i marrëveshjes së riblerjes është deri në 7 (shtatë) ditë</t>
  </si>
  <si>
    <t>h. Llogaritë rrjedhëse në bankat dhe institucionet e tjera financiare</t>
  </si>
  <si>
    <t>i. Depozita me bankat dhe institucionet e tjera financiare me maturim të mbetur deri në 7 (shtatë) ditë</t>
  </si>
  <si>
    <t>j. Hua për bankat dhe institucionet e tjera financiare me maturim të mbetur deri në shtatë ditë (përjashtohet llogaria 157 ”hua të pakthyera në afat ndaj bankave dhe institucioneve të tjera financiare”);</t>
  </si>
  <si>
    <t>k. Letrat me vlerë “të tregtueshme”/”të vendosjes” të emetuara nga qeveritë qendrore dhe bankat qendrore me klasifikime nga agjencitë ndërkombëtare të rating-ut ekuivalente me klasifikimin e S&amp;P jo më pak se A +;</t>
  </si>
  <si>
    <t>l. Letra me vlerë “të tregtueshme”/”të vendosjes” të emetuara nga institucione financiare me vlerësim nga agjencitë ndërkombëtare të rating-ut ekuivalente me klasifikimin e S&amp;P jo më pak se A+;</t>
  </si>
  <si>
    <t>m. Letra me vlerë “të tregtueshme”/”të vendosjes” që nuk janë të vlerësuara, por të emetuara nga banka ndërkombëtare të zhvillimit të listuara në rregulloren e Bankës së Shqipërisë “Për administrimin e rrezikut nga ekspozimet e mëdha të bankave”;</t>
  </si>
  <si>
    <t xml:space="preserve">n. Letra me vlerë “të investimit” me maturim të mbetur deri në 1 (një) muaj (duke perjashtuar letrat me vlerë të Qeverisë Shqiptare të përfshira në shkronjat e mësipërme) </t>
  </si>
  <si>
    <t>o. Letra me vlerë të blera sipas marrëveshjes së riblerjes, kur maturimi i mbetur i marrëveshjes së riblerjes është deri në 7 (shtatë) ditë</t>
  </si>
  <si>
    <t>Totali i aktiveve likuide</t>
  </si>
  <si>
    <t>Totali i pasiveve afatshkurtra me afat te mbetur maturimi deri ne 1 vit</t>
  </si>
  <si>
    <t>Depozitat e klienteve</t>
  </si>
  <si>
    <t>Monedhe origjinale dhe ALL</t>
  </si>
  <si>
    <t>Data</t>
  </si>
  <si>
    <t>Pershkrimi i produktit</t>
  </si>
  <si>
    <t>Shuma ne monedhe origjinale</t>
  </si>
  <si>
    <t>Kundravefta ne lek</t>
  </si>
  <si>
    <t>Code_value</t>
  </si>
  <si>
    <t>B. Currency</t>
  </si>
  <si>
    <t>AED</t>
  </si>
  <si>
    <t>United Arab Emirates Dirham</t>
  </si>
  <si>
    <t>AFN</t>
  </si>
  <si>
    <t>Afghanistan Afghani</t>
  </si>
  <si>
    <t>Albania Lek</t>
  </si>
  <si>
    <t>Detajim i Shpenzimeve të Përgjithshme të Veprimtarisë</t>
  </si>
  <si>
    <t>Aktive likuide-Detyrime afatshkurtra deri ne 30 dite</t>
  </si>
  <si>
    <t>Detajim i Shpenzimeve për Personelin</t>
  </si>
  <si>
    <t>Detajim i Shpenzimeve të Amortizimit dhe Shpenzimeve për fonde rezervë për mjetet e qëndrueshme</t>
  </si>
  <si>
    <t>Ekspozime ndaj bankave jorezidente (Vendosjet dhe huate)</t>
  </si>
  <si>
    <t>Linjat e kredise</t>
  </si>
  <si>
    <t>Aktivet sipas maturitetit ne LEK</t>
  </si>
  <si>
    <t>Aktive sipas maturitetit ne USD</t>
  </si>
  <si>
    <t>Aktivet sipas maturitetit ne EUR</t>
  </si>
  <si>
    <t>Aktive sipas maturitetit ne monedha te tjera</t>
  </si>
  <si>
    <t>Aktivet sipas maturitetit ne te gjitha monedhat TOTAL</t>
  </si>
  <si>
    <t>Pasive sipas maturitetit ne LEK</t>
  </si>
  <si>
    <t>Pasive sipas maturitetit ne USD</t>
  </si>
  <si>
    <t>Pasive sipas maturitetit ne EUR</t>
  </si>
  <si>
    <t>Pasive sipas maturitetit ne monedha te tjera</t>
  </si>
  <si>
    <t>Pasive sipas maturitetit ne te gjitha monedhat TOTAL</t>
  </si>
  <si>
    <t>Tipi i shpenzimit</t>
  </si>
  <si>
    <t>Lekë</t>
  </si>
  <si>
    <t xml:space="preserve">Valutë </t>
  </si>
  <si>
    <t xml:space="preserve">Totali </t>
  </si>
  <si>
    <t xml:space="preserve">Shpenzime të Përgjithshme të Veprimtarisë </t>
  </si>
  <si>
    <t>6.3.1</t>
  </si>
  <si>
    <t>Shpenzime për qera</t>
  </si>
  <si>
    <t>6.3.2</t>
  </si>
  <si>
    <t>Shpenzime për pajisje zyre</t>
  </si>
  <si>
    <t>6.3.3</t>
  </si>
  <si>
    <t xml:space="preserve">Shpenzime transporti dhe udhëtimi </t>
  </si>
  <si>
    <t>6.3.4</t>
  </si>
  <si>
    <t xml:space="preserve">Shpenzime konsultimi dhe ligjore </t>
  </si>
  <si>
    <t>6.3.5</t>
  </si>
  <si>
    <t xml:space="preserve">Mirëmbajtje dhe riparime </t>
  </si>
  <si>
    <t>6.3.6</t>
  </si>
  <si>
    <t xml:space="preserve">Shpenzime telefoni dhe energji elektrike </t>
  </si>
  <si>
    <t>6.3.7</t>
  </si>
  <si>
    <t xml:space="preserve">Shpenzime për shërbime të tjera të jashtme </t>
  </si>
  <si>
    <t>6.3.8</t>
  </si>
  <si>
    <t xml:space="preserve">Shpenzime Marketingu </t>
  </si>
  <si>
    <t>AKTIVET LIKUIDE  - PASIVET DERI NE 30 DITE</t>
  </si>
  <si>
    <t>TOTALI I PASIVIT (në mijë lekë)</t>
  </si>
  <si>
    <t>Deri 30 ditë</t>
  </si>
  <si>
    <t>Te tjera</t>
  </si>
  <si>
    <t>TOTAL</t>
  </si>
  <si>
    <t>VEPRIMET ME INSTITUCIONET FINANCIARE</t>
  </si>
  <si>
    <t>1121(P)</t>
  </si>
  <si>
    <t>Llogari rrjedhëse të bankës qendrore</t>
  </si>
  <si>
    <t>Depozita të marra nga banka qendrore</t>
  </si>
  <si>
    <t>Huamarrje nga banka qendrore</t>
  </si>
  <si>
    <t>1128(P)</t>
  </si>
  <si>
    <t>Llogari të tjera me bankën qendrore</t>
  </si>
  <si>
    <t>Bono thesari të shitura sipas marrëveshjes së riblerjes repo</t>
  </si>
  <si>
    <t>Bono të tjera të shitura sipas marrëveshjes së riblerjes repo</t>
  </si>
  <si>
    <t>13(P)</t>
  </si>
  <si>
    <t>Llogari rrjedhëse të institucioneve financiare</t>
  </si>
  <si>
    <t>Depozita të marra nga institucionet financiare</t>
  </si>
  <si>
    <t>Huamarrje nga institucionet financiare</t>
  </si>
  <si>
    <t>18(P)</t>
  </si>
  <si>
    <t>Llogari të tjera të institucioneve financiare</t>
  </si>
  <si>
    <t>VEPRIME ME KLIENTËT</t>
  </si>
  <si>
    <t>VEPRIME ME ADMINISTRATËN PUBLIKE</t>
  </si>
  <si>
    <t>261(P)</t>
  </si>
  <si>
    <t>Hua të marra nga administratat publike</t>
  </si>
  <si>
    <t>269(P)</t>
  </si>
  <si>
    <t>Llogari të tjera të administratave publike</t>
  </si>
  <si>
    <t>28(P)</t>
  </si>
  <si>
    <t>DETYRIME TË TJERA</t>
  </si>
  <si>
    <t>43(P)</t>
  </si>
  <si>
    <t>VEPRIMET SI AGJENT</t>
  </si>
  <si>
    <t>44(P)</t>
  </si>
  <si>
    <t>LLOGARI MARRËDHËNIESH</t>
  </si>
  <si>
    <t>45(P)+46(P)</t>
  </si>
  <si>
    <t>BURIMET E PËRHERSHME</t>
  </si>
  <si>
    <t>Ndihmat dhe financimi publik</t>
  </si>
  <si>
    <t>571+574</t>
  </si>
  <si>
    <t>Kapitali i paguar (dhe diferenca e rivlerësimit)</t>
  </si>
  <si>
    <t>Rezervat</t>
  </si>
  <si>
    <t xml:space="preserve">TOTALI I PASIVIT </t>
  </si>
  <si>
    <t>AKTIVET LIKUIDE (referuar perkufizimit te rregullores "Per administrimin e rrezikut te likuiditetit")</t>
  </si>
  <si>
    <t>Treguesit e aktiveve likuide ndaj pasiveve deri ne 30 dite:</t>
  </si>
  <si>
    <t>Aktive likuide / pasive deri ne 30 dite * 100 (per monedhen kombetare LEK)</t>
  </si>
  <si>
    <t>Aktive likuide / pasive deri ne 30 dite * 100 (per monedhat e huaja)</t>
  </si>
  <si>
    <t>Aktive likuide / pasive deri 30 dite* 100 (ne total)</t>
  </si>
  <si>
    <t>Shenim: Banka do te perfshije:</t>
  </si>
  <si>
    <t xml:space="preserve"> - ne zerin 261 (p) "Llogari rrjedhese" ne shporten deri ne 30 dite do te perfshihet vetem 75% te vleres se ketij zeri.</t>
  </si>
  <si>
    <t xml:space="preserve"> - ne zerin 263 "Llogari depozitash pa afat" ne shporten deri ne 30 dite do te perfshihet vetem 75% te vleres se ketij zeri.</t>
  </si>
  <si>
    <t>- ne zerin 271 "Llogari rrjedhese" ne shporten deri ne 30 dite do te perfshihen; 10 % te llogarive rrjedhese per individe dhe 75% te llogarive rrjedhese te tjera.</t>
  </si>
  <si>
    <t xml:space="preserve"> - ne zerin 272 "Llogari depozitash pa afat" ne shporten deri ne 30 dite do te perfshihen; 10 % te llogarive depozita pa afat per individe dhe 75% te llogarive depozita pa afat te tjera.</t>
  </si>
  <si>
    <r>
      <t xml:space="preserve">Pasivet deri ne 30 dite do te raportohen duke marre parasysh disa nga kerkesat e rregullores nr 71 dt. 14.10.2009 e ndryshuar "Per administrimin e rrezikut te likuiditetit". Konkretisht, </t>
    </r>
    <r>
      <rPr>
        <b/>
        <u/>
        <sz val="10"/>
        <rFont val="Times New Roman"/>
        <family val="1"/>
        <charset val="238"/>
      </rPr>
      <t>do te perjashtohen letrat me vlere te Qeverise Shqiptare te shitura sipas marreveshjes se riblerjes si dhe depozitat nga te trete te bllokuara si kolateral/garanci ne baze te nje marreveshjeje te caktuar me banken.</t>
    </r>
  </si>
  <si>
    <t>Këshill Drejtues</t>
  </si>
  <si>
    <t>Administratorë &amp; Menaxherë</t>
  </si>
  <si>
    <t>Punonjës të tjerë</t>
  </si>
  <si>
    <t xml:space="preserve"> Në Drejtori</t>
  </si>
  <si>
    <t xml:space="preserve"> Në Degë</t>
  </si>
  <si>
    <t>Punonjës të rinj</t>
  </si>
  <si>
    <t>Punonjës të larguar</t>
  </si>
  <si>
    <t>Shpenzime për Personelin</t>
  </si>
  <si>
    <t>6.1.1</t>
  </si>
  <si>
    <t xml:space="preserve">Shpenzime për paga </t>
  </si>
  <si>
    <t>6.1.2</t>
  </si>
  <si>
    <t xml:space="preserve">Shpenzime sociale </t>
  </si>
  <si>
    <t>6.1.3</t>
  </si>
  <si>
    <t>Shpenzime për bonuse</t>
  </si>
  <si>
    <t>6.1.4</t>
  </si>
  <si>
    <t>Shpenzime të tjera personeli</t>
  </si>
  <si>
    <t>Lek</t>
  </si>
  <si>
    <t>Valutë</t>
  </si>
  <si>
    <t xml:space="preserve">Shpenzime Amortizimi dhe Shpenzime për Fonde Rezervë për Zhvlerësimin e Mjeteve të Qëndrueshme </t>
  </si>
  <si>
    <t>6.4.1</t>
  </si>
  <si>
    <t xml:space="preserve">Shpenzime amortizimi për mjetet e qëndrueshme të patrupëzuara </t>
  </si>
  <si>
    <t>6.4.2</t>
  </si>
  <si>
    <t>Shpenzime për fonde rezervë për zhvlerësimin e mjeteve të qëndrueshme të patrupëzuara</t>
  </si>
  <si>
    <t>6.4.3</t>
  </si>
  <si>
    <t xml:space="preserve">Shpenzime amortizimi për mjetet e qëndrueshme që përdoren për veprimtarinë e bankës </t>
  </si>
  <si>
    <t>6.4.4</t>
  </si>
  <si>
    <t>Shpenzime amortizimi për mjetet e qëndrueshme që përfaqësojnë investime</t>
  </si>
  <si>
    <t>6.4.5</t>
  </si>
  <si>
    <t>Shpenzime amortizimi për mjete të qëndrueshme që përfaqësojnë operacione qeraje</t>
  </si>
  <si>
    <t>6.4.6</t>
  </si>
  <si>
    <t xml:space="preserve">Shpenzime për fonde rezerve për zhvlerësimin e mjeteve të qëndrueshme të trupëzuara </t>
  </si>
  <si>
    <t>100/1</t>
  </si>
  <si>
    <t>Dt Raportimit</t>
  </si>
  <si>
    <t>Swift Code i kunderpartise</t>
  </si>
  <si>
    <t>Kunderpartia</t>
  </si>
  <si>
    <t xml:space="preserve">Shteti </t>
  </si>
  <si>
    <t>Rating</t>
  </si>
  <si>
    <t>Kompania Rating</t>
  </si>
  <si>
    <t xml:space="preserve">Monedha </t>
  </si>
  <si>
    <t>Kundravlefta ne lek</t>
  </si>
  <si>
    <t xml:space="preserve">Dt valuta </t>
  </si>
  <si>
    <t>Dt maturimit</t>
  </si>
  <si>
    <t>61.2</t>
  </si>
  <si>
    <t>60/1</t>
  </si>
  <si>
    <t xml:space="preserve">Dt Raportimit </t>
  </si>
  <si>
    <t>Pershkrimi i prod</t>
  </si>
  <si>
    <t>kunderpartia</t>
  </si>
  <si>
    <t>Shuma e aprovuar</t>
  </si>
  <si>
    <t>Kundravlefta ne lek aprovuar</t>
  </si>
  <si>
    <t>Shuma e disbursuar</t>
  </si>
  <si>
    <t>Kundravlefta ne lek disbursuar</t>
  </si>
  <si>
    <t>Dt valuta</t>
  </si>
  <si>
    <t xml:space="preserve">Dt maturimit </t>
  </si>
  <si>
    <t>Norma e interesit (in %)</t>
  </si>
  <si>
    <t>DITE</t>
  </si>
  <si>
    <t xml:space="preserve"> VITE</t>
  </si>
  <si>
    <t>1 (O/N)</t>
  </si>
  <si>
    <t>2-7</t>
  </si>
  <si>
    <t>8-15</t>
  </si>
  <si>
    <t>16-30</t>
  </si>
  <si>
    <t>1-3</t>
  </si>
  <si>
    <t>3-6</t>
  </si>
  <si>
    <t>6-12</t>
  </si>
  <si>
    <t xml:space="preserve">1-5 </t>
  </si>
  <si>
    <t>&gt; 5</t>
  </si>
  <si>
    <t>VEPRIME ME THESARIN DHE NDËRBANKARE</t>
  </si>
  <si>
    <t>Llogari rrjedhëse në bankën qendrore</t>
  </si>
  <si>
    <t>Rezerva të detyrueshme</t>
  </si>
  <si>
    <t>Depozita në bankën qendrore</t>
  </si>
  <si>
    <t>Hua për bankën qendrore</t>
  </si>
  <si>
    <t>Llogari të tjera në bankën qendrore</t>
  </si>
  <si>
    <t>Bono të tjera të pranueshme për rifinancim me bankën qendrore</t>
  </si>
  <si>
    <t>Llogari rrjedhëse në institucione financiare rezidente</t>
  </si>
  <si>
    <t xml:space="preserve">Llogari rrjedhëse në institucione financiare jo rezidente </t>
  </si>
  <si>
    <t xml:space="preserve">Depozita në institucione financiare rezidente </t>
  </si>
  <si>
    <t xml:space="preserve">Depozita në institucione financiare jo rezidente </t>
  </si>
  <si>
    <t xml:space="preserve">Hua për institucione financiare rezidente </t>
  </si>
  <si>
    <t xml:space="preserve">Hua për institucione financiare  jo rezidente </t>
  </si>
  <si>
    <t>Llog.të tjera në institucione financiare</t>
  </si>
  <si>
    <t xml:space="preserve">Hua standarte </t>
  </si>
  <si>
    <t xml:space="preserve">          '- linje kredie </t>
  </si>
  <si>
    <t xml:space="preserve">          '- kredi me keste </t>
  </si>
  <si>
    <t>Kredi</t>
  </si>
  <si>
    <t>TRANSAKSIONE TË LETRAVE ME VLERË</t>
  </si>
  <si>
    <t>Letra me vlerë me të ardhura fikse (BONDE)</t>
  </si>
  <si>
    <t>Letra me vlerë me të ardhura të ndryshueshme</t>
  </si>
  <si>
    <t>Letra me vlerë të blera sipas marrëveshjes së rishitjes REPO</t>
  </si>
  <si>
    <t>ASETE TË TJERA</t>
  </si>
  <si>
    <t>I-TOTALI I AKTIVEVE</t>
  </si>
  <si>
    <t xml:space="preserve">II- Zerat jashte bilancit </t>
  </si>
  <si>
    <t xml:space="preserve">-Angazhime financiare te dhena  kliente (pjese e paperdorur e linjave te kredise ) </t>
  </si>
  <si>
    <t xml:space="preserve">-Angazhime financiare te dhena Institucione te krediti (pjese e paperdorur e linjave te kredise) </t>
  </si>
  <si>
    <t xml:space="preserve">- fonde (valute + leke) e blere ne afat </t>
  </si>
  <si>
    <t>TOTAL (I+II)</t>
  </si>
  <si>
    <t>Dite</t>
  </si>
  <si>
    <t>Muaj</t>
  </si>
  <si>
    <t>Vite</t>
  </si>
  <si>
    <t>Bono thesari të shitura sipas marrëveshjes së riblerjes REPO</t>
  </si>
  <si>
    <t>Bono të tjera të shitura sipas marrëveshjes së riblerjes REPO</t>
  </si>
  <si>
    <t xml:space="preserve">Llogari rrjedhëse të institucioneve financiare rezidente </t>
  </si>
  <si>
    <t xml:space="preserve">Llogari rrjedhëse të institucioneve financiare jo rezidente </t>
  </si>
  <si>
    <t xml:space="preserve">Depozita të marra nga institucionet financiare rezidente </t>
  </si>
  <si>
    <t xml:space="preserve">Depozita të marra nga institucionet financiare  jorezidente </t>
  </si>
  <si>
    <t xml:space="preserve">Huamarrje nga institucionet financiare rezidente </t>
  </si>
  <si>
    <t xml:space="preserve">Huamarrje nga institucionet financiare jorezidente </t>
  </si>
  <si>
    <t>Certifikata depozitash</t>
  </si>
  <si>
    <t>VEPRIME ME ADMINISTRATEN PUBLIKE</t>
  </si>
  <si>
    <t>Borxhe të përfaqësuara nga letrat me vlerë</t>
  </si>
  <si>
    <t>Letra me vlerë të shitura sipas marrëveshjes së riblerjes REPO</t>
  </si>
  <si>
    <t>I-TOTALI I PASIVEVE</t>
  </si>
  <si>
    <t xml:space="preserve">-Angazhime financiare te marra (pjese e paperdorur e linjave te kredise) </t>
  </si>
  <si>
    <t xml:space="preserve">- fonde (valute + leke) e shitur ne afat </t>
  </si>
  <si>
    <t>Ekspozimet e medha</t>
  </si>
  <si>
    <t>Vjeterimi i kredive</t>
  </si>
  <si>
    <t>Letrat me vlere me te ardhura fikse sipas ricimimit</t>
  </si>
  <si>
    <t>Ristrukturimi i kredive</t>
  </si>
  <si>
    <t>Ekzekutimi i kolateraleve</t>
  </si>
  <si>
    <t xml:space="preserve">Rreziku i pozicionit të tregtueshëm dhe të vendosjes në tituj të borxhit </t>
  </si>
  <si>
    <t>Rreziku i pozicionit të tregtueshëm dhe të vendosjes në tituj të kapitalit</t>
  </si>
  <si>
    <t xml:space="preserve">Ecuria e portofolit të kredisë sipas klasave </t>
  </si>
  <si>
    <t>Formular për realizimin e buxhetit vjetor të portofolit të kredive</t>
  </si>
  <si>
    <t>Informacion mbi strukturën e aksionerëve në kapitalin e bankës raportuese</t>
  </si>
  <si>
    <t>Treguesit e paralajmërimit të hershëm</t>
  </si>
  <si>
    <t xml:space="preserve">Regjistri i ngjarjeve të rrezikut operacional </t>
  </si>
  <si>
    <t>IMLB GIMLB KILB GPLB</t>
  </si>
  <si>
    <t>3 Mujore</t>
  </si>
  <si>
    <t>Tipologjia e ekspozimit</t>
  </si>
  <si>
    <t>ID Grupi</t>
  </si>
  <si>
    <t>Emërtimi i grupit të palëve të lidhura</t>
  </si>
  <si>
    <t>Numri i klientit në varësi të tipologjisë së ekspozimit</t>
  </si>
  <si>
    <t>Tipologjia Kontabile</t>
  </si>
  <si>
    <t>Renditja e ekspozimeve</t>
  </si>
  <si>
    <t>Renditja e ekspozimeve më të mëdha të bankës ndaj Institucioneve të Mbikëqyrura</t>
  </si>
  <si>
    <t>Emri i klientit</t>
  </si>
  <si>
    <t>NUIS / Numër Identifikimi</t>
  </si>
  <si>
    <t>Ekspozimi përpara përjashtimeve, reduktimeve dhe zbutjes së rrezikut të kredisë (vetëm për ZLB)</t>
  </si>
  <si>
    <t>Pozicionet në instrumente financiare (vetëm për ZLT)</t>
  </si>
  <si>
    <t>Pozicionet në instrumente financiare në rast të nënshkrimit me premtimin për të blerë (vetëm për ZLT)</t>
  </si>
  <si>
    <t>Ekspozimi i rrezikut të kredisë së kundërpartisë (vetëm për ZLT)</t>
  </si>
  <si>
    <t>Ekspozimi përpara përjashtimeve, reduktimeve  dhe zbutjes së rrezikut të kredisë (vetëm për ZLT)</t>
  </si>
  <si>
    <t>Ekspozimi i përgjithshëm përpara përjashtimeve, reduktimeve dhe zbutjes së rrezikut të kredisë (ZLB+ZLT)</t>
  </si>
  <si>
    <t xml:space="preserve">Nga i cili (20):  Ekspozimi përpara përjashtimeve, reduktimeve dhe zbutjes së rrezikut të kredisë i ardhur nga zëvendësimi </t>
  </si>
  <si>
    <t xml:space="preserve">Nga i cili (20):  Ekspozimi përpara përjashtimeve, reduktimeve dhe zbutjes së rrezikut të kredisë i ardhur nga shuma e kredive (vetëm për ekspozimet e kategorive IMLB, GIMLB, KILB dhe GPLB) </t>
  </si>
  <si>
    <r>
      <t>Përqindja</t>
    </r>
    <r>
      <rPr>
        <b/>
        <sz val="9"/>
        <rFont val="Arial"/>
        <family val="2"/>
        <charset val="238"/>
      </rPr>
      <t xml:space="preserve"> ndaj kapitalit rregullator</t>
    </r>
    <r>
      <rPr>
        <b/>
        <sz val="9"/>
        <rFont val="Arial"/>
        <family val="2"/>
      </rPr>
      <t xml:space="preserve"> të bankës</t>
    </r>
    <r>
      <rPr>
        <b/>
        <sz val="9"/>
        <rFont val="Arial"/>
        <family val="2"/>
        <charset val="238"/>
      </rPr>
      <t xml:space="preserve"> përpara përjashtimeve dhe zbutjes së rrezikut të kredisë</t>
    </r>
  </si>
  <si>
    <r>
      <t>Përqindja</t>
    </r>
    <r>
      <rPr>
        <b/>
        <sz val="9"/>
        <rFont val="Arial"/>
        <family val="2"/>
        <charset val="238"/>
      </rPr>
      <t xml:space="preserve"> ndaj kapitalit të nivelit të parë të </t>
    </r>
    <r>
      <rPr>
        <b/>
        <sz val="9"/>
        <rFont val="Arial"/>
        <family val="2"/>
      </rPr>
      <t>bankës</t>
    </r>
    <r>
      <rPr>
        <b/>
        <sz val="9"/>
        <rFont val="Arial"/>
        <family val="2"/>
        <charset val="238"/>
      </rPr>
      <t xml:space="preserve"> përpara përjashtimeve dhe zbutjes së rrezikut të kredisë</t>
    </r>
  </si>
  <si>
    <t>Mbrojtja e pafinancuar e kredisë</t>
  </si>
  <si>
    <t>Mbrojtja e financuar e kredisë</t>
  </si>
  <si>
    <t>Përjashtime dhe reduktime</t>
  </si>
  <si>
    <t>Ekspozimi pas përjashtimeve, reduktimeve dhe zbutjes së rrezikut të kredisë për ZLB</t>
  </si>
  <si>
    <t>Ekspozimi i përgjithshëm pas përjashtimeve, reduktimeve dhe zbutjes së rrezikut të kredisë</t>
  </si>
  <si>
    <t>Kapitali rregullator i bankës në datën e raportimit</t>
  </si>
  <si>
    <t>Kapitali i nivelit të parë të bankës në datën e raportimit</t>
  </si>
  <si>
    <r>
      <t>Përqindja</t>
    </r>
    <r>
      <rPr>
        <b/>
        <sz val="9"/>
        <rFont val="Arial"/>
        <family val="2"/>
        <charset val="238"/>
      </rPr>
      <t xml:space="preserve"> ndaj kapitalit rregullator, pas përjashtimeve,</t>
    </r>
    <r>
      <rPr>
        <b/>
        <sz val="9"/>
        <rFont val="Arial"/>
        <family val="2"/>
      </rPr>
      <t xml:space="preserve"> reduktimeve dhe zbutjes së rrezikut të kredisë</t>
    </r>
  </si>
  <si>
    <r>
      <t>Përqindja</t>
    </r>
    <r>
      <rPr>
        <b/>
        <sz val="9"/>
        <rFont val="Arial"/>
        <family val="2"/>
        <charset val="238"/>
      </rPr>
      <t xml:space="preserve"> ndaj kapitalit të nivelit të parë,</t>
    </r>
    <r>
      <rPr>
        <b/>
        <sz val="9"/>
        <rFont val="Arial"/>
        <family val="2"/>
        <charset val="238"/>
      </rPr>
      <t xml:space="preserve"> pas përjashtimeve</t>
    </r>
    <r>
      <rPr>
        <b/>
        <sz val="9"/>
        <rFont val="Arial"/>
        <family val="2"/>
      </rPr>
      <t>, reduktimeve dhe zbutjes së rrezikut të kredisë</t>
    </r>
  </si>
  <si>
    <t>Kufiri maksimal i lejueshëm</t>
  </si>
  <si>
    <t>Tejkalimet e kufirit maksimal të lejueshëm</t>
  </si>
  <si>
    <t>Ekspozimet e mëdha që janë mbi 10% e kapitalit rregullator të bankës</t>
  </si>
  <si>
    <t>Matja e shumës së ekspozimeve të mëdha që janë mbi 10% e kapitalit rregullator të bankës</t>
  </si>
  <si>
    <t>Matja e shumës së ekspozimeve të mëdha që janë mbi 10% e kapitalit rregullator të bankës
Tejkalimi</t>
  </si>
  <si>
    <t>Matja e ekspozimeve të kredive për kategoritë e kundërpartive të lidhura me grupin (IMLB, GIMLB, KILB dhe GPLB)</t>
  </si>
  <si>
    <t>Matja e ekspozimeve të kredive për kategoritë e kundërpartive të lidhura me grupin (IMLB, GIMLB, KILB dhe GPLB)
Tejkalim</t>
  </si>
  <si>
    <t>Numri i klientit në varësi të tipologjisë së ekspozimit
Kriter kontrolli  - Kolona 5</t>
  </si>
  <si>
    <t>Në blerje</t>
  </si>
  <si>
    <t>Në shitje</t>
  </si>
  <si>
    <t>Në blerje neto</t>
  </si>
  <si>
    <t>Premtimi për të blerë</t>
  </si>
  <si>
    <t>Transferuar një personi të tretë</t>
  </si>
  <si>
    <t>Diferenca</t>
  </si>
  <si>
    <t>14 = 12 - 13</t>
  </si>
  <si>
    <t>17 = 15 - 16</t>
  </si>
  <si>
    <t>19 = 14 + 17 + 18</t>
  </si>
  <si>
    <t>20 = 11 + 19</t>
  </si>
  <si>
    <t>23 = 20 / 30</t>
  </si>
  <si>
    <t>24 = 20 / 31</t>
  </si>
  <si>
    <t>28 = 11 - (25 + 26 + 27)</t>
  </si>
  <si>
    <t>29 = 20 - (25 + 26 + 27)</t>
  </si>
  <si>
    <t>32 = 29 / 30</t>
  </si>
  <si>
    <t>33 = 29 / 31</t>
  </si>
  <si>
    <t>38/1</t>
  </si>
  <si>
    <t>Klasat</t>
  </si>
  <si>
    <t>3-9 muaj më parë</t>
  </si>
  <si>
    <t>9-15 muaj më parë</t>
  </si>
  <si>
    <t>15-21 muaj më parë</t>
  </si>
  <si>
    <t>Standarde</t>
  </si>
  <si>
    <t xml:space="preserve">Në ndjekje </t>
  </si>
  <si>
    <t>Nënstandarde</t>
  </si>
  <si>
    <t xml:space="preserve">Të dyshimta </t>
  </si>
  <si>
    <t>Të humbura</t>
  </si>
  <si>
    <t>* nuk përfshihen kreditë e ristrukturuara dhe të regjistruara si të reja në këtë periudhë</t>
  </si>
  <si>
    <t xml:space="preserve">ALL </t>
  </si>
  <si>
    <t>PORTOFOLI I LETRAVE ME VLERE ME TE ARDHURA FIKSE</t>
  </si>
  <si>
    <t>Maturiteti I mbetur ose maturiteti deri ne momentin e ardhshem te ricmimit (ne vite)</t>
  </si>
  <si>
    <t>(third class in the balance sheet)</t>
  </si>
  <si>
    <t>Items (in thousand of ALL)</t>
  </si>
  <si>
    <t>I. Obligacione te Qeverise Shqiptare</t>
  </si>
  <si>
    <t>II. Obligacione te qeverive lokale</t>
  </si>
  <si>
    <t>III. Obligacione te qeverive te huaja qendrore</t>
  </si>
  <si>
    <t>IV. Obligacione te korporatave te huaja</t>
  </si>
  <si>
    <t>V. Obligacione te bankave te huaja</t>
  </si>
  <si>
    <t>VI. Obligacione te Institucioneve financiare te tjera te huaja</t>
  </si>
  <si>
    <t>VII. Obligacione te institucioneve te huaja financiare</t>
  </si>
  <si>
    <t>VIII. Obligacione te organizatave nderkombetare</t>
  </si>
  <si>
    <r>
      <t>ID produktit sipas sistemit të bankës</t>
    </r>
    <r>
      <rPr>
        <b/>
        <i/>
        <sz val="10"/>
        <color rgb="FFFF0000"/>
        <rFont val="Verdana"/>
        <family val="2"/>
        <charset val="238"/>
      </rPr>
      <t>*</t>
    </r>
  </si>
  <si>
    <r>
      <t>Statusi i kredisë</t>
    </r>
    <r>
      <rPr>
        <b/>
        <i/>
        <sz val="10"/>
        <color rgb="FFFF0000"/>
        <rFont val="Verdana"/>
        <family val="2"/>
        <charset val="238"/>
      </rPr>
      <t>*</t>
    </r>
  </si>
  <si>
    <r>
      <t xml:space="preserve">Data e ristrukturimit të kredisë </t>
    </r>
    <r>
      <rPr>
        <b/>
        <i/>
        <sz val="10"/>
        <color rgb="FFFF0000"/>
        <rFont val="Verdana"/>
        <family val="2"/>
        <charset val="238"/>
      </rPr>
      <t>*</t>
    </r>
    <r>
      <rPr>
        <b/>
        <i/>
        <sz val="10"/>
        <color theme="3" tint="-0.249977111117893"/>
        <rFont val="Verdana"/>
        <family val="2"/>
      </rPr>
      <t>(dd/mm/vvvv)</t>
    </r>
  </si>
  <si>
    <r>
      <t>Teprica e kredisë/ outstanding</t>
    </r>
    <r>
      <rPr>
        <b/>
        <i/>
        <sz val="10"/>
        <color rgb="FFFF0000"/>
        <rFont val="Verdana"/>
        <family val="2"/>
        <charset val="238"/>
      </rPr>
      <t>*</t>
    </r>
  </si>
  <si>
    <r>
      <t xml:space="preserve">Monedha </t>
    </r>
    <r>
      <rPr>
        <b/>
        <i/>
        <sz val="10"/>
        <color rgb="FFFF0000"/>
        <rFont val="Verdana"/>
        <family val="2"/>
        <charset val="238"/>
      </rPr>
      <t>*</t>
    </r>
  </si>
  <si>
    <r>
      <t>Lloji i produktit përpara ristrukturimit</t>
    </r>
    <r>
      <rPr>
        <b/>
        <i/>
        <sz val="10"/>
        <color rgb="FFFF0000"/>
        <rFont val="Verdana"/>
        <family val="2"/>
        <charset val="238"/>
      </rPr>
      <t>*</t>
    </r>
  </si>
  <si>
    <r>
      <t>Lloji i produktit pas ristrukturimit</t>
    </r>
    <r>
      <rPr>
        <b/>
        <i/>
        <sz val="10"/>
        <color rgb="FFFF0000"/>
        <rFont val="Verdana"/>
        <family val="2"/>
        <charset val="238"/>
      </rPr>
      <t>*</t>
    </r>
  </si>
  <si>
    <r>
      <t>Destinacioni i Kredisë</t>
    </r>
    <r>
      <rPr>
        <b/>
        <i/>
        <sz val="10"/>
        <color rgb="FFFF0000"/>
        <rFont val="Verdana"/>
        <family val="2"/>
        <charset val="238"/>
      </rPr>
      <t>*</t>
    </r>
  </si>
  <si>
    <r>
      <t>Subjekti kredimarrës</t>
    </r>
    <r>
      <rPr>
        <b/>
        <i/>
        <sz val="10"/>
        <color rgb="FFFF0000"/>
        <rFont val="Verdana"/>
        <family val="2"/>
        <charset val="238"/>
      </rPr>
      <t>*</t>
    </r>
  </si>
  <si>
    <r>
      <t>Sektori i ekonomisë</t>
    </r>
    <r>
      <rPr>
        <b/>
        <i/>
        <sz val="10"/>
        <color rgb="FFFF0000"/>
        <rFont val="Verdana"/>
        <family val="2"/>
        <charset val="238"/>
      </rPr>
      <t>*</t>
    </r>
  </si>
  <si>
    <r>
      <t>Numri i kësteve të paguara që nga ristrukturimi i fundit</t>
    </r>
    <r>
      <rPr>
        <b/>
        <i/>
        <sz val="10"/>
        <color rgb="FFFF0000"/>
        <rFont val="Verdana"/>
        <family val="2"/>
        <charset val="238"/>
      </rPr>
      <t>*</t>
    </r>
  </si>
  <si>
    <r>
      <t>Klasifikimi i Kredisë përpara ristrukturimit</t>
    </r>
    <r>
      <rPr>
        <b/>
        <i/>
        <sz val="10"/>
        <color rgb="FFFF0000"/>
        <rFont val="Verdana"/>
        <family val="2"/>
        <charset val="238"/>
      </rPr>
      <t>*</t>
    </r>
  </si>
  <si>
    <r>
      <t>Klasifikimi i Kredisë pas ristrukturimit</t>
    </r>
    <r>
      <rPr>
        <b/>
        <i/>
        <sz val="10"/>
        <color rgb="FFFF0000"/>
        <rFont val="Verdana"/>
        <family val="2"/>
        <charset val="238"/>
      </rPr>
      <t>*</t>
    </r>
  </si>
  <si>
    <r>
      <t>Procesi i ristrukturimit është inicjuar nga:</t>
    </r>
    <r>
      <rPr>
        <b/>
        <i/>
        <sz val="10"/>
        <color rgb="FFFF0000"/>
        <rFont val="Verdana"/>
        <family val="2"/>
        <charset val="238"/>
      </rPr>
      <t>*</t>
    </r>
  </si>
  <si>
    <t>Forma e Ristrukturimit (1)</t>
  </si>
  <si>
    <t>Forma e Ristrukturimit (2)</t>
  </si>
  <si>
    <t xml:space="preserve">ID e dosjes </t>
  </si>
  <si>
    <r>
      <t xml:space="preserve">Statusi </t>
    </r>
    <r>
      <rPr>
        <b/>
        <i/>
        <sz val="8"/>
        <color rgb="FFFF0000"/>
        <rFont val="Verdana"/>
        <family val="2"/>
        <charset val="238"/>
      </rPr>
      <t>*</t>
    </r>
  </si>
  <si>
    <r>
      <t>Përmbarimi</t>
    </r>
    <r>
      <rPr>
        <b/>
        <i/>
        <sz val="8"/>
        <color rgb="FFFF0000"/>
        <rFont val="Verdana"/>
        <family val="2"/>
        <charset val="238"/>
      </rPr>
      <t>*</t>
    </r>
  </si>
  <si>
    <r>
      <t>Faza në të cilën ndodhet dosja</t>
    </r>
    <r>
      <rPr>
        <b/>
        <i/>
        <sz val="8"/>
        <color rgb="FFFF0000"/>
        <rFont val="Verdana"/>
        <family val="2"/>
        <charset val="238"/>
      </rPr>
      <t>*</t>
    </r>
  </si>
  <si>
    <r>
      <t>Është në përputhje me afatet ose procedurat ligjore?</t>
    </r>
    <r>
      <rPr>
        <b/>
        <i/>
        <sz val="8"/>
        <color rgb="FFFF0000"/>
        <rFont val="Verdana"/>
        <family val="2"/>
        <charset val="238"/>
      </rPr>
      <t>*</t>
    </r>
  </si>
  <si>
    <t>Nëse jo komento problematikën</t>
  </si>
  <si>
    <r>
      <t xml:space="preserve">Subjekti kredi-marrës </t>
    </r>
    <r>
      <rPr>
        <b/>
        <i/>
        <sz val="8"/>
        <color rgb="FFFF0000"/>
        <rFont val="Verdana"/>
        <family val="2"/>
        <charset val="238"/>
      </rPr>
      <t>*</t>
    </r>
  </si>
  <si>
    <r>
      <t xml:space="preserve">Sektori i ekonomisë </t>
    </r>
    <r>
      <rPr>
        <b/>
        <i/>
        <sz val="8"/>
        <color rgb="FFFF0000"/>
        <rFont val="Verdana"/>
        <family val="2"/>
        <charset val="238"/>
      </rPr>
      <t>*</t>
    </r>
  </si>
  <si>
    <r>
      <t xml:space="preserve">Klasifikimi </t>
    </r>
    <r>
      <rPr>
        <b/>
        <i/>
        <sz val="8"/>
        <color rgb="FFFF0000"/>
        <rFont val="Verdana"/>
        <family val="2"/>
        <charset val="238"/>
      </rPr>
      <t>*</t>
    </r>
  </si>
  <si>
    <r>
      <t>Urdhri i Ekzekutimit</t>
    </r>
    <r>
      <rPr>
        <b/>
        <i/>
        <sz val="8"/>
        <color rgb="FFFF0000"/>
        <rFont val="Verdana"/>
        <family val="2"/>
        <charset val="238"/>
      </rPr>
      <t>*</t>
    </r>
  </si>
  <si>
    <r>
      <t>Data e lëshimit
(dd/mm/vvvv)</t>
    </r>
    <r>
      <rPr>
        <b/>
        <i/>
        <sz val="8"/>
        <color rgb="FFFF0000"/>
        <rFont val="Verdana"/>
        <family val="2"/>
        <charset val="238"/>
      </rPr>
      <t>*</t>
    </r>
  </si>
  <si>
    <t>Data e përfundimit për dosjet e pushuara (dd/mm/vvvv)</t>
  </si>
  <si>
    <r>
      <t>Nr. i produktit</t>
    </r>
    <r>
      <rPr>
        <b/>
        <i/>
        <sz val="8"/>
        <color rgb="FFFF0000"/>
        <rFont val="Verdana"/>
        <family val="2"/>
        <charset val="238"/>
      </rPr>
      <t>*</t>
    </r>
  </si>
  <si>
    <r>
      <t>Lloji i produktit</t>
    </r>
    <r>
      <rPr>
        <b/>
        <i/>
        <sz val="8"/>
        <color rgb="FFFF0000"/>
        <rFont val="Verdana"/>
        <family val="2"/>
        <charset val="238"/>
      </rPr>
      <t>*</t>
    </r>
  </si>
  <si>
    <r>
      <t>Destinacioni i kredisë</t>
    </r>
    <r>
      <rPr>
        <b/>
        <i/>
        <sz val="8"/>
        <color rgb="FFFF0000"/>
        <rFont val="Verdana"/>
        <family val="2"/>
        <charset val="238"/>
      </rPr>
      <t>*</t>
    </r>
  </si>
  <si>
    <r>
      <t>Monedha</t>
    </r>
    <r>
      <rPr>
        <b/>
        <i/>
        <sz val="8"/>
        <color rgb="FFFF0000"/>
        <rFont val="Verdana"/>
        <family val="2"/>
        <charset val="238"/>
      </rPr>
      <t>*</t>
    </r>
  </si>
  <si>
    <t>Vlera e akorduar</t>
  </si>
  <si>
    <t>Vlera e detyrimit në U.E.
(a)</t>
  </si>
  <si>
    <t>Vlera e akumuluar e detyrimit të papaguar</t>
  </si>
  <si>
    <t>Vlera e paguar</t>
  </si>
  <si>
    <r>
      <t>Nr. i kolateralit</t>
    </r>
    <r>
      <rPr>
        <b/>
        <i/>
        <sz val="8"/>
        <color rgb="FFFF0000"/>
        <rFont val="Verdana"/>
        <family val="2"/>
        <charset val="238"/>
      </rPr>
      <t>*</t>
    </r>
  </si>
  <si>
    <r>
      <t>Lloji i kolateralit</t>
    </r>
    <r>
      <rPr>
        <b/>
        <i/>
        <sz val="8"/>
        <color rgb="FFFF0000"/>
        <rFont val="Verdana"/>
        <family val="2"/>
        <charset val="238"/>
      </rPr>
      <t>*</t>
    </r>
  </si>
  <si>
    <t>Jep përshkrimin</t>
  </si>
  <si>
    <t xml:space="preserve">Vlera e kolateralit në momentin e akordimit 
</t>
  </si>
  <si>
    <t xml:space="preserve">Vlera me rivlerësime të mundshme pas akordimit  </t>
  </si>
  <si>
    <t>Vlera sipas vlerësimit nga përmbaruesi</t>
  </si>
  <si>
    <t xml:space="preserve">Vlera me rivlerësime të mundshme gjatë procesit të ekzekutimit </t>
  </si>
  <si>
    <t xml:space="preserve">Vlera e mbledhur në përfundim të procesit të  ekzekutimit
(b) </t>
  </si>
  <si>
    <t>Cfarë ka përftuar banka pas ekzekutimit të kolateralit ?</t>
  </si>
  <si>
    <t>Nëse banka ka përfituar pasuri të paluajtshme të përcaktohet vlera e pronës të regjistruar në bilanc</t>
  </si>
  <si>
    <t>Raporti i rikuperimit 
(c)=(b)/(a)</t>
  </si>
  <si>
    <t xml:space="preserve">MKR SA TDI - Rreziku i pozicionit të tregtueshëm dhe të vendosjes në tituj të borxhit </t>
  </si>
  <si>
    <t>Pozicionet</t>
  </si>
  <si>
    <t>Kërkesë për kapital (në %)</t>
  </si>
  <si>
    <t xml:space="preserve">Kërkesa për kapital </t>
  </si>
  <si>
    <t>Ekspozimi i ponderuar me rrezik</t>
  </si>
  <si>
    <t xml:space="preserve">Të gjitha pozicionet </t>
  </si>
  <si>
    <t>Pozicionet neto</t>
  </si>
  <si>
    <t xml:space="preserve">Pozicionet subjekt i kapitalit rregullator </t>
  </si>
  <si>
    <t xml:space="preserve">Në blerje </t>
  </si>
  <si>
    <t xml:space="preserve">Në shitje </t>
  </si>
  <si>
    <t xml:space="preserve">Titujt e borxhit në portofolin e tregtueshëm dhe të vendosjes </t>
  </si>
  <si>
    <t>011</t>
  </si>
  <si>
    <t>Rreziku i përgjithshëm</t>
  </si>
  <si>
    <t>012</t>
  </si>
  <si>
    <t xml:space="preserve">Derivativet </t>
  </si>
  <si>
    <t>013</t>
  </si>
  <si>
    <t>Mjete të tjera dhe detyrime</t>
  </si>
  <si>
    <t>Metoda e bazuar në maturitet</t>
  </si>
  <si>
    <t>Zona 1</t>
  </si>
  <si>
    <t>0 ≤ 1 muaj</t>
  </si>
  <si>
    <t>&gt; 1 ≤ 3 muaj</t>
  </si>
  <si>
    <t>&gt; 3 ≤ 6 muaj</t>
  </si>
  <si>
    <t>&gt; 6 ≤ 12 muaj</t>
  </si>
  <si>
    <t>Zona 2</t>
  </si>
  <si>
    <t>&gt; 1 ≤ 2 (1,9 për kupon më të ulët së 3%) vitë</t>
  </si>
  <si>
    <t>100</t>
  </si>
  <si>
    <t>&gt; 2 ≤ 3 (&gt; 1,9 ≤ 2,8 për kupon më të ulët se 3%) vite</t>
  </si>
  <si>
    <t>110</t>
  </si>
  <si>
    <t>&gt; 3 ≤ 4 (&gt; 2,8 ≤ 3,6 për kupon më të ulët së 3%) vite</t>
  </si>
  <si>
    <t>120</t>
  </si>
  <si>
    <t>Zona 3</t>
  </si>
  <si>
    <t xml:space="preserve">             (&gt; 3,6 ≤ 4,3 për kupon më të ulët së 3%) vite</t>
  </si>
  <si>
    <t xml:space="preserve"> &gt; 4 ≤ 5   (&gt; 4,3 ≤ 5,7 për kupon më të ulëtl së  3%) vite</t>
  </si>
  <si>
    <t xml:space="preserve"> &gt; 5 ≤ 7    (&gt; 5,7 ≤ 7,3 për kupon më të ulët së 3%) vite</t>
  </si>
  <si>
    <t>&gt; 7 ≤ 10   (&gt; 7,3 ≤ 9,3 për kupon më të ulët së 3%) vite</t>
  </si>
  <si>
    <t>170</t>
  </si>
  <si>
    <t>&gt; 10 ≤ 15    (&gt; 9,3 ≤ 10,6 për kupon më të ulët së 3%) vite</t>
  </si>
  <si>
    <t>180</t>
  </si>
  <si>
    <t>&gt; 15 ≤ 20 (&gt; 10,6 ≤ 12,0 për kupon më të ulët së 3%) vite</t>
  </si>
  <si>
    <t>190</t>
  </si>
  <si>
    <t>&gt; 20      (&gt; 12,0 ≤ 20,0  për kupon më të ulët së 3%) vite</t>
  </si>
  <si>
    <t xml:space="preserve">                 (&gt; 20 për kupon më të ulët së 3%) vite</t>
  </si>
  <si>
    <t>210</t>
  </si>
  <si>
    <t>Metoda e bazuar në kohëzgjatjen financiare</t>
  </si>
  <si>
    <t>220</t>
  </si>
  <si>
    <t>230</t>
  </si>
  <si>
    <t>240</t>
  </si>
  <si>
    <t>Rreziku specifik</t>
  </si>
  <si>
    <t xml:space="preserve">Kërkesa për kapital për instrumentat e borxhit jo të titullizuar </t>
  </si>
  <si>
    <t>Tituj të borxhit sipas kategorisë së parë të tabelës 22, të Rregullores së RMK</t>
  </si>
  <si>
    <t>Tituj të borxhit sipas kategorisë së dytë, të tabelës 22, të Rregullores së RMK</t>
  </si>
  <si>
    <t xml:space="preserve"> Me maturitet të mbetur  ≤ 6 muaj</t>
  </si>
  <si>
    <t xml:space="preserve"> Me maturitet të mbetur &gt; 6 muaj dhe ≤ 24 muaj</t>
  </si>
  <si>
    <t>Me maturitet të mbetur &gt; 24 muaj</t>
  </si>
  <si>
    <t>Tituj  te borxhit sipas kategorise së tretë, të tabelës 22, të Rregullores së RMK</t>
  </si>
  <si>
    <t>Tituj të borxhit sipas kategorisë së katërt, të tabeles 22, të Rregullores së RMK</t>
  </si>
  <si>
    <t>321</t>
  </si>
  <si>
    <t>Derivatet e kredisë n-th to default të vlerësuar (rated)</t>
  </si>
  <si>
    <t>Kerkesa për kapital për pozicionet e titullizuara</t>
  </si>
  <si>
    <t xml:space="preserve">Përqasje e vecantë për pozicionet në SKI </t>
  </si>
  <si>
    <t>Kërkesë shtesë për opcionet (rreziqe jo delta)</t>
  </si>
  <si>
    <t>Metoda e thjeshtë</t>
  </si>
  <si>
    <t xml:space="preserve">Metoda delta plus - kërkesa shtesë për rrezikun gamma  </t>
  </si>
  <si>
    <t>Metoda delta plus - kërkesa shtesë për rrezikun vega</t>
  </si>
  <si>
    <t>Shenime</t>
  </si>
  <si>
    <t>MKR SA EQU - Rreziku i pozicionit të tregtueshëm dhe të vendosjes në tituj të kapitalit</t>
  </si>
  <si>
    <t xml:space="preserve">Pozicionet </t>
  </si>
  <si>
    <t>Kërkesa për kapital në %
(%)</t>
  </si>
  <si>
    <t>Totali i ekspozimeve të ponderuara me rrezik</t>
  </si>
  <si>
    <t>Pozicioni neto</t>
  </si>
  <si>
    <t xml:space="preserve">Pozicioni neto subjekt i kërkesës për kapital </t>
  </si>
  <si>
    <t xml:space="preserve">Tituj të kapitalit në portofolin e tregtueshëm dhe të vendosjes </t>
  </si>
  <si>
    <t xml:space="preserve">Rreziku i përgjithshëm </t>
  </si>
  <si>
    <t>021</t>
  </si>
  <si>
    <t>022</t>
  </si>
  <si>
    <t xml:space="preserve">Asete të tjera dhe detyrime </t>
  </si>
  <si>
    <t xml:space="preserve">Kontrata të së ardhmes që bazohen në indekset e aksioneve të tregtueshme në bursë, gjerësisht të diversifikueshme, subjekte të një përqasje të vecantë </t>
  </si>
  <si>
    <t>Aksione të tjera përvec atyre të përcaktuara në rrjeshtin 030</t>
  </si>
  <si>
    <t xml:space="preserve">050 </t>
  </si>
  <si>
    <t xml:space="preserve">Rreziku specifik </t>
  </si>
  <si>
    <t>Kërkesë shtesë për opsionet (rreziqe jo delta)</t>
  </si>
  <si>
    <t xml:space="preserve">Metoda e thjeshtë </t>
  </si>
  <si>
    <t xml:space="preserve">Përqasja delta plus - rreziku gama </t>
  </si>
  <si>
    <t xml:space="preserve">Përqasja delta plus - rreziku vega </t>
  </si>
  <si>
    <t>Protofoli i kredive në lekë</t>
  </si>
  <si>
    <t>Njësia e raportimit: Lekë</t>
  </si>
  <si>
    <t>Protofoli i kredisë</t>
  </si>
  <si>
    <t>Gjendja në fillim të periudhës</t>
  </si>
  <si>
    <t>Shtesa detyrimi</t>
  </si>
  <si>
    <t>Kreditë e reja</t>
  </si>
  <si>
    <t>Shlyerjet e kredive</t>
  </si>
  <si>
    <t>Kalimet nga klasa standard</t>
  </si>
  <si>
    <t>Kalimet nga klasa në ndjekje</t>
  </si>
  <si>
    <t>Kalimet nga klasa nënstandard</t>
  </si>
  <si>
    <t>Kalimet nga klasa e dyshimtë</t>
  </si>
  <si>
    <t>Kalimet nga klasa e humbur</t>
  </si>
  <si>
    <t>Fshirjet e kredive</t>
  </si>
  <si>
    <t>Standard</t>
  </si>
  <si>
    <t>Në Ndjekje</t>
  </si>
  <si>
    <t>Nënstandard</t>
  </si>
  <si>
    <t>E dyshimtë</t>
  </si>
  <si>
    <t>E humbur</t>
  </si>
  <si>
    <t>Protofoli i kredive në EUR - brenda vendit</t>
  </si>
  <si>
    <t>Njësia e raportimit: EUR</t>
  </si>
  <si>
    <t>Protofoli i kredive në EUR - jashtë vendit - Shqipëria</t>
  </si>
  <si>
    <t>Protofoli i kredive në USD - brenda vendit</t>
  </si>
  <si>
    <t>Njësia e raportimit: USD</t>
  </si>
  <si>
    <t>Protofoli i kredive në USD - jashtë vendit</t>
  </si>
  <si>
    <t>Protofoli i kredive në monedha të tjera</t>
  </si>
  <si>
    <t>Protofoli i kredive në total*</t>
  </si>
  <si>
    <t>* për këtë portofol formulat në kolonën e fundit nuk janë vendosur për shkak të mospërputhjes që mund të kenë si pasojë e efektit të kursit të këmbimit</t>
  </si>
  <si>
    <t>Protofoli i kredive në EUR - jashtë vendit - Kosova</t>
  </si>
  <si>
    <t>Tremujore</t>
  </si>
  <si>
    <t>Portofoli i kredive në Lekë</t>
  </si>
  <si>
    <t>Ecuria nga fundi i vitit paraardhës deri në periudhën raportuese</t>
  </si>
  <si>
    <t>Gjendja në Dhjetor të vitit paraardhës</t>
  </si>
  <si>
    <t>Riklasifikime në ose nga klasa të tjera</t>
  </si>
  <si>
    <t>Kredi të reja</t>
  </si>
  <si>
    <t>Shlyerje në CASH</t>
  </si>
  <si>
    <t>Shlyerje nga marrje kolaterali</t>
  </si>
  <si>
    <t>Falje kredie</t>
  </si>
  <si>
    <t>Fshirje kredie</t>
  </si>
  <si>
    <t>Gjendja në periudhën e raportimit</t>
  </si>
  <si>
    <t>9=1+2+3+4-5-6-7-8</t>
  </si>
  <si>
    <t>Të dyshimta</t>
  </si>
  <si>
    <t xml:space="preserve">Plotësohet në fillim të çdo viti gjendjen e portofolit të kredive, të ndarë sipas klasave në dhjetorin e vitit paraardhës. </t>
  </si>
  <si>
    <t>Plotësohet në çdo periudhë raportuese për shtesat e detyrimeve nga dhjetori i vitit pasardhës deri në periudhën raportuese që vijnë kryesisht nga interesat apo penalitetet, pavarësisht nëse janë kapitalizime ose jo.</t>
  </si>
  <si>
    <t>Plotësohet në çdo periudhë raportuesepër vlerën e riklasifikimeve nga dhjetori i vitit pasardhës deri në periudhën raportuese. Nëse riklasifimetket në drejtim klasave të tjera janë më të larta se ato të hyra nga klasat e tjera, vlera raportohet negative.</t>
  </si>
  <si>
    <t>Plotësohet në çdo periudhë raportuese për totalin e kredive të reja nga dhjetori i vitit pasardhës deri në periudhën raportuese. Shlyerjet e kredive të reja raportohen tek kolona 5 - shlyerjet në CASH ose në kolonat 5, 6 apo 7 në rast të ngjarjeve të veçanta. Përjashtohen kreditë e risktrukturara, pavarësisht teknikisht mbyllen dhe hapen sërish.</t>
  </si>
  <si>
    <t>Plotësohet në çdo periudhë raportuese për shlyerjet në CASH të bëra nga dhjetori i vitit pasardhës deri në periudhën raportuese.</t>
  </si>
  <si>
    <t>Plotësohet në çdo periudhë raportuese për shyerjet e kredive nga marrja në pronësi e kolateraleve nga dhjetori i vitit pasardhës deri në periudhën raportuese.</t>
  </si>
  <si>
    <t>Plotësohet në çdo periudhë raportuese për vlerën e falur të kredive nga dhjetori i vitit pasardhës deri në periudhën raportuese.</t>
  </si>
  <si>
    <t>Plotësohet në çdo periudhë raportuese për fshirjet e kredive nga dhjetori i vitit pasardhës deri në periudhën raportuese.</t>
  </si>
  <si>
    <t>ndryshuar formula</t>
  </si>
  <si>
    <t>6/1</t>
  </si>
  <si>
    <t>Emri dhe mbiemri i individit, personit fizik, emri tregtar i personit juridik, që ka pjesëmarrje të drejtpërdrejtë 1* në kapitalin e bankës raportuese</t>
  </si>
  <si>
    <t xml:space="preserve"> Përqindja e pjesëmarrjes së drejtpërdrejtë që zotëron në bankën raportuese</t>
  </si>
  <si>
    <t>Përqindja e të drejtave të votës që zotëron në bankën raportuese</t>
  </si>
  <si>
    <t xml:space="preserve">Të dhënat identifikuese të aksionerit </t>
  </si>
  <si>
    <t>Adresa e përhershme e banimit të individit. Adresa e regjistruar e personit fizik, personit juridik 3*</t>
  </si>
  <si>
    <t>Shtetësia e individit, Vendi i regjistrimit të personit fizik, personit juridik</t>
  </si>
  <si>
    <t>Emri dhe mbiemri i individit, personit fizik, emri tregtar i personit juridik, që ka pjesëmarrje të tërthortë 4* në kapitalin e bankës raportuese në një vlerë jo më të vogël se 5 për qind</t>
  </si>
  <si>
    <t>Përqindja e pjesëmarrjes së tërthortë  që zotëron në bankën raportuese</t>
  </si>
  <si>
    <t xml:space="preserve">Emri dhe mbiemri i individit (pronar përfitues) që ka pjesëmarrje të tërthortë 5* në kapitalin e bankës raportuese </t>
  </si>
  <si>
    <t>Përqindja e pjesëmarrjes së tërthortë që zotëron në bankën raportuese</t>
  </si>
  <si>
    <t>Të dhënat identifikuese të individit (pronar përfitues)</t>
  </si>
  <si>
    <t>Adresa e përhershme e banimit të individit</t>
  </si>
  <si>
    <t>Shtetësia e individit</t>
  </si>
  <si>
    <t>Datëlindja e individit/ Data e themelimit të personit fizik, personit juridik 2*</t>
  </si>
  <si>
    <t>Numri i identifikimit të individit / NUIS i personit fizik, personit juridik 2*</t>
  </si>
  <si>
    <t>Datëlindja e individit</t>
  </si>
  <si>
    <t>Numri i identifikimit të individit</t>
  </si>
  <si>
    <t>13.DM</t>
  </si>
  <si>
    <t>Treguesi</t>
  </si>
  <si>
    <t>Vlera</t>
  </si>
  <si>
    <t>Komente</t>
  </si>
  <si>
    <t>Numri i çështjeve të reja ligjore</t>
  </si>
  <si>
    <t>Kostoja e çështjeve ligjore</t>
  </si>
  <si>
    <t xml:space="preserve">Ankesat e reja të klientëve </t>
  </si>
  <si>
    <t xml:space="preserve">Ankesat e hapura të klientëve </t>
  </si>
  <si>
    <t xml:space="preserve">Numri i gjobave nga autoritetet </t>
  </si>
  <si>
    <t xml:space="preserve">Vlera e gjobave nga autoritetet </t>
  </si>
  <si>
    <t xml:space="preserve">Qarkullimi i punonjësve </t>
  </si>
  <si>
    <r>
      <t>Avari/Ndërprerje të programit bazë (</t>
    </r>
    <r>
      <rPr>
        <i/>
        <sz val="9"/>
        <color theme="1"/>
        <rFont val="Times New Roman"/>
        <family val="1"/>
      </rPr>
      <t>core system</t>
    </r>
    <r>
      <rPr>
        <sz val="9"/>
        <color theme="1"/>
        <rFont val="Times New Roman"/>
        <family val="1"/>
      </rPr>
      <t xml:space="preserve">) </t>
    </r>
  </si>
  <si>
    <r>
      <t xml:space="preserve">Numri i tentativave për </t>
    </r>
    <r>
      <rPr>
        <b/>
        <i/>
        <sz val="9"/>
        <color theme="1"/>
        <rFont val="Times New Roman"/>
        <family val="1"/>
      </rPr>
      <t>hacking/</t>
    </r>
    <r>
      <rPr>
        <b/>
        <sz val="9"/>
        <color theme="1"/>
        <rFont val="Times New Roman"/>
        <family val="1"/>
      </rPr>
      <t xml:space="preserve"> incidenteve kibernetike</t>
    </r>
  </si>
  <si>
    <t>Niveli 1 i detajimit</t>
  </si>
  <si>
    <t>Niveli 2 i detajimit</t>
  </si>
  <si>
    <t>Numër</t>
  </si>
  <si>
    <r>
      <rPr>
        <i/>
        <sz val="9"/>
        <color rgb="FF000000"/>
        <rFont val="Times New Roman"/>
        <family val="1"/>
      </rPr>
      <t>Software/program</t>
    </r>
    <r>
      <rPr>
        <sz val="9"/>
        <color rgb="FF000000"/>
        <rFont val="Times New Roman"/>
        <family val="1"/>
      </rPr>
      <t xml:space="preserve"> i dëmshëm </t>
    </r>
    <r>
      <rPr>
        <i/>
        <sz val="9"/>
        <color rgb="FF000000"/>
        <rFont val="Times New Roman"/>
        <family val="1"/>
      </rPr>
      <t>(Malware)</t>
    </r>
  </si>
  <si>
    <t>Ransomware</t>
  </si>
  <si>
    <r>
      <t>Trojan horse</t>
    </r>
    <r>
      <rPr>
        <i/>
        <sz val="9"/>
        <color rgb="FF1F497D"/>
        <rFont val="Times New Roman"/>
        <family val="1"/>
      </rPr>
      <t xml:space="preserve"> </t>
    </r>
  </si>
  <si>
    <t>Virus</t>
  </si>
  <si>
    <t>Worm</t>
  </si>
  <si>
    <t>Spyware/Adware</t>
  </si>
  <si>
    <t>Mobile malware</t>
  </si>
  <si>
    <r>
      <t>Sulmet e inxhinierisë sociale (</t>
    </r>
    <r>
      <rPr>
        <i/>
        <sz val="9"/>
        <color rgb="FF000000"/>
        <rFont val="Times New Roman"/>
        <family val="1"/>
      </rPr>
      <t>Social Engineering</t>
    </r>
    <r>
      <rPr>
        <sz val="9"/>
        <color rgb="FF000000"/>
        <rFont val="Times New Roman"/>
        <family val="1"/>
      </rPr>
      <t>)</t>
    </r>
  </si>
  <si>
    <t>Phishing</t>
  </si>
  <si>
    <t>Spear Phishing</t>
  </si>
  <si>
    <t xml:space="preserve">Pretexting </t>
  </si>
  <si>
    <t>Cyber squatting</t>
  </si>
  <si>
    <r>
      <t>Sulme nga punonjës ose palë të treta që aksidentalisht dhe/ose qëllimisht keqpërdorin të drejtat e aksesit
(</t>
    </r>
    <r>
      <rPr>
        <i/>
        <sz val="9"/>
        <color rgb="FF000000"/>
        <rFont val="Times New Roman"/>
        <family val="1"/>
      </rPr>
      <t>Insider/Third Party Provider Event and/or
Misuses of access rights</t>
    </r>
    <r>
      <rPr>
        <sz val="9"/>
        <color rgb="FF000000"/>
        <rFont val="Times New Roman"/>
        <family val="1"/>
      </rPr>
      <t xml:space="preserve">)
</t>
    </r>
  </si>
  <si>
    <t>Accidental misuse of access rights</t>
  </si>
  <si>
    <t>Intentional misuse of access rights by service provider</t>
  </si>
  <si>
    <t>Intentional misuse of access rights by insider</t>
  </si>
  <si>
    <t>Policy violation (Insider/ TPP)</t>
  </si>
  <si>
    <r>
      <t>Akses i paautorizuar i qëllimshëm (</t>
    </r>
    <r>
      <rPr>
        <i/>
        <sz val="9"/>
        <color rgb="FF000000"/>
        <rFont val="Times New Roman"/>
        <family val="1"/>
      </rPr>
      <t>Unauthorised access intentional</t>
    </r>
    <r>
      <rPr>
        <sz val="9"/>
        <color rgb="FF000000"/>
        <rFont val="Times New Roman"/>
        <family val="1"/>
      </rPr>
      <t>)</t>
    </r>
  </si>
  <si>
    <t>Brute force attack</t>
  </si>
  <si>
    <t>Malicious script injection and/or OS commanding</t>
  </si>
  <si>
    <t>SQL Injection</t>
  </si>
  <si>
    <t>Other exploited vulnerability</t>
  </si>
  <si>
    <t>Information exposure</t>
  </si>
  <si>
    <r>
      <t>Sulm me shërbim të refuzuar/mohim shërbimi (</t>
    </r>
    <r>
      <rPr>
        <i/>
        <sz val="9"/>
        <color rgb="FF000000"/>
        <rFont val="Times New Roman"/>
        <family val="1"/>
      </rPr>
      <t>Denial of Service Attack</t>
    </r>
    <r>
      <rPr>
        <sz val="9"/>
        <color rgb="FF000000"/>
        <rFont val="Times New Roman"/>
        <family val="1"/>
      </rPr>
      <t>)</t>
    </r>
  </si>
  <si>
    <t>DoS attack</t>
  </si>
  <si>
    <t>DDoS attack</t>
  </si>
  <si>
    <r>
      <t>Ngjarje të tjera të sigurisë kibernetike (</t>
    </r>
    <r>
      <rPr>
        <i/>
        <sz val="9"/>
        <color rgb="FF000000"/>
        <rFont val="Times New Roman"/>
        <family val="1"/>
      </rPr>
      <t>Other Cyber Security Event</t>
    </r>
    <r>
      <rPr>
        <sz val="9"/>
        <color rgb="FF000000"/>
        <rFont val="Times New Roman"/>
        <family val="1"/>
      </rPr>
      <t>)</t>
    </r>
  </si>
  <si>
    <t>Defacement</t>
  </si>
  <si>
    <t>Brand Abuse on Mass and Social Media</t>
  </si>
  <si>
    <t>Libel of persons on Mass and Social Media</t>
  </si>
  <si>
    <t>Vulnerability Scan</t>
  </si>
  <si>
    <r>
      <t xml:space="preserve">Numri i tentativave të suksesshme për incidente me natyrë kibernetike të </t>
    </r>
    <r>
      <rPr>
        <b/>
        <i/>
        <sz val="9"/>
        <color theme="1"/>
        <rFont val="Times New Roman"/>
        <family val="1"/>
      </rPr>
      <t>hacking</t>
    </r>
    <r>
      <rPr>
        <b/>
        <sz val="9"/>
        <color theme="1"/>
        <rFont val="Times New Roman"/>
        <family val="1"/>
      </rPr>
      <t xml:space="preserve">/incidenteve kibernetike </t>
    </r>
  </si>
  <si>
    <r>
      <t>Disponueshmëria e ATM-ve (</t>
    </r>
    <r>
      <rPr>
        <i/>
        <sz val="9"/>
        <color theme="1"/>
        <rFont val="Times New Roman"/>
        <family val="1"/>
      </rPr>
      <t>uptime ratio</t>
    </r>
    <r>
      <rPr>
        <sz val="9"/>
        <color theme="1"/>
        <rFont val="Times New Roman"/>
        <family val="1"/>
      </rPr>
      <t>)</t>
    </r>
  </si>
  <si>
    <t>Karta nën investigim</t>
  </si>
  <si>
    <t>Rekomandimet e kontrollit të brendshëm të pa përmbushura brenda afatit</t>
  </si>
  <si>
    <t>Procedura, politika dhe rregullore të pa përditësuara</t>
  </si>
  <si>
    <t xml:space="preserve">Projekte që nuk janë mbyllur brenda afatit të përcaktuar nga subjekti </t>
  </si>
  <si>
    <t>Numri i rasteve të identifikuara si mashtrim</t>
  </si>
  <si>
    <r>
      <t xml:space="preserve">Thyerja e limiteve të brendshme të mbajtjes së </t>
    </r>
    <r>
      <rPr>
        <i/>
        <sz val="9"/>
        <color theme="1"/>
        <rFont val="Times New Roman"/>
        <family val="1"/>
      </rPr>
      <t>cash</t>
    </r>
    <r>
      <rPr>
        <sz val="9"/>
        <color theme="1"/>
        <rFont val="Times New Roman"/>
        <family val="1"/>
      </rPr>
      <t>-it në degë</t>
    </r>
  </si>
  <si>
    <r>
      <t xml:space="preserve">Numri i transfertave të gabuara në nisje </t>
    </r>
    <r>
      <rPr>
        <i/>
        <sz val="9"/>
        <color theme="1"/>
        <rFont val="Times New Roman"/>
        <family val="1"/>
      </rPr>
      <t>(outgoing)</t>
    </r>
  </si>
  <si>
    <t>Numri i kolateraleve hipotekore të regjistruar të cilëve iu ka mbaruar afati i sigurimit</t>
  </si>
  <si>
    <t>Kredi të reja me probleme</t>
  </si>
  <si>
    <r>
      <rPr>
        <i/>
        <sz val="9"/>
        <color theme="1"/>
        <rFont val="Times New Roman"/>
        <family val="1"/>
      </rPr>
      <t>Outsourcing</t>
    </r>
    <r>
      <rPr>
        <sz val="9"/>
        <color theme="1"/>
        <rFont val="Times New Roman"/>
        <family val="1"/>
      </rPr>
      <t xml:space="preserve"> kritik pa kryer vlerësim vjetor të rrezikut të sigurisë së informacionit dhe vazhdimësisë së biznesit</t>
    </r>
  </si>
  <si>
    <t>Numri i ngjarjeve kur mbulimi i fondeve të klientëve bie nën nivelin 100%*</t>
  </si>
  <si>
    <r>
      <t xml:space="preserve">Vlera maksimale e shumës së fondeve të klientëve, e pa mbrojtur </t>
    </r>
    <r>
      <rPr>
        <i/>
        <sz val="9"/>
        <color theme="1"/>
        <rFont val="Times New Roman"/>
        <family val="1"/>
      </rPr>
      <t>(safeguarding)</t>
    </r>
    <r>
      <rPr>
        <sz val="9"/>
        <color theme="1"/>
        <rFont val="Times New Roman"/>
        <family val="1"/>
      </rPr>
      <t xml:space="preserve"> sipas kërkesave ligjore e rregullative*</t>
    </r>
  </si>
  <si>
    <t>Shënim:</t>
  </si>
  <si>
    <t>* Kjo kërkesë nuk plotësohet nga bankat, pasi është e aplikueshme vetëm për institucionet e pagesave dhe institucionet e parasë elektronike.</t>
  </si>
  <si>
    <t>14.DM</t>
  </si>
  <si>
    <t>Numri i identifikimit</t>
  </si>
  <si>
    <t>Përshkrimi</t>
  </si>
  <si>
    <t>Njësia raportuese</t>
  </si>
  <si>
    <t xml:space="preserve">Data e ndodhjes
(d.m.v)
</t>
  </si>
  <si>
    <t xml:space="preserve">Data e identifikimit
(d.m.v)
</t>
  </si>
  <si>
    <t xml:space="preserve">Data e kontabilizimit
(d.m.v)
</t>
  </si>
  <si>
    <t xml:space="preserve">Lloji i ngjarjes (Niveli 1 Kodi)
</t>
  </si>
  <si>
    <t xml:space="preserve">Lloji i ngjarjes (Niveli 1)
</t>
  </si>
  <si>
    <t>Lloji i ngjarjes (Niveli 2 Kodi)</t>
  </si>
  <si>
    <t>Lloji i ngjarjes (Niveli 2)</t>
  </si>
  <si>
    <t>Lloji i ngjarjes (Niveli 3 Kodi)</t>
  </si>
  <si>
    <t>Lloji i ngjarjes (Niveli 3)</t>
  </si>
  <si>
    <t>Linja e biznesit (Niveli 1) Kodi</t>
  </si>
  <si>
    <t>Linja e biznesit (Niveli 1)</t>
  </si>
  <si>
    <t>Linja e biznesit (Niveli 2) Kodi</t>
  </si>
  <si>
    <t>Linja e biznesit (Niveli 2)</t>
  </si>
  <si>
    <t>Efekti financiar -Kodi</t>
  </si>
  <si>
    <t>Efekti financiar </t>
  </si>
  <si>
    <t>Shkaku (Niveli 1-Kodi)</t>
  </si>
  <si>
    <t>Shkaku (Niveli 1)</t>
  </si>
  <si>
    <t>Shkaku (Niveli 2-Kodi)</t>
  </si>
  <si>
    <t>Shkaku (Niveli 2)</t>
  </si>
  <si>
    <t>Vlera e humbjes bruto/fillestare (lekë)</t>
  </si>
  <si>
    <t>Data e rikuperimit</t>
  </si>
  <si>
    <t>Vlera e rikuperuar</t>
  </si>
  <si>
    <t>Ngjarje kufitare Kodi</t>
  </si>
  <si>
    <t xml:space="preserve">Ngjarje kufitare </t>
  </si>
  <si>
    <t>Ekspozime ose ekspozime të mundshme ndaj qeverive qendrore ose bankave qendrore</t>
  </si>
  <si>
    <t>Ekspozime ose ekspozime të mundshme ndaj qeverive rajonale ose autoriteteve lokale</t>
  </si>
  <si>
    <t>Ekspozime ose ekspozime të mundshme ndaj njësive të sektorit publik</t>
  </si>
  <si>
    <t>Ekspozime ose ekspozime të mundshme ndaj bankave shumëpalëshe të zhvillimit</t>
  </si>
  <si>
    <t>Ekspozime ose ekspozime të mundshme ndaj organizatave ndërkombëtare</t>
  </si>
  <si>
    <t>Ekspozime ose ekspozime të mundshme ndaj institucioneve të mbikëqyrura</t>
  </si>
  <si>
    <t>Ekspozime ose ekspozime të mundshme ndaj shoqërive tregtare (korporatave);</t>
  </si>
  <si>
    <t>Ekspozime ose ekspozime të mundshme ndaj portofoleve me pakicë (retail)</t>
  </si>
  <si>
    <t>Ekspozime ose ekspozime të mundshme të siguruara me kolateral pasuri të paluajtshme</t>
  </si>
  <si>
    <t>Ekspozime (kredi) me probleme</t>
  </si>
  <si>
    <t>Ekspozime ndaj kategorive të klasifikuara me rrezik të lartë</t>
  </si>
  <si>
    <t>Ekspozime në formën e obligacioneve të garantuara</t>
  </si>
  <si>
    <t>Ekspozime në formën e titujve të sipërmarrjeve të investimeve kolektive SIK</t>
  </si>
  <si>
    <t>Zëra të tjerë</t>
  </si>
  <si>
    <t xml:space="preserve">Totali i ekspozimeve </t>
  </si>
  <si>
    <t>Ekspozime ndaj institucioneve të mbikëqyrura dhe shoqërive tregtare me një vlerësim afatshkurtër të kredisë</t>
  </si>
  <si>
    <t>Ekspozime të kapitalit</t>
  </si>
  <si>
    <t>Titullzimi SEC-SA</t>
  </si>
  <si>
    <t>Titullzimi SEC-ERBA</t>
  </si>
  <si>
    <t>RMK</t>
  </si>
  <si>
    <t>Raorti i Majftueshmërisë së Kapitalit</t>
  </si>
  <si>
    <t xml:space="preserve">Raporti i mjaftueshmërisë së kapitalit </t>
  </si>
  <si>
    <t>RMK (%)</t>
  </si>
  <si>
    <t>SHUMA TOTALE E EKSPOZIMEVE TË PONDERUARA ME RREZIK</t>
  </si>
  <si>
    <t>RREZIKU I KREDISË</t>
  </si>
  <si>
    <t>Shuma e ekspozimeve të ponderuara me rrezik për rrezikun e kredisë, kundërpartisë, dhe rrezikun e shlyerjes së transaksioneve jo-DVP - Metoda Standarde (SA)</t>
  </si>
  <si>
    <t>Klasat e ekspozimit sipas SA duke përjashtuar pozicionet e titullzimit</t>
  </si>
  <si>
    <t>1.1.3</t>
  </si>
  <si>
    <t>1.1.4</t>
  </si>
  <si>
    <t>1.1.5</t>
  </si>
  <si>
    <t>1.1.6</t>
  </si>
  <si>
    <t>1.1.7</t>
  </si>
  <si>
    <t>Ekspozime ose ekspozime të mundshme ndaj shoqërive tregtare (korporatave)</t>
  </si>
  <si>
    <t>1.1.8</t>
  </si>
  <si>
    <t>1.1.9</t>
  </si>
  <si>
    <t>1.1.10</t>
  </si>
  <si>
    <t>1.1.11</t>
  </si>
  <si>
    <t>1.1.12</t>
  </si>
  <si>
    <t>1.1.13</t>
  </si>
  <si>
    <t>1.1.14</t>
  </si>
  <si>
    <t>191</t>
  </si>
  <si>
    <t>1.1.15</t>
  </si>
  <si>
    <t>Ekspozimet ndaj institucioneve të mbikëqyrura dhe shoqërive tregtare me një vlerësim afatshkurtër të kredisë</t>
  </si>
  <si>
    <t>192</t>
  </si>
  <si>
    <t>1.1.16</t>
  </si>
  <si>
    <t>Pozicionet e titullzimit SA</t>
  </si>
  <si>
    <t>200*</t>
  </si>
  <si>
    <t>1.2*</t>
  </si>
  <si>
    <t>nga të cilat:rititullzime</t>
  </si>
  <si>
    <t>205</t>
  </si>
  <si>
    <t>Pozicionet e titullzimit ERBA</t>
  </si>
  <si>
    <t>205*</t>
  </si>
  <si>
    <t>4*</t>
  </si>
  <si>
    <t>II</t>
  </si>
  <si>
    <t>RREZIQET E TREGUT</t>
  </si>
  <si>
    <t>Shuma e ekspozimeve të ponderuara me rrezik për rreziqet e tregut</t>
  </si>
  <si>
    <t>Shuma e ekspozimit me rrezik për rrezikun e shlyerjes</t>
  </si>
  <si>
    <t>Rreziku i shlyerjes në librin e bankës</t>
  </si>
  <si>
    <t>Rreziku i shlyerjes në librin e tregtueshëm</t>
  </si>
  <si>
    <t>Shuma e ekspozimit me rrezik për rrezikun e pozicionit, kursit të këmbimit dhe mallrave (SA)</t>
  </si>
  <si>
    <t>Rreziku i pozicionit të titujve të borxhit</t>
  </si>
  <si>
    <t>Rreziku i pozicionit të instrumentave të kapitalit</t>
  </si>
  <si>
    <t>Rreziku i kursit të këmbimit</t>
  </si>
  <si>
    <t>Rreziku i investimeve në mallra</t>
  </si>
  <si>
    <t>2.3</t>
  </si>
  <si>
    <t>Shuma e ekspozimit të ponderuar me rrezik për rrezikun e përqendrimit në librin e tregtueshëm</t>
  </si>
  <si>
    <t>III</t>
  </si>
  <si>
    <t>RREZIKU OPERACIONAL</t>
  </si>
  <si>
    <t>Shuma e ekspozimit të ponderuar me rrezik për rrezikun operacional</t>
  </si>
  <si>
    <t>3.1</t>
  </si>
  <si>
    <t>Metoda e Treguesit Bazik (BIA)</t>
  </si>
  <si>
    <t>3.2</t>
  </si>
  <si>
    <t>Metoda Standarde / Standarde Alternative</t>
  </si>
  <si>
    <t>Rreziku i kredisë, rreziku i kredisë së kundërpartisë dhe rreziku i shlyerjes së transaksioneve jo-DVP</t>
  </si>
  <si>
    <t>CR SA - Ekspozime ose ekspozime të mundshme ndaj qeverive qendrore ose bankave qendrore</t>
  </si>
  <si>
    <t>ECAI të emëruara</t>
  </si>
  <si>
    <t>Ekspozimi origjinal përpara faktorëve të konvertimit</t>
  </si>
  <si>
    <t xml:space="preserve">(-) Rregullimet e vlerës dhe provigjonet e lidhura me ekspozimin origjinal </t>
  </si>
  <si>
    <t>Ekspozimi origjinal  para faktorëve të konvertimit (neto nga rregullimet e vlerës dhe provigjonet)</t>
  </si>
  <si>
    <t>Teknikat e zbutjes së rrezikut të kredisë me efekte zëvendësimi të ekspozimit</t>
  </si>
  <si>
    <t>Ekspozimi neto pas efektit të zëvendësimit të teknikave të zbutjes së rrezikut të kredisë, përpara aplikimit të faktorëve të konvertimit</t>
  </si>
  <si>
    <t>Metodat e zbutjes së rrezikut të kredisë që prekin vlerën e ekspozimit: Mbrojtja e financuar e kredisë, metoda gjithëpërfshirëse e kolateralit financiar.</t>
  </si>
  <si>
    <t>Vlera e ekspozimit e rregulluar plotësisht (E*)</t>
  </si>
  <si>
    <t>Ndarja e vlerës së ekspozimit të rregulluar plotësisht të zërave jashtë bilancit sipas faktorëve të konvertimit</t>
  </si>
  <si>
    <t>Vlera e ekspozimit</t>
  </si>
  <si>
    <t xml:space="preserve">Shuma e ekspozimeve të ponderuara me rrezikun, para aplikimit të faktorit mbështetës të SME </t>
  </si>
  <si>
    <t>(-) shuma e rregulluar e ekspozimeve të ponderuara me rrezik, si rrjedhojë e faktorit mbështetës për SME</t>
  </si>
  <si>
    <t xml:space="preserve">Shuma e ekspozimeve të ponderuara me rrezikun, pas aplikimit të faktorit mbështetës të SME </t>
  </si>
  <si>
    <t>Mbrojtja e pafinancuar e kredisë: Vlera e rregulluar (Ga)</t>
  </si>
  <si>
    <t xml:space="preserve">Zëvendësimi i ekspozimeve si rezultat i teknikave të zbutjes </t>
  </si>
  <si>
    <t>Rregullimi i luhatshmërisë së ekspozimit</t>
  </si>
  <si>
    <t>(-) Kolaterali financiar: Vlera e rregulluar (Cvam)</t>
  </si>
  <si>
    <t>Nga të cilat: të lidhura me rrezikun e kredisë së kundërpartisë</t>
  </si>
  <si>
    <t>Nga të cilat:  me vlerësim të cilësisë së kredisë nga një ECAI e emëruar</t>
  </si>
  <si>
    <t>Nga të cilat:  me cilësi të kredisë të derivuar nga cilësia e kredisë së qeverisë qendrore</t>
  </si>
  <si>
    <t>(-) Garancitë</t>
  </si>
  <si>
    <t>(-) Derivativët e kredisë</t>
  </si>
  <si>
    <t>(-) Kolaterali financiar: Metoda e Thjeshtë</t>
  </si>
  <si>
    <t>(-) Mbrojtje të tjera të financuara të kredisë</t>
  </si>
  <si>
    <t>(-) Totali i flukseve dalëse (outflow)</t>
  </si>
  <si>
    <t>Totali i flukseve hyrëse (inflow)</t>
  </si>
  <si>
    <t>prej të cilit:           (-) Rregullimet e luhatshmërisë dhe maturitetit</t>
  </si>
  <si>
    <t>OF WHICH: ARISING FROM COUNTERPARTY CREDIT RISK</t>
  </si>
  <si>
    <t>110=040-090+100</t>
  </si>
  <si>
    <t>150 = 110 + 120 - 130</t>
  </si>
  <si>
    <t>200=150-160-
0,8*170-0,5*180</t>
  </si>
  <si>
    <t>Nga të cilat: ekspozime ndaj SME</t>
  </si>
  <si>
    <t>Nga të cilat: ekspozime ndaj SME të trajtuar me faktorë mbështetës</t>
  </si>
  <si>
    <t>014</t>
  </si>
  <si>
    <t xml:space="preserve">Ndarja sipas llojit të ekspozimit </t>
  </si>
  <si>
    <t xml:space="preserve">Zërat e bilancit subjekt i rrezikut të kredisë </t>
  </si>
  <si>
    <t>Zërat jashtë bilancit subjekt i rrezikut të kredisë</t>
  </si>
  <si>
    <t>Ekspozimet/transaksionet subjekt i rrezikut të kundërpartisë</t>
  </si>
  <si>
    <t>Transaksionet e financimit të letrave me vlerë</t>
  </si>
  <si>
    <t>Derivativë dhe transaksione me afat të gjatë shlyerje</t>
  </si>
  <si>
    <t xml:space="preserve">Ndarja e ekspozimeve totale sipas peshës së ponderimit </t>
  </si>
  <si>
    <t xml:space="preserve">Pesha të tjera </t>
  </si>
  <si>
    <t>Ndarja e ekspozimeve totale sipas metodës së SIK</t>
  </si>
  <si>
    <r>
      <t>Metoda "</t>
    </r>
    <r>
      <rPr>
        <i/>
        <sz val="9"/>
        <rFont val="Calibri"/>
        <family val="2"/>
        <scheme val="minor"/>
      </rPr>
      <t>Look-through"</t>
    </r>
  </si>
  <si>
    <r>
      <t xml:space="preserve">Metoda e bazuar në mandat ( </t>
    </r>
    <r>
      <rPr>
        <i/>
        <sz val="9"/>
        <rFont val="Calibri"/>
        <family val="2"/>
        <scheme val="minor"/>
      </rPr>
      <t>Mandate-based approach)</t>
    </r>
  </si>
  <si>
    <r>
      <t xml:space="preserve">Metoda </t>
    </r>
    <r>
      <rPr>
        <i/>
        <sz val="9"/>
        <rFont val="Calibri"/>
        <family val="2"/>
        <scheme val="minor"/>
      </rPr>
      <t>"Fall-back"</t>
    </r>
  </si>
  <si>
    <t>Shënime</t>
  </si>
  <si>
    <t>CR SA - Ekspozime ose ekspozime të mundshme ndaj qeverive rajonale ose autoriteteve lokale</t>
  </si>
  <si>
    <t>CR SA - Ekspozime ose ekspozime të mundshme ndaj njësive të sektorit publik</t>
  </si>
  <si>
    <t>CR SA - Ekspozime ose ekspozime të mundshme ndaj bankave shumëpalëshe të zhvillimit</t>
  </si>
  <si>
    <t>CR SA - Ekspozime ose ekspozime të mundshme ndaj organizatave ndërkombëtare</t>
  </si>
  <si>
    <t>CR SA - Ekspozime ose ekspozime të mundshme ndaj institucioneve të mbikëqyrura</t>
  </si>
  <si>
    <t>CR SA - Ekspozime ose ekspozime të mundshme ndaj shoqërive tregtare (korporatave)</t>
  </si>
  <si>
    <t>CR SA - Ekspozime ose ekspozime të mundshme ndaj portofoleve me pakicë (retail);</t>
  </si>
  <si>
    <t>CR SA - Ekspozime ose ekspozime të mundshme të siguruara me kolateral pasuri të paluajtshme</t>
  </si>
  <si>
    <t>CR SA - Ekspozime (kredi) me probleme</t>
  </si>
  <si>
    <t>CR SA - Ekspozime ndaj kategorive të klasifikuara me rrezik të lartë</t>
  </si>
  <si>
    <t>CR SA - Ekspozime në formën e obligacioneve të garantuara</t>
  </si>
  <si>
    <t>CR SA - Ekspozime në formën e titujve të sipërmarrjeve të investimeve kolektive SIK</t>
  </si>
  <si>
    <t>CR SA - Zëra të tjerë</t>
  </si>
  <si>
    <t>CR SA - Ekspozime të kapitalit</t>
  </si>
  <si>
    <t xml:space="preserve">
0%</t>
  </si>
  <si>
    <r>
      <t xml:space="preserve">Metoda e bazuar në mandat ( </t>
    </r>
    <r>
      <rPr>
        <i/>
        <sz val="9"/>
        <rFont val="Calibri"/>
        <family val="2"/>
        <scheme val="minor"/>
      </rPr>
      <t>Mandate-based approach</t>
    </r>
    <r>
      <rPr>
        <b/>
        <sz val="9"/>
        <rFont val="Calibri"/>
        <family val="2"/>
        <scheme val="minor"/>
      </rPr>
      <t>)</t>
    </r>
  </si>
  <si>
    <t xml:space="preserve">CR SA - Totali i ekspozimeve </t>
  </si>
  <si>
    <t>CR SEC SA  - Titullzimi</t>
  </si>
  <si>
    <t>Lloji i titullzimit:</t>
  </si>
  <si>
    <t>Ecai të emëruara</t>
  </si>
  <si>
    <t>Shuma totale e ekspozimeve të titullzuara të origjinuara</t>
  </si>
  <si>
    <t xml:space="preserve">Titullzimi sintetik: Mbrojtja e kredisë së ekspozimeve të titullzuara </t>
  </si>
  <si>
    <t>Pozicionet e titullzimit</t>
  </si>
  <si>
    <t xml:space="preserve">(-) Rregullimet e vlerës dhe provigjonet </t>
  </si>
  <si>
    <t xml:space="preserve">Vlera neto e ekspozimeve (pas rregullimeve të vlerës dhe provigjoneve) </t>
  </si>
  <si>
    <t>Teknikat e zbutjes së rrezikut të kredisë (TZK) me efekt zëvendësimi të ekspozimit</t>
  </si>
  <si>
    <t>Ekspozimi neto pas efektit të zëvendësimit si rezultat i TZK, përpara aplikimit të faktorëve të konvertimit</t>
  </si>
  <si>
    <t xml:space="preserve">(-) Teknikat e zbutjes së rrezikut të kredisë që ndikojnë në vlerën e ekspozimit: Vlera e rregulluar me mbrojtjen e financuar të kredisë, sipas metodës gjithëpërfshirëse të kolateralit financiar </t>
  </si>
  <si>
    <t>(-) Zbritje të pakthyeshme nga çmimi i blerjes</t>
  </si>
  <si>
    <t xml:space="preserve">Vlera e ekspozimit </t>
  </si>
  <si>
    <t>Ndarja e ekspozimeve subjekt i ponderimit me rrezik, sipas peshave të rrezikut</t>
  </si>
  <si>
    <t>Vlera e ekspozimit e ponderuar me rrezik për rastet e tjera (pesha e rrezikut 1250%)</t>
  </si>
  <si>
    <t>Vlera e ekspozimit e ponderuar me rrezik metoda SEC-SA</t>
  </si>
  <si>
    <t xml:space="preserve">Rregullime të vlerës së ekspozimit të ponderuar me rrezik për mospërputhjet në maturitet  
</t>
  </si>
  <si>
    <t xml:space="preserve">Rregullime të vlerës së ekspozimit kur banka nuk plotëson kёrkesat e parashikuara në nënkreun III të kreut V të rregullores </t>
  </si>
  <si>
    <t>Vlera e ekspozimit e ponderuar me rrezik para aplikimit të peshës maksimale të rrezikut</t>
  </si>
  <si>
    <t>(-) Reduktime për shkak të peshës maksimale të rrezikut</t>
  </si>
  <si>
    <t>(-) Reduktime për shkak të aplikimit të kërkesës maksimale për kapital</t>
  </si>
  <si>
    <t>Shuma totale e ekspozimit e ponderuar me rrezik</t>
  </si>
  <si>
    <t xml:space="preserve">Zëra memorandumi:
shuma totale e ekspozimit e ponderuar me rrezik që i korrespondon flukseve dalëse nga titullzimet tek klasat e tjera të ekspozimeve 
</t>
  </si>
  <si>
    <t xml:space="preserve">(-) Mbrojtja e financuar e kredisë (Cva)
</t>
  </si>
  <si>
    <t xml:space="preserve"> (-) Totali i flukseve dalëse </t>
  </si>
  <si>
    <t xml:space="preserve">Vlera nominale (notional) e mbajtur ose e riblerë e mbrojtjes së kredisë </t>
  </si>
  <si>
    <t xml:space="preserve">Ekspozimi origjinal para faktorëve të konvertimit </t>
  </si>
  <si>
    <t>(-) Mbrojtja e pafinancuar e kredisë: Vlera e rregulluar (Ga)</t>
  </si>
  <si>
    <t>(-) Mbrojtja e financuar e kredisë</t>
  </si>
  <si>
    <t xml:space="preserve">Zëvendësimi i ekspozimeve si rezultat i TZK </t>
  </si>
  <si>
    <t>nga e cila: subjekt i një faktori konvertimi prej 0%</t>
  </si>
  <si>
    <t xml:space="preserve">(-) Rregullime specifike të rrezikut të kredisë të ekspozimeve bazë </t>
  </si>
  <si>
    <t xml:space="preserve">(-) Vlera e ekspozimit që zbritet nga kapitali rregullator </t>
  </si>
  <si>
    <t>Vlera e ekspozimit subjekt i ponderimit me rrezik</t>
  </si>
  <si>
    <t>Sipas metodës SEC-SA</t>
  </si>
  <si>
    <t>Nga të cilat: titullzime sintetike</t>
  </si>
  <si>
    <t xml:space="preserve">Vlera e rregulluar e mbrojtjes së pafinancuar të kredisë (G*)                                      </t>
  </si>
  <si>
    <t>(-) Totali i flukseve dalëse</t>
  </si>
  <si>
    <t>Totali i flukseve hyrëse</t>
  </si>
  <si>
    <t xml:space="preserve">Pesha e rrezikut   =&lt; 20% </t>
  </si>
  <si>
    <t xml:space="preserve"> Pesha e rrezikut  &gt;20% - 50% </t>
  </si>
  <si>
    <t xml:space="preserve"> Pesha e rrezikut            &gt; 50%  - 100%</t>
  </si>
  <si>
    <t xml:space="preserve">  Pesha e rrezikut          &gt; 100% - 1250%</t>
  </si>
  <si>
    <t>Pesha e rrezikut 1250% (W e panjohur)</t>
  </si>
  <si>
    <t>Pesha e rrezikut 1250% (Të tjera)</t>
  </si>
  <si>
    <t>070=050-060</t>
  </si>
  <si>
    <t>200=180-190</t>
  </si>
  <si>
    <t>Ekspozimi total</t>
  </si>
  <si>
    <t xml:space="preserve">      Pozicione titullzimi </t>
  </si>
  <si>
    <t xml:space="preserve">      Pozicione rititullzimi </t>
  </si>
  <si>
    <t>Origjinuesi: Ekspozimi total</t>
  </si>
  <si>
    <t xml:space="preserve">Pozicione titullzimi: Zërat në bilanc </t>
  </si>
  <si>
    <t xml:space="preserve">Pozicione titullzimi: Zërat jashtë bilancit dhe derivativët </t>
  </si>
  <si>
    <t>Pozicione rititullzimi</t>
  </si>
  <si>
    <t>Investuesi: Ekspozimi total</t>
  </si>
  <si>
    <t>0100</t>
  </si>
  <si>
    <t>0110</t>
  </si>
  <si>
    <t>0120</t>
  </si>
  <si>
    <t xml:space="preserve">Sponsori: Ekspozimi Total </t>
  </si>
  <si>
    <t>0130</t>
  </si>
  <si>
    <t>0140</t>
  </si>
  <si>
    <t>0150</t>
  </si>
  <si>
    <t>CR SEC ERBA  - Titullzimi</t>
  </si>
  <si>
    <t xml:space="preserve">(-) Teknikat e zbutjes së rrezikut të kredisë që prekin vlerën e ekspozimit: Vlera e rregulluar me mbrojtjen e financuar të kredisë, sipas metodës gjithëpërfshirëse të kolateralit financiar </t>
  </si>
  <si>
    <t>Ndarja e ekspozimeve subjekt i ponderimit me rrezik sipas peshave të rrezikut</t>
  </si>
  <si>
    <t>Shumat e ekspozimeve të ponderuara me rrezik</t>
  </si>
  <si>
    <t xml:space="preserve">Rregullime të vlerës së ekspozimit të ponderuar me rrezik për mospërputhjet në maturitet 
</t>
  </si>
  <si>
    <t xml:space="preserve">Zëra memorandumi:
shuma totale e ekspozimit e ponderuar me rrezik që i korrespondon flukseve dalëse nga titullzimet tek klasat e tjera të ekspozimeve </t>
  </si>
  <si>
    <t xml:space="preserve">(-) Vlera e ekspozimit e zbritur nga kapitali rregullator  </t>
  </si>
  <si>
    <t xml:space="preserve">Klasat e cilësisë së kredisë (KCK) sipas vlerësimit afatshkurtër </t>
  </si>
  <si>
    <t>Klasat e cilësisë së kredisë (KCK) sipas vlerësimit afatgjatë</t>
  </si>
  <si>
    <t>Vlera e ekspozimit e ponderuar me rrezik</t>
  </si>
  <si>
    <t>Ndarë sipas arsyes për aplikimin e metodës SEC-ERBA</t>
  </si>
  <si>
    <t>KCK 1</t>
  </si>
  <si>
    <t>KCK 2</t>
  </si>
  <si>
    <t>KCK 3</t>
  </si>
  <si>
    <t xml:space="preserve">Gjithë vlerësimet e tjera </t>
  </si>
  <si>
    <t>KCK 4</t>
  </si>
  <si>
    <t>KCK 5</t>
  </si>
  <si>
    <t>KCK 6</t>
  </si>
  <si>
    <t>KCK 7</t>
  </si>
  <si>
    <t>KCK 8</t>
  </si>
  <si>
    <t>KCK 9</t>
  </si>
  <si>
    <t>KCK 10</t>
  </si>
  <si>
    <t>KCK 11</t>
  </si>
  <si>
    <t>KCK 12</t>
  </si>
  <si>
    <t>KCK 13</t>
  </si>
  <si>
    <t>KCK 14</t>
  </si>
  <si>
    <t>KCK 15</t>
  </si>
  <si>
    <t>KCK 16</t>
  </si>
  <si>
    <t>KCK 17</t>
  </si>
  <si>
    <t>Kredi për automjete, leasing automjetesh dhe leasing pajisjesh</t>
  </si>
  <si>
    <t>Mundësia e aplikimit të metodës SEC-ERBA</t>
  </si>
  <si>
    <t xml:space="preserve">Pozicionet sipas nenit 109, pika 2, shkronja "a" e rregullores </t>
  </si>
  <si>
    <t xml:space="preserve">Pozicionet sipas nenit 109, pika 4 të rregullores </t>
  </si>
  <si>
    <t>Përdorimi i hierarkisë së metodave</t>
  </si>
  <si>
    <t xml:space="preserve">200=180-190 </t>
  </si>
  <si>
    <t>0160</t>
  </si>
  <si>
    <t>Ndarja e ekspozimeve subjekt i ponderimit me rrezik sipas klasave të rrezikut: afatshkurtër</t>
  </si>
  <si>
    <t>0170</t>
  </si>
  <si>
    <t>0180</t>
  </si>
  <si>
    <t>0190</t>
  </si>
  <si>
    <t>0200</t>
  </si>
  <si>
    <t>Të gjitha vlerësimet e tjera dhe ato të pavlerësuara</t>
  </si>
  <si>
    <t>0210</t>
  </si>
  <si>
    <t>Ndarja e ekspozimeve subjekt i ponderimit me rrezik sipas klasave të rrezikut: afatgjatë</t>
  </si>
  <si>
    <t>0220</t>
  </si>
  <si>
    <t>0230</t>
  </si>
  <si>
    <t>0240</t>
  </si>
  <si>
    <t>0250</t>
  </si>
  <si>
    <t>0260</t>
  </si>
  <si>
    <t>0270</t>
  </si>
  <si>
    <t>0280</t>
  </si>
  <si>
    <t>0290</t>
  </si>
  <si>
    <t>0300</t>
  </si>
  <si>
    <t>0310</t>
  </si>
  <si>
    <t>0320</t>
  </si>
  <si>
    <t>0330</t>
  </si>
  <si>
    <t>0340</t>
  </si>
  <si>
    <t>0350</t>
  </si>
  <si>
    <t>0360</t>
  </si>
  <si>
    <t>0370</t>
  </si>
  <si>
    <t>0380</t>
  </si>
  <si>
    <t>0390</t>
  </si>
  <si>
    <t>Rreziku i pozicionit të titujve të kapitalit</t>
  </si>
  <si>
    <t>Rreziku i shlyerjes</t>
  </si>
  <si>
    <t xml:space="preserve">Rreziku i investimeve ne mallra </t>
  </si>
  <si>
    <t xml:space="preserve">Rreziku i kursit te këmbimit </t>
  </si>
  <si>
    <t>Metoda standarde për rrezikun specifik të titullzimeve</t>
  </si>
  <si>
    <t>Metoda standarde për rrezikun specifik të portofolit të tregtueshëm të korreluar</t>
  </si>
  <si>
    <t>Rreziku i pozicionit të titujve të borxhit USD</t>
  </si>
  <si>
    <t>Rreziku i pozicionit të titujve të borxhit EUR</t>
  </si>
  <si>
    <t>Rreziku i pozicionit të titujve të borxhit ALL</t>
  </si>
  <si>
    <t>Rreziku i pozicionit të titujve të borxhit të tjera monedha</t>
  </si>
  <si>
    <t>Rreziku i pozicionit të titujve të borxhit Total</t>
  </si>
  <si>
    <t xml:space="preserve">MKR SA TDI - Rreziku i pozicionit të titujve të borxhit (USD) </t>
  </si>
  <si>
    <t xml:space="preserve">Titujt e borxhit në librin e tregtueshem </t>
  </si>
  <si>
    <t>Tituj te borxhit sipas kategorise së tretë, të tabelës 22, të Rregullores së RMK</t>
  </si>
  <si>
    <t>Kërkesa për kapital për pozicionet e titullzuara</t>
  </si>
  <si>
    <t xml:space="preserve">Kërkesa për kapital për portofolin e tregtueshëm të korreluar </t>
  </si>
  <si>
    <t xml:space="preserve">MKR SA TDI - Rreziku i pozicionit të titujve të borxhit (EUR) </t>
  </si>
  <si>
    <t xml:space="preserve">MKR SA TDI - Rreziku i pozicionit të titujve të borxhit (ALL) </t>
  </si>
  <si>
    <t xml:space="preserve">MKR SA TDI - Rreziku i pozicionit të titujve të borxhit (Total) </t>
  </si>
  <si>
    <t xml:space="preserve">MKR SA EQU - Rreziku i pozicionit në tituj të kapitalit </t>
  </si>
  <si>
    <t>Tituj të kapitalit në librin e tregtueshëm</t>
  </si>
  <si>
    <t xml:space="preserve">CR TB SETT - Rreziku i shlyerjes </t>
  </si>
  <si>
    <t xml:space="preserve">Transaksione të pashlyera me çmimin e shlyerjes  </t>
  </si>
  <si>
    <t>Ekspozimi si rezultat i diferencës në çmim për transaksionet e pashlyera</t>
  </si>
  <si>
    <t>Kërkesa për kapital</t>
  </si>
  <si>
    <t>Totali i ekspozimeve i ponderuar me rrezik</t>
  </si>
  <si>
    <t xml:space="preserve"> Totali i transaksioneve të pashlyera në librin e bankës </t>
  </si>
  <si>
    <t>Transaksione të pashlyera deri në 4 ditë (faktor 0 %)</t>
  </si>
  <si>
    <t>Transaksione të pashlyera ndërmjet 5 dhe 15 ditësh (faktor 8%)</t>
  </si>
  <si>
    <t>Transaksione të pashlyera ndërmjet 16 dhe 30 ditësh (faktor 50%)</t>
  </si>
  <si>
    <t>Transaksione të pashlyera ndërmjet 31 dhe 45 ditësh (faktor 75%)</t>
  </si>
  <si>
    <t>Transaksione të pashlyera mbi 46 ditë e më tepër (faktor 100%)</t>
  </si>
  <si>
    <t xml:space="preserve"> Totali i transaksioneve të pashlyera në librin e tregtueshëm </t>
  </si>
  <si>
    <t>Transaksione të pashlyera ndërmjet 16 dhe 30 ditësh  (faktor 50%)</t>
  </si>
  <si>
    <t>Transaksione të pashlyera ndërmjet 31 dhe 45 ditësh  (faktor 75%)</t>
  </si>
  <si>
    <t xml:space="preserve">MKR SA COM (Commodities) - Rreziku i investimeve në mallra </t>
  </si>
  <si>
    <t>Pozicioni Neto</t>
  </si>
  <si>
    <t xml:space="preserve">Pozicione subjekt i kërkesës për kapital </t>
  </si>
  <si>
    <t>Kërkesa për kapital 
(%)</t>
  </si>
  <si>
    <t>Pozicionet e ponderuara me rrezik</t>
  </si>
  <si>
    <t>Pozicionet totale në mallra</t>
  </si>
  <si>
    <t>Metale të çmuara (përveç arit)</t>
  </si>
  <si>
    <t>Metale bazë (zink, bakër, etj)</t>
  </si>
  <si>
    <t>Produkte bujqësore (softs)</t>
  </si>
  <si>
    <t>Nga të cilat produkte energjitike (naftë, benzinë)</t>
  </si>
  <si>
    <t xml:space="preserve">Metoda e bazuar në segmentet e maturitetit </t>
  </si>
  <si>
    <t>Extended maturity ladder approach</t>
  </si>
  <si>
    <t>Metoda e thjeshtë:  Të gjitha pozicionet</t>
  </si>
  <si>
    <t xml:space="preserve">Scenario matrix approach </t>
  </si>
  <si>
    <t xml:space="preserve">MKR SA FX - Rreziku i kursit të këmbimit </t>
  </si>
  <si>
    <t>Kodi i monedhës</t>
  </si>
  <si>
    <t xml:space="preserve">Te gjitha pozicionet </t>
  </si>
  <si>
    <t xml:space="preserve">Pozicione me trajtim preferencial </t>
  </si>
  <si>
    <t>Ekspozimet e ponderuara me rrezik</t>
  </si>
  <si>
    <t xml:space="preserve">Pozicionet totale në monedhë të huaj </t>
  </si>
  <si>
    <t>Monedhat me korrelacion të fortë</t>
  </si>
  <si>
    <t>Të gjitha monedhat (duke përfshirë investimet në SIK të trajtuara si monedhë e vecantë)</t>
  </si>
  <si>
    <t>=if(and($F$12&gt;$G$12;$F$12&gt;'F30'!$d$7*2%);$F14*8%;if(and($G$12&gt;$F$12;$G$12&gt;'F30'!$d$7*2%);$G14*8%;0)</t>
  </si>
  <si>
    <t>=if(and($F$12&gt;$G$12;$F$12&gt;'F30'!$d$7*2%);$F15*8%;if(and($G$12&gt;$F$12;$G$12&gt;'F30'!$d$7*2%);$G15*8%;0)</t>
  </si>
  <si>
    <t xml:space="preserve">Metoda delta plus - kerkesa shtesë për rrezikun gamma  </t>
  </si>
  <si>
    <t xml:space="preserve">Ndarja e pozicioneve sipas llojit të instrumentit </t>
  </si>
  <si>
    <t xml:space="preserve">Instrumenta financiare </t>
  </si>
  <si>
    <t xml:space="preserve">Zëra jashtë bilancit </t>
  </si>
  <si>
    <t xml:space="preserve">Derivative </t>
  </si>
  <si>
    <t xml:space="preserve">Pozicionet në valuta të ndryshme </t>
  </si>
  <si>
    <t>Peso Argjentinas</t>
  </si>
  <si>
    <t>ARS</t>
  </si>
  <si>
    <t>Dollar Australian</t>
  </si>
  <si>
    <t>Real Brazilian</t>
  </si>
  <si>
    <t>BRL</t>
  </si>
  <si>
    <t>Lev Bullgar</t>
  </si>
  <si>
    <t>Dollar Kanadez</t>
  </si>
  <si>
    <t>Koruna Ceke</t>
  </si>
  <si>
    <t>Krona Daneze</t>
  </si>
  <si>
    <t>Paundi Egjiptian</t>
  </si>
  <si>
    <t>EGP</t>
  </si>
  <si>
    <t>Paundi Britanik</t>
  </si>
  <si>
    <t>Forint Hungarez</t>
  </si>
  <si>
    <t>Yen Japonez</t>
  </si>
  <si>
    <t>Lata Letoneze</t>
  </si>
  <si>
    <t>LVL</t>
  </si>
  <si>
    <t>Lita Lituaniane</t>
  </si>
  <si>
    <t>LTL</t>
  </si>
  <si>
    <t>Denar Maqedonas</t>
  </si>
  <si>
    <t>Peso Meksikan</t>
  </si>
  <si>
    <t>MXN</t>
  </si>
  <si>
    <t>Zloti Polak</t>
  </si>
  <si>
    <t>PLN</t>
  </si>
  <si>
    <t>Leu Rumun</t>
  </si>
  <si>
    <t>RON</t>
  </si>
  <si>
    <t>Rubla Ruse</t>
  </si>
  <si>
    <t>Dinar Serb</t>
  </si>
  <si>
    <t>RSD</t>
  </si>
  <si>
    <t>Krona Suedeze</t>
  </si>
  <si>
    <t>Franga Zviceriane</t>
  </si>
  <si>
    <t>Lira Turke</t>
  </si>
  <si>
    <t>Hryvnia Ukrainase</t>
  </si>
  <si>
    <t>UAH</t>
  </si>
  <si>
    <t>Dollar Amerikan</t>
  </si>
  <si>
    <t>Krona Islandës</t>
  </si>
  <si>
    <t>ISK</t>
  </si>
  <si>
    <t>Krone Norvegjeze</t>
  </si>
  <si>
    <t xml:space="preserve">MKR SA SEC - Metoda Standarde për rrezikun specifik të titullzimeve </t>
  </si>
  <si>
    <t>TË GJITHË POZICIONET</t>
  </si>
  <si>
    <t>(-) POZICIONET QË ZBRITEN NGA KAPITALI</t>
  </si>
  <si>
    <t>POZICIONET NETO</t>
  </si>
  <si>
    <t xml:space="preserve">NDARJA E POZICIONEVE NETO (NË BLERJE) SIPAS PESHAVE TË RREZIKUT  </t>
  </si>
  <si>
    <t xml:space="preserve">NDARJA E POZICIONEVE NETO (NË SHITJE) SIPAS PESHAVE TË RREZIKUT </t>
  </si>
  <si>
    <t xml:space="preserve">NDARJA E POZICIONEVE NETO SIPAS METODAVE </t>
  </si>
  <si>
    <t xml:space="preserve">EFEKTI I PËRGJITHSHËM (RREGULLIM) KUR BANKA NUK PLOTËSON KËRKESAT E PARASHIKUARA NË KREUN V/NËNKREU III TË RREGULLORES  </t>
  </si>
  <si>
    <r>
      <t>PËRPARA KUFIRIT MAKSIMAL (</t>
    </r>
    <r>
      <rPr>
        <b/>
        <i/>
        <sz val="9"/>
        <rFont val="Calibri"/>
        <family val="2"/>
        <scheme val="minor"/>
      </rPr>
      <t>CAP</t>
    </r>
    <r>
      <rPr>
        <b/>
        <sz val="9"/>
        <rFont val="Calibri"/>
        <family val="2"/>
        <scheme val="minor"/>
      </rPr>
      <t>)</t>
    </r>
  </si>
  <si>
    <r>
      <t>PAS KUFIRIT MAKSIMAL (</t>
    </r>
    <r>
      <rPr>
        <b/>
        <i/>
        <sz val="9"/>
        <rFont val="Calibri"/>
        <family val="2"/>
        <scheme val="minor"/>
      </rPr>
      <t>CAP</t>
    </r>
    <r>
      <rPr>
        <b/>
        <sz val="9"/>
        <rFont val="Calibri"/>
        <family val="2"/>
        <scheme val="minor"/>
      </rPr>
      <t xml:space="preserve">) / KËRKESA TOTALE PËR KAPITAL </t>
    </r>
  </si>
  <si>
    <t>NË BLERJE</t>
  </si>
  <si>
    <t>NË SHITJE</t>
  </si>
  <si>
    <t>(-) NË BLERJE</t>
  </si>
  <si>
    <t>(-) NË SHITJE</t>
  </si>
  <si>
    <t>[0 - 10%[</t>
  </si>
  <si>
    <t>[10 - 12%[</t>
  </si>
  <si>
    <t>[12 - 20%[</t>
  </si>
  <si>
    <t>[20 - 40%[</t>
  </si>
  <si>
    <t>[40 - 100%[</t>
  </si>
  <si>
    <t>[100 - 150%[</t>
  </si>
  <si>
    <t>[150 - 200%[</t>
  </si>
  <si>
    <t>[200 - 225%[</t>
  </si>
  <si>
    <t>[225 - 250%[</t>
  </si>
  <si>
    <t>[250 - 300%[</t>
  </si>
  <si>
    <t>[300 - 350%[</t>
  </si>
  <si>
    <t>[350 - 425%[</t>
  </si>
  <si>
    <t>[425 - 500%[</t>
  </si>
  <si>
    <t>[500 - 650%[</t>
  </si>
  <si>
    <t>[650 - 750%[</t>
  </si>
  <si>
    <t>[750 - 850%[</t>
  </si>
  <si>
    <t>[850 - 1250%[</t>
  </si>
  <si>
    <t>SEC-SA</t>
  </si>
  <si>
    <t>SEC-ERBA</t>
  </si>
  <si>
    <t>TË TJERA (Peshë Rreziku=1250%)</t>
  </si>
  <si>
    <t xml:space="preserve">POZICIONET NETO TË PONDERUARA NË BLERJE </t>
  </si>
  <si>
    <t xml:space="preserve">POZICIONET NETO TË PONDERUARA NË SHITJE </t>
  </si>
  <si>
    <t>0010</t>
  </si>
  <si>
    <t>0020</t>
  </si>
  <si>
    <t>0030</t>
  </si>
  <si>
    <t>0040</t>
  </si>
  <si>
    <t>0050</t>
  </si>
  <si>
    <t>0060</t>
  </si>
  <si>
    <t>0061</t>
  </si>
  <si>
    <t>0062</t>
  </si>
  <si>
    <t>0063</t>
  </si>
  <si>
    <t>0064</t>
  </si>
  <si>
    <t>0065</t>
  </si>
  <si>
    <t>0066</t>
  </si>
  <si>
    <t>0071</t>
  </si>
  <si>
    <t>0072</t>
  </si>
  <si>
    <t>0073</t>
  </si>
  <si>
    <t>0074</t>
  </si>
  <si>
    <t>0075</t>
  </si>
  <si>
    <t>0076</t>
  </si>
  <si>
    <t>0077</t>
  </si>
  <si>
    <t>0078</t>
  </si>
  <si>
    <t>0079</t>
  </si>
  <si>
    <t>0081</t>
  </si>
  <si>
    <t>0082</t>
  </si>
  <si>
    <t>0083</t>
  </si>
  <si>
    <t>0085</t>
  </si>
  <si>
    <t>0086</t>
  </si>
  <si>
    <t>0087</t>
  </si>
  <si>
    <t>0088</t>
  </si>
  <si>
    <t>0089</t>
  </si>
  <si>
    <t>0091</t>
  </si>
  <si>
    <t>0092</t>
  </si>
  <si>
    <t>0093</t>
  </si>
  <si>
    <t>0094</t>
  </si>
  <si>
    <t>0095</t>
  </si>
  <si>
    <t>0096</t>
  </si>
  <si>
    <t>0097</t>
  </si>
  <si>
    <t>0098</t>
  </si>
  <si>
    <t>0099</t>
  </si>
  <si>
    <t>0101</t>
  </si>
  <si>
    <t>0102</t>
  </si>
  <si>
    <t>0103</t>
  </si>
  <si>
    <t>0104</t>
  </si>
  <si>
    <t>0403</t>
  </si>
  <si>
    <t>0404</t>
  </si>
  <si>
    <t>0406</t>
  </si>
  <si>
    <t>0530</t>
  </si>
  <si>
    <t>0540</t>
  </si>
  <si>
    <t>0570</t>
  </si>
  <si>
    <t>0601</t>
  </si>
  <si>
    <t xml:space="preserve">Nga të cilat: Rititullzime </t>
  </si>
  <si>
    <t>Pozicione titullzimi</t>
  </si>
  <si>
    <t>0070</t>
  </si>
  <si>
    <t>0080</t>
  </si>
  <si>
    <t>0090</t>
  </si>
  <si>
    <t xml:space="preserve">EMRI I FORMULARIT: </t>
  </si>
  <si>
    <t xml:space="preserve">MKR SA CTP - Metoda Standarde për rrezikun specifik të portofolit të tregtueshëm të korreluar </t>
  </si>
  <si>
    <t xml:space="preserve">PERIODICITETI: </t>
  </si>
  <si>
    <t xml:space="preserve">NDARJA E POZICIONEVE NETO (NË BLERJE) SIPAS PESHAVE TË RREZIKUT </t>
  </si>
  <si>
    <t>NDARJA E POZICIONEVE NETO (NË SHITJE) SIPAS PESHAVE TË RREZIKUT</t>
  </si>
  <si>
    <t>NDARJA E POZICIONEVE NETO SIPAS METODËS</t>
  </si>
  <si>
    <r>
      <t>PËRPARA KUFIRIT MAKSIMAL (</t>
    </r>
    <r>
      <rPr>
        <b/>
        <i/>
        <sz val="9"/>
        <rFont val="Calibri "/>
      </rPr>
      <t>CAP</t>
    </r>
    <r>
      <rPr>
        <b/>
        <sz val="9"/>
        <rFont val="Calibri "/>
      </rPr>
      <t>)</t>
    </r>
  </si>
  <si>
    <r>
      <t>PAS KUFIRIT MAKSIMAL (</t>
    </r>
    <r>
      <rPr>
        <b/>
        <i/>
        <sz val="9"/>
        <rFont val="Calibri "/>
      </rPr>
      <t>CAP</t>
    </r>
    <r>
      <rPr>
        <b/>
        <sz val="9"/>
        <rFont val="Calibri "/>
      </rPr>
      <t>)</t>
    </r>
  </si>
  <si>
    <t xml:space="preserve">KËRKESA TOTALE PËR KAPITAL </t>
  </si>
  <si>
    <t>[100 - 250%[</t>
  </si>
  <si>
    <t>[250 - 350%[</t>
  </si>
  <si>
    <t>[425 - 650%[</t>
  </si>
  <si>
    <t>[650 - 1250%[</t>
  </si>
  <si>
    <t>0410</t>
  </si>
  <si>
    <t>0420</t>
  </si>
  <si>
    <t>0430</t>
  </si>
  <si>
    <t>0440</t>
  </si>
  <si>
    <t>0450</t>
  </si>
  <si>
    <t xml:space="preserve">Pozicionet e titullzimit: </t>
  </si>
  <si>
    <t>Pozicione të tjera CTP</t>
  </si>
  <si>
    <r>
      <t xml:space="preserve">DERIVATET E KREDISË </t>
    </r>
    <r>
      <rPr>
        <b/>
        <i/>
        <sz val="9"/>
        <rFont val="Calibri "/>
      </rPr>
      <t>NTH-TO-DEFAULT</t>
    </r>
    <r>
      <rPr>
        <b/>
        <sz val="9"/>
        <rFont val="Calibri "/>
      </rPr>
      <t>:</t>
    </r>
  </si>
  <si>
    <r>
      <t>Derivativët e kredisë nth</t>
    </r>
    <r>
      <rPr>
        <i/>
        <sz val="9"/>
        <rFont val="Calibri "/>
      </rPr>
      <t>-to-default</t>
    </r>
    <r>
      <rPr>
        <sz val="9"/>
        <rFont val="Calibri "/>
      </rPr>
      <t xml:space="preserve"> </t>
    </r>
  </si>
  <si>
    <t>&gt; 1 ≤ 2 (1,9 për kupon më të ulët se 3%) vite</t>
  </si>
  <si>
    <t>&gt; 3 ≤ 4 (&gt; 2,8 ≤ 3,6 për kupon më të ulët se 3%) vite</t>
  </si>
  <si>
    <t>&gt; 4 ≤ 5    (&gt; 3,6 ≤ 4,3 për kupon më të ulët se 3%) vite</t>
  </si>
  <si>
    <t>&gt; 5 ≤ 7     (&gt; 4,3 ≤ 5,7 për kupon më të ulët se 3%) vite</t>
  </si>
  <si>
    <t>&gt; 7 ≤ 10   (&gt; 5,7 ≤ 7,3 për kupon më të ulët se 3%) vite</t>
  </si>
  <si>
    <t>&gt; 10 ≤ 15 (&gt; 7,3 ≤ 9,3 për kupon më të ulët se 3%) vite</t>
  </si>
  <si>
    <t>&gt; 15 ≤ 20 (&gt; 9,3 ≤ 10,6 për kupon më të ulët se 3%) vite</t>
  </si>
  <si>
    <t>&gt; 20         (&gt; 10,6 ≤ 12,0 për kupon më të ulët se 3%) vite</t>
  </si>
  <si>
    <t xml:space="preserve">                 (&gt; 12,0 ≤ 20,0  për kupon më të ulët se 3%) vite</t>
  </si>
  <si>
    <t xml:space="preserve">                 (&gt; 20 për kupon më të ulët se 3%) vite</t>
  </si>
  <si>
    <t xml:space="preserve">Kërkesa për kapital për instrumentat e borxhit jo të titullzuar </t>
  </si>
  <si>
    <t xml:space="preserve">Përqasje e veçantë për pozicionet në SIK </t>
  </si>
  <si>
    <t>Aksione të tjera përveç atyre të përcaktuara në rreshtin 030</t>
  </si>
  <si>
    <t>OPR - Rreziku Operacional</t>
  </si>
  <si>
    <t xml:space="preserve">Aktiviteti bankar </t>
  </si>
  <si>
    <t xml:space="preserve">Treguesi </t>
  </si>
  <si>
    <t xml:space="preserve">Kredi dhe paradhënie (Në rast të aplikimit të metodës standarte të avancuar)
</t>
  </si>
  <si>
    <t>VITI-3</t>
  </si>
  <si>
    <t>VITI-2</t>
  </si>
  <si>
    <t>VITI I FUNDIT</t>
  </si>
  <si>
    <t>071</t>
  </si>
  <si>
    <r>
      <t>1. TOTALI I AKTIVITETEVE BANKARE SUBJEKT I METOD</t>
    </r>
    <r>
      <rPr>
        <b/>
        <sz val="9"/>
        <rFont val="Calibri"/>
        <family val="2"/>
      </rPr>
      <t>Ë</t>
    </r>
    <r>
      <rPr>
        <b/>
        <sz val="9"/>
        <rFont val="Calibri"/>
        <family val="2"/>
        <scheme val="minor"/>
      </rPr>
      <t>S SË TREGUESIT BAZIK (BIA)</t>
    </r>
  </si>
  <si>
    <t xml:space="preserve">2. TOTALI I AKTIVITETEVE BANKARE SUBJEKT I METODAVE STANDARTE (STA) / STANDARTE ALTERNATIVE (ASA) </t>
  </si>
  <si>
    <t>Subjekt i metodës standarte:</t>
  </si>
  <si>
    <t>FINANCAT E KORPORATAVE (CF)</t>
  </si>
  <si>
    <t>TREGTIMI DHE SHITJET (TS)</t>
  </si>
  <si>
    <t>Broker me Pakice (RBr)</t>
  </si>
  <si>
    <t>BANKINGU TREGTAR(CB)</t>
  </si>
  <si>
    <t>BANKINGU ME PAKICË (RB)</t>
  </si>
  <si>
    <t>PAGESAT DHE SHLYERJET (PS)</t>
  </si>
  <si>
    <t>SHËRBIMET E AGJENCISË (AS)</t>
  </si>
  <si>
    <t>MENAXHIMI I ASETEVE (AM)</t>
  </si>
  <si>
    <t>Subjekt i metodës standarte të avancuar:</t>
  </si>
  <si>
    <t>BANKINGU TREGTAR (CB)</t>
  </si>
  <si>
    <t>BANKINGU ME PAKICE (RB)</t>
  </si>
  <si>
    <t xml:space="preserve">Përqasja AMA </t>
  </si>
  <si>
    <t>MBULIMI ME LIKUIDITET - FLUKSET DALËSE - TOTAL</t>
  </si>
  <si>
    <t xml:space="preserve">MBULIMI ME LIKUIDITET - FLUKSET DALËSE - MONEDHA TË HUAJA TË RËNDËSISHME </t>
  </si>
  <si>
    <t>MBULIMI ME LIKUIDITET - FLUKSET DALËSE - ALL</t>
  </si>
  <si>
    <t>MBULIMI ME LIKUIDITET - FLUKSET DALËSE - EUR</t>
  </si>
  <si>
    <t>MBULIMI ME LIKUIDITET - FLUKSET DALËSE - USD</t>
  </si>
  <si>
    <t>MBULIMI ME LIKUIDITET - FLUKSET HYRËSE - TOTAL</t>
  </si>
  <si>
    <t xml:space="preserve">MBULIMI ME LIKUIDITET - FLUKSET HYRËSE - MONEDHA TË HUAJA TË RËNDËSISHME </t>
  </si>
  <si>
    <t>MBULIMI ME LIKUIDITET - FLUKSET HYRËSE - ALL</t>
  </si>
  <si>
    <t>MBULIMI ME LIKUIDITET - FLUKSET HYRËSE - EUR</t>
  </si>
  <si>
    <t>MBULIMI ME LIKUIDITET - FLUKSET HYRËSE - USD</t>
  </si>
  <si>
    <t>MBULIMI ME LIKUIDITET - COLLATERAL SWAPS - TOTAL</t>
  </si>
  <si>
    <t xml:space="preserve">MBULIMI ME LIKUIDITET - COLLATERAL SWAPS - MONEDHA TË HUAJA TË RËNDËSISHME </t>
  </si>
  <si>
    <t>MBULIMI ME LIKUIDITET - COLLATERAL SWAPS - ALL</t>
  </si>
  <si>
    <t>MBULIMI ME LIKUIDITET - COLLATERAL SWAPS - EUR</t>
  </si>
  <si>
    <t>MBULIMI ME LIKUIDITET - COLLATERAL SWAPS - USD</t>
  </si>
  <si>
    <t>MBULIMI ME LIKUIDITET - PËRLLOGARITJET - TOTAL</t>
  </si>
  <si>
    <t xml:space="preserve">MBULIMI ME LIKUIDITET - PËRLLOGARITJET - MONEDHA TË HUAJA TË RËNDËSISHME </t>
  </si>
  <si>
    <t>MBULIMI ME LIKUIDITET - PËRLLOGARITJET - ALL</t>
  </si>
  <si>
    <t>MBULIMI ME LIKUIDITET - PËRLLOGARITJET - EUR</t>
  </si>
  <si>
    <t>MBULIMI ME LIKUIDITET - PËRLLOGARITJET - USD</t>
  </si>
  <si>
    <t>Aktive Likuide- pasive afatshkurtra</t>
  </si>
  <si>
    <t>Mbulimi me likuiditet- Aktive Likuide- ALL</t>
  </si>
  <si>
    <t>Mbulimi me likuiditet- Aktive Likuide- EUR</t>
  </si>
  <si>
    <t>Mbulimi me likuiditet- Aktive Likuide- USD</t>
  </si>
  <si>
    <t>Mbulimi me likuiditet- Aktive Likuide- Total</t>
  </si>
  <si>
    <t xml:space="preserve">Mbulimi me likuiditet- Aktive Likuide- Monedha të huaja </t>
  </si>
  <si>
    <t>Mbulimi me likuiditet - Flukset Dalëse - Total</t>
  </si>
  <si>
    <t xml:space="preserve">Mbulimi me likuiditet - Flukset Dalëse - Monedha të huaja </t>
  </si>
  <si>
    <t>Mbulimi me likuiditet - Flukset Dalëse - ALL</t>
  </si>
  <si>
    <t>Mbulimi me likuiditet - Flukset Dalëse - EUR</t>
  </si>
  <si>
    <t>Mbulimi me likuiditet - Flukset Dalëse - USD</t>
  </si>
  <si>
    <t>Mbulimi me likuiditet -Flukset Hyrëse - Total</t>
  </si>
  <si>
    <t xml:space="preserve">Mbulimi me likuiditet -Flukset Hyrëse - Monedha të huaja </t>
  </si>
  <si>
    <t>Mbulimi me likuiditet -Flukset Hyrëse - ALL</t>
  </si>
  <si>
    <t>Mbulimi me likuiditet -Flukset Hyrëse - EUR</t>
  </si>
  <si>
    <t>Mbulimi me likuiditet -Flukset Hyrëse - USD</t>
  </si>
  <si>
    <t>Mbulimi me likuiditet - kolateral SWAPS - Total</t>
  </si>
  <si>
    <t xml:space="preserve">Mbulimi me likuiditet - kolateral SWAPS - Monedha të huaja </t>
  </si>
  <si>
    <t>Mbulimi me likuiditet - kolateral SWAPS - ALL</t>
  </si>
  <si>
    <t>Mbulimi me likuiditet - kolateral SWAPS - EUR</t>
  </si>
  <si>
    <t>Mbulimi me likuiditet - kolateral SWAPS - USD</t>
  </si>
  <si>
    <t>Mbulimi me likuiditet - Përllogaritjet - Total</t>
  </si>
  <si>
    <t xml:space="preserve">Mbulimi me likuiditet - Përllogaritjet - Monedha të huaja </t>
  </si>
  <si>
    <t>Mbulimi me likuiditet - Përllogaritjet - ALL</t>
  </si>
  <si>
    <t>Mbulimi me likuiditet - Përllogaritjet - EUR</t>
  </si>
  <si>
    <t>Mbulimi me likuiditet - Përllogaritjet - USD</t>
  </si>
  <si>
    <t>Flukse dalëse shtesë për produkte dhe shërbime të tjera - TOTAL</t>
  </si>
  <si>
    <t>Flukse dalëse shtesë për produkte dhe shërbime të tjera - ALL</t>
  </si>
  <si>
    <t>Flukse dalëse shtesë për produkte dhe shërbime të tjera - EUR</t>
  </si>
  <si>
    <t>Flukse dalëse shtesë për produkte dhe shërbime të tjera - USD</t>
  </si>
  <si>
    <t>Mbulimi me Likuiditet</t>
  </si>
  <si>
    <t>F1 LCR - TOTAL</t>
  </si>
  <si>
    <t>MBULIMI ME LIKUIDITET - AKTIVET LIKUIDE - TOTAL</t>
  </si>
  <si>
    <t>F 1 LCR - MBULIMI ME LIKUIDITET - AKTIVET LIKUIDE - TOTAL</t>
  </si>
  <si>
    <t xml:space="preserve">Referenca </t>
  </si>
  <si>
    <t>Shuma/Vlera e tregut</t>
  </si>
  <si>
    <t>Norma standarde</t>
  </si>
  <si>
    <t>Norma e zbatuar</t>
  </si>
  <si>
    <t>Vlera sipas nenit 10 të rregullores</t>
  </si>
  <si>
    <r>
      <t xml:space="preserve">040   </t>
    </r>
    <r>
      <rPr>
        <sz val="10"/>
        <rFont val="Verdana"/>
        <family val="2"/>
      </rPr>
      <t>040=010*030</t>
    </r>
  </si>
  <si>
    <t xml:space="preserve">AKTIVET LIKUIDE TOTALE TË PARREGULLUARA </t>
  </si>
  <si>
    <t>Aktivet totale të nivelit 1 të parregulluara</t>
  </si>
  <si>
    <t>Arka (monedha dhe kartëmonedha)</t>
  </si>
  <si>
    <t>Neni 11/1/a</t>
  </si>
  <si>
    <t>Rezerva në Bankën Qendrore, deri në masën e lejuar të përdorimit të saj</t>
  </si>
  <si>
    <t>Neni 11/1/b/iii</t>
  </si>
  <si>
    <t xml:space="preserve">Aktive që përfaqësojnë pretendime ndaj ose të garantuara nga bankat qendrore </t>
  </si>
  <si>
    <t>Neni 11/1/b/i &amp; ii</t>
  </si>
  <si>
    <t>Aktive që përfaqësojnë pretendime ndaj ose të garantuara nga qeveria shqiptare (në monedhën vendase)</t>
  </si>
  <si>
    <t>Neni 11/1/c/i</t>
  </si>
  <si>
    <t>Aktive që përfaqësojnë pretendime ndaj ose të garantuara nga qeveria shqiptare (në monedhë të huaj)</t>
  </si>
  <si>
    <t>Neni 11/1/c/ii</t>
  </si>
  <si>
    <t>Aktive që përfaqësojnë pretendime ndaj ose të garantuara nga qeveritë qendrore të vendeve të huaja</t>
  </si>
  <si>
    <t>Neni 11/1/c/iii</t>
  </si>
  <si>
    <t>Aktive që përfaqësojnë pretendime ndaj ose të garantuara nga qeveritë rajonale ose autoritetet lokale në vende të huaja</t>
  </si>
  <si>
    <t>Neni 11/1/c/iv</t>
  </si>
  <si>
    <t>Aktive të njohura të qeverive qendrore ose bankave qendrore të vendeve të huaja, që nuk u është caktuar një vlerësim i cilësisë së kredisë i shkallës 1 (në monedhën vendase të atij vendi)</t>
  </si>
  <si>
    <t>Neni 11/1/d</t>
  </si>
  <si>
    <t>Aktive të njohura të qeverive qendrore ose bankave qendrore të vendeve të huaja, që nuk u është caktuar një vlerësim i cilësisë së kredisë i shkallës 1 (në monedhë të huaj)</t>
  </si>
  <si>
    <t>Neni 11/1/e</t>
  </si>
  <si>
    <t>Aktivet totale të nivelit 2 të parregulluara</t>
  </si>
  <si>
    <t>Aktivet totale të nivelit 2A të parregulluara</t>
  </si>
  <si>
    <t>Aktive që përfaqësojnë pretendime ndaj ose të garantuara nga qeveria qendrore ose banka qendrore (vend i huaj, peshë rreziku 20%)</t>
  </si>
  <si>
    <t>Neni 12/1/a</t>
  </si>
  <si>
    <t>Aktive që përfaqësojnë pretendime ndaj ose të garantuara nga qeveritë rajonale ose autoritetet lokale (vend i huaj, peshë rreziku 20%)</t>
  </si>
  <si>
    <t>Obligacione të garantuara të emetuara nga bankat e vendeve të huaja (cilësia e kredisë, shkalla 1)</t>
  </si>
  <si>
    <t>Neni 12/1/b</t>
  </si>
  <si>
    <t>Tituj borxhi të shoqërive tregtare (cilësia e kredisë, shkalla 1)</t>
  </si>
  <si>
    <t>Neni 12/1/c</t>
  </si>
  <si>
    <t>Aktivet totale të nivelit 2B të parregulluara</t>
  </si>
  <si>
    <t>1.2.2.1</t>
  </si>
  <si>
    <t>Aktive që përfaqësojnë pretendime ndaj ose të garantuara nga qeveria qendrore ose banka qendrore (vend i huaj, cilësia e kredisë të paktën shkalla 3)</t>
  </si>
  <si>
    <t>Neni 13/1/a</t>
  </si>
  <si>
    <t>1.2.2.2</t>
  </si>
  <si>
    <t>Tituj borxhi të shoqërive tregtare (cilësia e kredisë të paktën shkalla 3)</t>
  </si>
  <si>
    <t>Neni 13/1/b</t>
  </si>
  <si>
    <t>ZËRA MEMORANDUMI</t>
  </si>
  <si>
    <t xml:space="preserve">Rregullime për aktivet, në lidhje me flukset dalëse neto të likuiditetit të shkaktuara nga përfundimet e parakohshme të mbrojtjes. </t>
  </si>
  <si>
    <t>Neni 9/8/b</t>
  </si>
  <si>
    <t xml:space="preserve">Rregullime për aktivet, në lidhje me flukset hyrëse neto të likuiditetit të shkaktuara nga përfundimet e parakohshme të mbrojtjes. </t>
  </si>
  <si>
    <t>Aktive të nivelit 1/2A/2B të përjashtuara për qëllime valutore</t>
  </si>
  <si>
    <t>Aktive të nivelit 1/2A/2B të përjashtuara për qëllime operacionale, përveç se për qëllime valutore</t>
  </si>
  <si>
    <t>Neni 9</t>
  </si>
  <si>
    <t xml:space="preserve">F1 LCR - MONEDHA TË HUAJA TË RËNDËSISHME </t>
  </si>
  <si>
    <t xml:space="preserve">MBULIMI ME LIKUIDITET - AKTIVET LIKUIDE - MONEDHA TË HUAJA TË RËNDËSISHME </t>
  </si>
  <si>
    <t xml:space="preserve">F 1 LCR - MBULIMI ME LIKUIDITET - AKTIVET LIKUIDE - MONEDHA TË HUAJA TË RËNDËSISHME </t>
  </si>
  <si>
    <t>MBULIMI ME LIKUIDITET - AKTIVET LIKUIDE - ALL</t>
  </si>
  <si>
    <t>F 1 LCR - MBULIMI ME LIKUIDITET - AKTIVET LIKUIDE - ALL</t>
  </si>
  <si>
    <t>MBULIMI ME LIKUIDITET - AKTIVET LIKUIDE - EUR</t>
  </si>
  <si>
    <t>F 1 LCR - MBULIMI ME LIKUIDITET - AKTIVET LIKUIDE -EUR</t>
  </si>
  <si>
    <t>MBULIMI ME LIKUIDITET - AKTIVET LIKUIDE - USD</t>
  </si>
  <si>
    <t>F 1 LCR - MBULIMI ME LIKUIDITET - AKTIVET LIKUIDE - USD</t>
  </si>
  <si>
    <t>F2 LCR - TOTAL</t>
  </si>
  <si>
    <t>F 2 LCR - MBULIMI ME LIKUIDITET - FLUKSET DALËSE - TOTAL</t>
  </si>
  <si>
    <t>Vlera e tregut të kolateralit të dhënë</t>
  </si>
  <si>
    <t>Vlera e kolateralit të dhënë, sipas nenit 10 të rregullores</t>
  </si>
  <si>
    <t>Flukset dalëse</t>
  </si>
  <si>
    <r>
      <rPr>
        <b/>
        <sz val="10"/>
        <rFont val="Verdana"/>
        <family val="2"/>
      </rPr>
      <t xml:space="preserve">060   </t>
    </r>
    <r>
      <rPr>
        <sz val="10"/>
        <rFont val="Verdana"/>
        <family val="2"/>
      </rPr>
      <t xml:space="preserve">   060=010*050</t>
    </r>
  </si>
  <si>
    <t>FLUKSET DALËSE</t>
  </si>
  <si>
    <t>Flukse dalëse nga transaksione të pasiguruara/depozitat</t>
  </si>
  <si>
    <t>Depozita me pakicë</t>
  </si>
  <si>
    <t>Neni 20, 21</t>
  </si>
  <si>
    <t>depozita për të cilat banka është njoftuar që do të tërhiqen brenda 30 ditëve kalendarike</t>
  </si>
  <si>
    <t>Neni  21/8</t>
  </si>
  <si>
    <t>depozita, subjekt i normave më të larta të flukseve dalëse</t>
  </si>
  <si>
    <t>Neni 21/2 dhe 3</t>
  </si>
  <si>
    <t>kategoria 1</t>
  </si>
  <si>
    <t>Neni 21/3/a</t>
  </si>
  <si>
    <t>kategoria 2</t>
  </si>
  <si>
    <t>Neni 21/3/b</t>
  </si>
  <si>
    <t>depozita të qëndrueshme (pjesa e siguruar)</t>
  </si>
  <si>
    <t>Neni 20</t>
  </si>
  <si>
    <t xml:space="preserve">depozita të marra në vende të huaja ku zbatohet një normë më e lartë fluksesh dalëse  </t>
  </si>
  <si>
    <t>Neni 21/9</t>
  </si>
  <si>
    <t>depozita të tjera me pakicë</t>
  </si>
  <si>
    <t>Neni 21/1</t>
  </si>
  <si>
    <t>Depozita operacionale</t>
  </si>
  <si>
    <t>Neni 22</t>
  </si>
  <si>
    <r>
      <t>depozita që mbahen për të mundësuar shërbimin e shlyerjes (</t>
    </r>
    <r>
      <rPr>
        <i/>
        <sz val="11"/>
        <rFont val="Verdana"/>
        <family val="2"/>
      </rPr>
      <t>clearing</t>
    </r>
    <r>
      <rPr>
        <sz val="11"/>
        <rFont val="Verdana"/>
        <family val="2"/>
      </rPr>
      <t xml:space="preserve">), marrjes në kujdestari, administrimit të parave </t>
    </r>
    <r>
      <rPr>
        <i/>
        <sz val="11"/>
        <rFont val="Verdana"/>
        <family val="2"/>
      </rPr>
      <t>cash</t>
    </r>
    <r>
      <rPr>
        <sz val="11"/>
        <rFont val="Verdana"/>
        <family val="2"/>
      </rPr>
      <t>, ose shërbime të tjera të krahasueshme në kontekstin e një marrëdhënieje operacionale të krijuar më parë me bankën</t>
    </r>
  </si>
  <si>
    <t>të mbuluara nga skema e sigurimit të depozitave</t>
  </si>
  <si>
    <t>Nenet 22/1/a dhe 22/2 dhe 22/3</t>
  </si>
  <si>
    <t>të pambuluara nga skema e sigurimit të depozitave</t>
  </si>
  <si>
    <t>Nenet 22/1/a dhe 22/3</t>
  </si>
  <si>
    <t xml:space="preserve">depozita që mbahen në kontekstin e një marrëdhënieje operacionale të krijuar më parë (tjetër) nga klientë jofinanciarë </t>
  </si>
  <si>
    <t>Neni 22/1/b, 22/3 dhe 22/5</t>
  </si>
  <si>
    <t>Depozita jo-operacionale</t>
  </si>
  <si>
    <t>1.1.3.1</t>
  </si>
  <si>
    <t>depozita nga banka korrespondente dhe ofrimi i shërbimeve të ndërmjetësimit (prime brokerage)</t>
  </si>
  <si>
    <t>Neni 22/4</t>
  </si>
  <si>
    <t>1.1.3.2</t>
  </si>
  <si>
    <t>depozita nga klientët financiarë</t>
  </si>
  <si>
    <t>Neni 25/7</t>
  </si>
  <si>
    <t>1.1.3.3</t>
  </si>
  <si>
    <t xml:space="preserve">depozita nga klientë të tjerë </t>
  </si>
  <si>
    <t>1.1.3.3.1</t>
  </si>
  <si>
    <t>Neni 23/2</t>
  </si>
  <si>
    <t>1.1.3.3.2</t>
  </si>
  <si>
    <t>Neni 23/1</t>
  </si>
  <si>
    <t>Flukse dalëse shtesë</t>
  </si>
  <si>
    <t>1.1.4.1</t>
  </si>
  <si>
    <t>për garanci të ndryshme nga aktivet e nivelit 1, të vendosura për kontratat e derivativëve</t>
  </si>
  <si>
    <t>Neni 24/1</t>
  </si>
  <si>
    <t>1.1.4.2</t>
  </si>
  <si>
    <t>flukse dalëse të rëndësishme që rezultojnë nga përkeqësimi material i cilësisë së kredisë së bankës</t>
  </si>
  <si>
    <t>Neni 24/2 dhe 3</t>
  </si>
  <si>
    <t>1.1.4.3</t>
  </si>
  <si>
    <t>flukse dalëse që rezultojnë nga ndikimi i një skenari negativ të tregut mbi transaksionet derivative, transaksionet e financimit dhe kontrata të tjera të rëndësishme</t>
  </si>
  <si>
    <t>Neni 24/4</t>
  </si>
  <si>
    <t>1.1.4.4</t>
  </si>
  <si>
    <t>flukse dalëse nga kontratat e derivativëve</t>
  </si>
  <si>
    <t xml:space="preserve">Neni 24/5 </t>
  </si>
  <si>
    <t>1.1.4.5</t>
  </si>
  <si>
    <t>pozicione të shkurtra</t>
  </si>
  <si>
    <t>Neni 24/6</t>
  </si>
  <si>
    <t>1.1.4.5.1</t>
  </si>
  <si>
    <t>te mbuluara nga transaksione të garantuara të financimit nëpërmjet titujve</t>
  </si>
  <si>
    <t>1.1.4.5.2</t>
  </si>
  <si>
    <t>të tjera</t>
  </si>
  <si>
    <t>1.1.4.6</t>
  </si>
  <si>
    <t>garanci shtesë që mban banka, që mund të kërkohet në çdo kohë nga kundërpartia</t>
  </si>
  <si>
    <t>Neni 24/7/a</t>
  </si>
  <si>
    <t>1.1.4.7</t>
  </si>
  <si>
    <t>garanci që kërkohet të vendoset te kundërpartia</t>
  </si>
  <si>
    <t>Neni 24/7/b</t>
  </si>
  <si>
    <t>1.1.4.8</t>
  </si>
  <si>
    <t>garanci në formën e aktiveve likuide, të cilat mund të zëvendësohen pa pëlqimin e bankës, me aktive që nuk kualifikohen si aktive likuide</t>
  </si>
  <si>
    <t>Neni 24/7/c</t>
  </si>
  <si>
    <t>1.1.4.9</t>
  </si>
  <si>
    <t>aktive të marra hua pa garanci</t>
  </si>
  <si>
    <t>Neni 24/9</t>
  </si>
  <si>
    <t>Lehtësi të parevokueshme ose të anulueshme me kushte</t>
  </si>
  <si>
    <t>1.1.5.1</t>
  </si>
  <si>
    <t>lehtësi të kredisë</t>
  </si>
  <si>
    <t>1.1.5.1.1</t>
  </si>
  <si>
    <t>për klientë me pakicë</t>
  </si>
  <si>
    <t>Neni 25/3</t>
  </si>
  <si>
    <t>1.1.5.1.2</t>
  </si>
  <si>
    <t>për klientë jofinanciarë, përveç klientëve me pakicë</t>
  </si>
  <si>
    <t>Neni 25/4</t>
  </si>
  <si>
    <t>380</t>
  </si>
  <si>
    <t>1.1.5.1.3</t>
  </si>
  <si>
    <t>për bankat</t>
  </si>
  <si>
    <t>Neni 25/6/a</t>
  </si>
  <si>
    <t>1.1.5.1.4</t>
  </si>
  <si>
    <t>për institucione të tjera financiare të rregulluara, përveç bankave</t>
  </si>
  <si>
    <t>1.1.5.1.5</t>
  </si>
  <si>
    <t>për klientë të tjerë financiarë</t>
  </si>
  <si>
    <t xml:space="preserve">Neni 25/6/b </t>
  </si>
  <si>
    <t>1.1.5.2</t>
  </si>
  <si>
    <t>lehtësi të likuiditetit</t>
  </si>
  <si>
    <t>1.1.5.2.1</t>
  </si>
  <si>
    <t>1.1.5.2.2</t>
  </si>
  <si>
    <t>Neni 25/5</t>
  </si>
  <si>
    <t>1.1.5.2.3</t>
  </si>
  <si>
    <t>1.1.5.2.4</t>
  </si>
  <si>
    <t>Neni 25/6/b</t>
  </si>
  <si>
    <t>Produkte dhe shërbime të tjera</t>
  </si>
  <si>
    <t>Neni 19/1</t>
  </si>
  <si>
    <t>1.1.6.1</t>
  </si>
  <si>
    <t>garanci të dhëna</t>
  </si>
  <si>
    <t>Neni 19/1/a</t>
  </si>
  <si>
    <t>1.1.6.2</t>
  </si>
  <si>
    <t xml:space="preserve">shuma të patërhequra të linjave të kredisë </t>
  </si>
  <si>
    <t>Neni 19/1/b</t>
  </si>
  <si>
    <t>1.1.6.3</t>
  </si>
  <si>
    <t xml:space="preserve">karta krediti </t>
  </si>
  <si>
    <t>Neni 19/1/c</t>
  </si>
  <si>
    <t>1.1.6.4</t>
  </si>
  <si>
    <t>kredi kufi</t>
  </si>
  <si>
    <t>Neni 19/1/d</t>
  </si>
  <si>
    <t>1.1.6.5</t>
  </si>
  <si>
    <t xml:space="preserve">kredi hipotekare të miratuara, por ende të palëvruara/patërhequra </t>
  </si>
  <si>
    <t>Neni 19/1/e</t>
  </si>
  <si>
    <t>520</t>
  </si>
  <si>
    <t>1.1.6.6</t>
  </si>
  <si>
    <t>flukse dalëse të planifikuara në lidhje me rinovimin apo zgjatjen e afatit për kreditë e reja me pakicë ose me shumicë</t>
  </si>
  <si>
    <t>Neni 19/1/f</t>
  </si>
  <si>
    <t>1.1.6.6.1</t>
  </si>
  <si>
    <t>për klientët jofinanciarë</t>
  </si>
  <si>
    <t>1.1.6.6.1.1</t>
  </si>
  <si>
    <t>për klientët me pakicë</t>
  </si>
  <si>
    <t>1.1.6.6.1.2</t>
  </si>
  <si>
    <t xml:space="preserve">për shoqëritë tregtare </t>
  </si>
  <si>
    <t>1.1.6.6.1.3</t>
  </si>
  <si>
    <t>për qeveritë qendrore, bankat shumëpalëshe të zhvillimit dhe njësitë e sektorit publik</t>
  </si>
  <si>
    <t>1.1.6.6.1.4</t>
  </si>
  <si>
    <t>për subjekte juridike të tjera (që nuk janë përfshirë në asnjë nga rreshtat e mësipërm)</t>
  </si>
  <si>
    <t>1.1.6.6.2</t>
  </si>
  <si>
    <t>për klientë të tjerë</t>
  </si>
  <si>
    <t>1.1.6.7</t>
  </si>
  <si>
    <t>pagesa të planifikuara të lidhura me derivativët</t>
  </si>
  <si>
    <t>Neni 19/1/g</t>
  </si>
  <si>
    <t>600</t>
  </si>
  <si>
    <t>1.1.6.8</t>
  </si>
  <si>
    <t>produktet e lidhura me zërat jashtë bilancit të financimit tregtar</t>
  </si>
  <si>
    <t>Neni 19/1/h</t>
  </si>
  <si>
    <t>610</t>
  </si>
  <si>
    <t>1.1.6.9</t>
  </si>
  <si>
    <t>Detyrime të tjera</t>
  </si>
  <si>
    <t>630</t>
  </si>
  <si>
    <t>1.1.7.1</t>
  </si>
  <si>
    <t>detyrime që rezultojnë nga shpenzimet e veprimtarisë</t>
  </si>
  <si>
    <t>Neni 23/3</t>
  </si>
  <si>
    <t>640</t>
  </si>
  <si>
    <t>1.1.7.2</t>
  </si>
  <si>
    <t xml:space="preserve">në formën e titujve të borxhit, nëse nuk trajtohen si depozita me pakicë </t>
  </si>
  <si>
    <t>Neni 23/6</t>
  </si>
  <si>
    <t>650</t>
  </si>
  <si>
    <t>1.1.7.3</t>
  </si>
  <si>
    <t>të tjera (që nuk janë përfshirë në asnjë nga rreshtat e mësipërm)</t>
  </si>
  <si>
    <t>660</t>
  </si>
  <si>
    <t>Flukse dalëse nga transaksionet e huadhënies së kolateralizuar dhe nga transaksionet e bazuara në tregun e kapitalit</t>
  </si>
  <si>
    <t>670</t>
  </si>
  <si>
    <t>Kundërpartia është bankë qendrore</t>
  </si>
  <si>
    <t>680</t>
  </si>
  <si>
    <t>të garantuara me aktive të nivelit 1</t>
  </si>
  <si>
    <t>Neni 23/4/a</t>
  </si>
  <si>
    <t>të garantuara me aktive të nivelit 2A</t>
  </si>
  <si>
    <t>të garantuara me aktive të nivelit 2B</t>
  </si>
  <si>
    <t>të garantuara me aktive jolikuide</t>
  </si>
  <si>
    <t>Kundërpartia nuk është bankë qendrore</t>
  </si>
  <si>
    <t>730</t>
  </si>
  <si>
    <t>Neni 23/4/b</t>
  </si>
  <si>
    <t>1.2.2.3</t>
  </si>
  <si>
    <t>Neni 23/4/d</t>
  </si>
  <si>
    <t>1.2.3.4</t>
  </si>
  <si>
    <t>1.2.3.4.1</t>
  </si>
  <si>
    <t>kundërpartia është qeveri qendrore, bankë shumëpalëshe zhvillimi ose njësi e sektorit publik (peshë rreziku &lt;=20%)</t>
  </si>
  <si>
    <t xml:space="preserve">Neni 23/4/c </t>
  </si>
  <si>
    <t>1.2.3.4.2</t>
  </si>
  <si>
    <t>kundërparti të tjera</t>
  </si>
  <si>
    <t>Neni 23/4/e</t>
  </si>
  <si>
    <r>
      <t xml:space="preserve">Flukse dalëse totale nga </t>
    </r>
    <r>
      <rPr>
        <b/>
        <i/>
        <sz val="11"/>
        <rFont val="Verdana"/>
        <family val="2"/>
      </rPr>
      <t>collateral swaps</t>
    </r>
  </si>
  <si>
    <t>Obligacione me pakicë me një maturitet të mbetur prej më pak se 30 ditësh</t>
  </si>
  <si>
    <t>Depozita me pakicë të përjashtuara nga përllogaritja e flukseve dalëse</t>
  </si>
  <si>
    <t>Neni 21/5</t>
  </si>
  <si>
    <t>820</t>
  </si>
  <si>
    <r>
      <t xml:space="preserve">Depozita operacionale që mbahen për të mundësuar shërbimin e shlyerjes </t>
    </r>
    <r>
      <rPr>
        <b/>
        <i/>
        <sz val="11"/>
        <rFont val="Verdana"/>
        <family val="2"/>
      </rPr>
      <t>(clearing)</t>
    </r>
    <r>
      <rPr>
        <b/>
        <sz val="11"/>
        <rFont val="Verdana"/>
        <family val="2"/>
      </rPr>
      <t xml:space="preserve">, marrjes në kujdestari, administrimit të parave </t>
    </r>
    <r>
      <rPr>
        <b/>
        <i/>
        <sz val="11"/>
        <rFont val="Verdana"/>
        <family val="2"/>
      </rPr>
      <t>cash</t>
    </r>
    <r>
      <rPr>
        <b/>
        <sz val="11"/>
        <rFont val="Verdana"/>
        <family val="2"/>
      </rPr>
      <t>, ose shërbime të tjera të krahasueshme në kontekstin e një marrëdhënieje operacionale të krijuar më parë me bankën</t>
    </r>
  </si>
  <si>
    <t>830</t>
  </si>
  <si>
    <t>4.1</t>
  </si>
  <si>
    <t>të vendosura nga bankat</t>
  </si>
  <si>
    <t>4.2</t>
  </si>
  <si>
    <t xml:space="preserve">të vendosura nga klientë financiarë, përveç bankave </t>
  </si>
  <si>
    <t>850</t>
  </si>
  <si>
    <t>4.3</t>
  </si>
  <si>
    <t>të vendosura nga qeveritë qendrore, bankat qendrore, bankat shumëpalëshe të zhvillimit  dhe njësitë e sektorit publik</t>
  </si>
  <si>
    <t>860</t>
  </si>
  <si>
    <t>4.4</t>
  </si>
  <si>
    <t>të vendosura nga klientë të tjerë</t>
  </si>
  <si>
    <t>870</t>
  </si>
  <si>
    <t>Depozita jo-operacionale të mbajtura nga klientët financiarë dhe klientë të tjerë</t>
  </si>
  <si>
    <t>880</t>
  </si>
  <si>
    <t>5.1</t>
  </si>
  <si>
    <t>890</t>
  </si>
  <si>
    <t>5.2</t>
  </si>
  <si>
    <t>900</t>
  </si>
  <si>
    <t>5.3</t>
  </si>
  <si>
    <t>910</t>
  </si>
  <si>
    <t>5.4</t>
  </si>
  <si>
    <t>Angazhime financimi për klientët jofinanciarë</t>
  </si>
  <si>
    <t>Neni 26/3/a</t>
  </si>
  <si>
    <t>Aktivet e nivelit 1, të vendosura si garanci për derivativët</t>
  </si>
  <si>
    <t>Monitorimi i transaksioneve të financimit nëpërmjet titujve</t>
  </si>
  <si>
    <t>Flukse dalëse në valutë</t>
  </si>
  <si>
    <t>960</t>
  </si>
  <si>
    <t>Flukse dalëse në vende të huaja - me kufizime për transfertat ose që janë të denominuara në monedha të pakonvertueshme</t>
  </si>
  <si>
    <t xml:space="preserve">F2 LCR - MONEDHA TË HUAJA TË RËNDËSISHME </t>
  </si>
  <si>
    <t xml:space="preserve">F 2 LCR - MBULIMI ME LIKUIDITET - FLUKSET DALËSE - MONEDHA TË HUAJA TË RËNDËSISHME </t>
  </si>
  <si>
    <t>F 2 LCR - MBULIMI ME LIKUIDITET - FLUKSET DALËSE - ALL</t>
  </si>
  <si>
    <t>F 2 LCR - MBULIMI ME LIKUIDITET - FLUKSET DALËSE - EUR</t>
  </si>
  <si>
    <t>F 2 LCR - MBULIMI ME LIKUIDITET - FLUKSET DALËSE - USD</t>
  </si>
  <si>
    <t>F3 LCR - TOTAL</t>
  </si>
  <si>
    <t>F 3 LCR - MBULIMI ME LIKUIDITET - FLUKSET HYRËSE - TOTAL</t>
  </si>
  <si>
    <t>Vlera e tregut e kolateralit të marrë</t>
  </si>
  <si>
    <t>Vlera e kolateralit të marrë, sipas nenit 10 të rregullores</t>
  </si>
  <si>
    <t>Flukset hyrëse</t>
  </si>
  <si>
    <r>
      <t xml:space="preserve">Subjekt i </t>
    </r>
    <r>
      <rPr>
        <b/>
        <i/>
        <sz val="11"/>
        <rFont val="Verdana"/>
        <family val="2"/>
      </rPr>
      <t>cap</t>
    </r>
    <r>
      <rPr>
        <b/>
        <sz val="11"/>
        <rFont val="Verdana"/>
        <family val="2"/>
      </rPr>
      <t>-it 75%</t>
    </r>
  </si>
  <si>
    <r>
      <t xml:space="preserve">050                   </t>
    </r>
    <r>
      <rPr>
        <sz val="10"/>
        <rFont val="Verdana"/>
        <family val="2"/>
      </rPr>
      <t>050=020*040</t>
    </r>
  </si>
  <si>
    <r>
      <t xml:space="preserve">060                               </t>
    </r>
    <r>
      <rPr>
        <sz val="10"/>
        <rFont val="Verdana"/>
        <family val="2"/>
      </rPr>
      <t>Të pasiguruara=010*040         Të siguruara=010-050</t>
    </r>
  </si>
  <si>
    <t>FLUKSET HYRËSE TOTALE</t>
  </si>
  <si>
    <t>Flukse hyrëse nga transaksione të pasiguruara/depozitat</t>
  </si>
  <si>
    <t>shuma për t’u marrë nga klientët jofinanciarë (me përjashtim të bankave qendrore)</t>
  </si>
  <si>
    <t>shumat për t’u marrë (interesa dhe komisione) nga klientët jofinanciarë  (me përjashtim të bankave qendrore) që nuk i korrespondojnë pagesave të kryegjësë</t>
  </si>
  <si>
    <t>1.00</t>
  </si>
  <si>
    <t xml:space="preserve">shumat për t’u marrë nga klientët jofinanciarë  (me përjashtim të bankave qendrore) që i korrespondojnë pagesave të kryegjësë </t>
  </si>
  <si>
    <t>shumat për t’u marrë nga klientët me pakicë</t>
  </si>
  <si>
    <t>0.50</t>
  </si>
  <si>
    <t xml:space="preserve">shumat për t’u marrë nga shoqëritë tregtare </t>
  </si>
  <si>
    <t xml:space="preserve">shumat për t’u marrë nga qeveritë qendrore, bankat shumëpalëshe të zhvillimit dhe njësitë e sektorit publik </t>
  </si>
  <si>
    <t>1.1.1.2.4</t>
  </si>
  <si>
    <t>shumat për t’u marrë nga subjekte juridike të tjera (që nuk janë përfshirë në asnjë nga rreshtat e mësipërm)</t>
  </si>
  <si>
    <t xml:space="preserve">shumat për t’u marrë nga bankat qendrore dhe klientët financiarë </t>
  </si>
  <si>
    <t xml:space="preserve">shumat për t’u marrë nga bankat qendrore dhe klientët financiarë, që nuk klasifikohen si depozita operacionale </t>
  </si>
  <si>
    <t>shumat për t’u marrë nga bankat qendrore</t>
  </si>
  <si>
    <t>Neni 26/2/a</t>
  </si>
  <si>
    <t>shumat për t’u marrë nga klientët financiarë</t>
  </si>
  <si>
    <t>shumat për t’u marrë nga transaksionet e financimit tregtar</t>
  </si>
  <si>
    <t>Neni 26/2/a/ii</t>
  </si>
  <si>
    <t>shumat për t’u marrë nga tituj që maturohen brenda 30 ditëve kalendarike</t>
  </si>
  <si>
    <t>Neni 26/2/a/i</t>
  </si>
  <si>
    <t>aktivet që nuk kanë një datë maturimi të përcaktuar në kontratë</t>
  </si>
  <si>
    <t>Neni 26/3/g</t>
  </si>
  <si>
    <t>0.20</t>
  </si>
  <si>
    <t>shumat për t’u marrë nga pozicionet në indekset kryesore të instrumentave të kapitalit, me kushtin që të mos përllogariten edhe si aktive likuide</t>
  </si>
  <si>
    <t>Neni 26/2/b</t>
  </si>
  <si>
    <t>flukse hyrëse nga lehtësirat e patërhequra të kredisë ose të likuiditetit, si dhe çdo angazhim tjetër i marrë nga bankat qendrore, me kushtin që të mos përllogariten edhe si aktive likuide</t>
  </si>
  <si>
    <t>Neni 26/3/e</t>
  </si>
  <si>
    <t>flukse hyrëse nga kontratat e derivativëve</t>
  </si>
  <si>
    <t>Neni 26/5</t>
  </si>
  <si>
    <t>flukse hyrëse të tjera (që nuk janë përfshirë në asnjë nga rreshtat e mësipërm)</t>
  </si>
  <si>
    <t>Neni 26/2</t>
  </si>
  <si>
    <t>Flukset hyrëse nga transaksionet e huadhënies së kolateralizuar dhe transaksionet e bazuara në tregun e kapitalit</t>
  </si>
  <si>
    <t>të garantuara me aktive likuide</t>
  </si>
  <si>
    <t>Neni 26/3/b</t>
  </si>
  <si>
    <t>0.85</t>
  </si>
  <si>
    <t>garancia përdoret për të mbuluar një pozicion të shkurtër</t>
  </si>
  <si>
    <t>të garantuara me aktive që nuk klasifikohen si aktive likuide</t>
  </si>
  <si>
    <r>
      <t>Flukse hyrëse totale nga</t>
    </r>
    <r>
      <rPr>
        <b/>
        <i/>
        <sz val="11"/>
        <rFont val="Verdana"/>
        <family val="2"/>
      </rPr>
      <t xml:space="preserve"> collateral swaps</t>
    </r>
  </si>
  <si>
    <t>1.4</t>
  </si>
  <si>
    <t>(Diferencat midis flukseve hyrëse totale të ponderuara dhe flukseve dalëse totale të ponderuara, që burojnë nga transaksione me vende të huaja, të cilat aplikojnë kufizime për transfertat ose që janë të denominuara në monedha të pakonvertueshme)</t>
  </si>
  <si>
    <t>Neni 26/8</t>
  </si>
  <si>
    <t>Flukse hyrëse në valutë</t>
  </si>
  <si>
    <t>Flukse hyrëse brenda grupit</t>
  </si>
  <si>
    <t>Nga transaksione të garantuara</t>
  </si>
  <si>
    <t>Shuma për t'u marrë nga tituj që maturohen brenda 30 ditësh</t>
  </si>
  <si>
    <t>3.3</t>
  </si>
  <si>
    <t>Flukse hyrëse nga lehtësira të patërhequra të kredisë ose likuiditetit, të dhëna nga subjektet e tjera të grupit bankar/financiar</t>
  </si>
  <si>
    <t xml:space="preserve">F3 LCR - MONEDHA TË HUAJA TË RËNDËSISHME </t>
  </si>
  <si>
    <t xml:space="preserve">F 3 LCR - MBULIMI ME LIKUIDITET - FLUKSET HYRËSE - MONEDHA TË HUAJA TË RËNDËSISHME </t>
  </si>
  <si>
    <t>F 3 LCR - MBULIMI ME LIKUIDITET - FLUKSET HYRËSE - ALL</t>
  </si>
  <si>
    <t>F 3 LCR - MBULIMI ME LIKUIDITET - FLUKSET HYRËSE - EUR</t>
  </si>
  <si>
    <t>F 3 LCR - MBULIMI ME LIKUIDITET - FLUKSET HYRËSE - USD</t>
  </si>
  <si>
    <t>F4 LCR - TOTAL</t>
  </si>
  <si>
    <r>
      <t xml:space="preserve">F 4 LCR - MBULIMI ME LIKUIDITET - </t>
    </r>
    <r>
      <rPr>
        <b/>
        <i/>
        <sz val="22"/>
        <rFont val="Verdana"/>
        <family val="2"/>
      </rPr>
      <t>COLLATERAL SWAPS - TOTAL</t>
    </r>
  </si>
  <si>
    <t xml:space="preserve">Vlera e tregut të garancisë së dhënë hua </t>
  </si>
  <si>
    <t xml:space="preserve">Vlera e likuiditetit të garancisë së dhënë hua </t>
  </si>
  <si>
    <t xml:space="preserve">Vlera e tregut të garancisë së marrë hua </t>
  </si>
  <si>
    <t xml:space="preserve">Vlera e likuiditetit të garancisë së marrë hua </t>
  </si>
  <si>
    <t xml:space="preserve">Flukset hyrëse subjekt i cap-it 75% </t>
  </si>
  <si>
    <t>Vetëm derivativët e kolateralizuar</t>
  </si>
  <si>
    <r>
      <t xml:space="preserve">050        </t>
    </r>
    <r>
      <rPr>
        <sz val="10"/>
        <rFont val="Verdana"/>
        <family val="2"/>
      </rPr>
      <t>050=040-020</t>
    </r>
  </si>
  <si>
    <r>
      <t xml:space="preserve">060        </t>
    </r>
    <r>
      <rPr>
        <sz val="10"/>
        <rFont val="Verdana"/>
        <family val="2"/>
      </rPr>
      <t>060=020-040</t>
    </r>
  </si>
  <si>
    <r>
      <rPr>
        <b/>
        <i/>
        <sz val="11"/>
        <rFont val="Verdana"/>
        <family val="2"/>
      </rPr>
      <t>COLLATERAL SWAPS</t>
    </r>
    <r>
      <rPr>
        <b/>
        <sz val="11"/>
        <rFont val="Verdana"/>
        <family val="2"/>
      </rPr>
      <t xml:space="preserve"> &amp; DERIVATIVËT E KOLATERALIZUAR TOTALE</t>
    </r>
  </si>
  <si>
    <t>Neni 23/5 dhe neni 26/3</t>
  </si>
  <si>
    <t>Totali i transaksioneve, në të cilat janë dhënë hua aktive të nivelit 1 dhe janë marrë hua kolateralet e mëposhtme:</t>
  </si>
  <si>
    <t>Aktive të nivelit 1</t>
  </si>
  <si>
    <t>Aktive të nivelit 2A</t>
  </si>
  <si>
    <t>Aktive të nivelit 2B</t>
  </si>
  <si>
    <t>Aktive jolikuide</t>
  </si>
  <si>
    <t>Totali i transaksioneve në të cilat janë dhënë hua aktive të nivelit 2A dhe janë marrë hua kolateralet e mëposhtme:</t>
  </si>
  <si>
    <t>Totali i transaksioneve në të cilat janë dhënë hua aktive të nivelit 2B dhe janë marrë hua kolateralet e mëposhtme:</t>
  </si>
  <si>
    <t>1.3.1</t>
  </si>
  <si>
    <t>1.3.2</t>
  </si>
  <si>
    <t>1.3.3</t>
  </si>
  <si>
    <t>1.3.4</t>
  </si>
  <si>
    <t>Totali i transaksioneve në të cilat janë dhënë hua aktive jolikuide dhe janë marrë hua kolateralet e mëposhtme:</t>
  </si>
  <si>
    <t>1.4.1</t>
  </si>
  <si>
    <t>1.4.2</t>
  </si>
  <si>
    <t>1.4.3</t>
  </si>
  <si>
    <t>1.4.4</t>
  </si>
  <si>
    <r>
      <rPr>
        <b/>
        <i/>
        <sz val="11"/>
        <rFont val="Verdana"/>
        <family val="2"/>
      </rPr>
      <t xml:space="preserve">Collateral swaps </t>
    </r>
    <r>
      <rPr>
        <b/>
        <sz val="11"/>
        <rFont val="Verdana"/>
        <family val="2"/>
      </rPr>
      <t>totale (përfshirë të gjitha kundërpartitë), ku kolaterali i marrë hua, është përdorur për të mbuluar pozicionet e shkurtra</t>
    </r>
  </si>
  <si>
    <r>
      <rPr>
        <b/>
        <i/>
        <sz val="11"/>
        <rFont val="Verdana"/>
        <family val="2"/>
      </rPr>
      <t xml:space="preserve">Collateral swaps </t>
    </r>
    <r>
      <rPr>
        <b/>
        <sz val="11"/>
        <rFont val="Verdana"/>
        <family val="2"/>
      </rPr>
      <t>totale me kundërparti, subjektet e grupit</t>
    </r>
  </si>
  <si>
    <r>
      <rPr>
        <b/>
        <i/>
        <sz val="11"/>
        <rFont val="Verdana"/>
        <family val="2"/>
      </rPr>
      <t xml:space="preserve">Collateral swaps </t>
    </r>
    <r>
      <rPr>
        <b/>
        <sz val="11"/>
        <rFont val="Verdana"/>
        <family val="2"/>
      </rPr>
      <t>totale me kundërparti, bankat qendrore</t>
    </r>
  </si>
  <si>
    <t xml:space="preserve">F4 LCR - MONEDHA TË HUAJA TË RËNDËSISHME </t>
  </si>
  <si>
    <r>
      <t xml:space="preserve">F 4 LCR - MBULIMI ME LIKUIDITET - </t>
    </r>
    <r>
      <rPr>
        <b/>
        <i/>
        <sz val="22"/>
        <rFont val="Verdana"/>
        <family val="2"/>
      </rPr>
      <t xml:space="preserve">COLLATERAL SWAPS - MONEDHA TË HUAJA TË RËNDËSISHME </t>
    </r>
  </si>
  <si>
    <r>
      <t xml:space="preserve">F 4 LCR - MBULIMI ME LIKUIDITET - </t>
    </r>
    <r>
      <rPr>
        <b/>
        <i/>
        <sz val="22"/>
        <rFont val="Verdana"/>
        <family val="2"/>
      </rPr>
      <t>COLLATERAL SWAPS - ALL</t>
    </r>
  </si>
  <si>
    <r>
      <t xml:space="preserve">F 4 LCR - MBULIMI ME LIKUIDITET - </t>
    </r>
    <r>
      <rPr>
        <b/>
        <i/>
        <sz val="22"/>
        <rFont val="Verdana"/>
        <family val="2"/>
      </rPr>
      <t>COLLATERAL SWAPS - EUR</t>
    </r>
  </si>
  <si>
    <r>
      <t xml:space="preserve">F 4 LCR - MBULIMI ME LIKUIDITET - </t>
    </r>
    <r>
      <rPr>
        <b/>
        <i/>
        <sz val="22"/>
        <rFont val="Verdana"/>
        <family val="2"/>
      </rPr>
      <t>COLLATERAL SWAPS - USD</t>
    </r>
  </si>
  <si>
    <t>F5 LCR - TOTAL</t>
  </si>
  <si>
    <t>F 5 LCR - MBULIMI ME LIKUIDITET - PËRLLOGARITJET - TOTAL</t>
  </si>
  <si>
    <t>Shuma/ Përqindja</t>
  </si>
  <si>
    <t>Shënime shpjeguese</t>
  </si>
  <si>
    <t>PËRLLOGARITJET</t>
  </si>
  <si>
    <t>Numëruesi, emëruesi, raporti</t>
  </si>
  <si>
    <t>Rezerva e likuiditetit</t>
  </si>
  <si>
    <t>Flukset dalëse neto</t>
  </si>
  <si>
    <t>Raporti i mbulimit me likuiditet (%)</t>
  </si>
  <si>
    <t>Përllogaritjet e numëruesit</t>
  </si>
  <si>
    <t>Aktivet e nivelit 1 (vlera sipas nenit 10): të parregulluara</t>
  </si>
  <si>
    <t>A = Nga Formulari F1</t>
  </si>
  <si>
    <t>Flukset dalëse nga kolaterali në formën e aktiveve të nivelit 1, brenda 30 ditëve</t>
  </si>
  <si>
    <t>B= Nga Formulari F3 dhe F4</t>
  </si>
  <si>
    <t>Flukset hyrëse nga kolaterali në formën e aktiveve të nivelit 1, brenda 30 ditëve</t>
  </si>
  <si>
    <t>C= Nga Formulari F2 dhe F4</t>
  </si>
  <si>
    <r>
      <t xml:space="preserve">Flukset dalëse në </t>
    </r>
    <r>
      <rPr>
        <i/>
        <sz val="11"/>
        <rFont val="Verdana"/>
        <family val="2"/>
      </rPr>
      <t>cash</t>
    </r>
    <r>
      <rPr>
        <sz val="11"/>
        <rFont val="Verdana"/>
        <family val="2"/>
      </rPr>
      <t xml:space="preserve"> brenda 30 ditëve, nga transaksionet e garantuara</t>
    </r>
  </si>
  <si>
    <t xml:space="preserve">D= Nga Formulari F2 </t>
  </si>
  <si>
    <r>
      <t xml:space="preserve">Flukset hyrëse në </t>
    </r>
    <r>
      <rPr>
        <i/>
        <sz val="11"/>
        <rFont val="Verdana"/>
        <family val="2"/>
      </rPr>
      <t>cash</t>
    </r>
    <r>
      <rPr>
        <sz val="11"/>
        <rFont val="Verdana"/>
        <family val="2"/>
      </rPr>
      <t xml:space="preserve"> brenda 30 ditëve, nga transaksionet e garantuara</t>
    </r>
  </si>
  <si>
    <t>E= Nga Formulari F3</t>
  </si>
  <si>
    <r>
      <t xml:space="preserve">Aktivet e nivelit 1 (vlera e rregulluar, para llogaritjes së </t>
    </r>
    <r>
      <rPr>
        <i/>
        <sz val="11"/>
        <rFont val="Verdana"/>
        <family val="2"/>
      </rPr>
      <t>cap</t>
    </r>
    <r>
      <rPr>
        <sz val="11"/>
        <rFont val="Verdana"/>
        <family val="2"/>
      </rPr>
      <t>-it)</t>
    </r>
  </si>
  <si>
    <t xml:space="preserve">F = A-B+C-D+E </t>
  </si>
  <si>
    <t>Aktivet e nivelit 2A (vlera sipas nenit 10): të parregulluara</t>
  </si>
  <si>
    <t>G = Nga Formulari F1</t>
  </si>
  <si>
    <t>Flukset dalëse nga kolaterali në formën e aktiveve të nivelit 2A, brenda 30 ditëve</t>
  </si>
  <si>
    <t>H= Nga Formulari F3 dhe F4</t>
  </si>
  <si>
    <t>Flukset hyrëse nga kolaterali në formën e aktiveve të nivelit 2A, brenda 30 ditëve</t>
  </si>
  <si>
    <t>I= Nga Formulari F2 dhe F4</t>
  </si>
  <si>
    <r>
      <t xml:space="preserve">Aktivet e nivelit 2A (vlera e rregulluar, para llogaritjes së </t>
    </r>
    <r>
      <rPr>
        <i/>
        <sz val="11"/>
        <rFont val="Verdana"/>
        <family val="2"/>
      </rPr>
      <t>cap</t>
    </r>
    <r>
      <rPr>
        <sz val="11"/>
        <rFont val="Verdana"/>
        <family val="2"/>
      </rPr>
      <t>-it)</t>
    </r>
  </si>
  <si>
    <t>J= G-H+I</t>
  </si>
  <si>
    <t>Aktivet e nivelit 2B (vlera sipas nenit 10): të parregulluara</t>
  </si>
  <si>
    <t>K = Nga Formulari F1</t>
  </si>
  <si>
    <t>Flukset dalëse nga kolaterali në formën e aktiveve të nivelit 2B, brenda 30 ditëve</t>
  </si>
  <si>
    <t>L= Nga Formulari F3 dhe F4</t>
  </si>
  <si>
    <t>Flukset hyrëse nga kolaterali në formën e aktiveve të nivelit 2B, brenda 30 ditëve</t>
  </si>
  <si>
    <t>M= Nga Formulari F2 dhe F4</t>
  </si>
  <si>
    <r>
      <t xml:space="preserve">Aktivet e nivelit 2B (vlera e rregulluar, para llogaritjes së </t>
    </r>
    <r>
      <rPr>
        <i/>
        <sz val="11"/>
        <rFont val="Verdana"/>
        <family val="2"/>
      </rPr>
      <t>cap</t>
    </r>
    <r>
      <rPr>
        <sz val="11"/>
        <rFont val="Verdana"/>
        <family val="2"/>
      </rPr>
      <t>-it)</t>
    </r>
  </si>
  <si>
    <t>N= L-M+N</t>
  </si>
  <si>
    <r>
      <t xml:space="preserve">Rregullimet për </t>
    </r>
    <r>
      <rPr>
        <i/>
        <sz val="11"/>
        <rFont val="Verdana"/>
        <family val="2"/>
      </rPr>
      <t>cap</t>
    </r>
    <r>
      <rPr>
        <sz val="11"/>
        <rFont val="Verdana"/>
        <family val="2"/>
      </rPr>
      <t>-in 15%</t>
    </r>
  </si>
  <si>
    <t>O=MAX (N-15/85*(F+J), N-15/60*F,0)</t>
  </si>
  <si>
    <r>
      <t xml:space="preserve">Rregullimet për </t>
    </r>
    <r>
      <rPr>
        <i/>
        <sz val="11"/>
        <rFont val="Verdana"/>
        <family val="2"/>
      </rPr>
      <t>cap</t>
    </r>
    <r>
      <rPr>
        <sz val="11"/>
        <rFont val="Verdana"/>
        <family val="2"/>
      </rPr>
      <t>-in 40%</t>
    </r>
  </si>
  <si>
    <t>P=MAX ((J+N-O)-2/3*F,0)</t>
  </si>
  <si>
    <t>20</t>
  </si>
  <si>
    <t>Q=F+J+N-O-P</t>
  </si>
  <si>
    <t>Përllogaritjet e emëruesit</t>
  </si>
  <si>
    <t>21</t>
  </si>
  <si>
    <t>Flukset dalëse totale</t>
  </si>
  <si>
    <t>FD= Nga Formulari F2</t>
  </si>
  <si>
    <t>22</t>
  </si>
  <si>
    <r>
      <t xml:space="preserve">Flukse hyrëse subjekt i </t>
    </r>
    <r>
      <rPr>
        <i/>
        <sz val="11"/>
        <rFont val="Verdana"/>
        <family val="2"/>
      </rPr>
      <t>cap</t>
    </r>
    <r>
      <rPr>
        <sz val="11"/>
        <rFont val="Verdana"/>
        <family val="2"/>
      </rPr>
      <t>-it 75%</t>
    </r>
  </si>
  <si>
    <t>FH= Nga Formulari F3</t>
  </si>
  <si>
    <t>23</t>
  </si>
  <si>
    <t>FDN=FD-MIN(FH,0.75*FD)</t>
  </si>
  <si>
    <t xml:space="preserve">F5 LCR - MONEDHA TË HUAJA TË RËNDËSISHME </t>
  </si>
  <si>
    <t xml:space="preserve">F 5 LCR - MBULIMI ME LIKUIDITET - PËRLLOGARITJET - MONEDHA TË HUAJA TË RËNDËSISHME </t>
  </si>
  <si>
    <t>F 5 LCR - MBULIMI ME LIKUIDITET - PËRLLOGARITJET - ALL</t>
  </si>
  <si>
    <t>F 5 LCR - MBULIMI ME LIKUIDITET - PËRLLOGARITJET - EUR</t>
  </si>
  <si>
    <t>F 5 LCR - MBULIMI ME LIKUIDITET - PËRLLOGARITJET - USD</t>
  </si>
  <si>
    <t>Aktive që përfaqësojnë pretendime ndaj ose të garantuara nga bankat shumëpalëshe të zhvillimit dhe organizatat ndërkombëtare</t>
  </si>
  <si>
    <t>F6 LCR - TOTAL</t>
  </si>
  <si>
    <t>FLUKSE DALËSE SHTESË PËR PRODUKTE DHE SHËRBIME TË TJERA - TOTAL</t>
  </si>
  <si>
    <t xml:space="preserve">Vjetor </t>
  </si>
  <si>
    <t>F6 LCR FLUKSE DALËSE SHTESË PËR PRODUKTE DHE SHËRBIME TË TJERA (raportim 1 herë në vit, përkatësisht me të dhënat e datës 31 dhjetor) - TOTAL</t>
  </si>
  <si>
    <t xml:space="preserve">Detaje mbi flukset dalëse </t>
  </si>
  <si>
    <t>Produkti/shërbimi i përcaktuar në nenin 19 të rregullores</t>
  </si>
  <si>
    <t>Norma e flukseve dalëse e zbatuar nga banka</t>
  </si>
  <si>
    <t xml:space="preserve">Përgjigjuni me "Po" ose "Jo", nëse mundësia e ndodhjes dhe vëllimi i mundshëm i flukseve dalëse të likuiditetit të produktit ose shërbimit, përgjatë 30 ditëve të ardhshme kalendarike (që nga data e raportimit), vlerësohen si materiale. </t>
  </si>
  <si>
    <t xml:space="preserve">Përshkruani shkurt supozimet e përdorura për të vlerësuar si "materiale" ose "jomateriale" flukset dalëse të likuiditetit. </t>
  </si>
  <si>
    <t xml:space="preserve">Flukset dalëse aktuale të evidentuara nga banka (përfshirë edhe subjektet e tjera të grupit, që i nënshtrohen konsolidimit) 
(të shprehura si përqindje e ekspozimit përkatës jashtë bilancit, në fillim të muajit)  </t>
  </si>
  <si>
    <t xml:space="preserve">Shuma maksimale e flukseve dalëse aktuale përgjatë një muaji, gjatë vitit të fundit </t>
  </si>
  <si>
    <t xml:space="preserve">Muaji/viti dhe përshkrimi i faktorëve që kanë shkaktuar këto flukse dalëse të larta (banka e plotëson këtë kolonë, vetëm nëse shuma e raportuar në kolonën (040), tejkalon 2 devijime standarde) </t>
  </si>
  <si>
    <t xml:space="preserve">Shuma maksimale e flukseve dalëse aktuale përgjatë një muaji, gjatë tre viteve të fundit </t>
  </si>
  <si>
    <t xml:space="preserve">Muaji/viti dhe përshkrimi i faktorëve që kanë shkaktuar këto flukse dalëse të larta (banka e plotëson këtë kolonë, vetëm nëse shuma e raportuar në kolonën (060), tejkalon 2 devijime standarde) </t>
  </si>
  <si>
    <t>Shuma maksimale e flukseve dalëse aktuale përgjatë një muaji,  deri në datën e raportimit</t>
  </si>
  <si>
    <t xml:space="preserve">Muaji/viti dhe përshkrimi i faktorëve që kanë shkaktuar këto flukse dalëse të larta (banka e plotëson këtë kolonë, vetëm nëse shuma e raportuar në kolonën (080), tejkalon 2 devijime standarde) </t>
  </si>
  <si>
    <t>Mesatare rrëshqitëse e flukseve dalëse aktuale përgjatë një muaji (që nga data e hyrjes në fuqi të rregullores)</t>
  </si>
  <si>
    <t>Garanci të dhëna nga banka</t>
  </si>
  <si>
    <t>Linja të kredisë që mund të anulohen pa kushte</t>
  </si>
  <si>
    <t>Karta krediti</t>
  </si>
  <si>
    <t>Kredi kufi</t>
  </si>
  <si>
    <t>Kredi të siguruara me pasuri të paluajtshme, të miratuara, por ende të patërhequra</t>
  </si>
  <si>
    <t xml:space="preserve">Flukse dalëse të planifikuara për rinovimin apo zgjatjen e afatit të kredive të reja </t>
  </si>
  <si>
    <t>- për klientët me pakicë</t>
  </si>
  <si>
    <t xml:space="preserve">- për shoqëritë tregtare </t>
  </si>
  <si>
    <t>- për qeveritë qendrore, bankat shumëpalëshe të zhvillimit dhe njësitë e sektorit publik</t>
  </si>
  <si>
    <t>- për subjekte juridike të tjera (që nuk janë përfshirë në asnjë nga rreshtat e mësipërm)</t>
  </si>
  <si>
    <t>Pagesa të planifikuara për derivativët</t>
  </si>
  <si>
    <t>Zëra jashtë bilancit të financimit tregtar</t>
  </si>
  <si>
    <r>
      <rPr>
        <i/>
        <u/>
        <sz val="10"/>
        <color theme="1"/>
        <rFont val="Verdana"/>
        <family val="2"/>
      </rPr>
      <t xml:space="preserve">Shënime: </t>
    </r>
    <r>
      <rPr>
        <sz val="10"/>
        <color theme="1"/>
        <rFont val="Verdana"/>
        <family val="2"/>
      </rPr>
      <t xml:space="preserve">
</t>
    </r>
    <r>
      <rPr>
        <b/>
        <sz val="10"/>
        <color theme="1"/>
        <rFont val="Verdana"/>
        <family val="2"/>
      </rPr>
      <t>Kolonat 020 dhe 030</t>
    </r>
    <r>
      <rPr>
        <sz val="10"/>
        <color theme="1"/>
        <rFont val="Verdana"/>
        <family val="2"/>
      </rPr>
      <t xml:space="preserve">: Vlerësimi duhet të kryhet nga banka mbi baza mujore dhe raportimi në Bankën e Shqipërisë, do të bëhet një herë në vit. 
</t>
    </r>
    <r>
      <rPr>
        <b/>
        <sz val="10"/>
        <color theme="1"/>
        <rFont val="Verdana"/>
        <family val="2"/>
      </rPr>
      <t>Kolonat 040 dhe 050</t>
    </r>
    <r>
      <rPr>
        <sz val="10"/>
        <color theme="1"/>
        <rFont val="Verdana"/>
        <family val="2"/>
      </rPr>
      <t xml:space="preserve">: Përllogaritjet do të bazohen në një periudhë më të shkurtër se 12 muaj, gjatë vitit të parë që nga hyrja në fuqi e rregullores. Raportimi i parë sipas kolonës 040 do të kryhet për datën 31 dhjetor 2020. 
</t>
    </r>
    <r>
      <rPr>
        <b/>
        <sz val="10"/>
        <color theme="1"/>
        <rFont val="Verdana"/>
        <family val="2"/>
      </rPr>
      <t>Kolonat 060 dhe 070</t>
    </r>
    <r>
      <rPr>
        <sz val="10"/>
        <color theme="1"/>
        <rFont val="Verdana"/>
        <family val="2"/>
      </rPr>
      <t xml:space="preserve">: Përllogaritjet do të bazohen në një periudhë më të shkurtër se 36 muaj, gjatë 3 viteve të para që nga hyrja në fuqi e rregullores. Raportimi i parë sipas kolonës 060 do të kryhet për datën 31 dhjetor 2022.
</t>
    </r>
    <r>
      <rPr>
        <b/>
        <sz val="10"/>
        <color theme="1"/>
        <rFont val="Verdana"/>
        <family val="2"/>
      </rPr>
      <t>Kolonat 080 dhe 090</t>
    </r>
    <r>
      <rPr>
        <sz val="10"/>
        <color theme="1"/>
        <rFont val="Verdana"/>
        <family val="2"/>
      </rPr>
      <t xml:space="preserve">: Përllogaritjet do të bazohen në të dhënat mujore që banka zotëron, që nga data e hyrjes në fuqi të rregullores. Raportimi i parë do të kryhet për datën 31 dhjetor 2022.
</t>
    </r>
    <r>
      <rPr>
        <b/>
        <sz val="10"/>
        <color theme="1"/>
        <rFont val="Verdana"/>
        <family val="2"/>
      </rPr>
      <t>Data e raportimit të këtij formulari</t>
    </r>
    <r>
      <rPr>
        <sz val="10"/>
        <color theme="1"/>
        <rFont val="Verdana"/>
        <family val="2"/>
      </rPr>
      <t xml:space="preserve">: Brenda dy muajve pas mbylljes së periudhës raportuese. </t>
    </r>
  </si>
  <si>
    <t>FLUKSE DALËSE SHTESË PËR PRODUKTE DHE SHËRBIME TË TJERA - ALL</t>
  </si>
  <si>
    <t>F6 LCR FLUKSE DALËSE SHTESË PËR PRODUKTE DHE SHËRBIME TË TJERA (raportim 1 herë në vit, përkatësisht me të dhënat e datës 31 dhjetor) - ALL</t>
  </si>
  <si>
    <t>FLUKSE DALËSE SHTESË PËR PRODUKTE DHE SHËRBIME TË TJERA - EUR</t>
  </si>
  <si>
    <t>F6 LCR FLUKSE DALËSE SHTESË PËR PRODUKTE DHE SHËRBIME TË TJERA (raportim 1 herë në vit, përkatësisht me të dhënat e datës 31 dhjetor) - EUR</t>
  </si>
  <si>
    <t>FLUKSE DALËSE SHTESË PËR PRODUKTE DHE SHËRBIME TË TJERA - USD</t>
  </si>
  <si>
    <t>F6 LCR FLUKSE DALËSE SHTESË PËR PRODUKTE DHE SHËRBIME TË TJERA (raportim 1 herë në vit, përkatësisht me të dhënat e datës 31 dhjetor) - USD</t>
  </si>
  <si>
    <t>Row</t>
  </si>
  <si>
    <t>Form F1 -Llogaritja e raportit te Levës Financiare</t>
  </si>
  <si>
    <t>Vlera e Ekspozimit</t>
  </si>
  <si>
    <t>Vlera e ekspozimit në datën e raportimit</t>
  </si>
  <si>
    <t>Transaksionet e financimit nëpërmjet titujve: Vlera e ekspozimit</t>
  </si>
  <si>
    <t xml:space="preserve">Transaksionet e financimit nëpërmjet titujve: Shtesat për rrezikun e kredisë së kundërpartisë </t>
  </si>
  <si>
    <t>Derivativët: kontributi i kostos së zëvendësimit sipas metodës Mark-to-Market për rrezikun e kredisë së kundërpartisë</t>
  </si>
  <si>
    <t>Derivativët: Kontributi i ekspozimit të mundshëm të ardhshëm sipas metodës Mark-to-Market për rrezikun e kredisë së kundërpartisë</t>
  </si>
  <si>
    <t>Shuma nominale (notional)e derivativëve të shitur të kredisë</t>
  </si>
  <si>
    <t>(-) Reduktimi i njohur i derivativëve të blerë të kredisë kundrejt derivativëve të shitur të kredisë</t>
  </si>
  <si>
    <t xml:space="preserve">Zërat jashtë bilancit me (përqindje) faktor konvertimi 10% </t>
  </si>
  <si>
    <t xml:space="preserve">Zërat jashtë bilancit me (përqindje) faktor konvertimi 20% </t>
  </si>
  <si>
    <t xml:space="preserve">Zërat jashtë bilancit me (përqindje) faktor konvertimi 50% </t>
  </si>
  <si>
    <t xml:space="preserve">Zërat jashtë bilancit me (përqindje) faktor konvertimi 100% </t>
  </si>
  <si>
    <t>Blerjet dhe shitjet e rregullta në pritje të shlyerjes: Vlera kontabël sipas datës së tregtimit</t>
  </si>
  <si>
    <t xml:space="preserve">Shitjet e rregullta në pritje të shlyerjes: Stornimi (reverse out) i netimit kontabël në rastet e kontabilizimit sipas datës së tregtimit </t>
  </si>
  <si>
    <t xml:space="preserve">(-) Shitjet e rregullta në pritje të shlyerjes: netimi në përputhje me nenin 7, pika 8 në rastet e kontabilizimit sipas datës së tregtimit </t>
  </si>
  <si>
    <t>Blerjet e rregullta në pritje të shlyerjes: Njohja e plotë e detyrimeve për t’u paguar në rastet e kontabilizimit sipas datës së shlyerjes</t>
  </si>
  <si>
    <t>(-) Blerjet e rregullta në pritje të shlyerjes: netimi i detyrimeve për t’u paguar në rastet e kontabilizimit sipas datës së shlyerjes</t>
  </si>
  <si>
    <t>Aktive të tjera</t>
  </si>
  <si>
    <t>(-) Rregullimet (adjustments) e përgjithshme të rrezikut të kredisë për zërat e bilancit</t>
  </si>
  <si>
    <t>Marrëveshjet e grumbullimit të cash-it që nuk mund të netohen nga pikëpamja prudenciale: vlera sipas standardeve kontabël</t>
  </si>
  <si>
    <t>Marrëveshjet e grumbullimit të cash-it që nuk mund të netohen nga pikëpamja prudenciale: ndikimi i shtesave të vlerës (grossing-up) të netimit të aplikuar sipas standardeve kontabël</t>
  </si>
  <si>
    <t>Marrëveshjet e grumbullimit të cash-it që mund të netohen nga pikëpamja prudenciale: vlera sipas standardeve kontabël</t>
  </si>
  <si>
    <t>Marrëveshjet e grumbullimit të cash-it që mund të netohen nga pikëpamja prudenciale: ndikimi i shtesave të vlerës (grossing-up) të netimit të aplikuar sipas standardeve kontabël</t>
  </si>
  <si>
    <t>(-) Marrëveshjet e grumbullimit të cash-it që mund të netohen nga pikëpamja prudenciale: Njohja e netimit në përputhje me nenin 7, pika 4</t>
  </si>
  <si>
    <t>(-) Marrëveshjet e grumbullimit të cash-it që mund të netohen nga pikëpamja prudenciale: Njohja e netimit në përputhje me nenin 7, pika 5</t>
  </si>
  <si>
    <t xml:space="preserve">Shtesa e vlerës (gross-up) për kolateralin e dhënë për derivativët </t>
  </si>
  <si>
    <t xml:space="preserve">(-) Aktivet e marra në kujdestari (fiduciary assets) </t>
  </si>
  <si>
    <t>(-) Ekspozimet e titullzuara të përjashtuara që përfaqësojnë transferimin e një pjese të konsiderueshme të rrezikut</t>
  </si>
  <si>
    <t xml:space="preserve">(-) Rezervat e përjashtuara në bankën qendrore </t>
  </si>
  <si>
    <t>(-) Vlera e aktiveve që zbritet nga kapitali i nivelit të parë</t>
  </si>
  <si>
    <t xml:space="preserve">Vlera totale e ekspozimit për qëllime të llogaritjes së raportit të levës financiare </t>
  </si>
  <si>
    <t>Kapitali</t>
  </si>
  <si>
    <t xml:space="preserve">Kapitali i nivelit të parë </t>
  </si>
  <si>
    <t>Raporti i Levës Financiare</t>
  </si>
  <si>
    <t>Raporti i levës financiare</t>
  </si>
  <si>
    <t>Derivativët</t>
  </si>
  <si>
    <t>Derivatët e shitur të kredisë</t>
  </si>
  <si>
    <t>Derivatët e shitur të kredisë, që janë subjekt i një klauzole të përfundimit (close-out)</t>
  </si>
  <si>
    <t>Derivatët e shitur të kredisë, që nuk janë subjekt i një klauzole të përfundimit (close-out)</t>
  </si>
  <si>
    <t xml:space="preserve">Derivatët e blerë të kredisë </t>
  </si>
  <si>
    <t>Derivativët financiarë</t>
  </si>
  <si>
    <t>Transaksionet e financimit nëpërmjet titujve</t>
  </si>
  <si>
    <t>Aktivet e tjera</t>
  </si>
  <si>
    <t xml:space="preserve">Kolaterali në Cash i marrë nga transaksionet e derivativëve </t>
  </si>
  <si>
    <t>Shuma të arkëtueshme për kolateralin në cash të postuar në transaksionet e derivativëve</t>
  </si>
  <si>
    <t xml:space="preserve">Titujt e marrë në një transaksion të financimit nëpërmjet titujve që njihen si aktive </t>
  </si>
  <si>
    <t xml:space="preserve">Rezervat në bankën qendrore </t>
  </si>
  <si>
    <t xml:space="preserve">Vlera e rezervave në bankën qendrore e përdorur për llogaritjen e raportit të modifikuar të levës financiare, të përcaktuar në nenin 6 të rregullores </t>
  </si>
  <si>
    <t xml:space="preserve">Vlera e ekspozimit që përdoret për llogaritjen e raportit të modifikuar të levës financiare të përcaktuar në nenin 6 të rregullores </t>
  </si>
  <si>
    <t>Vlera kontabël në bilanc</t>
  </si>
  <si>
    <t>Vlera kontabël duke supozuar që nuk ka netim ose teknika të tjera të zbutjes së rrezikut të kredisë</t>
  </si>
  <si>
    <t>Shuma nominale (notional)</t>
  </si>
  <si>
    <t>Shuma nominale (notional) efektive</t>
  </si>
  <si>
    <t>Shuma nominale (notional) efektive (i njëjti emër referencë)</t>
  </si>
  <si>
    <t>Shuma e ekspozimit të levës financiare</t>
  </si>
  <si>
    <t>Form F2 - Trajtimi alternativ I vlerës së ekspozimit</t>
  </si>
  <si>
    <t>prej të cilave: Financimi tregtar</t>
  </si>
  <si>
    <t xml:space="preserve">Derivativët </t>
  </si>
  <si>
    <t>Shumat e ekspozimit që vijnë si rezultat i trajtimit shtesë për derivativët e kredisë</t>
  </si>
  <si>
    <t xml:space="preserve">Aktive të tjera që i përkasin librit të tregtueshëm </t>
  </si>
  <si>
    <t xml:space="preserve">Obligacione të garantuara </t>
  </si>
  <si>
    <t xml:space="preserve">Ekspozimet e trajtuara si ekspozime ndaj qeverisë qendrore </t>
  </si>
  <si>
    <t xml:space="preserve">Qeveritë qendrore dhe bankat qendrore </t>
  </si>
  <si>
    <t xml:space="preserve">Qeveritë rajonale dhe autoritetet lokale, të trajtuara si ekspozime ndaj qeverisë qendrore </t>
  </si>
  <si>
    <t xml:space="preserve">Bankat shumëpalëshe të zhvillimit dhe organizatat ndërkombëtare të trajtuara si ekspozime ndaj qeverisë qendrore </t>
  </si>
  <si>
    <t>Njësitë e sektorit publik të trajtuara si ekspozime ndaj qeverisë qendrore</t>
  </si>
  <si>
    <t xml:space="preserve">Ekspozimet ndaj qeverive rajonale, bankave shumëpalëshe të zhvillimit, organizatave ndërkombëtare dhe njësive të sektorit publik që nuk trajtohen si ekspozime ndaj qeverisë qendrore </t>
  </si>
  <si>
    <t>Qeveritë rajonale dhe autoritet lokale që nuk trajtohen si ekspozime ndaj qeverisë qendrore</t>
  </si>
  <si>
    <t xml:space="preserve">Bankat shumëpalëshe të zhvillimit që nuk trajtohen si ekspozime ndaj qeverisë qendrore </t>
  </si>
  <si>
    <t xml:space="preserve">Njësitë e sektorit publik që nuk trajtohen si ekspozime ndaj qeverisë qendrore </t>
  </si>
  <si>
    <t xml:space="preserve">Institucionet e mbikëqyrura </t>
  </si>
  <si>
    <t xml:space="preserve">Ekspozime të siguruara me kolateral pasuri të paluajtshme </t>
  </si>
  <si>
    <t>Prej të cilave: Ekspozime të siguruara me kolateral pasuri të paluajtshme rezidenciale</t>
  </si>
  <si>
    <t>Ekspozime me pakicë (retail)</t>
  </si>
  <si>
    <t xml:space="preserve">Prej të cilave: Ekspozime me pakicë (retail) ndaj ndërmarrjeve të vogla dhe të mesme (SME) </t>
  </si>
  <si>
    <t xml:space="preserve">Ekspozime ndaj shoqërive tregtare (korporatave) </t>
  </si>
  <si>
    <t>Financiare</t>
  </si>
  <si>
    <t xml:space="preserve">Jo-financiare </t>
  </si>
  <si>
    <t xml:space="preserve">Ekspozime ndaj ndërmarrjeve të vogla dhe të mesme (SME) </t>
  </si>
  <si>
    <t>Ekspozimet, përveç ekspozimeve ndaj ndërmarrjeve të vogla dhe të mesme (SME)</t>
  </si>
  <si>
    <t>Ekspozime me probleme</t>
  </si>
  <si>
    <t xml:space="preserve">Ekspozime të tjera </t>
  </si>
  <si>
    <t xml:space="preserve">Prej të cilave: Ekspozime në pozicione të krijuara nga titullzimi </t>
  </si>
  <si>
    <t xml:space="preserve">Zërat jashtë bilancit, derivativët, transaksionet e financimit nëpërmjet titujve dhe libri i tregtueshëm </t>
  </si>
  <si>
    <t>Ekspozime të tjera që nuk i përkasin librit të tregtueshëm</t>
  </si>
  <si>
    <t>Vlera e ekspozimit për raportin e levës financiare, sipas metodës standarde</t>
  </si>
  <si>
    <t>Ekspozimet e ponderuara me rrezikun, sipas metodës standarde</t>
  </si>
  <si>
    <t>Ekspozimet e ponderuara me rrezikun</t>
  </si>
  <si>
    <t xml:space="preserve">Vlera e ekspozimit për raportin e levës financiare </t>
  </si>
  <si>
    <t>Form F3 - Metoda alternative e paraqitjes së elementëve përbërës të shumës së ekspozimit total</t>
  </si>
  <si>
    <t>Llogaritja e raportit te Levës Financiare</t>
  </si>
  <si>
    <t>Trajtimi alternativ I vlerës së ekspozimit</t>
  </si>
  <si>
    <t>Metoda alternative e paraqitjes së elementëve përbërës të shumës së ekspozimit total</t>
  </si>
  <si>
    <t>FINANCIMI I QËNDRUESHËM I KËRKUAR NË ALL</t>
  </si>
  <si>
    <t>FINANCIMI I QËNDRUESHËM I KËRKUAR NË EUR</t>
  </si>
  <si>
    <t>FINANCIMI I QËNDRUESHËM I KËRKUAR NË USD</t>
  </si>
  <si>
    <t>FINANCIMI I QËNDRUESHËM I KËRKUAR NË FC</t>
  </si>
  <si>
    <t>FINANCIMI I QËNDRUESHËM I DISPONUESHËM NË ALL</t>
  </si>
  <si>
    <t>FINANCIMI I QËNDRUESHËM I DISPONUESHËM NË EUR</t>
  </si>
  <si>
    <t>FINANCIMI I QËNDRUESHËM I DISPONUESHËM NË USD</t>
  </si>
  <si>
    <t>FINANCIMI I QËNDRUESHËM I DISPONUESHËM NË FC</t>
  </si>
  <si>
    <t>FINANCIMI I QËNDRUESHËM I KËRKUAR I THJESHTUAR NË ALL</t>
  </si>
  <si>
    <t>FINANCIMI I QËNDRUESHËM I KËRKUAR I THJESHTUAR NË EUR</t>
  </si>
  <si>
    <t>FINANCIMI I QËNDRUESHËM I KËRKUAR I THJESHTUAR NË USD</t>
  </si>
  <si>
    <t>FINANCIMI I QËNDRUESHËM I KËRKUAR I THJESHTUAR NË FC</t>
  </si>
  <si>
    <t>FINANCIMI I QËNDRUESHËM I DISPONUESHËM I THJESHTUAR NË ALL</t>
  </si>
  <si>
    <t>FINANCIMI I QËNDRUESHËM I DISPONUESHËM I THJESHTUAR NË EUR</t>
  </si>
  <si>
    <t>FINANCIMI I QËNDRUESHËM I DISPONUESHËM I THJESHTUAR NË USD</t>
  </si>
  <si>
    <t>FINANCIMI I QËNDRUESHËM I DISPONUESHËM I THJESHTUAR NË FC</t>
  </si>
  <si>
    <t>PËRMBLEDHJE E RAPORTIT NETO TË FINANCIMIT TË QËNDRUESHËM NË ALL</t>
  </si>
  <si>
    <t>PËRMBLEDHJE E RAPORTIT NETO TË FINANCIMIT TË QËNDRUESHËM NË EUR</t>
  </si>
  <si>
    <t>PËRMBLEDHJE E RAPORTIT NETO TË FINANCIMIT TË QËNDRUESHËM NË USD</t>
  </si>
  <si>
    <t>Financim i qëndrueshëm i kërkuar në EUR</t>
  </si>
  <si>
    <t>Financim i qëndrueshëm i kërkuar në ALL</t>
  </si>
  <si>
    <t>Financim i qëndrueshëm i kërkuar në USD</t>
  </si>
  <si>
    <t>Financim i qëndrueshëm i kërkuar në FC</t>
  </si>
  <si>
    <t>Financim i qëndrueshëm i kërkuar  TOTAL</t>
  </si>
  <si>
    <t>Financimi i qëndrueshëm i disponueshëm në ALL</t>
  </si>
  <si>
    <t>Financimi i qëndrueshëm i disponueshëm në EUR</t>
  </si>
  <si>
    <t>Financimi i qëndrueshëm i disponueshëm në USD</t>
  </si>
  <si>
    <t>Financimi i qëndrueshëm i disponueshëm në FC</t>
  </si>
  <si>
    <t>Financimi i qëndrueshëm i disponueshëm i thjeshtuar në ALL</t>
  </si>
  <si>
    <t>Financimi i qëndrueshëm i disponueshëm i thjeshtuar në EUR</t>
  </si>
  <si>
    <t>Financimi i qëndrueshëm i disponueshëm i thjeshtuar në USD</t>
  </si>
  <si>
    <t>Financimi i qëndrueshëm i disponueshëm i thjeshtuar në FC</t>
  </si>
  <si>
    <t>Financim i qëndrueshëm i kërkuar i thjeshtuar në ALL</t>
  </si>
  <si>
    <t>Financim i qëndrueshëm i kërkuar i thjeshtuar në EUR</t>
  </si>
  <si>
    <t>Financim i qëndrueshëm i kërkuar i thjeshtuar në USD</t>
  </si>
  <si>
    <t>Financim i qëndrueshëm i kërkuar i thjeshtuar në FC</t>
  </si>
  <si>
    <t>Financimi i qëndrueshëm i disponueshëm i thjeshtuar TOTAL</t>
  </si>
  <si>
    <t>Financim i qëndrueshëm i kërkuar i thjeshtuar TOTAL</t>
  </si>
  <si>
    <t>Financimi i qëndrueshëm i disponueshëm  TOTAL</t>
  </si>
  <si>
    <t>Përmbledhje e raportit NETO të financimit të qëndrueshëm në ALL</t>
  </si>
  <si>
    <t>Përmbledhje e raportit NETO të financimit të qëndrueshëm në EUR</t>
  </si>
  <si>
    <t>Përmbledhje e raportit NETO të financimit të qëndrueshëm në USD</t>
  </si>
  <si>
    <t>Përmbledhje e raportit NETO të financimit të qëndrueshëm në FC</t>
  </si>
  <si>
    <t>Përmbledhje e raportit NETO të financimit të qëndrueshëm TOTAL</t>
  </si>
  <si>
    <t>Financimi i qëndrueshëm i kërkuar në Total</t>
  </si>
  <si>
    <t>3-Mujor</t>
  </si>
  <si>
    <t>FORMULARI F1 - FINANCIMI I QËNDRUESHËM I KËRKUAR</t>
  </si>
  <si>
    <t xml:space="preserve">Faktori standard i financimit të qëndrueshëm të kërkuar </t>
  </si>
  <si>
    <t xml:space="preserve">Faktori i zbatuar i financimit të qëndrueshëm të kërkuar </t>
  </si>
  <si>
    <t xml:space="preserve">Financimi i qëndrueshëm i kërkuar </t>
  </si>
  <si>
    <t>Aktive jolikuide sipas maturitetit</t>
  </si>
  <si>
    <t xml:space="preserve">
Aktive likuide </t>
  </si>
  <si>
    <t xml:space="preserve">Aktive likuide </t>
  </si>
  <si>
    <t>&lt; se 6 muaj</t>
  </si>
  <si>
    <t>≥ 6 muaj deri &lt; se 1 vit</t>
  </si>
  <si>
    <t>≥ se 1 vit</t>
  </si>
  <si>
    <t>KODI</t>
  </si>
  <si>
    <t xml:space="preserve">FINANCIMI I QËNDRUESHËM I KËRKUAR </t>
  </si>
  <si>
    <t>Financimi i qëndrueshëm i kërkuar nga aktivet e bankës qendrore</t>
  </si>
  <si>
    <t>arka, rezervat dhe ekspozime likuide në bankën qendrore</t>
  </si>
  <si>
    <t>të pabarrësuara ose të barrësuara për një maturitet të mbetur prej më pak se 6 muaj</t>
  </si>
  <si>
    <t>të barrësuara për një maturitet të mbetur prej të paktën 6 muaj por më pak se 1 vit</t>
  </si>
  <si>
    <t>të barrësuara për një maturitet të mbetur prej 1 viti ose më shumë</t>
  </si>
  <si>
    <t xml:space="preserve">ekspozime të tjera jolikuide ndaj bankës qendrore </t>
  </si>
  <si>
    <t>Financimi i qëndrueshëm i kërkuar nga aktivet likuide</t>
  </si>
  <si>
    <r>
      <t xml:space="preserve">aktivet e nivelit 1 të klasifikuara për 0% </t>
    </r>
    <r>
      <rPr>
        <i/>
        <sz val="11"/>
        <rFont val="Verdana"/>
        <family val="2"/>
      </rPr>
      <t>haircut</t>
    </r>
    <r>
      <rPr>
        <sz val="11"/>
        <rFont val="Verdana"/>
        <family val="2"/>
      </rPr>
      <t xml:space="preserve"> për qëllime të raportit të mbulimit me likuiditet (RML)</t>
    </r>
  </si>
  <si>
    <r>
      <t xml:space="preserve">aktivet e nivelit 1 të klasifikuara për 10% </t>
    </r>
    <r>
      <rPr>
        <i/>
        <sz val="11"/>
        <rFont val="Verdana"/>
        <family val="2"/>
      </rPr>
      <t>haircut</t>
    </r>
    <r>
      <rPr>
        <sz val="11"/>
        <rFont val="Verdana"/>
        <family val="2"/>
      </rPr>
      <t xml:space="preserve"> për qëllime të raportit të mbulimit me likuiditet (RML)</t>
    </r>
  </si>
  <si>
    <r>
      <t xml:space="preserve">aktivet e nivelit 1 të klasifikuara për 15% </t>
    </r>
    <r>
      <rPr>
        <i/>
        <sz val="11"/>
        <rFont val="Verdana"/>
        <family val="2"/>
      </rPr>
      <t>haircut</t>
    </r>
    <r>
      <rPr>
        <sz val="11"/>
        <rFont val="Verdana"/>
        <family val="2"/>
      </rPr>
      <t xml:space="preserve"> për qëllime të raportit të mbulimit me likuiditet (RML)</t>
    </r>
  </si>
  <si>
    <t>1.2.3.1</t>
  </si>
  <si>
    <t>1.2.3.2</t>
  </si>
  <si>
    <t>1.2.3.3</t>
  </si>
  <si>
    <r>
      <t xml:space="preserve">aktive të nivelit 2A të klasifikuara për 15% </t>
    </r>
    <r>
      <rPr>
        <i/>
        <sz val="11"/>
        <rFont val="Verdana"/>
        <family val="2"/>
      </rPr>
      <t>haircut</t>
    </r>
    <r>
      <rPr>
        <sz val="11"/>
        <rFont val="Verdana"/>
        <family val="2"/>
      </rPr>
      <t xml:space="preserve"> për qëllime të raportit të mbulimit me likuiditet (RML)</t>
    </r>
  </si>
  <si>
    <t>1.2.4.1</t>
  </si>
  <si>
    <t>1.2.4.2</t>
  </si>
  <si>
    <t>1.2.4.3</t>
  </si>
  <si>
    <r>
      <t xml:space="preserve">aktive të nivelit 2B të klasifikuara për 50% </t>
    </r>
    <r>
      <rPr>
        <i/>
        <sz val="11"/>
        <rFont val="Verdana"/>
        <family val="2"/>
      </rPr>
      <t>haircut</t>
    </r>
    <r>
      <rPr>
        <sz val="11"/>
        <rFont val="Verdana"/>
        <family val="2"/>
      </rPr>
      <t xml:space="preserve"> për qëllime të raportit të mbulimit me likuiditet (RML)</t>
    </r>
  </si>
  <si>
    <t>1.2.5.1</t>
  </si>
  <si>
    <t>të pabarrësuara ose të barrësuara për një maturitet të mbetur prej më pak se 1 vit</t>
  </si>
  <si>
    <t>1.2.5.2</t>
  </si>
  <si>
    <t xml:space="preserve">Financimi i qëndrueshëm i kërkuar nga titujt, përveç aktiveve likuide </t>
  </si>
  <si>
    <t>tituj jo likuidë</t>
  </si>
  <si>
    <t>1.3.1.1</t>
  </si>
  <si>
    <t>të pabarrësuar ose të barrësuar për një maturitet të mbetur prej më pak se 1 vit</t>
  </si>
  <si>
    <t>1.3.1.2</t>
  </si>
  <si>
    <t>të barrësuar për një maturitet të mbetur prej 1 viti ose më shumë</t>
  </si>
  <si>
    <t>Financimi i qëndrueshëm i kërkuar nga kreditë</t>
  </si>
  <si>
    <t>depozitat operacionale</t>
  </si>
  <si>
    <t>transaksionet e financimit nëpërmjet titujve me klientë financiarë</t>
  </si>
  <si>
    <t>1.4.2.1</t>
  </si>
  <si>
    <t>1.4.2.1.1</t>
  </si>
  <si>
    <t>1.4.2.1.2</t>
  </si>
  <si>
    <t>1.4.2.1.3</t>
  </si>
  <si>
    <t>1.4.2.2</t>
  </si>
  <si>
    <t xml:space="preserve">të garantuara nga aktive të tjera </t>
  </si>
  <si>
    <t>0400</t>
  </si>
  <si>
    <t>1.4.2.2.1</t>
  </si>
  <si>
    <t>1.4.2.2.2</t>
  </si>
  <si>
    <t>1.4.2.2.3</t>
  </si>
  <si>
    <t>hua dhe paradhënie të tjera ndaj klientëve financiarë</t>
  </si>
  <si>
    <t>kredi për klientët jofinanciarë, me përjashtim të bankave qendrore, të cilave u është caktuar një peshë rreziku prej 35% ose më pak</t>
  </si>
  <si>
    <t>1.4.4.1</t>
  </si>
  <si>
    <t>0460</t>
  </si>
  <si>
    <t>1.4.4.2</t>
  </si>
  <si>
    <t>0470</t>
  </si>
  <si>
    <t>1.4.4.3</t>
  </si>
  <si>
    <t>0480</t>
  </si>
  <si>
    <t>1.4.5</t>
  </si>
  <si>
    <t>kredi të tjera ndaj klientëve jofinanciarë, me përjashtim të bankave qendrore</t>
  </si>
  <si>
    <t>0490</t>
  </si>
  <si>
    <t>1.4.5.0.1</t>
  </si>
  <si>
    <t>prej të cilave, kredi të siguruara me kolateral pasuri të paluajtshme rezidenciale</t>
  </si>
  <si>
    <t>0500</t>
  </si>
  <si>
    <t>1.4.5.1</t>
  </si>
  <si>
    <t>0510</t>
  </si>
  <si>
    <t>1.4.5.2</t>
  </si>
  <si>
    <t>0520</t>
  </si>
  <si>
    <t>1.4.6</t>
  </si>
  <si>
    <t>produktet e lidhura me zërat e bilancit, të financimit tregtar</t>
  </si>
  <si>
    <t>1.5</t>
  </si>
  <si>
    <t>Financimi i qëndrueshëm i kërkuar nga aktivet brenda një grupi, subjekt i trajtimit preferencial</t>
  </si>
  <si>
    <t>1.6</t>
  </si>
  <si>
    <t>Financimi i qëndrueshëm i kërkuar nga derivativët</t>
  </si>
  <si>
    <t>0550</t>
  </si>
  <si>
    <t>1.6.1</t>
  </si>
  <si>
    <t xml:space="preserve">financimi i qëndrueshëm i kërkuar për pasivet e derivativëve </t>
  </si>
  <si>
    <t>0560</t>
  </si>
  <si>
    <t>1.6.2</t>
  </si>
  <si>
    <t>financimi i qëndrueshëm i kërkuar për aktivet e derivativëve</t>
  </si>
  <si>
    <t>1.6.3</t>
  </si>
  <si>
    <t>marzhi fillestar i vendosur</t>
  </si>
  <si>
    <t>0580</t>
  </si>
  <si>
    <t>1.7</t>
  </si>
  <si>
    <t>Financimi i qëndrueshëm i kërkuar nga kontributet në fondin e garancisë së një kundërpartie qendrore</t>
  </si>
  <si>
    <t>0590</t>
  </si>
  <si>
    <t>1.8</t>
  </si>
  <si>
    <t xml:space="preserve">Financimi i qëndrueshëm i kërkuar nga aktivet e tjera </t>
  </si>
  <si>
    <t>0600</t>
  </si>
  <si>
    <t>1.8.1</t>
  </si>
  <si>
    <r>
      <t xml:space="preserve">mallra </t>
    </r>
    <r>
      <rPr>
        <i/>
        <sz val="11"/>
        <rFont val="Verdana"/>
        <family val="2"/>
      </rPr>
      <t>(commodities)</t>
    </r>
    <r>
      <rPr>
        <sz val="11"/>
        <rFont val="Verdana"/>
        <family val="2"/>
      </rPr>
      <t xml:space="preserve"> të tregtuara fizikisht</t>
    </r>
  </si>
  <si>
    <t>0610</t>
  </si>
  <si>
    <t>1.8.1.1</t>
  </si>
  <si>
    <t>0620</t>
  </si>
  <si>
    <t>1.8.1.2</t>
  </si>
  <si>
    <t>0630</t>
  </si>
  <si>
    <t>1.8.2</t>
  </si>
  <si>
    <t>shumat e arkëtueshme sipas datës së tregtimit</t>
  </si>
  <si>
    <t>0640</t>
  </si>
  <si>
    <t>1.8.3</t>
  </si>
  <si>
    <t>aktivet me probleme</t>
  </si>
  <si>
    <t>0650</t>
  </si>
  <si>
    <t>1.8.4</t>
  </si>
  <si>
    <t>aktivet e tjera</t>
  </si>
  <si>
    <t>0660</t>
  </si>
  <si>
    <t>1.9</t>
  </si>
  <si>
    <t xml:space="preserve">Financimi i qëndrueshëm i kërkuar nga zërat jashtë bilancit </t>
  </si>
  <si>
    <t>0670</t>
  </si>
  <si>
    <t>1.9.1</t>
  </si>
  <si>
    <t>lehtësitë e parevokueshme ose të anulueshme me kushte brenda grupit, subjekt i trajtimit preferencial</t>
  </si>
  <si>
    <t>0680</t>
  </si>
  <si>
    <t>1.9.2</t>
  </si>
  <si>
    <t>lehtësitë e parevokueshme ose të anulueshme me kushte</t>
  </si>
  <si>
    <t>0690</t>
  </si>
  <si>
    <t>1.9.3</t>
  </si>
  <si>
    <t xml:space="preserve">zërat jashtë bilancit të financimit tregtar </t>
  </si>
  <si>
    <t>0700</t>
  </si>
  <si>
    <t>1.9.4</t>
  </si>
  <si>
    <t xml:space="preserve">zërat jashtë bilancit me probleme </t>
  </si>
  <si>
    <t>FINANCIMI I QËNDRUESHËM I DISPONUESHËM NË TOTAL</t>
  </si>
  <si>
    <t>FORMULARI F2 - FINANCIMI I QËNDRUESHËM I DISPONUESHËM</t>
  </si>
  <si>
    <t>Faktori standard i financimit të qëndrueshëm të disponueshëm</t>
  </si>
  <si>
    <t xml:space="preserve">Faktori i zbatuar i financimit të qëndrueshëm të disponueshëm </t>
  </si>
  <si>
    <t xml:space="preserve">
Financimi i qëndrueshëm i disponueshëm</t>
  </si>
  <si>
    <t>0010::</t>
  </si>
  <si>
    <t>0020::</t>
  </si>
  <si>
    <t>0030::</t>
  </si>
  <si>
    <t>0040::</t>
  </si>
  <si>
    <t>0050::</t>
  </si>
  <si>
    <t>0060::</t>
  </si>
  <si>
    <t>0070::</t>
  </si>
  <si>
    <t>0080::</t>
  </si>
  <si>
    <t>0090::</t>
  </si>
  <si>
    <t>0100::</t>
  </si>
  <si>
    <t>FINANCIMI I QËNDRUESHËM I DISPONUESHËM</t>
  </si>
  <si>
    <t>Financimi i qëndrueshëm i disponueshëm nga zërat dhe instrumentet e kapitalit</t>
  </si>
  <si>
    <t>Kapitali bazë i nivelit të parë</t>
  </si>
  <si>
    <t>Kapitali shtesë i nivelit të parë</t>
  </si>
  <si>
    <t>Kapitali i nivelit të dytë</t>
  </si>
  <si>
    <t>Instrumente të tjerë të kapitalit</t>
  </si>
  <si>
    <t>Financimi i qëndrueshëm i disponueshëm nga depozitat me pakicë</t>
  </si>
  <si>
    <t>2.2.0.1</t>
  </si>
  <si>
    <t>nga të cilat, obligacione me pakicë</t>
  </si>
  <si>
    <t xml:space="preserve">Depozita të qëndrueshme me pakicë </t>
  </si>
  <si>
    <t>2.2.0.2</t>
  </si>
  <si>
    <t>nga të cilat, me penalitet të konsiderueshëm për tërheqje të parakohshme</t>
  </si>
  <si>
    <t>Depozita të tjera me pakicë</t>
  </si>
  <si>
    <t>2.2.0.3</t>
  </si>
  <si>
    <t xml:space="preserve">nga të cilat, me penalitet të konsiderueshëm për tërheqje të parakohshme </t>
  </si>
  <si>
    <t xml:space="preserve">Financimi i qëndrueshëm i disponueshëm nga klientë të tjerë jofinanciarë (përveç bankave qendrore) </t>
  </si>
  <si>
    <t>2.3.0.1</t>
  </si>
  <si>
    <t>nga të cilat, transaksione të financimit nëpërmjet titujve</t>
  </si>
  <si>
    <t>2.3.0.2</t>
  </si>
  <si>
    <t>nga të cilat, financim i qëndrueshëm i disponueshëm nga depozitat operacionale</t>
  </si>
  <si>
    <t>2.3.1</t>
  </si>
  <si>
    <t>Detyrimet e ofruara nga qeveria shqiptare ose qeveria qendrore e një vendi të huaj</t>
  </si>
  <si>
    <t>2.3.2</t>
  </si>
  <si>
    <t>Detyrimet e ofruara nga qeveritë rajonale ose autoritetet lokale shqiptare ose të një vendi të huaj</t>
  </si>
  <si>
    <t>2.3.3</t>
  </si>
  <si>
    <t>Detyrimet e ofruara nga njësitë e sektorit publik shqiptar ose të një vendi të huaj</t>
  </si>
  <si>
    <t>2.3.4</t>
  </si>
  <si>
    <t>Detyrimet e ofruara nga bankat shumëpalëshe të zhvillimit dhe organizatat ndërkombëtare</t>
  </si>
  <si>
    <t>2.3.5</t>
  </si>
  <si>
    <t>Detyrimet e ofruara nga klientë korporata jofinanciare</t>
  </si>
  <si>
    <t>2.3.6</t>
  </si>
  <si>
    <t>Detyrimet e ofruara nga shoqëritë e kursim-kreditit dhe unionet, kompanitë  e investimeve personale ose ndërmjetës depozitash</t>
  </si>
  <si>
    <t>2.4</t>
  </si>
  <si>
    <t>Financimi i qëndrueshëm i disponueshëm nga detyrime ose lehtësi të parevokueshme ose të anulueshme me kushte brenda një grupi, subjekt i trajtimit preferencial</t>
  </si>
  <si>
    <t>2.5</t>
  </si>
  <si>
    <t>Financimi i qëndrueshëm i disponueshëm nga klientët financiarë dhe bankat qendrore</t>
  </si>
  <si>
    <t>2.5.1</t>
  </si>
  <si>
    <t>Detyrimet e ofruara nga Banka e Shqipërisë</t>
  </si>
  <si>
    <t>2.5.2</t>
  </si>
  <si>
    <t>Detyrimet e ofruara nga banka qendrore e një vendi të huaj</t>
  </si>
  <si>
    <t>2.5.3</t>
  </si>
  <si>
    <t>Detyrimet e ofruara nga klientët financiarë</t>
  </si>
  <si>
    <t>2.5.3.1</t>
  </si>
  <si>
    <t>Depozitat operacionale</t>
  </si>
  <si>
    <t>2.5.3.2</t>
  </si>
  <si>
    <t>Teprica e depozitave operacionale</t>
  </si>
  <si>
    <t>2.5.3.3</t>
  </si>
  <si>
    <t>2.6</t>
  </si>
  <si>
    <t xml:space="preserve">Financimi i qëndrueshëm i disponueshëm nga detyrimet e ofruara, ku kundërpartia nuk mund të përcaktohet  </t>
  </si>
  <si>
    <t>2.7</t>
  </si>
  <si>
    <t>Financimi i qëndrueshëm i disponueshëm nga detyrimet neto të derivativëve</t>
  </si>
  <si>
    <t>2.8</t>
  </si>
  <si>
    <t>Financimi i qëndrueshëm i disponueshëm nga detyrimet e tjera</t>
  </si>
  <si>
    <t>2.8.1</t>
  </si>
  <si>
    <t>Detyrimet për t’u paguar sipas datës së tregtimit</t>
  </si>
  <si>
    <t>2.8.2</t>
  </si>
  <si>
    <t xml:space="preserve">Detyrimet tatimore të shtyra </t>
  </si>
  <si>
    <t>2.8.3</t>
  </si>
  <si>
    <t xml:space="preserve">Interesat e pakicës </t>
  </si>
  <si>
    <t>2.8.4</t>
  </si>
  <si>
    <t>rregulluar si EBA</t>
  </si>
  <si>
    <t>nuk ka formule</t>
  </si>
  <si>
    <t>100%</t>
  </si>
  <si>
    <t>0%</t>
  </si>
  <si>
    <t>95%</t>
  </si>
  <si>
    <t>90%</t>
  </si>
  <si>
    <t>50%</t>
  </si>
  <si>
    <t>FINANCIMI I QËNDRUESHËM I KËRKUAR I THJESHTUAR NË TOTAL</t>
  </si>
  <si>
    <t>FORMULARI F3 - FINANCIMI I QËNDRUESHËM I KËRKUAR I THJESHTUAR</t>
  </si>
  <si>
    <t>Faktori i zbatuar i financimit të qëndrueshëm të kërkuar</t>
  </si>
  <si>
    <t>Aktive likuide</t>
  </si>
  <si>
    <t xml:space="preserve">&lt; se 1 vit </t>
  </si>
  <si>
    <t>FINANCIMI I QËNDRUESHËM I KËRKUAR</t>
  </si>
  <si>
    <t>arka, rezerva dhe ekspozime likuide në bankën qendrore</t>
  </si>
  <si>
    <t>ekspozime të tjera jolikuide ndaj bankës qendrore</t>
  </si>
  <si>
    <t>aktive të nivelit 2B të klasifikuara për qëllime të raportit të mbulimit me likuiditet (RML)</t>
  </si>
  <si>
    <t>kredi për klientët jofinanciarë</t>
  </si>
  <si>
    <t>1.4.1.1</t>
  </si>
  <si>
    <t>1.4.1.2</t>
  </si>
  <si>
    <t>kredi për klientët financiarë</t>
  </si>
  <si>
    <t>financimi i qëndrueshëm i kërkuar për pasivet e derivativëve</t>
  </si>
  <si>
    <r>
      <t>financimi i qëndrueshëm i kërkuar për aktivet e derivativëve</t>
    </r>
    <r>
      <rPr>
        <b/>
        <sz val="11"/>
        <rFont val="Calibri"/>
        <family val="2"/>
        <scheme val="minor"/>
      </rPr>
      <t xml:space="preserve"> </t>
    </r>
  </si>
  <si>
    <t>Financimi i qëndrueshëm i kërkuar nga aktivet e tjera</t>
  </si>
  <si>
    <t>Financimi i qëndrueshëm i kërkuar nga zërat jashtë bilancit</t>
  </si>
  <si>
    <t>zërat jashtë bilancit të financimit tregtar</t>
  </si>
  <si>
    <t>zërat jashtë bilancit me probleme</t>
  </si>
  <si>
    <t>Financimi i qëndrueshëm i disponueshëm i thjeshtuar në Total</t>
  </si>
  <si>
    <t>FINANCIMI I QËNDRUESHËM I DISPONUESHËM I THJESHTUAR NË TOTAL</t>
  </si>
  <si>
    <t>FORMULARI F4 - FINANCIMI I QËNDRUESHËM I DISPONUESHËM I THJESHTUAR</t>
  </si>
  <si>
    <t xml:space="preserve">Financimi i qëndrueshëm i disponueshëm në total </t>
  </si>
  <si>
    <t xml:space="preserve">Financimi i qëndrueshëm i disponueshëm nga zërat dhe instrumentet e kapitalit </t>
  </si>
  <si>
    <t>Depozita të qëndrueshme me pakicë</t>
  </si>
  <si>
    <t>Financimi i qëndrueshëm i disponueshëm nga klientë të tjerë jofinanciarë (përveç bankave qendrore)</t>
  </si>
  <si>
    <t>Financimi i qëndrueshëm i disponueshëm nga depozitat operacionale</t>
  </si>
  <si>
    <t>Financimi i qëndrueshëm i disponueshëm nga detyrimet e ofruara, ku kundërpartia nuk mund të përcaktohet</t>
  </si>
  <si>
    <t xml:space="preserve">Financimi i qëndrueshëm i disponueshëm
në total </t>
  </si>
  <si>
    <t>PËRMBLEDHJE E RAPORTIT NETO TË FINANCIMIT TË QËNDRUESHËM NË TOTAL</t>
  </si>
  <si>
    <t xml:space="preserve">FORMULARI F5 - PËRMBLEDHJE E RAPORTIT NETO TË FINANCIMIT TË QËNDRUESHËM </t>
  </si>
  <si>
    <t xml:space="preserve">Financimi i qëndrueshëm i disponueshëm </t>
  </si>
  <si>
    <t>Raporti</t>
  </si>
  <si>
    <t>Financimi i qëndrueshëm i disponueshëm nga klientë jofinanciarë (përveç bankave qendrore)</t>
  </si>
  <si>
    <t xml:space="preserve">RAPORTI NETO I FINANCIMIT TË QËNDRUESHËM </t>
  </si>
  <si>
    <t>FORMULARI F5 - PËRMBLEDHJE E RAPORTIT NETO TË FINANCIMIT TË QËNDRUESHËM I THJESHTUAR</t>
  </si>
  <si>
    <t>Financimi i qëndrueshëm i kërkuar nga titujt, përveç aktiveve likuide</t>
  </si>
  <si>
    <t xml:space="preserve">RAPORTI NETO I FINANCIMIT TË QËNDRUESHËM I THJESHTUAR </t>
  </si>
  <si>
    <t>c</t>
  </si>
  <si>
    <t>F5_fc</t>
  </si>
  <si>
    <t>Treguesit kryesorë për MREL</t>
  </si>
  <si>
    <t>Struktura e detyrimeve të pranuara</t>
  </si>
  <si>
    <t>Kapaciteti dhe përbërja e “Kërkesës minimale për kapital rregullator  dhe detyrime të pranuara”</t>
  </si>
  <si>
    <t>Parashikimi i nevojave për financim të “Kërkesës minimale për kapital rregullator dhe detyrime të pranuara”</t>
  </si>
  <si>
    <t>Renditja e kreditorëve</t>
  </si>
  <si>
    <t>Instrumente që rregullohen nga ligji i një vendi të huaj</t>
  </si>
  <si>
    <t> Rreshti</t>
  </si>
  <si>
    <t>Zëri </t>
  </si>
  <si>
    <t>Vlera në lekë</t>
  </si>
  <si>
    <t>Vlera në monedhë të huaj</t>
  </si>
  <si>
    <t xml:space="preserve">Totali në lekë </t>
  </si>
  <si>
    <t>Shuma e ekspozimeve të ponderuara me rrezik</t>
  </si>
  <si>
    <t>Totali i kapitalit rregullator dhe detyrimeve</t>
  </si>
  <si>
    <t>3/1</t>
  </si>
  <si>
    <t>Nga të cilat: derivativet</t>
  </si>
  <si>
    <t>Kapitali rregullator dhe detyrimet e pranuara</t>
  </si>
  <si>
    <t>Nga të cilat: kapitali rregullator dhe detyrimet e nënrenditura</t>
  </si>
  <si>
    <t>3/2</t>
  </si>
  <si>
    <t>Nga të cilat: detyrime që rregullohen nga ligji i një vendi të huaj</t>
  </si>
  <si>
    <t>3/3</t>
  </si>
  <si>
    <t xml:space="preserve">Nga të cilat: detyrime që përmbajnë një klauzolë kontraktuale për njohjen e kompetencave të zhvlerësimit dhe konvertimit në përputhje me nenin 42 të ligjit nr.133/2016. </t>
  </si>
  <si>
    <t xml:space="preserve">Detyrime të tjera që mund të përdoren për rikapitalizim nga brenda </t>
  </si>
  <si>
    <t>4/1</t>
  </si>
  <si>
    <t xml:space="preserve">Nga të cilat: detyrime që rregullohen nga ligji i nje vendi të huaj  </t>
  </si>
  <si>
    <t>4/11</t>
  </si>
  <si>
    <t>maturimi i mbetur &lt; 1 vit</t>
  </si>
  <si>
    <t>4/12</t>
  </si>
  <si>
    <t>maturimi i mbetur &gt;= 1 vit &lt; 2 vjet</t>
  </si>
  <si>
    <t>4/13</t>
  </si>
  <si>
    <t>maturimi i mbetur &gt;= 2 vjet</t>
  </si>
  <si>
    <t>4/2</t>
  </si>
  <si>
    <t>Nga të cilat: detyrime që përmbajnë një klauzolë kontraktuale për njohjen e kompetencave të zhvlerësimit dhe konvertimit në përputhje me nenin 42 të ligjit nr.133/2016</t>
  </si>
  <si>
    <t>4/21</t>
  </si>
  <si>
    <t>4/22</t>
  </si>
  <si>
    <t>4/23</t>
  </si>
  <si>
    <t>4/3</t>
  </si>
  <si>
    <t>4/31</t>
  </si>
  <si>
    <t>4/32</t>
  </si>
  <si>
    <t>4/33</t>
  </si>
  <si>
    <t>Kapitali rregullator dhe detyrimet e pranuara si përqindje e ekspozimeve të ponderuara me rrezik</t>
  </si>
  <si>
    <t>5/1</t>
  </si>
  <si>
    <t>Nga e cila: kapitali rregullator dhe detyrimet e nënrenditura</t>
  </si>
  <si>
    <t>Kapitali rregullator dhe detyrimet e pranuara si përqindje e "totalit të detyrimeve dhe kapitalit rregullator"</t>
  </si>
  <si>
    <t>Kërkesat rregullative</t>
  </si>
  <si>
    <t>“Kërkesa minimale për instrumente të kapitalit rregullator dhe detyrime të pranuara”</t>
  </si>
  <si>
    <t xml:space="preserve">“Kërkesa minimale për kapital rregullator dhe detyrime të pranuara” e shprehur si përqindje e totalit të ekspozimeve të  ponderuara me rrezik </t>
  </si>
  <si>
    <t>8/1</t>
  </si>
  <si>
    <t>Nga të cilat: pjesa që plotësohet nga kapitali rregullator dhe detyrimet e nënrenditura</t>
  </si>
  <si>
    <t>“Kërkesa minimale për kapital rregullator dhe detyrime të pranuara” e shprehur si përqindje e  "të gjitha detyrimeve dhe instrumenteve të Kapitalit"</t>
  </si>
  <si>
    <t>9/1</t>
  </si>
  <si>
    <t xml:space="preserve">Detyrimet e pranuara </t>
  </si>
  <si>
    <t xml:space="preserve">Depozitat e pasigurueshme me maturim &gt; 1 vit </t>
  </si>
  <si>
    <t>2/1</t>
  </si>
  <si>
    <t>nga të cilat: maturimi i mbetur &gt;= 1 vit &lt; 2 vjet</t>
  </si>
  <si>
    <t>2/2</t>
  </si>
  <si>
    <t>nga të cilat: maturimi i mbetur &gt;= 2 vjet</t>
  </si>
  <si>
    <t>Detyrime të siguruara, të pagarantuara</t>
  </si>
  <si>
    <t>Dëftesat e strukturuara</t>
  </si>
  <si>
    <t xml:space="preserve"> maturimi i mbetur &gt;= 2 vjet</t>
  </si>
  <si>
    <t>Detyrime  senior (me përparësi të lartë) të pakoletarizuara</t>
  </si>
  <si>
    <t>5/2</t>
  </si>
  <si>
    <t>Detyrime senior jo- preferenciale</t>
  </si>
  <si>
    <t>6/2</t>
  </si>
  <si>
    <t>Borxh i varur (jo pjesë e kapitalit rregullator)</t>
  </si>
  <si>
    <t>71</t>
  </si>
  <si>
    <t>7/2</t>
  </si>
  <si>
    <t>Detyrime të tjera të pranuara për MREL</t>
  </si>
  <si>
    <t>8/2</t>
  </si>
  <si>
    <t>Totali  në lekë</t>
  </si>
  <si>
    <t>Kërkesa minimale për kapital rregullator dhe detyrime të pranuara (sipas Neni 32, pika 2 të Ligjit 133/2016 (%))</t>
  </si>
  <si>
    <t xml:space="preserve">Kapitali Rregullator </t>
  </si>
  <si>
    <t xml:space="preserve">Kapitali bazë i nivelit të parë </t>
  </si>
  <si>
    <t xml:space="preserve">Kapitali shtesë i nivelit të parë </t>
  </si>
  <si>
    <t>2/3</t>
  </si>
  <si>
    <t xml:space="preserve">Kapitali i nivelit të dytë </t>
  </si>
  <si>
    <t>Detyrime të pranuara</t>
  </si>
  <si>
    <t>Detyrime të pranuara të nënrenditura ndaj detyrimeve të përjashtuara</t>
  </si>
  <si>
    <t xml:space="preserve">Zëra të detyrimeve të pranuara të emetuara përpara datës 30 tetor 2021  </t>
  </si>
  <si>
    <t xml:space="preserve">Instrumente të kapitalit të nivelit të dytë me maturitet të mbetur të paktën 1 vit </t>
  </si>
  <si>
    <t>3/4</t>
  </si>
  <si>
    <t xml:space="preserve">Detyrime të pranuara jo të nënrenditura ndaj detyrimeve të përjashtuara </t>
  </si>
  <si>
    <t>3/5</t>
  </si>
  <si>
    <t>Zëra të detyrimeve të pranuara të emetuara përpara datës 3o tetor 2021</t>
  </si>
  <si>
    <t xml:space="preserve">KBN1(%) i disponueshëm pas plotësimit të kërkesave rregullative </t>
  </si>
  <si>
    <t>Ekspozimet në detyrimet e pranuara të bankave të tjera</t>
  </si>
  <si>
    <t>5/11</t>
  </si>
  <si>
    <t>Ekspozimet në detyrimet e pranuara të bankave me rëndësi sistemike</t>
  </si>
  <si>
    <t>5/12</t>
  </si>
  <si>
    <t>Nga të cilat: të nënrenditura</t>
  </si>
  <si>
    <t>5/13</t>
  </si>
  <si>
    <t xml:space="preserve">Ekspozimet në detyrimet e pranuara të bankave të tjera </t>
  </si>
  <si>
    <t>5/14</t>
  </si>
  <si>
    <t xml:space="preserve">Raportimi </t>
  </si>
  <si>
    <t>T1</t>
  </si>
  <si>
    <t>T2</t>
  </si>
  <si>
    <t>T3</t>
  </si>
  <si>
    <t>T4</t>
  </si>
  <si>
    <t>T5</t>
  </si>
  <si>
    <t>T6</t>
  </si>
  <si>
    <t>T7</t>
  </si>
  <si>
    <t>T8</t>
  </si>
  <si>
    <t>aktual</t>
  </si>
  <si>
    <t>Detyrimet e pranuara</t>
  </si>
  <si>
    <t>Depozitat e pasigurueshme me maturim &gt;1 vit</t>
  </si>
  <si>
    <t>Fluksi dalës bruto</t>
  </si>
  <si>
    <t>Fluksi hyrës bruto</t>
  </si>
  <si>
    <t xml:space="preserve">Fluksi dalës bruto </t>
  </si>
  <si>
    <t>Detyrime senior (me përparësi të lartë) të pakoletarizuara</t>
  </si>
  <si>
    <t>Detyrime të nënrenditura (jo te njohura si kapital rregullator)</t>
  </si>
  <si>
    <t>7/1</t>
  </si>
  <si>
    <t xml:space="preserve"> Kapitali rregullator total i pranueshem per MREL</t>
  </si>
  <si>
    <t>10/1</t>
  </si>
  <si>
    <t>10/2</t>
  </si>
  <si>
    <t>11/1</t>
  </si>
  <si>
    <t>11/2</t>
  </si>
  <si>
    <t>Borxh i varur, i pranueshëm për qëllime të “Kërkesës minimale për kapital rregullator dhe detyrime të pranuara”</t>
  </si>
  <si>
    <t>12/1</t>
  </si>
  <si>
    <t>12/2</t>
  </si>
  <si>
    <t xml:space="preserve">Totali i kapitalit rregullator dhe detyrimeve  të pranuara  </t>
  </si>
  <si>
    <t>13/1</t>
  </si>
  <si>
    <t>13/2</t>
  </si>
  <si>
    <t>Radha e shlyerjes së detyrimeve në likuidim të detyruar</t>
  </si>
  <si>
    <t>Lloji i kreditorit</t>
  </si>
  <si>
    <t>Detyrimet dhe kapitali rregullator</t>
  </si>
  <si>
    <t>Detyrimet dhe kapitali rregullator pas përjashtimeve</t>
  </si>
  <si>
    <t>nga të cilat: të përjashtuara</t>
  </si>
  <si>
    <t>nga të cilat: kapital rregullator dhe detyrime të pranuara</t>
  </si>
  <si>
    <t>nga të cilat: me maturim të mbetur</t>
  </si>
  <si>
    <t>nga të cilat: instrumente pa maturim (perpetual)</t>
  </si>
  <si>
    <t>≥ 1 vit &lt; 2 vjet</t>
  </si>
  <si>
    <t>≥ 2 vjet &lt; 5 vjet</t>
  </si>
  <si>
    <t>≥ 5 vjet &lt; 10 vjet</t>
  </si>
  <si>
    <t>≥ 10 vjet</t>
  </si>
  <si>
    <t>5=3-4</t>
  </si>
  <si>
    <t>6= 7+8+9+10+11</t>
  </si>
  <si>
    <t>Subjekti emetues</t>
  </si>
  <si>
    <t>Kodi i kontratës</t>
  </si>
  <si>
    <t xml:space="preserve">Legjislacioni </t>
  </si>
  <si>
    <t xml:space="preserve">Njohja kontraktuale e kompetencave të zhvlerësimit dhe konvertimit </t>
  </si>
  <si>
    <t>Trajtimi rregullator</t>
  </si>
  <si>
    <t>Renditja në radhën e pretendimeve (lik. Detyruar)</t>
  </si>
  <si>
    <t>Garancia e instrumentit</t>
  </si>
  <si>
    <t>Emri i garantorit</t>
  </si>
  <si>
    <t>I konvertueshëm</t>
  </si>
  <si>
    <t>Raporti i konvertimit</t>
  </si>
  <si>
    <t>Maturimi</t>
  </si>
  <si>
    <r>
      <t xml:space="preserve">Data e thirrjes së parë </t>
    </r>
    <r>
      <rPr>
        <b/>
        <i/>
        <sz val="8"/>
        <rFont val="Verdana"/>
        <family val="2"/>
      </rPr>
      <t>(first call</t>
    </r>
    <r>
      <rPr>
        <b/>
        <sz val="8"/>
        <rFont val="Verdana"/>
        <family val="2"/>
      </rPr>
      <t>)</t>
    </r>
  </si>
  <si>
    <r>
      <t xml:space="preserve">Thirrja rregullative </t>
    </r>
    <r>
      <rPr>
        <b/>
        <i/>
        <sz val="8"/>
        <rFont val="Verdana"/>
        <family val="2"/>
      </rPr>
      <t>(regulatory call)</t>
    </r>
  </si>
  <si>
    <t>Emri</t>
  </si>
  <si>
    <t>Kodi identifikues i subjektit</t>
  </si>
  <si>
    <t>Lloji i kodit</t>
  </si>
  <si>
    <t>Lloji i kapitalit rregullator ose detyrimit të pranuar</t>
  </si>
  <si>
    <t>Lloji i instrumentit</t>
  </si>
  <si>
    <t>Raportimi per permbushjen e SHKOMAK</t>
  </si>
  <si>
    <t>BARS</t>
  </si>
  <si>
    <t>Po</t>
  </si>
  <si>
    <t>Shporta</t>
  </si>
  <si>
    <t>IV</t>
  </si>
  <si>
    <t xml:space="preserve">Elementet </t>
  </si>
  <si>
    <t>Kapitali Baze i nivelit te pare - KBN1</t>
  </si>
  <si>
    <t xml:space="preserve">Kapitali i nivelit te pare - KN1 </t>
  </si>
  <si>
    <t>Kapitali rregullator - KREG</t>
  </si>
  <si>
    <t>(4)</t>
  </si>
  <si>
    <t>Ekspozimet e peshuara me rrezik - EPR</t>
  </si>
  <si>
    <t>Raportet e kapitalit, ne %</t>
  </si>
  <si>
    <t>(5)=(1)/(4)</t>
  </si>
  <si>
    <t>Raporti i kapitalit baze te nivelit te pare - KBN1r:</t>
  </si>
  <si>
    <t>(6)=(2)/(4)</t>
  </si>
  <si>
    <t>Raporti i kapitali i nivelit te pare - KN1r*</t>
  </si>
  <si>
    <t>(7)=(6)-(5)</t>
  </si>
  <si>
    <t>- nga i cili, Kapitali Shtese i Nivelit te Pare (KSHN1r)</t>
  </si>
  <si>
    <t>(8)=(3)/(4)</t>
  </si>
  <si>
    <t>Kapitali rregullator + Shtylla II (RMK)**</t>
  </si>
  <si>
    <t>(9)=(8)-(6)</t>
  </si>
  <si>
    <t>- nga i cili, Kapitali i Nivelit te Dyte (KN2r)</t>
  </si>
  <si>
    <t>(10)</t>
  </si>
  <si>
    <t>- nga i cili, Shtylla II</t>
  </si>
  <si>
    <t>(11)</t>
  </si>
  <si>
    <t>- nga i cili, kërkesa të ligjit 133/2016</t>
  </si>
  <si>
    <t>Kerkesat minimale te Bankes se Shqiperise</t>
  </si>
  <si>
    <t>(12)</t>
  </si>
  <si>
    <t>Raporti i kapitalit baze i nivelit te pare (KBN1):</t>
  </si>
  <si>
    <t>(13)</t>
  </si>
  <si>
    <t>Raporti i kapitali te nivelit te pare (KN1)</t>
  </si>
  <si>
    <t>(14)</t>
  </si>
  <si>
    <t>Raporti i mjaftueshmerise se kapitalit (RMK)</t>
  </si>
  <si>
    <t>Permbushja e SHKOMAK</t>
  </si>
  <si>
    <t>(15)</t>
  </si>
  <si>
    <t>Niveli i KNDr</t>
  </si>
  <si>
    <t>(16)</t>
  </si>
  <si>
    <t>Niveli i KONS (i percaktuar nga BSh)</t>
  </si>
  <si>
    <t>(17)</t>
  </si>
  <si>
    <t>Niveli i SPEKUNC (i llogaritur nga banka)</t>
  </si>
  <si>
    <t>(18)</t>
  </si>
  <si>
    <t>Niveli i SIST (i percaktuar nga BSh)</t>
  </si>
  <si>
    <t>(19)</t>
  </si>
  <si>
    <t>Niveli i ASTRUK (i percaktuar nga BSh)</t>
  </si>
  <si>
    <t>(20)=(16)+(17)+(18)+(19)</t>
  </si>
  <si>
    <t>Niveli i SHKOMAK</t>
  </si>
  <si>
    <t>(21)=(15)/(20)</t>
  </si>
  <si>
    <t>Llogaritja e raportit te Kapitalit te Disponueshem Neto (KNDr)</t>
  </si>
  <si>
    <t>Ne perqindje</t>
  </si>
  <si>
    <t>Kapitali Baze i nivelit te pare (KBN1)</t>
  </si>
  <si>
    <t>Kapitali i nivelit te pare (KN1)</t>
  </si>
  <si>
    <t>Kapitali Rregullator (KREG)</t>
  </si>
  <si>
    <t>(a)</t>
  </si>
  <si>
    <t>(b)</t>
  </si>
  <si>
    <t xml:space="preserve">© </t>
  </si>
  <si>
    <t>(d)</t>
  </si>
  <si>
    <t>Kerkesat minimale te kapitalit (+ Shtylla II, ligji 133/2016)</t>
  </si>
  <si>
    <t>C'pjese te kapitalit, mbi KBN1r, mund te plotesoje banka me KBN1?</t>
  </si>
  <si>
    <t>C'pjese e kapitalit, mbi KBN1r, eshte plotesuar me instrumente te ndryshme nga KBN1?</t>
  </si>
  <si>
    <t>Sa eshte nevoja per KBN1, qe te plotesohen KSHN1r dhe KN2r?</t>
  </si>
  <si>
    <t>(b)(3) - (b)(2)</t>
  </si>
  <si>
    <t>(c)(3) - (c)(2)</t>
  </si>
  <si>
    <t>(5)</t>
  </si>
  <si>
    <t>Sa eshte teprica e KBN1r, qe mund te perdoret per permbushjen e SHKOMAK (KNDr)?</t>
  </si>
  <si>
    <t>(b)(4)</t>
  </si>
  <si>
    <t xml:space="preserve"> (c)(4)</t>
  </si>
  <si>
    <r>
      <rPr>
        <b/>
        <sz val="16"/>
        <rFont val="Arial"/>
        <family val="2"/>
      </rPr>
      <t>KNDr</t>
    </r>
    <r>
      <rPr>
        <b/>
        <sz val="14"/>
        <rFont val="Arial"/>
        <family val="2"/>
      </rPr>
      <t>:</t>
    </r>
    <r>
      <rPr>
        <b/>
        <sz val="8"/>
        <rFont val="Arial"/>
        <family val="2"/>
      </rPr>
      <t>Max{0;(a)(5)+(b)(5)+ (c)(5)}</t>
    </r>
  </si>
  <si>
    <t>Llogaritja dhe raportimi i SPEKUNC</t>
  </si>
  <si>
    <t>- nga te cilat: "EPSHK ne juridiksione te huaja"</t>
  </si>
  <si>
    <t>Totali i Ekspozimeve te peshuara me rrezik (EPR)</t>
  </si>
  <si>
    <t xml:space="preserve">            - ne % ndaj totalit te EPSHK-ve:</t>
  </si>
  <si>
    <t>SPEKUNC (%)</t>
  </si>
  <si>
    <t xml:space="preserve">-nga te cilat: "EPSHK te tregut" </t>
  </si>
  <si>
    <t>Vlera absolute e Shteses Kunderciklike te Kapitalit</t>
  </si>
  <si>
    <t xml:space="preserve">Zgjidhni nëse EPSHK e juridiksioneve të huaja apo të Tregut (Neni 13 Pka 6 ) t'i lokalizoni në juridiksionin Shqipëri.
</t>
  </si>
  <si>
    <t>Juridiksioni</t>
  </si>
  <si>
    <t>Ekspozimet e pershtatura te kreditit - EPSHK</t>
  </si>
  <si>
    <t>Kerkesa per kapital - KPK</t>
  </si>
  <si>
    <t xml:space="preserve">Pesha ne Kerkesen per Kapital </t>
  </si>
  <si>
    <t>Norma e zbatuar e shteses kunderciklike te kapitalit- AKUNC</t>
  </si>
  <si>
    <t>Jo te titullzuara</t>
  </si>
  <si>
    <t>Te titullzuara</t>
  </si>
  <si>
    <t>Te tregut</t>
  </si>
  <si>
    <t>Per EPSHK-te jo te titullzuara</t>
  </si>
  <si>
    <t>Per EPSHK-te e titullzuara</t>
  </si>
  <si>
    <t>Per EPSHK-te e tregut</t>
  </si>
  <si>
    <t>(4)=(1)+(2)+(3)</t>
  </si>
  <si>
    <t>(6)</t>
  </si>
  <si>
    <t>(7)</t>
  </si>
  <si>
    <t>(8)=(5)+(6)+(7)</t>
  </si>
  <si>
    <t>(9)</t>
  </si>
  <si>
    <t>nese rreshti I pare nuk eshte SHQIPERI CROS RULES</t>
  </si>
  <si>
    <t xml:space="preserve">Llogaritja dhe raportimi i SPEKUNC, kur banka e ka te mundur dhe zgjedh t'i lokalizoje EPSHK-te ne juridiksionin e vet. </t>
  </si>
  <si>
    <t xml:space="preserve">Ekspozimet e pershtatura te kreditit - EPSHK </t>
  </si>
  <si>
    <t>Informacion plotesues per identifikimin e normave te AKUNC</t>
  </si>
  <si>
    <t>Perqindje</t>
  </si>
  <si>
    <t>Norma e AKUNC</t>
  </si>
  <si>
    <t>Shpallur nga:</t>
  </si>
  <si>
    <t>Data e shpalljes</t>
  </si>
  <si>
    <t>Data e zbatimit</t>
  </si>
  <si>
    <t>Faqja zyrtare e burimit te normës</t>
  </si>
  <si>
    <t xml:space="preserve"> Raportimi per permbushjen e SHKOMAK</t>
  </si>
  <si>
    <t xml:space="preserve"> Llogaritja e raportit te Kapitalit te Disponueshem Neto (KNDr)</t>
  </si>
  <si>
    <t>Llogaritja dhe raportimi i SPEKUNC, kur banka e ka te mundur dhe zgjedh t'i lokalizoje EPSHK-te ne juridiksionin e vet.</t>
  </si>
  <si>
    <t>Leva Financiare</t>
  </si>
  <si>
    <t>Shtesat makroprudenciale</t>
  </si>
  <si>
    <t>Raporti NETO I Financimit të qëndrueshëm</t>
  </si>
  <si>
    <t>Emri I formularit</t>
  </si>
  <si>
    <t>Periudha</t>
  </si>
  <si>
    <t>Blloku</t>
  </si>
  <si>
    <t>Formulari</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</si>
</sst>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1" formatCode="_-* #,##0_-;\-* #,##0_-;_-* &quot;-&quot;_-;_-@_-"/>
    <numFmt numFmtId="43" formatCode="_-* #,##0.00_-;\-* #,##0.00_-;_-* &quot;-&quot;??_-;_-@_-"/>
    <numFmt numFmtId="164" formatCode="#,##0&quot;Lek&quot;;\-#,##0&quot;Lek&quot;"/>
    <numFmt numFmtId="165" formatCode="_-* #,##0.00_L_e_k_-;\-* #,##0.00_L_e_k_-;_-* &quot;-&quot;??_L_e_k_-;_-@_-"/>
    <numFmt numFmtId="166" formatCode="_(* #,##0_);_(* \(#,##0\);_(* &quot;-&quot;_);_(@_)"/>
    <numFmt numFmtId="167" formatCode="_(* #,##0.00_);_(* \(#,##0.00\);_(* &quot;-&quot;??_);_(@_)"/>
    <numFmt numFmtId="168" formatCode="#,##0.0_);\(#,##0.0\)"/>
    <numFmt numFmtId="169" formatCode="0.0"/>
    <numFmt numFmtId="170" formatCode="0.0_)"/>
    <numFmt numFmtId="171" formatCode="[$-409]d\-mmm\-yy;@"/>
    <numFmt numFmtId="172" formatCode="[$-409]d/mmm/yy;@"/>
    <numFmt numFmtId="173" formatCode="_-* #,##0.0_-;\-* #,##0.0_-;_-* &quot;-&quot;??_-;_-@_-"/>
    <numFmt numFmtId="174" formatCode="[$-409]dd\-mmm\-yy;@"/>
    <numFmt numFmtId="175" formatCode="_(* #,##0_);_(* \(#,##0\);_(* &quot;-&quot;??_);_(@_)"/>
    <numFmt numFmtId="176" formatCode="#,##0.00_ ;\-#,##0.00\ "/>
    <numFmt numFmtId="177" formatCode="_-* #,##0_L_e_k_-;\-* #,##0_L_e_k_-;_-* &quot;-&quot;??_L_e_k_-;_-@_-"/>
    <numFmt numFmtId="178" formatCode="_-* #,##0.00&quot; mk&quot;_-;\-* #,##0.00&quot; mk&quot;_-;_-* \-??&quot; mk&quot;_-;_-@_-"/>
    <numFmt numFmtId="179" formatCode="_-* #,##0_-;\-* #,##0_-;_-* &quot;-&quot;??_-;_-@_-"/>
    <numFmt numFmtId="180" formatCode="0.0%"/>
    <numFmt numFmtId="181" formatCode="_-* #,##0.000_-;\-* #,##0.000_-;_-* &quot;-&quot;??_-;_-@_-"/>
    <numFmt numFmtId="182" formatCode="yy/mm/dd;@"/>
    <numFmt numFmtId="183" formatCode="#,##0_ ;[Red]\-#,##0\ "/>
    <numFmt numFmtId="184" formatCode="0.000%"/>
    <numFmt numFmtId="185" formatCode="#,##0.00_ ;[Red]\-#,##0.00\ "/>
    <numFmt numFmtId="186" formatCode="_-* #,##0.0000_-;\-* #,##0.0000_-;_-* &quot;-&quot;??_-;_-@_-"/>
    <numFmt numFmtId="187" formatCode="_-* #,##0.0000_L_e_k_-;\-* #,##0.0000_L_e_k_-;_-* &quot;-&quot;??_L_e_k_-;_-@_-"/>
  </numFmts>
  <fonts count="29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indexed="8"/>
      <name val="Calibri"/>
      <family val="2"/>
    </font>
    <font>
      <b/>
      <sz val="11"/>
      <color indexed="8"/>
      <name val="Calibri"/>
      <family val="2"/>
    </font>
    <font>
      <sz val="10"/>
      <name val="Times New Roman"/>
      <family val="1"/>
    </font>
    <font>
      <sz val="10"/>
      <name val="Arial"/>
      <family val="2"/>
    </font>
    <font>
      <sz val="11"/>
      <color indexed="8"/>
      <name val="Calibri"/>
      <family val="2"/>
    </font>
    <font>
      <sz val="10"/>
      <name val="Helv"/>
      <charset val="204"/>
    </font>
    <font>
      <sz val="11"/>
      <name val="Calibri"/>
      <family val="2"/>
    </font>
    <font>
      <sz val="11"/>
      <color indexed="8"/>
      <name val="Times New Roman"/>
      <family val="1"/>
    </font>
    <font>
      <sz val="11"/>
      <color indexed="17"/>
      <name val="Calibri"/>
      <family val="2"/>
    </font>
    <font>
      <sz val="10"/>
      <name val="Arial"/>
      <family val="2"/>
    </font>
    <font>
      <sz val="10"/>
      <color indexed="8"/>
      <name val="Arial"/>
      <family val="2"/>
    </font>
    <font>
      <b/>
      <sz val="11"/>
      <name val="Calibri"/>
      <family val="2"/>
    </font>
    <font>
      <i/>
      <sz val="11"/>
      <name val="Calibri"/>
      <family val="2"/>
    </font>
    <font>
      <sz val="11"/>
      <color indexed="8"/>
      <name val="Calibri"/>
      <family val="2"/>
    </font>
    <font>
      <sz val="8"/>
      <name val="Calibri"/>
      <family val="2"/>
    </font>
    <font>
      <sz val="11"/>
      <color theme="1"/>
      <name val="Calibri"/>
      <family val="2"/>
      <scheme val="minor"/>
    </font>
    <font>
      <u/>
      <sz val="11"/>
      <color theme="10"/>
      <name val="Calibri"/>
      <family val="2"/>
    </font>
    <font>
      <b/>
      <sz val="11"/>
      <color theme="1"/>
      <name val="Calibri"/>
      <family val="2"/>
      <scheme val="minor"/>
    </font>
    <font>
      <b/>
      <sz val="11"/>
      <name val="Calibri"/>
      <family val="2"/>
      <scheme val="minor"/>
    </font>
    <font>
      <sz val="11"/>
      <name val="Calibri"/>
      <family val="2"/>
      <scheme val="minor"/>
    </font>
    <font>
      <b/>
      <sz val="11"/>
      <color indexed="8"/>
      <name val="Calibri"/>
      <family val="2"/>
      <scheme val="minor"/>
    </font>
    <font>
      <sz val="11"/>
      <color indexed="8"/>
      <name val="Calibri"/>
      <family val="2"/>
      <scheme val="minor"/>
    </font>
    <font>
      <sz val="11"/>
      <color indexed="12"/>
      <name val="Calibri"/>
      <family val="2"/>
      <scheme val="minor"/>
    </font>
    <font>
      <sz val="10"/>
      <color theme="1"/>
      <name val="Calibri"/>
      <family val="2"/>
      <scheme val="minor"/>
    </font>
    <font>
      <sz val="10"/>
      <name val="Arial"/>
      <family val="2"/>
    </font>
    <font>
      <sz val="10"/>
      <name val="Tahoma"/>
      <family val="2"/>
    </font>
    <font>
      <b/>
      <sz val="9"/>
      <name val="Tahoma"/>
      <family val="2"/>
    </font>
    <font>
      <b/>
      <sz val="9"/>
      <name val="Calibri"/>
      <family val="2"/>
    </font>
    <font>
      <b/>
      <sz val="10"/>
      <name val="Arial"/>
      <family val="2"/>
    </font>
    <font>
      <sz val="9"/>
      <name val="Tahoma"/>
      <family val="2"/>
    </font>
    <font>
      <b/>
      <sz val="9"/>
      <color indexed="12"/>
      <name val="Tahoma"/>
      <family val="2"/>
    </font>
    <font>
      <sz val="10"/>
      <name val="Arial"/>
      <family val="2"/>
      <charset val="238"/>
    </font>
    <font>
      <sz val="11"/>
      <color theme="1"/>
      <name val="Calibri"/>
      <family val="2"/>
    </font>
    <font>
      <sz val="9"/>
      <name val="Arial"/>
      <family val="2"/>
    </font>
    <font>
      <sz val="11"/>
      <color theme="1"/>
      <name val="Calibri"/>
      <family val="2"/>
      <charset val="238"/>
      <scheme val="minor"/>
    </font>
    <font>
      <sz val="11"/>
      <color indexed="10"/>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rgb="FFFF0000"/>
      <name val="Calibri"/>
      <family val="2"/>
      <scheme val="minor"/>
    </font>
    <font>
      <sz val="11"/>
      <color theme="0" tint="-0.249977111117893"/>
      <name val="Calibri"/>
      <family val="2"/>
      <scheme val="minor"/>
    </font>
    <font>
      <sz val="12"/>
      <name val="Tahoma"/>
      <family val="2"/>
    </font>
    <font>
      <sz val="11"/>
      <color theme="0" tint="-0.34998626667073579"/>
      <name val="Calibri"/>
      <family val="2"/>
    </font>
    <font>
      <sz val="11"/>
      <color theme="0" tint="-0.34998626667073579"/>
      <name val="Calibri"/>
      <family val="2"/>
      <scheme val="minor"/>
    </font>
    <font>
      <sz val="10"/>
      <color theme="0" tint="-0.14999847407452621"/>
      <name val="Tahoma"/>
      <family val="2"/>
    </font>
    <font>
      <b/>
      <sz val="11"/>
      <color theme="0" tint="-0.34998626667073579"/>
      <name val="Calibri"/>
      <family val="2"/>
      <scheme val="minor"/>
    </font>
    <font>
      <sz val="11"/>
      <name val="Calibri"/>
      <family val="2"/>
      <charset val="238"/>
      <scheme val="minor"/>
    </font>
    <font>
      <sz val="11"/>
      <color indexed="8"/>
      <name val="Calibri"/>
      <family val="2"/>
      <charset val="238"/>
      <scheme val="minor"/>
    </font>
    <font>
      <b/>
      <sz val="9"/>
      <name val="Arial"/>
      <family val="2"/>
    </font>
    <font>
      <sz val="8"/>
      <name val="Arial"/>
      <family val="2"/>
    </font>
    <font>
      <b/>
      <sz val="11"/>
      <color theme="0"/>
      <name val="Calibri"/>
      <family val="2"/>
      <scheme val="minor"/>
    </font>
    <font>
      <sz val="11"/>
      <color theme="0"/>
      <name val="Calibri"/>
      <family val="2"/>
      <scheme val="minor"/>
    </font>
    <font>
      <b/>
      <sz val="11"/>
      <color rgb="FF0000FF"/>
      <name val="Calibri"/>
      <family val="2"/>
      <scheme val="minor"/>
    </font>
    <font>
      <sz val="11"/>
      <color rgb="FF0000FF"/>
      <name val="Calibri"/>
      <family val="2"/>
      <scheme val="minor"/>
    </font>
    <font>
      <b/>
      <i/>
      <sz val="10"/>
      <name val="Times New Roman"/>
      <family val="1"/>
    </font>
    <font>
      <i/>
      <sz val="10"/>
      <name val="Times New Roman"/>
      <family val="1"/>
    </font>
    <font>
      <b/>
      <i/>
      <sz val="10"/>
      <color indexed="18"/>
      <name val="Times New Roman"/>
      <family val="1"/>
    </font>
    <font>
      <b/>
      <sz val="11"/>
      <name val="Times New Roman"/>
      <family val="1"/>
    </font>
    <font>
      <sz val="11"/>
      <name val="Times New Roman"/>
      <family val="1"/>
    </font>
    <font>
      <sz val="10"/>
      <color rgb="FFFF0000"/>
      <name val="Times New Roman"/>
      <family val="1"/>
    </font>
    <font>
      <b/>
      <sz val="10"/>
      <name val="Times New Roman"/>
      <family val="1"/>
    </font>
    <font>
      <b/>
      <sz val="10"/>
      <color indexed="18"/>
      <name val="Times New Roman"/>
      <family val="1"/>
    </font>
    <font>
      <i/>
      <sz val="10"/>
      <color indexed="8"/>
      <name val="Times New Roman"/>
      <family val="1"/>
    </font>
    <font>
      <i/>
      <sz val="10"/>
      <color indexed="18"/>
      <name val="Times New Roman"/>
      <family val="1"/>
    </font>
    <font>
      <b/>
      <sz val="11"/>
      <color rgb="FFFF0000"/>
      <name val="Calibri"/>
      <family val="2"/>
      <scheme val="minor"/>
    </font>
    <font>
      <i/>
      <sz val="11"/>
      <color rgb="FF0000FF"/>
      <name val="Calibri"/>
      <family val="2"/>
    </font>
    <font>
      <vertAlign val="superscript"/>
      <sz val="11"/>
      <name val="Calibri"/>
      <family val="2"/>
    </font>
    <font>
      <sz val="10"/>
      <color rgb="FF0000FF"/>
      <name val="Calibri"/>
      <family val="2"/>
    </font>
    <font>
      <sz val="11"/>
      <color rgb="FF0000CC"/>
      <name val="Calibri"/>
      <family val="2"/>
      <scheme val="minor"/>
    </font>
    <font>
      <b/>
      <sz val="10"/>
      <color rgb="FF0000FF"/>
      <name val="Calibri"/>
      <family val="2"/>
    </font>
    <font>
      <sz val="11"/>
      <color rgb="FF0000FF"/>
      <name val="Calibri"/>
      <family val="2"/>
    </font>
    <font>
      <b/>
      <sz val="11"/>
      <color rgb="FF0000FF"/>
      <name val="Calibri"/>
      <family val="2"/>
    </font>
    <font>
      <b/>
      <sz val="10"/>
      <name val="Calibri"/>
      <family val="2"/>
      <scheme val="minor"/>
    </font>
    <font>
      <sz val="10"/>
      <name val="Calibri"/>
      <family val="2"/>
      <scheme val="minor"/>
    </font>
    <font>
      <sz val="10"/>
      <color indexed="8"/>
      <name val="Calibri"/>
      <family val="2"/>
      <scheme val="minor"/>
    </font>
    <font>
      <sz val="11"/>
      <color rgb="FFFF0000"/>
      <name val="Calibri"/>
      <family val="2"/>
      <charset val="238"/>
      <scheme val="minor"/>
    </font>
    <font>
      <b/>
      <sz val="11"/>
      <color theme="1"/>
      <name val="Calibri"/>
      <family val="2"/>
      <charset val="238"/>
      <scheme val="minor"/>
    </font>
    <font>
      <b/>
      <sz val="11"/>
      <name val="Calibri"/>
      <family val="2"/>
      <charset val="238"/>
      <scheme val="minor"/>
    </font>
    <font>
      <sz val="11"/>
      <color indexed="12"/>
      <name val="Calibri"/>
      <family val="2"/>
      <charset val="238"/>
      <scheme val="minor"/>
    </font>
    <font>
      <b/>
      <sz val="11"/>
      <color indexed="12"/>
      <name val="Calibri"/>
      <family val="2"/>
      <charset val="238"/>
      <scheme val="minor"/>
    </font>
    <font>
      <sz val="10"/>
      <color rgb="FFFF0000"/>
      <name val="Calibri"/>
      <family val="2"/>
      <scheme val="minor"/>
    </font>
    <font>
      <u/>
      <sz val="11"/>
      <color theme="10"/>
      <name val="Calibri"/>
      <family val="2"/>
      <charset val="238"/>
      <scheme val="minor"/>
    </font>
    <font>
      <sz val="10"/>
      <color rgb="FFFF0000"/>
      <name val="Arial"/>
      <family val="2"/>
    </font>
    <font>
      <sz val="12"/>
      <color indexed="8"/>
      <name val="Times New Roman"/>
      <family val="1"/>
    </font>
    <font>
      <u/>
      <sz val="12"/>
      <color theme="10"/>
      <name val="Times New Roman"/>
      <family val="1"/>
    </font>
    <font>
      <u/>
      <sz val="12"/>
      <color indexed="12"/>
      <name val="Times New Roman"/>
      <family val="1"/>
    </font>
    <font>
      <sz val="12"/>
      <name val="Times New Roman"/>
      <family val="1"/>
    </font>
    <font>
      <sz val="12"/>
      <color theme="1"/>
      <name val="Times New Roman"/>
      <family val="1"/>
    </font>
    <font>
      <b/>
      <i/>
      <sz val="12"/>
      <color indexed="8"/>
      <name val="Times New Roman"/>
      <family val="1"/>
    </font>
    <font>
      <u/>
      <sz val="11"/>
      <color theme="10"/>
      <name val="Calibri"/>
      <family val="2"/>
      <scheme val="minor"/>
    </font>
    <font>
      <sz val="10"/>
      <name val="Arial"/>
      <family val="2"/>
      <charset val="1"/>
    </font>
    <font>
      <sz val="8"/>
      <name val="Arial"/>
      <family val="2"/>
      <charset val="238"/>
    </font>
    <font>
      <sz val="10"/>
      <name val="Arial"/>
    </font>
    <font>
      <b/>
      <sz val="11"/>
      <color indexed="63"/>
      <name val="Arial"/>
      <family val="2"/>
    </font>
    <font>
      <b/>
      <sz val="12"/>
      <name val="Arial"/>
      <family val="2"/>
    </font>
    <font>
      <b/>
      <sz val="10"/>
      <color indexed="63"/>
      <name val="Arial"/>
      <family val="2"/>
    </font>
    <font>
      <b/>
      <i/>
      <sz val="11"/>
      <color indexed="18"/>
      <name val="Times New Roman"/>
      <family val="1"/>
    </font>
    <font>
      <i/>
      <sz val="11"/>
      <name val="Times New Roman"/>
      <family val="1"/>
    </font>
    <font>
      <b/>
      <i/>
      <sz val="11"/>
      <name val="Times New Roman"/>
      <family val="1"/>
    </font>
    <font>
      <sz val="10"/>
      <name val="Helv"/>
    </font>
    <font>
      <b/>
      <sz val="10"/>
      <name val="Helv"/>
    </font>
    <font>
      <sz val="16"/>
      <name val="Arial"/>
      <family val="2"/>
    </font>
    <font>
      <i/>
      <vertAlign val="superscript"/>
      <sz val="11"/>
      <name val="Times New Roman"/>
      <family val="1"/>
    </font>
    <font>
      <i/>
      <sz val="11"/>
      <name val="Times New Roman"/>
      <family val="1"/>
      <charset val="238"/>
    </font>
    <font>
      <b/>
      <sz val="11"/>
      <color indexed="10"/>
      <name val="Calibri"/>
      <family val="2"/>
    </font>
    <font>
      <sz val="10"/>
      <color theme="5"/>
      <name val="Calibri"/>
      <family val="2"/>
    </font>
    <font>
      <sz val="10"/>
      <name val="Calibri"/>
      <family val="2"/>
    </font>
    <font>
      <sz val="10"/>
      <color indexed="8"/>
      <name val="Calibri"/>
      <family val="2"/>
    </font>
    <font>
      <sz val="10"/>
      <color theme="0" tint="-0.34998626667073579"/>
      <name val="Calibri"/>
      <family val="2"/>
    </font>
    <font>
      <b/>
      <i/>
      <sz val="11"/>
      <name val="Calibri"/>
      <family val="2"/>
    </font>
    <font>
      <sz val="10"/>
      <color rgb="FFFF0000"/>
      <name val="Calibri"/>
      <family val="2"/>
    </font>
    <font>
      <b/>
      <sz val="11"/>
      <color indexed="8"/>
      <name val="Calibri"/>
      <family val="2"/>
      <charset val="238"/>
      <scheme val="minor"/>
    </font>
    <font>
      <sz val="11"/>
      <color indexed="63"/>
      <name val="Calibri"/>
      <family val="2"/>
      <scheme val="minor"/>
    </font>
    <font>
      <sz val="10"/>
      <color theme="5"/>
      <name val="Calibri"/>
      <family val="2"/>
      <scheme val="minor"/>
    </font>
    <font>
      <b/>
      <sz val="10"/>
      <name val="Times New Roman"/>
      <family val="1"/>
      <charset val="238"/>
    </font>
    <font>
      <b/>
      <i/>
      <sz val="10"/>
      <name val="Times New Roman"/>
      <family val="1"/>
      <charset val="238"/>
    </font>
    <font>
      <sz val="11"/>
      <name val="Verdana"/>
      <family val="2"/>
    </font>
    <font>
      <sz val="10"/>
      <name val="Times New Roman"/>
      <family val="1"/>
      <charset val="238"/>
    </font>
    <font>
      <b/>
      <u/>
      <sz val="10"/>
      <name val="Times New Roman"/>
      <family val="1"/>
      <charset val="238"/>
    </font>
    <font>
      <sz val="11"/>
      <color theme="1"/>
      <name val="Verdana"/>
      <family val="2"/>
    </font>
    <font>
      <b/>
      <sz val="11"/>
      <name val="Verdana"/>
      <family val="2"/>
    </font>
    <font>
      <sz val="11"/>
      <color indexed="8"/>
      <name val="Verdana"/>
      <family val="2"/>
    </font>
    <font>
      <b/>
      <sz val="10"/>
      <color indexed="8"/>
      <name val="Times New Roman"/>
      <family val="1"/>
      <charset val="238"/>
    </font>
    <font>
      <b/>
      <sz val="14"/>
      <color indexed="8"/>
      <name val="Verdana"/>
      <family val="2"/>
    </font>
    <font>
      <sz val="10"/>
      <color indexed="8"/>
      <name val="Times New Roman"/>
      <family val="1"/>
      <charset val="238"/>
    </font>
    <font>
      <sz val="10"/>
      <color indexed="8"/>
      <name val="Verdana"/>
      <family val="2"/>
    </font>
    <font>
      <sz val="10"/>
      <name val="Verdana"/>
      <family val="2"/>
    </font>
    <font>
      <sz val="9"/>
      <color indexed="81"/>
      <name val="Tahoma"/>
      <family val="2"/>
      <charset val="238"/>
    </font>
    <font>
      <sz val="9"/>
      <name val="Times New Roman"/>
      <family val="1"/>
    </font>
    <font>
      <b/>
      <sz val="9"/>
      <name val="Times New Roman"/>
      <family val="1"/>
    </font>
    <font>
      <sz val="12"/>
      <name val="Arial"/>
      <family val="2"/>
      <charset val="238"/>
    </font>
    <font>
      <i/>
      <sz val="10"/>
      <name val="Times New Roman"/>
      <family val="1"/>
      <charset val="238"/>
    </font>
    <font>
      <b/>
      <sz val="9"/>
      <name val="Times New Roman"/>
      <family val="1"/>
      <charset val="238"/>
    </font>
    <font>
      <b/>
      <sz val="8"/>
      <name val="Times New Roman"/>
      <family val="1"/>
      <charset val="238"/>
    </font>
    <font>
      <b/>
      <sz val="10"/>
      <color rgb="FFFF0000"/>
      <name val="Times New Roman"/>
      <family val="1"/>
      <charset val="238"/>
    </font>
    <font>
      <sz val="11"/>
      <name val="Times New Roman"/>
      <family val="1"/>
      <charset val="238"/>
    </font>
    <font>
      <sz val="9"/>
      <name val="Times New Roman"/>
      <family val="1"/>
      <charset val="238"/>
    </font>
    <font>
      <i/>
      <sz val="11"/>
      <color indexed="8"/>
      <name val="Calibri"/>
      <family val="2"/>
    </font>
    <font>
      <b/>
      <i/>
      <sz val="8"/>
      <name val="Verdana"/>
      <family val="2"/>
    </font>
    <font>
      <sz val="9"/>
      <color theme="1"/>
      <name val="Arial"/>
      <family val="2"/>
    </font>
    <font>
      <b/>
      <i/>
      <sz val="8"/>
      <color indexed="9"/>
      <name val="Verdana"/>
      <family val="2"/>
    </font>
    <font>
      <b/>
      <sz val="10"/>
      <name val="Arial"/>
      <family val="2"/>
      <charset val="238"/>
    </font>
    <font>
      <sz val="11"/>
      <color theme="1"/>
      <name val="Number"/>
      <charset val="238"/>
    </font>
    <font>
      <sz val="8"/>
      <name val="Times New Roman"/>
      <family val="1"/>
    </font>
    <font>
      <b/>
      <sz val="9"/>
      <name val="Verdana"/>
      <family val="2"/>
    </font>
    <font>
      <b/>
      <sz val="10"/>
      <name val="Verdana"/>
      <family val="2"/>
    </font>
    <font>
      <sz val="10"/>
      <color theme="1"/>
      <name val="Verdana"/>
      <family val="2"/>
    </font>
    <font>
      <sz val="9"/>
      <name val="Verdana"/>
      <family val="2"/>
    </font>
    <font>
      <b/>
      <sz val="10"/>
      <color theme="1"/>
      <name val="Verdana"/>
      <family val="2"/>
    </font>
    <font>
      <b/>
      <sz val="10"/>
      <color indexed="9"/>
      <name val="Verdana"/>
      <family val="2"/>
    </font>
    <font>
      <sz val="10"/>
      <color indexed="9"/>
      <name val="Verdana"/>
      <family val="2"/>
    </font>
    <font>
      <b/>
      <sz val="12"/>
      <color theme="3" tint="0.39997558519241921"/>
      <name val="Times New Roman"/>
      <family val="1"/>
    </font>
    <font>
      <b/>
      <sz val="12"/>
      <color theme="1"/>
      <name val="Times New Roman"/>
      <family val="1"/>
    </font>
    <font>
      <b/>
      <sz val="12"/>
      <color indexed="8"/>
      <name val="Times New Roman"/>
      <family val="1"/>
    </font>
    <font>
      <sz val="9"/>
      <color indexed="54"/>
      <name val="Arial"/>
      <family val="2"/>
    </font>
    <font>
      <sz val="10"/>
      <name val="Tahoma"/>
      <family val="2"/>
      <charset val="238"/>
    </font>
    <font>
      <b/>
      <sz val="9"/>
      <color indexed="63"/>
      <name val="Arial"/>
      <family val="2"/>
      <charset val="238"/>
    </font>
    <font>
      <b/>
      <sz val="9"/>
      <name val="Arial"/>
      <family val="2"/>
      <charset val="238"/>
    </font>
    <font>
      <sz val="9"/>
      <color indexed="63"/>
      <name val="Arial"/>
      <family val="2"/>
      <charset val="238"/>
    </font>
    <font>
      <sz val="10"/>
      <color theme="0"/>
      <name val="Arial"/>
      <family val="2"/>
      <charset val="238"/>
    </font>
    <font>
      <sz val="9"/>
      <name val="Arial"/>
      <family val="2"/>
      <charset val="238"/>
    </font>
    <font>
      <sz val="9"/>
      <color rgb="FFFF0000"/>
      <name val="Arial"/>
      <family val="2"/>
      <charset val="238"/>
    </font>
    <font>
      <b/>
      <sz val="10"/>
      <name val="Tahoma"/>
      <family val="2"/>
      <charset val="238"/>
    </font>
    <font>
      <b/>
      <sz val="10"/>
      <color theme="0"/>
      <name val="Arial"/>
      <family val="2"/>
      <charset val="238"/>
    </font>
    <font>
      <b/>
      <sz val="9"/>
      <color rgb="FFFF0000"/>
      <name val="Arial"/>
      <family val="2"/>
      <charset val="238"/>
    </font>
    <font>
      <sz val="9"/>
      <color theme="1"/>
      <name val="Calibri"/>
      <family val="2"/>
      <charset val="238"/>
      <scheme val="minor"/>
    </font>
    <font>
      <b/>
      <u/>
      <sz val="14"/>
      <color theme="1"/>
      <name val="Calibri"/>
      <family val="2"/>
      <scheme val="minor"/>
    </font>
    <font>
      <b/>
      <i/>
      <sz val="10"/>
      <color theme="3" tint="-0.249977111117893"/>
      <name val="Verdana"/>
      <family val="2"/>
    </font>
    <font>
      <b/>
      <i/>
      <sz val="10"/>
      <color rgb="FFFF0000"/>
      <name val="Verdana"/>
      <family val="2"/>
      <charset val="238"/>
    </font>
    <font>
      <b/>
      <i/>
      <sz val="8"/>
      <color rgb="FFFF0000"/>
      <name val="Verdana"/>
      <family val="2"/>
      <charset val="238"/>
    </font>
    <font>
      <sz val="8"/>
      <name val="Verdana"/>
      <family val="2"/>
    </font>
    <font>
      <b/>
      <sz val="10"/>
      <color indexed="10"/>
      <name val="Verdana"/>
      <family val="2"/>
    </font>
    <font>
      <sz val="12"/>
      <name val="Verdana"/>
      <family val="2"/>
    </font>
    <font>
      <sz val="9"/>
      <name val="Calibri "/>
    </font>
    <font>
      <b/>
      <sz val="9"/>
      <name val="Calibri "/>
    </font>
    <font>
      <sz val="9"/>
      <color indexed="10"/>
      <name val="Calibri "/>
    </font>
    <font>
      <sz val="9"/>
      <color rgb="FFFF0000"/>
      <name val="Calibri "/>
    </font>
    <font>
      <i/>
      <sz val="9"/>
      <name val="Calibri "/>
    </font>
    <font>
      <strike/>
      <sz val="9"/>
      <name val="Calibri "/>
    </font>
    <font>
      <b/>
      <sz val="14"/>
      <name val="Calibri"/>
      <family val="2"/>
      <scheme val="minor"/>
    </font>
    <font>
      <b/>
      <i/>
      <sz val="20"/>
      <name val="Calibri"/>
      <family val="2"/>
      <scheme val="minor"/>
    </font>
    <font>
      <b/>
      <i/>
      <sz val="14"/>
      <name val="Calibri"/>
      <family val="2"/>
      <scheme val="minor"/>
    </font>
    <font>
      <sz val="12"/>
      <name val="Calibri"/>
      <family val="2"/>
      <scheme val="minor"/>
    </font>
    <font>
      <sz val="14"/>
      <name val="Calibri"/>
      <family val="2"/>
      <scheme val="minor"/>
    </font>
    <font>
      <b/>
      <sz val="12"/>
      <name val="Calibri"/>
      <family val="2"/>
      <scheme val="minor"/>
    </font>
    <font>
      <strike/>
      <sz val="10"/>
      <name val="Calibri"/>
      <family val="2"/>
      <scheme val="minor"/>
    </font>
    <font>
      <sz val="14"/>
      <name val="Verdana"/>
      <family val="2"/>
    </font>
    <font>
      <sz val="10"/>
      <color theme="1"/>
      <name val="Calibri"/>
      <family val="2"/>
      <charset val="238"/>
      <scheme val="minor"/>
    </font>
    <font>
      <sz val="11"/>
      <color theme="1"/>
      <name val="Arial"/>
      <family val="2"/>
      <charset val="238"/>
    </font>
    <font>
      <b/>
      <sz val="10"/>
      <color rgb="FFFF0000"/>
      <name val="Times New Roman"/>
      <family val="1"/>
    </font>
    <font>
      <sz val="9"/>
      <color indexed="8"/>
      <name val="Times New Roman"/>
      <family val="1"/>
      <charset val="238"/>
    </font>
    <font>
      <sz val="8"/>
      <name val="Times New Roman"/>
      <family val="1"/>
      <charset val="238"/>
    </font>
    <font>
      <sz val="8"/>
      <color indexed="8"/>
      <name val="Times New Roman"/>
      <family val="1"/>
      <charset val="238"/>
    </font>
    <font>
      <vertAlign val="superscript"/>
      <sz val="8"/>
      <name val="Times New Roman"/>
      <family val="1"/>
      <charset val="238"/>
    </font>
    <font>
      <sz val="9"/>
      <color indexed="8"/>
      <name val="Times New Roman"/>
      <family val="1"/>
    </font>
    <font>
      <sz val="9"/>
      <color theme="1"/>
      <name val="Times New Roman"/>
      <family val="1"/>
    </font>
    <font>
      <b/>
      <sz val="9"/>
      <color theme="1"/>
      <name val="Times New Roman"/>
      <family val="1"/>
    </font>
    <font>
      <i/>
      <sz val="9"/>
      <color theme="1"/>
      <name val="Times New Roman"/>
      <family val="1"/>
    </font>
    <font>
      <b/>
      <i/>
      <sz val="9"/>
      <color theme="1"/>
      <name val="Times New Roman"/>
      <family val="1"/>
    </font>
    <font>
      <b/>
      <sz val="9"/>
      <color rgb="FF000000"/>
      <name val="Times New Roman"/>
      <family val="1"/>
    </font>
    <font>
      <sz val="9"/>
      <color rgb="FF000000"/>
      <name val="Times New Roman"/>
      <family val="1"/>
    </font>
    <font>
      <i/>
      <sz val="9"/>
      <color rgb="FF000000"/>
      <name val="Times New Roman"/>
      <family val="1"/>
    </font>
    <font>
      <i/>
      <sz val="9"/>
      <color rgb="FF1F497D"/>
      <name val="Times New Roman"/>
      <family val="1"/>
    </font>
    <font>
      <b/>
      <i/>
      <u/>
      <sz val="9"/>
      <color theme="1"/>
      <name val="Times New Roman"/>
      <family val="1"/>
    </font>
    <font>
      <sz val="10"/>
      <color theme="1"/>
      <name val="Times New Roman"/>
      <family val="1"/>
    </font>
    <font>
      <b/>
      <sz val="10"/>
      <color indexed="64"/>
      <name val="Arial"/>
      <family val="2"/>
    </font>
    <font>
      <sz val="10"/>
      <color indexed="64"/>
      <name val="Arial"/>
      <family val="2"/>
    </font>
    <font>
      <sz val="10"/>
      <color theme="0"/>
      <name val="Arial"/>
      <family val="2"/>
    </font>
    <font>
      <sz val="9"/>
      <color theme="0"/>
      <name val="Arial"/>
      <family val="2"/>
    </font>
    <font>
      <sz val="11"/>
      <name val="Arial"/>
      <family val="2"/>
      <charset val="238"/>
    </font>
    <font>
      <i/>
      <sz val="10"/>
      <name val="Calibri"/>
      <family val="2"/>
      <scheme val="minor"/>
    </font>
    <font>
      <i/>
      <sz val="11"/>
      <name val="Verdana"/>
      <family val="2"/>
    </font>
    <font>
      <b/>
      <i/>
      <sz val="11"/>
      <name val="Verdana"/>
      <family val="2"/>
    </font>
    <font>
      <b/>
      <i/>
      <strike/>
      <sz val="11"/>
      <name val="Verdana"/>
      <family val="2"/>
    </font>
    <font>
      <b/>
      <sz val="9"/>
      <name val="Calibri"/>
      <family val="2"/>
      <scheme val="minor"/>
    </font>
    <font>
      <sz val="9"/>
      <name val="Calibri"/>
      <family val="2"/>
      <scheme val="minor"/>
    </font>
    <font>
      <i/>
      <sz val="9"/>
      <name val="Calibri"/>
      <family val="2"/>
      <scheme val="minor"/>
    </font>
    <font>
      <strike/>
      <sz val="9"/>
      <name val="Calibri"/>
      <family val="2"/>
      <scheme val="minor"/>
    </font>
    <font>
      <b/>
      <sz val="28"/>
      <name val="Verdana"/>
      <family val="2"/>
    </font>
    <font>
      <sz val="26"/>
      <name val="Verdana"/>
      <family val="2"/>
    </font>
    <font>
      <b/>
      <sz val="24"/>
      <name val="Verdana"/>
      <family val="2"/>
    </font>
    <font>
      <sz val="18"/>
      <name val="Verdana"/>
      <family val="2"/>
    </font>
    <font>
      <sz val="15"/>
      <name val="Verdana"/>
      <family val="2"/>
    </font>
    <font>
      <b/>
      <i/>
      <sz val="9"/>
      <name val="Calibri"/>
      <family val="2"/>
      <scheme val="minor"/>
    </font>
    <font>
      <b/>
      <sz val="22"/>
      <name val="Verdana"/>
      <family val="2"/>
    </font>
    <font>
      <sz val="17"/>
      <name val="Verdana"/>
      <family val="2"/>
    </font>
    <font>
      <sz val="22"/>
      <name val="Verdana"/>
      <family val="2"/>
    </font>
    <font>
      <b/>
      <sz val="12"/>
      <name val="Verdana"/>
      <family val="2"/>
    </font>
    <font>
      <b/>
      <sz val="14"/>
      <name val="Verdana"/>
      <family val="2"/>
    </font>
    <font>
      <i/>
      <sz val="10"/>
      <name val="Verdana"/>
      <family val="2"/>
    </font>
    <font>
      <b/>
      <i/>
      <sz val="10"/>
      <name val="Verdana"/>
      <family val="2"/>
    </font>
    <font>
      <b/>
      <sz val="16"/>
      <name val="Verdana"/>
      <family val="2"/>
    </font>
    <font>
      <b/>
      <i/>
      <sz val="10"/>
      <name val="Calibri"/>
      <family val="2"/>
      <scheme val="minor"/>
    </font>
    <font>
      <sz val="11"/>
      <name val="Arial"/>
      <family val="2"/>
    </font>
    <font>
      <sz val="12"/>
      <name val="Arial"/>
      <family val="2"/>
    </font>
    <font>
      <b/>
      <i/>
      <sz val="9"/>
      <name val="Calibri "/>
    </font>
    <font>
      <b/>
      <i/>
      <sz val="8"/>
      <name val="Calibri"/>
      <family val="2"/>
      <scheme val="minor"/>
    </font>
    <font>
      <sz val="8"/>
      <name val="Calibri"/>
      <family val="2"/>
      <scheme val="minor"/>
    </font>
    <font>
      <b/>
      <sz val="8"/>
      <name val="Calibri"/>
      <family val="2"/>
      <scheme val="minor"/>
    </font>
    <font>
      <i/>
      <u/>
      <sz val="9"/>
      <name val="Calibri"/>
      <family val="2"/>
      <scheme val="minor"/>
    </font>
    <font>
      <sz val="9"/>
      <color indexed="10"/>
      <name val="Calibri"/>
      <family val="2"/>
      <scheme val="minor"/>
    </font>
    <font>
      <sz val="11"/>
      <name val="Verdana"/>
      <family val="2"/>
      <charset val="238"/>
    </font>
    <font>
      <strike/>
      <sz val="11"/>
      <name val="Verdana"/>
      <family val="2"/>
    </font>
    <font>
      <b/>
      <i/>
      <sz val="22"/>
      <name val="Verdana"/>
      <family val="2"/>
    </font>
    <font>
      <u/>
      <sz val="11"/>
      <name val="Calibri"/>
      <family val="2"/>
      <scheme val="minor"/>
    </font>
    <font>
      <b/>
      <sz val="11"/>
      <color theme="1"/>
      <name val="Verdana"/>
      <family val="2"/>
    </font>
    <font>
      <sz val="11"/>
      <color theme="0"/>
      <name val="Verdana"/>
      <family val="2"/>
    </font>
    <font>
      <i/>
      <u/>
      <sz val="10"/>
      <color theme="1"/>
      <name val="Verdana"/>
      <family val="2"/>
    </font>
    <font>
      <b/>
      <sz val="10"/>
      <color rgb="FF000000"/>
      <name val="Times New Roman"/>
      <family val="1"/>
    </font>
    <font>
      <sz val="10"/>
      <color rgb="FFFF0000"/>
      <name val="Verdana"/>
      <family val="2"/>
    </font>
    <font>
      <b/>
      <sz val="11"/>
      <name val="Verdana"/>
      <family val="2"/>
      <charset val="238"/>
    </font>
    <font>
      <b/>
      <sz val="8"/>
      <name val="Verdana"/>
      <family val="2"/>
    </font>
    <font>
      <sz val="8"/>
      <name val="Verdana"/>
      <family val="2"/>
      <charset val="238"/>
    </font>
    <font>
      <b/>
      <u/>
      <sz val="11"/>
      <name val="Verdana"/>
      <family val="2"/>
    </font>
    <font>
      <i/>
      <sz val="9"/>
      <name val="Verdana"/>
      <family val="2"/>
    </font>
    <font>
      <b/>
      <sz val="12"/>
      <name val="Times New Roman"/>
      <family val="1"/>
    </font>
    <font>
      <sz val="9"/>
      <color theme="0"/>
      <name val="Calibri"/>
      <family val="2"/>
      <charset val="238"/>
      <scheme val="minor"/>
    </font>
    <font>
      <b/>
      <i/>
      <sz val="11"/>
      <name val="Calibri"/>
      <family val="2"/>
      <scheme val="minor"/>
    </font>
    <font>
      <b/>
      <sz val="9"/>
      <name val="Calibri"/>
      <family val="2"/>
      <charset val="238"/>
      <scheme val="minor"/>
    </font>
    <font>
      <i/>
      <sz val="11"/>
      <name val="Arial"/>
      <family val="2"/>
    </font>
    <font>
      <i/>
      <sz val="11"/>
      <color rgb="FFFF0000"/>
      <name val="Arial"/>
      <family val="2"/>
    </font>
    <font>
      <i/>
      <sz val="11"/>
      <name val="Calibri"/>
      <family val="2"/>
      <scheme val="minor"/>
    </font>
    <font>
      <b/>
      <sz val="14"/>
      <color theme="1"/>
      <name val="Arial"/>
      <family val="2"/>
    </font>
    <font>
      <b/>
      <sz val="11"/>
      <color theme="1"/>
      <name val="Arial"/>
      <family val="2"/>
    </font>
    <font>
      <sz val="11"/>
      <color theme="1"/>
      <name val="Arial"/>
      <family val="2"/>
    </font>
    <font>
      <b/>
      <sz val="9"/>
      <color theme="1"/>
      <name val="Calibri"/>
      <family val="2"/>
      <charset val="238"/>
      <scheme val="minor"/>
    </font>
    <font>
      <i/>
      <sz val="9"/>
      <color theme="1"/>
      <name val="Arial"/>
      <family val="2"/>
    </font>
    <font>
      <b/>
      <sz val="14"/>
      <color rgb="FF0070C0"/>
      <name val="Arial"/>
      <family val="2"/>
    </font>
    <font>
      <b/>
      <i/>
      <sz val="9"/>
      <color theme="1"/>
      <name val="Arial"/>
      <family val="2"/>
    </font>
    <font>
      <b/>
      <sz val="11"/>
      <color rgb="FF0070C0"/>
      <name val="Arial"/>
      <family val="2"/>
    </font>
    <font>
      <i/>
      <sz val="9"/>
      <name val="Arial"/>
      <family val="2"/>
    </font>
    <font>
      <b/>
      <sz val="16"/>
      <name val="Arial"/>
      <family val="2"/>
    </font>
    <font>
      <b/>
      <sz val="14"/>
      <name val="Arial"/>
      <family val="2"/>
    </font>
    <font>
      <b/>
      <sz val="8"/>
      <name val="Arial"/>
      <family val="2"/>
    </font>
    <font>
      <sz val="12"/>
      <color theme="1"/>
      <name val="Calibri"/>
      <family val="2"/>
      <scheme val="minor"/>
    </font>
    <font>
      <b/>
      <sz val="12"/>
      <color theme="1"/>
      <name val="Calibri"/>
      <family val="2"/>
      <scheme val="minor"/>
    </font>
    <font>
      <i/>
      <sz val="11"/>
      <color theme="1"/>
      <name val="Calibri"/>
      <family val="2"/>
      <scheme val="minor"/>
    </font>
    <font>
      <sz val="9"/>
      <color rgb="FFFF0000"/>
      <name val="Calibri"/>
      <family val="2"/>
      <charset val="238"/>
      <scheme val="minor"/>
    </font>
  </fonts>
  <fills count="65">
    <fill>
      <patternFill patternType="none"/>
    </fill>
    <fill>
      <patternFill patternType="gray125"/>
    </fill>
    <fill>
      <patternFill patternType="solid">
        <fgColor indexed="42"/>
      </patternFill>
    </fill>
    <fill>
      <patternFill patternType="solid">
        <fgColor indexed="49"/>
      </patternFill>
    </fill>
    <fill>
      <patternFill patternType="solid">
        <fgColor indexed="9"/>
        <bgColor indexed="64"/>
      </patternFill>
    </fill>
    <fill>
      <patternFill patternType="solid">
        <fgColor indexed="55"/>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rgb="FF7030A0"/>
        <bgColor indexed="64"/>
      </patternFill>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10"/>
        <bgColor indexed="64"/>
      </patternFill>
    </fill>
    <fill>
      <patternFill patternType="solid">
        <fgColor indexed="13"/>
        <bgColor indexed="64"/>
      </patternFill>
    </fill>
    <fill>
      <patternFill patternType="solid">
        <fgColor theme="0" tint="-0.34998626667073579"/>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0"/>
        <bgColor indexed="64"/>
      </patternFill>
    </fill>
    <fill>
      <patternFill patternType="solid">
        <fgColor indexed="42"/>
        <bgColor indexed="64"/>
      </patternFill>
    </fill>
    <fill>
      <patternFill patternType="solid">
        <fgColor rgb="FFFFC000"/>
        <bgColor indexed="64"/>
      </patternFill>
    </fill>
    <fill>
      <patternFill patternType="solid">
        <fgColor theme="0" tint="-0.499984740745262"/>
        <bgColor indexed="64"/>
      </patternFill>
    </fill>
    <fill>
      <patternFill patternType="solid">
        <fgColor indexed="57"/>
        <bgColor indexed="64"/>
      </patternFill>
    </fill>
    <fill>
      <patternFill patternType="solid">
        <fgColor indexed="23"/>
        <bgColor indexed="64"/>
      </patternFill>
    </fill>
    <fill>
      <patternFill patternType="solid">
        <fgColor indexed="43"/>
        <bgColor indexed="64"/>
      </patternFill>
    </fill>
    <fill>
      <patternFill patternType="solid">
        <fgColor rgb="FFFFFF99"/>
        <bgColor indexed="64"/>
      </patternFill>
    </fill>
    <fill>
      <patternFill patternType="lightUp">
        <fgColor indexed="23"/>
        <bgColor rgb="FFFF0000"/>
      </patternFill>
    </fill>
    <fill>
      <patternFill patternType="solid">
        <fgColor indexed="17"/>
        <bgColor indexed="64"/>
      </patternFill>
    </fill>
    <fill>
      <patternFill patternType="solid">
        <fgColor indexed="52"/>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rgb="FFF2F2F2"/>
        <bgColor indexed="64"/>
      </patternFill>
    </fill>
    <fill>
      <patternFill patternType="solid">
        <fgColor theme="0" tint="-0.14996795556505021"/>
        <bgColor indexed="64"/>
      </patternFill>
    </fill>
    <fill>
      <patternFill patternType="solid">
        <fgColor theme="8" tint="0.39997558519241921"/>
        <bgColor indexed="64"/>
      </patternFill>
    </fill>
    <fill>
      <patternFill patternType="solid">
        <fgColor rgb="FFCCFFFF"/>
        <bgColor indexed="64"/>
      </patternFill>
    </fill>
    <fill>
      <patternFill patternType="solid">
        <fgColor indexed="40"/>
        <bgColor indexed="64"/>
      </patternFill>
    </fill>
    <fill>
      <patternFill patternType="solid">
        <fgColor theme="2"/>
        <bgColor indexed="64"/>
      </patternFill>
    </fill>
    <fill>
      <patternFill patternType="solid">
        <fgColor theme="8" tint="0.79998168889431442"/>
        <bgColor indexed="64"/>
      </patternFill>
    </fill>
  </fills>
  <borders count="216">
    <border>
      <left/>
      <right/>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top style="thin">
        <color indexed="64"/>
      </top>
      <bottom style="thin">
        <color indexed="64"/>
      </bottom>
      <diagonal/>
    </border>
    <border>
      <left/>
      <right style="thin">
        <color indexed="64"/>
      </right>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10"/>
      </left>
      <right style="hair">
        <color indexed="10"/>
      </right>
      <top style="hair">
        <color indexed="10"/>
      </top>
      <bottom style="hair">
        <color indexed="1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medium">
        <color auto="1"/>
      </bottom>
      <diagonal/>
    </border>
    <border>
      <left/>
      <right style="medium">
        <color indexed="64"/>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indexed="64"/>
      </left>
      <right/>
      <top style="thin">
        <color indexed="64"/>
      </top>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style="thin">
        <color indexed="22"/>
      </right>
      <top style="thin">
        <color indexed="64"/>
      </top>
      <bottom style="thin">
        <color indexed="22"/>
      </bottom>
      <diagonal/>
    </border>
    <border>
      <left style="thin">
        <color indexed="22"/>
      </left>
      <right style="thin">
        <color indexed="22"/>
      </right>
      <top style="thin">
        <color indexed="64"/>
      </top>
      <bottom style="thin">
        <color indexed="22"/>
      </bottom>
      <diagonal/>
    </border>
    <border>
      <left style="thin">
        <color indexed="64"/>
      </left>
      <right style="thin">
        <color indexed="22"/>
      </right>
      <top style="thin">
        <color indexed="22"/>
      </top>
      <bottom style="thin">
        <color indexed="22"/>
      </bottom>
      <diagonal/>
    </border>
    <border>
      <left style="thin">
        <color indexed="64"/>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auto="1"/>
      </left>
      <right style="thin">
        <color auto="1"/>
      </right>
      <top style="medium">
        <color auto="1"/>
      </top>
      <bottom/>
      <diagonal/>
    </border>
    <border>
      <left style="thin">
        <color auto="1"/>
      </left>
      <right style="thin">
        <color auto="1"/>
      </right>
      <top style="medium">
        <color auto="1"/>
      </top>
      <bottom style="medium">
        <color auto="1"/>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indexed="64"/>
      </right>
      <top/>
      <bottom style="medium">
        <color indexed="64"/>
      </bottom>
      <diagonal/>
    </border>
    <border>
      <left style="thin">
        <color auto="1"/>
      </left>
      <right/>
      <top style="medium">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medium">
        <color auto="1"/>
      </bottom>
      <diagonal/>
    </border>
    <border>
      <left style="thin">
        <color auto="1"/>
      </left>
      <right/>
      <top/>
      <bottom style="medium">
        <color auto="1"/>
      </bottom>
      <diagonal/>
    </border>
    <border>
      <left style="thin">
        <color auto="1"/>
      </left>
      <right style="medium">
        <color auto="1"/>
      </right>
      <top/>
      <bottom/>
      <diagonal/>
    </border>
    <border>
      <left style="thin">
        <color auto="1"/>
      </left>
      <right style="medium">
        <color auto="1"/>
      </right>
      <top style="thin">
        <color auto="1"/>
      </top>
      <bottom style="medium">
        <color indexed="64"/>
      </bottom>
      <diagonal/>
    </border>
    <border>
      <left style="medium">
        <color auto="1"/>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thin">
        <color indexed="64"/>
      </bottom>
      <diagonal/>
    </border>
    <border>
      <left style="thin">
        <color auto="1"/>
      </left>
      <right style="medium">
        <color auto="1"/>
      </right>
      <top style="medium">
        <color auto="1"/>
      </top>
      <bottom style="thin">
        <color indexed="64"/>
      </bottom>
      <diagonal/>
    </border>
    <border>
      <left/>
      <right/>
      <top style="medium">
        <color auto="1"/>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22"/>
      </top>
      <bottom style="thin">
        <color indexed="22"/>
      </bottom>
      <diagonal/>
    </border>
    <border>
      <left/>
      <right style="thin">
        <color indexed="22"/>
      </right>
      <top style="thin">
        <color indexed="22"/>
      </top>
      <bottom style="thin">
        <color indexed="22"/>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thin">
        <color auto="1"/>
      </left>
      <right style="medium">
        <color indexed="64"/>
      </right>
      <top style="thin">
        <color auto="1"/>
      </top>
      <bottom/>
      <diagonal/>
    </border>
    <border>
      <left/>
      <right style="medium">
        <color auto="1"/>
      </right>
      <top/>
      <bottom style="thin">
        <color auto="1"/>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double">
        <color indexed="64"/>
      </top>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medium">
        <color indexed="64"/>
      </left>
      <right style="thin">
        <color indexed="64"/>
      </right>
      <top style="double">
        <color indexed="64"/>
      </top>
      <bottom style="double">
        <color indexed="64"/>
      </bottom>
      <diagonal/>
    </border>
    <border>
      <left style="thin">
        <color indexed="64"/>
      </left>
      <right style="thin">
        <color indexed="64"/>
      </right>
      <top/>
      <bottom style="double">
        <color indexed="64"/>
      </bottom>
      <diagonal/>
    </border>
    <border>
      <left/>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thin">
        <color indexed="64"/>
      </left>
      <right style="thin">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double">
        <color indexed="64"/>
      </top>
      <bottom style="double">
        <color indexed="64"/>
      </bottom>
      <diagonal/>
    </border>
    <border>
      <left style="thin">
        <color indexed="64"/>
      </left>
      <right/>
      <top/>
      <bottom style="double">
        <color indexed="64"/>
      </bottom>
      <diagonal/>
    </border>
    <border>
      <left style="medium">
        <color indexed="9"/>
      </left>
      <right/>
      <top style="medium">
        <color indexed="64"/>
      </top>
      <bottom/>
      <diagonal/>
    </border>
    <border>
      <left style="medium">
        <color indexed="9"/>
      </left>
      <right/>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rgb="FFCCCCCC"/>
      </right>
      <top style="medium">
        <color indexed="64"/>
      </top>
      <bottom/>
      <diagonal/>
    </border>
    <border>
      <left style="thin">
        <color rgb="FFCCCCCC"/>
      </left>
      <right style="thin">
        <color rgb="FFCCCCCC"/>
      </right>
      <top style="medium">
        <color indexed="64"/>
      </top>
      <bottom/>
      <diagonal/>
    </border>
    <border>
      <left style="thin">
        <color rgb="FFCCCCCC"/>
      </left>
      <right/>
      <top style="medium">
        <color indexed="64"/>
      </top>
      <bottom/>
      <diagonal/>
    </border>
    <border>
      <left/>
      <right style="thin">
        <color rgb="FFCCCCCC"/>
      </right>
      <top style="medium">
        <color indexed="64"/>
      </top>
      <bottom/>
      <diagonal/>
    </border>
    <border>
      <left style="thin">
        <color rgb="FFCCCCCC"/>
      </left>
      <right style="medium">
        <color indexed="64"/>
      </right>
      <top style="medium">
        <color indexed="64"/>
      </top>
      <bottom/>
      <diagonal/>
    </border>
    <border>
      <left style="thin">
        <color indexed="64"/>
      </left>
      <right style="thin">
        <color rgb="FFCCCCCC"/>
      </right>
      <top/>
      <bottom style="medium">
        <color indexed="64"/>
      </bottom>
      <diagonal/>
    </border>
    <border>
      <left style="thin">
        <color rgb="FFCCCCCC"/>
      </left>
      <right style="thin">
        <color rgb="FFCCCCCC"/>
      </right>
      <top/>
      <bottom style="medium">
        <color indexed="64"/>
      </bottom>
      <diagonal/>
    </border>
    <border>
      <left style="thin">
        <color rgb="FFCCCCCC"/>
      </left>
      <right/>
      <top/>
      <bottom style="medium">
        <color indexed="64"/>
      </bottom>
      <diagonal/>
    </border>
    <border>
      <left/>
      <right style="thin">
        <color rgb="FFCCCCCC"/>
      </right>
      <top/>
      <bottom style="medium">
        <color indexed="64"/>
      </bottom>
      <diagonal/>
    </border>
    <border>
      <left style="thin">
        <color rgb="FFCCCCCC"/>
      </left>
      <right style="medium">
        <color indexed="64"/>
      </right>
      <top/>
      <bottom style="medium">
        <color indexed="64"/>
      </bottom>
      <diagonal/>
    </border>
    <border>
      <left style="thin">
        <color theme="3"/>
      </left>
      <right style="medium">
        <color theme="3"/>
      </right>
      <top style="medium">
        <color theme="9" tint="-0.499984740745262"/>
      </top>
      <bottom style="medium">
        <color theme="3"/>
      </bottom>
      <diagonal/>
    </border>
    <border>
      <left style="medium">
        <color theme="3"/>
      </left>
      <right style="thin">
        <color theme="3"/>
      </right>
      <top style="medium">
        <color theme="7" tint="-0.499984740745262"/>
      </top>
      <bottom style="medium">
        <color theme="3"/>
      </bottom>
      <diagonal/>
    </border>
    <border>
      <left style="thin">
        <color theme="3"/>
      </left>
      <right style="thin">
        <color theme="3"/>
      </right>
      <top style="medium">
        <color theme="7" tint="-0.499984740745262"/>
      </top>
      <bottom style="medium">
        <color theme="3"/>
      </bottom>
      <diagonal/>
    </border>
    <border>
      <left style="thin">
        <color indexed="56"/>
      </left>
      <right style="medium">
        <color indexed="56"/>
      </right>
      <top style="hair">
        <color indexed="56"/>
      </top>
      <bottom style="hair">
        <color indexed="56"/>
      </bottom>
      <diagonal/>
    </border>
    <border>
      <left style="medium">
        <color indexed="56"/>
      </left>
      <right style="thin">
        <color indexed="56"/>
      </right>
      <top style="hair">
        <color indexed="56"/>
      </top>
      <bottom style="hair">
        <color indexed="56"/>
      </bottom>
      <diagonal/>
    </border>
    <border>
      <left style="thin">
        <color indexed="56"/>
      </left>
      <right style="medium">
        <color indexed="56"/>
      </right>
      <top/>
      <bottom style="hair">
        <color indexed="56"/>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medium">
        <color auto="1"/>
      </left>
      <right style="medium">
        <color auto="1"/>
      </right>
      <top style="thin">
        <color indexed="64"/>
      </top>
      <bottom/>
      <diagonal/>
    </border>
    <border>
      <left style="thin">
        <color indexed="64"/>
      </left>
      <right style="thick">
        <color indexed="64"/>
      </right>
      <top/>
      <bottom/>
      <diagonal/>
    </border>
    <border>
      <left style="thin">
        <color rgb="FFA0A0A0"/>
      </left>
      <right style="thin">
        <color rgb="FFA0A0A0"/>
      </right>
      <top style="thin">
        <color rgb="FFA0A0A0"/>
      </top>
      <bottom style="thin">
        <color rgb="FFA0A0A0"/>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thin">
        <color indexed="64"/>
      </top>
      <bottom style="thin">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hair">
        <color indexed="64"/>
      </left>
      <right style="medium">
        <color indexed="64"/>
      </right>
      <top/>
      <bottom style="hair">
        <color indexed="64"/>
      </bottom>
      <diagonal/>
    </border>
    <border>
      <left/>
      <right style="hair">
        <color indexed="64"/>
      </right>
      <top/>
      <bottom/>
      <diagonal/>
    </border>
    <border>
      <left style="hair">
        <color indexed="64"/>
      </left>
      <right style="hair">
        <color indexed="64"/>
      </right>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hair">
        <color indexed="64"/>
      </left>
      <right/>
      <top style="hair">
        <color indexed="64"/>
      </top>
      <bottom style="hair">
        <color indexed="64"/>
      </bottom>
      <diagonal/>
    </border>
    <border>
      <left style="hair">
        <color indexed="64"/>
      </left>
      <right style="medium">
        <color indexed="64"/>
      </right>
      <top/>
      <bottom/>
      <diagonal/>
    </border>
    <border>
      <left/>
      <right style="hair">
        <color indexed="64"/>
      </right>
      <top style="hair">
        <color indexed="64"/>
      </top>
      <bottom style="thin">
        <color indexed="64"/>
      </bottom>
      <diagonal/>
    </border>
    <border>
      <left/>
      <right style="hair">
        <color indexed="64"/>
      </right>
      <top style="hair">
        <color indexed="64"/>
      </top>
      <bottom style="medium">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hair">
        <color indexed="64"/>
      </left>
      <right/>
      <top style="hair">
        <color indexed="64"/>
      </top>
      <bottom/>
      <diagonal/>
    </border>
    <border>
      <left style="hair">
        <color indexed="64"/>
      </left>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top/>
      <bottom style="hair">
        <color indexed="64"/>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
      <left style="medium">
        <color indexed="64"/>
      </left>
      <right/>
      <top style="medium">
        <color indexed="64"/>
      </top>
      <bottom/>
      <diagonal/>
    </border>
  </borders>
  <cellStyleXfs count="673">
    <xf numFmtId="0" fontId="0" fillId="0" borderId="0"/>
    <xf numFmtId="167" fontId="16" fillId="0" borderId="0" applyFont="0" applyFill="0" applyBorder="0" applyAlignment="0" applyProtection="0"/>
    <xf numFmtId="168"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12" fillId="0" borderId="0" applyFont="0" applyFill="0" applyBorder="0" applyAlignment="0" applyProtection="0"/>
    <xf numFmtId="43" fontId="6"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3" fontId="7" fillId="0" borderId="0" applyFont="0" applyFill="0" applyBorder="0" applyAlignment="0" applyProtection="0"/>
    <xf numFmtId="43" fontId="9" fillId="3" borderId="1">
      <alignment horizontal="center" wrapText="1"/>
    </xf>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9" fillId="0" borderId="0" applyNumberFormat="0" applyFill="0" applyBorder="0" applyAlignment="0" applyProtection="0">
      <alignment vertical="top"/>
      <protection locked="0"/>
    </xf>
    <xf numFmtId="0" fontId="6" fillId="0" borderId="0"/>
    <xf numFmtId="0" fontId="6" fillId="0" borderId="0"/>
    <xf numFmtId="0" fontId="12" fillId="0" borderId="0"/>
    <xf numFmtId="0" fontId="6" fillId="0" borderId="0"/>
    <xf numFmtId="0" fontId="13" fillId="0" borderId="0"/>
    <xf numFmtId="40" fontId="10" fillId="4" borderId="0">
      <alignment horizontal="right"/>
    </xf>
    <xf numFmtId="0" fontId="8" fillId="0" borderId="0"/>
    <xf numFmtId="0" fontId="27" fillId="0" borderId="0"/>
    <xf numFmtId="0" fontId="6" fillId="0" borderId="0"/>
    <xf numFmtId="0" fontId="5" fillId="0" borderId="0"/>
    <xf numFmtId="0" fontId="6" fillId="0" borderId="0"/>
    <xf numFmtId="43" fontId="6" fillId="0" borderId="0" applyFont="0" applyFill="0" applyBorder="0" applyAlignment="0" applyProtection="0"/>
    <xf numFmtId="0" fontId="6" fillId="0" borderId="0" applyFont="0" applyFill="0" applyBorder="0" applyAlignment="0" applyProtection="0"/>
    <xf numFmtId="41" fontId="6" fillId="0" borderId="0" applyFont="0" applyFill="0" applyBorder="0" applyAlignment="0" applyProtection="0"/>
    <xf numFmtId="0" fontId="6" fillId="0" borderId="0" applyFont="0" applyFill="0" applyBorder="0" applyAlignment="0" applyProtection="0"/>
    <xf numFmtId="167" fontId="34" fillId="0" borderId="0" applyFont="0" applyFill="0" applyBorder="0" applyAlignment="0" applyProtection="0"/>
    <xf numFmtId="167" fontId="3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167" fontId="34" fillId="0" borderId="0" applyFont="0" applyFill="0" applyBorder="0" applyAlignment="0" applyProtection="0"/>
    <xf numFmtId="0" fontId="6" fillId="0" borderId="0" applyFont="0" applyFill="0" applyBorder="0" applyAlignment="0" applyProtection="0"/>
    <xf numFmtId="167" fontId="34" fillId="0" borderId="0" applyFont="0" applyFill="0" applyBorder="0" applyAlignment="0" applyProtection="0"/>
    <xf numFmtId="0" fontId="6" fillId="0" borderId="0" applyFont="0" applyFill="0" applyBorder="0" applyAlignment="0" applyProtection="0"/>
    <xf numFmtId="167" fontId="34" fillId="0" borderId="0" applyFont="0" applyFill="0" applyBorder="0" applyAlignment="0" applyProtection="0"/>
    <xf numFmtId="0" fontId="6" fillId="0" borderId="0" applyFont="0" applyFill="0" applyBorder="0" applyAlignment="0" applyProtection="0"/>
    <xf numFmtId="0" fontId="3"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38" fontId="36" fillId="0" borderId="26">
      <protection locked="0"/>
    </xf>
    <xf numFmtId="0" fontId="35" fillId="0" borderId="0"/>
    <xf numFmtId="0" fontId="34" fillId="0" borderId="0"/>
    <xf numFmtId="0" fontId="6" fillId="0" borderId="0"/>
    <xf numFmtId="0" fontId="18" fillId="0" borderId="0"/>
    <xf numFmtId="0" fontId="34" fillId="0" borderId="0"/>
    <xf numFmtId="0" fontId="34" fillId="0" borderId="0"/>
    <xf numFmtId="9" fontId="6" fillId="0" borderId="0" applyFont="0" applyFill="0" applyBorder="0" applyAlignment="0" applyProtection="0"/>
    <xf numFmtId="9" fontId="3" fillId="0" borderId="0" applyFont="0" applyFill="0" applyBorder="0" applyAlignment="0" applyProtection="0"/>
    <xf numFmtId="172" fontId="18" fillId="0" borderId="0" applyFont="0" applyFill="0" applyBorder="0" applyAlignment="0" applyProtection="0"/>
    <xf numFmtId="0" fontId="34" fillId="0" borderId="0"/>
    <xf numFmtId="172" fontId="18" fillId="0" borderId="0" applyFont="0" applyFill="0" applyBorder="0" applyAlignment="0" applyProtection="0"/>
    <xf numFmtId="172" fontId="18" fillId="0" borderId="0" applyFont="0" applyFill="0" applyBorder="0" applyAlignment="0" applyProtection="0"/>
    <xf numFmtId="43" fontId="6" fillId="0" borderId="0"/>
    <xf numFmtId="0" fontId="37" fillId="0" borderId="0"/>
    <xf numFmtId="0" fontId="6" fillId="0" borderId="0" applyFont="0" applyFill="0" applyBorder="0" applyAlignment="0" applyProtection="0"/>
    <xf numFmtId="167" fontId="34" fillId="0" borderId="0" applyFont="0" applyFill="0" applyBorder="0" applyAlignment="0" applyProtection="0"/>
    <xf numFmtId="0" fontId="6" fillId="0" borderId="0"/>
    <xf numFmtId="0" fontId="34" fillId="0" borderId="0"/>
    <xf numFmtId="0" fontId="18" fillId="0" borderId="0"/>
    <xf numFmtId="0" fontId="6" fillId="0" borderId="0"/>
    <xf numFmtId="0" fontId="6" fillId="0" borderId="0"/>
    <xf numFmtId="0" fontId="35" fillId="0" borderId="0"/>
    <xf numFmtId="0" fontId="34" fillId="0" borderId="0"/>
    <xf numFmtId="0" fontId="6" fillId="0" borderId="0"/>
    <xf numFmtId="0" fontId="6" fillId="0" borderId="0" applyFont="0" applyFill="0" applyBorder="0" applyAlignment="0" applyProtection="0"/>
    <xf numFmtId="167" fontId="34" fillId="0" borderId="0" applyFont="0" applyFill="0" applyBorder="0" applyAlignment="0" applyProtection="0"/>
    <xf numFmtId="0" fontId="34" fillId="0" borderId="0"/>
    <xf numFmtId="0" fontId="6" fillId="0" borderId="0"/>
    <xf numFmtId="0" fontId="34" fillId="0" borderId="0"/>
    <xf numFmtId="0" fontId="34" fillId="0" borderId="0"/>
    <xf numFmtId="167" fontId="34" fillId="0" borderId="0" applyFont="0" applyFill="0" applyBorder="0" applyAlignment="0" applyProtection="0"/>
    <xf numFmtId="0" fontId="6" fillId="0" borderId="0" applyFont="0" applyFill="0" applyBorder="0" applyAlignment="0" applyProtection="0"/>
    <xf numFmtId="0" fontId="34" fillId="0" borderId="0"/>
    <xf numFmtId="0" fontId="35" fillId="0" borderId="0"/>
    <xf numFmtId="0" fontId="6" fillId="0" borderId="0"/>
    <xf numFmtId="167" fontId="35" fillId="0" borderId="0" applyFont="0" applyFill="0" applyBorder="0" applyAlignment="0" applyProtection="0"/>
    <xf numFmtId="167" fontId="34" fillId="0" borderId="0" applyFont="0" applyFill="0" applyBorder="0" applyAlignment="0" applyProtection="0"/>
    <xf numFmtId="0" fontId="6" fillId="0" borderId="0" applyFont="0" applyFill="0" applyBorder="0" applyAlignment="0" applyProtection="0"/>
    <xf numFmtId="0" fontId="6" fillId="0" borderId="0"/>
    <xf numFmtId="0" fontId="34" fillId="0" borderId="0"/>
    <xf numFmtId="0" fontId="35" fillId="0" borderId="0"/>
    <xf numFmtId="167" fontId="34" fillId="0" borderId="0" applyFont="0" applyFill="0" applyBorder="0" applyAlignment="0" applyProtection="0"/>
    <xf numFmtId="0" fontId="6" fillId="0" borderId="0" applyFont="0" applyFill="0" applyBorder="0" applyAlignment="0" applyProtection="0"/>
    <xf numFmtId="0" fontId="35" fillId="0" borderId="0"/>
    <xf numFmtId="167" fontId="34" fillId="0" borderId="0" applyFont="0" applyFill="0" applyBorder="0" applyAlignment="0" applyProtection="0"/>
    <xf numFmtId="0" fontId="6" fillId="0" borderId="0" applyFont="0" applyFill="0" applyBorder="0" applyAlignment="0" applyProtection="0"/>
    <xf numFmtId="0" fontId="35" fillId="0" borderId="0"/>
    <xf numFmtId="167" fontId="34" fillId="0" borderId="0" applyFont="0" applyFill="0" applyBorder="0" applyAlignment="0" applyProtection="0"/>
    <xf numFmtId="0" fontId="6" fillId="0" borderId="0" applyFont="0" applyFill="0" applyBorder="0" applyAlignment="0" applyProtection="0"/>
    <xf numFmtId="0" fontId="35" fillId="0" borderId="0"/>
    <xf numFmtId="165" fontId="37"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67" fontId="18"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9" fontId="6" fillId="0" borderId="0" applyFont="0" applyFill="0" applyBorder="0" applyAlignment="0" applyProtection="0"/>
    <xf numFmtId="0" fontId="6" fillId="0" borderId="0" applyFont="0" applyFill="0" applyBorder="0" applyAlignment="0" applyProtection="0"/>
    <xf numFmtId="167" fontId="34" fillId="0" borderId="0" applyFont="0" applyFill="0" applyBorder="0" applyAlignment="0" applyProtection="0"/>
    <xf numFmtId="43" fontId="6" fillId="0" borderId="0"/>
    <xf numFmtId="43" fontId="6" fillId="0" borderId="0"/>
    <xf numFmtId="43" fontId="6" fillId="0" borderId="0"/>
    <xf numFmtId="0" fontId="6" fillId="0" borderId="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6" fillId="0" borderId="0"/>
    <xf numFmtId="43" fontId="3"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3" fillId="0" borderId="0" applyFont="0" applyFill="0" applyBorder="0" applyAlignment="0" applyProtection="0"/>
    <xf numFmtId="43" fontId="6" fillId="0" borderId="0"/>
    <xf numFmtId="0" fontId="35" fillId="0" borderId="0" applyFont="0" applyFill="0" applyBorder="0" applyAlignment="0" applyProtection="0"/>
    <xf numFmtId="43" fontId="6" fillId="0" borderId="0"/>
    <xf numFmtId="43" fontId="6" fillId="0" borderId="0"/>
    <xf numFmtId="0" fontId="3" fillId="0" borderId="0"/>
    <xf numFmtId="171" fontId="5" fillId="0" borderId="0"/>
    <xf numFmtId="43" fontId="6" fillId="0" borderId="0"/>
    <xf numFmtId="0" fontId="3" fillId="12" borderId="0" applyNumberFormat="0" applyBorder="0" applyAlignment="0" applyProtection="0"/>
    <xf numFmtId="168" fontId="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39" fillId="16" borderId="0" applyNumberFormat="0" applyBorder="0" applyAlignment="0" applyProtection="0"/>
    <xf numFmtId="0" fontId="3" fillId="17"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6" fillId="0" borderId="0"/>
    <xf numFmtId="0" fontId="6" fillId="0" borderId="0"/>
    <xf numFmtId="0" fontId="3" fillId="2" borderId="0" applyNumberFormat="0" applyBorder="0" applyAlignment="0" applyProtection="0"/>
    <xf numFmtId="0" fontId="6" fillId="0" borderId="0"/>
    <xf numFmtId="43" fontId="6" fillId="0" borderId="0"/>
    <xf numFmtId="43" fontId="6" fillId="0" borderId="0"/>
    <xf numFmtId="0" fontId="39" fillId="19" borderId="0" applyNumberFormat="0" applyBorder="0" applyAlignment="0" applyProtection="0"/>
    <xf numFmtId="43" fontId="6" fillId="0" borderId="0"/>
    <xf numFmtId="0" fontId="3" fillId="11" borderId="0" applyNumberFormat="0" applyBorder="0" applyAlignment="0" applyProtection="0"/>
    <xf numFmtId="0" fontId="3" fillId="18" borderId="0" applyNumberFormat="0" applyBorder="0" applyAlignment="0" applyProtection="0"/>
    <xf numFmtId="43" fontId="6" fillId="0" borderId="0"/>
    <xf numFmtId="0" fontId="3" fillId="10" borderId="0" applyNumberFormat="0" applyBorder="0" applyAlignment="0" applyProtection="0"/>
    <xf numFmtId="0" fontId="3" fillId="15" borderId="0" applyNumberFormat="0" applyBorder="0" applyAlignment="0" applyProtection="0"/>
    <xf numFmtId="43" fontId="6" fillId="0" borderId="0"/>
    <xf numFmtId="0" fontId="3" fillId="12" borderId="0" applyNumberFormat="0" applyBorder="0" applyAlignment="0" applyProtection="0"/>
    <xf numFmtId="171" fontId="5" fillId="0" borderId="0"/>
    <xf numFmtId="0" fontId="3" fillId="0" borderId="0"/>
    <xf numFmtId="0" fontId="39" fillId="17" borderId="0" applyNumberFormat="0" applyBorder="0" applyAlignment="0" applyProtection="0"/>
    <xf numFmtId="0" fontId="39" fillId="20" borderId="0" applyNumberFormat="0" applyBorder="0" applyAlignment="0" applyProtection="0"/>
    <xf numFmtId="0" fontId="39" fillId="3"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9" fillId="20" borderId="0" applyNumberFormat="0" applyBorder="0" applyAlignment="0" applyProtection="0"/>
    <xf numFmtId="0" fontId="39" fillId="3" borderId="0" applyNumberFormat="0" applyBorder="0" applyAlignment="0" applyProtection="0"/>
    <xf numFmtId="0" fontId="39" fillId="25" borderId="0" applyNumberFormat="0" applyBorder="0" applyAlignment="0" applyProtection="0"/>
    <xf numFmtId="0" fontId="40" fillId="11" borderId="0" applyNumberFormat="0" applyBorder="0" applyAlignment="0" applyProtection="0"/>
    <xf numFmtId="0" fontId="41" fillId="26" borderId="27" applyNumberFormat="0" applyAlignment="0" applyProtection="0"/>
    <xf numFmtId="0" fontId="42" fillId="27" borderId="28" applyNumberFormat="0" applyAlignment="0" applyProtection="0"/>
    <xf numFmtId="43" fontId="3" fillId="0" borderId="0" applyFont="0" applyFill="0" applyBorder="0" applyAlignment="0" applyProtection="0"/>
    <xf numFmtId="0" fontId="3" fillId="0" borderId="0" applyFont="0" applyFill="0" applyBorder="0" applyAlignment="0" applyProtection="0"/>
    <xf numFmtId="0" fontId="43" fillId="0" borderId="0" applyNumberFormat="0" applyFill="0" applyBorder="0" applyAlignment="0" applyProtection="0"/>
    <xf numFmtId="0" fontId="11" fillId="2" borderId="0" applyNumberFormat="0" applyBorder="0" applyAlignment="0" applyProtection="0"/>
    <xf numFmtId="0" fontId="44" fillId="0" borderId="29" applyNumberFormat="0" applyFill="0" applyAlignment="0" applyProtection="0"/>
    <xf numFmtId="0" fontId="45" fillId="0" borderId="30" applyNumberFormat="0" applyFill="0" applyAlignment="0" applyProtection="0"/>
    <xf numFmtId="0" fontId="46" fillId="0" borderId="31" applyNumberFormat="0" applyFill="0" applyAlignment="0" applyProtection="0"/>
    <xf numFmtId="0" fontId="46" fillId="0" borderId="0" applyNumberFormat="0" applyFill="0" applyBorder="0" applyAlignment="0" applyProtection="0"/>
    <xf numFmtId="0" fontId="47" fillId="14" borderId="27" applyNumberFormat="0" applyAlignment="0" applyProtection="0"/>
    <xf numFmtId="0" fontId="48" fillId="0" borderId="32" applyNumberFormat="0" applyFill="0" applyAlignment="0" applyProtection="0"/>
    <xf numFmtId="0" fontId="49" fillId="28" borderId="0" applyNumberFormat="0" applyBorder="0" applyAlignment="0" applyProtection="0"/>
    <xf numFmtId="171" fontId="3" fillId="0" borderId="0"/>
    <xf numFmtId="171" fontId="5" fillId="0" borderId="0"/>
    <xf numFmtId="0" fontId="3" fillId="0" borderId="0"/>
    <xf numFmtId="171" fontId="3" fillId="0" borderId="0"/>
    <xf numFmtId="171" fontId="6" fillId="0" borderId="0"/>
    <xf numFmtId="171" fontId="3" fillId="0" borderId="0"/>
    <xf numFmtId="0" fontId="3" fillId="0" borderId="0"/>
    <xf numFmtId="0" fontId="6" fillId="29" borderId="33" applyNumberFormat="0" applyFont="0" applyAlignment="0" applyProtection="0"/>
    <xf numFmtId="0" fontId="50" fillId="26" borderId="1" applyNumberFormat="0" applyAlignment="0" applyProtection="0"/>
    <xf numFmtId="171" fontId="8" fillId="0" borderId="0"/>
    <xf numFmtId="0" fontId="51" fillId="0" borderId="0" applyNumberFormat="0" applyFill="0" applyBorder="0" applyAlignment="0" applyProtection="0"/>
    <xf numFmtId="0" fontId="4" fillId="0" borderId="34" applyNumberFormat="0" applyFill="0" applyAlignment="0" applyProtection="0"/>
    <xf numFmtId="0" fontId="38" fillId="0" borderId="0" applyNumberFormat="0" applyFill="0" applyBorder="0" applyAlignment="0" applyProtection="0"/>
    <xf numFmtId="169" fontId="6" fillId="0" borderId="0" applyFont="0" applyFill="0" applyBorder="0" applyAlignment="0" applyProtection="0"/>
    <xf numFmtId="168" fontId="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3" fillId="12" borderId="0" applyNumberFormat="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3" fillId="15" borderId="0" applyNumberFormat="0" applyBorder="0" applyAlignment="0" applyProtection="0"/>
    <xf numFmtId="43" fontId="6" fillId="0" borderId="0"/>
    <xf numFmtId="43" fontId="6" fillId="0" borderId="0"/>
    <xf numFmtId="0" fontId="3" fillId="15" borderId="0" applyNumberFormat="0" applyBorder="0" applyAlignment="0" applyProtection="0"/>
    <xf numFmtId="43" fontId="6" fillId="0" borderId="0"/>
    <xf numFmtId="43" fontId="6" fillId="0" borderId="0" applyFont="0" applyFill="0" applyBorder="0" applyAlignment="0" applyProtection="0"/>
    <xf numFmtId="0" fontId="3" fillId="18" borderId="0" applyNumberFormat="0" applyBorder="0" applyAlignment="0" applyProtection="0"/>
    <xf numFmtId="43" fontId="6" fillId="0" borderId="0"/>
    <xf numFmtId="43" fontId="6" fillId="0" borderId="0" applyFont="0" applyFill="0" applyBorder="0" applyAlignment="0" applyProtection="0"/>
    <xf numFmtId="168" fontId="3" fillId="0" borderId="0" applyFont="0" applyFill="0" applyBorder="0" applyAlignment="0" applyProtection="0"/>
    <xf numFmtId="0" fontId="39" fillId="3" borderId="0" applyNumberFormat="0" applyBorder="0" applyAlignment="0" applyProtection="0"/>
    <xf numFmtId="43" fontId="6" fillId="0" borderId="0"/>
    <xf numFmtId="43" fontId="6" fillId="0" borderId="0" applyFont="0" applyFill="0" applyBorder="0" applyAlignment="0" applyProtection="0"/>
    <xf numFmtId="169" fontId="6" fillId="0" borderId="0" applyFont="0" applyFill="0" applyBorder="0" applyAlignment="0" applyProtection="0"/>
    <xf numFmtId="171" fontId="5" fillId="0" borderId="0"/>
    <xf numFmtId="0" fontId="3" fillId="0" borderId="0"/>
    <xf numFmtId="0" fontId="3" fillId="17" borderId="0" applyNumberFormat="0" applyBorder="0" applyAlignment="0" applyProtection="0"/>
    <xf numFmtId="0" fontId="3" fillId="16" borderId="0" applyNumberFormat="0" applyBorder="0" applyAlignment="0" applyProtection="0"/>
    <xf numFmtId="0" fontId="6" fillId="0" borderId="0"/>
    <xf numFmtId="0" fontId="6" fillId="0" borderId="0"/>
    <xf numFmtId="0" fontId="3" fillId="14" borderId="0" applyNumberFormat="0" applyBorder="0" applyAlignment="0" applyProtection="0"/>
    <xf numFmtId="0" fontId="6" fillId="0" borderId="0"/>
    <xf numFmtId="43" fontId="6" fillId="0" borderId="0"/>
    <xf numFmtId="43" fontId="6" fillId="0" borderId="0"/>
    <xf numFmtId="0" fontId="39" fillId="20" borderId="0" applyNumberFormat="0" applyBorder="0" applyAlignment="0" applyProtection="0"/>
    <xf numFmtId="43" fontId="6" fillId="0" borderId="0"/>
    <xf numFmtId="0" fontId="3" fillId="13" borderId="0" applyNumberFormat="0" applyBorder="0" applyAlignment="0" applyProtection="0"/>
    <xf numFmtId="0" fontId="39" fillId="17" borderId="0" applyNumberFormat="0" applyBorder="0" applyAlignment="0" applyProtection="0"/>
    <xf numFmtId="43" fontId="6" fillId="0" borderId="0"/>
    <xf numFmtId="0" fontId="3" fillId="12" borderId="0" applyNumberFormat="0" applyBorder="0" applyAlignment="0" applyProtection="0"/>
    <xf numFmtId="0" fontId="3" fillId="11" borderId="0" applyNumberFormat="0" applyBorder="0" applyAlignment="0" applyProtection="0"/>
    <xf numFmtId="0" fontId="39" fillId="16" borderId="0" applyNumberFormat="0" applyBorder="0" applyAlignment="0" applyProtection="0"/>
    <xf numFmtId="43" fontId="6" fillId="0" borderId="0"/>
    <xf numFmtId="0" fontId="3" fillId="2" borderId="0" applyNumberFormat="0" applyBorder="0" applyAlignment="0" applyProtection="0"/>
    <xf numFmtId="0" fontId="3" fillId="10" borderId="0" applyNumberFormat="0" applyBorder="0" applyAlignment="0" applyProtection="0"/>
    <xf numFmtId="0" fontId="39" fillId="19" borderId="0" applyNumberFormat="0" applyBorder="0" applyAlignment="0" applyProtection="0"/>
    <xf numFmtId="171" fontId="5" fillId="0" borderId="0"/>
    <xf numFmtId="0" fontId="3" fillId="0" borderId="0"/>
    <xf numFmtId="0" fontId="39" fillId="21"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9" fillId="20" borderId="0" applyNumberFormat="0" applyBorder="0" applyAlignment="0" applyProtection="0"/>
    <xf numFmtId="0" fontId="39" fillId="3" borderId="0" applyNumberFormat="0" applyBorder="0" applyAlignment="0" applyProtection="0"/>
    <xf numFmtId="0" fontId="39" fillId="25" borderId="0" applyNumberFormat="0" applyBorder="0" applyAlignment="0" applyProtection="0"/>
    <xf numFmtId="0" fontId="40" fillId="11" borderId="0" applyNumberFormat="0" applyBorder="0" applyAlignment="0" applyProtection="0"/>
    <xf numFmtId="0" fontId="41" fillId="26" borderId="27" applyNumberFormat="0" applyAlignment="0" applyProtection="0"/>
    <xf numFmtId="0" fontId="42" fillId="27" borderId="28" applyNumberFormat="0" applyAlignment="0" applyProtection="0"/>
    <xf numFmtId="43" fontId="3" fillId="0" borderId="0" applyFont="0" applyFill="0" applyBorder="0" applyAlignment="0" applyProtection="0"/>
    <xf numFmtId="0" fontId="3" fillId="0" borderId="0" applyFont="0" applyFill="0" applyBorder="0" applyAlignment="0" applyProtection="0"/>
    <xf numFmtId="0" fontId="43" fillId="0" borderId="0" applyNumberFormat="0" applyFill="0" applyBorder="0" applyAlignment="0" applyProtection="0"/>
    <xf numFmtId="0" fontId="11" fillId="2" borderId="0" applyNumberFormat="0" applyBorder="0" applyAlignment="0" applyProtection="0"/>
    <xf numFmtId="0" fontId="44" fillId="0" borderId="29" applyNumberFormat="0" applyFill="0" applyAlignment="0" applyProtection="0"/>
    <xf numFmtId="0" fontId="45" fillId="0" borderId="30" applyNumberFormat="0" applyFill="0" applyAlignment="0" applyProtection="0"/>
    <xf numFmtId="0" fontId="46" fillId="0" borderId="31" applyNumberFormat="0" applyFill="0" applyAlignment="0" applyProtection="0"/>
    <xf numFmtId="0" fontId="46" fillId="0" borderId="0" applyNumberFormat="0" applyFill="0" applyBorder="0" applyAlignment="0" applyProtection="0"/>
    <xf numFmtId="0" fontId="47" fillId="14" borderId="27" applyNumberFormat="0" applyAlignment="0" applyProtection="0"/>
    <xf numFmtId="0" fontId="48" fillId="0" borderId="32" applyNumberFormat="0" applyFill="0" applyAlignment="0" applyProtection="0"/>
    <xf numFmtId="0" fontId="49" fillId="28" borderId="0" applyNumberFormat="0" applyBorder="0" applyAlignment="0" applyProtection="0"/>
    <xf numFmtId="171" fontId="3" fillId="0" borderId="0"/>
    <xf numFmtId="171" fontId="5" fillId="0" borderId="0"/>
    <xf numFmtId="0" fontId="3" fillId="0" borderId="0"/>
    <xf numFmtId="171" fontId="3" fillId="0" borderId="0"/>
    <xf numFmtId="171" fontId="6" fillId="0" borderId="0"/>
    <xf numFmtId="171" fontId="3" fillId="0" borderId="0"/>
    <xf numFmtId="0" fontId="3" fillId="0" borderId="0"/>
    <xf numFmtId="0" fontId="6" fillId="29" borderId="33" applyNumberFormat="0" applyFont="0" applyAlignment="0" applyProtection="0"/>
    <xf numFmtId="0" fontId="50" fillId="26" borderId="1" applyNumberFormat="0" applyAlignment="0" applyProtection="0"/>
    <xf numFmtId="171" fontId="8" fillId="0" borderId="0"/>
    <xf numFmtId="0" fontId="51" fillId="0" borderId="0" applyNumberFormat="0" applyFill="0" applyBorder="0" applyAlignment="0" applyProtection="0"/>
    <xf numFmtId="0" fontId="4" fillId="0" borderId="34" applyNumberFormat="0" applyFill="0" applyAlignment="0" applyProtection="0"/>
    <xf numFmtId="0" fontId="38" fillId="0" borderId="0" applyNumberFormat="0" applyFill="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9" fillId="19"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20" borderId="0" applyNumberFormat="0" applyBorder="0" applyAlignment="0" applyProtection="0"/>
    <xf numFmtId="0" fontId="39" fillId="3"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9" fillId="20" borderId="0" applyNumberFormat="0" applyBorder="0" applyAlignment="0" applyProtection="0"/>
    <xf numFmtId="0" fontId="39" fillId="3" borderId="0" applyNumberFormat="0" applyBorder="0" applyAlignment="0" applyProtection="0"/>
    <xf numFmtId="0" fontId="39" fillId="25" borderId="0" applyNumberFormat="0" applyBorder="0" applyAlignment="0" applyProtection="0"/>
    <xf numFmtId="0" fontId="40" fillId="11" borderId="0" applyNumberFormat="0" applyBorder="0" applyAlignment="0" applyProtection="0"/>
    <xf numFmtId="0" fontId="41" fillId="26" borderId="27" applyNumberFormat="0" applyAlignment="0" applyProtection="0"/>
    <xf numFmtId="0" fontId="42" fillId="27" borderId="28" applyNumberFormat="0" applyAlignment="0" applyProtection="0"/>
    <xf numFmtId="43" fontId="3" fillId="0" borderId="0" applyFont="0" applyFill="0" applyBorder="0" applyAlignment="0" applyProtection="0"/>
    <xf numFmtId="0" fontId="3" fillId="0" borderId="0" applyFont="0" applyFill="0" applyBorder="0" applyAlignment="0" applyProtection="0"/>
    <xf numFmtId="0" fontId="43" fillId="0" borderId="0" applyNumberFormat="0" applyFill="0" applyBorder="0" applyAlignment="0" applyProtection="0"/>
    <xf numFmtId="0" fontId="11" fillId="2" borderId="0" applyNumberFormat="0" applyBorder="0" applyAlignment="0" applyProtection="0"/>
    <xf numFmtId="0" fontId="44" fillId="0" borderId="29" applyNumberFormat="0" applyFill="0" applyAlignment="0" applyProtection="0"/>
    <xf numFmtId="0" fontId="45" fillId="0" borderId="30" applyNumberFormat="0" applyFill="0" applyAlignment="0" applyProtection="0"/>
    <xf numFmtId="0" fontId="46" fillId="0" borderId="31" applyNumberFormat="0" applyFill="0" applyAlignment="0" applyProtection="0"/>
    <xf numFmtId="0" fontId="46" fillId="0" borderId="0" applyNumberFormat="0" applyFill="0" applyBorder="0" applyAlignment="0" applyProtection="0"/>
    <xf numFmtId="0" fontId="47" fillId="14" borderId="27" applyNumberFormat="0" applyAlignment="0" applyProtection="0"/>
    <xf numFmtId="0" fontId="48" fillId="0" borderId="32" applyNumberFormat="0" applyFill="0" applyAlignment="0" applyProtection="0"/>
    <xf numFmtId="0" fontId="49" fillId="28" borderId="0" applyNumberFormat="0" applyBorder="0" applyAlignment="0" applyProtection="0"/>
    <xf numFmtId="171" fontId="3" fillId="0" borderId="0"/>
    <xf numFmtId="171" fontId="5" fillId="0" borderId="0"/>
    <xf numFmtId="0" fontId="3" fillId="0" borderId="0"/>
    <xf numFmtId="171" fontId="3" fillId="0" borderId="0"/>
    <xf numFmtId="171" fontId="6" fillId="0" borderId="0"/>
    <xf numFmtId="171" fontId="3" fillId="0" borderId="0"/>
    <xf numFmtId="0" fontId="3" fillId="0" borderId="0"/>
    <xf numFmtId="0" fontId="6" fillId="29" borderId="33" applyNumberFormat="0" applyFont="0" applyAlignment="0" applyProtection="0"/>
    <xf numFmtId="0" fontId="50" fillId="26" borderId="1" applyNumberFormat="0" applyAlignment="0" applyProtection="0"/>
    <xf numFmtId="171" fontId="8" fillId="0" borderId="0"/>
    <xf numFmtId="0" fontId="51" fillId="0" borderId="0" applyNumberFormat="0" applyFill="0" applyBorder="0" applyAlignment="0" applyProtection="0"/>
    <xf numFmtId="0" fontId="4" fillId="0" borderId="34" applyNumberFormat="0" applyFill="0" applyAlignment="0" applyProtection="0"/>
    <xf numFmtId="0" fontId="38" fillId="0" borderId="0" applyNumberFormat="0" applyFill="0" applyBorder="0" applyAlignment="0" applyProtection="0"/>
    <xf numFmtId="0" fontId="3" fillId="14" borderId="0" applyNumberFormat="0" applyBorder="0" applyAlignment="0" applyProtection="0"/>
    <xf numFmtId="0" fontId="4" fillId="0" borderId="34" applyNumberFormat="0" applyFill="0" applyAlignment="0" applyProtection="0"/>
    <xf numFmtId="0" fontId="6" fillId="0" borderId="0" applyFont="0" applyFill="0" applyBorder="0" applyAlignment="0" applyProtection="0"/>
    <xf numFmtId="167" fontId="34" fillId="0" borderId="0" applyFont="0" applyFill="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8" borderId="0" applyNumberFormat="0" applyBorder="0" applyAlignment="0" applyProtection="0"/>
    <xf numFmtId="0" fontId="3" fillId="17" borderId="0" applyNumberFormat="0" applyBorder="0" applyAlignment="0" applyProtection="0"/>
    <xf numFmtId="167" fontId="34" fillId="0" borderId="0" applyFont="0" applyFill="0" applyBorder="0" applyAlignment="0" applyProtection="0"/>
    <xf numFmtId="0" fontId="6" fillId="0" borderId="0" applyFont="0" applyFill="0" applyBorder="0" applyAlignment="0" applyProtection="0"/>
    <xf numFmtId="0" fontId="39" fillId="24" borderId="0" applyNumberFormat="0" applyBorder="0" applyAlignment="0" applyProtection="0"/>
    <xf numFmtId="171" fontId="6" fillId="0" borderId="0"/>
    <xf numFmtId="0" fontId="41" fillId="26" borderId="27" applyNumberFormat="0" applyAlignment="0" applyProtection="0"/>
    <xf numFmtId="0" fontId="39" fillId="3" borderId="0" applyNumberFormat="0" applyBorder="0" applyAlignment="0" applyProtection="0"/>
    <xf numFmtId="0" fontId="39" fillId="20" borderId="0" applyNumberFormat="0" applyBorder="0" applyAlignment="0" applyProtection="0"/>
    <xf numFmtId="0" fontId="44" fillId="0" borderId="29" applyNumberFormat="0" applyFill="0" applyAlignment="0" applyProtection="0"/>
    <xf numFmtId="0" fontId="46" fillId="0" borderId="0" applyNumberFormat="0" applyFill="0" applyBorder="0" applyAlignment="0" applyProtection="0"/>
    <xf numFmtId="171" fontId="5" fillId="0" borderId="0"/>
    <xf numFmtId="0" fontId="40" fillId="11" borderId="0" applyNumberFormat="0" applyBorder="0" applyAlignment="0" applyProtection="0"/>
    <xf numFmtId="0" fontId="3" fillId="10" borderId="0" applyNumberFormat="0" applyBorder="0" applyAlignment="0" applyProtection="0"/>
    <xf numFmtId="0" fontId="11" fillId="2" borderId="0" applyNumberFormat="0" applyBorder="0" applyAlignment="0" applyProtection="0"/>
    <xf numFmtId="0" fontId="39" fillId="3" borderId="0" applyNumberFormat="0" applyBorder="0" applyAlignment="0" applyProtection="0"/>
    <xf numFmtId="0" fontId="39" fillId="25" borderId="0" applyNumberFormat="0" applyBorder="0" applyAlignment="0" applyProtection="0"/>
    <xf numFmtId="0" fontId="43" fillId="0" borderId="0" applyNumberFormat="0" applyFill="0" applyBorder="0" applyAlignment="0" applyProtection="0"/>
    <xf numFmtId="0" fontId="49" fillId="28" borderId="0" applyNumberFormat="0" applyBorder="0" applyAlignment="0" applyProtection="0"/>
    <xf numFmtId="171" fontId="3" fillId="0" borderId="0"/>
    <xf numFmtId="0" fontId="39" fillId="20" borderId="0" applyNumberFormat="0" applyBorder="0" applyAlignment="0" applyProtection="0"/>
    <xf numFmtId="0" fontId="39" fillId="21" borderId="0" applyNumberFormat="0" applyBorder="0" applyAlignment="0" applyProtection="0"/>
    <xf numFmtId="0" fontId="48" fillId="0" borderId="32" applyNumberFormat="0" applyFill="0" applyAlignment="0" applyProtection="0"/>
    <xf numFmtId="0" fontId="39" fillId="22" borderId="0" applyNumberFormat="0" applyBorder="0" applyAlignment="0" applyProtection="0"/>
    <xf numFmtId="0" fontId="3" fillId="11" borderId="0" applyNumberFormat="0" applyBorder="0" applyAlignment="0" applyProtection="0"/>
    <xf numFmtId="0" fontId="3" fillId="0" borderId="0"/>
    <xf numFmtId="0" fontId="3" fillId="12" borderId="0" applyNumberFormat="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6" fillId="29" borderId="33" applyNumberFormat="0" applyFont="0" applyAlignment="0" applyProtection="0"/>
    <xf numFmtId="0" fontId="38" fillId="0" borderId="0" applyNumberFormat="0" applyFill="0" applyBorder="0" applyAlignment="0" applyProtection="0"/>
    <xf numFmtId="0" fontId="3" fillId="2" borderId="0" applyNumberFormat="0" applyBorder="0" applyAlignment="0" applyProtection="0"/>
    <xf numFmtId="0" fontId="39" fillId="16" borderId="0" applyNumberFormat="0" applyBorder="0" applyAlignment="0" applyProtection="0"/>
    <xf numFmtId="0" fontId="3" fillId="15" borderId="0" applyNumberFormat="0" applyBorder="0" applyAlignment="0" applyProtection="0"/>
    <xf numFmtId="171" fontId="8" fillId="0" borderId="0"/>
    <xf numFmtId="171" fontId="3" fillId="0" borderId="0"/>
    <xf numFmtId="0" fontId="42" fillId="27" borderId="28" applyNumberFormat="0" applyAlignment="0" applyProtection="0"/>
    <xf numFmtId="0" fontId="47" fillId="14" borderId="27" applyNumberFormat="0" applyAlignment="0" applyProtection="0"/>
    <xf numFmtId="0" fontId="3" fillId="16" borderId="0" applyNumberFormat="0" applyBorder="0" applyAlignment="0" applyProtection="0"/>
    <xf numFmtId="0" fontId="45" fillId="0" borderId="30" applyNumberFormat="0" applyFill="0" applyAlignment="0" applyProtection="0"/>
    <xf numFmtId="171" fontId="3" fillId="0" borderId="0"/>
    <xf numFmtId="0" fontId="3" fillId="15" borderId="0" applyNumberFormat="0" applyBorder="0" applyAlignment="0" applyProtection="0"/>
    <xf numFmtId="43" fontId="3" fillId="0" borderId="0" applyFont="0" applyFill="0" applyBorder="0" applyAlignment="0" applyProtection="0"/>
    <xf numFmtId="0" fontId="35" fillId="0" borderId="0" applyFont="0" applyFill="0" applyBorder="0" applyAlignment="0" applyProtection="0"/>
    <xf numFmtId="0" fontId="39" fillId="19" borderId="0" applyNumberFormat="0" applyBorder="0" applyAlignment="0" applyProtection="0"/>
    <xf numFmtId="0" fontId="39" fillId="17" borderId="0" applyNumberFormat="0" applyBorder="0" applyAlignment="0" applyProtection="0"/>
    <xf numFmtId="0" fontId="46" fillId="0" borderId="31" applyNumberFormat="0" applyFill="0" applyAlignment="0" applyProtection="0"/>
    <xf numFmtId="0" fontId="39" fillId="23" borderId="0" applyNumberFormat="0" applyBorder="0" applyAlignment="0" applyProtection="0"/>
    <xf numFmtId="0" fontId="3" fillId="0" borderId="0"/>
    <xf numFmtId="0" fontId="51" fillId="0" borderId="0" applyNumberFormat="0" applyFill="0" applyBorder="0" applyAlignment="0" applyProtection="0"/>
    <xf numFmtId="0" fontId="50" fillId="26" borderId="1" applyNumberFormat="0" applyAlignment="0" applyProtection="0"/>
    <xf numFmtId="43" fontId="3" fillId="0" borderId="0" applyFont="0" applyFill="0" applyBorder="0" applyAlignment="0" applyProtection="0"/>
    <xf numFmtId="0" fontId="3" fillId="0" borderId="0" applyFont="0" applyFill="0" applyBorder="0" applyAlignment="0" applyProtection="0"/>
    <xf numFmtId="173" fontId="3" fillId="0" borderId="0"/>
    <xf numFmtId="0" fontId="6"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0" fontId="6"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19" fillId="0" borderId="0" applyNumberFormat="0" applyFill="0" applyBorder="0" applyAlignment="0" applyProtection="0">
      <alignment vertical="top"/>
      <protection locked="0"/>
    </xf>
    <xf numFmtId="0" fontId="6" fillId="0" borderId="0"/>
    <xf numFmtId="166"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7"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18" fillId="0" borderId="0"/>
    <xf numFmtId="43" fontId="6" fillId="0" borderId="0" applyFont="0" applyFill="0" applyBorder="0" applyAlignment="0" applyProtection="0"/>
    <xf numFmtId="0" fontId="18" fillId="0" borderId="0"/>
    <xf numFmtId="0" fontId="18" fillId="0" borderId="0"/>
    <xf numFmtId="0" fontId="18" fillId="0" borderId="0"/>
    <xf numFmtId="164" fontId="3" fillId="0" borderId="0" applyFont="0" applyFill="0" applyBorder="0" applyAlignment="0" applyProtection="0"/>
    <xf numFmtId="0" fontId="1" fillId="0" borderId="0"/>
    <xf numFmtId="0" fontId="1" fillId="0" borderId="0"/>
    <xf numFmtId="43" fontId="34" fillId="0" borderId="0" applyFont="0" applyFill="0" applyBorder="0" applyAlignment="0" applyProtection="0"/>
    <xf numFmtId="167" fontId="6"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94" fillId="0" borderId="0" applyNumberFormat="0" applyFill="0" applyBorder="0" applyAlignment="0" applyProtection="0"/>
    <xf numFmtId="0" fontId="1" fillId="0" borderId="0"/>
    <xf numFmtId="0" fontId="1" fillId="0" borderId="0"/>
    <xf numFmtId="0" fontId="1" fillId="0" borderId="0"/>
    <xf numFmtId="0" fontId="1" fillId="0" borderId="0"/>
    <xf numFmtId="9" fontId="18" fillId="0" borderId="0" applyFont="0" applyFill="0" applyBorder="0" applyAlignment="0" applyProtection="0"/>
    <xf numFmtId="0" fontId="102" fillId="0" borderId="0" applyNumberFormat="0" applyFill="0" applyBorder="0" applyAlignment="0" applyProtection="0"/>
    <xf numFmtId="0" fontId="103" fillId="0" borderId="0"/>
    <xf numFmtId="165" fontId="103" fillId="0" borderId="0" applyFont="0" applyFill="0" applyBorder="0" applyAlignment="0" applyProtection="0"/>
    <xf numFmtId="178" fontId="103" fillId="0" borderId="0" applyBorder="0" applyProtection="0"/>
    <xf numFmtId="0" fontId="105" fillId="0" borderId="0"/>
    <xf numFmtId="0" fontId="99" fillId="0" borderId="0"/>
    <xf numFmtId="9" fontId="18" fillId="0" borderId="0" applyFont="0" applyFill="0" applyBorder="0" applyAlignment="0" applyProtection="0"/>
    <xf numFmtId="43" fontId="3" fillId="0" borderId="0" applyFont="0" applyFill="0" applyBorder="0" applyAlignment="0" applyProtection="0"/>
    <xf numFmtId="3" fontId="6" fillId="4" borderId="56" applyFont="0">
      <alignment horizontal="right" vertical="center"/>
    </xf>
    <xf numFmtId="3" fontId="6" fillId="32" borderId="56" applyFont="0">
      <alignment horizontal="right" vertical="center"/>
      <protection locked="0"/>
    </xf>
    <xf numFmtId="9" fontId="3" fillId="0" borderId="0" applyFont="0" applyFill="0" applyBorder="0" applyAlignment="0" applyProtection="0"/>
    <xf numFmtId="166" fontId="3" fillId="0" borderId="0" applyFont="0" applyFill="0" applyBorder="0" applyAlignment="0" applyProtection="0"/>
    <xf numFmtId="0" fontId="143" fillId="0" borderId="0"/>
    <xf numFmtId="0" fontId="130" fillId="0" borderId="0"/>
    <xf numFmtId="0" fontId="130" fillId="0" borderId="0"/>
    <xf numFmtId="0" fontId="130" fillId="0" borderId="0"/>
    <xf numFmtId="165" fontId="18" fillId="0" borderId="0" applyFont="0" applyFill="0" applyBorder="0" applyAlignment="0" applyProtection="0"/>
    <xf numFmtId="0" fontId="8" fillId="0" borderId="0"/>
    <xf numFmtId="43" fontId="18" fillId="0" borderId="0" applyFont="0" applyFill="0" applyBorder="0" applyAlignment="0" applyProtection="0"/>
    <xf numFmtId="0" fontId="168" fillId="0" borderId="0"/>
    <xf numFmtId="165" fontId="6" fillId="0" borderId="0" applyFont="0" applyFill="0" applyBorder="0" applyAlignment="0" applyProtection="0"/>
    <xf numFmtId="0" fontId="130" fillId="0" borderId="0"/>
    <xf numFmtId="0" fontId="6" fillId="0" borderId="0"/>
    <xf numFmtId="0" fontId="18" fillId="0" borderId="0"/>
    <xf numFmtId="0" fontId="130" fillId="0" borderId="0"/>
    <xf numFmtId="0" fontId="3" fillId="0" borderId="0"/>
    <xf numFmtId="0" fontId="3" fillId="0" borderId="0"/>
    <xf numFmtId="0" fontId="1" fillId="0" borderId="0"/>
    <xf numFmtId="165" fontId="1" fillId="0" borderId="0" applyFont="0" applyFill="0" applyBorder="0" applyAlignment="0" applyProtection="0"/>
    <xf numFmtId="0" fontId="18" fillId="0" borderId="0"/>
    <xf numFmtId="0" fontId="201" fillId="0" borderId="0"/>
    <xf numFmtId="43" fontId="3" fillId="0" borderId="0" applyFont="0" applyFill="0" applyBorder="0" applyAlignment="0" applyProtection="0"/>
    <xf numFmtId="166" fontId="3" fillId="0" borderId="0" applyFont="0" applyFill="0" applyBorder="0" applyAlignment="0" applyProtection="0"/>
    <xf numFmtId="0" fontId="6" fillId="0" borderId="0"/>
    <xf numFmtId="0" fontId="6" fillId="0" borderId="0"/>
    <xf numFmtId="0" fontId="34" fillId="0" borderId="0"/>
    <xf numFmtId="0" fontId="6" fillId="0" borderId="0"/>
    <xf numFmtId="0" fontId="6" fillId="0" borderId="0"/>
    <xf numFmtId="0" fontId="6" fillId="0" borderId="0"/>
    <xf numFmtId="0" fontId="6" fillId="0" borderId="0"/>
    <xf numFmtId="0" fontId="34" fillId="0" borderId="0"/>
    <xf numFmtId="43" fontId="34" fillId="0" borderId="0" applyFont="0" applyFill="0" applyBorder="0" applyAlignment="0" applyProtection="0"/>
    <xf numFmtId="0" fontId="6" fillId="0" borderId="0"/>
    <xf numFmtId="0" fontId="3" fillId="0" borderId="0"/>
    <xf numFmtId="0" fontId="3" fillId="0" borderId="0"/>
    <xf numFmtId="0" fontId="107" fillId="0" borderId="0" applyNumberFormat="0" applyFill="0" applyBorder="0" applyAlignment="0" applyProtection="0"/>
    <xf numFmtId="0" fontId="6" fillId="0" borderId="0">
      <alignment vertical="center"/>
    </xf>
    <xf numFmtId="0" fontId="31" fillId="4" borderId="65" applyFont="0" applyBorder="0">
      <alignment horizontal="center" wrapText="1"/>
    </xf>
    <xf numFmtId="3" fontId="6" fillId="43" borderId="56" applyFont="0">
      <alignment horizontal="right" vertical="center"/>
      <protection locked="0"/>
    </xf>
    <xf numFmtId="0" fontId="6" fillId="30" borderId="56" applyNumberFormat="0" applyFont="0" applyBorder="0">
      <alignment horizontal="center" vertical="center"/>
    </xf>
    <xf numFmtId="0" fontId="6" fillId="0" borderId="0">
      <alignment vertical="center"/>
    </xf>
    <xf numFmtId="0" fontId="18" fillId="0" borderId="0"/>
  </cellStyleXfs>
  <cellXfs count="5461">
    <xf numFmtId="0" fontId="0" fillId="0" borderId="0" xfId="0"/>
    <xf numFmtId="0" fontId="0" fillId="0" borderId="0" xfId="0" applyFont="1" applyFill="1"/>
    <xf numFmtId="0" fontId="0" fillId="0" borderId="0" xfId="0" applyFont="1"/>
    <xf numFmtId="4" fontId="0" fillId="0" borderId="0" xfId="0" applyNumberFormat="1" applyFont="1"/>
    <xf numFmtId="2" fontId="0" fillId="0" borderId="0" xfId="0" applyNumberFormat="1" applyFont="1"/>
    <xf numFmtId="2" fontId="14" fillId="0" borderId="3" xfId="0" applyNumberFormat="1" applyFont="1" applyFill="1" applyBorder="1" applyAlignment="1">
      <alignment wrapText="1"/>
    </xf>
    <xf numFmtId="0" fontId="14" fillId="0" borderId="0" xfId="0" applyFont="1" applyFill="1" applyAlignment="1">
      <alignment horizontal="left"/>
    </xf>
    <xf numFmtId="167" fontId="14" fillId="0" borderId="5" xfId="3" applyNumberFormat="1" applyFont="1" applyFill="1" applyBorder="1" applyAlignment="1">
      <alignment horizontal="left"/>
    </xf>
    <xf numFmtId="2" fontId="14" fillId="0" borderId="4" xfId="0" applyNumberFormat="1" applyFont="1" applyFill="1" applyBorder="1"/>
    <xf numFmtId="0" fontId="15" fillId="0" borderId="12" xfId="0" applyFont="1" applyFill="1" applyBorder="1" applyAlignment="1">
      <alignment horizontal="left" indent="2"/>
    </xf>
    <xf numFmtId="0" fontId="14" fillId="0" borderId="3" xfId="0" applyFont="1" applyFill="1" applyBorder="1" applyAlignment="1">
      <alignment horizontal="left"/>
    </xf>
    <xf numFmtId="4" fontId="0" fillId="0" borderId="0" xfId="0" applyNumberFormat="1" applyFont="1" applyFill="1"/>
    <xf numFmtId="0" fontId="3" fillId="0" borderId="0" xfId="0" applyFont="1"/>
    <xf numFmtId="0" fontId="9" fillId="0" borderId="12" xfId="0" applyFont="1" applyFill="1" applyBorder="1" applyAlignment="1">
      <alignment horizontal="left"/>
    </xf>
    <xf numFmtId="2" fontId="9" fillId="0" borderId="0" xfId="20" applyNumberFormat="1" applyFont="1" applyFill="1" applyBorder="1"/>
    <xf numFmtId="2" fontId="14" fillId="0" borderId="6" xfId="0" applyNumberFormat="1" applyFont="1" applyFill="1" applyBorder="1" applyAlignment="1">
      <alignment horizontal="center"/>
    </xf>
    <xf numFmtId="2" fontId="14" fillId="0" borderId="2" xfId="0" applyNumberFormat="1" applyFont="1" applyFill="1" applyBorder="1" applyAlignment="1">
      <alignment horizontal="center" wrapText="1"/>
    </xf>
    <xf numFmtId="2" fontId="14" fillId="0" borderId="7" xfId="0" applyNumberFormat="1" applyFont="1" applyFill="1" applyBorder="1" applyAlignment="1">
      <alignment horizontal="center" wrapText="1"/>
    </xf>
    <xf numFmtId="2" fontId="14" fillId="0" borderId="4" xfId="24" applyNumberFormat="1" applyFont="1" applyBorder="1"/>
    <xf numFmtId="2" fontId="9" fillId="0" borderId="12" xfId="0" applyNumberFormat="1" applyFont="1" applyFill="1" applyBorder="1" applyAlignment="1">
      <alignment horizontal="left" indent="1"/>
    </xf>
    <xf numFmtId="2" fontId="14" fillId="0" borderId="2" xfId="0" applyNumberFormat="1" applyFont="1" applyFill="1" applyBorder="1" applyAlignment="1">
      <alignment horizontal="left"/>
    </xf>
    <xf numFmtId="2" fontId="9" fillId="0" borderId="0" xfId="0" applyNumberFormat="1" applyFont="1"/>
    <xf numFmtId="0" fontId="9" fillId="0" borderId="0" xfId="0" applyFont="1" applyFill="1"/>
    <xf numFmtId="0" fontId="9" fillId="0" borderId="0" xfId="0" applyFont="1"/>
    <xf numFmtId="0" fontId="9" fillId="0" borderId="0" xfId="20" applyFont="1" applyFill="1" applyBorder="1"/>
    <xf numFmtId="0" fontId="9" fillId="0" borderId="12" xfId="0" applyFont="1" applyFill="1" applyBorder="1"/>
    <xf numFmtId="0" fontId="9" fillId="0" borderId="3" xfId="0" applyFont="1" applyFill="1" applyBorder="1" applyAlignment="1">
      <alignment horizontal="left"/>
    </xf>
    <xf numFmtId="0" fontId="22" fillId="0" borderId="0" xfId="0" applyFont="1" applyFill="1"/>
    <xf numFmtId="0" fontId="23" fillId="0" borderId="0" xfId="0" applyFont="1" applyFill="1"/>
    <xf numFmtId="0" fontId="21" fillId="0" borderId="12" xfId="0" applyFont="1" applyFill="1" applyBorder="1"/>
    <xf numFmtId="0" fontId="21" fillId="0" borderId="10" xfId="0" applyFont="1" applyFill="1" applyBorder="1" applyAlignment="1">
      <alignment horizontal="center"/>
    </xf>
    <xf numFmtId="0" fontId="23" fillId="0" borderId="0" xfId="0" applyFont="1" applyAlignment="1">
      <alignment horizontal="left"/>
    </xf>
    <xf numFmtId="0" fontId="24" fillId="0" borderId="0" xfId="0" applyFont="1"/>
    <xf numFmtId="0" fontId="22" fillId="0" borderId="10" xfId="0" applyFont="1" applyFill="1" applyBorder="1" applyAlignment="1">
      <alignment horizontal="center"/>
    </xf>
    <xf numFmtId="0" fontId="24" fillId="0" borderId="0" xfId="0" applyFont="1" applyAlignment="1">
      <alignment horizontal="left"/>
    </xf>
    <xf numFmtId="0" fontId="26" fillId="0" borderId="0" xfId="0" applyFont="1"/>
    <xf numFmtId="0" fontId="22" fillId="0" borderId="0" xfId="20" applyFont="1" applyFill="1" applyBorder="1"/>
    <xf numFmtId="170" fontId="21" fillId="0" borderId="3" xfId="0" applyNumberFormat="1" applyFont="1" applyFill="1" applyBorder="1" applyAlignment="1" applyProtection="1">
      <alignment horizontal="left" wrapText="1"/>
    </xf>
    <xf numFmtId="4" fontId="22" fillId="6" borderId="12" xfId="0" applyNumberFormat="1" applyFont="1" applyFill="1" applyBorder="1"/>
    <xf numFmtId="2" fontId="22" fillId="6" borderId="15" xfId="0" applyNumberFormat="1" applyFont="1" applyFill="1" applyBorder="1"/>
    <xf numFmtId="0" fontId="9" fillId="0" borderId="0" xfId="0" applyFont="1" applyFill="1" applyAlignment="1">
      <alignment horizontal="left"/>
    </xf>
    <xf numFmtId="0" fontId="22" fillId="0" borderId="0" xfId="0" applyFont="1"/>
    <xf numFmtId="0" fontId="28" fillId="0" borderId="0" xfId="28" applyFont="1"/>
    <xf numFmtId="0" fontId="28" fillId="0" borderId="0" xfId="28" applyFont="1" applyFill="1"/>
    <xf numFmtId="167" fontId="0" fillId="0" borderId="0" xfId="1" applyFont="1" applyFill="1"/>
    <xf numFmtId="167" fontId="9" fillId="0" borderId="0" xfId="1" applyFont="1" applyFill="1" applyAlignment="1">
      <alignment horizontal="left"/>
    </xf>
    <xf numFmtId="167" fontId="3" fillId="0" borderId="0" xfId="1" applyFont="1" applyFill="1"/>
    <xf numFmtId="167" fontId="9" fillId="0" borderId="0" xfId="1" applyFont="1" applyFill="1" applyBorder="1" applyAlignment="1">
      <alignment horizontal="left"/>
    </xf>
    <xf numFmtId="167" fontId="9" fillId="0" borderId="0" xfId="1" applyFont="1" applyFill="1"/>
    <xf numFmtId="167" fontId="14" fillId="0" borderId="11" xfId="1" applyFont="1" applyFill="1" applyBorder="1" applyAlignment="1">
      <alignment horizontal="center" wrapText="1"/>
    </xf>
    <xf numFmtId="167" fontId="14" fillId="0" borderId="2" xfId="1" applyFont="1" applyFill="1" applyBorder="1" applyAlignment="1">
      <alignment horizontal="center" wrapText="1"/>
    </xf>
    <xf numFmtId="167" fontId="14" fillId="0" borderId="2" xfId="1" applyFont="1" applyFill="1" applyBorder="1" applyAlignment="1">
      <alignment wrapText="1"/>
    </xf>
    <xf numFmtId="167" fontId="9" fillId="0" borderId="9" xfId="3" applyNumberFormat="1" applyFont="1" applyFill="1" applyBorder="1" applyAlignment="1">
      <alignment horizontal="left"/>
    </xf>
    <xf numFmtId="167" fontId="9" fillId="0" borderId="10" xfId="3" applyNumberFormat="1" applyFont="1" applyFill="1" applyBorder="1" applyAlignment="1">
      <alignment horizontal="left"/>
    </xf>
    <xf numFmtId="167" fontId="0" fillId="0" borderId="0" xfId="0" applyNumberFormat="1" applyFont="1" applyFill="1"/>
    <xf numFmtId="4" fontId="22" fillId="0" borderId="0" xfId="0" applyNumberFormat="1" applyFont="1" applyFill="1" applyAlignment="1">
      <alignment horizontal="left"/>
    </xf>
    <xf numFmtId="4" fontId="22" fillId="0" borderId="0" xfId="0" applyNumberFormat="1" applyFont="1" applyFill="1"/>
    <xf numFmtId="4" fontId="21" fillId="0" borderId="3" xfId="0" applyNumberFormat="1" applyFont="1" applyFill="1" applyBorder="1" applyAlignment="1">
      <alignment wrapText="1"/>
    </xf>
    <xf numFmtId="4" fontId="21" fillId="0" borderId="3" xfId="0" applyNumberFormat="1" applyFont="1" applyFill="1" applyBorder="1"/>
    <xf numFmtId="49" fontId="22" fillId="0" borderId="0" xfId="0" applyNumberFormat="1" applyFont="1" applyFill="1" applyAlignment="1">
      <alignment horizontal="left"/>
    </xf>
    <xf numFmtId="37" fontId="28" fillId="0" borderId="0" xfId="28" applyNumberFormat="1" applyFont="1"/>
    <xf numFmtId="37" fontId="28" fillId="0" borderId="0" xfId="28" applyNumberFormat="1" applyFont="1" applyBorder="1"/>
    <xf numFmtId="37" fontId="28" fillId="0" borderId="0" xfId="28" applyNumberFormat="1" applyFont="1" applyFill="1"/>
    <xf numFmtId="37" fontId="29" fillId="0" borderId="25" xfId="28" applyNumberFormat="1" applyFont="1" applyFill="1" applyBorder="1" applyAlignment="1">
      <alignment horizontal="center" wrapText="1"/>
    </xf>
    <xf numFmtId="0" fontId="0" fillId="0" borderId="0" xfId="0"/>
    <xf numFmtId="171" fontId="28" fillId="0" borderId="0" xfId="28" applyNumberFormat="1" applyFont="1"/>
    <xf numFmtId="37" fontId="28" fillId="0" borderId="0" xfId="62" applyNumberFormat="1" applyFont="1"/>
    <xf numFmtId="171" fontId="28" fillId="0" borderId="0" xfId="148" applyNumberFormat="1" applyFont="1" applyFill="1"/>
    <xf numFmtId="171" fontId="28" fillId="0" borderId="0" xfId="167" applyNumberFormat="1" applyFont="1" applyFill="1"/>
    <xf numFmtId="39" fontId="9" fillId="5" borderId="2" xfId="457" applyNumberFormat="1" applyFont="1" applyFill="1" applyBorder="1"/>
    <xf numFmtId="39" fontId="9" fillId="6" borderId="12" xfId="457" applyNumberFormat="1" applyFont="1" applyFill="1" applyBorder="1"/>
    <xf numFmtId="2" fontId="3" fillId="0" borderId="0" xfId="0" applyNumberFormat="1" applyFont="1"/>
    <xf numFmtId="2" fontId="22" fillId="0" borderId="0" xfId="0" applyNumberFormat="1" applyFont="1"/>
    <xf numFmtId="4" fontId="22" fillId="6" borderId="3" xfId="0" applyNumberFormat="1" applyFont="1" applyFill="1" applyBorder="1"/>
    <xf numFmtId="0" fontId="14" fillId="0" borderId="11" xfId="0" applyFont="1" applyFill="1" applyBorder="1"/>
    <xf numFmtId="2" fontId="14" fillId="0" borderId="3" xfId="0" applyNumberFormat="1" applyFont="1" applyFill="1" applyBorder="1" applyAlignment="1">
      <alignment horizontal="center" wrapText="1"/>
    </xf>
    <xf numFmtId="0" fontId="53" fillId="0" borderId="0" xfId="0" applyFont="1" applyFill="1"/>
    <xf numFmtId="37" fontId="54" fillId="0" borderId="0" xfId="28" applyNumberFormat="1" applyFont="1"/>
    <xf numFmtId="0" fontId="55" fillId="0" borderId="0" xfId="0" applyFont="1"/>
    <xf numFmtId="0" fontId="56" fillId="0" borderId="0" xfId="0" applyFont="1" applyFill="1"/>
    <xf numFmtId="2" fontId="9" fillId="0" borderId="0" xfId="1" applyNumberFormat="1" applyFont="1" applyFill="1" applyBorder="1" applyAlignment="1">
      <alignment horizontal="left"/>
    </xf>
    <xf numFmtId="37" fontId="57" fillId="0" borderId="0" xfId="28" applyNumberFormat="1" applyFont="1"/>
    <xf numFmtId="2" fontId="0" fillId="5" borderId="2" xfId="457" applyNumberFormat="1" applyFont="1" applyFill="1" applyBorder="1"/>
    <xf numFmtId="2" fontId="0" fillId="6" borderId="12" xfId="457" applyNumberFormat="1" applyFont="1" applyFill="1" applyBorder="1"/>
    <xf numFmtId="2" fontId="18" fillId="5" borderId="2" xfId="457" applyNumberFormat="1" applyFont="1" applyFill="1" applyBorder="1"/>
    <xf numFmtId="2" fontId="22" fillId="6" borderId="15" xfId="457" applyNumberFormat="1" applyFont="1" applyFill="1" applyBorder="1"/>
    <xf numFmtId="2" fontId="56" fillId="0" borderId="0" xfId="0" applyNumberFormat="1" applyFont="1"/>
    <xf numFmtId="1" fontId="56" fillId="0" borderId="0" xfId="0" applyNumberFormat="1" applyFont="1"/>
    <xf numFmtId="0" fontId="58" fillId="0" borderId="0" xfId="0" applyFont="1" applyFill="1"/>
    <xf numFmtId="0" fontId="52" fillId="0" borderId="0" xfId="0" applyFont="1"/>
    <xf numFmtId="167" fontId="0" fillId="0" borderId="0" xfId="1" applyFont="1"/>
    <xf numFmtId="3" fontId="53" fillId="0" borderId="0" xfId="0" applyNumberFormat="1" applyFont="1" applyFill="1"/>
    <xf numFmtId="37" fontId="28" fillId="0" borderId="0" xfId="28" applyNumberFormat="1" applyFont="1" applyFill="1" applyBorder="1"/>
    <xf numFmtId="0" fontId="0" fillId="0" borderId="0" xfId="0" applyFill="1" applyBorder="1"/>
    <xf numFmtId="2" fontId="22" fillId="0" borderId="0" xfId="458" applyNumberFormat="1" applyFont="1" applyFill="1" applyBorder="1" applyAlignment="1">
      <alignment horizontal="left"/>
    </xf>
    <xf numFmtId="39" fontId="9" fillId="0" borderId="0" xfId="458" applyNumberFormat="1" applyFont="1" applyFill="1" applyBorder="1" applyAlignment="1">
      <alignment horizontal="left"/>
    </xf>
    <xf numFmtId="37" fontId="6" fillId="0" borderId="0" xfId="461" applyNumberFormat="1" applyFont="1"/>
    <xf numFmtId="39" fontId="9" fillId="5" borderId="12" xfId="458" applyNumberFormat="1" applyFont="1" applyFill="1" applyBorder="1" applyAlignment="1">
      <alignment horizontal="right"/>
    </xf>
    <xf numFmtId="169" fontId="21" fillId="0" borderId="7" xfId="0" applyNumberFormat="1" applyFont="1" applyFill="1" applyBorder="1" applyAlignment="1">
      <alignment wrapText="1"/>
    </xf>
    <xf numFmtId="169" fontId="21" fillId="0" borderId="3" xfId="0" applyNumberFormat="1" applyFont="1" applyFill="1" applyBorder="1" applyAlignment="1">
      <alignment wrapText="1"/>
    </xf>
    <xf numFmtId="4" fontId="21" fillId="0" borderId="7" xfId="0" applyNumberFormat="1" applyFont="1" applyFill="1" applyBorder="1" applyAlignment="1">
      <alignment wrapText="1"/>
    </xf>
    <xf numFmtId="0" fontId="15" fillId="0" borderId="12" xfId="0" applyFont="1" applyFill="1" applyBorder="1" applyAlignment="1">
      <alignment horizontal="left"/>
    </xf>
    <xf numFmtId="40" fontId="14" fillId="0" borderId="2" xfId="24" applyNumberFormat="1" applyFont="1" applyFill="1" applyBorder="1"/>
    <xf numFmtId="167" fontId="15" fillId="0" borderId="9" xfId="3" applyNumberFormat="1" applyFont="1" applyFill="1" applyBorder="1" applyAlignment="1">
      <alignment horizontal="left"/>
    </xf>
    <xf numFmtId="40" fontId="21" fillId="0" borderId="12" xfId="0" applyNumberFormat="1" applyFont="1" applyFill="1" applyBorder="1" applyAlignment="1"/>
    <xf numFmtId="0" fontId="22" fillId="0" borderId="0" xfId="0" applyFont="1" applyFill="1" applyAlignment="1">
      <alignment horizontal="left"/>
    </xf>
    <xf numFmtId="0" fontId="22" fillId="0" borderId="0" xfId="0" applyFont="1" applyFill="1" applyBorder="1"/>
    <xf numFmtId="0" fontId="21" fillId="0" borderId="0" xfId="0" applyFont="1" applyFill="1" applyBorder="1"/>
    <xf numFmtId="0" fontId="36" fillId="0" borderId="0" xfId="0" applyFont="1" applyFill="1" applyBorder="1" applyAlignment="1">
      <alignment vertical="top" wrapText="1"/>
    </xf>
    <xf numFmtId="0" fontId="28" fillId="0" borderId="0" xfId="28" applyFont="1" applyFill="1" applyAlignment="1">
      <alignment horizontal="center"/>
    </xf>
    <xf numFmtId="37" fontId="6" fillId="0" borderId="0" xfId="461" applyNumberFormat="1" applyFont="1" applyFill="1"/>
    <xf numFmtId="0" fontId="9" fillId="0" borderId="12" xfId="0" applyFont="1" applyFill="1" applyBorder="1" applyAlignment="1">
      <alignment horizontal="left" wrapText="1"/>
    </xf>
    <xf numFmtId="4" fontId="0" fillId="0" borderId="0" xfId="0" applyNumberFormat="1"/>
    <xf numFmtId="0" fontId="4" fillId="0" borderId="0" xfId="0" applyFont="1"/>
    <xf numFmtId="0" fontId="2" fillId="0" borderId="0" xfId="0" applyFont="1"/>
    <xf numFmtId="0" fontId="59" fillId="0" borderId="0" xfId="0" applyFont="1"/>
    <xf numFmtId="0" fontId="59" fillId="0" borderId="0" xfId="0" applyFont="1" applyBorder="1" applyAlignment="1">
      <alignment horizontal="right"/>
    </xf>
    <xf numFmtId="0" fontId="59" fillId="0" borderId="0" xfId="0" applyFont="1" applyBorder="1"/>
    <xf numFmtId="39" fontId="22" fillId="0" borderId="0" xfId="458" applyNumberFormat="1" applyFont="1" applyFill="1" applyBorder="1" applyAlignment="1">
      <alignment horizontal="left"/>
    </xf>
    <xf numFmtId="0" fontId="20" fillId="0" borderId="7" xfId="0" applyFont="1" applyFill="1" applyBorder="1" applyAlignment="1">
      <alignment wrapText="1"/>
    </xf>
    <xf numFmtId="0" fontId="20" fillId="0" borderId="3" xfId="0" applyFont="1" applyFill="1" applyBorder="1" applyAlignment="1">
      <alignment wrapText="1"/>
    </xf>
    <xf numFmtId="4" fontId="22" fillId="5" borderId="4" xfId="0" applyNumberFormat="1" applyFont="1" applyFill="1" applyBorder="1"/>
    <xf numFmtId="4" fontId="22" fillId="6" borderId="9" xfId="0" applyNumberFormat="1" applyFont="1" applyFill="1" applyBorder="1"/>
    <xf numFmtId="4" fontId="22" fillId="5" borderId="12" xfId="0" applyNumberFormat="1" applyFont="1" applyFill="1" applyBorder="1"/>
    <xf numFmtId="4" fontId="22" fillId="5" borderId="3" xfId="0" applyNumberFormat="1" applyFont="1" applyFill="1" applyBorder="1"/>
    <xf numFmtId="4" fontId="22" fillId="6" borderId="10" xfId="0" applyNumberFormat="1" applyFont="1" applyFill="1" applyBorder="1"/>
    <xf numFmtId="0" fontId="22" fillId="0" borderId="0" xfId="0" applyFont="1" applyAlignment="1">
      <alignment horizontal="left"/>
    </xf>
    <xf numFmtId="0" fontId="22" fillId="0" borderId="0" xfId="0" applyFont="1" applyBorder="1"/>
    <xf numFmtId="0" fontId="67" fillId="0" borderId="2" xfId="0" applyFont="1" applyBorder="1" applyAlignment="1">
      <alignment horizontal="right"/>
    </xf>
    <xf numFmtId="0" fontId="67" fillId="0" borderId="14" xfId="0" applyFont="1" applyFill="1" applyBorder="1"/>
    <xf numFmtId="0" fontId="68" fillId="0" borderId="2" xfId="0" applyFont="1" applyBorder="1" applyAlignment="1">
      <alignment horizontal="right"/>
    </xf>
    <xf numFmtId="0" fontId="5" fillId="0" borderId="2" xfId="0" applyFont="1" applyFill="1" applyBorder="1"/>
    <xf numFmtId="0" fontId="5" fillId="0" borderId="14" xfId="0" applyFont="1" applyBorder="1"/>
    <xf numFmtId="0" fontId="5" fillId="0" borderId="2" xfId="0" applyFont="1" applyBorder="1"/>
    <xf numFmtId="0" fontId="5" fillId="0" borderId="11" xfId="0" applyFont="1" applyFill="1" applyBorder="1"/>
    <xf numFmtId="0" fontId="0" fillId="0" borderId="0" xfId="0" applyAlignment="1">
      <alignment wrapText="1"/>
    </xf>
    <xf numFmtId="4" fontId="5" fillId="5" borderId="3" xfId="31" applyNumberFormat="1" applyFont="1" applyFill="1" applyBorder="1"/>
    <xf numFmtId="4" fontId="5" fillId="32" borderId="37" xfId="31" applyNumberFormat="1" applyFont="1" applyFill="1" applyBorder="1" applyProtection="1">
      <protection locked="0"/>
    </xf>
    <xf numFmtId="49" fontId="5" fillId="31" borderId="37" xfId="31" applyNumberFormat="1" applyFont="1" applyFill="1" applyBorder="1" applyProtection="1">
      <protection locked="0"/>
    </xf>
    <xf numFmtId="4" fontId="5" fillId="32" borderId="10" xfId="31" applyNumberFormat="1" applyFont="1" applyFill="1" applyBorder="1" applyProtection="1">
      <protection locked="0"/>
    </xf>
    <xf numFmtId="4" fontId="5" fillId="5" borderId="10" xfId="31" applyNumberFormat="1" applyFont="1" applyFill="1" applyBorder="1"/>
    <xf numFmtId="4" fontId="5" fillId="5" borderId="37" xfId="31" applyNumberFormat="1" applyFont="1" applyFill="1" applyBorder="1" applyProtection="1"/>
    <xf numFmtId="4" fontId="5" fillId="5" borderId="38" xfId="31" applyNumberFormat="1" applyFont="1" applyFill="1" applyBorder="1" applyProtection="1"/>
    <xf numFmtId="4" fontId="5" fillId="5" borderId="37" xfId="31" applyNumberFormat="1" applyFont="1" applyFill="1" applyBorder="1" applyProtection="1">
      <protection locked="0"/>
    </xf>
    <xf numFmtId="4" fontId="5" fillId="31" borderId="37" xfId="31" applyNumberFormat="1" applyFont="1" applyFill="1" applyBorder="1" applyProtection="1">
      <protection locked="0"/>
    </xf>
    <xf numFmtId="49" fontId="5" fillId="31" borderId="10" xfId="31" applyNumberFormat="1" applyFont="1" applyFill="1" applyBorder="1" applyProtection="1">
      <protection locked="0"/>
    </xf>
    <xf numFmtId="0" fontId="73" fillId="0" borderId="3" xfId="0" applyFont="1" applyFill="1" applyBorder="1" applyAlignment="1">
      <alignment horizontal="right"/>
    </xf>
    <xf numFmtId="0" fontId="73" fillId="0" borderId="13" xfId="0" applyFont="1" applyFill="1" applyBorder="1"/>
    <xf numFmtId="0" fontId="73" fillId="0" borderId="2" xfId="0" applyFont="1" applyFill="1" applyBorder="1" applyAlignment="1">
      <alignment horizontal="right"/>
    </xf>
    <xf numFmtId="0" fontId="73" fillId="0" borderId="14" xfId="0" applyFont="1" applyBorder="1"/>
    <xf numFmtId="0" fontId="74" fillId="0" borderId="2" xfId="0" applyFont="1" applyFill="1" applyBorder="1" applyAlignment="1">
      <alignment horizontal="right"/>
    </xf>
    <xf numFmtId="0" fontId="5" fillId="0" borderId="2" xfId="0" applyFont="1" applyFill="1" applyBorder="1" applyAlignment="1">
      <alignment horizontal="right"/>
    </xf>
    <xf numFmtId="0" fontId="5" fillId="0" borderId="13" xfId="0" applyFont="1" applyBorder="1"/>
    <xf numFmtId="0" fontId="5" fillId="0" borderId="0" xfId="0" applyFont="1"/>
    <xf numFmtId="0" fontId="5" fillId="0" borderId="5" xfId="0" applyFont="1" applyBorder="1"/>
    <xf numFmtId="0" fontId="68" fillId="0" borderId="2" xfId="0" applyFont="1" applyFill="1" applyBorder="1" applyAlignment="1">
      <alignment horizontal="right"/>
    </xf>
    <xf numFmtId="0" fontId="68" fillId="0" borderId="14" xfId="0" applyFont="1" applyFill="1" applyBorder="1"/>
    <xf numFmtId="0" fontId="5" fillId="0" borderId="14" xfId="0" applyFont="1" applyFill="1" applyBorder="1"/>
    <xf numFmtId="0" fontId="5" fillId="0" borderId="5" xfId="0" applyFont="1" applyFill="1" applyBorder="1" applyAlignment="1">
      <alignment horizontal="right"/>
    </xf>
    <xf numFmtId="0" fontId="5" fillId="0" borderId="9" xfId="0" applyFont="1" applyFill="1" applyBorder="1"/>
    <xf numFmtId="0" fontId="5" fillId="0" borderId="10" xfId="0" applyFont="1" applyFill="1" applyBorder="1"/>
    <xf numFmtId="0" fontId="75" fillId="0" borderId="2" xfId="0" applyFont="1" applyFill="1" applyBorder="1" applyAlignment="1">
      <alignment horizontal="right"/>
    </xf>
    <xf numFmtId="0" fontId="76" fillId="0" borderId="2" xfId="0" quotePrefix="1" applyFont="1" applyFill="1" applyBorder="1" applyAlignment="1">
      <alignment horizontal="right"/>
    </xf>
    <xf numFmtId="0" fontId="5" fillId="0" borderId="2" xfId="0" quotePrefix="1" applyFont="1" applyFill="1" applyBorder="1" applyAlignment="1">
      <alignment horizontal="right"/>
    </xf>
    <xf numFmtId="0" fontId="69" fillId="0" borderId="2" xfId="0" applyFont="1" applyFill="1" applyBorder="1" applyAlignment="1">
      <alignment horizontal="right"/>
    </xf>
    <xf numFmtId="0" fontId="5" fillId="0" borderId="14" xfId="0" applyFont="1" applyBorder="1" applyAlignment="1">
      <alignment horizontal="left"/>
    </xf>
    <xf numFmtId="0" fontId="5" fillId="0" borderId="2" xfId="0" applyFont="1" applyBorder="1" applyAlignment="1">
      <alignment horizontal="right"/>
    </xf>
    <xf numFmtId="0" fontId="69" fillId="0" borderId="2" xfId="0" applyFont="1" applyBorder="1" applyAlignment="1">
      <alignment horizontal="right"/>
    </xf>
    <xf numFmtId="0" fontId="5" fillId="0" borderId="5" xfId="0" applyFont="1" applyBorder="1" applyAlignment="1">
      <alignment wrapText="1"/>
    </xf>
    <xf numFmtId="0" fontId="5" fillId="0" borderId="5" xfId="0" applyFont="1" applyBorder="1" applyAlignment="1">
      <alignment wrapText="1" shrinkToFit="1"/>
    </xf>
    <xf numFmtId="0" fontId="73" fillId="0" borderId="2" xfId="0" applyFont="1" applyBorder="1" applyAlignment="1">
      <alignment horizontal="right"/>
    </xf>
    <xf numFmtId="0" fontId="69" fillId="0" borderId="2" xfId="0" quotePrefix="1" applyFont="1" applyBorder="1" applyAlignment="1">
      <alignment horizontal="right"/>
    </xf>
    <xf numFmtId="0" fontId="73" fillId="0" borderId="14" xfId="0" applyFont="1" applyFill="1" applyBorder="1"/>
    <xf numFmtId="0" fontId="74" fillId="0" borderId="2" xfId="0" quotePrefix="1" applyFont="1" applyBorder="1" applyAlignment="1">
      <alignment horizontal="right"/>
    </xf>
    <xf numFmtId="0" fontId="74" fillId="0" borderId="2" xfId="0" applyFont="1" applyBorder="1" applyAlignment="1">
      <alignment horizontal="right"/>
    </xf>
    <xf numFmtId="0" fontId="73" fillId="0" borderId="2" xfId="0" applyFont="1" applyBorder="1"/>
    <xf numFmtId="0" fontId="5" fillId="0" borderId="2" xfId="0" quotePrefix="1" applyFont="1" applyBorder="1" applyAlignment="1">
      <alignment horizontal="right"/>
    </xf>
    <xf numFmtId="0" fontId="68" fillId="0" borderId="14" xfId="0" applyFont="1" applyBorder="1"/>
    <xf numFmtId="0" fontId="68" fillId="0" borderId="13" xfId="0" applyFont="1" applyBorder="1"/>
    <xf numFmtId="0" fontId="73" fillId="0" borderId="2" xfId="0" applyFont="1" applyFill="1" applyBorder="1"/>
    <xf numFmtId="0" fontId="73" fillId="0" borderId="9" xfId="0" applyFont="1" applyFill="1" applyBorder="1"/>
    <xf numFmtId="0" fontId="68" fillId="0" borderId="2" xfId="0" applyFont="1" applyFill="1" applyBorder="1" applyAlignment="1"/>
    <xf numFmtId="0" fontId="5" fillId="0" borderId="2" xfId="0" applyFont="1" applyFill="1" applyBorder="1" applyAlignment="1"/>
    <xf numFmtId="0" fontId="68" fillId="0" borderId="2" xfId="0" applyFont="1" applyBorder="1"/>
    <xf numFmtId="0" fontId="72" fillId="0" borderId="0" xfId="0" applyFont="1" applyBorder="1"/>
    <xf numFmtId="0" fontId="67" fillId="0" borderId="2" xfId="0" applyFont="1" applyBorder="1"/>
    <xf numFmtId="0" fontId="67" fillId="0" borderId="14" xfId="0" applyFont="1" applyBorder="1"/>
    <xf numFmtId="0" fontId="67" fillId="0" borderId="2" xfId="0" applyFont="1" applyFill="1" applyBorder="1" applyAlignment="1">
      <alignment horizontal="right"/>
    </xf>
    <xf numFmtId="0" fontId="67" fillId="0" borderId="2" xfId="0" applyFont="1" applyFill="1" applyBorder="1"/>
    <xf numFmtId="0" fontId="67" fillId="0" borderId="2" xfId="0" applyFont="1" applyFill="1" applyBorder="1" applyAlignment="1">
      <alignment horizontal="justify"/>
    </xf>
    <xf numFmtId="0" fontId="5" fillId="4" borderId="14" xfId="0" applyFont="1" applyFill="1" applyBorder="1"/>
    <xf numFmtId="0" fontId="67" fillId="0" borderId="14" xfId="0" applyFont="1" applyBorder="1" applyAlignment="1">
      <alignment horizontal="left"/>
    </xf>
    <xf numFmtId="37" fontId="5" fillId="30" borderId="39" xfId="0" applyNumberFormat="1" applyFont="1" applyFill="1" applyBorder="1"/>
    <xf numFmtId="37" fontId="5" fillId="30" borderId="40" xfId="0" applyNumberFormat="1" applyFont="1" applyFill="1" applyBorder="1"/>
    <xf numFmtId="37" fontId="5" fillId="30" borderId="41" xfId="0" applyNumberFormat="1" applyFont="1" applyFill="1" applyBorder="1"/>
    <xf numFmtId="0" fontId="5" fillId="30" borderId="9" xfId="0" applyFont="1" applyFill="1" applyBorder="1"/>
    <xf numFmtId="0" fontId="73" fillId="30" borderId="3" xfId="0" applyFont="1" applyFill="1" applyBorder="1" applyAlignment="1">
      <alignment horizontal="center"/>
    </xf>
    <xf numFmtId="37" fontId="5" fillId="30" borderId="10" xfId="0" applyNumberFormat="1" applyFont="1" applyFill="1" applyBorder="1" applyAlignment="1">
      <alignment horizontal="centerContinuous"/>
    </xf>
    <xf numFmtId="37" fontId="5" fillId="30" borderId="7" xfId="0" applyNumberFormat="1" applyFont="1" applyFill="1" applyBorder="1" applyAlignment="1">
      <alignment horizontal="centerContinuous"/>
    </xf>
    <xf numFmtId="37" fontId="5" fillId="30" borderId="0" xfId="0" applyNumberFormat="1" applyFont="1" applyFill="1" applyBorder="1" applyAlignment="1">
      <alignment horizontal="centerContinuous"/>
    </xf>
    <xf numFmtId="37" fontId="5" fillId="30" borderId="15" xfId="0" applyNumberFormat="1" applyFont="1" applyFill="1" applyBorder="1" applyAlignment="1">
      <alignment horizontal="centerContinuous"/>
    </xf>
    <xf numFmtId="37" fontId="5" fillId="30" borderId="15" xfId="0" applyNumberFormat="1" applyFont="1" applyFill="1" applyBorder="1" applyAlignment="1">
      <alignment horizontal="center"/>
    </xf>
    <xf numFmtId="0" fontId="5" fillId="30" borderId="3" xfId="0" applyFont="1" applyFill="1" applyBorder="1" applyAlignment="1">
      <alignment horizontal="center"/>
    </xf>
    <xf numFmtId="0" fontId="5" fillId="30" borderId="13" xfId="0" applyFont="1" applyFill="1" applyBorder="1" applyAlignment="1">
      <alignment horizontal="centerContinuous"/>
    </xf>
    <xf numFmtId="37" fontId="5" fillId="30" borderId="2" xfId="0" applyNumberFormat="1" applyFont="1" applyFill="1" applyBorder="1" applyAlignment="1">
      <alignment horizontal="center"/>
    </xf>
    <xf numFmtId="37" fontId="5" fillId="30" borderId="11" xfId="0" applyNumberFormat="1" applyFont="1" applyFill="1" applyBorder="1" applyAlignment="1">
      <alignment horizontal="center"/>
    </xf>
    <xf numFmtId="37" fontId="5" fillId="30" borderId="7" xfId="0" applyNumberFormat="1" applyFont="1" applyFill="1" applyBorder="1"/>
    <xf numFmtId="0" fontId="5" fillId="30" borderId="42" xfId="0" applyFont="1" applyFill="1" applyBorder="1"/>
    <xf numFmtId="0" fontId="5" fillId="30" borderId="41" xfId="0" applyFont="1" applyFill="1" applyBorder="1"/>
    <xf numFmtId="37" fontId="5" fillId="30" borderId="42" xfId="0" applyNumberFormat="1" applyFont="1" applyFill="1" applyBorder="1"/>
    <xf numFmtId="0" fontId="5" fillId="30" borderId="41" xfId="0" applyFont="1" applyFill="1" applyBorder="1" applyAlignment="1">
      <alignment horizontal="right"/>
    </xf>
    <xf numFmtId="37" fontId="5" fillId="30" borderId="41" xfId="0" applyNumberFormat="1" applyFont="1" applyFill="1" applyBorder="1" applyAlignment="1">
      <alignment horizontal="center" wrapText="1"/>
    </xf>
    <xf numFmtId="0" fontId="5" fillId="30" borderId="12" xfId="0" applyFont="1" applyFill="1" applyBorder="1" applyAlignment="1">
      <alignment horizontal="right"/>
    </xf>
    <xf numFmtId="37" fontId="5" fillId="30" borderId="15" xfId="0" applyNumberFormat="1" applyFont="1" applyFill="1" applyBorder="1" applyAlignment="1">
      <alignment horizontal="center" wrapText="1"/>
    </xf>
    <xf numFmtId="37" fontId="5" fillId="30" borderId="12" xfId="0" applyNumberFormat="1" applyFont="1" applyFill="1" applyBorder="1" applyAlignment="1">
      <alignment horizontal="center"/>
    </xf>
    <xf numFmtId="37" fontId="5" fillId="30" borderId="3" xfId="0" applyNumberFormat="1" applyFont="1" applyFill="1" applyBorder="1" applyAlignment="1">
      <alignment horizontal="center" wrapText="1"/>
    </xf>
    <xf numFmtId="37" fontId="5" fillId="30" borderId="3" xfId="0" applyNumberFormat="1" applyFont="1" applyFill="1" applyBorder="1"/>
    <xf numFmtId="168" fontId="22" fillId="0" borderId="0" xfId="0" applyNumberFormat="1" applyFont="1"/>
    <xf numFmtId="4" fontId="5" fillId="32" borderId="38" xfId="31" applyNumberFormat="1" applyFont="1" applyFill="1" applyBorder="1" applyProtection="1">
      <protection locked="0"/>
    </xf>
    <xf numFmtId="40" fontId="14" fillId="0" borderId="9" xfId="24" applyNumberFormat="1" applyFont="1" applyFill="1" applyBorder="1"/>
    <xf numFmtId="2" fontId="0" fillId="0" borderId="0" xfId="458" applyNumberFormat="1" applyFont="1"/>
    <xf numFmtId="0" fontId="6" fillId="0" borderId="0" xfId="20"/>
    <xf numFmtId="2" fontId="9" fillId="0" borderId="0" xfId="458" applyNumberFormat="1" applyFont="1"/>
    <xf numFmtId="0" fontId="9" fillId="0" borderId="0" xfId="66" applyFont="1" applyFill="1" applyBorder="1"/>
    <xf numFmtId="2" fontId="3" fillId="0" borderId="0" xfId="458" applyNumberFormat="1" applyFont="1"/>
    <xf numFmtId="0" fontId="14" fillId="0" borderId="11" xfId="20" applyFont="1" applyFill="1" applyBorder="1" applyAlignment="1">
      <alignment wrapText="1"/>
    </xf>
    <xf numFmtId="167" fontId="14" fillId="0" borderId="2" xfId="458" applyFont="1" applyFill="1" applyBorder="1" applyAlignment="1">
      <alignment wrapText="1"/>
    </xf>
    <xf numFmtId="0" fontId="9" fillId="0" borderId="12" xfId="20" applyFont="1" applyFill="1" applyBorder="1" applyAlignment="1">
      <alignment horizontal="left"/>
    </xf>
    <xf numFmtId="0" fontId="9" fillId="0" borderId="12" xfId="20" applyFont="1" applyFill="1" applyBorder="1"/>
    <xf numFmtId="0" fontId="9" fillId="0" borderId="3" xfId="20" applyFont="1" applyFill="1" applyBorder="1"/>
    <xf numFmtId="40" fontId="9" fillId="0" borderId="0" xfId="24" applyNumberFormat="1" applyFont="1" applyFill="1" applyBorder="1"/>
    <xf numFmtId="0" fontId="53" fillId="0" borderId="0" xfId="20" applyFont="1" applyFill="1"/>
    <xf numFmtId="0" fontId="6" fillId="0" borderId="0" xfId="20" applyFont="1"/>
    <xf numFmtId="167" fontId="0" fillId="0" borderId="0" xfId="473" applyFont="1"/>
    <xf numFmtId="0" fontId="6" fillId="0" borderId="0" xfId="20" applyFill="1"/>
    <xf numFmtId="169" fontId="3" fillId="0" borderId="0" xfId="458" applyNumberFormat="1" applyFont="1" applyAlignment="1">
      <alignment horizontal="left" vertical="top"/>
    </xf>
    <xf numFmtId="0" fontId="9" fillId="0" borderId="12" xfId="20" applyFont="1" applyFill="1" applyBorder="1" applyAlignment="1">
      <alignment horizontal="left" indent="1"/>
    </xf>
    <xf numFmtId="0" fontId="78" fillId="0" borderId="12" xfId="20" applyFont="1" applyFill="1" applyBorder="1"/>
    <xf numFmtId="39" fontId="6" fillId="0" borderId="0" xfId="20" applyNumberFormat="1"/>
    <xf numFmtId="167" fontId="22" fillId="0" borderId="0" xfId="1" applyFont="1" applyFill="1"/>
    <xf numFmtId="0" fontId="22" fillId="0" borderId="0" xfId="20" applyFont="1" applyFill="1"/>
    <xf numFmtId="0" fontId="9" fillId="0" borderId="0" xfId="20" applyFont="1" applyFill="1" applyBorder="1" applyAlignment="1">
      <alignment wrapText="1"/>
    </xf>
    <xf numFmtId="167" fontId="66" fillId="0" borderId="0" xfId="1" applyFont="1" applyFill="1"/>
    <xf numFmtId="0" fontId="81" fillId="0" borderId="0" xfId="20" applyFont="1" applyFill="1"/>
    <xf numFmtId="2" fontId="81" fillId="0" borderId="0" xfId="458" applyNumberFormat="1" applyFont="1"/>
    <xf numFmtId="0" fontId="78" fillId="0" borderId="12" xfId="20" applyFont="1" applyFill="1" applyBorder="1" applyAlignment="1">
      <alignment horizontal="left"/>
    </xf>
    <xf numFmtId="0" fontId="9" fillId="0" borderId="3" xfId="20" applyFont="1" applyFill="1" applyBorder="1" applyAlignment="1">
      <alignment horizontal="left" indent="1"/>
    </xf>
    <xf numFmtId="0" fontId="80" fillId="0" borderId="9" xfId="20" applyFont="1" applyFill="1" applyBorder="1" applyAlignment="1">
      <alignment wrapText="1"/>
    </xf>
    <xf numFmtId="0" fontId="83" fillId="0" borderId="9" xfId="20" applyFont="1" applyFill="1" applyBorder="1" applyAlignment="1">
      <alignment wrapText="1"/>
    </xf>
    <xf numFmtId="0" fontId="21" fillId="34" borderId="12" xfId="0" applyFont="1" applyFill="1" applyBorder="1"/>
    <xf numFmtId="2" fontId="22" fillId="33" borderId="15" xfId="457" applyNumberFormat="1" applyFont="1" applyFill="1" applyBorder="1"/>
    <xf numFmtId="0" fontId="21" fillId="34" borderId="12" xfId="0" applyFont="1" applyFill="1" applyBorder="1" applyAlignment="1">
      <alignment horizontal="center" wrapText="1"/>
    </xf>
    <xf numFmtId="0" fontId="77" fillId="34" borderId="12" xfId="0" applyFont="1" applyFill="1" applyBorder="1"/>
    <xf numFmtId="4" fontId="22" fillId="0" borderId="0" xfId="458" applyNumberFormat="1" applyFont="1" applyFill="1" applyBorder="1" applyAlignment="1">
      <alignment horizontal="left"/>
    </xf>
    <xf numFmtId="0" fontId="21" fillId="0" borderId="42" xfId="0" applyFont="1" applyFill="1" applyBorder="1" applyAlignment="1">
      <alignment horizontal="left"/>
    </xf>
    <xf numFmtId="0" fontId="21" fillId="0" borderId="44" xfId="0" applyFont="1" applyFill="1" applyBorder="1" applyAlignment="1">
      <alignment horizontal="center"/>
    </xf>
    <xf numFmtId="169" fontId="21" fillId="0" borderId="38" xfId="0" applyNumberFormat="1" applyFont="1" applyFill="1" applyBorder="1" applyAlignment="1">
      <alignment wrapText="1"/>
    </xf>
    <xf numFmtId="4" fontId="21" fillId="0" borderId="38" xfId="0" applyNumberFormat="1" applyFont="1" applyFill="1" applyBorder="1" applyAlignment="1">
      <alignment wrapText="1"/>
    </xf>
    <xf numFmtId="4" fontId="21" fillId="0" borderId="38" xfId="0" applyNumberFormat="1" applyFont="1" applyFill="1" applyBorder="1"/>
    <xf numFmtId="0" fontId="9" fillId="0" borderId="41" xfId="0" applyFont="1" applyFill="1" applyBorder="1"/>
    <xf numFmtId="167" fontId="24" fillId="0" borderId="0" xfId="458" applyFont="1" applyFill="1"/>
    <xf numFmtId="0" fontId="25" fillId="34" borderId="45" xfId="0" applyFont="1" applyFill="1" applyBorder="1"/>
    <xf numFmtId="2" fontId="22" fillId="5" borderId="45" xfId="457" applyNumberFormat="1" applyFont="1" applyFill="1" applyBorder="1"/>
    <xf numFmtId="0" fontId="25" fillId="6" borderId="45" xfId="0" applyFont="1" applyFill="1" applyBorder="1"/>
    <xf numFmtId="2" fontId="22" fillId="33" borderId="45" xfId="457" applyNumberFormat="1" applyFont="1" applyFill="1" applyBorder="1"/>
    <xf numFmtId="0" fontId="21" fillId="34" borderId="41" xfId="0" applyFont="1" applyFill="1" applyBorder="1" applyAlignment="1">
      <alignment horizontal="center" wrapText="1"/>
    </xf>
    <xf numFmtId="0" fontId="21" fillId="0" borderId="45" xfId="0" applyFont="1" applyFill="1" applyBorder="1"/>
    <xf numFmtId="0" fontId="22" fillId="0" borderId="45" xfId="0" applyFont="1" applyFill="1" applyBorder="1"/>
    <xf numFmtId="0" fontId="23" fillId="34" borderId="45" xfId="0" applyFont="1" applyFill="1" applyBorder="1"/>
    <xf numFmtId="2" fontId="22" fillId="33" borderId="38" xfId="457" applyNumberFormat="1" applyFont="1" applyFill="1" applyBorder="1"/>
    <xf numFmtId="0" fontId="21" fillId="0" borderId="38" xfId="0" applyFont="1" applyFill="1" applyBorder="1" applyAlignment="1">
      <alignment wrapText="1"/>
    </xf>
    <xf numFmtId="2" fontId="22" fillId="5" borderId="45" xfId="0" applyNumberFormat="1" applyFont="1" applyFill="1" applyBorder="1"/>
    <xf numFmtId="39" fontId="9" fillId="5" borderId="38" xfId="457" applyNumberFormat="1" applyFont="1" applyFill="1" applyBorder="1"/>
    <xf numFmtId="37" fontId="29" fillId="0" borderId="17" xfId="28" applyNumberFormat="1" applyFont="1" applyFill="1" applyBorder="1" applyAlignment="1">
      <alignment horizontal="justify" wrapText="1"/>
    </xf>
    <xf numFmtId="37" fontId="29" fillId="0" borderId="19" xfId="28" applyNumberFormat="1" applyFont="1" applyFill="1" applyBorder="1" applyAlignment="1">
      <alignment horizontal="justify" wrapText="1"/>
    </xf>
    <xf numFmtId="167" fontId="63" fillId="0" borderId="0" xfId="1" applyFont="1" applyFill="1"/>
    <xf numFmtId="0" fontId="64" fillId="0" borderId="0" xfId="0" applyFont="1" applyFill="1"/>
    <xf numFmtId="39" fontId="64" fillId="0" borderId="0" xfId="0" applyNumberFormat="1" applyFont="1" applyFill="1"/>
    <xf numFmtId="0" fontId="86" fillId="0" borderId="0" xfId="0" applyFont="1" applyFill="1"/>
    <xf numFmtId="0" fontId="21" fillId="0" borderId="12" xfId="0" applyFont="1" applyFill="1" applyBorder="1" applyAlignment="1">
      <alignment horizontal="center" wrapText="1"/>
    </xf>
    <xf numFmtId="0" fontId="21" fillId="0" borderId="9" xfId="0" applyFont="1" applyFill="1" applyBorder="1" applyAlignment="1">
      <alignment horizontal="center"/>
    </xf>
    <xf numFmtId="0" fontId="69" fillId="0" borderId="2" xfId="0" quotePrefix="1" applyFont="1" applyFill="1" applyBorder="1" applyAlignment="1">
      <alignment horizontal="right"/>
    </xf>
    <xf numFmtId="0" fontId="22" fillId="0" borderId="38" xfId="0" applyFont="1" applyFill="1" applyBorder="1"/>
    <xf numFmtId="0" fontId="21" fillId="0" borderId="12" xfId="0" applyFont="1" applyFill="1" applyBorder="1" applyAlignment="1">
      <alignment wrapText="1"/>
    </xf>
    <xf numFmtId="0" fontId="21" fillId="0" borderId="38" xfId="0" applyFont="1" applyFill="1" applyBorder="1"/>
    <xf numFmtId="0" fontId="20" fillId="0" borderId="0" xfId="599" applyFont="1"/>
    <xf numFmtId="0" fontId="20" fillId="0" borderId="0" xfId="599" applyFont="1" applyAlignment="1">
      <alignment horizontal="left"/>
    </xf>
    <xf numFmtId="0" fontId="2" fillId="0" borderId="0" xfId="599"/>
    <xf numFmtId="0" fontId="20" fillId="0" borderId="38" xfId="599" applyFont="1" applyBorder="1"/>
    <xf numFmtId="0" fontId="20" fillId="0" borderId="38" xfId="599" applyFont="1" applyBorder="1" applyAlignment="1">
      <alignment wrapText="1"/>
    </xf>
    <xf numFmtId="2" fontId="22" fillId="6" borderId="3" xfId="457" applyNumberFormat="1" applyFont="1" applyFill="1" applyBorder="1"/>
    <xf numFmtId="2" fontId="22" fillId="6" borderId="7" xfId="457" applyNumberFormat="1" applyFont="1" applyFill="1" applyBorder="1"/>
    <xf numFmtId="37" fontId="32" fillId="0" borderId="0" xfId="28" applyNumberFormat="1" applyFont="1" applyFill="1" applyBorder="1" applyAlignment="1">
      <alignment horizontal="center" wrapText="1"/>
    </xf>
    <xf numFmtId="0" fontId="28" fillId="0" borderId="0" xfId="28" applyFont="1" applyFill="1" applyBorder="1"/>
    <xf numFmtId="171" fontId="28" fillId="0" borderId="0" xfId="168" applyNumberFormat="1" applyFont="1" applyFill="1" applyBorder="1"/>
    <xf numFmtId="37" fontId="28" fillId="0" borderId="0" xfId="62" applyNumberFormat="1" applyFont="1" applyFill="1" applyBorder="1"/>
    <xf numFmtId="0" fontId="22" fillId="0" borderId="0" xfId="604" applyFont="1" applyFill="1" applyBorder="1"/>
    <xf numFmtId="2" fontId="22" fillId="0" borderId="0" xfId="457" applyNumberFormat="1" applyFont="1" applyFill="1" applyBorder="1"/>
    <xf numFmtId="0" fontId="2" fillId="0" borderId="0" xfId="599" applyFill="1" applyBorder="1"/>
    <xf numFmtId="0" fontId="14" fillId="0" borderId="37" xfId="0" applyFont="1" applyFill="1" applyBorder="1" applyAlignment="1">
      <alignment horizontal="left"/>
    </xf>
    <xf numFmtId="40" fontId="14" fillId="0" borderId="37" xfId="24" applyNumberFormat="1" applyFont="1" applyFill="1" applyBorder="1"/>
    <xf numFmtId="167" fontId="9" fillId="0" borderId="42" xfId="3" applyNumberFormat="1" applyFont="1" applyFill="1" applyBorder="1" applyAlignment="1">
      <alignment horizontal="left"/>
    </xf>
    <xf numFmtId="167" fontId="14" fillId="0" borderId="37" xfId="3" applyNumberFormat="1" applyFont="1" applyFill="1" applyBorder="1" applyAlignment="1">
      <alignment horizontal="left"/>
    </xf>
    <xf numFmtId="0" fontId="14" fillId="0" borderId="46" xfId="0" applyFont="1" applyFill="1" applyBorder="1" applyAlignment="1">
      <alignment horizontal="left"/>
    </xf>
    <xf numFmtId="39" fontId="9" fillId="34" borderId="38" xfId="457" applyNumberFormat="1" applyFont="1" applyFill="1" applyBorder="1"/>
    <xf numFmtId="2" fontId="22" fillId="6" borderId="12" xfId="457" applyNumberFormat="1" applyFont="1" applyFill="1" applyBorder="1"/>
    <xf numFmtId="37" fontId="29" fillId="0" borderId="17" xfId="28" applyNumberFormat="1" applyFont="1" applyFill="1" applyBorder="1" applyAlignment="1">
      <alignment horizontal="justify" wrapText="1"/>
    </xf>
    <xf numFmtId="37" fontId="29" fillId="0" borderId="19" xfId="28" applyNumberFormat="1" applyFont="1" applyFill="1" applyBorder="1" applyAlignment="1">
      <alignment horizontal="justify" wrapText="1"/>
    </xf>
    <xf numFmtId="37" fontId="29" fillId="0" borderId="22" xfId="28" applyNumberFormat="1" applyFont="1" applyFill="1" applyBorder="1" applyAlignment="1">
      <alignment horizontal="center" wrapText="1"/>
    </xf>
    <xf numFmtId="171" fontId="29" fillId="0" borderId="17" xfId="28" applyNumberFormat="1" applyFont="1" applyFill="1" applyBorder="1" applyAlignment="1">
      <alignment horizontal="justify" wrapText="1"/>
    </xf>
    <xf numFmtId="171" fontId="29" fillId="0" borderId="19" xfId="28" applyNumberFormat="1" applyFont="1" applyFill="1" applyBorder="1" applyAlignment="1">
      <alignment horizontal="justify" wrapText="1"/>
    </xf>
    <xf numFmtId="37" fontId="29" fillId="0" borderId="38" xfId="28" applyNumberFormat="1" applyFont="1" applyFill="1" applyBorder="1" applyAlignment="1">
      <alignment horizontal="center" wrapText="1"/>
    </xf>
    <xf numFmtId="37" fontId="29" fillId="0" borderId="47" xfId="28" applyNumberFormat="1" applyFont="1" applyFill="1" applyBorder="1" applyAlignment="1">
      <alignment horizontal="center" wrapText="1"/>
    </xf>
    <xf numFmtId="37" fontId="28" fillId="7" borderId="38" xfId="0" applyNumberFormat="1" applyFont="1" applyFill="1" applyBorder="1"/>
    <xf numFmtId="37" fontId="32" fillId="7" borderId="38" xfId="28" applyNumberFormat="1" applyFont="1" applyFill="1" applyBorder="1" applyAlignment="1">
      <alignment horizontal="center" wrapText="1"/>
    </xf>
    <xf numFmtId="37" fontId="32" fillId="9" borderId="38" xfId="28" applyNumberFormat="1" applyFont="1" applyFill="1" applyBorder="1" applyAlignment="1">
      <alignment horizontal="center" wrapText="1"/>
    </xf>
    <xf numFmtId="174" fontId="33" fillId="8" borderId="38" xfId="28" applyNumberFormat="1" applyFont="1" applyFill="1" applyBorder="1" applyAlignment="1">
      <alignment wrapText="1"/>
    </xf>
    <xf numFmtId="39" fontId="32" fillId="6" borderId="38" xfId="458" applyNumberFormat="1" applyFont="1" applyFill="1" applyBorder="1" applyAlignment="1">
      <alignment horizontal="center" wrapText="1"/>
    </xf>
    <xf numFmtId="39" fontId="32" fillId="6" borderId="38" xfId="28" applyNumberFormat="1" applyFont="1" applyFill="1" applyBorder="1" applyAlignment="1">
      <alignment horizontal="center" wrapText="1"/>
    </xf>
    <xf numFmtId="172" fontId="33" fillId="8" borderId="38" xfId="62" applyNumberFormat="1" applyFont="1" applyFill="1" applyBorder="1" applyAlignment="1">
      <alignment wrapText="1"/>
    </xf>
    <xf numFmtId="2" fontId="22" fillId="6" borderId="45" xfId="0" applyNumberFormat="1" applyFont="1" applyFill="1" applyBorder="1"/>
    <xf numFmtId="1" fontId="28" fillId="0" borderId="0" xfId="148" applyNumberFormat="1" applyFont="1" applyFill="1"/>
    <xf numFmtId="37" fontId="32" fillId="9" borderId="3" xfId="28" applyNumberFormat="1" applyFont="1" applyFill="1" applyBorder="1" applyAlignment="1">
      <alignment horizontal="center" wrapText="1"/>
    </xf>
    <xf numFmtId="0" fontId="28" fillId="6" borderId="38" xfId="28" applyFont="1" applyFill="1" applyBorder="1"/>
    <xf numFmtId="1" fontId="28" fillId="0" borderId="0" xfId="167" applyNumberFormat="1" applyFont="1" applyFill="1"/>
    <xf numFmtId="37" fontId="32" fillId="9" borderId="12" xfId="28" applyNumberFormat="1" applyFont="1" applyFill="1" applyBorder="1" applyAlignment="1">
      <alignment horizontal="center" wrapText="1"/>
    </xf>
    <xf numFmtId="39" fontId="32" fillId="6" borderId="38" xfId="62" applyNumberFormat="1" applyFont="1" applyFill="1" applyBorder="1" applyAlignment="1">
      <alignment horizontal="center" wrapText="1"/>
    </xf>
    <xf numFmtId="1" fontId="28" fillId="0" borderId="0" xfId="168" applyNumberFormat="1" applyFont="1" applyFill="1"/>
    <xf numFmtId="0" fontId="22" fillId="9" borderId="41" xfId="604" applyFont="1" applyFill="1" applyBorder="1"/>
    <xf numFmtId="0" fontId="21" fillId="0" borderId="12" xfId="0" applyFont="1" applyFill="1" applyBorder="1" applyAlignment="1">
      <alignment horizontal="center" wrapText="1"/>
    </xf>
    <xf numFmtId="0" fontId="21" fillId="0" borderId="9" xfId="0" applyFont="1" applyFill="1" applyBorder="1" applyAlignment="1">
      <alignment horizontal="center"/>
    </xf>
    <xf numFmtId="0" fontId="66" fillId="0" borderId="0" xfId="0" applyFont="1" applyAlignment="1">
      <alignment wrapText="1"/>
    </xf>
    <xf numFmtId="0" fontId="66" fillId="0" borderId="0" xfId="0" applyFont="1" applyFill="1"/>
    <xf numFmtId="0" fontId="18" fillId="0" borderId="0" xfId="600" applyFont="1"/>
    <xf numFmtId="0" fontId="22" fillId="0" borderId="0" xfId="600" applyFont="1"/>
    <xf numFmtId="0" fontId="1" fillId="0" borderId="0" xfId="606"/>
    <xf numFmtId="0" fontId="18" fillId="0" borderId="0" xfId="600"/>
    <xf numFmtId="0" fontId="5" fillId="30" borderId="41" xfId="600" applyFont="1" applyFill="1" applyBorder="1" applyAlignment="1">
      <alignment horizontal="right"/>
    </xf>
    <xf numFmtId="0" fontId="5" fillId="30" borderId="41" xfId="600" applyFont="1" applyFill="1" applyBorder="1"/>
    <xf numFmtId="0" fontId="5" fillId="30" borderId="12" xfId="600" applyFont="1" applyFill="1" applyBorder="1" applyAlignment="1">
      <alignment horizontal="right"/>
    </xf>
    <xf numFmtId="0" fontId="73" fillId="30" borderId="10" xfId="600" applyFont="1" applyFill="1" applyBorder="1" applyAlignment="1">
      <alignment horizontal="center"/>
    </xf>
    <xf numFmtId="0" fontId="5" fillId="30" borderId="3" xfId="600" applyFont="1" applyFill="1" applyBorder="1" applyAlignment="1">
      <alignment horizontal="center"/>
    </xf>
    <xf numFmtId="0" fontId="5" fillId="30" borderId="13" xfId="600" applyFont="1" applyFill="1" applyBorder="1" applyAlignment="1">
      <alignment horizontal="centerContinuous"/>
    </xf>
    <xf numFmtId="37" fontId="5" fillId="30" borderId="38" xfId="600" applyNumberFormat="1" applyFont="1" applyFill="1" applyBorder="1" applyAlignment="1">
      <alignment horizontal="left" wrapText="1"/>
    </xf>
    <xf numFmtId="37" fontId="5" fillId="30" borderId="45" xfId="600" applyNumberFormat="1" applyFont="1" applyFill="1" applyBorder="1" applyAlignment="1">
      <alignment horizontal="center"/>
    </xf>
    <xf numFmtId="37" fontId="5" fillId="30" borderId="45" xfId="600" applyNumberFormat="1" applyFont="1" applyFill="1" applyBorder="1" applyAlignment="1">
      <alignment horizontal="center" wrapText="1"/>
    </xf>
    <xf numFmtId="0" fontId="73" fillId="0" borderId="3" xfId="600" applyFont="1" applyFill="1" applyBorder="1" applyAlignment="1">
      <alignment horizontal="right"/>
    </xf>
    <xf numFmtId="0" fontId="73" fillId="0" borderId="13" xfId="600" applyFont="1" applyFill="1" applyBorder="1"/>
    <xf numFmtId="4" fontId="5" fillId="5" borderId="10" xfId="601" applyNumberFormat="1" applyFont="1" applyFill="1" applyBorder="1"/>
    <xf numFmtId="4" fontId="5" fillId="5" borderId="3" xfId="601" applyNumberFormat="1" applyFont="1" applyFill="1" applyBorder="1"/>
    <xf numFmtId="0" fontId="73" fillId="0" borderId="38" xfId="600" applyFont="1" applyFill="1" applyBorder="1" applyAlignment="1">
      <alignment horizontal="right"/>
    </xf>
    <xf numFmtId="0" fontId="73" fillId="0" borderId="44" xfId="600" applyFont="1" applyBorder="1"/>
    <xf numFmtId="4" fontId="5" fillId="5" borderId="37" xfId="601" applyNumberFormat="1" applyFont="1" applyFill="1" applyBorder="1" applyProtection="1"/>
    <xf numFmtId="4" fontId="5" fillId="5" borderId="38" xfId="601" applyNumberFormat="1" applyFont="1" applyFill="1" applyBorder="1" applyProtection="1"/>
    <xf numFmtId="0" fontId="74" fillId="0" borderId="38" xfId="600" applyFont="1" applyFill="1" applyBorder="1" applyAlignment="1">
      <alignment horizontal="right"/>
    </xf>
    <xf numFmtId="0" fontId="67" fillId="0" borderId="44" xfId="600" applyFont="1" applyFill="1" applyBorder="1"/>
    <xf numFmtId="4" fontId="5" fillId="32" borderId="37" xfId="601" applyNumberFormat="1" applyFont="1" applyFill="1" applyBorder="1" applyProtection="1">
      <protection locked="0"/>
    </xf>
    <xf numFmtId="4" fontId="5" fillId="32" borderId="38" xfId="601" applyNumberFormat="1" applyFont="1" applyFill="1" applyBorder="1" applyProtection="1">
      <protection locked="0"/>
    </xf>
    <xf numFmtId="0" fontId="67" fillId="0" borderId="44" xfId="600" applyFont="1" applyBorder="1"/>
    <xf numFmtId="0" fontId="5" fillId="0" borderId="38" xfId="600" applyFont="1" applyFill="1" applyBorder="1" applyAlignment="1">
      <alignment horizontal="right"/>
    </xf>
    <xf numFmtId="0" fontId="5" fillId="0" borderId="44" xfId="600" applyFont="1" applyBorder="1"/>
    <xf numFmtId="0" fontId="5" fillId="0" borderId="13" xfId="600" applyFont="1" applyBorder="1"/>
    <xf numFmtId="4" fontId="5" fillId="5" borderId="37" xfId="601" applyNumberFormat="1" applyFont="1" applyFill="1" applyBorder="1" applyProtection="1">
      <protection locked="0"/>
    </xf>
    <xf numFmtId="4" fontId="5" fillId="5" borderId="38" xfId="601" applyNumberFormat="1" applyFont="1" applyFill="1" applyBorder="1" applyProtection="1">
      <protection locked="0"/>
    </xf>
    <xf numFmtId="0" fontId="5" fillId="0" borderId="0" xfId="600" applyFont="1"/>
    <xf numFmtId="0" fontId="5" fillId="0" borderId="38" xfId="606" applyFont="1" applyFill="1" applyBorder="1" applyAlignment="1">
      <alignment horizontal="right"/>
    </xf>
    <xf numFmtId="0" fontId="5" fillId="0" borderId="44" xfId="606" applyFont="1" applyBorder="1"/>
    <xf numFmtId="4" fontId="5" fillId="36" borderId="37" xfId="601" applyNumberFormat="1" applyFont="1" applyFill="1" applyBorder="1" applyProtection="1"/>
    <xf numFmtId="4" fontId="5" fillId="36" borderId="38" xfId="601" applyNumberFormat="1" applyFont="1" applyFill="1" applyBorder="1" applyProtection="1"/>
    <xf numFmtId="4" fontId="5" fillId="32" borderId="10" xfId="601" applyNumberFormat="1" applyFont="1" applyFill="1" applyBorder="1" applyProtection="1">
      <protection locked="0"/>
    </xf>
    <xf numFmtId="4" fontId="5" fillId="32" borderId="3" xfId="601" applyNumberFormat="1" applyFont="1" applyFill="1" applyBorder="1" applyProtection="1">
      <protection locked="0"/>
    </xf>
    <xf numFmtId="0" fontId="68" fillId="0" borderId="38" xfId="600" applyFont="1" applyFill="1" applyBorder="1" applyAlignment="1">
      <alignment horizontal="right"/>
    </xf>
    <xf numFmtId="0" fontId="68" fillId="0" borderId="44" xfId="600" applyFont="1" applyFill="1" applyBorder="1"/>
    <xf numFmtId="0" fontId="75" fillId="0" borderId="38" xfId="600" applyFont="1" applyFill="1" applyBorder="1" applyAlignment="1">
      <alignment horizontal="right"/>
    </xf>
    <xf numFmtId="0" fontId="5" fillId="4" borderId="44" xfId="600" applyFont="1" applyFill="1" applyBorder="1"/>
    <xf numFmtId="0" fontId="69" fillId="0" borderId="38" xfId="600" applyFont="1" applyFill="1" applyBorder="1" applyAlignment="1">
      <alignment horizontal="right"/>
    </xf>
    <xf numFmtId="4" fontId="5" fillId="31" borderId="37" xfId="601" applyNumberFormat="1" applyFont="1" applyFill="1" applyBorder="1" applyProtection="1">
      <protection locked="0"/>
    </xf>
    <xf numFmtId="4" fontId="5" fillId="31" borderId="38" xfId="601" applyNumberFormat="1" applyFont="1" applyFill="1" applyBorder="1" applyProtection="1">
      <protection locked="0"/>
    </xf>
    <xf numFmtId="0" fontId="67" fillId="0" borderId="44" xfId="600" applyFont="1" applyBorder="1" applyAlignment="1">
      <alignment horizontal="left"/>
    </xf>
    <xf numFmtId="0" fontId="5" fillId="0" borderId="44" xfId="600" applyFont="1" applyBorder="1" applyAlignment="1">
      <alignment horizontal="left"/>
    </xf>
    <xf numFmtId="4" fontId="5" fillId="31" borderId="10" xfId="601" applyNumberFormat="1" applyFont="1" applyFill="1" applyBorder="1" applyProtection="1">
      <protection locked="0"/>
    </xf>
    <xf numFmtId="0" fontId="5" fillId="0" borderId="37" xfId="600" applyFont="1" applyBorder="1"/>
    <xf numFmtId="0" fontId="5" fillId="0" borderId="37" xfId="600" applyFont="1" applyBorder="1" applyAlignment="1">
      <alignment wrapText="1"/>
    </xf>
    <xf numFmtId="0" fontId="5" fillId="0" borderId="37" xfId="600" applyFont="1" applyBorder="1" applyAlignment="1">
      <alignment wrapText="1" shrinkToFit="1"/>
    </xf>
    <xf numFmtId="0" fontId="5" fillId="0" borderId="44" xfId="606" applyFont="1" applyBorder="1" applyAlignment="1">
      <alignment horizontal="left"/>
    </xf>
    <xf numFmtId="0" fontId="73" fillId="0" borderId="44" xfId="600" applyFont="1" applyFill="1" applyBorder="1"/>
    <xf numFmtId="0" fontId="73" fillId="0" borderId="38" xfId="600" applyFont="1" applyBorder="1"/>
    <xf numFmtId="0" fontId="69" fillId="0" borderId="38" xfId="606" applyFont="1" applyFill="1" applyBorder="1" applyAlignment="1">
      <alignment horizontal="right"/>
    </xf>
    <xf numFmtId="0" fontId="67" fillId="0" borderId="44" xfId="606" applyFont="1" applyFill="1" applyBorder="1"/>
    <xf numFmtId="0" fontId="67" fillId="0" borderId="44" xfId="606" applyFont="1" applyBorder="1"/>
    <xf numFmtId="0" fontId="68" fillId="0" borderId="44" xfId="600" applyFont="1" applyBorder="1"/>
    <xf numFmtId="0" fontId="67" fillId="0" borderId="38" xfId="600" applyFont="1" applyFill="1" applyBorder="1" applyAlignment="1">
      <alignment horizontal="right"/>
    </xf>
    <xf numFmtId="0" fontId="1" fillId="0" borderId="0" xfId="600" applyFont="1" applyFill="1"/>
    <xf numFmtId="0" fontId="59" fillId="0" borderId="0" xfId="600" applyFont="1"/>
    <xf numFmtId="0" fontId="59" fillId="0" borderId="0" xfId="600" applyFont="1" applyFill="1" applyBorder="1" applyAlignment="1">
      <alignment horizontal="right"/>
    </xf>
    <xf numFmtId="0" fontId="59" fillId="0" borderId="0" xfId="600" applyFont="1" applyBorder="1"/>
    <xf numFmtId="0" fontId="1" fillId="0" borderId="0" xfId="606" applyFill="1"/>
    <xf numFmtId="0" fontId="73" fillId="36" borderId="42" xfId="600" applyFont="1" applyFill="1" applyBorder="1"/>
    <xf numFmtId="0" fontId="73" fillId="36" borderId="9" xfId="600" applyFont="1" applyFill="1" applyBorder="1"/>
    <xf numFmtId="0" fontId="73" fillId="30" borderId="3" xfId="600" applyFont="1" applyFill="1" applyBorder="1" applyAlignment="1">
      <alignment horizontal="center"/>
    </xf>
    <xf numFmtId="0" fontId="73" fillId="36" borderId="3" xfId="600" applyFont="1" applyFill="1" applyBorder="1" applyAlignment="1">
      <alignment horizontal="center"/>
    </xf>
    <xf numFmtId="0" fontId="73" fillId="0" borderId="38" xfId="600" applyFont="1" applyFill="1" applyBorder="1"/>
    <xf numFmtId="0" fontId="73" fillId="0" borderId="9" xfId="600" applyFont="1" applyFill="1" applyBorder="1"/>
    <xf numFmtId="0" fontId="67" fillId="0" borderId="38" xfId="600" applyFont="1" applyFill="1" applyBorder="1"/>
    <xf numFmtId="0" fontId="5" fillId="0" borderId="38" xfId="600" applyFont="1" applyFill="1" applyBorder="1"/>
    <xf numFmtId="0" fontId="5" fillId="0" borderId="38" xfId="600" applyFont="1" applyBorder="1"/>
    <xf numFmtId="0" fontId="67" fillId="0" borderId="38" xfId="600" applyFont="1" applyBorder="1"/>
    <xf numFmtId="4" fontId="5" fillId="34" borderId="37" xfId="601" applyNumberFormat="1" applyFont="1" applyFill="1" applyBorder="1" applyProtection="1">
      <protection locked="0"/>
    </xf>
    <xf numFmtId="4" fontId="5" fillId="34" borderId="38" xfId="601" applyNumberFormat="1" applyFont="1" applyFill="1" applyBorder="1" applyProtection="1">
      <protection locked="0"/>
    </xf>
    <xf numFmtId="4" fontId="5" fillId="36" borderId="10" xfId="601" applyNumberFormat="1" applyFont="1" applyFill="1" applyBorder="1"/>
    <xf numFmtId="4" fontId="5" fillId="36" borderId="3" xfId="601" applyNumberFormat="1" applyFont="1" applyFill="1" applyBorder="1"/>
    <xf numFmtId="4" fontId="5" fillId="34" borderId="10" xfId="601" applyNumberFormat="1" applyFont="1" applyFill="1" applyBorder="1" applyProtection="1">
      <protection locked="0"/>
    </xf>
    <xf numFmtId="4" fontId="5" fillId="34" borderId="3" xfId="601" applyNumberFormat="1" applyFont="1" applyFill="1" applyBorder="1" applyProtection="1">
      <protection locked="0"/>
    </xf>
    <xf numFmtId="4" fontId="5" fillId="34" borderId="3" xfId="601" applyNumberFormat="1" applyFont="1" applyFill="1" applyBorder="1"/>
    <xf numFmtId="0" fontId="5" fillId="0" borderId="44" xfId="600" applyFont="1" applyFill="1" applyBorder="1"/>
    <xf numFmtId="0" fontId="67" fillId="0" borderId="38" xfId="606" applyFont="1" applyFill="1" applyBorder="1"/>
    <xf numFmtId="0" fontId="73" fillId="0" borderId="38" xfId="606" applyFont="1" applyFill="1" applyBorder="1" applyAlignment="1">
      <alignment horizontal="right"/>
    </xf>
    <xf numFmtId="0" fontId="67" fillId="0" borderId="38" xfId="606" applyFont="1" applyFill="1" applyBorder="1" applyAlignment="1">
      <alignment horizontal="justify"/>
    </xf>
    <xf numFmtId="0" fontId="5" fillId="0" borderId="38" xfId="606" applyFont="1" applyFill="1" applyBorder="1"/>
    <xf numFmtId="0" fontId="68" fillId="0" borderId="38" xfId="606" applyFont="1" applyFill="1" applyBorder="1"/>
    <xf numFmtId="0" fontId="68" fillId="0" borderId="44" xfId="606" applyFont="1" applyBorder="1"/>
    <xf numFmtId="0" fontId="68" fillId="0" borderId="38" xfId="600" applyFont="1" applyFill="1" applyBorder="1"/>
    <xf numFmtId="0" fontId="5" fillId="0" borderId="45" xfId="600" applyFont="1" applyFill="1" applyBorder="1"/>
    <xf numFmtId="0" fontId="72" fillId="0" borderId="0" xfId="600" applyFont="1" applyBorder="1"/>
    <xf numFmtId="0" fontId="1" fillId="0" borderId="0" xfId="0" applyFont="1"/>
    <xf numFmtId="0" fontId="1" fillId="0" borderId="0" xfId="0" applyFont="1" applyFill="1" applyAlignment="1">
      <alignment horizontal="left"/>
    </xf>
    <xf numFmtId="37" fontId="88" fillId="0" borderId="0" xfId="0" applyNumberFormat="1" applyFont="1" applyFill="1"/>
    <xf numFmtId="37" fontId="1" fillId="0" borderId="0" xfId="0" applyNumberFormat="1" applyFont="1"/>
    <xf numFmtId="0" fontId="1" fillId="0" borderId="0" xfId="0" applyFont="1" applyFill="1"/>
    <xf numFmtId="173" fontId="90" fillId="35" borderId="41" xfId="450" applyFont="1" applyFill="1" applyBorder="1" applyAlignment="1">
      <alignment horizontal="center" vertical="center"/>
    </xf>
    <xf numFmtId="173" fontId="90" fillId="35" borderId="38" xfId="450" applyFont="1" applyFill="1" applyBorder="1" applyAlignment="1">
      <alignment horizontal="center" vertical="center"/>
    </xf>
    <xf numFmtId="169" fontId="90" fillId="35" borderId="37" xfId="450" applyNumberFormat="1" applyFont="1" applyFill="1" applyBorder="1" applyAlignment="1">
      <alignment horizontal="center" vertical="center"/>
    </xf>
    <xf numFmtId="173" fontId="90" fillId="35" borderId="38" xfId="450" applyFont="1" applyFill="1" applyBorder="1" applyAlignment="1">
      <alignment horizontal="center" vertical="center" wrapText="1"/>
    </xf>
    <xf numFmtId="173" fontId="59" fillId="0" borderId="40" xfId="450" applyFont="1" applyBorder="1"/>
    <xf numFmtId="4" fontId="59" fillId="33" borderId="12" xfId="605" applyNumberFormat="1" applyFont="1" applyFill="1" applyBorder="1"/>
    <xf numFmtId="175" fontId="91" fillId="6" borderId="15" xfId="605" applyNumberFormat="1" applyFont="1" applyFill="1" applyBorder="1"/>
    <xf numFmtId="164" fontId="59" fillId="6" borderId="12" xfId="605" applyFont="1" applyFill="1" applyBorder="1" applyProtection="1">
      <protection locked="0"/>
    </xf>
    <xf numFmtId="173" fontId="59" fillId="0" borderId="0" xfId="450" applyFont="1" applyBorder="1"/>
    <xf numFmtId="175" fontId="59" fillId="6" borderId="15" xfId="605" applyNumberFormat="1" applyFont="1" applyFill="1" applyBorder="1" applyProtection="1">
      <protection locked="0"/>
    </xf>
    <xf numFmtId="2" fontId="59" fillId="6" borderId="12" xfId="450" applyNumberFormat="1" applyFont="1" applyFill="1" applyBorder="1" applyProtection="1">
      <protection locked="0"/>
    </xf>
    <xf numFmtId="173" fontId="92" fillId="0" borderId="38" xfId="450" applyFont="1" applyBorder="1"/>
    <xf numFmtId="173" fontId="90" fillId="0" borderId="37" xfId="450" applyFont="1" applyBorder="1"/>
    <xf numFmtId="4" fontId="90" fillId="33" borderId="38" xfId="605" applyNumberFormat="1" applyFont="1" applyFill="1" applyBorder="1"/>
    <xf numFmtId="173" fontId="59" fillId="0" borderId="12" xfId="450" applyFont="1" applyBorder="1"/>
    <xf numFmtId="175" fontId="59" fillId="6" borderId="15" xfId="605" applyNumberFormat="1" applyFont="1" applyFill="1" applyBorder="1"/>
    <xf numFmtId="2" fontId="59" fillId="6" borderId="15" xfId="450" applyNumberFormat="1" applyFont="1" applyFill="1" applyBorder="1"/>
    <xf numFmtId="164" fontId="59" fillId="6" borderId="15" xfId="605" applyFont="1" applyFill="1" applyBorder="1" applyProtection="1">
      <protection locked="0"/>
    </xf>
    <xf numFmtId="173" fontId="59" fillId="0" borderId="3" xfId="450" applyFont="1" applyBorder="1"/>
    <xf numFmtId="173" fontId="90" fillId="0" borderId="38" xfId="450" applyFont="1" applyBorder="1"/>
    <xf numFmtId="170" fontId="21" fillId="0" borderId="41" xfId="0" applyNumberFormat="1" applyFont="1" applyFill="1" applyBorder="1" applyAlignment="1" applyProtection="1">
      <alignment horizontal="left"/>
    </xf>
    <xf numFmtId="4" fontId="21" fillId="0" borderId="38" xfId="0" applyNumberFormat="1" applyFont="1" applyFill="1" applyBorder="1" applyAlignment="1">
      <alignment horizontal="center" wrapText="1"/>
    </xf>
    <xf numFmtId="2" fontId="14" fillId="0" borderId="3" xfId="458" applyNumberFormat="1" applyFont="1" applyFill="1" applyBorder="1" applyAlignment="1">
      <alignment horizontal="center" wrapText="1"/>
    </xf>
    <xf numFmtId="4" fontId="22" fillId="5" borderId="38" xfId="0" applyNumberFormat="1" applyFont="1" applyFill="1" applyBorder="1"/>
    <xf numFmtId="167" fontId="22" fillId="0" borderId="12" xfId="3" applyNumberFormat="1" applyFont="1" applyFill="1" applyBorder="1" applyAlignment="1">
      <alignment horizontal="left" indent="2"/>
    </xf>
    <xf numFmtId="167" fontId="22" fillId="0" borderId="3" xfId="3" applyNumberFormat="1" applyFont="1" applyFill="1" applyBorder="1" applyAlignment="1">
      <alignment horizontal="left" indent="2"/>
    </xf>
    <xf numFmtId="0" fontId="0" fillId="0" borderId="0" xfId="0" applyFont="1" applyFill="1" applyAlignment="1">
      <alignment horizontal="center" vertical="center"/>
    </xf>
    <xf numFmtId="170" fontId="21" fillId="0" borderId="41" xfId="0" applyNumberFormat="1" applyFont="1" applyFill="1" applyBorder="1" applyAlignment="1" applyProtection="1">
      <alignment horizontal="center" vertical="center"/>
    </xf>
    <xf numFmtId="170" fontId="21" fillId="0" borderId="3" xfId="0" applyNumberFormat="1" applyFont="1" applyFill="1" applyBorder="1" applyAlignment="1" applyProtection="1">
      <alignment horizontal="center" vertical="center" wrapText="1"/>
    </xf>
    <xf numFmtId="0" fontId="21" fillId="0" borderId="38" xfId="0" applyFont="1" applyBorder="1" applyAlignment="1">
      <alignment horizontal="center" vertical="center"/>
    </xf>
    <xf numFmtId="40" fontId="21" fillId="0" borderId="38" xfId="0" applyNumberFormat="1" applyFont="1" applyFill="1" applyBorder="1" applyAlignment="1"/>
    <xf numFmtId="0" fontId="3" fillId="0" borderId="33" xfId="24" applyFont="1" applyFill="1" applyBorder="1" applyAlignment="1">
      <alignment horizontal="center" vertical="center" wrapText="1"/>
    </xf>
    <xf numFmtId="0" fontId="3" fillId="0" borderId="33" xfId="24" applyFont="1" applyFill="1" applyBorder="1" applyAlignment="1">
      <alignment horizontal="justify" vertical="top" wrapText="1"/>
    </xf>
    <xf numFmtId="4" fontId="22" fillId="5" borderId="41" xfId="0" applyNumberFormat="1" applyFont="1" applyFill="1" applyBorder="1"/>
    <xf numFmtId="0" fontId="3" fillId="0" borderId="33" xfId="24" applyFont="1" applyFill="1" applyBorder="1" applyAlignment="1">
      <alignment wrapText="1"/>
    </xf>
    <xf numFmtId="0" fontId="3" fillId="0" borderId="51" xfId="24" applyFont="1" applyFill="1" applyBorder="1" applyAlignment="1">
      <alignment horizontal="center" vertical="center" wrapText="1"/>
    </xf>
    <xf numFmtId="0" fontId="3" fillId="0" borderId="52" xfId="24" applyFont="1" applyFill="1" applyBorder="1" applyAlignment="1">
      <alignment horizontal="justify" vertical="top" wrapText="1"/>
    </xf>
    <xf numFmtId="4" fontId="22" fillId="6" borderId="4" xfId="0" applyNumberFormat="1" applyFont="1" applyFill="1" applyBorder="1"/>
    <xf numFmtId="4" fontId="22" fillId="6" borderId="8" xfId="0" applyNumberFormat="1" applyFont="1" applyFill="1" applyBorder="1"/>
    <xf numFmtId="0" fontId="3" fillId="0" borderId="53" xfId="24" applyFont="1" applyFill="1" applyBorder="1" applyAlignment="1">
      <alignment horizontal="center" vertical="center" wrapText="1"/>
    </xf>
    <xf numFmtId="0" fontId="3" fillId="0" borderId="54" xfId="24" applyFont="1" applyFill="1" applyBorder="1" applyAlignment="1">
      <alignment horizontal="center" vertical="center" wrapText="1"/>
    </xf>
    <xf numFmtId="0" fontId="3" fillId="0" borderId="55" xfId="24" applyFont="1" applyFill="1" applyBorder="1" applyAlignment="1">
      <alignment wrapText="1"/>
    </xf>
    <xf numFmtId="0" fontId="21" fillId="0" borderId="56" xfId="0" applyFont="1" applyFill="1" applyBorder="1"/>
    <xf numFmtId="0" fontId="21" fillId="0" borderId="56" xfId="0" applyFont="1" applyFill="1" applyBorder="1" applyAlignment="1">
      <alignment horizontal="right" vertical="center"/>
    </xf>
    <xf numFmtId="0" fontId="21" fillId="0" borderId="56" xfId="24" applyFont="1" applyFill="1" applyBorder="1" applyAlignment="1">
      <alignment horizontal="left" vertical="center" indent="1"/>
    </xf>
    <xf numFmtId="0" fontId="22" fillId="0" borderId="9" xfId="0" applyFont="1" applyFill="1" applyBorder="1"/>
    <xf numFmtId="0" fontId="21" fillId="0" borderId="56" xfId="24" applyFont="1" applyFill="1" applyBorder="1" applyAlignment="1">
      <alignment horizontal="left" vertical="center" wrapText="1" indent="1"/>
    </xf>
    <xf numFmtId="167" fontId="21" fillId="0" borderId="56" xfId="3" applyNumberFormat="1" applyFont="1" applyFill="1" applyBorder="1" applyAlignment="1">
      <alignment horizontal="left" indent="1"/>
    </xf>
    <xf numFmtId="0" fontId="22" fillId="0" borderId="10" xfId="0" applyFont="1" applyFill="1" applyBorder="1"/>
    <xf numFmtId="0" fontId="21" fillId="37" borderId="56" xfId="0" applyFont="1" applyFill="1" applyBorder="1" applyAlignment="1">
      <alignment horizontal="right" vertical="center"/>
    </xf>
    <xf numFmtId="37" fontId="29" fillId="0" borderId="17" xfId="28" applyNumberFormat="1" applyFont="1" applyFill="1" applyBorder="1" applyAlignment="1">
      <alignment horizontal="center" vertical="center" wrapText="1"/>
    </xf>
    <xf numFmtId="37" fontId="29" fillId="0" borderId="18" xfId="28" applyNumberFormat="1" applyFont="1" applyFill="1" applyBorder="1" applyAlignment="1">
      <alignment horizontal="center" vertical="center" wrapText="1"/>
    </xf>
    <xf numFmtId="37" fontId="29" fillId="0" borderId="43" xfId="28" applyNumberFormat="1" applyFont="1" applyFill="1" applyBorder="1" applyAlignment="1">
      <alignment horizontal="center" vertical="center" wrapText="1"/>
    </xf>
    <xf numFmtId="49" fontId="32" fillId="7" borderId="38" xfId="28" applyNumberFormat="1" applyFont="1" applyFill="1" applyBorder="1" applyAlignment="1">
      <alignment horizontal="center" wrapText="1"/>
    </xf>
    <xf numFmtId="172" fontId="33" fillId="8" borderId="38" xfId="28" applyNumberFormat="1" applyFont="1" applyFill="1" applyBorder="1" applyAlignment="1">
      <alignment wrapText="1"/>
    </xf>
    <xf numFmtId="172" fontId="28" fillId="0" borderId="0" xfId="28" applyNumberFormat="1" applyFont="1"/>
    <xf numFmtId="176" fontId="28" fillId="0" borderId="0" xfId="28" applyNumberFormat="1" applyFont="1"/>
    <xf numFmtId="176" fontId="54" fillId="0" borderId="0" xfId="28" applyNumberFormat="1" applyFont="1"/>
    <xf numFmtId="176" fontId="57" fillId="0" borderId="0" xfId="28" applyNumberFormat="1" applyFont="1"/>
    <xf numFmtId="0" fontId="0" fillId="0" borderId="0" xfId="0" applyFill="1"/>
    <xf numFmtId="2" fontId="9" fillId="0" borderId="0" xfId="458" applyNumberFormat="1" applyFont="1" applyFill="1" applyBorder="1" applyAlignment="1">
      <alignment horizontal="left"/>
    </xf>
    <xf numFmtId="2" fontId="14" fillId="0" borderId="57" xfId="458" applyNumberFormat="1" applyFont="1" applyFill="1" applyBorder="1"/>
    <xf numFmtId="2" fontId="14" fillId="0" borderId="58" xfId="458" applyNumberFormat="1" applyFont="1" applyFill="1" applyBorder="1" applyAlignment="1">
      <alignment horizontal="center"/>
    </xf>
    <xf numFmtId="2" fontId="14" fillId="0" borderId="38" xfId="458" applyNumberFormat="1" applyFont="1" applyFill="1" applyBorder="1" applyAlignment="1">
      <alignment horizontal="center" wrapText="1"/>
    </xf>
    <xf numFmtId="2" fontId="14" fillId="0" borderId="7" xfId="458" applyNumberFormat="1" applyFont="1" applyFill="1" applyBorder="1" applyAlignment="1">
      <alignment horizontal="center" wrapText="1"/>
    </xf>
    <xf numFmtId="0" fontId="14" fillId="0" borderId="38" xfId="0" applyFont="1" applyFill="1" applyBorder="1" applyAlignment="1">
      <alignment horizontal="left"/>
    </xf>
    <xf numFmtId="2" fontId="9" fillId="5" borderId="38" xfId="458" applyNumberFormat="1" applyFont="1" applyFill="1" applyBorder="1"/>
    <xf numFmtId="0" fontId="9" fillId="0" borderId="57" xfId="0" applyFont="1" applyFill="1" applyBorder="1"/>
    <xf numFmtId="2" fontId="9" fillId="6" borderId="12" xfId="458" applyNumberFormat="1" applyFont="1" applyFill="1" applyBorder="1"/>
    <xf numFmtId="2" fontId="9" fillId="5" borderId="12" xfId="458" applyNumberFormat="1" applyFont="1" applyFill="1" applyBorder="1"/>
    <xf numFmtId="2" fontId="9" fillId="6" borderId="7" xfId="458" applyNumberFormat="1" applyFont="1" applyFill="1" applyBorder="1"/>
    <xf numFmtId="2" fontId="9" fillId="6" borderId="3" xfId="458" applyNumberFormat="1" applyFont="1" applyFill="1" applyBorder="1"/>
    <xf numFmtId="39" fontId="9" fillId="0" borderId="0" xfId="458" applyNumberFormat="1" applyFont="1" applyAlignment="1">
      <alignment horizontal="right"/>
    </xf>
    <xf numFmtId="39" fontId="14" fillId="0" borderId="57" xfId="458" applyNumberFormat="1" applyFont="1" applyFill="1" applyBorder="1" applyAlignment="1">
      <alignment horizontal="right" wrapText="1"/>
    </xf>
    <xf numFmtId="40" fontId="14" fillId="0" borderId="38" xfId="24" applyNumberFormat="1" applyFont="1" applyFill="1" applyBorder="1"/>
    <xf numFmtId="39" fontId="9" fillId="5" borderId="38" xfId="458" applyNumberFormat="1" applyFont="1" applyFill="1" applyBorder="1" applyAlignment="1">
      <alignment horizontal="right"/>
    </xf>
    <xf numFmtId="39" fontId="9" fillId="6" borderId="12" xfId="458" applyNumberFormat="1" applyFont="1" applyFill="1" applyBorder="1" applyAlignment="1">
      <alignment horizontal="right"/>
    </xf>
    <xf numFmtId="167" fontId="9" fillId="0" borderId="0" xfId="1" applyFont="1"/>
    <xf numFmtId="43" fontId="9" fillId="0" borderId="0" xfId="0" applyNumberFormat="1" applyFont="1"/>
    <xf numFmtId="39" fontId="9" fillId="5" borderId="3" xfId="458" applyNumberFormat="1" applyFont="1" applyFill="1" applyBorder="1" applyAlignment="1">
      <alignment horizontal="right"/>
    </xf>
    <xf numFmtId="0" fontId="96" fillId="0" borderId="17" xfId="0" applyFont="1" applyBorder="1" applyAlignment="1">
      <alignment horizontal="center" vertical="center"/>
    </xf>
    <xf numFmtId="0" fontId="97" fillId="0" borderId="17" xfId="19" applyFont="1" applyBorder="1" applyAlignment="1" applyProtection="1">
      <alignment horizontal="left"/>
    </xf>
    <xf numFmtId="0" fontId="96" fillId="0" borderId="17" xfId="0" applyFont="1" applyBorder="1"/>
    <xf numFmtId="0" fontId="96" fillId="0" borderId="17" xfId="0" applyFont="1" applyBorder="1" applyAlignment="1">
      <alignment horizontal="center"/>
    </xf>
    <xf numFmtId="0" fontId="96" fillId="0" borderId="18" xfId="0" applyFont="1" applyBorder="1" applyAlignment="1">
      <alignment horizontal="center" vertical="center"/>
    </xf>
    <xf numFmtId="0" fontId="97" fillId="0" borderId="18" xfId="19" applyFont="1" applyBorder="1" applyAlignment="1" applyProtection="1">
      <alignment horizontal="left"/>
    </xf>
    <xf numFmtId="0" fontId="96" fillId="0" borderId="18" xfId="0" applyFont="1" applyBorder="1"/>
    <xf numFmtId="0" fontId="96" fillId="0" borderId="18" xfId="0" applyFont="1" applyBorder="1" applyAlignment="1">
      <alignment horizontal="center"/>
    </xf>
    <xf numFmtId="0" fontId="98" fillId="0" borderId="18" xfId="19" applyFont="1" applyBorder="1" applyAlignment="1" applyProtection="1">
      <alignment horizontal="left"/>
    </xf>
    <xf numFmtId="2" fontId="96" fillId="0" borderId="18" xfId="458" applyNumberFormat="1" applyFont="1" applyBorder="1"/>
    <xf numFmtId="0" fontId="96" fillId="0" borderId="18" xfId="0" applyFont="1" applyFill="1" applyBorder="1"/>
    <xf numFmtId="0" fontId="99" fillId="0" borderId="18" xfId="0" applyFont="1" applyBorder="1"/>
    <xf numFmtId="0" fontId="97" fillId="0" borderId="18" xfId="19" quotePrefix="1" applyFont="1" applyBorder="1" applyAlignment="1" applyProtection="1">
      <alignment horizontal="left"/>
    </xf>
    <xf numFmtId="0" fontId="99" fillId="0" borderId="18" xfId="0" applyFont="1" applyFill="1" applyBorder="1" applyAlignment="1">
      <alignment horizontal="left"/>
    </xf>
    <xf numFmtId="0" fontId="96" fillId="0" borderId="18" xfId="0" applyFont="1" applyBorder="1" applyAlignment="1">
      <alignment wrapText="1"/>
    </xf>
    <xf numFmtId="0" fontId="100" fillId="0" borderId="18" xfId="0" applyFont="1" applyFill="1" applyBorder="1"/>
    <xf numFmtId="0" fontId="96" fillId="0" borderId="19" xfId="0" applyFont="1" applyBorder="1" applyAlignment="1">
      <alignment horizontal="center" vertical="center"/>
    </xf>
    <xf numFmtId="0" fontId="96" fillId="0" borderId="19" xfId="0" applyFont="1" applyBorder="1"/>
    <xf numFmtId="0" fontId="96" fillId="0" borderId="19" xfId="0" applyFont="1" applyBorder="1" applyAlignment="1">
      <alignment horizontal="center"/>
    </xf>
    <xf numFmtId="0" fontId="96" fillId="0" borderId="43" xfId="0" applyFont="1" applyBorder="1" applyAlignment="1">
      <alignment horizontal="center"/>
    </xf>
    <xf numFmtId="0" fontId="98" fillId="0" borderId="36" xfId="19" applyFont="1" applyBorder="1" applyAlignment="1" applyProtection="1">
      <alignment horizontal="left"/>
    </xf>
    <xf numFmtId="0" fontId="96" fillId="0" borderId="47" xfId="0" applyFont="1" applyBorder="1" applyAlignment="1">
      <alignment horizontal="center"/>
    </xf>
    <xf numFmtId="2" fontId="96" fillId="0" borderId="18" xfId="458" applyNumberFormat="1" applyFont="1" applyFill="1" applyBorder="1"/>
    <xf numFmtId="0" fontId="100" fillId="0" borderId="17" xfId="0" applyFont="1" applyBorder="1" applyAlignment="1">
      <alignment wrapText="1"/>
    </xf>
    <xf numFmtId="0" fontId="100" fillId="0" borderId="17" xfId="616" applyFont="1" applyBorder="1" applyAlignment="1">
      <alignment horizontal="center"/>
    </xf>
    <xf numFmtId="0" fontId="100" fillId="0" borderId="18" xfId="616" applyFont="1" applyBorder="1" applyAlignment="1">
      <alignment horizontal="center"/>
    </xf>
    <xf numFmtId="0" fontId="100" fillId="0" borderId="19" xfId="616" applyFont="1" applyBorder="1" applyAlignment="1">
      <alignment horizontal="center"/>
    </xf>
    <xf numFmtId="0" fontId="96" fillId="0" borderId="17" xfId="67" applyFont="1" applyFill="1" applyBorder="1" applyAlignment="1">
      <alignment horizontal="center" vertical="center"/>
    </xf>
    <xf numFmtId="0" fontId="101" fillId="0" borderId="17" xfId="67" applyFont="1" applyFill="1" applyBorder="1" applyAlignment="1">
      <alignment horizontal="left" vertical="center"/>
    </xf>
    <xf numFmtId="0" fontId="96" fillId="0" borderId="17" xfId="0" applyFont="1" applyFill="1" applyBorder="1" applyAlignment="1">
      <alignment horizontal="center" vertical="center"/>
    </xf>
    <xf numFmtId="0" fontId="96" fillId="0" borderId="0" xfId="0" applyFont="1" applyFill="1" applyBorder="1"/>
    <xf numFmtId="0" fontId="96" fillId="0" borderId="18" xfId="67" applyFont="1" applyFill="1" applyBorder="1" applyAlignment="1">
      <alignment horizontal="center" vertical="center"/>
    </xf>
    <xf numFmtId="0" fontId="97" fillId="0" borderId="18" xfId="621" applyFont="1" applyFill="1" applyBorder="1" applyAlignment="1">
      <alignment horizontal="left" vertical="center"/>
    </xf>
    <xf numFmtId="0" fontId="96" fillId="0" borderId="18" xfId="67" applyFont="1" applyFill="1" applyBorder="1" applyAlignment="1">
      <alignment horizontal="left" vertical="center"/>
    </xf>
    <xf numFmtId="0" fontId="96" fillId="0" borderId="18" xfId="0" applyFont="1" applyFill="1" applyBorder="1" applyAlignment="1">
      <alignment horizontal="center" vertical="center"/>
    </xf>
    <xf numFmtId="0" fontId="101" fillId="0" borderId="18" xfId="67" applyFont="1" applyFill="1" applyBorder="1" applyAlignment="1">
      <alignment horizontal="left" vertical="center"/>
    </xf>
    <xf numFmtId="0" fontId="96" fillId="0" borderId="19" xfId="67" applyFont="1" applyFill="1" applyBorder="1" applyAlignment="1">
      <alignment horizontal="center" vertical="center"/>
    </xf>
    <xf numFmtId="0" fontId="97" fillId="0" borderId="19" xfId="621" applyFont="1" applyFill="1" applyBorder="1" applyAlignment="1">
      <alignment horizontal="left" vertical="center"/>
    </xf>
    <xf numFmtId="0" fontId="96" fillId="0" borderId="19" xfId="67" applyFont="1" applyFill="1" applyBorder="1" applyAlignment="1">
      <alignment horizontal="left" vertical="center"/>
    </xf>
    <xf numFmtId="0" fontId="96" fillId="0" borderId="19" xfId="0" applyFont="1" applyFill="1" applyBorder="1" applyAlignment="1">
      <alignment horizontal="center" vertical="center"/>
    </xf>
    <xf numFmtId="0" fontId="19" fillId="0" borderId="17" xfId="19" quotePrefix="1" applyBorder="1" applyAlignment="1" applyProtection="1">
      <alignment horizontal="left" vertical="center"/>
    </xf>
    <xf numFmtId="0" fontId="19" fillId="0" borderId="18" xfId="19" quotePrefix="1" applyBorder="1" applyAlignment="1" applyProtection="1">
      <alignment horizontal="left" vertical="center"/>
    </xf>
    <xf numFmtId="0" fontId="19" fillId="0" borderId="19" xfId="19" quotePrefix="1" applyBorder="1" applyAlignment="1" applyProtection="1">
      <alignment horizontal="left" vertical="center"/>
    </xf>
    <xf numFmtId="49" fontId="19" fillId="0" borderId="20" xfId="19" applyNumberFormat="1" applyBorder="1" applyAlignment="1" applyProtection="1"/>
    <xf numFmtId="0" fontId="19" fillId="0" borderId="43" xfId="19" applyBorder="1" applyAlignment="1" applyProtection="1">
      <alignment horizontal="left"/>
    </xf>
    <xf numFmtId="49" fontId="19" fillId="0" borderId="43" xfId="19" applyNumberFormat="1" applyBorder="1" applyAlignment="1" applyProtection="1"/>
    <xf numFmtId="49" fontId="19" fillId="0" borderId="47" xfId="19" applyNumberFormat="1" applyFill="1" applyBorder="1" applyAlignment="1" applyProtection="1">
      <protection locked="0"/>
    </xf>
    <xf numFmtId="0" fontId="22" fillId="0" borderId="0" xfId="625" applyFont="1" applyAlignment="1">
      <alignment horizontal="center" vertical="center"/>
    </xf>
    <xf numFmtId="0" fontId="21" fillId="0" borderId="0" xfId="625" applyFont="1"/>
    <xf numFmtId="0" fontId="106" fillId="0" borderId="0" xfId="626" applyFont="1" applyBorder="1" applyAlignment="1">
      <alignment horizontal="right" wrapText="1"/>
    </xf>
    <xf numFmtId="0" fontId="99" fillId="0" borderId="0" xfId="626" applyBorder="1" applyAlignment="1">
      <alignment horizontal="left"/>
    </xf>
    <xf numFmtId="0" fontId="105" fillId="0" borderId="0" xfId="625" applyFill="1"/>
    <xf numFmtId="179" fontId="0" fillId="0" borderId="0" xfId="608" applyNumberFormat="1" applyFont="1" applyFill="1"/>
    <xf numFmtId="0" fontId="107" fillId="0" borderId="0" xfId="625" applyFont="1" applyFill="1"/>
    <xf numFmtId="179" fontId="107" fillId="0" borderId="0" xfId="608" applyNumberFormat="1" applyFont="1" applyFill="1"/>
    <xf numFmtId="4" fontId="31" fillId="0" borderId="93" xfId="625" applyNumberFormat="1" applyFont="1" applyFill="1" applyBorder="1" applyAlignment="1">
      <alignment horizontal="center" wrapText="1"/>
    </xf>
    <xf numFmtId="0" fontId="105" fillId="0" borderId="0" xfId="625"/>
    <xf numFmtId="4" fontId="31" fillId="0" borderId="94" xfId="625" applyNumberFormat="1" applyFont="1" applyBorder="1"/>
    <xf numFmtId="4" fontId="31" fillId="0" borderId="94" xfId="625" applyNumberFormat="1" applyFont="1" applyFill="1" applyBorder="1" applyAlignment="1">
      <alignment horizontal="center" wrapText="1"/>
    </xf>
    <xf numFmtId="4" fontId="31" fillId="0" borderId="95" xfId="625" applyNumberFormat="1" applyFont="1" applyBorder="1"/>
    <xf numFmtId="0" fontId="73" fillId="0" borderId="56" xfId="625" applyFont="1" applyBorder="1"/>
    <xf numFmtId="0" fontId="70" fillId="0" borderId="56" xfId="625" applyFont="1" applyBorder="1"/>
    <xf numFmtId="4" fontId="31" fillId="34" borderId="3" xfId="625" applyNumberFormat="1" applyFont="1" applyFill="1" applyBorder="1"/>
    <xf numFmtId="4" fontId="31" fillId="6" borderId="60" xfId="625" applyNumberFormat="1" applyFont="1" applyFill="1" applyBorder="1" applyAlignment="1">
      <alignment horizontal="center" wrapText="1"/>
    </xf>
    <xf numFmtId="4" fontId="31" fillId="36" borderId="76" xfId="625" applyNumberFormat="1" applyFont="1" applyFill="1" applyBorder="1" applyAlignment="1">
      <alignment horizontal="center" wrapText="1"/>
    </xf>
    <xf numFmtId="4" fontId="31" fillId="34" borderId="12" xfId="625" applyNumberFormat="1" applyFont="1" applyFill="1" applyBorder="1"/>
    <xf numFmtId="179" fontId="0" fillId="36" borderId="3" xfId="608" applyNumberFormat="1" applyFont="1" applyFill="1" applyBorder="1"/>
    <xf numFmtId="0" fontId="69" fillId="0" borderId="3" xfId="625" applyFont="1" applyBorder="1"/>
    <xf numFmtId="0" fontId="109" fillId="0" borderId="3" xfId="625" applyFont="1" applyBorder="1"/>
    <xf numFmtId="0" fontId="105" fillId="33" borderId="56" xfId="625" applyFill="1" applyBorder="1"/>
    <xf numFmtId="4" fontId="105" fillId="33" borderId="56" xfId="625" applyNumberFormat="1" applyFill="1" applyBorder="1"/>
    <xf numFmtId="0" fontId="6" fillId="34" borderId="3" xfId="625" applyFont="1" applyFill="1" applyBorder="1"/>
    <xf numFmtId="0" fontId="105" fillId="36" borderId="3" xfId="625" applyFill="1" applyBorder="1"/>
    <xf numFmtId="0" fontId="5" fillId="0" borderId="56" xfId="625" applyFont="1" applyBorder="1"/>
    <xf numFmtId="0" fontId="71" fillId="0" borderId="56" xfId="625" applyFont="1" applyBorder="1"/>
    <xf numFmtId="43" fontId="0" fillId="6" borderId="56" xfId="608" applyFont="1" applyFill="1" applyBorder="1"/>
    <xf numFmtId="0" fontId="105" fillId="6" borderId="56" xfId="625" applyFill="1" applyBorder="1"/>
    <xf numFmtId="4" fontId="0" fillId="6" borderId="56" xfId="608" applyNumberFormat="1" applyFont="1" applyFill="1" applyBorder="1"/>
    <xf numFmtId="0" fontId="105" fillId="34" borderId="56" xfId="625" applyFill="1" applyBorder="1"/>
    <xf numFmtId="0" fontId="69" fillId="0" borderId="56" xfId="625" applyFont="1" applyBorder="1"/>
    <xf numFmtId="0" fontId="109" fillId="0" borderId="56" xfId="625" applyFont="1" applyBorder="1"/>
    <xf numFmtId="4" fontId="105" fillId="34" borderId="56" xfId="625" applyNumberFormat="1" applyFill="1" applyBorder="1"/>
    <xf numFmtId="0" fontId="110" fillId="0" borderId="56" xfId="625" applyFont="1" applyBorder="1"/>
    <xf numFmtId="0" fontId="110" fillId="0" borderId="56" xfId="625" applyFont="1" applyBorder="1" applyAlignment="1">
      <alignment horizontal="left" indent="1"/>
    </xf>
    <xf numFmtId="4" fontId="31" fillId="34" borderId="56" xfId="625" applyNumberFormat="1" applyFont="1" applyFill="1" applyBorder="1"/>
    <xf numFmtId="43" fontId="105" fillId="0" borderId="0" xfId="625" applyNumberFormat="1"/>
    <xf numFmtId="0" fontId="110" fillId="0" borderId="56" xfId="625" applyFont="1" applyBorder="1" applyAlignment="1">
      <alignment horizontal="left"/>
    </xf>
    <xf numFmtId="0" fontId="74" fillId="0" borderId="56" xfId="625" applyFont="1" applyFill="1" applyBorder="1" applyAlignment="1">
      <alignment horizontal="right"/>
    </xf>
    <xf numFmtId="0" fontId="109" fillId="0" borderId="56" xfId="625" applyFont="1" applyFill="1" applyBorder="1" applyAlignment="1">
      <alignment horizontal="justify"/>
    </xf>
    <xf numFmtId="0" fontId="68" fillId="0" borderId="56" xfId="625" applyFont="1" applyFill="1" applyBorder="1" applyAlignment="1">
      <alignment horizontal="right"/>
    </xf>
    <xf numFmtId="0" fontId="110" fillId="0" borderId="56" xfId="625" applyFont="1" applyFill="1" applyBorder="1" applyAlignment="1"/>
    <xf numFmtId="0" fontId="5" fillId="0" borderId="56" xfId="625" applyFont="1" applyFill="1" applyBorder="1" applyAlignment="1">
      <alignment horizontal="right"/>
    </xf>
    <xf numFmtId="0" fontId="111" fillId="0" borderId="56" xfId="625" applyFont="1" applyFill="1" applyBorder="1" applyAlignment="1"/>
    <xf numFmtId="0" fontId="71" fillId="0" borderId="56" xfId="625" applyFont="1" applyFill="1" applyBorder="1" applyAlignment="1"/>
    <xf numFmtId="4" fontId="105" fillId="6" borderId="56" xfId="625" applyNumberFormat="1" applyFill="1" applyBorder="1"/>
    <xf numFmtId="0" fontId="105" fillId="6" borderId="94" xfId="625" applyFill="1" applyBorder="1"/>
    <xf numFmtId="0" fontId="105" fillId="34" borderId="94" xfId="625" applyFill="1" applyBorder="1"/>
    <xf numFmtId="0" fontId="70" fillId="0" borderId="56" xfId="625" applyFont="1" applyFill="1" applyBorder="1"/>
    <xf numFmtId="0" fontId="105" fillId="33" borderId="72" xfId="625" applyFill="1" applyBorder="1"/>
    <xf numFmtId="4" fontId="105" fillId="33" borderId="72" xfId="625" applyNumberFormat="1" applyFill="1" applyBorder="1"/>
    <xf numFmtId="0" fontId="105" fillId="34" borderId="3" xfId="625" applyFill="1" applyBorder="1"/>
    <xf numFmtId="0" fontId="112" fillId="0" borderId="0" xfId="625" applyFont="1" applyBorder="1" applyAlignment="1">
      <alignment vertical="center"/>
    </xf>
    <xf numFmtId="0" fontId="112" fillId="0" borderId="0" xfId="625" applyFont="1" applyBorder="1" applyAlignment="1">
      <alignment horizontal="left" vertical="center"/>
    </xf>
    <xf numFmtId="0" fontId="112" fillId="0" borderId="0" xfId="625" applyFont="1" applyAlignment="1">
      <alignment horizontal="left" vertical="center"/>
    </xf>
    <xf numFmtId="0" fontId="112" fillId="0" borderId="0" xfId="625" applyFont="1" applyFill="1" applyBorder="1" applyAlignment="1">
      <alignment horizontal="left" vertical="center"/>
    </xf>
    <xf numFmtId="0" fontId="31" fillId="0" borderId="0" xfId="625" applyFont="1"/>
    <xf numFmtId="0" fontId="113" fillId="0" borderId="0" xfId="625" applyFont="1" applyAlignment="1">
      <alignment horizontal="left" vertical="center"/>
    </xf>
    <xf numFmtId="0" fontId="113" fillId="0" borderId="0" xfId="625" applyFont="1" applyFill="1" applyAlignment="1">
      <alignment horizontal="left" vertical="center"/>
    </xf>
    <xf numFmtId="0" fontId="31" fillId="0" borderId="0" xfId="625" applyFont="1" applyFill="1"/>
    <xf numFmtId="179" fontId="31" fillId="0" borderId="0" xfId="608" applyNumberFormat="1" applyFont="1" applyFill="1"/>
    <xf numFmtId="179" fontId="0" fillId="0" borderId="0" xfId="608" applyNumberFormat="1" applyFont="1"/>
    <xf numFmtId="179" fontId="31" fillId="0" borderId="0" xfId="608" applyNumberFormat="1" applyFont="1"/>
    <xf numFmtId="0" fontId="22" fillId="0" borderId="0" xfId="625" applyFont="1"/>
    <xf numFmtId="4" fontId="112" fillId="0" borderId="0" xfId="625" applyNumberFormat="1" applyFont="1" applyBorder="1" applyAlignment="1">
      <alignment vertical="center"/>
    </xf>
    <xf numFmtId="4" fontId="105" fillId="0" borderId="0" xfId="625" applyNumberFormat="1" applyFont="1" applyFill="1"/>
    <xf numFmtId="180" fontId="114" fillId="0" borderId="0" xfId="627" applyNumberFormat="1" applyFont="1" applyFill="1" applyAlignment="1">
      <alignment horizontal="center" vertical="center"/>
    </xf>
    <xf numFmtId="43" fontId="0" fillId="0" borderId="0" xfId="608" applyFont="1" applyFill="1"/>
    <xf numFmtId="0" fontId="105" fillId="0" borderId="0" xfId="625" applyFont="1" applyFill="1"/>
    <xf numFmtId="180" fontId="0" fillId="0" borderId="0" xfId="627" applyNumberFormat="1" applyFont="1" applyFill="1" applyAlignment="1">
      <alignment horizontal="center" vertical="center"/>
    </xf>
    <xf numFmtId="179" fontId="112" fillId="0" borderId="0" xfId="608" applyNumberFormat="1" applyFont="1" applyBorder="1" applyAlignment="1">
      <alignment vertical="center"/>
    </xf>
    <xf numFmtId="180" fontId="0" fillId="0" borderId="0" xfId="627" applyNumberFormat="1" applyFont="1" applyFill="1"/>
    <xf numFmtId="4" fontId="107" fillId="0" borderId="0" xfId="625" applyNumberFormat="1" applyFont="1" applyFill="1"/>
    <xf numFmtId="180" fontId="107" fillId="0" borderId="0" xfId="627" applyNumberFormat="1" applyFont="1" applyFill="1" applyAlignment="1">
      <alignment horizontal="center" vertical="center"/>
    </xf>
    <xf numFmtId="43" fontId="107" fillId="0" borderId="0" xfId="625" applyNumberFormat="1" applyFont="1" applyFill="1"/>
    <xf numFmtId="0" fontId="31" fillId="0" borderId="94" xfId="625" applyNumberFormat="1" applyFont="1" applyBorder="1" applyAlignment="1">
      <alignment horizontal="center" vertical="center"/>
    </xf>
    <xf numFmtId="0" fontId="73" fillId="0" borderId="64" xfId="625" applyFont="1" applyBorder="1"/>
    <xf numFmtId="0" fontId="70" fillId="0" borderId="3" xfId="625" applyFont="1" applyBorder="1"/>
    <xf numFmtId="180" fontId="31" fillId="34" borderId="3" xfId="627" applyNumberFormat="1" applyFont="1" applyFill="1" applyBorder="1" applyAlignment="1">
      <alignment horizontal="center" vertical="center" wrapText="1"/>
    </xf>
    <xf numFmtId="43" fontId="31" fillId="34" borderId="3" xfId="608" applyFont="1" applyFill="1" applyBorder="1"/>
    <xf numFmtId="43" fontId="9" fillId="6" borderId="57" xfId="608" applyFont="1" applyFill="1" applyBorder="1" applyAlignment="1">
      <alignment horizontal="right"/>
    </xf>
    <xf numFmtId="43" fontId="9" fillId="6" borderId="12" xfId="608" applyFont="1" applyFill="1" applyBorder="1" applyAlignment="1">
      <alignment horizontal="right"/>
    </xf>
    <xf numFmtId="0" fontId="67" fillId="0" borderId="68" xfId="625" applyFont="1" applyBorder="1"/>
    <xf numFmtId="0" fontId="111" fillId="0" borderId="56" xfId="625" applyFont="1" applyBorder="1"/>
    <xf numFmtId="43" fontId="0" fillId="33" borderId="56" xfId="608" applyFont="1" applyFill="1" applyBorder="1"/>
    <xf numFmtId="180" fontId="0" fillId="34" borderId="56" xfId="627" applyNumberFormat="1" applyFont="1" applyFill="1" applyBorder="1" applyAlignment="1">
      <alignment horizontal="center" vertical="center"/>
    </xf>
    <xf numFmtId="43" fontId="0" fillId="34" borderId="56" xfId="608" applyFont="1" applyFill="1" applyBorder="1"/>
    <xf numFmtId="43" fontId="105" fillId="0" borderId="0" xfId="625" applyNumberFormat="1" applyFont="1" applyFill="1"/>
    <xf numFmtId="0" fontId="5" fillId="0" borderId="68" xfId="625" applyFont="1" applyBorder="1"/>
    <xf numFmtId="43" fontId="6" fillId="6" borderId="56" xfId="608" applyFont="1" applyFill="1" applyBorder="1"/>
    <xf numFmtId="0" fontId="73" fillId="0" borderId="68" xfId="625" applyFont="1" applyBorder="1"/>
    <xf numFmtId="43" fontId="0" fillId="34" borderId="56" xfId="608" applyFont="1" applyFill="1" applyBorder="1" applyAlignment="1">
      <alignment horizontal="right"/>
    </xf>
    <xf numFmtId="43" fontId="31" fillId="34" borderId="56" xfId="608" applyFont="1" applyFill="1" applyBorder="1"/>
    <xf numFmtId="43" fontId="36" fillId="6" borderId="56" xfId="608" applyFont="1" applyFill="1" applyBorder="1" applyAlignment="1">
      <alignment horizontal="right"/>
    </xf>
    <xf numFmtId="43" fontId="28" fillId="6" borderId="56" xfId="608" applyFont="1" applyFill="1" applyBorder="1" applyAlignment="1">
      <alignment horizontal="left"/>
    </xf>
    <xf numFmtId="0" fontId="105" fillId="0" borderId="0" xfId="625" applyFont="1"/>
    <xf numFmtId="0" fontId="5" fillId="0" borderId="68" xfId="625" applyFont="1" applyFill="1" applyBorder="1"/>
    <xf numFmtId="0" fontId="71" fillId="0" borderId="56" xfId="625" applyFont="1" applyFill="1" applyBorder="1"/>
    <xf numFmtId="0" fontId="105" fillId="6" borderId="0" xfId="625" applyFont="1" applyFill="1"/>
    <xf numFmtId="0" fontId="110" fillId="0" borderId="56" xfId="625" applyFont="1" applyFill="1" applyBorder="1" applyAlignment="1">
      <alignment horizontal="left"/>
    </xf>
    <xf numFmtId="0" fontId="110" fillId="0" borderId="56" xfId="625" applyFont="1" applyFill="1" applyBorder="1"/>
    <xf numFmtId="0" fontId="73" fillId="0" borderId="68" xfId="625" applyFont="1" applyFill="1" applyBorder="1" applyAlignment="1">
      <alignment horizontal="right"/>
    </xf>
    <xf numFmtId="0" fontId="111" fillId="0" borderId="56" xfId="625" applyFont="1" applyFill="1" applyBorder="1" applyAlignment="1">
      <alignment horizontal="justify"/>
    </xf>
    <xf numFmtId="0" fontId="68" fillId="0" borderId="68" xfId="625" applyFont="1" applyFill="1" applyBorder="1" applyAlignment="1">
      <alignment horizontal="right"/>
    </xf>
    <xf numFmtId="0" fontId="5" fillId="0" borderId="68" xfId="625" applyFont="1" applyFill="1" applyBorder="1" applyAlignment="1">
      <alignment horizontal="right"/>
    </xf>
    <xf numFmtId="0" fontId="73" fillId="0" borderId="79" xfId="625" applyFont="1" applyFill="1" applyBorder="1" applyAlignment="1">
      <alignment horizontal="right"/>
    </xf>
    <xf numFmtId="0" fontId="111" fillId="0" borderId="94" xfId="625" applyFont="1" applyFill="1" applyBorder="1" applyAlignment="1">
      <alignment horizontal="justify"/>
    </xf>
    <xf numFmtId="43" fontId="0" fillId="6" borderId="94" xfId="608" applyFont="1" applyFill="1" applyBorder="1"/>
    <xf numFmtId="180" fontId="0" fillId="34" borderId="94" xfId="627" applyNumberFormat="1" applyFont="1" applyFill="1" applyBorder="1" applyAlignment="1">
      <alignment horizontal="center" vertical="center"/>
    </xf>
    <xf numFmtId="43" fontId="0" fillId="34" borderId="94" xfId="608" applyFont="1" applyFill="1" applyBorder="1" applyAlignment="1">
      <alignment horizontal="right"/>
    </xf>
    <xf numFmtId="43" fontId="5" fillId="0" borderId="61" xfId="608" applyFont="1" applyFill="1" applyBorder="1" applyAlignment="1">
      <alignment horizontal="right"/>
    </xf>
    <xf numFmtId="43" fontId="70" fillId="0" borderId="72" xfId="608" applyFont="1" applyFill="1" applyBorder="1"/>
    <xf numFmtId="43" fontId="0" fillId="33" borderId="72" xfId="608" applyFont="1" applyFill="1" applyBorder="1"/>
    <xf numFmtId="180" fontId="0" fillId="34" borderId="72" xfId="627" applyNumberFormat="1" applyFont="1" applyFill="1" applyBorder="1" applyAlignment="1">
      <alignment horizontal="center" vertical="center"/>
    </xf>
    <xf numFmtId="43" fontId="0" fillId="34" borderId="72" xfId="608" applyFont="1" applyFill="1" applyBorder="1"/>
    <xf numFmtId="43" fontId="0" fillId="0" borderId="0" xfId="608" applyFont="1"/>
    <xf numFmtId="0" fontId="68" fillId="0" borderId="64" xfId="625" applyFont="1" applyFill="1" applyBorder="1" applyAlignment="1">
      <alignment horizontal="right"/>
    </xf>
    <xf numFmtId="0" fontId="111" fillId="0" borderId="10" xfId="625" applyFont="1" applyFill="1" applyBorder="1" applyAlignment="1"/>
    <xf numFmtId="0" fontId="105" fillId="0" borderId="96" xfId="625" applyFont="1" applyBorder="1"/>
    <xf numFmtId="0" fontId="105" fillId="0" borderId="3" xfId="625" applyFont="1" applyBorder="1"/>
    <xf numFmtId="180" fontId="0" fillId="0" borderId="91" xfId="627" applyNumberFormat="1" applyFont="1" applyBorder="1" applyAlignment="1">
      <alignment horizontal="center" vertical="center"/>
    </xf>
    <xf numFmtId="0" fontId="105" fillId="37" borderId="97" xfId="625" applyFont="1" applyFill="1" applyBorder="1"/>
    <xf numFmtId="0" fontId="105" fillId="0" borderId="64" xfId="625" applyFont="1" applyBorder="1"/>
    <xf numFmtId="0" fontId="105" fillId="0" borderId="91" xfId="625" applyFont="1" applyBorder="1"/>
    <xf numFmtId="0" fontId="105" fillId="0" borderId="87" xfId="625" applyFont="1" applyBorder="1"/>
    <xf numFmtId="0" fontId="105" fillId="0" borderId="87" xfId="625" applyFont="1" applyFill="1" applyBorder="1"/>
    <xf numFmtId="0" fontId="105" fillId="43" borderId="87" xfId="625" applyFont="1" applyFill="1" applyBorder="1"/>
    <xf numFmtId="0" fontId="105" fillId="0" borderId="63" xfId="625" applyFont="1" applyBorder="1"/>
    <xf numFmtId="0" fontId="71" fillId="0" borderId="56" xfId="625" applyNumberFormat="1" applyFont="1" applyFill="1" applyBorder="1"/>
    <xf numFmtId="0" fontId="105" fillId="0" borderId="67" xfId="625" applyFont="1" applyBorder="1"/>
    <xf numFmtId="0" fontId="105" fillId="0" borderId="56" xfId="625" applyFont="1" applyBorder="1"/>
    <xf numFmtId="0" fontId="116" fillId="0" borderId="56" xfId="625" applyNumberFormat="1" applyFont="1" applyFill="1" applyBorder="1"/>
    <xf numFmtId="181" fontId="0" fillId="33" borderId="56" xfId="608" applyNumberFormat="1" applyFont="1" applyFill="1" applyBorder="1"/>
    <xf numFmtId="0" fontId="110" fillId="0" borderId="56" xfId="625" applyNumberFormat="1" applyFont="1" applyBorder="1"/>
    <xf numFmtId="0" fontId="105" fillId="0" borderId="0" xfId="625" applyFont="1" applyFill="1" applyBorder="1"/>
    <xf numFmtId="4" fontId="105" fillId="0" borderId="0" xfId="625" applyNumberFormat="1" applyFont="1" applyFill="1" applyBorder="1"/>
    <xf numFmtId="180" fontId="0" fillId="0" borderId="0" xfId="627" applyNumberFormat="1" applyFont="1" applyFill="1" applyBorder="1" applyAlignment="1">
      <alignment horizontal="center" vertical="center"/>
    </xf>
    <xf numFmtId="43" fontId="0" fillId="0" borderId="0" xfId="608" applyFont="1" applyFill="1" applyBorder="1"/>
    <xf numFmtId="0" fontId="3" fillId="0" borderId="0" xfId="0" applyFont="1" applyFill="1"/>
    <xf numFmtId="0" fontId="3" fillId="0" borderId="0" xfId="0" applyFont="1" applyAlignment="1">
      <alignment horizontal="left" vertical="top"/>
    </xf>
    <xf numFmtId="0" fontId="14" fillId="0" borderId="0" xfId="0" applyFont="1" applyFill="1"/>
    <xf numFmtId="0" fontId="14" fillId="0" borderId="0" xfId="20" applyFont="1" applyFill="1" applyBorder="1"/>
    <xf numFmtId="0" fontId="117" fillId="0" borderId="0" xfId="0" applyFont="1" applyFill="1"/>
    <xf numFmtId="0" fontId="4" fillId="0" borderId="0" xfId="0" applyFont="1" applyFill="1" applyAlignment="1">
      <alignment horizontal="left"/>
    </xf>
    <xf numFmtId="0" fontId="14" fillId="0" borderId="0" xfId="20" applyFont="1" applyFill="1" applyBorder="1" applyAlignment="1">
      <alignment horizontal="left"/>
    </xf>
    <xf numFmtId="0" fontId="3" fillId="0" borderId="0" xfId="0" applyFont="1" applyAlignment="1">
      <alignment horizontal="center"/>
    </xf>
    <xf numFmtId="0" fontId="55" fillId="0" borderId="0" xfId="0" applyFont="1" applyAlignment="1">
      <alignment horizontal="center"/>
    </xf>
    <xf numFmtId="169" fontId="9" fillId="0" borderId="57" xfId="0" applyNumberFormat="1" applyFont="1" applyFill="1" applyBorder="1" applyAlignment="1">
      <alignment horizontal="center" wrapText="1"/>
    </xf>
    <xf numFmtId="0" fontId="9" fillId="0" borderId="58" xfId="0" applyFont="1" applyFill="1" applyBorder="1" applyAlignment="1">
      <alignment horizontal="center" wrapText="1"/>
    </xf>
    <xf numFmtId="0" fontId="3" fillId="0" borderId="0" xfId="0" applyFont="1" applyAlignment="1">
      <alignment horizontal="center" wrapText="1"/>
    </xf>
    <xf numFmtId="0" fontId="55" fillId="0" borderId="0" xfId="0" applyFont="1" applyAlignment="1">
      <alignment horizontal="center" wrapText="1"/>
    </xf>
    <xf numFmtId="0" fontId="9" fillId="0" borderId="3" xfId="0" applyFont="1" applyFill="1" applyBorder="1" applyAlignment="1">
      <alignment horizontal="center" wrapText="1"/>
    </xf>
    <xf numFmtId="0" fontId="9" fillId="0" borderId="7" xfId="0" applyFont="1" applyFill="1" applyBorder="1" applyAlignment="1">
      <alignment horizontal="center" wrapText="1"/>
    </xf>
    <xf numFmtId="0" fontId="14" fillId="0" borderId="10" xfId="0" applyFont="1" applyFill="1" applyBorder="1" applyAlignment="1">
      <alignment horizontal="left"/>
    </xf>
    <xf numFmtId="0" fontId="14" fillId="0" borderId="56" xfId="0" applyFont="1" applyFill="1" applyBorder="1"/>
    <xf numFmtId="2" fontId="9" fillId="5" borderId="67" xfId="0" applyNumberFormat="1" applyFont="1" applyFill="1" applyBorder="1"/>
    <xf numFmtId="0" fontId="14" fillId="0" borderId="42" xfId="0" applyFont="1" applyFill="1" applyBorder="1"/>
    <xf numFmtId="2" fontId="9" fillId="6" borderId="15" xfId="0" applyNumberFormat="1" applyFont="1" applyFill="1" applyBorder="1"/>
    <xf numFmtId="2" fontId="9" fillId="5" borderId="12" xfId="0" applyNumberFormat="1" applyFont="1" applyFill="1" applyBorder="1"/>
    <xf numFmtId="0" fontId="14" fillId="0" borderId="9" xfId="0" applyFont="1" applyFill="1" applyBorder="1"/>
    <xf numFmtId="0" fontId="9" fillId="0" borderId="3" xfId="0" applyFont="1" applyFill="1" applyBorder="1"/>
    <xf numFmtId="0" fontId="14" fillId="0" borderId="56" xfId="0" applyFont="1" applyFill="1" applyBorder="1" applyAlignment="1">
      <alignment horizontal="left"/>
    </xf>
    <xf numFmtId="0" fontId="14" fillId="0" borderId="57" xfId="0" applyFont="1" applyFill="1" applyBorder="1" applyAlignment="1">
      <alignment horizontal="left"/>
    </xf>
    <xf numFmtId="0" fontId="14" fillId="0" borderId="57" xfId="0" applyFont="1" applyFill="1" applyBorder="1"/>
    <xf numFmtId="0" fontId="14" fillId="0" borderId="65" xfId="0" applyFont="1" applyFill="1" applyBorder="1" applyAlignment="1">
      <alignment horizontal="left"/>
    </xf>
    <xf numFmtId="0" fontId="14" fillId="0" borderId="67" xfId="0" applyFont="1" applyFill="1" applyBorder="1"/>
    <xf numFmtId="0" fontId="118" fillId="0" borderId="9" xfId="0" applyFont="1" applyFill="1" applyBorder="1" applyAlignment="1">
      <alignment horizontal="left"/>
    </xf>
    <xf numFmtId="0" fontId="3" fillId="0" borderId="0" xfId="0" applyFont="1" applyAlignment="1">
      <alignment horizontal="left"/>
    </xf>
    <xf numFmtId="0" fontId="56" fillId="0" borderId="0" xfId="0" applyFont="1"/>
    <xf numFmtId="167" fontId="3" fillId="0" borderId="0" xfId="458" applyFont="1"/>
    <xf numFmtId="0" fontId="119" fillId="0" borderId="58" xfId="0" applyFont="1" applyFill="1" applyBorder="1" applyAlignment="1">
      <alignment horizontal="center"/>
    </xf>
    <xf numFmtId="0" fontId="119" fillId="0" borderId="57" xfId="0" applyFont="1" applyFill="1" applyBorder="1" applyAlignment="1">
      <alignment horizontal="center"/>
    </xf>
    <xf numFmtId="0" fontId="120" fillId="0" borderId="0" xfId="0" applyFont="1" applyFill="1"/>
    <xf numFmtId="0" fontId="121" fillId="0" borderId="0" xfId="0" applyFont="1" applyFill="1"/>
    <xf numFmtId="0" fontId="119" fillId="0" borderId="7" xfId="0" applyFont="1" applyFill="1" applyBorder="1" applyAlignment="1">
      <alignment horizontal="center" wrapText="1"/>
    </xf>
    <xf numFmtId="0" fontId="119" fillId="0" borderId="3" xfId="0" applyFont="1" applyFill="1" applyBorder="1" applyAlignment="1">
      <alignment horizontal="center" wrapText="1"/>
    </xf>
    <xf numFmtId="0" fontId="120" fillId="0" borderId="0" xfId="0" applyFont="1" applyFill="1" applyAlignment="1"/>
    <xf numFmtId="0" fontId="121" fillId="0" borderId="0" xfId="0" applyFont="1" applyFill="1" applyAlignment="1"/>
    <xf numFmtId="4" fontId="9" fillId="5" borderId="56" xfId="0" applyNumberFormat="1" applyFont="1" applyFill="1" applyBorder="1" applyAlignment="1">
      <alignment horizontal="right"/>
    </xf>
    <xf numFmtId="40" fontId="122" fillId="0" borderId="65" xfId="24" applyNumberFormat="1" applyFont="1" applyBorder="1"/>
    <xf numFmtId="4" fontId="9" fillId="5" borderId="65" xfId="0" applyNumberFormat="1" applyFont="1" applyFill="1" applyBorder="1" applyAlignment="1">
      <alignment horizontal="right"/>
    </xf>
    <xf numFmtId="0" fontId="9" fillId="0" borderId="12" xfId="0" applyFont="1" applyFill="1" applyBorder="1" applyAlignment="1">
      <alignment horizontal="left" vertical="top" indent="1"/>
    </xf>
    <xf numFmtId="4" fontId="9" fillId="6" borderId="9" xfId="0" applyNumberFormat="1" applyFont="1" applyFill="1" applyBorder="1" applyAlignment="1">
      <alignment horizontal="right"/>
    </xf>
    <xf numFmtId="4" fontId="9" fillId="5" borderId="9" xfId="0" applyNumberFormat="1" applyFont="1" applyFill="1" applyBorder="1" applyAlignment="1">
      <alignment horizontal="right"/>
    </xf>
    <xf numFmtId="4" fontId="9" fillId="5" borderId="12" xfId="0" applyNumberFormat="1" applyFont="1" applyFill="1" applyBorder="1" applyAlignment="1">
      <alignment horizontal="right"/>
    </xf>
    <xf numFmtId="0" fontId="9" fillId="0" borderId="9" xfId="0" applyFont="1" applyFill="1" applyBorder="1" applyAlignment="1">
      <alignment horizontal="left" vertical="top" indent="1"/>
    </xf>
    <xf numFmtId="0" fontId="122" fillId="0" borderId="65" xfId="0" applyFont="1" applyFill="1" applyBorder="1" applyAlignment="1">
      <alignment horizontal="left"/>
    </xf>
    <xf numFmtId="0" fontId="9" fillId="0" borderId="12" xfId="0" applyFont="1" applyFill="1" applyBorder="1" applyAlignment="1">
      <alignment horizontal="left" indent="1"/>
    </xf>
    <xf numFmtId="0" fontId="123" fillId="0" borderId="9" xfId="0" applyFont="1" applyFill="1" applyBorder="1" applyAlignment="1">
      <alignment horizontal="left"/>
    </xf>
    <xf numFmtId="0" fontId="0" fillId="0" borderId="0" xfId="0" applyFont="1" applyAlignment="1">
      <alignment horizontal="right"/>
    </xf>
    <xf numFmtId="0" fontId="0" fillId="0" borderId="0" xfId="0" applyFont="1" applyAlignment="1">
      <alignment horizontal="left"/>
    </xf>
    <xf numFmtId="0" fontId="124" fillId="0" borderId="0" xfId="0" applyFont="1" applyAlignment="1">
      <alignment horizontal="left"/>
    </xf>
    <xf numFmtId="0" fontId="22" fillId="0" borderId="0" xfId="20" applyFont="1" applyFill="1" applyBorder="1" applyAlignment="1">
      <alignment horizontal="left"/>
    </xf>
    <xf numFmtId="0" fontId="22" fillId="0" borderId="58" xfId="0" applyFont="1" applyFill="1" applyBorder="1" applyAlignment="1">
      <alignment horizontal="center"/>
    </xf>
    <xf numFmtId="0" fontId="22" fillId="0" borderId="57" xfId="0" applyFont="1" applyFill="1" applyBorder="1" applyAlignment="1">
      <alignment horizontal="center"/>
    </xf>
    <xf numFmtId="0" fontId="22" fillId="0" borderId="7" xfId="0" applyFont="1" applyFill="1" applyBorder="1" applyAlignment="1">
      <alignment horizontal="center" wrapText="1"/>
    </xf>
    <xf numFmtId="0" fontId="22" fillId="0" borderId="3" xfId="0" applyFont="1" applyFill="1" applyBorder="1" applyAlignment="1">
      <alignment horizontal="center" wrapText="1"/>
    </xf>
    <xf numFmtId="0" fontId="24" fillId="0" borderId="0" xfId="0" applyFont="1" applyFill="1" applyAlignment="1">
      <alignment wrapText="1"/>
    </xf>
    <xf numFmtId="0" fontId="23" fillId="0" borderId="3" xfId="0" applyFont="1" applyBorder="1" applyAlignment="1">
      <alignment horizontal="right"/>
    </xf>
    <xf numFmtId="4" fontId="21" fillId="0" borderId="7" xfId="0" applyNumberFormat="1" applyFont="1" applyFill="1" applyBorder="1" applyAlignment="1">
      <alignment horizontal="left"/>
    </xf>
    <xf numFmtId="4" fontId="22" fillId="5" borderId="56" xfId="0" applyNumberFormat="1" applyFont="1" applyFill="1" applyBorder="1" applyAlignment="1">
      <alignment horizontal="right"/>
    </xf>
    <xf numFmtId="0" fontId="3" fillId="0" borderId="102" xfId="24" applyFont="1" applyFill="1" applyBorder="1" applyAlignment="1">
      <alignment horizontal="right" vertical="center" wrapText="1"/>
    </xf>
    <xf numFmtId="0" fontId="3" fillId="0" borderId="103" xfId="24" applyFont="1" applyFill="1" applyBorder="1" applyAlignment="1">
      <alignment horizontal="justify" vertical="top" wrapText="1"/>
    </xf>
    <xf numFmtId="39" fontId="0" fillId="6" borderId="12" xfId="458" applyNumberFormat="1" applyFont="1" applyFill="1" applyBorder="1"/>
    <xf numFmtId="4" fontId="22" fillId="5" borderId="12" xfId="0" applyNumberFormat="1" applyFont="1" applyFill="1" applyBorder="1" applyAlignment="1">
      <alignment horizontal="right"/>
    </xf>
    <xf numFmtId="0" fontId="3" fillId="0" borderId="103" xfId="24" applyFont="1" applyFill="1" applyBorder="1" applyAlignment="1">
      <alignment wrapText="1"/>
    </xf>
    <xf numFmtId="0" fontId="0" fillId="0" borderId="0" xfId="0" applyFont="1" applyBorder="1"/>
    <xf numFmtId="0" fontId="0" fillId="0" borderId="0" xfId="0" applyFont="1" applyFill="1" applyBorder="1"/>
    <xf numFmtId="0" fontId="23" fillId="0" borderId="56" xfId="0" applyFont="1" applyBorder="1" applyAlignment="1">
      <alignment horizontal="right"/>
    </xf>
    <xf numFmtId="4" fontId="21" fillId="0" borderId="67" xfId="0" applyNumberFormat="1" applyFont="1" applyFill="1" applyBorder="1" applyAlignment="1">
      <alignment horizontal="left"/>
    </xf>
    <xf numFmtId="39" fontId="22" fillId="5" borderId="56" xfId="458" applyNumberFormat="1" applyFont="1" applyFill="1" applyBorder="1" applyAlignment="1">
      <alignment horizontal="right"/>
    </xf>
    <xf numFmtId="0" fontId="14" fillId="0" borderId="67" xfId="0" applyFont="1" applyFill="1" applyBorder="1" applyAlignment="1">
      <alignment horizontal="left"/>
    </xf>
    <xf numFmtId="0" fontId="23" fillId="0" borderId="12" xfId="0" applyFont="1" applyBorder="1" applyAlignment="1">
      <alignment horizontal="right"/>
    </xf>
    <xf numFmtId="40" fontId="125" fillId="0" borderId="15" xfId="0" applyNumberFormat="1" applyFont="1" applyFill="1" applyBorder="1" applyAlignment="1">
      <alignment horizontal="left"/>
    </xf>
    <xf numFmtId="40" fontId="22" fillId="0" borderId="15" xfId="0" applyNumberFormat="1" applyFont="1" applyFill="1" applyBorder="1" applyAlignment="1">
      <alignment horizontal="left"/>
    </xf>
    <xf numFmtId="0" fontId="21" fillId="0" borderId="56" xfId="0" applyFont="1" applyFill="1" applyBorder="1" applyAlignment="1">
      <alignment horizontal="right"/>
    </xf>
    <xf numFmtId="0" fontId="126" fillId="0" borderId="9" xfId="0" applyFont="1" applyFill="1" applyBorder="1" applyAlignment="1">
      <alignment horizontal="left"/>
    </xf>
    <xf numFmtId="0" fontId="24" fillId="0" borderId="0" xfId="0" applyNumberFormat="1" applyFont="1" applyAlignment="1">
      <alignment horizontal="left"/>
    </xf>
    <xf numFmtId="2" fontId="22" fillId="0" borderId="0" xfId="20" applyNumberFormat="1" applyFont="1" applyFill="1" applyBorder="1"/>
    <xf numFmtId="2" fontId="0" fillId="0" borderId="0" xfId="0" applyNumberFormat="1" applyFont="1" applyFill="1"/>
    <xf numFmtId="2" fontId="22" fillId="0" borderId="58" xfId="0" applyNumberFormat="1" applyFont="1" applyFill="1" applyBorder="1" applyAlignment="1">
      <alignment horizontal="center"/>
    </xf>
    <xf numFmtId="2" fontId="22" fillId="0" borderId="57" xfId="0" applyNumberFormat="1" applyFont="1" applyFill="1" applyBorder="1" applyAlignment="1">
      <alignment horizontal="center"/>
    </xf>
    <xf numFmtId="2" fontId="24" fillId="0" borderId="0" xfId="0" applyNumberFormat="1" applyFont="1" applyFill="1"/>
    <xf numFmtId="2" fontId="22" fillId="0" borderId="7" xfId="0" applyNumberFormat="1" applyFont="1" applyFill="1" applyBorder="1" applyAlignment="1">
      <alignment horizontal="center" wrapText="1"/>
    </xf>
    <xf numFmtId="2" fontId="22" fillId="0" borderId="3" xfId="0" applyNumberFormat="1" applyFont="1" applyFill="1" applyBorder="1" applyAlignment="1">
      <alignment horizontal="center" wrapText="1"/>
    </xf>
    <xf numFmtId="2" fontId="24" fillId="0" borderId="0" xfId="0" applyNumberFormat="1" applyFont="1" applyFill="1" applyAlignment="1">
      <alignment wrapText="1"/>
    </xf>
    <xf numFmtId="2" fontId="22" fillId="0" borderId="12" xfId="0" applyNumberFormat="1" applyFont="1" applyFill="1" applyBorder="1" applyAlignment="1">
      <alignment horizontal="left" indent="1"/>
    </xf>
    <xf numFmtId="2" fontId="0" fillId="6" borderId="12" xfId="0" applyNumberFormat="1" applyFont="1" applyFill="1" applyBorder="1"/>
    <xf numFmtId="2" fontId="22" fillId="5" borderId="12" xfId="0" applyNumberFormat="1" applyFont="1" applyFill="1" applyBorder="1" applyAlignment="1">
      <alignment horizontal="right"/>
    </xf>
    <xf numFmtId="175" fontId="0" fillId="0" borderId="0" xfId="458" applyNumberFormat="1" applyFont="1"/>
    <xf numFmtId="2" fontId="0" fillId="6" borderId="12" xfId="458" applyNumberFormat="1" applyFont="1" applyFill="1" applyBorder="1"/>
    <xf numFmtId="0" fontId="21" fillId="0" borderId="56" xfId="0" applyFont="1" applyFill="1" applyBorder="1" applyAlignment="1">
      <alignment horizontal="left"/>
    </xf>
    <xf numFmtId="2" fontId="0" fillId="5" borderId="56" xfId="0" applyNumberFormat="1" applyFont="1" applyFill="1" applyBorder="1"/>
    <xf numFmtId="0" fontId="93" fillId="0" borderId="0" xfId="0" applyFont="1" applyAlignment="1">
      <alignment horizontal="left"/>
    </xf>
    <xf numFmtId="37" fontId="22" fillId="0" borderId="0" xfId="0" applyNumberFormat="1" applyFont="1"/>
    <xf numFmtId="43" fontId="22" fillId="0" borderId="0" xfId="463" applyFont="1"/>
    <xf numFmtId="0" fontId="127" fillId="36" borderId="57" xfId="0" applyFont="1" applyFill="1" applyBorder="1"/>
    <xf numFmtId="0" fontId="127" fillId="30" borderId="57" xfId="0" applyFont="1" applyFill="1" applyBorder="1"/>
    <xf numFmtId="37" fontId="127" fillId="30" borderId="57" xfId="0" applyNumberFormat="1" applyFont="1" applyFill="1" applyBorder="1" applyAlignment="1">
      <alignment horizontal="center" wrapText="1"/>
    </xf>
    <xf numFmtId="37" fontId="127" fillId="30" borderId="40" xfId="0" applyNumberFormat="1" applyFont="1" applyFill="1" applyBorder="1"/>
    <xf numFmtId="37" fontId="127" fillId="30" borderId="58" xfId="0" applyNumberFormat="1" applyFont="1" applyFill="1" applyBorder="1"/>
    <xf numFmtId="37" fontId="127" fillId="30" borderId="57" xfId="0" applyNumberFormat="1" applyFont="1" applyFill="1" applyBorder="1"/>
    <xf numFmtId="0" fontId="127" fillId="36" borderId="12" xfId="0" applyFont="1" applyFill="1" applyBorder="1" applyAlignment="1">
      <alignment horizontal="center"/>
    </xf>
    <xf numFmtId="0" fontId="127" fillId="30" borderId="3" xfId="0" applyFont="1" applyFill="1" applyBorder="1" applyAlignment="1">
      <alignment horizontal="center"/>
    </xf>
    <xf numFmtId="37" fontId="127" fillId="30" borderId="15" xfId="0" applyNumberFormat="1" applyFont="1" applyFill="1" applyBorder="1" applyAlignment="1">
      <alignment horizontal="center" wrapText="1"/>
    </xf>
    <xf numFmtId="37" fontId="127" fillId="30" borderId="12" xfId="0" applyNumberFormat="1" applyFont="1" applyFill="1" applyBorder="1" applyAlignment="1">
      <alignment horizontal="center"/>
    </xf>
    <xf numFmtId="0" fontId="127" fillId="36" borderId="3" xfId="0" applyFont="1" applyFill="1" applyBorder="1"/>
    <xf numFmtId="0" fontId="127" fillId="30" borderId="13" xfId="0" applyFont="1" applyFill="1" applyBorder="1" applyAlignment="1">
      <alignment horizontal="centerContinuous"/>
    </xf>
    <xf numFmtId="37" fontId="127" fillId="30" borderId="3" xfId="0" applyNumberFormat="1" applyFont="1" applyFill="1" applyBorder="1" applyAlignment="1">
      <alignment horizontal="center" wrapText="1"/>
    </xf>
    <xf numFmtId="37" fontId="127" fillId="30" borderId="56" xfId="0" applyNumberFormat="1" applyFont="1" applyFill="1" applyBorder="1" applyAlignment="1">
      <alignment horizontal="center"/>
    </xf>
    <xf numFmtId="37" fontId="127" fillId="30" borderId="67" xfId="0" applyNumberFormat="1" applyFont="1" applyFill="1" applyBorder="1" applyAlignment="1">
      <alignment horizontal="center"/>
    </xf>
    <xf numFmtId="37" fontId="127" fillId="30" borderId="3" xfId="0" applyNumberFormat="1" applyFont="1" applyFill="1" applyBorder="1"/>
    <xf numFmtId="4" fontId="5" fillId="5" borderId="10" xfId="628" applyNumberFormat="1" applyFont="1" applyFill="1" applyBorder="1"/>
    <xf numFmtId="4" fontId="5" fillId="5" borderId="3" xfId="628" applyNumberFormat="1" applyFont="1" applyFill="1" applyBorder="1"/>
    <xf numFmtId="0" fontId="73" fillId="0" borderId="56" xfId="0" applyFont="1" applyFill="1" applyBorder="1" applyAlignment="1">
      <alignment horizontal="right"/>
    </xf>
    <xf numFmtId="0" fontId="73" fillId="0" borderId="66" xfId="0" applyFont="1" applyBorder="1"/>
    <xf numFmtId="49" fontId="5" fillId="31" borderId="65" xfId="628" applyNumberFormat="1" applyFont="1" applyFill="1" applyBorder="1" applyProtection="1">
      <protection locked="0"/>
    </xf>
    <xf numFmtId="4" fontId="5" fillId="5" borderId="65" xfId="628" applyNumberFormat="1" applyFont="1" applyFill="1" applyBorder="1" applyProtection="1"/>
    <xf numFmtId="4" fontId="5" fillId="5" borderId="56" xfId="628" applyNumberFormat="1" applyFont="1" applyFill="1" applyBorder="1" applyProtection="1"/>
    <xf numFmtId="0" fontId="67" fillId="0" borderId="66" xfId="0" applyFont="1" applyFill="1" applyBorder="1"/>
    <xf numFmtId="0" fontId="5" fillId="0" borderId="56" xfId="0" applyFont="1" applyFill="1" applyBorder="1" applyAlignment="1">
      <alignment horizontal="right"/>
    </xf>
    <xf numFmtId="0" fontId="5" fillId="0" borderId="66" xfId="0" applyFont="1" applyBorder="1"/>
    <xf numFmtId="4" fontId="5" fillId="32" borderId="65" xfId="628" applyNumberFormat="1" applyFont="1" applyFill="1" applyBorder="1" applyProtection="1">
      <protection locked="0"/>
    </xf>
    <xf numFmtId="0" fontId="67" fillId="0" borderId="66" xfId="0" applyFont="1" applyBorder="1"/>
    <xf numFmtId="4" fontId="5" fillId="5" borderId="65" xfId="628" applyNumberFormat="1" applyFont="1" applyFill="1" applyBorder="1" applyProtection="1">
      <protection locked="0"/>
    </xf>
    <xf numFmtId="0" fontId="5" fillId="0" borderId="65" xfId="0" applyFont="1" applyBorder="1"/>
    <xf numFmtId="0" fontId="68" fillId="0" borderId="56" xfId="0" applyFont="1" applyFill="1" applyBorder="1" applyAlignment="1">
      <alignment horizontal="right"/>
    </xf>
    <xf numFmtId="0" fontId="68" fillId="0" borderId="66" xfId="0" applyFont="1" applyFill="1" applyBorder="1"/>
    <xf numFmtId="0" fontId="5" fillId="0" borderId="66" xfId="0" applyFont="1" applyFill="1" applyBorder="1"/>
    <xf numFmtId="0" fontId="5" fillId="0" borderId="65" xfId="0" applyFont="1" applyFill="1" applyBorder="1" applyAlignment="1">
      <alignment horizontal="right"/>
    </xf>
    <xf numFmtId="0" fontId="5" fillId="4" borderId="66" xfId="0" applyFont="1" applyFill="1" applyBorder="1"/>
    <xf numFmtId="0" fontId="68" fillId="0" borderId="56" xfId="0" quotePrefix="1" applyFont="1" applyFill="1" applyBorder="1" applyAlignment="1">
      <alignment horizontal="right"/>
    </xf>
    <xf numFmtId="4" fontId="5" fillId="31" borderId="65" xfId="628" applyNumberFormat="1" applyFont="1" applyFill="1" applyBorder="1" applyProtection="1">
      <protection locked="0"/>
    </xf>
    <xf numFmtId="0" fontId="5" fillId="0" borderId="56" xfId="0" quotePrefix="1" applyFont="1" applyFill="1" applyBorder="1" applyAlignment="1">
      <alignment horizontal="right"/>
    </xf>
    <xf numFmtId="0" fontId="67" fillId="0" borderId="56" xfId="0" applyFont="1" applyFill="1" applyBorder="1" applyAlignment="1">
      <alignment horizontal="right"/>
    </xf>
    <xf numFmtId="0" fontId="67" fillId="0" borderId="66" xfId="0" applyFont="1" applyBorder="1" applyAlignment="1">
      <alignment horizontal="left"/>
    </xf>
    <xf numFmtId="0" fontId="5" fillId="0" borderId="66" xfId="0" applyFont="1" applyBorder="1" applyAlignment="1">
      <alignment horizontal="left"/>
    </xf>
    <xf numFmtId="0" fontId="5" fillId="0" borderId="56" xfId="0" applyFont="1" applyBorder="1" applyAlignment="1">
      <alignment horizontal="right"/>
    </xf>
    <xf numFmtId="0" fontId="67" fillId="0" borderId="56" xfId="0" applyFont="1" applyBorder="1" applyAlignment="1">
      <alignment horizontal="right"/>
    </xf>
    <xf numFmtId="0" fontId="5" fillId="0" borderId="65" xfId="0" applyFont="1" applyBorder="1" applyAlignment="1">
      <alignment wrapText="1"/>
    </xf>
    <xf numFmtId="0" fontId="5" fillId="0" borderId="65" xfId="0" applyFont="1" applyBorder="1" applyAlignment="1">
      <alignment wrapText="1" shrinkToFit="1"/>
    </xf>
    <xf numFmtId="0" fontId="73" fillId="0" borderId="56" xfId="0" applyFont="1" applyBorder="1" applyAlignment="1">
      <alignment horizontal="right"/>
    </xf>
    <xf numFmtId="0" fontId="67" fillId="0" borderId="56" xfId="0" quotePrefix="1" applyFont="1" applyBorder="1" applyAlignment="1">
      <alignment horizontal="right"/>
    </xf>
    <xf numFmtId="0" fontId="73" fillId="0" borderId="66" xfId="0" applyFont="1" applyFill="1" applyBorder="1"/>
    <xf numFmtId="0" fontId="73" fillId="0" borderId="56" xfId="0" quotePrefix="1" applyFont="1" applyBorder="1" applyAlignment="1">
      <alignment horizontal="right"/>
    </xf>
    <xf numFmtId="0" fontId="5" fillId="0" borderId="56" xfId="0" applyFont="1" applyBorder="1"/>
    <xf numFmtId="0" fontId="73" fillId="0" borderId="56" xfId="0" applyFont="1" applyBorder="1"/>
    <xf numFmtId="0" fontId="5" fillId="0" borderId="56" xfId="0" quotePrefix="1" applyFont="1" applyBorder="1" applyAlignment="1">
      <alignment horizontal="right"/>
    </xf>
    <xf numFmtId="0" fontId="68" fillId="0" borderId="56" xfId="0" applyFont="1" applyBorder="1" applyAlignment="1">
      <alignment horizontal="right"/>
    </xf>
    <xf numFmtId="0" fontId="68" fillId="0" borderId="66" xfId="0" applyFont="1" applyBorder="1"/>
    <xf numFmtId="49" fontId="5" fillId="31" borderId="10" xfId="628" applyNumberFormat="1" applyFont="1" applyFill="1" applyBorder="1" applyProtection="1">
      <protection locked="0"/>
    </xf>
    <xf numFmtId="4" fontId="5" fillId="32" borderId="10" xfId="628" applyNumberFormat="1" applyFont="1" applyFill="1" applyBorder="1" applyProtection="1">
      <protection locked="0"/>
    </xf>
    <xf numFmtId="167" fontId="22" fillId="0" borderId="0" xfId="0" applyNumberFormat="1" applyFont="1"/>
    <xf numFmtId="0" fontId="5" fillId="0" borderId="0" xfId="0" applyFont="1" applyBorder="1" applyAlignment="1">
      <alignment horizontal="right"/>
    </xf>
    <xf numFmtId="0" fontId="5" fillId="0" borderId="0" xfId="0" applyFont="1" applyBorder="1"/>
    <xf numFmtId="37" fontId="5" fillId="0" borderId="0" xfId="0" applyNumberFormat="1" applyFont="1" applyBorder="1"/>
    <xf numFmtId="37" fontId="127" fillId="30" borderId="42" xfId="0" applyNumberFormat="1" applyFont="1" applyFill="1" applyBorder="1"/>
    <xf numFmtId="37" fontId="127" fillId="30" borderId="10" xfId="0" applyNumberFormat="1" applyFont="1" applyFill="1" applyBorder="1" applyAlignment="1">
      <alignment horizontal="centerContinuous"/>
    </xf>
    <xf numFmtId="37" fontId="127" fillId="30" borderId="7" xfId="0" applyNumberFormat="1" applyFont="1" applyFill="1" applyBorder="1" applyAlignment="1">
      <alignment horizontal="centerContinuous"/>
    </xf>
    <xf numFmtId="37" fontId="127" fillId="30" borderId="0" xfId="0" applyNumberFormat="1" applyFont="1" applyFill="1" applyBorder="1" applyAlignment="1">
      <alignment horizontal="centerContinuous"/>
    </xf>
    <xf numFmtId="37" fontId="127" fillId="30" borderId="15" xfId="0" applyNumberFormat="1" applyFont="1" applyFill="1" applyBorder="1" applyAlignment="1">
      <alignment horizontal="centerContinuous"/>
    </xf>
    <xf numFmtId="37" fontId="127" fillId="30" borderId="15" xfId="0" applyNumberFormat="1" applyFont="1" applyFill="1" applyBorder="1" applyAlignment="1">
      <alignment horizontal="center"/>
    </xf>
    <xf numFmtId="37" fontId="127" fillId="30" borderId="7" xfId="0" applyNumberFormat="1" applyFont="1" applyFill="1" applyBorder="1"/>
    <xf numFmtId="0" fontId="73" fillId="0" borderId="56" xfId="0" applyFont="1" applyFill="1" applyBorder="1"/>
    <xf numFmtId="0" fontId="67" fillId="0" borderId="56" xfId="0" applyFont="1" applyBorder="1"/>
    <xf numFmtId="0" fontId="5" fillId="0" borderId="56" xfId="0" applyFont="1" applyFill="1" applyBorder="1"/>
    <xf numFmtId="0" fontId="67" fillId="0" borderId="56" xfId="0" applyFont="1" applyFill="1" applyBorder="1"/>
    <xf numFmtId="0" fontId="73" fillId="0" borderId="0" xfId="0" applyFont="1"/>
    <xf numFmtId="0" fontId="67" fillId="0" borderId="56" xfId="0" applyFont="1" applyFill="1" applyBorder="1" applyAlignment="1">
      <alignment horizontal="justify"/>
    </xf>
    <xf numFmtId="0" fontId="68" fillId="0" borderId="56" xfId="0" applyFont="1" applyFill="1" applyBorder="1" applyAlignment="1"/>
    <xf numFmtId="4" fontId="5" fillId="32" borderId="56" xfId="628" applyNumberFormat="1" applyFont="1" applyFill="1" applyBorder="1" applyProtection="1">
      <protection locked="0"/>
    </xf>
    <xf numFmtId="0" fontId="5" fillId="0" borderId="56" xfId="0" applyFont="1" applyFill="1" applyBorder="1" applyAlignment="1"/>
    <xf numFmtId="0" fontId="68" fillId="0" borderId="56" xfId="0" applyFont="1" applyBorder="1"/>
    <xf numFmtId="0" fontId="5" fillId="0" borderId="67" xfId="0" applyFont="1" applyFill="1" applyBorder="1"/>
    <xf numFmtId="37" fontId="22" fillId="0" borderId="0" xfId="0" applyNumberFormat="1" applyFont="1" applyFill="1"/>
    <xf numFmtId="4" fontId="22" fillId="0" borderId="0" xfId="463" applyNumberFormat="1" applyFont="1"/>
    <xf numFmtId="37" fontId="5" fillId="0" borderId="0" xfId="0" applyNumberFormat="1" applyFont="1"/>
    <xf numFmtId="39" fontId="22" fillId="0" borderId="0" xfId="0" applyNumberFormat="1" applyFont="1"/>
    <xf numFmtId="176" fontId="22" fillId="0" borderId="0" xfId="0" applyNumberFormat="1" applyFont="1"/>
    <xf numFmtId="4" fontId="22" fillId="0" borderId="0" xfId="0" applyNumberFormat="1" applyFont="1"/>
    <xf numFmtId="0" fontId="127" fillId="36" borderId="57" xfId="0" applyFont="1" applyFill="1" applyBorder="1" applyAlignment="1">
      <alignment horizontal="center"/>
    </xf>
    <xf numFmtId="37" fontId="127" fillId="30" borderId="66" xfId="0" applyNumberFormat="1" applyFont="1" applyFill="1" applyBorder="1" applyAlignment="1">
      <alignment horizontal="center"/>
    </xf>
    <xf numFmtId="0" fontId="127" fillId="36" borderId="13" xfId="0" applyFont="1" applyFill="1" applyBorder="1" applyAlignment="1">
      <alignment horizontal="centerContinuous"/>
    </xf>
    <xf numFmtId="37" fontId="127" fillId="30" borderId="13" xfId="0" applyNumberFormat="1" applyFont="1" applyFill="1" applyBorder="1" applyAlignment="1">
      <alignment horizontal="center"/>
    </xf>
    <xf numFmtId="0" fontId="73" fillId="0" borderId="0" xfId="0" applyFont="1" applyFill="1"/>
    <xf numFmtId="0" fontId="73" fillId="0" borderId="12" xfId="0" applyFont="1" applyFill="1" applyBorder="1"/>
    <xf numFmtId="4" fontId="5" fillId="5" borderId="9" xfId="628" applyNumberFormat="1" applyFont="1" applyFill="1" applyBorder="1" applyProtection="1"/>
    <xf numFmtId="4" fontId="5" fillId="5" borderId="12" xfId="628" applyNumberFormat="1" applyFont="1" applyFill="1" applyBorder="1" applyProtection="1"/>
    <xf numFmtId="0" fontId="68" fillId="0" borderId="0" xfId="0" applyFont="1" applyFill="1"/>
    <xf numFmtId="0" fontId="68" fillId="0" borderId="12" xfId="0" applyFont="1" applyFill="1" applyBorder="1"/>
    <xf numFmtId="0" fontId="5" fillId="0" borderId="0" xfId="0" applyFont="1" applyFill="1"/>
    <xf numFmtId="0" fontId="5" fillId="0" borderId="12" xfId="0" applyFont="1" applyFill="1" applyBorder="1"/>
    <xf numFmtId="4" fontId="5" fillId="32" borderId="12" xfId="628" applyNumberFormat="1" applyFont="1" applyFill="1" applyBorder="1" applyProtection="1">
      <protection locked="0"/>
    </xf>
    <xf numFmtId="4" fontId="5" fillId="5" borderId="12" xfId="628" applyNumberFormat="1" applyFont="1" applyFill="1" applyBorder="1"/>
    <xf numFmtId="0" fontId="73" fillId="0" borderId="3" xfId="0" applyFont="1" applyFill="1" applyBorder="1"/>
    <xf numFmtId="0" fontId="73" fillId="0" borderId="56" xfId="0" applyFont="1" applyFill="1" applyBorder="1" applyAlignment="1">
      <alignment horizontal="center"/>
    </xf>
    <xf numFmtId="4" fontId="73" fillId="5" borderId="65" xfId="628" applyNumberFormat="1" applyFont="1" applyFill="1" applyBorder="1" applyProtection="1"/>
    <xf numFmtId="4" fontId="73" fillId="5" borderId="56" xfId="628" applyNumberFormat="1" applyFont="1" applyFill="1" applyBorder="1" applyProtection="1"/>
    <xf numFmtId="0" fontId="73" fillId="0" borderId="57" xfId="0" applyFont="1" applyFill="1" applyBorder="1"/>
    <xf numFmtId="173" fontId="5" fillId="0" borderId="9" xfId="628" applyNumberFormat="1" applyFont="1" applyFill="1" applyBorder="1"/>
    <xf numFmtId="4" fontId="5" fillId="0" borderId="12" xfId="628" applyNumberFormat="1" applyFont="1" applyFill="1" applyBorder="1"/>
    <xf numFmtId="4" fontId="73" fillId="32" borderId="12" xfId="628" applyNumberFormat="1" applyFont="1" applyFill="1" applyBorder="1" applyProtection="1">
      <protection locked="0"/>
    </xf>
    <xf numFmtId="37" fontId="86" fillId="0" borderId="0" xfId="0" applyNumberFormat="1" applyFont="1"/>
    <xf numFmtId="0" fontId="127" fillId="36" borderId="57" xfId="0" applyFont="1" applyFill="1" applyBorder="1" applyAlignment="1">
      <alignment horizontal="center" vertical="center"/>
    </xf>
    <xf numFmtId="0" fontId="127" fillId="36" borderId="42" xfId="0" applyFont="1" applyFill="1" applyBorder="1" applyAlignment="1">
      <alignment horizontal="center"/>
    </xf>
    <xf numFmtId="37" fontId="127" fillId="30" borderId="57" xfId="0" applyNumberFormat="1" applyFont="1" applyFill="1" applyBorder="1" applyAlignment="1">
      <alignment horizontal="center"/>
    </xf>
    <xf numFmtId="37" fontId="127" fillId="30" borderId="65" xfId="0" applyNumberFormat="1" applyFont="1" applyFill="1" applyBorder="1" applyAlignment="1">
      <alignment horizontal="center"/>
    </xf>
    <xf numFmtId="37" fontId="127" fillId="30" borderId="67" xfId="0" applyNumberFormat="1" applyFont="1" applyFill="1" applyBorder="1"/>
    <xf numFmtId="0" fontId="127" fillId="36" borderId="9" xfId="0" applyFont="1" applyFill="1" applyBorder="1" applyAlignment="1">
      <alignment horizontal="center" vertical="center"/>
    </xf>
    <xf numFmtId="0" fontId="127" fillId="36" borderId="9" xfId="0" applyFont="1" applyFill="1" applyBorder="1" applyAlignment="1">
      <alignment horizontal="center"/>
    </xf>
    <xf numFmtId="37" fontId="127" fillId="30" borderId="58" xfId="0" applyNumberFormat="1" applyFont="1" applyFill="1" applyBorder="1" applyAlignment="1">
      <alignment horizontal="center"/>
    </xf>
    <xf numFmtId="37" fontId="127" fillId="30" borderId="66" xfId="0" applyNumberFormat="1" applyFont="1" applyFill="1" applyBorder="1"/>
    <xf numFmtId="0" fontId="127" fillId="36" borderId="3" xfId="0" applyFont="1" applyFill="1" applyBorder="1" applyAlignment="1">
      <alignment horizontal="center" vertical="center"/>
    </xf>
    <xf numFmtId="37" fontId="127" fillId="30" borderId="3" xfId="0" applyNumberFormat="1" applyFont="1" applyFill="1" applyBorder="1" applyAlignment="1">
      <alignment horizontal="center"/>
    </xf>
    <xf numFmtId="37" fontId="127" fillId="30" borderId="7" xfId="0" applyNumberFormat="1" applyFont="1" applyFill="1" applyBorder="1" applyAlignment="1">
      <alignment horizontal="center"/>
    </xf>
    <xf numFmtId="0" fontId="73" fillId="0" borderId="42" xfId="0" applyFont="1" applyFill="1" applyBorder="1"/>
    <xf numFmtId="37" fontId="5" fillId="0" borderId="9" xfId="628" applyNumberFormat="1" applyFont="1" applyFill="1" applyBorder="1"/>
    <xf numFmtId="37" fontId="5" fillId="0" borderId="57" xfId="628" applyNumberFormat="1" applyFont="1" applyFill="1" applyBorder="1"/>
    <xf numFmtId="37" fontId="5" fillId="0" borderId="40" xfId="628" applyNumberFormat="1" applyFont="1" applyFill="1" applyBorder="1"/>
    <xf numFmtId="0" fontId="128" fillId="0" borderId="9" xfId="0" applyFont="1" applyFill="1" applyBorder="1"/>
    <xf numFmtId="0" fontId="127" fillId="0" borderId="12" xfId="0" applyFont="1" applyFill="1" applyBorder="1"/>
    <xf numFmtId="176" fontId="5" fillId="5" borderId="9" xfId="628" applyNumberFormat="1" applyFont="1" applyFill="1" applyBorder="1"/>
    <xf numFmtId="176" fontId="5" fillId="5" borderId="0" xfId="628" applyNumberFormat="1" applyFont="1" applyFill="1" applyBorder="1"/>
    <xf numFmtId="176" fontId="5" fillId="5" borderId="15" xfId="628" applyNumberFormat="1" applyFont="1" applyFill="1" applyBorder="1"/>
    <xf numFmtId="176" fontId="5" fillId="6" borderId="9" xfId="628" applyNumberFormat="1" applyFont="1" applyFill="1" applyBorder="1" applyProtection="1">
      <protection locked="0"/>
    </xf>
    <xf numFmtId="176" fontId="5" fillId="45" borderId="9" xfId="628" applyNumberFormat="1" applyFont="1" applyFill="1" applyBorder="1"/>
    <xf numFmtId="176" fontId="5" fillId="6" borderId="0" xfId="628" applyNumberFormat="1" applyFont="1" applyFill="1" applyBorder="1" applyProtection="1">
      <protection locked="0"/>
    </xf>
    <xf numFmtId="176" fontId="5" fillId="6" borderId="0" xfId="628" applyNumberFormat="1" applyFont="1" applyFill="1" applyBorder="1"/>
    <xf numFmtId="176" fontId="5" fillId="5" borderId="12" xfId="628" applyNumberFormat="1" applyFont="1" applyFill="1" applyBorder="1"/>
    <xf numFmtId="0" fontId="127" fillId="0" borderId="9" xfId="0" applyFont="1" applyFill="1" applyBorder="1"/>
    <xf numFmtId="176" fontId="5" fillId="45" borderId="0" xfId="628" applyNumberFormat="1" applyFont="1" applyFill="1" applyBorder="1"/>
    <xf numFmtId="176" fontId="5" fillId="45" borderId="15" xfId="628" applyNumberFormat="1" applyFont="1" applyFill="1" applyBorder="1"/>
    <xf numFmtId="0" fontId="5" fillId="0" borderId="3" xfId="0" applyFont="1" applyFill="1" applyBorder="1"/>
    <xf numFmtId="176" fontId="5" fillId="6" borderId="10" xfId="628" applyNumberFormat="1" applyFont="1" applyFill="1" applyBorder="1" applyProtection="1">
      <protection locked="0"/>
    </xf>
    <xf numFmtId="176" fontId="5" fillId="6" borderId="13" xfId="628" applyNumberFormat="1" applyFont="1" applyFill="1" applyBorder="1" applyProtection="1">
      <protection locked="0"/>
    </xf>
    <xf numFmtId="176" fontId="5" fillId="6" borderId="13" xfId="628" applyNumberFormat="1" applyFont="1" applyFill="1" applyBorder="1"/>
    <xf numFmtId="176" fontId="5" fillId="5" borderId="3" xfId="628" applyNumberFormat="1" applyFont="1" applyFill="1" applyBorder="1"/>
    <xf numFmtId="0" fontId="127" fillId="36" borderId="67" xfId="0" applyFont="1" applyFill="1" applyBorder="1" applyAlignment="1">
      <alignment horizontal="center"/>
    </xf>
    <xf numFmtId="0" fontId="127" fillId="36" borderId="0" xfId="0" applyFont="1" applyFill="1" applyBorder="1" applyAlignment="1">
      <alignment horizontal="center"/>
    </xf>
    <xf numFmtId="37" fontId="127" fillId="30" borderId="10" xfId="0" applyNumberFormat="1" applyFont="1" applyFill="1" applyBorder="1" applyAlignment="1">
      <alignment horizontal="center"/>
    </xf>
    <xf numFmtId="176" fontId="5" fillId="5" borderId="42" xfId="628" applyNumberFormat="1" applyFont="1" applyFill="1" applyBorder="1" applyProtection="1"/>
    <xf numFmtId="176" fontId="5" fillId="5" borderId="58" xfId="628" applyNumberFormat="1" applyFont="1" applyFill="1" applyBorder="1" applyProtection="1"/>
    <xf numFmtId="176" fontId="5" fillId="5" borderId="58" xfId="628" applyNumberFormat="1" applyFont="1" applyFill="1" applyBorder="1"/>
    <xf numFmtId="176" fontId="5" fillId="5" borderId="9" xfId="628" applyNumberFormat="1" applyFont="1" applyFill="1" applyBorder="1" applyProtection="1"/>
    <xf numFmtId="176" fontId="5" fillId="5" borderId="15" xfId="628" applyNumberFormat="1" applyFont="1" applyFill="1" applyBorder="1" applyProtection="1"/>
    <xf numFmtId="176" fontId="5" fillId="6" borderId="15" xfId="628" applyNumberFormat="1" applyFont="1" applyFill="1" applyBorder="1" applyProtection="1">
      <protection locked="0"/>
    </xf>
    <xf numFmtId="176" fontId="5" fillId="32" borderId="15" xfId="628" applyNumberFormat="1" applyFont="1" applyFill="1" applyBorder="1" applyProtection="1">
      <protection locked="0"/>
    </xf>
    <xf numFmtId="176" fontId="5" fillId="32" borderId="9" xfId="628" applyNumberFormat="1" applyFont="1" applyFill="1" applyBorder="1" applyProtection="1">
      <protection locked="0"/>
    </xf>
    <xf numFmtId="176" fontId="5" fillId="32" borderId="10" xfId="628" applyNumberFormat="1" applyFont="1" applyFill="1" applyBorder="1" applyProtection="1">
      <protection locked="0"/>
    </xf>
    <xf numFmtId="176" fontId="5" fillId="32" borderId="7" xfId="628" applyNumberFormat="1" applyFont="1" applyFill="1" applyBorder="1" applyProtection="1">
      <protection locked="0"/>
    </xf>
    <xf numFmtId="176" fontId="5" fillId="5" borderId="7" xfId="628" applyNumberFormat="1" applyFont="1" applyFill="1" applyBorder="1"/>
    <xf numFmtId="176" fontId="5" fillId="5" borderId="3" xfId="628" applyNumberFormat="1" applyFont="1" applyFill="1" applyBorder="1" applyProtection="1"/>
    <xf numFmtId="176" fontId="5" fillId="5" borderId="10" xfId="628" applyNumberFormat="1" applyFont="1" applyFill="1" applyBorder="1" applyProtection="1"/>
    <xf numFmtId="176" fontId="5" fillId="5" borderId="56" xfId="628" applyNumberFormat="1" applyFont="1" applyFill="1" applyBorder="1" applyProtection="1"/>
    <xf numFmtId="176" fontId="5" fillId="5" borderId="7" xfId="628" applyNumberFormat="1" applyFont="1" applyFill="1" applyBorder="1" applyProtection="1"/>
    <xf numFmtId="0" fontId="73" fillId="30" borderId="56" xfId="0" applyFont="1" applyFill="1" applyBorder="1" applyAlignment="1">
      <alignment horizontal="left"/>
    </xf>
    <xf numFmtId="37" fontId="5" fillId="30" borderId="57" xfId="0" applyNumberFormat="1" applyFont="1" applyFill="1" applyBorder="1"/>
    <xf numFmtId="0" fontId="127" fillId="30" borderId="56" xfId="0" applyFont="1" applyFill="1" applyBorder="1" applyAlignment="1">
      <alignment horizontal="centerContinuous"/>
    </xf>
    <xf numFmtId="37" fontId="73" fillId="30" borderId="10" xfId="0" applyNumberFormat="1" applyFont="1" applyFill="1" applyBorder="1" applyAlignment="1">
      <alignment horizontal="center"/>
    </xf>
    <xf numFmtId="37" fontId="73" fillId="30" borderId="3" xfId="0" applyNumberFormat="1" applyFont="1" applyFill="1" applyBorder="1" applyAlignment="1">
      <alignment horizontal="center"/>
    </xf>
    <xf numFmtId="37" fontId="73" fillId="30" borderId="7" xfId="0" applyNumberFormat="1" applyFont="1" applyFill="1" applyBorder="1" applyAlignment="1">
      <alignment horizontal="center"/>
    </xf>
    <xf numFmtId="0" fontId="5" fillId="0" borderId="12" xfId="0" applyFont="1" applyBorder="1"/>
    <xf numFmtId="176" fontId="5" fillId="6" borderId="0" xfId="628" applyNumberFormat="1" applyFont="1" applyFill="1" applyProtection="1">
      <protection locked="0"/>
    </xf>
    <xf numFmtId="176" fontId="5" fillId="5" borderId="15" xfId="0" applyNumberFormat="1" applyFont="1" applyFill="1" applyBorder="1"/>
    <xf numFmtId="176" fontId="73" fillId="6" borderId="0" xfId="628" applyNumberFormat="1" applyFont="1" applyFill="1" applyBorder="1" applyProtection="1">
      <protection locked="0"/>
    </xf>
    <xf numFmtId="176" fontId="73" fillId="6" borderId="15" xfId="628" applyNumberFormat="1" applyFont="1" applyFill="1" applyBorder="1" applyProtection="1">
      <protection locked="0"/>
    </xf>
    <xf numFmtId="176" fontId="5" fillId="5" borderId="56" xfId="628" applyNumberFormat="1" applyFont="1" applyFill="1" applyBorder="1"/>
    <xf numFmtId="0" fontId="73" fillId="30" borderId="57" xfId="0" applyFont="1" applyFill="1" applyBorder="1"/>
    <xf numFmtId="0" fontId="73" fillId="30" borderId="42" xfId="0" applyFont="1" applyFill="1" applyBorder="1" applyAlignment="1">
      <alignment horizontal="center"/>
    </xf>
    <xf numFmtId="0" fontId="73" fillId="30" borderId="65" xfId="0" applyFont="1" applyFill="1" applyBorder="1"/>
    <xf numFmtId="170" fontId="73" fillId="30" borderId="66" xfId="0" applyNumberFormat="1" applyFont="1" applyFill="1" applyBorder="1"/>
    <xf numFmtId="0" fontId="73" fillId="30" borderId="66" xfId="0" applyFont="1" applyFill="1" applyBorder="1"/>
    <xf numFmtId="0" fontId="73" fillId="30" borderId="67" xfId="0" applyFont="1" applyFill="1" applyBorder="1"/>
    <xf numFmtId="0" fontId="73" fillId="30" borderId="66" xfId="0" applyFont="1" applyFill="1" applyBorder="1" applyAlignment="1">
      <alignment horizontal="left"/>
    </xf>
    <xf numFmtId="0" fontId="73" fillId="30" borderId="12" xfId="0" applyFont="1" applyFill="1" applyBorder="1" applyAlignment="1">
      <alignment horizontal="center"/>
    </xf>
    <xf numFmtId="0" fontId="73" fillId="30" borderId="10" xfId="0" applyFont="1" applyFill="1" applyBorder="1" applyAlignment="1">
      <alignment horizontal="center"/>
    </xf>
    <xf numFmtId="0" fontId="73" fillId="30" borderId="10" xfId="0" applyFont="1" applyFill="1" applyBorder="1"/>
    <xf numFmtId="0" fontId="73" fillId="30" borderId="13" xfId="0" applyFont="1" applyFill="1" applyBorder="1"/>
    <xf numFmtId="0" fontId="73" fillId="30" borderId="7" xfId="0" applyFont="1" applyFill="1" applyBorder="1"/>
    <xf numFmtId="16" fontId="73" fillId="30" borderId="10" xfId="0" quotePrefix="1" applyNumberFormat="1" applyFont="1" applyFill="1" applyBorder="1"/>
    <xf numFmtId="0" fontId="73" fillId="30" borderId="10" xfId="0" quotePrefix="1" applyFont="1" applyFill="1" applyBorder="1"/>
    <xf numFmtId="0" fontId="73" fillId="30" borderId="66" xfId="0" applyFont="1" applyFill="1" applyBorder="1" applyAlignment="1">
      <alignment horizontal="center"/>
    </xf>
    <xf numFmtId="0" fontId="73" fillId="30" borderId="3" xfId="0" applyFont="1" applyFill="1" applyBorder="1"/>
    <xf numFmtId="0" fontId="73" fillId="30" borderId="65" xfId="0" applyFont="1" applyFill="1" applyBorder="1" applyAlignment="1"/>
    <xf numFmtId="0" fontId="73" fillId="30" borderId="65" xfId="0" applyFont="1" applyFill="1" applyBorder="1" applyAlignment="1">
      <alignment horizontal="center"/>
    </xf>
    <xf numFmtId="0" fontId="5" fillId="0" borderId="57" xfId="0" applyFont="1" applyBorder="1"/>
    <xf numFmtId="4" fontId="5" fillId="6" borderId="42" xfId="628" applyNumberFormat="1" applyFont="1" applyFill="1" applyBorder="1" applyProtection="1">
      <protection locked="0"/>
    </xf>
    <xf numFmtId="4" fontId="5" fillId="6" borderId="40" xfId="628" applyNumberFormat="1" applyFont="1" applyFill="1" applyBorder="1" applyProtection="1">
      <protection locked="0"/>
    </xf>
    <xf numFmtId="4" fontId="5" fillId="6" borderId="40" xfId="628" applyNumberFormat="1" applyFont="1" applyFill="1" applyBorder="1"/>
    <xf numFmtId="4" fontId="5" fillId="6" borderId="58" xfId="628" applyNumberFormat="1" applyFont="1" applyFill="1" applyBorder="1"/>
    <xf numFmtId="4" fontId="5" fillId="6" borderId="42" xfId="628" applyNumberFormat="1" applyFont="1" applyFill="1" applyBorder="1"/>
    <xf numFmtId="4" fontId="5" fillId="5" borderId="42" xfId="628" applyNumberFormat="1" applyFont="1" applyFill="1" applyBorder="1"/>
    <xf numFmtId="4" fontId="5" fillId="5" borderId="40" xfId="628" applyNumberFormat="1" applyFont="1" applyFill="1" applyBorder="1"/>
    <xf numFmtId="4" fontId="5" fillId="5" borderId="58" xfId="628" applyNumberFormat="1" applyFont="1" applyFill="1" applyBorder="1"/>
    <xf numFmtId="4" fontId="5" fillId="6" borderId="9" xfId="628" applyNumberFormat="1" applyFont="1" applyFill="1" applyBorder="1" applyProtection="1">
      <protection locked="0"/>
    </xf>
    <xf numFmtId="4" fontId="5" fillId="6" borderId="0" xfId="628" applyNumberFormat="1" applyFont="1" applyFill="1" applyBorder="1" applyProtection="1">
      <protection locked="0"/>
    </xf>
    <xf numFmtId="4" fontId="5" fillId="6" borderId="0" xfId="628" applyNumberFormat="1" applyFont="1" applyFill="1" applyBorder="1"/>
    <xf numFmtId="4" fontId="5" fillId="6" borderId="15" xfId="628" applyNumberFormat="1" applyFont="1" applyFill="1" applyBorder="1"/>
    <xf numFmtId="4" fontId="5" fillId="6" borderId="9" xfId="628" applyNumberFormat="1" applyFont="1" applyFill="1" applyBorder="1"/>
    <xf numFmtId="4" fontId="5" fillId="5" borderId="9" xfId="628" applyNumberFormat="1" applyFont="1" applyFill="1" applyBorder="1"/>
    <xf numFmtId="4" fontId="5" fillId="5" borderId="0" xfId="628" applyNumberFormat="1" applyFont="1" applyFill="1" applyBorder="1"/>
    <xf numFmtId="4" fontId="5" fillId="5" borderId="15" xfId="628" applyNumberFormat="1" applyFont="1" applyFill="1" applyBorder="1"/>
    <xf numFmtId="0" fontId="5" fillId="0" borderId="3" xfId="0" applyFont="1" applyBorder="1"/>
    <xf numFmtId="0" fontId="5" fillId="0" borderId="3" xfId="0" applyFont="1" applyBorder="1" applyAlignment="1">
      <alignment horizontal="left"/>
    </xf>
    <xf numFmtId="4" fontId="5" fillId="6" borderId="10" xfId="628" applyNumberFormat="1" applyFont="1" applyFill="1" applyBorder="1" applyProtection="1">
      <protection locked="0"/>
    </xf>
    <xf numFmtId="4" fontId="5" fillId="6" borderId="13" xfId="628" applyNumberFormat="1" applyFont="1" applyFill="1" applyBorder="1" applyProtection="1">
      <protection locked="0"/>
    </xf>
    <xf numFmtId="4" fontId="5" fillId="6" borderId="13" xfId="628" applyNumberFormat="1" applyFont="1" applyFill="1" applyBorder="1"/>
    <xf numFmtId="4" fontId="5" fillId="6" borderId="7" xfId="628" applyNumberFormat="1" applyFont="1" applyFill="1" applyBorder="1"/>
    <xf numFmtId="4" fontId="5" fillId="6" borderId="10" xfId="628" applyNumberFormat="1" applyFont="1" applyFill="1" applyBorder="1"/>
    <xf numFmtId="4" fontId="5" fillId="5" borderId="13" xfId="628" applyNumberFormat="1" applyFont="1" applyFill="1" applyBorder="1"/>
    <xf numFmtId="4" fontId="5" fillId="5" borderId="7" xfId="628" applyNumberFormat="1" applyFont="1" applyFill="1" applyBorder="1"/>
    <xf numFmtId="170" fontId="5" fillId="0" borderId="0" xfId="0" applyNumberFormat="1" applyFont="1" applyBorder="1"/>
    <xf numFmtId="37" fontId="22" fillId="0" borderId="0" xfId="0" applyNumberFormat="1" applyFont="1" applyAlignment="1">
      <alignment horizontal="left"/>
    </xf>
    <xf numFmtId="37" fontId="9" fillId="0" borderId="0" xfId="0" applyNumberFormat="1" applyFont="1"/>
    <xf numFmtId="37" fontId="73" fillId="30" borderId="57" xfId="0" applyNumberFormat="1" applyFont="1" applyFill="1" applyBorder="1" applyAlignment="1"/>
    <xf numFmtId="37" fontId="73" fillId="30" borderId="65" xfId="0" applyNumberFormat="1" applyFont="1" applyFill="1" applyBorder="1" applyAlignment="1"/>
    <xf numFmtId="37" fontId="73" fillId="30" borderId="66" xfId="0" applyNumberFormat="1" applyFont="1" applyFill="1" applyBorder="1"/>
    <xf numFmtId="37" fontId="73" fillId="30" borderId="66" xfId="0" applyNumberFormat="1" applyFont="1" applyFill="1" applyBorder="1" applyAlignment="1">
      <alignment horizontal="center"/>
    </xf>
    <xf numFmtId="37" fontId="73" fillId="30" borderId="56" xfId="0" applyNumberFormat="1" applyFont="1" applyFill="1" applyBorder="1"/>
    <xf numFmtId="0" fontId="73" fillId="30" borderId="42" xfId="0" applyFont="1" applyFill="1" applyBorder="1"/>
    <xf numFmtId="37" fontId="73" fillId="30" borderId="12" xfId="0" applyNumberFormat="1" applyFont="1" applyFill="1" applyBorder="1"/>
    <xf numFmtId="37" fontId="73" fillId="30" borderId="15" xfId="0" applyNumberFormat="1" applyFont="1" applyFill="1" applyBorder="1"/>
    <xf numFmtId="37" fontId="73" fillId="30" borderId="13" xfId="0" applyNumberFormat="1" applyFont="1" applyFill="1" applyBorder="1" applyAlignment="1">
      <alignment horizontal="center"/>
    </xf>
    <xf numFmtId="37" fontId="73" fillId="30" borderId="13" xfId="0" applyNumberFormat="1" applyFont="1" applyFill="1" applyBorder="1"/>
    <xf numFmtId="37" fontId="73" fillId="30" borderId="65" xfId="0" applyNumberFormat="1" applyFont="1" applyFill="1" applyBorder="1" applyAlignment="1">
      <alignment horizontal="center"/>
    </xf>
    <xf numFmtId="49" fontId="5" fillId="46" borderId="12" xfId="0" applyNumberFormat="1" applyFont="1" applyFill="1" applyBorder="1"/>
    <xf numFmtId="4" fontId="5" fillId="47" borderId="57" xfId="628" applyNumberFormat="1" applyFont="1" applyFill="1" applyBorder="1" applyProtection="1"/>
    <xf numFmtId="4" fontId="5" fillId="6" borderId="12" xfId="628" applyNumberFormat="1" applyFont="1" applyFill="1" applyBorder="1"/>
    <xf numFmtId="4" fontId="5" fillId="6" borderId="0" xfId="628" applyNumberFormat="1" applyFont="1" applyFill="1" applyProtection="1">
      <protection locked="0"/>
    </xf>
    <xf numFmtId="4" fontId="5" fillId="6" borderId="0" xfId="628" applyNumberFormat="1" applyFont="1" applyFill="1" applyBorder="1" applyAlignment="1" applyProtection="1">
      <alignment horizontal="right"/>
      <protection locked="0"/>
    </xf>
    <xf numFmtId="4" fontId="5" fillId="6" borderId="12" xfId="0" applyNumberFormat="1" applyFont="1" applyFill="1" applyBorder="1"/>
    <xf numFmtId="4" fontId="5" fillId="32" borderId="0" xfId="628" applyNumberFormat="1" applyFont="1" applyFill="1" applyBorder="1" applyProtection="1">
      <protection locked="0"/>
    </xf>
    <xf numFmtId="4" fontId="5" fillId="32" borderId="12" xfId="0" applyNumberFormat="1" applyFont="1" applyFill="1" applyBorder="1" applyProtection="1">
      <protection locked="0"/>
    </xf>
    <xf numFmtId="49" fontId="5" fillId="46" borderId="12" xfId="0" applyNumberFormat="1" applyFont="1" applyFill="1" applyBorder="1" applyProtection="1">
      <protection locked="0"/>
    </xf>
    <xf numFmtId="0" fontId="127" fillId="30" borderId="56" xfId="0" applyFont="1" applyFill="1" applyBorder="1" applyAlignment="1">
      <alignment horizontal="center"/>
    </xf>
    <xf numFmtId="37" fontId="127" fillId="30" borderId="57" xfId="0" applyNumberFormat="1" applyFont="1" applyFill="1" applyBorder="1" applyAlignment="1"/>
    <xf numFmtId="37" fontId="127" fillId="30" borderId="65" xfId="0" applyNumberFormat="1" applyFont="1" applyFill="1" applyBorder="1" applyAlignment="1"/>
    <xf numFmtId="37" fontId="127" fillId="30" borderId="56" xfId="0" applyNumberFormat="1" applyFont="1" applyFill="1" applyBorder="1"/>
    <xf numFmtId="0" fontId="127" fillId="30" borderId="12" xfId="0" applyFont="1" applyFill="1" applyBorder="1"/>
    <xf numFmtId="37" fontId="127" fillId="30" borderId="12" xfId="0" applyNumberFormat="1" applyFont="1" applyFill="1" applyBorder="1"/>
    <xf numFmtId="0" fontId="127" fillId="0" borderId="56" xfId="0" applyFont="1" applyFill="1" applyBorder="1"/>
    <xf numFmtId="176" fontId="127" fillId="5" borderId="56" xfId="628" applyNumberFormat="1" applyFont="1" applyFill="1" applyBorder="1"/>
    <xf numFmtId="176" fontId="127" fillId="5" borderId="65" xfId="628" applyNumberFormat="1" applyFont="1" applyFill="1" applyBorder="1"/>
    <xf numFmtId="4" fontId="73" fillId="6" borderId="9" xfId="628" applyNumberFormat="1" applyFont="1" applyFill="1" applyBorder="1" applyProtection="1">
      <protection locked="0"/>
    </xf>
    <xf numFmtId="4" fontId="5" fillId="6" borderId="12" xfId="628" applyNumberFormat="1" applyFont="1" applyFill="1" applyBorder="1" applyProtection="1">
      <protection locked="0"/>
    </xf>
    <xf numFmtId="4" fontId="5" fillId="32" borderId="9" xfId="628" applyNumberFormat="1" applyFont="1" applyFill="1" applyBorder="1" applyProtection="1">
      <protection locked="0"/>
    </xf>
    <xf numFmtId="0" fontId="59" fillId="0" borderId="0" xfId="0" applyFont="1" applyAlignment="1">
      <alignment horizontal="left" vertical="center"/>
    </xf>
    <xf numFmtId="0" fontId="129" fillId="0" borderId="0" xfId="0" applyFont="1" applyAlignment="1">
      <alignment horizontal="center" vertical="center"/>
    </xf>
    <xf numFmtId="0" fontId="129" fillId="0" borderId="0" xfId="0" applyFont="1" applyAlignment="1">
      <alignment vertical="center"/>
    </xf>
    <xf numFmtId="0" fontId="127" fillId="35" borderId="43" xfId="0" applyFont="1" applyFill="1" applyBorder="1" applyAlignment="1">
      <alignment horizontal="left" vertical="center" wrapText="1" indent="2"/>
    </xf>
    <xf numFmtId="0" fontId="130" fillId="35" borderId="0" xfId="0" applyFont="1" applyFill="1" applyBorder="1" applyAlignment="1">
      <alignment horizontal="center" vertical="center"/>
    </xf>
    <xf numFmtId="0" fontId="127" fillId="35" borderId="0" xfId="0" applyFont="1" applyFill="1" applyBorder="1" applyAlignment="1">
      <alignment horizontal="left" vertical="center" wrapText="1" indent="2"/>
    </xf>
    <xf numFmtId="0" fontId="127" fillId="35" borderId="36" xfId="0" applyFont="1" applyFill="1" applyBorder="1" applyAlignment="1">
      <alignment horizontal="center" vertical="center" wrapText="1"/>
    </xf>
    <xf numFmtId="0" fontId="127" fillId="35" borderId="96" xfId="0" applyFont="1" applyFill="1" applyBorder="1" applyAlignment="1">
      <alignment horizontal="center" vertical="center" wrapText="1"/>
    </xf>
    <xf numFmtId="0" fontId="127" fillId="42" borderId="93" xfId="0" applyFont="1" applyFill="1" applyBorder="1" applyAlignment="1">
      <alignment horizontal="center" vertical="center" wrapText="1"/>
    </xf>
    <xf numFmtId="0" fontId="127" fillId="35" borderId="93" xfId="0" applyFont="1" applyFill="1" applyBorder="1" applyAlignment="1">
      <alignment horizontal="center" vertical="center" wrapText="1"/>
    </xf>
    <xf numFmtId="0" fontId="127" fillId="35" borderId="91" xfId="0" applyFont="1" applyFill="1" applyBorder="1" applyAlignment="1">
      <alignment horizontal="center" vertical="center" wrapText="1"/>
    </xf>
    <xf numFmtId="0" fontId="129" fillId="0" borderId="0" xfId="0" applyFont="1" applyFill="1" applyAlignment="1">
      <alignment horizontal="center" vertical="center" wrapText="1"/>
    </xf>
    <xf numFmtId="49" fontId="127" fillId="35" borderId="68" xfId="0" applyNumberFormat="1" applyFont="1" applyFill="1" applyBorder="1" applyAlignment="1">
      <alignment horizontal="center" vertical="center"/>
    </xf>
    <xf numFmtId="0" fontId="127" fillId="0" borderId="56" xfId="0" applyFont="1" applyFill="1" applyBorder="1" applyAlignment="1">
      <alignment horizontal="center" vertical="center"/>
    </xf>
    <xf numFmtId="49" fontId="131" fillId="0" borderId="56" xfId="0" applyNumberFormat="1" applyFont="1" applyFill="1" applyBorder="1" applyAlignment="1">
      <alignment horizontal="left" vertical="center" wrapText="1"/>
    </xf>
    <xf numFmtId="2" fontId="127" fillId="33" borderId="81" xfId="0" applyNumberFormat="1" applyFont="1" applyFill="1" applyBorder="1" applyAlignment="1">
      <alignment horizontal="center" vertical="center" wrapText="1"/>
    </xf>
    <xf numFmtId="0" fontId="129" fillId="0" borderId="0" xfId="0" applyFont="1" applyFill="1" applyAlignment="1">
      <alignment vertical="center"/>
    </xf>
    <xf numFmtId="49" fontId="127" fillId="35" borderId="104" xfId="0" applyNumberFormat="1" applyFont="1" applyFill="1" applyBorder="1" applyAlignment="1">
      <alignment horizontal="center" vertical="center"/>
    </xf>
    <xf numFmtId="49" fontId="127" fillId="0" borderId="56" xfId="0" applyNumberFormat="1" applyFont="1" applyFill="1" applyBorder="1" applyAlignment="1">
      <alignment horizontal="center" vertical="center"/>
    </xf>
    <xf numFmtId="49" fontId="127" fillId="0" borderId="56" xfId="0" applyNumberFormat="1" applyFont="1" applyFill="1" applyBorder="1" applyAlignment="1">
      <alignment horizontal="left" vertical="center" wrapText="1"/>
    </xf>
    <xf numFmtId="4" fontId="127" fillId="33" borderId="81" xfId="0" applyNumberFormat="1" applyFont="1" applyFill="1" applyBorder="1" applyAlignment="1">
      <alignment horizontal="center" vertical="center" wrapText="1"/>
    </xf>
    <xf numFmtId="0" fontId="127" fillId="0" borderId="56" xfId="0" applyFont="1" applyFill="1" applyBorder="1" applyAlignment="1">
      <alignment horizontal="left" vertical="center" wrapText="1"/>
    </xf>
    <xf numFmtId="0" fontId="130" fillId="0" borderId="56" xfId="0" applyFont="1" applyFill="1" applyBorder="1" applyAlignment="1">
      <alignment horizontal="center" vertical="center"/>
    </xf>
    <xf numFmtId="0" fontId="130" fillId="0" borderId="56" xfId="0" applyFont="1" applyFill="1" applyBorder="1" applyAlignment="1">
      <alignment horizontal="left" vertical="center" wrapText="1" indent="1"/>
    </xf>
    <xf numFmtId="4" fontId="130" fillId="6" borderId="81" xfId="0" applyNumberFormat="1" applyFont="1" applyFill="1" applyBorder="1" applyAlignment="1">
      <alignment horizontal="center" vertical="center" wrapText="1"/>
    </xf>
    <xf numFmtId="0" fontId="129" fillId="0" borderId="0" xfId="0" applyFont="1" applyFill="1" applyAlignment="1">
      <alignment vertical="center" wrapText="1"/>
    </xf>
    <xf numFmtId="0" fontId="130" fillId="0" borderId="56" xfId="0" applyFont="1" applyFill="1" applyBorder="1" applyAlignment="1">
      <alignment horizontal="left" vertical="center" wrapText="1" indent="4"/>
    </xf>
    <xf numFmtId="49" fontId="127" fillId="35" borderId="104" xfId="0" quotePrefix="1" applyNumberFormat="1" applyFont="1" applyFill="1" applyBorder="1" applyAlignment="1">
      <alignment horizontal="center" vertical="center"/>
    </xf>
    <xf numFmtId="0" fontId="132" fillId="0" borderId="0" xfId="0" applyFont="1" applyFill="1" applyAlignment="1">
      <alignment vertical="center"/>
    </xf>
    <xf numFmtId="0" fontId="130" fillId="0" borderId="56" xfId="0" applyFont="1" applyFill="1" applyBorder="1" applyAlignment="1">
      <alignment horizontal="left" vertical="center" wrapText="1" indent="3"/>
    </xf>
    <xf numFmtId="0" fontId="127" fillId="0" borderId="56" xfId="0" applyFont="1" applyFill="1" applyBorder="1" applyAlignment="1">
      <alignment vertical="center"/>
    </xf>
    <xf numFmtId="4" fontId="127" fillId="33" borderId="81" xfId="0" applyNumberFormat="1" applyFont="1" applyFill="1" applyBorder="1" applyAlignment="1">
      <alignment horizontal="center" vertical="center"/>
    </xf>
    <xf numFmtId="0" fontId="130" fillId="42" borderId="56" xfId="0" applyFont="1" applyFill="1" applyBorder="1" applyAlignment="1">
      <alignment horizontal="left" vertical="center" wrapText="1" indent="4"/>
    </xf>
    <xf numFmtId="0" fontId="133" fillId="0" borderId="0" xfId="0" applyFont="1" applyFill="1" applyAlignment="1">
      <alignment vertical="center"/>
    </xf>
    <xf numFmtId="0" fontId="127" fillId="42" borderId="56" xfId="0" applyFont="1" applyFill="1" applyBorder="1" applyAlignment="1">
      <alignment horizontal="left" vertical="center" wrapText="1"/>
    </xf>
    <xf numFmtId="0" fontId="130" fillId="0" borderId="56" xfId="0" quotePrefix="1" applyFont="1" applyFill="1" applyBorder="1" applyAlignment="1">
      <alignment horizontal="center" vertical="center"/>
    </xf>
    <xf numFmtId="0" fontId="130" fillId="42" borderId="56" xfId="0" applyFont="1" applyFill="1" applyBorder="1" applyAlignment="1">
      <alignment horizontal="left" vertical="center" wrapText="1" indent="1"/>
    </xf>
    <xf numFmtId="4" fontId="130" fillId="33" borderId="81" xfId="0" applyNumberFormat="1" applyFont="1" applyFill="1" applyBorder="1" applyAlignment="1">
      <alignment horizontal="center" vertical="center" wrapText="1"/>
    </xf>
    <xf numFmtId="0" fontId="130" fillId="0" borderId="56" xfId="0" applyFont="1" applyFill="1" applyBorder="1" applyAlignment="1">
      <alignment horizontal="left" vertical="center" wrapText="1"/>
    </xf>
    <xf numFmtId="0" fontId="130" fillId="42" borderId="56" xfId="0" applyFont="1" applyFill="1" applyBorder="1" applyAlignment="1">
      <alignment horizontal="left" vertical="center" wrapText="1"/>
    </xf>
    <xf numFmtId="4" fontId="127" fillId="36" borderId="81" xfId="0" applyNumberFormat="1" applyFont="1" applyFill="1" applyBorder="1" applyAlignment="1">
      <alignment horizontal="center" vertical="center" wrapText="1"/>
    </xf>
    <xf numFmtId="4" fontId="130" fillId="36" borderId="81" xfId="0" applyNumberFormat="1" applyFont="1" applyFill="1" applyBorder="1" applyAlignment="1">
      <alignment horizontal="center" vertical="center" wrapText="1"/>
    </xf>
    <xf numFmtId="0" fontId="130" fillId="0" borderId="56" xfId="0" applyFont="1" applyFill="1" applyBorder="1" applyAlignment="1">
      <alignment vertical="center"/>
    </xf>
    <xf numFmtId="0" fontId="130" fillId="42" borderId="56" xfId="0" applyFont="1" applyFill="1" applyBorder="1" applyAlignment="1">
      <alignment vertical="center"/>
    </xf>
    <xf numFmtId="4" fontId="130" fillId="33" borderId="81" xfId="0" applyNumberFormat="1" applyFont="1" applyFill="1" applyBorder="1" applyAlignment="1">
      <alignment horizontal="center" vertical="center"/>
    </xf>
    <xf numFmtId="0" fontId="130" fillId="0" borderId="56" xfId="0" applyFont="1" applyFill="1" applyBorder="1" applyAlignment="1">
      <alignment horizontal="left" vertical="center" wrapText="1" indent="6"/>
    </xf>
    <xf numFmtId="4" fontId="127" fillId="34" borderId="81" xfId="0" applyNumberFormat="1" applyFont="1" applyFill="1" applyBorder="1" applyAlignment="1">
      <alignment horizontal="center" vertical="center" wrapText="1"/>
    </xf>
    <xf numFmtId="49" fontId="127" fillId="35" borderId="79" xfId="0" quotePrefix="1" applyNumberFormat="1" applyFont="1" applyFill="1" applyBorder="1" applyAlignment="1">
      <alignment horizontal="center" vertical="center"/>
    </xf>
    <xf numFmtId="0" fontId="127" fillId="0" borderId="94" xfId="0" applyFont="1" applyFill="1" applyBorder="1" applyAlignment="1">
      <alignment horizontal="center" vertical="center"/>
    </xf>
    <xf numFmtId="0" fontId="130" fillId="0" borderId="94" xfId="0" applyFont="1" applyFill="1" applyBorder="1" applyAlignment="1">
      <alignment horizontal="left" vertical="center" wrapText="1"/>
    </xf>
    <xf numFmtId="4" fontId="130" fillId="6" borderId="86" xfId="0" applyNumberFormat="1" applyFont="1" applyFill="1" applyBorder="1" applyAlignment="1">
      <alignment horizontal="center" vertical="center" wrapText="1"/>
    </xf>
    <xf numFmtId="0" fontId="130" fillId="0" borderId="0" xfId="0" applyFont="1" applyAlignment="1">
      <alignment horizontal="center" vertical="center"/>
    </xf>
    <xf numFmtId="0" fontId="130" fillId="0" borderId="0" xfId="0" applyFont="1" applyAlignment="1">
      <alignment vertical="center"/>
    </xf>
    <xf numFmtId="4" fontId="130" fillId="0" borderId="0" xfId="0" applyNumberFormat="1" applyFont="1" applyAlignment="1">
      <alignment horizontal="center" vertical="center"/>
    </xf>
    <xf numFmtId="0" fontId="134" fillId="0" borderId="0" xfId="0" applyFont="1" applyAlignment="1">
      <alignment horizontal="center" vertical="center"/>
    </xf>
    <xf numFmtId="0" fontId="134" fillId="42" borderId="0" xfId="0" applyFont="1" applyFill="1" applyAlignment="1">
      <alignment horizontal="center" vertical="center" wrapText="1"/>
    </xf>
    <xf numFmtId="0" fontId="134" fillId="0" borderId="0" xfId="0" applyFont="1" applyAlignment="1">
      <alignment horizontal="center" vertical="center" wrapText="1"/>
    </xf>
    <xf numFmtId="0" fontId="134" fillId="0" borderId="0" xfId="0" applyFont="1" applyAlignment="1">
      <alignment vertical="center"/>
    </xf>
    <xf numFmtId="0" fontId="136" fillId="42" borderId="0" xfId="0" applyFont="1" applyFill="1" applyBorder="1" applyAlignment="1">
      <alignment horizontal="left" vertical="center" indent="3"/>
    </xf>
    <xf numFmtId="0" fontId="136" fillId="42" borderId="0" xfId="0" applyFont="1" applyFill="1" applyBorder="1" applyAlignment="1">
      <alignment horizontal="center" vertical="center"/>
    </xf>
    <xf numFmtId="0" fontId="134" fillId="42" borderId="0" xfId="0" applyFont="1" applyFill="1" applyBorder="1" applyAlignment="1">
      <alignment vertical="center"/>
    </xf>
    <xf numFmtId="0" fontId="127" fillId="35" borderId="96" xfId="0" applyFont="1" applyFill="1" applyBorder="1" applyAlignment="1">
      <alignment horizontal="center" vertical="top" wrapText="1"/>
    </xf>
    <xf numFmtId="0" fontId="127" fillId="35" borderId="93" xfId="0" applyFont="1" applyFill="1" applyBorder="1" applyAlignment="1">
      <alignment horizontal="center" vertical="top" wrapText="1"/>
    </xf>
    <xf numFmtId="0" fontId="133" fillId="42" borderId="0" xfId="0" applyFont="1" applyFill="1" applyBorder="1" applyAlignment="1">
      <alignment horizontal="center" vertical="top" wrapText="1"/>
    </xf>
    <xf numFmtId="0" fontId="127" fillId="35" borderId="105" xfId="0" applyFont="1" applyFill="1" applyBorder="1" applyAlignment="1" applyProtection="1">
      <alignment vertical="center" wrapText="1"/>
    </xf>
    <xf numFmtId="0" fontId="127" fillId="35" borderId="98" xfId="0" applyFont="1" applyFill="1" applyBorder="1" applyAlignment="1" applyProtection="1">
      <alignment horizontal="center" vertical="center" wrapText="1"/>
    </xf>
    <xf numFmtId="0" fontId="133" fillId="42" borderId="0" xfId="0" applyFont="1" applyFill="1" applyBorder="1" applyAlignment="1" applyProtection="1">
      <alignment horizontal="center" vertical="center"/>
    </xf>
    <xf numFmtId="49" fontId="137" fillId="35" borderId="104" xfId="0" applyNumberFormat="1" applyFont="1" applyFill="1" applyBorder="1" applyAlignment="1">
      <alignment horizontal="center" vertical="center"/>
    </xf>
    <xf numFmtId="0" fontId="137" fillId="0" borderId="56" xfId="0" applyFont="1" applyFill="1" applyBorder="1" applyAlignment="1">
      <alignment horizontal="left" vertical="center"/>
    </xf>
    <xf numFmtId="0" fontId="127" fillId="0" borderId="56" xfId="0" applyFont="1" applyFill="1" applyBorder="1" applyAlignment="1">
      <alignment horizontal="left" vertical="center"/>
    </xf>
    <xf numFmtId="4" fontId="127" fillId="36" borderId="81" xfId="0" applyNumberFormat="1" applyFont="1" applyFill="1" applyBorder="1" applyAlignment="1">
      <alignment horizontal="center" vertical="center"/>
    </xf>
    <xf numFmtId="3" fontId="138" fillId="42" borderId="0" xfId="0" applyNumberFormat="1" applyFont="1" applyFill="1" applyBorder="1" applyAlignment="1">
      <alignment horizontal="center" vertical="center" wrapText="1"/>
    </xf>
    <xf numFmtId="4" fontId="130" fillId="36" borderId="85" xfId="0" applyNumberFormat="1" applyFont="1" applyFill="1" applyBorder="1" applyAlignment="1">
      <alignment horizontal="center" vertical="center" wrapText="1"/>
    </xf>
    <xf numFmtId="4" fontId="130" fillId="6" borderId="63" xfId="0" applyNumberFormat="1" applyFont="1" applyFill="1" applyBorder="1" applyAlignment="1">
      <alignment horizontal="center" vertical="center" wrapText="1"/>
    </xf>
    <xf numFmtId="0" fontId="127" fillId="35" borderId="105" xfId="0" applyFont="1" applyFill="1" applyBorder="1" applyAlignment="1" applyProtection="1">
      <alignment vertical="center"/>
    </xf>
    <xf numFmtId="0" fontId="127" fillId="35" borderId="66" xfId="0" applyFont="1" applyFill="1" applyBorder="1" applyAlignment="1" applyProtection="1">
      <alignment vertical="center"/>
    </xf>
    <xf numFmtId="4" fontId="127" fillId="35" borderId="98" xfId="0" applyNumberFormat="1" applyFont="1" applyFill="1" applyBorder="1" applyAlignment="1" applyProtection="1">
      <alignment horizontal="center" vertical="center"/>
    </xf>
    <xf numFmtId="0" fontId="133" fillId="42" borderId="0" xfId="0" applyFont="1" applyFill="1" applyBorder="1" applyAlignment="1" applyProtection="1">
      <alignment vertical="center"/>
    </xf>
    <xf numFmtId="0" fontId="130" fillId="35" borderId="104" xfId="0" applyFont="1" applyFill="1" applyBorder="1" applyAlignment="1">
      <alignment horizontal="center" vertical="center"/>
    </xf>
    <xf numFmtId="0" fontId="130" fillId="0" borderId="56" xfId="0" applyFont="1" applyFill="1" applyBorder="1" applyAlignment="1">
      <alignment horizontal="left" vertical="center"/>
    </xf>
    <xf numFmtId="0" fontId="127" fillId="42" borderId="56" xfId="0" applyFont="1" applyFill="1" applyBorder="1" applyAlignment="1" applyProtection="1">
      <alignment horizontal="left" vertical="center" wrapText="1"/>
    </xf>
    <xf numFmtId="4" fontId="127" fillId="6" borderId="81" xfId="0" applyNumberFormat="1" applyFont="1" applyFill="1" applyBorder="1" applyAlignment="1" applyProtection="1">
      <alignment horizontal="center" vertical="center" wrapText="1"/>
    </xf>
    <xf numFmtId="0" fontId="137" fillId="35" borderId="104" xfId="0" applyFont="1" applyFill="1" applyBorder="1" applyAlignment="1">
      <alignment horizontal="center" vertical="center"/>
    </xf>
    <xf numFmtId="0" fontId="127" fillId="0" borderId="56" xfId="0" applyFont="1" applyFill="1" applyBorder="1" applyAlignment="1" applyProtection="1">
      <alignment horizontal="left" vertical="center" wrapText="1"/>
    </xf>
    <xf numFmtId="3" fontId="139" fillId="42" borderId="0" xfId="629" applyFont="1" applyFill="1" applyBorder="1" applyAlignment="1">
      <alignment horizontal="center" vertical="center" wrapText="1"/>
    </xf>
    <xf numFmtId="4" fontId="127" fillId="35" borderId="98" xfId="0" applyNumberFormat="1" applyFont="1" applyFill="1" applyBorder="1" applyAlignment="1" applyProtection="1">
      <alignment horizontal="center" vertical="center" wrapText="1"/>
    </xf>
    <xf numFmtId="4" fontId="127" fillId="36" borderId="81" xfId="0" applyNumberFormat="1" applyFont="1" applyFill="1" applyBorder="1" applyAlignment="1" applyProtection="1">
      <alignment horizontal="center" vertical="center" wrapText="1"/>
    </xf>
    <xf numFmtId="0" fontId="130" fillId="0" borderId="56" xfId="0" applyFont="1" applyFill="1" applyBorder="1" applyAlignment="1" applyProtection="1">
      <alignment horizontal="left" vertical="center" wrapText="1" indent="1"/>
    </xf>
    <xf numFmtId="4" fontId="130" fillId="36" borderId="81" xfId="0" applyNumberFormat="1" applyFont="1" applyFill="1" applyBorder="1" applyAlignment="1" applyProtection="1">
      <alignment horizontal="center" vertical="center" wrapText="1"/>
    </xf>
    <xf numFmtId="0" fontId="130" fillId="0" borderId="56" xfId="0" applyFont="1" applyFill="1" applyBorder="1" applyAlignment="1" applyProtection="1">
      <alignment horizontal="left" vertical="center" wrapText="1" indent="2"/>
    </xf>
    <xf numFmtId="4" fontId="130" fillId="6" borderId="81" xfId="0" applyNumberFormat="1" applyFont="1" applyFill="1" applyBorder="1" applyAlignment="1" applyProtection="1">
      <alignment horizontal="center" vertical="center" wrapText="1"/>
    </xf>
    <xf numFmtId="3" fontId="139" fillId="42" borderId="0" xfId="630" applyFont="1" applyFill="1" applyBorder="1" applyAlignment="1">
      <alignment horizontal="center" vertical="center" wrapText="1"/>
      <protection locked="0"/>
    </xf>
    <xf numFmtId="0" fontId="137" fillId="35" borderId="104" xfId="0" quotePrefix="1" applyFont="1" applyFill="1" applyBorder="1" applyAlignment="1">
      <alignment horizontal="center" vertical="center"/>
    </xf>
    <xf numFmtId="0" fontId="130" fillId="35" borderId="104" xfId="0" quotePrefix="1" applyFont="1" applyFill="1" applyBorder="1" applyAlignment="1">
      <alignment horizontal="center" vertical="center"/>
    </xf>
    <xf numFmtId="4" fontId="130" fillId="6" borderId="85" xfId="0" applyNumberFormat="1" applyFont="1" applyFill="1" applyBorder="1" applyAlignment="1" applyProtection="1">
      <alignment horizontal="center" vertical="center" wrapText="1"/>
    </xf>
    <xf numFmtId="4" fontId="127" fillId="6" borderId="106" xfId="0" applyNumberFormat="1" applyFont="1" applyFill="1" applyBorder="1" applyAlignment="1" applyProtection="1">
      <alignment horizontal="center" vertical="center" wrapText="1"/>
    </xf>
    <xf numFmtId="0" fontId="130" fillId="35" borderId="79" xfId="0" applyFont="1" applyFill="1" applyBorder="1" applyAlignment="1">
      <alignment horizontal="center" vertical="center"/>
    </xf>
    <xf numFmtId="0" fontId="130" fillId="0" borderId="94" xfId="0" applyFont="1" applyFill="1" applyBorder="1" applyAlignment="1">
      <alignment horizontal="left" vertical="center"/>
    </xf>
    <xf numFmtId="0" fontId="127" fillId="0" borderId="94" xfId="0" applyFont="1" applyFill="1" applyBorder="1" applyAlignment="1" applyProtection="1">
      <alignment horizontal="left" vertical="center" wrapText="1"/>
    </xf>
    <xf numFmtId="4" fontId="127" fillId="6" borderId="86" xfId="0" applyNumberFormat="1" applyFont="1" applyFill="1" applyBorder="1" applyAlignment="1" applyProtection="1">
      <alignment horizontal="center" vertical="center" wrapText="1"/>
    </xf>
    <xf numFmtId="0" fontId="127" fillId="35" borderId="46" xfId="0" applyFont="1" applyFill="1" applyBorder="1" applyAlignment="1" applyProtection="1">
      <alignment vertical="center"/>
    </xf>
    <xf numFmtId="0" fontId="127" fillId="35" borderId="13" xfId="0" applyFont="1" applyFill="1" applyBorder="1" applyAlignment="1" applyProtection="1">
      <alignment vertical="center"/>
    </xf>
    <xf numFmtId="4" fontId="127" fillId="35" borderId="107" xfId="0" applyNumberFormat="1" applyFont="1" applyFill="1" applyBorder="1" applyAlignment="1" applyProtection="1">
      <alignment horizontal="center" vertical="center"/>
    </xf>
    <xf numFmtId="10" fontId="139" fillId="42" borderId="0" xfId="631" applyNumberFormat="1" applyFont="1" applyFill="1" applyBorder="1" applyAlignment="1" applyProtection="1">
      <alignment horizontal="center" vertical="center" wrapText="1"/>
      <protection locked="0"/>
    </xf>
    <xf numFmtId="0" fontId="137" fillId="0" borderId="0" xfId="0" applyFont="1" applyAlignment="1">
      <alignment vertical="center"/>
    </xf>
    <xf numFmtId="0" fontId="137" fillId="0" borderId="0" xfId="0" applyFont="1" applyAlignment="1">
      <alignment horizontal="center" vertical="center"/>
    </xf>
    <xf numFmtId="0" fontId="134" fillId="42" borderId="0" xfId="0" applyFont="1" applyFill="1" applyAlignment="1">
      <alignment vertical="center"/>
    </xf>
    <xf numFmtId="0" fontId="5" fillId="30" borderId="17" xfId="0" applyFont="1" applyFill="1" applyBorder="1"/>
    <xf numFmtId="0" fontId="73" fillId="30" borderId="59" xfId="0" applyFont="1" applyFill="1" applyBorder="1" applyAlignment="1">
      <alignment horizontal="center"/>
    </xf>
    <xf numFmtId="37" fontId="5" fillId="30" borderId="21" xfId="0" applyNumberFormat="1" applyFont="1" applyFill="1" applyBorder="1"/>
    <xf numFmtId="37" fontId="5" fillId="30" borderId="21" xfId="628" applyNumberFormat="1" applyFont="1" applyFill="1" applyBorder="1"/>
    <xf numFmtId="37" fontId="5" fillId="30" borderId="92" xfId="0" applyNumberFormat="1" applyFont="1" applyFill="1" applyBorder="1"/>
    <xf numFmtId="37" fontId="5" fillId="30" borderId="16" xfId="0" applyNumberFormat="1" applyFont="1" applyFill="1" applyBorder="1"/>
    <xf numFmtId="0" fontId="5" fillId="30" borderId="19" xfId="0" applyFont="1" applyFill="1" applyBorder="1"/>
    <xf numFmtId="0" fontId="73" fillId="30" borderId="79" xfId="0" applyFont="1" applyFill="1" applyBorder="1" applyAlignment="1">
      <alignment horizontal="center"/>
    </xf>
    <xf numFmtId="4" fontId="73" fillId="30" borderId="108" xfId="0" applyNumberFormat="1" applyFont="1" applyFill="1" applyBorder="1" applyAlignment="1">
      <alignment horizontal="center"/>
    </xf>
    <xf numFmtId="4" fontId="73" fillId="30" borderId="94" xfId="0" applyNumberFormat="1" applyFont="1" applyFill="1" applyBorder="1" applyAlignment="1">
      <alignment horizontal="center"/>
    </xf>
    <xf numFmtId="4" fontId="73" fillId="30" borderId="95" xfId="0" applyNumberFormat="1" applyFont="1" applyFill="1" applyBorder="1" applyAlignment="1">
      <alignment horizontal="center"/>
    </xf>
    <xf numFmtId="4" fontId="73" fillId="30" borderId="95" xfId="628" applyNumberFormat="1" applyFont="1" applyFill="1" applyBorder="1" applyAlignment="1">
      <alignment horizontal="center"/>
    </xf>
    <xf numFmtId="4" fontId="73" fillId="30" borderId="109" xfId="0" applyNumberFormat="1" applyFont="1" applyFill="1" applyBorder="1" applyAlignment="1">
      <alignment horizontal="center"/>
    </xf>
    <xf numFmtId="0" fontId="5" fillId="0" borderId="17" xfId="0" applyFont="1" applyBorder="1"/>
    <xf numFmtId="0" fontId="5" fillId="0" borderId="62" xfId="0" applyFont="1" applyBorder="1"/>
    <xf numFmtId="4" fontId="5" fillId="32" borderId="15" xfId="628" applyNumberFormat="1" applyFont="1" applyFill="1" applyBorder="1" applyProtection="1">
      <protection locked="0"/>
    </xf>
    <xf numFmtId="4" fontId="5" fillId="32" borderId="77" xfId="628" applyNumberFormat="1" applyFont="1" applyFill="1" applyBorder="1" applyProtection="1">
      <protection locked="0"/>
    </xf>
    <xf numFmtId="4" fontId="73" fillId="5" borderId="18" xfId="628" applyNumberFormat="1" applyFont="1" applyFill="1" applyBorder="1" applyProtection="1"/>
    <xf numFmtId="4" fontId="5" fillId="0" borderId="0" xfId="0" applyNumberFormat="1" applyFont="1" applyFill="1"/>
    <xf numFmtId="37" fontId="5" fillId="0" borderId="0" xfId="0" applyNumberFormat="1" applyFont="1" applyFill="1"/>
    <xf numFmtId="0" fontId="5" fillId="0" borderId="18" xfId="0" applyFont="1" applyBorder="1"/>
    <xf numFmtId="0" fontId="5" fillId="0" borderId="62" xfId="0" applyNumberFormat="1" applyFont="1" applyFill="1" applyBorder="1" applyAlignment="1">
      <alignment horizontal="left"/>
    </xf>
    <xf numFmtId="0" fontId="5" fillId="0" borderId="62" xfId="0" applyFont="1" applyBorder="1" applyAlignment="1">
      <alignment wrapText="1"/>
    </xf>
    <xf numFmtId="0" fontId="5" fillId="0" borderId="62" xfId="0" applyNumberFormat="1" applyFont="1" applyBorder="1" applyAlignment="1">
      <alignment horizontal="left" indent="2"/>
    </xf>
    <xf numFmtId="49" fontId="5" fillId="0" borderId="0" xfId="0" applyNumberFormat="1" applyFont="1" applyFill="1" applyAlignment="1">
      <alignment horizontal="right"/>
    </xf>
    <xf numFmtId="0" fontId="5" fillId="0" borderId="62" xfId="0" applyFont="1" applyBorder="1" applyAlignment="1">
      <alignment horizontal="left" indent="1"/>
    </xf>
    <xf numFmtId="4" fontId="73" fillId="5" borderId="19" xfId="628" applyNumberFormat="1" applyFont="1" applyFill="1" applyBorder="1" applyProtection="1"/>
    <xf numFmtId="0" fontId="73" fillId="0" borderId="25" xfId="0" applyFont="1" applyBorder="1" applyAlignment="1">
      <alignment horizontal="right"/>
    </xf>
    <xf numFmtId="0" fontId="73" fillId="0" borderId="110" xfId="0" applyFont="1" applyBorder="1"/>
    <xf numFmtId="4" fontId="73" fillId="5" borderId="60" xfId="628" applyNumberFormat="1" applyFont="1" applyFill="1" applyBorder="1"/>
    <xf numFmtId="4" fontId="73" fillId="32" borderId="12" xfId="628" applyNumberFormat="1" applyFont="1" applyFill="1" applyBorder="1"/>
    <xf numFmtId="4" fontId="73" fillId="5" borderId="89" xfId="628" applyNumberFormat="1" applyFont="1" applyFill="1" applyBorder="1"/>
    <xf numFmtId="0" fontId="73" fillId="0" borderId="19" xfId="0" applyFont="1" applyBorder="1" applyAlignment="1">
      <alignment horizontal="right"/>
    </xf>
    <xf numFmtId="0" fontId="73" fillId="0" borderId="61" xfId="0" applyFont="1" applyBorder="1"/>
    <xf numFmtId="4" fontId="73" fillId="5" borderId="71" xfId="628" applyNumberFormat="1" applyFont="1" applyFill="1" applyBorder="1"/>
    <xf numFmtId="4" fontId="73" fillId="5" borderId="72" xfId="628" applyNumberFormat="1" applyFont="1" applyFill="1" applyBorder="1"/>
    <xf numFmtId="4" fontId="73" fillId="5" borderId="19" xfId="628" applyNumberFormat="1" applyFont="1" applyFill="1" applyBorder="1"/>
    <xf numFmtId="43" fontId="5" fillId="0" borderId="0" xfId="0" applyNumberFormat="1" applyFont="1"/>
    <xf numFmtId="37" fontId="5" fillId="0" borderId="0" xfId="628" applyNumberFormat="1" applyFont="1"/>
    <xf numFmtId="4" fontId="73" fillId="5" borderId="60" xfId="628" applyNumberFormat="1" applyFont="1" applyFill="1" applyBorder="1" applyProtection="1"/>
    <xf numFmtId="4" fontId="73" fillId="5" borderId="25" xfId="628" applyNumberFormat="1" applyFont="1" applyFill="1" applyBorder="1" applyProtection="1"/>
    <xf numFmtId="4" fontId="5" fillId="0" borderId="0" xfId="0" applyNumberFormat="1" applyFont="1"/>
    <xf numFmtId="4" fontId="73" fillId="5" borderId="71" xfId="628" applyNumberFormat="1" applyFont="1" applyFill="1" applyBorder="1" applyProtection="1"/>
    <xf numFmtId="4" fontId="73" fillId="5" borderId="72" xfId="628" applyNumberFormat="1" applyFont="1" applyFill="1" applyBorder="1" applyProtection="1"/>
    <xf numFmtId="37" fontId="73" fillId="0" borderId="0" xfId="628" applyNumberFormat="1" applyFont="1" applyBorder="1"/>
    <xf numFmtId="166" fontId="5" fillId="0" borderId="0" xfId="632" applyFont="1" applyFill="1" applyBorder="1" applyProtection="1">
      <protection locked="0"/>
    </xf>
    <xf numFmtId="166" fontId="5" fillId="0" borderId="0" xfId="632" applyFont="1" applyFill="1" applyBorder="1"/>
    <xf numFmtId="4" fontId="5" fillId="32" borderId="16" xfId="628" applyNumberFormat="1" applyFont="1" applyFill="1" applyBorder="1" applyProtection="1">
      <protection locked="0"/>
    </xf>
    <xf numFmtId="4" fontId="5" fillId="32" borderId="36" xfId="628" applyNumberFormat="1" applyFont="1" applyFill="1" applyBorder="1" applyProtection="1">
      <protection locked="0"/>
    </xf>
    <xf numFmtId="4" fontId="73" fillId="5" borderId="23" xfId="628" applyNumberFormat="1" applyFont="1" applyFill="1" applyBorder="1"/>
    <xf numFmtId="4" fontId="73" fillId="5" borderId="24" xfId="628" applyNumberFormat="1" applyFont="1" applyFill="1" applyBorder="1"/>
    <xf numFmtId="4" fontId="73" fillId="5" borderId="50" xfId="628" applyNumberFormat="1" applyFont="1" applyFill="1" applyBorder="1"/>
    <xf numFmtId="4" fontId="73" fillId="5" borderId="83" xfId="628" applyNumberFormat="1" applyFont="1" applyFill="1" applyBorder="1"/>
    <xf numFmtId="37" fontId="73" fillId="0" borderId="0" xfId="628" applyNumberFormat="1" applyFont="1" applyFill="1" applyBorder="1"/>
    <xf numFmtId="37" fontId="127" fillId="0" borderId="0" xfId="628" applyNumberFormat="1" applyFont="1" applyFill="1" applyBorder="1" applyProtection="1"/>
    <xf numFmtId="0" fontId="5" fillId="0" borderId="43" xfId="0" applyFont="1" applyBorder="1"/>
    <xf numFmtId="4" fontId="5" fillId="32" borderId="57" xfId="628" applyNumberFormat="1" applyFont="1" applyFill="1" applyBorder="1" applyProtection="1">
      <protection locked="0"/>
    </xf>
    <xf numFmtId="4" fontId="5" fillId="32" borderId="21" xfId="628" applyNumberFormat="1" applyFont="1" applyFill="1" applyBorder="1" applyProtection="1">
      <protection locked="0"/>
    </xf>
    <xf numFmtId="0" fontId="5" fillId="0" borderId="43" xfId="0" applyFont="1" applyBorder="1" applyAlignment="1">
      <alignment wrapText="1"/>
    </xf>
    <xf numFmtId="4" fontId="5" fillId="32" borderId="72" xfId="628" applyNumberFormat="1" applyFont="1" applyFill="1" applyBorder="1" applyProtection="1">
      <protection locked="0"/>
    </xf>
    <xf numFmtId="4" fontId="5" fillId="32" borderId="50" xfId="628" applyNumberFormat="1" applyFont="1" applyFill="1" applyBorder="1" applyProtection="1">
      <protection locked="0"/>
    </xf>
    <xf numFmtId="0" fontId="73" fillId="0" borderId="22" xfId="0" applyFont="1" applyBorder="1"/>
    <xf numFmtId="37" fontId="73" fillId="0" borderId="50" xfId="628" applyNumberFormat="1" applyFont="1" applyBorder="1"/>
    <xf numFmtId="0" fontId="5" fillId="30" borderId="25" xfId="0" applyFont="1" applyFill="1" applyBorder="1" applyAlignment="1">
      <alignment horizontal="center" vertical="center"/>
    </xf>
    <xf numFmtId="0" fontId="73" fillId="30" borderId="110" xfId="0" applyFont="1" applyFill="1" applyBorder="1" applyAlignment="1">
      <alignment horizontal="center" vertical="center"/>
    </xf>
    <xf numFmtId="4" fontId="73" fillId="30" borderId="60" xfId="0" applyNumberFormat="1" applyFont="1" applyFill="1" applyBorder="1" applyAlignment="1">
      <alignment horizontal="center"/>
    </xf>
    <xf numFmtId="4" fontId="73" fillId="30" borderId="76" xfId="0" applyNumberFormat="1" applyFont="1" applyFill="1" applyBorder="1" applyAlignment="1">
      <alignment horizontal="center"/>
    </xf>
    <xf numFmtId="4" fontId="73" fillId="30" borderId="76" xfId="628" applyNumberFormat="1" applyFont="1" applyFill="1" applyBorder="1" applyAlignment="1">
      <alignment horizontal="center"/>
    </xf>
    <xf numFmtId="4" fontId="73" fillId="30" borderId="83" xfId="0" applyNumberFormat="1" applyFont="1" applyFill="1" applyBorder="1" applyAlignment="1">
      <alignment horizontal="center"/>
    </xf>
    <xf numFmtId="37" fontId="73" fillId="30" borderId="24" xfId="628" applyNumberFormat="1" applyFont="1" applyFill="1" applyBorder="1" applyAlignment="1">
      <alignment horizontal="center" vertical="center"/>
    </xf>
    <xf numFmtId="4" fontId="5" fillId="32" borderId="83" xfId="628" applyNumberFormat="1" applyFont="1" applyFill="1" applyBorder="1" applyProtection="1">
      <protection locked="0"/>
    </xf>
    <xf numFmtId="0" fontId="5" fillId="0" borderId="0" xfId="0" applyFont="1" applyBorder="1" applyProtection="1">
      <protection locked="0"/>
    </xf>
    <xf numFmtId="0" fontId="5" fillId="0" borderId="0" xfId="0" applyFont="1" applyFill="1" applyBorder="1" applyProtection="1">
      <protection locked="0"/>
    </xf>
    <xf numFmtId="37" fontId="5" fillId="0" borderId="0" xfId="0" applyNumberFormat="1" applyFont="1" applyAlignment="1">
      <alignment horizontal="right"/>
    </xf>
    <xf numFmtId="4" fontId="5" fillId="36" borderId="15" xfId="628" applyNumberFormat="1" applyFont="1" applyFill="1" applyBorder="1"/>
    <xf numFmtId="4" fontId="5" fillId="36" borderId="12" xfId="628" applyNumberFormat="1" applyFont="1" applyFill="1" applyBorder="1"/>
    <xf numFmtId="0" fontId="5" fillId="0" borderId="0" xfId="0" applyFont="1" applyFill="1" applyBorder="1"/>
    <xf numFmtId="4" fontId="5" fillId="0" borderId="0" xfId="0" applyNumberFormat="1" applyFont="1" applyFill="1" applyBorder="1"/>
    <xf numFmtId="4" fontId="5" fillId="32" borderId="75" xfId="628" applyNumberFormat="1" applyFont="1" applyFill="1" applyBorder="1" applyProtection="1">
      <protection locked="0"/>
    </xf>
    <xf numFmtId="4" fontId="73" fillId="5" borderId="89" xfId="628" applyNumberFormat="1" applyFont="1" applyFill="1" applyBorder="1" applyProtection="1"/>
    <xf numFmtId="4" fontId="73" fillId="5" borderId="50" xfId="628" applyNumberFormat="1" applyFont="1" applyFill="1" applyBorder="1" applyProtection="1"/>
    <xf numFmtId="0" fontId="73" fillId="0" borderId="21" xfId="0" applyFont="1" applyBorder="1"/>
    <xf numFmtId="37" fontId="5" fillId="0" borderId="23" xfId="628" applyNumberFormat="1" applyFont="1" applyBorder="1"/>
    <xf numFmtId="4" fontId="73" fillId="30" borderId="71" xfId="0" applyNumberFormat="1" applyFont="1" applyFill="1" applyBorder="1" applyAlignment="1">
      <alignment horizontal="center"/>
    </xf>
    <xf numFmtId="4" fontId="73" fillId="30" borderId="72" xfId="0" applyNumberFormat="1" applyFont="1" applyFill="1" applyBorder="1" applyAlignment="1">
      <alignment horizontal="center"/>
    </xf>
    <xf numFmtId="4" fontId="73" fillId="30" borderId="84" xfId="0" applyNumberFormat="1" applyFont="1" applyFill="1" applyBorder="1" applyAlignment="1">
      <alignment horizontal="center"/>
    </xf>
    <xf numFmtId="4" fontId="73" fillId="30" borderId="84" xfId="628" applyNumberFormat="1" applyFont="1" applyFill="1" applyBorder="1" applyAlignment="1">
      <alignment horizontal="center"/>
    </xf>
    <xf numFmtId="37" fontId="73" fillId="30" borderId="25" xfId="628" applyNumberFormat="1" applyFont="1" applyFill="1" applyBorder="1" applyAlignment="1">
      <alignment horizontal="center" vertical="center"/>
    </xf>
    <xf numFmtId="4" fontId="5" fillId="36" borderId="77" xfId="628" applyNumberFormat="1" applyFont="1" applyFill="1" applyBorder="1"/>
    <xf numFmtId="0" fontId="5" fillId="0" borderId="43" xfId="0" applyNumberFormat="1" applyFont="1" applyBorder="1" applyAlignment="1">
      <alignment horizontal="left" indent="1"/>
    </xf>
    <xf numFmtId="4" fontId="127" fillId="5" borderId="60" xfId="628" applyNumberFormat="1" applyFont="1" applyFill="1" applyBorder="1"/>
    <xf numFmtId="4" fontId="127" fillId="5" borderId="23" xfId="628" applyNumberFormat="1" applyFont="1" applyFill="1" applyBorder="1"/>
    <xf numFmtId="4" fontId="127" fillId="5" borderId="72" xfId="628" applyNumberFormat="1" applyFont="1" applyFill="1" applyBorder="1"/>
    <xf numFmtId="4" fontId="127" fillId="5" borderId="50" xfId="628" applyNumberFormat="1" applyFont="1" applyFill="1" applyBorder="1"/>
    <xf numFmtId="0" fontId="73" fillId="30" borderId="19" xfId="0" applyFont="1" applyFill="1" applyBorder="1" applyAlignment="1">
      <alignment horizontal="right"/>
    </xf>
    <xf numFmtId="0" fontId="73" fillId="30" borderId="110" xfId="0" applyFont="1" applyFill="1" applyBorder="1" applyAlignment="1">
      <alignment horizontal="center"/>
    </xf>
    <xf numFmtId="4" fontId="127" fillId="5" borderId="60" xfId="0" applyNumberFormat="1" applyFont="1" applyFill="1" applyBorder="1"/>
    <xf numFmtId="37" fontId="5" fillId="0" borderId="0" xfId="0" applyNumberFormat="1" applyFont="1" applyFill="1" applyBorder="1"/>
    <xf numFmtId="43" fontId="5" fillId="0" borderId="0" xfId="628" applyNumberFormat="1" applyFont="1" applyFill="1" applyBorder="1"/>
    <xf numFmtId="37" fontId="5" fillId="0" borderId="0" xfId="628" applyNumberFormat="1" applyFont="1" applyFill="1" applyBorder="1"/>
    <xf numFmtId="37" fontId="5" fillId="0" borderId="0" xfId="628" applyNumberFormat="1" applyFont="1" applyFill="1" applyBorder="1" applyAlignment="1">
      <alignment horizontal="right"/>
    </xf>
    <xf numFmtId="37" fontId="5" fillId="0" borderId="0" xfId="628" applyNumberFormat="1" applyFont="1" applyBorder="1"/>
    <xf numFmtId="0" fontId="73" fillId="30" borderId="20" xfId="0" applyFont="1" applyFill="1" applyBorder="1" applyAlignment="1">
      <alignment horizontal="center" vertical="center"/>
    </xf>
    <xf numFmtId="0" fontId="5" fillId="30" borderId="18" xfId="0" applyFont="1" applyFill="1" applyBorder="1"/>
    <xf numFmtId="0" fontId="5" fillId="0" borderId="111" xfId="0" applyFont="1" applyBorder="1"/>
    <xf numFmtId="4" fontId="5" fillId="0" borderId="13" xfId="0" quotePrefix="1" applyNumberFormat="1" applyFont="1" applyBorder="1" applyAlignment="1">
      <alignment horizontal="center"/>
    </xf>
    <xf numFmtId="37" fontId="5" fillId="0" borderId="96" xfId="0" quotePrefix="1" applyNumberFormat="1" applyFont="1" applyBorder="1" applyAlignment="1">
      <alignment horizontal="center"/>
    </xf>
    <xf numFmtId="37" fontId="5" fillId="0" borderId="63" xfId="0" quotePrefix="1" applyNumberFormat="1" applyFont="1" applyBorder="1" applyAlignment="1">
      <alignment horizontal="center"/>
    </xf>
    <xf numFmtId="37" fontId="5" fillId="0" borderId="97" xfId="0" quotePrefix="1" applyNumberFormat="1" applyFont="1" applyBorder="1" applyAlignment="1">
      <alignment horizontal="center"/>
    </xf>
    <xf numFmtId="37" fontId="5" fillId="0" borderId="97" xfId="0" quotePrefix="1" applyNumberFormat="1" applyFont="1" applyFill="1" applyBorder="1" applyAlignment="1">
      <alignment horizontal="center"/>
    </xf>
    <xf numFmtId="4" fontId="5" fillId="0" borderId="0" xfId="628" applyNumberFormat="1" applyFont="1" applyBorder="1"/>
    <xf numFmtId="4" fontId="5" fillId="5" borderId="62" xfId="628" applyNumberFormat="1" applyFont="1" applyFill="1" applyBorder="1" applyProtection="1"/>
    <xf numFmtId="4" fontId="5" fillId="5" borderId="85" xfId="628" applyNumberFormat="1" applyFont="1" applyFill="1" applyBorder="1" applyProtection="1"/>
    <xf numFmtId="4" fontId="5" fillId="5" borderId="62" xfId="628" applyNumberFormat="1" applyFont="1" applyFill="1" applyBorder="1" applyAlignment="1" applyProtection="1"/>
    <xf numFmtId="4" fontId="5" fillId="5" borderId="85" xfId="628" applyNumberFormat="1" applyFont="1" applyFill="1" applyBorder="1" applyAlignment="1" applyProtection="1"/>
    <xf numFmtId="4" fontId="5" fillId="5" borderId="18" xfId="628" applyNumberFormat="1" applyFont="1" applyFill="1" applyBorder="1" applyProtection="1"/>
    <xf numFmtId="4" fontId="5" fillId="32" borderId="18" xfId="628" applyNumberFormat="1" applyFont="1" applyFill="1" applyBorder="1"/>
    <xf numFmtId="43" fontId="5" fillId="0" borderId="92" xfId="628" applyNumberFormat="1" applyFont="1" applyFill="1" applyBorder="1"/>
    <xf numFmtId="43" fontId="5" fillId="0" borderId="92" xfId="628" applyNumberFormat="1" applyFont="1" applyBorder="1"/>
    <xf numFmtId="0" fontId="5" fillId="0" borderId="92" xfId="0" applyFont="1" applyBorder="1"/>
    <xf numFmtId="4" fontId="5" fillId="5" borderId="111" xfId="628" applyNumberFormat="1" applyFont="1" applyFill="1" applyBorder="1" applyProtection="1"/>
    <xf numFmtId="0" fontId="5" fillId="0" borderId="87" xfId="0" applyFont="1" applyBorder="1"/>
    <xf numFmtId="43" fontId="5" fillId="0" borderId="66" xfId="628" applyNumberFormat="1" applyFont="1" applyFill="1" applyBorder="1"/>
    <xf numFmtId="43" fontId="5" fillId="0" borderId="66" xfId="628" applyNumberFormat="1" applyFont="1" applyBorder="1"/>
    <xf numFmtId="4" fontId="5" fillId="5" borderId="87" xfId="628" applyNumberFormat="1" applyFont="1" applyFill="1" applyBorder="1" applyProtection="1"/>
    <xf numFmtId="43" fontId="5" fillId="0" borderId="66" xfId="628" applyNumberFormat="1" applyFont="1" applyBorder="1" applyAlignment="1">
      <alignment horizontal="right"/>
    </xf>
    <xf numFmtId="43" fontId="73" fillId="5" borderId="87" xfId="628" quotePrefix="1" applyFont="1" applyFill="1" applyBorder="1" applyAlignment="1" applyProtection="1">
      <alignment horizontal="center"/>
    </xf>
    <xf numFmtId="0" fontId="5" fillId="0" borderId="73" xfId="0" applyFont="1" applyBorder="1"/>
    <xf numFmtId="43" fontId="5" fillId="0" borderId="112" xfId="628" applyNumberFormat="1" applyFont="1" applyFill="1" applyBorder="1"/>
    <xf numFmtId="43" fontId="5" fillId="0" borderId="112" xfId="628" applyNumberFormat="1" applyFont="1" applyBorder="1"/>
    <xf numFmtId="43" fontId="5" fillId="0" borderId="112" xfId="628" applyNumberFormat="1" applyFont="1" applyBorder="1" applyAlignment="1">
      <alignment horizontal="right"/>
    </xf>
    <xf numFmtId="0" fontId="5" fillId="0" borderId="112" xfId="0" applyFont="1" applyBorder="1"/>
    <xf numFmtId="43" fontId="73" fillId="5" borderId="73" xfId="628" quotePrefix="1" applyFont="1" applyFill="1" applyBorder="1" applyAlignment="1" applyProtection="1">
      <alignment horizontal="center"/>
    </xf>
    <xf numFmtId="0" fontId="73" fillId="30" borderId="17" xfId="0" applyFont="1" applyFill="1" applyBorder="1" applyAlignment="1">
      <alignment horizontal="center" vertical="center"/>
    </xf>
    <xf numFmtId="0" fontId="5" fillId="0" borderId="113" xfId="0" quotePrefix="1" applyFont="1" applyFill="1" applyBorder="1" applyAlignment="1">
      <alignment horizontal="center"/>
    </xf>
    <xf numFmtId="0" fontId="5" fillId="0" borderId="111" xfId="0" quotePrefix="1" applyFont="1" applyFill="1" applyBorder="1" applyAlignment="1">
      <alignment horizontal="center"/>
    </xf>
    <xf numFmtId="4" fontId="5" fillId="0" borderId="43" xfId="628" applyNumberFormat="1" applyFont="1" applyFill="1" applyBorder="1"/>
    <xf numFmtId="4" fontId="5" fillId="5" borderId="43" xfId="628" applyNumberFormat="1" applyFont="1" applyFill="1" applyBorder="1" applyAlignment="1" applyProtection="1"/>
    <xf numFmtId="4" fontId="5" fillId="5" borderId="19" xfId="628" applyNumberFormat="1" applyFont="1" applyFill="1" applyBorder="1" applyProtection="1"/>
    <xf numFmtId="4" fontId="5" fillId="5" borderId="47" xfId="628" applyNumberFormat="1" applyFont="1" applyFill="1" applyBorder="1" applyAlignment="1" applyProtection="1"/>
    <xf numFmtId="43" fontId="5" fillId="0" borderId="114" xfId="628" applyNumberFormat="1" applyFont="1" applyFill="1" applyBorder="1"/>
    <xf numFmtId="4" fontId="5" fillId="5" borderId="111" xfId="628" applyNumberFormat="1" applyFont="1" applyFill="1" applyBorder="1"/>
    <xf numFmtId="43" fontId="5" fillId="0" borderId="67" xfId="628" applyNumberFormat="1" applyFont="1" applyFill="1" applyBorder="1"/>
    <xf numFmtId="4" fontId="5" fillId="5" borderId="87" xfId="628" applyNumberFormat="1" applyFont="1" applyFill="1" applyBorder="1"/>
    <xf numFmtId="43" fontId="5" fillId="0" borderId="66" xfId="628" applyNumberFormat="1" applyFont="1" applyFill="1" applyBorder="1" applyAlignment="1">
      <alignment horizontal="right"/>
    </xf>
    <xf numFmtId="43" fontId="5" fillId="0" borderId="108" xfId="628" applyNumberFormat="1" applyFont="1" applyFill="1" applyBorder="1"/>
    <xf numFmtId="43" fontId="5" fillId="0" borderId="112" xfId="628" applyNumberFormat="1" applyFont="1" applyFill="1" applyBorder="1" applyAlignment="1">
      <alignment horizontal="right"/>
    </xf>
    <xf numFmtId="4" fontId="5" fillId="5" borderId="73" xfId="628" applyNumberFormat="1" applyFont="1" applyFill="1" applyBorder="1"/>
    <xf numFmtId="39" fontId="73" fillId="0" borderId="0" xfId="628" applyNumberFormat="1" applyFont="1" applyFill="1" applyBorder="1"/>
    <xf numFmtId="4" fontId="73" fillId="0" borderId="0" xfId="628" applyNumberFormat="1" applyFont="1" applyFill="1" applyBorder="1"/>
    <xf numFmtId="37" fontId="22" fillId="0" borderId="0" xfId="0" applyNumberFormat="1" applyFont="1" applyFill="1" applyBorder="1"/>
    <xf numFmtId="43" fontId="67" fillId="0" borderId="0" xfId="628" applyNumberFormat="1" applyFont="1" applyFill="1" applyBorder="1"/>
    <xf numFmtId="39" fontId="73" fillId="0" borderId="0" xfId="628" applyNumberFormat="1" applyFont="1" applyFill="1" applyBorder="1" applyAlignment="1">
      <alignment horizontal="right"/>
    </xf>
    <xf numFmtId="0" fontId="9" fillId="0" borderId="0" xfId="0" applyFont="1" applyAlignment="1">
      <alignment horizontal="left"/>
    </xf>
    <xf numFmtId="0" fontId="73" fillId="30" borderId="56" xfId="0" applyFont="1" applyFill="1" applyBorder="1" applyAlignment="1">
      <alignment horizontal="center"/>
    </xf>
    <xf numFmtId="169" fontId="73" fillId="30" borderId="57" xfId="0" applyNumberFormat="1" applyFont="1" applyFill="1" applyBorder="1" applyAlignment="1">
      <alignment horizontal="center"/>
    </xf>
    <xf numFmtId="0" fontId="73" fillId="30" borderId="57" xfId="0" applyFont="1" applyFill="1" applyBorder="1" applyAlignment="1">
      <alignment horizontal="center"/>
    </xf>
    <xf numFmtId="0" fontId="5" fillId="30" borderId="12" xfId="0" applyFont="1" applyFill="1" applyBorder="1" applyAlignment="1">
      <alignment horizontal="center"/>
    </xf>
    <xf numFmtId="0" fontId="5" fillId="30" borderId="58" xfId="0" applyFont="1" applyFill="1" applyBorder="1" applyAlignment="1">
      <alignment horizontal="center"/>
    </xf>
    <xf numFmtId="0" fontId="5" fillId="30" borderId="40" xfId="0" applyFont="1" applyFill="1" applyBorder="1" applyAlignment="1">
      <alignment horizontal="center"/>
    </xf>
    <xf numFmtId="0" fontId="5" fillId="30" borderId="57" xfId="0" applyFont="1" applyFill="1" applyBorder="1" applyAlignment="1">
      <alignment horizontal="center"/>
    </xf>
    <xf numFmtId="0" fontId="5" fillId="30" borderId="0" xfId="0" applyFont="1" applyFill="1" applyBorder="1" applyAlignment="1">
      <alignment horizontal="center"/>
    </xf>
    <xf numFmtId="0" fontId="5" fillId="30" borderId="9" xfId="0" applyFont="1" applyFill="1" applyBorder="1" applyAlignment="1">
      <alignment horizontal="center"/>
    </xf>
    <xf numFmtId="0" fontId="5" fillId="30" borderId="7" xfId="0" applyFont="1" applyFill="1" applyBorder="1" applyAlignment="1">
      <alignment horizontal="center"/>
    </xf>
    <xf numFmtId="0" fontId="5" fillId="30" borderId="13" xfId="0" applyFont="1" applyFill="1" applyBorder="1" applyAlignment="1">
      <alignment horizontal="center"/>
    </xf>
    <xf numFmtId="4" fontId="5" fillId="32" borderId="9" xfId="0" applyNumberFormat="1" applyFont="1" applyFill="1" applyBorder="1" applyProtection="1">
      <protection locked="0"/>
    </xf>
    <xf numFmtId="4" fontId="5" fillId="32" borderId="0" xfId="0" applyNumberFormat="1" applyFont="1" applyFill="1" applyBorder="1" applyProtection="1">
      <protection locked="0"/>
    </xf>
    <xf numFmtId="4" fontId="73" fillId="47" borderId="42" xfId="628" applyNumberFormat="1" applyFont="1" applyFill="1" applyBorder="1"/>
    <xf numFmtId="4" fontId="73" fillId="47" borderId="40" xfId="628" applyNumberFormat="1" applyFont="1" applyFill="1" applyBorder="1"/>
    <xf numFmtId="4" fontId="73" fillId="47" borderId="58" xfId="628" applyNumberFormat="1" applyFont="1" applyFill="1" applyBorder="1"/>
    <xf numFmtId="4" fontId="73" fillId="47" borderId="9" xfId="628" applyNumberFormat="1" applyFont="1" applyFill="1" applyBorder="1"/>
    <xf numFmtId="4" fontId="73" fillId="47" borderId="0" xfId="628" applyNumberFormat="1" applyFont="1" applyFill="1" applyBorder="1"/>
    <xf numFmtId="4" fontId="73" fillId="47" borderId="15" xfId="628" applyNumberFormat="1" applyFont="1" applyFill="1" applyBorder="1"/>
    <xf numFmtId="4" fontId="73" fillId="47" borderId="10" xfId="628" applyNumberFormat="1" applyFont="1" applyFill="1" applyBorder="1"/>
    <xf numFmtId="4" fontId="73" fillId="47" borderId="13" xfId="628" applyNumberFormat="1" applyFont="1" applyFill="1" applyBorder="1"/>
    <xf numFmtId="4" fontId="73" fillId="47" borderId="7" xfId="628" applyNumberFormat="1" applyFont="1" applyFill="1" applyBorder="1"/>
    <xf numFmtId="43" fontId="73" fillId="0" borderId="65" xfId="628" applyFont="1" applyFill="1" applyBorder="1"/>
    <xf numFmtId="4" fontId="73" fillId="47" borderId="65" xfId="628" applyNumberFormat="1" applyFont="1" applyFill="1" applyBorder="1"/>
    <xf numFmtId="4" fontId="73" fillId="47" borderId="66" xfId="628" applyNumberFormat="1" applyFont="1" applyFill="1" applyBorder="1"/>
    <xf numFmtId="49" fontId="73" fillId="31" borderId="67" xfId="628" applyNumberFormat="1" applyFont="1" applyFill="1" applyBorder="1" applyProtection="1">
      <protection locked="0"/>
    </xf>
    <xf numFmtId="4" fontId="73" fillId="47" borderId="67" xfId="628" applyNumberFormat="1" applyFont="1" applyFill="1" applyBorder="1"/>
    <xf numFmtId="169" fontId="5" fillId="0" borderId="0" xfId="0" applyNumberFormat="1" applyFont="1" applyBorder="1"/>
    <xf numFmtId="0" fontId="5" fillId="30" borderId="57" xfId="0" applyFont="1" applyFill="1" applyBorder="1"/>
    <xf numFmtId="0" fontId="5" fillId="30" borderId="3" xfId="0" applyFont="1" applyFill="1" applyBorder="1"/>
    <xf numFmtId="4" fontId="73" fillId="47" borderId="57" xfId="628" applyNumberFormat="1" applyFont="1" applyFill="1" applyBorder="1"/>
    <xf numFmtId="4" fontId="5" fillId="32" borderId="58" xfId="0" applyNumberFormat="1" applyFont="1" applyFill="1" applyBorder="1" applyProtection="1">
      <protection locked="0"/>
    </xf>
    <xf numFmtId="4" fontId="73" fillId="47" borderId="12" xfId="628" applyNumberFormat="1" applyFont="1" applyFill="1" applyBorder="1"/>
    <xf numFmtId="4" fontId="5" fillId="32" borderId="15" xfId="0" applyNumberFormat="1" applyFont="1" applyFill="1" applyBorder="1" applyProtection="1">
      <protection locked="0"/>
    </xf>
    <xf numFmtId="4" fontId="73" fillId="47" borderId="3" xfId="628" applyNumberFormat="1" applyFont="1" applyFill="1" applyBorder="1"/>
    <xf numFmtId="4" fontId="5" fillId="32" borderId="7" xfId="0" applyNumberFormat="1" applyFont="1" applyFill="1" applyBorder="1" applyProtection="1">
      <protection locked="0"/>
    </xf>
    <xf numFmtId="0" fontId="5" fillId="30" borderId="15" xfId="0" applyFont="1" applyFill="1" applyBorder="1" applyAlignment="1">
      <alignment horizontal="center"/>
    </xf>
    <xf numFmtId="4" fontId="130" fillId="6" borderId="9" xfId="628" applyNumberFormat="1" applyFont="1" applyFill="1" applyBorder="1" applyProtection="1">
      <protection locked="0"/>
    </xf>
    <xf numFmtId="4" fontId="130" fillId="6" borderId="0" xfId="628" applyNumberFormat="1" applyFont="1" applyFill="1" applyBorder="1" applyProtection="1">
      <protection locked="0"/>
    </xf>
    <xf numFmtId="4" fontId="130" fillId="45" borderId="15" xfId="628" applyNumberFormat="1" applyFont="1" applyFill="1" applyBorder="1" applyProtection="1">
      <protection locked="0"/>
    </xf>
    <xf numFmtId="4" fontId="127" fillId="6" borderId="42" xfId="628" applyNumberFormat="1" applyFont="1" applyFill="1" applyBorder="1"/>
    <xf numFmtId="4" fontId="127" fillId="45" borderId="40" xfId="628" applyNumberFormat="1" applyFont="1" applyFill="1" applyBorder="1"/>
    <xf numFmtId="4" fontId="127" fillId="47" borderId="58" xfId="628" applyNumberFormat="1" applyFont="1" applyFill="1" applyBorder="1"/>
    <xf numFmtId="4" fontId="127" fillId="6" borderId="9" xfId="628" applyNumberFormat="1" applyFont="1" applyFill="1" applyBorder="1"/>
    <xf numFmtId="4" fontId="127" fillId="45" borderId="0" xfId="628" applyNumberFormat="1" applyFont="1" applyFill="1" applyBorder="1"/>
    <xf numFmtId="4" fontId="127" fillId="47" borderId="15" xfId="628" applyNumberFormat="1" applyFont="1" applyFill="1" applyBorder="1"/>
    <xf numFmtId="4" fontId="127" fillId="6" borderId="10" xfId="628" applyNumberFormat="1" applyFont="1" applyFill="1" applyBorder="1"/>
    <xf numFmtId="4" fontId="127" fillId="45" borderId="13" xfId="628" applyNumberFormat="1" applyFont="1" applyFill="1" applyBorder="1"/>
    <xf numFmtId="4" fontId="127" fillId="47" borderId="7" xfId="628" applyNumberFormat="1" applyFont="1" applyFill="1" applyBorder="1"/>
    <xf numFmtId="4" fontId="127" fillId="45" borderId="65" xfId="628" applyNumberFormat="1" applyFont="1" applyFill="1" applyBorder="1"/>
    <xf numFmtId="4" fontId="127" fillId="45" borderId="66" xfId="628" applyNumberFormat="1" applyFont="1" applyFill="1" applyBorder="1"/>
    <xf numFmtId="4" fontId="130" fillId="34" borderId="67" xfId="628" applyNumberFormat="1" applyFont="1" applyFill="1" applyBorder="1"/>
    <xf numFmtId="4" fontId="127" fillId="47" borderId="65" xfId="628" applyNumberFormat="1" applyFont="1" applyFill="1" applyBorder="1"/>
    <xf numFmtId="4" fontId="127" fillId="47" borderId="66" xfId="628" applyNumberFormat="1" applyFont="1" applyFill="1" applyBorder="1"/>
    <xf numFmtId="4" fontId="127" fillId="47" borderId="67" xfId="628" applyNumberFormat="1" applyFont="1" applyFill="1" applyBorder="1"/>
    <xf numFmtId="4" fontId="127" fillId="45" borderId="67" xfId="628" applyNumberFormat="1" applyFont="1" applyFill="1" applyBorder="1"/>
    <xf numFmtId="4" fontId="127" fillId="47" borderId="13" xfId="628" applyNumberFormat="1" applyFont="1" applyFill="1" applyBorder="1"/>
    <xf numFmtId="0" fontId="73" fillId="0" borderId="65" xfId="0" applyFont="1" applyFill="1" applyBorder="1"/>
    <xf numFmtId="0" fontId="5" fillId="0" borderId="57" xfId="0" applyFont="1" applyFill="1" applyBorder="1"/>
    <xf numFmtId="0" fontId="5" fillId="0" borderId="57" xfId="0" applyFont="1" applyBorder="1" applyAlignment="1">
      <alignment horizontal="left" wrapText="1"/>
    </xf>
    <xf numFmtId="4" fontId="5" fillId="32" borderId="57" xfId="0" applyNumberFormat="1" applyFont="1" applyFill="1" applyBorder="1" applyProtection="1">
      <protection locked="0"/>
    </xf>
    <xf numFmtId="0" fontId="5" fillId="0" borderId="12" xfId="0" applyFont="1" applyBorder="1" applyAlignment="1">
      <alignment horizontal="left" wrapText="1"/>
    </xf>
    <xf numFmtId="0" fontId="5" fillId="0" borderId="12" xfId="0" applyFont="1" applyBorder="1" applyAlignment="1">
      <alignment horizontal="left"/>
    </xf>
    <xf numFmtId="4" fontId="5" fillId="32" borderId="3" xfId="0" applyNumberFormat="1" applyFont="1" applyFill="1" applyBorder="1" applyProtection="1">
      <protection locked="0"/>
    </xf>
    <xf numFmtId="0" fontId="5" fillId="33" borderId="56" xfId="0" applyFont="1" applyFill="1" applyBorder="1"/>
    <xf numFmtId="0" fontId="73" fillId="33" borderId="56" xfId="0" applyFont="1" applyFill="1" applyBorder="1"/>
    <xf numFmtId="4" fontId="5" fillId="5" borderId="65" xfId="628" applyNumberFormat="1" applyFont="1" applyFill="1" applyBorder="1"/>
    <xf numFmtId="4" fontId="5" fillId="5" borderId="56" xfId="628" applyNumberFormat="1" applyFont="1" applyFill="1" applyBorder="1"/>
    <xf numFmtId="0" fontId="5" fillId="30" borderId="40" xfId="0" applyFont="1" applyFill="1" applyBorder="1"/>
    <xf numFmtId="0" fontId="5" fillId="30" borderId="58" xfId="0" applyFont="1" applyFill="1" applyBorder="1"/>
    <xf numFmtId="0" fontId="5" fillId="30" borderId="10" xfId="0" applyFont="1" applyFill="1" applyBorder="1"/>
    <xf numFmtId="0" fontId="5" fillId="30" borderId="13" xfId="0" applyFont="1" applyFill="1" applyBorder="1"/>
    <xf numFmtId="0" fontId="5" fillId="30" borderId="7" xfId="0" applyFont="1" applyFill="1" applyBorder="1"/>
    <xf numFmtId="0" fontId="5" fillId="30" borderId="65" xfId="0" applyFont="1" applyFill="1" applyBorder="1" applyAlignment="1">
      <alignment horizontal="center"/>
    </xf>
    <xf numFmtId="16" fontId="5" fillId="30" borderId="66" xfId="0" quotePrefix="1" applyNumberFormat="1" applyFont="1" applyFill="1" applyBorder="1" applyAlignment="1">
      <alignment horizontal="center"/>
    </xf>
    <xf numFmtId="0" fontId="5" fillId="30" borderId="66" xfId="0" quotePrefix="1" applyFont="1" applyFill="1" applyBorder="1" applyAlignment="1">
      <alignment horizontal="center"/>
    </xf>
    <xf numFmtId="0" fontId="5" fillId="30" borderId="67" xfId="0" applyFont="1" applyFill="1" applyBorder="1" applyAlignment="1">
      <alignment horizontal="center"/>
    </xf>
    <xf numFmtId="4" fontId="5" fillId="5" borderId="56" xfId="0" applyNumberFormat="1" applyFont="1" applyFill="1" applyBorder="1"/>
    <xf numFmtId="0" fontId="5" fillId="0" borderId="12" xfId="0" applyFont="1" applyBorder="1" applyAlignment="1"/>
    <xf numFmtId="4" fontId="5" fillId="5" borderId="42" xfId="0" applyNumberFormat="1" applyFont="1" applyFill="1" applyBorder="1"/>
    <xf numFmtId="4" fontId="5" fillId="5" borderId="40" xfId="0" applyNumberFormat="1" applyFont="1" applyFill="1" applyBorder="1"/>
    <xf numFmtId="4" fontId="5" fillId="5" borderId="58" xfId="0" applyNumberFormat="1" applyFont="1" applyFill="1" applyBorder="1"/>
    <xf numFmtId="4" fontId="5" fillId="5" borderId="12" xfId="0" applyNumberFormat="1" applyFont="1" applyFill="1" applyBorder="1"/>
    <xf numFmtId="49" fontId="5" fillId="46" borderId="12" xfId="0" applyNumberFormat="1" applyFont="1" applyFill="1" applyBorder="1" applyAlignment="1" applyProtection="1">
      <alignment horizontal="left"/>
      <protection locked="0"/>
    </xf>
    <xf numFmtId="0" fontId="5" fillId="0" borderId="0" xfId="0" applyFont="1" applyBorder="1" applyAlignment="1">
      <alignment vertical="top" wrapText="1"/>
    </xf>
    <xf numFmtId="4" fontId="5" fillId="5" borderId="9" xfId="0" applyNumberFormat="1" applyFont="1" applyFill="1" applyBorder="1"/>
    <xf numFmtId="4" fontId="5" fillId="5" borderId="0" xfId="0" applyNumberFormat="1" applyFont="1" applyFill="1" applyBorder="1"/>
    <xf numFmtId="4" fontId="5" fillId="5" borderId="15" xfId="0" applyNumberFormat="1" applyFont="1" applyFill="1" applyBorder="1"/>
    <xf numFmtId="173" fontId="73" fillId="30" borderId="115" xfId="628" applyNumberFormat="1" applyFont="1" applyFill="1" applyBorder="1" applyAlignment="1">
      <alignment horizontal="center"/>
    </xf>
    <xf numFmtId="173" fontId="73" fillId="30" borderId="43" xfId="628" applyNumberFormat="1" applyFont="1" applyFill="1" applyBorder="1" applyAlignment="1">
      <alignment horizontal="center"/>
    </xf>
    <xf numFmtId="173" fontId="73" fillId="30" borderId="0" xfId="628" applyNumberFormat="1" applyFont="1" applyFill="1" applyBorder="1" applyAlignment="1">
      <alignment horizontal="center"/>
    </xf>
    <xf numFmtId="173" fontId="5" fillId="30" borderId="20" xfId="628" applyNumberFormat="1" applyFont="1" applyFill="1" applyBorder="1" applyAlignment="1">
      <alignment horizontal="center" vertical="center" wrapText="1"/>
    </xf>
    <xf numFmtId="173" fontId="5" fillId="30" borderId="85" xfId="628" applyNumberFormat="1" applyFont="1" applyFill="1" applyBorder="1" applyAlignment="1">
      <alignment horizontal="center" vertical="center" wrapText="1"/>
    </xf>
    <xf numFmtId="173" fontId="5" fillId="30" borderId="47" xfId="628" applyNumberFormat="1" applyFont="1" applyFill="1" applyBorder="1" applyAlignment="1">
      <alignment horizontal="center" vertical="center" wrapText="1"/>
    </xf>
    <xf numFmtId="173" fontId="5" fillId="30" borderId="75" xfId="628" applyNumberFormat="1" applyFont="1" applyFill="1" applyBorder="1" applyAlignment="1">
      <alignment horizontal="center" vertical="center" wrapText="1"/>
    </xf>
    <xf numFmtId="179" fontId="73" fillId="0" borderId="20" xfId="628" applyNumberFormat="1" applyFont="1" applyFill="1" applyBorder="1"/>
    <xf numFmtId="173" fontId="73" fillId="0" borderId="17" xfId="628" applyNumberFormat="1" applyFont="1" applyFill="1" applyBorder="1"/>
    <xf numFmtId="4" fontId="5" fillId="32" borderId="20" xfId="628" applyNumberFormat="1" applyFont="1" applyFill="1" applyBorder="1" applyAlignment="1" applyProtection="1">
      <alignment horizontal="center"/>
      <protection locked="0"/>
    </xf>
    <xf numFmtId="4" fontId="5" fillId="32" borderId="85" xfId="628" applyNumberFormat="1" applyFont="1" applyFill="1" applyBorder="1" applyProtection="1">
      <protection locked="0"/>
    </xf>
    <xf numFmtId="4" fontId="5" fillId="32" borderId="20" xfId="0" applyNumberFormat="1" applyFont="1" applyFill="1" applyBorder="1" applyAlignment="1" applyProtection="1">
      <alignment horizontal="center"/>
      <protection locked="0"/>
    </xf>
    <xf numFmtId="4" fontId="5" fillId="32" borderId="18" xfId="0" applyNumberFormat="1" applyFont="1" applyFill="1" applyBorder="1" applyProtection="1">
      <protection locked="0"/>
    </xf>
    <xf numFmtId="4" fontId="5" fillId="32" borderId="18" xfId="628" applyNumberFormat="1" applyFont="1" applyFill="1" applyBorder="1" applyProtection="1">
      <protection locked="0"/>
    </xf>
    <xf numFmtId="4" fontId="5" fillId="5" borderId="18" xfId="0" applyNumberFormat="1" applyFont="1" applyFill="1" applyBorder="1"/>
    <xf numFmtId="4" fontId="5" fillId="32" borderId="36" xfId="0" applyNumberFormat="1" applyFont="1" applyFill="1" applyBorder="1" applyProtection="1">
      <protection locked="0"/>
    </xf>
    <xf numFmtId="179" fontId="73" fillId="0" borderId="43" xfId="628" applyNumberFormat="1" applyFont="1" applyFill="1" applyBorder="1"/>
    <xf numFmtId="173" fontId="73" fillId="0" borderId="18" xfId="628" applyNumberFormat="1" applyFont="1" applyFill="1" applyBorder="1"/>
    <xf numFmtId="4" fontId="5" fillId="32" borderId="43" xfId="628" applyNumberFormat="1" applyFont="1" applyFill="1" applyBorder="1" applyAlignment="1" applyProtection="1">
      <alignment horizontal="center"/>
      <protection locked="0"/>
    </xf>
    <xf numFmtId="4" fontId="5" fillId="32" borderId="43" xfId="0" applyNumberFormat="1" applyFont="1" applyFill="1" applyBorder="1" applyAlignment="1" applyProtection="1">
      <alignment horizontal="center"/>
      <protection locked="0"/>
    </xf>
    <xf numFmtId="173" fontId="73" fillId="0" borderId="43" xfId="628" applyNumberFormat="1" applyFont="1" applyFill="1" applyBorder="1" applyAlignment="1"/>
    <xf numFmtId="4" fontId="5" fillId="5" borderId="36" xfId="628" applyNumberFormat="1" applyFont="1" applyFill="1" applyBorder="1"/>
    <xf numFmtId="4" fontId="5" fillId="5" borderId="62" xfId="628" applyNumberFormat="1" applyFont="1" applyFill="1" applyBorder="1"/>
    <xf numFmtId="173" fontId="5" fillId="0" borderId="43" xfId="628" applyNumberFormat="1" applyFont="1" applyFill="1" applyBorder="1" applyAlignment="1">
      <alignment horizontal="right"/>
    </xf>
    <xf numFmtId="173" fontId="5" fillId="0" borderId="18" xfId="628" applyNumberFormat="1" applyFont="1" applyFill="1" applyBorder="1"/>
    <xf numFmtId="4" fontId="5" fillId="32" borderId="62" xfId="628" applyNumberFormat="1" applyFont="1" applyFill="1" applyBorder="1" applyAlignment="1" applyProtection="1">
      <alignment horizontal="center"/>
      <protection locked="0"/>
    </xf>
    <xf numFmtId="4" fontId="5" fillId="5" borderId="18" xfId="628" applyNumberFormat="1" applyFont="1" applyFill="1" applyBorder="1"/>
    <xf numFmtId="1" fontId="73" fillId="0" borderId="43" xfId="0" applyNumberFormat="1" applyFont="1" applyFill="1" applyBorder="1" applyAlignment="1">
      <alignment horizontal="right"/>
    </xf>
    <xf numFmtId="169" fontId="5" fillId="0" borderId="43" xfId="0" applyNumberFormat="1" applyFont="1" applyFill="1" applyBorder="1" applyAlignment="1">
      <alignment horizontal="right"/>
    </xf>
    <xf numFmtId="173" fontId="73" fillId="0" borderId="43" xfId="628" applyNumberFormat="1" applyFont="1" applyFill="1" applyBorder="1" applyAlignment="1">
      <alignment horizontal="right"/>
    </xf>
    <xf numFmtId="0" fontId="5" fillId="0" borderId="43" xfId="0" applyFont="1" applyFill="1" applyBorder="1" applyAlignment="1">
      <alignment horizontal="right"/>
    </xf>
    <xf numFmtId="169" fontId="73" fillId="0" borderId="43" xfId="0" applyNumberFormat="1" applyFont="1" applyFill="1" applyBorder="1" applyAlignment="1">
      <alignment horizontal="right"/>
    </xf>
    <xf numFmtId="179" fontId="73" fillId="0" borderId="43" xfId="628" applyNumberFormat="1" applyFont="1" applyFill="1" applyBorder="1" applyAlignment="1">
      <alignment horizontal="right"/>
    </xf>
    <xf numFmtId="179" fontId="73" fillId="0" borderId="43" xfId="0" applyNumberFormat="1" applyFont="1" applyFill="1" applyBorder="1" applyAlignment="1">
      <alignment horizontal="right"/>
    </xf>
    <xf numFmtId="179" fontId="73" fillId="0" borderId="47" xfId="0" applyNumberFormat="1" applyFont="1" applyFill="1" applyBorder="1" applyAlignment="1">
      <alignment horizontal="right"/>
    </xf>
    <xf numFmtId="173" fontId="73" fillId="0" borderId="19" xfId="628" applyNumberFormat="1" applyFont="1" applyFill="1" applyBorder="1"/>
    <xf numFmtId="4" fontId="5" fillId="32" borderId="47" xfId="628" applyNumberFormat="1" applyFont="1" applyFill="1" applyBorder="1" applyAlignment="1" applyProtection="1">
      <alignment horizontal="center"/>
      <protection locked="0"/>
    </xf>
    <xf numFmtId="4" fontId="5" fillId="32" borderId="47" xfId="0" applyNumberFormat="1" applyFont="1" applyFill="1" applyBorder="1" applyAlignment="1" applyProtection="1">
      <alignment horizontal="center"/>
      <protection locked="0"/>
    </xf>
    <xf numFmtId="4" fontId="5" fillId="32" borderId="19" xfId="0" applyNumberFormat="1" applyFont="1" applyFill="1" applyBorder="1" applyProtection="1">
      <protection locked="0"/>
    </xf>
    <xf numFmtId="4" fontId="5" fillId="32" borderId="19" xfId="628" applyNumberFormat="1" applyFont="1" applyFill="1" applyBorder="1" applyProtection="1">
      <protection locked="0"/>
    </xf>
    <xf numFmtId="4" fontId="5" fillId="5" borderId="19" xfId="0" applyNumberFormat="1" applyFont="1" applyFill="1" applyBorder="1"/>
    <xf numFmtId="4" fontId="5" fillId="32" borderId="83" xfId="0" applyNumberFormat="1" applyFont="1" applyFill="1" applyBorder="1" applyProtection="1">
      <protection locked="0"/>
    </xf>
    <xf numFmtId="173" fontId="5" fillId="0" borderId="0" xfId="628" applyNumberFormat="1" applyFont="1" applyBorder="1"/>
    <xf numFmtId="173" fontId="5" fillId="0" borderId="0" xfId="628" applyNumberFormat="1" applyFont="1" applyFill="1" applyBorder="1"/>
    <xf numFmtId="43" fontId="73" fillId="0" borderId="0" xfId="628" applyFont="1" applyBorder="1"/>
    <xf numFmtId="0" fontId="141" fillId="0" borderId="0" xfId="0" applyFont="1"/>
    <xf numFmtId="0" fontId="141" fillId="0" borderId="0" xfId="0" applyFont="1" applyAlignment="1">
      <alignment horizontal="justify" wrapText="1"/>
    </xf>
    <xf numFmtId="0" fontId="5" fillId="0" borderId="0" xfId="0" applyFont="1" applyAlignment="1">
      <alignment horizontal="justify" wrapText="1"/>
    </xf>
    <xf numFmtId="0" fontId="142" fillId="0" borderId="0" xfId="0" applyFont="1" applyBorder="1"/>
    <xf numFmtId="0" fontId="73" fillId="0" borderId="0" xfId="0" applyFont="1" applyBorder="1"/>
    <xf numFmtId="0" fontId="5" fillId="30" borderId="17" xfId="0" applyFont="1" applyFill="1" applyBorder="1" applyAlignment="1">
      <alignment horizontal="center"/>
    </xf>
    <xf numFmtId="0" fontId="73" fillId="30" borderId="24" xfId="0" applyFont="1" applyFill="1" applyBorder="1" applyAlignment="1">
      <alignment horizontal="center"/>
    </xf>
    <xf numFmtId="0" fontId="73" fillId="30" borderId="23" xfId="0" applyFont="1" applyFill="1" applyBorder="1" applyAlignment="1"/>
    <xf numFmtId="0" fontId="73" fillId="30" borderId="24" xfId="0" applyFont="1" applyFill="1" applyBorder="1" applyAlignment="1"/>
    <xf numFmtId="0" fontId="5" fillId="30" borderId="18" xfId="0" applyFont="1" applyFill="1" applyBorder="1" applyAlignment="1">
      <alignment horizontal="center"/>
    </xf>
    <xf numFmtId="0" fontId="73" fillId="30" borderId="18" xfId="0" applyFont="1" applyFill="1" applyBorder="1" applyAlignment="1">
      <alignment horizontal="center"/>
    </xf>
    <xf numFmtId="0" fontId="73" fillId="30" borderId="36" xfId="0" applyFont="1" applyFill="1" applyBorder="1" applyAlignment="1">
      <alignment horizontal="center"/>
    </xf>
    <xf numFmtId="4" fontId="5" fillId="5" borderId="20" xfId="0" applyNumberFormat="1" applyFont="1" applyFill="1" applyBorder="1"/>
    <xf numFmtId="4" fontId="5" fillId="5" borderId="21" xfId="0" applyNumberFormat="1" applyFont="1" applyFill="1" applyBorder="1"/>
    <xf numFmtId="4" fontId="5" fillId="5" borderId="16" xfId="0" applyNumberFormat="1" applyFont="1" applyFill="1" applyBorder="1"/>
    <xf numFmtId="4" fontId="5" fillId="5" borderId="17" xfId="628" applyNumberFormat="1" applyFont="1" applyFill="1" applyBorder="1"/>
    <xf numFmtId="4" fontId="5" fillId="5" borderId="20" xfId="628" applyNumberFormat="1" applyFont="1" applyFill="1" applyBorder="1"/>
    <xf numFmtId="4" fontId="5" fillId="5" borderId="21" xfId="628" applyNumberFormat="1" applyFont="1" applyFill="1" applyBorder="1"/>
    <xf numFmtId="4" fontId="5" fillId="5" borderId="16" xfId="628" applyNumberFormat="1" applyFont="1" applyFill="1" applyBorder="1"/>
    <xf numFmtId="4" fontId="5" fillId="32" borderId="43" xfId="0" applyNumberFormat="1" applyFont="1" applyFill="1" applyBorder="1" applyProtection="1">
      <protection locked="0"/>
    </xf>
    <xf numFmtId="4" fontId="5" fillId="5" borderId="43" xfId="628" applyNumberFormat="1" applyFont="1" applyFill="1" applyBorder="1"/>
    <xf numFmtId="0" fontId="5" fillId="31" borderId="43" xfId="0" applyFont="1" applyFill="1" applyBorder="1"/>
    <xf numFmtId="0" fontId="5" fillId="31" borderId="0" xfId="0" applyFont="1" applyFill="1" applyBorder="1"/>
    <xf numFmtId="0" fontId="5" fillId="31" borderId="36" xfId="0" applyFont="1" applyFill="1" applyBorder="1"/>
    <xf numFmtId="4" fontId="5" fillId="31" borderId="18" xfId="628" applyNumberFormat="1" applyFont="1" applyFill="1" applyBorder="1"/>
    <xf numFmtId="175" fontId="5" fillId="31" borderId="18" xfId="628" applyNumberFormat="1" applyFont="1" applyFill="1" applyBorder="1"/>
    <xf numFmtId="175" fontId="5" fillId="31" borderId="43" xfId="628" applyNumberFormat="1" applyFont="1" applyFill="1" applyBorder="1"/>
    <xf numFmtId="175" fontId="5" fillId="31" borderId="0" xfId="628" applyNumberFormat="1" applyFont="1" applyFill="1" applyBorder="1"/>
    <xf numFmtId="175" fontId="5" fillId="31" borderId="36" xfId="628" applyNumberFormat="1" applyFont="1" applyFill="1" applyBorder="1"/>
    <xf numFmtId="4" fontId="5" fillId="5" borderId="43" xfId="0" applyNumberFormat="1" applyFont="1" applyFill="1" applyBorder="1"/>
    <xf numFmtId="4" fontId="5" fillId="5" borderId="36" xfId="0" applyNumberFormat="1" applyFont="1" applyFill="1" applyBorder="1"/>
    <xf numFmtId="0" fontId="5" fillId="0" borderId="19" xfId="0" applyFont="1" applyBorder="1"/>
    <xf numFmtId="4" fontId="5" fillId="32" borderId="47" xfId="0" applyNumberFormat="1" applyFont="1" applyFill="1" applyBorder="1" applyProtection="1">
      <protection locked="0"/>
    </xf>
    <xf numFmtId="4" fontId="5" fillId="32" borderId="50" xfId="0" applyNumberFormat="1" applyFont="1" applyFill="1" applyBorder="1" applyProtection="1">
      <protection locked="0"/>
    </xf>
    <xf numFmtId="4" fontId="5" fillId="5" borderId="19" xfId="628" applyNumberFormat="1" applyFont="1" applyFill="1" applyBorder="1"/>
    <xf numFmtId="4" fontId="5" fillId="5" borderId="47" xfId="628" applyNumberFormat="1" applyFont="1" applyFill="1" applyBorder="1"/>
    <xf numFmtId="4" fontId="5" fillId="5" borderId="50" xfId="628" applyNumberFormat="1" applyFont="1" applyFill="1" applyBorder="1"/>
    <xf numFmtId="4" fontId="5" fillId="5" borderId="83" xfId="628" applyNumberFormat="1" applyFont="1" applyFill="1" applyBorder="1"/>
    <xf numFmtId="0" fontId="141" fillId="0" borderId="0" xfId="0" applyFont="1" applyAlignment="1">
      <alignment horizontal="justify"/>
    </xf>
    <xf numFmtId="0" fontId="5" fillId="0" borderId="0" xfId="0" applyFont="1" applyAlignment="1">
      <alignment horizontal="justify"/>
    </xf>
    <xf numFmtId="0" fontId="141" fillId="0" borderId="0" xfId="0" applyFont="1" applyFill="1" applyAlignment="1">
      <alignment horizontal="left" vertical="center" wrapText="1"/>
    </xf>
    <xf numFmtId="0" fontId="5" fillId="0" borderId="0" xfId="0" applyFont="1" applyFill="1" applyAlignment="1">
      <alignment horizontal="left" vertical="center" wrapText="1"/>
    </xf>
    <xf numFmtId="0" fontId="141" fillId="0" borderId="0" xfId="0" applyFont="1" applyAlignment="1">
      <alignment horizontal="left" vertical="center" wrapText="1"/>
    </xf>
    <xf numFmtId="0" fontId="5" fillId="0" borderId="0" xfId="0" applyFont="1" applyAlignment="1">
      <alignment horizontal="left" vertical="center" wrapText="1"/>
    </xf>
    <xf numFmtId="0" fontId="127" fillId="0" borderId="93" xfId="634" applyFont="1" applyFill="1" applyBorder="1" applyAlignment="1">
      <alignment horizontal="center" vertical="center" wrapText="1"/>
    </xf>
    <xf numFmtId="0" fontId="127" fillId="0" borderId="3" xfId="634" applyFont="1" applyFill="1" applyBorder="1" applyAlignment="1">
      <alignment horizontal="center" vertical="center" wrapText="1"/>
    </xf>
    <xf numFmtId="0" fontId="127" fillId="0" borderId="56" xfId="634" applyFont="1" applyFill="1" applyBorder="1" applyAlignment="1">
      <alignment horizontal="center" vertical="center" wrapText="1"/>
    </xf>
    <xf numFmtId="0" fontId="127" fillId="0" borderId="81" xfId="634" applyFont="1" applyFill="1" applyBorder="1" applyAlignment="1">
      <alignment horizontal="center" vertical="center" wrapText="1"/>
    </xf>
    <xf numFmtId="0" fontId="130" fillId="0" borderId="104" xfId="634" applyFont="1" applyFill="1" applyBorder="1" applyAlignment="1">
      <alignment horizontal="center" vertical="top"/>
    </xf>
    <xf numFmtId="0" fontId="127" fillId="0" borderId="56" xfId="634" applyFont="1" applyFill="1" applyBorder="1" applyAlignment="1">
      <alignment horizontal="center" wrapText="1"/>
    </xf>
    <xf numFmtId="0" fontId="130" fillId="0" borderId="56" xfId="634" applyFont="1" applyFill="1" applyBorder="1" applyAlignment="1">
      <alignment horizontal="center" wrapText="1"/>
    </xf>
    <xf numFmtId="0" fontId="130" fillId="0" borderId="56" xfId="634" applyFont="1" applyFill="1" applyBorder="1" applyAlignment="1">
      <alignment horizontal="center"/>
    </xf>
    <xf numFmtId="0" fontId="130" fillId="0" borderId="81" xfId="634" applyFont="1" applyFill="1" applyBorder="1" applyAlignment="1">
      <alignment horizontal="center"/>
    </xf>
    <xf numFmtId="0" fontId="127" fillId="0" borderId="56" xfId="634" applyFont="1" applyBorder="1" applyAlignment="1">
      <alignment horizontal="left" wrapText="1"/>
    </xf>
    <xf numFmtId="0" fontId="127" fillId="34" borderId="42" xfId="634" applyFont="1" applyFill="1" applyBorder="1" applyAlignment="1">
      <alignment horizontal="left" wrapText="1"/>
    </xf>
    <xf numFmtId="0" fontId="127" fillId="34" borderId="40" xfId="634" applyFont="1" applyFill="1" applyBorder="1" applyAlignment="1">
      <alignment horizontal="left" wrapText="1"/>
    </xf>
    <xf numFmtId="0" fontId="127" fillId="34" borderId="101" xfId="634" applyFont="1" applyFill="1" applyBorder="1" applyAlignment="1">
      <alignment horizontal="left" wrapText="1"/>
    </xf>
    <xf numFmtId="0" fontId="130" fillId="0" borderId="104" xfId="634" applyFont="1" applyBorder="1" applyAlignment="1">
      <alignment horizontal="center" vertical="top"/>
    </xf>
    <xf numFmtId="0" fontId="127" fillId="34" borderId="10" xfId="634" applyFont="1" applyFill="1" applyBorder="1" applyAlignment="1">
      <alignment horizontal="left" wrapText="1"/>
    </xf>
    <xf numFmtId="0" fontId="127" fillId="34" borderId="13" xfId="634" applyFont="1" applyFill="1" applyBorder="1" applyAlignment="1">
      <alignment horizontal="left" wrapText="1"/>
    </xf>
    <xf numFmtId="0" fontId="127" fillId="34" borderId="107" xfId="634" applyFont="1" applyFill="1" applyBorder="1" applyAlignment="1">
      <alignment horizontal="left" wrapText="1"/>
    </xf>
    <xf numFmtId="0" fontId="130" fillId="0" borderId="105" xfId="635" applyFont="1" applyBorder="1" applyAlignment="1">
      <alignment horizontal="center" vertical="center" wrapText="1"/>
    </xf>
    <xf numFmtId="4" fontId="127" fillId="33" borderId="67" xfId="634" applyNumberFormat="1" applyFont="1" applyFill="1" applyBorder="1" applyAlignment="1">
      <alignment horizontal="center" vertical="center" wrapText="1"/>
    </xf>
    <xf numFmtId="0" fontId="127" fillId="6" borderId="56" xfId="634" applyFont="1" applyFill="1" applyBorder="1" applyAlignment="1">
      <alignment horizontal="left" wrapText="1"/>
    </xf>
    <xf numFmtId="0" fontId="127" fillId="6" borderId="56" xfId="634" applyFont="1" applyFill="1" applyBorder="1"/>
    <xf numFmtId="0" fontId="127" fillId="6" borderId="81" xfId="634" applyFont="1" applyFill="1" applyBorder="1"/>
    <xf numFmtId="0" fontId="130" fillId="6" borderId="56" xfId="634" applyFont="1" applyFill="1" applyBorder="1" applyAlignment="1">
      <alignment horizontal="left" wrapText="1"/>
    </xf>
    <xf numFmtId="0" fontId="130" fillId="6" borderId="56" xfId="634" applyFont="1" applyFill="1" applyBorder="1"/>
    <xf numFmtId="0" fontId="130" fillId="6" borderId="81" xfId="634" applyFont="1" applyFill="1" applyBorder="1"/>
    <xf numFmtId="0" fontId="130" fillId="0" borderId="104" xfId="635" applyFont="1" applyBorder="1" applyAlignment="1">
      <alignment horizontal="center" vertical="center" wrapText="1"/>
    </xf>
    <xf numFmtId="0" fontId="130" fillId="0" borderId="56" xfId="635" applyFont="1" applyBorder="1" applyAlignment="1">
      <alignment horizontal="left" vertical="center" wrapText="1"/>
    </xf>
    <xf numFmtId="4" fontId="130" fillId="33" borderId="56" xfId="634" applyNumberFormat="1" applyFont="1" applyFill="1" applyBorder="1" applyAlignment="1">
      <alignment horizontal="left" wrapText="1"/>
    </xf>
    <xf numFmtId="4" fontId="130" fillId="33" borderId="81" xfId="634" applyNumberFormat="1" applyFont="1" applyFill="1" applyBorder="1" applyAlignment="1">
      <alignment horizontal="left" wrapText="1"/>
    </xf>
    <xf numFmtId="0" fontId="130" fillId="0" borderId="104" xfId="635" applyFont="1" applyBorder="1" applyAlignment="1">
      <alignment horizontal="center" vertical="center"/>
    </xf>
    <xf numFmtId="0" fontId="130" fillId="0" borderId="56" xfId="635" applyFont="1" applyBorder="1" applyAlignment="1">
      <alignment horizontal="left" vertical="center" wrapText="1" indent="1"/>
    </xf>
    <xf numFmtId="0" fontId="130" fillId="6" borderId="56" xfId="634" applyFont="1" applyFill="1" applyBorder="1" applyAlignment="1">
      <alignment horizontal="left" vertical="center" wrapText="1"/>
    </xf>
    <xf numFmtId="0" fontId="130" fillId="6" borderId="56" xfId="634" applyFont="1" applyFill="1" applyBorder="1" applyAlignment="1">
      <alignment vertical="center"/>
    </xf>
    <xf numFmtId="0" fontId="130" fillId="6" borderId="81" xfId="634" applyFont="1" applyFill="1" applyBorder="1" applyAlignment="1">
      <alignment vertical="center"/>
    </xf>
    <xf numFmtId="0" fontId="127" fillId="6" borderId="56" xfId="634" applyFont="1" applyFill="1" applyBorder="1" applyAlignment="1">
      <alignment horizontal="left" vertical="center" wrapText="1"/>
    </xf>
    <xf numFmtId="0" fontId="127" fillId="6" borderId="56" xfId="634" applyFont="1" applyFill="1" applyBorder="1" applyAlignment="1">
      <alignment vertical="center"/>
    </xf>
    <xf numFmtId="0" fontId="127" fillId="6" borderId="81" xfId="634" applyFont="1" applyFill="1" applyBorder="1" applyAlignment="1">
      <alignment vertical="center"/>
    </xf>
    <xf numFmtId="0" fontId="127" fillId="0" borderId="104" xfId="635" applyFont="1" applyBorder="1" applyAlignment="1">
      <alignment horizontal="center" vertical="center"/>
    </xf>
    <xf numFmtId="0" fontId="130" fillId="0" borderId="56" xfId="635" applyFont="1" applyFill="1" applyBorder="1" applyAlignment="1">
      <alignment vertical="center" wrapText="1"/>
    </xf>
    <xf numFmtId="4" fontId="130" fillId="33" borderId="56" xfId="634" applyNumberFormat="1" applyFont="1" applyFill="1" applyBorder="1" applyAlignment="1">
      <alignment horizontal="left" vertical="center" wrapText="1"/>
    </xf>
    <xf numFmtId="4" fontId="130" fillId="33" borderId="81" xfId="634" applyNumberFormat="1" applyFont="1" applyFill="1" applyBorder="1" applyAlignment="1">
      <alignment horizontal="left" vertical="center" wrapText="1"/>
    </xf>
    <xf numFmtId="0" fontId="130" fillId="0" borderId="56" xfId="635" applyFont="1" applyFill="1" applyBorder="1" applyAlignment="1">
      <alignment horizontal="left" vertical="center" wrapText="1" indent="1"/>
    </xf>
    <xf numFmtId="0" fontId="130" fillId="0" borderId="56" xfId="635" applyFont="1" applyBorder="1" applyAlignment="1">
      <alignment vertical="center" wrapText="1"/>
    </xf>
    <xf numFmtId="0" fontId="130" fillId="0" borderId="56" xfId="634" applyFont="1" applyBorder="1" applyAlignment="1">
      <alignment horizontal="left" vertical="center" wrapText="1" indent="1"/>
    </xf>
    <xf numFmtId="0" fontId="127" fillId="0" borderId="104" xfId="635" applyFont="1" applyBorder="1" applyAlignment="1">
      <alignment horizontal="center" vertical="top"/>
    </xf>
    <xf numFmtId="0" fontId="127" fillId="0" borderId="104" xfId="634" applyFont="1" applyBorder="1" applyAlignment="1">
      <alignment horizontal="center" vertical="top"/>
    </xf>
    <xf numFmtId="0" fontId="127" fillId="0" borderId="56" xfId="634" applyFont="1" applyBorder="1" applyAlignment="1">
      <alignment vertical="center" wrapText="1"/>
    </xf>
    <xf numFmtId="4" fontId="127" fillId="33" borderId="56" xfId="634" applyNumberFormat="1" applyFont="1" applyFill="1" applyBorder="1" applyAlignment="1">
      <alignment horizontal="center" vertical="center" wrapText="1"/>
    </xf>
    <xf numFmtId="4" fontId="127" fillId="33" borderId="81" xfId="634" applyNumberFormat="1" applyFont="1" applyFill="1" applyBorder="1" applyAlignment="1">
      <alignment horizontal="center" vertical="center" wrapText="1"/>
    </xf>
    <xf numFmtId="0" fontId="127" fillId="34" borderId="66" xfId="634" applyFont="1" applyFill="1" applyBorder="1" applyAlignment="1">
      <alignment horizontal="left" wrapText="1"/>
    </xf>
    <xf numFmtId="0" fontId="127" fillId="34" borderId="98" xfId="634" applyFont="1" applyFill="1" applyBorder="1" applyAlignment="1">
      <alignment horizontal="left" wrapText="1"/>
    </xf>
    <xf numFmtId="4" fontId="130" fillId="6" borderId="56" xfId="634" applyNumberFormat="1" applyFont="1" applyFill="1" applyBorder="1" applyAlignment="1">
      <alignment horizontal="left" vertical="center" wrapText="1"/>
    </xf>
    <xf numFmtId="4" fontId="130" fillId="6" borderId="81" xfId="634" applyNumberFormat="1" applyFont="1" applyFill="1" applyBorder="1" applyAlignment="1">
      <alignment horizontal="left" vertical="center" wrapText="1"/>
    </xf>
    <xf numFmtId="0" fontId="130" fillId="0" borderId="56" xfId="635" applyFont="1" applyBorder="1" applyAlignment="1">
      <alignment horizontal="left" wrapText="1" indent="1"/>
    </xf>
    <xf numFmtId="4" fontId="130" fillId="6" borderId="56" xfId="634" applyNumberFormat="1" applyFont="1" applyFill="1" applyBorder="1" applyAlignment="1">
      <alignment horizontal="left" wrapText="1" indent="1"/>
    </xf>
    <xf numFmtId="4" fontId="130" fillId="6" borderId="81" xfId="634" applyNumberFormat="1" applyFont="1" applyFill="1" applyBorder="1" applyAlignment="1">
      <alignment horizontal="left" wrapText="1" indent="1"/>
    </xf>
    <xf numFmtId="0" fontId="130" fillId="0" borderId="56" xfId="635" applyFont="1" applyBorder="1" applyAlignment="1">
      <alignment horizontal="left" wrapText="1"/>
    </xf>
    <xf numFmtId="4" fontId="130" fillId="6" borderId="56" xfId="634" applyNumberFormat="1" applyFont="1" applyFill="1" applyBorder="1" applyAlignment="1">
      <alignment horizontal="left" wrapText="1"/>
    </xf>
    <xf numFmtId="4" fontId="130" fillId="6" borderId="81" xfId="634" applyNumberFormat="1" applyFont="1" applyFill="1" applyBorder="1" applyAlignment="1">
      <alignment horizontal="left" wrapText="1"/>
    </xf>
    <xf numFmtId="4" fontId="127" fillId="6" borderId="56" xfId="634" applyNumberFormat="1" applyFont="1" applyFill="1" applyBorder="1" applyAlignment="1">
      <alignment horizontal="left" wrapText="1"/>
    </xf>
    <xf numFmtId="4" fontId="127" fillId="6" borderId="81" xfId="634" applyNumberFormat="1" applyFont="1" applyFill="1" applyBorder="1" applyAlignment="1">
      <alignment horizontal="left" wrapText="1"/>
    </xf>
    <xf numFmtId="0" fontId="130" fillId="0" borderId="56" xfId="0" applyFont="1" applyBorder="1" applyAlignment="1">
      <alignment vertical="center"/>
    </xf>
    <xf numFmtId="0" fontId="130" fillId="6" borderId="56" xfId="634" applyFont="1" applyFill="1" applyBorder="1" applyAlignment="1">
      <alignment wrapText="1"/>
    </xf>
    <xf numFmtId="0" fontId="130" fillId="0" borderId="56" xfId="635" applyFont="1" applyBorder="1" applyAlignment="1">
      <alignment vertical="center"/>
    </xf>
    <xf numFmtId="0" fontId="127" fillId="0" borderId="69" xfId="634" applyFont="1" applyBorder="1" applyAlignment="1">
      <alignment horizontal="center" vertical="top"/>
    </xf>
    <xf numFmtId="0" fontId="127" fillId="0" borderId="57" xfId="634" applyFont="1" applyBorder="1" applyAlignment="1">
      <alignment wrapText="1"/>
    </xf>
    <xf numFmtId="4" fontId="127" fillId="33" borderId="94" xfId="634" applyNumberFormat="1" applyFont="1" applyFill="1" applyBorder="1" applyAlignment="1">
      <alignment horizontal="center" wrapText="1"/>
    </xf>
    <xf numFmtId="4" fontId="127" fillId="33" borderId="57" xfId="634" applyNumberFormat="1" applyFont="1" applyFill="1" applyBorder="1" applyAlignment="1">
      <alignment wrapText="1"/>
    </xf>
    <xf numFmtId="4" fontId="127" fillId="33" borderId="106" xfId="634" applyNumberFormat="1" applyFont="1" applyFill="1" applyBorder="1" applyAlignment="1">
      <alignment wrapText="1"/>
    </xf>
    <xf numFmtId="0" fontId="127" fillId="0" borderId="110" xfId="634" applyFont="1" applyFill="1" applyBorder="1" applyAlignment="1">
      <alignment horizontal="center" vertical="top"/>
    </xf>
    <xf numFmtId="0" fontId="127" fillId="0" borderId="60" xfId="634" applyFont="1" applyFill="1" applyBorder="1" applyAlignment="1">
      <alignment wrapText="1"/>
    </xf>
    <xf numFmtId="4" fontId="127" fillId="33" borderId="60" xfId="634" applyNumberFormat="1" applyFont="1" applyFill="1" applyBorder="1" applyAlignment="1">
      <alignment horizontal="center" wrapText="1"/>
    </xf>
    <xf numFmtId="4" fontId="127" fillId="33" borderId="60" xfId="634" applyNumberFormat="1" applyFont="1" applyFill="1" applyBorder="1" applyAlignment="1">
      <alignment wrapText="1"/>
    </xf>
    <xf numFmtId="4" fontId="127" fillId="33" borderId="88" xfId="634" applyNumberFormat="1" applyFont="1" applyFill="1" applyBorder="1" applyAlignment="1">
      <alignment wrapText="1"/>
    </xf>
    <xf numFmtId="0" fontId="130" fillId="0" borderId="64" xfId="634" applyFont="1" applyBorder="1" applyAlignment="1">
      <alignment horizontal="center" vertical="top"/>
    </xf>
    <xf numFmtId="0" fontId="127" fillId="0" borderId="93" xfId="634" applyFont="1" applyBorder="1" applyAlignment="1">
      <alignment horizontal="left" wrapText="1"/>
    </xf>
    <xf numFmtId="0" fontId="127" fillId="34" borderId="117" xfId="634" applyFont="1" applyFill="1" applyBorder="1" applyAlignment="1">
      <alignment horizontal="left" wrapText="1"/>
    </xf>
    <xf numFmtId="0" fontId="127" fillId="34" borderId="21" xfId="634" applyFont="1" applyFill="1" applyBorder="1" applyAlignment="1">
      <alignment horizontal="left" wrapText="1"/>
    </xf>
    <xf numFmtId="0" fontId="127" fillId="34" borderId="16" xfId="634" applyFont="1" applyFill="1" applyBorder="1" applyAlignment="1">
      <alignment horizontal="left" wrapText="1"/>
    </xf>
    <xf numFmtId="0" fontId="127" fillId="34" borderId="9" xfId="634" applyFont="1" applyFill="1" applyBorder="1" applyAlignment="1">
      <alignment horizontal="left" wrapText="1"/>
    </xf>
    <xf numFmtId="0" fontId="127" fillId="34" borderId="0" xfId="634" applyFont="1" applyFill="1" applyBorder="1" applyAlignment="1">
      <alignment horizontal="left" wrapText="1"/>
    </xf>
    <xf numFmtId="0" fontId="127" fillId="34" borderId="36" xfId="634" applyFont="1" applyFill="1" applyBorder="1" applyAlignment="1">
      <alignment horizontal="left" wrapText="1"/>
    </xf>
    <xf numFmtId="0" fontId="127" fillId="0" borderId="104" xfId="634" applyFont="1" applyFill="1" applyBorder="1" applyAlignment="1">
      <alignment horizontal="center" vertical="center"/>
    </xf>
    <xf numFmtId="0" fontId="127" fillId="0" borderId="56" xfId="634" applyFont="1" applyFill="1" applyBorder="1" applyAlignment="1">
      <alignment horizontal="left" wrapText="1"/>
    </xf>
    <xf numFmtId="0" fontId="130" fillId="0" borderId="56" xfId="634" applyFont="1" applyBorder="1" applyAlignment="1">
      <alignment wrapText="1"/>
    </xf>
    <xf numFmtId="4" fontId="130" fillId="33" borderId="56" xfId="634" applyNumberFormat="1" applyFont="1" applyFill="1" applyBorder="1" applyAlignment="1">
      <alignment wrapText="1"/>
    </xf>
    <xf numFmtId="4" fontId="130" fillId="33" borderId="81" xfId="634" applyNumberFormat="1" applyFont="1" applyFill="1" applyBorder="1" applyAlignment="1">
      <alignment wrapText="1"/>
    </xf>
    <xf numFmtId="0" fontId="130" fillId="0" borderId="56" xfId="634" applyFont="1" applyBorder="1" applyAlignment="1">
      <alignment horizontal="left" wrapText="1" indent="1"/>
    </xf>
    <xf numFmtId="4" fontId="130" fillId="6" borderId="56" xfId="634" applyNumberFormat="1" applyFont="1" applyFill="1" applyBorder="1" applyAlignment="1">
      <alignment wrapText="1"/>
    </xf>
    <xf numFmtId="4" fontId="130" fillId="6" borderId="81" xfId="634" applyNumberFormat="1" applyFont="1" applyFill="1" applyBorder="1" applyAlignment="1">
      <alignment wrapText="1"/>
    </xf>
    <xf numFmtId="0" fontId="127" fillId="0" borderId="56" xfId="634" applyFont="1" applyBorder="1" applyAlignment="1">
      <alignment wrapText="1"/>
    </xf>
    <xf numFmtId="4" fontId="127" fillId="33" borderId="56" xfId="634" applyNumberFormat="1" applyFont="1" applyFill="1" applyBorder="1" applyAlignment="1">
      <alignment horizontal="center" wrapText="1"/>
    </xf>
    <xf numFmtId="4" fontId="127" fillId="33" borderId="56" xfId="634" applyNumberFormat="1" applyFont="1" applyFill="1" applyBorder="1" applyAlignment="1">
      <alignment wrapText="1"/>
    </xf>
    <xf numFmtId="4" fontId="127" fillId="33" borderId="81" xfId="634" applyNumberFormat="1" applyFont="1" applyFill="1" applyBorder="1" applyAlignment="1">
      <alignment wrapText="1"/>
    </xf>
    <xf numFmtId="0" fontId="86" fillId="34" borderId="40" xfId="0" applyFont="1" applyFill="1" applyBorder="1" applyAlignment="1"/>
    <xf numFmtId="0" fontId="86" fillId="34" borderId="101" xfId="0" applyFont="1" applyFill="1" applyBorder="1" applyAlignment="1"/>
    <xf numFmtId="0" fontId="127" fillId="0" borderId="105" xfId="635" applyFont="1" applyFill="1" applyBorder="1" applyAlignment="1">
      <alignment horizontal="center" vertical="center" wrapText="1"/>
    </xf>
    <xf numFmtId="0" fontId="86" fillId="34" borderId="10" xfId="0" applyFont="1" applyFill="1" applyBorder="1" applyAlignment="1"/>
    <xf numFmtId="0" fontId="86" fillId="34" borderId="13" xfId="0" applyFont="1" applyFill="1" applyBorder="1" applyAlignment="1"/>
    <xf numFmtId="0" fontId="86" fillId="34" borderId="107" xfId="0" applyFont="1" applyFill="1" applyBorder="1" applyAlignment="1"/>
    <xf numFmtId="4" fontId="127" fillId="33" borderId="57" xfId="634" applyNumberFormat="1" applyFont="1" applyFill="1" applyBorder="1" applyAlignment="1">
      <alignment horizontal="center" wrapText="1"/>
    </xf>
    <xf numFmtId="0" fontId="130" fillId="0" borderId="110" xfId="634" applyFont="1" applyFill="1" applyBorder="1" applyAlignment="1">
      <alignment horizontal="center" vertical="top"/>
    </xf>
    <xf numFmtId="0" fontId="127" fillId="0" borderId="60" xfId="634" applyFont="1" applyFill="1" applyBorder="1" applyAlignment="1">
      <alignment horizontal="center" wrapText="1"/>
    </xf>
    <xf numFmtId="0" fontId="130" fillId="0" borderId="82" xfId="634" applyFont="1" applyFill="1" applyBorder="1" applyAlignment="1">
      <alignment horizontal="center" vertical="top"/>
    </xf>
    <xf numFmtId="0" fontId="127" fillId="0" borderId="118" xfId="634" applyFont="1" applyFill="1" applyBorder="1" applyAlignment="1">
      <alignment horizontal="center" vertical="center" wrapText="1"/>
    </xf>
    <xf numFmtId="4" fontId="127" fillId="33" borderId="119" xfId="634" applyNumberFormat="1" applyFont="1" applyFill="1" applyBorder="1" applyAlignment="1">
      <alignment horizontal="center" wrapText="1"/>
    </xf>
    <xf numFmtId="4" fontId="127" fillId="33" borderId="118" xfId="634" applyNumberFormat="1" applyFont="1" applyFill="1" applyBorder="1" applyAlignment="1">
      <alignment wrapText="1"/>
    </xf>
    <xf numFmtId="4" fontId="127" fillId="33" borderId="120" xfId="634" applyNumberFormat="1" applyFont="1" applyFill="1" applyBorder="1" applyAlignment="1">
      <alignment wrapText="1"/>
    </xf>
    <xf numFmtId="0" fontId="144" fillId="0" borderId="62" xfId="634" applyFont="1" applyFill="1" applyBorder="1" applyAlignment="1">
      <alignment horizontal="center" vertical="top"/>
    </xf>
    <xf numFmtId="0" fontId="144" fillId="0" borderId="121" xfId="634" applyFont="1" applyFill="1" applyBorder="1" applyAlignment="1">
      <alignment vertical="center" wrapText="1"/>
    </xf>
    <xf numFmtId="0" fontId="144" fillId="34" borderId="121" xfId="634" applyFont="1" applyFill="1" applyBorder="1" applyAlignment="1">
      <alignment wrapText="1"/>
    </xf>
    <xf numFmtId="10" fontId="144" fillId="0" borderId="122" xfId="635" applyNumberFormat="1" applyFont="1" applyFill="1" applyBorder="1" applyAlignment="1">
      <alignment horizontal="center" vertical="center"/>
    </xf>
    <xf numFmtId="10" fontId="144" fillId="0" borderId="123" xfId="634" applyNumberFormat="1" applyFont="1" applyFill="1" applyBorder="1" applyAlignment="1">
      <alignment horizontal="center" vertical="center"/>
    </xf>
    <xf numFmtId="10" fontId="144" fillId="0" borderId="12" xfId="634" applyNumberFormat="1" applyFont="1" applyFill="1" applyBorder="1" applyAlignment="1">
      <alignment horizontal="center" vertical="center"/>
    </xf>
    <xf numFmtId="10" fontId="144" fillId="0" borderId="85" xfId="634" applyNumberFormat="1" applyFont="1" applyFill="1" applyBorder="1" applyAlignment="1">
      <alignment horizontal="center" vertical="center"/>
    </xf>
    <xf numFmtId="0" fontId="127" fillId="0" borderId="124" xfId="634" applyFont="1" applyFill="1" applyBorder="1" applyAlignment="1">
      <alignment horizontal="center" vertical="top"/>
    </xf>
    <xf numFmtId="0" fontId="127" fillId="0" borderId="123" xfId="634" applyFont="1" applyFill="1" applyBorder="1" applyAlignment="1">
      <alignment vertical="center" wrapText="1"/>
    </xf>
    <xf numFmtId="4" fontId="127" fillId="34" borderId="125" xfId="634" applyNumberFormat="1" applyFont="1" applyFill="1" applyBorder="1" applyAlignment="1">
      <alignment horizontal="center" vertical="center" wrapText="1"/>
    </xf>
    <xf numFmtId="4" fontId="127" fillId="33" borderId="126" xfId="634" applyNumberFormat="1" applyFont="1" applyFill="1" applyBorder="1" applyAlignment="1">
      <alignment wrapText="1"/>
    </xf>
    <xf numFmtId="4" fontId="127" fillId="33" borderId="123" xfId="634" applyNumberFormat="1" applyFont="1" applyFill="1" applyBorder="1"/>
    <xf numFmtId="4" fontId="127" fillId="33" borderId="127" xfId="634" applyNumberFormat="1" applyFont="1" applyFill="1" applyBorder="1"/>
    <xf numFmtId="0" fontId="130" fillId="0" borderId="47" xfId="634" applyFont="1" applyBorder="1" applyAlignment="1">
      <alignment horizontal="center" vertical="top"/>
    </xf>
    <xf numFmtId="0" fontId="127" fillId="0" borderId="128" xfId="634" applyFont="1" applyFill="1" applyBorder="1" applyAlignment="1">
      <alignment vertical="center"/>
    </xf>
    <xf numFmtId="4" fontId="127" fillId="33" borderId="129" xfId="634" applyNumberFormat="1" applyFont="1" applyFill="1" applyBorder="1" applyAlignment="1">
      <alignment vertical="center"/>
    </xf>
    <xf numFmtId="0" fontId="127" fillId="34" borderId="130" xfId="634" applyFont="1" applyFill="1" applyBorder="1" applyAlignment="1">
      <alignment vertical="center"/>
    </xf>
    <xf numFmtId="0" fontId="127" fillId="34" borderId="131" xfId="634" applyFont="1" applyFill="1" applyBorder="1"/>
    <xf numFmtId="0" fontId="127" fillId="34" borderId="132" xfId="634" applyFont="1" applyFill="1" applyBorder="1"/>
    <xf numFmtId="0" fontId="145" fillId="0" borderId="93" xfId="634" applyFont="1" applyFill="1" applyBorder="1" applyAlignment="1">
      <alignment horizontal="center" vertical="center" wrapText="1"/>
    </xf>
    <xf numFmtId="0" fontId="145" fillId="0" borderId="3" xfId="634" applyFont="1" applyFill="1" applyBorder="1" applyAlignment="1">
      <alignment horizontal="center" vertical="center" wrapText="1"/>
    </xf>
    <xf numFmtId="0" fontId="145" fillId="0" borderId="56" xfId="634" applyFont="1" applyFill="1" applyBorder="1" applyAlignment="1">
      <alignment horizontal="center" vertical="center" wrapText="1"/>
    </xf>
    <xf numFmtId="0" fontId="146" fillId="0" borderId="56" xfId="634" applyFont="1" applyFill="1" applyBorder="1" applyAlignment="1">
      <alignment horizontal="center" vertical="center" wrapText="1"/>
    </xf>
    <xf numFmtId="0" fontId="146" fillId="0" borderId="81" xfId="634" applyFont="1" applyFill="1" applyBorder="1" applyAlignment="1">
      <alignment horizontal="center" vertical="center" wrapText="1"/>
    </xf>
    <xf numFmtId="0" fontId="127" fillId="0" borderId="65" xfId="634" applyFont="1" applyBorder="1" applyAlignment="1">
      <alignment horizontal="left" wrapText="1"/>
    </xf>
    <xf numFmtId="0" fontId="127" fillId="0" borderId="42" xfId="634" applyFont="1" applyBorder="1" applyAlignment="1">
      <alignment horizontal="left" wrapText="1"/>
    </xf>
    <xf numFmtId="0" fontId="127" fillId="0" borderId="65" xfId="634" applyFont="1" applyFill="1" applyBorder="1" applyAlignment="1">
      <alignment horizontal="left" wrapText="1"/>
    </xf>
    <xf numFmtId="0" fontId="22" fillId="34" borderId="40" xfId="0" applyFont="1" applyFill="1" applyBorder="1" applyAlignment="1"/>
    <xf numFmtId="0" fontId="22" fillId="34" borderId="101" xfId="0" applyFont="1" applyFill="1" applyBorder="1" applyAlignment="1"/>
    <xf numFmtId="0" fontId="22" fillId="34" borderId="10" xfId="0" applyFont="1" applyFill="1" applyBorder="1" applyAlignment="1"/>
    <xf numFmtId="0" fontId="22" fillId="34" borderId="13" xfId="0" applyFont="1" applyFill="1" applyBorder="1" applyAlignment="1"/>
    <xf numFmtId="0" fontId="22" fillId="34" borderId="107" xfId="0" applyFont="1" applyFill="1" applyBorder="1" applyAlignment="1"/>
    <xf numFmtId="0" fontId="144" fillId="0" borderId="9" xfId="634" applyFont="1" applyFill="1" applyBorder="1" applyAlignment="1">
      <alignment vertical="center" wrapText="1"/>
    </xf>
    <xf numFmtId="0" fontId="127" fillId="0" borderId="133" xfId="634" applyFont="1" applyFill="1" applyBorder="1" applyAlignment="1">
      <alignment vertical="center" wrapText="1"/>
    </xf>
    <xf numFmtId="0" fontId="86" fillId="0" borderId="0" xfId="0" applyFont="1"/>
    <xf numFmtId="0" fontId="0" fillId="34" borderId="10" xfId="0" applyFill="1" applyBorder="1" applyAlignment="1"/>
    <xf numFmtId="0" fontId="0" fillId="34" borderId="13" xfId="0" applyFill="1" applyBorder="1" applyAlignment="1"/>
    <xf numFmtId="0" fontId="0" fillId="34" borderId="107" xfId="0" applyFill="1" applyBorder="1" applyAlignment="1"/>
    <xf numFmtId="49" fontId="9" fillId="0" borderId="0" xfId="0" applyNumberFormat="1" applyFont="1" applyAlignment="1">
      <alignment horizontal="left"/>
    </xf>
    <xf numFmtId="0" fontId="145" fillId="0" borderId="77" xfId="635" applyFont="1" applyFill="1" applyBorder="1" applyAlignment="1">
      <alignment horizontal="center" vertical="center" wrapText="1"/>
    </xf>
    <xf numFmtId="0" fontId="130" fillId="0" borderId="104" xfId="635" applyFont="1" applyFill="1" applyBorder="1" applyAlignment="1">
      <alignment horizontal="center" vertical="top"/>
    </xf>
    <xf numFmtId="0" fontId="127" fillId="0" borderId="56" xfId="635" applyFont="1" applyFill="1" applyBorder="1" applyAlignment="1">
      <alignment horizontal="center" wrapText="1"/>
    </xf>
    <xf numFmtId="0" fontId="130" fillId="0" borderId="56" xfId="635" applyFont="1" applyFill="1" applyBorder="1" applyAlignment="1">
      <alignment horizontal="center" wrapText="1"/>
    </xf>
    <xf numFmtId="0" fontId="130" fillId="0" borderId="56" xfId="635" applyFont="1" applyFill="1" applyBorder="1" applyAlignment="1">
      <alignment horizontal="center"/>
    </xf>
    <xf numFmtId="0" fontId="130" fillId="0" borderId="98" xfId="635" applyFont="1" applyFill="1" applyBorder="1" applyAlignment="1">
      <alignment horizontal="center"/>
    </xf>
    <xf numFmtId="0" fontId="130" fillId="0" borderId="104" xfId="635" applyFont="1" applyBorder="1" applyAlignment="1">
      <alignment horizontal="center" vertical="top"/>
    </xf>
    <xf numFmtId="0" fontId="130" fillId="0" borderId="105" xfId="635" applyFont="1" applyBorder="1" applyAlignment="1">
      <alignment horizontal="center" vertical="top"/>
    </xf>
    <xf numFmtId="0" fontId="130" fillId="0" borderId="79" xfId="635" applyFont="1" applyBorder="1" applyAlignment="1">
      <alignment horizontal="center" vertical="center" wrapText="1"/>
    </xf>
    <xf numFmtId="0" fontId="127" fillId="0" borderId="110" xfId="635" applyFont="1" applyFill="1" applyBorder="1" applyAlignment="1">
      <alignment horizontal="center" vertical="top"/>
    </xf>
    <xf numFmtId="0" fontId="127" fillId="0" borderId="60" xfId="634" applyFont="1" applyFill="1" applyBorder="1" applyAlignment="1">
      <alignment vertical="center" wrapText="1"/>
    </xf>
    <xf numFmtId="0" fontId="130" fillId="0" borderId="64" xfId="635" applyFont="1" applyBorder="1" applyAlignment="1">
      <alignment horizontal="center" vertical="top"/>
    </xf>
    <xf numFmtId="0" fontId="127" fillId="0" borderId="90" xfId="634" applyFont="1" applyBorder="1" applyAlignment="1">
      <alignment horizontal="left" wrapText="1"/>
    </xf>
    <xf numFmtId="0" fontId="127" fillId="0" borderId="105" xfId="635" applyFont="1" applyBorder="1" applyAlignment="1">
      <alignment horizontal="center" vertical="center"/>
    </xf>
    <xf numFmtId="0" fontId="127" fillId="0" borderId="69" xfId="635" applyFont="1" applyBorder="1" applyAlignment="1">
      <alignment horizontal="center" vertical="top"/>
    </xf>
    <xf numFmtId="0" fontId="130" fillId="0" borderId="110" xfId="635" applyFont="1" applyFill="1" applyBorder="1" applyAlignment="1">
      <alignment horizontal="center" vertical="top"/>
    </xf>
    <xf numFmtId="0" fontId="130" fillId="0" borderId="82" xfId="635" applyFont="1" applyFill="1" applyBorder="1" applyAlignment="1">
      <alignment horizontal="center" vertical="top"/>
    </xf>
    <xf numFmtId="0" fontId="127" fillId="0" borderId="134" xfId="634" applyFont="1" applyFill="1" applyBorder="1" applyAlignment="1">
      <alignment wrapText="1"/>
    </xf>
    <xf numFmtId="0" fontId="144" fillId="0" borderId="62" xfId="635" applyFont="1" applyFill="1" applyBorder="1" applyAlignment="1">
      <alignment horizontal="center" vertical="top"/>
    </xf>
    <xf numFmtId="0" fontId="144" fillId="0" borderId="9" xfId="634" applyFont="1" applyFill="1" applyBorder="1" applyAlignment="1">
      <alignment wrapText="1"/>
    </xf>
    <xf numFmtId="0" fontId="127" fillId="0" borderId="124" xfId="635" applyFont="1" applyFill="1" applyBorder="1" applyAlignment="1">
      <alignment horizontal="center" vertical="top"/>
    </xf>
    <xf numFmtId="0" fontId="127" fillId="0" borderId="133" xfId="635" applyFont="1" applyFill="1" applyBorder="1" applyAlignment="1">
      <alignment wrapText="1"/>
    </xf>
    <xf numFmtId="0" fontId="130" fillId="0" borderId="47" xfId="635" applyFont="1" applyBorder="1" applyAlignment="1">
      <alignment horizontal="center" vertical="top"/>
    </xf>
    <xf numFmtId="0" fontId="127" fillId="0" borderId="128" xfId="635" applyFont="1" applyFill="1" applyBorder="1" applyAlignment="1">
      <alignment vertical="center"/>
    </xf>
    <xf numFmtId="0" fontId="149" fillId="0" borderId="56" xfId="0" applyFont="1" applyFill="1" applyBorder="1" applyAlignment="1">
      <alignment vertical="center"/>
    </xf>
    <xf numFmtId="0" fontId="149" fillId="0" borderId="56" xfId="0" applyFont="1" applyFill="1" applyBorder="1" applyAlignment="1">
      <alignment horizontal="left" vertical="center" wrapText="1"/>
    </xf>
    <xf numFmtId="0" fontId="149" fillId="0" borderId="56" xfId="635" applyFont="1" applyBorder="1" applyAlignment="1">
      <alignment horizontal="left" vertical="center" wrapText="1"/>
    </xf>
    <xf numFmtId="0" fontId="149" fillId="0" borderId="56" xfId="635" applyFont="1" applyBorder="1" applyAlignment="1">
      <alignment horizontal="left" vertical="center" wrapText="1" indent="1"/>
    </xf>
    <xf numFmtId="0" fontId="149" fillId="0" borderId="56" xfId="634" applyFont="1" applyBorder="1" applyAlignment="1">
      <alignment horizontal="left" vertical="center" wrapText="1" indent="1"/>
    </xf>
    <xf numFmtId="0" fontId="149" fillId="0" borderId="56" xfId="635" applyFont="1" applyBorder="1" applyAlignment="1">
      <alignment vertical="center" wrapText="1"/>
    </xf>
    <xf numFmtId="0" fontId="127" fillId="0" borderId="90" xfId="636" applyFont="1" applyFill="1" applyBorder="1" applyAlignment="1">
      <alignment horizontal="center" wrapText="1"/>
    </xf>
    <xf numFmtId="0" fontId="127" fillId="0" borderId="91" xfId="636" applyFont="1" applyFill="1" applyBorder="1" applyAlignment="1">
      <alignment horizontal="center"/>
    </xf>
    <xf numFmtId="0" fontId="127" fillId="0" borderId="95" xfId="636" applyFont="1" applyFill="1" applyBorder="1" applyAlignment="1">
      <alignment horizontal="center"/>
    </xf>
    <xf numFmtId="0" fontId="127" fillId="0" borderId="86" xfId="636" applyFont="1" applyFill="1" applyBorder="1" applyAlignment="1">
      <alignment horizontal="center"/>
    </xf>
    <xf numFmtId="0" fontId="130" fillId="0" borderId="104" xfId="636" applyFont="1" applyBorder="1" applyAlignment="1">
      <alignment horizontal="left"/>
    </xf>
    <xf numFmtId="0" fontId="130" fillId="34" borderId="77" xfId="636" applyFont="1" applyFill="1" applyBorder="1"/>
    <xf numFmtId="4" fontId="130" fillId="33" borderId="81" xfId="636" applyNumberFormat="1" applyFont="1" applyFill="1" applyBorder="1"/>
    <xf numFmtId="4" fontId="52" fillId="0" borderId="0" xfId="0" applyNumberFormat="1" applyFont="1" applyFill="1"/>
    <xf numFmtId="0" fontId="130" fillId="0" borderId="137" xfId="636" applyFont="1" applyBorder="1" applyAlignment="1">
      <alignment horizontal="left"/>
    </xf>
    <xf numFmtId="0" fontId="130" fillId="34" borderId="12" xfId="636" applyFont="1" applyFill="1" applyBorder="1"/>
    <xf numFmtId="4" fontId="130" fillId="6" borderId="140" xfId="636" applyNumberFormat="1" applyFont="1" applyFill="1" applyBorder="1"/>
    <xf numFmtId="0" fontId="130" fillId="0" borderId="61" xfId="636" applyFont="1" applyBorder="1" applyAlignment="1">
      <alignment horizontal="left"/>
    </xf>
    <xf numFmtId="0" fontId="130" fillId="34" borderId="72" xfId="636" applyFont="1" applyFill="1" applyBorder="1"/>
    <xf numFmtId="0" fontId="130" fillId="33" borderId="75" xfId="636" applyFont="1" applyFill="1" applyBorder="1"/>
    <xf numFmtId="16" fontId="130" fillId="0" borderId="64" xfId="636" applyNumberFormat="1" applyFont="1" applyFill="1" applyBorder="1" applyAlignment="1">
      <alignment horizontal="left"/>
    </xf>
    <xf numFmtId="0" fontId="130" fillId="0" borderId="10" xfId="636" applyFont="1" applyFill="1" applyBorder="1" applyAlignment="1">
      <alignment vertical="center" wrapText="1"/>
    </xf>
    <xf numFmtId="4" fontId="127" fillId="33" borderId="63" xfId="636" applyNumberFormat="1" applyFont="1" applyFill="1" applyBorder="1" applyAlignment="1">
      <alignment horizontal="center"/>
    </xf>
    <xf numFmtId="0" fontId="130" fillId="0" borderId="104" xfId="636" applyFont="1" applyFill="1" applyBorder="1" applyAlignment="1">
      <alignment horizontal="left"/>
    </xf>
    <xf numFmtId="0" fontId="130" fillId="0" borderId="65" xfId="636" applyFont="1" applyFill="1" applyBorder="1" applyAlignment="1">
      <alignment vertical="center" wrapText="1"/>
    </xf>
    <xf numFmtId="4" fontId="127" fillId="33" borderId="81" xfId="636" applyNumberFormat="1" applyFont="1" applyFill="1" applyBorder="1" applyAlignment="1">
      <alignment horizontal="center"/>
    </xf>
    <xf numFmtId="0" fontId="22" fillId="0" borderId="0" xfId="0" applyFont="1" applyFill="1" applyProtection="1">
      <protection locked="0"/>
    </xf>
    <xf numFmtId="0" fontId="18" fillId="0" borderId="0" xfId="53"/>
    <xf numFmtId="49" fontId="73" fillId="36" borderId="57" xfId="53" applyNumberFormat="1" applyFont="1" applyFill="1" applyBorder="1" applyAlignment="1">
      <alignment horizontal="center"/>
    </xf>
    <xf numFmtId="49" fontId="5" fillId="36" borderId="57" xfId="53" applyNumberFormat="1" applyFont="1" applyFill="1" applyBorder="1" applyAlignment="1">
      <alignment horizontal="center"/>
    </xf>
    <xf numFmtId="49" fontId="73" fillId="36" borderId="12" xfId="53" applyNumberFormat="1" applyFont="1" applyFill="1" applyBorder="1" applyAlignment="1">
      <alignment horizontal="center"/>
    </xf>
    <xf numFmtId="49" fontId="73" fillId="36" borderId="3" xfId="53" applyNumberFormat="1" applyFont="1" applyFill="1" applyBorder="1" applyAlignment="1">
      <alignment horizontal="center"/>
    </xf>
    <xf numFmtId="49" fontId="73" fillId="36" borderId="3" xfId="53" quotePrefix="1" applyNumberFormat="1" applyFont="1" applyFill="1" applyBorder="1" applyAlignment="1">
      <alignment horizontal="center"/>
    </xf>
    <xf numFmtId="9" fontId="18" fillId="0" borderId="0" xfId="53" applyNumberFormat="1"/>
    <xf numFmtId="49" fontId="5" fillId="36" borderId="57" xfId="53" applyNumberFormat="1" applyFont="1" applyFill="1" applyBorder="1" applyAlignment="1"/>
    <xf numFmtId="2" fontId="5" fillId="6" borderId="57" xfId="46" applyNumberFormat="1" applyFont="1" applyFill="1" applyBorder="1"/>
    <xf numFmtId="2" fontId="5" fillId="6" borderId="12" xfId="46" applyNumberFormat="1" applyFont="1" applyFill="1" applyBorder="1"/>
    <xf numFmtId="2" fontId="5" fillId="36" borderId="12" xfId="46" applyNumberFormat="1" applyFont="1" applyFill="1" applyBorder="1"/>
    <xf numFmtId="175" fontId="18" fillId="0" borderId="0" xfId="53" applyNumberFormat="1"/>
    <xf numFmtId="49" fontId="5" fillId="36" borderId="12" xfId="53" applyNumberFormat="1" applyFont="1" applyFill="1" applyBorder="1" applyAlignment="1"/>
    <xf numFmtId="49" fontId="5" fillId="36" borderId="12" xfId="53" applyNumberFormat="1" applyFont="1" applyFill="1" applyBorder="1" applyAlignment="1">
      <alignment horizontal="left" wrapText="1"/>
    </xf>
    <xf numFmtId="49" fontId="5" fillId="36" borderId="12" xfId="53" applyNumberFormat="1" applyFont="1" applyFill="1" applyBorder="1" applyAlignment="1">
      <alignment wrapText="1"/>
    </xf>
    <xf numFmtId="0" fontId="150" fillId="0" borderId="0" xfId="53" applyFont="1"/>
    <xf numFmtId="49" fontId="31" fillId="36" borderId="25" xfId="0" applyNumberFormat="1" applyFont="1" applyFill="1" applyBorder="1"/>
    <xf numFmtId="2" fontId="5" fillId="36" borderId="25" xfId="46" applyNumberFormat="1" applyFont="1" applyFill="1" applyBorder="1"/>
    <xf numFmtId="2" fontId="5" fillId="36" borderId="96" xfId="46" applyNumberFormat="1" applyFont="1" applyFill="1" applyBorder="1"/>
    <xf numFmtId="43" fontId="18" fillId="0" borderId="0" xfId="53" applyNumberFormat="1"/>
    <xf numFmtId="49" fontId="31" fillId="36" borderId="25" xfId="0" applyNumberFormat="1" applyFont="1" applyFill="1" applyBorder="1" applyAlignment="1">
      <alignment wrapText="1"/>
    </xf>
    <xf numFmtId="2" fontId="5" fillId="6" borderId="110" xfId="46" applyNumberFormat="1" applyFont="1" applyFill="1" applyBorder="1"/>
    <xf numFmtId="2" fontId="5" fillId="6" borderId="60" xfId="46" applyNumberFormat="1" applyFont="1" applyFill="1" applyBorder="1"/>
    <xf numFmtId="167" fontId="18" fillId="0" borderId="0" xfId="46" applyNumberFormat="1" applyFont="1"/>
    <xf numFmtId="167" fontId="18" fillId="0" borderId="0" xfId="53" applyNumberFormat="1"/>
    <xf numFmtId="2" fontId="0" fillId="0" borderId="0" xfId="0" applyNumberFormat="1"/>
    <xf numFmtId="49" fontId="151" fillId="36" borderId="56" xfId="58" applyNumberFormat="1" applyFont="1" applyFill="1" applyBorder="1" applyAlignment="1">
      <alignment horizontal="center" vertical="center" wrapText="1"/>
    </xf>
    <xf numFmtId="49" fontId="151" fillId="36" borderId="67" xfId="58" applyNumberFormat="1" applyFont="1" applyFill="1" applyBorder="1" applyAlignment="1">
      <alignment horizontal="center" vertical="center" wrapText="1"/>
    </xf>
    <xf numFmtId="0" fontId="6" fillId="0" borderId="0" xfId="0" applyFont="1"/>
    <xf numFmtId="0" fontId="152" fillId="0" borderId="20" xfId="0" applyFont="1" applyBorder="1" applyAlignment="1">
      <alignment vertical="top" wrapText="1"/>
    </xf>
    <xf numFmtId="0" fontId="20" fillId="6" borderId="16" xfId="0" applyFont="1" applyFill="1" applyBorder="1"/>
    <xf numFmtId="182" fontId="0" fillId="8" borderId="56" xfId="0" applyNumberFormat="1" applyFill="1" applyBorder="1"/>
    <xf numFmtId="49" fontId="153" fillId="9" borderId="56" xfId="58" applyNumberFormat="1" applyFont="1" applyFill="1" applyBorder="1" applyAlignment="1">
      <alignment horizontal="center" vertical="center" wrapText="1"/>
    </xf>
    <xf numFmtId="167" fontId="153" fillId="9" borderId="56" xfId="58" applyNumberFormat="1" applyFont="1" applyFill="1" applyBorder="1" applyAlignment="1">
      <alignment horizontal="center" vertical="center" wrapText="1"/>
    </xf>
    <xf numFmtId="2" fontId="0" fillId="6" borderId="56" xfId="0" applyNumberFormat="1" applyFill="1" applyBorder="1" applyAlignment="1">
      <alignment wrapText="1"/>
    </xf>
    <xf numFmtId="0" fontId="0" fillId="0" borderId="43" xfId="0" applyBorder="1"/>
    <xf numFmtId="0" fontId="0" fillId="0" borderId="36" xfId="0" applyBorder="1"/>
    <xf numFmtId="0" fontId="0" fillId="6" borderId="43" xfId="0" applyFill="1" applyBorder="1"/>
    <xf numFmtId="0" fontId="0" fillId="6" borderId="36" xfId="0" applyFill="1" applyBorder="1"/>
    <xf numFmtId="182" fontId="0" fillId="0" borderId="0" xfId="0" applyNumberFormat="1"/>
    <xf numFmtId="49" fontId="0" fillId="0" borderId="0" xfId="0" applyNumberFormat="1"/>
    <xf numFmtId="49" fontId="0" fillId="0" borderId="0" xfId="637" applyNumberFormat="1" applyFont="1"/>
    <xf numFmtId="0" fontId="31" fillId="0" borderId="0" xfId="0" applyFont="1"/>
    <xf numFmtId="49" fontId="31" fillId="35" borderId="56" xfId="0" applyNumberFormat="1" applyFont="1" applyFill="1" applyBorder="1" applyAlignment="1"/>
    <xf numFmtId="49" fontId="20" fillId="35" borderId="56" xfId="0" applyNumberFormat="1" applyFont="1" applyFill="1" applyBorder="1"/>
    <xf numFmtId="49" fontId="31" fillId="35" borderId="56" xfId="0" applyNumberFormat="1" applyFont="1" applyFill="1" applyBorder="1"/>
    <xf numFmtId="49" fontId="31" fillId="35" borderId="56" xfId="0" applyNumberFormat="1" applyFont="1" applyFill="1" applyBorder="1" applyAlignment="1">
      <alignment horizontal="right"/>
    </xf>
    <xf numFmtId="2" fontId="0" fillId="36" borderId="56" xfId="0" applyNumberFormat="1" applyFill="1" applyBorder="1"/>
    <xf numFmtId="49" fontId="104" fillId="35" borderId="56" xfId="0" applyNumberFormat="1" applyFont="1" applyFill="1" applyBorder="1" applyAlignment="1">
      <alignment horizontal="right"/>
    </xf>
    <xf numFmtId="49" fontId="0" fillId="35" borderId="56" xfId="0" applyNumberFormat="1" applyFill="1" applyBorder="1"/>
    <xf numFmtId="2" fontId="0" fillId="6" borderId="56" xfId="0" applyNumberFormat="1" applyFill="1" applyBorder="1"/>
    <xf numFmtId="0" fontId="31" fillId="0" borderId="0" xfId="0" applyFont="1" applyBorder="1" applyAlignment="1"/>
    <xf numFmtId="0" fontId="31" fillId="0" borderId="0" xfId="0" applyFont="1" applyBorder="1"/>
    <xf numFmtId="0" fontId="0" fillId="0" borderId="0" xfId="0" applyBorder="1"/>
    <xf numFmtId="0" fontId="20" fillId="0" borderId="0" xfId="0" applyFont="1"/>
    <xf numFmtId="0" fontId="5" fillId="35" borderId="57" xfId="0" applyFont="1" applyFill="1" applyBorder="1" applyAlignment="1">
      <alignment horizontal="right"/>
    </xf>
    <xf numFmtId="0" fontId="73" fillId="35" borderId="42" xfId="0" applyFont="1" applyFill="1" applyBorder="1" applyAlignment="1">
      <alignment horizontal="left"/>
    </xf>
    <xf numFmtId="0" fontId="71" fillId="35" borderId="56" xfId="0" applyFont="1" applyFill="1" applyBorder="1" applyAlignment="1">
      <alignment horizontal="right"/>
    </xf>
    <xf numFmtId="0" fontId="70" fillId="35" borderId="56" xfId="0" applyFont="1" applyFill="1" applyBorder="1" applyAlignment="1">
      <alignment horizontal="left"/>
    </xf>
    <xf numFmtId="0" fontId="0" fillId="35" borderId="65" xfId="0" applyFill="1" applyBorder="1" applyAlignment="1">
      <alignment horizontal="right"/>
    </xf>
    <xf numFmtId="0" fontId="0" fillId="35" borderId="67" xfId="0" applyFill="1" applyBorder="1"/>
    <xf numFmtId="170" fontId="5" fillId="35" borderId="56" xfId="0" applyNumberFormat="1" applyFont="1" applyFill="1" applyBorder="1" applyAlignment="1">
      <alignment horizontal="left"/>
    </xf>
    <xf numFmtId="170" fontId="73" fillId="35" borderId="12" xfId="0" applyNumberFormat="1" applyFont="1" applyFill="1" applyBorder="1" applyAlignment="1">
      <alignment horizontal="left"/>
    </xf>
    <xf numFmtId="170" fontId="5" fillId="35" borderId="13" xfId="0" applyNumberFormat="1" applyFont="1" applyFill="1" applyBorder="1" applyAlignment="1">
      <alignment horizontal="left"/>
    </xf>
    <xf numFmtId="170" fontId="5" fillId="35" borderId="67" xfId="0" applyNumberFormat="1" applyFont="1" applyFill="1" applyBorder="1" applyAlignment="1">
      <alignment horizontal="left"/>
    </xf>
    <xf numFmtId="170" fontId="73" fillId="35" borderId="15" xfId="0" applyNumberFormat="1" applyFont="1" applyFill="1" applyBorder="1" applyAlignment="1">
      <alignment horizontal="left"/>
    </xf>
    <xf numFmtId="0" fontId="73" fillId="35" borderId="12" xfId="0" applyFont="1" applyFill="1" applyBorder="1" applyAlignment="1">
      <alignment horizontal="right"/>
    </xf>
    <xf numFmtId="0" fontId="73" fillId="35" borderId="9" xfId="0" applyFont="1" applyFill="1" applyBorder="1"/>
    <xf numFmtId="2" fontId="73" fillId="35" borderId="56" xfId="637" applyNumberFormat="1" applyFont="1" applyFill="1" applyBorder="1" applyAlignment="1">
      <alignment horizontal="center" vertical="center"/>
    </xf>
    <xf numFmtId="0" fontId="5" fillId="35" borderId="12" xfId="0" applyFont="1" applyFill="1" applyBorder="1" applyAlignment="1">
      <alignment horizontal="right"/>
    </xf>
    <xf numFmtId="0" fontId="5" fillId="35" borderId="9" xfId="0" applyFont="1" applyFill="1" applyBorder="1"/>
    <xf numFmtId="2" fontId="0" fillId="6" borderId="12" xfId="0" applyNumberFormat="1" applyFill="1" applyBorder="1"/>
    <xf numFmtId="2" fontId="0" fillId="35" borderId="12" xfId="0" applyNumberFormat="1" applyFill="1" applyBorder="1"/>
    <xf numFmtId="0" fontId="5" fillId="35" borderId="9" xfId="0" applyFont="1" applyFill="1" applyBorder="1" applyAlignment="1">
      <alignment horizontal="left" indent="1"/>
    </xf>
    <xf numFmtId="0" fontId="73" fillId="35" borderId="9" xfId="0" applyFont="1" applyFill="1" applyBorder="1" applyAlignment="1">
      <alignment horizontal="left" indent="1"/>
    </xf>
    <xf numFmtId="2" fontId="0" fillId="6" borderId="57" xfId="0" applyNumberFormat="1" applyFill="1" applyBorder="1"/>
    <xf numFmtId="2" fontId="0" fillId="35" borderId="57" xfId="0" applyNumberFormat="1" applyFill="1" applyBorder="1"/>
    <xf numFmtId="2" fontId="0" fillId="6" borderId="3" xfId="0" applyNumberFormat="1" applyFill="1" applyBorder="1"/>
    <xf numFmtId="2" fontId="0" fillId="35" borderId="3" xfId="0" applyNumberFormat="1" applyFill="1" applyBorder="1"/>
    <xf numFmtId="2" fontId="0" fillId="35" borderId="56" xfId="0" applyNumberFormat="1" applyFill="1" applyBorder="1"/>
    <xf numFmtId="0" fontId="5" fillId="35" borderId="3" xfId="0" applyFont="1" applyFill="1" applyBorder="1" applyAlignment="1">
      <alignment horizontal="right"/>
    </xf>
    <xf numFmtId="0" fontId="5" fillId="35" borderId="56" xfId="0" applyFont="1" applyFill="1" applyBorder="1" applyAlignment="1">
      <alignment horizontal="right"/>
    </xf>
    <xf numFmtId="0" fontId="73" fillId="35" borderId="56" xfId="0" applyFont="1" applyFill="1" applyBorder="1"/>
    <xf numFmtId="2" fontId="73" fillId="35" borderId="3" xfId="637" applyNumberFormat="1" applyFont="1" applyFill="1" applyBorder="1" applyAlignment="1">
      <alignment horizontal="center" vertical="center"/>
    </xf>
    <xf numFmtId="0" fontId="5" fillId="34" borderId="56" xfId="0" applyFont="1" applyFill="1" applyBorder="1" applyAlignment="1">
      <alignment horizontal="right"/>
    </xf>
    <xf numFmtId="0" fontId="73" fillId="34" borderId="57" xfId="0" applyFont="1" applyFill="1" applyBorder="1"/>
    <xf numFmtId="0" fontId="73" fillId="34" borderId="12" xfId="0" applyFont="1" applyFill="1" applyBorder="1"/>
    <xf numFmtId="0" fontId="73" fillId="34" borderId="3" xfId="0" applyFont="1" applyFill="1" applyBorder="1"/>
    <xf numFmtId="0" fontId="73" fillId="35" borderId="65" xfId="0" applyFont="1" applyFill="1" applyBorder="1" applyAlignment="1">
      <alignment wrapText="1"/>
    </xf>
    <xf numFmtId="2" fontId="73" fillId="6" borderId="56" xfId="0" applyNumberFormat="1" applyFont="1" applyFill="1" applyBorder="1"/>
    <xf numFmtId="2" fontId="73" fillId="6" borderId="67" xfId="0" applyNumberFormat="1" applyFont="1" applyFill="1" applyBorder="1"/>
    <xf numFmtId="0" fontId="73" fillId="35" borderId="9" xfId="0" applyFont="1" applyFill="1" applyBorder="1" applyAlignment="1">
      <alignment wrapText="1"/>
    </xf>
    <xf numFmtId="0" fontId="73" fillId="35" borderId="56" xfId="0" applyFont="1" applyFill="1" applyBorder="1" applyAlignment="1">
      <alignment horizontal="right"/>
    </xf>
    <xf numFmtId="0" fontId="73" fillId="0" borderId="57" xfId="0" applyFont="1" applyFill="1" applyBorder="1" applyAlignment="1">
      <alignment horizontal="center"/>
    </xf>
    <xf numFmtId="0" fontId="73" fillId="35" borderId="57" xfId="0" applyFont="1" applyFill="1" applyBorder="1" applyAlignment="1">
      <alignment horizontal="right"/>
    </xf>
    <xf numFmtId="0" fontId="73" fillId="35" borderId="0" xfId="0" applyFont="1" applyFill="1" applyBorder="1" applyAlignment="1">
      <alignment wrapText="1"/>
    </xf>
    <xf numFmtId="0" fontId="73" fillId="42" borderId="57" xfId="0" applyFont="1" applyFill="1" applyBorder="1" applyAlignment="1">
      <alignment horizontal="center"/>
    </xf>
    <xf numFmtId="0" fontId="5" fillId="35" borderId="0" xfId="0" applyFont="1" applyFill="1" applyBorder="1"/>
    <xf numFmtId="2" fontId="73" fillId="36" borderId="56" xfId="0" applyNumberFormat="1" applyFont="1" applyFill="1" applyBorder="1"/>
    <xf numFmtId="0" fontId="5" fillId="35" borderId="13" xfId="0" applyFont="1" applyFill="1" applyBorder="1"/>
    <xf numFmtId="0" fontId="5" fillId="42" borderId="3" xfId="0" applyFont="1" applyFill="1" applyBorder="1"/>
    <xf numFmtId="0" fontId="0" fillId="0" borderId="0" xfId="0" applyAlignment="1">
      <alignment horizontal="right"/>
    </xf>
    <xf numFmtId="0" fontId="73" fillId="48" borderId="0" xfId="0" applyFont="1" applyFill="1" applyBorder="1" applyAlignment="1">
      <alignment wrapText="1"/>
    </xf>
    <xf numFmtId="0" fontId="5" fillId="48" borderId="0" xfId="0" quotePrefix="1" applyFont="1" applyFill="1" applyBorder="1" applyAlignment="1">
      <alignment wrapText="1"/>
    </xf>
    <xf numFmtId="0" fontId="73" fillId="49" borderId="56" xfId="0" applyFont="1" applyFill="1" applyBorder="1" applyAlignment="1">
      <alignment wrapText="1"/>
    </xf>
    <xf numFmtId="49" fontId="0" fillId="0" borderId="0" xfId="0" applyNumberFormat="1" applyFont="1"/>
    <xf numFmtId="49" fontId="22" fillId="0" borderId="0" xfId="0" applyNumberFormat="1" applyFont="1" applyFill="1" applyBorder="1" applyAlignment="1">
      <alignment wrapText="1"/>
    </xf>
    <xf numFmtId="49" fontId="31" fillId="35" borderId="96" xfId="0" applyNumberFormat="1" applyFont="1" applyFill="1" applyBorder="1" applyAlignment="1"/>
    <xf numFmtId="49" fontId="31" fillId="35" borderId="93" xfId="0" applyNumberFormat="1" applyFont="1" applyFill="1" applyBorder="1" applyAlignment="1">
      <alignment wrapText="1"/>
    </xf>
    <xf numFmtId="49" fontId="31" fillId="35" borderId="93" xfId="0" applyNumberFormat="1" applyFont="1" applyFill="1" applyBorder="1" applyAlignment="1">
      <alignment horizontal="center" vertical="center" wrapText="1"/>
    </xf>
    <xf numFmtId="49" fontId="31" fillId="35" borderId="91" xfId="0" applyNumberFormat="1" applyFont="1" applyFill="1" applyBorder="1" applyAlignment="1">
      <alignment horizontal="center" vertical="center" wrapText="1"/>
    </xf>
    <xf numFmtId="49" fontId="31" fillId="35" borderId="104" xfId="0" applyNumberFormat="1" applyFont="1" applyFill="1" applyBorder="1" applyAlignment="1">
      <alignment horizontal="right"/>
    </xf>
    <xf numFmtId="49" fontId="62" fillId="35" borderId="104" xfId="0" applyNumberFormat="1" applyFont="1" applyFill="1" applyBorder="1" applyAlignment="1">
      <alignment horizontal="right"/>
    </xf>
    <xf numFmtId="2" fontId="0" fillId="6" borderId="81" xfId="0" applyNumberFormat="1" applyFill="1" applyBorder="1"/>
    <xf numFmtId="49" fontId="62" fillId="35" borderId="79" xfId="0" applyNumberFormat="1" applyFont="1" applyFill="1" applyBorder="1" applyAlignment="1">
      <alignment horizontal="right"/>
    </xf>
    <xf numFmtId="49" fontId="0" fillId="35" borderId="94" xfId="0" applyNumberFormat="1" applyFill="1" applyBorder="1"/>
    <xf numFmtId="2" fontId="0" fillId="6" borderId="94" xfId="0" applyNumberFormat="1" applyFill="1" applyBorder="1"/>
    <xf numFmtId="2" fontId="0" fillId="6" borderId="86" xfId="0" applyNumberFormat="1" applyFill="1" applyBorder="1"/>
    <xf numFmtId="0" fontId="6" fillId="0" borderId="0" xfId="52" applyFont="1" applyBorder="1"/>
    <xf numFmtId="0" fontId="0" fillId="0" borderId="0" xfId="0" applyAlignment="1">
      <alignment vertical="center"/>
    </xf>
    <xf numFmtId="0" fontId="6" fillId="0" borderId="0" xfId="52" applyFont="1" applyFill="1" applyBorder="1"/>
    <xf numFmtId="0" fontId="31" fillId="0" borderId="0" xfId="0" applyFont="1" applyBorder="1" applyAlignment="1">
      <alignment horizontal="center" vertical="center" wrapText="1"/>
    </xf>
    <xf numFmtId="0" fontId="31" fillId="0" borderId="0" xfId="0" applyFont="1" applyFill="1" applyBorder="1"/>
    <xf numFmtId="49" fontId="20" fillId="0" borderId="0" xfId="0" applyNumberFormat="1" applyFont="1"/>
    <xf numFmtId="49" fontId="22" fillId="0" borderId="0" xfId="0" applyNumberFormat="1" applyFont="1" applyFill="1" applyBorder="1"/>
    <xf numFmtId="49" fontId="31" fillId="35" borderId="93" xfId="0" applyNumberFormat="1" applyFont="1" applyFill="1" applyBorder="1"/>
    <xf numFmtId="49" fontId="154" fillId="35" borderId="93" xfId="0" applyNumberFormat="1" applyFont="1" applyFill="1" applyBorder="1"/>
    <xf numFmtId="49" fontId="154" fillId="35" borderId="91" xfId="0" applyNumberFormat="1" applyFont="1" applyFill="1" applyBorder="1"/>
    <xf numFmtId="2" fontId="0" fillId="35" borderId="81" xfId="0" applyNumberFormat="1" applyFill="1" applyBorder="1"/>
    <xf numFmtId="0" fontId="6" fillId="0" borderId="0" xfId="28"/>
    <xf numFmtId="0" fontId="6" fillId="0" borderId="0" xfId="28" applyAlignment="1">
      <alignment horizontal="left"/>
    </xf>
    <xf numFmtId="175" fontId="35" fillId="0" borderId="0" xfId="32" applyNumberFormat="1" applyFont="1"/>
    <xf numFmtId="171" fontId="6" fillId="0" borderId="0" xfId="28" applyNumberFormat="1"/>
    <xf numFmtId="49" fontId="111" fillId="36" borderId="17" xfId="638" applyNumberFormat="1" applyFont="1" applyFill="1" applyBorder="1" applyAlignment="1">
      <alignment horizontal="left" wrapText="1"/>
    </xf>
    <xf numFmtId="49" fontId="111" fillId="36" borderId="16" xfId="638" applyNumberFormat="1" applyFont="1" applyFill="1" applyBorder="1" applyAlignment="1">
      <alignment horizontal="left" wrapText="1"/>
    </xf>
    <xf numFmtId="49" fontId="111" fillId="36" borderId="17" xfId="32" applyNumberFormat="1" applyFont="1" applyFill="1" applyBorder="1" applyAlignment="1">
      <alignment horizontal="left" wrapText="1"/>
    </xf>
    <xf numFmtId="14" fontId="6" fillId="8" borderId="57" xfId="28" applyNumberFormat="1" applyFill="1" applyBorder="1"/>
    <xf numFmtId="49" fontId="6" fillId="9" borderId="57" xfId="28" applyNumberFormat="1" applyFill="1" applyBorder="1" applyAlignment="1">
      <alignment wrapText="1"/>
    </xf>
    <xf numFmtId="49" fontId="6" fillId="7" borderId="57" xfId="28" applyNumberFormat="1" applyFill="1" applyBorder="1"/>
    <xf numFmtId="49" fontId="6" fillId="9" borderId="57" xfId="28" applyNumberFormat="1" applyFill="1" applyBorder="1"/>
    <xf numFmtId="49" fontId="6" fillId="9" borderId="57" xfId="28" applyNumberFormat="1" applyFill="1" applyBorder="1" applyAlignment="1">
      <alignment horizontal="left"/>
    </xf>
    <xf numFmtId="2" fontId="155" fillId="6" borderId="57" xfId="32" applyNumberFormat="1" applyFont="1" applyFill="1" applyBorder="1"/>
    <xf numFmtId="14" fontId="6" fillId="0" borderId="0" xfId="28" applyNumberFormat="1" applyFill="1" applyBorder="1"/>
    <xf numFmtId="49" fontId="6" fillId="0" borderId="0" xfId="28" applyNumberFormat="1" applyFill="1" applyBorder="1" applyAlignment="1">
      <alignment wrapText="1"/>
    </xf>
    <xf numFmtId="49" fontId="6" fillId="0" borderId="0" xfId="28" applyNumberFormat="1" applyFill="1" applyBorder="1"/>
    <xf numFmtId="49" fontId="6" fillId="0" borderId="0" xfId="28" applyNumberFormat="1" applyFill="1" applyBorder="1" applyAlignment="1">
      <alignment horizontal="left"/>
    </xf>
    <xf numFmtId="2" fontId="155" fillId="0" borderId="0" xfId="32" applyNumberFormat="1" applyFont="1" applyFill="1" applyBorder="1"/>
    <xf numFmtId="0" fontId="6" fillId="0" borderId="0" xfId="28" applyFill="1" applyBorder="1"/>
    <xf numFmtId="175" fontId="35" fillId="0" borderId="0" xfId="32" applyNumberFormat="1" applyFont="1" applyFill="1" applyBorder="1"/>
    <xf numFmtId="2" fontId="35" fillId="0" borderId="0" xfId="32" applyNumberFormat="1" applyFont="1" applyFill="1" applyBorder="1"/>
    <xf numFmtId="2" fontId="6" fillId="0" borderId="0" xfId="28" applyNumberFormat="1" applyFill="1" applyBorder="1"/>
    <xf numFmtId="17" fontId="0" fillId="0" borderId="0" xfId="0" applyNumberFormat="1" applyFont="1"/>
    <xf numFmtId="49" fontId="5" fillId="36" borderId="12" xfId="53" applyNumberFormat="1" applyFont="1" applyFill="1" applyBorder="1" applyAlignment="1">
      <alignment horizontal="center"/>
    </xf>
    <xf numFmtId="49" fontId="5" fillId="36" borderId="3" xfId="53" applyNumberFormat="1" applyFont="1" applyFill="1" applyBorder="1" applyAlignment="1">
      <alignment horizontal="center"/>
    </xf>
    <xf numFmtId="49" fontId="5" fillId="36" borderId="3" xfId="53" quotePrefix="1" applyNumberFormat="1" applyFont="1" applyFill="1" applyBorder="1" applyAlignment="1">
      <alignment horizontal="center"/>
    </xf>
    <xf numFmtId="49" fontId="156" fillId="36" borderId="12" xfId="53" applyNumberFormat="1" applyFont="1" applyFill="1" applyBorder="1" applyAlignment="1">
      <alignment horizontal="left" wrapText="1"/>
    </xf>
    <xf numFmtId="49" fontId="111" fillId="36" borderId="115" xfId="638" applyNumberFormat="1" applyFont="1" applyFill="1" applyBorder="1" applyAlignment="1">
      <alignment wrapText="1"/>
    </xf>
    <xf numFmtId="49" fontId="111" fillId="36" borderId="111" xfId="638" applyNumberFormat="1" applyFont="1" applyFill="1" applyBorder="1" applyAlignment="1">
      <alignment horizontal="center" wrapText="1"/>
    </xf>
    <xf numFmtId="49" fontId="111" fillId="36" borderId="111" xfId="32" applyNumberFormat="1" applyFont="1" applyFill="1" applyBorder="1" applyAlignment="1">
      <alignment horizontal="center" wrapText="1"/>
    </xf>
    <xf numFmtId="49" fontId="111" fillId="36" borderId="96" xfId="638" applyNumberFormat="1" applyFont="1" applyFill="1" applyBorder="1" applyAlignment="1">
      <alignment horizontal="center" wrapText="1"/>
    </xf>
    <xf numFmtId="49" fontId="111" fillId="36" borderId="25" xfId="638" applyNumberFormat="1" applyFont="1" applyFill="1" applyBorder="1" applyAlignment="1">
      <alignment wrapText="1"/>
    </xf>
    <xf numFmtId="49" fontId="111" fillId="36" borderId="92" xfId="638" applyNumberFormat="1" applyFont="1" applyFill="1" applyBorder="1" applyAlignment="1">
      <alignment wrapText="1"/>
    </xf>
    <xf numFmtId="49" fontId="111" fillId="36" borderId="92" xfId="638" applyNumberFormat="1" applyFont="1" applyFill="1" applyBorder="1" applyAlignment="1">
      <alignment horizontal="center" wrapText="1"/>
    </xf>
    <xf numFmtId="49" fontId="111" fillId="36" borderId="25" xfId="638" applyNumberFormat="1" applyFont="1" applyFill="1" applyBorder="1" applyAlignment="1">
      <alignment horizontal="center" wrapText="1"/>
    </xf>
    <xf numFmtId="2" fontId="111" fillId="36" borderId="22" xfId="32" applyNumberFormat="1" applyFont="1" applyFill="1" applyBorder="1" applyAlignment="1">
      <alignment horizontal="center" wrapText="1"/>
    </xf>
    <xf numFmtId="2" fontId="111" fillId="36" borderId="25" xfId="32" applyNumberFormat="1" applyFont="1" applyFill="1" applyBorder="1" applyAlignment="1">
      <alignment horizontal="center" wrapText="1"/>
    </xf>
    <xf numFmtId="2" fontId="111" fillId="36" borderId="23" xfId="32" applyNumberFormat="1" applyFont="1" applyFill="1" applyBorder="1" applyAlignment="1">
      <alignment horizontal="center" wrapText="1"/>
    </xf>
    <xf numFmtId="0" fontId="95" fillId="0" borderId="0" xfId="28" applyFont="1"/>
    <xf numFmtId="14" fontId="6" fillId="8" borderId="116" xfId="28" applyNumberFormat="1" applyFill="1" applyBorder="1"/>
    <xf numFmtId="49" fontId="6" fillId="9" borderId="77" xfId="28" applyNumberFormat="1" applyFill="1" applyBorder="1" applyProtection="1">
      <protection locked="0"/>
    </xf>
    <xf numFmtId="49" fontId="6" fillId="7" borderId="77" xfId="28" applyNumberFormat="1" applyFill="1" applyBorder="1"/>
    <xf numFmtId="49" fontId="6" fillId="9" borderId="77" xfId="28" applyNumberFormat="1" applyFill="1" applyBorder="1"/>
    <xf numFmtId="2" fontId="6" fillId="6" borderId="77" xfId="28" applyNumberFormat="1" applyFill="1" applyBorder="1"/>
    <xf numFmtId="2" fontId="6" fillId="6" borderId="78" xfId="28" applyNumberFormat="1" applyFill="1" applyBorder="1"/>
    <xf numFmtId="49" fontId="6" fillId="0" borderId="0" xfId="28" applyNumberFormat="1" applyFill="1" applyBorder="1" applyProtection="1">
      <protection locked="0"/>
    </xf>
    <xf numFmtId="0" fontId="6" fillId="0" borderId="0" xfId="52"/>
    <xf numFmtId="2" fontId="0" fillId="0" borderId="0" xfId="0" applyNumberFormat="1" applyFont="1" applyFill="1" applyBorder="1" applyProtection="1">
      <protection locked="0"/>
    </xf>
    <xf numFmtId="0" fontId="157" fillId="36" borderId="17" xfId="52" applyFont="1" applyFill="1" applyBorder="1" applyAlignment="1">
      <alignment horizontal="left" indent="1"/>
    </xf>
    <xf numFmtId="170" fontId="157" fillId="36" borderId="25" xfId="52" applyNumberFormat="1" applyFont="1" applyFill="1" applyBorder="1" applyAlignment="1">
      <alignment horizontal="left" indent="1"/>
    </xf>
    <xf numFmtId="0" fontId="157" fillId="36" borderId="19" xfId="52" applyFont="1" applyFill="1" applyBorder="1" applyAlignment="1">
      <alignment horizontal="left" indent="1"/>
    </xf>
    <xf numFmtId="0" fontId="157" fillId="36" borderId="59" xfId="52" applyFont="1" applyFill="1" applyBorder="1" applyAlignment="1">
      <alignment horizontal="left" indent="1"/>
    </xf>
    <xf numFmtId="170" fontId="157" fillId="36" borderId="77" xfId="52" applyNumberFormat="1" applyFont="1" applyFill="1" applyBorder="1" applyAlignment="1">
      <alignment horizontal="left" indent="1"/>
    </xf>
    <xf numFmtId="170" fontId="157" fillId="36" borderId="78" xfId="52" applyNumberFormat="1" applyFont="1" applyFill="1" applyBorder="1" applyAlignment="1">
      <alignment horizontal="left" indent="1"/>
    </xf>
    <xf numFmtId="0" fontId="157" fillId="36" borderId="62" xfId="52" applyFont="1" applyFill="1" applyBorder="1" applyAlignment="1">
      <alignment horizontal="left" indent="1"/>
    </xf>
    <xf numFmtId="170" fontId="157" fillId="36" borderId="12" xfId="52" applyNumberFormat="1" applyFont="1" applyFill="1" applyBorder="1" applyAlignment="1">
      <alignment horizontal="left" indent="1"/>
    </xf>
    <xf numFmtId="170" fontId="157" fillId="36" borderId="85" xfId="52" applyNumberFormat="1" applyFont="1" applyFill="1" applyBorder="1" applyAlignment="1">
      <alignment horizontal="left" indent="1"/>
    </xf>
    <xf numFmtId="170" fontId="157" fillId="36" borderId="15" xfId="52" applyNumberFormat="1" applyFont="1" applyFill="1" applyBorder="1" applyAlignment="1">
      <alignment horizontal="left" indent="1"/>
    </xf>
    <xf numFmtId="170" fontId="157" fillId="36" borderId="9" xfId="52" applyNumberFormat="1" applyFont="1" applyFill="1" applyBorder="1" applyAlignment="1">
      <alignment horizontal="left" indent="1"/>
    </xf>
    <xf numFmtId="0" fontId="157" fillId="36" borderId="18" xfId="52" applyFont="1" applyFill="1" applyBorder="1" applyAlignment="1">
      <alignment horizontal="left" indent="1"/>
    </xf>
    <xf numFmtId="0" fontId="158" fillId="36" borderId="22" xfId="52" applyFont="1" applyFill="1" applyBorder="1"/>
    <xf numFmtId="2" fontId="139" fillId="36" borderId="22" xfId="47" applyNumberFormat="1" applyFont="1" applyFill="1" applyBorder="1" applyProtection="1">
      <protection locked="0"/>
    </xf>
    <xf numFmtId="2" fontId="139" fillId="36" borderId="23" xfId="47" applyNumberFormat="1" applyFont="1" applyFill="1" applyBorder="1" applyProtection="1">
      <protection locked="0"/>
    </xf>
    <xf numFmtId="2" fontId="139" fillId="36" borderId="24" xfId="47" applyNumberFormat="1" applyFont="1" applyFill="1" applyBorder="1" applyProtection="1">
      <protection locked="0"/>
    </xf>
    <xf numFmtId="2" fontId="159" fillId="36" borderId="25" xfId="47" applyNumberFormat="1" applyFont="1" applyFill="1" applyBorder="1"/>
    <xf numFmtId="0" fontId="160" fillId="36" borderId="9" xfId="52" applyFont="1" applyFill="1" applyBorder="1" applyAlignment="1">
      <alignment horizontal="left" indent="1"/>
    </xf>
    <xf numFmtId="2" fontId="139" fillId="6" borderId="43" xfId="47" applyNumberFormat="1" applyFont="1" applyFill="1" applyBorder="1" applyProtection="1">
      <protection locked="0"/>
    </xf>
    <xf numFmtId="2" fontId="139" fillId="6" borderId="0" xfId="47" applyNumberFormat="1" applyFont="1" applyFill="1" applyBorder="1" applyProtection="1">
      <protection locked="0"/>
    </xf>
    <xf numFmtId="2" fontId="139" fillId="6" borderId="36" xfId="47" applyNumberFormat="1" applyFont="1" applyFill="1" applyBorder="1" applyProtection="1">
      <protection locked="0"/>
    </xf>
    <xf numFmtId="2" fontId="158" fillId="6" borderId="0" xfId="47" applyNumberFormat="1" applyFont="1" applyFill="1" applyBorder="1" applyProtection="1">
      <protection locked="0"/>
    </xf>
    <xf numFmtId="2" fontId="139" fillId="36" borderId="17" xfId="47" applyNumberFormat="1" applyFont="1" applyFill="1" applyBorder="1" applyProtection="1"/>
    <xf numFmtId="2" fontId="139" fillId="36" borderId="18" xfId="47" applyNumberFormat="1" applyFont="1" applyFill="1" applyBorder="1" applyProtection="1"/>
    <xf numFmtId="0" fontId="160" fillId="36" borderId="9" xfId="52" applyFont="1" applyFill="1" applyBorder="1" applyAlignment="1">
      <alignment horizontal="left" wrapText="1" indent="1"/>
    </xf>
    <xf numFmtId="0" fontId="6" fillId="0" borderId="0" xfId="52" applyFill="1"/>
    <xf numFmtId="2" fontId="139" fillId="36" borderId="19" xfId="47" applyNumberFormat="1" applyFont="1" applyFill="1" applyBorder="1" applyProtection="1"/>
    <xf numFmtId="2" fontId="139" fillId="36" borderId="25" xfId="47" applyNumberFormat="1" applyFont="1" applyFill="1" applyBorder="1" applyProtection="1"/>
    <xf numFmtId="0" fontId="160" fillId="36" borderId="17" xfId="52" applyFont="1" applyFill="1" applyBorder="1" applyAlignment="1">
      <alignment horizontal="left" indent="1"/>
    </xf>
    <xf numFmtId="0" fontId="160" fillId="36" borderId="19" xfId="52" applyFont="1" applyFill="1" applyBorder="1" applyAlignment="1">
      <alignment horizontal="left" indent="1"/>
    </xf>
    <xf numFmtId="0" fontId="160" fillId="36" borderId="10" xfId="52" applyFont="1" applyFill="1" applyBorder="1" applyAlignment="1">
      <alignment horizontal="left" indent="1"/>
    </xf>
    <xf numFmtId="2" fontId="139" fillId="34" borderId="43" xfId="47" applyNumberFormat="1" applyFont="1" applyFill="1" applyBorder="1" applyProtection="1">
      <protection locked="0"/>
    </xf>
    <xf numFmtId="2" fontId="139" fillId="34" borderId="0" xfId="47" applyNumberFormat="1" applyFont="1" applyFill="1" applyBorder="1" applyProtection="1">
      <protection locked="0"/>
    </xf>
    <xf numFmtId="2" fontId="139" fillId="34" borderId="36" xfId="47" applyNumberFormat="1" applyFont="1" applyFill="1" applyBorder="1" applyProtection="1">
      <protection locked="0"/>
    </xf>
    <xf numFmtId="2" fontId="161" fillId="36" borderId="19" xfId="47" applyNumberFormat="1" applyFont="1" applyFill="1" applyBorder="1"/>
    <xf numFmtId="2" fontId="158" fillId="6" borderId="43" xfId="47" applyNumberFormat="1" applyFont="1" applyFill="1" applyBorder="1"/>
    <xf numFmtId="2" fontId="158" fillId="6" borderId="0" xfId="47" applyNumberFormat="1" applyFont="1" applyFill="1" applyBorder="1"/>
    <xf numFmtId="2" fontId="158" fillId="6" borderId="36" xfId="47" applyNumberFormat="1" applyFont="1" applyFill="1" applyBorder="1"/>
    <xf numFmtId="0" fontId="6" fillId="0" borderId="0" xfId="52" applyFont="1" applyFill="1"/>
    <xf numFmtId="2" fontId="161" fillId="36" borderId="25" xfId="47" applyNumberFormat="1" applyFont="1" applyFill="1" applyBorder="1"/>
    <xf numFmtId="2" fontId="160" fillId="6" borderId="43" xfId="47" applyNumberFormat="1" applyFont="1" applyFill="1" applyBorder="1" applyProtection="1">
      <protection locked="0"/>
    </xf>
    <xf numFmtId="2" fontId="160" fillId="6" borderId="0" xfId="47" applyNumberFormat="1" applyFont="1" applyFill="1" applyBorder="1" applyProtection="1">
      <protection locked="0"/>
    </xf>
    <xf numFmtId="2" fontId="160" fillId="6" borderId="36" xfId="47" applyNumberFormat="1" applyFont="1" applyFill="1" applyBorder="1" applyProtection="1">
      <protection locked="0"/>
    </xf>
    <xf numFmtId="2" fontId="157" fillId="6" borderId="43" xfId="47" applyNumberFormat="1" applyFont="1" applyFill="1" applyBorder="1" applyProtection="1">
      <protection locked="0"/>
    </xf>
    <xf numFmtId="2" fontId="157" fillId="6" borderId="0" xfId="47" applyNumberFormat="1" applyFont="1" applyFill="1" applyBorder="1" applyProtection="1">
      <protection locked="0"/>
    </xf>
    <xf numFmtId="2" fontId="157" fillId="6" borderId="36" xfId="47" applyNumberFormat="1" applyFont="1" applyFill="1" applyBorder="1" applyProtection="1">
      <protection locked="0"/>
    </xf>
    <xf numFmtId="2" fontId="157" fillId="6" borderId="22" xfId="47" applyNumberFormat="1" applyFont="1" applyFill="1" applyBorder="1" applyProtection="1">
      <protection locked="0"/>
    </xf>
    <xf numFmtId="2" fontId="157" fillId="6" borderId="23" xfId="47" applyNumberFormat="1" applyFont="1" applyFill="1" applyBorder="1" applyProtection="1">
      <protection locked="0"/>
    </xf>
    <xf numFmtId="2" fontId="157" fillId="6" borderId="24" xfId="47" applyNumberFormat="1" applyFont="1" applyFill="1" applyBorder="1" applyProtection="1">
      <protection locked="0"/>
    </xf>
    <xf numFmtId="2" fontId="139" fillId="36" borderId="18" xfId="47" applyNumberFormat="1" applyFont="1" applyFill="1" applyBorder="1"/>
    <xf numFmtId="2" fontId="139" fillId="36" borderId="25" xfId="47" applyNumberFormat="1" applyFont="1" applyFill="1" applyBorder="1"/>
    <xf numFmtId="0" fontId="157" fillId="36" borderId="9" xfId="52" applyFont="1" applyFill="1" applyBorder="1" applyAlignment="1">
      <alignment horizontal="left" wrapText="1" indent="1"/>
    </xf>
    <xf numFmtId="2" fontId="139" fillId="6" borderId="43" xfId="47" applyNumberFormat="1" applyFont="1" applyFill="1" applyBorder="1"/>
    <xf numFmtId="2" fontId="139" fillId="6" borderId="0" xfId="47" applyNumberFormat="1" applyFont="1" applyFill="1" applyBorder="1"/>
    <xf numFmtId="2" fontId="139" fillId="6" borderId="36" xfId="47" applyNumberFormat="1" applyFont="1" applyFill="1" applyBorder="1"/>
    <xf numFmtId="2" fontId="139" fillId="6" borderId="20" xfId="47" applyNumberFormat="1" applyFont="1" applyFill="1" applyBorder="1"/>
    <xf numFmtId="2" fontId="139" fillId="6" borderId="21" xfId="47" applyNumberFormat="1" applyFont="1" applyFill="1" applyBorder="1"/>
    <xf numFmtId="2" fontId="139" fillId="6" borderId="16" xfId="47" applyNumberFormat="1" applyFont="1" applyFill="1" applyBorder="1"/>
    <xf numFmtId="0" fontId="157" fillId="36" borderId="9" xfId="52" applyFont="1" applyFill="1" applyBorder="1" applyAlignment="1">
      <alignment horizontal="left" indent="1"/>
    </xf>
    <xf numFmtId="2" fontId="139" fillId="6" borderId="47" xfId="47" applyNumberFormat="1" applyFont="1" applyFill="1" applyBorder="1"/>
    <xf numFmtId="2" fontId="139" fillId="6" borderId="50" xfId="47" applyNumberFormat="1" applyFont="1" applyFill="1" applyBorder="1"/>
    <xf numFmtId="2" fontId="139" fillId="6" borderId="83" xfId="47" applyNumberFormat="1" applyFont="1" applyFill="1" applyBorder="1"/>
    <xf numFmtId="2" fontId="159" fillId="36" borderId="22" xfId="47" applyNumberFormat="1" applyFont="1" applyFill="1" applyBorder="1" applyProtection="1">
      <protection locked="0"/>
    </xf>
    <xf numFmtId="2" fontId="159" fillId="36" borderId="23" xfId="47" applyNumberFormat="1" applyFont="1" applyFill="1" applyBorder="1" applyProtection="1">
      <protection locked="0"/>
    </xf>
    <xf numFmtId="2" fontId="159" fillId="36" borderId="24" xfId="47" applyNumberFormat="1" applyFont="1" applyFill="1" applyBorder="1" applyProtection="1">
      <protection locked="0"/>
    </xf>
    <xf numFmtId="0" fontId="162" fillId="0" borderId="0" xfId="52" applyFont="1" applyFill="1" applyBorder="1"/>
    <xf numFmtId="175" fontId="162" fillId="0" borderId="0" xfId="47" applyNumberFormat="1" applyFont="1" applyFill="1" applyBorder="1" applyProtection="1">
      <protection locked="0"/>
    </xf>
    <xf numFmtId="175" fontId="163" fillId="0" borderId="0" xfId="47" applyNumberFormat="1" applyFont="1" applyFill="1" applyBorder="1"/>
    <xf numFmtId="0" fontId="158" fillId="0" borderId="0" xfId="52" applyFont="1" applyFill="1" applyBorder="1"/>
    <xf numFmtId="0" fontId="160" fillId="36" borderId="9" xfId="52" applyFont="1" applyFill="1" applyBorder="1" applyAlignment="1">
      <alignment horizontal="left" vertical="center" wrapText="1" indent="1"/>
    </xf>
    <xf numFmtId="2" fontId="139" fillId="36" borderId="47" xfId="47" applyNumberFormat="1" applyFont="1" applyFill="1" applyBorder="1" applyProtection="1">
      <protection locked="0"/>
    </xf>
    <xf numFmtId="2" fontId="139" fillId="36" borderId="50" xfId="47" applyNumberFormat="1" applyFont="1" applyFill="1" applyBorder="1" applyProtection="1">
      <protection locked="0"/>
    </xf>
    <xf numFmtId="2" fontId="139" fillId="36" borderId="83" xfId="47" applyNumberFormat="1" applyFont="1" applyFill="1" applyBorder="1" applyProtection="1">
      <protection locked="0"/>
    </xf>
    <xf numFmtId="2" fontId="139" fillId="6" borderId="47" xfId="47" applyNumberFormat="1" applyFont="1" applyFill="1" applyBorder="1" applyProtection="1">
      <protection locked="0"/>
    </xf>
    <xf numFmtId="2" fontId="139" fillId="6" borderId="50" xfId="47" applyNumberFormat="1" applyFont="1" applyFill="1" applyBorder="1" applyProtection="1">
      <protection locked="0"/>
    </xf>
    <xf numFmtId="2" fontId="139" fillId="6" borderId="83" xfId="47" applyNumberFormat="1" applyFont="1" applyFill="1" applyBorder="1" applyProtection="1">
      <protection locked="0"/>
    </xf>
    <xf numFmtId="49" fontId="0" fillId="0" borderId="0" xfId="0" applyNumberFormat="1" applyFont="1" applyFill="1" applyBorder="1" applyProtection="1">
      <protection locked="0"/>
    </xf>
    <xf numFmtId="0" fontId="34" fillId="0" borderId="0" xfId="0" applyFont="1" applyFill="1" applyProtection="1">
      <protection locked="0"/>
    </xf>
    <xf numFmtId="1" fontId="0" fillId="0" borderId="0" xfId="0" applyNumberFormat="1" applyFill="1" applyBorder="1" applyProtection="1">
      <protection locked="0"/>
    </xf>
    <xf numFmtId="2" fontId="0" fillId="0" borderId="0" xfId="0" applyNumberFormat="1" applyFill="1" applyBorder="1" applyProtection="1">
      <protection locked="0"/>
    </xf>
    <xf numFmtId="0" fontId="157" fillId="36" borderId="17" xfId="52" applyFont="1" applyFill="1" applyBorder="1" applyAlignment="1">
      <alignment horizontal="center"/>
    </xf>
    <xf numFmtId="0" fontId="157" fillId="36" borderId="21" xfId="52" applyFont="1" applyFill="1" applyBorder="1" applyAlignment="1">
      <alignment horizontal="center"/>
    </xf>
    <xf numFmtId="0" fontId="157" fillId="36" borderId="16" xfId="52" applyFont="1" applyFill="1" applyBorder="1" applyAlignment="1">
      <alignment horizontal="center"/>
    </xf>
    <xf numFmtId="0" fontId="157" fillId="36" borderId="20" xfId="52" applyFont="1" applyFill="1" applyBorder="1" applyAlignment="1">
      <alignment horizontal="center"/>
    </xf>
    <xf numFmtId="0" fontId="139" fillId="0" borderId="0" xfId="52" applyFont="1"/>
    <xf numFmtId="0" fontId="157" fillId="36" borderId="50" xfId="52" applyFont="1" applyFill="1" applyBorder="1" applyAlignment="1">
      <alignment horizontal="center"/>
    </xf>
    <xf numFmtId="0" fontId="157" fillId="36" borderId="83" xfId="52" applyFont="1" applyFill="1" applyBorder="1" applyAlignment="1">
      <alignment horizontal="center"/>
    </xf>
    <xf numFmtId="0" fontId="157" fillId="36" borderId="47" xfId="52" applyFont="1" applyFill="1" applyBorder="1" applyAlignment="1">
      <alignment horizontal="center"/>
    </xf>
    <xf numFmtId="49" fontId="157" fillId="36" borderId="25" xfId="52" applyNumberFormat="1" applyFont="1" applyFill="1" applyBorder="1" applyAlignment="1">
      <alignment horizontal="left" indent="1"/>
    </xf>
    <xf numFmtId="2" fontId="139" fillId="36" borderId="22" xfId="47" applyNumberFormat="1" applyFont="1" applyFill="1" applyBorder="1"/>
    <xf numFmtId="2" fontId="139" fillId="36" borderId="23" xfId="47" applyNumberFormat="1" applyFont="1" applyFill="1" applyBorder="1"/>
    <xf numFmtId="2" fontId="139" fillId="36" borderId="24" xfId="47" applyNumberFormat="1" applyFont="1" applyFill="1" applyBorder="1"/>
    <xf numFmtId="49" fontId="160" fillId="36" borderId="9" xfId="52" applyNumberFormat="1" applyFont="1" applyFill="1" applyBorder="1" applyAlignment="1">
      <alignment horizontal="left" indent="1"/>
    </xf>
    <xf numFmtId="2" fontId="139" fillId="36" borderId="15" xfId="47" applyNumberFormat="1" applyFont="1" applyFill="1" applyBorder="1" applyProtection="1"/>
    <xf numFmtId="49" fontId="158" fillId="36" borderId="25" xfId="52" applyNumberFormat="1" applyFont="1" applyFill="1" applyBorder="1"/>
    <xf numFmtId="49" fontId="139" fillId="36" borderId="9" xfId="52" applyNumberFormat="1" applyFont="1" applyFill="1" applyBorder="1" applyAlignment="1">
      <alignment horizontal="left" indent="1"/>
    </xf>
    <xf numFmtId="2" fontId="158" fillId="6" borderId="43" xfId="47" applyNumberFormat="1" applyFont="1" applyFill="1" applyBorder="1" applyProtection="1">
      <protection locked="0"/>
    </xf>
    <xf numFmtId="2" fontId="158" fillId="6" borderId="36" xfId="47" applyNumberFormat="1" applyFont="1" applyFill="1" applyBorder="1" applyProtection="1">
      <protection locked="0"/>
    </xf>
    <xf numFmtId="49" fontId="158" fillId="36" borderId="22" xfId="52" applyNumberFormat="1" applyFont="1" applyFill="1" applyBorder="1"/>
    <xf numFmtId="2" fontId="158" fillId="6" borderId="22" xfId="47" applyNumberFormat="1" applyFont="1" applyFill="1" applyBorder="1" applyProtection="1"/>
    <xf numFmtId="2" fontId="158" fillId="6" borderId="23" xfId="47" applyNumberFormat="1" applyFont="1" applyFill="1" applyBorder="1" applyProtection="1"/>
    <xf numFmtId="2" fontId="158" fillId="6" borderId="24" xfId="47" applyNumberFormat="1" applyFont="1" applyFill="1" applyBorder="1" applyProtection="1"/>
    <xf numFmtId="49" fontId="158" fillId="36" borderId="10" xfId="52" applyNumberFormat="1" applyFont="1" applyFill="1" applyBorder="1"/>
    <xf numFmtId="2" fontId="139" fillId="36" borderId="46" xfId="47" applyNumberFormat="1" applyFont="1" applyFill="1" applyBorder="1"/>
    <xf numFmtId="2" fontId="139" fillId="36" borderId="13" xfId="47" applyNumberFormat="1" applyFont="1" applyFill="1" applyBorder="1"/>
    <xf numFmtId="2" fontId="139" fillId="36" borderId="107" xfId="47" applyNumberFormat="1" applyFont="1" applyFill="1" applyBorder="1"/>
    <xf numFmtId="2" fontId="139" fillId="36" borderId="7" xfId="47" applyNumberFormat="1" applyFont="1" applyFill="1" applyBorder="1"/>
    <xf numFmtId="49" fontId="158" fillId="36" borderId="65" xfId="52" applyNumberFormat="1" applyFont="1" applyFill="1" applyBorder="1"/>
    <xf numFmtId="2" fontId="139" fillId="36" borderId="105" xfId="47" applyNumberFormat="1" applyFont="1" applyFill="1" applyBorder="1"/>
    <xf numFmtId="2" fontId="139" fillId="36" borderId="66" xfId="47" applyNumberFormat="1" applyFont="1" applyFill="1" applyBorder="1"/>
    <xf numFmtId="2" fontId="139" fillId="36" borderId="98" xfId="47" applyNumberFormat="1" applyFont="1" applyFill="1" applyBorder="1"/>
    <xf numFmtId="2" fontId="139" fillId="36" borderId="67" xfId="47" applyNumberFormat="1" applyFont="1" applyFill="1" applyBorder="1"/>
    <xf numFmtId="49" fontId="158" fillId="36" borderId="65" xfId="52" quotePrefix="1" applyNumberFormat="1" applyFont="1" applyFill="1" applyBorder="1" applyAlignment="1">
      <alignment wrapText="1"/>
    </xf>
    <xf numFmtId="2" fontId="139" fillId="6" borderId="105" xfId="47" applyNumberFormat="1" applyFont="1" applyFill="1" applyBorder="1"/>
    <xf numFmtId="2" fontId="139" fillId="6" borderId="66" xfId="47" applyNumberFormat="1" applyFont="1" applyFill="1" applyBorder="1"/>
    <xf numFmtId="2" fontId="139" fillId="6" borderId="98" xfId="47" applyNumberFormat="1" applyFont="1" applyFill="1" applyBorder="1"/>
    <xf numFmtId="2" fontId="139" fillId="36" borderId="58" xfId="47" applyNumberFormat="1" applyFont="1" applyFill="1" applyBorder="1"/>
    <xf numFmtId="2" fontId="159" fillId="36" borderId="80" xfId="47" applyNumberFormat="1" applyFont="1" applyFill="1" applyBorder="1" applyProtection="1">
      <protection locked="0"/>
    </xf>
    <xf numFmtId="2" fontId="159" fillId="36" borderId="112" xfId="47" applyNumberFormat="1" applyFont="1" applyFill="1" applyBorder="1" applyProtection="1">
      <protection locked="0"/>
    </xf>
    <xf numFmtId="2" fontId="159" fillId="36" borderId="109" xfId="47" applyNumberFormat="1" applyFont="1" applyFill="1" applyBorder="1" applyProtection="1">
      <protection locked="0"/>
    </xf>
    <xf numFmtId="2" fontId="159" fillId="36" borderId="25" xfId="47" applyNumberFormat="1" applyFont="1" applyFill="1" applyBorder="1" applyProtection="1"/>
    <xf numFmtId="49" fontId="157" fillId="36" borderId="65" xfId="52" quotePrefix="1" applyNumberFormat="1" applyFont="1" applyFill="1" applyBorder="1" applyAlignment="1">
      <alignment wrapText="1"/>
    </xf>
    <xf numFmtId="0" fontId="96" fillId="0" borderId="0" xfId="0" applyFont="1"/>
    <xf numFmtId="0" fontId="96" fillId="0" borderId="0" xfId="0" applyFont="1" applyAlignment="1">
      <alignment horizontal="center" vertical="center"/>
    </xf>
    <xf numFmtId="0" fontId="96" fillId="0" borderId="0" xfId="0" applyFont="1" applyAlignment="1">
      <alignment horizontal="left" vertical="top"/>
    </xf>
    <xf numFmtId="0" fontId="96" fillId="0" borderId="0" xfId="0" applyFont="1" applyAlignment="1">
      <alignment horizontal="center"/>
    </xf>
    <xf numFmtId="0" fontId="165" fillId="39" borderId="17" xfId="616" applyFont="1" applyFill="1" applyBorder="1" applyAlignment="1">
      <alignment horizontal="center" vertical="center"/>
    </xf>
    <xf numFmtId="0" fontId="165" fillId="39" borderId="17" xfId="616" applyFont="1" applyFill="1" applyBorder="1" applyAlignment="1">
      <alignment horizontal="left" vertical="center"/>
    </xf>
    <xf numFmtId="0" fontId="165" fillId="39" borderId="21" xfId="616" applyFont="1" applyFill="1" applyBorder="1" applyAlignment="1">
      <alignment horizontal="center" vertical="center" wrapText="1"/>
    </xf>
    <xf numFmtId="0" fontId="165" fillId="39" borderId="17" xfId="616" applyFont="1" applyFill="1" applyBorder="1" applyAlignment="1">
      <alignment horizontal="center" vertical="center" wrapText="1"/>
    </xf>
    <xf numFmtId="0" fontId="166" fillId="0" borderId="0" xfId="0" applyFont="1"/>
    <xf numFmtId="167" fontId="96" fillId="0" borderId="0" xfId="458" applyFont="1"/>
    <xf numFmtId="0" fontId="97" fillId="0" borderId="19" xfId="19" quotePrefix="1" applyFont="1" applyBorder="1" applyAlignment="1" applyProtection="1">
      <alignment horizontal="left"/>
    </xf>
    <xf numFmtId="0" fontId="97" fillId="0" borderId="19" xfId="19" applyFont="1" applyBorder="1" applyAlignment="1" applyProtection="1">
      <alignment horizontal="left"/>
    </xf>
    <xf numFmtId="0" fontId="100" fillId="0" borderId="17" xfId="616" applyFont="1" applyBorder="1" applyAlignment="1">
      <alignment horizontal="center" vertical="center"/>
    </xf>
    <xf numFmtId="0" fontId="100" fillId="0" borderId="17" xfId="616" applyFont="1" applyBorder="1"/>
    <xf numFmtId="0" fontId="100" fillId="0" borderId="18" xfId="616" applyFont="1" applyBorder="1" applyAlignment="1">
      <alignment horizontal="center" vertical="center"/>
    </xf>
    <xf numFmtId="0" fontId="100" fillId="0" borderId="18" xfId="616" applyFont="1" applyBorder="1"/>
    <xf numFmtId="0" fontId="100" fillId="0" borderId="19" xfId="616" applyFont="1" applyBorder="1" applyAlignment="1">
      <alignment horizontal="center" vertical="center"/>
    </xf>
    <xf numFmtId="0" fontId="97" fillId="0" borderId="20" xfId="19" applyFont="1" applyBorder="1" applyAlignment="1" applyProtection="1">
      <alignment horizontal="left"/>
    </xf>
    <xf numFmtId="0" fontId="100" fillId="0" borderId="17" xfId="0" applyFont="1" applyBorder="1"/>
    <xf numFmtId="0" fontId="100" fillId="0" borderId="21" xfId="616" applyFont="1" applyBorder="1" applyAlignment="1">
      <alignment horizontal="center"/>
    </xf>
    <xf numFmtId="0" fontId="97" fillId="0" borderId="47" xfId="19" applyFont="1" applyBorder="1" applyAlignment="1" applyProtection="1">
      <alignment horizontal="left"/>
    </xf>
    <xf numFmtId="0" fontId="100" fillId="0" borderId="19" xfId="0" applyFont="1" applyBorder="1"/>
    <xf numFmtId="0" fontId="100" fillId="0" borderId="50" xfId="616" applyFont="1" applyBorder="1" applyAlignment="1">
      <alignment horizontal="center"/>
    </xf>
    <xf numFmtId="49" fontId="97" fillId="0" borderId="18" xfId="19" applyNumberFormat="1" applyFont="1" applyBorder="1" applyAlignment="1" applyProtection="1">
      <alignment horizontal="left"/>
    </xf>
    <xf numFmtId="17" fontId="97" fillId="0" borderId="18" xfId="19" applyNumberFormat="1" applyFont="1" applyBorder="1" applyAlignment="1" applyProtection="1">
      <alignment horizontal="left"/>
    </xf>
    <xf numFmtId="0" fontId="97" fillId="0" borderId="18" xfId="19" applyFont="1" applyBorder="1" applyAlignment="1" applyProtection="1">
      <alignment horizontal="left" vertical="center"/>
    </xf>
    <xf numFmtId="0" fontId="97" fillId="0" borderId="18" xfId="19" applyFont="1" applyBorder="1" applyAlignment="1" applyProtection="1">
      <alignment horizontal="left" vertical="top"/>
    </xf>
    <xf numFmtId="0" fontId="97" fillId="0" borderId="19" xfId="19" applyFont="1" applyBorder="1" applyAlignment="1" applyProtection="1">
      <alignment horizontal="left" vertical="top"/>
    </xf>
    <xf numFmtId="0" fontId="97" fillId="0" borderId="36" xfId="19" applyFont="1" applyBorder="1" applyAlignment="1" applyProtection="1">
      <alignment horizontal="left"/>
    </xf>
    <xf numFmtId="0" fontId="97" fillId="0" borderId="49" xfId="19" applyFont="1" applyBorder="1" applyAlignment="1" applyProtection="1">
      <alignment horizontal="left"/>
    </xf>
    <xf numFmtId="0" fontId="100" fillId="0" borderId="19" xfId="616" applyFont="1" applyBorder="1"/>
    <xf numFmtId="0" fontId="100" fillId="0" borderId="0" xfId="616" applyFont="1" applyBorder="1" applyAlignment="1">
      <alignment horizontal="center" vertical="center"/>
    </xf>
    <xf numFmtId="0" fontId="100" fillId="0" borderId="23" xfId="616" applyFont="1" applyBorder="1" applyAlignment="1">
      <alignment horizontal="center" vertical="center"/>
    </xf>
    <xf numFmtId="0" fontId="97" fillId="0" borderId="25" xfId="19" applyFont="1" applyBorder="1" applyAlignment="1" applyProtection="1">
      <alignment horizontal="left" vertical="center"/>
    </xf>
    <xf numFmtId="0" fontId="99" fillId="0" borderId="25" xfId="66" applyFont="1" applyFill="1" applyBorder="1" applyAlignment="1">
      <alignment vertical="center"/>
    </xf>
    <xf numFmtId="0" fontId="100" fillId="0" borderId="23" xfId="616" applyFont="1" applyBorder="1" applyAlignment="1">
      <alignment horizontal="center"/>
    </xf>
    <xf numFmtId="0" fontId="100" fillId="0" borderId="25" xfId="616" applyFont="1" applyBorder="1" applyAlignment="1">
      <alignment horizontal="center"/>
    </xf>
    <xf numFmtId="0" fontId="100" fillId="0" borderId="17" xfId="0" applyFont="1" applyBorder="1" applyAlignment="1">
      <alignment horizontal="center" vertical="center"/>
    </xf>
    <xf numFmtId="0" fontId="100" fillId="0" borderId="18" xfId="0" applyFont="1" applyBorder="1" applyAlignment="1">
      <alignment horizontal="center" vertical="center"/>
    </xf>
    <xf numFmtId="0" fontId="97" fillId="0" borderId="18" xfId="19" applyFont="1" applyFill="1" applyBorder="1" applyAlignment="1" applyProtection="1">
      <alignment horizontal="left"/>
    </xf>
    <xf numFmtId="0" fontId="100" fillId="0" borderId="18" xfId="0" applyFont="1" applyBorder="1"/>
    <xf numFmtId="0" fontId="100" fillId="0" borderId="18" xfId="0" applyFont="1" applyFill="1" applyBorder="1" applyAlignment="1">
      <alignment wrapText="1"/>
    </xf>
    <xf numFmtId="0" fontId="100" fillId="0" borderId="19" xfId="0" applyFont="1" applyBorder="1" applyAlignment="1">
      <alignment horizontal="center" vertical="center"/>
    </xf>
    <xf numFmtId="0" fontId="99" fillId="0" borderId="19" xfId="0" applyFont="1" applyBorder="1"/>
    <xf numFmtId="0" fontId="97" fillId="0" borderId="17" xfId="19" applyFont="1" applyBorder="1" applyAlignment="1" applyProtection="1">
      <alignment horizontal="left" vertical="top"/>
    </xf>
    <xf numFmtId="49" fontId="97" fillId="0" borderId="18" xfId="19" applyNumberFormat="1" applyFont="1" applyFill="1" applyBorder="1" applyAlignment="1" applyProtection="1">
      <alignment horizontal="left"/>
      <protection locked="0"/>
    </xf>
    <xf numFmtId="0" fontId="100" fillId="0" borderId="20" xfId="0" applyFont="1" applyBorder="1" applyAlignment="1">
      <alignment horizontal="center"/>
    </xf>
    <xf numFmtId="0" fontId="99" fillId="0" borderId="16" xfId="0" applyFont="1" applyBorder="1" applyAlignment="1">
      <alignment horizontal="center"/>
    </xf>
    <xf numFmtId="0" fontId="100" fillId="0" borderId="43" xfId="0" applyFont="1" applyBorder="1" applyAlignment="1">
      <alignment horizontal="center"/>
    </xf>
    <xf numFmtId="0" fontId="99" fillId="0" borderId="36" xfId="0" applyFont="1" applyBorder="1" applyAlignment="1">
      <alignment horizontal="center"/>
    </xf>
    <xf numFmtId="0" fontId="100" fillId="0" borderId="47" xfId="0" applyFont="1" applyBorder="1" applyAlignment="1">
      <alignment horizontal="center"/>
    </xf>
    <xf numFmtId="0" fontId="99" fillId="0" borderId="49" xfId="0" applyFont="1" applyBorder="1" applyAlignment="1">
      <alignment horizontal="center"/>
    </xf>
    <xf numFmtId="0" fontId="22" fillId="0" borderId="0" xfId="616" applyFont="1" applyFill="1" applyProtection="1">
      <protection locked="0"/>
    </xf>
    <xf numFmtId="0" fontId="1" fillId="0" borderId="0" xfId="616" applyFont="1"/>
    <xf numFmtId="165" fontId="0" fillId="0" borderId="0" xfId="637" applyFont="1"/>
    <xf numFmtId="43" fontId="0" fillId="0" borderId="0" xfId="0" applyNumberFormat="1"/>
    <xf numFmtId="43" fontId="167" fillId="0" borderId="0" xfId="639" applyFont="1" applyBorder="1" applyAlignment="1">
      <alignment horizontal="left"/>
    </xf>
    <xf numFmtId="49" fontId="170" fillId="0" borderId="76" xfId="640" applyNumberFormat="1" applyFont="1" applyFill="1" applyBorder="1" applyAlignment="1">
      <alignment horizontal="center" vertical="center" wrapText="1"/>
    </xf>
    <xf numFmtId="49" fontId="170" fillId="0" borderId="23" xfId="640" applyNumberFormat="1" applyFont="1" applyFill="1" applyBorder="1" applyAlignment="1">
      <alignment horizontal="center" vertical="center" wrapText="1"/>
    </xf>
    <xf numFmtId="49" fontId="170" fillId="0" borderId="89" xfId="640" applyNumberFormat="1" applyFont="1" applyFill="1" applyBorder="1" applyAlignment="1">
      <alignment horizontal="center" vertical="center" wrapText="1"/>
    </xf>
    <xf numFmtId="49" fontId="170" fillId="0" borderId="21" xfId="640" applyNumberFormat="1" applyFont="1" applyFill="1" applyBorder="1" applyAlignment="1">
      <alignment horizontal="center" vertical="center" wrapText="1"/>
    </xf>
    <xf numFmtId="0" fontId="0" fillId="0" borderId="60" xfId="0" applyBorder="1" applyAlignment="1">
      <alignment horizontal="center"/>
    </xf>
    <xf numFmtId="0" fontId="52" fillId="0" borderId="60" xfId="0" applyFont="1" applyBorder="1" applyAlignment="1">
      <alignment horizontal="center"/>
    </xf>
    <xf numFmtId="177" fontId="0" fillId="0" borderId="60" xfId="637" applyNumberFormat="1" applyFont="1" applyBorder="1" applyAlignment="1">
      <alignment horizontal="center"/>
    </xf>
    <xf numFmtId="0" fontId="0" fillId="0" borderId="76" xfId="0" applyBorder="1" applyAlignment="1">
      <alignment horizontal="center"/>
    </xf>
    <xf numFmtId="0" fontId="0" fillId="0" borderId="88"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165" fontId="0" fillId="0" borderId="21" xfId="637" applyFont="1" applyBorder="1" applyAlignment="1">
      <alignment horizontal="center"/>
    </xf>
    <xf numFmtId="49" fontId="34" fillId="9" borderId="0" xfId="59" applyNumberFormat="1" applyFill="1" applyBorder="1" applyProtection="1">
      <protection locked="0"/>
    </xf>
    <xf numFmtId="177" fontId="168" fillId="6" borderId="0" xfId="637" applyNumberFormat="1" applyFont="1" applyFill="1" applyBorder="1" applyAlignment="1">
      <alignment horizontal="center" vertical="center" wrapText="1"/>
    </xf>
    <xf numFmtId="0" fontId="168" fillId="35" borderId="0" xfId="640" applyFont="1" applyFill="1" applyBorder="1" applyAlignment="1">
      <alignment horizontal="center" vertical="center"/>
    </xf>
    <xf numFmtId="49" fontId="171" fillId="7" borderId="0" xfId="640" applyNumberFormat="1" applyFont="1" applyFill="1" applyBorder="1" applyAlignment="1">
      <alignment horizontal="left"/>
    </xf>
    <xf numFmtId="49" fontId="172" fillId="9" borderId="0" xfId="59" applyNumberFormat="1" applyFont="1" applyFill="1" applyBorder="1" applyProtection="1">
      <protection locked="0"/>
    </xf>
    <xf numFmtId="0" fontId="168" fillId="6" borderId="0" xfId="640" applyFont="1" applyFill="1" applyBorder="1" applyAlignment="1">
      <alignment horizontal="center" vertical="center"/>
    </xf>
    <xf numFmtId="4" fontId="173" fillId="6" borderId="0" xfId="640" applyNumberFormat="1" applyFont="1" applyFill="1" applyBorder="1" applyAlignment="1">
      <alignment horizontal="right"/>
    </xf>
    <xf numFmtId="4" fontId="173" fillId="36" borderId="0" xfId="640" applyNumberFormat="1" applyFont="1" applyFill="1" applyBorder="1" applyAlignment="1">
      <alignment horizontal="right"/>
    </xf>
    <xf numFmtId="165" fontId="173" fillId="6" borderId="0" xfId="637" applyFont="1" applyFill="1" applyBorder="1" applyAlignment="1">
      <alignment horizontal="right"/>
    </xf>
    <xf numFmtId="4" fontId="174" fillId="6" borderId="0" xfId="640" applyNumberFormat="1" applyFont="1" applyFill="1" applyBorder="1" applyAlignment="1">
      <alignment horizontal="right"/>
    </xf>
    <xf numFmtId="4" fontId="174" fillId="36" borderId="0" xfId="640" applyNumberFormat="1" applyFont="1" applyFill="1" applyBorder="1" applyAlignment="1">
      <alignment horizontal="right"/>
    </xf>
    <xf numFmtId="0" fontId="168" fillId="6" borderId="0" xfId="640" applyNumberFormat="1" applyFont="1" applyFill="1" applyBorder="1" applyAlignment="1">
      <alignment horizontal="center" vertical="center"/>
    </xf>
    <xf numFmtId="165" fontId="0" fillId="6" borderId="0" xfId="637" applyFont="1" applyFill="1"/>
    <xf numFmtId="4" fontId="173" fillId="0" borderId="0" xfId="640" applyNumberFormat="1" applyFont="1" applyFill="1" applyBorder="1" applyAlignment="1">
      <alignment horizontal="right"/>
    </xf>
    <xf numFmtId="49" fontId="34" fillId="9" borderId="0" xfId="59" applyNumberFormat="1" applyFont="1" applyFill="1" applyBorder="1" applyProtection="1">
      <protection locked="0"/>
    </xf>
    <xf numFmtId="49" fontId="154" fillId="9" borderId="0" xfId="59" applyNumberFormat="1" applyFont="1" applyFill="1" applyBorder="1" applyProtection="1">
      <protection locked="0"/>
    </xf>
    <xf numFmtId="177" fontId="175" fillId="6" borderId="0" xfId="637" applyNumberFormat="1" applyFont="1" applyFill="1" applyBorder="1" applyAlignment="1">
      <alignment horizontal="center" vertical="center" wrapText="1"/>
    </xf>
    <xf numFmtId="0" fontId="175" fillId="35" borderId="0" xfId="640" applyFont="1" applyFill="1" applyBorder="1" applyAlignment="1">
      <alignment horizontal="center" vertical="center"/>
    </xf>
    <xf numFmtId="49" fontId="176" fillId="9" borderId="0" xfId="59" applyNumberFormat="1" applyFont="1" applyFill="1" applyBorder="1" applyProtection="1">
      <protection locked="0"/>
    </xf>
    <xf numFmtId="0" fontId="175" fillId="6" borderId="0" xfId="640" applyFont="1" applyFill="1" applyBorder="1" applyAlignment="1">
      <alignment horizontal="center" vertical="center"/>
    </xf>
    <xf numFmtId="49" fontId="169" fillId="7" borderId="0" xfId="640" applyNumberFormat="1" applyFont="1" applyFill="1" applyBorder="1" applyAlignment="1">
      <alignment horizontal="left"/>
    </xf>
    <xf numFmtId="4" fontId="170" fillId="6" borderId="0" xfId="640" applyNumberFormat="1" applyFont="1" applyFill="1" applyBorder="1" applyAlignment="1">
      <alignment horizontal="right"/>
    </xf>
    <xf numFmtId="165" fontId="20" fillId="6" borderId="0" xfId="637" applyFont="1" applyFill="1"/>
    <xf numFmtId="4" fontId="177" fillId="6" borderId="0" xfId="640" applyNumberFormat="1" applyFont="1" applyFill="1" applyBorder="1" applyAlignment="1">
      <alignment horizontal="right"/>
    </xf>
    <xf numFmtId="4" fontId="170" fillId="36" borderId="0" xfId="640" applyNumberFormat="1" applyFont="1" applyFill="1" applyBorder="1" applyAlignment="1">
      <alignment horizontal="right"/>
    </xf>
    <xf numFmtId="4" fontId="177" fillId="36" borderId="0" xfId="640" applyNumberFormat="1" applyFont="1" applyFill="1" applyBorder="1" applyAlignment="1">
      <alignment horizontal="right"/>
    </xf>
    <xf numFmtId="4" fontId="170" fillId="0" borderId="0" xfId="640" applyNumberFormat="1" applyFont="1" applyFill="1" applyBorder="1" applyAlignment="1">
      <alignment horizontal="right"/>
    </xf>
    <xf numFmtId="0" fontId="175" fillId="6" borderId="0" xfId="640" applyNumberFormat="1" applyFont="1" applyFill="1" applyBorder="1" applyAlignment="1">
      <alignment horizontal="center" vertical="center"/>
    </xf>
    <xf numFmtId="0" fontId="1" fillId="35" borderId="56" xfId="0" applyFont="1" applyFill="1" applyBorder="1"/>
    <xf numFmtId="0" fontId="0" fillId="35" borderId="56" xfId="0" applyFill="1" applyBorder="1" applyAlignment="1">
      <alignment horizontal="center"/>
    </xf>
    <xf numFmtId="0" fontId="0" fillId="35" borderId="56" xfId="0" applyFill="1" applyBorder="1"/>
    <xf numFmtId="2" fontId="0" fillId="6" borderId="56" xfId="637" applyNumberFormat="1" applyFont="1" applyFill="1" applyBorder="1"/>
    <xf numFmtId="0" fontId="178" fillId="0" borderId="0" xfId="0" applyFont="1" applyFill="1" applyBorder="1"/>
    <xf numFmtId="0" fontId="0" fillId="0" borderId="0" xfId="53" applyFont="1"/>
    <xf numFmtId="0" fontId="179" fillId="0" borderId="0" xfId="53" applyFont="1"/>
    <xf numFmtId="0" fontId="5" fillId="0" borderId="0" xfId="50" applyFont="1"/>
    <xf numFmtId="0" fontId="5" fillId="0" borderId="0" xfId="50" applyFont="1" applyFill="1" applyBorder="1" applyAlignment="1">
      <alignment horizontal="center"/>
    </xf>
    <xf numFmtId="0" fontId="5" fillId="0" borderId="0" xfId="50" applyFont="1" applyAlignment="1">
      <alignment wrapText="1"/>
    </xf>
    <xf numFmtId="49" fontId="5" fillId="35" borderId="105" xfId="50" applyNumberFormat="1" applyFont="1" applyFill="1" applyBorder="1" applyAlignment="1">
      <alignment horizontal="center"/>
    </xf>
    <xf numFmtId="49" fontId="5" fillId="35" borderId="66" xfId="50" quotePrefix="1" applyNumberFormat="1" applyFont="1" applyFill="1" applyBorder="1" applyAlignment="1">
      <alignment horizontal="center"/>
    </xf>
    <xf numFmtId="49" fontId="5" fillId="35" borderId="98" xfId="50" applyNumberFormat="1" applyFont="1" applyFill="1" applyBorder="1" applyAlignment="1">
      <alignment horizontal="center"/>
    </xf>
    <xf numFmtId="0" fontId="5" fillId="0" borderId="0" xfId="50" applyFont="1" applyFill="1" applyBorder="1"/>
    <xf numFmtId="0" fontId="5" fillId="35" borderId="20" xfId="50" applyFont="1" applyFill="1" applyBorder="1" applyAlignment="1"/>
    <xf numFmtId="2" fontId="35" fillId="6" borderId="56" xfId="50" applyNumberFormat="1" applyFill="1" applyBorder="1"/>
    <xf numFmtId="2" fontId="5" fillId="36" borderId="56" xfId="46" applyNumberFormat="1" applyFont="1" applyFill="1" applyBorder="1"/>
    <xf numFmtId="0" fontId="72" fillId="0" borderId="0" xfId="50" applyFont="1"/>
    <xf numFmtId="0" fontId="5" fillId="35" borderId="43" xfId="50" applyFont="1" applyFill="1" applyBorder="1" applyAlignment="1"/>
    <xf numFmtId="0" fontId="72" fillId="0" borderId="0" xfId="50" applyFont="1" applyAlignment="1">
      <alignment horizontal="left"/>
    </xf>
    <xf numFmtId="0" fontId="5" fillId="35" borderId="80" xfId="50" applyFont="1" applyFill="1" applyBorder="1"/>
    <xf numFmtId="0" fontId="35" fillId="0" borderId="0" xfId="50"/>
    <xf numFmtId="0" fontId="34" fillId="42" borderId="0" xfId="59" applyFill="1" applyBorder="1" applyProtection="1">
      <protection locked="0"/>
    </xf>
    <xf numFmtId="0" fontId="180" fillId="35" borderId="151" xfId="59" applyNumberFormat="1" applyFont="1" applyFill="1" applyBorder="1" applyAlignment="1" applyProtection="1">
      <alignment horizontal="center" vertical="center" wrapText="1"/>
    </xf>
    <xf numFmtId="0" fontId="180" fillId="35" borderId="152" xfId="59" applyFont="1" applyFill="1" applyBorder="1" applyAlignment="1" applyProtection="1">
      <alignment horizontal="center" vertical="center" wrapText="1"/>
    </xf>
    <xf numFmtId="14" fontId="180" fillId="35" borderId="153" xfId="59" applyNumberFormat="1" applyFont="1" applyFill="1" applyBorder="1" applyAlignment="1" applyProtection="1">
      <alignment horizontal="center" vertical="center" wrapText="1"/>
    </xf>
    <xf numFmtId="2" fontId="180" fillId="35" borderId="153" xfId="641" applyNumberFormat="1" applyFont="1" applyFill="1" applyBorder="1" applyAlignment="1" applyProtection="1">
      <alignment horizontal="center" vertical="center" wrapText="1"/>
    </xf>
    <xf numFmtId="0" fontId="180" fillId="35" borderId="153" xfId="59" applyFont="1" applyFill="1" applyBorder="1" applyAlignment="1" applyProtection="1">
      <alignment horizontal="center" vertical="center" wrapText="1"/>
    </xf>
    <xf numFmtId="49" fontId="180" fillId="35" borderId="153" xfId="59" applyNumberFormat="1" applyFont="1" applyFill="1" applyBorder="1" applyAlignment="1" applyProtection="1">
      <alignment horizontal="center" vertical="center" wrapText="1"/>
    </xf>
    <xf numFmtId="49" fontId="34" fillId="7" borderId="154" xfId="59" applyNumberFormat="1" applyFont="1" applyFill="1" applyBorder="1" applyProtection="1">
      <protection locked="0"/>
    </xf>
    <xf numFmtId="49" fontId="34" fillId="9" borderId="154" xfId="59" applyNumberFormat="1" applyFill="1" applyBorder="1" applyProtection="1">
      <protection locked="0"/>
    </xf>
    <xf numFmtId="14" fontId="34" fillId="8" borderId="155" xfId="59" applyNumberFormat="1" applyFont="1" applyFill="1" applyBorder="1" applyProtection="1">
      <protection locked="0"/>
    </xf>
    <xf numFmtId="2" fontId="34" fillId="6" borderId="154" xfId="59" applyNumberFormat="1" applyFill="1" applyBorder="1" applyProtection="1">
      <protection locked="0"/>
    </xf>
    <xf numFmtId="49" fontId="34" fillId="9" borderId="154" xfId="59" applyNumberFormat="1" applyFont="1" applyFill="1" applyBorder="1" applyProtection="1">
      <protection locked="0"/>
    </xf>
    <xf numFmtId="49" fontId="34" fillId="9" borderId="156" xfId="59" applyNumberFormat="1" applyFill="1" applyBorder="1" applyProtection="1">
      <protection locked="0"/>
    </xf>
    <xf numFmtId="14" fontId="0" fillId="0" borderId="0" xfId="0" applyNumberFormat="1"/>
    <xf numFmtId="14" fontId="151" fillId="35" borderId="56" xfId="59" applyNumberFormat="1" applyFont="1" applyFill="1" applyBorder="1" applyAlignment="1" applyProtection="1">
      <alignment horizontal="center" vertical="center" wrapText="1"/>
    </xf>
    <xf numFmtId="14" fontId="151" fillId="35" borderId="56" xfId="35" applyNumberFormat="1" applyFont="1" applyFill="1" applyBorder="1" applyAlignment="1" applyProtection="1">
      <alignment horizontal="center" vertical="center" wrapText="1"/>
    </xf>
    <xf numFmtId="49" fontId="183" fillId="7" borderId="157" xfId="59" applyNumberFormat="1" applyFont="1" applyFill="1" applyBorder="1" applyProtection="1">
      <protection locked="0"/>
    </xf>
    <xf numFmtId="49" fontId="183" fillId="9" borderId="157" xfId="59" applyNumberFormat="1" applyFont="1" applyFill="1" applyBorder="1" applyProtection="1">
      <protection locked="0"/>
    </xf>
    <xf numFmtId="14" fontId="183" fillId="8" borderId="158" xfId="59" applyNumberFormat="1" applyFont="1" applyFill="1" applyBorder="1" applyProtection="1">
      <protection locked="0"/>
    </xf>
    <xf numFmtId="2" fontId="183" fillId="6" borderId="157" xfId="35" applyNumberFormat="1" applyFont="1" applyFill="1" applyBorder="1" applyProtection="1">
      <protection locked="0"/>
    </xf>
    <xf numFmtId="165" fontId="183" fillId="6" borderId="157" xfId="637" applyFont="1" applyFill="1" applyBorder="1" applyProtection="1">
      <protection locked="0"/>
    </xf>
    <xf numFmtId="2" fontId="183" fillId="9" borderId="159" xfId="35" applyNumberFormat="1" applyFont="1" applyFill="1" applyBorder="1" applyProtection="1">
      <protection locked="0"/>
    </xf>
    <xf numFmtId="2" fontId="183" fillId="6" borderId="159" xfId="35" applyNumberFormat="1" applyFont="1" applyFill="1" applyBorder="1" applyProtection="1">
      <protection locked="0"/>
    </xf>
    <xf numFmtId="2" fontId="183" fillId="36" borderId="160" xfId="35" applyNumberFormat="1" applyFont="1" applyFill="1" applyBorder="1" applyProtection="1">
      <protection locked="0"/>
    </xf>
    <xf numFmtId="0" fontId="139" fillId="0" borderId="0" xfId="642" applyFont="1" applyAlignment="1">
      <alignment horizontal="center" vertical="center"/>
    </xf>
    <xf numFmtId="0" fontId="139" fillId="0" borderId="0" xfId="642" applyFont="1" applyAlignment="1">
      <alignment horizontal="center"/>
    </xf>
    <xf numFmtId="0" fontId="139" fillId="0" borderId="0" xfId="642" applyFont="1"/>
    <xf numFmtId="0" fontId="139" fillId="0" borderId="0" xfId="642" applyFont="1" applyFill="1" applyAlignment="1">
      <alignment horizontal="center" vertical="center"/>
    </xf>
    <xf numFmtId="0" fontId="139" fillId="0" borderId="0" xfId="642" applyFont="1" applyFill="1" applyAlignment="1">
      <alignment vertical="center"/>
    </xf>
    <xf numFmtId="0" fontId="184" fillId="0" borderId="0" xfId="642" applyFont="1" applyAlignment="1">
      <alignment horizontal="left" vertical="center"/>
    </xf>
    <xf numFmtId="0" fontId="158" fillId="0" borderId="0" xfId="643" applyFont="1" applyAlignment="1">
      <alignment vertical="center"/>
    </xf>
    <xf numFmtId="0" fontId="158" fillId="0" borderId="0" xfId="642" applyFont="1" applyAlignment="1">
      <alignment horizontal="center"/>
    </xf>
    <xf numFmtId="0" fontId="158" fillId="0" borderId="0" xfId="642" applyFont="1"/>
    <xf numFmtId="0" fontId="184" fillId="0" borderId="0" xfId="642" applyFont="1"/>
    <xf numFmtId="0" fontId="185" fillId="0" borderId="0" xfId="642" applyFont="1" applyAlignment="1">
      <alignment horizontal="center" vertical="center"/>
    </xf>
    <xf numFmtId="0" fontId="185" fillId="0" borderId="0" xfId="642" applyFont="1" applyAlignment="1">
      <alignment horizontal="center"/>
    </xf>
    <xf numFmtId="0" fontId="185" fillId="0" borderId="0" xfId="642" applyFont="1"/>
    <xf numFmtId="0" fontId="186" fillId="0" borderId="17" xfId="642" applyFont="1" applyFill="1" applyBorder="1" applyAlignment="1">
      <alignment horizontal="center" vertical="center"/>
    </xf>
    <xf numFmtId="0" fontId="186" fillId="0" borderId="21" xfId="642" applyFont="1" applyFill="1" applyBorder="1"/>
    <xf numFmtId="0" fontId="186" fillId="0" borderId="0" xfId="642" applyFont="1"/>
    <xf numFmtId="0" fontId="186" fillId="0" borderId="18" xfId="642" applyFont="1" applyFill="1" applyBorder="1" applyAlignment="1">
      <alignment horizontal="center" vertical="center"/>
    </xf>
    <xf numFmtId="0" fontId="186" fillId="0" borderId="0" xfId="642" applyFont="1" applyFill="1" applyBorder="1"/>
    <xf numFmtId="0" fontId="186" fillId="0" borderId="57" xfId="644" applyFont="1" applyFill="1" applyBorder="1" applyAlignment="1">
      <alignment horizontal="center" vertical="center"/>
    </xf>
    <xf numFmtId="0" fontId="186" fillId="0" borderId="42" xfId="644" applyFont="1" applyFill="1" applyBorder="1" applyAlignment="1">
      <alignment horizontal="center" vertical="center"/>
    </xf>
    <xf numFmtId="0" fontId="186" fillId="0" borderId="56" xfId="644" applyFont="1" applyFill="1" applyBorder="1" applyAlignment="1">
      <alignment horizontal="center" vertical="center"/>
    </xf>
    <xf numFmtId="0" fontId="186" fillId="0" borderId="19" xfId="642" applyFont="1" applyFill="1" applyBorder="1" applyAlignment="1">
      <alignment horizontal="center" vertical="center"/>
    </xf>
    <xf numFmtId="0" fontId="186" fillId="0" borderId="50" xfId="642" applyFont="1" applyFill="1" applyBorder="1"/>
    <xf numFmtId="49" fontId="186" fillId="0" borderId="94" xfId="642" quotePrefix="1" applyNumberFormat="1" applyFont="1" applyFill="1" applyBorder="1" applyAlignment="1">
      <alignment horizontal="center" vertical="center"/>
    </xf>
    <xf numFmtId="49" fontId="186" fillId="0" borderId="74" xfId="642" quotePrefix="1" applyNumberFormat="1" applyFont="1" applyFill="1" applyBorder="1" applyAlignment="1">
      <alignment horizontal="center" vertical="center"/>
    </xf>
    <xf numFmtId="49" fontId="186" fillId="0" borderId="71" xfId="642" quotePrefix="1" applyNumberFormat="1" applyFont="1" applyFill="1" applyBorder="1" applyAlignment="1">
      <alignment horizontal="center" vertical="center"/>
    </xf>
    <xf numFmtId="49" fontId="186" fillId="0" borderId="94" xfId="642" applyNumberFormat="1" applyFont="1" applyFill="1" applyBorder="1" applyAlignment="1">
      <alignment horizontal="center" vertical="center"/>
    </xf>
    <xf numFmtId="49" fontId="186" fillId="0" borderId="86" xfId="642" applyNumberFormat="1" applyFont="1" applyFill="1" applyBorder="1" applyAlignment="1">
      <alignment horizontal="center" vertical="center"/>
    </xf>
    <xf numFmtId="0" fontId="186" fillId="0" borderId="18" xfId="642" quotePrefix="1" applyFont="1" applyFill="1" applyBorder="1" applyAlignment="1">
      <alignment horizontal="center" vertical="center"/>
    </xf>
    <xf numFmtId="0" fontId="187" fillId="0" borderId="13" xfId="642" applyFont="1" applyFill="1" applyBorder="1"/>
    <xf numFmtId="0" fontId="188" fillId="34" borderId="9" xfId="642" applyFont="1" applyFill="1" applyBorder="1" applyAlignment="1">
      <alignment horizontal="center"/>
    </xf>
    <xf numFmtId="0" fontId="188" fillId="34" borderId="15" xfId="642" applyFont="1" applyFill="1" applyBorder="1" applyAlignment="1">
      <alignment horizontal="center"/>
    </xf>
    <xf numFmtId="49" fontId="188" fillId="34" borderId="9" xfId="642" applyNumberFormat="1" applyFont="1" applyFill="1" applyBorder="1" applyAlignment="1">
      <alignment horizontal="center"/>
    </xf>
    <xf numFmtId="49" fontId="188" fillId="34" borderId="15" xfId="642" applyNumberFormat="1" applyFont="1" applyFill="1" applyBorder="1" applyAlignment="1">
      <alignment horizontal="center"/>
    </xf>
    <xf numFmtId="49" fontId="187" fillId="34" borderId="12" xfId="642" applyNumberFormat="1" applyFont="1" applyFill="1" applyBorder="1" applyAlignment="1">
      <alignment horizontal="center"/>
    </xf>
    <xf numFmtId="49" fontId="186" fillId="33" borderId="12" xfId="642" applyNumberFormat="1" applyFont="1" applyFill="1" applyBorder="1" applyAlignment="1">
      <alignment horizontal="center" vertical="center"/>
    </xf>
    <xf numFmtId="49" fontId="186" fillId="33" borderId="36" xfId="642" applyNumberFormat="1" applyFont="1" applyFill="1" applyBorder="1" applyAlignment="1">
      <alignment horizontal="center" vertical="center"/>
    </xf>
    <xf numFmtId="0" fontId="186" fillId="0" borderId="0" xfId="642" applyFont="1" applyBorder="1"/>
    <xf numFmtId="49" fontId="186" fillId="42" borderId="18" xfId="642" applyNumberFormat="1" applyFont="1" applyFill="1" applyBorder="1" applyAlignment="1">
      <alignment horizontal="center" vertical="center"/>
    </xf>
    <xf numFmtId="0" fontId="187" fillId="42" borderId="66" xfId="642" applyFont="1" applyFill="1" applyBorder="1"/>
    <xf numFmtId="1" fontId="186" fillId="33" borderId="12" xfId="642" applyNumberFormat="1" applyFont="1" applyFill="1" applyBorder="1" applyAlignment="1">
      <alignment horizontal="center" vertical="center"/>
    </xf>
    <xf numFmtId="0" fontId="186" fillId="34" borderId="85" xfId="642" applyFont="1" applyFill="1" applyBorder="1" applyAlignment="1">
      <alignment vertical="center"/>
    </xf>
    <xf numFmtId="0" fontId="186" fillId="42" borderId="40" xfId="645" applyFont="1" applyFill="1" applyBorder="1" applyAlignment="1">
      <alignment horizontal="left" vertical="center"/>
    </xf>
    <xf numFmtId="0" fontId="186" fillId="6" borderId="42" xfId="642" applyFont="1" applyFill="1" applyBorder="1" applyAlignment="1">
      <alignment horizontal="center" vertical="center"/>
    </xf>
    <xf numFmtId="0" fontId="186" fillId="6" borderId="58" xfId="642" applyFont="1" applyFill="1" applyBorder="1" applyAlignment="1">
      <alignment horizontal="center" vertical="center"/>
    </xf>
    <xf numFmtId="49" fontId="186" fillId="34" borderId="12" xfId="642" applyNumberFormat="1" applyFont="1" applyFill="1" applyBorder="1" applyAlignment="1">
      <alignment horizontal="center" vertical="center"/>
    </xf>
    <xf numFmtId="49" fontId="186" fillId="34" borderId="36" xfId="642" applyNumberFormat="1" applyFont="1" applyFill="1" applyBorder="1" applyAlignment="1">
      <alignment horizontal="center" vertical="center"/>
    </xf>
    <xf numFmtId="0" fontId="186" fillId="42" borderId="13" xfId="645" applyFont="1" applyFill="1" applyBorder="1" applyAlignment="1">
      <alignment vertical="center"/>
    </xf>
    <xf numFmtId="0" fontId="186" fillId="6" borderId="9" xfId="642" applyFont="1" applyFill="1" applyBorder="1" applyAlignment="1">
      <alignment horizontal="center" vertical="center"/>
    </xf>
    <xf numFmtId="0" fontId="186" fillId="6" borderId="15" xfId="642" applyFont="1" applyFill="1" applyBorder="1" applyAlignment="1">
      <alignment horizontal="center" vertical="center"/>
    </xf>
    <xf numFmtId="0" fontId="187" fillId="0" borderId="0" xfId="642" applyFont="1" applyFill="1" applyBorder="1" applyAlignment="1">
      <alignment horizontal="left" vertical="center" indent="1"/>
    </xf>
    <xf numFmtId="0" fontId="189" fillId="33" borderId="12" xfId="642" applyFont="1" applyFill="1" applyBorder="1" applyAlignment="1">
      <alignment horizontal="center" vertical="center"/>
    </xf>
    <xf numFmtId="0" fontId="187" fillId="34" borderId="12" xfId="642" applyFont="1" applyFill="1" applyBorder="1" applyAlignment="1">
      <alignment vertical="center"/>
    </xf>
    <xf numFmtId="0" fontId="186" fillId="33" borderId="12" xfId="642" applyFont="1" applyFill="1" applyBorder="1" applyAlignment="1">
      <alignment vertical="center"/>
    </xf>
    <xf numFmtId="0" fontId="186" fillId="0" borderId="0" xfId="642" applyFont="1" applyFill="1" applyBorder="1" applyAlignment="1">
      <alignment horizontal="left" vertical="center" indent="2"/>
    </xf>
    <xf numFmtId="0" fontId="186" fillId="6" borderId="0" xfId="642" applyFont="1" applyFill="1" applyBorder="1" applyAlignment="1">
      <alignment horizontal="center" vertical="center"/>
    </xf>
    <xf numFmtId="0" fontId="186" fillId="34" borderId="15" xfId="642" applyFont="1" applyFill="1" applyBorder="1" applyAlignment="1">
      <alignment horizontal="center" vertical="center"/>
    </xf>
    <xf numFmtId="0" fontId="186" fillId="34" borderId="12" xfId="642" applyFont="1" applyFill="1" applyBorder="1" applyAlignment="1">
      <alignment vertical="center"/>
    </xf>
    <xf numFmtId="0" fontId="186" fillId="0" borderId="0" xfId="642" applyFont="1" applyFill="1" applyBorder="1" applyAlignment="1">
      <alignment vertical="center"/>
    </xf>
    <xf numFmtId="0" fontId="186" fillId="34" borderId="9" xfId="642" applyFont="1" applyFill="1" applyBorder="1" applyAlignment="1">
      <alignment horizontal="center" vertical="center"/>
    </xf>
    <xf numFmtId="0" fontId="186" fillId="34" borderId="85" xfId="642" applyFont="1" applyFill="1" applyBorder="1" applyAlignment="1">
      <alignment horizontal="center" vertical="center"/>
    </xf>
    <xf numFmtId="0" fontId="186" fillId="6" borderId="15" xfId="642" applyFont="1" applyFill="1" applyBorder="1" applyAlignment="1">
      <alignment horizontal="center"/>
    </xf>
    <xf numFmtId="0" fontId="186" fillId="6" borderId="12" xfId="642" applyFont="1" applyFill="1" applyBorder="1" applyAlignment="1">
      <alignment vertical="center"/>
    </xf>
    <xf numFmtId="0" fontId="187" fillId="42" borderId="0" xfId="642" applyFont="1" applyFill="1" applyBorder="1"/>
    <xf numFmtId="0" fontId="186" fillId="42" borderId="0" xfId="642" applyFont="1" applyFill="1" applyBorder="1" applyAlignment="1">
      <alignment vertical="center"/>
    </xf>
    <xf numFmtId="0" fontId="186" fillId="34" borderId="15" xfId="642" applyFont="1" applyFill="1" applyBorder="1" applyAlignment="1">
      <alignment horizontal="center"/>
    </xf>
    <xf numFmtId="0" fontId="186" fillId="0" borderId="0" xfId="642" applyFont="1" applyFill="1" applyBorder="1" applyAlignment="1">
      <alignment vertical="center" wrapText="1"/>
    </xf>
    <xf numFmtId="2" fontId="187" fillId="34" borderId="12" xfId="642" applyNumberFormat="1" applyFont="1" applyFill="1" applyBorder="1" applyAlignment="1">
      <alignment horizontal="center" vertical="center"/>
    </xf>
    <xf numFmtId="0" fontId="190" fillId="0" borderId="0" xfId="642" applyFont="1" applyFill="1" applyBorder="1" applyAlignment="1">
      <alignment horizontal="left" vertical="center" indent="3"/>
    </xf>
    <xf numFmtId="16" fontId="186" fillId="0" borderId="0" xfId="642" applyNumberFormat="1" applyFont="1" applyFill="1" applyBorder="1" applyAlignment="1">
      <alignment vertical="center"/>
    </xf>
    <xf numFmtId="0" fontId="186" fillId="34" borderId="85" xfId="642" applyFont="1" applyFill="1" applyBorder="1"/>
    <xf numFmtId="0" fontId="186" fillId="34" borderId="0" xfId="642" applyFont="1" applyFill="1" applyBorder="1" applyAlignment="1">
      <alignment horizontal="left" vertical="center" indent="1"/>
    </xf>
    <xf numFmtId="0" fontId="191" fillId="34" borderId="9" xfId="642" applyFont="1" applyFill="1" applyBorder="1" applyAlignment="1">
      <alignment horizontal="center" vertical="center"/>
    </xf>
    <xf numFmtId="0" fontId="191" fillId="34" borderId="15" xfId="642" applyFont="1" applyFill="1" applyBorder="1" applyAlignment="1">
      <alignment horizontal="center"/>
    </xf>
    <xf numFmtId="0" fontId="191" fillId="34" borderId="15" xfId="642" applyFont="1" applyFill="1" applyBorder="1" applyAlignment="1">
      <alignment horizontal="center" vertical="center"/>
    </xf>
    <xf numFmtId="0" fontId="191" fillId="6" borderId="12" xfId="642" applyFont="1" applyFill="1" applyBorder="1" applyAlignment="1">
      <alignment vertical="center"/>
    </xf>
    <xf numFmtId="0" fontId="190" fillId="0" borderId="0" xfId="642" applyFont="1" applyFill="1" applyBorder="1" applyAlignment="1">
      <alignment horizontal="left" vertical="center" indent="1"/>
    </xf>
    <xf numFmtId="165" fontId="191" fillId="6" borderId="12" xfId="637" applyFont="1" applyFill="1" applyBorder="1" applyAlignment="1">
      <alignment vertical="center"/>
    </xf>
    <xf numFmtId="0" fontId="186" fillId="0" borderId="19" xfId="642" quotePrefix="1" applyFont="1" applyFill="1" applyBorder="1" applyAlignment="1">
      <alignment horizontal="center" vertical="center"/>
    </xf>
    <xf numFmtId="0" fontId="186" fillId="34" borderId="50" xfId="642" applyFont="1" applyFill="1" applyBorder="1" applyAlignment="1">
      <alignment horizontal="left" vertical="center" indent="1"/>
    </xf>
    <xf numFmtId="0" fontId="186" fillId="34" borderId="70" xfId="642" applyFont="1" applyFill="1" applyBorder="1" applyAlignment="1">
      <alignment horizontal="center" vertical="center"/>
    </xf>
    <xf numFmtId="0" fontId="186" fillId="34" borderId="71" xfId="642" applyFont="1" applyFill="1" applyBorder="1" applyAlignment="1">
      <alignment horizontal="center"/>
    </xf>
    <xf numFmtId="0" fontId="186" fillId="34" borderId="74" xfId="642" applyFont="1" applyFill="1" applyBorder="1" applyAlignment="1">
      <alignment horizontal="center" vertical="center"/>
    </xf>
    <xf numFmtId="0" fontId="187" fillId="50" borderId="74" xfId="642" applyFont="1" applyFill="1" applyBorder="1" applyAlignment="1">
      <alignment vertical="center"/>
    </xf>
    <xf numFmtId="0" fontId="186" fillId="34" borderId="74" xfId="642" applyFont="1" applyFill="1" applyBorder="1" applyAlignment="1">
      <alignment vertical="center"/>
    </xf>
    <xf numFmtId="0" fontId="186" fillId="34" borderId="75" xfId="642" applyFont="1" applyFill="1" applyBorder="1" applyAlignment="1">
      <alignment vertical="center"/>
    </xf>
    <xf numFmtId="0" fontId="185" fillId="0" borderId="0" xfId="642" applyFont="1" applyFill="1" applyAlignment="1">
      <alignment horizontal="center" vertical="center"/>
    </xf>
    <xf numFmtId="0" fontId="185" fillId="0" borderId="0" xfId="642" applyFont="1" applyFill="1"/>
    <xf numFmtId="0" fontId="185" fillId="0" borderId="0" xfId="642" applyFont="1" applyFill="1" applyAlignment="1">
      <alignment horizontal="center"/>
    </xf>
    <xf numFmtId="0" fontId="139" fillId="0" borderId="0" xfId="642" applyFont="1" applyFill="1"/>
    <xf numFmtId="0" fontId="9" fillId="0" borderId="0" xfId="646" applyFont="1"/>
    <xf numFmtId="0" fontId="139" fillId="0" borderId="0" xfId="642" applyFont="1" applyFill="1" applyAlignment="1">
      <alignment horizontal="center"/>
    </xf>
    <xf numFmtId="0" fontId="3" fillId="51" borderId="65" xfId="0" applyFont="1" applyFill="1" applyBorder="1"/>
    <xf numFmtId="0" fontId="86" fillId="0" borderId="0" xfId="647" applyFont="1"/>
    <xf numFmtId="0" fontId="86" fillId="0" borderId="0" xfId="647" applyFont="1" applyAlignment="1">
      <alignment horizontal="center"/>
    </xf>
    <xf numFmtId="0" fontId="158" fillId="0" borderId="0" xfId="642" applyFont="1" applyFill="1" applyAlignment="1">
      <alignment vertical="center"/>
    </xf>
    <xf numFmtId="0" fontId="192" fillId="0" borderId="0" xfId="647" applyFont="1" applyAlignment="1">
      <alignment vertical="center"/>
    </xf>
    <xf numFmtId="0" fontId="193" fillId="0" borderId="0" xfId="647" applyFont="1" applyAlignment="1">
      <alignment horizontal="left" vertical="center"/>
    </xf>
    <xf numFmtId="0" fontId="193" fillId="0" borderId="0" xfId="647" applyFont="1" applyAlignment="1">
      <alignment vertical="center"/>
    </xf>
    <xf numFmtId="0" fontId="193" fillId="0" borderId="0" xfId="647" applyFont="1" applyAlignment="1">
      <alignment horizontal="center" vertical="center"/>
    </xf>
    <xf numFmtId="0" fontId="194" fillId="0" borderId="0" xfId="647" applyFont="1" applyAlignment="1">
      <alignment horizontal="center" vertical="center"/>
    </xf>
    <xf numFmtId="0" fontId="192" fillId="0" borderId="0" xfId="647" applyFont="1" applyAlignment="1">
      <alignment horizontal="center" vertical="center"/>
    </xf>
    <xf numFmtId="0" fontId="195" fillId="0" borderId="0" xfId="647" applyFont="1" applyAlignment="1">
      <alignment horizontal="center"/>
    </xf>
    <xf numFmtId="0" fontId="195" fillId="0" borderId="0" xfId="647" applyFont="1"/>
    <xf numFmtId="0" fontId="196" fillId="0" borderId="0" xfId="647" applyFont="1"/>
    <xf numFmtId="0" fontId="197" fillId="0" borderId="0" xfId="647" applyFont="1" applyAlignment="1">
      <alignment horizontal="left" vertical="center"/>
    </xf>
    <xf numFmtId="0" fontId="86" fillId="0" borderId="17" xfId="647" applyFont="1" applyBorder="1"/>
    <xf numFmtId="0" fontId="85" fillId="0" borderId="17" xfId="647" applyFont="1" applyBorder="1" applyAlignment="1">
      <alignment horizontal="left" vertical="center"/>
    </xf>
    <xf numFmtId="0" fontId="86" fillId="0" borderId="18" xfId="647" applyFont="1" applyBorder="1"/>
    <xf numFmtId="0" fontId="85" fillId="0" borderId="18" xfId="647" applyFont="1" applyBorder="1" applyAlignment="1">
      <alignment horizontal="left" vertical="center"/>
    </xf>
    <xf numFmtId="0" fontId="85" fillId="0" borderId="88" xfId="647" applyFont="1" applyFill="1" applyBorder="1" applyAlignment="1">
      <alignment horizontal="center" vertical="center" wrapText="1"/>
    </xf>
    <xf numFmtId="0" fontId="85" fillId="0" borderId="71" xfId="647" applyFont="1" applyFill="1" applyBorder="1" applyAlignment="1">
      <alignment horizontal="center" vertical="center"/>
    </xf>
    <xf numFmtId="0" fontId="85" fillId="0" borderId="74" xfId="647" applyFont="1" applyFill="1" applyBorder="1" applyAlignment="1">
      <alignment horizontal="center" vertical="center"/>
    </xf>
    <xf numFmtId="0" fontId="86" fillId="0" borderId="75" xfId="647" applyFont="1" applyFill="1" applyBorder="1" applyAlignment="1">
      <alignment horizontal="center" vertical="center"/>
    </xf>
    <xf numFmtId="0" fontId="85" fillId="0" borderId="19" xfId="647" applyFont="1" applyBorder="1" applyAlignment="1">
      <alignment horizontal="left" vertical="center"/>
    </xf>
    <xf numFmtId="0" fontId="85" fillId="0" borderId="15" xfId="647" quotePrefix="1" applyFont="1" applyFill="1" applyBorder="1" applyAlignment="1">
      <alignment horizontal="center"/>
    </xf>
    <xf numFmtId="0" fontId="85" fillId="0" borderId="12" xfId="647" quotePrefix="1" applyFont="1" applyFill="1" applyBorder="1" applyAlignment="1">
      <alignment horizontal="center"/>
    </xf>
    <xf numFmtId="0" fontId="85" fillId="0" borderId="12" xfId="647" applyFont="1" applyFill="1" applyBorder="1" applyAlignment="1">
      <alignment horizontal="center"/>
    </xf>
    <xf numFmtId="49" fontId="86" fillId="0" borderId="9" xfId="647" applyNumberFormat="1" applyFont="1" applyFill="1" applyBorder="1" applyAlignment="1">
      <alignment horizontal="center"/>
    </xf>
    <xf numFmtId="49" fontId="85" fillId="0" borderId="9" xfId="647" quotePrefix="1" applyNumberFormat="1" applyFont="1" applyFill="1" applyBorder="1" applyAlignment="1">
      <alignment horizontal="center"/>
    </xf>
    <xf numFmtId="49" fontId="85" fillId="0" borderId="85" xfId="647" quotePrefix="1" applyNumberFormat="1" applyFont="1" applyFill="1" applyBorder="1" applyAlignment="1">
      <alignment horizontal="center"/>
    </xf>
    <xf numFmtId="0" fontId="86" fillId="0" borderId="161" xfId="647" quotePrefix="1" applyFont="1" applyBorder="1" applyAlignment="1">
      <alignment horizontal="center"/>
    </xf>
    <xf numFmtId="0" fontId="87" fillId="4" borderId="15" xfId="647" applyFont="1" applyFill="1" applyBorder="1" applyAlignment="1">
      <alignment horizontal="left" vertical="center" wrapText="1" indent="3"/>
    </xf>
    <xf numFmtId="0" fontId="86" fillId="34" borderId="57" xfId="645" applyFont="1" applyFill="1" applyBorder="1" applyAlignment="1">
      <alignment horizontal="center" vertical="center"/>
    </xf>
    <xf numFmtId="49" fontId="85" fillId="34" borderId="57" xfId="645" applyNumberFormat="1" applyFont="1" applyFill="1" applyBorder="1" applyAlignment="1">
      <alignment horizontal="center"/>
    </xf>
    <xf numFmtId="0" fontId="86" fillId="33" borderId="57" xfId="645" applyNumberFormat="1" applyFont="1" applyFill="1" applyBorder="1" applyAlignment="1">
      <alignment horizontal="center" vertical="center"/>
    </xf>
    <xf numFmtId="0" fontId="86" fillId="33" borderId="106" xfId="645" applyNumberFormat="1" applyFont="1" applyFill="1" applyBorder="1" applyAlignment="1">
      <alignment horizontal="center" vertical="center"/>
    </xf>
    <xf numFmtId="0" fontId="86" fillId="0" borderId="100" xfId="647" quotePrefix="1" applyFont="1" applyBorder="1" applyAlignment="1">
      <alignment horizontal="center"/>
    </xf>
    <xf numFmtId="0" fontId="87" fillId="4" borderId="56" xfId="647" applyFont="1" applyFill="1" applyBorder="1" applyAlignment="1">
      <alignment horizontal="left" vertical="center" wrapText="1" indent="3"/>
    </xf>
    <xf numFmtId="0" fontId="86" fillId="33" borderId="12" xfId="645" applyFont="1" applyFill="1" applyBorder="1" applyAlignment="1">
      <alignment horizontal="center" vertical="center"/>
    </xf>
    <xf numFmtId="0" fontId="86" fillId="6" borderId="12" xfId="645" applyFont="1" applyFill="1" applyBorder="1" applyAlignment="1">
      <alignment horizontal="center" vertical="center"/>
    </xf>
    <xf numFmtId="0" fontId="86" fillId="6" borderId="12" xfId="645" applyFont="1" applyFill="1" applyBorder="1" applyAlignment="1">
      <alignment vertical="center"/>
    </xf>
    <xf numFmtId="2" fontId="85" fillId="34" borderId="12" xfId="645" applyNumberFormat="1" applyFont="1" applyFill="1" applyBorder="1" applyAlignment="1">
      <alignment horizontal="center" vertical="center"/>
    </xf>
    <xf numFmtId="0" fontId="86" fillId="33" borderId="12" xfId="645" applyNumberFormat="1" applyFont="1" applyFill="1" applyBorder="1" applyAlignment="1">
      <alignment horizontal="center" vertical="center"/>
    </xf>
    <xf numFmtId="0" fontId="86" fillId="34" borderId="85" xfId="645" applyFont="1" applyFill="1" applyBorder="1" applyAlignment="1">
      <alignment vertical="center"/>
    </xf>
    <xf numFmtId="0" fontId="86" fillId="0" borderId="43" xfId="647" quotePrefix="1" applyFont="1" applyBorder="1" applyAlignment="1">
      <alignment horizontal="center"/>
    </xf>
    <xf numFmtId="0" fontId="86" fillId="34" borderId="12" xfId="645" applyFont="1" applyFill="1" applyBorder="1" applyAlignment="1">
      <alignment horizontal="center" vertical="center"/>
    </xf>
    <xf numFmtId="0" fontId="86" fillId="34" borderId="12" xfId="645" applyFont="1" applyFill="1" applyBorder="1" applyAlignment="1">
      <alignment vertical="center"/>
    </xf>
    <xf numFmtId="0" fontId="86" fillId="0" borderId="97" xfId="647" quotePrefix="1" applyFont="1" applyBorder="1" applyAlignment="1">
      <alignment horizontal="center"/>
    </xf>
    <xf numFmtId="0" fontId="87" fillId="4" borderId="7" xfId="647" applyFont="1" applyFill="1" applyBorder="1" applyAlignment="1">
      <alignment horizontal="left" vertical="center" wrapText="1" indent="3"/>
    </xf>
    <xf numFmtId="0" fontId="86" fillId="0" borderId="18" xfId="647" quotePrefix="1" applyFont="1" applyBorder="1" applyAlignment="1">
      <alignment horizontal="center"/>
    </xf>
    <xf numFmtId="0" fontId="86" fillId="33" borderId="12" xfId="645" applyFont="1" applyFill="1" applyBorder="1" applyAlignment="1">
      <alignment vertical="center"/>
    </xf>
    <xf numFmtId="0" fontId="85" fillId="34" borderId="12" xfId="645" applyFont="1" applyFill="1" applyBorder="1" applyAlignment="1">
      <alignment vertical="center"/>
    </xf>
    <xf numFmtId="0" fontId="86" fillId="0" borderId="18" xfId="647" applyFont="1" applyBorder="1" applyAlignment="1">
      <alignment horizontal="center"/>
    </xf>
    <xf numFmtId="0" fontId="198" fillId="34" borderId="9" xfId="642" applyFont="1" applyFill="1" applyBorder="1" applyAlignment="1">
      <alignment horizontal="center" vertical="center"/>
    </xf>
    <xf numFmtId="0" fontId="198" fillId="34" borderId="15" xfId="642" applyFont="1" applyFill="1" applyBorder="1" applyAlignment="1">
      <alignment horizontal="center"/>
    </xf>
    <xf numFmtId="0" fontId="198" fillId="34" borderId="15" xfId="642" applyFont="1" applyFill="1" applyBorder="1" applyAlignment="1">
      <alignment horizontal="center" vertical="center"/>
    </xf>
    <xf numFmtId="0" fontId="198" fillId="34" borderId="12" xfId="642" applyFont="1" applyFill="1" applyBorder="1" applyAlignment="1">
      <alignment horizontal="center" vertical="center"/>
    </xf>
    <xf numFmtId="2" fontId="85" fillId="34" borderId="12" xfId="642" applyNumberFormat="1" applyFont="1" applyFill="1" applyBorder="1" applyAlignment="1">
      <alignment horizontal="center" vertical="center"/>
    </xf>
    <xf numFmtId="0" fontId="198" fillId="6" borderId="12" xfId="642" applyFont="1" applyFill="1" applyBorder="1" applyAlignment="1">
      <alignment vertical="center"/>
    </xf>
    <xf numFmtId="0" fontId="86" fillId="34" borderId="85" xfId="642" applyFont="1" applyFill="1" applyBorder="1"/>
    <xf numFmtId="0" fontId="86" fillId="0" borderId="19" xfId="647" applyFont="1" applyBorder="1" applyAlignment="1">
      <alignment horizontal="center"/>
    </xf>
    <xf numFmtId="0" fontId="87" fillId="4" borderId="71" xfId="647" applyFont="1" applyFill="1" applyBorder="1" applyAlignment="1">
      <alignment horizontal="left" vertical="center" wrapText="1" indent="3"/>
    </xf>
    <xf numFmtId="0" fontId="198" fillId="34" borderId="70" xfId="642" applyFont="1" applyFill="1" applyBorder="1" applyAlignment="1">
      <alignment horizontal="center" vertical="center"/>
    </xf>
    <xf numFmtId="0" fontId="198" fillId="34" borderId="71" xfId="642" applyFont="1" applyFill="1" applyBorder="1" applyAlignment="1">
      <alignment horizontal="center"/>
    </xf>
    <xf numFmtId="0" fontId="198" fillId="34" borderId="71" xfId="642" applyFont="1" applyFill="1" applyBorder="1" applyAlignment="1">
      <alignment horizontal="center" vertical="center"/>
    </xf>
    <xf numFmtId="0" fontId="198" fillId="34" borderId="74" xfId="642" applyFont="1" applyFill="1" applyBorder="1" applyAlignment="1">
      <alignment horizontal="center" vertical="center"/>
    </xf>
    <xf numFmtId="2" fontId="85" fillId="34" borderId="74" xfId="642" applyNumberFormat="1" applyFont="1" applyFill="1" applyBorder="1" applyAlignment="1">
      <alignment horizontal="center" vertical="center"/>
    </xf>
    <xf numFmtId="0" fontId="198" fillId="6" borderId="74" xfId="642" applyFont="1" applyFill="1" applyBorder="1" applyAlignment="1">
      <alignment vertical="center"/>
    </xf>
    <xf numFmtId="0" fontId="86" fillId="34" borderId="75" xfId="642" applyFont="1" applyFill="1" applyBorder="1"/>
    <xf numFmtId="0" fontId="139" fillId="0" borderId="0" xfId="647" applyFont="1"/>
    <xf numFmtId="0" fontId="199" fillId="0" borderId="0" xfId="647" applyFont="1"/>
    <xf numFmtId="0" fontId="139" fillId="0" borderId="0" xfId="647" applyFont="1" applyAlignment="1">
      <alignment horizontal="center"/>
    </xf>
    <xf numFmtId="0" fontId="139" fillId="52" borderId="162" xfId="647" applyFont="1" applyFill="1" applyBorder="1"/>
    <xf numFmtId="0" fontId="1" fillId="0" borderId="0" xfId="648"/>
    <xf numFmtId="0" fontId="1" fillId="37" borderId="56" xfId="648" applyFill="1" applyBorder="1" applyAlignment="1">
      <alignment horizontal="left"/>
    </xf>
    <xf numFmtId="0" fontId="1" fillId="37" borderId="65" xfId="648" applyFill="1" applyBorder="1"/>
    <xf numFmtId="0" fontId="1" fillId="37" borderId="67" xfId="648" applyFill="1" applyBorder="1"/>
    <xf numFmtId="0" fontId="89" fillId="0" borderId="56" xfId="648" applyFont="1" applyFill="1" applyBorder="1" applyAlignment="1">
      <alignment horizontal="left" vertical="center"/>
    </xf>
    <xf numFmtId="0" fontId="89" fillId="35" borderId="56" xfId="648" applyFont="1" applyFill="1" applyBorder="1" applyAlignment="1">
      <alignment horizontal="center" vertical="center" wrapText="1"/>
    </xf>
    <xf numFmtId="0" fontId="1" fillId="0" borderId="56" xfId="648" applyFill="1" applyBorder="1" applyAlignment="1">
      <alignment horizontal="left"/>
    </xf>
    <xf numFmtId="0" fontId="1" fillId="6" borderId="56" xfId="648" applyFill="1" applyBorder="1" applyAlignment="1">
      <alignment horizontal="center"/>
    </xf>
    <xf numFmtId="0" fontId="1" fillId="34" borderId="56" xfId="648" applyFill="1" applyBorder="1"/>
    <xf numFmtId="165" fontId="0" fillId="33" borderId="56" xfId="649" applyFont="1" applyFill="1" applyBorder="1" applyAlignment="1">
      <alignment horizontal="center"/>
    </xf>
    <xf numFmtId="0" fontId="1" fillId="34" borderId="56" xfId="648" applyFill="1" applyBorder="1" applyAlignment="1">
      <alignment horizontal="center"/>
    </xf>
    <xf numFmtId="165" fontId="0" fillId="33" borderId="56" xfId="649" applyFont="1" applyFill="1" applyBorder="1"/>
    <xf numFmtId="0" fontId="1" fillId="38" borderId="56" xfId="648" applyFill="1" applyBorder="1" applyAlignment="1">
      <alignment horizontal="left"/>
    </xf>
    <xf numFmtId="0" fontId="1" fillId="38" borderId="65" xfId="648" applyFill="1" applyBorder="1"/>
    <xf numFmtId="0" fontId="1" fillId="38" borderId="67" xfId="648" applyFill="1" applyBorder="1"/>
    <xf numFmtId="0" fontId="1" fillId="53" borderId="65" xfId="648" applyFill="1" applyBorder="1" applyAlignment="1">
      <alignment horizontal="left"/>
    </xf>
    <xf numFmtId="0" fontId="1" fillId="53" borderId="67" xfId="648" applyFill="1" applyBorder="1"/>
    <xf numFmtId="0" fontId="1" fillId="53" borderId="0" xfId="648" applyFill="1" applyBorder="1"/>
    <xf numFmtId="0" fontId="1" fillId="53" borderId="65" xfId="648" applyFill="1" applyBorder="1"/>
    <xf numFmtId="0" fontId="1" fillId="54" borderId="56" xfId="648" applyFill="1" applyBorder="1" applyAlignment="1">
      <alignment horizontal="left"/>
    </xf>
    <xf numFmtId="0" fontId="1" fillId="55" borderId="65" xfId="648" applyFill="1" applyBorder="1"/>
    <xf numFmtId="0" fontId="1" fillId="55" borderId="67" xfId="648" applyFill="1" applyBorder="1"/>
    <xf numFmtId="0" fontId="1" fillId="41" borderId="56" xfId="648" applyFill="1" applyBorder="1" applyAlignment="1">
      <alignment horizontal="left"/>
    </xf>
    <xf numFmtId="0" fontId="1" fillId="41" borderId="65" xfId="648" applyFill="1" applyBorder="1"/>
    <xf numFmtId="0" fontId="1" fillId="41" borderId="67" xfId="648" applyFill="1" applyBorder="1"/>
    <xf numFmtId="0" fontId="1" fillId="56" borderId="56" xfId="648" applyFill="1" applyBorder="1" applyAlignment="1">
      <alignment horizontal="left"/>
    </xf>
    <xf numFmtId="0" fontId="1" fillId="56" borderId="65" xfId="648" applyFill="1" applyBorder="1"/>
    <xf numFmtId="0" fontId="1" fillId="56" borderId="67" xfId="648" applyFill="1" applyBorder="1"/>
    <xf numFmtId="0" fontId="89" fillId="40" borderId="56" xfId="648" applyFont="1" applyFill="1" applyBorder="1" applyAlignment="1">
      <alignment horizontal="left" vertical="center"/>
    </xf>
    <xf numFmtId="0" fontId="1" fillId="40" borderId="65" xfId="648" applyFill="1" applyBorder="1"/>
    <xf numFmtId="0" fontId="1" fillId="40" borderId="67" xfId="648" applyFill="1" applyBorder="1"/>
    <xf numFmtId="165" fontId="0" fillId="6" borderId="56" xfId="649" applyFont="1" applyFill="1" applyBorder="1"/>
    <xf numFmtId="0" fontId="200" fillId="0" borderId="0" xfId="648" applyFont="1" applyAlignment="1">
      <alignment horizontal="left"/>
    </xf>
    <xf numFmtId="0" fontId="1" fillId="57" borderId="65" xfId="648" applyFill="1" applyBorder="1" applyAlignment="1">
      <alignment horizontal="left"/>
    </xf>
    <xf numFmtId="0" fontId="1" fillId="57" borderId="67" xfId="648" applyFill="1" applyBorder="1"/>
    <xf numFmtId="0" fontId="1" fillId="57" borderId="0" xfId="648" applyFill="1" applyBorder="1"/>
    <xf numFmtId="0" fontId="1" fillId="57" borderId="65" xfId="648" applyFill="1" applyBorder="1"/>
    <xf numFmtId="0" fontId="1" fillId="0" borderId="0" xfId="648" applyAlignment="1">
      <alignment horizontal="left"/>
    </xf>
    <xf numFmtId="37" fontId="5" fillId="30" borderId="21" xfId="652" applyNumberFormat="1" applyFont="1" applyFill="1" applyBorder="1"/>
    <xf numFmtId="4" fontId="73" fillId="30" borderId="95" xfId="652" applyNumberFormat="1" applyFont="1" applyFill="1" applyBorder="1" applyAlignment="1">
      <alignment horizontal="center"/>
    </xf>
    <xf numFmtId="4" fontId="202" fillId="30" borderId="109" xfId="0" applyNumberFormat="1" applyFont="1" applyFill="1" applyBorder="1" applyAlignment="1">
      <alignment horizontal="center"/>
    </xf>
    <xf numFmtId="4" fontId="5" fillId="32" borderId="15" xfId="652" applyNumberFormat="1" applyFont="1" applyFill="1" applyBorder="1" applyProtection="1">
      <protection locked="0"/>
    </xf>
    <xf numFmtId="4" fontId="5" fillId="32" borderId="12" xfId="652" applyNumberFormat="1" applyFont="1" applyFill="1" applyBorder="1" applyProtection="1">
      <protection locked="0"/>
    </xf>
    <xf numFmtId="4" fontId="5" fillId="32" borderId="77" xfId="652" applyNumberFormat="1" applyFont="1" applyFill="1" applyBorder="1" applyProtection="1">
      <protection locked="0"/>
    </xf>
    <xf numFmtId="4" fontId="5" fillId="32" borderId="0" xfId="652" applyNumberFormat="1" applyFont="1" applyFill="1" applyBorder="1" applyProtection="1">
      <protection locked="0"/>
    </xf>
    <xf numFmtId="4" fontId="202" fillId="5" borderId="18" xfId="652" applyNumberFormat="1" applyFont="1" applyFill="1" applyBorder="1" applyProtection="1"/>
    <xf numFmtId="4" fontId="5" fillId="5" borderId="15" xfId="652" applyNumberFormat="1" applyFont="1" applyFill="1" applyBorder="1"/>
    <xf numFmtId="4" fontId="5" fillId="5" borderId="12" xfId="652" applyNumberFormat="1" applyFont="1" applyFill="1" applyBorder="1"/>
    <xf numFmtId="4" fontId="72" fillId="5" borderId="12" xfId="652" applyNumberFormat="1" applyFont="1" applyFill="1" applyBorder="1"/>
    <xf numFmtId="4" fontId="202" fillId="5" borderId="19" xfId="652" applyNumberFormat="1" applyFont="1" applyFill="1" applyBorder="1" applyProtection="1"/>
    <xf numFmtId="4" fontId="73" fillId="5" borderId="60" xfId="652" applyNumberFormat="1" applyFont="1" applyFill="1" applyBorder="1"/>
    <xf numFmtId="4" fontId="202" fillId="5" borderId="60" xfId="652" applyNumberFormat="1" applyFont="1" applyFill="1" applyBorder="1"/>
    <xf numFmtId="4" fontId="73" fillId="32" borderId="12" xfId="652" applyNumberFormat="1" applyFont="1" applyFill="1" applyBorder="1"/>
    <xf numFmtId="4" fontId="73" fillId="5" borderId="89" xfId="652" applyNumberFormat="1" applyFont="1" applyFill="1" applyBorder="1"/>
    <xf numFmtId="4" fontId="73" fillId="5" borderId="71" xfId="652" applyNumberFormat="1" applyFont="1" applyFill="1" applyBorder="1"/>
    <xf numFmtId="4" fontId="73" fillId="5" borderId="74" xfId="652" applyNumberFormat="1" applyFont="1" applyFill="1" applyBorder="1"/>
    <xf numFmtId="4" fontId="202" fillId="5" borderId="74" xfId="652" applyNumberFormat="1" applyFont="1" applyFill="1" applyBorder="1"/>
    <xf numFmtId="4" fontId="202" fillId="5" borderId="19" xfId="652" applyNumberFormat="1" applyFont="1" applyFill="1" applyBorder="1"/>
    <xf numFmtId="37" fontId="5" fillId="0" borderId="0" xfId="652" applyNumberFormat="1" applyFont="1"/>
    <xf numFmtId="4" fontId="5" fillId="5" borderId="12" xfId="652" applyNumberFormat="1" applyFont="1" applyFill="1" applyBorder="1" applyProtection="1"/>
    <xf numFmtId="4" fontId="72" fillId="5" borderId="12" xfId="652" applyNumberFormat="1" applyFont="1" applyFill="1" applyBorder="1" applyProtection="1"/>
    <xf numFmtId="4" fontId="73" fillId="5" borderId="60" xfId="652" applyNumberFormat="1" applyFont="1" applyFill="1" applyBorder="1" applyProtection="1"/>
    <xf numFmtId="4" fontId="202" fillId="5" borderId="60" xfId="652" applyNumberFormat="1" applyFont="1" applyFill="1" applyBorder="1" applyProtection="1"/>
    <xf numFmtId="4" fontId="73" fillId="32" borderId="12" xfId="652" applyNumberFormat="1" applyFont="1" applyFill="1" applyBorder="1" applyProtection="1">
      <protection locked="0"/>
    </xf>
    <xf numFmtId="4" fontId="202" fillId="5" borderId="25" xfId="652" applyNumberFormat="1" applyFont="1" applyFill="1" applyBorder="1" applyProtection="1"/>
    <xf numFmtId="4" fontId="73" fillId="5" borderId="71" xfId="652" applyNumberFormat="1" applyFont="1" applyFill="1" applyBorder="1" applyProtection="1"/>
    <xf numFmtId="4" fontId="73" fillId="5" borderId="74" xfId="652" applyNumberFormat="1" applyFont="1" applyFill="1" applyBorder="1" applyProtection="1"/>
    <xf numFmtId="4" fontId="202" fillId="5" borderId="74" xfId="652" applyNumberFormat="1" applyFont="1" applyFill="1" applyBorder="1" applyProtection="1"/>
    <xf numFmtId="37" fontId="73" fillId="0" borderId="0" xfId="652" applyNumberFormat="1" applyFont="1" applyBorder="1"/>
    <xf numFmtId="166" fontId="5" fillId="0" borderId="0" xfId="653" applyFont="1" applyFill="1" applyBorder="1" applyProtection="1">
      <protection locked="0"/>
    </xf>
    <xf numFmtId="166" fontId="5" fillId="0" borderId="0" xfId="653" applyFont="1" applyFill="1" applyBorder="1"/>
    <xf numFmtId="4" fontId="5" fillId="32" borderId="16" xfId="652" applyNumberFormat="1" applyFont="1" applyFill="1" applyBorder="1" applyProtection="1">
      <protection locked="0"/>
    </xf>
    <xf numFmtId="4" fontId="5" fillId="32" borderId="36" xfId="652" applyNumberFormat="1" applyFont="1" applyFill="1" applyBorder="1" applyProtection="1">
      <protection locked="0"/>
    </xf>
    <xf numFmtId="4" fontId="73" fillId="5" borderId="23" xfId="652" applyNumberFormat="1" applyFont="1" applyFill="1" applyBorder="1"/>
    <xf numFmtId="4" fontId="202" fillId="5" borderId="24" xfId="652" applyNumberFormat="1" applyFont="1" applyFill="1" applyBorder="1"/>
    <xf numFmtId="4" fontId="73" fillId="5" borderId="50" xfId="652" applyNumberFormat="1" applyFont="1" applyFill="1" applyBorder="1"/>
    <xf numFmtId="4" fontId="202" fillId="5" borderId="83" xfId="652" applyNumberFormat="1" applyFont="1" applyFill="1" applyBorder="1"/>
    <xf numFmtId="37" fontId="73" fillId="0" borderId="0" xfId="652" applyNumberFormat="1" applyFont="1" applyFill="1" applyBorder="1"/>
    <xf numFmtId="37" fontId="127" fillId="0" borderId="0" xfId="652" applyNumberFormat="1" applyFont="1" applyFill="1" applyBorder="1" applyProtection="1"/>
    <xf numFmtId="4" fontId="5" fillId="32" borderId="57" xfId="652" applyNumberFormat="1" applyFont="1" applyFill="1" applyBorder="1" applyProtection="1">
      <protection locked="0"/>
    </xf>
    <xf numFmtId="4" fontId="5" fillId="32" borderId="21" xfId="652" applyNumberFormat="1" applyFont="1" applyFill="1" applyBorder="1" applyProtection="1">
      <protection locked="0"/>
    </xf>
    <xf numFmtId="4" fontId="5" fillId="32" borderId="74" xfId="652" applyNumberFormat="1" applyFont="1" applyFill="1" applyBorder="1" applyProtection="1">
      <protection locked="0"/>
    </xf>
    <xf numFmtId="4" fontId="5" fillId="32" borderId="50" xfId="652" applyNumberFormat="1" applyFont="1" applyFill="1" applyBorder="1" applyProtection="1">
      <protection locked="0"/>
    </xf>
    <xf numFmtId="4" fontId="202" fillId="5" borderId="89" xfId="652" applyNumberFormat="1" applyFont="1" applyFill="1" applyBorder="1"/>
    <xf numFmtId="4" fontId="202" fillId="5" borderId="71" xfId="652" applyNumberFormat="1" applyFont="1" applyFill="1" applyBorder="1"/>
    <xf numFmtId="37" fontId="73" fillId="0" borderId="50" xfId="652" applyNumberFormat="1" applyFont="1" applyBorder="1"/>
    <xf numFmtId="4" fontId="73" fillId="30" borderId="76" xfId="652" applyNumberFormat="1" applyFont="1" applyFill="1" applyBorder="1" applyAlignment="1">
      <alignment horizontal="center"/>
    </xf>
    <xf numFmtId="4" fontId="202" fillId="30" borderId="83" xfId="0" applyNumberFormat="1" applyFont="1" applyFill="1" applyBorder="1" applyAlignment="1">
      <alignment horizontal="center"/>
    </xf>
    <xf numFmtId="37" fontId="73" fillId="30" borderId="24" xfId="652" applyNumberFormat="1" applyFont="1" applyFill="1" applyBorder="1" applyAlignment="1">
      <alignment horizontal="center" vertical="center"/>
    </xf>
    <xf numFmtId="4" fontId="5" fillId="32" borderId="83" xfId="652" applyNumberFormat="1" applyFont="1" applyFill="1" applyBorder="1" applyProtection="1">
      <protection locked="0"/>
    </xf>
    <xf numFmtId="4" fontId="5" fillId="36" borderId="15" xfId="652" applyNumberFormat="1" applyFont="1" applyFill="1" applyBorder="1"/>
    <xf numFmtId="4" fontId="72" fillId="36" borderId="15" xfId="652" applyNumberFormat="1" applyFont="1" applyFill="1" applyBorder="1"/>
    <xf numFmtId="4" fontId="5" fillId="36" borderId="12" xfId="652" applyNumberFormat="1" applyFont="1" applyFill="1" applyBorder="1"/>
    <xf numFmtId="4" fontId="72" fillId="36" borderId="12" xfId="652" applyNumberFormat="1" applyFont="1" applyFill="1" applyBorder="1"/>
    <xf numFmtId="4" fontId="5" fillId="32" borderId="75" xfId="652" applyNumberFormat="1" applyFont="1" applyFill="1" applyBorder="1" applyProtection="1">
      <protection locked="0"/>
    </xf>
    <xf numFmtId="4" fontId="73" fillId="5" borderId="89" xfId="652" applyNumberFormat="1" applyFont="1" applyFill="1" applyBorder="1" applyProtection="1"/>
    <xf numFmtId="4" fontId="73" fillId="5" borderId="50" xfId="652" applyNumberFormat="1" applyFont="1" applyFill="1" applyBorder="1" applyProtection="1"/>
    <xf numFmtId="37" fontId="5" fillId="0" borderId="23" xfId="652" applyNumberFormat="1" applyFont="1" applyBorder="1"/>
    <xf numFmtId="4" fontId="73" fillId="30" borderId="74" xfId="0" applyNumberFormat="1" applyFont="1" applyFill="1" applyBorder="1" applyAlignment="1">
      <alignment horizontal="center"/>
    </xf>
    <xf numFmtId="4" fontId="73" fillId="30" borderId="70" xfId="0" applyNumberFormat="1" applyFont="1" applyFill="1" applyBorder="1" applyAlignment="1">
      <alignment horizontal="center"/>
    </xf>
    <xf numFmtId="4" fontId="73" fillId="30" borderId="70" xfId="652" applyNumberFormat="1" applyFont="1" applyFill="1" applyBorder="1" applyAlignment="1">
      <alignment horizontal="center"/>
    </xf>
    <xf numFmtId="37" fontId="73" fillId="30" borderId="25" xfId="652" applyNumberFormat="1" applyFont="1" applyFill="1" applyBorder="1" applyAlignment="1">
      <alignment horizontal="center" vertical="center"/>
    </xf>
    <xf numFmtId="4" fontId="5" fillId="36" borderId="77" xfId="652" applyNumberFormat="1" applyFont="1" applyFill="1" applyBorder="1"/>
    <xf numFmtId="4" fontId="72" fillId="36" borderId="77" xfId="652" applyNumberFormat="1" applyFont="1" applyFill="1" applyBorder="1"/>
    <xf numFmtId="4" fontId="127" fillId="5" borderId="60" xfId="652" applyNumberFormat="1" applyFont="1" applyFill="1" applyBorder="1"/>
    <xf numFmtId="4" fontId="127" fillId="5" borderId="23" xfId="652" applyNumberFormat="1" applyFont="1" applyFill="1" applyBorder="1"/>
    <xf numFmtId="4" fontId="147" fillId="5" borderId="60" xfId="652" applyNumberFormat="1" applyFont="1" applyFill="1" applyBorder="1"/>
    <xf numFmtId="4" fontId="127" fillId="5" borderId="74" xfId="652" applyNumberFormat="1" applyFont="1" applyFill="1" applyBorder="1"/>
    <xf numFmtId="4" fontId="127" fillId="5" borderId="50" xfId="652" applyNumberFormat="1" applyFont="1" applyFill="1" applyBorder="1"/>
    <xf numFmtId="4" fontId="147" fillId="5" borderId="74" xfId="652" applyNumberFormat="1" applyFont="1" applyFill="1" applyBorder="1"/>
    <xf numFmtId="43" fontId="5" fillId="0" borderId="0" xfId="652" applyNumberFormat="1" applyFont="1" applyFill="1" applyBorder="1"/>
    <xf numFmtId="37" fontId="5" fillId="0" borderId="0" xfId="652" applyNumberFormat="1" applyFont="1" applyFill="1" applyBorder="1"/>
    <xf numFmtId="37" fontId="5" fillId="0" borderId="0" xfId="652" applyNumberFormat="1" applyFont="1" applyFill="1" applyBorder="1" applyAlignment="1">
      <alignment horizontal="right"/>
    </xf>
    <xf numFmtId="37" fontId="5" fillId="0" borderId="0" xfId="652" applyNumberFormat="1" applyFont="1" applyBorder="1"/>
    <xf numFmtId="4" fontId="5" fillId="0" borderId="0" xfId="652" applyNumberFormat="1" applyFont="1" applyBorder="1"/>
    <xf numFmtId="4" fontId="5" fillId="5" borderId="62" xfId="652" applyNumberFormat="1" applyFont="1" applyFill="1" applyBorder="1" applyProtection="1"/>
    <xf numFmtId="4" fontId="5" fillId="5" borderId="85" xfId="652" applyNumberFormat="1" applyFont="1" applyFill="1" applyBorder="1" applyProtection="1"/>
    <xf numFmtId="4" fontId="5" fillId="5" borderId="62" xfId="652" applyNumberFormat="1" applyFont="1" applyFill="1" applyBorder="1" applyAlignment="1" applyProtection="1"/>
    <xf numFmtId="4" fontId="5" fillId="5" borderId="85" xfId="652" applyNumberFormat="1" applyFont="1" applyFill="1" applyBorder="1" applyAlignment="1" applyProtection="1"/>
    <xf numFmtId="4" fontId="5" fillId="5" borderId="18" xfId="652" applyNumberFormat="1" applyFont="1" applyFill="1" applyBorder="1" applyProtection="1"/>
    <xf numFmtId="4" fontId="5" fillId="32" borderId="18" xfId="652" applyNumberFormat="1" applyFont="1" applyFill="1" applyBorder="1"/>
    <xf numFmtId="4" fontId="72" fillId="0" borderId="0" xfId="652" applyNumberFormat="1" applyFont="1" applyBorder="1"/>
    <xf numFmtId="4" fontId="72" fillId="5" borderId="62" xfId="652" applyNumberFormat="1" applyFont="1" applyFill="1" applyBorder="1" applyProtection="1"/>
    <xf numFmtId="4" fontId="72" fillId="5" borderId="85" xfId="652" applyNumberFormat="1" applyFont="1" applyFill="1" applyBorder="1" applyProtection="1"/>
    <xf numFmtId="4" fontId="72" fillId="5" borderId="62" xfId="652" applyNumberFormat="1" applyFont="1" applyFill="1" applyBorder="1" applyAlignment="1" applyProtection="1"/>
    <xf numFmtId="4" fontId="72" fillId="5" borderId="85" xfId="652" applyNumberFormat="1" applyFont="1" applyFill="1" applyBorder="1" applyAlignment="1" applyProtection="1"/>
    <xf numFmtId="4" fontId="72" fillId="5" borderId="18" xfId="652" applyNumberFormat="1" applyFont="1" applyFill="1" applyBorder="1" applyProtection="1"/>
    <xf numFmtId="43" fontId="5" fillId="0" borderId="92" xfId="652" applyNumberFormat="1" applyFont="1" applyFill="1" applyBorder="1"/>
    <xf numFmtId="43" fontId="5" fillId="0" borderId="92" xfId="652" applyNumberFormat="1" applyFont="1" applyBorder="1"/>
    <xf numFmtId="4" fontId="72" fillId="5" borderId="111" xfId="652" applyNumberFormat="1" applyFont="1" applyFill="1" applyBorder="1" applyProtection="1"/>
    <xf numFmtId="43" fontId="5" fillId="0" borderId="66" xfId="652" applyNumberFormat="1" applyFont="1" applyFill="1" applyBorder="1"/>
    <xf numFmtId="43" fontId="5" fillId="0" borderId="66" xfId="652" applyNumberFormat="1" applyFont="1" applyBorder="1"/>
    <xf numFmtId="4" fontId="72" fillId="5" borderId="87" xfId="652" applyNumberFormat="1" applyFont="1" applyFill="1" applyBorder="1" applyProtection="1"/>
    <xf numFmtId="43" fontId="5" fillId="0" borderId="66" xfId="652" applyNumberFormat="1" applyFont="1" applyBorder="1" applyAlignment="1">
      <alignment horizontal="right"/>
    </xf>
    <xf numFmtId="0" fontId="52" fillId="0" borderId="0" xfId="0" applyFont="1" applyFill="1"/>
    <xf numFmtId="43" fontId="73" fillId="5" borderId="87" xfId="652" quotePrefix="1" applyFont="1" applyFill="1" applyBorder="1" applyAlignment="1" applyProtection="1">
      <alignment horizontal="center"/>
    </xf>
    <xf numFmtId="43" fontId="5" fillId="0" borderId="112" xfId="652" applyNumberFormat="1" applyFont="1" applyFill="1" applyBorder="1"/>
    <xf numFmtId="43" fontId="5" fillId="0" borderId="112" xfId="652" applyNumberFormat="1" applyFont="1" applyBorder="1"/>
    <xf numFmtId="43" fontId="5" fillId="0" borderId="112" xfId="652" applyNumberFormat="1" applyFont="1" applyBorder="1" applyAlignment="1">
      <alignment horizontal="right"/>
    </xf>
    <xf numFmtId="43" fontId="73" fillId="5" borderId="73" xfId="652" quotePrefix="1" applyFont="1" applyFill="1" applyBorder="1" applyAlignment="1" applyProtection="1">
      <alignment horizontal="center"/>
    </xf>
    <xf numFmtId="4" fontId="5" fillId="0" borderId="43" xfId="652" applyNumberFormat="1" applyFont="1" applyFill="1" applyBorder="1"/>
    <xf numFmtId="4" fontId="5" fillId="5" borderId="43" xfId="652" applyNumberFormat="1" applyFont="1" applyFill="1" applyBorder="1" applyAlignment="1" applyProtection="1"/>
    <xf numFmtId="4" fontId="72" fillId="5" borderId="19" xfId="652" applyNumberFormat="1" applyFont="1" applyFill="1" applyBorder="1" applyProtection="1"/>
    <xf numFmtId="4" fontId="72" fillId="5" borderId="47" xfId="652" applyNumberFormat="1" applyFont="1" applyFill="1" applyBorder="1" applyAlignment="1" applyProtection="1"/>
    <xf numFmtId="43" fontId="5" fillId="0" borderId="114" xfId="652" applyNumberFormat="1" applyFont="1" applyFill="1" applyBorder="1"/>
    <xf numFmtId="4" fontId="72" fillId="5" borderId="111" xfId="652" applyNumberFormat="1" applyFont="1" applyFill="1" applyBorder="1"/>
    <xf numFmtId="43" fontId="5" fillId="0" borderId="67" xfId="652" applyNumberFormat="1" applyFont="1" applyFill="1" applyBorder="1"/>
    <xf numFmtId="4" fontId="72" fillId="5" borderId="87" xfId="652" applyNumberFormat="1" applyFont="1" applyFill="1" applyBorder="1"/>
    <xf numFmtId="43" fontId="5" fillId="0" borderId="66" xfId="652" applyNumberFormat="1" applyFont="1" applyFill="1" applyBorder="1" applyAlignment="1">
      <alignment horizontal="right"/>
    </xf>
    <xf numFmtId="43" fontId="5" fillId="0" borderId="108" xfId="652" applyNumberFormat="1" applyFont="1" applyFill="1" applyBorder="1"/>
    <xf numFmtId="43" fontId="5" fillId="0" borderId="112" xfId="652" applyNumberFormat="1" applyFont="1" applyFill="1" applyBorder="1" applyAlignment="1">
      <alignment horizontal="right"/>
    </xf>
    <xf numFmtId="4" fontId="5" fillId="5" borderId="73" xfId="652" applyNumberFormat="1" applyFont="1" applyFill="1" applyBorder="1"/>
    <xf numFmtId="39" fontId="73" fillId="0" borderId="0" xfId="652" applyNumberFormat="1" applyFont="1" applyFill="1" applyBorder="1"/>
    <xf numFmtId="4" fontId="73" fillId="0" borderId="0" xfId="652" applyNumberFormat="1" applyFont="1" applyFill="1" applyBorder="1"/>
    <xf numFmtId="43" fontId="67" fillId="0" borderId="0" xfId="652" applyNumberFormat="1" applyFont="1" applyFill="1" applyBorder="1"/>
    <xf numFmtId="39" fontId="73" fillId="0" borderId="0" xfId="652" applyNumberFormat="1" applyFont="1" applyFill="1" applyBorder="1" applyAlignment="1">
      <alignment horizontal="right"/>
    </xf>
    <xf numFmtId="0" fontId="6" fillId="0" borderId="0" xfId="150" applyFont="1"/>
    <xf numFmtId="16" fontId="22" fillId="0" borderId="0" xfId="150" quotePrefix="1" applyNumberFormat="1" applyFont="1" applyAlignment="1">
      <alignment horizontal="left"/>
    </xf>
    <xf numFmtId="0" fontId="130" fillId="0" borderId="0" xfId="0" applyFont="1"/>
    <xf numFmtId="2" fontId="24" fillId="0" borderId="0" xfId="458" applyNumberFormat="1" applyFont="1" applyFill="1"/>
    <xf numFmtId="0" fontId="22" fillId="0" borderId="0" xfId="150" applyFont="1"/>
    <xf numFmtId="0" fontId="130" fillId="0" borderId="50" xfId="0" applyFont="1" applyBorder="1"/>
    <xf numFmtId="0" fontId="149" fillId="0" borderId="12" xfId="0" applyFont="1" applyFill="1" applyBorder="1" applyAlignment="1">
      <alignment horizontal="center" vertical="top" wrapText="1"/>
    </xf>
    <xf numFmtId="0" fontId="149" fillId="0" borderId="15" xfId="0" applyFont="1" applyFill="1" applyBorder="1" applyAlignment="1">
      <alignment horizontal="center" vertical="top" wrapText="1"/>
    </xf>
    <xf numFmtId="0" fontId="149" fillId="0" borderId="94" xfId="0" applyFont="1" applyFill="1" applyBorder="1" applyAlignment="1">
      <alignment horizontal="center" vertical="top" wrapText="1"/>
    </xf>
    <xf numFmtId="0" fontId="137" fillId="0" borderId="110" xfId="0" applyFont="1" applyFill="1" applyBorder="1" applyAlignment="1">
      <alignment horizontal="center" vertical="center"/>
    </xf>
    <xf numFmtId="0" fontId="137" fillId="0" borderId="89" xfId="0" applyFont="1" applyFill="1" applyBorder="1" applyAlignment="1">
      <alignment horizontal="center" vertical="center"/>
    </xf>
    <xf numFmtId="0" fontId="137" fillId="0" borderId="60" xfId="0" applyFont="1" applyFill="1" applyBorder="1" applyAlignment="1">
      <alignment horizontal="center" vertical="center"/>
    </xf>
    <xf numFmtId="0" fontId="130" fillId="0" borderId="60" xfId="0" applyFont="1" applyFill="1" applyBorder="1" applyAlignment="1">
      <alignment horizontal="center" vertical="center"/>
    </xf>
    <xf numFmtId="0" fontId="137" fillId="0" borderId="88" xfId="0" applyFont="1" applyFill="1" applyBorder="1" applyAlignment="1">
      <alignment horizontal="center" vertical="center"/>
    </xf>
    <xf numFmtId="0" fontId="137" fillId="0" borderId="20" xfId="0" applyFont="1" applyFill="1" applyBorder="1" applyAlignment="1">
      <alignment horizontal="center" vertical="center"/>
    </xf>
    <xf numFmtId="0" fontId="137" fillId="0" borderId="77" xfId="0" applyFont="1" applyFill="1" applyBorder="1" applyAlignment="1">
      <alignment horizontal="center" vertical="center"/>
    </xf>
    <xf numFmtId="0" fontId="137" fillId="0" borderId="78" xfId="0" applyFont="1" applyFill="1" applyBorder="1" applyAlignment="1">
      <alignment horizontal="center" vertical="center"/>
    </xf>
    <xf numFmtId="0" fontId="137" fillId="0" borderId="64" xfId="0" applyFont="1" applyFill="1" applyBorder="1"/>
    <xf numFmtId="0" fontId="137" fillId="0" borderId="7" xfId="0" applyFont="1" applyFill="1" applyBorder="1"/>
    <xf numFmtId="0" fontId="137" fillId="0" borderId="3" xfId="0" applyFont="1" applyFill="1" applyBorder="1"/>
    <xf numFmtId="0" fontId="137" fillId="0" borderId="63" xfId="0" applyFont="1" applyFill="1" applyBorder="1"/>
    <xf numFmtId="0" fontId="137" fillId="0" borderId="46" xfId="0" applyFont="1" applyFill="1" applyBorder="1"/>
    <xf numFmtId="0" fontId="137" fillId="0" borderId="10" xfId="0" applyFont="1" applyFill="1" applyBorder="1"/>
    <xf numFmtId="0" fontId="137" fillId="0" borderId="113" xfId="0" applyFont="1" applyFill="1" applyBorder="1"/>
    <xf numFmtId="0" fontId="137" fillId="0" borderId="93" xfId="0" applyFont="1" applyFill="1" applyBorder="1"/>
    <xf numFmtId="0" fontId="137" fillId="0" borderId="90" xfId="0" applyFont="1" applyFill="1" applyBorder="1"/>
    <xf numFmtId="0" fontId="137" fillId="0" borderId="91" xfId="0" applyFont="1" applyFill="1" applyBorder="1"/>
    <xf numFmtId="0" fontId="137" fillId="0" borderId="104" xfId="0" applyFont="1" applyFill="1" applyBorder="1"/>
    <xf numFmtId="0" fontId="137" fillId="0" borderId="67" xfId="0" applyFont="1" applyFill="1" applyBorder="1"/>
    <xf numFmtId="0" fontId="137" fillId="0" borderId="56" xfId="0" applyFont="1" applyFill="1" applyBorder="1"/>
    <xf numFmtId="0" fontId="137" fillId="0" borderId="81" xfId="0" applyFont="1" applyFill="1" applyBorder="1"/>
    <xf numFmtId="0" fontId="137" fillId="0" borderId="105" xfId="0" applyFont="1" applyFill="1" applyBorder="1"/>
    <xf numFmtId="0" fontId="137" fillId="0" borderId="65" xfId="0" applyFont="1" applyFill="1" applyBorder="1"/>
    <xf numFmtId="0" fontId="137" fillId="0" borderId="79" xfId="0" applyFont="1" applyFill="1" applyBorder="1"/>
    <xf numFmtId="0" fontId="137" fillId="0" borderId="108" xfId="0" applyFont="1" applyFill="1" applyBorder="1"/>
    <xf numFmtId="0" fontId="137" fillId="0" borderId="94" xfId="0" applyFont="1" applyFill="1" applyBorder="1"/>
    <xf numFmtId="0" fontId="137" fillId="0" borderId="86" xfId="0" applyFont="1" applyFill="1" applyBorder="1"/>
    <xf numFmtId="0" fontId="137" fillId="0" borderId="80" xfId="0" applyFont="1" applyFill="1" applyBorder="1"/>
    <xf numFmtId="0" fontId="137" fillId="0" borderId="95" xfId="0" applyFont="1" applyFill="1" applyBorder="1"/>
    <xf numFmtId="0" fontId="130" fillId="0" borderId="0" xfId="0" applyFont="1" applyFill="1" applyBorder="1"/>
    <xf numFmtId="0" fontId="137" fillId="0" borderId="0" xfId="0" applyFont="1" applyFill="1"/>
    <xf numFmtId="0" fontId="130" fillId="0" borderId="0" xfId="0" applyFont="1" applyBorder="1"/>
    <xf numFmtId="0" fontId="130" fillId="0" borderId="40" xfId="0" applyFont="1" applyBorder="1"/>
    <xf numFmtId="0" fontId="204" fillId="0" borderId="0" xfId="0" applyFont="1" applyFill="1" applyBorder="1"/>
    <xf numFmtId="0" fontId="205" fillId="0" borderId="0" xfId="0" applyFont="1" applyFill="1"/>
    <xf numFmtId="0" fontId="206" fillId="0" borderId="0" xfId="0" applyFont="1" applyFill="1" applyAlignment="1">
      <alignment wrapText="1"/>
    </xf>
    <xf numFmtId="0" fontId="130" fillId="0" borderId="13" xfId="0" applyFont="1" applyBorder="1"/>
    <xf numFmtId="0" fontId="130" fillId="0" borderId="0" xfId="0" applyFont="1" applyFill="1"/>
    <xf numFmtId="0" fontId="156" fillId="0" borderId="0" xfId="0" applyFont="1" applyFill="1"/>
    <xf numFmtId="0" fontId="130" fillId="0" borderId="0" xfId="0" applyFont="1" applyFill="1" applyAlignment="1">
      <alignment horizontal="left"/>
    </xf>
    <xf numFmtId="0" fontId="207" fillId="0" borderId="0" xfId="0" applyFont="1" applyFill="1"/>
    <xf numFmtId="0" fontId="141" fillId="0" borderId="0" xfId="0" applyFont="1" applyFill="1"/>
    <xf numFmtId="0" fontId="59" fillId="0" borderId="0" xfId="0" applyFont="1" applyFill="1" applyAlignment="1">
      <alignment horizontal="left"/>
    </xf>
    <xf numFmtId="0" fontId="208" fillId="0" borderId="0" xfId="0" applyFont="1"/>
    <xf numFmtId="2" fontId="60" fillId="0" borderId="0" xfId="458" applyNumberFormat="1" applyFont="1" applyFill="1"/>
    <xf numFmtId="0" fontId="59" fillId="0" borderId="0" xfId="0" applyFont="1" applyAlignment="1">
      <alignment wrapText="1"/>
    </xf>
    <xf numFmtId="0" fontId="209" fillId="58" borderId="56" xfId="0" applyFont="1" applyFill="1" applyBorder="1" applyAlignment="1">
      <alignment horizontal="center" vertical="center" wrapText="1"/>
    </xf>
    <xf numFmtId="0" fontId="208" fillId="0" borderId="56" xfId="0" applyFont="1" applyBorder="1" applyAlignment="1">
      <alignment horizontal="center" vertical="center" wrapText="1"/>
    </xf>
    <xf numFmtId="0" fontId="210" fillId="6" borderId="56" xfId="0" applyFont="1" applyFill="1" applyBorder="1" applyAlignment="1">
      <alignment horizontal="center" vertical="center" wrapText="1"/>
    </xf>
    <xf numFmtId="0" fontId="208" fillId="7" borderId="56" xfId="0" applyFont="1" applyFill="1" applyBorder="1" applyAlignment="1">
      <alignment horizontal="justify" vertical="center" wrapText="1"/>
    </xf>
    <xf numFmtId="0" fontId="212" fillId="58" borderId="56" xfId="0" applyFont="1" applyFill="1" applyBorder="1" applyAlignment="1">
      <alignment horizontal="center" vertical="center" wrapText="1"/>
    </xf>
    <xf numFmtId="0" fontId="214" fillId="0" borderId="56" xfId="0" applyFont="1" applyBorder="1" applyAlignment="1">
      <alignment horizontal="justify" vertical="center" wrapText="1"/>
    </xf>
    <xf numFmtId="0" fontId="214" fillId="6" borderId="56" xfId="0" applyFont="1" applyFill="1" applyBorder="1" applyAlignment="1">
      <alignment horizontal="center" vertical="center" wrapText="1"/>
    </xf>
    <xf numFmtId="0" fontId="208" fillId="7" borderId="56" xfId="0" applyFont="1" applyFill="1" applyBorder="1" applyAlignment="1">
      <alignment vertical="center"/>
    </xf>
    <xf numFmtId="0" fontId="210" fillId="0" borderId="56" xfId="0" applyFont="1" applyBorder="1" applyAlignment="1">
      <alignment vertical="center" wrapText="1"/>
    </xf>
    <xf numFmtId="0" fontId="208" fillId="7" borderId="56" xfId="0" applyFont="1" applyFill="1" applyBorder="1" applyAlignment="1">
      <alignment vertical="center" wrapText="1"/>
    </xf>
    <xf numFmtId="0" fontId="216" fillId="0" borderId="0" xfId="0" applyFont="1"/>
    <xf numFmtId="0" fontId="0" fillId="0" borderId="0" xfId="0" applyAlignment="1">
      <alignment horizontal="left" vertical="center"/>
    </xf>
    <xf numFmtId="0" fontId="217" fillId="58" borderId="56" xfId="0" applyFont="1" applyFill="1" applyBorder="1" applyAlignment="1">
      <alignment vertical="center" wrapText="1"/>
    </xf>
    <xf numFmtId="0" fontId="217" fillId="6" borderId="56" xfId="0" applyFont="1" applyFill="1" applyBorder="1" applyAlignment="1">
      <alignment vertical="center" wrapText="1"/>
    </xf>
    <xf numFmtId="0" fontId="26" fillId="6" borderId="0" xfId="0" applyFont="1" applyFill="1" applyAlignment="1">
      <alignment vertical="center" wrapText="1"/>
    </xf>
    <xf numFmtId="0" fontId="26" fillId="0" borderId="0" xfId="0" applyFont="1" applyAlignment="1">
      <alignment vertical="center"/>
    </xf>
    <xf numFmtId="0" fontId="218" fillId="0" borderId="163" xfId="0" applyFont="1" applyBorder="1" applyAlignment="1">
      <alignment horizontal="center" vertical="center"/>
    </xf>
    <xf numFmtId="0" fontId="219" fillId="0" borderId="163" xfId="0" applyFont="1" applyBorder="1" applyAlignment="1">
      <alignment horizontal="left"/>
    </xf>
    <xf numFmtId="0" fontId="0" fillId="0" borderId="0" xfId="0" applyAlignment="1"/>
    <xf numFmtId="0" fontId="0" fillId="7" borderId="56" xfId="0" applyFill="1" applyBorder="1" applyAlignment="1">
      <alignment wrapText="1"/>
    </xf>
    <xf numFmtId="14" fontId="0" fillId="8" borderId="56" xfId="0" applyNumberFormat="1" applyFill="1" applyBorder="1" applyAlignment="1">
      <alignment wrapText="1"/>
    </xf>
    <xf numFmtId="0" fontId="220" fillId="9" borderId="163" xfId="0" applyFont="1" applyFill="1" applyBorder="1" applyAlignment="1">
      <alignment horizontal="left"/>
    </xf>
    <xf numFmtId="0" fontId="221" fillId="9" borderId="163" xfId="0" applyFont="1" applyFill="1" applyBorder="1" applyAlignment="1">
      <alignment horizontal="left"/>
    </xf>
    <xf numFmtId="0" fontId="64" fillId="9" borderId="56" xfId="0" applyFont="1" applyFill="1" applyBorder="1"/>
    <xf numFmtId="0" fontId="64" fillId="9" borderId="56" xfId="0" applyFont="1" applyFill="1" applyBorder="1" applyAlignment="1">
      <alignment wrapText="1"/>
    </xf>
    <xf numFmtId="165" fontId="28" fillId="6" borderId="56" xfId="637" applyFont="1" applyFill="1" applyBorder="1" applyAlignment="1">
      <alignment horizontal="left" vertical="center" wrapText="1"/>
    </xf>
    <xf numFmtId="0" fontId="19" fillId="0" borderId="17" xfId="19" applyBorder="1" applyAlignment="1" applyProtection="1">
      <alignment horizontal="left" vertical="center"/>
    </xf>
    <xf numFmtId="0" fontId="22" fillId="0" borderId="0" xfId="650" applyFont="1" applyAlignment="1">
      <alignment horizontal="left"/>
    </xf>
    <xf numFmtId="0" fontId="22" fillId="0" borderId="0" xfId="650" applyFont="1"/>
    <xf numFmtId="0" fontId="59" fillId="0" borderId="0" xfId="648" applyFont="1"/>
    <xf numFmtId="0" fontId="59" fillId="0" borderId="0" xfId="648" applyFont="1" applyAlignment="1">
      <alignment wrapText="1"/>
    </xf>
    <xf numFmtId="0" fontId="59" fillId="37" borderId="56" xfId="648" applyFont="1" applyFill="1" applyBorder="1" applyAlignment="1">
      <alignment horizontal="left"/>
    </xf>
    <xf numFmtId="0" fontId="59" fillId="37" borderId="65" xfId="648" applyFont="1" applyFill="1" applyBorder="1"/>
    <xf numFmtId="0" fontId="59" fillId="37" borderId="67" xfId="648" applyFont="1" applyFill="1" applyBorder="1"/>
    <xf numFmtId="0" fontId="59" fillId="0" borderId="0" xfId="648" applyFont="1" applyAlignment="1">
      <alignment vertical="center"/>
    </xf>
    <xf numFmtId="0" fontId="90" fillId="35" borderId="56" xfId="648" applyFont="1" applyFill="1" applyBorder="1" applyAlignment="1">
      <alignment horizontal="center" vertical="center" wrapText="1"/>
    </xf>
    <xf numFmtId="0" fontId="59" fillId="0" borderId="0" xfId="648" applyFont="1" applyAlignment="1">
      <alignment vertical="center" wrapText="1"/>
    </xf>
    <xf numFmtId="0" fontId="90" fillId="0" borderId="56" xfId="648" applyFont="1" applyFill="1" applyBorder="1" applyAlignment="1">
      <alignment horizontal="center" vertical="center" wrapText="1"/>
    </xf>
    <xf numFmtId="0" fontId="59" fillId="0" borderId="56" xfId="648" applyFont="1" applyFill="1" applyBorder="1" applyAlignment="1">
      <alignment horizontal="left"/>
    </xf>
    <xf numFmtId="0" fontId="59" fillId="6" borderId="56" xfId="648" applyFont="1" applyFill="1" applyBorder="1" applyAlignment="1">
      <alignment horizontal="center"/>
    </xf>
    <xf numFmtId="165" fontId="22" fillId="33" borderId="56" xfId="649" applyFont="1" applyFill="1" applyBorder="1" applyAlignment="1">
      <alignment horizontal="center"/>
    </xf>
    <xf numFmtId="0" fontId="21" fillId="39" borderId="56" xfId="648" applyFont="1" applyFill="1" applyBorder="1" applyAlignment="1">
      <alignment horizontal="left"/>
    </xf>
    <xf numFmtId="0" fontId="21" fillId="0" borderId="0" xfId="648" applyFont="1" applyBorder="1" applyAlignment="1">
      <alignment horizontal="left"/>
    </xf>
    <xf numFmtId="0" fontId="59" fillId="0" borderId="0" xfId="648" applyFont="1" applyBorder="1"/>
    <xf numFmtId="0" fontId="223" fillId="0" borderId="0" xfId="648" applyFont="1" applyAlignment="1">
      <alignment horizontal="right"/>
    </xf>
    <xf numFmtId="0" fontId="59" fillId="0" borderId="0" xfId="648" applyFont="1" applyAlignment="1">
      <alignment horizontal="left"/>
    </xf>
    <xf numFmtId="49" fontId="157" fillId="0" borderId="56" xfId="654" applyNumberFormat="1" applyFont="1" applyFill="1" applyBorder="1" applyAlignment="1">
      <alignment horizontal="center" vertical="center" wrapText="1"/>
    </xf>
    <xf numFmtId="49" fontId="157" fillId="0" borderId="56" xfId="654" applyNumberFormat="1" applyFont="1" applyFill="1" applyBorder="1" applyAlignment="1">
      <alignment horizontal="left" vertical="center" wrapText="1" indent="1"/>
    </xf>
    <xf numFmtId="0" fontId="21" fillId="0" borderId="56" xfId="0" applyFont="1" applyBorder="1"/>
    <xf numFmtId="2" fontId="21" fillId="6" borderId="58" xfId="0" applyNumberFormat="1" applyFont="1" applyFill="1" applyBorder="1"/>
    <xf numFmtId="14" fontId="22" fillId="0" borderId="17" xfId="0" applyNumberFormat="1" applyFont="1" applyBorder="1"/>
    <xf numFmtId="49" fontId="160" fillId="0" borderId="56" xfId="654" applyNumberFormat="1" applyFont="1" applyFill="1" applyBorder="1" applyAlignment="1">
      <alignment horizontal="left" vertical="center" wrapText="1" indent="1"/>
    </xf>
    <xf numFmtId="2" fontId="21" fillId="36" borderId="67" xfId="0" applyNumberFormat="1" applyFont="1" applyFill="1" applyBorder="1"/>
    <xf numFmtId="14" fontId="22" fillId="0" borderId="18" xfId="0" applyNumberFormat="1" applyFont="1" applyBorder="1"/>
    <xf numFmtId="0" fontId="133" fillId="0" borderId="56" xfId="0" applyFont="1" applyFill="1" applyBorder="1" applyAlignment="1">
      <alignment horizontal="center" vertical="center" wrapText="1"/>
    </xf>
    <xf numFmtId="0" fontId="133" fillId="0" borderId="56" xfId="0" applyFont="1" applyFill="1" applyBorder="1" applyAlignment="1">
      <alignment horizontal="left" vertical="center" wrapText="1"/>
    </xf>
    <xf numFmtId="2" fontId="158" fillId="35" borderId="67" xfId="0" applyNumberFormat="1" applyFont="1" applyFill="1" applyBorder="1" applyAlignment="1">
      <alignment horizontal="center" vertical="center" wrapText="1"/>
    </xf>
    <xf numFmtId="175" fontId="22" fillId="0" borderId="19" xfId="105" applyNumberFormat="1" applyFont="1" applyBorder="1"/>
    <xf numFmtId="2" fontId="133" fillId="34" borderId="67" xfId="0" applyNumberFormat="1" applyFont="1" applyFill="1" applyBorder="1" applyAlignment="1">
      <alignment horizontal="center" vertical="center" wrapText="1"/>
    </xf>
    <xf numFmtId="0" fontId="133" fillId="0" borderId="56" xfId="654" applyFont="1" applyFill="1" applyBorder="1" applyAlignment="1">
      <alignment horizontal="left" vertical="center" wrapText="1"/>
    </xf>
    <xf numFmtId="2" fontId="133" fillId="33" borderId="67" xfId="654" applyNumberFormat="1" applyFont="1" applyFill="1" applyBorder="1" applyAlignment="1">
      <alignment horizontal="right" vertical="top" wrapText="1"/>
    </xf>
    <xf numFmtId="0" fontId="129" fillId="0" borderId="56" xfId="654" applyFont="1" applyFill="1" applyBorder="1" applyAlignment="1">
      <alignment horizontal="left" vertical="center" wrapText="1" indent="2"/>
    </xf>
    <xf numFmtId="0" fontId="129" fillId="0" borderId="56" xfId="654" applyFont="1" applyFill="1" applyBorder="1" applyAlignment="1">
      <alignment horizontal="left" vertical="center" wrapText="1" indent="4"/>
    </xf>
    <xf numFmtId="2" fontId="129" fillId="33" borderId="67" xfId="654" applyNumberFormat="1" applyFont="1" applyFill="1" applyBorder="1" applyAlignment="1">
      <alignment horizontal="right" vertical="top" wrapText="1"/>
    </xf>
    <xf numFmtId="0" fontId="129" fillId="0" borderId="56" xfId="654" applyFont="1" applyFill="1" applyBorder="1" applyAlignment="1">
      <alignment horizontal="left" vertical="center" wrapText="1" indent="3"/>
    </xf>
    <xf numFmtId="0" fontId="224" fillId="0" borderId="56" xfId="654" applyFont="1" applyFill="1" applyBorder="1" applyAlignment="1">
      <alignment horizontal="left" vertical="center" wrapText="1" indent="4"/>
    </xf>
    <xf numFmtId="2" fontId="225" fillId="6" borderId="67" xfId="654" applyNumberFormat="1" applyFont="1" applyFill="1" applyBorder="1" applyAlignment="1">
      <alignment horizontal="right" vertical="top" wrapText="1"/>
    </xf>
    <xf numFmtId="0" fontId="133" fillId="0" borderId="56" xfId="654" applyFont="1" applyFill="1" applyBorder="1" applyAlignment="1">
      <alignment vertical="center" wrapText="1"/>
    </xf>
    <xf numFmtId="2" fontId="225" fillId="34" borderId="67" xfId="654" applyNumberFormat="1" applyFont="1" applyFill="1" applyBorder="1" applyAlignment="1">
      <alignment horizontal="right" vertical="top" wrapText="1"/>
    </xf>
    <xf numFmtId="0" fontId="133" fillId="0" borderId="56" xfId="654" applyFont="1" applyFill="1" applyBorder="1" applyAlignment="1">
      <alignment horizontal="left" vertical="center" wrapText="1" indent="1"/>
    </xf>
    <xf numFmtId="49" fontId="157" fillId="0" borderId="56" xfId="654" applyNumberFormat="1" applyFont="1" applyFill="1" applyBorder="1" applyAlignment="1">
      <alignment horizontal="left" vertical="center" indent="1"/>
    </xf>
    <xf numFmtId="2" fontId="226" fillId="6" borderId="67" xfId="654" applyNumberFormat="1" applyFont="1" applyFill="1" applyBorder="1" applyAlignment="1">
      <alignment horizontal="right" vertical="center" wrapText="1"/>
    </xf>
    <xf numFmtId="2" fontId="226" fillId="34" borderId="67" xfId="654" applyNumberFormat="1" applyFont="1" applyFill="1" applyBorder="1" applyAlignment="1">
      <alignment horizontal="right" vertical="center" wrapText="1"/>
    </xf>
    <xf numFmtId="0" fontId="133" fillId="0" borderId="56" xfId="654" applyFont="1" applyFill="1" applyBorder="1" applyAlignment="1">
      <alignment horizontal="left" vertical="center" wrapText="1" indent="2"/>
    </xf>
    <xf numFmtId="0" fontId="227" fillId="0" borderId="0" xfId="655" applyFont="1" applyFill="1" applyBorder="1" applyAlignment="1">
      <alignment vertical="center"/>
    </xf>
    <xf numFmtId="0" fontId="228" fillId="0" borderId="0" xfId="646" applyFont="1" applyAlignment="1">
      <alignment vertical="center"/>
    </xf>
    <xf numFmtId="0" fontId="158" fillId="0" borderId="0" xfId="66" applyFont="1" applyFill="1" applyAlignment="1">
      <alignment horizontal="left" vertical="center"/>
    </xf>
    <xf numFmtId="0" fontId="227" fillId="0" borderId="0" xfId="655" applyFont="1" applyFill="1" applyBorder="1" applyAlignment="1">
      <alignment horizontal="centerContinuous" vertical="top" wrapText="1"/>
    </xf>
    <xf numFmtId="0" fontId="228" fillId="0" borderId="0" xfId="646" applyFont="1"/>
    <xf numFmtId="0" fontId="158" fillId="0" borderId="0" xfId="66" applyFont="1" applyFill="1" applyAlignment="1">
      <alignment vertical="center"/>
    </xf>
    <xf numFmtId="0" fontId="227" fillId="0" borderId="0" xfId="655" applyFont="1" applyFill="1" applyBorder="1" applyAlignment="1">
      <alignment vertical="top"/>
    </xf>
    <xf numFmtId="0" fontId="9" fillId="51" borderId="56" xfId="0" applyFont="1" applyFill="1" applyBorder="1"/>
    <xf numFmtId="0" fontId="227" fillId="0" borderId="0" xfId="655" applyFont="1" applyFill="1" applyBorder="1" applyAlignment="1">
      <alignment horizontal="centerContinuous" vertical="center"/>
    </xf>
    <xf numFmtId="0" fontId="227" fillId="0" borderId="0" xfId="655" applyFont="1" applyFill="1" applyBorder="1" applyAlignment="1">
      <alignment horizontal="center" vertical="center"/>
    </xf>
    <xf numFmtId="0" fontId="228" fillId="0" borderId="0" xfId="655" applyFont="1" applyBorder="1" applyAlignment="1">
      <alignment horizontal="center" vertical="top"/>
    </xf>
    <xf numFmtId="0" fontId="228" fillId="0" borderId="0" xfId="655" applyFont="1" applyBorder="1"/>
    <xf numFmtId="0" fontId="227" fillId="0" borderId="0" xfId="655" applyFont="1" applyBorder="1" applyAlignment="1">
      <alignment horizontal="right"/>
    </xf>
    <xf numFmtId="0" fontId="227" fillId="0" borderId="0" xfId="655" applyFont="1" applyBorder="1" applyAlignment="1">
      <alignment vertical="center" wrapText="1"/>
    </xf>
    <xf numFmtId="0" fontId="228" fillId="0" borderId="59" xfId="646" applyFont="1" applyBorder="1"/>
    <xf numFmtId="0" fontId="228" fillId="4" borderId="21" xfId="655" applyFont="1" applyFill="1" applyBorder="1" applyAlignment="1">
      <alignment vertical="center" wrapText="1"/>
    </xf>
    <xf numFmtId="0" fontId="228" fillId="0" borderId="114" xfId="655" applyFont="1" applyBorder="1" applyAlignment="1"/>
    <xf numFmtId="0" fontId="228" fillId="0" borderId="92" xfId="655" applyFont="1" applyBorder="1" applyAlignment="1"/>
    <xf numFmtId="0" fontId="228" fillId="0" borderId="115" xfId="655" applyFont="1" applyBorder="1" applyAlignment="1"/>
    <xf numFmtId="0" fontId="228" fillId="0" borderId="62" xfId="646" applyFont="1" applyBorder="1"/>
    <xf numFmtId="0" fontId="228" fillId="4" borderId="0" xfId="655" applyFont="1" applyFill="1" applyBorder="1" applyAlignment="1">
      <alignment vertical="center" wrapText="1"/>
    </xf>
    <xf numFmtId="0" fontId="228" fillId="0" borderId="66" xfId="66" applyFont="1" applyFill="1" applyBorder="1" applyAlignment="1">
      <alignment horizontal="centerContinuous" vertical="center"/>
    </xf>
    <xf numFmtId="0" fontId="228" fillId="0" borderId="64" xfId="646" applyFont="1" applyBorder="1"/>
    <xf numFmtId="0" fontId="228" fillId="4" borderId="7" xfId="655" applyFont="1" applyFill="1" applyBorder="1" applyAlignment="1">
      <alignment vertical="center" wrapText="1"/>
    </xf>
    <xf numFmtId="0" fontId="228" fillId="4" borderId="56" xfId="655" quotePrefix="1" applyFont="1" applyFill="1" applyBorder="1" applyAlignment="1">
      <alignment horizontal="center" vertical="center" wrapText="1"/>
    </xf>
    <xf numFmtId="0" fontId="228" fillId="0" borderId="56" xfId="655" quotePrefix="1" applyFont="1" applyFill="1" applyBorder="1" applyAlignment="1">
      <alignment horizontal="center" vertical="center" wrapText="1"/>
    </xf>
    <xf numFmtId="9" fontId="228" fillId="4" borderId="56" xfId="655" quotePrefix="1" applyNumberFormat="1" applyFont="1" applyFill="1" applyBorder="1" applyAlignment="1">
      <alignment horizontal="center" vertical="center" wrapText="1"/>
    </xf>
    <xf numFmtId="9" fontId="228" fillId="0" borderId="56" xfId="655" quotePrefix="1" applyNumberFormat="1" applyFont="1" applyFill="1" applyBorder="1" applyAlignment="1">
      <alignment horizontal="center" vertical="center" wrapText="1"/>
    </xf>
    <xf numFmtId="9" fontId="228" fillId="4" borderId="56" xfId="657" quotePrefix="1" applyNumberFormat="1" applyFont="1" applyFill="1" applyBorder="1" applyAlignment="1">
      <alignment horizontal="center" vertical="center" wrapText="1"/>
    </xf>
    <xf numFmtId="49" fontId="228" fillId="4" borderId="3" xfId="657" quotePrefix="1" applyNumberFormat="1" applyFont="1" applyFill="1" applyBorder="1" applyAlignment="1">
      <alignment horizontal="center" vertical="center" wrapText="1"/>
    </xf>
    <xf numFmtId="0" fontId="228" fillId="42" borderId="3" xfId="655" applyFont="1" applyFill="1" applyBorder="1" applyAlignment="1">
      <alignment vertical="center" wrapText="1"/>
    </xf>
    <xf numFmtId="49" fontId="228" fillId="4" borderId="56" xfId="657" applyNumberFormat="1" applyFont="1" applyFill="1" applyBorder="1" applyAlignment="1">
      <alignment horizontal="center" vertical="center" wrapText="1"/>
    </xf>
    <xf numFmtId="49" fontId="228" fillId="4" borderId="81" xfId="657" applyNumberFormat="1" applyFont="1" applyFill="1" applyBorder="1" applyAlignment="1">
      <alignment horizontal="center" vertical="center" wrapText="1"/>
    </xf>
    <xf numFmtId="0" fontId="228" fillId="4" borderId="64" xfId="655" quotePrefix="1" applyFont="1" applyFill="1" applyBorder="1" applyAlignment="1">
      <alignment horizontal="center" vertical="center" wrapText="1"/>
    </xf>
    <xf numFmtId="0" fontId="227" fillId="4" borderId="7" xfId="655" applyFont="1" applyFill="1" applyBorder="1" applyAlignment="1">
      <alignment vertical="center" wrapText="1"/>
    </xf>
    <xf numFmtId="0" fontId="228" fillId="34" borderId="0" xfId="655" applyFont="1" applyFill="1" applyBorder="1" applyAlignment="1">
      <alignment horizontal="center" vertical="center" wrapText="1"/>
    </xf>
    <xf numFmtId="0" fontId="228" fillId="6" borderId="12" xfId="655" quotePrefix="1" applyNumberFormat="1" applyFont="1" applyFill="1" applyBorder="1" applyAlignment="1">
      <alignment vertical="center" wrapText="1"/>
    </xf>
    <xf numFmtId="0" fontId="228" fillId="33" borderId="3" xfId="655" applyFont="1" applyFill="1" applyBorder="1" applyAlignment="1">
      <alignment horizontal="center" vertical="center" wrapText="1"/>
    </xf>
    <xf numFmtId="1" fontId="228" fillId="33" borderId="12" xfId="655" quotePrefix="1" applyNumberFormat="1" applyFont="1" applyFill="1" applyBorder="1" applyAlignment="1">
      <alignment vertical="center" wrapText="1"/>
    </xf>
    <xf numFmtId="1" fontId="228" fillId="33" borderId="12" xfId="655" quotePrefix="1" applyNumberFormat="1" applyFont="1" applyFill="1" applyBorder="1" applyAlignment="1">
      <alignment horizontal="center" vertical="center" wrapText="1"/>
    </xf>
    <xf numFmtId="9" fontId="228" fillId="6" borderId="12" xfId="655" quotePrefix="1" applyNumberFormat="1" applyFont="1" applyFill="1" applyBorder="1" applyAlignment="1">
      <alignment vertical="center" wrapText="1"/>
    </xf>
    <xf numFmtId="0" fontId="228" fillId="6" borderId="15" xfId="655" applyFont="1" applyFill="1" applyBorder="1" applyAlignment="1">
      <alignment horizontal="center" vertical="center" wrapText="1"/>
    </xf>
    <xf numFmtId="0" fontId="228" fillId="33" borderId="15" xfId="655" applyFont="1" applyFill="1" applyBorder="1" applyAlignment="1">
      <alignment horizontal="center" vertical="center" wrapText="1"/>
    </xf>
    <xf numFmtId="0" fontId="228" fillId="6" borderId="36" xfId="655" applyFont="1" applyFill="1" applyBorder="1" applyAlignment="1">
      <alignment horizontal="center" vertical="center" wrapText="1"/>
    </xf>
    <xf numFmtId="0" fontId="228" fillId="0" borderId="104" xfId="655" quotePrefix="1" applyFont="1" applyFill="1" applyBorder="1" applyAlignment="1">
      <alignment horizontal="center" vertical="center" wrapText="1"/>
    </xf>
    <xf numFmtId="0" fontId="227" fillId="0" borderId="58" xfId="655" applyFont="1" applyFill="1" applyBorder="1" applyAlignment="1">
      <alignment vertical="center" wrapText="1"/>
    </xf>
    <xf numFmtId="0" fontId="228" fillId="34" borderId="15" xfId="655" applyFont="1" applyFill="1" applyBorder="1" applyAlignment="1">
      <alignment horizontal="center" vertical="center" wrapText="1"/>
    </xf>
    <xf numFmtId="0" fontId="228" fillId="34" borderId="36" xfId="655" applyFont="1" applyFill="1" applyBorder="1" applyAlignment="1">
      <alignment horizontal="center" vertical="center" wrapText="1"/>
    </xf>
    <xf numFmtId="0" fontId="228" fillId="0" borderId="0" xfId="646" applyFont="1" applyFill="1"/>
    <xf numFmtId="0" fontId="227" fillId="0" borderId="56" xfId="655" applyFont="1" applyFill="1" applyBorder="1" applyAlignment="1">
      <alignment vertical="center" wrapText="1"/>
    </xf>
    <xf numFmtId="0" fontId="228" fillId="0" borderId="0" xfId="655" applyFont="1" applyFill="1" applyBorder="1" applyAlignment="1">
      <alignment horizontal="center" vertical="center" wrapText="1"/>
    </xf>
    <xf numFmtId="9" fontId="228" fillId="34" borderId="0" xfId="655" quotePrefix="1" applyNumberFormat="1" applyFont="1" applyFill="1" applyBorder="1" applyAlignment="1">
      <alignment vertical="center" wrapText="1"/>
    </xf>
    <xf numFmtId="9" fontId="228" fillId="34" borderId="0" xfId="655" quotePrefix="1" applyNumberFormat="1" applyFont="1" applyFill="1" applyBorder="1" applyAlignment="1">
      <alignment horizontal="center" vertical="center" wrapText="1"/>
    </xf>
    <xf numFmtId="9" fontId="228" fillId="34" borderId="36" xfId="655" quotePrefix="1" applyNumberFormat="1" applyFont="1" applyFill="1" applyBorder="1" applyAlignment="1">
      <alignment vertical="center" wrapText="1"/>
    </xf>
    <xf numFmtId="0" fontId="228" fillId="4" borderId="62" xfId="655" quotePrefix="1" applyFont="1" applyFill="1" applyBorder="1" applyAlignment="1">
      <alignment horizontal="center" vertical="center" wrapText="1"/>
    </xf>
    <xf numFmtId="9" fontId="228" fillId="34" borderId="107" xfId="655" quotePrefix="1" applyNumberFormat="1" applyFont="1" applyFill="1" applyBorder="1" applyAlignment="1">
      <alignment vertical="center" wrapText="1"/>
    </xf>
    <xf numFmtId="0" fontId="228" fillId="0" borderId="104" xfId="646" applyFont="1" applyBorder="1"/>
    <xf numFmtId="9" fontId="228" fillId="0" borderId="13" xfId="656" applyNumberFormat="1" applyFont="1" applyFill="1" applyBorder="1" applyAlignment="1">
      <alignment horizontal="left" vertical="center" wrapText="1"/>
    </xf>
    <xf numFmtId="9" fontId="228" fillId="34" borderId="9" xfId="655" quotePrefix="1" applyNumberFormat="1" applyFont="1" applyFill="1" applyBorder="1" applyAlignment="1">
      <alignment horizontal="center" vertical="center" wrapText="1"/>
    </xf>
    <xf numFmtId="0" fontId="228" fillId="34" borderId="0" xfId="655" applyFont="1" applyFill="1" applyBorder="1" applyAlignment="1">
      <alignment horizontal="left" vertical="center" wrapText="1"/>
    </xf>
    <xf numFmtId="9" fontId="228" fillId="34" borderId="15" xfId="655" quotePrefix="1" applyNumberFormat="1" applyFont="1" applyFill="1" applyBorder="1" applyAlignment="1">
      <alignment vertical="center" wrapText="1"/>
    </xf>
    <xf numFmtId="9" fontId="228" fillId="6" borderId="10" xfId="655" quotePrefix="1" applyNumberFormat="1" applyFont="1" applyFill="1" applyBorder="1" applyAlignment="1">
      <alignment vertical="center" wrapText="1"/>
    </xf>
    <xf numFmtId="0" fontId="228" fillId="6" borderId="3" xfId="655" applyFont="1" applyFill="1" applyBorder="1" applyAlignment="1">
      <alignment horizontal="left" vertical="center" wrapText="1"/>
    </xf>
    <xf numFmtId="0" fontId="228" fillId="33" borderId="3" xfId="655" applyFont="1" applyFill="1" applyBorder="1" applyAlignment="1">
      <alignment horizontal="left" vertical="center" wrapText="1"/>
    </xf>
    <xf numFmtId="0" fontId="228" fillId="6" borderId="7" xfId="655" applyFont="1" applyFill="1" applyBorder="1" applyAlignment="1">
      <alignment horizontal="left" vertical="center" wrapText="1"/>
    </xf>
    <xf numFmtId="0" fontId="228" fillId="34" borderId="10" xfId="655" applyFont="1" applyFill="1" applyBorder="1" applyAlignment="1">
      <alignment horizontal="left" vertical="center" wrapText="1"/>
    </xf>
    <xf numFmtId="0" fontId="228" fillId="34" borderId="13" xfId="655" applyFont="1" applyFill="1" applyBorder="1" applyAlignment="1">
      <alignment horizontal="left" vertical="center" wrapText="1"/>
    </xf>
    <xf numFmtId="0" fontId="228" fillId="34" borderId="7" xfId="655" applyFont="1" applyFill="1" applyBorder="1" applyAlignment="1">
      <alignment horizontal="left" vertical="center" wrapText="1"/>
    </xf>
    <xf numFmtId="1" fontId="228" fillId="6" borderId="56" xfId="655" quotePrefix="1" applyNumberFormat="1" applyFont="1" applyFill="1" applyBorder="1" applyAlignment="1">
      <alignment vertical="center" wrapText="1"/>
    </xf>
    <xf numFmtId="9" fontId="228" fillId="6" borderId="56" xfId="655" quotePrefix="1" applyNumberFormat="1" applyFont="1" applyFill="1" applyBorder="1" applyAlignment="1">
      <alignment horizontal="center" vertical="center" wrapText="1"/>
    </xf>
    <xf numFmtId="9" fontId="228" fillId="6" borderId="56" xfId="655" applyNumberFormat="1" applyFont="1" applyFill="1" applyBorder="1" applyAlignment="1">
      <alignment horizontal="center" vertical="center" wrapText="1"/>
    </xf>
    <xf numFmtId="9" fontId="228" fillId="6" borderId="3" xfId="655" applyNumberFormat="1" applyFont="1" applyFill="1" applyBorder="1" applyAlignment="1">
      <alignment horizontal="center" vertical="center" wrapText="1"/>
    </xf>
    <xf numFmtId="9" fontId="228" fillId="34" borderId="3" xfId="655" quotePrefix="1" applyNumberFormat="1" applyFont="1" applyFill="1" applyBorder="1" applyAlignment="1">
      <alignment horizontal="center" vertical="center" wrapText="1"/>
    </xf>
    <xf numFmtId="9" fontId="228" fillId="34" borderId="63" xfId="655" quotePrefix="1" applyNumberFormat="1" applyFont="1" applyFill="1" applyBorder="1" applyAlignment="1">
      <alignment horizontal="center" vertical="center" wrapText="1"/>
    </xf>
    <xf numFmtId="0" fontId="228" fillId="4" borderId="104" xfId="655" quotePrefix="1" applyFont="1" applyFill="1" applyBorder="1" applyAlignment="1">
      <alignment horizontal="center" vertical="center" wrapText="1"/>
    </xf>
    <xf numFmtId="9" fontId="228" fillId="0" borderId="66" xfId="656" applyNumberFormat="1" applyFont="1" applyFill="1" applyBorder="1" applyAlignment="1">
      <alignment horizontal="left" vertical="center" wrapText="1"/>
    </xf>
    <xf numFmtId="9" fontId="228" fillId="6" borderId="65" xfId="655" quotePrefix="1" applyNumberFormat="1" applyFont="1" applyFill="1" applyBorder="1" applyAlignment="1">
      <alignment vertical="center" wrapText="1"/>
    </xf>
    <xf numFmtId="0" fontId="228" fillId="6" borderId="56" xfId="655" applyFont="1" applyFill="1" applyBorder="1" applyAlignment="1">
      <alignment horizontal="left" vertical="center" wrapText="1"/>
    </xf>
    <xf numFmtId="0" fontId="228" fillId="6" borderId="67" xfId="655" applyFont="1" applyFill="1" applyBorder="1" applyAlignment="1">
      <alignment horizontal="left" vertical="center" wrapText="1"/>
    </xf>
    <xf numFmtId="1" fontId="228" fillId="33" borderId="56" xfId="655" quotePrefix="1" applyNumberFormat="1" applyFont="1" applyFill="1" applyBorder="1" applyAlignment="1">
      <alignment horizontal="center" vertical="center" wrapText="1"/>
    </xf>
    <xf numFmtId="1" fontId="228" fillId="33" borderId="56" xfId="655" quotePrefix="1" applyNumberFormat="1" applyFont="1" applyFill="1" applyBorder="1" applyAlignment="1">
      <alignment vertical="center" wrapText="1"/>
    </xf>
    <xf numFmtId="9" fontId="228" fillId="34" borderId="56" xfId="655" quotePrefix="1" applyNumberFormat="1" applyFont="1" applyFill="1" applyBorder="1" applyAlignment="1">
      <alignment horizontal="center" vertical="center" wrapText="1"/>
    </xf>
    <xf numFmtId="9" fontId="228" fillId="34" borderId="81" xfId="655" quotePrefix="1" applyNumberFormat="1" applyFont="1" applyFill="1" applyBorder="1" applyAlignment="1">
      <alignment horizontal="center" vertical="center" wrapText="1"/>
    </xf>
    <xf numFmtId="0" fontId="228" fillId="34" borderId="9" xfId="655" applyFont="1" applyFill="1" applyBorder="1" applyAlignment="1">
      <alignment horizontal="left" vertical="center" wrapText="1"/>
    </xf>
    <xf numFmtId="0" fontId="228" fillId="34" borderId="15" xfId="655" applyFont="1" applyFill="1" applyBorder="1" applyAlignment="1">
      <alignment horizontal="left" vertical="center" wrapText="1"/>
    </xf>
    <xf numFmtId="0" fontId="228" fillId="34" borderId="12" xfId="655" applyFont="1" applyFill="1" applyBorder="1" applyAlignment="1">
      <alignment horizontal="left" vertical="center" wrapText="1"/>
    </xf>
    <xf numFmtId="9" fontId="228" fillId="34" borderId="12" xfId="655" quotePrefix="1" applyNumberFormat="1" applyFont="1" applyFill="1" applyBorder="1" applyAlignment="1">
      <alignment horizontal="center" vertical="center" wrapText="1"/>
    </xf>
    <xf numFmtId="9" fontId="228" fillId="34" borderId="15" xfId="655" quotePrefix="1" applyNumberFormat="1" applyFont="1" applyFill="1" applyBorder="1" applyAlignment="1">
      <alignment horizontal="center" vertical="center" wrapText="1"/>
    </xf>
    <xf numFmtId="9" fontId="228" fillId="34" borderId="15" xfId="655" applyNumberFormat="1" applyFont="1" applyFill="1" applyBorder="1" applyAlignment="1">
      <alignment horizontal="center" vertical="center" wrapText="1"/>
    </xf>
    <xf numFmtId="9" fontId="228" fillId="34" borderId="12" xfId="655" applyNumberFormat="1" applyFont="1" applyFill="1" applyBorder="1" applyAlignment="1">
      <alignment horizontal="center" vertical="center" wrapText="1"/>
    </xf>
    <xf numFmtId="9" fontId="228" fillId="34" borderId="85" xfId="655" quotePrefix="1" applyNumberFormat="1" applyFont="1" applyFill="1" applyBorder="1" applyAlignment="1">
      <alignment horizontal="center" vertical="center" wrapText="1"/>
    </xf>
    <xf numFmtId="9" fontId="228" fillId="6" borderId="56" xfId="655" quotePrefix="1" applyNumberFormat="1" applyFont="1" applyFill="1" applyBorder="1" applyAlignment="1">
      <alignment vertical="center" wrapText="1"/>
    </xf>
    <xf numFmtId="9" fontId="228" fillId="6" borderId="12" xfId="655" quotePrefix="1" applyNumberFormat="1" applyFont="1" applyFill="1" applyBorder="1" applyAlignment="1">
      <alignment horizontal="center" vertical="center" wrapText="1"/>
    </xf>
    <xf numFmtId="0" fontId="228" fillId="0" borderId="0" xfId="646" applyFont="1" applyBorder="1"/>
    <xf numFmtId="49" fontId="228" fillId="0" borderId="104" xfId="655" applyNumberFormat="1" applyFont="1" applyFill="1" applyBorder="1" applyAlignment="1">
      <alignment horizontal="center" vertical="center" wrapText="1"/>
    </xf>
    <xf numFmtId="0" fontId="228" fillId="34" borderId="12" xfId="646" applyFont="1" applyFill="1" applyBorder="1"/>
    <xf numFmtId="9" fontId="229" fillId="0" borderId="0" xfId="655" applyNumberFormat="1" applyFont="1" applyFill="1" applyBorder="1" applyAlignment="1">
      <alignment horizontal="right" vertical="center" wrapText="1" indent="2"/>
    </xf>
    <xf numFmtId="9" fontId="227" fillId="0" borderId="13" xfId="657" applyNumberFormat="1" applyFont="1" applyFill="1" applyBorder="1" applyAlignment="1">
      <alignment horizontal="left" vertical="center" wrapText="1" indent="2"/>
    </xf>
    <xf numFmtId="9" fontId="228" fillId="34" borderId="10" xfId="655" quotePrefix="1" applyNumberFormat="1" applyFont="1" applyFill="1" applyBorder="1" applyAlignment="1">
      <alignment horizontal="center" vertical="center" wrapText="1"/>
    </xf>
    <xf numFmtId="9" fontId="228" fillId="34" borderId="13" xfId="655" quotePrefix="1" applyNumberFormat="1" applyFont="1" applyFill="1" applyBorder="1" applyAlignment="1">
      <alignment horizontal="center" vertical="center" wrapText="1"/>
    </xf>
    <xf numFmtId="9" fontId="228" fillId="34" borderId="7" xfId="655" quotePrefix="1" applyNumberFormat="1" applyFont="1" applyFill="1" applyBorder="1" applyAlignment="1">
      <alignment vertical="center" wrapText="1"/>
    </xf>
    <xf numFmtId="0" fontId="228" fillId="34" borderId="3" xfId="646" applyFont="1" applyFill="1" applyBorder="1"/>
    <xf numFmtId="9" fontId="228" fillId="34" borderId="7" xfId="655" quotePrefix="1" applyNumberFormat="1" applyFont="1" applyFill="1" applyBorder="1" applyAlignment="1">
      <alignment horizontal="center" vertical="center" wrapText="1"/>
    </xf>
    <xf numFmtId="9" fontId="228" fillId="4" borderId="0" xfId="656" applyNumberFormat="1" applyFont="1" applyFill="1" applyBorder="1" applyAlignment="1">
      <alignment horizontal="center" vertical="center" wrapText="1"/>
    </xf>
    <xf numFmtId="0" fontId="228" fillId="34" borderId="42" xfId="655" applyFont="1" applyFill="1" applyBorder="1" applyAlignment="1">
      <alignment vertical="center" wrapText="1"/>
    </xf>
    <xf numFmtId="0" fontId="228" fillId="34" borderId="40" xfId="655" applyFont="1" applyFill="1" applyBorder="1" applyAlignment="1">
      <alignment vertical="center" wrapText="1"/>
    </xf>
    <xf numFmtId="0" fontId="228" fillId="34" borderId="58" xfId="655" applyFont="1" applyFill="1" applyBorder="1" applyAlignment="1">
      <alignment vertical="center" wrapText="1"/>
    </xf>
    <xf numFmtId="0" fontId="228" fillId="6" borderId="56" xfId="655" applyFont="1" applyFill="1" applyBorder="1" applyAlignment="1">
      <alignment vertical="center" wrapText="1"/>
    </xf>
    <xf numFmtId="0" fontId="228" fillId="34" borderId="9" xfId="655" applyFont="1" applyFill="1" applyBorder="1" applyAlignment="1">
      <alignment vertical="center" wrapText="1"/>
    </xf>
    <xf numFmtId="0" fontId="228" fillId="34" borderId="0" xfId="655" applyFont="1" applyFill="1" applyBorder="1" applyAlignment="1">
      <alignment vertical="center" wrapText="1"/>
    </xf>
    <xf numFmtId="0" fontId="228" fillId="34" borderId="0" xfId="655" applyFont="1" applyFill="1" applyBorder="1" applyAlignment="1">
      <alignment vertical="center"/>
    </xf>
    <xf numFmtId="0" fontId="228" fillId="34" borderId="15" xfId="655" applyFont="1" applyFill="1" applyBorder="1" applyAlignment="1">
      <alignment vertical="center"/>
    </xf>
    <xf numFmtId="0" fontId="228" fillId="34" borderId="12" xfId="655" applyFont="1" applyFill="1" applyBorder="1" applyAlignment="1">
      <alignment vertical="center"/>
    </xf>
    <xf numFmtId="0" fontId="228" fillId="34" borderId="9" xfId="655" applyFont="1" applyFill="1" applyBorder="1" applyAlignment="1">
      <alignment vertical="center"/>
    </xf>
    <xf numFmtId="0" fontId="228" fillId="6" borderId="0" xfId="646" applyFont="1" applyFill="1"/>
    <xf numFmtId="0" fontId="228" fillId="6" borderId="56" xfId="655" applyFont="1" applyFill="1" applyBorder="1" applyAlignment="1">
      <alignment vertical="center"/>
    </xf>
    <xf numFmtId="0" fontId="228" fillId="33" borderId="56" xfId="655" applyFont="1" applyFill="1" applyBorder="1" applyAlignment="1">
      <alignment vertical="center"/>
    </xf>
    <xf numFmtId="0" fontId="228" fillId="6" borderId="81" xfId="655" applyFont="1" applyFill="1" applyBorder="1" applyAlignment="1">
      <alignment vertical="center"/>
    </xf>
    <xf numFmtId="0" fontId="228" fillId="34" borderId="15" xfId="655" applyFont="1" applyFill="1" applyBorder="1" applyAlignment="1">
      <alignment vertical="center" wrapText="1"/>
    </xf>
    <xf numFmtId="0" fontId="228" fillId="34" borderId="9" xfId="655" applyFont="1" applyFill="1" applyBorder="1" applyAlignment="1">
      <alignment horizontal="center" vertical="center" wrapText="1"/>
    </xf>
    <xf numFmtId="0" fontId="230" fillId="34" borderId="9" xfId="655" applyFont="1" applyFill="1" applyBorder="1" applyAlignment="1">
      <alignment horizontal="left" vertical="center" wrapText="1"/>
    </xf>
    <xf numFmtId="0" fontId="230" fillId="34" borderId="0" xfId="655" applyFont="1" applyFill="1" applyBorder="1" applyAlignment="1">
      <alignment horizontal="left" vertical="center" wrapText="1"/>
    </xf>
    <xf numFmtId="0" fontId="230" fillId="34" borderId="15" xfId="655" applyFont="1" applyFill="1" applyBorder="1" applyAlignment="1">
      <alignment horizontal="left" vertical="center" wrapText="1"/>
    </xf>
    <xf numFmtId="0" fontId="230" fillId="34" borderId="9" xfId="655" applyFont="1" applyFill="1" applyBorder="1" applyAlignment="1">
      <alignment vertical="center" wrapText="1"/>
    </xf>
    <xf numFmtId="0" fontId="230" fillId="34" borderId="0" xfId="655" applyFont="1" applyFill="1" applyBorder="1" applyAlignment="1">
      <alignment vertical="center" wrapText="1"/>
    </xf>
    <xf numFmtId="0" fontId="230" fillId="34" borderId="0" xfId="655" applyFont="1" applyFill="1" applyBorder="1" applyAlignment="1">
      <alignment vertical="center"/>
    </xf>
    <xf numFmtId="0" fontId="230" fillId="34" borderId="15" xfId="655" applyFont="1" applyFill="1" applyBorder="1" applyAlignment="1">
      <alignment vertical="center"/>
    </xf>
    <xf numFmtId="0" fontId="230" fillId="34" borderId="12" xfId="655" applyFont="1" applyFill="1" applyBorder="1" applyAlignment="1">
      <alignment vertical="center"/>
    </xf>
    <xf numFmtId="0" fontId="230" fillId="34" borderId="9" xfId="655" applyFont="1" applyFill="1" applyBorder="1" applyAlignment="1">
      <alignment vertical="center"/>
    </xf>
    <xf numFmtId="0" fontId="228" fillId="0" borderId="69" xfId="655" quotePrefix="1" applyFont="1" applyFill="1" applyBorder="1" applyAlignment="1">
      <alignment horizontal="center" vertical="center" wrapText="1"/>
    </xf>
    <xf numFmtId="0" fontId="228" fillId="6" borderId="57" xfId="655" applyFont="1" applyFill="1" applyBorder="1" applyAlignment="1">
      <alignment vertical="center" wrapText="1"/>
    </xf>
    <xf numFmtId="0" fontId="228" fillId="6" borderId="57" xfId="655" applyFont="1" applyFill="1" applyBorder="1" applyAlignment="1">
      <alignment vertical="center"/>
    </xf>
    <xf numFmtId="0" fontId="228" fillId="6" borderId="106" xfId="655" applyFont="1" applyFill="1" applyBorder="1" applyAlignment="1">
      <alignment vertical="center"/>
    </xf>
    <xf numFmtId="0" fontId="228" fillId="42" borderId="56" xfId="646" quotePrefix="1" applyFont="1" applyFill="1" applyBorder="1" applyAlignment="1">
      <alignment horizontal="center" vertical="center"/>
    </xf>
    <xf numFmtId="0" fontId="228" fillId="6" borderId="42" xfId="655" applyFont="1" applyFill="1" applyBorder="1" applyAlignment="1">
      <alignment horizontal="left" vertical="center" wrapText="1"/>
    </xf>
    <xf numFmtId="0" fontId="230" fillId="6" borderId="40" xfId="655" applyFont="1" applyFill="1" applyBorder="1" applyAlignment="1">
      <alignment vertical="center"/>
    </xf>
    <xf numFmtId="0" fontId="228" fillId="6" borderId="58" xfId="655" applyFont="1" applyFill="1" applyBorder="1" applyAlignment="1">
      <alignment horizontal="left" vertical="center" wrapText="1"/>
    </xf>
    <xf numFmtId="0" fontId="230" fillId="6" borderId="57" xfId="655" applyFont="1" applyFill="1" applyBorder="1" applyAlignment="1">
      <alignment vertical="center"/>
    </xf>
    <xf numFmtId="0" fontId="230" fillId="6" borderId="58" xfId="655" applyFont="1" applyFill="1" applyBorder="1" applyAlignment="1">
      <alignment vertical="center"/>
    </xf>
    <xf numFmtId="0" fontId="230" fillId="6" borderId="106" xfId="655" applyFont="1" applyFill="1" applyBorder="1" applyAlignment="1">
      <alignment vertical="center"/>
    </xf>
    <xf numFmtId="0" fontId="228" fillId="6" borderId="9" xfId="655" applyFont="1" applyFill="1" applyBorder="1" applyAlignment="1">
      <alignment horizontal="left" vertical="center" wrapText="1"/>
    </xf>
    <xf numFmtId="0" fontId="230" fillId="6" borderId="0" xfId="655" applyFont="1" applyFill="1" applyBorder="1" applyAlignment="1">
      <alignment vertical="center"/>
    </xf>
    <xf numFmtId="0" fontId="228" fillId="6" borderId="15" xfId="655" applyFont="1" applyFill="1" applyBorder="1" applyAlignment="1">
      <alignment horizontal="left" vertical="center" wrapText="1"/>
    </xf>
    <xf numFmtId="0" fontId="230" fillId="6" borderId="12" xfId="655" applyFont="1" applyFill="1" applyBorder="1" applyAlignment="1">
      <alignment vertical="center"/>
    </xf>
    <xf numFmtId="0" fontId="230" fillId="6" borderId="15" xfId="655" applyFont="1" applyFill="1" applyBorder="1" applyAlignment="1">
      <alignment vertical="center"/>
    </xf>
    <xf numFmtId="0" fontId="230" fillId="6" borderId="85" xfId="655" applyFont="1" applyFill="1" applyBorder="1" applyAlignment="1">
      <alignment vertical="center"/>
    </xf>
    <xf numFmtId="0" fontId="228" fillId="42" borderId="61" xfId="646" quotePrefix="1" applyFont="1" applyFill="1" applyBorder="1" applyAlignment="1">
      <alignment horizontal="center" vertical="center"/>
    </xf>
    <xf numFmtId="0" fontId="228" fillId="0" borderId="70" xfId="655" applyFont="1" applyFill="1" applyBorder="1" applyAlignment="1">
      <alignment horizontal="left" vertical="center" wrapText="1"/>
    </xf>
    <xf numFmtId="0" fontId="228" fillId="6" borderId="70" xfId="655" applyFont="1" applyFill="1" applyBorder="1" applyAlignment="1">
      <alignment horizontal="left" vertical="center" wrapText="1"/>
    </xf>
    <xf numFmtId="0" fontId="230" fillId="6" borderId="50" xfId="655" applyFont="1" applyFill="1" applyBorder="1" applyAlignment="1">
      <alignment vertical="center"/>
    </xf>
    <xf numFmtId="0" fontId="228" fillId="6" borderId="71" xfId="655" applyFont="1" applyFill="1" applyBorder="1" applyAlignment="1">
      <alignment horizontal="left" vertical="center" wrapText="1"/>
    </xf>
    <xf numFmtId="0" fontId="230" fillId="6" borderId="74" xfId="655" applyFont="1" applyFill="1" applyBorder="1" applyAlignment="1">
      <alignment vertical="center"/>
    </xf>
    <xf numFmtId="0" fontId="230" fillId="6" borderId="71" xfId="655" applyFont="1" applyFill="1" applyBorder="1" applyAlignment="1">
      <alignment vertical="center"/>
    </xf>
    <xf numFmtId="0" fontId="230" fillId="6" borderId="75" xfId="655" applyFont="1" applyFill="1" applyBorder="1" applyAlignment="1">
      <alignment vertical="center"/>
    </xf>
    <xf numFmtId="0" fontId="119" fillId="0" borderId="0" xfId="646" applyFont="1"/>
    <xf numFmtId="0" fontId="9" fillId="0" borderId="0" xfId="646" applyFont="1" applyBorder="1"/>
    <xf numFmtId="16" fontId="22" fillId="0" borderId="0" xfId="0" quotePrefix="1" applyNumberFormat="1" applyFont="1"/>
    <xf numFmtId="0" fontId="22" fillId="0" borderId="0" xfId="0" quotePrefix="1" applyFont="1"/>
    <xf numFmtId="0" fontId="139" fillId="0" borderId="0" xfId="66" applyFont="1"/>
    <xf numFmtId="0" fontId="22" fillId="0" borderId="0" xfId="0" applyFont="1" applyAlignment="1">
      <alignment horizontal="center"/>
    </xf>
    <xf numFmtId="0" fontId="129" fillId="0" borderId="0" xfId="66" applyFont="1" applyAlignment="1">
      <alignment wrapText="1"/>
    </xf>
    <xf numFmtId="0" fontId="158" fillId="0" borderId="0" xfId="66" applyFont="1" applyBorder="1" applyAlignment="1">
      <alignment horizontal="left" vertical="top" wrapText="1"/>
    </xf>
    <xf numFmtId="0" fontId="158" fillId="0" borderId="0" xfId="66" applyFont="1" applyBorder="1" applyAlignment="1">
      <alignment horizontal="left" vertical="top"/>
    </xf>
    <xf numFmtId="0" fontId="139" fillId="0" borderId="0" xfId="66" applyFont="1" applyAlignment="1">
      <alignment horizontal="center" wrapText="1"/>
    </xf>
    <xf numFmtId="0" fontId="139" fillId="0" borderId="0" xfId="66" applyFont="1" applyAlignment="1">
      <alignment wrapText="1"/>
    </xf>
    <xf numFmtId="0" fontId="231" fillId="0" borderId="0" xfId="66" applyFont="1" applyBorder="1" applyAlignment="1">
      <alignment horizontal="left" vertical="top"/>
    </xf>
    <xf numFmtId="0" fontId="231" fillId="0" borderId="0" xfId="66" applyFont="1" applyBorder="1" applyAlignment="1">
      <alignment horizontal="centerContinuous" vertical="center"/>
    </xf>
    <xf numFmtId="0" fontId="232" fillId="0" borderId="0" xfId="66" applyFont="1" applyBorder="1" applyAlignment="1">
      <alignment horizontal="centerContinuous" vertical="center"/>
    </xf>
    <xf numFmtId="0" fontId="158" fillId="0" borderId="0" xfId="66" applyFont="1" applyBorder="1" applyAlignment="1">
      <alignment horizontal="centerContinuous" vertical="center"/>
    </xf>
    <xf numFmtId="0" fontId="233" fillId="0" borderId="0" xfId="66" applyFont="1" applyBorder="1" applyAlignment="1">
      <alignment horizontal="center" vertical="center"/>
    </xf>
    <xf numFmtId="0" fontId="9" fillId="0" borderId="0" xfId="0" applyFont="1" applyFill="1" applyBorder="1"/>
    <xf numFmtId="0" fontId="231" fillId="0" borderId="0" xfId="66" applyFont="1" applyBorder="1" applyAlignment="1">
      <alignment horizontal="left" vertical="top" wrapText="1"/>
    </xf>
    <xf numFmtId="0" fontId="233" fillId="0" borderId="0" xfId="66" applyFont="1" applyBorder="1" applyAlignment="1">
      <alignment horizontal="left" vertical="center" wrapText="1"/>
    </xf>
    <xf numFmtId="0" fontId="228" fillId="0" borderId="59" xfId="66" applyFont="1" applyFill="1" applyBorder="1" applyAlignment="1">
      <alignment vertical="center"/>
    </xf>
    <xf numFmtId="0" fontId="228" fillId="4" borderId="116" xfId="66" applyFont="1" applyFill="1" applyBorder="1" applyAlignment="1">
      <alignment vertical="center" wrapText="1"/>
    </xf>
    <xf numFmtId="0" fontId="227" fillId="4" borderId="77" xfId="66" applyFont="1" applyFill="1" applyBorder="1" applyAlignment="1">
      <alignment horizontal="center" vertical="center" wrapText="1"/>
    </xf>
    <xf numFmtId="0" fontId="227" fillId="4" borderId="92" xfId="66" applyFont="1" applyFill="1" applyBorder="1" applyAlignment="1">
      <alignment vertical="center" wrapText="1"/>
    </xf>
    <xf numFmtId="0" fontId="227" fillId="4" borderId="21" xfId="66" applyFont="1" applyFill="1" applyBorder="1" applyAlignment="1">
      <alignment vertical="center" wrapText="1"/>
    </xf>
    <xf numFmtId="0" fontId="234" fillId="0" borderId="114" xfId="66" applyFont="1" applyFill="1" applyBorder="1" applyAlignment="1">
      <alignment vertical="center"/>
    </xf>
    <xf numFmtId="0" fontId="227" fillId="4" borderId="114" xfId="66" applyFont="1" applyFill="1" applyBorder="1" applyAlignment="1">
      <alignment horizontal="center" vertical="center" wrapText="1"/>
    </xf>
    <xf numFmtId="0" fontId="234" fillId="0" borderId="0" xfId="66" applyFont="1" applyFill="1" applyBorder="1" applyAlignment="1">
      <alignment vertical="center"/>
    </xf>
    <xf numFmtId="0" fontId="228" fillId="0" borderId="62" xfId="66" applyFont="1" applyFill="1" applyBorder="1" applyAlignment="1">
      <alignment vertical="center"/>
    </xf>
    <xf numFmtId="0" fontId="228" fillId="4" borderId="15" xfId="66" applyFont="1" applyFill="1" applyBorder="1" applyAlignment="1">
      <alignment vertical="center" wrapText="1"/>
    </xf>
    <xf numFmtId="0" fontId="227" fillId="4" borderId="57" xfId="66" applyFont="1" applyFill="1" applyBorder="1" applyAlignment="1">
      <alignment horizontal="center" vertical="center" wrapText="1"/>
    </xf>
    <xf numFmtId="0" fontId="227" fillId="4" borderId="56" xfId="66" applyFont="1" applyFill="1" applyBorder="1" applyAlignment="1">
      <alignment horizontal="center" vertical="center" wrapText="1"/>
    </xf>
    <xf numFmtId="0" fontId="227" fillId="4" borderId="12" xfId="66" applyFont="1" applyFill="1" applyBorder="1" applyAlignment="1">
      <alignment horizontal="center" vertical="center" wrapText="1"/>
    </xf>
    <xf numFmtId="0" fontId="228" fillId="4" borderId="7" xfId="66" applyFont="1" applyFill="1" applyBorder="1" applyAlignment="1">
      <alignment vertical="center" wrapText="1"/>
    </xf>
    <xf numFmtId="0" fontId="227" fillId="4" borderId="57" xfId="66" quotePrefix="1" applyFont="1" applyFill="1" applyBorder="1" applyAlignment="1">
      <alignment horizontal="center" vertical="center" wrapText="1"/>
    </xf>
    <xf numFmtId="0" fontId="227" fillId="4" borderId="56" xfId="66" quotePrefix="1" applyFont="1" applyFill="1" applyBorder="1" applyAlignment="1">
      <alignment horizontal="center" vertical="center" wrapText="1"/>
    </xf>
    <xf numFmtId="0" fontId="227" fillId="4" borderId="12" xfId="66" quotePrefix="1" applyFont="1" applyFill="1" applyBorder="1" applyAlignment="1">
      <alignment horizontal="center" vertical="center" wrapText="1"/>
    </xf>
    <xf numFmtId="0" fontId="227" fillId="4" borderId="106" xfId="66" applyFont="1" applyFill="1" applyBorder="1" applyAlignment="1">
      <alignment horizontal="center" vertical="center" wrapText="1"/>
    </xf>
    <xf numFmtId="0" fontId="235" fillId="0" borderId="0" xfId="66" applyFont="1" applyFill="1" applyBorder="1" applyAlignment="1">
      <alignment vertical="center"/>
    </xf>
    <xf numFmtId="0" fontId="228" fillId="0" borderId="69" xfId="66" quotePrefix="1" applyFont="1" applyBorder="1" applyAlignment="1">
      <alignment wrapText="1"/>
    </xf>
    <xf numFmtId="0" fontId="227" fillId="4" borderId="56" xfId="66" applyFont="1" applyFill="1" applyBorder="1" applyAlignment="1">
      <alignment horizontal="left" vertical="center" wrapText="1"/>
    </xf>
    <xf numFmtId="0" fontId="228" fillId="6" borderId="56" xfId="66" applyFont="1" applyFill="1" applyBorder="1" applyAlignment="1">
      <alignment wrapText="1"/>
    </xf>
    <xf numFmtId="0" fontId="227" fillId="36" borderId="56" xfId="66" applyFont="1" applyFill="1" applyBorder="1" applyAlignment="1">
      <alignment horizontal="centerContinuous" vertical="center"/>
    </xf>
    <xf numFmtId="0" fontId="234" fillId="6" borderId="81" xfId="66" applyFont="1" applyFill="1" applyBorder="1" applyAlignment="1">
      <alignment vertical="center" wrapText="1"/>
    </xf>
    <xf numFmtId="0" fontId="139" fillId="0" borderId="0" xfId="66" applyFont="1" applyBorder="1" applyAlignment="1">
      <alignment wrapText="1"/>
    </xf>
    <xf numFmtId="0" fontId="228" fillId="0" borderId="62" xfId="66" quotePrefix="1" applyFont="1" applyBorder="1" applyAlignment="1">
      <alignment wrapText="1"/>
    </xf>
    <xf numFmtId="0" fontId="228" fillId="4" borderId="56" xfId="66" applyFont="1" applyFill="1" applyBorder="1" applyAlignment="1">
      <alignment horizontal="left" vertical="center" wrapText="1"/>
    </xf>
    <xf numFmtId="0" fontId="236" fillId="4" borderId="15" xfId="66" applyFont="1" applyFill="1" applyBorder="1" applyAlignment="1">
      <alignment horizontal="left" vertical="center" wrapText="1"/>
    </xf>
    <xf numFmtId="0" fontId="228" fillId="6" borderId="56" xfId="66" applyFont="1" applyFill="1" applyBorder="1" applyAlignment="1">
      <alignment horizontal="left" vertical="center" wrapText="1"/>
    </xf>
    <xf numFmtId="0" fontId="139" fillId="6" borderId="56" xfId="66" applyFont="1" applyFill="1" applyBorder="1" applyAlignment="1">
      <alignment vertical="center" wrapText="1"/>
    </xf>
    <xf numFmtId="0" fontId="139" fillId="6" borderId="81" xfId="66" applyFont="1" applyFill="1" applyBorder="1" applyAlignment="1">
      <alignment vertical="center" wrapText="1"/>
    </xf>
    <xf numFmtId="180" fontId="139" fillId="0" borderId="0" xfId="66" applyNumberFormat="1" applyFont="1" applyBorder="1" applyAlignment="1">
      <alignment wrapText="1"/>
    </xf>
    <xf numFmtId="0" fontId="228" fillId="34" borderId="56" xfId="66" applyFont="1" applyFill="1" applyBorder="1" applyAlignment="1">
      <alignment horizontal="left" vertical="center" wrapText="1"/>
    </xf>
    <xf numFmtId="0" fontId="139" fillId="34" borderId="56" xfId="66" applyFont="1" applyFill="1" applyBorder="1" applyAlignment="1">
      <alignment vertical="center" wrapText="1"/>
    </xf>
    <xf numFmtId="0" fontId="139" fillId="6" borderId="56" xfId="66" applyFont="1" applyFill="1" applyBorder="1" applyAlignment="1">
      <alignment wrapText="1"/>
    </xf>
    <xf numFmtId="0" fontId="139" fillId="6" borderId="81" xfId="66" applyFont="1" applyFill="1" applyBorder="1" applyAlignment="1">
      <alignment wrapText="1"/>
    </xf>
    <xf numFmtId="0" fontId="228" fillId="34" borderId="56" xfId="66" applyFont="1" applyFill="1" applyBorder="1" applyAlignment="1">
      <alignment horizontal="center" vertical="center" wrapText="1"/>
    </xf>
    <xf numFmtId="0" fontId="228" fillId="6" borderId="56" xfId="66" applyFont="1" applyFill="1" applyBorder="1" applyAlignment="1">
      <alignment horizontal="center" vertical="center" wrapText="1"/>
    </xf>
    <xf numFmtId="0" fontId="228" fillId="34" borderId="56" xfId="66" applyFont="1" applyFill="1" applyBorder="1" applyAlignment="1">
      <alignment wrapText="1"/>
    </xf>
    <xf numFmtId="0" fontId="228" fillId="0" borderId="61" xfId="66" quotePrefix="1" applyFont="1" applyBorder="1" applyAlignment="1">
      <alignment wrapText="1"/>
    </xf>
    <xf numFmtId="0" fontId="228" fillId="4" borderId="94" xfId="66" applyFont="1" applyFill="1" applyBorder="1" applyAlignment="1">
      <alignment horizontal="left" vertical="center" wrapText="1"/>
    </xf>
    <xf numFmtId="0" fontId="228" fillId="34" borderId="94" xfId="66" applyFont="1" applyFill="1" applyBorder="1" applyAlignment="1">
      <alignment horizontal="center" vertical="center" wrapText="1"/>
    </xf>
    <xf numFmtId="0" fontId="228" fillId="34" borderId="94" xfId="66" applyFont="1" applyFill="1" applyBorder="1" applyAlignment="1">
      <alignment wrapText="1"/>
    </xf>
    <xf numFmtId="0" fontId="228" fillId="6" borderId="94" xfId="66" applyFont="1" applyFill="1" applyBorder="1" applyAlignment="1">
      <alignment wrapText="1"/>
    </xf>
    <xf numFmtId="0" fontId="227" fillId="36" borderId="94" xfId="66" applyFont="1" applyFill="1" applyBorder="1" applyAlignment="1">
      <alignment horizontal="centerContinuous" vertical="center"/>
    </xf>
    <xf numFmtId="0" fontId="139" fillId="6" borderId="94" xfId="66" applyFont="1" applyFill="1" applyBorder="1" applyAlignment="1">
      <alignment vertical="center" wrapText="1"/>
    </xf>
    <xf numFmtId="0" fontId="139" fillId="6" borderId="94" xfId="66" applyFont="1" applyFill="1" applyBorder="1" applyAlignment="1">
      <alignment wrapText="1"/>
    </xf>
    <xf numFmtId="0" fontId="139" fillId="6" borderId="86" xfId="66" applyFont="1" applyFill="1" applyBorder="1" applyAlignment="1">
      <alignment wrapText="1"/>
    </xf>
    <xf numFmtId="0" fontId="139" fillId="0" borderId="0" xfId="66" applyFont="1" applyFill="1" applyAlignment="1">
      <alignment wrapText="1"/>
    </xf>
    <xf numFmtId="0" fontId="237" fillId="0" borderId="0" xfId="66" applyFont="1" applyFill="1" applyBorder="1" applyAlignment="1">
      <alignment horizontal="left" vertical="center" wrapText="1"/>
    </xf>
    <xf numFmtId="0" fontId="139" fillId="0" borderId="0" xfId="66" applyFont="1" applyFill="1" applyBorder="1" applyAlignment="1">
      <alignment wrapText="1"/>
    </xf>
    <xf numFmtId="0" fontId="238" fillId="0" borderId="0" xfId="66" applyFont="1" applyFill="1" applyBorder="1" applyAlignment="1">
      <alignment horizontal="left" vertical="center" wrapText="1"/>
    </xf>
    <xf numFmtId="0" fontId="9" fillId="51" borderId="65" xfId="0" applyFont="1" applyFill="1" applyBorder="1"/>
    <xf numFmtId="0" fontId="86" fillId="0" borderId="0" xfId="66" applyFont="1" applyAlignment="1">
      <alignment horizontal="center"/>
    </xf>
    <xf numFmtId="0" fontId="86" fillId="0" borderId="0" xfId="0" applyFont="1" applyAlignment="1">
      <alignment horizontal="center"/>
    </xf>
    <xf numFmtId="0" fontId="85" fillId="0" borderId="0" xfId="66" applyFont="1" applyBorder="1" applyAlignment="1">
      <alignment horizontal="center" vertical="center"/>
    </xf>
    <xf numFmtId="0" fontId="227" fillId="4" borderId="114" xfId="66" applyFont="1" applyFill="1" applyBorder="1" applyAlignment="1">
      <alignment vertical="center" wrapText="1"/>
    </xf>
    <xf numFmtId="0" fontId="228" fillId="36" borderId="56" xfId="66" applyFont="1" applyFill="1" applyBorder="1" applyAlignment="1">
      <alignment wrapText="1"/>
    </xf>
    <xf numFmtId="0" fontId="239" fillId="34" borderId="56" xfId="658" applyFont="1" applyFill="1" applyBorder="1" applyAlignment="1">
      <alignment vertical="center" wrapText="1"/>
    </xf>
    <xf numFmtId="0" fontId="22" fillId="34" borderId="56" xfId="0" applyFont="1" applyFill="1" applyBorder="1"/>
    <xf numFmtId="0" fontId="22" fillId="6" borderId="56" xfId="0" applyFont="1" applyFill="1" applyBorder="1"/>
    <xf numFmtId="0" fontId="19" fillId="0" borderId="16" xfId="19" applyBorder="1" applyAlignment="1" applyProtection="1">
      <alignment horizontal="left"/>
    </xf>
    <xf numFmtId="0" fontId="139" fillId="0" borderId="0" xfId="66" applyFont="1" applyFill="1" applyAlignment="1">
      <alignment horizontal="center" vertical="center"/>
    </xf>
    <xf numFmtId="0" fontId="158" fillId="0" borderId="0" xfId="66" applyFont="1" applyAlignment="1">
      <alignment horizontal="center"/>
    </xf>
    <xf numFmtId="0" fontId="158" fillId="0" borderId="0" xfId="66" applyFont="1"/>
    <xf numFmtId="0" fontId="139" fillId="0" borderId="0" xfId="66" applyFont="1" applyFill="1" applyAlignment="1">
      <alignment vertical="center"/>
    </xf>
    <xf numFmtId="0" fontId="185" fillId="0" borderId="0" xfId="66" applyFont="1" applyAlignment="1">
      <alignment horizontal="center" vertical="center"/>
    </xf>
    <xf numFmtId="0" fontId="185" fillId="0" borderId="0" xfId="66" applyFont="1" applyAlignment="1">
      <alignment horizontal="center"/>
    </xf>
    <xf numFmtId="0" fontId="185" fillId="0" borderId="0" xfId="66" applyFont="1"/>
    <xf numFmtId="0" fontId="240" fillId="0" borderId="0" xfId="66" applyFont="1" applyAlignment="1">
      <alignment horizontal="left" vertical="top"/>
    </xf>
    <xf numFmtId="0" fontId="186" fillId="0" borderId="17" xfId="66" applyFont="1" applyFill="1" applyBorder="1" applyAlignment="1">
      <alignment horizontal="center" vertical="center"/>
    </xf>
    <xf numFmtId="0" fontId="186" fillId="0" borderId="21" xfId="66" applyFont="1" applyFill="1" applyBorder="1"/>
    <xf numFmtId="0" fontId="186" fillId="0" borderId="0" xfId="66" applyFont="1"/>
    <xf numFmtId="0" fontId="186" fillId="0" borderId="18" xfId="66" applyFont="1" applyFill="1" applyBorder="1" applyAlignment="1">
      <alignment horizontal="center" vertical="center"/>
    </xf>
    <xf numFmtId="0" fontId="186" fillId="0" borderId="0" xfId="66" applyFont="1" applyFill="1" applyBorder="1"/>
    <xf numFmtId="0" fontId="186" fillId="0" borderId="19" xfId="66" applyFont="1" applyFill="1" applyBorder="1" applyAlignment="1">
      <alignment horizontal="center" vertical="center"/>
    </xf>
    <xf numFmtId="0" fontId="186" fillId="0" borderId="50" xfId="66" applyFont="1" applyFill="1" applyBorder="1"/>
    <xf numFmtId="49" fontId="186" fillId="0" borderId="94" xfId="66" quotePrefix="1" applyNumberFormat="1" applyFont="1" applyFill="1" applyBorder="1" applyAlignment="1">
      <alignment horizontal="center" vertical="center"/>
    </xf>
    <xf numFmtId="49" fontId="186" fillId="0" borderId="74" xfId="66" quotePrefix="1" applyNumberFormat="1" applyFont="1" applyFill="1" applyBorder="1" applyAlignment="1">
      <alignment horizontal="center" vertical="center"/>
    </xf>
    <xf numFmtId="49" fontId="186" fillId="0" borderId="71" xfId="66" quotePrefix="1" applyNumberFormat="1" applyFont="1" applyFill="1" applyBorder="1" applyAlignment="1">
      <alignment horizontal="center" vertical="center"/>
    </xf>
    <xf numFmtId="49" fontId="186" fillId="0" borderId="94" xfId="66" applyNumberFormat="1" applyFont="1" applyFill="1" applyBorder="1" applyAlignment="1">
      <alignment horizontal="center" vertical="center"/>
    </xf>
    <xf numFmtId="49" fontId="186" fillId="0" borderId="86" xfId="66" applyNumberFormat="1" applyFont="1" applyFill="1" applyBorder="1" applyAlignment="1">
      <alignment horizontal="center" vertical="center"/>
    </xf>
    <xf numFmtId="0" fontId="186" fillId="0" borderId="18" xfId="66" quotePrefix="1" applyFont="1" applyFill="1" applyBorder="1" applyAlignment="1">
      <alignment horizontal="center" vertical="center"/>
    </xf>
    <xf numFmtId="0" fontId="187" fillId="0" borderId="13" xfId="66" applyFont="1" applyFill="1" applyBorder="1"/>
    <xf numFmtId="49" fontId="187" fillId="34" borderId="12" xfId="66" applyNumberFormat="1" applyFont="1" applyFill="1" applyBorder="1" applyAlignment="1">
      <alignment horizontal="center"/>
    </xf>
    <xf numFmtId="49" fontId="186" fillId="33" borderId="12" xfId="66" applyNumberFormat="1" applyFont="1" applyFill="1" applyBorder="1" applyAlignment="1">
      <alignment horizontal="center" vertical="center"/>
    </xf>
    <xf numFmtId="49" fontId="186" fillId="33" borderId="36" xfId="66" applyNumberFormat="1" applyFont="1" applyFill="1" applyBorder="1" applyAlignment="1">
      <alignment horizontal="center" vertical="center"/>
    </xf>
    <xf numFmtId="0" fontId="186" fillId="0" borderId="0" xfId="66" applyFont="1" applyBorder="1"/>
    <xf numFmtId="49" fontId="186" fillId="42" borderId="18" xfId="66" applyNumberFormat="1" applyFont="1" applyFill="1" applyBorder="1" applyAlignment="1">
      <alignment horizontal="center" vertical="center"/>
    </xf>
    <xf numFmtId="0" fontId="187" fillId="42" borderId="66" xfId="66" applyFont="1" applyFill="1" applyBorder="1"/>
    <xf numFmtId="1" fontId="186" fillId="33" borderId="12" xfId="66" applyNumberFormat="1" applyFont="1" applyFill="1" applyBorder="1" applyAlignment="1">
      <alignment horizontal="center" vertical="center"/>
    </xf>
    <xf numFmtId="0" fontId="186" fillId="34" borderId="85" xfId="66" applyFont="1" applyFill="1" applyBorder="1" applyAlignment="1">
      <alignment vertical="center"/>
    </xf>
    <xf numFmtId="0" fontId="186" fillId="42" borderId="40" xfId="659" applyFont="1" applyFill="1" applyBorder="1" applyAlignment="1">
      <alignment horizontal="left" vertical="center"/>
    </xf>
    <xf numFmtId="0" fontId="186" fillId="6" borderId="42" xfId="66" applyFont="1" applyFill="1" applyBorder="1" applyAlignment="1">
      <alignment horizontal="center" vertical="center"/>
    </xf>
    <xf numFmtId="0" fontId="186" fillId="6" borderId="58" xfId="66" applyFont="1" applyFill="1" applyBorder="1" applyAlignment="1">
      <alignment horizontal="center" vertical="center"/>
    </xf>
    <xf numFmtId="49" fontId="186" fillId="34" borderId="12" xfId="66" applyNumberFormat="1" applyFont="1" applyFill="1" applyBorder="1" applyAlignment="1">
      <alignment horizontal="center" vertical="center"/>
    </xf>
    <xf numFmtId="49" fontId="186" fillId="34" borderId="36" xfId="66" applyNumberFormat="1" applyFont="1" applyFill="1" applyBorder="1" applyAlignment="1">
      <alignment horizontal="center" vertical="center"/>
    </xf>
    <xf numFmtId="0" fontId="186" fillId="42" borderId="13" xfId="659" applyFont="1" applyFill="1" applyBorder="1" applyAlignment="1">
      <alignment vertical="center"/>
    </xf>
    <xf numFmtId="0" fontId="186" fillId="6" borderId="9" xfId="66" applyFont="1" applyFill="1" applyBorder="1" applyAlignment="1">
      <alignment horizontal="center" vertical="center"/>
    </xf>
    <xf numFmtId="0" fontId="186" fillId="6" borderId="15" xfId="66" applyFont="1" applyFill="1" applyBorder="1" applyAlignment="1">
      <alignment horizontal="center" vertical="center"/>
    </xf>
    <xf numFmtId="0" fontId="187" fillId="0" borderId="0" xfId="66" applyFont="1" applyFill="1" applyBorder="1" applyAlignment="1">
      <alignment horizontal="left" vertical="center" indent="1"/>
    </xf>
    <xf numFmtId="0" fontId="186" fillId="6" borderId="0" xfId="66" applyFont="1" applyFill="1" applyBorder="1" applyAlignment="1">
      <alignment horizontal="center" vertical="center"/>
    </xf>
    <xf numFmtId="0" fontId="187" fillId="34" borderId="12" xfId="66" applyFont="1" applyFill="1" applyBorder="1" applyAlignment="1">
      <alignment vertical="center"/>
    </xf>
    <xf numFmtId="0" fontId="186" fillId="6" borderId="12" xfId="66" applyFont="1" applyFill="1" applyBorder="1" applyAlignment="1">
      <alignment vertical="center"/>
    </xf>
    <xf numFmtId="0" fontId="186" fillId="0" borderId="0" xfId="66" applyFont="1" applyFill="1" applyBorder="1" applyAlignment="1">
      <alignment horizontal="left" vertical="center" indent="2"/>
    </xf>
    <xf numFmtId="0" fontId="186" fillId="34" borderId="15" xfId="66" applyFont="1" applyFill="1" applyBorder="1" applyAlignment="1">
      <alignment horizontal="center" vertical="center"/>
    </xf>
    <xf numFmtId="0" fontId="186" fillId="34" borderId="12" xfId="66" applyFont="1" applyFill="1" applyBorder="1" applyAlignment="1">
      <alignment vertical="center"/>
    </xf>
    <xf numFmtId="0" fontId="186" fillId="0" borderId="0" xfId="66" applyFont="1" applyFill="1" applyBorder="1" applyAlignment="1">
      <alignment vertical="center"/>
    </xf>
    <xf numFmtId="0" fontId="186" fillId="34" borderId="9" xfId="66" applyFont="1" applyFill="1" applyBorder="1" applyAlignment="1">
      <alignment horizontal="center" vertical="center"/>
    </xf>
    <xf numFmtId="0" fontId="186" fillId="34" borderId="12" xfId="66" applyFont="1" applyFill="1" applyBorder="1" applyAlignment="1">
      <alignment horizontal="center" vertical="center"/>
    </xf>
    <xf numFmtId="0" fontId="186" fillId="34" borderId="85" xfId="66" applyFont="1" applyFill="1" applyBorder="1" applyAlignment="1">
      <alignment horizontal="center" vertical="center"/>
    </xf>
    <xf numFmtId="0" fontId="186" fillId="6" borderId="15" xfId="66" applyFont="1" applyFill="1" applyBorder="1" applyAlignment="1">
      <alignment horizontal="center"/>
    </xf>
    <xf numFmtId="0" fontId="187" fillId="42" borderId="0" xfId="66" applyFont="1" applyFill="1" applyBorder="1"/>
    <xf numFmtId="0" fontId="186" fillId="33" borderId="12" xfId="66" applyFont="1" applyFill="1" applyBorder="1" applyAlignment="1">
      <alignment vertical="center"/>
    </xf>
    <xf numFmtId="0" fontId="186" fillId="42" borderId="0" xfId="66" applyFont="1" applyFill="1" applyBorder="1" applyAlignment="1">
      <alignment vertical="center"/>
    </xf>
    <xf numFmtId="0" fontId="186" fillId="34" borderId="15" xfId="66" applyFont="1" applyFill="1" applyBorder="1" applyAlignment="1">
      <alignment horizontal="center"/>
    </xf>
    <xf numFmtId="0" fontId="186" fillId="0" borderId="0" xfId="66" applyFont="1" applyFill="1" applyBorder="1" applyAlignment="1">
      <alignment vertical="center" wrapText="1"/>
    </xf>
    <xf numFmtId="2" fontId="187" fillId="34" borderId="12" xfId="66" applyNumberFormat="1" applyFont="1" applyFill="1" applyBorder="1" applyAlignment="1">
      <alignment horizontal="center" vertical="center"/>
    </xf>
    <xf numFmtId="0" fontId="190" fillId="0" borderId="0" xfId="66" applyFont="1" applyFill="1" applyBorder="1" applyAlignment="1">
      <alignment horizontal="left" vertical="center" indent="3"/>
    </xf>
    <xf numFmtId="16" fontId="186" fillId="0" borderId="0" xfId="66" applyNumberFormat="1" applyFont="1" applyFill="1" applyBorder="1" applyAlignment="1">
      <alignment vertical="center"/>
    </xf>
    <xf numFmtId="0" fontId="186" fillId="34" borderId="85" xfId="66" applyFont="1" applyFill="1" applyBorder="1"/>
    <xf numFmtId="0" fontId="186" fillId="34" borderId="0" xfId="66" applyFont="1" applyFill="1" applyBorder="1" applyAlignment="1">
      <alignment horizontal="left" vertical="center" indent="1"/>
    </xf>
    <xf numFmtId="0" fontId="191" fillId="34" borderId="9" xfId="66" applyFont="1" applyFill="1" applyBorder="1" applyAlignment="1">
      <alignment horizontal="center" vertical="center"/>
    </xf>
    <xf numFmtId="0" fontId="191" fillId="34" borderId="15" xfId="66" applyFont="1" applyFill="1" applyBorder="1" applyAlignment="1">
      <alignment horizontal="center"/>
    </xf>
    <xf numFmtId="0" fontId="191" fillId="34" borderId="15" xfId="66" applyFont="1" applyFill="1" applyBorder="1" applyAlignment="1">
      <alignment horizontal="center" vertical="center"/>
    </xf>
    <xf numFmtId="0" fontId="191" fillId="6" borderId="12" xfId="66" applyFont="1" applyFill="1" applyBorder="1" applyAlignment="1">
      <alignment vertical="center"/>
    </xf>
    <xf numFmtId="0" fontId="190" fillId="0" borderId="0" xfId="66" applyFont="1" applyFill="1" applyBorder="1" applyAlignment="1">
      <alignment horizontal="left" vertical="center" indent="1"/>
    </xf>
    <xf numFmtId="0" fontId="186" fillId="0" borderId="19" xfId="66" quotePrefix="1" applyFont="1" applyFill="1" applyBorder="1" applyAlignment="1">
      <alignment horizontal="center" vertical="center"/>
    </xf>
    <xf numFmtId="0" fontId="186" fillId="34" borderId="50" xfId="66" applyFont="1" applyFill="1" applyBorder="1" applyAlignment="1">
      <alignment horizontal="left" vertical="center" indent="1"/>
    </xf>
    <xf numFmtId="0" fontId="186" fillId="34" borderId="70" xfId="66" applyFont="1" applyFill="1" applyBorder="1" applyAlignment="1">
      <alignment horizontal="center" vertical="center"/>
    </xf>
    <xf numFmtId="0" fontId="186" fillId="34" borderId="71" xfId="66" applyFont="1" applyFill="1" applyBorder="1" applyAlignment="1">
      <alignment horizontal="center"/>
    </xf>
    <xf numFmtId="0" fontId="186" fillId="34" borderId="74" xfId="66" applyFont="1" applyFill="1" applyBorder="1" applyAlignment="1">
      <alignment horizontal="center" vertical="center"/>
    </xf>
    <xf numFmtId="0" fontId="187" fillId="34" borderId="74" xfId="66" applyFont="1" applyFill="1" applyBorder="1" applyAlignment="1">
      <alignment vertical="center"/>
    </xf>
    <xf numFmtId="0" fontId="186" fillId="34" borderId="74" xfId="66" applyFont="1" applyFill="1" applyBorder="1" applyAlignment="1">
      <alignment vertical="center"/>
    </xf>
    <xf numFmtId="0" fontId="186" fillId="34" borderId="75" xfId="66" applyFont="1" applyFill="1" applyBorder="1" applyAlignment="1">
      <alignment vertical="center"/>
    </xf>
    <xf numFmtId="0" fontId="185" fillId="0" borderId="0" xfId="66" applyFont="1" applyFill="1" applyAlignment="1">
      <alignment horizontal="center" vertical="center"/>
    </xf>
    <xf numFmtId="0" fontId="185" fillId="0" borderId="0" xfId="66" applyFont="1" applyFill="1"/>
    <xf numFmtId="0" fontId="185" fillId="0" borderId="0" xfId="66" applyFont="1" applyFill="1" applyAlignment="1">
      <alignment horizontal="center"/>
    </xf>
    <xf numFmtId="0" fontId="139" fillId="0" borderId="0" xfId="66" applyFont="1" applyFill="1"/>
    <xf numFmtId="0" fontId="139" fillId="0" borderId="0" xfId="66" applyFont="1" applyFill="1" applyAlignment="1">
      <alignment horizontal="center"/>
    </xf>
    <xf numFmtId="0" fontId="139" fillId="0" borderId="0" xfId="66" applyFont="1" applyAlignment="1">
      <alignment horizontal="center" vertical="center"/>
    </xf>
    <xf numFmtId="0" fontId="139" fillId="0" borderId="0" xfId="66" applyFont="1" applyAlignment="1">
      <alignment horizontal="center"/>
    </xf>
    <xf numFmtId="0" fontId="187" fillId="50" borderId="74" xfId="66" applyFont="1" applyFill="1" applyBorder="1" applyAlignment="1">
      <alignment vertical="center"/>
    </xf>
    <xf numFmtId="0" fontId="86" fillId="0" borderId="0" xfId="660" applyFont="1"/>
    <xf numFmtId="0" fontId="86" fillId="0" borderId="0" xfId="660" applyFont="1" applyAlignment="1">
      <alignment horizontal="center"/>
    </xf>
    <xf numFmtId="0" fontId="192" fillId="0" borderId="0" xfId="660" applyFont="1" applyAlignment="1">
      <alignment vertical="center"/>
    </xf>
    <xf numFmtId="0" fontId="193" fillId="0" borderId="0" xfId="660" applyFont="1" applyAlignment="1">
      <alignment horizontal="left" vertical="center"/>
    </xf>
    <xf numFmtId="0" fontId="193" fillId="0" borderId="0" xfId="660" applyFont="1" applyAlignment="1">
      <alignment vertical="center"/>
    </xf>
    <xf numFmtId="0" fontId="193" fillId="0" borderId="0" xfId="660" applyFont="1" applyAlignment="1">
      <alignment horizontal="center" vertical="center"/>
    </xf>
    <xf numFmtId="0" fontId="194" fillId="0" borderId="0" xfId="660" applyFont="1" applyAlignment="1">
      <alignment horizontal="center" vertical="center"/>
    </xf>
    <xf numFmtId="0" fontId="192" fillId="0" borderId="0" xfId="660" applyFont="1" applyAlignment="1">
      <alignment horizontal="center" vertical="center"/>
    </xf>
    <xf numFmtId="0" fontId="195" fillId="0" borderId="0" xfId="660" applyFont="1" applyAlignment="1">
      <alignment horizontal="center"/>
    </xf>
    <xf numFmtId="0" fontId="195" fillId="0" borderId="0" xfId="660" applyFont="1"/>
    <xf numFmtId="0" fontId="196" fillId="0" borderId="0" xfId="660" applyFont="1"/>
    <xf numFmtId="0" fontId="197" fillId="0" borderId="0" xfId="660" applyFont="1" applyAlignment="1">
      <alignment horizontal="left" vertical="center"/>
    </xf>
    <xf numFmtId="0" fontId="86" fillId="0" borderId="17" xfId="660" applyFont="1" applyBorder="1"/>
    <xf numFmtId="0" fontId="85" fillId="0" borderId="17" xfId="660" applyFont="1" applyBorder="1" applyAlignment="1">
      <alignment horizontal="left" vertical="center"/>
    </xf>
    <xf numFmtId="0" fontId="86" fillId="0" borderId="18" xfId="660" applyFont="1" applyBorder="1"/>
    <xf numFmtId="0" fontId="85" fillId="0" borderId="18" xfId="660" applyFont="1" applyBorder="1" applyAlignment="1">
      <alignment horizontal="left" vertical="center"/>
    </xf>
    <xf numFmtId="0" fontId="85" fillId="0" borderId="88" xfId="660" applyFont="1" applyFill="1" applyBorder="1" applyAlignment="1">
      <alignment horizontal="center" vertical="center" wrapText="1"/>
    </xf>
    <xf numFmtId="0" fontId="85" fillId="0" borderId="71" xfId="660" applyFont="1" applyFill="1" applyBorder="1" applyAlignment="1">
      <alignment horizontal="center" vertical="center"/>
    </xf>
    <xf numFmtId="0" fontId="85" fillId="0" borderId="74" xfId="660" applyFont="1" applyFill="1" applyBorder="1" applyAlignment="1">
      <alignment horizontal="center" vertical="center"/>
    </xf>
    <xf numFmtId="0" fontId="86" fillId="0" borderId="75" xfId="660" applyFont="1" applyFill="1" applyBorder="1" applyAlignment="1">
      <alignment horizontal="center" vertical="center"/>
    </xf>
    <xf numFmtId="0" fontId="85" fillId="0" borderId="19" xfId="660" applyFont="1" applyBorder="1" applyAlignment="1">
      <alignment horizontal="left" vertical="center"/>
    </xf>
    <xf numFmtId="0" fontId="85" fillId="0" borderId="15" xfId="660" quotePrefix="1" applyFont="1" applyFill="1" applyBorder="1" applyAlignment="1">
      <alignment horizontal="center"/>
    </xf>
    <xf numFmtId="0" fontId="85" fillId="0" borderId="12" xfId="660" quotePrefix="1" applyFont="1" applyFill="1" applyBorder="1" applyAlignment="1">
      <alignment horizontal="center"/>
    </xf>
    <xf numFmtId="0" fontId="85" fillId="0" borderId="12" xfId="660" applyFont="1" applyFill="1" applyBorder="1" applyAlignment="1">
      <alignment horizontal="center"/>
    </xf>
    <xf numFmtId="49" fontId="86" fillId="0" borderId="9" xfId="660" applyNumberFormat="1" applyFont="1" applyFill="1" applyBorder="1" applyAlignment="1">
      <alignment horizontal="center"/>
    </xf>
    <xf numFmtId="49" fontId="85" fillId="0" borderId="9" xfId="660" quotePrefix="1" applyNumberFormat="1" applyFont="1" applyFill="1" applyBorder="1" applyAlignment="1">
      <alignment horizontal="center"/>
    </xf>
    <xf numFmtId="49" fontId="85" fillId="0" borderId="85" xfId="660" quotePrefix="1" applyNumberFormat="1" applyFont="1" applyFill="1" applyBorder="1" applyAlignment="1">
      <alignment horizontal="center"/>
    </xf>
    <xf numFmtId="0" fontId="86" fillId="0" borderId="161" xfId="660" quotePrefix="1" applyFont="1" applyBorder="1" applyAlignment="1">
      <alignment horizontal="center"/>
    </xf>
    <xf numFmtId="0" fontId="86" fillId="4" borderId="15" xfId="660" applyFont="1" applyFill="1" applyBorder="1" applyAlignment="1">
      <alignment horizontal="left" vertical="center" wrapText="1" indent="3"/>
    </xf>
    <xf numFmtId="0" fontId="86" fillId="34" borderId="57" xfId="659" applyFont="1" applyFill="1" applyBorder="1" applyAlignment="1">
      <alignment horizontal="center" vertical="center"/>
    </xf>
    <xf numFmtId="49" fontId="85" fillId="34" borderId="57" xfId="659" applyNumberFormat="1" applyFont="1" applyFill="1" applyBorder="1" applyAlignment="1">
      <alignment horizontal="center"/>
    </xf>
    <xf numFmtId="0" fontId="86" fillId="33" borderId="57" xfId="659" applyNumberFormat="1" applyFont="1" applyFill="1" applyBorder="1" applyAlignment="1">
      <alignment horizontal="center" vertical="center"/>
    </xf>
    <xf numFmtId="0" fontId="86" fillId="33" borderId="106" xfId="659" applyNumberFormat="1" applyFont="1" applyFill="1" applyBorder="1" applyAlignment="1">
      <alignment horizontal="center" vertical="center"/>
    </xf>
    <xf numFmtId="0" fontId="86" fillId="0" borderId="100" xfId="660" quotePrefix="1" applyFont="1" applyBorder="1" applyAlignment="1">
      <alignment horizontal="center"/>
    </xf>
    <xf numFmtId="0" fontId="86" fillId="4" borderId="56" xfId="660" applyFont="1" applyFill="1" applyBorder="1" applyAlignment="1">
      <alignment horizontal="left" vertical="center" wrapText="1" indent="3"/>
    </xf>
    <xf numFmtId="0" fontId="86" fillId="33" borderId="12" xfId="659" applyFont="1" applyFill="1" applyBorder="1" applyAlignment="1">
      <alignment horizontal="center" vertical="center"/>
    </xf>
    <xf numFmtId="0" fontId="86" fillId="6" borderId="12" xfId="659" applyFont="1" applyFill="1" applyBorder="1" applyAlignment="1">
      <alignment horizontal="center" vertical="center"/>
    </xf>
    <xf numFmtId="0" fontId="86" fillId="6" borderId="12" xfId="659" applyFont="1" applyFill="1" applyBorder="1" applyAlignment="1">
      <alignment vertical="center"/>
    </xf>
    <xf numFmtId="2" fontId="85" fillId="34" borderId="12" xfId="659" applyNumberFormat="1" applyFont="1" applyFill="1" applyBorder="1" applyAlignment="1">
      <alignment horizontal="center" vertical="center"/>
    </xf>
    <xf numFmtId="0" fontId="86" fillId="33" borderId="12" xfId="659" applyNumberFormat="1" applyFont="1" applyFill="1" applyBorder="1" applyAlignment="1">
      <alignment horizontal="center" vertical="center"/>
    </xf>
    <xf numFmtId="0" fontId="86" fillId="34" borderId="85" xfId="659" applyFont="1" applyFill="1" applyBorder="1" applyAlignment="1">
      <alignment vertical="center"/>
    </xf>
    <xf numFmtId="0" fontId="86" fillId="0" borderId="43" xfId="660" quotePrefix="1" applyFont="1" applyBorder="1" applyAlignment="1">
      <alignment horizontal="center"/>
    </xf>
    <xf numFmtId="0" fontId="86" fillId="34" borderId="12" xfId="659" applyFont="1" applyFill="1" applyBorder="1" applyAlignment="1">
      <alignment horizontal="center" vertical="center"/>
    </xf>
    <xf numFmtId="0" fontId="86" fillId="34" borderId="12" xfId="659" applyFont="1" applyFill="1" applyBorder="1" applyAlignment="1">
      <alignment vertical="center"/>
    </xf>
    <xf numFmtId="0" fontId="86" fillId="0" borderId="97" xfId="660" quotePrefix="1" applyFont="1" applyBorder="1" applyAlignment="1">
      <alignment horizontal="center"/>
    </xf>
    <xf numFmtId="0" fontId="86" fillId="4" borderId="7" xfId="660" applyFont="1" applyFill="1" applyBorder="1" applyAlignment="1">
      <alignment horizontal="left" vertical="center" wrapText="1" indent="3"/>
    </xf>
    <xf numFmtId="0" fontId="86" fillId="0" borderId="18" xfId="660" quotePrefix="1" applyFont="1" applyBorder="1" applyAlignment="1">
      <alignment horizontal="center"/>
    </xf>
    <xf numFmtId="0" fontId="86" fillId="33" borderId="12" xfId="659" applyFont="1" applyFill="1" applyBorder="1" applyAlignment="1">
      <alignment vertical="center"/>
    </xf>
    <xf numFmtId="0" fontId="85" fillId="34" borderId="12" xfId="659" applyFont="1" applyFill="1" applyBorder="1" applyAlignment="1">
      <alignment vertical="center"/>
    </xf>
    <xf numFmtId="0" fontId="86" fillId="0" borderId="18" xfId="660" applyFont="1" applyBorder="1" applyAlignment="1">
      <alignment horizontal="center"/>
    </xf>
    <xf numFmtId="0" fontId="198" fillId="34" borderId="9" xfId="66" applyFont="1" applyFill="1" applyBorder="1" applyAlignment="1">
      <alignment horizontal="center" vertical="center"/>
    </xf>
    <xf numFmtId="0" fontId="198" fillId="34" borderId="15" xfId="66" applyFont="1" applyFill="1" applyBorder="1" applyAlignment="1">
      <alignment horizontal="center"/>
    </xf>
    <xf numFmtId="0" fontId="198" fillId="34" borderId="15" xfId="66" applyFont="1" applyFill="1" applyBorder="1" applyAlignment="1">
      <alignment horizontal="center" vertical="center"/>
    </xf>
    <xf numFmtId="0" fontId="198" fillId="34" borderId="12" xfId="66" applyFont="1" applyFill="1" applyBorder="1" applyAlignment="1">
      <alignment horizontal="center" vertical="center"/>
    </xf>
    <xf numFmtId="2" fontId="85" fillId="34" borderId="12" xfId="66" applyNumberFormat="1" applyFont="1" applyFill="1" applyBorder="1" applyAlignment="1">
      <alignment horizontal="center" vertical="center"/>
    </xf>
    <xf numFmtId="0" fontId="198" fillId="6" borderId="12" xfId="66" applyFont="1" applyFill="1" applyBorder="1" applyAlignment="1">
      <alignment vertical="center"/>
    </xf>
    <xf numFmtId="0" fontId="86" fillId="34" borderId="85" xfId="66" applyFont="1" applyFill="1" applyBorder="1"/>
    <xf numFmtId="0" fontId="86" fillId="0" borderId="19" xfId="660" applyFont="1" applyBorder="1" applyAlignment="1">
      <alignment horizontal="center"/>
    </xf>
    <xf numFmtId="0" fontId="198" fillId="34" borderId="70" xfId="66" applyFont="1" applyFill="1" applyBorder="1" applyAlignment="1">
      <alignment horizontal="center" vertical="center"/>
    </xf>
    <xf numFmtId="0" fontId="198" fillId="34" borderId="71" xfId="66" applyFont="1" applyFill="1" applyBorder="1" applyAlignment="1">
      <alignment horizontal="center"/>
    </xf>
    <xf numFmtId="0" fontId="198" fillId="34" borderId="71" xfId="66" applyFont="1" applyFill="1" applyBorder="1" applyAlignment="1">
      <alignment horizontal="center" vertical="center"/>
    </xf>
    <xf numFmtId="0" fontId="198" fillId="34" borderId="74" xfId="66" applyFont="1" applyFill="1" applyBorder="1" applyAlignment="1">
      <alignment horizontal="center" vertical="center"/>
    </xf>
    <xf numFmtId="2" fontId="85" fillId="34" borderId="74" xfId="66" applyNumberFormat="1" applyFont="1" applyFill="1" applyBorder="1" applyAlignment="1">
      <alignment horizontal="center" vertical="center"/>
    </xf>
    <xf numFmtId="0" fontId="198" fillId="6" borderId="74" xfId="66" applyFont="1" applyFill="1" applyBorder="1" applyAlignment="1">
      <alignment vertical="center"/>
    </xf>
    <xf numFmtId="0" fontId="86" fillId="34" borderId="75" xfId="66" applyFont="1" applyFill="1" applyBorder="1"/>
    <xf numFmtId="0" fontId="139" fillId="0" borderId="0" xfId="660" applyFont="1"/>
    <xf numFmtId="0" fontId="199" fillId="0" borderId="0" xfId="660" applyFont="1"/>
    <xf numFmtId="0" fontId="139" fillId="0" borderId="0" xfId="660" applyFont="1" applyFill="1" applyAlignment="1">
      <alignment horizontal="center"/>
    </xf>
    <xf numFmtId="0" fontId="139" fillId="0" borderId="0" xfId="660" applyFont="1" applyFill="1"/>
    <xf numFmtId="0" fontId="139" fillId="0" borderId="0" xfId="660" applyFont="1" applyAlignment="1">
      <alignment horizontal="center"/>
    </xf>
    <xf numFmtId="0" fontId="185" fillId="0" borderId="0" xfId="661" applyFont="1"/>
    <xf numFmtId="0" fontId="185" fillId="0" borderId="0" xfId="661" applyFont="1" applyAlignment="1">
      <alignment horizontal="center"/>
    </xf>
    <xf numFmtId="0" fontId="195" fillId="0" borderId="0" xfId="661" applyFont="1"/>
    <xf numFmtId="0" fontId="241" fillId="0" borderId="0" xfId="661" applyFont="1" applyAlignment="1">
      <alignment vertical="center"/>
    </xf>
    <xf numFmtId="0" fontId="185" fillId="0" borderId="0" xfId="661" applyFont="1" applyAlignment="1">
      <alignment horizontal="left" vertical="top"/>
    </xf>
    <xf numFmtId="0" fontId="240" fillId="0" borderId="0" xfId="661" applyFont="1" applyAlignment="1">
      <alignment horizontal="left" vertical="center"/>
    </xf>
    <xf numFmtId="0" fontId="185" fillId="0" borderId="20" xfId="661" applyFont="1" applyFill="1" applyBorder="1"/>
    <xf numFmtId="0" fontId="185" fillId="0" borderId="16" xfId="661" applyFont="1" applyFill="1" applyBorder="1"/>
    <xf numFmtId="0" fontId="86" fillId="0" borderId="59" xfId="661" applyFont="1" applyFill="1" applyBorder="1" applyAlignment="1">
      <alignment horizontal="center" vertical="center" wrapText="1"/>
    </xf>
    <xf numFmtId="0" fontId="86" fillId="0" borderId="77" xfId="661" applyFont="1" applyFill="1" applyBorder="1" applyAlignment="1">
      <alignment horizontal="center" vertical="center" wrapText="1"/>
    </xf>
    <xf numFmtId="0" fontId="86" fillId="0" borderId="78" xfId="661" applyFont="1" applyFill="1" applyBorder="1" applyAlignment="1">
      <alignment horizontal="center" vertical="center" wrapText="1"/>
    </xf>
    <xf numFmtId="0" fontId="185" fillId="0" borderId="43" xfId="661" applyFont="1" applyFill="1" applyBorder="1"/>
    <xf numFmtId="0" fontId="185" fillId="0" borderId="36" xfId="661" applyFont="1" applyFill="1" applyBorder="1"/>
    <xf numFmtId="49" fontId="242" fillId="0" borderId="22" xfId="661" applyNumberFormat="1" applyFont="1" applyFill="1" applyBorder="1" applyAlignment="1">
      <alignment horizontal="center"/>
    </xf>
    <xf numFmtId="49" fontId="242" fillId="0" borderId="76" xfId="661" applyNumberFormat="1" applyFont="1" applyFill="1" applyBorder="1" applyAlignment="1">
      <alignment horizontal="center"/>
    </xf>
    <xf numFmtId="49" fontId="242" fillId="0" borderId="60" xfId="661" applyNumberFormat="1" applyFont="1" applyFill="1" applyBorder="1" applyAlignment="1">
      <alignment horizontal="center"/>
    </xf>
    <xf numFmtId="49" fontId="242" fillId="0" borderId="24" xfId="661" applyNumberFormat="1" applyFont="1" applyFill="1" applyBorder="1" applyAlignment="1">
      <alignment horizontal="center"/>
    </xf>
    <xf numFmtId="0" fontId="139" fillId="0" borderId="17" xfId="661" applyFont="1" applyBorder="1"/>
    <xf numFmtId="0" fontId="243" fillId="0" borderId="111" xfId="661" applyFont="1" applyFill="1" applyBorder="1"/>
    <xf numFmtId="0" fontId="185" fillId="36" borderId="113" xfId="661" applyFont="1" applyFill="1" applyBorder="1" applyAlignment="1">
      <alignment horizontal="center"/>
    </xf>
    <xf numFmtId="0" fontId="185" fillId="36" borderId="115" xfId="661" applyFont="1" applyFill="1" applyBorder="1"/>
    <xf numFmtId="0" fontId="139" fillId="0" borderId="18" xfId="661" applyFont="1" applyBorder="1"/>
    <xf numFmtId="0" fontId="86" fillId="0" borderId="18" xfId="661" applyFont="1" applyFill="1" applyBorder="1" applyAlignment="1"/>
    <xf numFmtId="0" fontId="185" fillId="6" borderId="100" xfId="661" applyFont="1" applyFill="1" applyBorder="1" applyAlignment="1">
      <alignment horizontal="center"/>
    </xf>
    <xf numFmtId="0" fontId="185" fillId="6" borderId="57" xfId="661" applyFont="1" applyFill="1" applyBorder="1"/>
    <xf numFmtId="0" fontId="185" fillId="36" borderId="57" xfId="661" applyFont="1" applyFill="1" applyBorder="1"/>
    <xf numFmtId="0" fontId="185" fillId="6" borderId="101" xfId="661" applyFont="1" applyFill="1" applyBorder="1"/>
    <xf numFmtId="0" fontId="185" fillId="6" borderId="43" xfId="661" applyFont="1" applyFill="1" applyBorder="1" applyAlignment="1">
      <alignment horizontal="center"/>
    </xf>
    <xf numFmtId="0" fontId="185" fillId="6" borderId="12" xfId="661" applyFont="1" applyFill="1" applyBorder="1"/>
    <xf numFmtId="0" fontId="185" fillId="36" borderId="12" xfId="661" applyFont="1" applyFill="1" applyBorder="1"/>
    <xf numFmtId="0" fontId="185" fillId="6" borderId="36" xfId="661" applyFont="1" applyFill="1" applyBorder="1"/>
    <xf numFmtId="0" fontId="86" fillId="0" borderId="97" xfId="661" applyFont="1" applyFill="1" applyBorder="1" applyAlignment="1"/>
    <xf numFmtId="0" fontId="185" fillId="36" borderId="105" xfId="661" applyFont="1" applyFill="1" applyBorder="1" applyAlignment="1">
      <alignment horizontal="center"/>
    </xf>
    <xf numFmtId="0" fontId="185" fillId="36" borderId="98" xfId="661" applyFont="1" applyFill="1" applyBorder="1"/>
    <xf numFmtId="0" fontId="86" fillId="0" borderId="161" xfId="661" applyFont="1" applyFill="1" applyBorder="1" applyAlignment="1"/>
    <xf numFmtId="0" fontId="185" fillId="6" borderId="62" xfId="661" applyFont="1" applyFill="1" applyBorder="1" applyAlignment="1">
      <alignment horizontal="center"/>
    </xf>
    <xf numFmtId="0" fontId="139" fillId="0" borderId="19" xfId="661" applyFont="1" applyBorder="1"/>
    <xf numFmtId="0" fontId="86" fillId="0" borderId="19" xfId="661" applyFont="1" applyFill="1" applyBorder="1" applyAlignment="1"/>
    <xf numFmtId="0" fontId="185" fillId="6" borderId="61" xfId="661" applyFont="1" applyFill="1" applyBorder="1" applyAlignment="1">
      <alignment horizontal="center"/>
    </xf>
    <xf numFmtId="0" fontId="185" fillId="6" borderId="74" xfId="661" applyFont="1" applyFill="1" applyBorder="1"/>
    <xf numFmtId="0" fontId="185" fillId="36" borderId="74" xfId="661" applyFont="1" applyFill="1" applyBorder="1"/>
    <xf numFmtId="0" fontId="185" fillId="6" borderId="83" xfId="661" applyFont="1" applyFill="1" applyBorder="1"/>
    <xf numFmtId="0" fontId="185" fillId="0" borderId="0" xfId="661" applyFont="1" applyBorder="1" applyAlignment="1">
      <alignment horizontal="center"/>
    </xf>
    <xf numFmtId="0" fontId="6" fillId="0" borderId="0" xfId="659" applyFont="1"/>
    <xf numFmtId="0" fontId="241" fillId="0" borderId="0" xfId="659" applyFont="1" applyAlignment="1">
      <alignment horizontal="center"/>
    </xf>
    <xf numFmtId="0" fontId="241" fillId="0" borderId="0" xfId="659" applyFont="1"/>
    <xf numFmtId="0" fontId="244" fillId="0" borderId="0" xfId="659" applyFont="1" applyAlignment="1">
      <alignment horizontal="center"/>
    </xf>
    <xf numFmtId="0" fontId="185" fillId="0" borderId="0" xfId="659" applyFont="1"/>
    <xf numFmtId="0" fontId="240" fillId="0" borderId="0" xfId="659" applyFont="1" applyAlignment="1">
      <alignment horizontal="left" vertical="center"/>
    </xf>
    <xf numFmtId="0" fontId="185" fillId="0" borderId="0" xfId="659" applyFont="1" applyAlignment="1">
      <alignment horizontal="center"/>
    </xf>
    <xf numFmtId="0" fontId="228" fillId="0" borderId="59" xfId="659" applyFont="1" applyFill="1" applyBorder="1" applyAlignment="1">
      <alignment horizontal="center"/>
    </xf>
    <xf numFmtId="0" fontId="228" fillId="0" borderId="21" xfId="659" applyFont="1" applyFill="1" applyBorder="1"/>
    <xf numFmtId="0" fontId="228" fillId="0" borderId="0" xfId="659" applyFont="1"/>
    <xf numFmtId="0" fontId="228" fillId="0" borderId="62" xfId="659" applyFont="1" applyFill="1" applyBorder="1" applyAlignment="1">
      <alignment horizontal="center"/>
    </xf>
    <xf numFmtId="0" fontId="228" fillId="0" borderId="0" xfId="659" applyFont="1" applyFill="1" applyBorder="1"/>
    <xf numFmtId="0" fontId="228" fillId="0" borderId="3" xfId="659" applyFont="1" applyFill="1" applyBorder="1" applyAlignment="1">
      <alignment horizontal="center" vertical="center" wrapText="1"/>
    </xf>
    <xf numFmtId="0" fontId="228" fillId="0" borderId="3" xfId="659" applyFont="1" applyFill="1" applyBorder="1" applyAlignment="1">
      <alignment horizontal="center" vertical="center"/>
    </xf>
    <xf numFmtId="0" fontId="228" fillId="0" borderId="12" xfId="659" quotePrefix="1" applyFont="1" applyFill="1" applyBorder="1" applyAlignment="1">
      <alignment horizontal="center"/>
    </xf>
    <xf numFmtId="49" fontId="228" fillId="0" borderId="12" xfId="659" quotePrefix="1" applyNumberFormat="1" applyFont="1" applyFill="1" applyBorder="1" applyAlignment="1">
      <alignment horizontal="center"/>
    </xf>
    <xf numFmtId="49" fontId="228" fillId="0" borderId="9" xfId="659" quotePrefix="1" applyNumberFormat="1" applyFont="1" applyFill="1" applyBorder="1" applyAlignment="1">
      <alignment horizontal="center"/>
    </xf>
    <xf numFmtId="49" fontId="228" fillId="0" borderId="9" xfId="659" applyNumberFormat="1" applyFont="1" applyFill="1" applyBorder="1" applyAlignment="1">
      <alignment horizontal="center"/>
    </xf>
    <xf numFmtId="49" fontId="228" fillId="0" borderId="57" xfId="659" quotePrefix="1" applyNumberFormat="1" applyFont="1" applyFill="1" applyBorder="1" applyAlignment="1">
      <alignment horizontal="center"/>
    </xf>
    <xf numFmtId="49" fontId="228" fillId="0" borderId="81" xfId="659" applyNumberFormat="1" applyFont="1" applyFill="1" applyBorder="1" applyAlignment="1">
      <alignment horizontal="center"/>
    </xf>
    <xf numFmtId="0" fontId="86" fillId="0" borderId="69" xfId="659" quotePrefix="1" applyFont="1" applyBorder="1" applyAlignment="1">
      <alignment horizontal="center"/>
    </xf>
    <xf numFmtId="0" fontId="245" fillId="0" borderId="40" xfId="659" applyFont="1" applyBorder="1" applyAlignment="1">
      <alignment horizontal="center"/>
    </xf>
    <xf numFmtId="0" fontId="86" fillId="36" borderId="42" xfId="659" applyFont="1" applyFill="1" applyBorder="1" applyAlignment="1">
      <alignment horizontal="center"/>
    </xf>
    <xf numFmtId="49" fontId="240" fillId="34" borderId="42" xfId="659" applyNumberFormat="1" applyFont="1" applyFill="1" applyBorder="1" applyAlignment="1">
      <alignment horizontal="center"/>
    </xf>
    <xf numFmtId="0" fontId="246" fillId="36" borderId="106" xfId="659" applyNumberFormat="1" applyFont="1" applyFill="1" applyBorder="1" applyAlignment="1">
      <alignment horizontal="center"/>
    </xf>
    <xf numFmtId="0" fontId="86" fillId="0" borderId="62" xfId="659" quotePrefix="1" applyFont="1" applyFill="1" applyBorder="1" applyAlignment="1">
      <alignment horizontal="center"/>
    </xf>
    <xf numFmtId="0" fontId="223" fillId="0" borderId="0" xfId="659" applyFont="1" applyFill="1" applyBorder="1"/>
    <xf numFmtId="0" fontId="86" fillId="6" borderId="9" xfId="659" applyFont="1" applyFill="1" applyBorder="1" applyAlignment="1">
      <alignment horizontal="center"/>
    </xf>
    <xf numFmtId="0" fontId="185" fillId="6" borderId="9" xfId="659" applyFont="1" applyFill="1" applyBorder="1" applyAlignment="1">
      <alignment horizontal="center"/>
    </xf>
    <xf numFmtId="49" fontId="185" fillId="6" borderId="9" xfId="659" applyNumberFormat="1" applyFont="1" applyFill="1" applyBorder="1" applyAlignment="1">
      <alignment horizontal="center"/>
    </xf>
    <xf numFmtId="49" fontId="185" fillId="6" borderId="15" xfId="659" applyNumberFormat="1" applyFont="1" applyFill="1" applyBorder="1" applyAlignment="1">
      <alignment horizontal="center"/>
    </xf>
    <xf numFmtId="49" fontId="185" fillId="6" borderId="12" xfId="659" applyNumberFormat="1" applyFont="1" applyFill="1" applyBorder="1" applyAlignment="1">
      <alignment horizontal="center"/>
    </xf>
    <xf numFmtId="49" fontId="240" fillId="34" borderId="9" xfId="659" applyNumberFormat="1" applyFont="1" applyFill="1" applyBorder="1" applyAlignment="1">
      <alignment horizontal="center"/>
    </xf>
    <xf numFmtId="49" fontId="185" fillId="34" borderId="85" xfId="659" applyNumberFormat="1" applyFont="1" applyFill="1" applyBorder="1" applyAlignment="1">
      <alignment horizontal="center"/>
    </xf>
    <xf numFmtId="0" fontId="86" fillId="0" borderId="64" xfId="659" quotePrefix="1" applyFont="1" applyFill="1" applyBorder="1" applyAlignment="1">
      <alignment horizontal="center"/>
    </xf>
    <xf numFmtId="0" fontId="86" fillId="0" borderId="13" xfId="659" applyFont="1" applyFill="1" applyBorder="1"/>
    <xf numFmtId="49" fontId="185" fillId="6" borderId="10" xfId="659" applyNumberFormat="1" applyFont="1" applyFill="1" applyBorder="1" applyAlignment="1">
      <alignment horizontal="center"/>
    </xf>
    <xf numFmtId="49" fontId="185" fillId="6" borderId="7" xfId="659" applyNumberFormat="1" applyFont="1" applyFill="1" applyBorder="1" applyAlignment="1">
      <alignment horizontal="center"/>
    </xf>
    <xf numFmtId="49" fontId="185" fillId="6" borderId="3" xfId="659" applyNumberFormat="1" applyFont="1" applyFill="1" applyBorder="1" applyAlignment="1">
      <alignment horizontal="center"/>
    </xf>
    <xf numFmtId="49" fontId="240" fillId="34" borderId="10" xfId="659" applyNumberFormat="1" applyFont="1" applyFill="1" applyBorder="1" applyAlignment="1">
      <alignment horizontal="center"/>
    </xf>
    <xf numFmtId="49" fontId="185" fillId="34" borderId="63" xfId="659" applyNumberFormat="1" applyFont="1" applyFill="1" applyBorder="1" applyAlignment="1">
      <alignment horizontal="center"/>
    </xf>
    <xf numFmtId="0" fontId="86" fillId="0" borderId="0" xfId="659" applyFont="1" applyFill="1" applyBorder="1"/>
    <xf numFmtId="0" fontId="86" fillId="6" borderId="57" xfId="659" applyFont="1" applyFill="1" applyBorder="1" applyAlignment="1">
      <alignment horizontal="center"/>
    </xf>
    <xf numFmtId="0" fontId="185" fillId="6" borderId="57" xfId="659" applyFont="1" applyFill="1" applyBorder="1" applyAlignment="1">
      <alignment horizontal="center"/>
    </xf>
    <xf numFmtId="0" fontId="86" fillId="0" borderId="0" xfId="66" applyFont="1" applyFill="1" applyBorder="1" applyAlignment="1">
      <alignment horizontal="left" vertical="center" indent="3"/>
    </xf>
    <xf numFmtId="0" fontId="86" fillId="34" borderId="0" xfId="659" applyFont="1" applyFill="1" applyBorder="1" applyAlignment="1">
      <alignment horizontal="center" vertical="center"/>
    </xf>
    <xf numFmtId="0" fontId="185" fillId="34" borderId="0" xfId="659" applyFont="1" applyFill="1" applyBorder="1" applyAlignment="1">
      <alignment horizontal="center" vertical="center"/>
    </xf>
    <xf numFmtId="2" fontId="240" fillId="34" borderId="0" xfId="659" applyNumberFormat="1" applyFont="1" applyFill="1" applyBorder="1" applyAlignment="1">
      <alignment horizontal="center" vertical="center"/>
    </xf>
    <xf numFmtId="0" fontId="185" fillId="34" borderId="0" xfId="659" applyFont="1" applyFill="1" applyBorder="1" applyAlignment="1">
      <alignment vertical="center"/>
    </xf>
    <xf numFmtId="0" fontId="185" fillId="34" borderId="36" xfId="659" applyFont="1" applyFill="1" applyBorder="1" applyAlignment="1">
      <alignment vertical="center"/>
    </xf>
    <xf numFmtId="0" fontId="86" fillId="0" borderId="0" xfId="659" applyFont="1" applyFill="1" applyBorder="1" applyAlignment="1">
      <alignment vertical="center"/>
    </xf>
    <xf numFmtId="0" fontId="86" fillId="6" borderId="9" xfId="659" applyFont="1" applyFill="1" applyBorder="1" applyAlignment="1">
      <alignment horizontal="center" vertical="center"/>
    </xf>
    <xf numFmtId="0" fontId="185" fillId="6" borderId="15" xfId="659" applyFont="1" applyFill="1" applyBorder="1" applyAlignment="1">
      <alignment horizontal="center" vertical="center"/>
    </xf>
    <xf numFmtId="0" fontId="185" fillId="6" borderId="12" xfId="659" applyFont="1" applyFill="1" applyBorder="1" applyAlignment="1">
      <alignment horizontal="center" vertical="center"/>
    </xf>
    <xf numFmtId="2" fontId="240" fillId="34" borderId="9" xfId="659" applyNumberFormat="1" applyFont="1" applyFill="1" applyBorder="1" applyAlignment="1">
      <alignment horizontal="center" vertical="center"/>
    </xf>
    <xf numFmtId="0" fontId="185" fillId="6" borderId="12" xfId="659" applyFont="1" applyFill="1" applyBorder="1" applyAlignment="1">
      <alignment vertical="center"/>
    </xf>
    <xf numFmtId="0" fontId="185" fillId="34" borderId="85" xfId="659" applyFont="1" applyFill="1" applyBorder="1" applyAlignment="1">
      <alignment vertical="center"/>
    </xf>
    <xf numFmtId="0" fontId="86" fillId="34" borderId="9" xfId="659" applyFont="1" applyFill="1" applyBorder="1" applyAlignment="1">
      <alignment horizontal="center" vertical="center"/>
    </xf>
    <xf numFmtId="0" fontId="185" fillId="34" borderId="15" xfId="659" applyFont="1" applyFill="1" applyBorder="1" applyAlignment="1">
      <alignment horizontal="center" vertical="center"/>
    </xf>
    <xf numFmtId="0" fontId="185" fillId="34" borderId="9" xfId="659" applyFont="1" applyFill="1" applyBorder="1" applyAlignment="1">
      <alignment horizontal="center" vertical="center"/>
    </xf>
    <xf numFmtId="0" fontId="185" fillId="34" borderId="12" xfId="659" applyFont="1" applyFill="1" applyBorder="1" applyAlignment="1">
      <alignment horizontal="center" vertical="center"/>
    </xf>
    <xf numFmtId="0" fontId="185" fillId="36" borderId="12" xfId="659" applyFont="1" applyFill="1" applyBorder="1" applyAlignment="1">
      <alignment vertical="center"/>
    </xf>
    <xf numFmtId="0" fontId="223" fillId="0" borderId="0" xfId="66" applyFont="1" applyFill="1" applyBorder="1" applyAlignment="1">
      <alignment horizontal="left" vertical="center" indent="3"/>
    </xf>
    <xf numFmtId="0" fontId="223" fillId="0" borderId="0" xfId="66" applyFont="1" applyFill="1" applyBorder="1" applyAlignment="1">
      <alignment horizontal="left" vertical="center" wrapText="1" indent="3"/>
    </xf>
    <xf numFmtId="0" fontId="86" fillId="0" borderId="61" xfId="659" quotePrefix="1" applyFont="1" applyFill="1" applyBorder="1" applyAlignment="1">
      <alignment horizontal="center"/>
    </xf>
    <xf numFmtId="0" fontId="86" fillId="0" borderId="50" xfId="66" applyFont="1" applyFill="1" applyBorder="1" applyAlignment="1">
      <alignment horizontal="left" vertical="center" indent="3"/>
    </xf>
    <xf numFmtId="0" fontId="86" fillId="34" borderId="70" xfId="659" applyFont="1" applyFill="1" applyBorder="1" applyAlignment="1">
      <alignment horizontal="center" vertical="center"/>
    </xf>
    <xf numFmtId="0" fontId="185" fillId="34" borderId="71" xfId="659" applyFont="1" applyFill="1" applyBorder="1" applyAlignment="1">
      <alignment horizontal="center" vertical="center"/>
    </xf>
    <xf numFmtId="0" fontId="185" fillId="34" borderId="70" xfId="659" applyFont="1" applyFill="1" applyBorder="1" applyAlignment="1">
      <alignment horizontal="center" vertical="center"/>
    </xf>
    <xf numFmtId="0" fontId="185" fillId="34" borderId="74" xfId="659" applyFont="1" applyFill="1" applyBorder="1" applyAlignment="1">
      <alignment horizontal="center" vertical="center"/>
    </xf>
    <xf numFmtId="2" fontId="240" fillId="34" borderId="70" xfId="659" applyNumberFormat="1" applyFont="1" applyFill="1" applyBorder="1" applyAlignment="1">
      <alignment horizontal="center" vertical="center"/>
    </xf>
    <xf numFmtId="0" fontId="185" fillId="34" borderId="74" xfId="659" applyFont="1" applyFill="1" applyBorder="1" applyAlignment="1">
      <alignment vertical="center"/>
    </xf>
    <xf numFmtId="0" fontId="185" fillId="34" borderId="75" xfId="659" applyFont="1" applyFill="1" applyBorder="1" applyAlignment="1">
      <alignment vertical="center"/>
    </xf>
    <xf numFmtId="0" fontId="6" fillId="0" borderId="0" xfId="659" applyFont="1" applyFill="1"/>
    <xf numFmtId="0" fontId="185" fillId="0" borderId="0" xfId="659" applyFont="1" applyFill="1"/>
    <xf numFmtId="0" fontId="185" fillId="0" borderId="0" xfId="659" applyFont="1" applyFill="1" applyAlignment="1">
      <alignment horizontal="center"/>
    </xf>
    <xf numFmtId="0" fontId="247" fillId="0" borderId="0" xfId="659" applyFont="1" applyAlignment="1">
      <alignment horizontal="center"/>
    </xf>
    <xf numFmtId="0" fontId="195" fillId="0" borderId="0" xfId="659" applyFont="1" applyAlignment="1">
      <alignment horizontal="center"/>
    </xf>
    <xf numFmtId="0" fontId="86" fillId="0" borderId="0" xfId="659" applyFont="1"/>
    <xf numFmtId="0" fontId="197" fillId="0" borderId="0" xfId="659" applyFont="1" applyAlignment="1">
      <alignment horizontal="center"/>
    </xf>
    <xf numFmtId="0" fontId="195" fillId="0" borderId="0" xfId="659" applyFont="1"/>
    <xf numFmtId="0" fontId="195" fillId="0" borderId="17" xfId="659" applyFont="1" applyFill="1" applyBorder="1" applyAlignment="1"/>
    <xf numFmtId="0" fontId="228" fillId="0" borderId="16" xfId="659" applyFont="1" applyFill="1" applyBorder="1"/>
    <xf numFmtId="0" fontId="195" fillId="0" borderId="18" xfId="53" applyFont="1" applyBorder="1" applyAlignment="1"/>
    <xf numFmtId="0" fontId="228" fillId="0" borderId="36" xfId="659" applyFont="1" applyFill="1" applyBorder="1"/>
    <xf numFmtId="0" fontId="228" fillId="0" borderId="56" xfId="53" applyFont="1" applyFill="1" applyBorder="1" applyAlignment="1">
      <alignment horizontal="center" vertical="center"/>
    </xf>
    <xf numFmtId="0" fontId="228" fillId="0" borderId="65" xfId="659" applyFont="1" applyFill="1" applyBorder="1" applyAlignment="1">
      <alignment horizontal="center" vertical="center" wrapText="1"/>
    </xf>
    <xf numFmtId="0" fontId="195" fillId="0" borderId="19" xfId="53" applyFont="1" applyBorder="1" applyAlignment="1"/>
    <xf numFmtId="0" fontId="228" fillId="0" borderId="83" xfId="659" applyFont="1" applyFill="1" applyBorder="1"/>
    <xf numFmtId="49" fontId="228" fillId="0" borderId="67" xfId="659" quotePrefix="1" applyNumberFormat="1" applyFont="1" applyFill="1" applyBorder="1" applyAlignment="1">
      <alignment horizontal="center" vertical="center"/>
    </xf>
    <xf numFmtId="49" fontId="228" fillId="0" borderId="56" xfId="659" quotePrefix="1" applyNumberFormat="1" applyFont="1" applyFill="1" applyBorder="1" applyAlignment="1">
      <alignment horizontal="center" vertical="center"/>
    </xf>
    <xf numFmtId="49" fontId="228" fillId="0" borderId="65" xfId="659" quotePrefix="1" applyNumberFormat="1" applyFont="1" applyFill="1" applyBorder="1" applyAlignment="1">
      <alignment horizontal="center" vertical="center"/>
    </xf>
    <xf numFmtId="49" fontId="228" fillId="0" borderId="65" xfId="659" applyNumberFormat="1" applyFont="1" applyFill="1" applyBorder="1" applyAlignment="1">
      <alignment horizontal="center" vertical="center"/>
    </xf>
    <xf numFmtId="49" fontId="228" fillId="0" borderId="81" xfId="659" applyNumberFormat="1" applyFont="1" applyFill="1" applyBorder="1" applyAlignment="1">
      <alignment horizontal="center" vertical="center"/>
    </xf>
    <xf numFmtId="0" fontId="195" fillId="0" borderId="17" xfId="659" quotePrefix="1" applyFont="1" applyBorder="1" applyAlignment="1">
      <alignment horizontal="center" vertical="center"/>
    </xf>
    <xf numFmtId="0" fontId="228" fillId="0" borderId="0" xfId="659" applyFont="1" applyFill="1" applyBorder="1" applyAlignment="1">
      <alignment horizontal="left" vertical="center"/>
    </xf>
    <xf numFmtId="0" fontId="227" fillId="0" borderId="57" xfId="659" applyFont="1" applyFill="1" applyBorder="1" applyAlignment="1">
      <alignment horizontal="center" vertical="center"/>
    </xf>
    <xf numFmtId="0" fontId="228" fillId="36" borderId="12" xfId="659" applyFont="1" applyFill="1" applyBorder="1" applyAlignment="1">
      <alignment horizontal="center"/>
    </xf>
    <xf numFmtId="49" fontId="228" fillId="34" borderId="9" xfId="659" applyNumberFormat="1" applyFont="1" applyFill="1" applyBorder="1" applyAlignment="1">
      <alignment horizontal="center"/>
    </xf>
    <xf numFmtId="49" fontId="227" fillId="34" borderId="9" xfId="659" applyNumberFormat="1" applyFont="1" applyFill="1" applyBorder="1" applyAlignment="1">
      <alignment horizontal="center"/>
    </xf>
    <xf numFmtId="0" fontId="228" fillId="36" borderId="9" xfId="659" applyNumberFormat="1" applyFont="1" applyFill="1" applyBorder="1" applyAlignment="1">
      <alignment horizontal="center" vertical="center"/>
    </xf>
    <xf numFmtId="0" fontId="228" fillId="36" borderId="85" xfId="659" applyNumberFormat="1" applyFont="1" applyFill="1" applyBorder="1" applyAlignment="1">
      <alignment horizontal="center" vertical="center"/>
    </xf>
    <xf numFmtId="0" fontId="195" fillId="0" borderId="18" xfId="659" quotePrefix="1" applyFont="1" applyBorder="1" applyAlignment="1">
      <alignment horizontal="center" vertical="center"/>
    </xf>
    <xf numFmtId="0" fontId="228" fillId="42" borderId="0" xfId="659" applyFont="1" applyFill="1" applyBorder="1" applyAlignment="1">
      <alignment horizontal="left" vertical="center"/>
    </xf>
    <xf numFmtId="0" fontId="227" fillId="0" borderId="12" xfId="659" applyFont="1" applyFill="1" applyBorder="1" applyAlignment="1">
      <alignment horizontal="center" vertical="center"/>
    </xf>
    <xf numFmtId="0" fontId="228" fillId="34" borderId="12" xfId="659" applyFont="1" applyFill="1" applyBorder="1" applyAlignment="1">
      <alignment horizontal="center" vertical="center"/>
    </xf>
    <xf numFmtId="0" fontId="228" fillId="34" borderId="12" xfId="659" applyFont="1" applyFill="1" applyBorder="1" applyAlignment="1">
      <alignment vertical="center"/>
    </xf>
    <xf numFmtId="0" fontId="228" fillId="34" borderId="9" xfId="659" applyFont="1" applyFill="1" applyBorder="1" applyAlignment="1">
      <alignment vertical="center"/>
    </xf>
    <xf numFmtId="2" fontId="227" fillId="34" borderId="9" xfId="659" applyNumberFormat="1" applyFont="1" applyFill="1" applyBorder="1" applyAlignment="1">
      <alignment horizontal="center" vertical="center"/>
    </xf>
    <xf numFmtId="0" fontId="227" fillId="34" borderId="9" xfId="659" applyFont="1" applyFill="1" applyBorder="1" applyAlignment="1">
      <alignment horizontal="center" vertical="center"/>
    </xf>
    <xf numFmtId="0" fontId="228" fillId="34" borderId="85" xfId="659" applyFont="1" applyFill="1" applyBorder="1" applyAlignment="1">
      <alignment vertical="center"/>
    </xf>
    <xf numFmtId="0" fontId="229" fillId="0" borderId="0" xfId="659" applyFont="1" applyFill="1" applyBorder="1" applyAlignment="1">
      <alignment horizontal="center" vertical="center" wrapText="1"/>
    </xf>
    <xf numFmtId="0" fontId="228" fillId="6" borderId="12" xfId="659" applyFont="1" applyFill="1" applyBorder="1" applyAlignment="1">
      <alignment horizontal="center" vertical="center"/>
    </xf>
    <xf numFmtId="0" fontId="228" fillId="34" borderId="9" xfId="659" applyFont="1" applyFill="1" applyBorder="1" applyAlignment="1">
      <alignment horizontal="center" vertical="center"/>
    </xf>
    <xf numFmtId="0" fontId="228" fillId="36" borderId="9" xfId="659" applyNumberFormat="1" applyFont="1" applyFill="1" applyBorder="1" applyAlignment="1">
      <alignment horizontal="left" vertical="center"/>
    </xf>
    <xf numFmtId="49" fontId="195" fillId="0" borderId="18" xfId="659" applyNumberFormat="1" applyFont="1" applyBorder="1" applyAlignment="1">
      <alignment horizontal="center" vertical="center"/>
    </xf>
    <xf numFmtId="0" fontId="228" fillId="34" borderId="12" xfId="659" applyFont="1" applyFill="1" applyBorder="1" applyAlignment="1">
      <alignment horizontal="center" vertical="center" wrapText="1"/>
    </xf>
    <xf numFmtId="0" fontId="228" fillId="34" borderId="9" xfId="659" applyFont="1" applyFill="1" applyBorder="1" applyAlignment="1">
      <alignment horizontal="center" vertical="center" wrapText="1"/>
    </xf>
    <xf numFmtId="0" fontId="228" fillId="6" borderId="9" xfId="659" applyFont="1" applyFill="1" applyBorder="1" applyAlignment="1">
      <alignment vertical="center"/>
    </xf>
    <xf numFmtId="49" fontId="195" fillId="0" borderId="18" xfId="659" applyNumberFormat="1" applyFont="1" applyFill="1" applyBorder="1" applyAlignment="1">
      <alignment horizontal="center" vertical="center"/>
    </xf>
    <xf numFmtId="16" fontId="229" fillId="0" borderId="0" xfId="66" quotePrefix="1" applyNumberFormat="1" applyFont="1" applyFill="1" applyBorder="1" applyAlignment="1">
      <alignment horizontal="left" vertical="center"/>
    </xf>
    <xf numFmtId="16" fontId="229" fillId="0" borderId="0" xfId="66" quotePrefix="1" applyNumberFormat="1" applyFont="1" applyFill="1" applyBorder="1" applyAlignment="1">
      <alignment vertical="center"/>
    </xf>
    <xf numFmtId="0" fontId="195" fillId="0" borderId="19" xfId="659" quotePrefix="1" applyFont="1" applyBorder="1" applyAlignment="1">
      <alignment horizontal="center" vertical="center"/>
    </xf>
    <xf numFmtId="0" fontId="228" fillId="0" borderId="0" xfId="66" applyFont="1" applyFill="1" applyBorder="1" applyAlignment="1">
      <alignment horizontal="left" vertical="center" indent="2"/>
    </xf>
    <xf numFmtId="0" fontId="227" fillId="0" borderId="3" xfId="659" applyFont="1" applyFill="1" applyBorder="1" applyAlignment="1">
      <alignment horizontal="center" vertical="center" wrapText="1"/>
    </xf>
    <xf numFmtId="0" fontId="227" fillId="34" borderId="9" xfId="659" applyFont="1" applyFill="1" applyBorder="1" applyAlignment="1">
      <alignment horizontal="center" vertical="center" wrapText="1"/>
    </xf>
    <xf numFmtId="0" fontId="228" fillId="34" borderId="9" xfId="659" applyFont="1" applyFill="1" applyBorder="1" applyAlignment="1">
      <alignment vertical="center" wrapText="1"/>
    </xf>
    <xf numFmtId="0" fontId="228" fillId="34" borderId="75" xfId="659" applyFont="1" applyFill="1" applyBorder="1" applyAlignment="1">
      <alignment vertical="center" wrapText="1"/>
    </xf>
    <xf numFmtId="0" fontId="228" fillId="0" borderId="0" xfId="659" applyFont="1" applyAlignment="1">
      <alignment wrapText="1"/>
    </xf>
    <xf numFmtId="0" fontId="197" fillId="0" borderId="25" xfId="659" applyFont="1" applyFill="1" applyBorder="1" applyAlignment="1">
      <alignment vertical="center"/>
    </xf>
    <xf numFmtId="0" fontId="227" fillId="0" borderId="23" xfId="659" applyFont="1" applyFill="1" applyBorder="1" applyAlignment="1">
      <alignment vertical="center"/>
    </xf>
    <xf numFmtId="0" fontId="228" fillId="0" borderId="50" xfId="53" applyFont="1" applyBorder="1" applyAlignment="1"/>
    <xf numFmtId="0" fontId="228" fillId="0" borderId="23" xfId="53" applyFont="1" applyBorder="1" applyAlignment="1"/>
    <xf numFmtId="0" fontId="228" fillId="0" borderId="24" xfId="53" applyFont="1" applyBorder="1" applyAlignment="1"/>
    <xf numFmtId="0" fontId="229" fillId="0" borderId="21" xfId="659" applyFont="1" applyFill="1" applyBorder="1" applyAlignment="1">
      <alignment horizontal="left" vertical="center"/>
    </xf>
    <xf numFmtId="0" fontId="227" fillId="0" borderId="18" xfId="659" applyFont="1" applyFill="1" applyBorder="1" applyAlignment="1">
      <alignment horizontal="center" vertical="center"/>
    </xf>
    <xf numFmtId="0" fontId="228" fillId="6" borderId="15" xfId="659" applyFont="1" applyFill="1" applyBorder="1" applyAlignment="1">
      <alignment horizontal="center"/>
    </xf>
    <xf numFmtId="0" fontId="228" fillId="6" borderId="12" xfId="659" applyFont="1" applyFill="1" applyBorder="1" applyAlignment="1">
      <alignment horizontal="center"/>
    </xf>
    <xf numFmtId="49" fontId="228" fillId="34" borderId="12" xfId="659" applyNumberFormat="1" applyFont="1" applyFill="1" applyBorder="1" applyAlignment="1">
      <alignment horizontal="center"/>
    </xf>
    <xf numFmtId="49" fontId="228" fillId="34" borderId="78" xfId="659" applyNumberFormat="1" applyFont="1" applyFill="1" applyBorder="1" applyAlignment="1">
      <alignment horizontal="center"/>
    </xf>
    <xf numFmtId="0" fontId="229" fillId="0" borderId="0" xfId="659" applyFont="1" applyFill="1" applyBorder="1" applyAlignment="1">
      <alignment horizontal="left" vertical="center"/>
    </xf>
    <xf numFmtId="49" fontId="228" fillId="34" borderId="85" xfId="659" applyNumberFormat="1" applyFont="1" applyFill="1" applyBorder="1" applyAlignment="1">
      <alignment horizontal="center"/>
    </xf>
    <xf numFmtId="0" fontId="229" fillId="0" borderId="50" xfId="659" applyFont="1" applyFill="1" applyBorder="1" applyAlignment="1">
      <alignment horizontal="left" vertical="center"/>
    </xf>
    <xf numFmtId="49" fontId="228" fillId="34" borderId="75" xfId="659" applyNumberFormat="1" applyFont="1" applyFill="1" applyBorder="1" applyAlignment="1">
      <alignment horizontal="center"/>
    </xf>
    <xf numFmtId="0" fontId="228" fillId="0" borderId="23" xfId="53" applyFont="1" applyFill="1" applyBorder="1" applyAlignment="1"/>
    <xf numFmtId="0" fontId="228" fillId="0" borderId="24" xfId="53" applyFont="1" applyFill="1" applyBorder="1" applyAlignment="1"/>
    <xf numFmtId="0" fontId="229" fillId="0" borderId="0" xfId="53" applyFont="1" applyFill="1" applyBorder="1" applyAlignment="1">
      <alignment vertical="center"/>
    </xf>
    <xf numFmtId="0" fontId="228" fillId="0" borderId="43" xfId="53" applyFont="1" applyBorder="1" applyAlignment="1">
      <alignment vertical="center"/>
    </xf>
    <xf numFmtId="0" fontId="228" fillId="6" borderId="15" xfId="659" applyFont="1" applyFill="1" applyBorder="1" applyAlignment="1">
      <alignment horizontal="center" vertical="center"/>
    </xf>
    <xf numFmtId="0" fontId="227" fillId="34" borderId="12" xfId="659" applyFont="1" applyFill="1" applyBorder="1" applyAlignment="1">
      <alignment horizontal="center" vertical="center"/>
    </xf>
    <xf numFmtId="0" fontId="228" fillId="34" borderId="0" xfId="659" applyFont="1" applyFill="1" applyBorder="1" applyAlignment="1">
      <alignment vertical="center"/>
    </xf>
    <xf numFmtId="0" fontId="228" fillId="34" borderId="78" xfId="659" applyFont="1" applyFill="1" applyBorder="1" applyAlignment="1">
      <alignment vertical="center"/>
    </xf>
    <xf numFmtId="0" fontId="228" fillId="0" borderId="43" xfId="53" applyFont="1" applyFill="1" applyBorder="1" applyAlignment="1">
      <alignment vertical="center"/>
    </xf>
    <xf numFmtId="0" fontId="228" fillId="34" borderId="15" xfId="659" applyFont="1" applyFill="1" applyBorder="1" applyAlignment="1">
      <alignment horizontal="center" vertical="center"/>
    </xf>
    <xf numFmtId="0" fontId="229" fillId="34" borderId="12" xfId="53" applyFont="1" applyFill="1" applyBorder="1" applyAlignment="1">
      <alignment vertical="center"/>
    </xf>
    <xf numFmtId="0" fontId="228" fillId="34" borderId="36" xfId="53" applyFont="1" applyFill="1" applyBorder="1" applyAlignment="1">
      <alignment vertical="center"/>
    </xf>
    <xf numFmtId="0" fontId="228" fillId="34" borderId="15" xfId="659" applyFont="1" applyFill="1" applyBorder="1" applyAlignment="1">
      <alignment vertical="center"/>
    </xf>
    <xf numFmtId="0" fontId="228" fillId="0" borderId="43" xfId="659" quotePrefix="1" applyFont="1" applyFill="1" applyBorder="1" applyAlignment="1">
      <alignment horizontal="left" vertical="center"/>
    </xf>
    <xf numFmtId="0" fontId="229" fillId="0" borderId="50" xfId="659" applyFont="1" applyFill="1" applyBorder="1"/>
    <xf numFmtId="0" fontId="227" fillId="0" borderId="47" xfId="659" applyFont="1" applyFill="1" applyBorder="1" applyAlignment="1">
      <alignment horizontal="center" vertical="center"/>
    </xf>
    <xf numFmtId="0" fontId="228" fillId="6" borderId="74" xfId="659" applyFont="1" applyFill="1" applyBorder="1" applyAlignment="1">
      <alignment horizontal="center" vertical="center"/>
    </xf>
    <xf numFmtId="0" fontId="228" fillId="6" borderId="71" xfId="659" applyFont="1" applyFill="1" applyBorder="1" applyAlignment="1">
      <alignment horizontal="center" vertical="center"/>
    </xf>
    <xf numFmtId="0" fontId="228" fillId="34" borderId="70" xfId="659" applyFont="1" applyFill="1" applyBorder="1" applyAlignment="1">
      <alignment horizontal="center" vertical="center"/>
    </xf>
    <xf numFmtId="0" fontId="228" fillId="34" borderId="74" xfId="659" applyFont="1" applyFill="1" applyBorder="1" applyAlignment="1">
      <alignment horizontal="center" vertical="center"/>
    </xf>
    <xf numFmtId="0" fontId="227" fillId="34" borderId="70" xfId="659" applyFont="1" applyFill="1" applyBorder="1" applyAlignment="1">
      <alignment horizontal="center" vertical="center"/>
    </xf>
    <xf numFmtId="0" fontId="227" fillId="34" borderId="74" xfId="659" applyFont="1" applyFill="1" applyBorder="1" applyAlignment="1">
      <alignment horizontal="center" vertical="center"/>
    </xf>
    <xf numFmtId="0" fontId="228" fillId="34" borderId="50" xfId="659" applyFont="1" applyFill="1" applyBorder="1" applyAlignment="1">
      <alignment vertical="center"/>
    </xf>
    <xf numFmtId="0" fontId="228" fillId="34" borderId="75" xfId="659" applyFont="1" applyFill="1" applyBorder="1" applyAlignment="1">
      <alignment vertical="center"/>
    </xf>
    <xf numFmtId="0" fontId="195" fillId="0" borderId="0" xfId="659" applyFont="1" applyBorder="1" applyAlignment="1">
      <alignment horizontal="center"/>
    </xf>
    <xf numFmtId="0" fontId="229" fillId="0" borderId="0" xfId="53" applyFont="1" applyBorder="1" applyAlignment="1">
      <alignment vertical="center"/>
    </xf>
    <xf numFmtId="0" fontId="228" fillId="0" borderId="0" xfId="659" applyFont="1" applyFill="1"/>
    <xf numFmtId="43" fontId="6" fillId="0" borderId="0" xfId="662" applyFont="1"/>
    <xf numFmtId="0" fontId="227" fillId="35" borderId="56" xfId="654" applyFont="1" applyFill="1" applyBorder="1" applyAlignment="1">
      <alignment horizontal="center" vertical="center" wrapText="1"/>
    </xf>
    <xf numFmtId="9" fontId="227" fillId="35" borderId="56" xfId="654" applyNumberFormat="1" applyFont="1" applyFill="1" applyBorder="1" applyAlignment="1">
      <alignment horizontal="center" vertical="center" wrapText="1"/>
    </xf>
    <xf numFmtId="9" fontId="227" fillId="35" borderId="3" xfId="654" applyNumberFormat="1" applyFont="1" applyFill="1" applyBorder="1" applyAlignment="1">
      <alignment horizontal="center" vertical="center" wrapText="1"/>
    </xf>
    <xf numFmtId="49" fontId="228" fillId="35" borderId="57" xfId="654" applyNumberFormat="1" applyFont="1" applyFill="1" applyBorder="1" applyAlignment="1">
      <alignment horizontal="center" vertical="center" wrapText="1"/>
    </xf>
    <xf numFmtId="49" fontId="228" fillId="35" borderId="57" xfId="654" quotePrefix="1" applyNumberFormat="1" applyFont="1" applyFill="1" applyBorder="1" applyAlignment="1">
      <alignment horizontal="center" vertical="center" wrapText="1"/>
    </xf>
    <xf numFmtId="49" fontId="228" fillId="35" borderId="57" xfId="28" quotePrefix="1" applyNumberFormat="1" applyFont="1" applyFill="1" applyBorder="1" applyAlignment="1">
      <alignment horizontal="center" vertical="center" wrapText="1"/>
    </xf>
    <xf numFmtId="49" fontId="228" fillId="35" borderId="106" xfId="654" applyNumberFormat="1" applyFont="1" applyFill="1" applyBorder="1" applyAlignment="1">
      <alignment horizontal="center" vertical="center" wrapText="1"/>
    </xf>
    <xf numFmtId="49" fontId="228" fillId="35" borderId="56" xfId="654" applyNumberFormat="1" applyFont="1" applyFill="1" applyBorder="1" applyAlignment="1">
      <alignment horizontal="center" vertical="center"/>
    </xf>
    <xf numFmtId="0" fontId="228" fillId="6" borderId="56" xfId="654" quotePrefix="1" applyFont="1" applyFill="1" applyBorder="1" applyAlignment="1">
      <alignment horizontal="center" vertical="center" wrapText="1"/>
    </xf>
    <xf numFmtId="0" fontId="228" fillId="6" borderId="56" xfId="654" applyFont="1" applyFill="1" applyBorder="1" applyAlignment="1">
      <alignment horizontal="center" vertical="center" wrapText="1"/>
    </xf>
    <xf numFmtId="0" fontId="228" fillId="6" borderId="56" xfId="654" applyFont="1" applyFill="1" applyBorder="1" applyAlignment="1">
      <alignment horizontal="left" vertical="center" wrapText="1"/>
    </xf>
    <xf numFmtId="9" fontId="228" fillId="6" borderId="56" xfId="654" applyNumberFormat="1" applyFont="1" applyFill="1" applyBorder="1" applyAlignment="1">
      <alignment horizontal="center" vertical="center"/>
    </xf>
    <xf numFmtId="0" fontId="228" fillId="6" borderId="56" xfId="654" applyFont="1" applyFill="1" applyBorder="1" applyAlignment="1">
      <alignment wrapText="1"/>
    </xf>
    <xf numFmtId="0" fontId="228" fillId="6" borderId="56" xfId="654" applyFont="1" applyFill="1" applyBorder="1" applyAlignment="1">
      <alignment vertical="center"/>
    </xf>
    <xf numFmtId="0" fontId="228" fillId="6" borderId="56" xfId="654" applyFont="1" applyFill="1" applyBorder="1" applyAlignment="1">
      <alignment vertical="center" wrapText="1"/>
    </xf>
    <xf numFmtId="0" fontId="228" fillId="42" borderId="56" xfId="654" applyFont="1" applyFill="1" applyBorder="1" applyAlignment="1">
      <alignment horizontal="left" vertical="center" wrapText="1" indent="2"/>
    </xf>
    <xf numFmtId="0" fontId="228" fillId="6" borderId="56" xfId="52" applyFont="1" applyFill="1" applyBorder="1" applyAlignment="1">
      <alignment wrapText="1"/>
    </xf>
    <xf numFmtId="0" fontId="228" fillId="34" borderId="56" xfId="654" applyFont="1" applyFill="1" applyBorder="1" applyAlignment="1">
      <alignment wrapText="1"/>
    </xf>
    <xf numFmtId="0" fontId="236" fillId="4" borderId="56" xfId="66" applyFont="1" applyFill="1" applyBorder="1" applyAlignment="1">
      <alignment horizontal="left" vertical="center" wrapText="1"/>
    </xf>
    <xf numFmtId="0" fontId="228" fillId="0" borderId="56" xfId="654" applyFont="1" applyFill="1" applyBorder="1" applyAlignment="1">
      <alignment horizontal="left" vertical="center" wrapText="1" indent="2"/>
    </xf>
    <xf numFmtId="49" fontId="228" fillId="35" borderId="56" xfId="654" applyNumberFormat="1" applyFont="1" applyFill="1" applyBorder="1" applyAlignment="1">
      <alignment horizontal="center" vertical="center" wrapText="1"/>
    </xf>
    <xf numFmtId="0" fontId="187" fillId="35" borderId="56" xfId="654" applyFont="1" applyFill="1" applyBorder="1" applyAlignment="1">
      <alignment horizontal="center" vertical="center" wrapText="1"/>
    </xf>
    <xf numFmtId="9" fontId="187" fillId="35" borderId="56" xfId="654" applyNumberFormat="1" applyFont="1" applyFill="1" applyBorder="1" applyAlignment="1">
      <alignment horizontal="center" vertical="center" wrapText="1"/>
    </xf>
    <xf numFmtId="9" fontId="187" fillId="35" borderId="56" xfId="28" applyNumberFormat="1" applyFont="1" applyFill="1" applyBorder="1" applyAlignment="1">
      <alignment horizontal="center" vertical="center" wrapText="1"/>
    </xf>
    <xf numFmtId="0" fontId="187" fillId="35" borderId="12" xfId="28" applyFont="1" applyFill="1" applyBorder="1" applyAlignment="1">
      <alignment horizontal="center" vertical="center" wrapText="1"/>
    </xf>
    <xf numFmtId="9" fontId="187" fillId="35" borderId="3" xfId="654" applyNumberFormat="1" applyFont="1" applyFill="1" applyBorder="1" applyAlignment="1">
      <alignment horizontal="center" vertical="center" wrapText="1"/>
    </xf>
    <xf numFmtId="49" fontId="186" fillId="35" borderId="57" xfId="28" applyNumberFormat="1" applyFont="1" applyFill="1" applyBorder="1" applyAlignment="1">
      <alignment horizontal="center" vertical="center" wrapText="1"/>
    </xf>
    <xf numFmtId="49" fontId="186" fillId="35" borderId="56" xfId="28" applyNumberFormat="1" applyFont="1" applyFill="1" applyBorder="1" applyAlignment="1">
      <alignment horizontal="center" vertical="center" wrapText="1"/>
    </xf>
    <xf numFmtId="49" fontId="186" fillId="35" borderId="106" xfId="28" applyNumberFormat="1" applyFont="1" applyFill="1" applyBorder="1" applyAlignment="1">
      <alignment horizontal="center" vertical="center" wrapText="1"/>
    </xf>
    <xf numFmtId="49" fontId="186" fillId="35" borderId="104" xfId="28" applyNumberFormat="1" applyFont="1" applyFill="1" applyBorder="1" applyAlignment="1">
      <alignment horizontal="center" vertical="center"/>
    </xf>
    <xf numFmtId="0" fontId="186" fillId="6" borderId="164" xfId="28" quotePrefix="1" applyFont="1" applyFill="1" applyBorder="1" applyAlignment="1">
      <alignment horizontal="center" vertical="center" wrapText="1"/>
    </xf>
    <xf numFmtId="0" fontId="186" fillId="6" borderId="165" xfId="28" quotePrefix="1" applyFont="1" applyFill="1" applyBorder="1" applyAlignment="1">
      <alignment horizontal="center" vertical="center" wrapText="1"/>
    </xf>
    <xf numFmtId="0" fontId="186" fillId="6" borderId="165" xfId="28" applyFont="1" applyFill="1" applyBorder="1" applyAlignment="1">
      <alignment horizontal="center" vertical="center" wrapText="1"/>
    </xf>
    <xf numFmtId="0" fontId="186" fillId="6" borderId="165" xfId="28" applyFont="1" applyFill="1" applyBorder="1" applyAlignment="1">
      <alignment horizontal="left" vertical="center" wrapText="1"/>
    </xf>
    <xf numFmtId="0" fontId="186" fillId="6" borderId="166" xfId="654" applyFont="1" applyFill="1" applyBorder="1" applyAlignment="1">
      <alignment wrapText="1"/>
    </xf>
    <xf numFmtId="0" fontId="186" fillId="6" borderId="165" xfId="28" applyFont="1" applyFill="1" applyBorder="1" applyAlignment="1">
      <alignment vertical="center"/>
    </xf>
    <xf numFmtId="0" fontId="186" fillId="6" borderId="167" xfId="654" applyFont="1" applyFill="1" applyBorder="1" applyAlignment="1">
      <alignment horizontal="center" vertical="center" wrapText="1"/>
    </xf>
    <xf numFmtId="0" fontId="187" fillId="0" borderId="66" xfId="28" applyFont="1" applyFill="1" applyBorder="1" applyAlignment="1">
      <alignment horizontal="left" vertical="center" wrapText="1" indent="1"/>
    </xf>
    <xf numFmtId="0" fontId="187" fillId="0" borderId="66" xfId="28" applyFont="1" applyFill="1" applyBorder="1" applyAlignment="1">
      <alignment vertical="center" wrapText="1"/>
    </xf>
    <xf numFmtId="0" fontId="187" fillId="0" borderId="98" xfId="28" applyFont="1" applyFill="1" applyBorder="1" applyAlignment="1">
      <alignment vertical="center" wrapText="1"/>
    </xf>
    <xf numFmtId="49" fontId="186" fillId="35" borderId="104" xfId="28" applyNumberFormat="1" applyFont="1" applyFill="1" applyBorder="1" applyAlignment="1">
      <alignment horizontal="center" vertical="center" wrapText="1"/>
    </xf>
    <xf numFmtId="0" fontId="187" fillId="0" borderId="65" xfId="654" applyFont="1" applyFill="1" applyBorder="1" applyAlignment="1">
      <alignment horizontal="left" vertical="center" wrapText="1" indent="1"/>
    </xf>
    <xf numFmtId="0" fontId="186" fillId="6" borderId="168" xfId="28" applyFont="1" applyFill="1" applyBorder="1" applyAlignment="1">
      <alignment wrapText="1"/>
    </xf>
    <xf numFmtId="0" fontId="186" fillId="6" borderId="157" xfId="28" applyFont="1" applyFill="1" applyBorder="1" applyAlignment="1">
      <alignment wrapText="1"/>
    </xf>
    <xf numFmtId="0" fontId="186" fillId="6" borderId="157" xfId="28" applyFont="1" applyFill="1" applyBorder="1" applyAlignment="1">
      <alignment vertical="center" wrapText="1"/>
    </xf>
    <xf numFmtId="0" fontId="186" fillId="6" borderId="169" xfId="654" applyFont="1" applyFill="1" applyBorder="1" applyAlignment="1">
      <alignment wrapText="1"/>
    </xf>
    <xf numFmtId="0" fontId="186" fillId="34" borderId="170" xfId="28" applyFont="1" applyFill="1" applyBorder="1" applyAlignment="1">
      <alignment wrapText="1"/>
    </xf>
    <xf numFmtId="0" fontId="186" fillId="6" borderId="158" xfId="28" applyFont="1" applyFill="1" applyBorder="1" applyAlignment="1">
      <alignment wrapText="1"/>
    </xf>
    <xf numFmtId="0" fontId="186" fillId="6" borderId="169" xfId="28" applyFont="1" applyFill="1" applyBorder="1" applyAlignment="1">
      <alignment wrapText="1"/>
    </xf>
    <xf numFmtId="0" fontId="186" fillId="6" borderId="169" xfId="28" applyFont="1" applyFill="1" applyBorder="1" applyAlignment="1">
      <alignment vertical="center" wrapText="1"/>
    </xf>
    <xf numFmtId="0" fontId="186" fillId="34" borderId="171" xfId="28" applyFont="1" applyFill="1" applyBorder="1" applyAlignment="1">
      <alignment wrapText="1"/>
    </xf>
    <xf numFmtId="0" fontId="186" fillId="6" borderId="172" xfId="28" applyFont="1" applyFill="1" applyBorder="1" applyAlignment="1">
      <alignment wrapText="1"/>
    </xf>
    <xf numFmtId="0" fontId="186" fillId="6" borderId="173" xfId="28" applyFont="1" applyFill="1" applyBorder="1" applyAlignment="1">
      <alignment wrapText="1"/>
    </xf>
    <xf numFmtId="0" fontId="186" fillId="6" borderId="173" xfId="28" applyFont="1" applyFill="1" applyBorder="1" applyAlignment="1">
      <alignment vertical="center" wrapText="1"/>
    </xf>
    <xf numFmtId="0" fontId="186" fillId="34" borderId="174" xfId="28" applyFont="1" applyFill="1" applyBorder="1" applyAlignment="1">
      <alignment wrapText="1"/>
    </xf>
    <xf numFmtId="0" fontId="187" fillId="35" borderId="66" xfId="28" applyFont="1" applyFill="1" applyBorder="1" applyAlignment="1">
      <alignment vertical="center" wrapText="1"/>
    </xf>
    <xf numFmtId="0" fontId="187" fillId="35" borderId="98" xfId="28" applyFont="1" applyFill="1" applyBorder="1" applyAlignment="1">
      <alignment vertical="center" wrapText="1"/>
    </xf>
    <xf numFmtId="0" fontId="186" fillId="0" borderId="66" xfId="28" applyFont="1" applyFill="1" applyBorder="1" applyAlignment="1">
      <alignment horizontal="left" vertical="center" wrapText="1" indent="2"/>
    </xf>
    <xf numFmtId="49" fontId="186" fillId="35" borderId="79" xfId="28" applyNumberFormat="1" applyFont="1" applyFill="1" applyBorder="1" applyAlignment="1">
      <alignment horizontal="center" vertical="center" wrapText="1"/>
    </xf>
    <xf numFmtId="0" fontId="186" fillId="0" borderId="112" xfId="28" applyFont="1" applyFill="1" applyBorder="1" applyAlignment="1">
      <alignment horizontal="left" vertical="center" wrapText="1" indent="2"/>
    </xf>
    <xf numFmtId="0" fontId="186" fillId="6" borderId="175" xfId="28" applyFont="1" applyFill="1" applyBorder="1" applyAlignment="1">
      <alignment wrapText="1"/>
    </xf>
    <xf numFmtId="0" fontId="186" fillId="6" borderId="176" xfId="28" applyFont="1" applyFill="1" applyBorder="1" applyAlignment="1">
      <alignment wrapText="1"/>
    </xf>
    <xf numFmtId="0" fontId="186" fillId="6" borderId="176" xfId="28" applyFont="1" applyFill="1" applyBorder="1" applyAlignment="1">
      <alignment vertical="center" wrapText="1"/>
    </xf>
    <xf numFmtId="0" fontId="186" fillId="34" borderId="177" xfId="28" applyFont="1" applyFill="1" applyBorder="1" applyAlignment="1">
      <alignment wrapText="1"/>
    </xf>
    <xf numFmtId="0" fontId="158" fillId="0" borderId="0" xfId="66" applyFont="1" applyAlignment="1">
      <alignment horizontal="left" vertical="center"/>
    </xf>
    <xf numFmtId="0" fontId="241" fillId="0" borderId="0" xfId="659" applyFont="1" applyAlignment="1">
      <alignment horizontal="left" vertical="center"/>
    </xf>
    <xf numFmtId="0" fontId="186" fillId="34" borderId="9" xfId="66" applyFont="1" applyFill="1" applyBorder="1" applyAlignment="1">
      <alignment horizontal="center"/>
    </xf>
    <xf numFmtId="49" fontId="186" fillId="34" borderId="9" xfId="66" applyNumberFormat="1" applyFont="1" applyFill="1" applyBorder="1" applyAlignment="1">
      <alignment horizontal="center"/>
    </xf>
    <xf numFmtId="49" fontId="186" fillId="34" borderId="15" xfId="66" applyNumberFormat="1" applyFont="1" applyFill="1" applyBorder="1" applyAlignment="1">
      <alignment horizontal="center"/>
    </xf>
    <xf numFmtId="0" fontId="86" fillId="4" borderId="71" xfId="660" applyFont="1" applyFill="1" applyBorder="1" applyAlignment="1">
      <alignment horizontal="left" vertical="center" wrapText="1" indent="3"/>
    </xf>
    <xf numFmtId="0" fontId="186" fillId="36" borderId="12" xfId="66" applyFont="1" applyFill="1" applyBorder="1" applyAlignment="1">
      <alignment vertical="center"/>
    </xf>
    <xf numFmtId="0" fontId="139" fillId="0" borderId="0" xfId="663" applyFont="1"/>
    <xf numFmtId="0" fontId="139" fillId="0" borderId="0" xfId="663" applyFont="1" applyAlignment="1">
      <alignment wrapText="1"/>
    </xf>
    <xf numFmtId="0" fontId="250" fillId="0" borderId="90" xfId="663" applyFont="1" applyFill="1" applyBorder="1" applyAlignment="1">
      <alignment horizontal="centerContinuous" vertical="center" wrapText="1"/>
    </xf>
    <xf numFmtId="0" fontId="250" fillId="0" borderId="92" xfId="663" applyFont="1" applyFill="1" applyBorder="1" applyAlignment="1">
      <alignment horizontal="centerContinuous" vertical="center" wrapText="1"/>
    </xf>
    <xf numFmtId="0" fontId="250" fillId="0" borderId="114" xfId="663" applyFont="1" applyFill="1" applyBorder="1" applyAlignment="1">
      <alignment horizontal="centerContinuous" vertical="center" wrapText="1"/>
    </xf>
    <xf numFmtId="0" fontId="251" fillId="0" borderId="0" xfId="663" applyFont="1"/>
    <xf numFmtId="0" fontId="250" fillId="0" borderId="0" xfId="663" applyFont="1" applyAlignment="1">
      <alignment wrapText="1"/>
    </xf>
    <xf numFmtId="49" fontId="250" fillId="0" borderId="56" xfId="663" applyNumberFormat="1" applyFont="1" applyFill="1" applyBorder="1" applyAlignment="1">
      <alignment horizontal="center" vertical="center" wrapText="1"/>
    </xf>
    <xf numFmtId="0" fontId="250" fillId="0" borderId="85" xfId="663" quotePrefix="1" applyFont="1" applyBorder="1" applyAlignment="1">
      <alignment horizontal="center" vertical="center" wrapText="1"/>
    </xf>
    <xf numFmtId="0" fontId="228" fillId="0" borderId="64" xfId="663" applyFont="1" applyFill="1" applyBorder="1" applyAlignment="1">
      <alignment horizontal="center" vertical="center" wrapText="1"/>
    </xf>
    <xf numFmtId="0" fontId="227" fillId="0" borderId="7" xfId="663" applyFont="1" applyFill="1" applyBorder="1" applyAlignment="1">
      <alignment horizontal="left" vertical="center" wrapText="1"/>
    </xf>
    <xf numFmtId="0" fontId="228" fillId="6" borderId="10" xfId="663" applyFont="1" applyFill="1" applyBorder="1" applyAlignment="1">
      <alignment horizontal="center" vertical="center" wrapText="1"/>
    </xf>
    <xf numFmtId="0" fontId="228" fillId="6" borderId="13" xfId="663" applyFont="1" applyFill="1" applyBorder="1" applyAlignment="1">
      <alignment horizontal="center" vertical="center" wrapText="1"/>
    </xf>
    <xf numFmtId="0" fontId="228" fillId="6" borderId="7" xfId="663" applyFont="1" applyFill="1" applyBorder="1" applyAlignment="1">
      <alignment horizontal="center" vertical="center" wrapText="1"/>
    </xf>
    <xf numFmtId="0" fontId="228" fillId="34" borderId="9" xfId="663" applyFont="1" applyFill="1" applyBorder="1" applyAlignment="1">
      <alignment horizontal="center" vertical="center" wrapText="1"/>
    </xf>
    <xf numFmtId="0" fontId="228" fillId="34" borderId="0" xfId="663" applyFont="1" applyFill="1" applyBorder="1" applyAlignment="1">
      <alignment horizontal="center" vertical="center" wrapText="1"/>
    </xf>
    <xf numFmtId="0" fontId="228" fillId="34" borderId="15" xfId="663" applyFont="1" applyFill="1" applyBorder="1" applyAlignment="1">
      <alignment horizontal="center" vertical="center" wrapText="1"/>
    </xf>
    <xf numFmtId="0" fontId="228" fillId="6" borderId="56" xfId="663" applyFont="1" applyFill="1" applyBorder="1" applyAlignment="1">
      <alignment horizontal="center" vertical="center" wrapText="1"/>
    </xf>
    <xf numFmtId="0" fontId="228" fillId="33" borderId="81" xfId="663" applyFont="1" applyFill="1" applyBorder="1" applyAlignment="1">
      <alignment horizontal="center" vertical="center" wrapText="1"/>
    </xf>
    <xf numFmtId="0" fontId="228" fillId="0" borderId="0" xfId="663" applyFont="1" applyAlignment="1">
      <alignment wrapText="1"/>
    </xf>
    <xf numFmtId="0" fontId="228" fillId="0" borderId="69" xfId="663" applyFont="1" applyFill="1" applyBorder="1" applyAlignment="1">
      <alignment horizontal="center" vertical="center" wrapText="1"/>
    </xf>
    <xf numFmtId="0" fontId="227" fillId="0" borderId="58" xfId="663" applyFont="1" applyFill="1" applyBorder="1" applyAlignment="1">
      <alignment vertical="center" wrapText="1"/>
    </xf>
    <xf numFmtId="0" fontId="228" fillId="34" borderId="42" xfId="663" applyFont="1" applyFill="1" applyBorder="1" applyAlignment="1">
      <alignment horizontal="center" vertical="center" wrapText="1"/>
    </xf>
    <xf numFmtId="0" fontId="228" fillId="34" borderId="40" xfId="663" applyFont="1" applyFill="1" applyBorder="1" applyAlignment="1">
      <alignment horizontal="center" vertical="center" wrapText="1"/>
    </xf>
    <xf numFmtId="0" fontId="228" fillId="34" borderId="58" xfId="663" applyFont="1" applyFill="1" applyBorder="1" applyAlignment="1">
      <alignment horizontal="center" vertical="center" wrapText="1"/>
    </xf>
    <xf numFmtId="0" fontId="228" fillId="33" borderId="85" xfId="663" applyFont="1" applyFill="1" applyBorder="1" applyAlignment="1">
      <alignment horizontal="center" vertical="center" wrapText="1"/>
    </xf>
    <xf numFmtId="0" fontId="252" fillId="0" borderId="62" xfId="663" applyFont="1" applyFill="1" applyBorder="1" applyAlignment="1">
      <alignment horizontal="center" vertical="center" wrapText="1"/>
    </xf>
    <xf numFmtId="0" fontId="252" fillId="0" borderId="15" xfId="663" applyFont="1" applyFill="1" applyBorder="1" applyAlignment="1">
      <alignment horizontal="left" vertical="center" wrapText="1" indent="2"/>
    </xf>
    <xf numFmtId="0" fontId="228" fillId="34" borderId="106" xfId="663" applyFont="1" applyFill="1" applyBorder="1" applyAlignment="1">
      <alignment wrapText="1"/>
    </xf>
    <xf numFmtId="0" fontId="228" fillId="0" borderId="62" xfId="663" applyFont="1" applyFill="1" applyBorder="1" applyAlignment="1">
      <alignment horizontal="center" vertical="center" wrapText="1"/>
    </xf>
    <xf numFmtId="0" fontId="228" fillId="0" borderId="15" xfId="663" applyFont="1" applyFill="1" applyBorder="1" applyAlignment="1">
      <alignment horizontal="left" vertical="center" wrapText="1" indent="2"/>
    </xf>
    <xf numFmtId="0" fontId="228" fillId="6" borderId="9" xfId="663" applyFont="1" applyFill="1" applyBorder="1" applyAlignment="1">
      <alignment horizontal="center"/>
    </xf>
    <xf numFmtId="0" fontId="228" fillId="6" borderId="0" xfId="663" applyFont="1" applyFill="1" applyBorder="1" applyAlignment="1">
      <alignment horizontal="center"/>
    </xf>
    <xf numFmtId="0" fontId="228" fillId="6" borderId="15" xfId="663" applyFont="1" applyFill="1" applyBorder="1" applyAlignment="1">
      <alignment horizontal="center"/>
    </xf>
    <xf numFmtId="0" fontId="228" fillId="34" borderId="9" xfId="663" applyFont="1" applyFill="1" applyBorder="1"/>
    <xf numFmtId="0" fontId="228" fillId="34" borderId="0" xfId="663" applyFont="1" applyFill="1" applyBorder="1"/>
    <xf numFmtId="0" fontId="228" fillId="34" borderId="15" xfId="663" applyFont="1" applyFill="1" applyBorder="1"/>
    <xf numFmtId="0" fontId="228" fillId="34" borderId="0" xfId="663" applyFont="1" applyFill="1" applyBorder="1" applyAlignment="1">
      <alignment horizontal="center"/>
    </xf>
    <xf numFmtId="0" fontId="228" fillId="34" borderId="85" xfId="663" applyFont="1" applyFill="1" applyBorder="1"/>
    <xf numFmtId="0" fontId="228" fillId="0" borderId="0" xfId="663" applyFont="1"/>
    <xf numFmtId="0" fontId="228" fillId="34" borderId="9" xfId="663" applyFont="1" applyFill="1" applyBorder="1" applyAlignment="1">
      <alignment horizontal="center"/>
    </xf>
    <xf numFmtId="0" fontId="253" fillId="34" borderId="9" xfId="663" applyFont="1" applyFill="1" applyBorder="1"/>
    <xf numFmtId="0" fontId="228" fillId="6" borderId="9" xfId="663" applyFont="1" applyFill="1" applyBorder="1"/>
    <xf numFmtId="0" fontId="228" fillId="6" borderId="0" xfId="663" applyFont="1" applyFill="1" applyBorder="1"/>
    <xf numFmtId="0" fontId="228" fillId="6" borderId="15" xfId="663" applyFont="1" applyFill="1" applyBorder="1"/>
    <xf numFmtId="0" fontId="228" fillId="6" borderId="10" xfId="663" applyFont="1" applyFill="1" applyBorder="1"/>
    <xf numFmtId="0" fontId="228" fillId="6" borderId="13" xfId="663" applyFont="1" applyFill="1" applyBorder="1"/>
    <xf numFmtId="0" fontId="228" fillId="6" borderId="7" xfId="663" applyFont="1" applyFill="1" applyBorder="1"/>
    <xf numFmtId="0" fontId="228" fillId="34" borderId="63" xfId="663" applyFont="1" applyFill="1" applyBorder="1"/>
    <xf numFmtId="0" fontId="228" fillId="0" borderId="79" xfId="663" applyFont="1" applyFill="1" applyBorder="1" applyAlignment="1">
      <alignment horizontal="center" vertical="center" wrapText="1"/>
    </xf>
    <xf numFmtId="0" fontId="227" fillId="0" borderId="108" xfId="663" applyFont="1" applyFill="1" applyBorder="1" applyAlignment="1">
      <alignment horizontal="left" vertical="center" wrapText="1"/>
    </xf>
    <xf numFmtId="0" fontId="228" fillId="34" borderId="95" xfId="663" applyFont="1" applyFill="1" applyBorder="1" applyAlignment="1">
      <alignment horizontal="center" vertical="center" wrapText="1"/>
    </xf>
    <xf numFmtId="0" fontId="228" fillId="34" borderId="112" xfId="663" applyFont="1" applyFill="1" applyBorder="1" applyAlignment="1">
      <alignment horizontal="center" vertical="center" wrapText="1"/>
    </xf>
    <xf numFmtId="0" fontId="228" fillId="34" borderId="108" xfId="663" applyFont="1" applyFill="1" applyBorder="1" applyAlignment="1">
      <alignment horizontal="center" vertical="center" wrapText="1"/>
    </xf>
    <xf numFmtId="0" fontId="228" fillId="34" borderId="95" xfId="663" applyFont="1" applyFill="1" applyBorder="1"/>
    <xf numFmtId="0" fontId="228" fillId="34" borderId="112" xfId="663" applyFont="1" applyFill="1" applyBorder="1"/>
    <xf numFmtId="0" fontId="228" fillId="34" borderId="108" xfId="663" applyFont="1" applyFill="1" applyBorder="1"/>
    <xf numFmtId="0" fontId="228" fillId="34" borderId="94" xfId="663" applyFont="1" applyFill="1" applyBorder="1" applyAlignment="1">
      <alignment horizontal="center" vertical="center" wrapText="1"/>
    </xf>
    <xf numFmtId="0" fontId="228" fillId="34" borderId="75" xfId="663" applyFont="1" applyFill="1" applyBorder="1" applyAlignment="1">
      <alignment horizontal="center" vertical="center" wrapText="1"/>
    </xf>
    <xf numFmtId="0" fontId="139" fillId="0" borderId="0" xfId="663" applyFont="1" applyBorder="1" applyAlignment="1">
      <alignment wrapText="1"/>
    </xf>
    <xf numFmtId="0" fontId="139" fillId="0" borderId="0" xfId="663" applyFont="1" applyBorder="1" applyAlignment="1">
      <alignment horizontal="center" vertical="center" wrapText="1"/>
    </xf>
    <xf numFmtId="0" fontId="139" fillId="0" borderId="0" xfId="663" applyFont="1" applyBorder="1"/>
    <xf numFmtId="0" fontId="158" fillId="0" borderId="0" xfId="663" applyFont="1" applyBorder="1" applyAlignment="1"/>
    <xf numFmtId="0" fontId="9" fillId="0" borderId="0" xfId="646" applyFont="1" applyFill="1" applyBorder="1"/>
    <xf numFmtId="0" fontId="3" fillId="0" borderId="0" xfId="0" applyFont="1" applyFill="1" applyBorder="1"/>
    <xf numFmtId="49" fontId="129" fillId="0" borderId="0" xfId="664" applyNumberFormat="1" applyFont="1" applyFill="1" applyAlignment="1">
      <alignment horizontal="center" vertical="center"/>
    </xf>
    <xf numFmtId="0" fontId="129" fillId="0" borderId="0" xfId="664" applyFont="1" applyAlignment="1">
      <alignment vertical="center"/>
    </xf>
    <xf numFmtId="0" fontId="129" fillId="0" borderId="0" xfId="664" applyFont="1" applyFill="1" applyAlignment="1">
      <alignment vertical="center"/>
    </xf>
    <xf numFmtId="0" fontId="129" fillId="0" borderId="0" xfId="664" applyFont="1" applyFill="1" applyBorder="1" applyAlignment="1">
      <alignment vertical="center"/>
    </xf>
    <xf numFmtId="0" fontId="14" fillId="0" borderId="0" xfId="0" applyFont="1" applyFill="1" applyBorder="1"/>
    <xf numFmtId="0" fontId="129" fillId="0" borderId="0" xfId="664" applyFont="1" applyAlignment="1">
      <alignment horizontal="center" vertical="center"/>
    </xf>
    <xf numFmtId="0" fontId="133" fillId="35" borderId="77" xfId="664" applyFont="1" applyFill="1" applyBorder="1" applyAlignment="1">
      <alignment horizontal="center" vertical="center" wrapText="1"/>
    </xf>
    <xf numFmtId="0" fontId="133" fillId="35" borderId="93" xfId="664" applyFont="1" applyFill="1" applyBorder="1" applyAlignment="1">
      <alignment horizontal="center" vertical="center" wrapText="1"/>
    </xf>
    <xf numFmtId="0" fontId="133" fillId="35" borderId="91" xfId="664" applyFont="1" applyFill="1" applyBorder="1" applyAlignment="1">
      <alignment horizontal="center" vertical="center" wrapText="1"/>
    </xf>
    <xf numFmtId="0" fontId="9" fillId="0" borderId="0" xfId="0" applyFont="1" applyFill="1" applyBorder="1" applyAlignment="1">
      <alignment wrapText="1"/>
    </xf>
    <xf numFmtId="0" fontId="129" fillId="42" borderId="0" xfId="664" applyFont="1" applyFill="1" applyBorder="1" applyAlignment="1">
      <alignment vertical="center"/>
    </xf>
    <xf numFmtId="0" fontId="158" fillId="35" borderId="56" xfId="664" quotePrefix="1" applyFont="1" applyFill="1" applyBorder="1" applyAlignment="1">
      <alignment horizontal="center" vertical="center" wrapText="1"/>
    </xf>
    <xf numFmtId="0" fontId="158" fillId="35" borderId="81" xfId="664" quotePrefix="1" applyFont="1" applyFill="1" applyBorder="1" applyAlignment="1">
      <alignment horizontal="center" vertical="center" wrapText="1"/>
    </xf>
    <xf numFmtId="49" fontId="160" fillId="35" borderId="104" xfId="664" applyNumberFormat="1" applyFont="1" applyFill="1" applyBorder="1" applyAlignment="1">
      <alignment horizontal="left" vertical="center" wrapText="1"/>
    </xf>
    <xf numFmtId="0" fontId="157" fillId="35" borderId="67" xfId="664" applyFont="1" applyFill="1" applyBorder="1" applyAlignment="1">
      <alignment horizontal="left" vertical="center" wrapText="1"/>
    </xf>
    <xf numFmtId="0" fontId="133" fillId="0" borderId="65" xfId="664" applyFont="1" applyFill="1" applyBorder="1" applyAlignment="1">
      <alignment horizontal="left" vertical="center" wrapText="1"/>
    </xf>
    <xf numFmtId="0" fontId="133" fillId="57" borderId="56" xfId="664" applyFont="1" applyFill="1" applyBorder="1" applyAlignment="1">
      <alignment horizontal="left" vertical="center" wrapText="1"/>
    </xf>
    <xf numFmtId="183" fontId="133" fillId="45" borderId="178" xfId="664" applyNumberFormat="1" applyFont="1" applyFill="1" applyBorder="1" applyAlignment="1">
      <alignment horizontal="right" vertical="center"/>
    </xf>
    <xf numFmtId="2" fontId="129" fillId="34" borderId="165" xfId="664" applyNumberFormat="1" applyFont="1" applyFill="1" applyBorder="1" applyAlignment="1">
      <alignment horizontal="left" vertical="center" wrapText="1" indent="1"/>
    </xf>
    <xf numFmtId="0" fontId="129" fillId="34" borderId="165" xfId="664" applyFont="1" applyFill="1" applyBorder="1" applyAlignment="1">
      <alignment horizontal="left" vertical="center" wrapText="1" indent="1"/>
    </xf>
    <xf numFmtId="183" fontId="133" fillId="45" borderId="167" xfId="664" applyNumberFormat="1" applyFont="1" applyFill="1" applyBorder="1" applyAlignment="1">
      <alignment horizontal="right" vertical="center" wrapText="1"/>
    </xf>
    <xf numFmtId="49" fontId="160" fillId="35" borderId="67" xfId="664" applyNumberFormat="1" applyFont="1" applyFill="1" applyBorder="1" applyAlignment="1">
      <alignment horizontal="left" vertical="center" wrapText="1"/>
    </xf>
    <xf numFmtId="0" fontId="133" fillId="0" borderId="65" xfId="664" applyFont="1" applyFill="1" applyBorder="1" applyAlignment="1">
      <alignment horizontal="left" vertical="center" wrapText="1" indent="1"/>
    </xf>
    <xf numFmtId="0" fontId="133" fillId="57" borderId="56" xfId="664" applyFont="1" applyFill="1" applyBorder="1" applyAlignment="1">
      <alignment horizontal="left" vertical="center" wrapText="1" indent="1"/>
    </xf>
    <xf numFmtId="0" fontId="129" fillId="0" borderId="56" xfId="664" applyFont="1" applyFill="1" applyBorder="1" applyAlignment="1">
      <alignment horizontal="left" vertical="center" wrapText="1" indent="3"/>
    </xf>
    <xf numFmtId="183" fontId="129" fillId="57" borderId="179" xfId="664" applyNumberFormat="1" applyFont="1" applyFill="1" applyBorder="1" applyAlignment="1">
      <alignment horizontal="center" vertical="center" wrapText="1"/>
    </xf>
    <xf numFmtId="183" fontId="129" fillId="6" borderId="179" xfId="664" applyNumberFormat="1" applyFont="1" applyFill="1" applyBorder="1" applyAlignment="1">
      <alignment horizontal="right" vertical="center" wrapText="1"/>
    </xf>
    <xf numFmtId="2" fontId="129" fillId="6" borderId="169" xfId="664" applyNumberFormat="1" applyFont="1" applyFill="1" applyBorder="1" applyAlignment="1">
      <alignment horizontal="center" vertical="center" wrapText="1"/>
    </xf>
    <xf numFmtId="183" fontId="129" fillId="45" borderId="171" xfId="664" applyNumberFormat="1" applyFont="1" applyFill="1" applyBorder="1" applyAlignment="1">
      <alignment horizontal="right" vertical="center" wrapText="1"/>
    </xf>
    <xf numFmtId="0" fontId="254" fillId="0" borderId="56" xfId="664" applyFont="1" applyFill="1" applyBorder="1" applyAlignment="1">
      <alignment horizontal="left" vertical="center" wrapText="1" indent="3"/>
    </xf>
    <xf numFmtId="0" fontId="133" fillId="57" borderId="66" xfId="664" applyFont="1" applyFill="1" applyBorder="1" applyAlignment="1">
      <alignment horizontal="left" vertical="center" wrapText="1" indent="1"/>
    </xf>
    <xf numFmtId="183" fontId="133" fillId="45" borderId="165" xfId="664" applyNumberFormat="1" applyFont="1" applyFill="1" applyBorder="1" applyAlignment="1">
      <alignment horizontal="right" vertical="center"/>
    </xf>
    <xf numFmtId="2" fontId="129" fillId="34" borderId="165" xfId="664" applyNumberFormat="1" applyFont="1" applyFill="1" applyBorder="1" applyAlignment="1">
      <alignment horizontal="center" vertical="center" wrapText="1"/>
    </xf>
    <xf numFmtId="0" fontId="129" fillId="0" borderId="56" xfId="664" applyFont="1" applyFill="1" applyBorder="1" applyAlignment="1">
      <alignment horizontal="left" vertical="center" wrapText="1" indent="2"/>
    </xf>
    <xf numFmtId="183" fontId="133" fillId="57" borderId="180" xfId="664" applyNumberFormat="1" applyFont="1" applyFill="1" applyBorder="1" applyAlignment="1">
      <alignment horizontal="center" vertical="center"/>
    </xf>
    <xf numFmtId="183" fontId="133" fillId="45" borderId="180" xfId="664" applyNumberFormat="1" applyFont="1" applyFill="1" applyBorder="1" applyAlignment="1">
      <alignment horizontal="right" vertical="center"/>
    </xf>
    <xf numFmtId="2" fontId="129" fillId="34" borderId="166" xfId="664" applyNumberFormat="1" applyFont="1" applyFill="1" applyBorder="1" applyAlignment="1">
      <alignment horizontal="left" vertical="center" wrapText="1" indent="1"/>
    </xf>
    <xf numFmtId="0" fontId="129" fillId="34" borderId="166" xfId="664" applyFont="1" applyFill="1" applyBorder="1" applyAlignment="1">
      <alignment horizontal="left" vertical="center" wrapText="1" indent="1"/>
    </xf>
    <xf numFmtId="183" fontId="133" fillId="45" borderId="181" xfId="664" applyNumberFormat="1" applyFont="1" applyFill="1" applyBorder="1" applyAlignment="1">
      <alignment horizontal="right" vertical="center" wrapText="1"/>
    </xf>
    <xf numFmtId="0" fontId="129" fillId="0" borderId="3" xfId="664" applyFont="1" applyFill="1" applyBorder="1" applyAlignment="1">
      <alignment horizontal="left" vertical="center" wrapText="1" indent="2"/>
    </xf>
    <xf numFmtId="183" fontId="133" fillId="57" borderId="180" xfId="664" applyNumberFormat="1" applyFont="1" applyFill="1" applyBorder="1" applyAlignment="1">
      <alignment horizontal="center" vertical="center" wrapText="1"/>
    </xf>
    <xf numFmtId="183" fontId="133" fillId="45" borderId="180" xfId="664" applyNumberFormat="1" applyFont="1" applyFill="1" applyBorder="1" applyAlignment="1">
      <alignment horizontal="right" vertical="center" wrapText="1"/>
    </xf>
    <xf numFmtId="2" fontId="129" fillId="34" borderId="166" xfId="664" applyNumberFormat="1" applyFont="1" applyFill="1" applyBorder="1" applyAlignment="1">
      <alignment horizontal="center" vertical="center" wrapText="1"/>
    </xf>
    <xf numFmtId="183" fontId="133" fillId="45" borderId="171" xfId="664" applyNumberFormat="1" applyFont="1" applyFill="1" applyBorder="1" applyAlignment="1">
      <alignment horizontal="right" vertical="center" wrapText="1"/>
    </xf>
    <xf numFmtId="49" fontId="160" fillId="35" borderId="69" xfId="664" applyNumberFormat="1" applyFont="1" applyFill="1" applyBorder="1" applyAlignment="1">
      <alignment horizontal="left" vertical="center" wrapText="1"/>
    </xf>
    <xf numFmtId="49" fontId="160" fillId="35" borderId="58" xfId="664" applyNumberFormat="1" applyFont="1" applyFill="1" applyBorder="1" applyAlignment="1">
      <alignment horizontal="left" vertical="center" wrapText="1"/>
    </xf>
    <xf numFmtId="183" fontId="129" fillId="57" borderId="182" xfId="664" applyNumberFormat="1" applyFont="1" applyFill="1" applyBorder="1" applyAlignment="1">
      <alignment horizontal="center" vertical="center" wrapText="1"/>
    </xf>
    <xf numFmtId="183" fontId="133" fillId="6" borderId="182" xfId="664" applyNumberFormat="1" applyFont="1" applyFill="1" applyBorder="1" applyAlignment="1">
      <alignment horizontal="right" vertical="center" wrapText="1"/>
    </xf>
    <xf numFmtId="2" fontId="129" fillId="6" borderId="183" xfId="664" applyNumberFormat="1" applyFont="1" applyFill="1" applyBorder="1" applyAlignment="1">
      <alignment horizontal="center" vertical="center" wrapText="1"/>
    </xf>
    <xf numFmtId="183" fontId="129" fillId="57" borderId="184" xfId="664" applyNumberFormat="1" applyFont="1" applyFill="1" applyBorder="1" applyAlignment="1">
      <alignment horizontal="center" vertical="center" wrapText="1"/>
    </xf>
    <xf numFmtId="183" fontId="129" fillId="6" borderId="184" xfId="664" applyNumberFormat="1" applyFont="1" applyFill="1" applyBorder="1" applyAlignment="1">
      <alignment horizontal="right" vertical="center" wrapText="1"/>
    </xf>
    <xf numFmtId="2" fontId="129" fillId="6" borderId="185" xfId="664" applyNumberFormat="1" applyFont="1" applyFill="1" applyBorder="1" applyAlignment="1">
      <alignment horizontal="center" vertical="center" wrapText="1"/>
    </xf>
    <xf numFmtId="183" fontId="129" fillId="45" borderId="186" xfId="664" applyNumberFormat="1" applyFont="1" applyFill="1" applyBorder="1" applyAlignment="1">
      <alignment horizontal="right" vertical="center" wrapText="1"/>
    </xf>
    <xf numFmtId="49" fontId="157" fillId="35" borderId="67" xfId="664" applyNumberFormat="1" applyFont="1" applyFill="1" applyBorder="1" applyAlignment="1">
      <alignment horizontal="left" vertical="center"/>
    </xf>
    <xf numFmtId="0" fontId="133" fillId="0" borderId="56" xfId="664" applyFont="1" applyFill="1" applyBorder="1" applyAlignment="1">
      <alignment horizontal="left" vertical="center" wrapText="1" indent="1"/>
    </xf>
    <xf numFmtId="183" fontId="133" fillId="57" borderId="187" xfId="664" applyNumberFormat="1" applyFont="1" applyFill="1" applyBorder="1" applyAlignment="1">
      <alignment horizontal="center" vertical="center" wrapText="1"/>
    </xf>
    <xf numFmtId="183" fontId="129" fillId="6" borderId="187" xfId="664" applyNumberFormat="1" applyFont="1" applyFill="1" applyBorder="1" applyAlignment="1">
      <alignment horizontal="right" vertical="center" wrapText="1"/>
    </xf>
    <xf numFmtId="2" fontId="129" fillId="34" borderId="157" xfId="664" applyNumberFormat="1" applyFont="1" applyFill="1" applyBorder="1" applyAlignment="1">
      <alignment horizontal="left" vertical="center" wrapText="1" indent="1"/>
    </xf>
    <xf numFmtId="3" fontId="129" fillId="34" borderId="170" xfId="664" applyNumberFormat="1" applyFont="1" applyFill="1" applyBorder="1" applyAlignment="1">
      <alignment horizontal="right" vertical="center" wrapText="1" indent="1"/>
    </xf>
    <xf numFmtId="183" fontId="133" fillId="57" borderId="188" xfId="664" applyNumberFormat="1" applyFont="1" applyFill="1" applyBorder="1" applyAlignment="1">
      <alignment horizontal="center" vertical="center" wrapText="1"/>
    </xf>
    <xf numFmtId="183" fontId="129" fillId="6" borderId="188" xfId="664" applyNumberFormat="1" applyFont="1" applyFill="1" applyBorder="1" applyAlignment="1">
      <alignment horizontal="right" vertical="center" wrapText="1"/>
    </xf>
    <xf numFmtId="2" fontId="129" fillId="34" borderId="169" xfId="664" applyNumberFormat="1" applyFont="1" applyFill="1" applyBorder="1" applyAlignment="1">
      <alignment horizontal="left" vertical="center" wrapText="1" indent="1"/>
    </xf>
    <xf numFmtId="3" fontId="129" fillId="34" borderId="171" xfId="664" applyNumberFormat="1" applyFont="1" applyFill="1" applyBorder="1" applyAlignment="1">
      <alignment horizontal="right" vertical="center" wrapText="1" indent="1"/>
    </xf>
    <xf numFmtId="49" fontId="160" fillId="35" borderId="79" xfId="664" applyNumberFormat="1" applyFont="1" applyFill="1" applyBorder="1" applyAlignment="1">
      <alignment horizontal="left" vertical="center" wrapText="1"/>
    </xf>
    <xf numFmtId="49" fontId="157" fillId="35" borderId="108" xfId="664" applyNumberFormat="1" applyFont="1" applyFill="1" applyBorder="1" applyAlignment="1">
      <alignment horizontal="left" vertical="center"/>
    </xf>
    <xf numFmtId="0" fontId="133" fillId="0" borderId="94" xfId="664" applyFont="1" applyFill="1" applyBorder="1" applyAlignment="1">
      <alignment horizontal="left" vertical="center" wrapText="1" indent="1"/>
    </xf>
    <xf numFmtId="183" fontId="133" fillId="57" borderId="189" xfId="664" applyNumberFormat="1" applyFont="1" applyFill="1" applyBorder="1" applyAlignment="1">
      <alignment horizontal="center" vertical="center" wrapText="1"/>
    </xf>
    <xf numFmtId="183" fontId="129" fillId="6" borderId="189" xfId="664" applyNumberFormat="1" applyFont="1" applyFill="1" applyBorder="1" applyAlignment="1">
      <alignment horizontal="right" vertical="center" wrapText="1"/>
    </xf>
    <xf numFmtId="2" fontId="129" fillId="34" borderId="176" xfId="664" applyNumberFormat="1" applyFont="1" applyFill="1" applyBorder="1" applyAlignment="1">
      <alignment horizontal="left" vertical="center" wrapText="1" indent="1"/>
    </xf>
    <xf numFmtId="3" fontId="129" fillId="34" borderId="177" xfId="664" applyNumberFormat="1" applyFont="1" applyFill="1" applyBorder="1" applyAlignment="1">
      <alignment horizontal="right" vertical="center" wrapText="1" indent="1"/>
    </xf>
    <xf numFmtId="49" fontId="129" fillId="0" borderId="0" xfId="664" applyNumberFormat="1" applyFont="1" applyAlignment="1">
      <alignment horizontal="center" vertical="center"/>
    </xf>
    <xf numFmtId="0" fontId="22" fillId="0" borderId="0" xfId="0" applyFont="1" applyBorder="1" applyAlignment="1">
      <alignment horizontal="left" vertical="center" wrapText="1" indent="3"/>
    </xf>
    <xf numFmtId="0" fontId="240" fillId="42" borderId="56" xfId="665" applyFont="1" applyFill="1" applyBorder="1" applyAlignment="1">
      <alignment horizontal="center" vertical="center" wrapText="1"/>
    </xf>
    <xf numFmtId="0" fontId="185" fillId="42" borderId="56" xfId="665" applyFont="1" applyFill="1" applyBorder="1" applyAlignment="1">
      <alignment horizontal="center" vertical="center" wrapText="1"/>
    </xf>
    <xf numFmtId="49" fontId="129" fillId="0" borderId="0" xfId="664" applyNumberFormat="1" applyFont="1" applyAlignment="1">
      <alignment vertical="center"/>
    </xf>
    <xf numFmtId="0" fontId="240" fillId="42" borderId="0" xfId="665" applyFont="1" applyFill="1" applyBorder="1" applyAlignment="1">
      <alignment horizontal="center" vertical="center" wrapText="1"/>
    </xf>
    <xf numFmtId="0" fontId="185" fillId="42" borderId="0" xfId="665" applyFont="1" applyFill="1" applyBorder="1" applyAlignment="1">
      <alignment horizontal="center" vertical="center" wrapText="1"/>
    </xf>
    <xf numFmtId="0" fontId="240" fillId="0" borderId="0" xfId="665" applyFont="1" applyFill="1" applyBorder="1" applyAlignment="1">
      <alignment horizontal="center" vertical="center" wrapText="1"/>
    </xf>
    <xf numFmtId="0" fontId="185" fillId="0" borderId="0" xfId="665" applyFont="1" applyFill="1" applyBorder="1" applyAlignment="1">
      <alignment horizontal="center" vertical="center" wrapText="1"/>
    </xf>
    <xf numFmtId="0" fontId="139" fillId="0" borderId="0" xfId="0" applyFont="1" applyAlignment="1">
      <alignment horizontal="left" vertical="top"/>
    </xf>
    <xf numFmtId="49" fontId="139" fillId="0" borderId="0" xfId="0" applyNumberFormat="1" applyFont="1" applyAlignment="1">
      <alignment vertical="center"/>
    </xf>
    <xf numFmtId="0" fontId="139" fillId="0" borderId="0" xfId="0" applyFont="1" applyAlignment="1">
      <alignment wrapText="1"/>
    </xf>
    <xf numFmtId="0" fontId="139" fillId="0" borderId="0" xfId="0" applyFont="1"/>
    <xf numFmtId="0" fontId="139" fillId="0" borderId="0" xfId="0" applyFont="1" applyFill="1"/>
    <xf numFmtId="0" fontId="139" fillId="0" borderId="0" xfId="0" applyFont="1" applyAlignment="1">
      <alignment horizontal="center"/>
    </xf>
    <xf numFmtId="0" fontId="139" fillId="0" borderId="0" xfId="0" applyFont="1" applyFill="1" applyBorder="1"/>
    <xf numFmtId="0" fontId="129" fillId="0" borderId="0" xfId="0" applyFont="1" applyAlignment="1">
      <alignment horizontal="left" vertical="top"/>
    </xf>
    <xf numFmtId="49" fontId="129" fillId="0" borderId="0" xfId="0" applyNumberFormat="1" applyFont="1" applyAlignment="1">
      <alignment horizontal="center" vertical="center"/>
    </xf>
    <xf numFmtId="0" fontId="129" fillId="0" borderId="0" xfId="0" applyFont="1" applyAlignment="1">
      <alignment vertical="center" wrapText="1"/>
    </xf>
    <xf numFmtId="0" fontId="239" fillId="0" borderId="0" xfId="0" applyFont="1"/>
    <xf numFmtId="0" fontId="239" fillId="0" borderId="0" xfId="0" applyFont="1" applyFill="1"/>
    <xf numFmtId="0" fontId="239" fillId="0" borderId="0" xfId="0" applyFont="1" applyFill="1" applyBorder="1"/>
    <xf numFmtId="0" fontId="133" fillId="0" borderId="0" xfId="0" applyFont="1" applyFill="1" applyBorder="1" applyAlignment="1">
      <alignment horizontal="left" vertical="top" wrapText="1"/>
    </xf>
    <xf numFmtId="49" fontId="133" fillId="0" borderId="0" xfId="0" applyNumberFormat="1" applyFont="1" applyFill="1" applyBorder="1" applyAlignment="1">
      <alignment horizontal="center" vertical="center" wrapText="1"/>
    </xf>
    <xf numFmtId="0" fontId="133" fillId="0" borderId="0" xfId="0" applyFont="1" applyFill="1" applyBorder="1" applyAlignment="1">
      <alignment horizontal="center" vertical="center" wrapText="1"/>
    </xf>
    <xf numFmtId="0" fontId="133" fillId="35" borderId="20" xfId="0" applyFont="1" applyFill="1" applyBorder="1" applyAlignment="1">
      <alignment horizontal="left" vertical="top" wrapText="1"/>
    </xf>
    <xf numFmtId="0" fontId="133" fillId="35" borderId="77" xfId="0" applyFont="1" applyFill="1" applyBorder="1" applyAlignment="1">
      <alignment vertical="center" wrapText="1"/>
    </xf>
    <xf numFmtId="0" fontId="133" fillId="35" borderId="43" xfId="0" applyFont="1" applyFill="1" applyBorder="1" applyAlignment="1">
      <alignment vertical="center" wrapText="1"/>
    </xf>
    <xf numFmtId="0" fontId="133" fillId="35" borderId="3" xfId="0" applyFont="1" applyFill="1" applyBorder="1" applyAlignment="1">
      <alignment vertical="center" wrapText="1"/>
    </xf>
    <xf numFmtId="0" fontId="133" fillId="35" borderId="46" xfId="0" applyFont="1" applyFill="1" applyBorder="1" applyAlignment="1">
      <alignment vertical="center" wrapText="1"/>
    </xf>
    <xf numFmtId="0" fontId="133" fillId="35" borderId="40" xfId="0" applyFont="1" applyFill="1" applyBorder="1" applyAlignment="1">
      <alignment horizontal="center" vertical="center" wrapText="1"/>
    </xf>
    <xf numFmtId="49" fontId="158" fillId="35" borderId="56" xfId="0" applyNumberFormat="1" applyFont="1" applyFill="1" applyBorder="1" applyAlignment="1">
      <alignment horizontal="center" vertical="center" wrapText="1"/>
    </xf>
    <xf numFmtId="49" fontId="139" fillId="35" borderId="81" xfId="0" quotePrefix="1" applyNumberFormat="1" applyFont="1" applyFill="1" applyBorder="1" applyAlignment="1">
      <alignment horizontal="center" vertical="center" wrapText="1"/>
    </xf>
    <xf numFmtId="49" fontId="129" fillId="35" borderId="104" xfId="0" applyNumberFormat="1" applyFont="1" applyFill="1" applyBorder="1" applyAlignment="1">
      <alignment horizontal="left" vertical="center"/>
    </xf>
    <xf numFmtId="49" fontId="133" fillId="0" borderId="56" xfId="0" applyNumberFormat="1" applyFont="1" applyFill="1" applyBorder="1" applyAlignment="1">
      <alignment horizontal="left" vertical="center"/>
    </xf>
    <xf numFmtId="49" fontId="133" fillId="0" borderId="56" xfId="0" applyNumberFormat="1" applyFont="1" applyFill="1" applyBorder="1" applyAlignment="1">
      <alignment horizontal="left" vertical="center" wrapText="1"/>
    </xf>
    <xf numFmtId="0" fontId="129" fillId="57" borderId="168" xfId="0" applyFont="1" applyFill="1" applyBorder="1" applyAlignment="1">
      <alignment horizontal="center" vertical="center" wrapText="1"/>
    </xf>
    <xf numFmtId="0" fontId="133" fillId="45" borderId="168" xfId="0" applyFont="1" applyFill="1" applyBorder="1" applyAlignment="1">
      <alignment vertical="center" wrapText="1"/>
    </xf>
    <xf numFmtId="0" fontId="129" fillId="34" borderId="157" xfId="0" applyFont="1" applyFill="1" applyBorder="1" applyAlignment="1">
      <alignment horizontal="center" vertical="center" wrapText="1"/>
    </xf>
    <xf numFmtId="0" fontId="133" fillId="45" borderId="171" xfId="0" applyFont="1" applyFill="1" applyBorder="1" applyAlignment="1">
      <alignment vertical="center" wrapText="1"/>
    </xf>
    <xf numFmtId="49" fontId="133" fillId="0" borderId="56" xfId="0" applyNumberFormat="1" applyFont="1" applyFill="1" applyBorder="1" applyAlignment="1">
      <alignment horizontal="left" vertical="center" wrapText="1" indent="1"/>
    </xf>
    <xf numFmtId="0" fontId="129" fillId="57" borderId="190" xfId="0" applyFont="1" applyFill="1" applyBorder="1" applyAlignment="1">
      <alignment horizontal="center" vertical="center" wrapText="1"/>
    </xf>
    <xf numFmtId="0" fontId="133" fillId="45" borderId="158" xfId="0" applyFont="1" applyFill="1" applyBorder="1" applyAlignment="1">
      <alignment vertical="center" wrapText="1"/>
    </xf>
    <xf numFmtId="0" fontId="129" fillId="34" borderId="169" xfId="0" applyFont="1" applyFill="1" applyBorder="1" applyAlignment="1">
      <alignment horizontal="center" vertical="center" wrapText="1"/>
    </xf>
    <xf numFmtId="0" fontId="129" fillId="0" borderId="0" xfId="0" applyFont="1"/>
    <xf numFmtId="0" fontId="129" fillId="0" borderId="0" xfId="0" applyFont="1" applyFill="1"/>
    <xf numFmtId="49" fontId="129" fillId="0" borderId="56" xfId="0" applyNumberFormat="1" applyFont="1" applyFill="1" applyBorder="1" applyAlignment="1">
      <alignment horizontal="left" vertical="center"/>
    </xf>
    <xf numFmtId="49" fontId="129" fillId="0" borderId="56" xfId="0" applyNumberFormat="1" applyFont="1" applyFill="1" applyBorder="1" applyAlignment="1">
      <alignment horizontal="left" vertical="center" wrapText="1" indent="2"/>
    </xf>
    <xf numFmtId="0" fontId="129" fillId="45" borderId="158" xfId="0" applyFont="1" applyFill="1" applyBorder="1" applyAlignment="1">
      <alignment vertical="center" wrapText="1"/>
    </xf>
    <xf numFmtId="0" fontId="129" fillId="34" borderId="169" xfId="0" applyFont="1" applyFill="1" applyBorder="1" applyAlignment="1">
      <alignment vertical="center" wrapText="1"/>
    </xf>
    <xf numFmtId="0" fontId="129" fillId="45" borderId="171" xfId="0" applyFont="1" applyFill="1" applyBorder="1" applyAlignment="1">
      <alignment vertical="center" wrapText="1"/>
    </xf>
    <xf numFmtId="0" fontId="129" fillId="0" borderId="56" xfId="0" applyFont="1" applyFill="1" applyBorder="1" applyAlignment="1">
      <alignment horizontal="left" vertical="center" wrapText="1" indent="3"/>
    </xf>
    <xf numFmtId="0" fontId="254" fillId="6" borderId="158" xfId="0" applyFont="1" applyFill="1" applyBorder="1" applyAlignment="1">
      <alignment vertical="center" wrapText="1"/>
    </xf>
    <xf numFmtId="2" fontId="129" fillId="6" borderId="169" xfId="0" applyNumberFormat="1" applyFont="1" applyFill="1" applyBorder="1" applyAlignment="1">
      <alignment vertical="center" wrapText="1"/>
    </xf>
    <xf numFmtId="3" fontId="129" fillId="34" borderId="169" xfId="0" applyNumberFormat="1" applyFont="1" applyFill="1" applyBorder="1" applyAlignment="1">
      <alignment horizontal="center" vertical="center" wrapText="1"/>
    </xf>
    <xf numFmtId="0" fontId="129" fillId="0" borderId="56" xfId="0" applyFont="1" applyFill="1" applyBorder="1" applyAlignment="1" applyProtection="1">
      <alignment horizontal="left" vertical="center" wrapText="1" indent="4"/>
    </xf>
    <xf numFmtId="0" fontId="129" fillId="6" borderId="158" xfId="0" applyFont="1" applyFill="1" applyBorder="1" applyAlignment="1">
      <alignment vertical="center" wrapText="1"/>
    </xf>
    <xf numFmtId="0" fontId="129" fillId="6" borderId="169" xfId="0" applyFont="1" applyFill="1" applyBorder="1" applyAlignment="1">
      <alignment vertical="center" wrapText="1"/>
    </xf>
    <xf numFmtId="0" fontId="129" fillId="6" borderId="158" xfId="0" applyFont="1" applyFill="1" applyBorder="1" applyAlignment="1">
      <alignment horizontal="center" vertical="center" wrapText="1"/>
    </xf>
    <xf numFmtId="2" fontId="129" fillId="34" borderId="169" xfId="0" applyNumberFormat="1" applyFont="1" applyFill="1" applyBorder="1" applyAlignment="1">
      <alignment horizontal="right" vertical="center" wrapText="1"/>
    </xf>
    <xf numFmtId="0" fontId="129" fillId="34" borderId="169" xfId="0" applyFont="1" applyFill="1" applyBorder="1" applyAlignment="1">
      <alignment wrapText="1"/>
    </xf>
    <xf numFmtId="2" fontId="129" fillId="34" borderId="169" xfId="0" applyNumberFormat="1" applyFont="1" applyFill="1" applyBorder="1" applyAlignment="1">
      <alignment vertical="center" wrapText="1"/>
    </xf>
    <xf numFmtId="49" fontId="129" fillId="35" borderId="104" xfId="0" applyNumberFormat="1" applyFont="1" applyFill="1" applyBorder="1" applyAlignment="1">
      <alignment horizontal="left" vertical="top"/>
    </xf>
    <xf numFmtId="0" fontId="129" fillId="0" borderId="56" xfId="0" applyFont="1" applyFill="1" applyBorder="1" applyAlignment="1">
      <alignment horizontal="left" vertical="center" wrapText="1" indent="4"/>
    </xf>
    <xf numFmtId="3" fontId="129" fillId="6" borderId="169" xfId="0" applyNumberFormat="1" applyFont="1" applyFill="1" applyBorder="1" applyAlignment="1">
      <alignment horizontal="center" vertical="center" wrapText="1"/>
    </xf>
    <xf numFmtId="0" fontId="129" fillId="0" borderId="56" xfId="0" applyFont="1" applyFill="1" applyBorder="1" applyAlignment="1" applyProtection="1">
      <alignment horizontal="left" vertical="center" wrapText="1" indent="3"/>
    </xf>
    <xf numFmtId="0" fontId="129" fillId="0" borderId="0" xfId="0" applyFont="1" applyBorder="1"/>
    <xf numFmtId="3" fontId="129" fillId="45" borderId="158" xfId="0" applyNumberFormat="1" applyFont="1" applyFill="1" applyBorder="1" applyAlignment="1">
      <alignment vertical="center" wrapText="1"/>
    </xf>
    <xf numFmtId="3" fontId="129" fillId="57" borderId="190" xfId="0" applyNumberFormat="1" applyFont="1" applyFill="1" applyBorder="1" applyAlignment="1">
      <alignment horizontal="center" vertical="center" wrapText="1"/>
    </xf>
    <xf numFmtId="3" fontId="129" fillId="6" borderId="158" xfId="0" applyNumberFormat="1" applyFont="1" applyFill="1" applyBorder="1" applyAlignment="1">
      <alignment horizontal="center" vertical="center" wrapText="1"/>
    </xf>
    <xf numFmtId="2" fontId="255" fillId="34" borderId="169" xfId="0" applyNumberFormat="1" applyFont="1" applyFill="1" applyBorder="1" applyAlignment="1">
      <alignment vertical="center" wrapText="1"/>
    </xf>
    <xf numFmtId="0" fontId="129" fillId="0" borderId="56" xfId="0" applyFont="1" applyFill="1" applyBorder="1" applyAlignment="1">
      <alignment horizontal="left" vertical="center" wrapText="1" indent="5"/>
    </xf>
    <xf numFmtId="0" fontId="129" fillId="0" borderId="56" xfId="0" applyFont="1" applyFill="1" applyBorder="1" applyAlignment="1">
      <alignment horizontal="left" vertical="center" wrapText="1" indent="2"/>
    </xf>
    <xf numFmtId="0" fontId="133" fillId="0" borderId="3" xfId="665" applyFont="1" applyFill="1" applyBorder="1" applyAlignment="1">
      <alignment horizontal="left" vertical="center" wrapText="1" indent="1"/>
    </xf>
    <xf numFmtId="0" fontId="133" fillId="57" borderId="190" xfId="665" applyFont="1" applyFill="1" applyBorder="1" applyAlignment="1">
      <alignment horizontal="center" vertical="center" wrapText="1"/>
    </xf>
    <xf numFmtId="3" fontId="133" fillId="45" borderId="158" xfId="0" applyNumberFormat="1" applyFont="1" applyFill="1" applyBorder="1" applyAlignment="1">
      <alignment vertical="center" wrapText="1"/>
    </xf>
    <xf numFmtId="49" fontId="129" fillId="0" borderId="56" xfId="0" quotePrefix="1" applyNumberFormat="1" applyFont="1" applyFill="1" applyBorder="1" applyAlignment="1">
      <alignment horizontal="left" vertical="center"/>
    </xf>
    <xf numFmtId="0" fontId="129" fillId="0" borderId="56" xfId="665" applyFont="1" applyFill="1" applyBorder="1" applyAlignment="1">
      <alignment horizontal="left" vertical="center" wrapText="1" indent="2"/>
    </xf>
    <xf numFmtId="0" fontId="129" fillId="57" borderId="190" xfId="665" applyFont="1" applyFill="1" applyBorder="1" applyAlignment="1">
      <alignment horizontal="center" vertical="center" wrapText="1"/>
    </xf>
    <xf numFmtId="0" fontId="129" fillId="45" borderId="169" xfId="0" applyFont="1" applyFill="1" applyBorder="1" applyAlignment="1">
      <alignment vertical="center" wrapText="1"/>
    </xf>
    <xf numFmtId="0" fontId="129" fillId="57" borderId="190" xfId="664" applyFont="1" applyFill="1" applyBorder="1" applyAlignment="1">
      <alignment horizontal="center" vertical="center" wrapText="1"/>
    </xf>
    <xf numFmtId="0" fontId="129" fillId="6" borderId="158" xfId="0" applyFont="1" applyFill="1" applyBorder="1" applyAlignment="1">
      <alignment wrapText="1"/>
    </xf>
    <xf numFmtId="0" fontId="129" fillId="0" borderId="0" xfId="0" applyFont="1" applyFill="1" applyBorder="1"/>
    <xf numFmtId="0" fontId="129" fillId="6" borderId="169" xfId="0" applyFont="1" applyFill="1" applyBorder="1" applyAlignment="1">
      <alignment wrapText="1"/>
    </xf>
    <xf numFmtId="2" fontId="129" fillId="0" borderId="0" xfId="664" applyNumberFormat="1" applyFont="1" applyFill="1" applyBorder="1" applyAlignment="1">
      <alignment horizontal="center" vertical="center" wrapText="1"/>
    </xf>
    <xf numFmtId="0" fontId="133" fillId="0" borderId="0" xfId="664" applyFont="1" applyFill="1" applyBorder="1" applyAlignment="1">
      <alignment horizontal="center" vertical="center" wrapText="1"/>
    </xf>
    <xf numFmtId="0" fontId="129" fillId="0" borderId="7" xfId="664" applyFont="1" applyFill="1" applyBorder="1" applyAlignment="1">
      <alignment horizontal="left" vertical="center" wrapText="1" indent="4"/>
    </xf>
    <xf numFmtId="49" fontId="129" fillId="35" borderId="69" xfId="0" applyNumberFormat="1" applyFont="1" applyFill="1" applyBorder="1" applyAlignment="1">
      <alignment horizontal="left" vertical="top"/>
    </xf>
    <xf numFmtId="49" fontId="133" fillId="0" borderId="57" xfId="0" applyNumberFormat="1" applyFont="1" applyFill="1" applyBorder="1" applyAlignment="1">
      <alignment horizontal="left" vertical="center"/>
    </xf>
    <xf numFmtId="0" fontId="133" fillId="0" borderId="12" xfId="665" applyFont="1" applyFill="1" applyBorder="1" applyAlignment="1">
      <alignment horizontal="left" vertical="center" wrapText="1" indent="1"/>
    </xf>
    <xf numFmtId="0" fontId="133" fillId="57" borderId="9" xfId="665" applyFont="1" applyFill="1" applyBorder="1" applyAlignment="1">
      <alignment horizontal="center" vertical="center" wrapText="1"/>
    </xf>
    <xf numFmtId="0" fontId="129" fillId="34" borderId="191" xfId="0" applyFont="1" applyFill="1" applyBorder="1" applyAlignment="1">
      <alignment vertical="center" wrapText="1"/>
    </xf>
    <xf numFmtId="0" fontId="129" fillId="34" borderId="185" xfId="0" applyFont="1" applyFill="1" applyBorder="1" applyAlignment="1">
      <alignment vertical="center" wrapText="1"/>
    </xf>
    <xf numFmtId="0" fontId="129" fillId="34" borderId="185" xfId="0" applyFont="1" applyFill="1" applyBorder="1" applyAlignment="1">
      <alignment wrapText="1"/>
    </xf>
    <xf numFmtId="0" fontId="133" fillId="45" borderId="186" xfId="0" applyFont="1" applyFill="1" applyBorder="1" applyAlignment="1">
      <alignment vertical="center" wrapText="1"/>
    </xf>
    <xf numFmtId="49" fontId="129" fillId="35" borderId="64" xfId="0" applyNumberFormat="1" applyFont="1" applyFill="1" applyBorder="1" applyAlignment="1">
      <alignment horizontal="left" vertical="top"/>
    </xf>
    <xf numFmtId="49" fontId="133" fillId="0" borderId="3" xfId="0" applyNumberFormat="1" applyFont="1" applyFill="1" applyBorder="1" applyAlignment="1">
      <alignment horizontal="left" vertical="center"/>
    </xf>
    <xf numFmtId="49" fontId="133" fillId="0" borderId="3" xfId="0" applyNumberFormat="1" applyFont="1" applyFill="1" applyBorder="1" applyAlignment="1">
      <alignment horizontal="left" vertical="center" wrapText="1"/>
    </xf>
    <xf numFmtId="0" fontId="133" fillId="57" borderId="192" xfId="664" applyFont="1" applyFill="1" applyBorder="1" applyAlignment="1">
      <alignment horizontal="center" vertical="center" wrapText="1"/>
    </xf>
    <xf numFmtId="0" fontId="129" fillId="6" borderId="193" xfId="0" applyFont="1" applyFill="1" applyBorder="1" applyAlignment="1">
      <alignment vertical="center" wrapText="1"/>
    </xf>
    <xf numFmtId="0" fontId="129" fillId="34" borderId="166" xfId="0" applyFont="1" applyFill="1" applyBorder="1" applyAlignment="1">
      <alignment vertical="center" wrapText="1"/>
    </xf>
    <xf numFmtId="2" fontId="255" fillId="34" borderId="166" xfId="0" applyNumberFormat="1" applyFont="1" applyFill="1" applyBorder="1" applyAlignment="1">
      <alignment vertical="center" wrapText="1"/>
    </xf>
    <xf numFmtId="2" fontId="129" fillId="34" borderId="166" xfId="0" applyNumberFormat="1" applyFont="1" applyFill="1" applyBorder="1" applyAlignment="1">
      <alignment vertical="center" wrapText="1"/>
    </xf>
    <xf numFmtId="0" fontId="129" fillId="34" borderId="181" xfId="0" applyFont="1" applyFill="1" applyBorder="1" applyAlignment="1">
      <alignment vertical="center" wrapText="1"/>
    </xf>
    <xf numFmtId="0" fontId="133" fillId="57" borderId="190" xfId="664" applyFont="1" applyFill="1" applyBorder="1" applyAlignment="1">
      <alignment horizontal="center" vertical="center" wrapText="1"/>
    </xf>
    <xf numFmtId="0" fontId="129" fillId="34" borderId="171" xfId="0" applyFont="1" applyFill="1" applyBorder="1"/>
    <xf numFmtId="49" fontId="133" fillId="0" borderId="56" xfId="0" quotePrefix="1" applyNumberFormat="1" applyFont="1" applyFill="1" applyBorder="1" applyAlignment="1">
      <alignment horizontal="left" vertical="center"/>
    </xf>
    <xf numFmtId="49" fontId="133" fillId="57" borderId="190" xfId="0" applyNumberFormat="1" applyFont="1" applyFill="1" applyBorder="1" applyAlignment="1">
      <alignment horizontal="center" vertical="center" wrapText="1"/>
    </xf>
    <xf numFmtId="0" fontId="129" fillId="34" borderId="158" xfId="0" applyFont="1" applyFill="1" applyBorder="1" applyAlignment="1">
      <alignment vertical="center" wrapText="1"/>
    </xf>
    <xf numFmtId="0" fontId="129" fillId="34" borderId="171" xfId="0" applyFont="1" applyFill="1" applyBorder="1" applyAlignment="1">
      <alignment vertical="center" wrapText="1"/>
    </xf>
    <xf numFmtId="0" fontId="129" fillId="0" borderId="56" xfId="664" applyFont="1" applyFill="1" applyBorder="1" applyAlignment="1">
      <alignment horizontal="left" vertical="center" wrapText="1" indent="1"/>
    </xf>
    <xf numFmtId="0" fontId="129" fillId="6" borderId="171" xfId="0" applyFont="1" applyFill="1" applyBorder="1" applyAlignment="1">
      <alignment vertical="center" wrapText="1"/>
    </xf>
    <xf numFmtId="49" fontId="133" fillId="0" borderId="56" xfId="0" applyNumberFormat="1" applyFont="1" applyBorder="1" applyAlignment="1">
      <alignment vertical="center"/>
    </xf>
    <xf numFmtId="0" fontId="129" fillId="6" borderId="171" xfId="0" applyFont="1" applyFill="1" applyBorder="1"/>
    <xf numFmtId="49" fontId="129" fillId="35" borderId="79" xfId="0" applyNumberFormat="1" applyFont="1" applyFill="1" applyBorder="1" applyAlignment="1">
      <alignment horizontal="left" vertical="top"/>
    </xf>
    <xf numFmtId="49" fontId="133" fillId="0" borderId="94" xfId="0" applyNumberFormat="1" applyFont="1" applyBorder="1" applyAlignment="1">
      <alignment vertical="center"/>
    </xf>
    <xf numFmtId="49" fontId="133" fillId="0" borderId="94" xfId="0" applyNumberFormat="1" applyFont="1" applyFill="1" applyBorder="1" applyAlignment="1">
      <alignment horizontal="left" vertical="center" wrapText="1"/>
    </xf>
    <xf numFmtId="49" fontId="133" fillId="57" borderId="194" xfId="0" applyNumberFormat="1" applyFont="1" applyFill="1" applyBorder="1" applyAlignment="1">
      <alignment horizontal="center" vertical="center" wrapText="1"/>
    </xf>
    <xf numFmtId="0" fontId="129" fillId="6" borderId="175" xfId="0" applyFont="1" applyFill="1" applyBorder="1" applyAlignment="1">
      <alignment wrapText="1"/>
    </xf>
    <xf numFmtId="0" fontId="129" fillId="34" borderId="176" xfId="0" applyFont="1" applyFill="1" applyBorder="1" applyAlignment="1">
      <alignment vertical="center" wrapText="1"/>
    </xf>
    <xf numFmtId="0" fontId="129" fillId="34" borderId="176" xfId="0" applyFont="1" applyFill="1" applyBorder="1" applyAlignment="1">
      <alignment wrapText="1"/>
    </xf>
    <xf numFmtId="0" fontId="129" fillId="6" borderId="176" xfId="0" applyFont="1" applyFill="1" applyBorder="1" applyAlignment="1">
      <alignment wrapText="1"/>
    </xf>
    <xf numFmtId="0" fontId="129" fillId="6" borderId="177" xfId="0" applyFont="1" applyFill="1" applyBorder="1"/>
    <xf numFmtId="0" fontId="129" fillId="0" borderId="0" xfId="0" applyFont="1" applyAlignment="1">
      <alignment horizontal="center"/>
    </xf>
    <xf numFmtId="0" fontId="129" fillId="0" borderId="0" xfId="0" applyFont="1" applyAlignment="1">
      <alignment wrapText="1"/>
    </xf>
    <xf numFmtId="49" fontId="129" fillId="0" borderId="0" xfId="0" applyNumberFormat="1" applyFont="1" applyAlignment="1">
      <alignment vertical="center"/>
    </xf>
    <xf numFmtId="49" fontId="133" fillId="35" borderId="21" xfId="0" applyNumberFormat="1" applyFont="1" applyFill="1" applyBorder="1" applyAlignment="1">
      <alignment horizontal="center" vertical="center" wrapText="1"/>
    </xf>
    <xf numFmtId="0" fontId="133" fillId="35" borderId="21" xfId="0" applyFont="1" applyFill="1" applyBorder="1" applyAlignment="1">
      <alignment horizontal="center" vertical="center" wrapText="1"/>
    </xf>
    <xf numFmtId="0" fontId="133" fillId="35" borderId="46" xfId="0" applyFont="1" applyFill="1" applyBorder="1" applyAlignment="1">
      <alignment horizontal="left" vertical="top" wrapText="1"/>
    </xf>
    <xf numFmtId="49" fontId="133" fillId="35" borderId="13" xfId="0" applyNumberFormat="1" applyFont="1" applyFill="1" applyBorder="1" applyAlignment="1">
      <alignment horizontal="center" vertical="center" wrapText="1"/>
    </xf>
    <xf numFmtId="0" fontId="133" fillId="35" borderId="13" xfId="0" applyFont="1" applyFill="1" applyBorder="1" applyAlignment="1">
      <alignment horizontal="center" vertical="center" wrapText="1"/>
    </xf>
    <xf numFmtId="0" fontId="133" fillId="35" borderId="100" xfId="0" applyFont="1" applyFill="1" applyBorder="1" applyAlignment="1">
      <alignment horizontal="center" vertical="center" wrapText="1"/>
    </xf>
    <xf numFmtId="49" fontId="133" fillId="35" borderId="40" xfId="0" applyNumberFormat="1" applyFont="1" applyFill="1" applyBorder="1" applyAlignment="1">
      <alignment horizontal="center" vertical="center" wrapText="1"/>
    </xf>
    <xf numFmtId="0" fontId="239" fillId="0" borderId="0" xfId="664" applyFont="1" applyAlignment="1">
      <alignment vertical="center"/>
    </xf>
    <xf numFmtId="0" fontId="133" fillId="35" borderId="105" xfId="0" applyFont="1" applyFill="1" applyBorder="1" applyAlignment="1">
      <alignment horizontal="center" vertical="center" wrapText="1"/>
    </xf>
    <xf numFmtId="49" fontId="133" fillId="35" borderId="66" xfId="0" applyNumberFormat="1" applyFont="1" applyFill="1" applyBorder="1" applyAlignment="1">
      <alignment horizontal="center" vertical="center" wrapText="1"/>
    </xf>
    <xf numFmtId="0" fontId="133" fillId="35" borderId="66" xfId="0" applyFont="1" applyFill="1" applyBorder="1" applyAlignment="1">
      <alignment horizontal="center" vertical="center" wrapText="1"/>
    </xf>
    <xf numFmtId="0" fontId="129" fillId="0" borderId="0" xfId="665" applyFont="1" applyFill="1" applyAlignment="1">
      <alignment horizontal="center" vertical="center"/>
    </xf>
    <xf numFmtId="0" fontId="129" fillId="0" borderId="0" xfId="665" applyFont="1" applyFill="1" applyAlignment="1">
      <alignment vertical="center"/>
    </xf>
    <xf numFmtId="0" fontId="6" fillId="0" borderId="0" xfId="0" applyFont="1" applyFill="1"/>
    <xf numFmtId="0" fontId="129" fillId="0" borderId="0" xfId="665" applyFont="1" applyFill="1" applyBorder="1" applyAlignment="1">
      <alignment horizontal="center" vertical="center"/>
    </xf>
    <xf numFmtId="0" fontId="129" fillId="0" borderId="0" xfId="665" applyFont="1" applyFill="1" applyBorder="1" applyAlignment="1">
      <alignment vertical="center"/>
    </xf>
    <xf numFmtId="0" fontId="129" fillId="0" borderId="0" xfId="0" applyFont="1" applyFill="1" applyBorder="1" applyAlignment="1">
      <alignment horizontal="center" vertical="center" wrapText="1"/>
    </xf>
    <xf numFmtId="0" fontId="129" fillId="0" borderId="0" xfId="0" applyFont="1" applyFill="1" applyBorder="1" applyAlignment="1">
      <alignment vertical="center"/>
    </xf>
    <xf numFmtId="0" fontId="239" fillId="0" borderId="0" xfId="665" applyFont="1" applyFill="1" applyAlignment="1">
      <alignment vertical="center"/>
    </xf>
    <xf numFmtId="0" fontId="237" fillId="0" borderId="20" xfId="665" applyFont="1" applyFill="1" applyBorder="1" applyAlignment="1">
      <alignment vertical="center"/>
    </xf>
    <xf numFmtId="0" fontId="237" fillId="0" borderId="21" xfId="665" applyFont="1" applyFill="1" applyBorder="1" applyAlignment="1">
      <alignment vertical="center"/>
    </xf>
    <xf numFmtId="0" fontId="237" fillId="0" borderId="21" xfId="665" applyFont="1" applyFill="1" applyBorder="1" applyAlignment="1">
      <alignment horizontal="center" vertical="center" wrapText="1"/>
    </xf>
    <xf numFmtId="0" fontId="237" fillId="0" borderId="16" xfId="665" applyFont="1" applyFill="1" applyBorder="1" applyAlignment="1">
      <alignment vertical="center"/>
    </xf>
    <xf numFmtId="0" fontId="237" fillId="0" borderId="43" xfId="665" applyFont="1" applyFill="1" applyBorder="1" applyAlignment="1">
      <alignment vertical="center"/>
    </xf>
    <xf numFmtId="0" fontId="237" fillId="0" borderId="0" xfId="665" applyFont="1" applyFill="1" applyBorder="1" applyAlignment="1">
      <alignment vertical="center"/>
    </xf>
    <xf numFmtId="0" fontId="237" fillId="0" borderId="36" xfId="665" applyFont="1" applyFill="1" applyBorder="1" applyAlignment="1">
      <alignment vertical="center"/>
    </xf>
    <xf numFmtId="0" fontId="237" fillId="0" borderId="50" xfId="665" applyFont="1" applyFill="1" applyBorder="1" applyAlignment="1">
      <alignment horizontal="center" vertical="center" wrapText="1"/>
    </xf>
    <xf numFmtId="0" fontId="237" fillId="0" borderId="50" xfId="665" applyFont="1" applyFill="1" applyBorder="1" applyAlignment="1">
      <alignment vertical="center"/>
    </xf>
    <xf numFmtId="0" fontId="237" fillId="0" borderId="83" xfId="665" applyFont="1" applyFill="1" applyBorder="1" applyAlignment="1">
      <alignment vertical="center"/>
    </xf>
    <xf numFmtId="0" fontId="133" fillId="35" borderId="90" xfId="665" applyFont="1" applyFill="1" applyBorder="1" applyAlignment="1">
      <alignment horizontal="center" vertical="center" wrapText="1"/>
    </xf>
    <xf numFmtId="0" fontId="133" fillId="35" borderId="93" xfId="665" applyFont="1" applyFill="1" applyBorder="1" applyAlignment="1">
      <alignment horizontal="center" vertical="center" wrapText="1"/>
    </xf>
    <xf numFmtId="0" fontId="133" fillId="35" borderId="117" xfId="665" applyFont="1" applyFill="1" applyBorder="1" applyAlignment="1">
      <alignment horizontal="center" vertical="center" wrapText="1"/>
    </xf>
    <xf numFmtId="0" fontId="133" fillId="35" borderId="91" xfId="665" applyFont="1" applyFill="1" applyBorder="1" applyAlignment="1">
      <alignment horizontal="center" vertical="center" wrapText="1"/>
    </xf>
    <xf numFmtId="49" fontId="129" fillId="59" borderId="64" xfId="665" applyNumberFormat="1" applyFont="1" applyFill="1" applyBorder="1" applyAlignment="1">
      <alignment horizontal="left" vertical="top" wrapText="1"/>
    </xf>
    <xf numFmtId="49" fontId="133" fillId="42" borderId="3" xfId="665" applyNumberFormat="1" applyFont="1" applyFill="1" applyBorder="1" applyAlignment="1">
      <alignment horizontal="left" vertical="center" wrapText="1"/>
    </xf>
    <xf numFmtId="0" fontId="240" fillId="57" borderId="56" xfId="665" applyFont="1" applyFill="1" applyBorder="1" applyAlignment="1">
      <alignment horizontal="center" vertical="center" wrapText="1"/>
    </xf>
    <xf numFmtId="0" fontId="133" fillId="45" borderId="195" xfId="0" applyNumberFormat="1" applyFont="1" applyFill="1" applyBorder="1" applyAlignment="1">
      <alignment horizontal="right" vertical="center" wrapText="1"/>
    </xf>
    <xf numFmtId="49" fontId="139" fillId="34" borderId="196" xfId="664" applyNumberFormat="1" applyFont="1" applyFill="1" applyBorder="1" applyAlignment="1">
      <alignment horizontal="center" vertical="center"/>
    </xf>
    <xf numFmtId="0" fontId="129" fillId="34" borderId="196" xfId="0" applyFont="1" applyFill="1" applyBorder="1" applyAlignment="1">
      <alignment horizontal="left" vertical="center" wrapText="1"/>
    </xf>
    <xf numFmtId="0" fontId="133" fillId="45" borderId="197" xfId="0" applyNumberFormat="1" applyFont="1" applyFill="1" applyBorder="1" applyAlignment="1">
      <alignment horizontal="right" vertical="center" wrapText="1"/>
    </xf>
    <xf numFmtId="0" fontId="133" fillId="57" borderId="56" xfId="665" applyFont="1" applyFill="1" applyBorder="1" applyAlignment="1">
      <alignment horizontal="center" vertical="center" wrapText="1"/>
    </xf>
    <xf numFmtId="0" fontId="133" fillId="45" borderId="158" xfId="0" applyNumberFormat="1" applyFont="1" applyFill="1" applyBorder="1" applyAlignment="1">
      <alignment horizontal="right" vertical="center" wrapText="1"/>
    </xf>
    <xf numFmtId="49" fontId="139" fillId="34" borderId="169" xfId="664" applyNumberFormat="1" applyFont="1" applyFill="1" applyBorder="1" applyAlignment="1">
      <alignment horizontal="center" vertical="center"/>
    </xf>
    <xf numFmtId="0" fontId="129" fillId="34" borderId="169" xfId="0" applyFont="1" applyFill="1" applyBorder="1" applyAlignment="1">
      <alignment horizontal="left" vertical="center" wrapText="1"/>
    </xf>
    <xf numFmtId="0" fontId="133" fillId="45" borderId="171" xfId="664" applyNumberFormat="1" applyFont="1" applyFill="1" applyBorder="1" applyAlignment="1">
      <alignment horizontal="right" vertical="center"/>
    </xf>
    <xf numFmtId="0" fontId="129" fillId="57" borderId="56" xfId="665" applyFont="1" applyFill="1" applyBorder="1" applyAlignment="1">
      <alignment horizontal="center" vertical="center" wrapText="1"/>
    </xf>
    <xf numFmtId="0" fontId="129" fillId="45" borderId="158" xfId="0" applyNumberFormat="1" applyFont="1" applyFill="1" applyBorder="1" applyAlignment="1">
      <alignment horizontal="right" vertical="center" wrapText="1"/>
    </xf>
    <xf numFmtId="0" fontId="129" fillId="45" borderId="171" xfId="664" applyNumberFormat="1" applyFont="1" applyFill="1" applyBorder="1" applyAlignment="1">
      <alignment horizontal="right" vertical="center"/>
    </xf>
    <xf numFmtId="49" fontId="129" fillId="0" borderId="3" xfId="0" applyNumberFormat="1" applyFont="1" applyFill="1" applyBorder="1" applyAlignment="1">
      <alignment horizontal="left" vertical="center"/>
    </xf>
    <xf numFmtId="0" fontId="129" fillId="57" borderId="56" xfId="665" applyFont="1" applyFill="1" applyBorder="1" applyAlignment="1" applyProtection="1">
      <alignment horizontal="center" vertical="center" wrapText="1"/>
    </xf>
    <xf numFmtId="0" fontId="129" fillId="6" borderId="158" xfId="664" applyNumberFormat="1" applyFont="1" applyFill="1" applyBorder="1" applyAlignment="1">
      <alignment horizontal="center" vertical="center"/>
    </xf>
    <xf numFmtId="49" fontId="129" fillId="34" borderId="169" xfId="664" applyNumberFormat="1" applyFont="1" applyFill="1" applyBorder="1" applyAlignment="1">
      <alignment horizontal="center" vertical="center"/>
    </xf>
    <xf numFmtId="2" fontId="129" fillId="6" borderId="169" xfId="620" applyNumberFormat="1" applyFont="1" applyFill="1" applyBorder="1" applyAlignment="1">
      <alignment horizontal="center" vertical="center"/>
    </xf>
    <xf numFmtId="184" fontId="129" fillId="34" borderId="169" xfId="620" applyNumberFormat="1" applyFont="1" applyFill="1" applyBorder="1" applyAlignment="1">
      <alignment horizontal="center" vertical="center"/>
    </xf>
    <xf numFmtId="49" fontId="129" fillId="42" borderId="3" xfId="665" applyNumberFormat="1" applyFont="1" applyFill="1" applyBorder="1" applyAlignment="1">
      <alignment horizontal="left" vertical="center" wrapText="1"/>
    </xf>
    <xf numFmtId="2" fontId="129" fillId="34" borderId="169" xfId="664" applyNumberFormat="1" applyFont="1" applyFill="1" applyBorder="1" applyAlignment="1">
      <alignment horizontal="center" vertical="center"/>
    </xf>
    <xf numFmtId="49" fontId="129" fillId="34" borderId="166" xfId="664" applyNumberFormat="1" applyFont="1" applyFill="1" applyBorder="1" applyAlignment="1">
      <alignment horizontal="center" vertical="center"/>
    </xf>
    <xf numFmtId="49" fontId="129" fillId="59" borderId="62" xfId="665" applyNumberFormat="1" applyFont="1" applyFill="1" applyBorder="1" applyAlignment="1">
      <alignment horizontal="left" vertical="top" wrapText="1"/>
    </xf>
    <xf numFmtId="49" fontId="129" fillId="42" borderId="12" xfId="665" applyNumberFormat="1" applyFont="1" applyFill="1" applyBorder="1" applyAlignment="1">
      <alignment horizontal="left" vertical="center" wrapText="1"/>
    </xf>
    <xf numFmtId="49" fontId="129" fillId="34" borderId="185" xfId="664" applyNumberFormat="1" applyFont="1" applyFill="1" applyBorder="1" applyAlignment="1">
      <alignment horizontal="center" vertical="center"/>
    </xf>
    <xf numFmtId="2" fontId="129" fillId="6" borderId="185" xfId="620" applyNumberFormat="1" applyFont="1" applyFill="1" applyBorder="1" applyAlignment="1">
      <alignment horizontal="center" vertical="center"/>
    </xf>
    <xf numFmtId="184" fontId="129" fillId="34" borderId="185" xfId="620" applyNumberFormat="1" applyFont="1" applyFill="1" applyBorder="1" applyAlignment="1">
      <alignment horizontal="center" vertical="center"/>
    </xf>
    <xf numFmtId="49" fontId="129" fillId="59" borderId="104" xfId="665" applyNumberFormat="1" applyFont="1" applyFill="1" applyBorder="1" applyAlignment="1">
      <alignment horizontal="left" vertical="top" wrapText="1"/>
    </xf>
    <xf numFmtId="49" fontId="133" fillId="42" borderId="56" xfId="665" applyNumberFormat="1" applyFont="1" applyFill="1" applyBorder="1" applyAlignment="1">
      <alignment horizontal="left" vertical="center" wrapText="1"/>
    </xf>
    <xf numFmtId="2" fontId="129" fillId="34" borderId="166" xfId="664" applyNumberFormat="1" applyFont="1" applyFill="1" applyBorder="1" applyAlignment="1">
      <alignment horizontal="center" vertical="center"/>
    </xf>
    <xf numFmtId="49" fontId="129" fillId="59" borderId="69" xfId="665" applyNumberFormat="1" applyFont="1" applyFill="1" applyBorder="1" applyAlignment="1">
      <alignment horizontal="left" vertical="top" wrapText="1"/>
    </xf>
    <xf numFmtId="49" fontId="129" fillId="42" borderId="57" xfId="665" applyNumberFormat="1" applyFont="1" applyFill="1" applyBorder="1" applyAlignment="1">
      <alignment horizontal="left" vertical="center" wrapText="1"/>
    </xf>
    <xf numFmtId="49" fontId="129" fillId="45" borderId="185" xfId="664" applyNumberFormat="1" applyFont="1" applyFill="1" applyBorder="1" applyAlignment="1">
      <alignment horizontal="center" vertical="center"/>
    </xf>
    <xf numFmtId="49" fontId="129" fillId="45" borderId="185" xfId="664" applyNumberFormat="1" applyFont="1" applyFill="1" applyBorder="1" applyAlignment="1">
      <alignment horizontal="right" vertical="center"/>
    </xf>
    <xf numFmtId="0" fontId="129" fillId="57" borderId="56" xfId="664" applyFont="1" applyFill="1" applyBorder="1" applyAlignment="1">
      <alignment horizontal="center" vertical="center" wrapText="1"/>
    </xf>
    <xf numFmtId="0" fontId="129" fillId="6" borderId="191" xfId="664" applyNumberFormat="1" applyFont="1" applyFill="1" applyBorder="1" applyAlignment="1">
      <alignment horizontal="center" vertical="center"/>
    </xf>
    <xf numFmtId="49" fontId="129" fillId="6" borderId="185" xfId="664" applyNumberFormat="1" applyFont="1" applyFill="1" applyBorder="1" applyAlignment="1">
      <alignment horizontal="center" vertical="center"/>
    </xf>
    <xf numFmtId="2" fontId="129" fillId="6" borderId="185" xfId="664" applyNumberFormat="1" applyFont="1" applyFill="1" applyBorder="1" applyAlignment="1">
      <alignment horizontal="center" vertical="center"/>
    </xf>
    <xf numFmtId="2" fontId="129" fillId="34" borderId="185" xfId="664" applyNumberFormat="1" applyFont="1" applyFill="1" applyBorder="1" applyAlignment="1">
      <alignment horizontal="center" vertical="center"/>
    </xf>
    <xf numFmtId="0" fontId="129" fillId="34" borderId="171" xfId="664" applyNumberFormat="1" applyFont="1" applyFill="1" applyBorder="1" applyAlignment="1">
      <alignment horizontal="right" vertical="center"/>
    </xf>
    <xf numFmtId="0" fontId="133" fillId="0" borderId="0" xfId="665" applyFont="1" applyFill="1" applyAlignment="1">
      <alignment horizontal="left" vertical="center"/>
    </xf>
    <xf numFmtId="49" fontId="133" fillId="42" borderId="57" xfId="665" applyNumberFormat="1" applyFont="1" applyFill="1" applyBorder="1" applyAlignment="1">
      <alignment horizontal="left" vertical="center" wrapText="1"/>
    </xf>
    <xf numFmtId="49" fontId="129" fillId="34" borderId="158" xfId="664" applyNumberFormat="1" applyFont="1" applyFill="1" applyBorder="1" applyAlignment="1">
      <alignment horizontal="center" vertical="center"/>
    </xf>
    <xf numFmtId="49" fontId="129" fillId="34" borderId="198" xfId="664" applyNumberFormat="1" applyFont="1" applyFill="1" applyBorder="1" applyAlignment="1">
      <alignment horizontal="center" vertical="center"/>
    </xf>
    <xf numFmtId="0" fontId="133" fillId="6" borderId="171" xfId="664" applyNumberFormat="1" applyFont="1" applyFill="1" applyBorder="1" applyAlignment="1">
      <alignment horizontal="right" vertical="center"/>
    </xf>
    <xf numFmtId="49" fontId="129" fillId="6" borderId="191" xfId="664" applyNumberFormat="1" applyFont="1" applyFill="1" applyBorder="1" applyAlignment="1">
      <alignment horizontal="center" vertical="center"/>
    </xf>
    <xf numFmtId="49" fontId="129" fillId="6" borderId="199" xfId="664" applyNumberFormat="1" applyFont="1" applyFill="1" applyBorder="1" applyAlignment="1">
      <alignment horizontal="center" vertical="center"/>
    </xf>
    <xf numFmtId="49" fontId="133" fillId="45" borderId="158" xfId="0" applyNumberFormat="1" applyFont="1" applyFill="1" applyBorder="1" applyAlignment="1">
      <alignment horizontal="right" vertical="center" wrapText="1"/>
    </xf>
    <xf numFmtId="49" fontId="133" fillId="45" borderId="171" xfId="664" applyNumberFormat="1" applyFont="1" applyFill="1" applyBorder="1" applyAlignment="1">
      <alignment horizontal="right" vertical="center"/>
    </xf>
    <xf numFmtId="49" fontId="129" fillId="6" borderId="171" xfId="664" applyNumberFormat="1" applyFont="1" applyFill="1" applyBorder="1" applyAlignment="1">
      <alignment horizontal="center" vertical="center"/>
    </xf>
    <xf numFmtId="49" fontId="129" fillId="59" borderId="79" xfId="665" applyNumberFormat="1" applyFont="1" applyFill="1" applyBorder="1" applyAlignment="1">
      <alignment horizontal="left" vertical="top" wrapText="1"/>
    </xf>
    <xf numFmtId="49" fontId="133" fillId="42" borderId="94" xfId="665" applyNumberFormat="1" applyFont="1" applyFill="1" applyBorder="1" applyAlignment="1">
      <alignment horizontal="left" vertical="center" wrapText="1"/>
    </xf>
    <xf numFmtId="0" fontId="129" fillId="57" borderId="50" xfId="665" applyFont="1" applyFill="1" applyBorder="1" applyAlignment="1">
      <alignment horizontal="center" vertical="center" wrapText="1"/>
    </xf>
    <xf numFmtId="49" fontId="129" fillId="6" borderId="175" xfId="664" applyNumberFormat="1" applyFont="1" applyFill="1" applyBorder="1" applyAlignment="1">
      <alignment horizontal="center" vertical="center"/>
    </xf>
    <xf numFmtId="49" fontId="129" fillId="34" borderId="176" xfId="664" applyNumberFormat="1" applyFont="1" applyFill="1" applyBorder="1" applyAlignment="1">
      <alignment horizontal="center" vertical="center"/>
    </xf>
    <xf numFmtId="2" fontId="129" fillId="34" borderId="176" xfId="664" applyNumberFormat="1" applyFont="1" applyFill="1" applyBorder="1" applyAlignment="1">
      <alignment horizontal="center" vertical="center"/>
    </xf>
    <xf numFmtId="49" fontId="129" fillId="34" borderId="177" xfId="664" applyNumberFormat="1" applyFont="1" applyFill="1" applyBorder="1" applyAlignment="1">
      <alignment horizontal="center" vertical="center"/>
    </xf>
    <xf numFmtId="49" fontId="183" fillId="42" borderId="0" xfId="665" applyNumberFormat="1" applyFont="1" applyFill="1" applyBorder="1" applyAlignment="1">
      <alignment horizontal="left" vertical="center" wrapText="1"/>
    </xf>
    <xf numFmtId="0" fontId="183" fillId="42" borderId="0" xfId="665" applyFont="1" applyFill="1" applyBorder="1" applyAlignment="1">
      <alignment horizontal="left" vertical="center" wrapText="1"/>
    </xf>
    <xf numFmtId="0" fontId="133" fillId="42" borderId="0" xfId="665" applyFont="1" applyFill="1" applyBorder="1" applyAlignment="1">
      <alignment horizontal="left" vertical="center" wrapText="1" indent="1"/>
    </xf>
    <xf numFmtId="0" fontId="129" fillId="42" borderId="0" xfId="665" applyFont="1" applyFill="1" applyBorder="1" applyAlignment="1">
      <alignment horizontal="left" vertical="center" wrapText="1"/>
    </xf>
    <xf numFmtId="0" fontId="129" fillId="42" borderId="0" xfId="665" applyFont="1" applyFill="1" applyBorder="1" applyAlignment="1">
      <alignment horizontal="center" vertical="center" wrapText="1"/>
    </xf>
    <xf numFmtId="49" fontId="139" fillId="42" borderId="0" xfId="664" applyNumberFormat="1" applyFont="1" applyFill="1" applyBorder="1" applyAlignment="1">
      <alignment horizontal="center" vertical="center"/>
    </xf>
    <xf numFmtId="0" fontId="129" fillId="42" borderId="0" xfId="665" applyFont="1" applyFill="1" applyAlignment="1">
      <alignment horizontal="center" vertical="center"/>
    </xf>
    <xf numFmtId="0" fontId="129" fillId="42" borderId="0" xfId="665" applyFont="1" applyFill="1" applyAlignment="1">
      <alignment vertical="center"/>
    </xf>
    <xf numFmtId="0" fontId="6" fillId="42" borderId="0" xfId="0" applyFont="1" applyFill="1"/>
    <xf numFmtId="0" fontId="237" fillId="0" borderId="20" xfId="665" applyFont="1" applyFill="1" applyBorder="1" applyAlignment="1">
      <alignment vertical="center" wrapText="1"/>
    </xf>
    <xf numFmtId="0" fontId="237" fillId="0" borderId="21" xfId="665" applyFont="1" applyFill="1" applyBorder="1" applyAlignment="1">
      <alignment vertical="center" wrapText="1"/>
    </xf>
    <xf numFmtId="0" fontId="237" fillId="0" borderId="16" xfId="665" applyFont="1" applyFill="1" applyBorder="1" applyAlignment="1">
      <alignment vertical="center" wrapText="1"/>
    </xf>
    <xf numFmtId="0" fontId="237" fillId="0" borderId="43" xfId="665" applyFont="1" applyFill="1" applyBorder="1" applyAlignment="1">
      <alignment vertical="center" wrapText="1"/>
    </xf>
    <xf numFmtId="0" fontId="237" fillId="0" borderId="0" xfId="665" applyFont="1" applyFill="1" applyBorder="1" applyAlignment="1">
      <alignment vertical="center" wrapText="1"/>
    </xf>
    <xf numFmtId="0" fontId="237" fillId="0" borderId="36" xfId="665" applyFont="1" applyFill="1" applyBorder="1" applyAlignment="1">
      <alignment vertical="center" wrapText="1"/>
    </xf>
    <xf numFmtId="0" fontId="237" fillId="0" borderId="50" xfId="665" applyFont="1" applyFill="1" applyBorder="1" applyAlignment="1">
      <alignment vertical="center" wrapText="1"/>
    </xf>
    <xf numFmtId="0" fontId="237" fillId="0" borderId="83" xfId="665" applyFont="1" applyFill="1" applyBorder="1" applyAlignment="1">
      <alignment vertical="center" wrapText="1"/>
    </xf>
    <xf numFmtId="0" fontId="133" fillId="35" borderId="58" xfId="665" applyFont="1" applyFill="1" applyBorder="1" applyAlignment="1">
      <alignment horizontal="center" vertical="center" wrapText="1"/>
    </xf>
    <xf numFmtId="0" fontId="133" fillId="35" borderId="7" xfId="665" applyFont="1" applyFill="1" applyBorder="1" applyAlignment="1">
      <alignment horizontal="center" vertical="center" wrapText="1"/>
    </xf>
    <xf numFmtId="0" fontId="129" fillId="0" borderId="0" xfId="665" applyFont="1" applyAlignment="1">
      <alignment horizontal="center" vertical="center"/>
    </xf>
    <xf numFmtId="0" fontId="129" fillId="0" borderId="0" xfId="665" applyFont="1" applyAlignment="1">
      <alignment vertical="center"/>
    </xf>
    <xf numFmtId="0" fontId="129" fillId="0" borderId="0" xfId="665" applyFont="1" applyBorder="1" applyAlignment="1">
      <alignment horizontal="center" vertical="center"/>
    </xf>
    <xf numFmtId="0" fontId="239" fillId="0" borderId="0" xfId="665" applyFont="1" applyAlignment="1">
      <alignment vertical="center"/>
    </xf>
    <xf numFmtId="0" fontId="237" fillId="0" borderId="43" xfId="665" applyFont="1" applyFill="1" applyBorder="1" applyAlignment="1">
      <alignment horizontal="left" vertical="center" wrapText="1"/>
    </xf>
    <xf numFmtId="0" fontId="237" fillId="0" borderId="0" xfId="665" applyFont="1" applyFill="1" applyBorder="1" applyAlignment="1">
      <alignment horizontal="left" vertical="center" wrapText="1"/>
    </xf>
    <xf numFmtId="0" fontId="239" fillId="0" borderId="0" xfId="665" applyFont="1" applyFill="1" applyBorder="1" applyAlignment="1">
      <alignment horizontal="left" vertical="center" wrapText="1"/>
    </xf>
    <xf numFmtId="0" fontId="239" fillId="0" borderId="0" xfId="665" applyFont="1" applyFill="1" applyBorder="1" applyAlignment="1">
      <alignment vertical="center"/>
    </xf>
    <xf numFmtId="0" fontId="239" fillId="0" borderId="36" xfId="665" applyFont="1" applyFill="1" applyBorder="1" applyAlignment="1">
      <alignment vertical="center"/>
    </xf>
    <xf numFmtId="0" fontId="133" fillId="35" borderId="67" xfId="665" applyFont="1" applyFill="1" applyBorder="1" applyAlignment="1">
      <alignment horizontal="center" vertical="center" wrapText="1"/>
    </xf>
    <xf numFmtId="0" fontId="133" fillId="35" borderId="56" xfId="665" applyFont="1" applyFill="1" applyBorder="1" applyAlignment="1">
      <alignment horizontal="center" vertical="center" wrapText="1"/>
    </xf>
    <xf numFmtId="0" fontId="133" fillId="35" borderId="98" xfId="665" applyFont="1" applyFill="1" applyBorder="1" applyAlignment="1">
      <alignment horizontal="center" vertical="center" wrapText="1"/>
    </xf>
    <xf numFmtId="49" fontId="160" fillId="35" borderId="104" xfId="0" applyNumberFormat="1" applyFont="1" applyFill="1" applyBorder="1" applyAlignment="1">
      <alignment horizontal="left" vertical="center"/>
    </xf>
    <xf numFmtId="49" fontId="157" fillId="35" borderId="56" xfId="0" applyNumberFormat="1" applyFont="1" applyFill="1" applyBorder="1" applyAlignment="1">
      <alignment horizontal="left" vertical="center"/>
    </xf>
    <xf numFmtId="49" fontId="133" fillId="0" borderId="65" xfId="0" applyNumberFormat="1" applyFont="1" applyFill="1" applyBorder="1" applyAlignment="1">
      <alignment horizontal="left" vertical="center"/>
    </xf>
    <xf numFmtId="183" fontId="129" fillId="57" borderId="173" xfId="0" applyNumberFormat="1" applyFont="1" applyFill="1" applyBorder="1" applyAlignment="1">
      <alignment horizontal="center" vertical="center"/>
    </xf>
    <xf numFmtId="183" fontId="133" fillId="45" borderId="173" xfId="0" applyNumberFormat="1" applyFont="1" applyFill="1" applyBorder="1" applyAlignment="1">
      <alignment horizontal="right" vertical="center"/>
    </xf>
    <xf numFmtId="183" fontId="133" fillId="45" borderId="167" xfId="0" applyNumberFormat="1" applyFont="1" applyFill="1" applyBorder="1" applyAlignment="1">
      <alignment horizontal="right" vertical="center"/>
    </xf>
    <xf numFmtId="49" fontId="160" fillId="35" borderId="56" xfId="0" applyNumberFormat="1" applyFont="1" applyFill="1" applyBorder="1" applyAlignment="1">
      <alignment horizontal="left" vertical="center"/>
    </xf>
    <xf numFmtId="49" fontId="133" fillId="0" borderId="0" xfId="0" applyNumberFormat="1" applyFont="1" applyFill="1" applyBorder="1" applyAlignment="1">
      <alignment horizontal="left" vertical="center" wrapText="1" indent="1"/>
    </xf>
    <xf numFmtId="183" fontId="129" fillId="57" borderId="166" xfId="0" applyNumberFormat="1" applyFont="1" applyFill="1" applyBorder="1" applyAlignment="1">
      <alignment horizontal="center" vertical="center"/>
    </xf>
    <xf numFmtId="183" fontId="133" fillId="45" borderId="166" xfId="0" applyNumberFormat="1" applyFont="1" applyFill="1" applyBorder="1" applyAlignment="1">
      <alignment horizontal="right" vertical="center"/>
    </xf>
    <xf numFmtId="183" fontId="133" fillId="45" borderId="170" xfId="0" applyNumberFormat="1" applyFont="1" applyFill="1" applyBorder="1" applyAlignment="1">
      <alignment horizontal="right" vertical="center"/>
    </xf>
    <xf numFmtId="0" fontId="129" fillId="0" borderId="158" xfId="665" applyFont="1" applyFill="1" applyBorder="1" applyAlignment="1">
      <alignment horizontal="left" vertical="center" wrapText="1" indent="2"/>
    </xf>
    <xf numFmtId="183" fontId="129" fillId="57" borderId="169" xfId="664" applyNumberFormat="1" applyFont="1" applyFill="1" applyBorder="1" applyAlignment="1">
      <alignment horizontal="center" vertical="center"/>
    </xf>
    <xf numFmtId="183" fontId="129" fillId="6" borderId="169" xfId="664" applyNumberFormat="1" applyFont="1" applyFill="1" applyBorder="1" applyAlignment="1">
      <alignment horizontal="right" vertical="center"/>
    </xf>
    <xf numFmtId="183" fontId="129" fillId="6" borderId="179" xfId="664" applyNumberFormat="1" applyFont="1" applyFill="1" applyBorder="1" applyAlignment="1">
      <alignment horizontal="right" vertical="center"/>
    </xf>
    <xf numFmtId="183" fontId="129" fillId="6" borderId="171" xfId="664" applyNumberFormat="1" applyFont="1" applyFill="1" applyBorder="1" applyAlignment="1">
      <alignment horizontal="right" vertical="center"/>
    </xf>
    <xf numFmtId="0" fontId="129" fillId="0" borderId="13" xfId="665" applyFont="1" applyFill="1" applyBorder="1" applyAlignment="1">
      <alignment horizontal="left" vertical="center" wrapText="1" indent="2"/>
    </xf>
    <xf numFmtId="183" fontId="129" fillId="57" borderId="173" xfId="664" applyNumberFormat="1" applyFont="1" applyFill="1" applyBorder="1" applyAlignment="1">
      <alignment horizontal="center" vertical="center"/>
    </xf>
    <xf numFmtId="183" fontId="129" fillId="6" borderId="173" xfId="664" applyNumberFormat="1" applyFont="1" applyFill="1" applyBorder="1" applyAlignment="1">
      <alignment horizontal="right" vertical="center"/>
    </xf>
    <xf numFmtId="183" fontId="129" fillId="34" borderId="169" xfId="664" applyNumberFormat="1" applyFont="1" applyFill="1" applyBorder="1" applyAlignment="1">
      <alignment horizontal="right" vertical="center"/>
    </xf>
    <xf numFmtId="183" fontId="129" fillId="6" borderId="200" xfId="664" applyNumberFormat="1" applyFont="1" applyFill="1" applyBorder="1" applyAlignment="1">
      <alignment horizontal="right" vertical="center"/>
    </xf>
    <xf numFmtId="183" fontId="129" fillId="34" borderId="174" xfId="664" applyNumberFormat="1" applyFont="1" applyFill="1" applyBorder="1" applyAlignment="1">
      <alignment horizontal="right" vertical="center"/>
    </xf>
    <xf numFmtId="183" fontId="129" fillId="57" borderId="169" xfId="0" applyNumberFormat="1" applyFont="1" applyFill="1" applyBorder="1" applyAlignment="1">
      <alignment horizontal="center" vertical="center"/>
    </xf>
    <xf numFmtId="183" fontId="133" fillId="45" borderId="169" xfId="0" applyNumberFormat="1" applyFont="1" applyFill="1" applyBorder="1" applyAlignment="1">
      <alignment horizontal="right" vertical="center"/>
    </xf>
    <xf numFmtId="183" fontId="129" fillId="34" borderId="173" xfId="665" applyNumberFormat="1" applyFont="1" applyFill="1" applyBorder="1" applyAlignment="1">
      <alignment horizontal="right" vertical="center"/>
    </xf>
    <xf numFmtId="183" fontId="133" fillId="45" borderId="157" xfId="0" applyNumberFormat="1" applyFont="1" applyFill="1" applyBorder="1" applyAlignment="1">
      <alignment horizontal="right" vertical="center"/>
    </xf>
    <xf numFmtId="183" fontId="129" fillId="34" borderId="169" xfId="665" applyNumberFormat="1" applyFont="1" applyFill="1" applyBorder="1" applyAlignment="1">
      <alignment horizontal="right" vertical="center"/>
    </xf>
    <xf numFmtId="183" fontId="129" fillId="34" borderId="169" xfId="0" applyNumberFormat="1" applyFont="1" applyFill="1" applyBorder="1" applyAlignment="1">
      <alignment horizontal="right" vertical="center"/>
    </xf>
    <xf numFmtId="49" fontId="160" fillId="35" borderId="69" xfId="0" applyNumberFormat="1" applyFont="1" applyFill="1" applyBorder="1" applyAlignment="1">
      <alignment horizontal="left" vertical="center"/>
    </xf>
    <xf numFmtId="49" fontId="160" fillId="35" borderId="57" xfId="0" applyNumberFormat="1" applyFont="1" applyFill="1" applyBorder="1" applyAlignment="1">
      <alignment horizontal="left" vertical="center"/>
    </xf>
    <xf numFmtId="183" fontId="129" fillId="57" borderId="185" xfId="664" applyNumberFormat="1" applyFont="1" applyFill="1" applyBorder="1" applyAlignment="1">
      <alignment horizontal="center" vertical="center"/>
    </xf>
    <xf numFmtId="183" fontId="129" fillId="6" borderId="185" xfId="664" applyNumberFormat="1" applyFont="1" applyFill="1" applyBorder="1" applyAlignment="1">
      <alignment horizontal="right" vertical="center"/>
    </xf>
    <xf numFmtId="183" fontId="129" fillId="34" borderId="185" xfId="665" applyNumberFormat="1" applyFont="1" applyFill="1" applyBorder="1" applyAlignment="1">
      <alignment horizontal="right" vertical="center"/>
    </xf>
    <xf numFmtId="183" fontId="129" fillId="34" borderId="185" xfId="0" applyNumberFormat="1" applyFont="1" applyFill="1" applyBorder="1" applyAlignment="1">
      <alignment horizontal="right" vertical="center"/>
    </xf>
    <xf numFmtId="183" fontId="129" fillId="34" borderId="184" xfId="0" applyNumberFormat="1" applyFont="1" applyFill="1" applyBorder="1" applyAlignment="1">
      <alignment horizontal="right" vertical="center"/>
    </xf>
    <xf numFmtId="183" fontId="129" fillId="34" borderId="186" xfId="665" applyNumberFormat="1" applyFont="1" applyFill="1" applyBorder="1" applyAlignment="1">
      <alignment horizontal="right" vertical="center"/>
    </xf>
    <xf numFmtId="49" fontId="160" fillId="35" borderId="64" xfId="0" applyNumberFormat="1" applyFont="1" applyFill="1" applyBorder="1" applyAlignment="1">
      <alignment horizontal="left" vertical="center"/>
    </xf>
    <xf numFmtId="49" fontId="157" fillId="35" borderId="3" xfId="0" applyNumberFormat="1" applyFont="1" applyFill="1" applyBorder="1" applyAlignment="1">
      <alignment horizontal="left" vertical="center"/>
    </xf>
    <xf numFmtId="0" fontId="133" fillId="0" borderId="10" xfId="665" applyFont="1" applyFill="1" applyBorder="1" applyAlignment="1">
      <alignment vertical="center" wrapText="1"/>
    </xf>
    <xf numFmtId="183" fontId="129" fillId="6" borderId="166" xfId="664" applyNumberFormat="1" applyFont="1" applyFill="1" applyBorder="1" applyAlignment="1">
      <alignment horizontal="right" vertical="center"/>
    </xf>
    <xf numFmtId="183" fontId="129" fillId="34" borderId="166" xfId="665" applyNumberFormat="1" applyFont="1" applyFill="1" applyBorder="1" applyAlignment="1">
      <alignment horizontal="right" vertical="center"/>
    </xf>
    <xf numFmtId="183" fontId="129" fillId="34" borderId="166" xfId="0" applyNumberFormat="1" applyFont="1" applyFill="1" applyBorder="1" applyAlignment="1">
      <alignment horizontal="right" vertical="center"/>
    </xf>
    <xf numFmtId="183" fontId="129" fillId="34" borderId="180" xfId="0" applyNumberFormat="1" applyFont="1" applyFill="1" applyBorder="1" applyAlignment="1">
      <alignment horizontal="right" vertical="center"/>
    </xf>
    <xf numFmtId="183" fontId="129" fillId="34" borderId="181" xfId="665" applyNumberFormat="1" applyFont="1" applyFill="1" applyBorder="1" applyAlignment="1">
      <alignment horizontal="right" vertical="center"/>
    </xf>
    <xf numFmtId="0" fontId="133" fillId="0" borderId="65" xfId="665" applyFont="1" applyFill="1" applyBorder="1" applyAlignment="1">
      <alignment vertical="center" wrapText="1"/>
    </xf>
    <xf numFmtId="183" fontId="129" fillId="6" borderId="169" xfId="0" applyNumberFormat="1" applyFont="1" applyFill="1" applyBorder="1" applyAlignment="1">
      <alignment horizontal="right" vertical="center"/>
    </xf>
    <xf numFmtId="183" fontId="129" fillId="34" borderId="179" xfId="0" applyNumberFormat="1" applyFont="1" applyFill="1" applyBorder="1" applyAlignment="1">
      <alignment horizontal="right" vertical="center"/>
    </xf>
    <xf numFmtId="183" fontId="129" fillId="34" borderId="171" xfId="665" applyNumberFormat="1" applyFont="1" applyFill="1" applyBorder="1" applyAlignment="1">
      <alignment horizontal="right" vertical="center"/>
    </xf>
    <xf numFmtId="49" fontId="160" fillId="35" borderId="79" xfId="0" applyNumberFormat="1" applyFont="1" applyFill="1" applyBorder="1" applyAlignment="1">
      <alignment horizontal="left" vertical="center"/>
    </xf>
    <xf numFmtId="49" fontId="157" fillId="35" borderId="94" xfId="0" applyNumberFormat="1" applyFont="1" applyFill="1" applyBorder="1" applyAlignment="1">
      <alignment horizontal="left" vertical="center"/>
    </xf>
    <xf numFmtId="0" fontId="133" fillId="0" borderId="50" xfId="665" applyFont="1" applyFill="1" applyBorder="1" applyAlignment="1">
      <alignment vertical="center" wrapText="1"/>
    </xf>
    <xf numFmtId="0" fontId="129" fillId="57" borderId="94" xfId="665" applyFont="1" applyFill="1" applyBorder="1" applyAlignment="1">
      <alignment horizontal="center" vertical="center" wrapText="1"/>
    </xf>
    <xf numFmtId="183" fontId="129" fillId="6" borderId="176" xfId="664" applyNumberFormat="1" applyFont="1" applyFill="1" applyBorder="1" applyAlignment="1">
      <alignment horizontal="right" vertical="center"/>
    </xf>
    <xf numFmtId="183" fontId="129" fillId="34" borderId="176" xfId="665" applyNumberFormat="1" applyFont="1" applyFill="1" applyBorder="1" applyAlignment="1">
      <alignment horizontal="right" vertical="center"/>
    </xf>
    <xf numFmtId="183" fontId="129" fillId="34" borderId="176" xfId="0" applyNumberFormat="1" applyFont="1" applyFill="1" applyBorder="1" applyAlignment="1">
      <alignment horizontal="right" vertical="center"/>
    </xf>
    <xf numFmtId="183" fontId="129" fillId="34" borderId="201" xfId="0" applyNumberFormat="1" applyFont="1" applyFill="1" applyBorder="1" applyAlignment="1">
      <alignment horizontal="right" vertical="center"/>
    </xf>
    <xf numFmtId="183" fontId="129" fillId="34" borderId="177" xfId="665" applyNumberFormat="1" applyFont="1" applyFill="1" applyBorder="1" applyAlignment="1">
      <alignment horizontal="right" vertical="center"/>
    </xf>
    <xf numFmtId="0" fontId="237" fillId="35" borderId="116" xfId="665" applyFont="1" applyFill="1" applyBorder="1" applyAlignment="1">
      <alignment horizontal="left" vertical="center" wrapText="1"/>
    </xf>
    <xf numFmtId="0" fontId="237" fillId="35" borderId="7" xfId="665" applyFont="1" applyFill="1" applyBorder="1" applyAlignment="1">
      <alignment horizontal="left" vertical="center" wrapText="1"/>
    </xf>
    <xf numFmtId="0" fontId="22" fillId="0" borderId="0" xfId="0" applyFont="1" applyFill="1" applyBorder="1" applyAlignment="1">
      <alignment horizontal="left" vertical="center" wrapText="1" indent="3"/>
    </xf>
    <xf numFmtId="49" fontId="158" fillId="35" borderId="58" xfId="665" applyNumberFormat="1" applyFont="1" applyFill="1" applyBorder="1" applyAlignment="1">
      <alignment horizontal="center" vertical="center" wrapText="1"/>
    </xf>
    <xf numFmtId="49" fontId="158" fillId="7" borderId="101" xfId="665" applyNumberFormat="1" applyFont="1" applyFill="1" applyBorder="1" applyAlignment="1">
      <alignment horizontal="center" vertical="center" wrapText="1"/>
    </xf>
    <xf numFmtId="49" fontId="139" fillId="35" borderId="64" xfId="664" applyNumberFormat="1" applyFont="1" applyFill="1" applyBorder="1" applyAlignment="1">
      <alignment horizontal="left" vertical="center" wrapText="1"/>
    </xf>
    <xf numFmtId="49" fontId="139" fillId="35" borderId="3" xfId="664" applyNumberFormat="1" applyFont="1" applyFill="1" applyBorder="1" applyAlignment="1">
      <alignment horizontal="left" vertical="center" wrapText="1"/>
    </xf>
    <xf numFmtId="0" fontId="129" fillId="0" borderId="3" xfId="664" applyFont="1" applyFill="1" applyBorder="1" applyAlignment="1">
      <alignment horizontal="left" vertical="center" wrapText="1"/>
    </xf>
    <xf numFmtId="183" fontId="160" fillId="45" borderId="3" xfId="664" applyNumberFormat="1" applyFont="1" applyFill="1" applyBorder="1" applyAlignment="1">
      <alignment horizontal="center" vertical="center" wrapText="1"/>
    </xf>
    <xf numFmtId="183" fontId="160" fillId="34" borderId="3" xfId="664" applyNumberFormat="1" applyFont="1" applyFill="1" applyBorder="1" applyAlignment="1">
      <alignment horizontal="center" vertical="center" wrapText="1"/>
    </xf>
    <xf numFmtId="49" fontId="139" fillId="35" borderId="104" xfId="664" applyNumberFormat="1" applyFont="1" applyFill="1" applyBorder="1" applyAlignment="1">
      <alignment horizontal="left" vertical="center" wrapText="1"/>
    </xf>
    <xf numFmtId="49" fontId="139" fillId="35" borderId="56" xfId="664" applyNumberFormat="1" applyFont="1" applyFill="1" applyBorder="1" applyAlignment="1">
      <alignment horizontal="left" vertical="center" wrapText="1"/>
    </xf>
    <xf numFmtId="0" fontId="129" fillId="0" borderId="56" xfId="664" applyFont="1" applyFill="1" applyBorder="1" applyAlignment="1">
      <alignment horizontal="left" vertical="center" wrapText="1"/>
    </xf>
    <xf numFmtId="183" fontId="160" fillId="45" borderId="56" xfId="664" applyNumberFormat="1" applyFont="1" applyFill="1" applyBorder="1" applyAlignment="1">
      <alignment horizontal="center" vertical="center" wrapText="1"/>
    </xf>
    <xf numFmtId="183" fontId="160" fillId="34" borderId="56" xfId="664" applyNumberFormat="1" applyFont="1" applyFill="1" applyBorder="1" applyAlignment="1">
      <alignment horizontal="center" vertical="center" wrapText="1"/>
    </xf>
    <xf numFmtId="49" fontId="139" fillId="35" borderId="79" xfId="664" applyNumberFormat="1" applyFont="1" applyFill="1" applyBorder="1" applyAlignment="1">
      <alignment horizontal="left" vertical="center" wrapText="1"/>
    </xf>
    <xf numFmtId="49" fontId="139" fillId="35" borderId="94" xfId="664" applyNumberFormat="1" applyFont="1" applyFill="1" applyBorder="1" applyAlignment="1">
      <alignment horizontal="left" vertical="center" wrapText="1"/>
    </xf>
    <xf numFmtId="0" fontId="129" fillId="0" borderId="94" xfId="664" applyFont="1" applyFill="1" applyBorder="1" applyAlignment="1">
      <alignment horizontal="left" vertical="center" wrapText="1"/>
    </xf>
    <xf numFmtId="43" fontId="157" fillId="45" borderId="94" xfId="639" applyFont="1" applyFill="1" applyBorder="1" applyAlignment="1">
      <alignment horizontal="center" vertical="center" wrapText="1"/>
    </xf>
    <xf numFmtId="9" fontId="157" fillId="34" borderId="94" xfId="620" applyFont="1" applyFill="1" applyBorder="1" applyAlignment="1">
      <alignment horizontal="center" vertical="center" wrapText="1"/>
    </xf>
    <xf numFmtId="0" fontId="129" fillId="42" borderId="63" xfId="664" applyFont="1" applyFill="1" applyBorder="1" applyAlignment="1">
      <alignment horizontal="left" vertical="center" wrapText="1" indent="1"/>
    </xf>
    <xf numFmtId="49" fontId="139" fillId="35" borderId="69" xfId="664" applyNumberFormat="1" applyFont="1" applyFill="1" applyBorder="1" applyAlignment="1">
      <alignment horizontal="left" vertical="center" wrapText="1"/>
    </xf>
    <xf numFmtId="49" fontId="139" fillId="35" borderId="57" xfId="664" applyNumberFormat="1" applyFont="1" applyFill="1" applyBorder="1" applyAlignment="1">
      <alignment horizontal="left" vertical="center" wrapText="1"/>
    </xf>
    <xf numFmtId="183" fontId="160" fillId="45" borderId="57" xfId="664" applyNumberFormat="1" applyFont="1" applyFill="1" applyBorder="1" applyAlignment="1">
      <alignment horizontal="center" vertical="center" wrapText="1"/>
    </xf>
    <xf numFmtId="49" fontId="139" fillId="35" borderId="96" xfId="664" applyNumberFormat="1" applyFont="1" applyFill="1" applyBorder="1" applyAlignment="1">
      <alignment horizontal="left" vertical="center" wrapText="1"/>
    </xf>
    <xf numFmtId="49" fontId="139" fillId="35" borderId="93" xfId="664" applyNumberFormat="1" applyFont="1" applyFill="1" applyBorder="1" applyAlignment="1">
      <alignment horizontal="left" vertical="center" wrapText="1"/>
    </xf>
    <xf numFmtId="183" fontId="160" fillId="45" borderId="93" xfId="664" applyNumberFormat="1" applyFont="1" applyFill="1" applyBorder="1" applyAlignment="1">
      <alignment horizontal="center" vertical="center" wrapText="1"/>
    </xf>
    <xf numFmtId="183" fontId="160" fillId="45" borderId="94" xfId="664" applyNumberFormat="1" applyFont="1" applyFill="1" applyBorder="1" applyAlignment="1">
      <alignment horizontal="center" vertical="center" wrapText="1"/>
    </xf>
    <xf numFmtId="0" fontId="129" fillId="42" borderId="86" xfId="664" applyFont="1" applyFill="1" applyBorder="1" applyAlignment="1">
      <alignment horizontal="left" vertical="center" wrapText="1" indent="1"/>
    </xf>
    <xf numFmtId="49" fontId="139" fillId="35" borderId="62" xfId="664" applyNumberFormat="1" applyFont="1" applyFill="1" applyBorder="1" applyAlignment="1">
      <alignment horizontal="left" vertical="center" wrapText="1"/>
    </xf>
    <xf numFmtId="49" fontId="139" fillId="35" borderId="12" xfId="664" applyNumberFormat="1" applyFont="1" applyFill="1" applyBorder="1" applyAlignment="1">
      <alignment horizontal="left" vertical="center" wrapText="1"/>
    </xf>
    <xf numFmtId="183" fontId="160" fillId="45" borderId="12" xfId="664" applyNumberFormat="1" applyFont="1" applyFill="1" applyBorder="1" applyAlignment="1">
      <alignment horizontal="center" vertical="center" wrapText="1"/>
    </xf>
    <xf numFmtId="49" fontId="139" fillId="35" borderId="59" xfId="664" applyNumberFormat="1" applyFont="1" applyFill="1" applyBorder="1" applyAlignment="1">
      <alignment horizontal="left" vertical="center" wrapText="1"/>
    </xf>
    <xf numFmtId="49" fontId="139" fillId="35" borderId="77" xfId="664" applyNumberFormat="1" applyFont="1" applyFill="1" applyBorder="1" applyAlignment="1">
      <alignment horizontal="left" vertical="center" wrapText="1"/>
    </xf>
    <xf numFmtId="0" fontId="129" fillId="0" borderId="77" xfId="664" applyFont="1" applyFill="1" applyBorder="1" applyAlignment="1">
      <alignment horizontal="left" vertical="center" wrapText="1"/>
    </xf>
    <xf numFmtId="183" fontId="160" fillId="45" borderId="77" xfId="664" applyNumberFormat="1" applyFont="1" applyFill="1" applyBorder="1" applyAlignment="1">
      <alignment horizontal="center" vertical="center" wrapText="1"/>
    </xf>
    <xf numFmtId="0" fontId="129" fillId="42" borderId="85" xfId="664" applyFont="1" applyFill="1" applyBorder="1" applyAlignment="1">
      <alignment horizontal="left" vertical="center" wrapText="1" indent="1"/>
    </xf>
    <xf numFmtId="0" fontId="129" fillId="0" borderId="116" xfId="664" applyFont="1" applyFill="1" applyBorder="1" applyAlignment="1">
      <alignment horizontal="left" vertical="center" wrapText="1"/>
    </xf>
    <xf numFmtId="183" fontId="129" fillId="42" borderId="91" xfId="664" applyNumberFormat="1" applyFont="1" applyFill="1" applyBorder="1" applyAlignment="1">
      <alignment horizontal="left" vertical="center" wrapText="1"/>
    </xf>
    <xf numFmtId="0" fontId="129" fillId="0" borderId="58" xfId="664" applyFont="1" applyFill="1" applyBorder="1" applyAlignment="1">
      <alignment horizontal="left" vertical="center" wrapText="1"/>
    </xf>
    <xf numFmtId="183" fontId="129" fillId="42" borderId="106" xfId="664" applyNumberFormat="1" applyFont="1" applyFill="1" applyBorder="1" applyAlignment="1">
      <alignment horizontal="left" vertical="center" wrapText="1"/>
    </xf>
    <xf numFmtId="49" fontId="139" fillId="35" borderId="110" xfId="664" applyNumberFormat="1" applyFont="1" applyFill="1" applyBorder="1" applyAlignment="1">
      <alignment horizontal="left" vertical="center" wrapText="1"/>
    </xf>
    <xf numFmtId="49" fontId="139" fillId="35" borderId="60" xfId="664" applyNumberFormat="1" applyFont="1" applyFill="1" applyBorder="1" applyAlignment="1">
      <alignment horizontal="left" vertical="center" wrapText="1"/>
    </xf>
    <xf numFmtId="0" fontId="129" fillId="0" borderId="60" xfId="664" applyFont="1" applyFill="1" applyBorder="1" applyAlignment="1">
      <alignment horizontal="left" vertical="center" wrapText="1"/>
    </xf>
    <xf numFmtId="183" fontId="160" fillId="45" borderId="60" xfId="664" applyNumberFormat="1" applyFont="1" applyFill="1" applyBorder="1" applyAlignment="1">
      <alignment horizontal="center" vertical="center" wrapText="1"/>
    </xf>
    <xf numFmtId="183" fontId="129" fillId="42" borderId="88" xfId="664" applyNumberFormat="1" applyFont="1" applyFill="1" applyBorder="1" applyAlignment="1">
      <alignment horizontal="left" vertical="center" wrapText="1"/>
    </xf>
    <xf numFmtId="0" fontId="129" fillId="42" borderId="0" xfId="664" applyFont="1" applyFill="1" applyAlignment="1">
      <alignment vertical="center"/>
    </xf>
    <xf numFmtId="0" fontId="129" fillId="35" borderId="113" xfId="664" applyFont="1" applyFill="1" applyBorder="1" applyAlignment="1">
      <alignment vertical="center"/>
    </xf>
    <xf numFmtId="0" fontId="129" fillId="35" borderId="92" xfId="664" applyFont="1" applyFill="1" applyBorder="1" applyAlignment="1">
      <alignment vertical="center"/>
    </xf>
    <xf numFmtId="0" fontId="129" fillId="35" borderId="114" xfId="664" applyFont="1" applyFill="1" applyBorder="1" applyAlignment="1">
      <alignment vertical="center"/>
    </xf>
    <xf numFmtId="49" fontId="133" fillId="35" borderId="69" xfId="664" applyNumberFormat="1" applyFont="1" applyFill="1" applyBorder="1" applyAlignment="1">
      <alignment horizontal="center" vertical="center" wrapText="1"/>
    </xf>
    <xf numFmtId="0" fontId="133" fillId="35" borderId="57" xfId="664" applyFont="1" applyFill="1" applyBorder="1" applyAlignment="1">
      <alignment horizontal="center" vertical="center" wrapText="1"/>
    </xf>
    <xf numFmtId="0" fontId="129" fillId="7" borderId="63" xfId="664" applyFont="1" applyFill="1" applyBorder="1" applyAlignment="1">
      <alignment horizontal="left" vertical="center" wrapText="1" indent="1"/>
    </xf>
    <xf numFmtId="0" fontId="9" fillId="0" borderId="0" xfId="0" applyFont="1" applyFill="1" applyBorder="1" applyAlignment="1">
      <alignment horizontal="center"/>
    </xf>
    <xf numFmtId="0" fontId="9" fillId="0" borderId="0" xfId="0" applyFont="1" applyFill="1" applyBorder="1" applyAlignment="1">
      <alignment horizontal="left"/>
    </xf>
    <xf numFmtId="2" fontId="129" fillId="35" borderId="169" xfId="664" applyNumberFormat="1" applyFont="1" applyFill="1" applyBorder="1" applyAlignment="1">
      <alignment horizontal="center" vertical="center" wrapText="1"/>
    </xf>
    <xf numFmtId="2" fontId="129" fillId="35" borderId="183" xfId="664" applyNumberFormat="1" applyFont="1" applyFill="1" applyBorder="1" applyAlignment="1">
      <alignment horizontal="center" vertical="center" wrapText="1"/>
    </xf>
    <xf numFmtId="2" fontId="129" fillId="35" borderId="185" xfId="664" applyNumberFormat="1" applyFont="1" applyFill="1" applyBorder="1" applyAlignment="1">
      <alignment horizontal="center" vertical="center" wrapText="1"/>
    </xf>
    <xf numFmtId="2" fontId="129" fillId="35" borderId="169" xfId="664" applyNumberFormat="1" applyFont="1" applyFill="1" applyBorder="1" applyAlignment="1">
      <alignment horizontal="center" vertical="center"/>
    </xf>
    <xf numFmtId="2" fontId="129" fillId="35" borderId="169" xfId="0" applyNumberFormat="1" applyFont="1" applyFill="1" applyBorder="1" applyAlignment="1">
      <alignment vertical="center" wrapText="1"/>
    </xf>
    <xf numFmtId="2" fontId="129" fillId="35" borderId="169" xfId="0" applyNumberFormat="1" applyFont="1" applyFill="1" applyBorder="1" applyAlignment="1">
      <alignment horizontal="right" vertical="center" wrapText="1"/>
    </xf>
    <xf numFmtId="0" fontId="132" fillId="0" borderId="0" xfId="0" applyFont="1" applyFill="1" applyBorder="1"/>
    <xf numFmtId="0" fontId="132" fillId="0" borderId="0" xfId="0" applyFont="1" applyFill="1" applyBorder="1" applyAlignment="1">
      <alignment horizontal="justify" vertical="top" wrapText="1"/>
    </xf>
    <xf numFmtId="43" fontId="132" fillId="0" borderId="0" xfId="639" applyFont="1" applyFill="1" applyBorder="1" applyAlignment="1">
      <alignment horizontal="justify" vertical="top" wrapText="1"/>
    </xf>
    <xf numFmtId="0" fontId="159" fillId="0" borderId="0" xfId="0" applyFont="1" applyFill="1" applyBorder="1"/>
    <xf numFmtId="0" fontId="161" fillId="35" borderId="56" xfId="0" applyFont="1" applyFill="1" applyBorder="1" applyAlignment="1">
      <alignment horizontal="justify" vertical="center" wrapText="1"/>
    </xf>
    <xf numFmtId="0" fontId="158" fillId="35" borderId="56" xfId="0" applyFont="1" applyFill="1" applyBorder="1" applyAlignment="1">
      <alignment horizontal="justify" vertical="center" wrapText="1"/>
    </xf>
    <xf numFmtId="43" fontId="158" fillId="35" borderId="56" xfId="639" applyFont="1" applyFill="1" applyBorder="1" applyAlignment="1">
      <alignment horizontal="justify" vertical="center" wrapText="1"/>
    </xf>
    <xf numFmtId="43" fontId="161" fillId="35" borderId="81" xfId="639" applyFont="1" applyFill="1" applyBorder="1" applyAlignment="1">
      <alignment horizontal="justify" vertical="center" wrapText="1"/>
    </xf>
    <xf numFmtId="0" fontId="161" fillId="35" borderId="104" xfId="0" applyFont="1" applyFill="1" applyBorder="1" applyAlignment="1">
      <alignment horizontal="justify" vertical="top" wrapText="1"/>
    </xf>
    <xf numFmtId="0" fontId="159" fillId="35" borderId="56" xfId="0" applyFont="1" applyFill="1" applyBorder="1" applyAlignment="1">
      <alignment horizontal="center" vertical="top" wrapText="1"/>
    </xf>
    <xf numFmtId="0" fontId="161" fillId="35" borderId="56" xfId="0" quotePrefix="1" applyFont="1" applyFill="1" applyBorder="1" applyAlignment="1">
      <alignment horizontal="center" vertical="top" wrapText="1"/>
    </xf>
    <xf numFmtId="43" fontId="161" fillId="35" borderId="56" xfId="639" quotePrefix="1" applyFont="1" applyFill="1" applyBorder="1" applyAlignment="1">
      <alignment horizontal="center" vertical="top" wrapText="1"/>
    </xf>
    <xf numFmtId="43" fontId="161" fillId="35" borderId="81" xfId="639" applyFont="1" applyFill="1" applyBorder="1" applyAlignment="1">
      <alignment horizontal="center" vertical="top" wrapText="1"/>
    </xf>
    <xf numFmtId="0" fontId="161" fillId="0" borderId="0" xfId="0" applyFont="1" applyFill="1" applyBorder="1"/>
    <xf numFmtId="0" fontId="258" fillId="0" borderId="104" xfId="0" applyFont="1" applyFill="1" applyBorder="1" applyAlignment="1">
      <alignment horizontal="center" vertical="top" wrapText="1"/>
    </xf>
    <xf numFmtId="0" fontId="132" fillId="0" borderId="56" xfId="0" applyFont="1" applyFill="1" applyBorder="1" applyAlignment="1">
      <alignment horizontal="center" vertical="top" wrapText="1"/>
    </xf>
    <xf numFmtId="43" fontId="132" fillId="6" borderId="56" xfId="639" applyFont="1" applyFill="1" applyBorder="1" applyAlignment="1">
      <alignment horizontal="center" vertical="top" wrapText="1"/>
    </xf>
    <xf numFmtId="0" fontId="259" fillId="9" borderId="56" xfId="0" applyFont="1" applyFill="1" applyBorder="1" applyAlignment="1">
      <alignment horizontal="center" vertical="top" wrapText="1"/>
    </xf>
    <xf numFmtId="0" fontId="132" fillId="7" borderId="56" xfId="0" applyFont="1" applyFill="1" applyBorder="1" applyAlignment="1">
      <alignment horizontal="center" vertical="top" wrapText="1"/>
    </xf>
    <xf numFmtId="43" fontId="132" fillId="6" borderId="81" xfId="639" applyFont="1" applyFill="1" applyBorder="1" applyAlignment="1">
      <alignment horizontal="center" vertical="top" wrapText="1"/>
    </xf>
    <xf numFmtId="0" fontId="258" fillId="0" borderId="0" xfId="0" applyFont="1" applyFill="1" applyBorder="1"/>
    <xf numFmtId="0" fontId="132" fillId="0" borderId="57" xfId="0" applyFont="1" applyFill="1" applyBorder="1" applyAlignment="1">
      <alignment horizontal="center" vertical="top" wrapText="1"/>
    </xf>
    <xf numFmtId="0" fontId="129" fillId="0" borderId="202" xfId="0" quotePrefix="1" applyFont="1" applyFill="1" applyBorder="1" applyAlignment="1">
      <alignment horizontal="left" vertical="center" wrapText="1" indent="5"/>
    </xf>
    <xf numFmtId="0" fontId="129" fillId="0" borderId="3" xfId="0" quotePrefix="1" applyFont="1" applyFill="1" applyBorder="1" applyAlignment="1">
      <alignment horizontal="left" vertical="center" wrapText="1" indent="5"/>
    </xf>
    <xf numFmtId="0" fontId="258" fillId="0" borderId="79" xfId="0" applyFont="1" applyFill="1" applyBorder="1" applyAlignment="1">
      <alignment horizontal="center" vertical="top" wrapText="1"/>
    </xf>
    <xf numFmtId="0" fontId="132" fillId="0" borderId="94" xfId="0" applyFont="1" applyFill="1" applyBorder="1" applyAlignment="1">
      <alignment horizontal="center" vertical="top" wrapText="1"/>
    </xf>
    <xf numFmtId="0" fontId="258" fillId="0" borderId="0" xfId="0" applyFont="1" applyFill="1" applyBorder="1" applyAlignment="1">
      <alignment horizontal="center" vertical="top" wrapText="1"/>
    </xf>
    <xf numFmtId="0" fontId="132" fillId="0" borderId="0" xfId="0" applyFont="1" applyFill="1" applyBorder="1" applyAlignment="1">
      <alignment horizontal="center" vertical="top" wrapText="1"/>
    </xf>
    <xf numFmtId="43" fontId="132" fillId="0" borderId="0" xfId="639" applyFont="1" applyFill="1" applyBorder="1"/>
    <xf numFmtId="0" fontId="161" fillId="35" borderId="81" xfId="0" applyFont="1" applyFill="1" applyBorder="1" applyAlignment="1">
      <alignment horizontal="justify" vertical="center" wrapText="1"/>
    </xf>
    <xf numFmtId="0" fontId="161" fillId="35" borderId="81" xfId="0" applyFont="1" applyFill="1" applyBorder="1" applyAlignment="1">
      <alignment horizontal="center" vertical="top" wrapText="1"/>
    </xf>
    <xf numFmtId="43" fontId="258" fillId="6" borderId="56" xfId="639" applyFont="1" applyFill="1" applyBorder="1" applyAlignment="1">
      <alignment horizontal="center" vertical="top" wrapText="1"/>
    </xf>
    <xf numFmtId="0" fontId="258" fillId="9" borderId="56" xfId="0" applyFont="1" applyFill="1" applyBorder="1" applyAlignment="1">
      <alignment horizontal="center" vertical="top" wrapText="1"/>
    </xf>
    <xf numFmtId="0" fontId="258" fillId="7" borderId="56" xfId="0" applyFont="1" applyFill="1" applyBorder="1" applyAlignment="1">
      <alignment horizontal="center" vertical="top" wrapText="1"/>
    </xf>
    <xf numFmtId="0" fontId="258" fillId="6" borderId="56" xfId="0" applyFont="1" applyFill="1" applyBorder="1" applyAlignment="1">
      <alignment horizontal="center" vertical="top" wrapText="1"/>
    </xf>
    <xf numFmtId="0" fontId="258" fillId="6" borderId="81" xfId="0" applyFont="1" applyFill="1" applyBorder="1" applyAlignment="1">
      <alignment horizontal="center" vertical="top" wrapText="1"/>
    </xf>
    <xf numFmtId="43" fontId="132" fillId="6" borderId="57" xfId="639" applyFont="1" applyFill="1" applyBorder="1" applyAlignment="1">
      <alignment horizontal="justify" vertical="top" wrapText="1"/>
    </xf>
    <xf numFmtId="0" fontId="132" fillId="6" borderId="57" xfId="0" applyFont="1" applyFill="1" applyBorder="1" applyAlignment="1">
      <alignment horizontal="justify" vertical="top" wrapText="1"/>
    </xf>
    <xf numFmtId="0" fontId="132" fillId="6" borderId="106" xfId="0" applyFont="1" applyFill="1" applyBorder="1" applyAlignment="1">
      <alignment horizontal="justify" vertical="top" wrapText="1"/>
    </xf>
    <xf numFmtId="43" fontId="132" fillId="6" borderId="202" xfId="639" applyFont="1" applyFill="1" applyBorder="1" applyAlignment="1">
      <alignment horizontal="justify" vertical="top" wrapText="1"/>
    </xf>
    <xf numFmtId="0" fontId="132" fillId="6" borderId="202" xfId="0" applyFont="1" applyFill="1" applyBorder="1" applyAlignment="1">
      <alignment horizontal="justify" vertical="top" wrapText="1"/>
    </xf>
    <xf numFmtId="0" fontId="132" fillId="6" borderId="203" xfId="0" applyFont="1" applyFill="1" applyBorder="1" applyAlignment="1">
      <alignment horizontal="justify" vertical="top" wrapText="1"/>
    </xf>
    <xf numFmtId="43" fontId="132" fillId="6" borderId="3" xfId="639" applyFont="1" applyFill="1" applyBorder="1" applyAlignment="1">
      <alignment horizontal="justify" vertical="top" wrapText="1"/>
    </xf>
    <xf numFmtId="0" fontId="132" fillId="6" borderId="3" xfId="0" applyFont="1" applyFill="1" applyBorder="1" applyAlignment="1">
      <alignment horizontal="justify" vertical="top" wrapText="1"/>
    </xf>
    <xf numFmtId="0" fontId="132" fillId="6" borderId="63" xfId="0" applyFont="1" applyFill="1" applyBorder="1" applyAlignment="1">
      <alignment horizontal="justify" vertical="top" wrapText="1"/>
    </xf>
    <xf numFmtId="43" fontId="132" fillId="6" borderId="56" xfId="639" applyFont="1" applyFill="1" applyBorder="1" applyAlignment="1">
      <alignment horizontal="justify" vertical="top" wrapText="1"/>
    </xf>
    <xf numFmtId="0" fontId="132" fillId="6" borderId="56" xfId="0" applyFont="1" applyFill="1" applyBorder="1" applyAlignment="1">
      <alignment horizontal="justify" vertical="top" wrapText="1"/>
    </xf>
    <xf numFmtId="0" fontId="132" fillId="6" borderId="81" xfId="0" applyFont="1" applyFill="1" applyBorder="1" applyAlignment="1">
      <alignment horizontal="justify" vertical="top" wrapText="1"/>
    </xf>
    <xf numFmtId="43" fontId="132" fillId="6" borderId="94" xfId="639" applyFont="1" applyFill="1" applyBorder="1" applyAlignment="1">
      <alignment horizontal="justify" vertical="top" wrapText="1"/>
    </xf>
    <xf numFmtId="0" fontId="132" fillId="6" borderId="94" xfId="0" applyFont="1" applyFill="1" applyBorder="1" applyAlignment="1">
      <alignment horizontal="justify" vertical="top" wrapText="1"/>
    </xf>
    <xf numFmtId="0" fontId="132" fillId="6" borderId="86" xfId="0" applyFont="1" applyFill="1" applyBorder="1" applyAlignment="1">
      <alignment horizontal="justify" vertical="top" wrapText="1"/>
    </xf>
    <xf numFmtId="0" fontId="240" fillId="42" borderId="42" xfId="666" applyFont="1" applyFill="1" applyBorder="1" applyAlignment="1">
      <alignment horizontal="left" vertical="center" indent="1"/>
    </xf>
    <xf numFmtId="49" fontId="160" fillId="57" borderId="104" xfId="667" applyNumberFormat="1" applyFont="1" applyFill="1" applyBorder="1" applyAlignment="1">
      <alignment horizontal="center" vertical="center"/>
    </xf>
    <xf numFmtId="3" fontId="5" fillId="6" borderId="204" xfId="669" applyFont="1" applyFill="1" applyBorder="1">
      <alignment horizontal="right" vertical="center"/>
      <protection locked="0"/>
    </xf>
    <xf numFmtId="3" fontId="5" fillId="6" borderId="205" xfId="669" applyFont="1" applyFill="1" applyBorder="1">
      <alignment horizontal="right" vertical="center"/>
      <protection locked="0"/>
    </xf>
    <xf numFmtId="3" fontId="5" fillId="6" borderId="206" xfId="669" applyFont="1" applyFill="1" applyBorder="1">
      <alignment horizontal="right" vertical="center"/>
      <protection locked="0"/>
    </xf>
    <xf numFmtId="4" fontId="5" fillId="36" borderId="206" xfId="669" applyNumberFormat="1" applyFont="1" applyFill="1" applyBorder="1">
      <alignment horizontal="right" vertical="center"/>
      <protection locked="0"/>
    </xf>
    <xf numFmtId="49" fontId="157" fillId="57" borderId="104" xfId="667" applyNumberFormat="1" applyFont="1" applyFill="1" applyBorder="1" applyAlignment="1">
      <alignment horizontal="center" vertical="center"/>
    </xf>
    <xf numFmtId="0" fontId="158" fillId="57" borderId="56" xfId="667" applyFont="1" applyFill="1" applyBorder="1" applyAlignment="1">
      <alignment horizontal="center" vertical="center"/>
    </xf>
    <xf numFmtId="0" fontId="71" fillId="57" borderId="81" xfId="670" quotePrefix="1" applyFont="1" applyFill="1" applyBorder="1">
      <alignment horizontal="center" vertical="center"/>
    </xf>
    <xf numFmtId="0" fontId="261" fillId="0" borderId="0" xfId="0" applyFont="1" applyBorder="1"/>
    <xf numFmtId="49" fontId="160" fillId="57" borderId="79" xfId="667" applyNumberFormat="1" applyFont="1" applyFill="1" applyBorder="1" applyAlignment="1">
      <alignment horizontal="center" vertical="center"/>
    </xf>
    <xf numFmtId="0" fontId="261" fillId="0" borderId="50" xfId="0" applyFont="1" applyBorder="1" applyAlignment="1">
      <alignment horizontal="justify" vertical="center"/>
    </xf>
    <xf numFmtId="3" fontId="5" fillId="36" borderId="86" xfId="669" applyFont="1" applyFill="1" applyBorder="1" applyAlignment="1">
      <alignment horizontal="right" vertical="center"/>
      <protection locked="0"/>
    </xf>
    <xf numFmtId="0" fontId="240" fillId="4" borderId="0" xfId="666" applyFont="1" applyFill="1" applyBorder="1" applyAlignment="1">
      <alignment horizontal="left" vertical="center" indent="1"/>
    </xf>
    <xf numFmtId="0" fontId="240" fillId="35" borderId="65" xfId="666" applyFont="1" applyFill="1" applyBorder="1" applyAlignment="1">
      <alignment vertical="center"/>
    </xf>
    <xf numFmtId="0" fontId="240" fillId="35" borderId="66" xfId="666" applyFont="1" applyFill="1" applyBorder="1" applyAlignment="1">
      <alignment vertical="center"/>
    </xf>
    <xf numFmtId="0" fontId="240" fillId="35" borderId="67" xfId="666" applyFont="1" applyFill="1" applyBorder="1" applyAlignment="1">
      <alignment vertical="center"/>
    </xf>
    <xf numFmtId="0" fontId="240" fillId="42" borderId="0" xfId="666" applyFont="1" applyFill="1" applyBorder="1" applyAlignment="1">
      <alignment horizontal="left" vertical="center" indent="1"/>
    </xf>
    <xf numFmtId="0" fontId="240" fillId="42" borderId="0" xfId="666" applyFont="1" applyFill="1" applyBorder="1" applyAlignment="1">
      <alignment vertical="center"/>
    </xf>
    <xf numFmtId="0" fontId="129" fillId="4" borderId="0" xfId="667" applyFont="1" applyFill="1" applyBorder="1" applyAlignment="1">
      <alignment vertical="center"/>
    </xf>
    <xf numFmtId="0" fontId="139" fillId="4" borderId="0" xfId="671" applyFont="1" applyFill="1" applyBorder="1">
      <alignment vertical="center"/>
    </xf>
    <xf numFmtId="0" fontId="139" fillId="57" borderId="56" xfId="667" quotePrefix="1" applyFont="1" applyFill="1" applyBorder="1" applyAlignment="1" applyProtection="1">
      <alignment horizontal="center" vertical="center"/>
    </xf>
    <xf numFmtId="0" fontId="139" fillId="57" borderId="81" xfId="667" quotePrefix="1" applyFont="1" applyFill="1" applyBorder="1" applyAlignment="1" applyProtection="1">
      <alignment horizontal="center" vertical="center"/>
    </xf>
    <xf numFmtId="49" fontId="160" fillId="35" borderId="104" xfId="667" applyNumberFormat="1" applyFont="1" applyFill="1" applyBorder="1" applyAlignment="1">
      <alignment horizontal="center" vertical="center"/>
    </xf>
    <xf numFmtId="0" fontId="159" fillId="42" borderId="67" xfId="667" applyFont="1" applyFill="1" applyBorder="1" applyAlignment="1">
      <alignment vertical="center"/>
    </xf>
    <xf numFmtId="4" fontId="139" fillId="36" borderId="168" xfId="669" applyNumberFormat="1" applyFont="1" applyFill="1" applyBorder="1">
      <alignment horizontal="right" vertical="center"/>
      <protection locked="0"/>
    </xf>
    <xf numFmtId="0" fontId="129" fillId="34" borderId="157" xfId="670" quotePrefix="1" applyFont="1" applyFill="1" applyBorder="1">
      <alignment horizontal="center" vertical="center"/>
    </xf>
    <xf numFmtId="0" fontId="129" fillId="34" borderId="159" xfId="670" quotePrefix="1" applyFont="1" applyFill="1" applyBorder="1">
      <alignment horizontal="center" vertical="center"/>
    </xf>
    <xf numFmtId="0" fontId="129" fillId="34" borderId="170" xfId="670" quotePrefix="1" applyFont="1" applyFill="1" applyBorder="1">
      <alignment horizontal="center" vertical="center"/>
    </xf>
    <xf numFmtId="0" fontId="159" fillId="42" borderId="67" xfId="667" applyFont="1" applyFill="1" applyBorder="1" applyAlignment="1">
      <alignment horizontal="left" vertical="center" indent="1"/>
    </xf>
    <xf numFmtId="3" fontId="139" fillId="6" borderId="158" xfId="669" applyFont="1" applyFill="1" applyBorder="1">
      <alignment horizontal="right" vertical="center"/>
      <protection locked="0"/>
    </xf>
    <xf numFmtId="3" fontId="139" fillId="6" borderId="169" xfId="669" applyFont="1" applyFill="1" applyBorder="1">
      <alignment horizontal="right" vertical="center"/>
      <protection locked="0"/>
    </xf>
    <xf numFmtId="4" fontId="139" fillId="36" borderId="169" xfId="669" applyNumberFormat="1" applyFont="1" applyFill="1" applyBorder="1">
      <alignment horizontal="right" vertical="center"/>
      <protection locked="0"/>
    </xf>
    <xf numFmtId="0" fontId="129" fillId="34" borderId="198" xfId="670" quotePrefix="1" applyFont="1" applyFill="1" applyBorder="1">
      <alignment horizontal="center" vertical="center"/>
    </xf>
    <xf numFmtId="0" fontId="129" fillId="34" borderId="171" xfId="670" quotePrefix="1" applyFont="1" applyFill="1" applyBorder="1">
      <alignment horizontal="center" vertical="center"/>
    </xf>
    <xf numFmtId="0" fontId="139" fillId="42" borderId="65" xfId="667" applyFont="1" applyFill="1" applyBorder="1" applyAlignment="1">
      <alignment horizontal="left" vertical="center" wrapText="1" indent="3"/>
    </xf>
    <xf numFmtId="0" fontId="129" fillId="34" borderId="158" xfId="670" quotePrefix="1" applyFont="1" applyFill="1" applyBorder="1">
      <alignment horizontal="center" vertical="center"/>
    </xf>
    <xf numFmtId="0" fontId="129" fillId="34" borderId="169" xfId="670" quotePrefix="1" applyFont="1" applyFill="1" applyBorder="1">
      <alignment horizontal="center" vertical="center"/>
    </xf>
    <xf numFmtId="3" fontId="139" fillId="6" borderId="198" xfId="669" applyFont="1" applyFill="1" applyBorder="1">
      <alignment horizontal="right" vertical="center"/>
      <protection locked="0"/>
    </xf>
    <xf numFmtId="49" fontId="160" fillId="35" borderId="104" xfId="667" quotePrefix="1" applyNumberFormat="1" applyFont="1" applyFill="1" applyBorder="1" applyAlignment="1">
      <alignment horizontal="center" vertical="center"/>
    </xf>
    <xf numFmtId="0" fontId="139" fillId="42" borderId="56" xfId="667" applyFont="1" applyFill="1" applyBorder="1" applyAlignment="1">
      <alignment vertical="center"/>
    </xf>
    <xf numFmtId="0" fontId="139" fillId="4" borderId="0" xfId="671" applyFont="1" applyFill="1">
      <alignment vertical="center"/>
    </xf>
    <xf numFmtId="49" fontId="160" fillId="35" borderId="62" xfId="667" quotePrefix="1" applyNumberFormat="1" applyFont="1" applyFill="1" applyBorder="1" applyAlignment="1">
      <alignment horizontal="center" vertical="center"/>
    </xf>
    <xf numFmtId="0" fontId="159" fillId="42" borderId="15" xfId="667" applyFont="1" applyFill="1" applyBorder="1" applyAlignment="1">
      <alignment vertical="center"/>
    </xf>
    <xf numFmtId="49" fontId="160" fillId="35" borderId="105" xfId="667" quotePrefix="1" applyNumberFormat="1" applyFont="1" applyFill="1" applyBorder="1" applyAlignment="1">
      <alignment horizontal="center" vertical="center"/>
    </xf>
    <xf numFmtId="0" fontId="139" fillId="42" borderId="65" xfId="667" applyFont="1" applyFill="1" applyBorder="1" applyAlignment="1">
      <alignment vertical="center" wrapText="1"/>
    </xf>
    <xf numFmtId="49" fontId="160" fillId="35" borderId="100" xfId="667" quotePrefix="1" applyNumberFormat="1" applyFont="1" applyFill="1" applyBorder="1" applyAlignment="1">
      <alignment horizontal="center" vertical="center"/>
    </xf>
    <xf numFmtId="0" fontId="139" fillId="42" borderId="42" xfId="667" applyFont="1" applyFill="1" applyBorder="1" applyAlignment="1">
      <alignment vertical="center" wrapText="1"/>
    </xf>
    <xf numFmtId="0" fontId="129" fillId="6" borderId="191" xfId="670" quotePrefix="1" applyFont="1" applyFill="1" applyBorder="1">
      <alignment horizontal="center" vertical="center"/>
    </xf>
    <xf numFmtId="0" fontId="129" fillId="34" borderId="185" xfId="670" quotePrefix="1" applyFont="1" applyFill="1" applyBorder="1">
      <alignment horizontal="center" vertical="center"/>
    </xf>
    <xf numFmtId="0" fontId="129" fillId="34" borderId="207" xfId="670" quotePrefix="1" applyFont="1" applyFill="1" applyBorder="1">
      <alignment horizontal="center" vertical="center"/>
    </xf>
    <xf numFmtId="3" fontId="139" fillId="34" borderId="186" xfId="669" applyFont="1" applyFill="1" applyBorder="1">
      <alignment horizontal="right" vertical="center"/>
      <protection locked="0"/>
    </xf>
    <xf numFmtId="49" fontId="160" fillId="35" borderId="69" xfId="667" quotePrefix="1" applyNumberFormat="1" applyFont="1" applyFill="1" applyBorder="1" applyAlignment="1">
      <alignment horizontal="center" vertical="center"/>
    </xf>
    <xf numFmtId="0" fontId="139" fillId="42" borderId="57" xfId="667" applyFont="1" applyFill="1" applyBorder="1" applyAlignment="1">
      <alignment vertical="center" wrapText="1"/>
    </xf>
    <xf numFmtId="0" fontId="129" fillId="34" borderId="184" xfId="670" quotePrefix="1" applyFont="1" applyFill="1" applyBorder="1">
      <alignment horizontal="center" vertical="center"/>
    </xf>
    <xf numFmtId="3" fontId="139" fillId="6" borderId="186" xfId="669" applyFont="1" applyFill="1" applyBorder="1">
      <alignment horizontal="right" vertical="center"/>
      <protection locked="0"/>
    </xf>
    <xf numFmtId="49" fontId="160" fillId="35" borderId="79" xfId="667" quotePrefix="1" applyNumberFormat="1" applyFont="1" applyFill="1" applyBorder="1" applyAlignment="1">
      <alignment horizontal="center" vertical="center"/>
    </xf>
    <xf numFmtId="0" fontId="139" fillId="42" borderId="94" xfId="667" applyFont="1" applyFill="1" applyBorder="1" applyAlignment="1">
      <alignment vertical="center" wrapText="1"/>
    </xf>
    <xf numFmtId="0" fontId="129" fillId="34" borderId="201" xfId="670" quotePrefix="1" applyFont="1" applyFill="1" applyBorder="1">
      <alignment horizontal="center" vertical="center"/>
    </xf>
    <xf numFmtId="0" fontId="129" fillId="34" borderId="176" xfId="670" quotePrefix="1" applyFont="1" applyFill="1" applyBorder="1">
      <alignment horizontal="center" vertical="center"/>
    </xf>
    <xf numFmtId="0" fontId="129" fillId="34" borderId="208" xfId="670" quotePrefix="1" applyFont="1" applyFill="1" applyBorder="1">
      <alignment horizontal="center" vertical="center"/>
    </xf>
    <xf numFmtId="3" fontId="139" fillId="6" borderId="177" xfId="669" applyFont="1" applyFill="1" applyBorder="1">
      <alignment horizontal="right" vertical="center"/>
      <protection locked="0"/>
    </xf>
    <xf numFmtId="0" fontId="129" fillId="4" borderId="0" xfId="667" quotePrefix="1" applyFont="1" applyFill="1" applyBorder="1" applyAlignment="1">
      <alignment horizontal="right" vertical="center"/>
    </xf>
    <xf numFmtId="0" fontId="139" fillId="4" borderId="0" xfId="667" applyFont="1" applyFill="1" applyBorder="1">
      <alignment vertical="center"/>
    </xf>
    <xf numFmtId="0" fontId="129" fillId="4" borderId="0" xfId="667" applyFont="1" applyFill="1" applyAlignment="1">
      <alignment vertical="center"/>
    </xf>
    <xf numFmtId="0" fontId="240" fillId="4" borderId="0" xfId="666" applyFont="1" applyFill="1" applyBorder="1" applyAlignment="1">
      <alignment vertical="center"/>
    </xf>
    <xf numFmtId="0" fontId="240" fillId="4" borderId="0" xfId="666" applyFont="1" applyFill="1" applyAlignment="1">
      <alignment vertical="center"/>
    </xf>
    <xf numFmtId="0" fontId="240" fillId="42" borderId="40" xfId="666" applyFont="1" applyFill="1" applyBorder="1" applyAlignment="1">
      <alignment horizontal="left" vertical="center" indent="1"/>
    </xf>
    <xf numFmtId="0" fontId="240" fillId="4" borderId="0" xfId="666" applyFont="1" applyFill="1" applyBorder="1"/>
    <xf numFmtId="0" fontId="139" fillId="57" borderId="56" xfId="667" quotePrefix="1" applyFont="1" applyFill="1" applyBorder="1" applyAlignment="1">
      <alignment horizontal="center" vertical="center"/>
    </xf>
    <xf numFmtId="0" fontId="139" fillId="57" borderId="81" xfId="667" quotePrefix="1" applyFont="1" applyFill="1" applyBorder="1" applyAlignment="1">
      <alignment horizontal="center" vertical="center"/>
    </xf>
    <xf numFmtId="49" fontId="160" fillId="35" borderId="105" xfId="667" applyNumberFormat="1" applyFont="1" applyFill="1" applyBorder="1" applyAlignment="1">
      <alignment horizontal="center" vertical="center"/>
    </xf>
    <xf numFmtId="0" fontId="139" fillId="42" borderId="65" xfId="667" applyFont="1" applyFill="1" applyBorder="1" applyAlignment="1">
      <alignment vertical="center"/>
    </xf>
    <xf numFmtId="3" fontId="139" fillId="6" borderId="168" xfId="669" applyFont="1" applyFill="1" applyBorder="1" applyAlignment="1">
      <alignment horizontal="center" vertical="center"/>
      <protection locked="0"/>
    </xf>
    <xf numFmtId="3" fontId="139" fillId="6" borderId="170" xfId="669" applyFont="1" applyFill="1" applyBorder="1" applyAlignment="1">
      <alignment horizontal="center" vertical="center"/>
      <protection locked="0"/>
    </xf>
    <xf numFmtId="0" fontId="139" fillId="42" borderId="65" xfId="667" applyFont="1" applyFill="1" applyBorder="1" applyAlignment="1">
      <alignment horizontal="left" vertical="center" wrapText="1" indent="1"/>
    </xf>
    <xf numFmtId="3" fontId="139" fillId="6" borderId="158" xfId="669" applyFont="1" applyFill="1" applyBorder="1" applyAlignment="1">
      <alignment horizontal="center" vertical="center"/>
      <protection locked="0"/>
    </xf>
    <xf numFmtId="3" fontId="139" fillId="6" borderId="171" xfId="669" applyFont="1" applyFill="1" applyBorder="1" applyAlignment="1">
      <alignment horizontal="center" vertical="center"/>
      <protection locked="0"/>
    </xf>
    <xf numFmtId="3" fontId="139" fillId="6" borderId="191" xfId="669" applyFont="1" applyFill="1" applyBorder="1" applyAlignment="1">
      <alignment horizontal="center" vertical="center"/>
      <protection locked="0"/>
    </xf>
    <xf numFmtId="3" fontId="139" fillId="34" borderId="186" xfId="670" applyNumberFormat="1" applyFont="1" applyFill="1" applyBorder="1">
      <alignment horizontal="center" vertical="center"/>
    </xf>
    <xf numFmtId="3" fontId="139" fillId="6" borderId="172" xfId="669" applyFont="1" applyFill="1" applyBorder="1" applyAlignment="1">
      <alignment horizontal="center" vertical="center"/>
      <protection locked="0"/>
    </xf>
    <xf numFmtId="3" fontId="139" fillId="6" borderId="174" xfId="669" applyFont="1" applyFill="1" applyBorder="1" applyAlignment="1">
      <alignment horizontal="center" vertical="center"/>
      <protection locked="0"/>
    </xf>
    <xf numFmtId="3" fontId="262" fillId="6" borderId="170" xfId="669" applyFont="1" applyFill="1" applyBorder="1" applyAlignment="1">
      <alignment horizontal="center" vertical="center"/>
      <protection locked="0"/>
    </xf>
    <xf numFmtId="4" fontId="139" fillId="36" borderId="158" xfId="669" applyNumberFormat="1" applyFont="1" applyFill="1" applyBorder="1" applyAlignment="1">
      <alignment horizontal="center" vertical="center"/>
      <protection locked="0"/>
    </xf>
    <xf numFmtId="4" fontId="139" fillId="36" borderId="205" xfId="669" applyNumberFormat="1" applyFont="1" applyFill="1" applyBorder="1" applyAlignment="1">
      <alignment horizontal="center" vertical="center"/>
      <protection locked="0"/>
    </xf>
    <xf numFmtId="3" fontId="262" fillId="6" borderId="171" xfId="669" applyFont="1" applyFill="1" applyBorder="1" applyAlignment="1">
      <alignment horizontal="center" vertical="center"/>
      <protection locked="0"/>
    </xf>
    <xf numFmtId="4" fontId="139" fillId="36" borderId="171" xfId="669" applyNumberFormat="1" applyFont="1" applyFill="1" applyBorder="1" applyAlignment="1">
      <alignment horizontal="center" vertical="center"/>
      <protection locked="0"/>
    </xf>
    <xf numFmtId="49" fontId="160" fillId="35" borderId="80" xfId="667" applyNumberFormat="1" applyFont="1" applyFill="1" applyBorder="1" applyAlignment="1">
      <alignment horizontal="center" vertical="center"/>
    </xf>
    <xf numFmtId="0" fontId="139" fillId="42" borderId="95" xfId="667" applyFont="1" applyFill="1" applyBorder="1" applyAlignment="1">
      <alignment horizontal="left" vertical="center" wrapText="1" indent="1"/>
    </xf>
    <xf numFmtId="3" fontId="139" fillId="6" borderId="175" xfId="669" applyFont="1" applyFill="1" applyBorder="1" applyAlignment="1">
      <alignment horizontal="center" vertical="center"/>
      <protection locked="0"/>
    </xf>
    <xf numFmtId="3" fontId="262" fillId="6" borderId="177" xfId="669" applyFont="1" applyFill="1" applyBorder="1" applyAlignment="1">
      <alignment horizontal="center" vertical="center"/>
      <protection locked="0"/>
    </xf>
    <xf numFmtId="49" fontId="105" fillId="0" borderId="163" xfId="0" applyNumberFormat="1" applyFont="1" applyBorder="1" applyAlignment="1">
      <alignment horizontal="left"/>
    </xf>
    <xf numFmtId="0" fontId="100" fillId="0" borderId="17" xfId="616" applyFont="1" applyFill="1" applyBorder="1" applyAlignment="1">
      <alignment horizontal="center"/>
    </xf>
    <xf numFmtId="0" fontId="19" fillId="0" borderId="17" xfId="19" applyBorder="1" applyAlignment="1" applyProtection="1">
      <alignment horizontal="left" vertical="top"/>
    </xf>
    <xf numFmtId="0" fontId="19" fillId="0" borderId="18" xfId="19" applyBorder="1" applyAlignment="1" applyProtection="1">
      <alignment horizontal="left" vertical="top"/>
    </xf>
    <xf numFmtId="0" fontId="19" fillId="0" borderId="19" xfId="19" applyBorder="1" applyAlignment="1" applyProtection="1">
      <alignment horizontal="left" vertical="top"/>
    </xf>
    <xf numFmtId="0" fontId="22" fillId="0" borderId="0" xfId="0" applyFont="1" applyFill="1" applyBorder="1" applyAlignment="1">
      <alignment horizontal="left"/>
    </xf>
    <xf numFmtId="0" fontId="22" fillId="0" borderId="0" xfId="0" applyFont="1" applyFill="1" applyBorder="1" applyAlignment="1">
      <alignment horizontal="left" wrapText="1"/>
    </xf>
    <xf numFmtId="0" fontId="129" fillId="0" borderId="0" xfId="0" applyFont="1" applyFill="1" applyBorder="1" applyAlignment="1">
      <alignment horizontal="center" vertical="center"/>
    </xf>
    <xf numFmtId="0" fontId="22" fillId="0" borderId="0" xfId="0" applyFont="1" applyFill="1" applyBorder="1" applyAlignment="1">
      <alignment horizontal="left" vertical="center"/>
    </xf>
    <xf numFmtId="0" fontId="22" fillId="0" borderId="0" xfId="0" applyFont="1" applyFill="1" applyBorder="1" applyAlignment="1">
      <alignment horizontal="center"/>
    </xf>
    <xf numFmtId="0" fontId="129" fillId="42" borderId="0" xfId="0" applyFont="1" applyFill="1" applyBorder="1" applyAlignment="1">
      <alignment vertical="center"/>
    </xf>
    <xf numFmtId="0" fontId="158" fillId="35" borderId="57" xfId="664" applyFont="1" applyFill="1" applyBorder="1" applyAlignment="1">
      <alignment horizontal="center" vertical="center" wrapText="1"/>
    </xf>
    <xf numFmtId="0" fontId="157" fillId="35" borderId="57" xfId="664" applyFont="1" applyFill="1" applyBorder="1" applyAlignment="1">
      <alignment horizontal="center" vertical="center" wrapText="1"/>
    </xf>
    <xf numFmtId="0" fontId="133" fillId="35" borderId="110" xfId="0" applyFont="1" applyFill="1" applyBorder="1" applyAlignment="1">
      <alignment horizontal="center" vertical="center" wrapText="1"/>
    </xf>
    <xf numFmtId="0" fontId="133" fillId="35" borderId="60" xfId="0" applyFont="1" applyFill="1" applyBorder="1" applyAlignment="1">
      <alignment horizontal="center" vertical="center" wrapText="1"/>
    </xf>
    <xf numFmtId="0" fontId="133" fillId="35" borderId="76" xfId="0" applyFont="1" applyFill="1" applyBorder="1" applyAlignment="1">
      <alignment horizontal="center" vertical="center" wrapText="1"/>
    </xf>
    <xf numFmtId="49" fontId="160" fillId="35" borderId="60" xfId="664" quotePrefix="1" applyNumberFormat="1" applyFont="1" applyFill="1" applyBorder="1" applyAlignment="1">
      <alignment horizontal="center" vertical="center"/>
    </xf>
    <xf numFmtId="49" fontId="160" fillId="35" borderId="88" xfId="664" quotePrefix="1" applyNumberFormat="1" applyFont="1" applyFill="1" applyBorder="1" applyAlignment="1">
      <alignment horizontal="center" vertical="center"/>
    </xf>
    <xf numFmtId="0" fontId="129" fillId="0" borderId="0" xfId="0" applyFont="1" applyBorder="1" applyAlignment="1">
      <alignment vertical="center"/>
    </xf>
    <xf numFmtId="49" fontId="160" fillId="35" borderId="96" xfId="0" quotePrefix="1" applyNumberFormat="1" applyFont="1" applyFill="1" applyBorder="1" applyAlignment="1">
      <alignment horizontal="center" vertical="center"/>
    </xf>
    <xf numFmtId="49" fontId="264" fillId="0" borderId="114" xfId="0" applyNumberFormat="1" applyFont="1" applyFill="1" applyBorder="1" applyAlignment="1">
      <alignment horizontal="left" vertical="center"/>
    </xf>
    <xf numFmtId="0" fontId="133" fillId="0" borderId="93" xfId="0" applyFont="1" applyFill="1" applyBorder="1" applyAlignment="1">
      <alignment horizontal="left" vertical="center" wrapText="1"/>
    </xf>
    <xf numFmtId="43" fontId="129" fillId="6" borderId="209" xfId="639" applyFont="1" applyFill="1" applyBorder="1" applyAlignment="1">
      <alignment horizontal="center" vertical="center"/>
    </xf>
    <xf numFmtId="9" fontId="129" fillId="34" borderId="209" xfId="620" applyFont="1" applyFill="1" applyBorder="1" applyAlignment="1">
      <alignment horizontal="center" vertical="center"/>
    </xf>
    <xf numFmtId="9" fontId="129" fillId="34" borderId="210" xfId="620" applyFont="1" applyFill="1" applyBorder="1" applyAlignment="1">
      <alignment horizontal="center" vertical="center"/>
    </xf>
    <xf numFmtId="43" fontId="129" fillId="34" borderId="210" xfId="639" applyFont="1" applyFill="1" applyBorder="1" applyAlignment="1">
      <alignment horizontal="center" vertical="center" wrapText="1"/>
    </xf>
    <xf numFmtId="43" fontId="129" fillId="34" borderId="209" xfId="639" applyFont="1" applyFill="1" applyBorder="1" applyAlignment="1">
      <alignment horizontal="center" vertical="center" wrapText="1"/>
    </xf>
    <xf numFmtId="43" fontId="129" fillId="34" borderId="211" xfId="639" applyFont="1" applyFill="1" applyBorder="1" applyAlignment="1">
      <alignment vertical="center" wrapText="1"/>
    </xf>
    <xf numFmtId="2" fontId="21" fillId="35" borderId="78" xfId="0" applyNumberFormat="1" applyFont="1" applyFill="1" applyBorder="1" applyAlignment="1">
      <alignment horizontal="center"/>
    </xf>
    <xf numFmtId="2" fontId="129" fillId="0" borderId="0" xfId="0" applyNumberFormat="1" applyFont="1" applyAlignment="1">
      <alignment vertical="center"/>
    </xf>
    <xf numFmtId="49" fontId="160" fillId="35" borderId="104" xfId="0" quotePrefix="1" applyNumberFormat="1" applyFont="1" applyFill="1" applyBorder="1" applyAlignment="1">
      <alignment horizontal="center" vertical="center"/>
    </xf>
    <xf numFmtId="49" fontId="264" fillId="0" borderId="67" xfId="0" applyNumberFormat="1" applyFont="1" applyFill="1" applyBorder="1" applyAlignment="1">
      <alignment horizontal="left" vertical="center"/>
    </xf>
    <xf numFmtId="43" fontId="129" fillId="6" borderId="166" xfId="639" applyFont="1" applyFill="1" applyBorder="1" applyAlignment="1">
      <alignment horizontal="center" vertical="center"/>
    </xf>
    <xf numFmtId="9" fontId="129" fillId="34" borderId="166" xfId="620" applyFont="1" applyFill="1" applyBorder="1" applyAlignment="1">
      <alignment horizontal="center" vertical="center"/>
    </xf>
    <xf numFmtId="9" fontId="129" fillId="34" borderId="180" xfId="620" applyFont="1" applyFill="1" applyBorder="1" applyAlignment="1">
      <alignment horizontal="center" vertical="center"/>
    </xf>
    <xf numFmtId="43" fontId="129" fillId="34" borderId="180" xfId="639" applyFont="1" applyFill="1" applyBorder="1" applyAlignment="1">
      <alignment horizontal="center" vertical="center" wrapText="1"/>
    </xf>
    <xf numFmtId="43" fontId="129" fillId="34" borderId="166" xfId="639" applyFont="1" applyFill="1" applyBorder="1" applyAlignment="1">
      <alignment horizontal="center" vertical="center" wrapText="1"/>
    </xf>
    <xf numFmtId="43" fontId="129" fillId="34" borderId="212" xfId="639" applyFont="1" applyFill="1" applyBorder="1" applyAlignment="1">
      <alignment vertical="center" wrapText="1"/>
    </xf>
    <xf numFmtId="2" fontId="21" fillId="35" borderId="85" xfId="0" applyNumberFormat="1" applyFont="1" applyFill="1" applyBorder="1" applyAlignment="1">
      <alignment horizontal="center"/>
    </xf>
    <xf numFmtId="49" fontId="265" fillId="0" borderId="67" xfId="0" applyNumberFormat="1" applyFont="1" applyFill="1" applyBorder="1" applyAlignment="1">
      <alignment horizontal="left" vertical="center"/>
    </xf>
    <xf numFmtId="9" fontId="129" fillId="34" borderId="169" xfId="620" applyFont="1" applyFill="1" applyBorder="1" applyAlignment="1">
      <alignment horizontal="center" vertical="center"/>
    </xf>
    <xf numFmtId="9" fontId="129" fillId="34" borderId="179" xfId="620" applyFont="1" applyFill="1" applyBorder="1" applyAlignment="1">
      <alignment horizontal="center" vertical="center"/>
    </xf>
    <xf numFmtId="43" fontId="129" fillId="34" borderId="179" xfId="639" applyFont="1" applyFill="1" applyBorder="1" applyAlignment="1">
      <alignment horizontal="center" vertical="center" wrapText="1"/>
    </xf>
    <xf numFmtId="43" fontId="129" fillId="34" borderId="169" xfId="639" applyFont="1" applyFill="1" applyBorder="1" applyAlignment="1">
      <alignment horizontal="center" vertical="center" wrapText="1"/>
    </xf>
    <xf numFmtId="43" fontId="129" fillId="34" borderId="198" xfId="639" applyFont="1" applyFill="1" applyBorder="1" applyAlignment="1">
      <alignment vertical="center" wrapText="1"/>
    </xf>
    <xf numFmtId="9" fontId="129" fillId="0" borderId="169" xfId="620" applyFont="1" applyFill="1" applyBorder="1" applyAlignment="1">
      <alignment horizontal="center" vertical="center"/>
    </xf>
    <xf numFmtId="43" fontId="129" fillId="6" borderId="179" xfId="639" applyFont="1" applyFill="1" applyBorder="1" applyAlignment="1">
      <alignment horizontal="center" vertical="center" wrapText="1"/>
    </xf>
    <xf numFmtId="43" fontId="129" fillId="6" borderId="169" xfId="639" applyFont="1" applyFill="1" applyBorder="1" applyAlignment="1">
      <alignment horizontal="center" vertical="center" wrapText="1"/>
    </xf>
    <xf numFmtId="43" fontId="129" fillId="6" borderId="198" xfId="639" applyFont="1" applyFill="1" applyBorder="1" applyAlignment="1">
      <alignment vertical="center" wrapText="1"/>
    </xf>
    <xf numFmtId="43" fontId="129" fillId="34" borderId="169" xfId="639" applyFont="1" applyFill="1" applyBorder="1" applyAlignment="1">
      <alignment horizontal="center" vertical="center"/>
    </xf>
    <xf numFmtId="43" fontId="129" fillId="6" borderId="169" xfId="639" applyFont="1" applyFill="1" applyBorder="1" applyAlignment="1">
      <alignment horizontal="center" vertical="center"/>
    </xf>
    <xf numFmtId="49" fontId="265" fillId="0" borderId="67" xfId="664" applyNumberFormat="1" applyFont="1" applyFill="1" applyBorder="1" applyAlignment="1">
      <alignment horizontal="left" vertical="center"/>
    </xf>
    <xf numFmtId="49" fontId="183" fillId="0" borderId="67" xfId="664" applyNumberFormat="1" applyFont="1" applyFill="1" applyBorder="1" applyAlignment="1">
      <alignment horizontal="left" vertical="center"/>
    </xf>
    <xf numFmtId="2" fontId="21" fillId="6" borderId="85" xfId="0" applyNumberFormat="1" applyFont="1" applyFill="1" applyBorder="1" applyAlignment="1">
      <alignment horizontal="center"/>
    </xf>
    <xf numFmtId="49" fontId="183" fillId="0" borderId="67" xfId="0" applyNumberFormat="1" applyFont="1" applyFill="1" applyBorder="1" applyAlignment="1">
      <alignment horizontal="left" vertical="center"/>
    </xf>
    <xf numFmtId="0" fontId="133" fillId="0" borderId="56" xfId="0" applyFont="1" applyFill="1" applyBorder="1" applyAlignment="1">
      <alignment vertical="center" wrapText="1"/>
    </xf>
    <xf numFmtId="0" fontId="129" fillId="0" borderId="56" xfId="665" applyFont="1" applyFill="1" applyBorder="1" applyAlignment="1" applyProtection="1">
      <alignment horizontal="left" vertical="center" wrapText="1"/>
    </xf>
    <xf numFmtId="9" fontId="133" fillId="0" borderId="56" xfId="620" applyFont="1" applyFill="1" applyBorder="1" applyAlignment="1">
      <alignment horizontal="left" vertical="center" wrapText="1"/>
    </xf>
    <xf numFmtId="0" fontId="263" fillId="0" borderId="56" xfId="0" applyFont="1" applyFill="1" applyBorder="1" applyAlignment="1" applyProtection="1">
      <alignment horizontal="left" vertical="center" wrapText="1"/>
    </xf>
    <xf numFmtId="0" fontId="133" fillId="42" borderId="56" xfId="665" applyFont="1" applyFill="1" applyBorder="1" applyAlignment="1" applyProtection="1">
      <alignment horizontal="left" vertical="center" wrapText="1"/>
    </xf>
    <xf numFmtId="0" fontId="129" fillId="34" borderId="179" xfId="0" applyFont="1" applyFill="1" applyBorder="1" applyAlignment="1">
      <alignment horizontal="center" vertical="center" wrapText="1"/>
    </xf>
    <xf numFmtId="0" fontId="263" fillId="42" borderId="56" xfId="665" applyFont="1" applyFill="1" applyBorder="1" applyAlignment="1" applyProtection="1">
      <alignment horizontal="left" vertical="center" wrapText="1"/>
    </xf>
    <xf numFmtId="0" fontId="133" fillId="42" borderId="56" xfId="664" applyFont="1" applyFill="1" applyBorder="1" applyAlignment="1">
      <alignment horizontal="left" vertical="center" wrapText="1"/>
    </xf>
    <xf numFmtId="0" fontId="129" fillId="42" borderId="56" xfId="664" applyFont="1" applyFill="1" applyBorder="1" applyAlignment="1">
      <alignment horizontal="left" vertical="center" wrapText="1"/>
    </xf>
    <xf numFmtId="0" fontId="129" fillId="0" borderId="56" xfId="0" applyFont="1" applyFill="1" applyBorder="1" applyAlignment="1" applyProtection="1">
      <alignment horizontal="left" vertical="center" wrapText="1"/>
    </xf>
    <xf numFmtId="0" fontId="129" fillId="0" borderId="57" xfId="665" applyFont="1" applyFill="1" applyBorder="1" applyAlignment="1" applyProtection="1">
      <alignment horizontal="left" vertical="center" wrapText="1"/>
    </xf>
    <xf numFmtId="43" fontId="129" fillId="34" borderId="185" xfId="639" applyFont="1" applyFill="1" applyBorder="1" applyAlignment="1">
      <alignment horizontal="center" vertical="center" wrapText="1"/>
    </xf>
    <xf numFmtId="9" fontId="129" fillId="0" borderId="185" xfId="620" applyFont="1" applyFill="1" applyBorder="1" applyAlignment="1">
      <alignment horizontal="center" vertical="center"/>
    </xf>
    <xf numFmtId="180" fontId="129" fillId="0" borderId="185" xfId="620" applyNumberFormat="1" applyFont="1" applyFill="1" applyBorder="1" applyAlignment="1">
      <alignment horizontal="center" vertical="center"/>
    </xf>
    <xf numFmtId="9" fontId="129" fillId="34" borderId="184" xfId="620" applyFont="1" applyFill="1" applyBorder="1" applyAlignment="1">
      <alignment horizontal="center" vertical="center"/>
    </xf>
    <xf numFmtId="43" fontId="129" fillId="34" borderId="207" xfId="639" applyFont="1" applyFill="1" applyBorder="1" applyAlignment="1">
      <alignment vertical="center" wrapText="1"/>
    </xf>
    <xf numFmtId="49" fontId="160" fillId="35" borderId="79" xfId="0" quotePrefix="1" applyNumberFormat="1" applyFont="1" applyFill="1" applyBorder="1" applyAlignment="1">
      <alignment horizontal="center" vertical="center"/>
    </xf>
    <xf numFmtId="49" fontId="183" fillId="0" borderId="108" xfId="0" applyNumberFormat="1" applyFont="1" applyFill="1" applyBorder="1" applyAlignment="1">
      <alignment horizontal="left" vertical="center"/>
    </xf>
    <xf numFmtId="0" fontId="129" fillId="0" borderId="94" xfId="665" applyFont="1" applyFill="1" applyBorder="1" applyAlignment="1" applyProtection="1">
      <alignment horizontal="left" vertical="center" wrapText="1"/>
    </xf>
    <xf numFmtId="43" fontId="129" fillId="6" borderId="201" xfId="639" applyFont="1" applyFill="1" applyBorder="1" applyAlignment="1">
      <alignment horizontal="center" vertical="center" wrapText="1"/>
    </xf>
    <xf numFmtId="43" fontId="129" fillId="6" borderId="176" xfId="639" applyFont="1" applyFill="1" applyBorder="1" applyAlignment="1">
      <alignment horizontal="center" vertical="center" wrapText="1"/>
    </xf>
    <xf numFmtId="43" fontId="129" fillId="34" borderId="176" xfId="639" applyFont="1" applyFill="1" applyBorder="1" applyAlignment="1">
      <alignment horizontal="center" vertical="center" wrapText="1"/>
    </xf>
    <xf numFmtId="9" fontId="129" fillId="0" borderId="176" xfId="620" applyFont="1" applyFill="1" applyBorder="1" applyAlignment="1">
      <alignment horizontal="center" vertical="center"/>
    </xf>
    <xf numFmtId="9" fontId="129" fillId="0" borderId="176" xfId="620" applyNumberFormat="1" applyFont="1" applyFill="1" applyBorder="1" applyAlignment="1">
      <alignment horizontal="center" vertical="center"/>
    </xf>
    <xf numFmtId="9" fontId="129" fillId="34" borderId="201" xfId="620" applyFont="1" applyFill="1" applyBorder="1" applyAlignment="1">
      <alignment horizontal="center" vertical="center"/>
    </xf>
    <xf numFmtId="43" fontId="129" fillId="34" borderId="208" xfId="639" applyFont="1" applyFill="1" applyBorder="1" applyAlignment="1">
      <alignment vertical="center" wrapText="1"/>
    </xf>
    <xf numFmtId="2" fontId="21" fillId="35" borderId="75" xfId="0" applyNumberFormat="1" applyFont="1" applyFill="1" applyBorder="1" applyAlignment="1">
      <alignment horizontal="center"/>
    </xf>
    <xf numFmtId="0" fontId="22" fillId="0" borderId="0" xfId="0" applyFont="1" applyBorder="1" applyAlignment="1">
      <alignment horizontal="left"/>
    </xf>
    <xf numFmtId="0" fontId="133" fillId="35" borderId="56" xfId="664" applyFont="1" applyFill="1" applyBorder="1" applyAlignment="1">
      <alignment horizontal="center" vertical="center" wrapText="1"/>
    </xf>
    <xf numFmtId="0" fontId="133" fillId="35" borderId="62" xfId="0" applyFont="1" applyFill="1" applyBorder="1" applyAlignment="1">
      <alignment horizontal="center" vertical="center" wrapText="1"/>
    </xf>
    <xf numFmtId="0" fontId="133" fillId="35" borderId="3" xfId="0" applyFont="1" applyFill="1" applyBorder="1" applyAlignment="1">
      <alignment horizontal="center" vertical="center" wrapText="1"/>
    </xf>
    <xf numFmtId="0" fontId="133" fillId="35" borderId="10" xfId="0" applyFont="1" applyFill="1" applyBorder="1" applyAlignment="1">
      <alignment horizontal="center" vertical="center" wrapText="1"/>
    </xf>
    <xf numFmtId="49" fontId="160" fillId="35" borderId="56" xfId="664" quotePrefix="1" applyNumberFormat="1" applyFont="1" applyFill="1" applyBorder="1" applyAlignment="1">
      <alignment horizontal="center" vertical="center"/>
    </xf>
    <xf numFmtId="49" fontId="160" fillId="35" borderId="106" xfId="664" quotePrefix="1" applyNumberFormat="1" applyFont="1" applyFill="1" applyBorder="1" applyAlignment="1">
      <alignment horizontal="center" vertical="center"/>
    </xf>
    <xf numFmtId="49" fontId="160" fillId="35" borderId="104" xfId="0" quotePrefix="1" applyNumberFormat="1" applyFont="1" applyFill="1" applyBorder="1" applyAlignment="1">
      <alignment horizontal="left" vertical="center"/>
    </xf>
    <xf numFmtId="0" fontId="129" fillId="0" borderId="56" xfId="665" applyFont="1" applyFill="1" applyBorder="1" applyAlignment="1" applyProtection="1">
      <alignment horizontal="left" vertical="center" wrapText="1" indent="1"/>
    </xf>
    <xf numFmtId="9" fontId="133" fillId="0" borderId="56" xfId="620" applyFont="1" applyFill="1" applyBorder="1" applyAlignment="1">
      <alignment horizontal="left" vertical="center"/>
    </xf>
    <xf numFmtId="0" fontId="129" fillId="0" borderId="56" xfId="665" applyFont="1" applyFill="1" applyBorder="1" applyAlignment="1" applyProtection="1">
      <alignment horizontal="left" vertical="center" wrapText="1" indent="5"/>
    </xf>
    <xf numFmtId="0" fontId="129" fillId="42" borderId="56" xfId="664" applyFont="1" applyFill="1" applyBorder="1" applyAlignment="1">
      <alignment horizontal="left" vertical="center" wrapText="1" indent="1"/>
    </xf>
    <xf numFmtId="0" fontId="129" fillId="0" borderId="56" xfId="0" applyFont="1" applyFill="1" applyBorder="1" applyAlignment="1" applyProtection="1">
      <alignment horizontal="left" vertical="center" wrapText="1" indent="1"/>
    </xf>
    <xf numFmtId="0" fontId="129" fillId="0" borderId="57" xfId="665" applyFont="1" applyFill="1" applyBorder="1" applyAlignment="1" applyProtection="1">
      <alignment horizontal="left" vertical="center" wrapText="1" indent="1"/>
    </xf>
    <xf numFmtId="49" fontId="160" fillId="35" borderId="79" xfId="0" quotePrefix="1" applyNumberFormat="1" applyFont="1" applyFill="1" applyBorder="1" applyAlignment="1">
      <alignment horizontal="left" vertical="center"/>
    </xf>
    <xf numFmtId="0" fontId="129" fillId="0" borderId="94" xfId="665" applyFont="1" applyFill="1" applyBorder="1" applyAlignment="1" applyProtection="1">
      <alignment horizontal="left" vertical="center" wrapText="1" indent="1"/>
    </xf>
    <xf numFmtId="43" fontId="129" fillId="0" borderId="0" xfId="639" applyFont="1" applyAlignment="1">
      <alignment vertical="center"/>
    </xf>
    <xf numFmtId="43" fontId="133" fillId="35" borderId="56" xfId="639" applyFont="1" applyFill="1" applyBorder="1" applyAlignment="1">
      <alignment horizontal="center" vertical="center" wrapText="1"/>
    </xf>
    <xf numFmtId="43" fontId="160" fillId="35" borderId="56" xfId="639" quotePrefix="1" applyFont="1" applyFill="1" applyBorder="1" applyAlignment="1">
      <alignment horizontal="center" vertical="center"/>
    </xf>
    <xf numFmtId="43" fontId="133" fillId="35" borderId="78" xfId="639" applyFont="1" applyFill="1" applyBorder="1" applyAlignment="1">
      <alignment horizontal="center" vertical="center" wrapText="1"/>
    </xf>
    <xf numFmtId="43" fontId="133" fillId="35" borderId="81" xfId="639" applyFont="1" applyFill="1" applyBorder="1" applyAlignment="1">
      <alignment horizontal="center" vertical="center" wrapText="1"/>
    </xf>
    <xf numFmtId="43" fontId="139" fillId="35" borderId="56" xfId="639" quotePrefix="1" applyFont="1" applyFill="1" applyBorder="1" applyAlignment="1">
      <alignment horizontal="center" vertical="center" wrapText="1"/>
    </xf>
    <xf numFmtId="0" fontId="139" fillId="35" borderId="56" xfId="664" quotePrefix="1" applyFont="1" applyFill="1" applyBorder="1" applyAlignment="1">
      <alignment horizontal="center" vertical="center" wrapText="1"/>
    </xf>
    <xf numFmtId="43" fontId="139" fillId="35" borderId="106" xfId="639" quotePrefix="1" applyFont="1" applyFill="1" applyBorder="1" applyAlignment="1">
      <alignment horizontal="center" vertical="center" wrapText="1"/>
    </xf>
    <xf numFmtId="0" fontId="157" fillId="35" borderId="56" xfId="664" applyFont="1" applyFill="1" applyBorder="1" applyAlignment="1">
      <alignment horizontal="left" vertical="center" wrapText="1"/>
    </xf>
    <xf numFmtId="43" fontId="139" fillId="60" borderId="7" xfId="639" quotePrefix="1" applyFont="1" applyFill="1" applyBorder="1" applyAlignment="1">
      <alignment horizontal="center" vertical="center" wrapText="1"/>
    </xf>
    <xf numFmtId="43" fontId="139" fillId="60" borderId="3" xfId="639" quotePrefix="1" applyFont="1" applyFill="1" applyBorder="1" applyAlignment="1">
      <alignment horizontal="center" vertical="center" wrapText="1"/>
    </xf>
    <xf numFmtId="9" fontId="129" fillId="34" borderId="56" xfId="620" applyFont="1" applyFill="1" applyBorder="1" applyAlignment="1">
      <alignment horizontal="center" vertical="center"/>
    </xf>
    <xf numFmtId="43" fontId="129" fillId="34" borderId="56" xfId="639" applyFont="1" applyFill="1" applyBorder="1" applyAlignment="1">
      <alignment horizontal="center" vertical="center"/>
    </xf>
    <xf numFmtId="43" fontId="129" fillId="34" borderId="65" xfId="639" applyFont="1" applyFill="1" applyBorder="1" applyAlignment="1">
      <alignment horizontal="center" vertical="center"/>
    </xf>
    <xf numFmtId="43" fontId="21" fillId="36" borderId="106" xfId="639" applyFont="1" applyFill="1" applyBorder="1" applyAlignment="1">
      <alignment horizontal="center"/>
    </xf>
    <xf numFmtId="2" fontId="129" fillId="42" borderId="0" xfId="664" applyNumberFormat="1" applyFont="1" applyFill="1" applyBorder="1" applyAlignment="1">
      <alignment vertical="center"/>
    </xf>
    <xf numFmtId="49" fontId="160" fillId="35" borderId="104" xfId="664" quotePrefix="1" applyNumberFormat="1" applyFont="1" applyFill="1" applyBorder="1" applyAlignment="1">
      <alignment horizontal="left" vertical="center" wrapText="1"/>
    </xf>
    <xf numFmtId="0" fontId="133" fillId="0" borderId="56" xfId="664" applyFont="1" applyFill="1" applyBorder="1" applyAlignment="1">
      <alignment horizontal="left" vertical="center" wrapText="1"/>
    </xf>
    <xf numFmtId="43" fontId="129" fillId="60" borderId="56" xfId="639" applyFont="1" applyFill="1" applyBorder="1" applyAlignment="1">
      <alignment horizontal="right" vertical="center" wrapText="1"/>
    </xf>
    <xf numFmtId="43" fontId="129" fillId="60" borderId="56" xfId="639" applyFont="1" applyFill="1" applyBorder="1" applyAlignment="1">
      <alignment horizontal="right" vertical="center"/>
    </xf>
    <xf numFmtId="43" fontId="21" fillId="36" borderId="85" xfId="639" applyFont="1" applyFill="1" applyBorder="1" applyAlignment="1">
      <alignment horizontal="center"/>
    </xf>
    <xf numFmtId="49" fontId="160" fillId="35" borderId="56" xfId="664" applyNumberFormat="1" applyFont="1" applyFill="1" applyBorder="1" applyAlignment="1">
      <alignment horizontal="left" vertical="center" wrapText="1"/>
    </xf>
    <xf numFmtId="43" fontId="129" fillId="6" borderId="56" xfId="639" applyFont="1" applyFill="1" applyBorder="1" applyAlignment="1">
      <alignment horizontal="right" vertical="center"/>
    </xf>
    <xf numFmtId="9" fontId="129" fillId="0" borderId="56" xfId="620" applyFont="1" applyFill="1" applyBorder="1" applyAlignment="1">
      <alignment horizontal="center" vertical="center"/>
    </xf>
    <xf numFmtId="43" fontId="129" fillId="6" borderId="65" xfId="639" applyFont="1" applyFill="1" applyBorder="1" applyAlignment="1">
      <alignment horizontal="left" vertical="center" wrapText="1" indent="1"/>
    </xf>
    <xf numFmtId="43" fontId="129" fillId="6" borderId="56" xfId="639" applyFont="1" applyFill="1" applyBorder="1" applyAlignment="1">
      <alignment horizontal="right" vertical="center" wrapText="1"/>
    </xf>
    <xf numFmtId="43" fontId="129" fillId="6" borderId="65" xfId="639" applyFont="1" applyFill="1" applyBorder="1" applyAlignment="1">
      <alignment horizontal="center" vertical="center" wrapText="1"/>
    </xf>
    <xf numFmtId="49" fontId="157" fillId="35" borderId="56" xfId="664" applyNumberFormat="1" applyFont="1" applyFill="1" applyBorder="1" applyAlignment="1">
      <alignment horizontal="left" vertical="center" wrapText="1"/>
    </xf>
    <xf numFmtId="43" fontId="129" fillId="60" borderId="67" xfId="639" applyFont="1" applyFill="1" applyBorder="1" applyAlignment="1">
      <alignment horizontal="left" vertical="center" wrapText="1" indent="1"/>
    </xf>
    <xf numFmtId="43" fontId="129" fillId="60" borderId="56" xfId="639" applyFont="1" applyFill="1" applyBorder="1" applyAlignment="1">
      <alignment horizontal="left" vertical="center" wrapText="1" indent="1"/>
    </xf>
    <xf numFmtId="43" fontId="129" fillId="6" borderId="67" xfId="639" applyFont="1" applyFill="1" applyBorder="1" applyAlignment="1">
      <alignment horizontal="left" vertical="center" wrapText="1" indent="1"/>
    </xf>
    <xf numFmtId="43" fontId="129" fillId="6" borderId="56" xfId="639" applyFont="1" applyFill="1" applyBorder="1" applyAlignment="1">
      <alignment horizontal="left" vertical="center" wrapText="1" indent="1"/>
    </xf>
    <xf numFmtId="43" fontId="129" fillId="6" borderId="56" xfId="639" applyFont="1" applyFill="1" applyBorder="1" applyAlignment="1">
      <alignment horizontal="center" vertical="center" wrapText="1"/>
    </xf>
    <xf numFmtId="43" fontId="129" fillId="6" borderId="65" xfId="639" applyFont="1" applyFill="1" applyBorder="1" applyAlignment="1">
      <alignment horizontal="center" vertical="center"/>
    </xf>
    <xf numFmtId="43" fontId="129" fillId="6" borderId="0" xfId="639" applyFont="1" applyFill="1" applyBorder="1" applyAlignment="1">
      <alignment vertical="center"/>
    </xf>
    <xf numFmtId="43" fontId="21" fillId="6" borderId="85" xfId="639" applyFont="1" applyFill="1" applyBorder="1" applyAlignment="1">
      <alignment horizontal="center"/>
    </xf>
    <xf numFmtId="49" fontId="160" fillId="35" borderId="94" xfId="664" applyNumberFormat="1" applyFont="1" applyFill="1" applyBorder="1" applyAlignment="1">
      <alignment horizontal="left" vertical="center" wrapText="1"/>
    </xf>
    <xf numFmtId="0" fontId="129" fillId="0" borderId="94" xfId="664" applyFont="1" applyFill="1" applyBorder="1" applyAlignment="1">
      <alignment horizontal="left" vertical="center" wrapText="1" indent="1"/>
    </xf>
    <xf numFmtId="43" fontId="129" fillId="6" borderId="108" xfId="639" applyFont="1" applyFill="1" applyBorder="1" applyAlignment="1">
      <alignment horizontal="left" vertical="center" wrapText="1" indent="1"/>
    </xf>
    <xf numFmtId="9" fontId="129" fillId="0" borderId="94" xfId="620" applyFont="1" applyFill="1" applyBorder="1" applyAlignment="1">
      <alignment horizontal="center" vertical="center"/>
    </xf>
    <xf numFmtId="43" fontId="129" fillId="34" borderId="94" xfId="639" applyFont="1" applyFill="1" applyBorder="1" applyAlignment="1">
      <alignment horizontal="center" vertical="center"/>
    </xf>
    <xf numFmtId="43" fontId="129" fillId="6" borderId="94" xfId="639" applyFont="1" applyFill="1" applyBorder="1" applyAlignment="1">
      <alignment vertical="center"/>
    </xf>
    <xf numFmtId="43" fontId="129" fillId="6" borderId="95" xfId="639" applyFont="1" applyFill="1" applyBorder="1" applyAlignment="1">
      <alignment vertical="center"/>
    </xf>
    <xf numFmtId="43" fontId="21" fillId="36" borderId="75" xfId="639" applyFont="1" applyFill="1" applyBorder="1" applyAlignment="1">
      <alignment horizontal="center"/>
    </xf>
    <xf numFmtId="0" fontId="129" fillId="0" borderId="0" xfId="664" applyFont="1" applyAlignment="1">
      <alignment horizontal="left" vertical="center" indent="1"/>
    </xf>
    <xf numFmtId="0" fontId="22" fillId="0" borderId="0" xfId="0" applyFont="1" applyFill="1" applyBorder="1" applyAlignment="1"/>
    <xf numFmtId="43" fontId="139" fillId="6" borderId="7" xfId="639" quotePrefix="1" applyFont="1" applyFill="1" applyBorder="1" applyAlignment="1">
      <alignment horizontal="center" vertical="center" wrapText="1"/>
    </xf>
    <xf numFmtId="43" fontId="139" fillId="6" borderId="3" xfId="639" quotePrefix="1" applyFont="1" applyFill="1" applyBorder="1" applyAlignment="1">
      <alignment horizontal="center" vertical="center" wrapText="1"/>
    </xf>
    <xf numFmtId="0" fontId="266" fillId="37" borderId="0" xfId="664" applyFont="1" applyFill="1" applyAlignment="1">
      <alignment vertical="center"/>
    </xf>
    <xf numFmtId="43" fontId="133" fillId="35" borderId="16" xfId="639" applyFont="1" applyFill="1" applyBorder="1" applyAlignment="1">
      <alignment horizontal="center" vertical="center" wrapText="1"/>
    </xf>
    <xf numFmtId="43" fontId="133" fillId="35" borderId="104" xfId="639" applyFont="1" applyFill="1" applyBorder="1" applyAlignment="1">
      <alignment horizontal="center" vertical="center" wrapText="1"/>
    </xf>
    <xf numFmtId="0" fontId="133" fillId="35" borderId="104" xfId="664" applyFont="1" applyFill="1" applyBorder="1" applyAlignment="1">
      <alignment horizontal="center" vertical="center" wrapText="1"/>
    </xf>
    <xf numFmtId="0" fontId="133" fillId="35" borderId="81" xfId="664" applyFont="1" applyFill="1" applyBorder="1" applyAlignment="1">
      <alignment horizontal="center" vertical="center" wrapText="1"/>
    </xf>
    <xf numFmtId="43" fontId="133" fillId="35" borderId="98" xfId="639" applyFont="1" applyFill="1" applyBorder="1" applyAlignment="1">
      <alignment horizontal="center" vertical="center" wrapText="1"/>
    </xf>
    <xf numFmtId="43" fontId="139" fillId="35" borderId="79" xfId="639" quotePrefix="1" applyFont="1" applyFill="1" applyBorder="1" applyAlignment="1">
      <alignment horizontal="center" vertical="center" wrapText="1"/>
    </xf>
    <xf numFmtId="43" fontId="139" fillId="35" borderId="94" xfId="639" quotePrefix="1" applyFont="1" applyFill="1" applyBorder="1" applyAlignment="1">
      <alignment horizontal="center" vertical="center" wrapText="1"/>
    </xf>
    <xf numFmtId="43" fontId="139" fillId="35" borderId="86" xfId="639" quotePrefix="1" applyFont="1" applyFill="1" applyBorder="1" applyAlignment="1">
      <alignment horizontal="center" vertical="center" wrapText="1"/>
    </xf>
    <xf numFmtId="0" fontId="139" fillId="35" borderId="79" xfId="664" quotePrefix="1" applyFont="1" applyFill="1" applyBorder="1" applyAlignment="1">
      <alignment horizontal="center" vertical="center" wrapText="1"/>
    </xf>
    <xf numFmtId="0" fontId="139" fillId="35" borderId="94" xfId="664" quotePrefix="1" applyFont="1" applyFill="1" applyBorder="1" applyAlignment="1">
      <alignment horizontal="center" vertical="center" wrapText="1"/>
    </xf>
    <xf numFmtId="0" fontId="139" fillId="35" borderId="86" xfId="664" quotePrefix="1" applyFont="1" applyFill="1" applyBorder="1" applyAlignment="1">
      <alignment horizontal="center" vertical="center" wrapText="1"/>
    </xf>
    <xf numFmtId="43" fontId="139" fillId="35" borderId="109" xfId="639" quotePrefix="1" applyFont="1" applyFill="1" applyBorder="1" applyAlignment="1">
      <alignment horizontal="center" vertical="center" wrapText="1"/>
    </xf>
    <xf numFmtId="49" fontId="160" fillId="35" borderId="96" xfId="0" quotePrefix="1" applyNumberFormat="1" applyFont="1" applyFill="1" applyBorder="1" applyAlignment="1">
      <alignment horizontal="left" vertical="center"/>
    </xf>
    <xf numFmtId="0" fontId="157" fillId="35" borderId="93" xfId="664" applyFont="1" applyFill="1" applyBorder="1" applyAlignment="1">
      <alignment horizontal="left" vertical="center" wrapText="1"/>
    </xf>
    <xf numFmtId="0" fontId="133" fillId="0" borderId="91" xfId="0" applyFont="1" applyFill="1" applyBorder="1" applyAlignment="1">
      <alignment horizontal="left" vertical="center" wrapText="1"/>
    </xf>
    <xf numFmtId="0" fontId="133" fillId="0" borderId="81" xfId="664" applyFont="1" applyFill="1" applyBorder="1" applyAlignment="1">
      <alignment horizontal="left" vertical="center" wrapText="1"/>
    </xf>
    <xf numFmtId="0" fontId="129" fillId="0" borderId="81" xfId="664" applyFont="1" applyFill="1" applyBorder="1" applyAlignment="1">
      <alignment horizontal="left" vertical="center" wrapText="1" indent="1"/>
    </xf>
    <xf numFmtId="0" fontId="129" fillId="0" borderId="81" xfId="664" applyFont="1" applyFill="1" applyBorder="1" applyAlignment="1">
      <alignment horizontal="left" vertical="center" wrapText="1" indent="2"/>
    </xf>
    <xf numFmtId="0" fontId="129" fillId="0" borderId="86" xfId="664" applyFont="1" applyFill="1" applyBorder="1" applyAlignment="1">
      <alignment horizontal="left" vertical="center" wrapText="1" indent="1"/>
    </xf>
    <xf numFmtId="0" fontId="129" fillId="0" borderId="0" xfId="664" applyFont="1" applyBorder="1" applyAlignment="1">
      <alignment vertical="center"/>
    </xf>
    <xf numFmtId="43" fontId="133" fillId="35" borderId="57" xfId="639" applyFont="1" applyFill="1" applyBorder="1" applyAlignment="1">
      <alignment horizontal="center" vertical="center" wrapText="1"/>
    </xf>
    <xf numFmtId="49" fontId="133" fillId="35" borderId="69" xfId="664" applyNumberFormat="1" applyFont="1" applyFill="1" applyBorder="1" applyAlignment="1">
      <alignment vertical="center" wrapText="1"/>
    </xf>
    <xf numFmtId="0" fontId="133" fillId="35" borderId="57" xfId="664" applyFont="1" applyFill="1" applyBorder="1" applyAlignment="1">
      <alignment vertical="center" wrapText="1"/>
    </xf>
    <xf numFmtId="0" fontId="133" fillId="35" borderId="65" xfId="664" applyFont="1" applyFill="1" applyBorder="1" applyAlignment="1">
      <alignment horizontal="center" vertical="center" wrapText="1"/>
    </xf>
    <xf numFmtId="43" fontId="139" fillId="35" borderId="65" xfId="639" quotePrefix="1" applyFont="1" applyFill="1" applyBorder="1" applyAlignment="1">
      <alignment horizontal="center" vertical="center" wrapText="1"/>
    </xf>
    <xf numFmtId="0" fontId="139" fillId="35" borderId="87" xfId="664" quotePrefix="1" applyFont="1" applyFill="1" applyBorder="1" applyAlignment="1">
      <alignment horizontal="center" vertical="center" wrapText="1"/>
    </xf>
    <xf numFmtId="0" fontId="157" fillId="0" borderId="56" xfId="664" applyFont="1" applyFill="1" applyBorder="1" applyAlignment="1">
      <alignment horizontal="left" vertical="center" wrapText="1"/>
    </xf>
    <xf numFmtId="43" fontId="129" fillId="6" borderId="3" xfId="639" applyFont="1" applyFill="1" applyBorder="1" applyAlignment="1">
      <alignment horizontal="right" vertical="center"/>
    </xf>
    <xf numFmtId="2" fontId="133" fillId="34" borderId="56" xfId="0" applyNumberFormat="1" applyFont="1" applyFill="1" applyBorder="1" applyAlignment="1">
      <alignment vertical="center" wrapText="1"/>
    </xf>
    <xf numFmtId="43" fontId="133" fillId="34" borderId="56" xfId="639" applyFont="1" applyFill="1" applyBorder="1" applyAlignment="1">
      <alignment vertical="center" wrapText="1"/>
    </xf>
    <xf numFmtId="2" fontId="133" fillId="35" borderId="87" xfId="664" applyNumberFormat="1" applyFont="1" applyFill="1" applyBorder="1" applyAlignment="1">
      <alignment horizontal="center" vertical="center"/>
    </xf>
    <xf numFmtId="43" fontId="22" fillId="0" borderId="0" xfId="0" applyNumberFormat="1" applyFont="1"/>
    <xf numFmtId="43" fontId="129" fillId="6" borderId="56" xfId="639" applyFont="1" applyFill="1" applyBorder="1" applyAlignment="1">
      <alignment vertical="center" wrapText="1"/>
    </xf>
    <xf numFmtId="0" fontId="160" fillId="0" borderId="56" xfId="664" applyFont="1" applyFill="1" applyBorder="1" applyAlignment="1">
      <alignment horizontal="left" vertical="center" wrapText="1"/>
    </xf>
    <xf numFmtId="9" fontId="129" fillId="0" borderId="179" xfId="620" applyFont="1" applyFill="1" applyBorder="1" applyAlignment="1">
      <alignment horizontal="center" vertical="center"/>
    </xf>
    <xf numFmtId="0" fontId="129" fillId="0" borderId="67" xfId="664" applyFont="1" applyFill="1" applyBorder="1" applyAlignment="1">
      <alignment horizontal="left" vertical="center" wrapText="1" indent="1"/>
    </xf>
    <xf numFmtId="43" fontId="129" fillId="34" borderId="56" xfId="639" applyFont="1" applyFill="1" applyBorder="1" applyAlignment="1">
      <alignment vertical="center" wrapText="1"/>
    </xf>
    <xf numFmtId="0" fontId="133" fillId="34" borderId="56" xfId="0" applyFont="1" applyFill="1" applyBorder="1" applyAlignment="1">
      <alignment vertical="center" wrapText="1"/>
    </xf>
    <xf numFmtId="43" fontId="129" fillId="34" borderId="56" xfId="639" applyFont="1" applyFill="1" applyBorder="1" applyAlignment="1">
      <alignment horizontal="right" vertical="center"/>
    </xf>
    <xf numFmtId="183" fontId="133" fillId="34" borderId="56" xfId="664" applyNumberFormat="1" applyFont="1" applyFill="1" applyBorder="1" applyAlignment="1">
      <alignment horizontal="right" vertical="center"/>
    </xf>
    <xf numFmtId="185" fontId="129" fillId="34" borderId="56" xfId="664" applyNumberFormat="1" applyFont="1" applyFill="1" applyBorder="1" applyAlignment="1">
      <alignment horizontal="right" vertical="center"/>
    </xf>
    <xf numFmtId="49" fontId="160" fillId="0" borderId="56" xfId="664" applyNumberFormat="1" applyFont="1" applyFill="1" applyBorder="1" applyAlignment="1">
      <alignment horizontal="left" vertical="center" wrapText="1"/>
    </xf>
    <xf numFmtId="43" fontId="255" fillId="34" borderId="56" xfId="639" applyFont="1" applyFill="1" applyBorder="1" applyAlignment="1">
      <alignment horizontal="left" vertical="center" wrapText="1" indent="1"/>
    </xf>
    <xf numFmtId="49" fontId="157" fillId="0" borderId="56" xfId="664" applyNumberFormat="1" applyFont="1" applyFill="1" applyBorder="1" applyAlignment="1">
      <alignment horizontal="left" vertical="center" wrapText="1"/>
    </xf>
    <xf numFmtId="0" fontId="133" fillId="0" borderId="0" xfId="0" applyFont="1" applyFill="1" applyBorder="1" applyAlignment="1">
      <alignment vertical="center" wrapText="1"/>
    </xf>
    <xf numFmtId="0" fontId="133" fillId="0" borderId="67" xfId="664" applyFont="1" applyBorder="1" applyAlignment="1">
      <alignment vertical="center"/>
    </xf>
    <xf numFmtId="9" fontId="129" fillId="0" borderId="0" xfId="620" applyFont="1" applyFill="1" applyBorder="1" applyAlignment="1">
      <alignment horizontal="left" vertical="center" indent="1"/>
    </xf>
    <xf numFmtId="43" fontId="255" fillId="6" borderId="56" xfId="639" applyFont="1" applyFill="1" applyBorder="1" applyAlignment="1">
      <alignment horizontal="right" vertical="center" wrapText="1"/>
    </xf>
    <xf numFmtId="43" fontId="129" fillId="34" borderId="56" xfId="639" applyFont="1" applyFill="1" applyBorder="1" applyAlignment="1">
      <alignment horizontal="right" vertical="center" wrapText="1"/>
    </xf>
    <xf numFmtId="183" fontId="133" fillId="34" borderId="56" xfId="664" applyNumberFormat="1" applyFont="1" applyFill="1" applyBorder="1" applyAlignment="1">
      <alignment horizontal="right" vertical="center" wrapText="1"/>
    </xf>
    <xf numFmtId="49" fontId="160" fillId="35" borderId="79" xfId="664" quotePrefix="1" applyNumberFormat="1" applyFont="1" applyFill="1" applyBorder="1" applyAlignment="1">
      <alignment horizontal="left" vertical="center" wrapText="1"/>
    </xf>
    <xf numFmtId="49" fontId="160" fillId="0" borderId="94" xfId="664" applyNumberFormat="1" applyFont="1" applyFill="1" applyBorder="1" applyAlignment="1">
      <alignment horizontal="left" vertical="center" wrapText="1"/>
    </xf>
    <xf numFmtId="43" fontId="129" fillId="6" borderId="94" xfId="639" applyFont="1" applyFill="1" applyBorder="1" applyAlignment="1">
      <alignment horizontal="right" vertical="center" wrapText="1"/>
    </xf>
    <xf numFmtId="43" fontId="129" fillId="34" borderId="94" xfId="639" applyFont="1" applyFill="1" applyBorder="1" applyAlignment="1">
      <alignment horizontal="right" vertical="center" wrapText="1"/>
    </xf>
    <xf numFmtId="183" fontId="133" fillId="34" borderId="94" xfId="664" applyNumberFormat="1" applyFont="1" applyFill="1" applyBorder="1" applyAlignment="1">
      <alignment horizontal="right" vertical="center" wrapText="1"/>
    </xf>
    <xf numFmtId="43" fontId="129" fillId="34" borderId="94" xfId="639" applyFont="1" applyFill="1" applyBorder="1" applyAlignment="1">
      <alignment horizontal="right" vertical="center"/>
    </xf>
    <xf numFmtId="0" fontId="139" fillId="35" borderId="81" xfId="664" quotePrefix="1" applyFont="1" applyFill="1" applyBorder="1" applyAlignment="1">
      <alignment horizontal="center" vertical="center" wrapText="1"/>
    </xf>
    <xf numFmtId="0" fontId="157" fillId="35" borderId="65" xfId="664" applyFont="1" applyFill="1" applyBorder="1" applyAlignment="1">
      <alignment horizontal="left" vertical="center" wrapText="1"/>
    </xf>
    <xf numFmtId="43" fontId="129" fillId="6" borderId="7" xfId="639" applyFont="1" applyFill="1" applyBorder="1" applyAlignment="1">
      <alignment horizontal="right" vertical="center"/>
    </xf>
    <xf numFmtId="186" fontId="129" fillId="34" borderId="56" xfId="639" applyNumberFormat="1" applyFont="1" applyFill="1" applyBorder="1" applyAlignment="1">
      <alignment horizontal="right" vertical="center"/>
    </xf>
    <xf numFmtId="2" fontId="133" fillId="35" borderId="81" xfId="664" applyNumberFormat="1" applyFont="1" applyFill="1" applyBorder="1" applyAlignment="1">
      <alignment horizontal="center" vertical="center"/>
    </xf>
    <xf numFmtId="43" fontId="129" fillId="42" borderId="0" xfId="664" applyNumberFormat="1" applyFont="1" applyFill="1" applyBorder="1" applyAlignment="1">
      <alignment vertical="center"/>
    </xf>
    <xf numFmtId="9" fontId="129" fillId="0" borderId="3" xfId="620" applyFont="1" applyFill="1" applyBorder="1" applyAlignment="1">
      <alignment horizontal="center" vertical="center" wrapText="1"/>
    </xf>
    <xf numFmtId="186" fontId="129" fillId="6" borderId="3" xfId="639" applyNumberFormat="1" applyFont="1" applyFill="1" applyBorder="1" applyAlignment="1">
      <alignment horizontal="left" vertical="center" wrapText="1" indent="1"/>
    </xf>
    <xf numFmtId="43" fontId="129" fillId="6" borderId="7" xfId="639" applyFont="1" applyFill="1" applyBorder="1" applyAlignment="1">
      <alignment horizontal="center" vertical="center" wrapText="1"/>
    </xf>
    <xf numFmtId="43" fontId="129" fillId="6" borderId="3" xfId="639" applyFont="1" applyFill="1" applyBorder="1" applyAlignment="1">
      <alignment horizontal="center" vertical="center" wrapText="1"/>
    </xf>
    <xf numFmtId="0" fontId="160" fillId="35" borderId="65" xfId="664" applyFont="1" applyFill="1" applyBorder="1" applyAlignment="1">
      <alignment horizontal="left" vertical="center" wrapText="1"/>
    </xf>
    <xf numFmtId="9" fontId="129" fillId="0" borderId="56" xfId="620" applyFont="1" applyFill="1" applyBorder="1" applyAlignment="1">
      <alignment horizontal="center" vertical="center" wrapText="1"/>
    </xf>
    <xf numFmtId="186" fontId="129" fillId="6" borderId="56" xfId="639" applyNumberFormat="1" applyFont="1" applyFill="1" applyBorder="1" applyAlignment="1">
      <alignment horizontal="left" vertical="center" wrapText="1" indent="1"/>
    </xf>
    <xf numFmtId="186" fontId="129" fillId="6" borderId="3" xfId="639" applyNumberFormat="1" applyFont="1" applyFill="1" applyBorder="1" applyAlignment="1">
      <alignment horizontal="center" vertical="center" wrapText="1"/>
    </xf>
    <xf numFmtId="49" fontId="160" fillId="35" borderId="65" xfId="664" applyNumberFormat="1" applyFont="1" applyFill="1" applyBorder="1" applyAlignment="1">
      <alignment horizontal="left" vertical="center" wrapText="1"/>
    </xf>
    <xf numFmtId="43" fontId="129" fillId="6" borderId="67" xfId="639" applyFont="1" applyFill="1" applyBorder="1" applyAlignment="1">
      <alignment horizontal="right" vertical="center"/>
    </xf>
    <xf numFmtId="49" fontId="157" fillId="35" borderId="65" xfId="664" applyNumberFormat="1" applyFont="1" applyFill="1" applyBorder="1" applyAlignment="1">
      <alignment horizontal="left" vertical="center" wrapText="1"/>
    </xf>
    <xf numFmtId="186" fontId="129" fillId="6" borderId="56" xfId="639" applyNumberFormat="1" applyFont="1" applyFill="1" applyBorder="1" applyAlignment="1">
      <alignment horizontal="right" vertical="center"/>
    </xf>
    <xf numFmtId="49" fontId="157" fillId="35" borderId="95" xfId="664" applyNumberFormat="1" applyFont="1" applyFill="1" applyBorder="1" applyAlignment="1">
      <alignment horizontal="left" vertical="center" wrapText="1"/>
    </xf>
    <xf numFmtId="0" fontId="133" fillId="0" borderId="94" xfId="664" applyFont="1" applyFill="1" applyBorder="1" applyAlignment="1">
      <alignment horizontal="left" vertical="center" wrapText="1"/>
    </xf>
    <xf numFmtId="43" fontId="129" fillId="6" borderId="108" xfId="639" applyFont="1" applyFill="1" applyBorder="1" applyAlignment="1">
      <alignment horizontal="right" vertical="center"/>
    </xf>
    <xf numFmtId="43" fontId="129" fillId="6" borderId="94" xfId="639" applyFont="1" applyFill="1" applyBorder="1" applyAlignment="1">
      <alignment horizontal="right" vertical="center"/>
    </xf>
    <xf numFmtId="9" fontId="129" fillId="0" borderId="94" xfId="620" applyFont="1" applyFill="1" applyBorder="1" applyAlignment="1">
      <alignment horizontal="center" vertical="center" wrapText="1"/>
    </xf>
    <xf numFmtId="186" fontId="129" fillId="34" borderId="94" xfId="639" applyNumberFormat="1" applyFont="1" applyFill="1" applyBorder="1" applyAlignment="1">
      <alignment horizontal="right" vertical="center"/>
    </xf>
    <xf numFmtId="186" fontId="129" fillId="6" borderId="94" xfId="639" applyNumberFormat="1" applyFont="1" applyFill="1" applyBorder="1" applyAlignment="1">
      <alignment horizontal="left" vertical="center" wrapText="1" indent="1"/>
    </xf>
    <xf numFmtId="2" fontId="133" fillId="35" borderId="86" xfId="664" applyNumberFormat="1" applyFont="1" applyFill="1" applyBorder="1" applyAlignment="1">
      <alignment horizontal="center" vertical="center"/>
    </xf>
    <xf numFmtId="186" fontId="129" fillId="0" borderId="0" xfId="639" applyNumberFormat="1" applyFont="1" applyAlignment="1">
      <alignment vertical="center"/>
    </xf>
    <xf numFmtId="0" fontId="129" fillId="42" borderId="0" xfId="664" applyFont="1" applyFill="1" applyAlignment="1">
      <alignment horizontal="center" vertical="center"/>
    </xf>
    <xf numFmtId="0" fontId="160" fillId="35" borderId="56" xfId="664" applyFont="1" applyFill="1" applyBorder="1" applyAlignment="1">
      <alignment horizontal="left" vertical="center" wrapText="1"/>
    </xf>
    <xf numFmtId="2" fontId="133" fillId="36" borderId="56" xfId="664" applyNumberFormat="1" applyFont="1" applyFill="1" applyBorder="1" applyAlignment="1">
      <alignment horizontal="center" vertical="center"/>
    </xf>
    <xf numFmtId="2" fontId="133" fillId="36" borderId="56" xfId="664" applyNumberFormat="1" applyFont="1" applyFill="1" applyBorder="1" applyAlignment="1">
      <alignment horizontal="center" vertical="center" wrapText="1"/>
    </xf>
    <xf numFmtId="2" fontId="133" fillId="34" borderId="56" xfId="664" applyNumberFormat="1" applyFont="1" applyFill="1" applyBorder="1" applyAlignment="1">
      <alignment horizontal="right" vertical="center" wrapText="1"/>
    </xf>
    <xf numFmtId="0" fontId="129" fillId="34" borderId="81" xfId="664" applyFont="1" applyFill="1" applyBorder="1" applyAlignment="1">
      <alignment vertical="center"/>
    </xf>
    <xf numFmtId="2" fontId="129" fillId="34" borderId="56" xfId="664" applyNumberFormat="1" applyFont="1" applyFill="1" applyBorder="1" applyAlignment="1">
      <alignment horizontal="right" vertical="center" wrapText="1"/>
    </xf>
    <xf numFmtId="49" fontId="129" fillId="34" borderId="81" xfId="664" applyNumberFormat="1" applyFont="1" applyFill="1" applyBorder="1" applyAlignment="1">
      <alignment vertical="center"/>
    </xf>
    <xf numFmtId="2" fontId="129" fillId="34" borderId="56" xfId="664" applyNumberFormat="1" applyFont="1" applyFill="1" applyBorder="1" applyAlignment="1">
      <alignment vertical="center" wrapText="1"/>
    </xf>
    <xf numFmtId="2" fontId="129" fillId="0" borderId="0" xfId="664" applyNumberFormat="1" applyFont="1" applyAlignment="1">
      <alignment vertical="center"/>
    </xf>
    <xf numFmtId="2" fontId="129" fillId="34" borderId="94" xfId="664" applyNumberFormat="1" applyFont="1" applyFill="1" applyBorder="1" applyAlignment="1">
      <alignment horizontal="right" vertical="center" wrapText="1"/>
    </xf>
    <xf numFmtId="2" fontId="129" fillId="34" borderId="94" xfId="664" applyNumberFormat="1" applyFont="1" applyFill="1" applyBorder="1" applyAlignment="1">
      <alignment horizontal="center" vertical="center" wrapText="1"/>
    </xf>
    <xf numFmtId="0" fontId="19" fillId="0" borderId="17" xfId="19" applyFill="1" applyBorder="1" applyAlignment="1" applyProtection="1">
      <alignment horizontal="left" vertical="center"/>
    </xf>
    <xf numFmtId="2" fontId="22" fillId="0" borderId="0" xfId="458" applyNumberFormat="1" applyFont="1" applyFill="1"/>
    <xf numFmtId="0" fontId="160" fillId="61" borderId="50" xfId="0" applyFont="1" applyFill="1" applyBorder="1" applyAlignment="1">
      <alignment horizontal="center" vertical="center" wrapText="1"/>
    </xf>
    <xf numFmtId="0" fontId="160" fillId="61" borderId="19" xfId="0" applyFont="1" applyFill="1" applyBorder="1" applyAlignment="1">
      <alignment horizontal="center" vertical="center" wrapText="1"/>
    </xf>
    <xf numFmtId="0" fontId="160" fillId="61" borderId="83" xfId="0" applyFont="1" applyFill="1" applyBorder="1" applyAlignment="1">
      <alignment horizontal="center" vertical="center" wrapText="1"/>
    </xf>
    <xf numFmtId="0" fontId="160" fillId="0" borderId="19" xfId="0" applyFont="1" applyFill="1" applyBorder="1" applyAlignment="1">
      <alignment horizontal="center" vertical="center"/>
    </xf>
    <xf numFmtId="0" fontId="157" fillId="0" borderId="50" xfId="0" applyFont="1" applyFill="1" applyBorder="1" applyAlignment="1">
      <alignment horizontal="left" vertical="center" wrapText="1" indent="1"/>
    </xf>
    <xf numFmtId="0" fontId="9" fillId="34" borderId="10" xfId="0" applyFont="1" applyFill="1" applyBorder="1" applyAlignment="1">
      <alignment horizontal="center"/>
    </xf>
    <xf numFmtId="0" fontId="9" fillId="34" borderId="97" xfId="0" applyFont="1" applyFill="1" applyBorder="1" applyAlignment="1">
      <alignment horizontal="center"/>
    </xf>
    <xf numFmtId="0" fontId="157" fillId="6" borderId="83" xfId="0" applyFont="1" applyFill="1" applyBorder="1" applyAlignment="1">
      <alignment vertical="center" wrapText="1"/>
    </xf>
    <xf numFmtId="0" fontId="22" fillId="6" borderId="47" xfId="0" applyFont="1" applyFill="1" applyBorder="1" applyAlignment="1">
      <alignment vertical="center" wrapText="1"/>
    </xf>
    <xf numFmtId="0" fontId="157" fillId="6" borderId="25" xfId="0" applyFont="1" applyFill="1" applyBorder="1" applyAlignment="1">
      <alignment vertical="center" wrapText="1"/>
    </xf>
    <xf numFmtId="0" fontId="157" fillId="35" borderId="83" xfId="0" applyFont="1" applyFill="1" applyBorder="1" applyAlignment="1">
      <alignment vertical="center" wrapText="1"/>
    </xf>
    <xf numFmtId="16" fontId="160" fillId="0" borderId="19" xfId="0" applyNumberFormat="1" applyFont="1" applyFill="1" applyBorder="1" applyAlignment="1">
      <alignment horizontal="center" vertical="center"/>
    </xf>
    <xf numFmtId="0" fontId="157" fillId="0" borderId="25" xfId="0" applyFont="1" applyFill="1" applyBorder="1" applyAlignment="1">
      <alignment horizontal="left" vertical="center" wrapText="1" indent="3"/>
    </xf>
    <xf numFmtId="0" fontId="157" fillId="0" borderId="0" xfId="0" applyFont="1" applyFill="1" applyBorder="1" applyAlignment="1">
      <alignment horizontal="left" vertical="center" wrapText="1" indent="1"/>
    </xf>
    <xf numFmtId="0" fontId="157" fillId="35" borderId="47" xfId="0" applyFont="1" applyFill="1" applyBorder="1" applyAlignment="1">
      <alignment vertical="center" wrapText="1"/>
    </xf>
    <xf numFmtId="0" fontId="157" fillId="35" borderId="25" xfId="0" applyFont="1" applyFill="1" applyBorder="1" applyAlignment="1">
      <alignment vertical="center" wrapText="1"/>
    </xf>
    <xf numFmtId="0" fontId="22" fillId="0" borderId="0" xfId="0" applyFont="1" applyAlignment="1">
      <alignment vertical="center" wrapText="1"/>
    </xf>
    <xf numFmtId="49" fontId="160" fillId="0" borderId="20" xfId="0" applyNumberFormat="1" applyFont="1" applyFill="1" applyBorder="1" applyAlignment="1">
      <alignment horizontal="center" vertical="center"/>
    </xf>
    <xf numFmtId="0" fontId="160" fillId="0" borderId="25" xfId="0" applyFont="1" applyFill="1" applyBorder="1" applyAlignment="1">
      <alignment horizontal="left" vertical="center" wrapText="1" indent="3"/>
    </xf>
    <xf numFmtId="0" fontId="157" fillId="6" borderId="21" xfId="0" applyFont="1" applyFill="1" applyBorder="1" applyAlignment="1">
      <alignment vertical="center" wrapText="1"/>
    </xf>
    <xf numFmtId="0" fontId="157" fillId="6" borderId="17" xfId="0" applyFont="1" applyFill="1" applyBorder="1" applyAlignment="1">
      <alignment vertical="center" wrapText="1"/>
    </xf>
    <xf numFmtId="0" fontId="157" fillId="35" borderId="16" xfId="0" applyFont="1" applyFill="1" applyBorder="1" applyAlignment="1">
      <alignment vertical="center" wrapText="1"/>
    </xf>
    <xf numFmtId="0" fontId="22" fillId="0" borderId="43" xfId="0" applyFont="1" applyBorder="1" applyAlignment="1">
      <alignment vertical="center" wrapText="1"/>
    </xf>
    <xf numFmtId="2" fontId="160" fillId="0" borderId="17" xfId="0" quotePrefix="1" applyNumberFormat="1" applyFont="1" applyFill="1" applyBorder="1" applyAlignment="1">
      <alignment horizontal="center" vertical="center"/>
    </xf>
    <xf numFmtId="0" fontId="160" fillId="0" borderId="0" xfId="0" applyFont="1" applyFill="1" applyAlignment="1">
      <alignment horizontal="left" vertical="center" wrapText="1" indent="3"/>
    </xf>
    <xf numFmtId="0" fontId="157" fillId="6" borderId="20" xfId="0" applyFont="1" applyFill="1" applyBorder="1" applyAlignment="1">
      <alignment vertical="center" wrapText="1"/>
    </xf>
    <xf numFmtId="0" fontId="157" fillId="0" borderId="25" xfId="0" applyFont="1" applyFill="1" applyBorder="1" applyAlignment="1">
      <alignment horizontal="left" vertical="center" wrapText="1" indent="1"/>
    </xf>
    <xf numFmtId="0" fontId="157" fillId="35" borderId="20" xfId="0" applyFont="1" applyFill="1" applyBorder="1" applyAlignment="1">
      <alignment vertical="center" wrapText="1"/>
    </xf>
    <xf numFmtId="0" fontId="157" fillId="35" borderId="17" xfId="0" applyFont="1" applyFill="1" applyBorder="1" applyAlignment="1">
      <alignment vertical="center" wrapText="1"/>
    </xf>
    <xf numFmtId="2" fontId="160" fillId="0" borderId="25" xfId="0" quotePrefix="1" applyNumberFormat="1" applyFont="1" applyFill="1" applyBorder="1" applyAlignment="1">
      <alignment horizontal="center" vertical="center"/>
    </xf>
    <xf numFmtId="0" fontId="157" fillId="35" borderId="22" xfId="0" applyFont="1" applyFill="1" applyBorder="1" applyAlignment="1">
      <alignment vertical="center" wrapText="1"/>
    </xf>
    <xf numFmtId="2" fontId="160" fillId="0" borderId="19" xfId="0" quotePrefix="1" applyNumberFormat="1" applyFont="1" applyFill="1" applyBorder="1" applyAlignment="1">
      <alignment horizontal="center" vertical="center"/>
    </xf>
    <xf numFmtId="0" fontId="160" fillId="0" borderId="50" xfId="0" applyFont="1" applyFill="1" applyBorder="1" applyAlignment="1">
      <alignment horizontal="left" vertical="center" wrapText="1" indent="6"/>
    </xf>
    <xf numFmtId="0" fontId="157" fillId="6" borderId="47" xfId="0" applyFont="1" applyFill="1" applyBorder="1" applyAlignment="1">
      <alignment vertical="center" wrapText="1"/>
    </xf>
    <xf numFmtId="0" fontId="160" fillId="0" borderId="24" xfId="0" applyFont="1" applyFill="1" applyBorder="1" applyAlignment="1">
      <alignment horizontal="left" vertical="center" wrapText="1" indent="3"/>
    </xf>
    <xf numFmtId="0" fontId="157" fillId="35" borderId="24" xfId="0" applyFont="1" applyFill="1" applyBorder="1" applyAlignment="1">
      <alignment vertical="center" wrapText="1"/>
    </xf>
    <xf numFmtId="0" fontId="157" fillId="6" borderId="19" xfId="0" applyFont="1" applyFill="1" applyBorder="1" applyAlignment="1">
      <alignment vertical="center" wrapText="1"/>
    </xf>
    <xf numFmtId="0" fontId="160" fillId="0" borderId="50" xfId="0" applyFont="1" applyFill="1" applyBorder="1" applyAlignment="1">
      <alignment horizontal="left" vertical="center" wrapText="1" indent="3"/>
    </xf>
    <xf numFmtId="0" fontId="157" fillId="0" borderId="0" xfId="0" applyFont="1" applyFill="1" applyAlignment="1">
      <alignment horizontal="left" vertical="center" wrapText="1" indent="1"/>
    </xf>
    <xf numFmtId="0" fontId="157" fillId="34" borderId="20" xfId="0" applyFont="1" applyFill="1" applyBorder="1" applyAlignment="1">
      <alignment vertical="center" wrapText="1"/>
    </xf>
    <xf numFmtId="0" fontId="157" fillId="34" borderId="17" xfId="0" applyFont="1" applyFill="1" applyBorder="1" applyAlignment="1">
      <alignment vertical="center" wrapText="1"/>
    </xf>
    <xf numFmtId="0" fontId="160" fillId="0" borderId="23" xfId="0" applyFont="1" applyFill="1" applyBorder="1" applyAlignment="1">
      <alignment horizontal="left" vertical="center" wrapText="1" indent="3"/>
    </xf>
    <xf numFmtId="0" fontId="157" fillId="34" borderId="22" xfId="0" applyFont="1" applyFill="1" applyBorder="1" applyAlignment="1">
      <alignment vertical="center" wrapText="1"/>
    </xf>
    <xf numFmtId="0" fontId="157" fillId="34" borderId="25" xfId="0" applyFont="1" applyFill="1" applyBorder="1" applyAlignment="1">
      <alignment vertical="center" wrapText="1"/>
    </xf>
    <xf numFmtId="2" fontId="160" fillId="0" borderId="18" xfId="0" quotePrefix="1" applyNumberFormat="1" applyFont="1" applyFill="1" applyBorder="1" applyAlignment="1">
      <alignment horizontal="center" vertical="center"/>
    </xf>
    <xf numFmtId="0" fontId="157" fillId="34" borderId="43" xfId="0" applyFont="1" applyFill="1" applyBorder="1" applyAlignment="1">
      <alignment vertical="center" wrapText="1"/>
    </xf>
    <xf numFmtId="0" fontId="157" fillId="34" borderId="18" xfId="0" applyFont="1" applyFill="1" applyBorder="1" applyAlignment="1">
      <alignment vertical="center" wrapText="1"/>
    </xf>
    <xf numFmtId="0" fontId="157" fillId="35" borderId="36" xfId="0" applyFont="1" applyFill="1" applyBorder="1" applyAlignment="1">
      <alignment vertical="center" wrapText="1"/>
    </xf>
    <xf numFmtId="0" fontId="267" fillId="0" borderId="25" xfId="0" applyFont="1" applyFill="1" applyBorder="1" applyAlignment="1">
      <alignment horizontal="left" vertical="center" wrapText="1" indent="1"/>
    </xf>
    <xf numFmtId="0" fontId="157" fillId="6" borderId="16" xfId="0" applyFont="1" applyFill="1" applyBorder="1" applyAlignment="1">
      <alignment vertical="center" wrapText="1"/>
    </xf>
    <xf numFmtId="2" fontId="160" fillId="0" borderId="17" xfId="0" quotePrefix="1" applyNumberFormat="1" applyFont="1" applyFill="1" applyBorder="1" applyAlignment="1">
      <alignment horizontal="center" vertical="center" wrapText="1"/>
    </xf>
    <xf numFmtId="0" fontId="160" fillId="0" borderId="25" xfId="0" applyFont="1" applyFill="1" applyBorder="1" applyAlignment="1">
      <alignment horizontal="left" vertical="center" wrapText="1" indent="1"/>
    </xf>
    <xf numFmtId="0" fontId="160" fillId="34" borderId="20" xfId="0" applyFont="1" applyFill="1" applyBorder="1" applyAlignment="1">
      <alignment horizontal="left" vertical="center" wrapText="1" indent="1"/>
    </xf>
    <xf numFmtId="0" fontId="160" fillId="34" borderId="17" xfId="0" applyFont="1" applyFill="1" applyBorder="1" applyAlignment="1">
      <alignment horizontal="left" vertical="center" wrapText="1" indent="1"/>
    </xf>
    <xf numFmtId="0" fontId="160" fillId="0" borderId="23" xfId="0" applyFont="1" applyFill="1" applyBorder="1" applyAlignment="1">
      <alignment horizontal="left" vertical="center" wrapText="1" indent="1"/>
    </xf>
    <xf numFmtId="0" fontId="160" fillId="34" borderId="22" xfId="0" applyFont="1" applyFill="1" applyBorder="1" applyAlignment="1">
      <alignment horizontal="left" vertical="center" wrapText="1" indent="1"/>
    </xf>
    <xf numFmtId="0" fontId="160" fillId="34" borderId="25" xfId="0" applyFont="1" applyFill="1" applyBorder="1" applyAlignment="1">
      <alignment horizontal="left" vertical="center" wrapText="1" indent="1"/>
    </xf>
    <xf numFmtId="0" fontId="160" fillId="6" borderId="24" xfId="0" applyFont="1" applyFill="1" applyBorder="1" applyAlignment="1">
      <alignment horizontal="left" vertical="center" wrapText="1" indent="1"/>
    </xf>
    <xf numFmtId="0" fontId="22" fillId="0" borderId="0" xfId="0" applyFont="1" applyAlignment="1">
      <alignment vertical="top" wrapText="1"/>
    </xf>
    <xf numFmtId="0" fontId="5" fillId="0" borderId="0" xfId="0" applyFont="1" applyAlignment="1">
      <alignment vertical="center" wrapText="1"/>
    </xf>
    <xf numFmtId="49" fontId="157" fillId="0" borderId="19" xfId="0" quotePrefix="1" applyNumberFormat="1" applyFont="1" applyFill="1" applyBorder="1" applyAlignment="1">
      <alignment horizontal="center" vertical="center"/>
    </xf>
    <xf numFmtId="0" fontId="157" fillId="0" borderId="83" xfId="0" applyFont="1" applyFill="1" applyBorder="1" applyAlignment="1">
      <alignment horizontal="left" vertical="center" wrapText="1" indent="1"/>
    </xf>
    <xf numFmtId="0" fontId="160" fillId="35" borderId="83" xfId="0" applyFont="1" applyFill="1" applyBorder="1" applyAlignment="1">
      <alignment vertical="center"/>
    </xf>
    <xf numFmtId="49" fontId="157" fillId="0" borderId="17" xfId="0" quotePrefix="1" applyNumberFormat="1" applyFont="1" applyFill="1" applyBorder="1" applyAlignment="1">
      <alignment horizontal="center" vertical="center"/>
    </xf>
    <xf numFmtId="0" fontId="160" fillId="35" borderId="17" xfId="0" applyFont="1" applyFill="1" applyBorder="1" applyAlignment="1">
      <alignment vertical="center"/>
    </xf>
    <xf numFmtId="49" fontId="160" fillId="0" borderId="25" xfId="0" quotePrefix="1" applyNumberFormat="1" applyFont="1" applyFill="1" applyBorder="1" applyAlignment="1">
      <alignment horizontal="center" vertical="center"/>
    </xf>
    <xf numFmtId="0" fontId="160" fillId="0" borderId="24" xfId="0" applyFont="1" applyFill="1" applyBorder="1" applyAlignment="1">
      <alignment horizontal="left" vertical="center" indent="5"/>
    </xf>
    <xf numFmtId="0" fontId="160" fillId="6" borderId="17" xfId="0" applyFont="1" applyFill="1" applyBorder="1" applyAlignment="1">
      <alignment vertical="center"/>
    </xf>
    <xf numFmtId="0" fontId="160" fillId="6" borderId="17" xfId="0" applyFont="1" applyFill="1" applyBorder="1" applyAlignment="1">
      <alignment vertical="center" wrapText="1"/>
    </xf>
    <xf numFmtId="0" fontId="160" fillId="35" borderId="17" xfId="0" applyFont="1" applyFill="1" applyBorder="1" applyAlignment="1">
      <alignment vertical="center" wrapText="1"/>
    </xf>
    <xf numFmtId="49" fontId="160" fillId="0" borderId="18" xfId="0" quotePrefix="1" applyNumberFormat="1" applyFont="1" applyFill="1" applyBorder="1" applyAlignment="1">
      <alignment horizontal="center" vertical="center"/>
    </xf>
    <xf numFmtId="0" fontId="160" fillId="0" borderId="25" xfId="0" applyFont="1" applyFill="1" applyBorder="1" applyAlignment="1">
      <alignment horizontal="left" vertical="center" indent="5"/>
    </xf>
    <xf numFmtId="0" fontId="157" fillId="0" borderId="83" xfId="0" applyFont="1" applyFill="1" applyBorder="1" applyAlignment="1">
      <alignment horizontal="left" vertical="center" indent="3"/>
    </xf>
    <xf numFmtId="49" fontId="160" fillId="0" borderId="17" xfId="0" quotePrefix="1" applyNumberFormat="1" applyFont="1" applyFill="1" applyBorder="1" applyAlignment="1">
      <alignment horizontal="center" vertical="center"/>
    </xf>
    <xf numFmtId="0" fontId="160" fillId="0" borderId="83" xfId="0" applyFont="1" applyFill="1" applyBorder="1" applyAlignment="1">
      <alignment horizontal="left" vertical="center" indent="5"/>
    </xf>
    <xf numFmtId="0" fontId="160" fillId="6" borderId="25" xfId="0" applyFont="1" applyFill="1" applyBorder="1" applyAlignment="1">
      <alignment vertical="center"/>
    </xf>
    <xf numFmtId="0" fontId="160" fillId="6" borderId="25" xfId="0" applyFont="1" applyFill="1" applyBorder="1" applyAlignment="1">
      <alignment vertical="center" wrapText="1"/>
    </xf>
    <xf numFmtId="0" fontId="160" fillId="35" borderId="25" xfId="0" applyFont="1" applyFill="1" applyBorder="1" applyAlignment="1">
      <alignment vertical="center" wrapText="1"/>
    </xf>
    <xf numFmtId="49" fontId="160" fillId="0" borderId="19" xfId="0" quotePrefix="1" applyNumberFormat="1" applyFont="1" applyFill="1" applyBorder="1" applyAlignment="1">
      <alignment horizontal="center" vertical="center"/>
    </xf>
    <xf numFmtId="0" fontId="160" fillId="6" borderId="83" xfId="0" applyFont="1" applyFill="1" applyBorder="1" applyAlignment="1">
      <alignment vertical="center"/>
    </xf>
    <xf numFmtId="0" fontId="160" fillId="6" borderId="83" xfId="0" applyFont="1" applyFill="1" applyBorder="1" applyAlignment="1">
      <alignment vertical="center" wrapText="1"/>
    </xf>
    <xf numFmtId="49" fontId="157" fillId="0" borderId="25" xfId="0" quotePrefix="1" applyNumberFormat="1" applyFont="1" applyFill="1" applyBorder="1" applyAlignment="1">
      <alignment horizontal="center" vertical="center"/>
    </xf>
    <xf numFmtId="0" fontId="157" fillId="0" borderId="25" xfId="0" applyFont="1" applyFill="1" applyBorder="1" applyAlignment="1">
      <alignment horizontal="left" vertical="center" indent="5"/>
    </xf>
    <xf numFmtId="0" fontId="160" fillId="35" borderId="83" xfId="0" applyFont="1" applyFill="1" applyBorder="1" applyAlignment="1">
      <alignment vertical="center" wrapText="1"/>
    </xf>
    <xf numFmtId="0" fontId="160" fillId="35" borderId="25" xfId="0" applyFont="1" applyFill="1" applyBorder="1" applyAlignment="1">
      <alignment vertical="center"/>
    </xf>
    <xf numFmtId="0" fontId="160" fillId="61" borderId="111" xfId="0" applyFont="1" applyFill="1" applyBorder="1" applyAlignment="1">
      <alignment horizontal="center" vertical="center" wrapText="1"/>
    </xf>
    <xf numFmtId="0" fontId="160" fillId="61" borderId="96" xfId="0" applyFont="1" applyFill="1" applyBorder="1" applyAlignment="1">
      <alignment horizontal="center" vertical="center" wrapText="1"/>
    </xf>
    <xf numFmtId="0" fontId="160" fillId="0" borderId="19" xfId="0" quotePrefix="1" applyFont="1" applyFill="1" applyBorder="1" applyAlignment="1">
      <alignment horizontal="left" vertical="center" indent="5"/>
    </xf>
    <xf numFmtId="0" fontId="160" fillId="0" borderId="50" xfId="0" applyFont="1" applyFill="1" applyBorder="1" applyAlignment="1">
      <alignment vertical="center" wrapText="1"/>
    </xf>
    <xf numFmtId="0" fontId="160" fillId="34" borderId="19" xfId="0" applyFont="1" applyFill="1" applyBorder="1" applyAlignment="1">
      <alignment horizontal="left" vertical="center" wrapText="1" indent="5"/>
    </xf>
    <xf numFmtId="0" fontId="160" fillId="34" borderId="83" xfId="0" applyFont="1" applyFill="1" applyBorder="1" applyAlignment="1">
      <alignment horizontal="left" vertical="center" wrapText="1" indent="5"/>
    </xf>
    <xf numFmtId="0" fontId="160" fillId="6" borderId="83" xfId="0" applyFont="1" applyFill="1" applyBorder="1" applyAlignment="1">
      <alignment horizontal="left" vertical="center" wrapText="1" indent="5"/>
    </xf>
    <xf numFmtId="0" fontId="160" fillId="6" borderId="19" xfId="0" applyFont="1" applyFill="1" applyBorder="1" applyAlignment="1">
      <alignment horizontal="left" vertical="center" wrapText="1" indent="5"/>
    </xf>
    <xf numFmtId="0" fontId="160" fillId="35" borderId="83" xfId="0" applyFont="1" applyFill="1" applyBorder="1" applyAlignment="1">
      <alignment horizontal="left" vertical="center" wrapText="1" indent="5"/>
    </xf>
    <xf numFmtId="16" fontId="160" fillId="0" borderId="19" xfId="0" quotePrefix="1" applyNumberFormat="1" applyFont="1" applyFill="1" applyBorder="1" applyAlignment="1">
      <alignment horizontal="left" vertical="center" indent="5"/>
    </xf>
    <xf numFmtId="0" fontId="160" fillId="0" borderId="83" xfId="0" applyFont="1" applyFill="1" applyBorder="1" applyAlignment="1">
      <alignment vertical="center" wrapText="1"/>
    </xf>
    <xf numFmtId="0" fontId="160" fillId="0" borderId="0" xfId="0" applyFont="1" applyFill="1" applyAlignment="1">
      <alignment vertical="center" wrapText="1"/>
    </xf>
    <xf numFmtId="0" fontId="160" fillId="35" borderId="19" xfId="0" applyFont="1" applyFill="1" applyBorder="1" applyAlignment="1">
      <alignment horizontal="left" vertical="center" wrapText="1" indent="5"/>
    </xf>
    <xf numFmtId="0" fontId="160" fillId="0" borderId="24" xfId="0" applyFont="1" applyFill="1" applyBorder="1" applyAlignment="1">
      <alignment vertical="center" wrapText="1"/>
    </xf>
    <xf numFmtId="16" fontId="160" fillId="0" borderId="25" xfId="0" quotePrefix="1" applyNumberFormat="1" applyFont="1" applyFill="1" applyBorder="1" applyAlignment="1">
      <alignment horizontal="left" vertical="center" indent="5"/>
    </xf>
    <xf numFmtId="0" fontId="160" fillId="6" borderId="25" xfId="0" applyFont="1" applyFill="1" applyBorder="1" applyAlignment="1">
      <alignment horizontal="left" vertical="center" wrapText="1" indent="5"/>
    </xf>
    <xf numFmtId="0" fontId="160" fillId="61" borderId="23" xfId="0" applyFont="1" applyFill="1" applyBorder="1" applyAlignment="1">
      <alignment horizontal="center" vertical="center" wrapText="1"/>
    </xf>
    <xf numFmtId="0" fontId="160" fillId="61" borderId="24" xfId="0" applyFont="1" applyFill="1" applyBorder="1" applyAlignment="1">
      <alignment horizontal="center" vertical="center" wrapText="1"/>
    </xf>
    <xf numFmtId="0" fontId="160" fillId="0" borderId="36" xfId="0" applyFont="1" applyFill="1" applyBorder="1" applyAlignment="1">
      <alignment vertical="center" wrapText="1"/>
    </xf>
    <xf numFmtId="0" fontId="160" fillId="0" borderId="17" xfId="0" quotePrefix="1" applyFont="1" applyFill="1" applyBorder="1" applyAlignment="1">
      <alignment horizontal="left" vertical="center" indent="5"/>
    </xf>
    <xf numFmtId="0" fontId="160" fillId="0" borderId="25" xfId="0" applyFont="1" applyFill="1" applyBorder="1" applyAlignment="1">
      <alignment vertical="center" wrapText="1"/>
    </xf>
    <xf numFmtId="0" fontId="160" fillId="35" borderId="17" xfId="0" applyFont="1" applyFill="1" applyBorder="1" applyAlignment="1">
      <alignment horizontal="left" vertical="center" wrapText="1" indent="5"/>
    </xf>
    <xf numFmtId="0" fontId="160" fillId="0" borderId="36" xfId="0" applyFont="1" applyFill="1" applyBorder="1" applyAlignment="1">
      <alignment horizontal="left" vertical="center" wrapText="1" indent="5"/>
    </xf>
    <xf numFmtId="0" fontId="160" fillId="6" borderId="36" xfId="0" applyFont="1" applyFill="1" applyBorder="1" applyAlignment="1">
      <alignment horizontal="left" vertical="center" wrapText="1" indent="5"/>
    </xf>
    <xf numFmtId="16" fontId="160" fillId="0" borderId="17" xfId="0" quotePrefix="1" applyNumberFormat="1" applyFont="1" applyFill="1" applyBorder="1" applyAlignment="1">
      <alignment horizontal="left" vertical="center" indent="5"/>
    </xf>
    <xf numFmtId="0" fontId="160" fillId="0" borderId="16" xfId="0" applyFont="1" applyFill="1" applyBorder="1" applyAlignment="1">
      <alignment vertical="center" wrapText="1"/>
    </xf>
    <xf numFmtId="0" fontId="160" fillId="6" borderId="17" xfId="0" applyFont="1" applyFill="1" applyBorder="1" applyAlignment="1">
      <alignment horizontal="left" vertical="center" wrapText="1" indent="5"/>
    </xf>
    <xf numFmtId="0" fontId="160" fillId="0" borderId="24" xfId="0" applyFont="1" applyFill="1" applyBorder="1" applyAlignment="1">
      <alignment horizontal="left" vertical="center" wrapText="1" indent="5"/>
    </xf>
    <xf numFmtId="0" fontId="160" fillId="6" borderId="24" xfId="0" applyFont="1" applyFill="1" applyBorder="1" applyAlignment="1">
      <alignment horizontal="left" vertical="center" wrapText="1" indent="5"/>
    </xf>
    <xf numFmtId="0" fontId="160" fillId="35" borderId="25" xfId="0" applyFont="1" applyFill="1" applyBorder="1" applyAlignment="1">
      <alignment horizontal="left" vertical="center" wrapText="1" indent="5"/>
    </xf>
    <xf numFmtId="0" fontId="268" fillId="0" borderId="0" xfId="0" applyFont="1" applyAlignment="1">
      <alignment horizontal="justify" vertical="center"/>
    </xf>
    <xf numFmtId="0" fontId="22" fillId="0" borderId="50" xfId="0" applyFont="1" applyBorder="1"/>
    <xf numFmtId="0" fontId="156" fillId="0" borderId="50" xfId="0" applyFont="1" applyBorder="1" applyAlignment="1">
      <alignment vertical="center" wrapText="1"/>
    </xf>
    <xf numFmtId="0" fontId="183" fillId="61" borderId="36" xfId="0" applyFont="1" applyFill="1" applyBorder="1" applyAlignment="1">
      <alignment horizontal="center" vertical="center" wrapText="1"/>
    </xf>
    <xf numFmtId="0" fontId="183" fillId="61" borderId="83" xfId="0" applyFont="1" applyFill="1" applyBorder="1" applyAlignment="1">
      <alignment horizontal="center" vertical="center" wrapText="1"/>
    </xf>
    <xf numFmtId="0" fontId="183" fillId="0" borderId="19" xfId="0" quotePrefix="1" applyFont="1" applyFill="1" applyBorder="1" applyAlignment="1">
      <alignment horizontal="center" vertical="center"/>
    </xf>
    <xf numFmtId="0" fontId="264" fillId="0" borderId="83" xfId="0" applyFont="1" applyFill="1" applyBorder="1" applyAlignment="1">
      <alignment horizontal="left" vertical="center" wrapText="1" indent="1"/>
    </xf>
    <xf numFmtId="0" fontId="183" fillId="35" borderId="25" xfId="0" applyFont="1" applyFill="1" applyBorder="1" applyAlignment="1">
      <alignment vertical="center" wrapText="1"/>
    </xf>
    <xf numFmtId="0" fontId="183" fillId="0" borderId="25" xfId="0" quotePrefix="1" applyFont="1" applyFill="1" applyBorder="1" applyAlignment="1">
      <alignment horizontal="center" vertical="center"/>
    </xf>
    <xf numFmtId="0" fontId="264" fillId="0" borderId="24" xfId="0" applyFont="1" applyFill="1" applyBorder="1" applyAlignment="1">
      <alignment horizontal="left" vertical="center" indent="3"/>
    </xf>
    <xf numFmtId="16" fontId="183" fillId="0" borderId="19" xfId="0" quotePrefix="1" applyNumberFormat="1" applyFont="1" applyFill="1" applyBorder="1" applyAlignment="1">
      <alignment horizontal="center" vertical="center"/>
    </xf>
    <xf numFmtId="0" fontId="183" fillId="0" borderId="83" xfId="0" applyFont="1" applyFill="1" applyBorder="1" applyAlignment="1">
      <alignment horizontal="left" vertical="center" wrapText="1" indent="3"/>
    </xf>
    <xf numFmtId="0" fontId="183" fillId="6" borderId="83" xfId="0" applyFont="1" applyFill="1" applyBorder="1" applyAlignment="1">
      <alignment vertical="center" wrapText="1"/>
    </xf>
    <xf numFmtId="0" fontId="183" fillId="6" borderId="24" xfId="0" applyFont="1" applyFill="1" applyBorder="1" applyAlignment="1">
      <alignment vertical="center" wrapText="1"/>
    </xf>
    <xf numFmtId="0" fontId="264" fillId="0" borderId="83" xfId="0" applyFont="1" applyFill="1" applyBorder="1" applyAlignment="1">
      <alignment horizontal="left" vertical="center" indent="3"/>
    </xf>
    <xf numFmtId="0" fontId="183" fillId="35" borderId="83" xfId="0" applyFont="1" applyFill="1" applyBorder="1" applyAlignment="1">
      <alignment vertical="center" wrapText="1"/>
    </xf>
    <xf numFmtId="0" fontId="264" fillId="0" borderId="83" xfId="0" applyFont="1" applyFill="1" applyBorder="1" applyAlignment="1">
      <alignment horizontal="left" vertical="center" wrapText="1" indent="3"/>
    </xf>
    <xf numFmtId="0" fontId="264" fillId="0" borderId="25" xfId="0" applyFont="1" applyFill="1" applyBorder="1" applyAlignment="1">
      <alignment horizontal="left" vertical="center" wrapText="1" indent="3"/>
    </xf>
    <xf numFmtId="0" fontId="264" fillId="0" borderId="19" xfId="0" quotePrefix="1" applyFont="1" applyFill="1" applyBorder="1" applyAlignment="1">
      <alignment horizontal="center" vertical="center"/>
    </xf>
    <xf numFmtId="0" fontId="264" fillId="0" borderId="50" xfId="0" applyFont="1" applyFill="1" applyBorder="1" applyAlignment="1">
      <alignment vertical="center"/>
    </xf>
    <xf numFmtId="0" fontId="183" fillId="35" borderId="19" xfId="0" applyFont="1" applyFill="1" applyBorder="1" applyAlignment="1">
      <alignment vertical="center" wrapText="1"/>
    </xf>
    <xf numFmtId="0" fontId="5" fillId="0" borderId="21" xfId="0" applyFont="1" applyBorder="1" applyAlignment="1">
      <alignment vertical="center" wrapText="1"/>
    </xf>
    <xf numFmtId="0" fontId="22" fillId="0" borderId="0" xfId="0" applyFont="1" applyAlignment="1">
      <alignment vertical="center"/>
    </xf>
    <xf numFmtId="0" fontId="22" fillId="0" borderId="50" xfId="0" applyFont="1" applyBorder="1" applyAlignment="1">
      <alignment vertical="center"/>
    </xf>
    <xf numFmtId="0" fontId="157" fillId="61" borderId="23" xfId="0" applyFont="1" applyFill="1" applyBorder="1" applyAlignment="1">
      <alignment horizontal="center" vertical="center" wrapText="1"/>
    </xf>
    <xf numFmtId="0" fontId="157" fillId="61" borderId="214" xfId="0" applyFont="1" applyFill="1" applyBorder="1" applyAlignment="1">
      <alignment horizontal="center" vertical="center" wrapText="1"/>
    </xf>
    <xf numFmtId="0" fontId="157" fillId="61" borderId="0" xfId="0" applyFont="1" applyFill="1" applyBorder="1" applyAlignment="1">
      <alignment horizontal="center" vertical="center" wrapText="1"/>
    </xf>
    <xf numFmtId="0" fontId="160" fillId="61" borderId="0" xfId="0" applyFont="1" applyFill="1" applyBorder="1" applyAlignment="1">
      <alignment vertical="center"/>
    </xf>
    <xf numFmtId="0" fontId="160" fillId="61" borderId="83" xfId="0" applyFont="1" applyFill="1" applyBorder="1" applyAlignment="1">
      <alignment vertical="center"/>
    </xf>
    <xf numFmtId="0" fontId="160" fillId="61" borderId="36" xfId="0" applyFont="1" applyFill="1" applyBorder="1" applyAlignment="1">
      <alignment horizontal="center" vertical="center" wrapText="1"/>
    </xf>
    <xf numFmtId="0" fontId="160" fillId="61" borderId="17" xfId="0" applyFont="1" applyFill="1" applyBorder="1" applyAlignment="1">
      <alignment horizontal="center" vertical="center" wrapText="1"/>
    </xf>
    <xf numFmtId="0" fontId="160" fillId="61" borderId="16" xfId="0" applyFont="1" applyFill="1" applyBorder="1" applyAlignment="1">
      <alignment horizontal="center" vertical="center" wrapText="1"/>
    </xf>
    <xf numFmtId="0" fontId="9" fillId="51" borderId="0" xfId="0" applyFont="1" applyFill="1" applyBorder="1"/>
    <xf numFmtId="0" fontId="160" fillId="6" borderId="0" xfId="0" applyFont="1" applyFill="1" applyBorder="1" applyAlignment="1">
      <alignment vertical="center"/>
    </xf>
    <xf numFmtId="0" fontId="160" fillId="36" borderId="0" xfId="0" applyFont="1" applyFill="1" applyBorder="1" applyAlignment="1">
      <alignment vertical="center"/>
    </xf>
    <xf numFmtId="0" fontId="22" fillId="6" borderId="0" xfId="0" applyFont="1" applyFill="1" applyBorder="1"/>
    <xf numFmtId="0" fontId="264" fillId="61" borderId="43" xfId="0" applyFont="1" applyFill="1" applyBorder="1" applyAlignment="1">
      <alignment horizontal="center" vertical="center" wrapText="1"/>
    </xf>
    <xf numFmtId="0" fontId="264" fillId="61" borderId="18" xfId="0" applyFont="1" applyFill="1" applyBorder="1" applyAlignment="1">
      <alignment horizontal="center" vertical="center" wrapText="1"/>
    </xf>
    <xf numFmtId="0" fontId="264" fillId="61" borderId="36" xfId="0" applyFont="1" applyFill="1" applyBorder="1" applyAlignment="1">
      <alignment horizontal="center" vertical="center" wrapText="1"/>
    </xf>
    <xf numFmtId="0" fontId="183" fillId="61" borderId="17" xfId="0" applyFont="1" applyFill="1" applyBorder="1" applyAlignment="1">
      <alignment horizontal="center" vertical="center" wrapText="1"/>
    </xf>
    <xf numFmtId="0" fontId="183" fillId="61" borderId="16" xfId="0" applyFont="1" applyFill="1" applyBorder="1" applyAlignment="1">
      <alignment horizontal="center" vertical="center" wrapText="1"/>
    </xf>
    <xf numFmtId="0" fontId="183" fillId="61" borderId="24" xfId="0" applyFont="1" applyFill="1" applyBorder="1" applyAlignment="1">
      <alignment horizontal="center" vertical="center" wrapText="1"/>
    </xf>
    <xf numFmtId="0" fontId="183" fillId="61" borderId="25" xfId="0" applyFont="1" applyFill="1" applyBorder="1" applyAlignment="1">
      <alignment horizontal="center" vertical="center" wrapText="1"/>
    </xf>
    <xf numFmtId="0" fontId="9" fillId="9" borderId="0" xfId="0" applyFont="1" applyFill="1" applyBorder="1"/>
    <xf numFmtId="0" fontId="160" fillId="9" borderId="0" xfId="0" applyFont="1" applyFill="1" applyBorder="1" applyAlignment="1">
      <alignment vertical="center"/>
    </xf>
    <xf numFmtId="0" fontId="9" fillId="62" borderId="0" xfId="0" applyFont="1" applyFill="1" applyBorder="1"/>
    <xf numFmtId="0" fontId="22" fillId="9" borderId="0" xfId="0" applyFont="1" applyFill="1"/>
    <xf numFmtId="0" fontId="22" fillId="9" borderId="0" xfId="0" applyFont="1" applyFill="1" applyBorder="1"/>
    <xf numFmtId="0" fontId="22" fillId="6" borderId="0" xfId="0" applyFont="1" applyFill="1"/>
    <xf numFmtId="49" fontId="269" fillId="9" borderId="18" xfId="616" applyNumberFormat="1" applyFont="1" applyFill="1" applyBorder="1"/>
    <xf numFmtId="0" fontId="22" fillId="42" borderId="104" xfId="0" applyFont="1" applyFill="1" applyBorder="1"/>
    <xf numFmtId="0" fontId="270" fillId="53" borderId="56" xfId="0" applyFont="1" applyFill="1" applyBorder="1" applyAlignment="1">
      <alignment horizontal="center"/>
    </xf>
    <xf numFmtId="0" fontId="22" fillId="42" borderId="104" xfId="0" quotePrefix="1" applyFont="1" applyFill="1" applyBorder="1"/>
    <xf numFmtId="0" fontId="22" fillId="42" borderId="56" xfId="0" applyFont="1" applyFill="1" applyBorder="1"/>
    <xf numFmtId="165" fontId="271" fillId="36" borderId="56" xfId="611" applyFont="1" applyFill="1" applyBorder="1" applyAlignment="1">
      <alignment horizontal="center" vertical="center"/>
    </xf>
    <xf numFmtId="0" fontId="22" fillId="42" borderId="56" xfId="0" applyFont="1" applyFill="1" applyBorder="1" applyProtection="1"/>
    <xf numFmtId="0" fontId="271" fillId="36" borderId="56" xfId="611" applyNumberFormat="1" applyFont="1" applyFill="1" applyBorder="1" applyAlignment="1">
      <alignment horizontal="center" vertical="center"/>
    </xf>
    <xf numFmtId="0" fontId="272" fillId="42" borderId="56" xfId="0" quotePrefix="1" applyFont="1" applyFill="1" applyBorder="1" applyAlignment="1" applyProtection="1">
      <alignment horizontal="right"/>
    </xf>
    <xf numFmtId="165" fontId="271" fillId="6" borderId="56" xfId="611" applyFont="1" applyFill="1" applyBorder="1" applyAlignment="1">
      <alignment horizontal="center" vertical="center"/>
    </xf>
    <xf numFmtId="0" fontId="273" fillId="42" borderId="56" xfId="0" quotePrefix="1" applyFont="1" applyFill="1" applyBorder="1" applyAlignment="1" applyProtection="1">
      <alignment horizontal="right"/>
    </xf>
    <xf numFmtId="167" fontId="22" fillId="34" borderId="81" xfId="105" applyFont="1" applyFill="1" applyBorder="1" applyAlignment="1" applyProtection="1">
      <alignment horizontal="center"/>
      <protection locked="0"/>
    </xf>
    <xf numFmtId="0" fontId="22" fillId="42" borderId="56" xfId="0" applyFont="1" applyFill="1" applyBorder="1" applyAlignment="1" applyProtection="1">
      <alignment horizontal="left"/>
    </xf>
    <xf numFmtId="0" fontId="274" fillId="42" borderId="56" xfId="0" quotePrefix="1" applyFont="1" applyFill="1" applyBorder="1" applyAlignment="1" applyProtection="1">
      <alignment horizontal="right"/>
    </xf>
    <xf numFmtId="167" fontId="274" fillId="6" borderId="81" xfId="105" applyFont="1" applyFill="1" applyBorder="1" applyAlignment="1">
      <alignment horizontal="center"/>
    </xf>
    <xf numFmtId="0" fontId="274" fillId="42" borderId="56" xfId="0" quotePrefix="1" applyFont="1" applyFill="1" applyBorder="1" applyAlignment="1">
      <alignment horizontal="right"/>
    </xf>
    <xf numFmtId="0" fontId="22" fillId="42" borderId="104" xfId="0" quotePrefix="1" applyFont="1" applyFill="1" applyBorder="1" applyAlignment="1">
      <alignment wrapText="1"/>
    </xf>
    <xf numFmtId="0" fontId="274" fillId="42" borderId="56" xfId="0" applyFont="1" applyFill="1" applyBorder="1"/>
    <xf numFmtId="0" fontId="22" fillId="42" borderId="79" xfId="0" quotePrefix="1" applyFont="1" applyFill="1" applyBorder="1"/>
    <xf numFmtId="0" fontId="274" fillId="42" borderId="94" xfId="0" quotePrefix="1" applyFont="1" applyFill="1" applyBorder="1"/>
    <xf numFmtId="0" fontId="275" fillId="42" borderId="21" xfId="0" applyFont="1" applyFill="1" applyBorder="1" applyAlignment="1">
      <alignment horizontal="center" wrapText="1"/>
    </xf>
    <xf numFmtId="0" fontId="0" fillId="42" borderId="16" xfId="0" applyFill="1" applyBorder="1"/>
    <xf numFmtId="0" fontId="0" fillId="42" borderId="0" xfId="0" applyFill="1" applyBorder="1"/>
    <xf numFmtId="0" fontId="276" fillId="42" borderId="56" xfId="0" applyFont="1" applyFill="1" applyBorder="1" applyAlignment="1">
      <alignment horizontal="center" wrapText="1"/>
    </xf>
    <xf numFmtId="0" fontId="0" fillId="42" borderId="36" xfId="0" applyFill="1" applyBorder="1"/>
    <xf numFmtId="0" fontId="277" fillId="42" borderId="56" xfId="0" quotePrefix="1" applyFont="1" applyFill="1" applyBorder="1" applyAlignment="1">
      <alignment horizontal="center" wrapText="1"/>
    </xf>
    <xf numFmtId="0" fontId="0" fillId="42" borderId="81" xfId="0" quotePrefix="1" applyFill="1" applyBorder="1" applyAlignment="1">
      <alignment horizontal="center"/>
    </xf>
    <xf numFmtId="0" fontId="0" fillId="0" borderId="104" xfId="0" quotePrefix="1" applyBorder="1" applyAlignment="1">
      <alignment horizontal="center" vertical="center"/>
    </xf>
    <xf numFmtId="0" fontId="277" fillId="42" borderId="40" xfId="0" applyFont="1" applyFill="1" applyBorder="1" applyAlignment="1">
      <alignment wrapText="1"/>
    </xf>
    <xf numFmtId="165" fontId="278" fillId="36" borderId="56" xfId="611" applyFont="1" applyFill="1" applyBorder="1" applyAlignment="1">
      <alignment horizontal="center" vertical="center"/>
    </xf>
    <xf numFmtId="0" fontId="276" fillId="42" borderId="57" xfId="0" applyFont="1" applyFill="1" applyBorder="1" applyAlignment="1">
      <alignment horizontal="center" wrapText="1"/>
    </xf>
    <xf numFmtId="0" fontId="279" fillId="42" borderId="57" xfId="0" applyFont="1" applyFill="1" applyBorder="1" applyAlignment="1">
      <alignment horizontal="center" vertical="center"/>
    </xf>
    <xf numFmtId="10" fontId="0" fillId="42" borderId="3" xfId="0" applyNumberFormat="1" applyFill="1" applyBorder="1"/>
    <xf numFmtId="10" fontId="0" fillId="42" borderId="57" xfId="0" applyNumberFormat="1" applyFill="1" applyBorder="1" applyAlignment="1">
      <alignment horizontal="center"/>
    </xf>
    <xf numFmtId="0" fontId="280" fillId="42" borderId="36" xfId="0" applyFont="1" applyFill="1" applyBorder="1" applyAlignment="1">
      <alignment horizontal="center" wrapText="1"/>
    </xf>
    <xf numFmtId="10" fontId="0" fillId="42" borderId="12" xfId="0" applyNumberFormat="1" applyFill="1" applyBorder="1" applyAlignment="1">
      <alignment horizontal="center"/>
    </xf>
    <xf numFmtId="10" fontId="281" fillId="42" borderId="57" xfId="0" applyNumberFormat="1" applyFont="1" applyFill="1" applyBorder="1" applyAlignment="1">
      <alignment horizontal="center" wrapText="1"/>
    </xf>
    <xf numFmtId="10" fontId="279" fillId="42" borderId="57" xfId="0" applyNumberFormat="1" applyFont="1" applyFill="1" applyBorder="1" applyAlignment="1">
      <alignment horizontal="center" vertical="center" wrapText="1"/>
    </xf>
    <xf numFmtId="0" fontId="282" fillId="42" borderId="36" xfId="0" applyFont="1" applyFill="1" applyBorder="1" applyAlignment="1">
      <alignment horizontal="center" wrapText="1"/>
    </xf>
    <xf numFmtId="10" fontId="282" fillId="42" borderId="3" xfId="0" applyNumberFormat="1" applyFont="1" applyFill="1" applyBorder="1"/>
    <xf numFmtId="10" fontId="280" fillId="42" borderId="36" xfId="0" applyNumberFormat="1" applyFont="1" applyFill="1" applyBorder="1" applyAlignment="1">
      <alignment horizontal="center"/>
    </xf>
    <xf numFmtId="10" fontId="283" fillId="42" borderId="57" xfId="0" applyNumberFormat="1" applyFont="1" applyFill="1" applyBorder="1" applyAlignment="1">
      <alignment horizontal="center" vertical="center" wrapText="1"/>
    </xf>
    <xf numFmtId="10" fontId="61" fillId="42" borderId="106" xfId="0" applyNumberFormat="1" applyFont="1" applyFill="1" applyBorder="1" applyAlignment="1">
      <alignment horizontal="center" vertical="center" wrapText="1"/>
    </xf>
    <xf numFmtId="165" fontId="278" fillId="36" borderId="94" xfId="611" applyFont="1" applyFill="1" applyBorder="1" applyAlignment="1">
      <alignment horizontal="center" vertical="center"/>
    </xf>
    <xf numFmtId="165" fontId="278" fillId="36" borderId="86" xfId="611" applyFont="1" applyFill="1" applyBorder="1" applyAlignment="1">
      <alignment horizontal="center" vertical="center"/>
    </xf>
    <xf numFmtId="0" fontId="18" fillId="0" borderId="0" xfId="672"/>
    <xf numFmtId="0" fontId="287" fillId="0" borderId="0" xfId="616" applyFont="1"/>
    <xf numFmtId="0" fontId="288" fillId="0" borderId="0" xfId="616" applyFont="1"/>
    <xf numFmtId="0" fontId="178" fillId="0" borderId="0" xfId="616" applyFont="1"/>
    <xf numFmtId="0" fontId="0" fillId="0" borderId="0" xfId="672" applyFont="1"/>
    <xf numFmtId="0" fontId="289" fillId="38" borderId="17" xfId="0" quotePrefix="1" applyFont="1" applyFill="1" applyBorder="1" applyAlignment="1">
      <alignment horizontal="left"/>
    </xf>
    <xf numFmtId="165" fontId="278" fillId="36" borderId="91" xfId="611" applyFont="1" applyFill="1" applyBorder="1" applyAlignment="1">
      <alignment horizontal="center" vertical="center"/>
    </xf>
    <xf numFmtId="0" fontId="52" fillId="0" borderId="0" xfId="672" applyFont="1"/>
    <xf numFmtId="167" fontId="0" fillId="63" borderId="91" xfId="105" applyFont="1" applyFill="1" applyBorder="1"/>
    <xf numFmtId="0" fontId="289" fillId="38" borderId="18" xfId="0" quotePrefix="1" applyFont="1" applyFill="1" applyBorder="1" applyAlignment="1">
      <alignment horizontal="right"/>
    </xf>
    <xf numFmtId="165" fontId="278" fillId="36" borderId="81" xfId="611" applyFont="1" applyFill="1" applyBorder="1" applyAlignment="1">
      <alignment horizontal="center" vertical="center"/>
    </xf>
    <xf numFmtId="0" fontId="289" fillId="38" borderId="18" xfId="0" quotePrefix="1" applyFont="1" applyFill="1" applyBorder="1" applyAlignment="1">
      <alignment horizontal="left"/>
    </xf>
    <xf numFmtId="167" fontId="0" fillId="63" borderId="81" xfId="105" applyFont="1" applyFill="1" applyBorder="1"/>
    <xf numFmtId="0" fontId="289" fillId="38" borderId="19" xfId="0" quotePrefix="1" applyFont="1" applyFill="1" applyBorder="1" applyAlignment="1">
      <alignment horizontal="left"/>
    </xf>
    <xf numFmtId="43" fontId="0" fillId="63" borderId="86" xfId="0" applyNumberFormat="1" applyFill="1" applyBorder="1"/>
    <xf numFmtId="0" fontId="289" fillId="38" borderId="19" xfId="0" quotePrefix="1" applyFont="1" applyFill="1" applyBorder="1" applyAlignment="1">
      <alignment horizontal="right"/>
    </xf>
    <xf numFmtId="0" fontId="52" fillId="0" borderId="0" xfId="0" applyFont="1" applyAlignment="1"/>
    <xf numFmtId="0" fontId="20" fillId="38" borderId="56" xfId="0" applyFont="1" applyFill="1" applyBorder="1" applyAlignment="1">
      <alignment horizontal="center"/>
    </xf>
    <xf numFmtId="0" fontId="20" fillId="38" borderId="56" xfId="0" applyFont="1" applyFill="1" applyBorder="1" applyAlignment="1"/>
    <xf numFmtId="0" fontId="20" fillId="38" borderId="64" xfId="0" applyFont="1" applyFill="1" applyBorder="1" applyAlignment="1">
      <alignment horizontal="center"/>
    </xf>
    <xf numFmtId="0" fontId="0" fillId="38" borderId="56" xfId="0" quotePrefix="1" applyFont="1" applyFill="1" applyBorder="1" applyAlignment="1">
      <alignment horizontal="center"/>
    </xf>
    <xf numFmtId="0" fontId="0" fillId="38" borderId="81" xfId="0" quotePrefix="1" applyFont="1" applyFill="1" applyBorder="1" applyAlignment="1">
      <alignment horizontal="center"/>
    </xf>
    <xf numFmtId="0" fontId="0" fillId="34" borderId="0" xfId="0" applyFill="1"/>
    <xf numFmtId="49" fontId="290" fillId="9" borderId="18" xfId="616" applyNumberFormat="1" applyFont="1" applyFill="1" applyBorder="1"/>
    <xf numFmtId="0" fontId="0" fillId="6" borderId="0" xfId="0" applyFill="1"/>
    <xf numFmtId="187" fontId="278" fillId="36" borderId="56" xfId="611" applyNumberFormat="1" applyFont="1" applyFill="1" applyBorder="1" applyAlignment="1">
      <alignment horizontal="center" vertical="center"/>
    </xf>
    <xf numFmtId="0" fontId="0" fillId="0" borderId="0" xfId="0" applyNumberFormat="1"/>
    <xf numFmtId="167" fontId="0" fillId="0" borderId="0" xfId="105" applyFont="1"/>
    <xf numFmtId="49" fontId="290" fillId="0" borderId="0" xfId="616" applyNumberFormat="1" applyFont="1" applyFill="1" applyBorder="1"/>
    <xf numFmtId="0" fontId="22" fillId="42" borderId="0" xfId="616" applyFont="1" applyFill="1"/>
    <xf numFmtId="0" fontId="22" fillId="0" borderId="0" xfId="672" applyFont="1"/>
    <xf numFmtId="0" fontId="22" fillId="0" borderId="0" xfId="616" applyFont="1"/>
    <xf numFmtId="0" fontId="197" fillId="0" borderId="0" xfId="616" applyFont="1"/>
    <xf numFmtId="0" fontId="228" fillId="0" borderId="0" xfId="616" applyFont="1"/>
    <xf numFmtId="0" fontId="274" fillId="38" borderId="17" xfId="0" quotePrefix="1" applyFont="1" applyFill="1" applyBorder="1" applyAlignment="1">
      <alignment horizontal="left"/>
    </xf>
    <xf numFmtId="167" fontId="22" fillId="63" borderId="91" xfId="105" applyFont="1" applyFill="1" applyBorder="1"/>
    <xf numFmtId="0" fontId="274" fillId="38" borderId="18" xfId="0" quotePrefix="1" applyFont="1" applyFill="1" applyBorder="1" applyAlignment="1">
      <alignment horizontal="left"/>
    </xf>
    <xf numFmtId="167" fontId="22" fillId="63" borderId="81" xfId="105" applyFont="1" applyFill="1" applyBorder="1"/>
    <xf numFmtId="0" fontId="274" fillId="38" borderId="19" xfId="0" quotePrefix="1" applyFont="1" applyFill="1" applyBorder="1" applyAlignment="1">
      <alignment horizontal="left"/>
    </xf>
    <xf numFmtId="43" fontId="22" fillId="63" borderId="86" xfId="0" applyNumberFormat="1" applyFont="1" applyFill="1" applyBorder="1"/>
    <xf numFmtId="0" fontId="21" fillId="38" borderId="56" xfId="0" applyFont="1" applyFill="1" applyBorder="1" applyAlignment="1">
      <alignment horizontal="center"/>
    </xf>
    <xf numFmtId="0" fontId="21" fillId="38" borderId="56" xfId="0" applyFont="1" applyFill="1" applyBorder="1" applyAlignment="1"/>
    <xf numFmtId="0" fontId="21" fillId="38" borderId="64" xfId="0" applyFont="1" applyFill="1" applyBorder="1" applyAlignment="1">
      <alignment horizontal="center"/>
    </xf>
    <xf numFmtId="0" fontId="22" fillId="38" borderId="56" xfId="0" quotePrefix="1" applyFont="1" applyFill="1" applyBorder="1" applyAlignment="1">
      <alignment horizontal="center"/>
    </xf>
    <xf numFmtId="0" fontId="22" fillId="38" borderId="81" xfId="0" quotePrefix="1" applyFont="1" applyFill="1" applyBorder="1" applyAlignment="1">
      <alignment horizontal="center"/>
    </xf>
    <xf numFmtId="165" fontId="227" fillId="36" borderId="56" xfId="611" applyFont="1" applyFill="1" applyBorder="1" applyAlignment="1">
      <alignment horizontal="center" vertical="center"/>
    </xf>
    <xf numFmtId="187" fontId="227" fillId="34" borderId="56" xfId="611" applyNumberFormat="1" applyFont="1" applyFill="1" applyBorder="1" applyAlignment="1">
      <alignment horizontal="center" vertical="center"/>
    </xf>
    <xf numFmtId="167" fontId="22" fillId="0" borderId="0" xfId="105" applyFont="1"/>
    <xf numFmtId="49" fontId="228" fillId="9" borderId="18" xfId="616" applyNumberFormat="1" applyFont="1" applyFill="1" applyBorder="1"/>
    <xf numFmtId="187" fontId="227" fillId="36" borderId="56" xfId="611" applyNumberFormat="1" applyFont="1" applyFill="1" applyBorder="1" applyAlignment="1">
      <alignment horizontal="center" vertical="center"/>
    </xf>
    <xf numFmtId="0" fontId="22" fillId="0" borderId="0" xfId="105" applyNumberFormat="1" applyFont="1"/>
    <xf numFmtId="49" fontId="228" fillId="0" borderId="0" xfId="616" applyNumberFormat="1" applyFont="1" applyFill="1" applyBorder="1"/>
    <xf numFmtId="0" fontId="20" fillId="0" borderId="104" xfId="0" applyFont="1" applyFill="1" applyBorder="1" applyAlignment="1">
      <alignment horizontal="center"/>
    </xf>
    <xf numFmtId="0" fontId="20" fillId="0" borderId="56" xfId="0" applyFont="1" applyFill="1" applyBorder="1" applyAlignment="1">
      <alignment horizontal="center"/>
    </xf>
    <xf numFmtId="0" fontId="21" fillId="0" borderId="56" xfId="0" applyFont="1" applyFill="1" applyBorder="1" applyAlignment="1">
      <alignment horizontal="center"/>
    </xf>
    <xf numFmtId="0" fontId="0" fillId="64" borderId="3" xfId="0" applyFill="1" applyBorder="1"/>
    <xf numFmtId="10" fontId="0" fillId="6" borderId="56" xfId="620" applyNumberFormat="1" applyFont="1" applyFill="1" applyBorder="1"/>
    <xf numFmtId="49" fontId="178" fillId="7" borderId="56" xfId="616" applyNumberFormat="1" applyFont="1" applyFill="1" applyBorder="1"/>
    <xf numFmtId="0" fontId="99" fillId="0" borderId="20" xfId="0" applyFont="1" applyBorder="1" applyAlignment="1">
      <alignment horizontal="center"/>
    </xf>
    <xf numFmtId="0" fontId="99" fillId="0" borderId="43" xfId="0" applyFont="1" applyBorder="1" applyAlignment="1">
      <alignment horizontal="center"/>
    </xf>
    <xf numFmtId="0" fontId="99" fillId="0" borderId="47" xfId="0" applyFont="1" applyBorder="1" applyAlignment="1">
      <alignment horizontal="center"/>
    </xf>
    <xf numFmtId="0" fontId="100" fillId="0" borderId="20" xfId="616" applyFont="1" applyBorder="1" applyAlignment="1">
      <alignment horizontal="center"/>
    </xf>
    <xf numFmtId="0" fontId="100" fillId="0" borderId="43" xfId="616" applyFont="1" applyBorder="1" applyAlignment="1">
      <alignment horizontal="center"/>
    </xf>
    <xf numFmtId="0" fontId="100" fillId="0" borderId="47" xfId="616" applyFont="1" applyBorder="1" applyAlignment="1">
      <alignment horizontal="center"/>
    </xf>
    <xf numFmtId="0" fontId="97" fillId="0" borderId="17" xfId="19" quotePrefix="1" applyFont="1" applyBorder="1" applyAlignment="1" applyProtection="1">
      <alignment horizontal="left"/>
    </xf>
    <xf numFmtId="0" fontId="97" fillId="0" borderId="16" xfId="19" applyFont="1" applyBorder="1" applyAlignment="1" applyProtection="1">
      <alignment horizontal="left"/>
    </xf>
    <xf numFmtId="0" fontId="96" fillId="0" borderId="215" xfId="0" applyFont="1" applyBorder="1" applyAlignment="1">
      <alignment horizontal="center"/>
    </xf>
    <xf numFmtId="0" fontId="98" fillId="0" borderId="83" xfId="19" applyFont="1" applyBorder="1" applyAlignment="1" applyProtection="1">
      <alignment horizontal="left"/>
    </xf>
    <xf numFmtId="49" fontId="164" fillId="38" borderId="47" xfId="616" applyNumberFormat="1" applyFont="1" applyFill="1" applyBorder="1" applyAlignment="1">
      <alignment horizontal="center" vertical="center" wrapText="1"/>
    </xf>
    <xf numFmtId="49" fontId="164" fillId="38" borderId="50" xfId="616" applyNumberFormat="1" applyFont="1" applyFill="1" applyBorder="1" applyAlignment="1">
      <alignment horizontal="center" vertical="center" wrapText="1"/>
    </xf>
    <xf numFmtId="37" fontId="5" fillId="30" borderId="10" xfId="0" applyNumberFormat="1" applyFont="1" applyFill="1" applyBorder="1" applyAlignment="1">
      <alignment horizontal="center"/>
    </xf>
    <xf numFmtId="37" fontId="5" fillId="30" borderId="7" xfId="0" applyNumberFormat="1" applyFont="1" applyFill="1" applyBorder="1" applyAlignment="1">
      <alignment horizontal="center"/>
    </xf>
    <xf numFmtId="37" fontId="73" fillId="36" borderId="42" xfId="600" applyNumberFormat="1" applyFont="1" applyFill="1" applyBorder="1" applyAlignment="1">
      <alignment horizontal="center"/>
    </xf>
    <xf numFmtId="0" fontId="89" fillId="36" borderId="10" xfId="606" applyFont="1" applyFill="1" applyBorder="1" applyAlignment="1"/>
    <xf numFmtId="0" fontId="1" fillId="36" borderId="44" xfId="606" applyFill="1" applyBorder="1" applyAlignment="1"/>
    <xf numFmtId="0" fontId="1" fillId="36" borderId="45" xfId="606" applyFill="1" applyBorder="1" applyAlignment="1"/>
    <xf numFmtId="37" fontId="73" fillId="30" borderId="42" xfId="600" applyNumberFormat="1" applyFont="1" applyFill="1" applyBorder="1" applyAlignment="1">
      <alignment horizontal="center"/>
    </xf>
    <xf numFmtId="0" fontId="89" fillId="0" borderId="10" xfId="606" applyFont="1" applyBorder="1" applyAlignment="1"/>
    <xf numFmtId="37" fontId="73" fillId="30" borderId="37" xfId="600" applyNumberFormat="1" applyFont="1" applyFill="1" applyBorder="1" applyAlignment="1">
      <alignment horizontal="center"/>
    </xf>
    <xf numFmtId="0" fontId="89" fillId="0" borderId="44" xfId="606" applyFont="1" applyBorder="1" applyAlignment="1">
      <alignment horizontal="center"/>
    </xf>
    <xf numFmtId="0" fontId="89" fillId="0" borderId="45" xfId="606" applyFont="1" applyBorder="1" applyAlignment="1">
      <alignment horizontal="center"/>
    </xf>
    <xf numFmtId="2" fontId="14" fillId="0" borderId="44" xfId="458" applyNumberFormat="1" applyFont="1" applyFill="1" applyBorder="1" applyAlignment="1">
      <alignment horizontal="center"/>
    </xf>
    <xf numFmtId="0" fontId="14" fillId="0" borderId="57" xfId="0" applyFont="1" applyFill="1" applyBorder="1" applyAlignment="1">
      <alignment horizontal="center" wrapText="1"/>
    </xf>
    <xf numFmtId="0" fontId="14" fillId="0" borderId="3" xfId="0" applyFont="1" applyFill="1" applyBorder="1" applyAlignment="1">
      <alignment horizontal="center" wrapText="1"/>
    </xf>
    <xf numFmtId="2" fontId="14" fillId="0" borderId="57" xfId="458" applyNumberFormat="1" applyFont="1" applyFill="1" applyBorder="1" applyAlignment="1">
      <alignment horizontal="center" wrapText="1"/>
    </xf>
    <xf numFmtId="2" fontId="14" fillId="0" borderId="3" xfId="458" applyNumberFormat="1" applyFont="1" applyFill="1" applyBorder="1" applyAlignment="1">
      <alignment horizontal="center" wrapText="1"/>
    </xf>
    <xf numFmtId="2" fontId="14" fillId="0" borderId="4" xfId="0" applyNumberFormat="1" applyFont="1" applyFill="1" applyBorder="1" applyAlignment="1">
      <alignment horizontal="center" wrapText="1"/>
    </xf>
    <xf numFmtId="2" fontId="14" fillId="0" borderId="3" xfId="0" applyNumberFormat="1" applyFont="1" applyFill="1" applyBorder="1" applyAlignment="1">
      <alignment horizontal="center" wrapText="1"/>
    </xf>
    <xf numFmtId="2" fontId="14" fillId="0" borderId="14" xfId="0" applyNumberFormat="1" applyFont="1" applyFill="1" applyBorder="1" applyAlignment="1">
      <alignment horizontal="center"/>
    </xf>
    <xf numFmtId="0" fontId="14" fillId="0" borderId="57" xfId="0" applyFont="1" applyFill="1" applyBorder="1" applyAlignment="1">
      <alignment horizontal="left" wrapText="1"/>
    </xf>
    <xf numFmtId="0" fontId="14" fillId="0" borderId="3" xfId="0" applyFont="1" applyFill="1" applyBorder="1" applyAlignment="1">
      <alignment horizontal="left" wrapText="1"/>
    </xf>
    <xf numFmtId="39" fontId="14" fillId="0" borderId="37" xfId="458" applyNumberFormat="1" applyFont="1" applyFill="1" applyBorder="1" applyAlignment="1">
      <alignment horizontal="center" wrapText="1"/>
    </xf>
    <xf numFmtId="39" fontId="14" fillId="0" borderId="44" xfId="458" applyNumberFormat="1" applyFont="1" applyFill="1" applyBorder="1" applyAlignment="1">
      <alignment horizontal="center" wrapText="1"/>
    </xf>
    <xf numFmtId="39" fontId="14" fillId="0" borderId="45" xfId="458" applyNumberFormat="1" applyFont="1" applyFill="1" applyBorder="1" applyAlignment="1">
      <alignment horizontal="center" wrapText="1"/>
    </xf>
    <xf numFmtId="4" fontId="21" fillId="0" borderId="41" xfId="0" applyNumberFormat="1" applyFont="1" applyFill="1" applyBorder="1" applyAlignment="1">
      <alignment horizontal="center" wrapText="1"/>
    </xf>
    <xf numFmtId="4" fontId="21" fillId="0" borderId="3" xfId="0" applyNumberFormat="1" applyFont="1" applyFill="1" applyBorder="1" applyAlignment="1">
      <alignment horizontal="center" wrapText="1"/>
    </xf>
    <xf numFmtId="170" fontId="21" fillId="0" borderId="41" xfId="0" applyNumberFormat="1" applyFont="1" applyFill="1" applyBorder="1" applyAlignment="1" applyProtection="1">
      <alignment horizontal="center" wrapText="1"/>
    </xf>
    <xf numFmtId="170" fontId="21" fillId="0" borderId="3" xfId="0" applyNumberFormat="1" applyFont="1" applyFill="1" applyBorder="1" applyAlignment="1" applyProtection="1">
      <alignment horizontal="center" wrapText="1"/>
    </xf>
    <xf numFmtId="2" fontId="21" fillId="0" borderId="41" xfId="0" applyNumberFormat="1" applyFont="1" applyFill="1" applyBorder="1" applyAlignment="1">
      <alignment horizontal="center" wrapText="1"/>
    </xf>
    <xf numFmtId="2" fontId="21" fillId="0" borderId="3" xfId="0" applyNumberFormat="1" applyFont="1" applyFill="1" applyBorder="1" applyAlignment="1">
      <alignment horizontal="center" wrapText="1"/>
    </xf>
    <xf numFmtId="4" fontId="21" fillId="0" borderId="44" xfId="0" applyNumberFormat="1" applyFont="1" applyFill="1" applyBorder="1" applyAlignment="1">
      <alignment horizontal="center"/>
    </xf>
    <xf numFmtId="4" fontId="21" fillId="0" borderId="37" xfId="0" applyNumberFormat="1" applyFont="1" applyFill="1" applyBorder="1" applyAlignment="1">
      <alignment horizontal="center"/>
    </xf>
    <xf numFmtId="4" fontId="21" fillId="0" borderId="45" xfId="0" applyNumberFormat="1" applyFont="1" applyFill="1" applyBorder="1" applyAlignment="1">
      <alignment horizontal="center"/>
    </xf>
    <xf numFmtId="170" fontId="21" fillId="0" borderId="41" xfId="0" applyNumberFormat="1" applyFont="1" applyFill="1" applyBorder="1" applyAlignment="1" applyProtection="1">
      <alignment horizontal="center"/>
    </xf>
    <xf numFmtId="170" fontId="21" fillId="0" borderId="3" xfId="0" applyNumberFormat="1" applyFont="1" applyFill="1" applyBorder="1" applyAlignment="1" applyProtection="1">
      <alignment horizontal="center"/>
    </xf>
    <xf numFmtId="0" fontId="20" fillId="0" borderId="37" xfId="0" applyFont="1" applyFill="1" applyBorder="1" applyAlignment="1">
      <alignment horizontal="center"/>
    </xf>
    <xf numFmtId="0" fontId="20" fillId="0" borderId="44" xfId="0" applyFont="1" applyFill="1" applyBorder="1" applyAlignment="1">
      <alignment horizontal="center"/>
    </xf>
    <xf numFmtId="0" fontId="20" fillId="0" borderId="45" xfId="0" applyFont="1" applyFill="1" applyBorder="1" applyAlignment="1">
      <alignment horizontal="center"/>
    </xf>
    <xf numFmtId="0" fontId="20" fillId="0" borderId="41" xfId="0" applyFont="1" applyFill="1" applyBorder="1" applyAlignment="1">
      <alignment horizontal="center" wrapText="1"/>
    </xf>
    <xf numFmtId="0" fontId="20" fillId="0" borderId="3" xfId="0" applyFont="1" applyFill="1" applyBorder="1" applyAlignment="1">
      <alignment horizontal="center" wrapText="1"/>
    </xf>
    <xf numFmtId="0" fontId="21" fillId="0" borderId="37" xfId="0" applyFont="1" applyFill="1" applyBorder="1" applyAlignment="1">
      <alignment horizontal="center" wrapText="1"/>
    </xf>
    <xf numFmtId="0" fontId="21" fillId="0" borderId="45" xfId="0" applyFont="1" applyFill="1" applyBorder="1" applyAlignment="1">
      <alignment horizontal="center" wrapText="1"/>
    </xf>
    <xf numFmtId="0" fontId="21" fillId="0" borderId="37" xfId="0" applyFont="1" applyFill="1" applyBorder="1" applyAlignment="1">
      <alignment horizontal="center"/>
    </xf>
    <xf numFmtId="0" fontId="21" fillId="0" borderId="45" xfId="0" applyFont="1" applyFill="1" applyBorder="1" applyAlignment="1">
      <alignment horizontal="center"/>
    </xf>
    <xf numFmtId="4" fontId="21" fillId="0" borderId="37" xfId="0" applyNumberFormat="1" applyFont="1" applyFill="1" applyBorder="1" applyAlignment="1">
      <alignment horizontal="center" wrapText="1"/>
    </xf>
    <xf numFmtId="4" fontId="21" fillId="0" borderId="45" xfId="0" applyNumberFormat="1" applyFont="1" applyFill="1" applyBorder="1" applyAlignment="1">
      <alignment horizontal="center" wrapText="1"/>
    </xf>
    <xf numFmtId="0" fontId="21" fillId="0" borderId="41" xfId="0" applyFont="1" applyFill="1" applyBorder="1" applyAlignment="1">
      <alignment horizontal="center" wrapText="1"/>
    </xf>
    <xf numFmtId="0" fontId="21" fillId="0" borderId="12" xfId="0" applyFont="1" applyFill="1" applyBorder="1" applyAlignment="1">
      <alignment horizontal="center" wrapText="1"/>
    </xf>
    <xf numFmtId="0" fontId="21" fillId="0" borderId="42" xfId="0" applyFont="1" applyFill="1" applyBorder="1" applyAlignment="1">
      <alignment horizontal="center"/>
    </xf>
    <xf numFmtId="0" fontId="21" fillId="0" borderId="9" xfId="0" applyFont="1" applyFill="1" applyBorder="1" applyAlignment="1">
      <alignment horizontal="center"/>
    </xf>
    <xf numFmtId="0" fontId="21" fillId="0" borderId="3" xfId="0" applyFont="1" applyFill="1" applyBorder="1" applyAlignment="1">
      <alignment horizontal="center"/>
    </xf>
    <xf numFmtId="4" fontId="21" fillId="0" borderId="40" xfId="0" applyNumberFormat="1" applyFont="1" applyFill="1" applyBorder="1" applyAlignment="1">
      <alignment horizontal="center" wrapText="1"/>
    </xf>
    <xf numFmtId="4" fontId="21" fillId="0" borderId="39" xfId="0" applyNumberFormat="1" applyFont="1" applyFill="1" applyBorder="1" applyAlignment="1">
      <alignment horizontal="center" wrapText="1"/>
    </xf>
    <xf numFmtId="4" fontId="21" fillId="0" borderId="13" xfId="0" applyNumberFormat="1" applyFont="1" applyFill="1" applyBorder="1" applyAlignment="1">
      <alignment horizontal="center" wrapText="1"/>
    </xf>
    <xf numFmtId="4" fontId="21" fillId="0" borderId="7" xfId="0" applyNumberFormat="1" applyFont="1" applyFill="1" applyBorder="1" applyAlignment="1">
      <alignment horizontal="center" wrapText="1"/>
    </xf>
    <xf numFmtId="0" fontId="21" fillId="0" borderId="40" xfId="0" applyFont="1" applyFill="1" applyBorder="1" applyAlignment="1">
      <alignment horizontal="center" wrapText="1"/>
    </xf>
    <xf numFmtId="0" fontId="21" fillId="0" borderId="13" xfId="0" applyFont="1" applyFill="1" applyBorder="1" applyAlignment="1">
      <alignment horizontal="center" wrapText="1"/>
    </xf>
    <xf numFmtId="0" fontId="21" fillId="0" borderId="44" xfId="0" applyFont="1" applyFill="1" applyBorder="1" applyAlignment="1">
      <alignment horizontal="center"/>
    </xf>
    <xf numFmtId="0" fontId="21" fillId="0" borderId="42" xfId="0" applyFont="1" applyFill="1" applyBorder="1" applyAlignment="1">
      <alignment horizontal="center" wrapText="1"/>
    </xf>
    <xf numFmtId="0" fontId="21" fillId="0" borderId="39" xfId="0" applyFont="1" applyFill="1" applyBorder="1" applyAlignment="1">
      <alignment horizontal="center" wrapText="1"/>
    </xf>
    <xf numFmtId="0" fontId="21" fillId="0" borderId="10" xfId="0" applyFont="1" applyFill="1" applyBorder="1" applyAlignment="1">
      <alignment horizontal="center" wrapText="1"/>
    </xf>
    <xf numFmtId="0" fontId="21" fillId="0" borderId="7" xfId="0" applyFont="1" applyFill="1" applyBorder="1" applyAlignment="1">
      <alignment horizontal="center" wrapText="1"/>
    </xf>
    <xf numFmtId="0" fontId="21" fillId="0" borderId="3" xfId="0" applyFont="1" applyFill="1" applyBorder="1" applyAlignment="1">
      <alignment horizontal="center" wrapText="1"/>
    </xf>
    <xf numFmtId="4" fontId="21" fillId="0" borderId="42" xfId="0" applyNumberFormat="1" applyFont="1" applyFill="1" applyBorder="1" applyAlignment="1">
      <alignment horizontal="center" wrapText="1"/>
    </xf>
    <xf numFmtId="4" fontId="21" fillId="0" borderId="10" xfId="0" applyNumberFormat="1" applyFont="1" applyFill="1" applyBorder="1" applyAlignment="1">
      <alignment horizontal="center" wrapText="1"/>
    </xf>
    <xf numFmtId="169" fontId="21" fillId="0" borderId="37" xfId="0" applyNumberFormat="1" applyFont="1" applyFill="1" applyBorder="1" applyAlignment="1">
      <alignment horizontal="center" wrapText="1"/>
    </xf>
    <xf numFmtId="169" fontId="21" fillId="0" borderId="45" xfId="0" applyNumberFormat="1" applyFont="1" applyFill="1" applyBorder="1" applyAlignment="1">
      <alignment horizontal="center" wrapText="1"/>
    </xf>
    <xf numFmtId="4" fontId="21" fillId="0" borderId="44" xfId="0" applyNumberFormat="1" applyFont="1" applyFill="1" applyBorder="1" applyAlignment="1">
      <alignment horizontal="center" wrapText="1"/>
    </xf>
    <xf numFmtId="37" fontId="29" fillId="0" borderId="17" xfId="28" applyNumberFormat="1" applyFont="1" applyFill="1" applyBorder="1" applyAlignment="1">
      <alignment horizontal="center" vertical="center" wrapText="1"/>
    </xf>
    <xf numFmtId="37" fontId="29" fillId="0" borderId="18" xfId="28" applyNumberFormat="1" applyFont="1" applyFill="1" applyBorder="1" applyAlignment="1">
      <alignment horizontal="center" vertical="center" wrapText="1"/>
    </xf>
    <xf numFmtId="37" fontId="29" fillId="0" borderId="16" xfId="28" applyNumberFormat="1" applyFont="1" applyFill="1" applyBorder="1" applyAlignment="1">
      <alignment horizontal="center" vertical="center" wrapText="1"/>
    </xf>
    <xf numFmtId="37" fontId="29" fillId="0" borderId="36" xfId="28" applyNumberFormat="1" applyFont="1" applyFill="1" applyBorder="1" applyAlignment="1">
      <alignment horizontal="center" vertical="center" wrapText="1"/>
    </xf>
    <xf numFmtId="37" fontId="29" fillId="0" borderId="21" xfId="28" applyNumberFormat="1" applyFont="1" applyFill="1" applyBorder="1" applyAlignment="1">
      <alignment horizontal="center" vertical="center" wrapText="1"/>
    </xf>
    <xf numFmtId="37" fontId="29" fillId="0" borderId="0" xfId="28" applyNumberFormat="1" applyFont="1" applyFill="1" applyBorder="1" applyAlignment="1">
      <alignment horizontal="center" vertical="center" wrapText="1"/>
    </xf>
    <xf numFmtId="37" fontId="29" fillId="0" borderId="20" xfId="28" applyNumberFormat="1" applyFont="1" applyFill="1" applyBorder="1" applyAlignment="1">
      <alignment horizontal="center" vertical="center" wrapText="1"/>
    </xf>
    <xf numFmtId="37" fontId="29" fillId="0" borderId="43" xfId="28" applyNumberFormat="1" applyFont="1" applyFill="1" applyBorder="1" applyAlignment="1">
      <alignment horizontal="center" vertical="center" wrapText="1"/>
    </xf>
    <xf numFmtId="37" fontId="29" fillId="0" borderId="22" xfId="28" applyNumberFormat="1" applyFont="1" applyFill="1" applyBorder="1" applyAlignment="1">
      <alignment horizontal="center" vertical="center" wrapText="1"/>
    </xf>
    <xf numFmtId="37" fontId="31" fillId="0" borderId="23" xfId="28" applyNumberFormat="1" applyFont="1" applyFill="1" applyBorder="1" applyAlignment="1">
      <alignment horizontal="center" vertical="center" wrapText="1"/>
    </xf>
    <xf numFmtId="37" fontId="31" fillId="0" borderId="24" xfId="28" applyNumberFormat="1" applyFont="1" applyFill="1" applyBorder="1" applyAlignment="1">
      <alignment horizontal="center" vertical="center" wrapText="1"/>
    </xf>
    <xf numFmtId="0" fontId="29" fillId="0" borderId="17" xfId="28" applyFont="1" applyFill="1" applyBorder="1" applyAlignment="1">
      <alignment horizontal="center" wrapText="1"/>
    </xf>
    <xf numFmtId="0" fontId="29" fillId="0" borderId="19" xfId="28" applyFont="1" applyFill="1" applyBorder="1" applyAlignment="1">
      <alignment horizontal="center" wrapText="1"/>
    </xf>
    <xf numFmtId="37" fontId="29" fillId="0" borderId="17" xfId="28" applyNumberFormat="1" applyFont="1" applyFill="1" applyBorder="1" applyAlignment="1">
      <alignment horizontal="center" wrapText="1"/>
    </xf>
    <xf numFmtId="37" fontId="29" fillId="0" borderId="19" xfId="28" applyNumberFormat="1" applyFont="1" applyFill="1" applyBorder="1" applyAlignment="1">
      <alignment horizontal="center" wrapText="1"/>
    </xf>
    <xf numFmtId="37" fontId="29" fillId="0" borderId="20" xfId="28" applyNumberFormat="1" applyFont="1" applyFill="1" applyBorder="1" applyAlignment="1">
      <alignment horizontal="center" wrapText="1"/>
    </xf>
    <xf numFmtId="37" fontId="29" fillId="0" borderId="47" xfId="28" applyNumberFormat="1" applyFont="1" applyFill="1" applyBorder="1" applyAlignment="1">
      <alignment horizontal="center" wrapText="1"/>
    </xf>
    <xf numFmtId="37" fontId="29" fillId="0" borderId="22" xfId="28" applyNumberFormat="1" applyFont="1" applyFill="1" applyBorder="1" applyAlignment="1">
      <alignment horizontal="center" wrapText="1"/>
    </xf>
    <xf numFmtId="37" fontId="31" fillId="0" borderId="23" xfId="28" applyNumberFormat="1" applyFont="1" applyFill="1" applyBorder="1" applyAlignment="1">
      <alignment wrapText="1"/>
    </xf>
    <xf numFmtId="37" fontId="31" fillId="0" borderId="24" xfId="28" applyNumberFormat="1" applyFont="1" applyFill="1" applyBorder="1" applyAlignment="1">
      <alignment wrapText="1"/>
    </xf>
    <xf numFmtId="37" fontId="29" fillId="0" borderId="21" xfId="28" applyNumberFormat="1" applyFont="1" applyFill="1" applyBorder="1" applyAlignment="1">
      <alignment horizontal="center" wrapText="1"/>
    </xf>
    <xf numFmtId="37" fontId="29" fillId="0" borderId="48" xfId="28" applyNumberFormat="1" applyFont="1" applyFill="1" applyBorder="1" applyAlignment="1">
      <alignment horizontal="center" wrapText="1"/>
    </xf>
    <xf numFmtId="37" fontId="29" fillId="0" borderId="17" xfId="28" applyNumberFormat="1" applyFont="1" applyFill="1" applyBorder="1" applyAlignment="1">
      <alignment horizontal="justify" wrapText="1"/>
    </xf>
    <xf numFmtId="37" fontId="29" fillId="0" borderId="19" xfId="28" applyNumberFormat="1" applyFont="1" applyFill="1" applyBorder="1" applyAlignment="1">
      <alignment horizontal="justify" wrapText="1"/>
    </xf>
    <xf numFmtId="171" fontId="29" fillId="0" borderId="17" xfId="28" applyNumberFormat="1" applyFont="1" applyFill="1" applyBorder="1" applyAlignment="1">
      <alignment horizontal="justify" wrapText="1"/>
    </xf>
    <xf numFmtId="171" fontId="29" fillId="0" borderId="19" xfId="28" applyNumberFormat="1" applyFont="1" applyFill="1" applyBorder="1" applyAlignment="1">
      <alignment horizontal="justify" wrapText="1"/>
    </xf>
    <xf numFmtId="0" fontId="29" fillId="0" borderId="20" xfId="28" applyFont="1" applyFill="1" applyBorder="1" applyAlignment="1">
      <alignment horizontal="center" wrapText="1"/>
    </xf>
    <xf numFmtId="0" fontId="29" fillId="0" borderId="47" xfId="28" applyFont="1" applyFill="1" applyBorder="1" applyAlignment="1">
      <alignment horizontal="center" wrapText="1"/>
    </xf>
    <xf numFmtId="0" fontId="29" fillId="0" borderId="17" xfId="28" applyFont="1" applyFill="1" applyBorder="1" applyAlignment="1">
      <alignment horizontal="justify" wrapText="1"/>
    </xf>
    <xf numFmtId="0" fontId="29" fillId="0" borderId="19" xfId="28" applyFont="1" applyFill="1" applyBorder="1" applyAlignment="1">
      <alignment horizontal="justify" wrapText="1"/>
    </xf>
    <xf numFmtId="37" fontId="29" fillId="0" borderId="35" xfId="28" applyNumberFormat="1" applyFont="1" applyFill="1" applyBorder="1" applyAlignment="1">
      <alignment horizontal="center" wrapText="1"/>
    </xf>
    <xf numFmtId="173" fontId="90" fillId="0" borderId="41" xfId="450" applyFont="1" applyBorder="1" applyAlignment="1">
      <alignment horizontal="center" vertical="center"/>
    </xf>
    <xf numFmtId="173" fontId="90" fillId="0" borderId="12" xfId="450" applyFont="1" applyBorder="1" applyAlignment="1">
      <alignment horizontal="center" vertical="center"/>
    </xf>
    <xf numFmtId="173" fontId="90" fillId="0" borderId="3" xfId="450" applyFont="1" applyBorder="1" applyAlignment="1">
      <alignment horizontal="center" vertical="center"/>
    </xf>
    <xf numFmtId="173" fontId="90" fillId="0" borderId="39" xfId="450" applyFont="1" applyBorder="1" applyAlignment="1">
      <alignment horizontal="center" vertical="center" wrapText="1"/>
    </xf>
    <xf numFmtId="173" fontId="90" fillId="0" borderId="15" xfId="450" applyFont="1" applyBorder="1" applyAlignment="1">
      <alignment horizontal="center" vertical="center" wrapText="1"/>
    </xf>
    <xf numFmtId="173" fontId="90" fillId="0" borderId="7" xfId="450" applyFont="1" applyBorder="1" applyAlignment="1">
      <alignment horizontal="center" vertical="center" wrapText="1"/>
    </xf>
    <xf numFmtId="43" fontId="0" fillId="33" borderId="66" xfId="608" applyFont="1" applyFill="1" applyBorder="1" applyAlignment="1">
      <alignment horizontal="center"/>
    </xf>
    <xf numFmtId="43" fontId="0" fillId="33" borderId="98" xfId="608" applyFont="1" applyFill="1" applyBorder="1" applyAlignment="1">
      <alignment horizontal="center"/>
    </xf>
    <xf numFmtId="0" fontId="6" fillId="44" borderId="100" xfId="608" applyNumberFormat="1" applyFont="1" applyFill="1" applyBorder="1" applyAlignment="1">
      <alignment horizontal="center"/>
    </xf>
    <xf numFmtId="0" fontId="6" fillId="44" borderId="40" xfId="608" applyNumberFormat="1" applyFont="1" applyFill="1" applyBorder="1" applyAlignment="1">
      <alignment horizontal="center"/>
    </xf>
    <xf numFmtId="0" fontId="6" fillId="44" borderId="42" xfId="608" applyNumberFormat="1" applyFont="1" applyFill="1" applyBorder="1" applyAlignment="1">
      <alignment horizontal="center"/>
    </xf>
    <xf numFmtId="0" fontId="6" fillId="44" borderId="101" xfId="608" applyNumberFormat="1" applyFont="1" applyFill="1" applyBorder="1" applyAlignment="1">
      <alignment horizontal="center"/>
    </xf>
    <xf numFmtId="0" fontId="105" fillId="33" borderId="99" xfId="625" applyNumberFormat="1" applyFont="1" applyFill="1" applyBorder="1" applyAlignment="1">
      <alignment horizontal="center"/>
    </xf>
    <xf numFmtId="0" fontId="105" fillId="33" borderId="66" xfId="625" applyNumberFormat="1" applyFont="1" applyFill="1" applyBorder="1" applyAlignment="1">
      <alignment horizontal="center"/>
    </xf>
    <xf numFmtId="0" fontId="105" fillId="33" borderId="98" xfId="625" applyNumberFormat="1" applyFont="1" applyFill="1" applyBorder="1" applyAlignment="1">
      <alignment horizontal="center"/>
    </xf>
    <xf numFmtId="0" fontId="0" fillId="33" borderId="99" xfId="608" applyNumberFormat="1" applyFont="1" applyFill="1" applyBorder="1" applyAlignment="1">
      <alignment horizontal="center"/>
    </xf>
    <xf numFmtId="0" fontId="0" fillId="33" borderId="66" xfId="608" applyNumberFormat="1" applyFont="1" applyFill="1" applyBorder="1" applyAlignment="1">
      <alignment horizontal="center"/>
    </xf>
    <xf numFmtId="0" fontId="0" fillId="33" borderId="98" xfId="608" applyNumberFormat="1" applyFont="1" applyFill="1" applyBorder="1" applyAlignment="1">
      <alignment horizontal="center"/>
    </xf>
    <xf numFmtId="0" fontId="6" fillId="44" borderId="99" xfId="608" applyNumberFormat="1" applyFont="1" applyFill="1" applyBorder="1" applyAlignment="1">
      <alignment horizontal="center"/>
    </xf>
    <xf numFmtId="0" fontId="6" fillId="44" borderId="66" xfId="608" applyNumberFormat="1" applyFont="1" applyFill="1" applyBorder="1" applyAlignment="1">
      <alignment horizontal="center"/>
    </xf>
    <xf numFmtId="0" fontId="6" fillId="44" borderId="98" xfId="608" applyNumberFormat="1" applyFont="1" applyFill="1" applyBorder="1" applyAlignment="1">
      <alignment horizontal="center"/>
    </xf>
    <xf numFmtId="0" fontId="116" fillId="0" borderId="65" xfId="625" applyFont="1" applyFill="1" applyBorder="1" applyAlignment="1">
      <alignment horizontal="center"/>
    </xf>
    <xf numFmtId="0" fontId="116" fillId="0" borderId="66" xfId="625" applyFont="1" applyFill="1" applyBorder="1" applyAlignment="1">
      <alignment horizontal="center"/>
    </xf>
    <xf numFmtId="0" fontId="116" fillId="0" borderId="13" xfId="625" applyFont="1" applyFill="1" applyBorder="1" applyAlignment="1">
      <alignment horizontal="center"/>
    </xf>
    <xf numFmtId="0" fontId="116" fillId="0" borderId="98" xfId="625" applyFont="1" applyFill="1" applyBorder="1" applyAlignment="1">
      <alignment horizontal="center"/>
    </xf>
    <xf numFmtId="0" fontId="31" fillId="0" borderId="59" xfId="625" applyFont="1" applyBorder="1" applyAlignment="1">
      <alignment horizontal="left" vertical="center"/>
    </xf>
    <xf numFmtId="0" fontId="31" fillId="0" borderId="61" xfId="625" applyFont="1" applyBorder="1" applyAlignment="1">
      <alignment horizontal="left" vertical="center"/>
    </xf>
    <xf numFmtId="0" fontId="31" fillId="0" borderId="77" xfId="625" applyFont="1" applyBorder="1" applyAlignment="1">
      <alignment horizontal="left" vertical="center"/>
    </xf>
    <xf numFmtId="0" fontId="31" fillId="0" borderId="72" xfId="625" applyFont="1" applyBorder="1" applyAlignment="1">
      <alignment horizontal="left" vertical="center"/>
    </xf>
    <xf numFmtId="0" fontId="31" fillId="0" borderId="93" xfId="625" applyNumberFormat="1" applyFont="1" applyBorder="1" applyAlignment="1">
      <alignment horizontal="center" vertical="center"/>
    </xf>
    <xf numFmtId="0" fontId="105" fillId="0" borderId="93" xfId="625" applyNumberFormat="1" applyFont="1" applyBorder="1" applyAlignment="1">
      <alignment horizontal="center" vertical="center"/>
    </xf>
    <xf numFmtId="0" fontId="31" fillId="0" borderId="93" xfId="627" applyNumberFormat="1" applyFont="1" applyFill="1" applyBorder="1" applyAlignment="1">
      <alignment horizontal="center" vertical="center" wrapText="1"/>
    </xf>
    <xf numFmtId="0" fontId="31" fillId="0" borderId="94" xfId="627" applyNumberFormat="1" applyFont="1" applyFill="1" applyBorder="1" applyAlignment="1">
      <alignment horizontal="center" vertical="center" wrapText="1"/>
    </xf>
    <xf numFmtId="0" fontId="31" fillId="0" borderId="93" xfId="608" applyNumberFormat="1" applyFont="1" applyBorder="1" applyAlignment="1">
      <alignment horizontal="center" vertical="center" wrapText="1"/>
    </xf>
    <xf numFmtId="0" fontId="31" fillId="0" borderId="94" xfId="608" applyNumberFormat="1" applyFont="1" applyBorder="1" applyAlignment="1">
      <alignment horizontal="center" vertical="center" wrapText="1"/>
    </xf>
    <xf numFmtId="0" fontId="31" fillId="0" borderId="93" xfId="625" applyNumberFormat="1" applyFont="1" applyFill="1" applyBorder="1" applyAlignment="1">
      <alignment horizontal="center" vertical="center" wrapText="1"/>
    </xf>
    <xf numFmtId="0" fontId="31" fillId="0" borderId="94" xfId="625" applyNumberFormat="1" applyFont="1" applyFill="1" applyBorder="1" applyAlignment="1">
      <alignment horizontal="center" vertical="center" wrapText="1"/>
    </xf>
    <xf numFmtId="0" fontId="31" fillId="0" borderId="93" xfId="608" applyNumberFormat="1" applyFont="1" applyFill="1" applyBorder="1" applyAlignment="1">
      <alignment horizontal="center" vertical="center" wrapText="1"/>
    </xf>
    <xf numFmtId="0" fontId="31" fillId="0" borderId="94" xfId="608" applyNumberFormat="1" applyFont="1" applyFill="1" applyBorder="1" applyAlignment="1">
      <alignment horizontal="center" vertical="center" wrapText="1"/>
    </xf>
    <xf numFmtId="0" fontId="31" fillId="0" borderId="91" xfId="608" applyNumberFormat="1" applyFont="1" applyFill="1" applyBorder="1" applyAlignment="1">
      <alignment horizontal="center" vertical="center" wrapText="1"/>
    </xf>
    <xf numFmtId="0" fontId="31" fillId="0" borderId="86" xfId="608" applyNumberFormat="1" applyFont="1" applyFill="1" applyBorder="1" applyAlignment="1">
      <alignment horizontal="center" vertical="center" wrapText="1"/>
    </xf>
    <xf numFmtId="4" fontId="31" fillId="0" borderId="91" xfId="625" applyNumberFormat="1" applyFont="1" applyFill="1" applyBorder="1" applyAlignment="1">
      <alignment horizontal="center" wrapText="1"/>
    </xf>
    <xf numFmtId="4" fontId="31" fillId="0" borderId="86" xfId="625" applyNumberFormat="1" applyFont="1" applyFill="1" applyBorder="1" applyAlignment="1">
      <alignment horizontal="center" wrapText="1"/>
    </xf>
    <xf numFmtId="4" fontId="31" fillId="0" borderId="93" xfId="625" applyNumberFormat="1" applyFont="1" applyBorder="1" applyAlignment="1">
      <alignment horizontal="center"/>
    </xf>
    <xf numFmtId="0" fontId="105" fillId="0" borderId="93" xfId="625" applyBorder="1" applyAlignment="1">
      <alignment horizontal="center"/>
    </xf>
    <xf numFmtId="4" fontId="31" fillId="0" borderId="93" xfId="625" applyNumberFormat="1" applyFont="1" applyBorder="1" applyAlignment="1">
      <alignment horizontal="center" wrapText="1"/>
    </xf>
    <xf numFmtId="0" fontId="105" fillId="0" borderId="90" xfId="625" applyBorder="1" applyAlignment="1">
      <alignment horizontal="center" wrapText="1"/>
    </xf>
    <xf numFmtId="179" fontId="108" fillId="0" borderId="17" xfId="608" applyNumberFormat="1" applyFont="1" applyBorder="1" applyAlignment="1">
      <alignment horizontal="center" vertical="center" wrapText="1"/>
    </xf>
    <xf numFmtId="179" fontId="108" fillId="0" borderId="19" xfId="608" applyNumberFormat="1" applyFont="1" applyBorder="1" applyAlignment="1">
      <alignment horizontal="center" vertical="center" wrapText="1"/>
    </xf>
    <xf numFmtId="0" fontId="31" fillId="0" borderId="59" xfId="625" applyFont="1" applyBorder="1" applyAlignment="1">
      <alignment vertical="center"/>
    </xf>
    <xf numFmtId="0" fontId="31" fillId="0" borderId="61" xfId="625" applyFont="1" applyBorder="1" applyAlignment="1">
      <alignment vertical="center"/>
    </xf>
    <xf numFmtId="0" fontId="4" fillId="0" borderId="65" xfId="0" applyFont="1" applyFill="1" applyBorder="1" applyAlignment="1">
      <alignment horizontal="center"/>
    </xf>
    <xf numFmtId="0" fontId="4" fillId="0" borderId="67" xfId="0" applyFont="1" applyFill="1" applyBorder="1" applyAlignment="1">
      <alignment horizontal="center"/>
    </xf>
    <xf numFmtId="0" fontId="4" fillId="0" borderId="66" xfId="0" applyFont="1" applyFill="1" applyBorder="1" applyAlignment="1">
      <alignment horizontal="center"/>
    </xf>
    <xf numFmtId="0" fontId="14" fillId="0" borderId="65" xfId="0" applyFont="1" applyFill="1" applyBorder="1" applyAlignment="1">
      <alignment horizontal="center"/>
    </xf>
    <xf numFmtId="0" fontId="14" fillId="0" borderId="67" xfId="0" applyFont="1" applyFill="1" applyBorder="1" applyAlignment="1">
      <alignment horizontal="center"/>
    </xf>
    <xf numFmtId="0" fontId="14" fillId="0" borderId="57" xfId="0" applyFont="1" applyFill="1" applyBorder="1" applyAlignment="1">
      <alignment horizontal="center"/>
    </xf>
    <xf numFmtId="0" fontId="14" fillId="0" borderId="12" xfId="0" applyFont="1" applyFill="1" applyBorder="1" applyAlignment="1">
      <alignment horizontal="center"/>
    </xf>
    <xf numFmtId="0" fontId="14" fillId="0" borderId="3" xfId="0" applyFont="1" applyFill="1" applyBorder="1" applyAlignment="1">
      <alignment horizontal="center"/>
    </xf>
    <xf numFmtId="0" fontId="14" fillId="0" borderId="9" xfId="0" applyFont="1" applyFill="1" applyBorder="1" applyAlignment="1">
      <alignment horizontal="center"/>
    </xf>
    <xf numFmtId="0" fontId="14" fillId="0" borderId="10" xfId="0" applyFont="1" applyFill="1" applyBorder="1" applyAlignment="1">
      <alignment horizontal="center"/>
    </xf>
    <xf numFmtId="0" fontId="14" fillId="0" borderId="66" xfId="0" applyFont="1" applyFill="1" applyBorder="1" applyAlignment="1">
      <alignment horizontal="center"/>
    </xf>
    <xf numFmtId="0" fontId="14" fillId="0" borderId="12" xfId="0" applyFont="1" applyFill="1" applyBorder="1" applyAlignment="1">
      <alignment horizontal="center" wrapText="1"/>
    </xf>
    <xf numFmtId="0" fontId="23" fillId="0" borderId="65" xfId="0" applyFont="1" applyFill="1" applyBorder="1" applyAlignment="1">
      <alignment horizontal="center"/>
    </xf>
    <xf numFmtId="0" fontId="23" fillId="0" borderId="67" xfId="0" applyFont="1" applyFill="1" applyBorder="1" applyAlignment="1">
      <alignment horizontal="center"/>
    </xf>
    <xf numFmtId="0" fontId="23" fillId="0" borderId="66" xfId="0" applyFont="1" applyFill="1" applyBorder="1" applyAlignment="1">
      <alignment horizontal="center"/>
    </xf>
    <xf numFmtId="0" fontId="21" fillId="0" borderId="65" xfId="0" applyFont="1" applyFill="1" applyBorder="1" applyAlignment="1">
      <alignment horizontal="center"/>
    </xf>
    <xf numFmtId="0" fontId="21" fillId="0" borderId="67" xfId="0" applyFont="1" applyFill="1" applyBorder="1" applyAlignment="1">
      <alignment horizontal="center"/>
    </xf>
    <xf numFmtId="0" fontId="0" fillId="0" borderId="57" xfId="0" applyFont="1" applyFill="1" applyBorder="1" applyAlignment="1">
      <alignment horizontal="right"/>
    </xf>
    <xf numFmtId="0" fontId="0" fillId="0" borderId="12" xfId="0" applyFont="1" applyFill="1" applyBorder="1" applyAlignment="1">
      <alignment horizontal="right"/>
    </xf>
    <xf numFmtId="0" fontId="0" fillId="0" borderId="3" xfId="0" applyFont="1" applyFill="1" applyBorder="1" applyAlignment="1">
      <alignment horizontal="right"/>
    </xf>
    <xf numFmtId="0" fontId="21" fillId="0" borderId="58" xfId="0" applyFont="1" applyFill="1" applyBorder="1" applyAlignment="1">
      <alignment horizontal="center" wrapText="1"/>
    </xf>
    <xf numFmtId="0" fontId="21" fillId="0" borderId="15" xfId="0" applyFont="1" applyFill="1" applyBorder="1" applyAlignment="1">
      <alignment horizontal="center" wrapText="1"/>
    </xf>
    <xf numFmtId="0" fontId="21" fillId="0" borderId="66" xfId="0" applyFont="1" applyFill="1" applyBorder="1" applyAlignment="1">
      <alignment horizontal="center"/>
    </xf>
    <xf numFmtId="2" fontId="23" fillId="0" borderId="65" xfId="0" applyNumberFormat="1" applyFont="1" applyFill="1" applyBorder="1" applyAlignment="1">
      <alignment horizontal="center"/>
    </xf>
    <xf numFmtId="2" fontId="23" fillId="0" borderId="67" xfId="0" applyNumberFormat="1" applyFont="1" applyFill="1" applyBorder="1" applyAlignment="1">
      <alignment horizontal="center"/>
    </xf>
    <xf numFmtId="2" fontId="23" fillId="0" borderId="66" xfId="0" applyNumberFormat="1" applyFont="1" applyFill="1" applyBorder="1" applyAlignment="1">
      <alignment horizontal="center"/>
    </xf>
    <xf numFmtId="2" fontId="21" fillId="0" borderId="65" xfId="0" applyNumberFormat="1" applyFont="1" applyFill="1" applyBorder="1" applyAlignment="1">
      <alignment horizontal="center"/>
    </xf>
    <xf numFmtId="2" fontId="21" fillId="0" borderId="67" xfId="0" applyNumberFormat="1" applyFont="1" applyFill="1" applyBorder="1" applyAlignment="1">
      <alignment horizontal="center"/>
    </xf>
    <xf numFmtId="2" fontId="21" fillId="0" borderId="57" xfId="0" applyNumberFormat="1" applyFont="1" applyFill="1" applyBorder="1" applyAlignment="1">
      <alignment horizontal="center" vertical="center"/>
    </xf>
    <xf numFmtId="2" fontId="21" fillId="0" borderId="12" xfId="0" applyNumberFormat="1" applyFont="1" applyFill="1" applyBorder="1" applyAlignment="1">
      <alignment horizontal="center" vertical="center"/>
    </xf>
    <xf numFmtId="2" fontId="21" fillId="0" borderId="3" xfId="0" applyNumberFormat="1" applyFont="1" applyFill="1" applyBorder="1" applyAlignment="1">
      <alignment horizontal="center" vertical="center"/>
    </xf>
    <xf numFmtId="2" fontId="21" fillId="0" borderId="66" xfId="0" applyNumberFormat="1" applyFont="1" applyFill="1" applyBorder="1" applyAlignment="1">
      <alignment horizontal="center"/>
    </xf>
    <xf numFmtId="37" fontId="127" fillId="30" borderId="10" xfId="0" applyNumberFormat="1" applyFont="1" applyFill="1" applyBorder="1" applyAlignment="1">
      <alignment horizontal="center"/>
    </xf>
    <xf numFmtId="37" fontId="127" fillId="30" borderId="7" xfId="0" applyNumberFormat="1" applyFont="1" applyFill="1" applyBorder="1" applyAlignment="1">
      <alignment horizontal="center"/>
    </xf>
    <xf numFmtId="37" fontId="127" fillId="30" borderId="42" xfId="0" applyNumberFormat="1" applyFont="1" applyFill="1" applyBorder="1" applyAlignment="1">
      <alignment horizontal="center"/>
    </xf>
    <xf numFmtId="37" fontId="127" fillId="30" borderId="58" xfId="0" applyNumberFormat="1" applyFont="1" applyFill="1" applyBorder="1" applyAlignment="1">
      <alignment horizontal="center"/>
    </xf>
    <xf numFmtId="37" fontId="73" fillId="30" borderId="65" xfId="0" applyNumberFormat="1" applyFont="1" applyFill="1" applyBorder="1" applyAlignment="1">
      <alignment horizontal="center"/>
    </xf>
    <xf numFmtId="37" fontId="73" fillId="30" borderId="66" xfId="0" applyNumberFormat="1" applyFont="1" applyFill="1" applyBorder="1" applyAlignment="1">
      <alignment horizontal="center"/>
    </xf>
    <xf numFmtId="37" fontId="73" fillId="30" borderId="67" xfId="0" applyNumberFormat="1" applyFont="1" applyFill="1" applyBorder="1" applyAlignment="1">
      <alignment horizontal="center"/>
    </xf>
    <xf numFmtId="0" fontId="59" fillId="0" borderId="0" xfId="0" applyFont="1" applyAlignment="1">
      <alignment horizontal="left" vertical="center"/>
    </xf>
    <xf numFmtId="0" fontId="127" fillId="35" borderId="22" xfId="0" applyFont="1" applyFill="1" applyBorder="1" applyAlignment="1">
      <alignment horizontal="left" vertical="center" wrapText="1" indent="2"/>
    </xf>
    <xf numFmtId="0" fontId="127" fillId="35" borderId="23" xfId="0" applyFont="1" applyFill="1" applyBorder="1" applyAlignment="1">
      <alignment horizontal="left" vertical="center" wrapText="1" indent="2"/>
    </xf>
    <xf numFmtId="0" fontId="127" fillId="35" borderId="24" xfId="0" applyFont="1" applyFill="1" applyBorder="1" applyAlignment="1">
      <alignment horizontal="left" vertical="center" wrapText="1" indent="2"/>
    </xf>
    <xf numFmtId="0" fontId="127" fillId="35" borderId="105" xfId="0" applyFont="1" applyFill="1" applyBorder="1" applyAlignment="1" applyProtection="1">
      <alignment horizontal="left" vertical="center" wrapText="1"/>
    </xf>
    <xf numFmtId="0" fontId="127" fillId="35" borderId="66" xfId="0" applyFont="1" applyFill="1" applyBorder="1" applyAlignment="1" applyProtection="1">
      <alignment horizontal="left" vertical="center" wrapText="1"/>
    </xf>
    <xf numFmtId="0" fontId="135" fillId="35" borderId="22" xfId="0" applyFont="1" applyFill="1" applyBorder="1" applyAlignment="1">
      <alignment horizontal="left" vertical="center" wrapText="1" indent="3"/>
    </xf>
    <xf numFmtId="0" fontId="135" fillId="35" borderId="23" xfId="0" applyFont="1" applyFill="1" applyBorder="1" applyAlignment="1">
      <alignment horizontal="left" vertical="center" wrapText="1" indent="3"/>
    </xf>
    <xf numFmtId="0" fontId="135" fillId="35" borderId="24" xfId="0" applyFont="1" applyFill="1" applyBorder="1" applyAlignment="1">
      <alignment horizontal="left" vertical="center" wrapText="1" indent="3"/>
    </xf>
    <xf numFmtId="0" fontId="135" fillId="35" borderId="22" xfId="0" applyFont="1" applyFill="1" applyBorder="1" applyAlignment="1">
      <alignment horizontal="center" vertical="center"/>
    </xf>
    <xf numFmtId="0" fontId="135" fillId="35" borderId="23" xfId="0" applyFont="1" applyFill="1" applyBorder="1" applyAlignment="1">
      <alignment horizontal="center" vertical="center"/>
    </xf>
    <xf numFmtId="0" fontId="135" fillId="35" borderId="24" xfId="0" applyFont="1" applyFill="1" applyBorder="1" applyAlignment="1">
      <alignment horizontal="center" vertical="center"/>
    </xf>
    <xf numFmtId="0" fontId="127" fillId="35" borderId="66" xfId="0" applyFont="1" applyFill="1" applyBorder="1" applyAlignment="1" applyProtection="1">
      <alignment horizontal="center" vertical="center" wrapText="1"/>
    </xf>
    <xf numFmtId="0" fontId="127" fillId="35" borderId="67" xfId="0" applyFont="1" applyFill="1" applyBorder="1" applyAlignment="1" applyProtection="1">
      <alignment horizontal="left" vertical="center" wrapText="1"/>
    </xf>
    <xf numFmtId="0" fontId="73" fillId="30" borderId="18" xfId="0" applyFont="1" applyFill="1" applyBorder="1" applyAlignment="1">
      <alignment horizontal="center" vertical="center"/>
    </xf>
    <xf numFmtId="0" fontId="5" fillId="0" borderId="19" xfId="0" applyFont="1" applyBorder="1" applyAlignment="1">
      <alignment horizontal="center" vertical="center"/>
    </xf>
    <xf numFmtId="37" fontId="73" fillId="30" borderId="62" xfId="628" applyNumberFormat="1" applyFont="1" applyFill="1" applyBorder="1" applyAlignment="1">
      <alignment horizontal="center" vertical="center"/>
    </xf>
    <xf numFmtId="37" fontId="5" fillId="0" borderId="61" xfId="0" applyNumberFormat="1" applyFont="1" applyBorder="1" applyAlignment="1">
      <alignment horizontal="center" vertical="center"/>
    </xf>
    <xf numFmtId="37" fontId="73" fillId="30" borderId="85" xfId="628" applyNumberFormat="1" applyFont="1" applyFill="1" applyBorder="1" applyAlignment="1">
      <alignment horizontal="center" vertical="center"/>
    </xf>
    <xf numFmtId="37" fontId="5" fillId="0" borderId="75" xfId="0" applyNumberFormat="1" applyFont="1" applyBorder="1" applyAlignment="1">
      <alignment horizontal="center" vertical="center"/>
    </xf>
    <xf numFmtId="37" fontId="73" fillId="30" borderId="59" xfId="628" applyNumberFormat="1" applyFont="1" applyFill="1" applyBorder="1" applyAlignment="1">
      <alignment horizontal="center" vertical="center" wrapText="1"/>
    </xf>
    <xf numFmtId="37" fontId="73" fillId="30" borderId="61" xfId="628" applyNumberFormat="1" applyFont="1" applyFill="1" applyBorder="1" applyAlignment="1">
      <alignment horizontal="center" vertical="center" wrapText="1"/>
    </xf>
    <xf numFmtId="37" fontId="73" fillId="30" borderId="78" xfId="628" applyNumberFormat="1" applyFont="1" applyFill="1" applyBorder="1" applyAlignment="1">
      <alignment horizontal="center" vertical="center" wrapText="1"/>
    </xf>
    <xf numFmtId="37" fontId="73" fillId="30" borderId="75" xfId="628" applyNumberFormat="1" applyFont="1" applyFill="1" applyBorder="1" applyAlignment="1">
      <alignment horizontal="center" vertical="center" wrapText="1"/>
    </xf>
    <xf numFmtId="4" fontId="73" fillId="30" borderId="17" xfId="0" applyNumberFormat="1" applyFont="1" applyFill="1" applyBorder="1" applyAlignment="1">
      <alignment horizontal="center" vertical="center" wrapText="1"/>
    </xf>
    <xf numFmtId="4" fontId="73" fillId="30" borderId="18" xfId="0" applyNumberFormat="1" applyFont="1" applyFill="1" applyBorder="1" applyAlignment="1">
      <alignment horizontal="center" vertical="center" wrapText="1"/>
    </xf>
    <xf numFmtId="4" fontId="73" fillId="30" borderId="19" xfId="0" applyNumberFormat="1" applyFont="1" applyFill="1" applyBorder="1" applyAlignment="1">
      <alignment horizontal="center" vertical="center" wrapText="1"/>
    </xf>
    <xf numFmtId="43" fontId="73" fillId="30" borderId="17" xfId="628" applyNumberFormat="1"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43" fontId="73" fillId="30" borderId="18" xfId="628" applyNumberFormat="1" applyFont="1" applyFill="1" applyBorder="1" applyAlignment="1">
      <alignment horizontal="center" vertical="center" wrapText="1"/>
    </xf>
    <xf numFmtId="43" fontId="73" fillId="30" borderId="19" xfId="628" applyNumberFormat="1" applyFont="1" applyFill="1" applyBorder="1" applyAlignment="1">
      <alignment horizontal="center" vertical="center" wrapText="1"/>
    </xf>
    <xf numFmtId="0" fontId="73" fillId="30" borderId="18" xfId="0" applyFont="1" applyFill="1" applyBorder="1" applyAlignment="1">
      <alignment horizontal="center" vertical="center" wrapText="1"/>
    </xf>
    <xf numFmtId="0" fontId="73" fillId="30" borderId="19" xfId="0" applyFont="1" applyFill="1" applyBorder="1" applyAlignment="1">
      <alignment horizontal="center" vertical="center" wrapText="1"/>
    </xf>
    <xf numFmtId="37" fontId="73" fillId="30" borderId="17" xfId="628" applyNumberFormat="1" applyFont="1" applyFill="1" applyBorder="1" applyAlignment="1">
      <alignment horizontal="center" vertical="center"/>
    </xf>
    <xf numFmtId="37" fontId="5" fillId="0" borderId="19" xfId="0" applyNumberFormat="1" applyFont="1" applyBorder="1" applyAlignment="1">
      <alignment horizontal="center" vertical="center"/>
    </xf>
    <xf numFmtId="37" fontId="73" fillId="30" borderId="22" xfId="628" applyNumberFormat="1" applyFont="1" applyFill="1" applyBorder="1" applyAlignment="1">
      <alignment horizontal="center" vertical="center"/>
    </xf>
    <xf numFmtId="37" fontId="5" fillId="0" borderId="24" xfId="0" applyNumberFormat="1" applyFont="1" applyBorder="1" applyAlignment="1">
      <alignment horizontal="center" vertical="center"/>
    </xf>
    <xf numFmtId="37" fontId="73" fillId="30" borderId="17" xfId="628" applyNumberFormat="1" applyFont="1" applyFill="1" applyBorder="1" applyAlignment="1">
      <alignment horizontal="center" vertical="center" wrapText="1"/>
    </xf>
    <xf numFmtId="37" fontId="73" fillId="30" borderId="18" xfId="628" applyNumberFormat="1" applyFont="1" applyFill="1" applyBorder="1" applyAlignment="1">
      <alignment horizontal="center" vertical="center" wrapText="1"/>
    </xf>
    <xf numFmtId="37" fontId="73" fillId="30" borderId="19" xfId="628" applyNumberFormat="1" applyFont="1" applyFill="1" applyBorder="1" applyAlignment="1">
      <alignment horizontal="center" vertical="center" wrapText="1"/>
    </xf>
    <xf numFmtId="37" fontId="73" fillId="30" borderId="17" xfId="0" applyNumberFormat="1" applyFont="1" applyFill="1" applyBorder="1" applyAlignment="1">
      <alignment horizontal="center" vertical="center" wrapText="1"/>
    </xf>
    <xf numFmtId="37" fontId="73" fillId="30" borderId="18" xfId="0" applyNumberFormat="1" applyFont="1" applyFill="1" applyBorder="1" applyAlignment="1">
      <alignment horizontal="center" vertical="center" wrapText="1"/>
    </xf>
    <xf numFmtId="37" fontId="73" fillId="30" borderId="19" xfId="0" applyNumberFormat="1" applyFont="1" applyFill="1" applyBorder="1" applyAlignment="1">
      <alignment horizontal="center" vertical="center" wrapText="1"/>
    </xf>
    <xf numFmtId="37" fontId="5" fillId="0" borderId="18" xfId="0" applyNumberFormat="1" applyFont="1" applyBorder="1" applyAlignment="1">
      <alignment horizontal="center" vertical="center" wrapText="1"/>
    </xf>
    <xf numFmtId="37" fontId="5" fillId="0" borderId="19" xfId="0" applyNumberFormat="1" applyFont="1" applyBorder="1" applyAlignment="1">
      <alignment horizontal="center" vertical="center" wrapText="1"/>
    </xf>
    <xf numFmtId="0" fontId="73" fillId="30" borderId="59" xfId="0" applyFont="1" applyFill="1" applyBorder="1" applyAlignment="1">
      <alignment horizontal="center" vertical="center"/>
    </xf>
    <xf numFmtId="0" fontId="5" fillId="0" borderId="61" xfId="0" applyFont="1" applyBorder="1" applyAlignment="1">
      <alignment horizontal="center" vertical="center"/>
    </xf>
    <xf numFmtId="0" fontId="73" fillId="30" borderId="65" xfId="0" applyFont="1" applyFill="1" applyBorder="1" applyAlignment="1">
      <alignment horizontal="center"/>
    </xf>
    <xf numFmtId="0" fontId="73" fillId="30" borderId="66" xfId="0" applyFont="1" applyFill="1" applyBorder="1" applyAlignment="1">
      <alignment horizontal="center"/>
    </xf>
    <xf numFmtId="0" fontId="73" fillId="30" borderId="67" xfId="0" applyFont="1" applyFill="1" applyBorder="1" applyAlignment="1">
      <alignment horizontal="center"/>
    </xf>
    <xf numFmtId="169" fontId="73" fillId="30" borderId="65" xfId="0" applyNumberFormat="1" applyFont="1" applyFill="1" applyBorder="1" applyAlignment="1">
      <alignment horizontal="center"/>
    </xf>
    <xf numFmtId="169" fontId="73" fillId="30" borderId="66" xfId="0" applyNumberFormat="1" applyFont="1" applyFill="1" applyBorder="1" applyAlignment="1">
      <alignment horizontal="center"/>
    </xf>
    <xf numFmtId="169" fontId="73" fillId="30" borderId="67" xfId="0" applyNumberFormat="1" applyFont="1" applyFill="1" applyBorder="1" applyAlignment="1">
      <alignment horizontal="center"/>
    </xf>
    <xf numFmtId="173" fontId="73" fillId="30" borderId="59" xfId="628" applyNumberFormat="1" applyFont="1" applyFill="1" applyBorder="1" applyAlignment="1">
      <alignment horizontal="center" vertical="center" wrapText="1"/>
    </xf>
    <xf numFmtId="173" fontId="73" fillId="30" borderId="62" xfId="628" applyNumberFormat="1" applyFont="1" applyFill="1" applyBorder="1" applyAlignment="1">
      <alignment horizontal="center" vertical="center" wrapText="1"/>
    </xf>
    <xf numFmtId="173" fontId="73" fillId="30" borderId="22" xfId="628" applyNumberFormat="1" applyFont="1" applyFill="1" applyBorder="1" applyAlignment="1">
      <alignment horizontal="center"/>
    </xf>
    <xf numFmtId="173" fontId="73" fillId="30" borderId="23" xfId="628" applyNumberFormat="1" applyFont="1" applyFill="1" applyBorder="1" applyAlignment="1">
      <alignment horizontal="center"/>
    </xf>
    <xf numFmtId="173" fontId="73" fillId="30" borderId="17" xfId="628" applyNumberFormat="1" applyFont="1" applyFill="1" applyBorder="1" applyAlignment="1">
      <alignment horizontal="center" vertical="center" wrapText="1"/>
    </xf>
    <xf numFmtId="173" fontId="73" fillId="30" borderId="18" xfId="628" applyNumberFormat="1" applyFont="1" applyFill="1" applyBorder="1" applyAlignment="1">
      <alignment horizontal="center" vertical="center" wrapText="1"/>
    </xf>
    <xf numFmtId="173" fontId="73" fillId="30" borderId="19" xfId="628" applyNumberFormat="1" applyFont="1" applyFill="1" applyBorder="1" applyAlignment="1">
      <alignment horizontal="center" vertical="center" wrapText="1"/>
    </xf>
    <xf numFmtId="0" fontId="73" fillId="30" borderId="22" xfId="0" applyFont="1" applyFill="1" applyBorder="1" applyAlignment="1">
      <alignment horizontal="center"/>
    </xf>
    <xf numFmtId="0" fontId="73" fillId="30" borderId="24" xfId="0" applyFont="1" applyFill="1" applyBorder="1" applyAlignment="1">
      <alignment horizontal="center"/>
    </xf>
    <xf numFmtId="173" fontId="73" fillId="30" borderId="106" xfId="628" applyNumberFormat="1" applyFont="1" applyFill="1" applyBorder="1" applyAlignment="1">
      <alignment horizontal="center" vertical="center" wrapText="1"/>
    </xf>
    <xf numFmtId="173" fontId="73" fillId="30" borderId="85" xfId="628" applyNumberFormat="1" applyFont="1" applyFill="1" applyBorder="1" applyAlignment="1">
      <alignment horizontal="center" vertical="center" wrapText="1"/>
    </xf>
    <xf numFmtId="173" fontId="73" fillId="30" borderId="20" xfId="628" applyNumberFormat="1" applyFont="1" applyFill="1" applyBorder="1" applyAlignment="1">
      <alignment horizontal="center"/>
    </xf>
    <xf numFmtId="173" fontId="73" fillId="30" borderId="21" xfId="628" applyNumberFormat="1" applyFont="1" applyFill="1" applyBorder="1" applyAlignment="1">
      <alignment horizontal="center"/>
    </xf>
    <xf numFmtId="173" fontId="73" fillId="30" borderId="16" xfId="628" applyNumberFormat="1" applyFont="1" applyFill="1" applyBorder="1" applyAlignment="1">
      <alignment horizontal="center"/>
    </xf>
    <xf numFmtId="173" fontId="73" fillId="30" borderId="20" xfId="628" applyNumberFormat="1" applyFont="1" applyFill="1" applyBorder="1" applyAlignment="1">
      <alignment horizontal="center" vertical="center" wrapText="1"/>
    </xf>
    <xf numFmtId="173" fontId="73" fillId="30" borderId="43" xfId="628" applyNumberFormat="1" applyFont="1" applyFill="1" applyBorder="1" applyAlignment="1">
      <alignment horizontal="center" vertical="center" wrapText="1"/>
    </xf>
    <xf numFmtId="173" fontId="73" fillId="30" borderId="47" xfId="628" applyNumberFormat="1" applyFont="1" applyFill="1" applyBorder="1" applyAlignment="1">
      <alignment horizontal="center" vertical="center" wrapText="1"/>
    </xf>
    <xf numFmtId="0" fontId="73" fillId="30" borderId="17" xfId="0" applyFont="1" applyFill="1" applyBorder="1" applyAlignment="1">
      <alignment horizontal="center" vertical="center" wrapText="1"/>
    </xf>
    <xf numFmtId="173" fontId="73" fillId="30" borderId="24" xfId="628" applyNumberFormat="1" applyFont="1" applyFill="1" applyBorder="1" applyAlignment="1">
      <alignment horizontal="center"/>
    </xf>
    <xf numFmtId="0" fontId="73" fillId="30" borderId="17" xfId="0" applyFont="1" applyFill="1" applyBorder="1" applyAlignment="1">
      <alignment horizontal="center"/>
    </xf>
    <xf numFmtId="0" fontId="73" fillId="30" borderId="18" xfId="0" applyFont="1" applyFill="1" applyBorder="1" applyAlignment="1">
      <alignment horizontal="center"/>
    </xf>
    <xf numFmtId="0" fontId="73" fillId="30" borderId="21" xfId="0" applyFont="1" applyFill="1" applyBorder="1" applyAlignment="1">
      <alignment horizontal="center" wrapText="1"/>
    </xf>
    <xf numFmtId="0" fontId="73" fillId="30" borderId="16" xfId="0" applyFont="1" applyFill="1" applyBorder="1" applyAlignment="1">
      <alignment horizontal="center" wrapText="1"/>
    </xf>
    <xf numFmtId="0" fontId="73" fillId="30" borderId="50" xfId="0" applyFont="1" applyFill="1" applyBorder="1" applyAlignment="1">
      <alignment horizontal="center" wrapText="1"/>
    </xf>
    <xf numFmtId="0" fontId="73" fillId="30" borderId="83" xfId="0" applyFont="1" applyFill="1" applyBorder="1" applyAlignment="1">
      <alignment horizontal="center" wrapText="1"/>
    </xf>
    <xf numFmtId="0" fontId="73" fillId="30" borderId="17" xfId="0" applyFont="1" applyFill="1" applyBorder="1" applyAlignment="1">
      <alignment horizontal="center" wrapText="1"/>
    </xf>
    <xf numFmtId="0" fontId="73" fillId="30" borderId="18" xfId="0" applyFont="1" applyFill="1" applyBorder="1" applyAlignment="1">
      <alignment horizontal="center" wrapText="1"/>
    </xf>
    <xf numFmtId="0" fontId="73" fillId="30" borderId="23" xfId="0" applyFont="1" applyFill="1" applyBorder="1" applyAlignment="1">
      <alignment horizontal="center"/>
    </xf>
    <xf numFmtId="0" fontId="73" fillId="30" borderId="20" xfId="0" applyFont="1" applyFill="1" applyBorder="1" applyAlignment="1">
      <alignment horizontal="center" wrapText="1"/>
    </xf>
    <xf numFmtId="0" fontId="73" fillId="30" borderId="43" xfId="0" applyFont="1" applyFill="1" applyBorder="1" applyAlignment="1">
      <alignment horizontal="center" wrapText="1"/>
    </xf>
    <xf numFmtId="0" fontId="73" fillId="30" borderId="47" xfId="0" applyFont="1" applyFill="1" applyBorder="1" applyAlignment="1">
      <alignment horizontal="center" wrapText="1"/>
    </xf>
    <xf numFmtId="0" fontId="127" fillId="39" borderId="20" xfId="633" applyFont="1" applyFill="1" applyBorder="1" applyAlignment="1">
      <alignment horizontal="center" vertical="center"/>
    </xf>
    <xf numFmtId="0" fontId="127" fillId="39" borderId="16" xfId="633" applyFont="1" applyFill="1" applyBorder="1" applyAlignment="1">
      <alignment horizontal="center" vertical="center"/>
    </xf>
    <xf numFmtId="0" fontId="127" fillId="39" borderId="43" xfId="633" applyFont="1" applyFill="1" applyBorder="1" applyAlignment="1">
      <alignment horizontal="center" vertical="center"/>
    </xf>
    <xf numFmtId="0" fontId="127" fillId="39" borderId="36" xfId="633" applyFont="1" applyFill="1" applyBorder="1" applyAlignment="1">
      <alignment horizontal="center" vertical="center"/>
    </xf>
    <xf numFmtId="0" fontId="127" fillId="39" borderId="47" xfId="633" applyFont="1" applyFill="1" applyBorder="1" applyAlignment="1">
      <alignment horizontal="center" vertical="center"/>
    </xf>
    <xf numFmtId="0" fontId="127" fillId="39" borderId="83" xfId="633" applyFont="1" applyFill="1" applyBorder="1" applyAlignment="1">
      <alignment horizontal="center" vertical="center"/>
    </xf>
    <xf numFmtId="0" fontId="127" fillId="39" borderId="20" xfId="633" applyFont="1" applyFill="1" applyBorder="1" applyAlignment="1">
      <alignment horizontal="center" vertical="center" wrapText="1"/>
    </xf>
    <xf numFmtId="0" fontId="127" fillId="39" borderId="21" xfId="633" applyFont="1" applyFill="1" applyBorder="1" applyAlignment="1">
      <alignment horizontal="center" vertical="center" wrapText="1"/>
    </xf>
    <xf numFmtId="0" fontId="86" fillId="39" borderId="21" xfId="0" applyFont="1" applyFill="1" applyBorder="1" applyAlignment="1">
      <alignment horizontal="center"/>
    </xf>
    <xf numFmtId="0" fontId="86" fillId="39" borderId="16" xfId="0" applyFont="1" applyFill="1" applyBorder="1" applyAlignment="1">
      <alignment horizontal="center"/>
    </xf>
    <xf numFmtId="0" fontId="127" fillId="39" borderId="43" xfId="633" applyFont="1" applyFill="1" applyBorder="1" applyAlignment="1">
      <alignment horizontal="center" vertical="center" wrapText="1"/>
    </xf>
    <xf numFmtId="0" fontId="127" fillId="39" borderId="0" xfId="633" applyFont="1" applyFill="1" applyBorder="1" applyAlignment="1">
      <alignment horizontal="center" vertical="center" wrapText="1"/>
    </xf>
    <xf numFmtId="0" fontId="86" fillId="39" borderId="0" xfId="0" applyFont="1" applyFill="1" applyAlignment="1">
      <alignment horizontal="center"/>
    </xf>
    <xf numFmtId="0" fontId="86" fillId="39" borderId="36" xfId="0" applyFont="1" applyFill="1" applyBorder="1" applyAlignment="1">
      <alignment horizontal="center"/>
    </xf>
    <xf numFmtId="0" fontId="127" fillId="39" borderId="47" xfId="633" applyFont="1" applyFill="1" applyBorder="1" applyAlignment="1">
      <alignment horizontal="center" vertical="center" wrapText="1"/>
    </xf>
    <xf numFmtId="0" fontId="127" fillId="39" borderId="50" xfId="633" applyFont="1" applyFill="1" applyBorder="1" applyAlignment="1">
      <alignment horizontal="center" vertical="center" wrapText="1"/>
    </xf>
    <xf numFmtId="0" fontId="86" fillId="39" borderId="50" xfId="0" applyFont="1" applyFill="1" applyBorder="1" applyAlignment="1">
      <alignment horizontal="center"/>
    </xf>
    <xf numFmtId="0" fontId="86" fillId="39" borderId="83" xfId="0" applyFont="1" applyFill="1" applyBorder="1" applyAlignment="1">
      <alignment horizontal="center"/>
    </xf>
    <xf numFmtId="0" fontId="127" fillId="0" borderId="20" xfId="634" applyFont="1" applyFill="1" applyBorder="1" applyAlignment="1">
      <alignment horizontal="center" vertical="center" wrapText="1"/>
    </xf>
    <xf numFmtId="0" fontId="127" fillId="0" borderId="116" xfId="634" applyFont="1" applyFill="1" applyBorder="1" applyAlignment="1">
      <alignment horizontal="center" vertical="center" wrapText="1"/>
    </xf>
    <xf numFmtId="0" fontId="127" fillId="0" borderId="46" xfId="634" applyFont="1" applyFill="1" applyBorder="1" applyAlignment="1">
      <alignment horizontal="center" vertical="center" wrapText="1"/>
    </xf>
    <xf numFmtId="0" fontId="127" fillId="0" borderId="7" xfId="634" applyFont="1" applyFill="1" applyBorder="1" applyAlignment="1">
      <alignment horizontal="center" vertical="center" wrapText="1"/>
    </xf>
    <xf numFmtId="0" fontId="127" fillId="0" borderId="77" xfId="634" applyFont="1" applyFill="1" applyBorder="1" applyAlignment="1">
      <alignment horizontal="center" vertical="center" wrapText="1"/>
    </xf>
    <xf numFmtId="0" fontId="127" fillId="0" borderId="3" xfId="634" applyFont="1" applyFill="1" applyBorder="1" applyAlignment="1">
      <alignment horizontal="center" vertical="center" wrapText="1"/>
    </xf>
    <xf numFmtId="0" fontId="127" fillId="0" borderId="93" xfId="634" applyFont="1" applyFill="1" applyBorder="1" applyAlignment="1">
      <alignment horizontal="center"/>
    </xf>
    <xf numFmtId="0" fontId="127" fillId="0" borderId="91" xfId="634" applyFont="1" applyFill="1" applyBorder="1" applyAlignment="1">
      <alignment horizontal="center"/>
    </xf>
    <xf numFmtId="0" fontId="22" fillId="39" borderId="21" xfId="0" applyFont="1" applyFill="1" applyBorder="1" applyAlignment="1">
      <alignment horizontal="center"/>
    </xf>
    <xf numFmtId="0" fontId="22" fillId="39" borderId="16" xfId="0" applyFont="1" applyFill="1" applyBorder="1" applyAlignment="1">
      <alignment horizontal="center"/>
    </xf>
    <xf numFmtId="0" fontId="22" fillId="39" borderId="0" xfId="0" applyFont="1" applyFill="1" applyAlignment="1">
      <alignment horizontal="center"/>
    </xf>
    <xf numFmtId="0" fontId="22" fillId="39" borderId="36" xfId="0" applyFont="1" applyFill="1" applyBorder="1" applyAlignment="1">
      <alignment horizontal="center"/>
    </xf>
    <xf numFmtId="0" fontId="22" fillId="39" borderId="50" xfId="0" applyFont="1" applyFill="1" applyBorder="1" applyAlignment="1">
      <alignment horizontal="center"/>
    </xf>
    <xf numFmtId="0" fontId="22" fillId="39" borderId="83" xfId="0" applyFont="1" applyFill="1" applyBorder="1" applyAlignment="1">
      <alignment horizontal="center"/>
    </xf>
    <xf numFmtId="0" fontId="145" fillId="0" borderId="77" xfId="634" applyFont="1" applyFill="1" applyBorder="1" applyAlignment="1">
      <alignment horizontal="center" vertical="center" wrapText="1"/>
    </xf>
    <xf numFmtId="0" fontId="145" fillId="0" borderId="3" xfId="634" applyFont="1" applyFill="1" applyBorder="1" applyAlignment="1">
      <alignment horizontal="center" vertical="center" wrapText="1"/>
    </xf>
    <xf numFmtId="0" fontId="145" fillId="0" borderId="93" xfId="634" applyFont="1" applyFill="1" applyBorder="1" applyAlignment="1">
      <alignment horizontal="center"/>
    </xf>
    <xf numFmtId="0" fontId="145" fillId="0" borderId="91" xfId="634" applyFont="1" applyFill="1" applyBorder="1" applyAlignment="1">
      <alignment horizontal="center"/>
    </xf>
    <xf numFmtId="0" fontId="147" fillId="39" borderId="20" xfId="633" applyFont="1" applyFill="1" applyBorder="1" applyAlignment="1">
      <alignment horizontal="center" vertical="center" wrapText="1"/>
    </xf>
    <xf numFmtId="0" fontId="147" fillId="39" borderId="21" xfId="633" applyFont="1" applyFill="1" applyBorder="1" applyAlignment="1">
      <alignment horizontal="center" vertical="center" wrapText="1"/>
    </xf>
    <xf numFmtId="0" fontId="52" fillId="39" borderId="21" xfId="0" applyFont="1" applyFill="1" applyBorder="1" applyAlignment="1">
      <alignment horizontal="center"/>
    </xf>
    <xf numFmtId="0" fontId="52" fillId="39" borderId="16" xfId="0" applyFont="1" applyFill="1" applyBorder="1" applyAlignment="1">
      <alignment horizontal="center"/>
    </xf>
    <xf numFmtId="0" fontId="147" fillId="39" borderId="43" xfId="633" applyFont="1" applyFill="1" applyBorder="1" applyAlignment="1">
      <alignment horizontal="center" vertical="center" wrapText="1"/>
    </xf>
    <xf numFmtId="0" fontId="147" fillId="39" borderId="0" xfId="633" applyFont="1" applyFill="1" applyBorder="1" applyAlignment="1">
      <alignment horizontal="center" vertical="center" wrapText="1"/>
    </xf>
    <xf numFmtId="0" fontId="52" fillId="39" borderId="0" xfId="0" applyFont="1" applyFill="1" applyAlignment="1">
      <alignment horizontal="center"/>
    </xf>
    <xf numFmtId="0" fontId="52" fillId="39" borderId="36" xfId="0" applyFont="1" applyFill="1" applyBorder="1" applyAlignment="1">
      <alignment horizontal="center"/>
    </xf>
    <xf numFmtId="0" fontId="147" fillId="39" borderId="47" xfId="633" applyFont="1" applyFill="1" applyBorder="1" applyAlignment="1">
      <alignment horizontal="center" vertical="center" wrapText="1"/>
    </xf>
    <xf numFmtId="0" fontId="147" fillId="39" borderId="50" xfId="633" applyFont="1" applyFill="1" applyBorder="1" applyAlignment="1">
      <alignment horizontal="center" vertical="center" wrapText="1"/>
    </xf>
    <xf numFmtId="0" fontId="52" fillId="39" borderId="50" xfId="0" applyFont="1" applyFill="1" applyBorder="1" applyAlignment="1">
      <alignment horizontal="center"/>
    </xf>
    <xf numFmtId="0" fontId="52" fillId="39" borderId="83" xfId="0" applyFont="1" applyFill="1" applyBorder="1" applyAlignment="1">
      <alignment horizontal="center"/>
    </xf>
    <xf numFmtId="0" fontId="148" fillId="39" borderId="21" xfId="0" applyFont="1" applyFill="1" applyBorder="1" applyAlignment="1"/>
    <xf numFmtId="0" fontId="22" fillId="39" borderId="21" xfId="0" applyFont="1" applyFill="1" applyBorder="1" applyAlignment="1"/>
    <xf numFmtId="0" fontId="22" fillId="39" borderId="16" xfId="0" applyFont="1" applyFill="1" applyBorder="1" applyAlignment="1"/>
    <xf numFmtId="0" fontId="148" fillId="39" borderId="43" xfId="0" applyFont="1" applyFill="1" applyBorder="1" applyAlignment="1"/>
    <xf numFmtId="0" fontId="148" fillId="39" borderId="0" xfId="0" applyFont="1" applyFill="1" applyBorder="1" applyAlignment="1"/>
    <xf numFmtId="0" fontId="22" fillId="39" borderId="0" xfId="0" applyFont="1" applyFill="1" applyAlignment="1"/>
    <xf numFmtId="0" fontId="22" fillId="39" borderId="36" xfId="0" applyFont="1" applyFill="1" applyBorder="1" applyAlignment="1"/>
    <xf numFmtId="0" fontId="148" fillId="39" borderId="47" xfId="0" applyFont="1" applyFill="1" applyBorder="1" applyAlignment="1"/>
    <xf numFmtId="0" fontId="148" fillId="39" borderId="50" xfId="0" applyFont="1" applyFill="1" applyBorder="1" applyAlignment="1"/>
    <xf numFmtId="0" fontId="22" fillId="39" borderId="50" xfId="0" applyFont="1" applyFill="1" applyBorder="1" applyAlignment="1"/>
    <xf numFmtId="0" fontId="22" fillId="39" borderId="83" xfId="0" applyFont="1" applyFill="1" applyBorder="1" applyAlignment="1"/>
    <xf numFmtId="0" fontId="127" fillId="0" borderId="93" xfId="635" applyFont="1" applyFill="1" applyBorder="1" applyAlignment="1">
      <alignment horizontal="center"/>
    </xf>
    <xf numFmtId="0" fontId="127" fillId="0" borderId="91" xfId="635" applyFont="1" applyFill="1" applyBorder="1" applyAlignment="1">
      <alignment horizontal="center"/>
    </xf>
    <xf numFmtId="0" fontId="130" fillId="0" borderId="65" xfId="636" applyFont="1" applyFill="1" applyBorder="1" applyAlignment="1">
      <alignment wrapText="1"/>
    </xf>
    <xf numFmtId="0" fontId="130" fillId="0" borderId="66" xfId="636" applyFont="1" applyFill="1" applyBorder="1" applyAlignment="1">
      <alignment wrapText="1"/>
    </xf>
    <xf numFmtId="0" fontId="0" fillId="39" borderId="21" xfId="0" applyFill="1" applyBorder="1" applyAlignment="1">
      <alignment horizontal="center"/>
    </xf>
    <xf numFmtId="0" fontId="0" fillId="39" borderId="16" xfId="0" applyFill="1" applyBorder="1" applyAlignment="1">
      <alignment horizontal="center"/>
    </xf>
    <xf numFmtId="0" fontId="0" fillId="39" borderId="0" xfId="0" applyFill="1" applyAlignment="1">
      <alignment horizontal="center"/>
    </xf>
    <xf numFmtId="0" fontId="0" fillId="39" borderId="36" xfId="0" applyFill="1" applyBorder="1" applyAlignment="1">
      <alignment horizontal="center"/>
    </xf>
    <xf numFmtId="0" fontId="0" fillId="39" borderId="50" xfId="0" applyFill="1" applyBorder="1" applyAlignment="1">
      <alignment horizontal="center"/>
    </xf>
    <xf numFmtId="0" fontId="0" fillId="39" borderId="83" xfId="0" applyFill="1" applyBorder="1" applyAlignment="1">
      <alignment horizontal="center"/>
    </xf>
    <xf numFmtId="0" fontId="130" fillId="0" borderId="20" xfId="636" applyFont="1" applyFill="1" applyBorder="1" applyAlignment="1">
      <alignment horizontal="center"/>
    </xf>
    <xf numFmtId="0" fontId="130" fillId="0" borderId="47" xfId="636" applyFont="1" applyFill="1" applyBorder="1" applyAlignment="1">
      <alignment horizontal="center"/>
    </xf>
    <xf numFmtId="0" fontId="127" fillId="0" borderId="135" xfId="636" applyFont="1" applyFill="1" applyBorder="1" applyAlignment="1">
      <alignment horizontal="center"/>
    </xf>
    <xf numFmtId="0" fontId="127" fillId="0" borderId="116" xfId="636" applyFont="1" applyFill="1" applyBorder="1" applyAlignment="1">
      <alignment horizontal="center"/>
    </xf>
    <xf numFmtId="0" fontId="127" fillId="0" borderId="136" xfId="636" applyFont="1" applyFill="1" applyBorder="1" applyAlignment="1">
      <alignment horizontal="center"/>
    </xf>
    <xf numFmtId="0" fontId="127" fillId="0" borderId="71" xfId="636" applyFont="1" applyFill="1" applyBorder="1" applyAlignment="1">
      <alignment horizontal="center"/>
    </xf>
    <xf numFmtId="0" fontId="127" fillId="0" borderId="90" xfId="636" applyFont="1" applyBorder="1" applyAlignment="1"/>
    <xf numFmtId="0" fontId="22" fillId="0" borderId="114" xfId="0" applyFont="1" applyBorder="1" applyAlignment="1"/>
    <xf numFmtId="0" fontId="130" fillId="0" borderId="138" xfId="636" applyFont="1" applyBorder="1" applyAlignment="1"/>
    <xf numFmtId="0" fontId="22" fillId="0" borderId="139" xfId="0" applyFont="1" applyBorder="1" applyAlignment="1"/>
    <xf numFmtId="0" fontId="127" fillId="0" borderId="130" xfId="636" applyFont="1" applyFill="1" applyBorder="1" applyAlignment="1"/>
    <xf numFmtId="0" fontId="22" fillId="0" borderId="129" xfId="0" applyFont="1" applyBorder="1" applyAlignment="1"/>
    <xf numFmtId="0" fontId="130" fillId="0" borderId="10" xfId="636" applyFont="1" applyFill="1" applyBorder="1" applyAlignment="1">
      <alignment wrapText="1"/>
    </xf>
    <xf numFmtId="0" fontId="130" fillId="0" borderId="13" xfId="636" applyFont="1" applyFill="1" applyBorder="1" applyAlignment="1">
      <alignment wrapText="1"/>
    </xf>
    <xf numFmtId="49" fontId="73" fillId="36" borderId="57" xfId="53" applyNumberFormat="1" applyFont="1" applyFill="1" applyBorder="1" applyAlignment="1">
      <alignment horizontal="center" vertical="center"/>
    </xf>
    <xf numFmtId="49" fontId="73" fillId="36" borderId="12" xfId="53" applyNumberFormat="1" applyFont="1" applyFill="1" applyBorder="1" applyAlignment="1">
      <alignment horizontal="center" vertical="center"/>
    </xf>
    <xf numFmtId="49" fontId="73" fillId="36" borderId="3" xfId="53" applyNumberFormat="1" applyFont="1" applyFill="1" applyBorder="1" applyAlignment="1">
      <alignment horizontal="center" vertical="center"/>
    </xf>
    <xf numFmtId="0" fontId="5" fillId="35" borderId="56" xfId="0" applyFont="1" applyFill="1" applyBorder="1" applyAlignment="1">
      <alignment horizontal="center"/>
    </xf>
    <xf numFmtId="0" fontId="73" fillId="35" borderId="42" xfId="0" applyFont="1" applyFill="1" applyBorder="1" applyAlignment="1">
      <alignment horizontal="center" wrapText="1"/>
    </xf>
    <xf numFmtId="0" fontId="73" fillId="35" borderId="40" xfId="0" applyFont="1" applyFill="1" applyBorder="1" applyAlignment="1">
      <alignment horizontal="center" wrapText="1"/>
    </xf>
    <xf numFmtId="0" fontId="73" fillId="35" borderId="58" xfId="0" applyFont="1" applyFill="1" applyBorder="1" applyAlignment="1">
      <alignment horizontal="center" wrapText="1"/>
    </xf>
    <xf numFmtId="0" fontId="73" fillId="35" borderId="10" xfId="0" applyFont="1" applyFill="1" applyBorder="1" applyAlignment="1">
      <alignment horizontal="center" wrapText="1"/>
    </xf>
    <xf numFmtId="0" fontId="73" fillId="35" borderId="13" xfId="0" applyFont="1" applyFill="1" applyBorder="1" applyAlignment="1">
      <alignment horizontal="center" wrapText="1"/>
    </xf>
    <xf numFmtId="0" fontId="73" fillId="35" borderId="7" xfId="0" applyFont="1" applyFill="1" applyBorder="1" applyAlignment="1">
      <alignment horizontal="center" wrapText="1"/>
    </xf>
    <xf numFmtId="2" fontId="0" fillId="0" borderId="0" xfId="0" applyNumberFormat="1" applyFont="1" applyFill="1" applyBorder="1" applyAlignment="1" applyProtection="1">
      <alignment horizontal="left"/>
      <protection locked="0"/>
    </xf>
    <xf numFmtId="0" fontId="157" fillId="36" borderId="17" xfId="52" applyFont="1" applyFill="1" applyBorder="1" applyAlignment="1">
      <alignment horizontal="center"/>
    </xf>
    <xf numFmtId="0" fontId="157" fillId="36" borderId="19" xfId="52" applyFont="1" applyFill="1" applyBorder="1" applyAlignment="1">
      <alignment horizontal="center"/>
    </xf>
    <xf numFmtId="0" fontId="0" fillId="0" borderId="0" xfId="0" applyFont="1" applyAlignment="1">
      <alignment horizontal="left" wrapText="1"/>
    </xf>
    <xf numFmtId="0" fontId="157" fillId="36" borderId="20" xfId="52" applyFont="1" applyFill="1" applyBorder="1" applyAlignment="1">
      <alignment horizontal="center"/>
    </xf>
    <xf numFmtId="0" fontId="157" fillId="36" borderId="21" xfId="52" applyFont="1" applyFill="1" applyBorder="1" applyAlignment="1">
      <alignment horizontal="center"/>
    </xf>
    <xf numFmtId="0" fontId="157" fillId="36" borderId="16" xfId="52" applyFont="1" applyFill="1" applyBorder="1" applyAlignment="1">
      <alignment horizontal="center"/>
    </xf>
    <xf numFmtId="0" fontId="157" fillId="36" borderId="22" xfId="52" applyFont="1" applyFill="1" applyBorder="1" applyAlignment="1">
      <alignment horizontal="center"/>
    </xf>
    <xf numFmtId="0" fontId="157" fillId="36" borderId="23" xfId="52" applyFont="1" applyFill="1" applyBorder="1" applyAlignment="1">
      <alignment horizontal="center"/>
    </xf>
    <xf numFmtId="0" fontId="157" fillId="36" borderId="24" xfId="52" applyFont="1" applyFill="1" applyBorder="1" applyAlignment="1">
      <alignment horizontal="center"/>
    </xf>
    <xf numFmtId="170" fontId="157" fillId="36" borderId="22" xfId="52" applyNumberFormat="1" applyFont="1" applyFill="1" applyBorder="1" applyAlignment="1">
      <alignment horizontal="center"/>
    </xf>
    <xf numFmtId="170" fontId="157" fillId="36" borderId="23" xfId="52" applyNumberFormat="1" applyFont="1" applyFill="1" applyBorder="1" applyAlignment="1">
      <alignment horizontal="center"/>
    </xf>
    <xf numFmtId="0" fontId="0" fillId="0" borderId="0" xfId="0" applyFont="1" applyAlignment="1">
      <alignment horizontal="left" vertical="center" wrapText="1"/>
    </xf>
    <xf numFmtId="0" fontId="0" fillId="0" borderId="0" xfId="0" applyFont="1" applyAlignment="1">
      <alignment horizontal="left"/>
    </xf>
    <xf numFmtId="170" fontId="157" fillId="36" borderId="24" xfId="52" applyNumberFormat="1" applyFont="1" applyFill="1" applyBorder="1" applyAlignment="1">
      <alignment horizontal="center"/>
    </xf>
    <xf numFmtId="49" fontId="61" fillId="0" borderId="145" xfId="640" applyNumberFormat="1" applyFont="1" applyFill="1" applyBorder="1" applyAlignment="1">
      <alignment horizontal="center" vertical="center" wrapText="1"/>
    </xf>
    <xf numFmtId="49" fontId="61" fillId="0" borderId="150" xfId="640" applyNumberFormat="1" applyFont="1" applyFill="1" applyBorder="1" applyAlignment="1">
      <alignment horizontal="center" vertical="center" wrapText="1"/>
    </xf>
    <xf numFmtId="49" fontId="169" fillId="0" borderId="17" xfId="640" applyNumberFormat="1" applyFont="1" applyFill="1" applyBorder="1" applyAlignment="1">
      <alignment horizontal="center" vertical="center" wrapText="1"/>
    </xf>
    <xf numFmtId="0" fontId="0" fillId="0" borderId="19" xfId="0" applyFill="1" applyBorder="1" applyAlignment="1">
      <alignment horizontal="center" vertical="center" wrapText="1"/>
    </xf>
    <xf numFmtId="0" fontId="52" fillId="6" borderId="21" xfId="0" applyFont="1" applyFill="1" applyBorder="1" applyAlignment="1">
      <alignment horizontal="center"/>
    </xf>
    <xf numFmtId="0" fontId="52" fillId="6" borderId="0" xfId="0" applyFont="1" applyFill="1" applyBorder="1" applyAlignment="1">
      <alignment horizontal="center"/>
    </xf>
    <xf numFmtId="49" fontId="170" fillId="0" borderId="21" xfId="640" applyNumberFormat="1" applyFont="1" applyFill="1" applyBorder="1" applyAlignment="1">
      <alignment horizontal="center" vertical="center" wrapText="1"/>
    </xf>
    <xf numFmtId="0" fontId="22" fillId="0" borderId="50" xfId="0" applyFont="1" applyFill="1" applyBorder="1" applyAlignment="1">
      <alignment horizontal="center" vertical="center" wrapText="1"/>
    </xf>
    <xf numFmtId="49" fontId="170" fillId="0" borderId="143" xfId="640" applyNumberFormat="1" applyFont="1" applyFill="1" applyBorder="1" applyAlignment="1">
      <alignment horizontal="center" vertical="center" wrapText="1"/>
    </xf>
    <xf numFmtId="0" fontId="22" fillId="0" borderId="148" xfId="0" applyFont="1" applyFill="1" applyBorder="1" applyAlignment="1">
      <alignment horizontal="center" vertical="center" wrapText="1"/>
    </xf>
    <xf numFmtId="165" fontId="61" fillId="0" borderId="142" xfId="637" applyFont="1" applyFill="1" applyBorder="1" applyAlignment="1">
      <alignment horizontal="center" vertical="center" wrapText="1"/>
    </xf>
    <xf numFmtId="165" fontId="61" fillId="0" borderId="147" xfId="637" applyFont="1" applyFill="1" applyBorder="1" applyAlignment="1">
      <alignment horizontal="center" vertical="center" wrapText="1"/>
    </xf>
    <xf numFmtId="49" fontId="61" fillId="0" borderId="142" xfId="640" applyNumberFormat="1" applyFont="1" applyFill="1" applyBorder="1" applyAlignment="1">
      <alignment horizontal="center" vertical="center" wrapText="1"/>
    </xf>
    <xf numFmtId="49" fontId="61" fillId="0" borderId="147" xfId="640" applyNumberFormat="1" applyFont="1" applyFill="1" applyBorder="1" applyAlignment="1">
      <alignment horizontal="center" vertical="center" wrapText="1"/>
    </xf>
    <xf numFmtId="49" fontId="61" fillId="0" borderId="143" xfId="640" applyNumberFormat="1" applyFont="1" applyFill="1" applyBorder="1" applyAlignment="1">
      <alignment horizontal="center" vertical="center" wrapText="1"/>
    </xf>
    <xf numFmtId="49" fontId="170" fillId="0" borderId="117" xfId="640" applyNumberFormat="1" applyFont="1" applyFill="1" applyBorder="1" applyAlignment="1">
      <alignment horizontal="center" vertical="center" wrapText="1"/>
    </xf>
    <xf numFmtId="0" fontId="21" fillId="0" borderId="70" xfId="0" applyFont="1" applyFill="1" applyBorder="1" applyAlignment="1">
      <alignment horizontal="center" vertical="center" wrapText="1"/>
    </xf>
    <xf numFmtId="49" fontId="170" fillId="0" borderId="50" xfId="640" applyNumberFormat="1" applyFont="1" applyFill="1" applyBorder="1" applyAlignment="1">
      <alignment horizontal="center" vertical="center" wrapText="1"/>
    </xf>
    <xf numFmtId="49" fontId="170" fillId="0" borderId="144" xfId="640" applyNumberFormat="1" applyFont="1" applyFill="1" applyBorder="1" applyAlignment="1">
      <alignment horizontal="center" vertical="center" wrapText="1"/>
    </xf>
    <xf numFmtId="49" fontId="170" fillId="0" borderId="149" xfId="640" applyNumberFormat="1" applyFont="1" applyFill="1" applyBorder="1" applyAlignment="1">
      <alignment horizontal="center" vertical="center" wrapText="1"/>
    </xf>
    <xf numFmtId="49" fontId="170" fillId="0" borderId="148" xfId="640" applyNumberFormat="1" applyFont="1" applyFill="1" applyBorder="1" applyAlignment="1">
      <alignment horizontal="center" vertical="center" wrapText="1"/>
    </xf>
    <xf numFmtId="49" fontId="170" fillId="0" borderId="77" xfId="640" applyNumberFormat="1" applyFont="1" applyFill="1" applyBorder="1" applyAlignment="1">
      <alignment horizontal="center" vertical="center" wrapText="1"/>
    </xf>
    <xf numFmtId="49" fontId="170" fillId="0" borderId="74" xfId="640" applyNumberFormat="1" applyFont="1" applyFill="1" applyBorder="1" applyAlignment="1">
      <alignment horizontal="center" vertical="center" wrapText="1"/>
    </xf>
    <xf numFmtId="49" fontId="169" fillId="0" borderId="143" xfId="640" applyNumberFormat="1" applyFont="1" applyFill="1" applyBorder="1" applyAlignment="1">
      <alignment horizontal="center" vertical="center" wrapText="1"/>
    </xf>
    <xf numFmtId="0" fontId="0" fillId="0" borderId="148" xfId="0" applyFill="1" applyBorder="1" applyAlignment="1">
      <alignment horizontal="center" vertical="center" wrapText="1"/>
    </xf>
    <xf numFmtId="0" fontId="22" fillId="0" borderId="74" xfId="0" applyFont="1" applyFill="1" applyBorder="1" applyAlignment="1">
      <alignment horizontal="center" vertical="center" wrapText="1"/>
    </xf>
    <xf numFmtId="49" fontId="170" fillId="0" borderId="76" xfId="640" applyNumberFormat="1" applyFont="1" applyFill="1" applyBorder="1" applyAlignment="1">
      <alignment horizontal="center" vertical="center" wrapText="1"/>
    </xf>
    <xf numFmtId="0" fontId="22" fillId="0" borderId="23" xfId="0" applyFont="1" applyFill="1" applyBorder="1" applyAlignment="1">
      <alignment horizontal="center" vertical="center" wrapText="1"/>
    </xf>
    <xf numFmtId="0" fontId="22" fillId="0" borderId="89" xfId="0" applyFont="1" applyFill="1" applyBorder="1" applyAlignment="1">
      <alignment horizontal="center" vertical="center" wrapText="1"/>
    </xf>
    <xf numFmtId="0" fontId="22" fillId="0" borderId="70" xfId="0" applyFont="1" applyFill="1" applyBorder="1" applyAlignment="1">
      <alignment horizontal="center" vertical="center" wrapText="1"/>
    </xf>
    <xf numFmtId="49" fontId="169" fillId="0" borderId="141" xfId="640" applyNumberFormat="1" applyFont="1" applyFill="1" applyBorder="1" applyAlignment="1">
      <alignment horizontal="center" vertical="center" wrapText="1"/>
    </xf>
    <xf numFmtId="0" fontId="0" fillId="0" borderId="146" xfId="0" applyFill="1" applyBorder="1" applyAlignment="1">
      <alignment horizontal="center" vertical="center" wrapText="1"/>
    </xf>
    <xf numFmtId="49" fontId="169" fillId="0" borderId="142" xfId="640" applyNumberFormat="1" applyFont="1" applyFill="1" applyBorder="1" applyAlignment="1">
      <alignment horizontal="center" vertical="center" wrapText="1"/>
    </xf>
    <xf numFmtId="49" fontId="169" fillId="0" borderId="147" xfId="640" applyNumberFormat="1" applyFont="1" applyFill="1" applyBorder="1" applyAlignment="1">
      <alignment horizontal="center" vertical="center" wrapText="1"/>
    </xf>
    <xf numFmtId="49" fontId="73" fillId="35" borderId="17" xfId="50" applyNumberFormat="1" applyFont="1" applyFill="1" applyBorder="1" applyAlignment="1">
      <alignment horizontal="center" wrapText="1"/>
    </xf>
    <xf numFmtId="49" fontId="73" fillId="35" borderId="18" xfId="50" applyNumberFormat="1" applyFont="1" applyFill="1" applyBorder="1" applyAlignment="1">
      <alignment horizontal="center" wrapText="1"/>
    </xf>
    <xf numFmtId="49" fontId="73" fillId="35" borderId="19" xfId="50" applyNumberFormat="1" applyFont="1" applyFill="1" applyBorder="1" applyAlignment="1">
      <alignment horizontal="center" wrapText="1"/>
    </xf>
    <xf numFmtId="49" fontId="5" fillId="35" borderId="100" xfId="0" applyNumberFormat="1" applyFont="1" applyFill="1" applyBorder="1" applyAlignment="1">
      <alignment horizontal="center" vertical="center" wrapText="1"/>
    </xf>
    <xf numFmtId="49" fontId="5" fillId="35" borderId="40" xfId="0" applyNumberFormat="1" applyFont="1" applyFill="1" applyBorder="1" applyAlignment="1">
      <alignment horizontal="center" vertical="center" wrapText="1"/>
    </xf>
    <xf numFmtId="49" fontId="5" fillId="35" borderId="101" xfId="0" applyNumberFormat="1" applyFont="1" applyFill="1" applyBorder="1" applyAlignment="1">
      <alignment horizontal="center" vertical="center" wrapText="1"/>
    </xf>
    <xf numFmtId="0" fontId="0" fillId="35" borderId="46" xfId="0" applyFill="1" applyBorder="1" applyAlignment="1">
      <alignment vertical="center"/>
    </xf>
    <xf numFmtId="0" fontId="0" fillId="35" borderId="13" xfId="0" applyFill="1" applyBorder="1" applyAlignment="1">
      <alignment vertical="center"/>
    </xf>
    <xf numFmtId="0" fontId="0" fillId="35" borderId="107" xfId="0" applyFill="1" applyBorder="1" applyAlignment="1">
      <alignment vertical="center"/>
    </xf>
    <xf numFmtId="49" fontId="5" fillId="35" borderId="17" xfId="50" applyNumberFormat="1" applyFont="1" applyFill="1" applyBorder="1" applyAlignment="1">
      <alignment horizontal="center" vertical="center"/>
    </xf>
    <xf numFmtId="0" fontId="0" fillId="35" borderId="18" xfId="0" applyFill="1" applyBorder="1" applyAlignment="1">
      <alignment vertical="center"/>
    </xf>
    <xf numFmtId="0" fontId="0" fillId="35" borderId="97" xfId="0" applyFill="1" applyBorder="1" applyAlignment="1">
      <alignment vertical="center"/>
    </xf>
    <xf numFmtId="0" fontId="186" fillId="0" borderId="117" xfId="642" applyFont="1" applyFill="1" applyBorder="1" applyAlignment="1">
      <alignment horizontal="center"/>
    </xf>
    <xf numFmtId="0" fontId="186" fillId="0" borderId="21" xfId="642" applyFont="1" applyFill="1" applyBorder="1" applyAlignment="1">
      <alignment horizontal="center"/>
    </xf>
    <xf numFmtId="0" fontId="186" fillId="0" borderId="116" xfId="642" applyFont="1" applyFill="1" applyBorder="1" applyAlignment="1">
      <alignment horizontal="center"/>
    </xf>
    <xf numFmtId="0" fontId="186" fillId="0" borderId="77" xfId="642" applyFont="1" applyFill="1" applyBorder="1" applyAlignment="1">
      <alignment horizontal="center" vertical="center" wrapText="1"/>
    </xf>
    <xf numFmtId="0" fontId="186" fillId="0" borderId="12" xfId="642" applyFont="1" applyFill="1" applyBorder="1" applyAlignment="1">
      <alignment horizontal="center" vertical="center" wrapText="1"/>
    </xf>
    <xf numFmtId="0" fontId="186" fillId="0" borderId="3" xfId="642" applyFont="1" applyFill="1" applyBorder="1" applyAlignment="1">
      <alignment horizontal="center" vertical="center" wrapText="1"/>
    </xf>
    <xf numFmtId="0" fontId="186" fillId="0" borderId="78" xfId="642" applyFont="1" applyFill="1" applyBorder="1" applyAlignment="1">
      <alignment horizontal="center" vertical="center" wrapText="1"/>
    </xf>
    <xf numFmtId="0" fontId="186" fillId="0" borderId="85" xfId="642" applyFont="1" applyFill="1" applyBorder="1" applyAlignment="1">
      <alignment horizontal="center" vertical="center" wrapText="1"/>
    </xf>
    <xf numFmtId="0" fontId="186" fillId="0" borderId="65" xfId="642" applyFont="1" applyFill="1" applyBorder="1" applyAlignment="1">
      <alignment horizontal="center" vertical="center" wrapText="1"/>
    </xf>
    <xf numFmtId="0" fontId="186" fillId="0" borderId="67" xfId="642" applyFont="1" applyFill="1" applyBorder="1" applyAlignment="1">
      <alignment horizontal="center" vertical="center" wrapText="1"/>
    </xf>
    <xf numFmtId="0" fontId="186" fillId="0" borderId="58" xfId="642" applyFont="1" applyFill="1" applyBorder="1" applyAlignment="1">
      <alignment horizontal="center" vertical="center" wrapText="1"/>
    </xf>
    <xf numFmtId="0" fontId="186" fillId="0" borderId="7" xfId="642" applyFont="1" applyFill="1" applyBorder="1" applyAlignment="1">
      <alignment horizontal="center" vertical="center" wrapText="1"/>
    </xf>
    <xf numFmtId="0" fontId="85" fillId="0" borderId="21" xfId="647" applyFont="1" applyFill="1" applyBorder="1" applyAlignment="1">
      <alignment horizontal="center" vertical="center"/>
    </xf>
    <xf numFmtId="0" fontId="86" fillId="0" borderId="21" xfId="647" applyFont="1" applyBorder="1" applyAlignment="1">
      <alignment horizontal="center" vertical="center"/>
    </xf>
    <xf numFmtId="0" fontId="86" fillId="0" borderId="16" xfId="647" applyFont="1" applyBorder="1" applyAlignment="1">
      <alignment horizontal="center" vertical="center"/>
    </xf>
    <xf numFmtId="0" fontId="85" fillId="0" borderId="59" xfId="647" applyFont="1" applyFill="1" applyBorder="1" applyAlignment="1">
      <alignment horizontal="center" vertical="center" wrapText="1"/>
    </xf>
    <xf numFmtId="0" fontId="86" fillId="0" borderId="62" xfId="647" applyFont="1" applyBorder="1" applyAlignment="1">
      <alignment horizontal="center" vertical="center" wrapText="1"/>
    </xf>
    <xf numFmtId="0" fontId="86" fillId="0" borderId="61" xfId="647" applyFont="1" applyBorder="1" applyAlignment="1">
      <alignment horizontal="center" vertical="center" wrapText="1"/>
    </xf>
    <xf numFmtId="0" fontId="85" fillId="0" borderId="77" xfId="647" applyFont="1" applyFill="1" applyBorder="1" applyAlignment="1">
      <alignment horizontal="center" vertical="center" wrapText="1"/>
    </xf>
    <xf numFmtId="0" fontId="86" fillId="0" borderId="12" xfId="647" applyFont="1" applyBorder="1" applyAlignment="1">
      <alignment horizontal="center" vertical="center" wrapText="1"/>
    </xf>
    <xf numFmtId="0" fontId="86" fillId="0" borderId="74" xfId="647" applyFont="1" applyBorder="1" applyAlignment="1">
      <alignment horizontal="center" vertical="center" wrapText="1"/>
    </xf>
    <xf numFmtId="0" fontId="85" fillId="0" borderId="78" xfId="647" applyFont="1" applyFill="1" applyBorder="1" applyAlignment="1">
      <alignment horizontal="center" vertical="center" wrapText="1"/>
    </xf>
    <xf numFmtId="0" fontId="85" fillId="0" borderId="85" xfId="647" applyFont="1" applyFill="1" applyBorder="1" applyAlignment="1">
      <alignment horizontal="center" vertical="center" wrapText="1"/>
    </xf>
    <xf numFmtId="0" fontId="85" fillId="0" borderId="75" xfId="647" applyFont="1" applyFill="1" applyBorder="1" applyAlignment="1">
      <alignment horizontal="center" vertical="center" wrapText="1"/>
    </xf>
    <xf numFmtId="0" fontId="85" fillId="0" borderId="23" xfId="647" applyFont="1" applyFill="1" applyBorder="1" applyAlignment="1">
      <alignment horizontal="center" vertical="center" wrapText="1"/>
    </xf>
    <xf numFmtId="0" fontId="85" fillId="0" borderId="89" xfId="647" applyFont="1" applyFill="1" applyBorder="1" applyAlignment="1">
      <alignment horizontal="center" vertical="center" wrapText="1"/>
    </xf>
    <xf numFmtId="0" fontId="85" fillId="0" borderId="76" xfId="647" applyFont="1" applyFill="1" applyBorder="1" applyAlignment="1">
      <alignment horizontal="center" vertical="center" wrapText="1"/>
    </xf>
    <xf numFmtId="0" fontId="223" fillId="0" borderId="0" xfId="648" applyFont="1" applyAlignment="1">
      <alignment wrapText="1"/>
    </xf>
    <xf numFmtId="0" fontId="222" fillId="0" borderId="0" xfId="651" applyFont="1" applyAlignment="1">
      <alignment wrapText="1"/>
    </xf>
    <xf numFmtId="0" fontId="90" fillId="0" borderId="56" xfId="648" applyFont="1" applyFill="1" applyBorder="1" applyAlignment="1">
      <alignment horizontal="center" vertical="center"/>
    </xf>
    <xf numFmtId="0" fontId="21" fillId="0" borderId="65" xfId="648" applyFont="1" applyBorder="1" applyAlignment="1">
      <alignment horizontal="center" vertical="center" wrapText="1"/>
    </xf>
    <xf numFmtId="0" fontId="21" fillId="0" borderId="66" xfId="648" applyFont="1" applyBorder="1" applyAlignment="1">
      <alignment horizontal="center" vertical="center" wrapText="1"/>
    </xf>
    <xf numFmtId="0" fontId="222" fillId="0" borderId="67" xfId="651" applyFont="1" applyBorder="1" applyAlignment="1">
      <alignment vertical="center" wrapText="1"/>
    </xf>
    <xf numFmtId="0" fontId="223" fillId="0" borderId="0" xfId="648" applyFont="1" applyAlignment="1">
      <alignment vertical="center" wrapText="1"/>
    </xf>
    <xf numFmtId="0" fontId="222" fillId="0" borderId="0" xfId="651" applyFont="1" applyAlignment="1">
      <alignment vertical="center" wrapText="1"/>
    </xf>
    <xf numFmtId="37" fontId="73" fillId="30" borderId="62" xfId="652" applyNumberFormat="1" applyFont="1" applyFill="1" applyBorder="1" applyAlignment="1">
      <alignment horizontal="center" vertical="center"/>
    </xf>
    <xf numFmtId="37" fontId="73" fillId="30" borderId="85" xfId="652" applyNumberFormat="1" applyFont="1" applyFill="1" applyBorder="1" applyAlignment="1">
      <alignment horizontal="center" vertical="center"/>
    </xf>
    <xf numFmtId="37" fontId="73" fillId="30" borderId="59" xfId="652" applyNumberFormat="1" applyFont="1" applyFill="1" applyBorder="1" applyAlignment="1">
      <alignment horizontal="center" vertical="center" wrapText="1"/>
    </xf>
    <xf numFmtId="37" fontId="73" fillId="30" borderId="61" xfId="652" applyNumberFormat="1" applyFont="1" applyFill="1" applyBorder="1" applyAlignment="1">
      <alignment horizontal="center" vertical="center" wrapText="1"/>
    </xf>
    <xf numFmtId="37" fontId="73" fillId="30" borderId="78" xfId="652" applyNumberFormat="1" applyFont="1" applyFill="1" applyBorder="1" applyAlignment="1">
      <alignment horizontal="center" vertical="center" wrapText="1"/>
    </xf>
    <xf numFmtId="37" fontId="73" fillId="30" borderId="75" xfId="652" applyNumberFormat="1" applyFont="1" applyFill="1" applyBorder="1" applyAlignment="1">
      <alignment horizontal="center" vertical="center" wrapText="1"/>
    </xf>
    <xf numFmtId="43" fontId="73" fillId="30" borderId="17" xfId="652" applyNumberFormat="1" applyFont="1" applyFill="1" applyBorder="1" applyAlignment="1">
      <alignment horizontal="center" vertical="center" wrapText="1"/>
    </xf>
    <xf numFmtId="43" fontId="73" fillId="30" borderId="18" xfId="652" applyNumberFormat="1" applyFont="1" applyFill="1" applyBorder="1" applyAlignment="1">
      <alignment horizontal="center" vertical="center" wrapText="1"/>
    </xf>
    <xf numFmtId="43" fontId="73" fillId="30" borderId="19" xfId="652" applyNumberFormat="1" applyFont="1" applyFill="1" applyBorder="1" applyAlignment="1">
      <alignment horizontal="center" vertical="center" wrapText="1"/>
    </xf>
    <xf numFmtId="37" fontId="73" fillId="30" borderId="17" xfId="652" applyNumberFormat="1" applyFont="1" applyFill="1" applyBorder="1" applyAlignment="1">
      <alignment horizontal="center" vertical="center"/>
    </xf>
    <xf numFmtId="37" fontId="73" fillId="30" borderId="22" xfId="652" applyNumberFormat="1" applyFont="1" applyFill="1" applyBorder="1" applyAlignment="1">
      <alignment horizontal="center" vertical="center"/>
    </xf>
    <xf numFmtId="37" fontId="73" fillId="30" borderId="17" xfId="652" applyNumberFormat="1" applyFont="1" applyFill="1" applyBorder="1" applyAlignment="1">
      <alignment horizontal="center" vertical="center" wrapText="1"/>
    </xf>
    <xf numFmtId="37" fontId="73" fillId="30" borderId="18" xfId="652" applyNumberFormat="1" applyFont="1" applyFill="1" applyBorder="1" applyAlignment="1">
      <alignment horizontal="center" vertical="center" wrapText="1"/>
    </xf>
    <xf numFmtId="37" fontId="73" fillId="30" borderId="19" xfId="652" applyNumberFormat="1" applyFont="1" applyFill="1" applyBorder="1" applyAlignment="1">
      <alignment horizontal="center" vertical="center" wrapText="1"/>
    </xf>
    <xf numFmtId="0" fontId="204" fillId="0" borderId="0" xfId="0" applyFont="1" applyFill="1" applyBorder="1" applyAlignment="1">
      <alignment horizontal="left" wrapText="1"/>
    </xf>
    <xf numFmtId="0" fontId="156" fillId="0" borderId="0" xfId="0" applyFont="1" applyFill="1" applyBorder="1" applyAlignment="1">
      <alignment horizontal="left" wrapText="1"/>
    </xf>
    <xf numFmtId="0" fontId="207" fillId="0" borderId="0" xfId="0" applyFont="1" applyFill="1" applyAlignment="1">
      <alignment horizontal="left" wrapText="1"/>
    </xf>
    <xf numFmtId="0" fontId="149" fillId="0" borderId="77" xfId="0" applyFont="1" applyFill="1" applyBorder="1" applyAlignment="1">
      <alignment horizontal="center" vertical="top" wrapText="1"/>
    </xf>
    <xf numFmtId="0" fontId="149" fillId="0" borderId="74" xfId="0" applyFont="1" applyFill="1" applyBorder="1" applyAlignment="1">
      <alignment horizontal="center" vertical="top" wrapText="1"/>
    </xf>
    <xf numFmtId="0" fontId="149" fillId="0" borderId="90" xfId="0" applyFont="1" applyFill="1" applyBorder="1" applyAlignment="1">
      <alignment horizontal="center" vertical="top" wrapText="1"/>
    </xf>
    <xf numFmtId="0" fontId="149" fillId="0" borderId="114" xfId="0" applyFont="1" applyFill="1" applyBorder="1" applyAlignment="1">
      <alignment horizontal="center" vertical="top" wrapText="1"/>
    </xf>
    <xf numFmtId="0" fontId="203" fillId="0" borderId="116" xfId="0" applyFont="1" applyFill="1" applyBorder="1" applyAlignment="1">
      <alignment horizontal="center" vertical="top" wrapText="1"/>
    </xf>
    <xf numFmtId="0" fontId="203" fillId="0" borderId="71" xfId="0" applyFont="1" applyFill="1" applyBorder="1" applyAlignment="1">
      <alignment horizontal="center" vertical="top" wrapText="1"/>
    </xf>
    <xf numFmtId="0" fontId="203" fillId="0" borderId="78" xfId="0" applyFont="1" applyFill="1" applyBorder="1" applyAlignment="1">
      <alignment horizontal="center" vertical="top" wrapText="1"/>
    </xf>
    <xf numFmtId="0" fontId="203" fillId="0" borderId="75" xfId="0" applyFont="1" applyFill="1" applyBorder="1" applyAlignment="1">
      <alignment horizontal="center" vertical="top" wrapText="1"/>
    </xf>
    <xf numFmtId="0" fontId="206" fillId="0" borderId="0" xfId="0" applyFont="1" applyFill="1" applyAlignment="1">
      <alignment horizontal="left" wrapText="1"/>
    </xf>
    <xf numFmtId="0" fontId="203" fillId="35" borderId="20" xfId="0" applyFont="1" applyFill="1" applyBorder="1" applyAlignment="1">
      <alignment horizontal="center" vertical="top" wrapText="1"/>
    </xf>
    <xf numFmtId="0" fontId="203" fillId="35" borderId="47" xfId="0" applyFont="1" applyFill="1" applyBorder="1" applyAlignment="1">
      <alignment horizontal="center" vertical="top" wrapText="1"/>
    </xf>
    <xf numFmtId="0" fontId="203" fillId="0" borderId="77" xfId="0" applyFont="1" applyFill="1" applyBorder="1" applyAlignment="1">
      <alignment horizontal="center" vertical="top" wrapText="1"/>
    </xf>
    <xf numFmtId="0" fontId="203" fillId="0" borderId="74" xfId="0" applyFont="1" applyFill="1" applyBorder="1" applyAlignment="1">
      <alignment horizontal="center" vertical="top" wrapText="1"/>
    </xf>
    <xf numFmtId="0" fontId="203" fillId="35" borderId="59" xfId="0" applyFont="1" applyFill="1" applyBorder="1" applyAlignment="1">
      <alignment horizontal="center" vertical="top" wrapText="1"/>
    </xf>
    <xf numFmtId="0" fontId="203" fillId="35" borderId="61" xfId="0" applyFont="1" applyFill="1" applyBorder="1" applyAlignment="1">
      <alignment horizontal="center" vertical="top" wrapText="1"/>
    </xf>
    <xf numFmtId="0" fontId="208" fillId="0" borderId="56" xfId="0" applyFont="1" applyBorder="1" applyAlignment="1">
      <alignment horizontal="center" vertical="center" wrapText="1"/>
    </xf>
    <xf numFmtId="0" fontId="208" fillId="0" borderId="56" xfId="0" applyFont="1" applyBorder="1" applyAlignment="1">
      <alignment horizontal="justify" vertical="center"/>
    </xf>
    <xf numFmtId="0" fontId="210" fillId="6" borderId="56" xfId="0" applyFont="1" applyFill="1" applyBorder="1" applyAlignment="1">
      <alignment horizontal="center" vertical="center" wrapText="1"/>
    </xf>
    <xf numFmtId="0" fontId="208" fillId="7" borderId="56" xfId="0" applyFont="1" applyFill="1" applyBorder="1" applyAlignment="1">
      <alignment horizontal="justify" vertical="center" wrapText="1"/>
    </xf>
    <xf numFmtId="0" fontId="210" fillId="0" borderId="0" xfId="0" applyFont="1" applyAlignment="1">
      <alignment horizontal="left" vertical="center" wrapText="1"/>
    </xf>
    <xf numFmtId="0" fontId="208" fillId="0" borderId="56" xfId="0" applyFont="1" applyBorder="1" applyAlignment="1">
      <alignment vertical="center"/>
    </xf>
    <xf numFmtId="0" fontId="209" fillId="0" borderId="65" xfId="0" applyFont="1" applyBorder="1" applyAlignment="1">
      <alignment horizontal="center" vertical="center" wrapText="1"/>
    </xf>
    <xf numFmtId="0" fontId="209" fillId="0" borderId="66" xfId="0" applyFont="1" applyBorder="1" applyAlignment="1">
      <alignment horizontal="center" vertical="center" wrapText="1"/>
    </xf>
    <xf numFmtId="0" fontId="209" fillId="0" borderId="67" xfId="0" applyFont="1" applyBorder="1" applyAlignment="1">
      <alignment horizontal="center" vertical="center" wrapText="1"/>
    </xf>
    <xf numFmtId="0" fontId="213" fillId="0" borderId="57" xfId="0" applyFont="1" applyBorder="1" applyAlignment="1">
      <alignment horizontal="center" vertical="center" wrapText="1"/>
    </xf>
    <xf numFmtId="0" fontId="213" fillId="0" borderId="12" xfId="0" applyFont="1" applyBorder="1" applyAlignment="1">
      <alignment horizontal="center" vertical="center" wrapText="1"/>
    </xf>
    <xf numFmtId="0" fontId="213" fillId="0" borderId="3" xfId="0" applyFont="1" applyBorder="1" applyAlignment="1">
      <alignment horizontal="center" vertical="center" wrapText="1"/>
    </xf>
    <xf numFmtId="0" fontId="213" fillId="0" borderId="57" xfId="0" applyFont="1" applyFill="1" applyBorder="1" applyAlignment="1">
      <alignment horizontal="center" vertical="center" wrapText="1"/>
    </xf>
    <xf numFmtId="0" fontId="213" fillId="0" borderId="12" xfId="0" applyFont="1" applyFill="1" applyBorder="1" applyAlignment="1">
      <alignment horizontal="center" vertical="center" wrapText="1"/>
    </xf>
    <xf numFmtId="0" fontId="213" fillId="0" borderId="3" xfId="0" applyFont="1" applyFill="1" applyBorder="1" applyAlignment="1">
      <alignment horizontal="center" vertical="center" wrapText="1"/>
    </xf>
    <xf numFmtId="0" fontId="208" fillId="0" borderId="56" xfId="0" applyFont="1" applyBorder="1" applyAlignment="1">
      <alignment horizontal="justify" vertical="center" wrapText="1"/>
    </xf>
    <xf numFmtId="0" fontId="209" fillId="58" borderId="56" xfId="0" applyFont="1" applyFill="1" applyBorder="1" applyAlignment="1">
      <alignment horizontal="center" vertical="center" wrapText="1"/>
    </xf>
    <xf numFmtId="9" fontId="227" fillId="4" borderId="65" xfId="655" applyNumberFormat="1" applyFont="1" applyFill="1" applyBorder="1" applyAlignment="1">
      <alignment horizontal="center" vertical="center" wrapText="1"/>
    </xf>
    <xf numFmtId="9" fontId="227" fillId="4" borderId="66" xfId="655" applyNumberFormat="1" applyFont="1" applyFill="1" applyBorder="1" applyAlignment="1">
      <alignment horizontal="center" vertical="center" wrapText="1"/>
    </xf>
    <xf numFmtId="9" fontId="227" fillId="4" borderId="98" xfId="655" applyNumberFormat="1" applyFont="1" applyFill="1" applyBorder="1" applyAlignment="1">
      <alignment horizontal="center" vertical="center" wrapText="1"/>
    </xf>
    <xf numFmtId="9" fontId="227" fillId="0" borderId="66" xfId="655" applyNumberFormat="1" applyFont="1" applyFill="1" applyBorder="1" applyAlignment="1">
      <alignment horizontal="center" vertical="center" wrapText="1"/>
    </xf>
    <xf numFmtId="9" fontId="227" fillId="0" borderId="0" xfId="655" applyNumberFormat="1" applyFont="1" applyFill="1" applyBorder="1" applyAlignment="1">
      <alignment horizontal="center" vertical="center" wrapText="1"/>
    </xf>
    <xf numFmtId="9" fontId="227" fillId="0" borderId="98" xfId="655" applyNumberFormat="1" applyFont="1" applyFill="1" applyBorder="1" applyAlignment="1">
      <alignment horizontal="center" vertical="center" wrapText="1"/>
    </xf>
    <xf numFmtId="9" fontId="227" fillId="42" borderId="105" xfId="657" applyNumberFormat="1" applyFont="1" applyFill="1" applyBorder="1" applyAlignment="1">
      <alignment horizontal="center" vertical="center" wrapText="1"/>
    </xf>
    <xf numFmtId="9" fontId="227" fillId="42" borderId="66" xfId="657" applyNumberFormat="1" applyFont="1" applyFill="1" applyBorder="1" applyAlignment="1">
      <alignment horizontal="center" vertical="center" wrapText="1"/>
    </xf>
    <xf numFmtId="9" fontId="227" fillId="42" borderId="98" xfId="657" applyNumberFormat="1" applyFont="1" applyFill="1" applyBorder="1" applyAlignment="1">
      <alignment horizontal="center" vertical="center" wrapText="1"/>
    </xf>
    <xf numFmtId="0" fontId="228" fillId="42" borderId="106" xfId="655" applyFont="1" applyFill="1" applyBorder="1" applyAlignment="1">
      <alignment horizontal="center" vertical="center" wrapText="1"/>
    </xf>
    <xf numFmtId="0" fontId="228" fillId="42" borderId="85" xfId="655" applyFont="1" applyFill="1" applyBorder="1" applyAlignment="1">
      <alignment horizontal="center" vertical="center" wrapText="1"/>
    </xf>
    <xf numFmtId="0" fontId="228" fillId="0" borderId="42" xfId="66" applyFont="1" applyFill="1" applyBorder="1" applyAlignment="1">
      <alignment horizontal="center" vertical="center" wrapText="1"/>
    </xf>
    <xf numFmtId="0" fontId="228" fillId="0" borderId="9" xfId="66" applyFont="1" applyFill="1" applyBorder="1" applyAlignment="1">
      <alignment horizontal="center" vertical="center" wrapText="1"/>
    </xf>
    <xf numFmtId="0" fontId="228" fillId="0" borderId="57" xfId="66" applyFont="1" applyFill="1" applyBorder="1" applyAlignment="1">
      <alignment horizontal="center" vertical="center" wrapText="1"/>
    </xf>
    <xf numFmtId="0" fontId="228" fillId="0" borderId="12" xfId="66" applyFont="1" applyFill="1" applyBorder="1" applyAlignment="1">
      <alignment horizontal="center" vertical="center" wrapText="1"/>
    </xf>
    <xf numFmtId="9" fontId="228" fillId="0" borderId="58" xfId="656" applyNumberFormat="1" applyFont="1" applyFill="1" applyBorder="1" applyAlignment="1">
      <alignment horizontal="center" vertical="center" wrapText="1"/>
    </xf>
    <xf numFmtId="9" fontId="228" fillId="0" borderId="15" xfId="656" applyNumberFormat="1" applyFont="1" applyFill="1" applyBorder="1" applyAlignment="1">
      <alignment horizontal="center" vertical="center" wrapText="1"/>
    </xf>
    <xf numFmtId="9" fontId="228" fillId="0" borderId="57" xfId="656" applyNumberFormat="1" applyFont="1" applyFill="1" applyBorder="1" applyAlignment="1">
      <alignment horizontal="center" vertical="center" wrapText="1"/>
    </xf>
    <xf numFmtId="9" fontId="228" fillId="0" borderId="12" xfId="656" applyNumberFormat="1" applyFont="1" applyFill="1" applyBorder="1" applyAlignment="1">
      <alignment horizontal="center" vertical="center" wrapText="1"/>
    </xf>
    <xf numFmtId="0" fontId="228" fillId="0" borderId="57" xfId="655" applyFont="1" applyFill="1" applyBorder="1" applyAlignment="1">
      <alignment horizontal="center" vertical="center" wrapText="1"/>
    </xf>
    <xf numFmtId="0" fontId="228" fillId="0" borderId="12" xfId="655" applyFont="1" applyFill="1" applyBorder="1" applyAlignment="1">
      <alignment horizontal="center" vertical="center" wrapText="1"/>
    </xf>
    <xf numFmtId="0" fontId="228" fillId="42" borderId="57" xfId="655" applyFont="1" applyFill="1" applyBorder="1" applyAlignment="1">
      <alignment horizontal="center" vertical="center" wrapText="1"/>
    </xf>
    <xf numFmtId="0" fontId="228" fillId="42" borderId="12" xfId="655" applyFont="1" applyFill="1" applyBorder="1" applyAlignment="1">
      <alignment horizontal="center" vertical="center" wrapText="1"/>
    </xf>
    <xf numFmtId="0" fontId="228" fillId="42" borderId="117" xfId="655" applyFont="1" applyFill="1" applyBorder="1" applyAlignment="1">
      <alignment horizontal="center" vertical="center" wrapText="1"/>
    </xf>
    <xf numFmtId="0" fontId="228" fillId="42" borderId="9" xfId="655" applyFont="1" applyFill="1" applyBorder="1" applyAlignment="1">
      <alignment horizontal="center" vertical="center" wrapText="1"/>
    </xf>
    <xf numFmtId="0" fontId="228" fillId="42" borderId="10" xfId="655" applyFont="1" applyFill="1" applyBorder="1" applyAlignment="1">
      <alignment horizontal="center" vertical="center" wrapText="1"/>
    </xf>
    <xf numFmtId="0" fontId="228" fillId="42" borderId="77" xfId="655" applyFont="1" applyFill="1" applyBorder="1" applyAlignment="1">
      <alignment horizontal="center" vertical="center" wrapText="1"/>
    </xf>
    <xf numFmtId="0" fontId="228" fillId="42" borderId="3" xfId="655" applyFont="1" applyFill="1" applyBorder="1" applyAlignment="1">
      <alignment horizontal="center" vertical="center" wrapText="1"/>
    </xf>
    <xf numFmtId="0" fontId="228" fillId="42" borderId="21" xfId="655" applyFont="1" applyFill="1" applyBorder="1" applyAlignment="1">
      <alignment horizontal="center" vertical="center" wrapText="1"/>
    </xf>
    <xf numFmtId="0" fontId="228" fillId="42" borderId="0" xfId="655" applyFont="1" applyFill="1" applyBorder="1" applyAlignment="1">
      <alignment horizontal="center" vertical="center" wrapText="1"/>
    </xf>
    <xf numFmtId="0" fontId="228" fillId="42" borderId="13" xfId="655" applyFont="1" applyFill="1" applyBorder="1" applyAlignment="1">
      <alignment horizontal="center" vertical="center" wrapText="1"/>
    </xf>
    <xf numFmtId="0" fontId="228" fillId="0" borderId="12" xfId="656" applyFont="1" applyFill="1" applyBorder="1" applyAlignment="1">
      <alignment vertical="center" wrapText="1"/>
    </xf>
    <xf numFmtId="0" fontId="22" fillId="0" borderId="12" xfId="0" applyFont="1" applyBorder="1" applyAlignment="1">
      <alignment vertical="center" wrapText="1"/>
    </xf>
    <xf numFmtId="0" fontId="228" fillId="0" borderId="65" xfId="66" applyFont="1" applyFill="1" applyBorder="1" applyAlignment="1">
      <alignment horizontal="center" vertical="center" wrapText="1"/>
    </xf>
    <xf numFmtId="0" fontId="228" fillId="0" borderId="67" xfId="66" applyFont="1" applyFill="1" applyBorder="1" applyAlignment="1">
      <alignment horizontal="center" vertical="center" wrapText="1"/>
    </xf>
    <xf numFmtId="0" fontId="158" fillId="0" borderId="0" xfId="66" applyFont="1" applyFill="1" applyAlignment="1">
      <alignment horizontal="left" vertical="center"/>
    </xf>
    <xf numFmtId="0" fontId="228" fillId="0" borderId="90" xfId="656" applyFont="1" applyFill="1" applyBorder="1" applyAlignment="1">
      <alignment horizontal="center" vertical="center" wrapText="1"/>
    </xf>
    <xf numFmtId="0" fontId="228" fillId="0" borderId="114" xfId="656" applyFont="1" applyFill="1" applyBorder="1" applyAlignment="1">
      <alignment horizontal="center" vertical="center" wrapText="1"/>
    </xf>
    <xf numFmtId="0" fontId="228" fillId="0" borderId="77" xfId="66" applyFont="1" applyFill="1" applyBorder="1" applyAlignment="1">
      <alignment horizontal="center" vertical="center" wrapText="1"/>
    </xf>
    <xf numFmtId="0" fontId="228" fillId="0" borderId="90" xfId="66" applyFont="1" applyFill="1" applyBorder="1" applyAlignment="1">
      <alignment horizontal="center" vertical="center" wrapText="1"/>
    </xf>
    <xf numFmtId="0" fontId="228" fillId="0" borderId="92" xfId="66" applyFont="1" applyFill="1" applyBorder="1" applyAlignment="1">
      <alignment horizontal="center" vertical="center" wrapText="1"/>
    </xf>
    <xf numFmtId="0" fontId="228" fillId="0" borderId="114" xfId="66" applyFont="1" applyFill="1" applyBorder="1" applyAlignment="1">
      <alignment horizontal="center" vertical="center" wrapText="1"/>
    </xf>
    <xf numFmtId="0" fontId="228" fillId="0" borderId="92" xfId="656" applyFont="1" applyFill="1" applyBorder="1" applyAlignment="1">
      <alignment horizontal="center" vertical="center" wrapText="1"/>
    </xf>
    <xf numFmtId="0" fontId="228" fillId="0" borderId="93" xfId="656" applyFont="1" applyFill="1" applyBorder="1" applyAlignment="1">
      <alignment horizontal="center" vertical="center" wrapText="1"/>
    </xf>
    <xf numFmtId="0" fontId="228" fillId="0" borderId="56" xfId="656" applyFont="1" applyFill="1" applyBorder="1" applyAlignment="1">
      <alignment horizontal="center" vertical="center" wrapText="1"/>
    </xf>
    <xf numFmtId="0" fontId="228" fillId="0" borderId="57" xfId="656" applyFont="1" applyFill="1" applyBorder="1" applyAlignment="1">
      <alignment horizontal="center" vertical="center" wrapText="1"/>
    </xf>
    <xf numFmtId="9" fontId="228" fillId="0" borderId="90" xfId="656" applyNumberFormat="1" applyFont="1" applyFill="1" applyBorder="1" applyAlignment="1">
      <alignment horizontal="center" vertical="center" wrapText="1"/>
    </xf>
    <xf numFmtId="9" fontId="228" fillId="0" borderId="56" xfId="656" applyNumberFormat="1" applyFont="1" applyFill="1" applyBorder="1" applyAlignment="1">
      <alignment horizontal="center" vertical="center" wrapText="1"/>
    </xf>
    <xf numFmtId="0" fontId="227" fillId="4" borderId="77" xfId="66" applyFont="1" applyFill="1" applyBorder="1" applyAlignment="1">
      <alignment horizontal="center" vertical="center" wrapText="1"/>
    </xf>
    <xf numFmtId="0" fontId="227" fillId="4" borderId="12" xfId="66" applyFont="1" applyFill="1" applyBorder="1" applyAlignment="1">
      <alignment horizontal="center" vertical="center" wrapText="1"/>
    </xf>
    <xf numFmtId="0" fontId="227" fillId="4" borderId="3" xfId="66" applyFont="1" applyFill="1" applyBorder="1" applyAlignment="1">
      <alignment horizontal="center" vertical="center" wrapText="1"/>
    </xf>
    <xf numFmtId="0" fontId="227" fillId="4" borderId="78" xfId="66" applyFont="1" applyFill="1" applyBorder="1" applyAlignment="1">
      <alignment horizontal="center" vertical="center" wrapText="1"/>
    </xf>
    <xf numFmtId="0" fontId="227" fillId="4" borderId="85" xfId="66" applyFont="1" applyFill="1" applyBorder="1" applyAlignment="1">
      <alignment horizontal="center" vertical="center" wrapText="1"/>
    </xf>
    <xf numFmtId="0" fontId="227" fillId="4" borderId="63" xfId="66" applyFont="1" applyFill="1" applyBorder="1" applyAlignment="1">
      <alignment horizontal="center" vertical="center" wrapText="1"/>
    </xf>
    <xf numFmtId="0" fontId="227" fillId="4" borderId="57" xfId="66" applyFont="1" applyFill="1" applyBorder="1" applyAlignment="1">
      <alignment horizontal="center" vertical="center" wrapText="1"/>
    </xf>
    <xf numFmtId="0" fontId="227" fillId="4" borderId="58" xfId="66" applyFont="1" applyFill="1" applyBorder="1" applyAlignment="1">
      <alignment horizontal="center" vertical="center" wrapText="1"/>
    </xf>
    <xf numFmtId="0" fontId="227" fillId="4" borderId="7" xfId="66" applyFont="1" applyFill="1" applyBorder="1" applyAlignment="1">
      <alignment horizontal="center" vertical="center" wrapText="1"/>
    </xf>
    <xf numFmtId="0" fontId="227" fillId="4" borderId="65" xfId="66" applyFont="1" applyFill="1" applyBorder="1" applyAlignment="1">
      <alignment horizontal="center" vertical="center" wrapText="1"/>
    </xf>
    <xf numFmtId="0" fontId="227" fillId="4" borderId="67" xfId="66" applyFont="1" applyFill="1" applyBorder="1" applyAlignment="1">
      <alignment horizontal="center" vertical="center" wrapText="1"/>
    </xf>
    <xf numFmtId="9" fontId="227" fillId="4" borderId="57" xfId="66" applyNumberFormat="1" applyFont="1" applyFill="1" applyBorder="1" applyAlignment="1">
      <alignment horizontal="center" vertical="center" wrapText="1"/>
    </xf>
    <xf numFmtId="9" fontId="227" fillId="4" borderId="12" xfId="66" applyNumberFormat="1" applyFont="1" applyFill="1" applyBorder="1" applyAlignment="1">
      <alignment horizontal="center" vertical="center" wrapText="1"/>
    </xf>
    <xf numFmtId="9" fontId="227" fillId="4" borderId="3" xfId="66" applyNumberFormat="1" applyFont="1" applyFill="1" applyBorder="1" applyAlignment="1">
      <alignment horizontal="center" vertical="center" wrapText="1"/>
    </xf>
    <xf numFmtId="0" fontId="227" fillId="4" borderId="117" xfId="66" applyFont="1" applyFill="1" applyBorder="1" applyAlignment="1">
      <alignment horizontal="center" vertical="center" wrapText="1"/>
    </xf>
    <xf numFmtId="9" fontId="227" fillId="4" borderId="77" xfId="66" applyNumberFormat="1" applyFont="1" applyFill="1" applyBorder="1" applyAlignment="1">
      <alignment horizontal="center" vertical="center" wrapText="1"/>
    </xf>
    <xf numFmtId="0" fontId="227" fillId="4" borderId="90" xfId="66" applyFont="1" applyFill="1" applyBorder="1" applyAlignment="1">
      <alignment horizontal="center" vertical="center" wrapText="1"/>
    </xf>
    <xf numFmtId="0" fontId="227" fillId="4" borderId="92" xfId="66" applyFont="1" applyFill="1" applyBorder="1" applyAlignment="1">
      <alignment horizontal="center" vertical="center" wrapText="1"/>
    </xf>
    <xf numFmtId="0" fontId="227" fillId="4" borderId="114" xfId="66" applyFont="1" applyFill="1" applyBorder="1" applyAlignment="1">
      <alignment horizontal="center" vertical="center" wrapText="1"/>
    </xf>
    <xf numFmtId="0" fontId="227" fillId="4" borderId="42" xfId="66" applyFont="1" applyFill="1" applyBorder="1" applyAlignment="1">
      <alignment horizontal="center" vertical="center" wrapText="1"/>
    </xf>
    <xf numFmtId="0" fontId="227" fillId="4" borderId="10" xfId="66" applyFont="1" applyFill="1" applyBorder="1" applyAlignment="1">
      <alignment horizontal="center" vertical="center" wrapText="1"/>
    </xf>
    <xf numFmtId="0" fontId="227" fillId="4" borderId="56" xfId="66" applyFont="1" applyFill="1" applyBorder="1" applyAlignment="1">
      <alignment horizontal="center" vertical="center" wrapText="1"/>
    </xf>
    <xf numFmtId="0" fontId="227" fillId="0" borderId="12" xfId="66" applyFont="1" applyFill="1" applyBorder="1" applyAlignment="1">
      <alignment horizontal="center" vertical="center" wrapText="1"/>
    </xf>
    <xf numFmtId="0" fontId="227" fillId="0" borderId="3" xfId="66" applyFont="1" applyFill="1" applyBorder="1" applyAlignment="1">
      <alignment horizontal="center" vertical="center" wrapText="1"/>
    </xf>
    <xf numFmtId="0" fontId="227" fillId="0" borderId="9" xfId="66" applyFont="1" applyFill="1" applyBorder="1" applyAlignment="1">
      <alignment horizontal="center" vertical="center" wrapText="1"/>
    </xf>
    <xf numFmtId="0" fontId="227" fillId="0" borderId="10" xfId="66" applyFont="1" applyFill="1" applyBorder="1" applyAlignment="1">
      <alignment horizontal="center" vertical="center" wrapText="1"/>
    </xf>
    <xf numFmtId="0" fontId="236" fillId="4" borderId="9" xfId="66" applyFont="1" applyFill="1" applyBorder="1" applyAlignment="1">
      <alignment horizontal="left" vertical="center" wrapText="1"/>
    </xf>
    <xf numFmtId="0" fontId="236" fillId="4" borderId="0" xfId="66" applyFont="1" applyFill="1" applyBorder="1" applyAlignment="1">
      <alignment horizontal="left" vertical="center" wrapText="1"/>
    </xf>
    <xf numFmtId="0" fontId="236" fillId="0" borderId="9" xfId="66" applyFont="1" applyFill="1" applyBorder="1" applyAlignment="1">
      <alignment horizontal="left" vertical="center" wrapText="1"/>
    </xf>
    <xf numFmtId="0" fontId="236" fillId="0" borderId="0" xfId="66" applyFont="1" applyFill="1" applyBorder="1" applyAlignment="1">
      <alignment horizontal="left" vertical="center" wrapText="1"/>
    </xf>
    <xf numFmtId="0" fontId="227" fillId="4" borderId="15" xfId="66" applyFont="1" applyFill="1" applyBorder="1" applyAlignment="1">
      <alignment horizontal="center" vertical="center" wrapText="1"/>
    </xf>
    <xf numFmtId="0" fontId="227" fillId="0" borderId="90" xfId="66" applyFont="1" applyFill="1" applyBorder="1" applyAlignment="1">
      <alignment horizontal="center" vertical="center" wrapText="1"/>
    </xf>
    <xf numFmtId="0" fontId="227" fillId="0" borderId="92" xfId="66" applyFont="1" applyFill="1" applyBorder="1" applyAlignment="1">
      <alignment horizontal="center" vertical="center" wrapText="1"/>
    </xf>
    <xf numFmtId="0" fontId="227" fillId="0" borderId="114" xfId="66" applyFont="1" applyFill="1" applyBorder="1" applyAlignment="1">
      <alignment horizontal="center" vertical="center" wrapText="1"/>
    </xf>
    <xf numFmtId="0" fontId="227" fillId="4" borderId="66" xfId="66" applyFont="1" applyFill="1" applyBorder="1" applyAlignment="1">
      <alignment horizontal="center" vertical="center" wrapText="1"/>
    </xf>
    <xf numFmtId="0" fontId="227" fillId="4" borderId="9" xfId="66" applyFont="1" applyFill="1" applyBorder="1" applyAlignment="1">
      <alignment horizontal="center" vertical="center" wrapText="1"/>
    </xf>
    <xf numFmtId="9" fontId="227" fillId="4" borderId="65" xfId="66" applyNumberFormat="1" applyFont="1" applyFill="1" applyBorder="1" applyAlignment="1">
      <alignment horizontal="center" vertical="center" wrapText="1"/>
    </xf>
    <xf numFmtId="9" fontId="227" fillId="4" borderId="66" xfId="66" applyNumberFormat="1" applyFont="1" applyFill="1" applyBorder="1" applyAlignment="1">
      <alignment horizontal="center" vertical="center" wrapText="1"/>
    </xf>
    <xf numFmtId="9" fontId="227" fillId="4" borderId="67" xfId="66" applyNumberFormat="1" applyFont="1" applyFill="1" applyBorder="1" applyAlignment="1">
      <alignment horizontal="center" vertical="center" wrapText="1"/>
    </xf>
    <xf numFmtId="0" fontId="186" fillId="0" borderId="117" xfId="66" applyFont="1" applyFill="1" applyBorder="1" applyAlignment="1">
      <alignment horizontal="center"/>
    </xf>
    <xf numFmtId="0" fontId="186" fillId="0" borderId="21" xfId="66" applyFont="1" applyFill="1" applyBorder="1" applyAlignment="1">
      <alignment horizontal="center"/>
    </xf>
    <xf numFmtId="0" fontId="186" fillId="0" borderId="116" xfId="66" applyFont="1" applyFill="1" applyBorder="1" applyAlignment="1">
      <alignment horizontal="center"/>
    </xf>
    <xf numFmtId="0" fontId="186" fillId="0" borderId="77" xfId="66" applyFont="1" applyFill="1" applyBorder="1" applyAlignment="1">
      <alignment horizontal="center" vertical="center" wrapText="1"/>
    </xf>
    <xf numFmtId="0" fontId="186" fillId="0" borderId="12" xfId="66" applyFont="1" applyFill="1" applyBorder="1" applyAlignment="1">
      <alignment horizontal="center" vertical="center" wrapText="1"/>
    </xf>
    <xf numFmtId="0" fontId="186" fillId="0" borderId="3" xfId="66" applyFont="1" applyFill="1" applyBorder="1" applyAlignment="1">
      <alignment horizontal="center" vertical="center" wrapText="1"/>
    </xf>
    <xf numFmtId="0" fontId="186" fillId="0" borderId="78" xfId="66" applyFont="1" applyFill="1" applyBorder="1" applyAlignment="1">
      <alignment horizontal="center" vertical="center" wrapText="1"/>
    </xf>
    <xf numFmtId="0" fontId="186" fillId="0" borderId="85" xfId="66" applyFont="1" applyFill="1" applyBorder="1" applyAlignment="1">
      <alignment horizontal="center" vertical="center" wrapText="1"/>
    </xf>
    <xf numFmtId="0" fontId="186" fillId="0" borderId="65" xfId="66" applyFont="1" applyFill="1" applyBorder="1" applyAlignment="1">
      <alignment horizontal="center" vertical="center" wrapText="1"/>
    </xf>
    <xf numFmtId="0" fontId="186" fillId="0" borderId="67" xfId="66" applyFont="1" applyFill="1" applyBorder="1" applyAlignment="1">
      <alignment horizontal="center" vertical="center" wrapText="1"/>
    </xf>
    <xf numFmtId="0" fontId="186" fillId="42" borderId="58" xfId="66" applyFont="1" applyFill="1" applyBorder="1" applyAlignment="1">
      <alignment horizontal="center" vertical="center" wrapText="1"/>
    </xf>
    <xf numFmtId="0" fontId="186" fillId="42" borderId="7" xfId="66" applyFont="1" applyFill="1" applyBorder="1" applyAlignment="1">
      <alignment horizontal="center" vertical="center" wrapText="1"/>
    </xf>
    <xf numFmtId="0" fontId="186" fillId="0" borderId="58" xfId="66" applyFont="1" applyFill="1" applyBorder="1" applyAlignment="1">
      <alignment horizontal="center" vertical="center" wrapText="1"/>
    </xf>
    <xf numFmtId="0" fontId="186" fillId="0" borderId="7" xfId="66" applyFont="1" applyFill="1" applyBorder="1" applyAlignment="1">
      <alignment horizontal="center" vertical="center" wrapText="1"/>
    </xf>
    <xf numFmtId="0" fontId="85" fillId="0" borderId="21" xfId="660" applyFont="1" applyFill="1" applyBorder="1" applyAlignment="1">
      <alignment horizontal="center" vertical="center"/>
    </xf>
    <xf numFmtId="0" fontId="86" fillId="0" borderId="21" xfId="660" applyFont="1" applyBorder="1" applyAlignment="1">
      <alignment horizontal="center" vertical="center"/>
    </xf>
    <xf numFmtId="0" fontId="86" fillId="0" borderId="16" xfId="660" applyFont="1" applyBorder="1" applyAlignment="1">
      <alignment horizontal="center" vertical="center"/>
    </xf>
    <xf numFmtId="0" fontId="85" fillId="0" borderId="59" xfId="660" applyFont="1" applyFill="1" applyBorder="1" applyAlignment="1">
      <alignment horizontal="center" vertical="center" wrapText="1"/>
    </xf>
    <xf numFmtId="0" fontId="86" fillId="0" borderId="62" xfId="660" applyFont="1" applyBorder="1" applyAlignment="1">
      <alignment horizontal="center" vertical="center" wrapText="1"/>
    </xf>
    <xf numFmtId="0" fontId="86" fillId="0" borderId="61" xfId="660" applyFont="1" applyBorder="1" applyAlignment="1">
      <alignment horizontal="center" vertical="center" wrapText="1"/>
    </xf>
    <xf numFmtId="0" fontId="85" fillId="0" borderId="77" xfId="660" applyFont="1" applyFill="1" applyBorder="1" applyAlignment="1">
      <alignment horizontal="center" vertical="center" wrapText="1"/>
    </xf>
    <xf numFmtId="0" fontId="86" fillId="0" borderId="12" xfId="660" applyFont="1" applyBorder="1" applyAlignment="1">
      <alignment horizontal="center" vertical="center" wrapText="1"/>
    </xf>
    <xf numFmtId="0" fontId="86" fillId="0" borderId="74" xfId="660" applyFont="1" applyBorder="1" applyAlignment="1">
      <alignment horizontal="center" vertical="center" wrapText="1"/>
    </xf>
    <xf numFmtId="0" fontId="85" fillId="0" borderId="78" xfId="660" applyFont="1" applyFill="1" applyBorder="1" applyAlignment="1">
      <alignment horizontal="center" vertical="center" wrapText="1"/>
    </xf>
    <xf numFmtId="0" fontId="85" fillId="0" borderId="85" xfId="660" applyFont="1" applyFill="1" applyBorder="1" applyAlignment="1">
      <alignment horizontal="center" vertical="center" wrapText="1"/>
    </xf>
    <xf numFmtId="0" fontId="85" fillId="0" borderId="75" xfId="660" applyFont="1" applyFill="1" applyBorder="1" applyAlignment="1">
      <alignment horizontal="center" vertical="center" wrapText="1"/>
    </xf>
    <xf numFmtId="0" fontId="85" fillId="0" borderId="23" xfId="660" applyFont="1" applyFill="1" applyBorder="1" applyAlignment="1">
      <alignment horizontal="center" vertical="center" wrapText="1"/>
    </xf>
    <xf numFmtId="0" fontId="85" fillId="0" borderId="89" xfId="660" applyFont="1" applyFill="1" applyBorder="1" applyAlignment="1">
      <alignment horizontal="center" vertical="center" wrapText="1"/>
    </xf>
    <xf numFmtId="0" fontId="85" fillId="0" borderId="76" xfId="660" applyFont="1" applyFill="1" applyBorder="1" applyAlignment="1">
      <alignment horizontal="center" vertical="center" wrapText="1"/>
    </xf>
    <xf numFmtId="0" fontId="228" fillId="0" borderId="78" xfId="659" applyFont="1" applyFill="1" applyBorder="1" applyAlignment="1">
      <alignment horizontal="center" vertical="center" wrapText="1"/>
    </xf>
    <xf numFmtId="0" fontId="228" fillId="0" borderId="85" xfId="659" applyFont="1" applyFill="1" applyBorder="1" applyAlignment="1">
      <alignment horizontal="center" vertical="center" wrapText="1"/>
    </xf>
    <xf numFmtId="0" fontId="228" fillId="0" borderId="63" xfId="659" applyFont="1" applyFill="1" applyBorder="1" applyAlignment="1">
      <alignment horizontal="center" vertical="center" wrapText="1"/>
    </xf>
    <xf numFmtId="0" fontId="228" fillId="0" borderId="57" xfId="659" applyFont="1" applyFill="1" applyBorder="1" applyAlignment="1">
      <alignment horizontal="center" vertical="center"/>
    </xf>
    <xf numFmtId="0" fontId="228" fillId="0" borderId="12" xfId="659" applyFont="1" applyFill="1" applyBorder="1" applyAlignment="1">
      <alignment horizontal="center" vertical="center"/>
    </xf>
    <xf numFmtId="0" fontId="228" fillId="0" borderId="3" xfId="659" applyFont="1" applyFill="1" applyBorder="1" applyAlignment="1">
      <alignment horizontal="center" vertical="center"/>
    </xf>
    <xf numFmtId="0" fontId="228" fillId="0" borderId="57" xfId="659" applyFont="1" applyFill="1" applyBorder="1" applyAlignment="1">
      <alignment horizontal="center" vertical="center" wrapText="1"/>
    </xf>
    <xf numFmtId="0" fontId="228" fillId="0" borderId="12" xfId="659" applyFont="1" applyFill="1" applyBorder="1" applyAlignment="1">
      <alignment horizontal="center" vertical="center" wrapText="1"/>
    </xf>
    <xf numFmtId="0" fontId="228" fillId="0" borderId="3" xfId="659" applyFont="1" applyFill="1" applyBorder="1" applyAlignment="1">
      <alignment horizontal="center" vertical="center" wrapText="1"/>
    </xf>
    <xf numFmtId="0" fontId="228" fillId="0" borderId="90" xfId="659" applyFont="1" applyFill="1" applyBorder="1" applyAlignment="1">
      <alignment horizontal="center" vertical="center"/>
    </xf>
    <xf numFmtId="0" fontId="228" fillId="0" borderId="92" xfId="659" applyFont="1" applyFill="1" applyBorder="1" applyAlignment="1">
      <alignment horizontal="center" vertical="center"/>
    </xf>
    <xf numFmtId="0" fontId="228" fillId="0" borderId="117" xfId="659" applyFont="1" applyFill="1" applyBorder="1" applyAlignment="1">
      <alignment horizontal="center" vertical="center" wrapText="1"/>
    </xf>
    <xf numFmtId="0" fontId="228" fillId="0" borderId="116" xfId="659" applyFont="1" applyFill="1" applyBorder="1" applyAlignment="1">
      <alignment horizontal="center" vertical="center" wrapText="1"/>
    </xf>
    <xf numFmtId="0" fontId="228" fillId="0" borderId="9" xfId="659" applyFont="1" applyFill="1" applyBorder="1" applyAlignment="1">
      <alignment horizontal="center" vertical="center" wrapText="1"/>
    </xf>
    <xf numFmtId="0" fontId="228" fillId="0" borderId="15" xfId="659" applyFont="1" applyFill="1" applyBorder="1" applyAlignment="1">
      <alignment horizontal="center" vertical="center" wrapText="1"/>
    </xf>
    <xf numFmtId="0" fontId="228" fillId="0" borderId="10" xfId="659" applyFont="1" applyFill="1" applyBorder="1" applyAlignment="1">
      <alignment horizontal="center" vertical="center" wrapText="1"/>
    </xf>
    <xf numFmtId="0" fontId="228" fillId="0" borderId="7" xfId="659" applyFont="1" applyFill="1" applyBorder="1" applyAlignment="1">
      <alignment horizontal="center" vertical="center" wrapText="1"/>
    </xf>
    <xf numFmtId="0" fontId="228" fillId="0" borderId="77" xfId="659" applyFont="1" applyFill="1" applyBorder="1" applyAlignment="1">
      <alignment horizontal="center" vertical="center" wrapText="1"/>
    </xf>
    <xf numFmtId="0" fontId="228" fillId="0" borderId="12" xfId="659" applyFont="1" applyFill="1" applyBorder="1" applyAlignment="1"/>
    <xf numFmtId="0" fontId="228" fillId="0" borderId="3" xfId="659" applyFont="1" applyFill="1" applyBorder="1" applyAlignment="1"/>
    <xf numFmtId="0" fontId="228" fillId="0" borderId="117" xfId="659" applyFont="1" applyFill="1" applyBorder="1" applyAlignment="1">
      <alignment horizontal="center" vertical="center"/>
    </xf>
    <xf numFmtId="0" fontId="228" fillId="0" borderId="116" xfId="659" applyFont="1" applyFill="1" applyBorder="1" applyAlignment="1">
      <alignment horizontal="center" vertical="center"/>
    </xf>
    <xf numFmtId="0" fontId="228" fillId="0" borderId="9" xfId="659" applyFont="1" applyFill="1" applyBorder="1" applyAlignment="1">
      <alignment horizontal="center" vertical="center"/>
    </xf>
    <xf numFmtId="0" fontId="228" fillId="0" borderId="15" xfId="659" applyFont="1" applyFill="1" applyBorder="1" applyAlignment="1">
      <alignment horizontal="center" vertical="center"/>
    </xf>
    <xf numFmtId="0" fontId="228" fillId="0" borderId="10" xfId="659" applyFont="1" applyFill="1" applyBorder="1" applyAlignment="1">
      <alignment horizontal="center" vertical="center"/>
    </xf>
    <xf numFmtId="0" fontId="228" fillId="0" borderId="7" xfId="659" applyFont="1" applyFill="1" applyBorder="1" applyAlignment="1">
      <alignment horizontal="center" vertical="center"/>
    </xf>
    <xf numFmtId="0" fontId="228" fillId="0" borderId="116" xfId="659" applyFont="1" applyFill="1" applyBorder="1" applyAlignment="1"/>
    <xf numFmtId="0" fontId="228" fillId="0" borderId="15" xfId="659" applyFont="1" applyFill="1" applyBorder="1" applyAlignment="1"/>
    <xf numFmtId="0" fontId="228" fillId="0" borderId="7" xfId="659" applyFont="1" applyFill="1" applyBorder="1" applyAlignment="1"/>
    <xf numFmtId="0" fontId="228" fillId="0" borderId="21" xfId="659" applyFont="1" applyFill="1" applyBorder="1" applyAlignment="1"/>
    <xf numFmtId="0" fontId="228" fillId="0" borderId="9" xfId="659" applyFont="1" applyFill="1" applyBorder="1" applyAlignment="1"/>
    <xf numFmtId="0" fontId="228" fillId="0" borderId="0" xfId="659" applyFont="1" applyFill="1" applyBorder="1" applyAlignment="1"/>
    <xf numFmtId="0" fontId="228" fillId="0" borderId="10" xfId="659" applyFont="1" applyFill="1" applyBorder="1" applyAlignment="1"/>
    <xf numFmtId="0" fontId="228" fillId="0" borderId="13" xfId="659" applyFont="1" applyFill="1" applyBorder="1" applyAlignment="1"/>
    <xf numFmtId="0" fontId="227" fillId="35" borderId="90" xfId="654" applyFont="1" applyFill="1" applyBorder="1" applyAlignment="1">
      <alignment horizontal="center" vertical="center" wrapText="1"/>
    </xf>
    <xf numFmtId="0" fontId="227" fillId="35" borderId="92" xfId="654" applyFont="1" applyFill="1" applyBorder="1" applyAlignment="1">
      <alignment horizontal="center" vertical="center" wrapText="1"/>
    </xf>
    <xf numFmtId="0" fontId="227" fillId="35" borderId="114" xfId="654" applyFont="1" applyFill="1" applyBorder="1" applyAlignment="1">
      <alignment horizontal="center" vertical="center" wrapText="1"/>
    </xf>
    <xf numFmtId="0" fontId="227" fillId="35" borderId="77" xfId="654" applyFont="1" applyFill="1" applyBorder="1" applyAlignment="1">
      <alignment horizontal="center" vertical="center" wrapText="1"/>
    </xf>
    <xf numFmtId="0" fontId="227" fillId="35" borderId="3" xfId="654" applyFont="1" applyFill="1" applyBorder="1" applyAlignment="1">
      <alignment horizontal="center" vertical="center" wrapText="1"/>
    </xf>
    <xf numFmtId="0" fontId="227" fillId="35" borderId="78" xfId="654" applyFont="1" applyFill="1" applyBorder="1" applyAlignment="1">
      <alignment horizontal="center" vertical="center" wrapText="1"/>
    </xf>
    <xf numFmtId="0" fontId="227" fillId="35" borderId="63" xfId="654" applyFont="1" applyFill="1" applyBorder="1" applyAlignment="1">
      <alignment horizontal="center" vertical="center" wrapText="1"/>
    </xf>
    <xf numFmtId="0" fontId="227" fillId="35" borderId="20" xfId="654" applyFont="1" applyFill="1" applyBorder="1" applyAlignment="1">
      <alignment vertical="center"/>
    </xf>
    <xf numFmtId="0" fontId="227" fillId="35" borderId="116" xfId="654" applyFont="1" applyFill="1" applyBorder="1" applyAlignment="1">
      <alignment vertical="center"/>
    </xf>
    <xf numFmtId="0" fontId="227" fillId="35" borderId="43" xfId="654" applyFont="1" applyFill="1" applyBorder="1" applyAlignment="1">
      <alignment vertical="center"/>
    </xf>
    <xf numFmtId="0" fontId="227" fillId="35" borderId="15" xfId="654" applyFont="1" applyFill="1" applyBorder="1" applyAlignment="1">
      <alignment vertical="center"/>
    </xf>
    <xf numFmtId="0" fontId="187" fillId="35" borderId="92" xfId="28" applyFont="1" applyFill="1" applyBorder="1" applyAlignment="1">
      <alignment horizontal="center" vertical="center" wrapText="1"/>
    </xf>
    <xf numFmtId="0" fontId="187" fillId="35" borderId="114" xfId="28" applyFont="1" applyFill="1" applyBorder="1" applyAlignment="1">
      <alignment horizontal="center" vertical="center" wrapText="1"/>
    </xf>
    <xf numFmtId="0" fontId="187" fillId="35" borderId="90" xfId="28" applyFont="1" applyFill="1" applyBorder="1" applyAlignment="1">
      <alignment horizontal="center" vertical="center" wrapText="1"/>
    </xf>
    <xf numFmtId="0" fontId="187" fillId="35" borderId="117" xfId="28" applyFont="1" applyFill="1" applyBorder="1" applyAlignment="1">
      <alignment horizontal="center" vertical="center" wrapText="1"/>
    </xf>
    <xf numFmtId="0" fontId="187" fillId="35" borderId="116" xfId="28" applyFont="1" applyFill="1" applyBorder="1" applyAlignment="1">
      <alignment horizontal="center" vertical="center" wrapText="1"/>
    </xf>
    <xf numFmtId="0" fontId="187" fillId="35" borderId="78" xfId="28" applyFont="1" applyFill="1" applyBorder="1" applyAlignment="1">
      <alignment horizontal="center" vertical="center" wrapText="1"/>
    </xf>
    <xf numFmtId="0" fontId="187" fillId="35" borderId="63" xfId="28" applyFont="1" applyFill="1" applyBorder="1" applyAlignment="1">
      <alignment horizontal="center" vertical="center" wrapText="1"/>
    </xf>
    <xf numFmtId="0" fontId="187" fillId="35" borderId="65" xfId="28" applyFont="1" applyFill="1" applyBorder="1" applyAlignment="1">
      <alignment horizontal="left" vertical="center" wrapText="1" indent="1"/>
    </xf>
    <xf numFmtId="0" fontId="187" fillId="35" borderId="66" xfId="28" applyFont="1" applyFill="1" applyBorder="1" applyAlignment="1">
      <alignment horizontal="left" vertical="center" wrapText="1" indent="1"/>
    </xf>
    <xf numFmtId="0" fontId="186" fillId="35" borderId="20" xfId="28" applyFont="1" applyFill="1" applyBorder="1" applyAlignment="1">
      <alignment vertical="center"/>
    </xf>
    <xf numFmtId="0" fontId="186" fillId="35" borderId="21" xfId="0" applyFont="1" applyFill="1" applyBorder="1" applyAlignment="1">
      <alignment vertical="center"/>
    </xf>
    <xf numFmtId="0" fontId="186" fillId="35" borderId="43" xfId="0" applyFont="1" applyFill="1" applyBorder="1" applyAlignment="1">
      <alignment vertical="center"/>
    </xf>
    <xf numFmtId="0" fontId="186" fillId="35" borderId="0" xfId="0" applyFont="1" applyFill="1" applyBorder="1" applyAlignment="1">
      <alignment vertical="center"/>
    </xf>
    <xf numFmtId="0" fontId="186" fillId="35" borderId="46" xfId="0" applyFont="1" applyFill="1" applyBorder="1" applyAlignment="1">
      <alignment vertical="center"/>
    </xf>
    <xf numFmtId="0" fontId="186" fillId="35" borderId="13" xfId="0" applyFont="1" applyFill="1" applyBorder="1" applyAlignment="1">
      <alignment vertical="center"/>
    </xf>
    <xf numFmtId="0" fontId="187" fillId="35" borderId="90" xfId="654" applyFont="1" applyFill="1" applyBorder="1" applyAlignment="1">
      <alignment horizontal="center" vertical="center" wrapText="1"/>
    </xf>
    <xf numFmtId="0" fontId="187" fillId="35" borderId="114" xfId="654" applyFont="1" applyFill="1" applyBorder="1" applyAlignment="1">
      <alignment horizontal="center" vertical="center" wrapText="1"/>
    </xf>
    <xf numFmtId="0" fontId="187" fillId="35" borderId="117" xfId="654" applyFont="1" applyFill="1" applyBorder="1" applyAlignment="1">
      <alignment horizontal="center" vertical="center" wrapText="1"/>
    </xf>
    <xf numFmtId="0" fontId="187" fillId="35" borderId="116" xfId="654" applyFont="1" applyFill="1" applyBorder="1" applyAlignment="1">
      <alignment horizontal="center" vertical="center" wrapText="1"/>
    </xf>
    <xf numFmtId="0" fontId="187" fillId="35" borderId="21" xfId="654" applyFont="1" applyFill="1" applyBorder="1" applyAlignment="1">
      <alignment horizontal="center" vertical="center" wrapText="1"/>
    </xf>
    <xf numFmtId="0" fontId="187" fillId="35" borderId="92" xfId="28" applyFont="1" applyFill="1" applyBorder="1" applyAlignment="1">
      <alignment horizontal="center" vertical="center"/>
    </xf>
    <xf numFmtId="0" fontId="187" fillId="35" borderId="114" xfId="28" applyFont="1" applyFill="1" applyBorder="1" applyAlignment="1">
      <alignment horizontal="center" vertical="center"/>
    </xf>
    <xf numFmtId="0" fontId="249" fillId="0" borderId="20" xfId="663" applyFont="1" applyFill="1" applyBorder="1" applyAlignment="1">
      <alignment horizontal="center" vertical="center" wrapText="1"/>
    </xf>
    <xf numFmtId="0" fontId="249" fillId="0" borderId="116" xfId="663" applyFont="1" applyFill="1" applyBorder="1" applyAlignment="1">
      <alignment horizontal="center" vertical="center" wrapText="1"/>
    </xf>
    <xf numFmtId="0" fontId="249" fillId="0" borderId="43" xfId="663" applyFont="1" applyFill="1" applyBorder="1" applyAlignment="1">
      <alignment horizontal="center" vertical="center" wrapText="1"/>
    </xf>
    <xf numFmtId="0" fontId="249" fillId="0" borderId="15" xfId="663" applyFont="1" applyFill="1" applyBorder="1" applyAlignment="1">
      <alignment horizontal="center" vertical="center" wrapText="1"/>
    </xf>
    <xf numFmtId="0" fontId="249" fillId="0" borderId="46" xfId="663" applyFont="1" applyFill="1" applyBorder="1" applyAlignment="1">
      <alignment horizontal="center" vertical="center" wrapText="1"/>
    </xf>
    <xf numFmtId="0" fontId="249" fillId="0" borderId="7" xfId="663" applyFont="1" applyFill="1" applyBorder="1" applyAlignment="1">
      <alignment horizontal="center" vertical="center" wrapText="1"/>
    </xf>
    <xf numFmtId="0" fontId="250" fillId="0" borderId="117" xfId="663" applyFont="1" applyFill="1" applyBorder="1" applyAlignment="1">
      <alignment horizontal="center" vertical="center" wrapText="1"/>
    </xf>
    <xf numFmtId="0" fontId="250" fillId="0" borderId="9" xfId="663" applyFont="1" applyFill="1" applyBorder="1" applyAlignment="1">
      <alignment horizontal="center" vertical="center" wrapText="1"/>
    </xf>
    <xf numFmtId="0" fontId="250" fillId="0" borderId="10" xfId="663" applyFont="1" applyFill="1" applyBorder="1" applyAlignment="1">
      <alignment horizontal="center" vertical="center" wrapText="1"/>
    </xf>
    <xf numFmtId="0" fontId="250" fillId="0" borderId="78" xfId="663" applyFont="1" applyBorder="1" applyAlignment="1">
      <alignment horizontal="center" vertical="center" wrapText="1"/>
    </xf>
    <xf numFmtId="0" fontId="250" fillId="0" borderId="85" xfId="663" applyFont="1" applyBorder="1" applyAlignment="1">
      <alignment horizontal="center" vertical="center" wrapText="1"/>
    </xf>
    <xf numFmtId="0" fontId="250" fillId="0" borderId="63" xfId="663" applyFont="1" applyBorder="1" applyAlignment="1">
      <alignment horizontal="center" vertical="center" wrapText="1"/>
    </xf>
    <xf numFmtId="0" fontId="250" fillId="0" borderId="57" xfId="663" applyFont="1" applyFill="1" applyBorder="1" applyAlignment="1">
      <alignment horizontal="center" vertical="center" wrapText="1"/>
    </xf>
    <xf numFmtId="0" fontId="250" fillId="0" borderId="3" xfId="663" applyFont="1" applyFill="1" applyBorder="1" applyAlignment="1">
      <alignment horizontal="center" vertical="center" wrapText="1"/>
    </xf>
    <xf numFmtId="0" fontId="257" fillId="35" borderId="22" xfId="621" applyFont="1" applyFill="1" applyBorder="1" applyAlignment="1">
      <alignment horizontal="center" vertical="center" wrapText="1"/>
    </xf>
    <xf numFmtId="0" fontId="257" fillId="0" borderId="23" xfId="621" applyFont="1" applyBorder="1" applyAlignment="1">
      <alignment horizontal="center" vertical="center"/>
    </xf>
    <xf numFmtId="0" fontId="257" fillId="0" borderId="24" xfId="621" applyFont="1" applyBorder="1" applyAlignment="1">
      <alignment horizontal="center" vertical="center"/>
    </xf>
    <xf numFmtId="49" fontId="133" fillId="35" borderId="59" xfId="664" applyNumberFormat="1" applyFont="1" applyFill="1" applyBorder="1" applyAlignment="1">
      <alignment horizontal="center" vertical="center" wrapText="1"/>
    </xf>
    <xf numFmtId="49" fontId="133" fillId="35" borderId="64" xfId="664" applyNumberFormat="1" applyFont="1" applyFill="1" applyBorder="1" applyAlignment="1">
      <alignment horizontal="center" vertical="center" wrapText="1"/>
    </xf>
    <xf numFmtId="0" fontId="133" fillId="35" borderId="78" xfId="664" applyFont="1" applyFill="1" applyBorder="1" applyAlignment="1">
      <alignment horizontal="left" vertical="center" wrapText="1"/>
    </xf>
    <xf numFmtId="0" fontId="133" fillId="35" borderId="63" xfId="664" applyFont="1" applyFill="1" applyBorder="1" applyAlignment="1">
      <alignment horizontal="left" vertical="center" wrapText="1"/>
    </xf>
    <xf numFmtId="0" fontId="133" fillId="35" borderId="77" xfId="664" applyFont="1" applyFill="1" applyBorder="1" applyAlignment="1">
      <alignment horizontal="center" vertical="center" wrapText="1"/>
    </xf>
    <xf numFmtId="0" fontId="22" fillId="0" borderId="3" xfId="0" applyFont="1" applyBorder="1" applyAlignment="1">
      <alignment horizontal="center" vertical="center" wrapText="1"/>
    </xf>
    <xf numFmtId="0" fontId="133" fillId="35" borderId="105" xfId="664" applyFont="1" applyFill="1" applyBorder="1" applyAlignment="1">
      <alignment horizontal="left" vertical="center" wrapText="1"/>
    </xf>
    <xf numFmtId="0" fontId="133" fillId="35" borderId="66" xfId="664" applyFont="1" applyFill="1" applyBorder="1" applyAlignment="1">
      <alignment horizontal="left" vertical="center" wrapText="1"/>
    </xf>
    <xf numFmtId="0" fontId="133" fillId="35" borderId="98" xfId="664" applyFont="1" applyFill="1" applyBorder="1" applyAlignment="1">
      <alignment horizontal="left" vertical="center" wrapText="1"/>
    </xf>
    <xf numFmtId="0" fontId="129" fillId="57" borderId="190" xfId="0" applyFont="1" applyFill="1" applyBorder="1" applyAlignment="1">
      <alignment horizontal="center" vertical="center" wrapText="1"/>
    </xf>
    <xf numFmtId="0" fontId="240" fillId="35" borderId="105" xfId="665" applyFont="1" applyFill="1" applyBorder="1" applyAlignment="1">
      <alignment horizontal="left" vertical="center" wrapText="1"/>
    </xf>
    <xf numFmtId="0" fontId="240" fillId="35" borderId="66" xfId="665" applyFont="1" applyFill="1" applyBorder="1" applyAlignment="1">
      <alignment horizontal="left" vertical="center" wrapText="1"/>
    </xf>
    <xf numFmtId="0" fontId="240" fillId="35" borderId="98" xfId="665" applyFont="1" applyFill="1" applyBorder="1" applyAlignment="1">
      <alignment horizontal="left" vertical="center" wrapText="1"/>
    </xf>
    <xf numFmtId="0" fontId="237" fillId="35" borderId="22" xfId="0" applyFont="1" applyFill="1" applyBorder="1" applyAlignment="1">
      <alignment horizontal="center" vertical="center" wrapText="1"/>
    </xf>
    <xf numFmtId="0" fontId="237" fillId="35" borderId="23" xfId="0" applyFont="1" applyFill="1" applyBorder="1" applyAlignment="1">
      <alignment horizontal="center" vertical="center" wrapText="1"/>
    </xf>
    <xf numFmtId="0" fontId="237" fillId="35" borderId="24" xfId="0" applyFont="1" applyFill="1" applyBorder="1" applyAlignment="1">
      <alignment horizontal="center" vertical="center" wrapText="1"/>
    </xf>
    <xf numFmtId="49" fontId="133" fillId="35" borderId="21" xfId="0" applyNumberFormat="1" applyFont="1" applyFill="1" applyBorder="1" applyAlignment="1">
      <alignment horizontal="center" vertical="center" wrapText="1"/>
    </xf>
    <xf numFmtId="49" fontId="133" fillId="35" borderId="0" xfId="0" applyNumberFormat="1" applyFont="1" applyFill="1" applyBorder="1" applyAlignment="1">
      <alignment horizontal="center" vertical="center" wrapText="1"/>
    </xf>
    <xf numFmtId="49" fontId="133" fillId="35" borderId="13" xfId="0" applyNumberFormat="1" applyFont="1" applyFill="1" applyBorder="1" applyAlignment="1">
      <alignment horizontal="center" vertical="center" wrapText="1"/>
    </xf>
    <xf numFmtId="0" fontId="133" fillId="35" borderId="21" xfId="0" applyFont="1" applyFill="1" applyBorder="1" applyAlignment="1">
      <alignment horizontal="center" vertical="center" wrapText="1"/>
    </xf>
    <xf numFmtId="0" fontId="133" fillId="35" borderId="0" xfId="0" applyFont="1" applyFill="1" applyBorder="1" applyAlignment="1">
      <alignment horizontal="center" vertical="center" wrapText="1"/>
    </xf>
    <xf numFmtId="0" fontId="133" fillId="35" borderId="13" xfId="0" applyFont="1" applyFill="1" applyBorder="1" applyAlignment="1">
      <alignment horizontal="center" vertical="center" wrapText="1"/>
    </xf>
    <xf numFmtId="0" fontId="133" fillId="35" borderId="77" xfId="0" applyFont="1" applyFill="1" applyBorder="1" applyAlignment="1">
      <alignment horizontal="center" vertical="center" wrapText="1"/>
    </xf>
    <xf numFmtId="0" fontId="133" fillId="35" borderId="3" xfId="0" applyFont="1" applyFill="1" applyBorder="1" applyAlignment="1">
      <alignment horizontal="center" vertical="center" wrapText="1"/>
    </xf>
    <xf numFmtId="0" fontId="133" fillId="35" borderId="117" xfId="0" applyFont="1" applyFill="1" applyBorder="1" applyAlignment="1">
      <alignment horizontal="center" vertical="center" wrapText="1"/>
    </xf>
    <xf numFmtId="0" fontId="133" fillId="35" borderId="10" xfId="0" applyFont="1" applyFill="1" applyBorder="1" applyAlignment="1">
      <alignment horizontal="center" vertical="center" wrapText="1"/>
    </xf>
    <xf numFmtId="0" fontId="133" fillId="35" borderId="91" xfId="0" applyFont="1" applyFill="1" applyBorder="1" applyAlignment="1">
      <alignment horizontal="center" vertical="center" wrapText="1"/>
    </xf>
    <xf numFmtId="0" fontId="133" fillId="35" borderId="81" xfId="0" applyFont="1" applyFill="1" applyBorder="1" applyAlignment="1">
      <alignment horizontal="center" vertical="center" wrapText="1"/>
    </xf>
    <xf numFmtId="0" fontId="129" fillId="42" borderId="95" xfId="665" applyFont="1" applyFill="1" applyBorder="1" applyAlignment="1">
      <alignment horizontal="left" vertical="center" wrapText="1" indent="1"/>
    </xf>
    <xf numFmtId="0" fontId="129" fillId="42" borderId="108" xfId="665" applyFont="1" applyFill="1" applyBorder="1" applyAlignment="1">
      <alignment horizontal="left" vertical="center" wrapText="1" indent="1"/>
    </xf>
    <xf numFmtId="0" fontId="129" fillId="0" borderId="65" xfId="664" applyFont="1" applyFill="1" applyBorder="1" applyAlignment="1">
      <alignment horizontal="left" vertical="center" wrapText="1" indent="3"/>
    </xf>
    <xf numFmtId="0" fontId="129" fillId="0" borderId="67" xfId="664" applyFont="1" applyFill="1" applyBorder="1" applyAlignment="1">
      <alignment horizontal="left" vertical="center" wrapText="1" indent="3"/>
    </xf>
    <xf numFmtId="0" fontId="129" fillId="0" borderId="65" xfId="664" applyFont="1" applyFill="1" applyBorder="1" applyAlignment="1">
      <alignment horizontal="left" vertical="center" wrapText="1" indent="2"/>
    </xf>
    <xf numFmtId="0" fontId="129" fillId="0" borderId="67" xfId="664" applyFont="1" applyFill="1" applyBorder="1" applyAlignment="1">
      <alignment horizontal="left" vertical="center" wrapText="1" indent="2"/>
    </xf>
    <xf numFmtId="0" fontId="129" fillId="42" borderId="65" xfId="665" applyFont="1" applyFill="1" applyBorder="1" applyAlignment="1">
      <alignment horizontal="left" vertical="center" wrapText="1" indent="2"/>
    </xf>
    <xf numFmtId="0" fontId="129" fillId="42" borderId="67" xfId="665" applyFont="1" applyFill="1" applyBorder="1" applyAlignment="1">
      <alignment horizontal="left" vertical="center" wrapText="1" indent="2"/>
    </xf>
    <xf numFmtId="0" fontId="133" fillId="42" borderId="42" xfId="665" applyFont="1" applyFill="1" applyBorder="1" applyAlignment="1">
      <alignment horizontal="left" vertical="center" wrapText="1" indent="1"/>
    </xf>
    <xf numFmtId="0" fontId="133" fillId="42" borderId="58" xfId="665" applyFont="1" applyFill="1" applyBorder="1" applyAlignment="1">
      <alignment horizontal="left" vertical="center" wrapText="1" indent="1"/>
    </xf>
    <xf numFmtId="0" fontId="133" fillId="42" borderId="65" xfId="665" applyFont="1" applyFill="1" applyBorder="1" applyAlignment="1">
      <alignment horizontal="left" vertical="center" wrapText="1" indent="1"/>
    </xf>
    <xf numFmtId="0" fontId="133" fillId="42" borderId="67" xfId="665" applyFont="1" applyFill="1" applyBorder="1" applyAlignment="1">
      <alignment horizontal="left" vertical="center" wrapText="1" indent="1"/>
    </xf>
    <xf numFmtId="0" fontId="240" fillId="35" borderId="105" xfId="665" applyFont="1" applyFill="1" applyBorder="1" applyAlignment="1">
      <alignment horizontal="left" vertical="center" wrapText="1" indent="1"/>
    </xf>
    <xf numFmtId="0" fontId="240" fillId="35" borderId="66" xfId="665" applyFont="1" applyFill="1" applyBorder="1" applyAlignment="1">
      <alignment horizontal="left" vertical="center" wrapText="1" indent="1"/>
    </xf>
    <xf numFmtId="0" fontId="240" fillId="35" borderId="98" xfId="665" applyFont="1" applyFill="1" applyBorder="1" applyAlignment="1">
      <alignment horizontal="left" vertical="center" wrapText="1" indent="1"/>
    </xf>
    <xf numFmtId="0" fontId="133" fillId="42" borderId="65" xfId="665" applyFont="1" applyFill="1" applyBorder="1" applyAlignment="1">
      <alignment horizontal="left" vertical="center" wrapText="1"/>
    </xf>
    <xf numFmtId="0" fontId="133" fillId="42" borderId="67" xfId="665" applyFont="1" applyFill="1" applyBorder="1" applyAlignment="1">
      <alignment horizontal="left" vertical="center" wrapText="1"/>
    </xf>
    <xf numFmtId="0" fontId="129" fillId="42" borderId="65" xfId="665" applyFont="1" applyFill="1" applyBorder="1" applyAlignment="1">
      <alignment horizontal="left" vertical="center" wrapText="1" indent="1"/>
    </xf>
    <xf numFmtId="0" fontId="129" fillId="42" borderId="67" xfId="665" applyFont="1" applyFill="1" applyBorder="1" applyAlignment="1">
      <alignment horizontal="left" vertical="center" wrapText="1" indent="1"/>
    </xf>
    <xf numFmtId="0" fontId="129" fillId="42" borderId="65" xfId="665" applyFont="1" applyFill="1" applyBorder="1" applyAlignment="1" applyProtection="1">
      <alignment horizontal="left" vertical="center" wrapText="1" indent="4"/>
    </xf>
    <xf numFmtId="0" fontId="129" fillId="42" borderId="67" xfId="665" applyFont="1" applyFill="1" applyBorder="1" applyAlignment="1" applyProtection="1">
      <alignment horizontal="left" vertical="center" wrapText="1" indent="4"/>
    </xf>
    <xf numFmtId="0" fontId="129" fillId="42" borderId="42" xfId="665" applyFont="1" applyFill="1" applyBorder="1" applyAlignment="1">
      <alignment horizontal="left" vertical="center" wrapText="1" indent="2"/>
    </xf>
    <xf numFmtId="0" fontId="129" fillId="42" borderId="58" xfId="665" applyFont="1" applyFill="1" applyBorder="1" applyAlignment="1">
      <alignment horizontal="left" vertical="center" wrapText="1" indent="2"/>
    </xf>
    <xf numFmtId="49" fontId="158" fillId="35" borderId="106" xfId="664" quotePrefix="1" applyNumberFormat="1" applyFont="1" applyFill="1" applyBorder="1" applyAlignment="1">
      <alignment horizontal="center" vertical="center" wrapText="1"/>
    </xf>
    <xf numFmtId="49" fontId="158" fillId="35" borderId="63" xfId="664" applyNumberFormat="1" applyFont="1" applyFill="1" applyBorder="1" applyAlignment="1">
      <alignment horizontal="center" vertical="center" wrapText="1"/>
    </xf>
    <xf numFmtId="0" fontId="129" fillId="42" borderId="65" xfId="665" applyFont="1" applyFill="1" applyBorder="1" applyAlignment="1" applyProtection="1">
      <alignment horizontal="left" vertical="center" wrapText="1" indent="3"/>
    </xf>
    <xf numFmtId="0" fontId="129" fillId="42" borderId="67" xfId="665" applyFont="1" applyFill="1" applyBorder="1" applyAlignment="1" applyProtection="1">
      <alignment horizontal="left" vertical="center" wrapText="1" indent="3"/>
    </xf>
    <xf numFmtId="0" fontId="240" fillId="42" borderId="9" xfId="665" applyFont="1" applyFill="1" applyBorder="1" applyAlignment="1">
      <alignment horizontal="left" vertical="center" wrapText="1"/>
    </xf>
    <xf numFmtId="0" fontId="240" fillId="42" borderId="15" xfId="665" applyFont="1" applyFill="1" applyBorder="1" applyAlignment="1">
      <alignment horizontal="left" vertical="center" wrapText="1"/>
    </xf>
    <xf numFmtId="0" fontId="129" fillId="0" borderId="65" xfId="665" applyFont="1" applyFill="1" applyBorder="1" applyAlignment="1" applyProtection="1">
      <alignment horizontal="left" vertical="center" wrapText="1" indent="4"/>
    </xf>
    <xf numFmtId="0" fontId="129" fillId="0" borderId="67" xfId="665" applyFont="1" applyFill="1" applyBorder="1" applyAlignment="1" applyProtection="1">
      <alignment horizontal="left" vertical="center" wrapText="1" indent="4"/>
    </xf>
    <xf numFmtId="0" fontId="129" fillId="57" borderId="56" xfId="665" applyFont="1" applyFill="1" applyBorder="1" applyAlignment="1" applyProtection="1">
      <alignment horizontal="center" vertical="center" wrapText="1"/>
    </xf>
    <xf numFmtId="0" fontId="237" fillId="35" borderId="22" xfId="665" applyFont="1" applyFill="1" applyBorder="1" applyAlignment="1">
      <alignment horizontal="center" vertical="center" wrapText="1"/>
    </xf>
    <xf numFmtId="0" fontId="237" fillId="35" borderId="23" xfId="665" applyFont="1" applyFill="1" applyBorder="1" applyAlignment="1">
      <alignment horizontal="center" vertical="center" wrapText="1"/>
    </xf>
    <xf numFmtId="0" fontId="237" fillId="35" borderId="24" xfId="665" applyFont="1" applyFill="1" applyBorder="1" applyAlignment="1">
      <alignment horizontal="center" vertical="center" wrapText="1"/>
    </xf>
    <xf numFmtId="0" fontId="133" fillId="35" borderId="56" xfId="665" applyFont="1" applyFill="1" applyBorder="1" applyAlignment="1">
      <alignment horizontal="center" vertical="center" wrapText="1"/>
    </xf>
    <xf numFmtId="0" fontId="133" fillId="35" borderId="77" xfId="665" applyFont="1" applyFill="1" applyBorder="1" applyAlignment="1">
      <alignment horizontal="center" vertical="center"/>
    </xf>
    <xf numFmtId="0" fontId="133" fillId="35" borderId="12" xfId="665" applyFont="1" applyFill="1" applyBorder="1" applyAlignment="1">
      <alignment horizontal="center" vertical="center"/>
    </xf>
    <xf numFmtId="0" fontId="133" fillId="35" borderId="3" xfId="665" applyFont="1" applyFill="1" applyBorder="1" applyAlignment="1">
      <alignment horizontal="center" vertical="center"/>
    </xf>
    <xf numFmtId="0" fontId="133" fillId="35" borderId="77" xfId="665" applyFont="1" applyFill="1" applyBorder="1" applyAlignment="1">
      <alignment horizontal="center" vertical="center" wrapText="1"/>
    </xf>
    <xf numFmtId="0" fontId="133" fillId="35" borderId="12" xfId="665" applyFont="1" applyFill="1" applyBorder="1" applyAlignment="1">
      <alignment horizontal="center" vertical="center" wrapText="1"/>
    </xf>
    <xf numFmtId="0" fontId="133" fillId="35" borderId="3" xfId="665" applyFont="1" applyFill="1" applyBorder="1" applyAlignment="1">
      <alignment horizontal="center" vertical="center" wrapText="1"/>
    </xf>
    <xf numFmtId="0" fontId="133" fillId="35" borderId="57" xfId="665" applyFont="1" applyFill="1" applyBorder="1" applyAlignment="1">
      <alignment horizontal="center" vertical="center" wrapText="1"/>
    </xf>
    <xf numFmtId="0" fontId="133" fillId="35" borderId="106" xfId="665" applyFont="1" applyFill="1" applyBorder="1" applyAlignment="1">
      <alignment horizontal="center" vertical="center" wrapText="1"/>
    </xf>
    <xf numFmtId="0" fontId="133" fillId="35" borderId="85" xfId="665" applyFont="1" applyFill="1" applyBorder="1" applyAlignment="1">
      <alignment horizontal="center" vertical="center" wrapText="1"/>
    </xf>
    <xf numFmtId="0" fontId="133" fillId="35" borderId="63" xfId="665" applyFont="1" applyFill="1" applyBorder="1" applyAlignment="1">
      <alignment horizontal="center" vertical="center" wrapText="1"/>
    </xf>
    <xf numFmtId="49" fontId="158" fillId="35" borderId="57" xfId="664" applyNumberFormat="1" applyFont="1" applyFill="1" applyBorder="1" applyAlignment="1">
      <alignment horizontal="center" vertical="center"/>
    </xf>
    <xf numFmtId="49" fontId="158" fillId="35" borderId="3" xfId="664" applyNumberFormat="1" applyFont="1" applyFill="1" applyBorder="1" applyAlignment="1">
      <alignment horizontal="center" vertical="center"/>
    </xf>
    <xf numFmtId="49" fontId="158" fillId="35" borderId="57" xfId="664" quotePrefix="1" applyNumberFormat="1" applyFont="1" applyFill="1" applyBorder="1" applyAlignment="1">
      <alignment horizontal="center" vertical="center" wrapText="1"/>
    </xf>
    <xf numFmtId="49" fontId="158" fillId="35" borderId="3" xfId="664" applyNumberFormat="1" applyFont="1" applyFill="1" applyBorder="1" applyAlignment="1">
      <alignment horizontal="center" vertical="center" wrapText="1"/>
    </xf>
    <xf numFmtId="49" fontId="133" fillId="35" borderId="105" xfId="0" applyNumberFormat="1" applyFont="1" applyFill="1" applyBorder="1" applyAlignment="1">
      <alignment horizontal="left" vertical="center"/>
    </xf>
    <xf numFmtId="49" fontId="133" fillId="35" borderId="66" xfId="0" applyNumberFormat="1" applyFont="1" applyFill="1" applyBorder="1" applyAlignment="1">
      <alignment horizontal="left" vertical="center"/>
    </xf>
    <xf numFmtId="49" fontId="133" fillId="35" borderId="98" xfId="0" applyNumberFormat="1" applyFont="1" applyFill="1" applyBorder="1" applyAlignment="1">
      <alignment horizontal="left" vertical="center"/>
    </xf>
    <xf numFmtId="0" fontId="133" fillId="35" borderId="93" xfId="665" applyFont="1" applyFill="1" applyBorder="1" applyAlignment="1">
      <alignment horizontal="center" vertical="center" wrapText="1"/>
    </xf>
    <xf numFmtId="0" fontId="133" fillId="35" borderId="92" xfId="665" applyFont="1" applyFill="1" applyBorder="1" applyAlignment="1">
      <alignment horizontal="center" vertical="center"/>
    </xf>
    <xf numFmtId="0" fontId="133" fillId="35" borderId="115" xfId="665" applyFont="1" applyFill="1" applyBorder="1" applyAlignment="1">
      <alignment horizontal="center" vertical="center"/>
    </xf>
    <xf numFmtId="0" fontId="158" fillId="35" borderId="57" xfId="665" applyFont="1" applyFill="1" applyBorder="1" applyAlignment="1">
      <alignment horizontal="center" vertical="center" wrapText="1"/>
    </xf>
    <xf numFmtId="0" fontId="158" fillId="35" borderId="3" xfId="665" applyFont="1" applyFill="1" applyBorder="1" applyAlignment="1">
      <alignment horizontal="center" vertical="center" wrapText="1"/>
    </xf>
    <xf numFmtId="0" fontId="158" fillId="35" borderId="57" xfId="665" quotePrefix="1" applyFont="1" applyFill="1" applyBorder="1" applyAlignment="1">
      <alignment horizontal="center" vertical="center" wrapText="1"/>
    </xf>
    <xf numFmtId="0" fontId="133" fillId="35" borderId="20" xfId="665" applyFont="1" applyFill="1" applyBorder="1" applyAlignment="1">
      <alignment horizontal="center" vertical="center" wrapText="1"/>
    </xf>
    <xf numFmtId="0" fontId="133" fillId="35" borderId="43" xfId="665" applyFont="1" applyFill="1" applyBorder="1" applyAlignment="1">
      <alignment horizontal="center" vertical="center" wrapText="1"/>
    </xf>
    <xf numFmtId="0" fontId="133" fillId="35" borderId="46" xfId="665" applyFont="1" applyFill="1" applyBorder="1" applyAlignment="1">
      <alignment horizontal="center" vertical="center" wrapText="1"/>
    </xf>
    <xf numFmtId="0" fontId="133" fillId="35" borderId="21" xfId="665" applyFont="1" applyFill="1" applyBorder="1" applyAlignment="1">
      <alignment horizontal="center" vertical="center" wrapText="1"/>
    </xf>
    <xf numFmtId="0" fontId="133" fillId="35" borderId="0" xfId="665" applyFont="1" applyFill="1" applyBorder="1" applyAlignment="1">
      <alignment horizontal="center" vertical="center" wrapText="1"/>
    </xf>
    <xf numFmtId="0" fontId="133" fillId="35" borderId="13" xfId="665" applyFont="1" applyFill="1" applyBorder="1" applyAlignment="1">
      <alignment horizontal="center" vertical="center" wrapText="1"/>
    </xf>
    <xf numFmtId="0" fontId="133" fillId="35" borderId="116" xfId="665" applyFont="1" applyFill="1" applyBorder="1" applyAlignment="1">
      <alignment horizontal="center" vertical="center" wrapText="1"/>
    </xf>
    <xf numFmtId="0" fontId="133" fillId="35" borderId="15" xfId="665" applyFont="1" applyFill="1" applyBorder="1" applyAlignment="1">
      <alignment horizontal="center" vertical="center" wrapText="1"/>
    </xf>
    <xf numFmtId="0" fontId="133" fillId="35" borderId="7" xfId="665" applyFont="1" applyFill="1" applyBorder="1" applyAlignment="1">
      <alignment horizontal="center" vertical="center" wrapText="1"/>
    </xf>
    <xf numFmtId="0" fontId="129" fillId="35" borderId="77" xfId="665" applyFont="1" applyFill="1" applyBorder="1" applyAlignment="1">
      <alignment horizontal="center" vertical="center" wrapText="1"/>
    </xf>
    <xf numFmtId="0" fontId="129" fillId="35" borderId="12" xfId="665" applyFont="1" applyFill="1" applyBorder="1" applyAlignment="1">
      <alignment horizontal="center" vertical="center" wrapText="1"/>
    </xf>
    <xf numFmtId="0" fontId="129" fillId="35" borderId="3" xfId="665" applyFont="1" applyFill="1" applyBorder="1" applyAlignment="1">
      <alignment horizontal="center" vertical="center" wrapText="1"/>
    </xf>
    <xf numFmtId="0" fontId="158" fillId="35" borderId="106" xfId="665" applyFont="1" applyFill="1" applyBorder="1" applyAlignment="1">
      <alignment horizontal="center" vertical="center" wrapText="1"/>
    </xf>
    <xf numFmtId="0" fontId="158" fillId="35" borderId="63" xfId="665" applyFont="1" applyFill="1" applyBorder="1" applyAlignment="1">
      <alignment horizontal="center" vertical="center" wrapText="1"/>
    </xf>
    <xf numFmtId="0" fontId="133" fillId="35" borderId="69" xfId="665" applyFont="1" applyFill="1" applyBorder="1" applyAlignment="1">
      <alignment horizontal="center" vertical="center" wrapText="1"/>
    </xf>
    <xf numFmtId="0" fontId="133" fillId="35" borderId="64" xfId="665" applyFont="1" applyFill="1" applyBorder="1" applyAlignment="1">
      <alignment horizontal="center" vertical="center" wrapText="1"/>
    </xf>
    <xf numFmtId="0" fontId="139" fillId="35" borderId="57" xfId="665" applyFont="1" applyFill="1" applyBorder="1" applyAlignment="1">
      <alignment horizontal="center" vertical="center" wrapText="1"/>
    </xf>
    <xf numFmtId="0" fontId="139" fillId="35" borderId="3" xfId="665" applyFont="1" applyFill="1" applyBorder="1" applyAlignment="1">
      <alignment horizontal="center" vertical="center" wrapText="1"/>
    </xf>
    <xf numFmtId="0" fontId="237" fillId="35" borderId="20" xfId="665" applyFont="1" applyFill="1" applyBorder="1" applyAlignment="1">
      <alignment horizontal="left" vertical="center" wrapText="1"/>
    </xf>
    <xf numFmtId="0" fontId="237" fillId="35" borderId="21" xfId="665" applyFont="1" applyFill="1" applyBorder="1" applyAlignment="1">
      <alignment horizontal="left" vertical="center" wrapText="1"/>
    </xf>
    <xf numFmtId="0" fontId="237" fillId="35" borderId="46" xfId="665" applyFont="1" applyFill="1" applyBorder="1" applyAlignment="1">
      <alignment horizontal="left" vertical="center" wrapText="1"/>
    </xf>
    <xf numFmtId="0" fontId="237" fillId="35" borderId="13" xfId="665" applyFont="1" applyFill="1" applyBorder="1" applyAlignment="1">
      <alignment horizontal="left" vertical="center" wrapText="1"/>
    </xf>
    <xf numFmtId="0" fontId="133" fillId="35" borderId="22" xfId="664" applyFont="1" applyFill="1" applyBorder="1" applyAlignment="1">
      <alignment horizontal="center" vertical="center" wrapText="1"/>
    </xf>
    <xf numFmtId="0" fontId="133" fillId="35" borderId="23" xfId="664" applyFont="1" applyFill="1" applyBorder="1" applyAlignment="1">
      <alignment horizontal="center" vertical="center" wrapText="1"/>
    </xf>
    <xf numFmtId="0" fontId="133" fillId="35" borderId="24" xfId="664" applyFont="1" applyFill="1" applyBorder="1" applyAlignment="1">
      <alignment horizontal="center" vertical="center" wrapText="1"/>
    </xf>
    <xf numFmtId="0" fontId="237" fillId="35" borderId="22" xfId="664" applyFont="1" applyFill="1" applyBorder="1" applyAlignment="1">
      <alignment horizontal="center" vertical="center" wrapText="1"/>
    </xf>
    <xf numFmtId="0" fontId="237" fillId="35" borderId="23" xfId="664" applyFont="1" applyFill="1" applyBorder="1" applyAlignment="1">
      <alignment horizontal="center" vertical="center" wrapText="1"/>
    </xf>
    <xf numFmtId="0" fontId="237" fillId="35" borderId="24" xfId="664" applyFont="1" applyFill="1" applyBorder="1" applyAlignment="1">
      <alignment horizontal="center" vertical="center" wrapText="1"/>
    </xf>
    <xf numFmtId="49" fontId="133" fillId="35" borderId="20" xfId="664" applyNumberFormat="1" applyFont="1" applyFill="1" applyBorder="1" applyAlignment="1">
      <alignment horizontal="center" vertical="center" wrapText="1"/>
    </xf>
    <xf numFmtId="49" fontId="133" fillId="35" borderId="47" xfId="664" applyNumberFormat="1" applyFont="1" applyFill="1" applyBorder="1" applyAlignment="1">
      <alignment horizontal="center" vertical="center" wrapText="1"/>
    </xf>
    <xf numFmtId="0" fontId="133" fillId="35" borderId="21" xfId="664" applyFont="1" applyFill="1" applyBorder="1" applyAlignment="1">
      <alignment horizontal="center" vertical="center" wrapText="1"/>
    </xf>
    <xf numFmtId="0" fontId="133" fillId="35" borderId="50" xfId="664" applyFont="1" applyFill="1" applyBorder="1" applyAlignment="1">
      <alignment horizontal="center" vertical="center" wrapText="1"/>
    </xf>
    <xf numFmtId="0" fontId="133" fillId="35" borderId="116" xfId="664" applyFont="1" applyFill="1" applyBorder="1" applyAlignment="1">
      <alignment horizontal="center" vertical="center" wrapText="1"/>
    </xf>
    <xf numFmtId="0" fontId="133" fillId="35" borderId="71" xfId="664" applyFont="1" applyFill="1" applyBorder="1" applyAlignment="1">
      <alignment horizontal="center" vertical="center" wrapText="1"/>
    </xf>
    <xf numFmtId="0" fontId="133" fillId="35" borderId="110" xfId="664" applyFont="1" applyFill="1" applyBorder="1" applyAlignment="1">
      <alignment horizontal="center" vertical="center" wrapText="1"/>
    </xf>
    <xf numFmtId="0" fontId="133" fillId="35" borderId="60" xfId="664" applyFont="1" applyFill="1" applyBorder="1" applyAlignment="1">
      <alignment horizontal="center" vertical="center" wrapText="1"/>
    </xf>
    <xf numFmtId="0" fontId="133" fillId="35" borderId="88" xfId="664" applyFont="1" applyFill="1" applyBorder="1" applyAlignment="1">
      <alignment horizontal="center" vertical="center" wrapText="1"/>
    </xf>
    <xf numFmtId="0" fontId="133" fillId="35" borderId="61" xfId="664" applyFont="1" applyFill="1" applyBorder="1" applyAlignment="1">
      <alignment horizontal="center" vertical="center" wrapText="1"/>
    </xf>
    <xf numFmtId="0" fontId="133" fillId="35" borderId="74" xfId="664" applyFont="1" applyFill="1" applyBorder="1" applyAlignment="1">
      <alignment horizontal="center" vertical="center" wrapText="1"/>
    </xf>
    <xf numFmtId="0" fontId="133" fillId="35" borderId="75" xfId="664" applyFont="1" applyFill="1" applyBorder="1" applyAlignment="1">
      <alignment horizontal="center" vertical="center" wrapText="1"/>
    </xf>
    <xf numFmtId="0" fontId="258" fillId="0" borderId="69" xfId="0" applyFont="1" applyFill="1" applyBorder="1" applyAlignment="1">
      <alignment horizontal="center" vertical="center" wrapText="1"/>
    </xf>
    <xf numFmtId="0" fontId="258" fillId="0" borderId="62" xfId="0" applyFont="1" applyFill="1" applyBorder="1" applyAlignment="1">
      <alignment horizontal="center" vertical="center" wrapText="1"/>
    </xf>
    <xf numFmtId="0" fontId="258" fillId="0" borderId="64" xfId="0" applyFont="1" applyFill="1" applyBorder="1" applyAlignment="1">
      <alignment horizontal="center" vertical="center" wrapText="1"/>
    </xf>
    <xf numFmtId="0" fontId="159" fillId="0" borderId="0" xfId="0" applyFont="1" applyFill="1" applyBorder="1" applyAlignment="1">
      <alignment horizontal="left" vertical="top" wrapText="1"/>
    </xf>
    <xf numFmtId="0" fontId="258" fillId="35" borderId="20" xfId="0" applyFont="1" applyFill="1" applyBorder="1" applyAlignment="1">
      <alignment horizontal="center" vertical="center" wrapText="1"/>
    </xf>
    <xf numFmtId="0" fontId="258" fillId="35" borderId="21" xfId="0" applyFont="1" applyFill="1" applyBorder="1" applyAlignment="1">
      <alignment horizontal="center" vertical="center" wrapText="1"/>
    </xf>
    <xf numFmtId="0" fontId="258" fillId="35" borderId="16" xfId="0" applyFont="1" applyFill="1" applyBorder="1" applyAlignment="1">
      <alignment horizontal="center" vertical="center" wrapText="1"/>
    </xf>
    <xf numFmtId="0" fontId="258" fillId="35" borderId="46" xfId="0" applyFont="1" applyFill="1" applyBorder="1" applyAlignment="1">
      <alignment horizontal="center" vertical="center" wrapText="1"/>
    </xf>
    <xf numFmtId="0" fontId="258" fillId="35" borderId="13" xfId="0" applyFont="1" applyFill="1" applyBorder="1" applyAlignment="1">
      <alignment horizontal="center" vertical="center" wrapText="1"/>
    </xf>
    <xf numFmtId="0" fontId="258" fillId="35" borderId="107" xfId="0" applyFont="1" applyFill="1" applyBorder="1" applyAlignment="1">
      <alignment horizontal="center" vertical="center" wrapText="1"/>
    </xf>
    <xf numFmtId="0" fontId="258" fillId="35" borderId="105" xfId="0" applyFont="1" applyFill="1" applyBorder="1" applyAlignment="1">
      <alignment horizontal="center" vertical="center" wrapText="1"/>
    </xf>
    <xf numFmtId="0" fontId="258" fillId="35" borderId="66" xfId="0" applyFont="1" applyFill="1" applyBorder="1" applyAlignment="1">
      <alignment horizontal="center" vertical="center" wrapText="1"/>
    </xf>
    <xf numFmtId="0" fontId="258" fillId="35" borderId="98" xfId="0" applyFont="1" applyFill="1" applyBorder="1" applyAlignment="1">
      <alignment horizontal="center" vertical="center" wrapText="1"/>
    </xf>
    <xf numFmtId="0" fontId="159" fillId="35" borderId="69" xfId="0" applyFont="1" applyFill="1" applyBorder="1" applyAlignment="1">
      <alignment horizontal="center"/>
    </xf>
    <xf numFmtId="0" fontId="159" fillId="35" borderId="64" xfId="0" applyFont="1" applyFill="1" applyBorder="1" applyAlignment="1">
      <alignment horizontal="center"/>
    </xf>
    <xf numFmtId="0" fontId="161" fillId="35" borderId="56" xfId="0" applyFont="1" applyFill="1" applyBorder="1" applyAlignment="1">
      <alignment horizontal="center" vertical="center" wrapText="1"/>
    </xf>
    <xf numFmtId="0" fontId="161" fillId="35" borderId="56" xfId="0" applyFont="1" applyFill="1" applyBorder="1" applyAlignment="1">
      <alignment horizontal="justify" vertical="center" wrapText="1"/>
    </xf>
    <xf numFmtId="0" fontId="161" fillId="35" borderId="81" xfId="0" applyFont="1" applyFill="1" applyBorder="1" applyAlignment="1">
      <alignment horizontal="center" vertical="center" wrapText="1"/>
    </xf>
    <xf numFmtId="0" fontId="240" fillId="35" borderId="65" xfId="666" applyFont="1" applyFill="1" applyBorder="1" applyAlignment="1">
      <alignment horizontal="left" vertical="center" indent="1"/>
    </xf>
    <xf numFmtId="0" fontId="0" fillId="0" borderId="66" xfId="0" applyBorder="1" applyAlignment="1">
      <alignment horizontal="left" vertical="center" indent="1"/>
    </xf>
    <xf numFmtId="0" fontId="0" fillId="0" borderId="67" xfId="0" applyBorder="1" applyAlignment="1">
      <alignment horizontal="left" vertical="center" indent="1"/>
    </xf>
    <xf numFmtId="0" fontId="243" fillId="42" borderId="40" xfId="666" applyFont="1" applyFill="1" applyBorder="1" applyAlignment="1">
      <alignment horizontal="center" vertical="center"/>
    </xf>
    <xf numFmtId="0" fontId="240" fillId="42" borderId="58" xfId="666" applyFont="1" applyFill="1" applyBorder="1" applyAlignment="1">
      <alignment horizontal="center" vertical="center"/>
    </xf>
    <xf numFmtId="0" fontId="158" fillId="57" borderId="59" xfId="667" applyFont="1" applyFill="1" applyBorder="1" applyAlignment="1">
      <alignment horizontal="center" vertical="center" wrapText="1"/>
    </xf>
    <xf numFmtId="0" fontId="158" fillId="57" borderId="62" xfId="667" applyFont="1" applyFill="1" applyBorder="1" applyAlignment="1">
      <alignment horizontal="center" vertical="center" wrapText="1"/>
    </xf>
    <xf numFmtId="0" fontId="158" fillId="57" borderId="64" xfId="667" applyFont="1" applyFill="1" applyBorder="1" applyAlignment="1">
      <alignment horizontal="center" vertical="center" wrapText="1"/>
    </xf>
    <xf numFmtId="0" fontId="158" fillId="57" borderId="116" xfId="667" applyFont="1" applyFill="1" applyBorder="1" applyAlignment="1">
      <alignment horizontal="center" vertical="center"/>
    </xf>
    <xf numFmtId="0" fontId="158" fillId="57" borderId="15" xfId="667" applyFont="1" applyFill="1" applyBorder="1" applyAlignment="1">
      <alignment horizontal="center" vertical="center"/>
    </xf>
    <xf numFmtId="0" fontId="158" fillId="57" borderId="7" xfId="667" applyFont="1" applyFill="1" applyBorder="1" applyAlignment="1">
      <alignment horizontal="center" vertical="center"/>
    </xf>
    <xf numFmtId="0" fontId="158" fillId="57" borderId="78" xfId="668" applyFont="1" applyFill="1" applyBorder="1" applyAlignment="1">
      <alignment horizontal="center" vertical="center" wrapText="1"/>
    </xf>
    <xf numFmtId="0" fontId="158" fillId="57" borderId="85" xfId="668" applyFont="1" applyFill="1" applyBorder="1" applyAlignment="1">
      <alignment horizontal="center" vertical="center" wrapText="1"/>
    </xf>
    <xf numFmtId="0" fontId="158" fillId="57" borderId="63" xfId="668" applyFont="1" applyFill="1" applyBorder="1" applyAlignment="1">
      <alignment horizontal="center" vertical="center" wrapText="1"/>
    </xf>
    <xf numFmtId="0" fontId="158" fillId="57" borderId="77" xfId="668" applyFont="1" applyFill="1" applyBorder="1" applyAlignment="1">
      <alignment horizontal="center" vertical="center" wrapText="1"/>
    </xf>
    <xf numFmtId="0" fontId="158" fillId="57" borderId="3" xfId="668" applyFont="1" applyFill="1" applyBorder="1" applyAlignment="1">
      <alignment horizontal="center" vertical="center" wrapText="1"/>
    </xf>
    <xf numFmtId="0" fontId="157" fillId="57" borderId="59" xfId="666" applyFont="1" applyFill="1" applyBorder="1" applyAlignment="1">
      <alignment horizontal="center" vertical="center"/>
    </xf>
    <xf numFmtId="0" fontId="157" fillId="57" borderId="62" xfId="666" applyFont="1" applyFill="1" applyBorder="1" applyAlignment="1">
      <alignment horizontal="center" vertical="center"/>
    </xf>
    <xf numFmtId="0" fontId="157" fillId="57" borderId="64" xfId="666" applyFont="1" applyFill="1" applyBorder="1" applyAlignment="1">
      <alignment horizontal="center" vertical="center"/>
    </xf>
    <xf numFmtId="0" fontId="240" fillId="57" borderId="77" xfId="666" applyFont="1" applyFill="1" applyBorder="1" applyAlignment="1">
      <alignment horizontal="center" vertical="center"/>
    </xf>
    <xf numFmtId="0" fontId="240" fillId="57" borderId="12" xfId="666" applyFont="1" applyFill="1" applyBorder="1" applyAlignment="1">
      <alignment horizontal="center" vertical="center"/>
    </xf>
    <xf numFmtId="0" fontId="240" fillId="57" borderId="3" xfId="666" applyFont="1" applyFill="1" applyBorder="1" applyAlignment="1">
      <alignment horizontal="center" vertical="center"/>
    </xf>
    <xf numFmtId="0" fontId="158" fillId="57" borderId="62" xfId="666" applyFont="1" applyFill="1" applyBorder="1" applyAlignment="1">
      <alignment horizontal="center" vertical="center"/>
    </xf>
    <xf numFmtId="0" fontId="158" fillId="57" borderId="64" xfId="666" applyFont="1" applyFill="1" applyBorder="1" applyAlignment="1">
      <alignment horizontal="center" vertical="center"/>
    </xf>
    <xf numFmtId="0" fontId="158" fillId="57" borderId="12" xfId="667" applyFont="1" applyFill="1" applyBorder="1" applyAlignment="1">
      <alignment horizontal="center" vertical="center"/>
    </xf>
    <xf numFmtId="0" fontId="158" fillId="57" borderId="3" xfId="667" applyFont="1" applyFill="1" applyBorder="1" applyAlignment="1">
      <alignment horizontal="center" vertical="center"/>
    </xf>
    <xf numFmtId="0" fontId="157" fillId="57" borderId="57" xfId="668" applyFont="1" applyFill="1" applyBorder="1" applyAlignment="1">
      <alignment horizontal="center" vertical="center" wrapText="1"/>
    </xf>
    <xf numFmtId="0" fontId="157" fillId="57" borderId="3" xfId="668" applyFont="1" applyFill="1" applyBorder="1" applyAlignment="1">
      <alignment horizontal="center" vertical="center" wrapText="1"/>
    </xf>
    <xf numFmtId="0" fontId="157" fillId="57" borderId="85" xfId="668" applyFont="1" applyFill="1" applyBorder="1" applyAlignment="1">
      <alignment horizontal="center" vertical="center" wrapText="1"/>
    </xf>
    <xf numFmtId="0" fontId="157" fillId="57" borderId="63" xfId="668" applyFont="1" applyFill="1" applyBorder="1" applyAlignment="1">
      <alignment horizontal="center" vertical="center" wrapText="1"/>
    </xf>
    <xf numFmtId="0" fontId="240" fillId="35" borderId="66" xfId="666" applyFont="1" applyFill="1" applyBorder="1" applyAlignment="1">
      <alignment horizontal="left" vertical="center" indent="1"/>
    </xf>
    <xf numFmtId="0" fontId="240" fillId="35" borderId="67" xfId="666" applyFont="1" applyFill="1" applyBorder="1" applyAlignment="1">
      <alignment horizontal="left" vertical="center" indent="1"/>
    </xf>
    <xf numFmtId="0" fontId="158" fillId="57" borderId="77" xfId="667" applyFont="1" applyFill="1" applyBorder="1" applyAlignment="1">
      <alignment horizontal="center" vertical="center" wrapText="1"/>
    </xf>
    <xf numFmtId="0" fontId="158" fillId="57" borderId="12" xfId="667" applyFont="1" applyFill="1" applyBorder="1" applyAlignment="1">
      <alignment horizontal="center" vertical="center" wrapText="1"/>
    </xf>
    <xf numFmtId="0" fontId="158" fillId="57" borderId="3" xfId="667" applyFont="1" applyFill="1" applyBorder="1" applyAlignment="1">
      <alignment horizontal="center" vertical="center" wrapText="1"/>
    </xf>
    <xf numFmtId="0" fontId="157" fillId="57" borderId="77" xfId="668" applyFont="1" applyFill="1" applyBorder="1" applyAlignment="1">
      <alignment horizontal="center" vertical="center" wrapText="1"/>
    </xf>
    <xf numFmtId="0" fontId="157" fillId="57" borderId="78" xfId="668" applyFont="1" applyFill="1" applyBorder="1" applyAlignment="1">
      <alignment horizontal="center" vertical="center" wrapText="1"/>
    </xf>
    <xf numFmtId="0" fontId="263" fillId="35" borderId="57" xfId="0" applyFont="1" applyFill="1" applyBorder="1" applyAlignment="1">
      <alignment horizontal="center" vertical="center" wrapText="1"/>
    </xf>
    <xf numFmtId="0" fontId="263" fillId="35" borderId="12" xfId="0" applyFont="1" applyFill="1" applyBorder="1" applyAlignment="1">
      <alignment horizontal="center" vertical="center" wrapText="1"/>
    </xf>
    <xf numFmtId="0" fontId="133" fillId="35" borderId="56" xfId="0" applyFont="1" applyFill="1" applyBorder="1" applyAlignment="1">
      <alignment horizontal="center" vertical="center" wrapText="1"/>
    </xf>
    <xf numFmtId="0" fontId="22" fillId="0" borderId="56" xfId="0" applyFont="1" applyBorder="1" applyAlignment="1">
      <alignment horizontal="center" vertical="center" wrapText="1"/>
    </xf>
    <xf numFmtId="0" fontId="129" fillId="0" borderId="0" xfId="0" applyFont="1" applyFill="1" applyBorder="1" applyAlignment="1">
      <alignment horizontal="center" vertical="center" wrapText="1"/>
    </xf>
    <xf numFmtId="0" fontId="244" fillId="35" borderId="22" xfId="0" applyFont="1" applyFill="1" applyBorder="1" applyAlignment="1">
      <alignment horizontal="center" vertical="center" wrapText="1"/>
    </xf>
    <xf numFmtId="0" fontId="244" fillId="35" borderId="23" xfId="0" applyFont="1" applyFill="1" applyBorder="1" applyAlignment="1">
      <alignment horizontal="center" vertical="center" wrapText="1"/>
    </xf>
    <xf numFmtId="0" fontId="244" fillId="35" borderId="24" xfId="0" applyFont="1" applyFill="1" applyBorder="1" applyAlignment="1">
      <alignment horizontal="center" vertical="center" wrapText="1"/>
    </xf>
    <xf numFmtId="0" fontId="244" fillId="35" borderId="104" xfId="0" applyFont="1" applyFill="1" applyBorder="1" applyAlignment="1">
      <alignment horizontal="left" vertical="center" wrapText="1"/>
    </xf>
    <xf numFmtId="0" fontId="22" fillId="35" borderId="56" xfId="0" applyFont="1" applyFill="1" applyBorder="1" applyAlignment="1">
      <alignment horizontal="left" vertical="center" wrapText="1"/>
    </xf>
    <xf numFmtId="0" fontId="22" fillId="35" borderId="65" xfId="0" applyFont="1" applyFill="1" applyBorder="1" applyAlignment="1">
      <alignment horizontal="left" vertical="center" wrapText="1"/>
    </xf>
    <xf numFmtId="0" fontId="22" fillId="0" borderId="104" xfId="0" applyFont="1" applyBorder="1" applyAlignment="1">
      <alignment vertical="center"/>
    </xf>
    <xf numFmtId="0" fontId="22" fillId="0" borderId="56" xfId="0" applyFont="1" applyBorder="1" applyAlignment="1">
      <alignment vertical="center"/>
    </xf>
    <xf numFmtId="0" fontId="22" fillId="0" borderId="65" xfId="0" applyFont="1" applyBorder="1" applyAlignment="1">
      <alignment vertical="center"/>
    </xf>
    <xf numFmtId="0" fontId="22" fillId="0" borderId="69" xfId="0" applyFont="1" applyBorder="1" applyAlignment="1">
      <alignment vertical="center"/>
    </xf>
    <xf numFmtId="0" fontId="22" fillId="0" borderId="57" xfId="0" applyFont="1" applyBorder="1" applyAlignment="1">
      <alignment vertical="center"/>
    </xf>
    <xf numFmtId="0" fontId="22" fillId="0" borderId="42" xfId="0" applyFont="1" applyBorder="1" applyAlignment="1">
      <alignment vertical="center"/>
    </xf>
    <xf numFmtId="0" fontId="22" fillId="35" borderId="56" xfId="0" applyFont="1" applyFill="1" applyBorder="1" applyAlignment="1">
      <alignment horizontal="center" vertical="center" wrapText="1"/>
    </xf>
    <xf numFmtId="0" fontId="22" fillId="0" borderId="81" xfId="0" applyFont="1" applyBorder="1" applyAlignment="1">
      <alignment horizontal="center" vertical="center"/>
    </xf>
    <xf numFmtId="0" fontId="22" fillId="0" borderId="106" xfId="0" applyFont="1" applyBorder="1" applyAlignment="1">
      <alignment horizontal="center" vertical="center"/>
    </xf>
    <xf numFmtId="0" fontId="263" fillId="35" borderId="3" xfId="0" applyFont="1" applyFill="1" applyBorder="1" applyAlignment="1">
      <alignment horizontal="center" vertical="center" wrapText="1"/>
    </xf>
    <xf numFmtId="0" fontId="22" fillId="0" borderId="81" xfId="0" applyFont="1" applyBorder="1" applyAlignment="1">
      <alignment vertical="center"/>
    </xf>
    <xf numFmtId="0" fontId="263" fillId="35" borderId="57" xfId="0" applyFont="1" applyFill="1" applyBorder="1" applyAlignment="1">
      <alignment horizontal="center" vertical="center"/>
    </xf>
    <xf numFmtId="0" fontId="263" fillId="35" borderId="3" xfId="0" applyFont="1" applyFill="1" applyBorder="1" applyAlignment="1">
      <alignment horizontal="center" vertical="center"/>
    </xf>
    <xf numFmtId="43" fontId="133" fillId="35" borderId="56" xfId="639" applyFont="1" applyFill="1" applyBorder="1" applyAlignment="1">
      <alignment horizontal="center" vertical="center" wrapText="1"/>
    </xf>
    <xf numFmtId="43" fontId="22" fillId="0" borderId="56" xfId="639" applyFont="1" applyBorder="1" applyAlignment="1">
      <alignment horizontal="center" vertical="center" wrapText="1"/>
    </xf>
    <xf numFmtId="43" fontId="263" fillId="35" borderId="57" xfId="639" applyFont="1" applyFill="1" applyBorder="1" applyAlignment="1">
      <alignment horizontal="center" vertical="center" wrapText="1"/>
    </xf>
    <xf numFmtId="43" fontId="263" fillId="35" borderId="3" xfId="639" applyFont="1" applyFill="1" applyBorder="1" applyAlignment="1">
      <alignment horizontal="center" vertical="center" wrapText="1"/>
    </xf>
    <xf numFmtId="43" fontId="22" fillId="35" borderId="56" xfId="639" applyFont="1" applyFill="1" applyBorder="1" applyAlignment="1">
      <alignment horizontal="center" vertical="center" wrapText="1"/>
    </xf>
    <xf numFmtId="49" fontId="133" fillId="35" borderId="62" xfId="664" applyNumberFormat="1" applyFont="1" applyFill="1" applyBorder="1" applyAlignment="1">
      <alignment horizontal="center" vertical="center" wrapText="1"/>
    </xf>
    <xf numFmtId="0" fontId="22" fillId="0" borderId="62" xfId="0" applyFont="1" applyBorder="1" applyAlignment="1">
      <alignment horizontal="center" vertical="center" wrapText="1"/>
    </xf>
    <xf numFmtId="0" fontId="133" fillId="35" borderId="12" xfId="664" applyFont="1" applyFill="1" applyBorder="1" applyAlignment="1">
      <alignment horizontal="center" vertical="center" wrapText="1"/>
    </xf>
    <xf numFmtId="0" fontId="22" fillId="0" borderId="12" xfId="0" applyFont="1" applyBorder="1" applyAlignment="1">
      <alignment horizontal="center" vertical="center" wrapText="1"/>
    </xf>
    <xf numFmtId="0" fontId="133" fillId="35" borderId="9" xfId="664" applyFont="1" applyFill="1" applyBorder="1" applyAlignment="1">
      <alignment horizontal="center" vertical="center" wrapText="1"/>
    </xf>
    <xf numFmtId="0" fontId="22" fillId="0" borderId="9" xfId="0" applyFont="1" applyBorder="1" applyAlignment="1">
      <alignment horizontal="center" vertical="center" wrapText="1"/>
    </xf>
    <xf numFmtId="43" fontId="133" fillId="35" borderId="117" xfId="639" applyFont="1" applyFill="1" applyBorder="1" applyAlignment="1">
      <alignment horizontal="center" vertical="center" wrapText="1"/>
    </xf>
    <xf numFmtId="43" fontId="133" fillId="35" borderId="21" xfId="639" applyFont="1" applyFill="1" applyBorder="1" applyAlignment="1">
      <alignment horizontal="center" vertical="center" wrapText="1"/>
    </xf>
    <xf numFmtId="43" fontId="133" fillId="35" borderId="116" xfId="639" applyFont="1" applyFill="1" applyBorder="1" applyAlignment="1">
      <alignment horizontal="center" vertical="center" wrapText="1"/>
    </xf>
    <xf numFmtId="0" fontId="133" fillId="35" borderId="117" xfId="664" applyFont="1" applyFill="1" applyBorder="1" applyAlignment="1">
      <alignment horizontal="center" vertical="center" wrapText="1"/>
    </xf>
    <xf numFmtId="0" fontId="133" fillId="35" borderId="77" xfId="664" applyFont="1" applyFill="1" applyBorder="1" applyAlignment="1">
      <alignment horizontal="left" vertical="center" wrapText="1"/>
    </xf>
    <xf numFmtId="0" fontId="133" fillId="35" borderId="12" xfId="664" applyFont="1" applyFill="1" applyBorder="1" applyAlignment="1">
      <alignment horizontal="left" vertical="center" wrapText="1"/>
    </xf>
    <xf numFmtId="0" fontId="22" fillId="0" borderId="12" xfId="0" applyFont="1" applyBorder="1" applyAlignment="1">
      <alignment horizontal="left" vertical="center" wrapText="1"/>
    </xf>
    <xf numFmtId="43" fontId="133" fillId="35" borderId="20" xfId="639" applyFont="1" applyFill="1" applyBorder="1" applyAlignment="1">
      <alignment horizontal="center" vertical="center" wrapText="1"/>
    </xf>
    <xf numFmtId="43" fontId="133" fillId="35" borderId="16" xfId="639" applyFont="1" applyFill="1" applyBorder="1" applyAlignment="1">
      <alignment horizontal="center" vertical="center" wrapText="1"/>
    </xf>
    <xf numFmtId="0" fontId="133" fillId="35" borderId="20" xfId="664" applyFont="1" applyFill="1" applyBorder="1" applyAlignment="1">
      <alignment horizontal="center" vertical="center" wrapText="1"/>
    </xf>
    <xf numFmtId="0" fontId="133" fillId="35" borderId="16" xfId="664" applyFont="1" applyFill="1" applyBorder="1" applyAlignment="1">
      <alignment horizontal="center" vertical="center" wrapText="1"/>
    </xf>
    <xf numFmtId="43" fontId="133" fillId="35" borderId="65" xfId="639" applyFont="1" applyFill="1" applyBorder="1" applyAlignment="1">
      <alignment horizontal="center" vertical="center" wrapText="1"/>
    </xf>
    <xf numFmtId="43" fontId="133" fillId="35" borderId="66" xfId="639" applyFont="1" applyFill="1" applyBorder="1" applyAlignment="1">
      <alignment horizontal="center" vertical="center" wrapText="1"/>
    </xf>
    <xf numFmtId="43" fontId="133" fillId="35" borderId="42" xfId="639" applyFont="1" applyFill="1" applyBorder="1" applyAlignment="1">
      <alignment horizontal="center" vertical="center" wrapText="1"/>
    </xf>
    <xf numFmtId="43" fontId="133" fillId="35" borderId="9" xfId="639" applyFont="1" applyFill="1" applyBorder="1" applyAlignment="1">
      <alignment horizontal="center" vertical="center" wrapText="1"/>
    </xf>
    <xf numFmtId="49" fontId="133" fillId="35" borderId="43" xfId="664" applyNumberFormat="1" applyFont="1" applyFill="1" applyBorder="1" applyAlignment="1">
      <alignment horizontal="center" vertical="center" wrapText="1"/>
    </xf>
    <xf numFmtId="49" fontId="133" fillId="35" borderId="0" xfId="664" applyNumberFormat="1" applyFont="1" applyFill="1" applyBorder="1" applyAlignment="1">
      <alignment horizontal="center" vertical="center" wrapText="1"/>
    </xf>
    <xf numFmtId="49" fontId="133" fillId="35" borderId="15" xfId="664" applyNumberFormat="1" applyFont="1" applyFill="1" applyBorder="1" applyAlignment="1">
      <alignment horizontal="center" vertical="center" wrapText="1"/>
    </xf>
    <xf numFmtId="49" fontId="133" fillId="35" borderId="46" xfId="664" applyNumberFormat="1" applyFont="1" applyFill="1" applyBorder="1" applyAlignment="1">
      <alignment horizontal="center" vertical="center" wrapText="1"/>
    </xf>
    <xf numFmtId="49" fontId="133" fillId="35" borderId="13" xfId="664" applyNumberFormat="1" applyFont="1" applyFill="1" applyBorder="1" applyAlignment="1">
      <alignment horizontal="center" vertical="center" wrapText="1"/>
    </xf>
    <xf numFmtId="49" fontId="133" fillId="35" borderId="7" xfId="664" applyNumberFormat="1" applyFont="1" applyFill="1" applyBorder="1" applyAlignment="1">
      <alignment horizontal="center" vertical="center" wrapText="1"/>
    </xf>
    <xf numFmtId="43" fontId="133" fillId="35" borderId="3" xfId="639" applyFont="1" applyFill="1" applyBorder="1" applyAlignment="1">
      <alignment horizontal="center" vertical="center" wrapText="1"/>
    </xf>
    <xf numFmtId="0" fontId="133" fillId="35" borderId="10" xfId="664" applyFont="1" applyFill="1" applyBorder="1" applyAlignment="1">
      <alignment horizontal="center" vertical="center" wrapText="1"/>
    </xf>
    <xf numFmtId="0" fontId="133" fillId="35" borderId="13" xfId="664" applyFont="1" applyFill="1" applyBorder="1" applyAlignment="1">
      <alignment horizontal="center" vertical="center" wrapText="1"/>
    </xf>
    <xf numFmtId="0" fontId="133" fillId="35" borderId="7" xfId="664" applyFont="1" applyFill="1" applyBorder="1" applyAlignment="1">
      <alignment horizontal="center" vertical="center" wrapText="1"/>
    </xf>
    <xf numFmtId="43" fontId="133" fillId="35" borderId="10" xfId="639" applyFont="1" applyFill="1" applyBorder="1" applyAlignment="1">
      <alignment horizontal="center" vertical="center" wrapText="1"/>
    </xf>
    <xf numFmtId="43" fontId="133" fillId="35" borderId="13" xfId="639" applyFont="1" applyFill="1" applyBorder="1" applyAlignment="1">
      <alignment horizontal="center" vertical="center" wrapText="1"/>
    </xf>
    <xf numFmtId="0" fontId="133" fillId="35" borderId="18" xfId="664" applyFont="1" applyFill="1" applyBorder="1" applyAlignment="1">
      <alignment horizontal="center" vertical="center" wrapText="1"/>
    </xf>
    <xf numFmtId="43" fontId="133" fillId="35" borderId="57" xfId="639" applyFont="1" applyFill="1" applyBorder="1" applyAlignment="1">
      <alignment horizontal="center" vertical="center" wrapText="1"/>
    </xf>
    <xf numFmtId="43" fontId="133" fillId="35" borderId="12" xfId="639" applyFont="1" applyFill="1" applyBorder="1" applyAlignment="1">
      <alignment horizontal="center" vertical="center" wrapText="1"/>
    </xf>
    <xf numFmtId="0" fontId="133" fillId="35" borderId="65" xfId="664" applyFont="1" applyFill="1" applyBorder="1" applyAlignment="1">
      <alignment horizontal="center" vertical="center" wrapText="1"/>
    </xf>
    <xf numFmtId="0" fontId="133" fillId="35" borderId="66" xfId="664" applyFont="1" applyFill="1" applyBorder="1" applyAlignment="1">
      <alignment horizontal="center" vertical="center" wrapText="1"/>
    </xf>
    <xf numFmtId="0" fontId="133" fillId="35" borderId="57" xfId="664" applyFont="1" applyFill="1" applyBorder="1" applyAlignment="1">
      <alignment horizontal="center" vertical="center" wrapText="1"/>
    </xf>
    <xf numFmtId="49" fontId="133" fillId="35" borderId="21" xfId="664" applyNumberFormat="1" applyFont="1" applyFill="1" applyBorder="1" applyAlignment="1">
      <alignment horizontal="center" vertical="center" wrapText="1"/>
    </xf>
    <xf numFmtId="49" fontId="133" fillId="35" borderId="116" xfId="664" applyNumberFormat="1" applyFont="1" applyFill="1" applyBorder="1" applyAlignment="1">
      <alignment horizontal="center" vertical="center" wrapText="1"/>
    </xf>
    <xf numFmtId="0" fontId="133" fillId="35" borderId="93" xfId="664" applyFont="1" applyFill="1" applyBorder="1" applyAlignment="1">
      <alignment horizontal="center" vertical="center" wrapText="1"/>
    </xf>
    <xf numFmtId="0" fontId="133" fillId="35" borderId="90" xfId="664" applyFont="1" applyFill="1" applyBorder="1" applyAlignment="1">
      <alignment horizontal="center" vertical="center" wrapText="1"/>
    </xf>
    <xf numFmtId="0" fontId="133" fillId="35" borderId="92" xfId="664" applyFont="1" applyFill="1" applyBorder="1" applyAlignment="1">
      <alignment horizontal="center" vertical="center" wrapText="1"/>
    </xf>
    <xf numFmtId="0" fontId="133" fillId="35" borderId="114" xfId="664" applyFont="1" applyFill="1" applyBorder="1" applyAlignment="1">
      <alignment horizontal="center" vertical="center" wrapText="1"/>
    </xf>
    <xf numFmtId="0" fontId="133" fillId="35" borderId="78" xfId="664" applyFont="1" applyFill="1" applyBorder="1" applyAlignment="1">
      <alignment horizontal="center" vertical="center" wrapText="1"/>
    </xf>
    <xf numFmtId="0" fontId="133" fillId="35" borderId="85" xfId="664" applyFont="1" applyFill="1" applyBorder="1" applyAlignment="1">
      <alignment horizontal="center" vertical="center" wrapText="1"/>
    </xf>
    <xf numFmtId="0" fontId="22" fillId="0" borderId="64" xfId="0" applyFont="1" applyBorder="1" applyAlignment="1">
      <alignment horizontal="center" vertical="center" wrapText="1"/>
    </xf>
    <xf numFmtId="0" fontId="22" fillId="0" borderId="3" xfId="0" applyFont="1" applyBorder="1" applyAlignment="1">
      <alignment horizontal="left" vertical="center" wrapText="1"/>
    </xf>
    <xf numFmtId="0" fontId="133" fillId="35" borderId="91" xfId="664" applyFont="1" applyFill="1" applyBorder="1" applyAlignment="1">
      <alignment horizontal="center" vertical="center" wrapText="1"/>
    </xf>
    <xf numFmtId="0" fontId="133" fillId="35" borderId="81" xfId="664" applyFont="1" applyFill="1" applyBorder="1" applyAlignment="1">
      <alignment horizontal="center" vertical="center" wrapText="1"/>
    </xf>
    <xf numFmtId="2" fontId="160" fillId="61" borderId="22" xfId="0" applyNumberFormat="1" applyFont="1" applyFill="1" applyBorder="1" applyAlignment="1">
      <alignment horizontal="center" vertical="center"/>
    </xf>
    <xf numFmtId="0" fontId="22" fillId="0" borderId="23" xfId="0" applyFont="1" applyBorder="1" applyAlignment="1">
      <alignment vertical="center"/>
    </xf>
    <xf numFmtId="0" fontId="22" fillId="0" borderId="24" xfId="0" applyFont="1" applyBorder="1" applyAlignment="1">
      <alignment vertical="center"/>
    </xf>
    <xf numFmtId="0" fontId="157" fillId="61" borderId="17" xfId="0" applyFont="1" applyFill="1" applyBorder="1" applyAlignment="1">
      <alignment horizontal="center" vertical="center" wrapText="1"/>
    </xf>
    <xf numFmtId="0" fontId="157" fillId="61" borderId="18" xfId="0" applyFont="1" applyFill="1" applyBorder="1" applyAlignment="1">
      <alignment horizontal="center" vertical="center" wrapText="1"/>
    </xf>
    <xf numFmtId="0" fontId="157" fillId="61" borderId="213" xfId="0" applyFont="1" applyFill="1" applyBorder="1" applyAlignment="1">
      <alignment horizontal="center" vertical="center" wrapText="1"/>
    </xf>
    <xf numFmtId="0" fontId="157" fillId="61" borderId="19" xfId="0" applyFont="1" applyFill="1" applyBorder="1" applyAlignment="1">
      <alignment horizontal="center" vertical="center" wrapText="1"/>
    </xf>
    <xf numFmtId="0" fontId="157" fillId="61" borderId="17" xfId="0" applyFont="1" applyFill="1" applyBorder="1" applyAlignment="1">
      <alignment horizontal="center" vertical="center"/>
    </xf>
    <xf numFmtId="0" fontId="157" fillId="61" borderId="18" xfId="0" applyFont="1" applyFill="1" applyBorder="1" applyAlignment="1">
      <alignment horizontal="center" vertical="center"/>
    </xf>
    <xf numFmtId="0" fontId="157" fillId="61" borderId="213" xfId="0" applyFont="1" applyFill="1" applyBorder="1" applyAlignment="1">
      <alignment horizontal="center" vertical="center"/>
    </xf>
    <xf numFmtId="0" fontId="228" fillId="61" borderId="19" xfId="0" applyFont="1" applyFill="1" applyBorder="1" applyAlignment="1">
      <alignment horizontal="center" vertical="center" wrapText="1"/>
    </xf>
    <xf numFmtId="0" fontId="157" fillId="61" borderId="69" xfId="0" applyFont="1" applyFill="1" applyBorder="1" applyAlignment="1">
      <alignment horizontal="center" vertical="center" wrapText="1"/>
    </xf>
    <xf numFmtId="0" fontId="22" fillId="61" borderId="61" xfId="0" applyFont="1" applyFill="1" applyBorder="1" applyAlignment="1">
      <alignment horizontal="center" vertical="center" wrapText="1"/>
    </xf>
    <xf numFmtId="0" fontId="160" fillId="61" borderId="22" xfId="0" applyFont="1" applyFill="1" applyBorder="1" applyAlignment="1">
      <alignment horizontal="left" vertical="center" indent="5"/>
    </xf>
    <xf numFmtId="0" fontId="160" fillId="61" borderId="23" xfId="0" applyFont="1" applyFill="1" applyBorder="1" applyAlignment="1">
      <alignment horizontal="left" vertical="center" indent="5"/>
    </xf>
    <xf numFmtId="0" fontId="160" fillId="61" borderId="106" xfId="0" applyFont="1" applyFill="1" applyBorder="1" applyAlignment="1">
      <alignment vertical="center" wrapText="1"/>
    </xf>
    <xf numFmtId="0" fontId="160" fillId="61" borderId="85" xfId="0" applyFont="1" applyFill="1" applyBorder="1" applyAlignment="1">
      <alignment vertical="center" wrapText="1"/>
    </xf>
    <xf numFmtId="0" fontId="160" fillId="61" borderId="63" xfId="0" applyFont="1" applyFill="1" applyBorder="1" applyAlignment="1">
      <alignment vertical="center" wrapText="1"/>
    </xf>
    <xf numFmtId="0" fontId="160" fillId="61" borderId="161" xfId="0" applyFont="1" applyFill="1" applyBorder="1" applyAlignment="1">
      <alignment horizontal="center" vertical="center" wrapText="1"/>
    </xf>
    <xf numFmtId="0" fontId="160" fillId="61" borderId="18" xfId="0" applyFont="1" applyFill="1" applyBorder="1" applyAlignment="1">
      <alignment horizontal="center" vertical="center" wrapText="1"/>
    </xf>
    <xf numFmtId="0" fontId="160" fillId="61" borderId="97" xfId="0" applyFont="1" applyFill="1" applyBorder="1" applyAlignment="1">
      <alignment horizontal="center" vertical="center" wrapText="1"/>
    </xf>
    <xf numFmtId="0" fontId="157" fillId="61" borderId="161" xfId="0" applyFont="1" applyFill="1" applyBorder="1" applyAlignment="1">
      <alignment horizontal="center" vertical="center" wrapText="1"/>
    </xf>
    <xf numFmtId="0" fontId="22" fillId="61" borderId="19" xfId="0" applyFont="1" applyFill="1" applyBorder="1" applyAlignment="1">
      <alignment horizontal="center" vertical="center" wrapText="1"/>
    </xf>
    <xf numFmtId="0" fontId="183" fillId="61" borderId="17" xfId="0" applyFont="1" applyFill="1" applyBorder="1" applyAlignment="1">
      <alignment horizontal="right" vertical="center" wrapText="1"/>
    </xf>
    <xf numFmtId="0" fontId="183" fillId="61" borderId="19" xfId="0" applyFont="1" applyFill="1" applyBorder="1" applyAlignment="1">
      <alignment horizontal="right" vertical="center" wrapText="1"/>
    </xf>
    <xf numFmtId="0" fontId="160" fillId="61" borderId="17" xfId="0" applyFont="1" applyFill="1" applyBorder="1" applyAlignment="1">
      <alignment vertical="center" wrapText="1"/>
    </xf>
    <xf numFmtId="0" fontId="160" fillId="61" borderId="19" xfId="0" applyFont="1" applyFill="1" applyBorder="1" applyAlignment="1">
      <alignment vertical="center" wrapText="1"/>
    </xf>
    <xf numFmtId="0" fontId="160" fillId="61" borderId="17" xfId="0" applyFont="1" applyFill="1" applyBorder="1" applyAlignment="1">
      <alignment horizontal="center" vertical="center" wrapText="1"/>
    </xf>
    <xf numFmtId="0" fontId="160" fillId="61" borderId="19" xfId="0" applyFont="1" applyFill="1" applyBorder="1" applyAlignment="1">
      <alignment horizontal="center" vertical="center" wrapText="1"/>
    </xf>
    <xf numFmtId="0" fontId="160" fillId="61" borderId="22" xfId="0" applyFont="1" applyFill="1" applyBorder="1" applyAlignment="1">
      <alignment horizontal="center" vertical="center" wrapText="1"/>
    </xf>
    <xf numFmtId="0" fontId="160" fillId="61" borderId="23" xfId="0" applyFont="1" applyFill="1" applyBorder="1" applyAlignment="1">
      <alignment horizontal="center" vertical="center" wrapText="1"/>
    </xf>
    <xf numFmtId="0" fontId="160" fillId="61" borderId="24" xfId="0" applyFont="1" applyFill="1" applyBorder="1" applyAlignment="1">
      <alignment horizontal="center" vertical="center" wrapText="1"/>
    </xf>
    <xf numFmtId="0" fontId="160" fillId="61" borderId="16" xfId="0" applyFont="1" applyFill="1" applyBorder="1" applyAlignment="1">
      <alignment horizontal="center" vertical="center" wrapText="1"/>
    </xf>
    <xf numFmtId="0" fontId="160" fillId="61" borderId="83" xfId="0" applyFont="1" applyFill="1" applyBorder="1" applyAlignment="1">
      <alignment horizontal="center" vertical="center" wrapText="1"/>
    </xf>
    <xf numFmtId="0" fontId="160" fillId="61" borderId="0" xfId="0" applyFont="1" applyFill="1" applyBorder="1" applyAlignment="1">
      <alignment horizontal="center" vertical="center" wrapText="1"/>
    </xf>
    <xf numFmtId="0" fontId="22" fillId="61" borderId="0" xfId="0" applyFont="1" applyFill="1" applyBorder="1" applyAlignment="1">
      <alignment horizontal="center" vertical="center" wrapText="1"/>
    </xf>
    <xf numFmtId="0" fontId="157" fillId="61" borderId="20" xfId="0" applyFont="1" applyFill="1" applyBorder="1" applyAlignment="1">
      <alignment horizontal="center" vertical="center" wrapText="1"/>
    </xf>
    <xf numFmtId="0" fontId="22" fillId="61" borderId="21" xfId="0" applyFont="1" applyFill="1" applyBorder="1" applyAlignment="1">
      <alignment horizontal="center" vertical="center" wrapText="1"/>
    </xf>
    <xf numFmtId="0" fontId="160" fillId="61" borderId="36" xfId="0" applyFont="1" applyFill="1" applyBorder="1" applyAlignment="1">
      <alignment horizontal="center" vertical="center" wrapText="1"/>
    </xf>
    <xf numFmtId="0" fontId="160" fillId="61" borderId="20" xfId="0" applyFont="1" applyFill="1" applyBorder="1" applyAlignment="1">
      <alignment horizontal="center" vertical="top" wrapText="1"/>
    </xf>
    <xf numFmtId="0" fontId="160" fillId="61" borderId="18" xfId="0" applyFont="1" applyFill="1" applyBorder="1" applyAlignment="1">
      <alignment horizontal="center" vertical="top" wrapText="1"/>
    </xf>
    <xf numFmtId="0" fontId="160" fillId="61" borderId="19" xfId="0" applyFont="1" applyFill="1" applyBorder="1" applyAlignment="1">
      <alignment horizontal="center" vertical="top" wrapText="1"/>
    </xf>
    <xf numFmtId="0" fontId="264" fillId="61" borderId="17" xfId="0" applyFont="1" applyFill="1" applyBorder="1" applyAlignment="1">
      <alignment horizontal="center" vertical="center" wrapText="1"/>
    </xf>
    <xf numFmtId="0" fontId="264" fillId="61" borderId="18" xfId="0" applyFont="1" applyFill="1" applyBorder="1" applyAlignment="1">
      <alignment horizontal="center" vertical="center" wrapText="1"/>
    </xf>
    <xf numFmtId="0" fontId="264" fillId="61" borderId="20" xfId="0" applyFont="1" applyFill="1" applyBorder="1" applyAlignment="1">
      <alignment horizontal="center" vertical="center" wrapText="1"/>
    </xf>
    <xf numFmtId="0" fontId="264" fillId="61" borderId="43" xfId="0" applyFont="1" applyFill="1" applyBorder="1" applyAlignment="1">
      <alignment horizontal="center" vertical="center" wrapText="1"/>
    </xf>
    <xf numFmtId="0" fontId="264" fillId="61" borderId="16" xfId="0" applyFont="1" applyFill="1" applyBorder="1" applyAlignment="1">
      <alignment horizontal="center" vertical="center" wrapText="1"/>
    </xf>
    <xf numFmtId="0" fontId="264" fillId="61" borderId="36" xfId="0" applyFont="1" applyFill="1" applyBorder="1" applyAlignment="1">
      <alignment horizontal="center" vertical="center" wrapText="1"/>
    </xf>
    <xf numFmtId="0" fontId="264" fillId="61" borderId="22" xfId="0" applyFont="1" applyFill="1" applyBorder="1" applyAlignment="1">
      <alignment horizontal="center" vertical="center" wrapText="1"/>
    </xf>
    <xf numFmtId="0" fontId="264" fillId="61" borderId="23" xfId="0" applyFont="1" applyFill="1" applyBorder="1" applyAlignment="1">
      <alignment horizontal="center" vertical="center" wrapText="1"/>
    </xf>
    <xf numFmtId="0" fontId="264" fillId="61" borderId="214" xfId="0" applyFont="1" applyFill="1" applyBorder="1" applyAlignment="1">
      <alignment horizontal="center" vertical="center" wrapText="1"/>
    </xf>
    <xf numFmtId="0" fontId="0" fillId="0" borderId="104" xfId="0" quotePrefix="1" applyBorder="1" applyAlignment="1">
      <alignment horizontal="center" vertical="center"/>
    </xf>
    <xf numFmtId="0" fontId="0" fillId="0" borderId="79" xfId="0" applyBorder="1" applyAlignment="1">
      <alignment horizontal="center" vertical="center"/>
    </xf>
    <xf numFmtId="0" fontId="277" fillId="42" borderId="40" xfId="0" applyFont="1" applyFill="1" applyBorder="1" applyAlignment="1">
      <alignment horizontal="left" vertical="top" wrapText="1"/>
    </xf>
    <xf numFmtId="0" fontId="277" fillId="42" borderId="50" xfId="0" applyFont="1" applyFill="1" applyBorder="1" applyAlignment="1">
      <alignment horizontal="left" vertical="top" wrapText="1"/>
    </xf>
    <xf numFmtId="0" fontId="0" fillId="0" borderId="59" xfId="0" applyBorder="1" applyAlignment="1">
      <alignment horizontal="center"/>
    </xf>
    <xf numFmtId="0" fontId="0" fillId="0" borderId="62" xfId="0" applyBorder="1" applyAlignment="1">
      <alignment horizontal="center"/>
    </xf>
    <xf numFmtId="0" fontId="0" fillId="0" borderId="64" xfId="0" applyBorder="1" applyAlignment="1">
      <alignment horizontal="center"/>
    </xf>
    <xf numFmtId="0" fontId="277" fillId="42" borderId="58" xfId="0" applyFont="1" applyFill="1" applyBorder="1" applyAlignment="1">
      <alignment horizontal="left" vertical="top" wrapText="1"/>
    </xf>
    <xf numFmtId="0" fontId="277" fillId="42" borderId="7" xfId="0" applyFont="1" applyFill="1" applyBorder="1" applyAlignment="1">
      <alignment horizontal="left" vertical="top" wrapText="1"/>
    </xf>
    <xf numFmtId="0" fontId="0" fillId="0" borderId="104" xfId="0" applyBorder="1" applyAlignment="1">
      <alignment horizontal="center" vertical="center"/>
    </xf>
    <xf numFmtId="0" fontId="277" fillId="42" borderId="13" xfId="0" applyFont="1" applyFill="1" applyBorder="1" applyAlignment="1">
      <alignment horizontal="left" vertical="top" wrapText="1"/>
    </xf>
    <xf numFmtId="0" fontId="20" fillId="38" borderId="69" xfId="0" applyFont="1" applyFill="1" applyBorder="1" applyAlignment="1">
      <alignment horizontal="center"/>
    </xf>
    <xf numFmtId="0" fontId="20" fillId="38" borderId="64" xfId="0" applyFont="1" applyFill="1" applyBorder="1" applyAlignment="1">
      <alignment horizontal="center"/>
    </xf>
    <xf numFmtId="0" fontId="20" fillId="38" borderId="65" xfId="0" applyFont="1" applyFill="1" applyBorder="1" applyAlignment="1">
      <alignment horizontal="center"/>
    </xf>
    <xf numFmtId="0" fontId="20" fillId="38" borderId="66" xfId="0" applyFont="1" applyFill="1" applyBorder="1" applyAlignment="1">
      <alignment horizontal="center"/>
    </xf>
    <xf numFmtId="0" fontId="20" fillId="38" borderId="67" xfId="0" applyFont="1" applyFill="1" applyBorder="1" applyAlignment="1">
      <alignment horizontal="center"/>
    </xf>
    <xf numFmtId="0" fontId="20" fillId="38" borderId="56" xfId="0" applyFont="1" applyFill="1" applyBorder="1" applyAlignment="1">
      <alignment horizontal="center" wrapText="1"/>
    </xf>
    <xf numFmtId="0" fontId="20" fillId="38" borderId="81" xfId="0" applyFont="1" applyFill="1" applyBorder="1" applyAlignment="1">
      <alignment horizontal="center" wrapText="1"/>
    </xf>
    <xf numFmtId="0" fontId="21" fillId="38" borderId="69" xfId="0" applyFont="1" applyFill="1" applyBorder="1" applyAlignment="1">
      <alignment horizontal="center"/>
    </xf>
    <xf numFmtId="0" fontId="21" fillId="38" borderId="64" xfId="0" applyFont="1" applyFill="1" applyBorder="1" applyAlignment="1">
      <alignment horizontal="center"/>
    </xf>
    <xf numFmtId="0" fontId="21" fillId="38" borderId="65" xfId="0" applyFont="1" applyFill="1" applyBorder="1" applyAlignment="1">
      <alignment horizontal="center"/>
    </xf>
    <xf numFmtId="0" fontId="21" fillId="38" borderId="66" xfId="0" applyFont="1" applyFill="1" applyBorder="1" applyAlignment="1">
      <alignment horizontal="center"/>
    </xf>
    <xf numFmtId="0" fontId="21" fillId="38" borderId="67" xfId="0" applyFont="1" applyFill="1" applyBorder="1" applyAlignment="1">
      <alignment horizontal="center"/>
    </xf>
    <xf numFmtId="0" fontId="21" fillId="38" borderId="56" xfId="0" applyFont="1" applyFill="1" applyBorder="1" applyAlignment="1">
      <alignment horizontal="center" wrapText="1"/>
    </xf>
    <xf numFmtId="0" fontId="21" fillId="38" borderId="81" xfId="0" applyFont="1" applyFill="1" applyBorder="1" applyAlignment="1">
      <alignment horizontal="center" wrapText="1"/>
    </xf>
  </cellXfs>
  <cellStyles count="673">
    <cellStyle name="=C:\WINNT35\SYSTEM32\COMMAND.COM" xfId="667"/>
    <cellStyle name="20% - Accent1 2" xfId="202"/>
    <cellStyle name="20% - Accent1 3" xfId="302"/>
    <cellStyle name="20% - Accent1 4" xfId="340"/>
    <cellStyle name="20% - Accent1 5" xfId="410"/>
    <cellStyle name="20% - Accent2 2" xfId="199"/>
    <cellStyle name="20% - Accent2 3" xfId="298"/>
    <cellStyle name="20% - Accent2 4" xfId="341"/>
    <cellStyle name="20% - Accent2 5" xfId="421"/>
    <cellStyle name="20% - Accent3 2" xfId="193"/>
    <cellStyle name="20% - Accent3 3" xfId="301"/>
    <cellStyle name="20% - Accent3 4" xfId="342"/>
    <cellStyle name="20% - Accent3 5" xfId="428"/>
    <cellStyle name="20% - Accent4 2" xfId="172"/>
    <cellStyle name="20% - Accent4 3" xfId="297"/>
    <cellStyle name="20% - Accent4 4" xfId="343"/>
    <cellStyle name="20% - Accent4 5" xfId="423"/>
    <cellStyle name="20% - Accent5 2" xfId="190"/>
    <cellStyle name="20% - Accent5 3" xfId="294"/>
    <cellStyle name="20% - Accent5 4" xfId="344"/>
    <cellStyle name="20% - Accent5 5" xfId="396"/>
    <cellStyle name="20% - Accent6 2" xfId="189"/>
    <cellStyle name="20% - Accent6 3" xfId="288"/>
    <cellStyle name="20% - Accent6 4" xfId="345"/>
    <cellStyle name="20% - Accent6 5" xfId="391"/>
    <cellStyle name="40% - Accent1 2" xfId="188"/>
    <cellStyle name="40% - Accent1 3" xfId="268"/>
    <cellStyle name="40% - Accent1 4" xfId="346"/>
    <cellStyle name="40% - Accent1 5" xfId="438"/>
    <cellStyle name="40% - Accent2 2" xfId="187"/>
    <cellStyle name="40% - Accent2 3" xfId="285"/>
    <cellStyle name="40% - Accent2 4" xfId="347"/>
    <cellStyle name="40% - Accent2 5" xfId="435"/>
    <cellStyle name="40% - Accent3 2" xfId="186"/>
    <cellStyle name="40% - Accent3 3" xfId="284"/>
    <cellStyle name="40% - Accent3 4" xfId="348"/>
    <cellStyle name="40% - Accent3 5" xfId="398"/>
    <cellStyle name="40% - Accent4 2" xfId="205"/>
    <cellStyle name="40% - Accent4 3" xfId="258"/>
    <cellStyle name="40% - Accent4 4" xfId="349"/>
    <cellStyle name="40% - Accent4 5" xfId="395"/>
    <cellStyle name="40% - Accent5 2" xfId="203"/>
    <cellStyle name="40% - Accent5 3" xfId="271"/>
    <cellStyle name="40% - Accent5 4" xfId="350"/>
    <cellStyle name="40% - Accent5 5" xfId="430"/>
    <cellStyle name="40% - Accent6 2" xfId="200"/>
    <cellStyle name="40% - Accent6 3" xfId="274"/>
    <cellStyle name="40% - Accent6 4" xfId="351"/>
    <cellStyle name="40% - Accent6 5" xfId="397"/>
    <cellStyle name="60% - Accent1 2" xfId="197"/>
    <cellStyle name="60% - Accent1 3" xfId="303"/>
    <cellStyle name="60% - Accent1 4" xfId="352"/>
    <cellStyle name="60% - Accent1 5" xfId="441"/>
    <cellStyle name="60% - Accent2 2" xfId="185"/>
    <cellStyle name="60% - Accent2 3" xfId="299"/>
    <cellStyle name="60% - Accent2 4" xfId="353"/>
    <cellStyle name="60% - Accent2 5" xfId="429"/>
    <cellStyle name="60% - Accent3 2" xfId="208"/>
    <cellStyle name="60% - Accent3 3" xfId="295"/>
    <cellStyle name="60% - Accent3 4" xfId="354"/>
    <cellStyle name="60% - Accent3 5" xfId="442"/>
    <cellStyle name="60% - Accent4 2" xfId="209"/>
    <cellStyle name="60% - Accent4 3" xfId="292"/>
    <cellStyle name="60% - Accent4 4" xfId="355"/>
    <cellStyle name="60% - Accent4 5" xfId="405"/>
    <cellStyle name="60% - Accent5 2" xfId="210"/>
    <cellStyle name="60% - Accent5 3" xfId="278"/>
    <cellStyle name="60% - Accent5 4" xfId="356"/>
    <cellStyle name="60% - Accent5 5" xfId="412"/>
    <cellStyle name="60% - Accent6 2" xfId="211"/>
    <cellStyle name="60% - Accent6 3" xfId="306"/>
    <cellStyle name="60% - Accent6 4" xfId="357"/>
    <cellStyle name="60% - Accent6 5" xfId="418"/>
    <cellStyle name="Accent1 2" xfId="212"/>
    <cellStyle name="Accent1 3" xfId="307"/>
    <cellStyle name="Accent1 4" xfId="358"/>
    <cellStyle name="Accent1 5" xfId="420"/>
    <cellStyle name="Accent2 2" xfId="213"/>
    <cellStyle name="Accent2 3" xfId="308"/>
    <cellStyle name="Accent2 4" xfId="359"/>
    <cellStyle name="Accent2 5" xfId="444"/>
    <cellStyle name="Accent3 2" xfId="214"/>
    <cellStyle name="Accent3 3" xfId="309"/>
    <cellStyle name="Accent3 4" xfId="360"/>
    <cellStyle name="Accent3 5" xfId="401"/>
    <cellStyle name="Accent4 2" xfId="215"/>
    <cellStyle name="Accent4 3" xfId="310"/>
    <cellStyle name="Accent4 4" xfId="361"/>
    <cellStyle name="Accent4 5" xfId="417"/>
    <cellStyle name="Accent5 2" xfId="216"/>
    <cellStyle name="Accent5 3" xfId="311"/>
    <cellStyle name="Accent5 4" xfId="362"/>
    <cellStyle name="Accent5 5" xfId="404"/>
    <cellStyle name="Accent6 2" xfId="217"/>
    <cellStyle name="Accent6 3" xfId="312"/>
    <cellStyle name="Accent6 4" xfId="363"/>
    <cellStyle name="Accent6 5" xfId="413"/>
    <cellStyle name="Bad 2" xfId="218"/>
    <cellStyle name="Bad 3" xfId="313"/>
    <cellStyle name="Bad 4" xfId="364"/>
    <cellStyle name="Bad 5" xfId="409"/>
    <cellStyle name="Calculation 2" xfId="219"/>
    <cellStyle name="Calculation 3" xfId="314"/>
    <cellStyle name="Calculation 4" xfId="365"/>
    <cellStyle name="Calculation 5" xfId="403"/>
    <cellStyle name="Check Cell 2" xfId="220"/>
    <cellStyle name="Check Cell 3" xfId="315"/>
    <cellStyle name="Check Cell 4" xfId="366"/>
    <cellStyle name="Check Cell 5" xfId="433"/>
    <cellStyle name="Comma" xfId="1" builtinId="3"/>
    <cellStyle name="Comma [0] 2" xfId="33"/>
    <cellStyle name="Comma [0] 2 2" xfId="632"/>
    <cellStyle name="Comma [0] 2 3" xfId="653"/>
    <cellStyle name="Comma [0] 3" xfId="462"/>
    <cellStyle name="Comma 10" xfId="31"/>
    <cellStyle name="Comma 10 2" xfId="34"/>
    <cellStyle name="Comma 10 3" xfId="458"/>
    <cellStyle name="Comma 10 3 2" xfId="557"/>
    <cellStyle name="Comma 10 3 2 2" xfId="652"/>
    <cellStyle name="Comma 10 4" xfId="601"/>
    <cellStyle name="Comma 10 5" xfId="628"/>
    <cellStyle name="Comma 100" xfId="463"/>
    <cellStyle name="Comma 101" xfId="464"/>
    <cellStyle name="Comma 102" xfId="558"/>
    <cellStyle name="Comma 103" xfId="559"/>
    <cellStyle name="Comma 104" xfId="611"/>
    <cellStyle name="Comma 105" xfId="612"/>
    <cellStyle name="Comma 106" xfId="637"/>
    <cellStyle name="Comma 108" xfId="608"/>
    <cellStyle name="Comma 11" xfId="35"/>
    <cellStyle name="Comma 11 3" xfId="457"/>
    <cellStyle name="Comma 11 4" xfId="465"/>
    <cellStyle name="Comma 12" xfId="36"/>
    <cellStyle name="Comma 12 10" xfId="609"/>
    <cellStyle name="Comma 12 2" xfId="85"/>
    <cellStyle name="Comma 12 3" xfId="102"/>
    <cellStyle name="Comma 13" xfId="37"/>
    <cellStyle name="Comma 13 2" xfId="104"/>
    <cellStyle name="Comma 13 3" xfId="466"/>
    <cellStyle name="Comma 14" xfId="38"/>
    <cellStyle name="Comma 14 2" xfId="101"/>
    <cellStyle name="Comma 14 3" xfId="467"/>
    <cellStyle name="Comma 15" xfId="58"/>
    <cellStyle name="Comma 15 2" xfId="105"/>
    <cellStyle name="Comma 15 2 2" xfId="639"/>
    <cellStyle name="Comma 15 3" xfId="468"/>
    <cellStyle name="Comma 15 4" xfId="641"/>
    <cellStyle name="Comma 159" xfId="649"/>
    <cellStyle name="Comma 16" xfId="60"/>
    <cellStyle name="Comma 16 2" xfId="100"/>
    <cellStyle name="Comma 16 2 2" xfId="560"/>
    <cellStyle name="Comma 16 2 3" xfId="613"/>
    <cellStyle name="Comma 16 3" xfId="469"/>
    <cellStyle name="Comma 17" xfId="61"/>
    <cellStyle name="Comma 17 2" xfId="140"/>
    <cellStyle name="Comma 17 2 2" xfId="561"/>
    <cellStyle name="Comma 17 3" xfId="470"/>
    <cellStyle name="Comma 18" xfId="130"/>
    <cellStyle name="Comma 18 2" xfId="471"/>
    <cellStyle name="Comma 18 3" xfId="562"/>
    <cellStyle name="Comma 19" xfId="136"/>
    <cellStyle name="Comma 19 2" xfId="472"/>
    <cellStyle name="Comma 19 3" xfId="563"/>
    <cellStyle name="Comma 2" xfId="2"/>
    <cellStyle name="Comma 2 10" xfId="3"/>
    <cellStyle name="Comma 2 10 2" xfId="163"/>
    <cellStyle name="Comma 2 10 3" xfId="174"/>
    <cellStyle name="Comma 2 10 4" xfId="247"/>
    <cellStyle name="Comma 2 10 5" xfId="280"/>
    <cellStyle name="Comma 2 10 6" xfId="164"/>
    <cellStyle name="Comma 2 11" xfId="173"/>
    <cellStyle name="Comma 2 12" xfId="221"/>
    <cellStyle name="Comma 2 13" xfId="246"/>
    <cellStyle name="Comma 2 14" xfId="277"/>
    <cellStyle name="Comma 2 15" xfId="316"/>
    <cellStyle name="Comma 2 16" xfId="367"/>
    <cellStyle name="Comma 2 17" xfId="425"/>
    <cellStyle name="Comma 2 18" xfId="440"/>
    <cellStyle name="Comma 2 19" xfId="439"/>
    <cellStyle name="Comma 2 2" xfId="4"/>
    <cellStyle name="Comma 2 2 10" xfId="161"/>
    <cellStyle name="Comma 2 2 11" xfId="175"/>
    <cellStyle name="Comma 2 2 12" xfId="248"/>
    <cellStyle name="Comma 2 2 13" xfId="276"/>
    <cellStyle name="Comma 2 2 14" xfId="393"/>
    <cellStyle name="Comma 2 2 15" xfId="400"/>
    <cellStyle name="Comma 2 2 16" xfId="451"/>
    <cellStyle name="Comma 2 2 17" xfId="454"/>
    <cellStyle name="Comma 2 2 18" xfId="103"/>
    <cellStyle name="Comma 2 2 19" xfId="40"/>
    <cellStyle name="Comma 2 2 2" xfId="64"/>
    <cellStyle name="Comma 2 2 2 2" xfId="65"/>
    <cellStyle name="Comma 2 2 2 3" xfId="146"/>
    <cellStyle name="Comma 2 2 2 4" xfId="394"/>
    <cellStyle name="Comma 2 2 2 5" xfId="399"/>
    <cellStyle name="Comma 2 2 2 6" xfId="452"/>
    <cellStyle name="Comma 2 2 2 7" xfId="453"/>
    <cellStyle name="Comma 2 2 20" xfId="473"/>
    <cellStyle name="Comma 2 2 3" xfId="75"/>
    <cellStyle name="Comma 2 2 4" xfId="80"/>
    <cellStyle name="Comma 2 2 5" xfId="86"/>
    <cellStyle name="Comma 2 2 6" xfId="91"/>
    <cellStyle name="Comma 2 2 7" xfId="94"/>
    <cellStyle name="Comma 2 2 8" xfId="97"/>
    <cellStyle name="Comma 2 2 9" xfId="145"/>
    <cellStyle name="Comma 2 20" xfId="455"/>
    <cellStyle name="Comma 2 21" xfId="456"/>
    <cellStyle name="Comma 2 22" xfId="39"/>
    <cellStyle name="Comma 2 23" xfId="605"/>
    <cellStyle name="Comma 2 24" xfId="623"/>
    <cellStyle name="Comma 2 25" xfId="662"/>
    <cellStyle name="Comma 2 3" xfId="5"/>
    <cellStyle name="Comma 2 3 2" xfId="154"/>
    <cellStyle name="Comma 2 3 3" xfId="176"/>
    <cellStyle name="Comma 2 3 4" xfId="249"/>
    <cellStyle name="Comma 2 3 5" xfId="273"/>
    <cellStyle name="Comma 2 3 6" xfId="74"/>
    <cellStyle name="Comma 2 4" xfId="6"/>
    <cellStyle name="Comma 2 4 2" xfId="153"/>
    <cellStyle name="Comma 2 4 3" xfId="177"/>
    <cellStyle name="Comma 2 4 4" xfId="250"/>
    <cellStyle name="Comma 2 4 5" xfId="266"/>
    <cellStyle name="Comma 2 4 6" xfId="81"/>
    <cellStyle name="Comma 2 5" xfId="87"/>
    <cellStyle name="Comma 2 6" xfId="92"/>
    <cellStyle name="Comma 2 7" xfId="95"/>
    <cellStyle name="Comma 2 8" xfId="98"/>
    <cellStyle name="Comma 2 9" xfId="166"/>
    <cellStyle name="Comma 20" xfId="122"/>
    <cellStyle name="Comma 20 2" xfId="474"/>
    <cellStyle name="Comma 20 3" xfId="564"/>
    <cellStyle name="Comma 21" xfId="113"/>
    <cellStyle name="Comma 21 2" xfId="475"/>
    <cellStyle name="Comma 21 3" xfId="565"/>
    <cellStyle name="Comma 22" xfId="120"/>
    <cellStyle name="Comma 22 2" xfId="476"/>
    <cellStyle name="Comma 22 3" xfId="566"/>
    <cellStyle name="Comma 23" xfId="114"/>
    <cellStyle name="Comma 23 2" xfId="477"/>
    <cellStyle name="Comma 23 3" xfId="567"/>
    <cellStyle name="Comma 24" xfId="123"/>
    <cellStyle name="Comma 24 2" xfId="478"/>
    <cellStyle name="Comma 24 3" xfId="568"/>
    <cellStyle name="Comma 25" xfId="112"/>
    <cellStyle name="Comma 25 2" xfId="479"/>
    <cellStyle name="Comma 25 3" xfId="569"/>
    <cellStyle name="Comma 26" xfId="115"/>
    <cellStyle name="Comma 26 2" xfId="480"/>
    <cellStyle name="Comma 26 3" xfId="570"/>
    <cellStyle name="Comma 27" xfId="128"/>
    <cellStyle name="Comma 27 2" xfId="481"/>
    <cellStyle name="Comma 27 3" xfId="571"/>
    <cellStyle name="Comma 28" xfId="139"/>
    <cellStyle name="Comma 28 2" xfId="482"/>
    <cellStyle name="Comma 28 3" xfId="572"/>
    <cellStyle name="Comma 29" xfId="131"/>
    <cellStyle name="Comma 29 2" xfId="483"/>
    <cellStyle name="Comma 29 3" xfId="573"/>
    <cellStyle name="Comma 3" xfId="7"/>
    <cellStyle name="Comma 3 2" xfId="42"/>
    <cellStyle name="Comma 3 3" xfId="152"/>
    <cellStyle name="Comma 3 4" xfId="178"/>
    <cellStyle name="Comma 3 5" xfId="251"/>
    <cellStyle name="Comma 3 6" xfId="245"/>
    <cellStyle name="Comma 3 7" xfId="41"/>
    <cellStyle name="Comma 30" xfId="133"/>
    <cellStyle name="Comma 30 2" xfId="484"/>
    <cellStyle name="Comma 30 3" xfId="574"/>
    <cellStyle name="Comma 31" xfId="138"/>
    <cellStyle name="Comma 31 2" xfId="485"/>
    <cellStyle name="Comma 31 3" xfId="575"/>
    <cellStyle name="Comma 32" xfId="141"/>
    <cellStyle name="Comma 32 2" xfId="486"/>
    <cellStyle name="Comma 32 3" xfId="576"/>
    <cellStyle name="Comma 33" xfId="129"/>
    <cellStyle name="Comma 33 2" xfId="487"/>
    <cellStyle name="Comma 33 3" xfId="577"/>
    <cellStyle name="Comma 34" xfId="137"/>
    <cellStyle name="Comma 34 2" xfId="488"/>
    <cellStyle name="Comma 34 3" xfId="578"/>
    <cellStyle name="Comma 35" xfId="142"/>
    <cellStyle name="Comma 35 2" xfId="489"/>
    <cellStyle name="Comma 35 3" xfId="579"/>
    <cellStyle name="Comma 36" xfId="107"/>
    <cellStyle name="Comma 36 2" xfId="490"/>
    <cellStyle name="Comma 36 3" xfId="580"/>
    <cellStyle name="Comma 37" xfId="143"/>
    <cellStyle name="Comma 37 2" xfId="491"/>
    <cellStyle name="Comma 37 3" xfId="581"/>
    <cellStyle name="Comma 38" xfId="132"/>
    <cellStyle name="Comma 38 2" xfId="492"/>
    <cellStyle name="Comma 38 3" xfId="582"/>
    <cellStyle name="Comma 39" xfId="127"/>
    <cellStyle name="Comma 39 2" xfId="493"/>
    <cellStyle name="Comma 39 3" xfId="583"/>
    <cellStyle name="Comma 4" xfId="8"/>
    <cellStyle name="Comma 4 2" xfId="44"/>
    <cellStyle name="Comma 4 3" xfId="151"/>
    <cellStyle name="Comma 4 4" xfId="179"/>
    <cellStyle name="Comma 4 5" xfId="252"/>
    <cellStyle name="Comma 4 6" xfId="263"/>
    <cellStyle name="Comma 4 7" xfId="43"/>
    <cellStyle name="Comma 40" xfId="108"/>
    <cellStyle name="Comma 40 2" xfId="494"/>
    <cellStyle name="Comma 40 3" xfId="584"/>
    <cellStyle name="Comma 41" xfId="119"/>
    <cellStyle name="Comma 41 2" xfId="495"/>
    <cellStyle name="Comma 41 3" xfId="585"/>
    <cellStyle name="Comma 42" xfId="124"/>
    <cellStyle name="Comma 42 2" xfId="496"/>
    <cellStyle name="Comma 42 3" xfId="586"/>
    <cellStyle name="Comma 43" xfId="111"/>
    <cellStyle name="Comma 43 2" xfId="497"/>
    <cellStyle name="Comma 43 3" xfId="587"/>
    <cellStyle name="Comma 44" xfId="116"/>
    <cellStyle name="Comma 44 2" xfId="498"/>
    <cellStyle name="Comma 44 3" xfId="588"/>
    <cellStyle name="Comma 45" xfId="121"/>
    <cellStyle name="Comma 45 2" xfId="499"/>
    <cellStyle name="Comma 45 3" xfId="589"/>
    <cellStyle name="Comma 46" xfId="106"/>
    <cellStyle name="Comma 46 2" xfId="500"/>
    <cellStyle name="Comma 46 3" xfId="590"/>
    <cellStyle name="Comma 47" xfId="118"/>
    <cellStyle name="Comma 47 2" xfId="501"/>
    <cellStyle name="Comma 47 3" xfId="591"/>
    <cellStyle name="Comma 48" xfId="125"/>
    <cellStyle name="Comma 48 2" xfId="502"/>
    <cellStyle name="Comma 48 3" xfId="592"/>
    <cellStyle name="Comma 49" xfId="110"/>
    <cellStyle name="Comma 49 2" xfId="503"/>
    <cellStyle name="Comma 49 3" xfId="593"/>
    <cellStyle name="Comma 5" xfId="9"/>
    <cellStyle name="Comma 5 2" xfId="144"/>
    <cellStyle name="Comma 5 3" xfId="180"/>
    <cellStyle name="Comma 5 4" xfId="253"/>
    <cellStyle name="Comma 5 5" xfId="262"/>
    <cellStyle name="Comma 5 6" xfId="45"/>
    <cellStyle name="Comma 50" xfId="117"/>
    <cellStyle name="Comma 50 2" xfId="504"/>
    <cellStyle name="Comma 50 3" xfId="594"/>
    <cellStyle name="Comma 51" xfId="134"/>
    <cellStyle name="Comma 51 2" xfId="505"/>
    <cellStyle name="Comma 51 3" xfId="595"/>
    <cellStyle name="Comma 52" xfId="135"/>
    <cellStyle name="Comma 52 2" xfId="506"/>
    <cellStyle name="Comma 52 3" xfId="596"/>
    <cellStyle name="Comma 53" xfId="126"/>
    <cellStyle name="Comma 53 2" xfId="507"/>
    <cellStyle name="Comma 53 3" xfId="597"/>
    <cellStyle name="Comma 54" xfId="109"/>
    <cellStyle name="Comma 54 2" xfId="508"/>
    <cellStyle name="Comma 54 3" xfId="598"/>
    <cellStyle name="Comma 55" xfId="459"/>
    <cellStyle name="Comma 55 2" xfId="509"/>
    <cellStyle name="Comma 56" xfId="510"/>
    <cellStyle name="Comma 56 2" xfId="511"/>
    <cellStyle name="Comma 56 3" xfId="614"/>
    <cellStyle name="Comma 57" xfId="512"/>
    <cellStyle name="Comma 58" xfId="513"/>
    <cellStyle name="Comma 59" xfId="514"/>
    <cellStyle name="Comma 6" xfId="10"/>
    <cellStyle name="Comma 6 2" xfId="162"/>
    <cellStyle name="Comma 6 3" xfId="181"/>
    <cellStyle name="Comma 6 4" xfId="254"/>
    <cellStyle name="Comma 6 5" xfId="261"/>
    <cellStyle name="Comma 6 6" xfId="46"/>
    <cellStyle name="Comma 60" xfId="515"/>
    <cellStyle name="Comma 61" xfId="516"/>
    <cellStyle name="Comma 62" xfId="448"/>
    <cellStyle name="Comma 63" xfId="517"/>
    <cellStyle name="Comma 64" xfId="518"/>
    <cellStyle name="Comma 65" xfId="519"/>
    <cellStyle name="Comma 66" xfId="520"/>
    <cellStyle name="Comma 67" xfId="521"/>
    <cellStyle name="Comma 68" xfId="522"/>
    <cellStyle name="Comma 69" xfId="523"/>
    <cellStyle name="Comma 7" xfId="11"/>
    <cellStyle name="Comma 7 2" xfId="155"/>
    <cellStyle name="Comma 7 3" xfId="182"/>
    <cellStyle name="Comma 7 4" xfId="255"/>
    <cellStyle name="Comma 7 5" xfId="260"/>
    <cellStyle name="Comma 7 6" xfId="47"/>
    <cellStyle name="Comma 70" xfId="524"/>
    <cellStyle name="Comma 71" xfId="525"/>
    <cellStyle name="Comma 72" xfId="526"/>
    <cellStyle name="Comma 73" xfId="527"/>
    <cellStyle name="Comma 74" xfId="528"/>
    <cellStyle name="Comma 75" xfId="529"/>
    <cellStyle name="Comma 76" xfId="530"/>
    <cellStyle name="Comma 77" xfId="531"/>
    <cellStyle name="Comma 78" xfId="532"/>
    <cellStyle name="Comma 79" xfId="533"/>
    <cellStyle name="Comma 8" xfId="12"/>
    <cellStyle name="Comma 8 2" xfId="157"/>
    <cellStyle name="Comma 8 3" xfId="183"/>
    <cellStyle name="Comma 8 4" xfId="256"/>
    <cellStyle name="Comma 8 5" xfId="259"/>
    <cellStyle name="Comma 8 6" xfId="32"/>
    <cellStyle name="Comma 8 7" xfId="534"/>
    <cellStyle name="Comma 80" xfId="535"/>
    <cellStyle name="Comma 81" xfId="536"/>
    <cellStyle name="Comma 82" xfId="537"/>
    <cellStyle name="Comma 83" xfId="538"/>
    <cellStyle name="Comma 84" xfId="539"/>
    <cellStyle name="Comma 85" xfId="540"/>
    <cellStyle name="Comma 86" xfId="541"/>
    <cellStyle name="Comma 87" xfId="542"/>
    <cellStyle name="Comma 88" xfId="543"/>
    <cellStyle name="Comma 89" xfId="544"/>
    <cellStyle name="Comma 9" xfId="13"/>
    <cellStyle name="Comma 9 2" xfId="156"/>
    <cellStyle name="Comma 9 3" xfId="184"/>
    <cellStyle name="Comma 9 4" xfId="257"/>
    <cellStyle name="Comma 9 5" xfId="281"/>
    <cellStyle name="Comma 9 6" xfId="48"/>
    <cellStyle name="Comma 9 7" xfId="545"/>
    <cellStyle name="Comma 9 8" xfId="546"/>
    <cellStyle name="Comma 90" xfId="14"/>
    <cellStyle name="Comma 90 2" xfId="222"/>
    <cellStyle name="Comma 90 3" xfId="317"/>
    <cellStyle name="Comma 90 4" xfId="368"/>
    <cellStyle name="Comma 90 5" xfId="424"/>
    <cellStyle name="Comma 90 6" xfId="449"/>
    <cellStyle name="Comma 90 7" xfId="159"/>
    <cellStyle name="Comma 91" xfId="547"/>
    <cellStyle name="Comma 92" xfId="548"/>
    <cellStyle name="Comma 93" xfId="549"/>
    <cellStyle name="Comma 94" xfId="550"/>
    <cellStyle name="Comma 95" xfId="551"/>
    <cellStyle name="Comma 96" xfId="552"/>
    <cellStyle name="Comma 97" xfId="553"/>
    <cellStyle name="Comma 98" xfId="554"/>
    <cellStyle name="Comma 99" xfId="555"/>
    <cellStyle name="Explanatory Text 2" xfId="223"/>
    <cellStyle name="Explanatory Text 2 2" xfId="624"/>
    <cellStyle name="Explanatory Text 3" xfId="318"/>
    <cellStyle name="Explanatory Text 4" xfId="369"/>
    <cellStyle name="Explanatory Text 5" xfId="414"/>
    <cellStyle name="flori 5" xfId="15"/>
    <cellStyle name="Good 2" xfId="16"/>
    <cellStyle name="Good 3" xfId="17"/>
    <cellStyle name="Good 4" xfId="18"/>
    <cellStyle name="Good 5" xfId="224"/>
    <cellStyle name="Good 6" xfId="319"/>
    <cellStyle name="Good 7" xfId="370"/>
    <cellStyle name="Good 8" xfId="411"/>
    <cellStyle name="greyed" xfId="670"/>
    <cellStyle name="Heading 1 2" xfId="225"/>
    <cellStyle name="Heading 1 3" xfId="320"/>
    <cellStyle name="Heading 1 4" xfId="371"/>
    <cellStyle name="Heading 1 5" xfId="406"/>
    <cellStyle name="Heading 2 2" xfId="226"/>
    <cellStyle name="Heading 2 2 2" xfId="666"/>
    <cellStyle name="Heading 2 3" xfId="321"/>
    <cellStyle name="Heading 2 4" xfId="372"/>
    <cellStyle name="Heading 2 5" xfId="436"/>
    <cellStyle name="Heading 3 2" xfId="227"/>
    <cellStyle name="Heading 3 3" xfId="322"/>
    <cellStyle name="Heading 3 4" xfId="373"/>
    <cellStyle name="Heading 3 5" xfId="443"/>
    <cellStyle name="Heading 4 2" xfId="228"/>
    <cellStyle name="Heading 4 3" xfId="323"/>
    <cellStyle name="Heading 4 4" xfId="374"/>
    <cellStyle name="Heading 4 5" xfId="407"/>
    <cellStyle name="HeadingTable" xfId="668"/>
    <cellStyle name="Hyperlink" xfId="19" builtinId="8"/>
    <cellStyle name="Hyperlink 2" xfId="460"/>
    <cellStyle name="Hyperlink 3" xfId="615"/>
    <cellStyle name="Hyperlink 4" xfId="621"/>
    <cellStyle name="Input 2" xfId="229"/>
    <cellStyle name="Input 3" xfId="324"/>
    <cellStyle name="Input 4" xfId="375"/>
    <cellStyle name="Input 5" xfId="434"/>
    <cellStyle name="inputExposure" xfId="630"/>
    <cellStyle name="Linked Cell 2" xfId="230"/>
    <cellStyle name="Linked Cell 3" xfId="325"/>
    <cellStyle name="Linked Cell 4" xfId="376"/>
    <cellStyle name="Linked Cell 5" xfId="419"/>
    <cellStyle name="Maus-Position_BWG Sheets" xfId="49"/>
    <cellStyle name="Neutral 2" xfId="231"/>
    <cellStyle name="Neutral 3" xfId="326"/>
    <cellStyle name="Neutral 4" xfId="377"/>
    <cellStyle name="Neutral 5" xfId="415"/>
    <cellStyle name="Normal" xfId="0" builtinId="0"/>
    <cellStyle name="Normal 10" xfId="99"/>
    <cellStyle name="Normal 11" xfId="63"/>
    <cellStyle name="Normal 11 2" xfId="599"/>
    <cellStyle name="Normal 11 2 2" xfId="607"/>
    <cellStyle name="Normal 11 3" xfId="616"/>
    <cellStyle name="Normal 12" xfId="556"/>
    <cellStyle name="Normal 12 2" xfId="617"/>
    <cellStyle name="Normal 13" xfId="600"/>
    <cellStyle name="Normal 130" xfId="672"/>
    <cellStyle name="Normal 133" xfId="648"/>
    <cellStyle name="Normal 134" xfId="651"/>
    <cellStyle name="Normal 14" xfId="602"/>
    <cellStyle name="Normal 15" xfId="606"/>
    <cellStyle name="Normal 16" xfId="610"/>
    <cellStyle name="Normal 16 2" xfId="618"/>
    <cellStyle name="Normal 16 3" xfId="647"/>
    <cellStyle name="Normal 16 4" xfId="660"/>
    <cellStyle name="Normal 17" xfId="619"/>
    <cellStyle name="Normal 18" xfId="625"/>
    <cellStyle name="Normal 2" xfId="20"/>
    <cellStyle name="Normal 2 10" xfId="191"/>
    <cellStyle name="Normal 2 11" xfId="232"/>
    <cellStyle name="Normal 2 12" xfId="264"/>
    <cellStyle name="Normal 2 13" xfId="286"/>
    <cellStyle name="Normal 2 14" xfId="327"/>
    <cellStyle name="Normal 2 15" xfId="378"/>
    <cellStyle name="Normal 2 16" xfId="432"/>
    <cellStyle name="Normal 2 17" xfId="450"/>
    <cellStyle name="Normal 2 18" xfId="50"/>
    <cellStyle name="Normal 2 19" xfId="604"/>
    <cellStyle name="Normal 2 2" xfId="29"/>
    <cellStyle name="Normal 2 2 10" xfId="206"/>
    <cellStyle name="Normal 2 2 11" xfId="233"/>
    <cellStyle name="Normal 2 2 12" xfId="282"/>
    <cellStyle name="Normal 2 2 13" xfId="304"/>
    <cellStyle name="Normal 2 2 14" xfId="328"/>
    <cellStyle name="Normal 2 2 15" xfId="379"/>
    <cellStyle name="Normal 2 2 16" xfId="408"/>
    <cellStyle name="Normal 2 2 17" xfId="66"/>
    <cellStyle name="Normal 2 2 18" xfId="51"/>
    <cellStyle name="Normal 2 2 19" xfId="671"/>
    <cellStyle name="Normal 2 2 2" xfId="67"/>
    <cellStyle name="Normal 2 2 20" xfId="642"/>
    <cellStyle name="Normal 2 2 3" xfId="78"/>
    <cellStyle name="Normal 2 2 4" xfId="76"/>
    <cellStyle name="Normal 2 2 5" xfId="79"/>
    <cellStyle name="Normal 2 2 6" xfId="72"/>
    <cellStyle name="Normal 2 2 7" xfId="82"/>
    <cellStyle name="Normal 2 2 8" xfId="89"/>
    <cellStyle name="Normal 2 2 9" xfId="170"/>
    <cellStyle name="Normal 2 20" xfId="622"/>
    <cellStyle name="Normal 2 21" xfId="626"/>
    <cellStyle name="Normal 2 21 2" xfId="640"/>
    <cellStyle name="Normal 2 22" xfId="634"/>
    <cellStyle name="Normal 2 3" xfId="52"/>
    <cellStyle name="Normal 2 3 10" xfId="422"/>
    <cellStyle name="Normal 2 3 11" xfId="71"/>
    <cellStyle name="Normal 2 3 2" xfId="84"/>
    <cellStyle name="Normal 2 3 3" xfId="169"/>
    <cellStyle name="Normal 2 3 4" xfId="207"/>
    <cellStyle name="Normal 2 3 5" xfId="234"/>
    <cellStyle name="Normal 2 3 6" xfId="283"/>
    <cellStyle name="Normal 2 3 7" xfId="305"/>
    <cellStyle name="Normal 2 3 8" xfId="329"/>
    <cellStyle name="Normal 2 3 9" xfId="380"/>
    <cellStyle name="Normal 2 4" xfId="77"/>
    <cellStyle name="Normal 2 4 2" xfId="650"/>
    <cellStyle name="Normal 2 5" xfId="70"/>
    <cellStyle name="Normal 2 5 2" xfId="644"/>
    <cellStyle name="Normal 2 6" xfId="73"/>
    <cellStyle name="Normal 2 7" xfId="69"/>
    <cellStyle name="Normal 2 8" xfId="88"/>
    <cellStyle name="Normal 2 9" xfId="160"/>
    <cellStyle name="Normal 3" xfId="21"/>
    <cellStyle name="Normal 3 10" xfId="437"/>
    <cellStyle name="Normal 3 11" xfId="53"/>
    <cellStyle name="Normal 3 11 2" xfId="603"/>
    <cellStyle name="Normal 3 12" xfId="635"/>
    <cellStyle name="Normal 3 2" xfId="54"/>
    <cellStyle name="Normal 3 2 2" xfId="645"/>
    <cellStyle name="Normal 3 2 3" xfId="659"/>
    <cellStyle name="Normal 3 3" xfId="158"/>
    <cellStyle name="Normal 3 4" xfId="192"/>
    <cellStyle name="Normal 3 5" xfId="235"/>
    <cellStyle name="Normal 3 6" xfId="265"/>
    <cellStyle name="Normal 3 7" xfId="287"/>
    <cellStyle name="Normal 3 8" xfId="330"/>
    <cellStyle name="Normal 3 9" xfId="381"/>
    <cellStyle name="Normal 4" xfId="22"/>
    <cellStyle name="Normal 4 2" xfId="28"/>
    <cellStyle name="Normal 4 2 2" xfId="62"/>
    <cellStyle name="Normal 4 2 3" xfId="196"/>
    <cellStyle name="Normal 4 2 4" xfId="270"/>
    <cellStyle name="Normal 4 2 5" xfId="291"/>
    <cellStyle name="Normal 4 2 6" xfId="55"/>
    <cellStyle name="Normal 4 3" xfId="148"/>
    <cellStyle name="Normal 4 4" xfId="167"/>
    <cellStyle name="Normal 4 5" xfId="168"/>
    <cellStyle name="Normal 4 6" xfId="236"/>
    <cellStyle name="Normal 4 7" xfId="331"/>
    <cellStyle name="Normal 4 8" xfId="382"/>
    <cellStyle name="Normal 4 9" xfId="402"/>
    <cellStyle name="Normal 5" xfId="23"/>
    <cellStyle name="Normal 5 10" xfId="68"/>
    <cellStyle name="Normal 5 11" xfId="59"/>
    <cellStyle name="Normal 5 12" xfId="636"/>
    <cellStyle name="Normal 5 2" xfId="150"/>
    <cellStyle name="Normal 5 3" xfId="194"/>
    <cellStyle name="Normal 5 4" xfId="237"/>
    <cellStyle name="Normal 5 5" xfId="267"/>
    <cellStyle name="Normal 5 6" xfId="289"/>
    <cellStyle name="Normal 5 7" xfId="332"/>
    <cellStyle name="Normal 5 8" xfId="383"/>
    <cellStyle name="Normal 5 9" xfId="416"/>
    <cellStyle name="Normal 6" xfId="27"/>
    <cellStyle name="Normal 6 10" xfId="83"/>
    <cellStyle name="Normal 6 11" xfId="461"/>
    <cellStyle name="Normal 6 2" xfId="165"/>
    <cellStyle name="Normal 6 3" xfId="195"/>
    <cellStyle name="Normal 6 4" xfId="238"/>
    <cellStyle name="Normal 6 5" xfId="269"/>
    <cellStyle name="Normal 6 6" xfId="290"/>
    <cellStyle name="Normal 6 7" xfId="333"/>
    <cellStyle name="Normal 6 8" xfId="384"/>
    <cellStyle name="Normal 6 9" xfId="445"/>
    <cellStyle name="Normal 7" xfId="30"/>
    <cellStyle name="Normal 7 2" xfId="149"/>
    <cellStyle name="Normal 7 3" xfId="198"/>
    <cellStyle name="Normal 7 4" xfId="272"/>
    <cellStyle name="Normal 7 5" xfId="293"/>
    <cellStyle name="Normal 7 6" xfId="90"/>
    <cellStyle name="Normal 8" xfId="93"/>
    <cellStyle name="Normal 8 2" xfId="147"/>
    <cellStyle name="Normal 8 3" xfId="201"/>
    <cellStyle name="Normal 8 4" xfId="275"/>
    <cellStyle name="Normal 8 5" xfId="296"/>
    <cellStyle name="Normal 9" xfId="96"/>
    <cellStyle name="Normal 9 2" xfId="171"/>
    <cellStyle name="Normal 9 3" xfId="204"/>
    <cellStyle name="Normal 9 4" xfId="279"/>
    <cellStyle name="Normal 9 5" xfId="300"/>
    <cellStyle name="Normal_03 STA" xfId="656"/>
    <cellStyle name="Normal_03 STA 2" xfId="655"/>
    <cellStyle name="Normal_03 STA 3" xfId="657"/>
    <cellStyle name="Normal_20 OPR 2" xfId="663"/>
    <cellStyle name="Normal_Assets Final" xfId="664"/>
    <cellStyle name="Normal_Inflows" xfId="665"/>
    <cellStyle name="Normal_MKR - Market risks" xfId="661"/>
    <cellStyle name="Normal_Sheet1" xfId="24"/>
    <cellStyle name="Normal_Sheet1 2" xfId="638"/>
    <cellStyle name="Note 2" xfId="239"/>
    <cellStyle name="Note 3" xfId="334"/>
    <cellStyle name="Note 4" xfId="385"/>
    <cellStyle name="Note 5" xfId="426"/>
    <cellStyle name="Obično_OBRASCI_TRŽIŠNI RIZICI_draft 2.0" xfId="633"/>
    <cellStyle name="optionalExposure" xfId="669"/>
    <cellStyle name="Output 2" xfId="240"/>
    <cellStyle name="Output 3" xfId="335"/>
    <cellStyle name="Output 4" xfId="386"/>
    <cellStyle name="Output 5" xfId="447"/>
    <cellStyle name="Output Amounts" xfId="25"/>
    <cellStyle name="Percent" xfId="620" builtinId="5"/>
    <cellStyle name="Percent 2" xfId="56"/>
    <cellStyle name="Percent 2 2" xfId="627"/>
    <cellStyle name="Percent 2 3" xfId="631"/>
    <cellStyle name="Percent 3" xfId="57"/>
    <cellStyle name="showExposure" xfId="629"/>
    <cellStyle name="Standard 3" xfId="654"/>
    <cellStyle name="Standard_20100129_1559 Jentsch_COREP ON 20100129 COREP preliminary proposal_CR SA" xfId="646"/>
    <cellStyle name="Standard_GL04_CR_December 2007" xfId="658"/>
    <cellStyle name="Standard_GL04_MKR_December 2007 2" xfId="643"/>
    <cellStyle name="Style 1" xfId="26"/>
    <cellStyle name="Style 1 2" xfId="241"/>
    <cellStyle name="Style 1 3" xfId="336"/>
    <cellStyle name="Style 1 4" xfId="387"/>
    <cellStyle name="Style 1 5" xfId="431"/>
    <cellStyle name="Title 2" xfId="242"/>
    <cellStyle name="Title 3" xfId="337"/>
    <cellStyle name="Title 4" xfId="388"/>
    <cellStyle name="Title 5" xfId="446"/>
    <cellStyle name="Total 2" xfId="243"/>
    <cellStyle name="Total 3" xfId="338"/>
    <cellStyle name="Total 4" xfId="389"/>
    <cellStyle name="Total 5" xfId="392"/>
    <cellStyle name="Warning Text 2" xfId="244"/>
    <cellStyle name="Warning Text 3" xfId="339"/>
    <cellStyle name="Warning Text 4" xfId="390"/>
    <cellStyle name="Warning Text 5" xfId="427"/>
  </cellStyles>
  <dxfs count="8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99"/>
      <color rgb="FF0000FF"/>
      <color rgb="FFFFFFCC"/>
      <color rgb="FF132189"/>
      <color rgb="FF1B0B91"/>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externalLink" Target="externalLinks/externalLink14.xml"/><Relationship Id="rId247" Type="http://schemas.openxmlformats.org/officeDocument/2006/relationships/externalLink" Target="externalLinks/externalLink3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externalLink" Target="externalLinks/externalLink4.xml"/><Relationship Id="rId237" Type="http://schemas.openxmlformats.org/officeDocument/2006/relationships/externalLink" Target="externalLinks/externalLink25.xml"/><Relationship Id="rId258" Type="http://schemas.openxmlformats.org/officeDocument/2006/relationships/externalLink" Target="externalLinks/externalLink4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externalLink" Target="externalLinks/externalLink15.xml"/><Relationship Id="rId248" Type="http://schemas.openxmlformats.org/officeDocument/2006/relationships/externalLink" Target="externalLinks/externalLink3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externalLink" Target="externalLinks/externalLink5.xml"/><Relationship Id="rId6" Type="http://schemas.openxmlformats.org/officeDocument/2006/relationships/worksheet" Target="worksheets/sheet6.xml"/><Relationship Id="rId238" Type="http://schemas.openxmlformats.org/officeDocument/2006/relationships/externalLink" Target="externalLinks/externalLink26.xml"/><Relationship Id="rId259" Type="http://schemas.openxmlformats.org/officeDocument/2006/relationships/externalLink" Target="externalLinks/externalLink47.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externalLink" Target="externalLinks/externalLink11.xml"/><Relationship Id="rId228" Type="http://schemas.openxmlformats.org/officeDocument/2006/relationships/externalLink" Target="externalLinks/externalLink16.xml"/><Relationship Id="rId244" Type="http://schemas.openxmlformats.org/officeDocument/2006/relationships/externalLink" Target="externalLinks/externalLink32.xml"/><Relationship Id="rId249" Type="http://schemas.openxmlformats.org/officeDocument/2006/relationships/externalLink" Target="externalLinks/externalLink3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260" Type="http://schemas.openxmlformats.org/officeDocument/2006/relationships/externalLink" Target="externalLinks/externalLink48.xml"/><Relationship Id="rId265"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externalLink" Target="externalLinks/externalLink1.xml"/><Relationship Id="rId218" Type="http://schemas.openxmlformats.org/officeDocument/2006/relationships/externalLink" Target="externalLinks/externalLink6.xml"/><Relationship Id="rId234" Type="http://schemas.openxmlformats.org/officeDocument/2006/relationships/externalLink" Target="externalLinks/externalLink22.xml"/><Relationship Id="rId239" Type="http://schemas.openxmlformats.org/officeDocument/2006/relationships/externalLink" Target="externalLinks/externalLink27.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externalLink" Target="externalLinks/externalLink38.xml"/><Relationship Id="rId255" Type="http://schemas.openxmlformats.org/officeDocument/2006/relationships/externalLink" Target="externalLinks/externalLink43.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externalLink" Target="externalLinks/externalLink17.xml"/><Relationship Id="rId19" Type="http://schemas.openxmlformats.org/officeDocument/2006/relationships/worksheet" Target="worksheets/sheet19.xml"/><Relationship Id="rId224" Type="http://schemas.openxmlformats.org/officeDocument/2006/relationships/externalLink" Target="externalLinks/externalLink12.xml"/><Relationship Id="rId240" Type="http://schemas.openxmlformats.org/officeDocument/2006/relationships/externalLink" Target="externalLinks/externalLink28.xml"/><Relationship Id="rId245" Type="http://schemas.openxmlformats.org/officeDocument/2006/relationships/externalLink" Target="externalLinks/externalLink33.xml"/><Relationship Id="rId261" Type="http://schemas.openxmlformats.org/officeDocument/2006/relationships/externalLink" Target="externalLinks/externalLink4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externalLink" Target="externalLinks/externalLink7.xml"/><Relationship Id="rId3" Type="http://schemas.openxmlformats.org/officeDocument/2006/relationships/worksheet" Target="worksheets/sheet3.xml"/><Relationship Id="rId214" Type="http://schemas.openxmlformats.org/officeDocument/2006/relationships/externalLink" Target="externalLinks/externalLink2.xml"/><Relationship Id="rId230" Type="http://schemas.openxmlformats.org/officeDocument/2006/relationships/externalLink" Target="externalLinks/externalLink18.xml"/><Relationship Id="rId235" Type="http://schemas.openxmlformats.org/officeDocument/2006/relationships/externalLink" Target="externalLinks/externalLink23.xml"/><Relationship Id="rId251" Type="http://schemas.openxmlformats.org/officeDocument/2006/relationships/externalLink" Target="externalLinks/externalLink39.xml"/><Relationship Id="rId256" Type="http://schemas.openxmlformats.org/officeDocument/2006/relationships/externalLink" Target="externalLinks/externalLink4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externalLink" Target="externalLinks/externalLink8.xml"/><Relationship Id="rId225" Type="http://schemas.openxmlformats.org/officeDocument/2006/relationships/externalLink" Target="externalLinks/externalLink13.xml"/><Relationship Id="rId241" Type="http://schemas.openxmlformats.org/officeDocument/2006/relationships/externalLink" Target="externalLinks/externalLink29.xml"/><Relationship Id="rId246" Type="http://schemas.openxmlformats.org/officeDocument/2006/relationships/externalLink" Target="externalLinks/externalLink3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externalLink" Target="externalLinks/externalLink3.xml"/><Relationship Id="rId236" Type="http://schemas.openxmlformats.org/officeDocument/2006/relationships/externalLink" Target="externalLinks/externalLink24.xml"/><Relationship Id="rId257" Type="http://schemas.openxmlformats.org/officeDocument/2006/relationships/externalLink" Target="externalLinks/externalLink45.xml"/><Relationship Id="rId26" Type="http://schemas.openxmlformats.org/officeDocument/2006/relationships/worksheet" Target="worksheets/sheet26.xml"/><Relationship Id="rId231" Type="http://schemas.openxmlformats.org/officeDocument/2006/relationships/externalLink" Target="externalLinks/externalLink19.xml"/><Relationship Id="rId252" Type="http://schemas.openxmlformats.org/officeDocument/2006/relationships/externalLink" Target="externalLinks/externalLink40.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externalLink" Target="externalLinks/externalLink9.xml"/><Relationship Id="rId242" Type="http://schemas.openxmlformats.org/officeDocument/2006/relationships/externalLink" Target="externalLinks/externalLink30.xml"/><Relationship Id="rId263" Type="http://schemas.openxmlformats.org/officeDocument/2006/relationships/styles" Target="style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externalLink" Target="externalLinks/externalLink20.xml"/><Relationship Id="rId253" Type="http://schemas.openxmlformats.org/officeDocument/2006/relationships/externalLink" Target="externalLinks/externalLink4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externalLink" Target="externalLinks/externalLink10.xml"/><Relationship Id="rId243" Type="http://schemas.openxmlformats.org/officeDocument/2006/relationships/externalLink" Target="externalLinks/externalLink31.xml"/><Relationship Id="rId264" Type="http://schemas.openxmlformats.org/officeDocument/2006/relationships/sharedStrings" Target="sharedString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externalLink" Target="externalLinks/externalLink21.xml"/><Relationship Id="rId254" Type="http://schemas.openxmlformats.org/officeDocument/2006/relationships/externalLink" Target="externalLinks/externalLink42.xml"/></Relationships>
</file>

<file path=xl/drawings/drawing1.xml><?xml version="1.0" encoding="utf-8"?>
<xdr:wsDr xmlns:xdr="http://schemas.openxmlformats.org/drawingml/2006/spreadsheetDrawing" xmlns:a="http://schemas.openxmlformats.org/drawingml/2006/main">
  <xdr:twoCellAnchor>
    <xdr:from>
      <xdr:col>5</xdr:col>
      <xdr:colOff>0</xdr:colOff>
      <xdr:row>62</xdr:row>
      <xdr:rowOff>9525</xdr:rowOff>
    </xdr:from>
    <xdr:to>
      <xdr:col>5</xdr:col>
      <xdr:colOff>0</xdr:colOff>
      <xdr:row>62</xdr:row>
      <xdr:rowOff>9525</xdr:rowOff>
    </xdr:to>
    <xdr:sp macro="" textlink="">
      <xdr:nvSpPr>
        <xdr:cNvPr id="2" name="Line 3"/>
        <xdr:cNvSpPr>
          <a:spLocks noChangeShapeType="1"/>
        </xdr:cNvSpPr>
      </xdr:nvSpPr>
      <xdr:spPr bwMode="auto">
        <a:xfrm>
          <a:off x="9286875" y="121443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361950</xdr:colOff>
      <xdr:row>92</xdr:row>
      <xdr:rowOff>0</xdr:rowOff>
    </xdr:from>
    <xdr:to>
      <xdr:col>1</xdr:col>
      <xdr:colOff>1266825</xdr:colOff>
      <xdr:row>92</xdr:row>
      <xdr:rowOff>0</xdr:rowOff>
    </xdr:to>
    <xdr:sp macro="" textlink="">
      <xdr:nvSpPr>
        <xdr:cNvPr id="3" name="Line 9"/>
        <xdr:cNvSpPr>
          <a:spLocks noChangeShapeType="1"/>
        </xdr:cNvSpPr>
      </xdr:nvSpPr>
      <xdr:spPr bwMode="auto">
        <a:xfrm>
          <a:off x="361950" y="17764125"/>
          <a:ext cx="19335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1533525</xdr:colOff>
      <xdr:row>92</xdr:row>
      <xdr:rowOff>0</xdr:rowOff>
    </xdr:from>
    <xdr:to>
      <xdr:col>1</xdr:col>
      <xdr:colOff>4219575</xdr:colOff>
      <xdr:row>92</xdr:row>
      <xdr:rowOff>0</xdr:rowOff>
    </xdr:to>
    <xdr:sp macro="" textlink="">
      <xdr:nvSpPr>
        <xdr:cNvPr id="4" name="Line 11"/>
        <xdr:cNvSpPr>
          <a:spLocks noChangeShapeType="1"/>
        </xdr:cNvSpPr>
      </xdr:nvSpPr>
      <xdr:spPr bwMode="auto">
        <a:xfrm>
          <a:off x="2562225" y="17764125"/>
          <a:ext cx="26860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4924425</xdr:colOff>
      <xdr:row>92</xdr:row>
      <xdr:rowOff>19050</xdr:rowOff>
    </xdr:from>
    <xdr:to>
      <xdr:col>4</xdr:col>
      <xdr:colOff>304800</xdr:colOff>
      <xdr:row>92</xdr:row>
      <xdr:rowOff>19050</xdr:rowOff>
    </xdr:to>
    <xdr:sp macro="" textlink="">
      <xdr:nvSpPr>
        <xdr:cNvPr id="5" name="Line 12"/>
        <xdr:cNvSpPr>
          <a:spLocks noChangeShapeType="1"/>
        </xdr:cNvSpPr>
      </xdr:nvSpPr>
      <xdr:spPr bwMode="auto">
        <a:xfrm>
          <a:off x="5953125" y="17783175"/>
          <a:ext cx="28384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62</xdr:row>
      <xdr:rowOff>9525</xdr:rowOff>
    </xdr:from>
    <xdr:to>
      <xdr:col>8</xdr:col>
      <xdr:colOff>0</xdr:colOff>
      <xdr:row>62</xdr:row>
      <xdr:rowOff>9525</xdr:rowOff>
    </xdr:to>
    <xdr:sp macro="" textlink="">
      <xdr:nvSpPr>
        <xdr:cNvPr id="6" name="Line 3"/>
        <xdr:cNvSpPr>
          <a:spLocks noChangeShapeType="1"/>
        </xdr:cNvSpPr>
      </xdr:nvSpPr>
      <xdr:spPr bwMode="auto">
        <a:xfrm>
          <a:off x="11391900" y="121443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361950</xdr:colOff>
      <xdr:row>92</xdr:row>
      <xdr:rowOff>0</xdr:rowOff>
    </xdr:from>
    <xdr:to>
      <xdr:col>1</xdr:col>
      <xdr:colOff>1266825</xdr:colOff>
      <xdr:row>92</xdr:row>
      <xdr:rowOff>0</xdr:rowOff>
    </xdr:to>
    <xdr:sp macro="" textlink="">
      <xdr:nvSpPr>
        <xdr:cNvPr id="7" name="Line 9"/>
        <xdr:cNvSpPr>
          <a:spLocks noChangeShapeType="1"/>
        </xdr:cNvSpPr>
      </xdr:nvSpPr>
      <xdr:spPr bwMode="auto">
        <a:xfrm>
          <a:off x="361950" y="17764125"/>
          <a:ext cx="19335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1533525</xdr:colOff>
      <xdr:row>92</xdr:row>
      <xdr:rowOff>0</xdr:rowOff>
    </xdr:from>
    <xdr:to>
      <xdr:col>1</xdr:col>
      <xdr:colOff>4219575</xdr:colOff>
      <xdr:row>92</xdr:row>
      <xdr:rowOff>0</xdr:rowOff>
    </xdr:to>
    <xdr:sp macro="" textlink="">
      <xdr:nvSpPr>
        <xdr:cNvPr id="8" name="Line 11"/>
        <xdr:cNvSpPr>
          <a:spLocks noChangeShapeType="1"/>
        </xdr:cNvSpPr>
      </xdr:nvSpPr>
      <xdr:spPr bwMode="auto">
        <a:xfrm>
          <a:off x="2562225" y="17764125"/>
          <a:ext cx="26860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4924425</xdr:colOff>
      <xdr:row>92</xdr:row>
      <xdr:rowOff>19050</xdr:rowOff>
    </xdr:from>
    <xdr:to>
      <xdr:col>4</xdr:col>
      <xdr:colOff>304800</xdr:colOff>
      <xdr:row>92</xdr:row>
      <xdr:rowOff>19050</xdr:rowOff>
    </xdr:to>
    <xdr:sp macro="" textlink="">
      <xdr:nvSpPr>
        <xdr:cNvPr id="9" name="Line 12"/>
        <xdr:cNvSpPr>
          <a:spLocks noChangeShapeType="1"/>
        </xdr:cNvSpPr>
      </xdr:nvSpPr>
      <xdr:spPr bwMode="auto">
        <a:xfrm>
          <a:off x="5953125" y="17783175"/>
          <a:ext cx="28384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62</xdr:row>
      <xdr:rowOff>9525</xdr:rowOff>
    </xdr:from>
    <xdr:to>
      <xdr:col>13</xdr:col>
      <xdr:colOff>0</xdr:colOff>
      <xdr:row>62</xdr:row>
      <xdr:rowOff>9525</xdr:rowOff>
    </xdr:to>
    <xdr:sp macro="" textlink="">
      <xdr:nvSpPr>
        <xdr:cNvPr id="10" name="Line 3"/>
        <xdr:cNvSpPr>
          <a:spLocks noChangeShapeType="1"/>
        </xdr:cNvSpPr>
      </xdr:nvSpPr>
      <xdr:spPr bwMode="auto">
        <a:xfrm>
          <a:off x="15335250" y="121443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62</xdr:row>
      <xdr:rowOff>9525</xdr:rowOff>
    </xdr:from>
    <xdr:to>
      <xdr:col>18</xdr:col>
      <xdr:colOff>0</xdr:colOff>
      <xdr:row>62</xdr:row>
      <xdr:rowOff>9525</xdr:rowOff>
    </xdr:to>
    <xdr:sp macro="" textlink="">
      <xdr:nvSpPr>
        <xdr:cNvPr id="11" name="Line 3"/>
        <xdr:cNvSpPr>
          <a:spLocks noChangeShapeType="1"/>
        </xdr:cNvSpPr>
      </xdr:nvSpPr>
      <xdr:spPr bwMode="auto">
        <a:xfrm>
          <a:off x="19278600" y="121443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62</xdr:row>
      <xdr:rowOff>9525</xdr:rowOff>
    </xdr:from>
    <xdr:to>
      <xdr:col>23</xdr:col>
      <xdr:colOff>0</xdr:colOff>
      <xdr:row>62</xdr:row>
      <xdr:rowOff>9525</xdr:rowOff>
    </xdr:to>
    <xdr:sp macro="" textlink="">
      <xdr:nvSpPr>
        <xdr:cNvPr id="12" name="Line 3"/>
        <xdr:cNvSpPr>
          <a:spLocks noChangeShapeType="1"/>
        </xdr:cNvSpPr>
      </xdr:nvSpPr>
      <xdr:spPr bwMode="auto">
        <a:xfrm>
          <a:off x="23221950" y="121443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0</xdr:colOff>
      <xdr:row>62</xdr:row>
      <xdr:rowOff>9525</xdr:rowOff>
    </xdr:from>
    <xdr:to>
      <xdr:col>28</xdr:col>
      <xdr:colOff>0</xdr:colOff>
      <xdr:row>62</xdr:row>
      <xdr:rowOff>9525</xdr:rowOff>
    </xdr:to>
    <xdr:sp macro="" textlink="">
      <xdr:nvSpPr>
        <xdr:cNvPr id="13" name="Line 3"/>
        <xdr:cNvSpPr>
          <a:spLocks noChangeShapeType="1"/>
        </xdr:cNvSpPr>
      </xdr:nvSpPr>
      <xdr:spPr bwMode="auto">
        <a:xfrm>
          <a:off x="27165300" y="121443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0</xdr:colOff>
      <xdr:row>62</xdr:row>
      <xdr:rowOff>9525</xdr:rowOff>
    </xdr:from>
    <xdr:to>
      <xdr:col>33</xdr:col>
      <xdr:colOff>0</xdr:colOff>
      <xdr:row>62</xdr:row>
      <xdr:rowOff>9525</xdr:rowOff>
    </xdr:to>
    <xdr:sp macro="" textlink="">
      <xdr:nvSpPr>
        <xdr:cNvPr id="14" name="Line 3"/>
        <xdr:cNvSpPr>
          <a:spLocks noChangeShapeType="1"/>
        </xdr:cNvSpPr>
      </xdr:nvSpPr>
      <xdr:spPr bwMode="auto">
        <a:xfrm>
          <a:off x="31108650" y="121443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62</xdr:row>
      <xdr:rowOff>9525</xdr:rowOff>
    </xdr:from>
    <xdr:to>
      <xdr:col>38</xdr:col>
      <xdr:colOff>0</xdr:colOff>
      <xdr:row>62</xdr:row>
      <xdr:rowOff>9525</xdr:rowOff>
    </xdr:to>
    <xdr:sp macro="" textlink="">
      <xdr:nvSpPr>
        <xdr:cNvPr id="15" name="Line 3"/>
        <xdr:cNvSpPr>
          <a:spLocks noChangeShapeType="1"/>
        </xdr:cNvSpPr>
      </xdr:nvSpPr>
      <xdr:spPr bwMode="auto">
        <a:xfrm>
          <a:off x="35052000" y="121443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0</xdr:colOff>
      <xdr:row>62</xdr:row>
      <xdr:rowOff>9525</xdr:rowOff>
    </xdr:from>
    <xdr:to>
      <xdr:col>43</xdr:col>
      <xdr:colOff>0</xdr:colOff>
      <xdr:row>62</xdr:row>
      <xdr:rowOff>9525</xdr:rowOff>
    </xdr:to>
    <xdr:sp macro="" textlink="">
      <xdr:nvSpPr>
        <xdr:cNvPr id="16" name="Line 3"/>
        <xdr:cNvSpPr>
          <a:spLocks noChangeShapeType="1"/>
        </xdr:cNvSpPr>
      </xdr:nvSpPr>
      <xdr:spPr bwMode="auto">
        <a:xfrm>
          <a:off x="38995350" y="121443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0</xdr:colOff>
      <xdr:row>62</xdr:row>
      <xdr:rowOff>9525</xdr:rowOff>
    </xdr:from>
    <xdr:to>
      <xdr:col>48</xdr:col>
      <xdr:colOff>0</xdr:colOff>
      <xdr:row>62</xdr:row>
      <xdr:rowOff>9525</xdr:rowOff>
    </xdr:to>
    <xdr:sp macro="" textlink="">
      <xdr:nvSpPr>
        <xdr:cNvPr id="17" name="Line 3"/>
        <xdr:cNvSpPr>
          <a:spLocks noChangeShapeType="1"/>
        </xdr:cNvSpPr>
      </xdr:nvSpPr>
      <xdr:spPr bwMode="auto">
        <a:xfrm>
          <a:off x="42938700" y="121443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CP06revAnnex1_workinprogres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ftoska/AppData/Local/Microsoft/Windows/Temporary%20Internet%20Files/Content.Outlook/TAIDMMIM/V3.7/Mbikqyrja/S_A_IN_Q.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aguxho/AppData/Local/Temp/S_A_IN_Q-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1%20(Disclosure%20of%20COREP%20Implementati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P\My%20Documents\work\egfi%20november%202006\EGFI%202006%2010%20Rev5%20-%20Annex%201%20(Disclosure%20of%20COREP%20Implementa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bvpr-fs02\userdata\Users\malba\AppData\Local\Microsoft\Windows\Temporary%20Internet%20Files\Content.Outlook\5FJ8X6ZY\TemplateAnalysisMatrix%202012%2010%2003_EGA%20(3).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Bond_Pricing\Documents%20and%20Settings\PUBLIC\&#932;&#945;%20&#941;&#947;&#947;&#961;&#945;&#966;&#940;%20&#956;&#959;&#965;\Personal\Tasos\Risk%20&amp;%20Finance\Finance\Monte_Carlo%20Simulation_Cholesky_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bvpr-fs02\userdata\Documentum\dmcl\0000a01f\u192684\810cbb36\Documentum\dmcl\0000a01f\u181994\80cba7ac\TBG_IS4_ReportingTemplat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mkristo/AppData/Local/Microsoft/Windows/Temporary%20Internet%20Files/Content.Outlook/UQN21FUW/S_E_IN_MQ.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ikruja/Documents/Time%20schedu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P06revAnnex1_workinprogres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aguxho/Downloads/S_E_IN_D.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masters\c\ALBANI~1\BoA\AlbanianRepor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offSite/AppData/Local/Microsoft/Windows/Temporary%20Internet%20Files/Content.Outlook/6P9FTE0N/Collateral%20execution%20input%20english%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offSite/AppData/Local/Microsoft/Windows/Temporary%20Internet%20Files/Content.Outlook/6P9FTE0N/Restructured%20Loans%20input_eng%20final.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bvpr-fs02\userdata\Users\malba\AppData\Roaming\Microsoft\Excel\TemplateAnalysisMatrix%202012%2012%2004%20-%20Maria.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aguxho/AppData/Local/Microsoft/Windows/INetCache/Content.Outlook/EU8F4A8A/Formularet%20per%20bankat%20(00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Z:\Z\CP06revAnnex1_workinprog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Z:\Z\Expert%20Groups\Accounting%20and%20Auditing\Other%20folders\EGFI%20Workstream%20Reporting\Circulated%20papers\2009\CP06revAnnex1_workinprog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Bond_Pricing\Documents%20and%20Settings\c16163\Desktop\UNIV_SWA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CP06revAnnex1_workinprogres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rod\dfs\mng\users\home\Delavaljm\CBFA\COREP\sarah.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Z:\Sektori%20i%20Zhvillimit%20te%20Mbikeqyrjes\Zyra%20e%20Rregullimit\Rregulloret%20e%20mbik&#235;qyrjes\Ne%20shqip\kapitali%20rregullator\prod\dfs\mng\users\home\Delavaljm\CBFA\COREP\sarah.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alaalli/AppData/Local/Temp/notes5AFE9B/S_A_IN_W.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alaalli/AppData/Local/Temp/notes5AFE9B/S_A_IN_W-template.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ALB/S_A_IN_Q.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mmance/Desktop/Mbikeqyrja%20e%20konsoliduar/Final/release%203.4/V3.4/V.3.4/Mbikqyrja/S_A_IN_Q.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aguxho/AppData/Local/Microsoft/Windows/Temporary%20Internet%20Files/Content.Outlook/0K3CZB3N/Rules%20M-Q%20form%20nace%20rev2.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ikruja/AppData/Local/Microsoft/Windows/Temporary%20Internet%20Files/Content.Outlook/8YNQSDUS/Copy%20of%20Inputs%20Albanian%20Complete%2006022013%20(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ikruja/AppData/Local/Microsoft/Windows/Temporary%20Internet%20Files/Content.Outlook/FFVIVEEX/Copy%20of%20Inputs%20Albanian%20Complete%2006022013%20(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ikruja/Desktop/Mbikqyrje/Vizor/Testim%200.3/Copy%20of%20Inputs%20Albanian%20Complete%2006022013%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aguxho/Desktop/SRU_ENG/URS_ENG/14%20-%20S_E_IN_M.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nnapuce/Desktop/S_E_IN_MQ1.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master3\c\My%20Documents\orfeaBOAReport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ALB/S_A_IN_M.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aguxho/AppData/Local/Temp/A_IN_M.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X:\I.1%20Excel%20Templates\Mbikqyrja\Inpute\COREP\Tebelat_Shqip\COREP_A_IN_S.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X:\I.1%20Excel%20Templates\Mbikqyrja\Inpute\COREP\Tebelat_Shqip\COREP_A_IN_Y.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fktona/AppData/Local/Microsoft/Windows/INetCache/Content.Outlook/7QRLAHE5/COREP_A_IN_S_me%20ndryshime%20per%20DS.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ALB/MREL%20TEMPLATES_ALB%20-%20Prill22.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ALB/SHKOMAK_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Expert%20Groups/Accounting%20and%20Auditing/Other%20folders/EGFI%20Workstream%20Reporting/Circulated%20papers/2009/CP06revAnnex1_workinprogres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Expert%20Groups\Accounting%20and%20Auditing\Other%20folders\EGFI%20Workstream%20Reporting\Circulated%20papers\2009\CP06revAnnex1_workinprogres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bvpr-fs02\userdata\Standing%20Committees\Regulation%20and%20Policy\Sub%20Groups\TF%20Leverage%20Ratio\TFLR%20Meeting%2015%20March%202012\Basel%20III%20implementation%20monitoring%20reporting%20template%20v2-3-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mkristo/AppData/Local/Microsoft/Windows/Temporary%20Internet%20Files/Content.Outlook/UQN21FUW/S_A_IN_MQ.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ermbajtja"/>
      <sheetName val="Data Types"/>
      <sheetName val="RULES ON-FORM"/>
      <sheetName val="RULES CROSS-FORMS"/>
      <sheetName val="F2.DM"/>
      <sheetName val="F7.DM"/>
      <sheetName val="F10.DM"/>
      <sheetName val="F11.DM"/>
      <sheetName val="F12.DM"/>
      <sheetName val="F18"/>
      <sheetName val="F18.a"/>
      <sheetName val="F18.1"/>
      <sheetName val="F18.1a"/>
      <sheetName val="F18.2"/>
      <sheetName val="F18.2a"/>
      <sheetName val="F18.3"/>
      <sheetName val="F18.3a"/>
      <sheetName val="F18.4"/>
      <sheetName val="F18.4a"/>
      <sheetName val="MKR_SA_TDI"/>
      <sheetName val="MKR_SA_EQU"/>
      <sheetName val="F49"/>
    </sheetNames>
    <sheetDataSet>
      <sheetData sheetId="0"/>
      <sheetData sheetId="1"/>
      <sheetData sheetId="2">
        <row r="44">
          <cell r="C44" t="str">
            <v>Sektori shtetëror</v>
          </cell>
        </row>
        <row r="45">
          <cell r="C45" t="str">
            <v>Biznesi i vogël</v>
          </cell>
        </row>
        <row r="46">
          <cell r="C46" t="str">
            <v>Biznesi i mesëm</v>
          </cell>
        </row>
        <row r="47">
          <cell r="C47" t="str">
            <v>Biznesi i madh</v>
          </cell>
        </row>
        <row r="48">
          <cell r="C48" t="str">
            <v>Individë</v>
          </cell>
        </row>
        <row r="50">
          <cell r="C50" t="str">
            <v>Administrimi publik</v>
          </cell>
        </row>
        <row r="51">
          <cell r="C51" t="str">
            <v>Arsimi</v>
          </cell>
        </row>
        <row r="52">
          <cell r="C52" t="str">
            <v>Bujqësia, Gjuetia dhe Silvikultura</v>
          </cell>
        </row>
        <row r="53">
          <cell r="C53" t="str">
            <v>Hotelet dhe restorantet</v>
          </cell>
        </row>
        <row r="54">
          <cell r="C54" t="str">
            <v>Industria nxjerrëse</v>
          </cell>
        </row>
        <row r="55">
          <cell r="C55" t="str">
            <v>Industria përpunuese</v>
          </cell>
        </row>
        <row r="56">
          <cell r="C56" t="str">
            <v>Ndërmjetësim monetar dhe financiar</v>
          </cell>
        </row>
        <row r="57">
          <cell r="C57" t="str">
            <v>Ndërtimi</v>
          </cell>
        </row>
        <row r="58">
          <cell r="C58" t="str">
            <v>Pasuritë e patundshme, dhënia me qira,etj.</v>
          </cell>
        </row>
        <row r="59">
          <cell r="C59" t="str">
            <v>Peshkimi</v>
          </cell>
        </row>
        <row r="60">
          <cell r="C60" t="str">
            <v>Prodhimi, shpërndarja e energjisë elektrike, e gazit dhe e ujit</v>
          </cell>
        </row>
        <row r="61">
          <cell r="C61" t="str">
            <v>Shëndeti dhe veprimtaritë sociale</v>
          </cell>
        </row>
        <row r="62">
          <cell r="C62" t="str">
            <v>Shërbime kolektive, sociale dhe individuale</v>
          </cell>
        </row>
        <row r="63">
          <cell r="C63" t="str">
            <v>Të tjera</v>
          </cell>
        </row>
        <row r="64">
          <cell r="C64" t="str">
            <v>Transporti, Magazinimi  dhe Telekomunikacioni</v>
          </cell>
        </row>
        <row r="65">
          <cell r="C65" t="str">
            <v>Tregtia, Riparimi i automjeteve dhe artikujve shtëpiake</v>
          </cell>
        </row>
        <row r="66">
          <cell r="C66" t="str">
            <v>Individë (jo biznes)</v>
          </cell>
        </row>
        <row r="75">
          <cell r="C75" t="str">
            <v>Kredi Konsumatore</v>
          </cell>
        </row>
        <row r="76">
          <cell r="C76" t="str">
            <v>Kredi hipotekare</v>
          </cell>
        </row>
        <row r="77">
          <cell r="C77" t="str">
            <v>Kredi Biznesi</v>
          </cell>
        </row>
        <row r="78">
          <cell r="C78" t="str">
            <v>Tjetër</v>
          </cell>
        </row>
        <row r="81">
          <cell r="C81" t="str">
            <v>Banka</v>
          </cell>
        </row>
        <row r="82">
          <cell r="C82" t="str">
            <v>Klienti</v>
          </cell>
        </row>
        <row r="84">
          <cell r="C84">
            <v>0</v>
          </cell>
        </row>
        <row r="85">
          <cell r="C85">
            <v>1</v>
          </cell>
        </row>
        <row r="86">
          <cell r="C86">
            <v>2</v>
          </cell>
        </row>
        <row r="87">
          <cell r="C87">
            <v>3</v>
          </cell>
        </row>
        <row r="88">
          <cell r="C88">
            <v>4</v>
          </cell>
        </row>
        <row r="89">
          <cell r="C89">
            <v>5</v>
          </cell>
        </row>
        <row r="90">
          <cell r="C90">
            <v>6</v>
          </cell>
        </row>
        <row r="91">
          <cell r="C91">
            <v>7</v>
          </cell>
        </row>
        <row r="92">
          <cell r="C92">
            <v>8</v>
          </cell>
        </row>
        <row r="93">
          <cell r="C93">
            <v>9</v>
          </cell>
        </row>
        <row r="94">
          <cell r="C94" t="str">
            <v>Më shumë se 9</v>
          </cell>
        </row>
        <row r="96">
          <cell r="C96" t="str">
            <v>Zgjatja e afatit të maturimit</v>
          </cell>
        </row>
        <row r="97">
          <cell r="C97" t="str">
            <v>Ndryshimi i normës së interest</v>
          </cell>
        </row>
        <row r="98">
          <cell r="C98" t="str">
            <v>Ndryshimi principalit</v>
          </cell>
        </row>
        <row r="99">
          <cell r="C99" t="str">
            <v>Ndryshimi i frekuencës së pagesës</v>
          </cell>
        </row>
        <row r="100">
          <cell r="C100" t="str">
            <v>Kapitalizimi i interesit dhe/ose kamatvonesave</v>
          </cell>
        </row>
        <row r="101">
          <cell r="C101" t="str">
            <v>Ndryshimi i produktit të kredisë</v>
          </cell>
        </row>
        <row r="102">
          <cell r="C102" t="str">
            <v>Periudhë falje principali dhe/ose interes</v>
          </cell>
        </row>
        <row r="103">
          <cell r="C103" t="str">
            <v>Rifinancimi i kredimarrësit</v>
          </cell>
        </row>
        <row r="104">
          <cell r="C104" t="str">
            <v>Marrja e kolateralit shtesë ose ndryshimi i kolateralit ekzistues</v>
          </cell>
        </row>
        <row r="105">
          <cell r="C105" t="str">
            <v>Transferimi i kredisë tek një kredimarrës tjetër</v>
          </cell>
        </row>
        <row r="106">
          <cell r="C106" t="str">
            <v>Të tjera</v>
          </cell>
        </row>
        <row r="116">
          <cell r="C116" t="str">
            <v>Standard</v>
          </cell>
        </row>
        <row r="117">
          <cell r="C117" t="str">
            <v>Në ndjekje</v>
          </cell>
        </row>
        <row r="118">
          <cell r="C118" t="str">
            <v>Nënstandard</v>
          </cell>
        </row>
        <row r="119">
          <cell r="C119" t="str">
            <v>E dyshimtë</v>
          </cell>
        </row>
        <row r="120">
          <cell r="C120" t="str">
            <v>E humbur</v>
          </cell>
        </row>
        <row r="121">
          <cell r="C121" t="str">
            <v>E fshirë</v>
          </cell>
        </row>
        <row r="122">
          <cell r="C122" t="str">
            <v>E paguar</v>
          </cell>
        </row>
        <row r="125">
          <cell r="C125" t="str">
            <v>Në proces</v>
          </cell>
        </row>
        <row r="126">
          <cell r="C126" t="str">
            <v>E Pushuar</v>
          </cell>
        </row>
        <row r="127">
          <cell r="C127" t="str">
            <v>E Pezulluar</v>
          </cell>
        </row>
        <row r="128">
          <cell r="C128" t="str">
            <v>E Ankimuar</v>
          </cell>
        </row>
        <row r="131">
          <cell r="C131" t="str">
            <v>Privat</v>
          </cell>
        </row>
        <row r="132">
          <cell r="C132" t="str">
            <v>Publik</v>
          </cell>
        </row>
        <row r="133">
          <cell r="C133" t="str">
            <v>Në proces</v>
          </cell>
        </row>
        <row r="136">
          <cell r="C136" t="str">
            <v>Ekzekutimi vullnetar</v>
          </cell>
        </row>
        <row r="137">
          <cell r="C137" t="str">
            <v>Kërkesa ne gjykatë për lëshimin e urdhrit ekzekutiv</v>
          </cell>
        </row>
        <row r="138">
          <cell r="C138" t="str">
            <v>Vënia në ekzekutim</v>
          </cell>
        </row>
        <row r="139">
          <cell r="C139" t="str">
            <v>Vendim gjykate për masën e sigurisë- nëse ka</v>
          </cell>
        </row>
        <row r="140">
          <cell r="C140" t="str">
            <v>Përmbaruesi regjistron kërkesën në Regjistrin e Min. Drejt dhe kontrollon Regjistrin</v>
          </cell>
        </row>
        <row r="141">
          <cell r="C141" t="str">
            <v>Pezullim procedure nëse konstatohet se ka procedurë ekzekutimi ndaj të njëjtit debitor me të njëjtin objekt</v>
          </cell>
        </row>
        <row r="142">
          <cell r="C142" t="str">
            <v>Lajmërim për ekzekutim vullnetar- debitori mund të kërkojë  në gjykatë shtyrje afati/pagesë me këste</v>
          </cell>
        </row>
        <row r="143">
          <cell r="C143" t="str">
            <v>Sekuestro e sendeve</v>
          </cell>
        </row>
        <row r="144">
          <cell r="C144" t="str">
            <v>Vlerësimi i sendeve</v>
          </cell>
        </row>
        <row r="145">
          <cell r="C145" t="str">
            <v>Lajmërim për shitjen e sendit- shlyerja e detyrimit</v>
          </cell>
        </row>
        <row r="146">
          <cell r="C146" t="str">
            <v>Shitja e lire e sendeve- marrëveshje ndërmjet përmbaruesit dhe shitësit</v>
          </cell>
        </row>
        <row r="147">
          <cell r="C147" t="str">
            <v>Shpallja e ankandit</v>
          </cell>
        </row>
        <row r="148">
          <cell r="C148" t="str">
            <v>Ankandi</v>
          </cell>
        </row>
        <row r="149">
          <cell r="C149" t="str">
            <v>Pagesa e çmimit të blerjes dhe vënia në posedim të sendit</v>
          </cell>
        </row>
        <row r="150">
          <cell r="C150" t="str">
            <v>Përsëritja e ankandit në rastet e përcaktuara</v>
          </cell>
        </row>
        <row r="151">
          <cell r="C151" t="str">
            <v>Kundërshtim i veprimeve përmbarimore nga të tretë të cilët pretendojnë pronësi të sendit</v>
          </cell>
        </row>
        <row r="152">
          <cell r="C152" t="str">
            <v>Pezullim i ekzekutimit</v>
          </cell>
        </row>
        <row r="153">
          <cell r="C153" t="str">
            <v>Pushim i ekzekutimit</v>
          </cell>
        </row>
        <row r="154">
          <cell r="C154" t="str">
            <v>Ankimi kundër pezullimit/pushimit</v>
          </cell>
        </row>
        <row r="155">
          <cell r="C155" t="str">
            <v>Të tjera</v>
          </cell>
        </row>
        <row r="158">
          <cell r="C158" t="str">
            <v>Po</v>
          </cell>
        </row>
        <row r="159">
          <cell r="C159" t="str">
            <v>Jo</v>
          </cell>
        </row>
        <row r="169">
          <cell r="C169" t="str">
            <v>U.E. 1</v>
          </cell>
        </row>
        <row r="170">
          <cell r="C170" t="str">
            <v>U.E. 2</v>
          </cell>
        </row>
        <row r="171">
          <cell r="C171" t="str">
            <v>U.E. 3</v>
          </cell>
        </row>
        <row r="172">
          <cell r="C172" t="str">
            <v>U.E. 4</v>
          </cell>
        </row>
        <row r="173">
          <cell r="C173" t="str">
            <v>U.E. 5</v>
          </cell>
        </row>
        <row r="176">
          <cell r="C176" t="str">
            <v>Produkti 1</v>
          </cell>
        </row>
        <row r="177">
          <cell r="C177" t="str">
            <v>Produkti 2</v>
          </cell>
        </row>
        <row r="178">
          <cell r="C178" t="str">
            <v>Produkti 3</v>
          </cell>
        </row>
        <row r="179">
          <cell r="C179" t="str">
            <v>Produkti 4</v>
          </cell>
        </row>
        <row r="180">
          <cell r="C180" t="str">
            <v>Produkti 5</v>
          </cell>
        </row>
        <row r="181">
          <cell r="C181" t="str">
            <v>Produkti 6</v>
          </cell>
        </row>
        <row r="182">
          <cell r="C182" t="str">
            <v>Produkti 7</v>
          </cell>
        </row>
        <row r="361">
          <cell r="B361" t="str">
            <v>ALL</v>
          </cell>
        </row>
        <row r="362">
          <cell r="B362" t="str">
            <v>USD</v>
          </cell>
        </row>
        <row r="363">
          <cell r="B363" t="str">
            <v>AUD</v>
          </cell>
        </row>
        <row r="364">
          <cell r="B364" t="str">
            <v>CAD</v>
          </cell>
        </row>
        <row r="365">
          <cell r="B365" t="str">
            <v>EUR</v>
          </cell>
        </row>
        <row r="366">
          <cell r="B366" t="str">
            <v>CHF</v>
          </cell>
        </row>
        <row r="367">
          <cell r="B367" t="str">
            <v>JPY</v>
          </cell>
        </row>
        <row r="368">
          <cell r="B368" t="str">
            <v>DKK</v>
          </cell>
        </row>
        <row r="369">
          <cell r="B369" t="str">
            <v>NOK</v>
          </cell>
        </row>
        <row r="370">
          <cell r="B370" t="str">
            <v>SEK</v>
          </cell>
        </row>
        <row r="371">
          <cell r="B371" t="str">
            <v>GBP</v>
          </cell>
        </row>
        <row r="372">
          <cell r="B372" t="str">
            <v>TRY</v>
          </cell>
        </row>
        <row r="373">
          <cell r="B373" t="str">
            <v>BGN</v>
          </cell>
        </row>
        <row r="374">
          <cell r="B374" t="str">
            <v>CNY</v>
          </cell>
        </row>
        <row r="375">
          <cell r="B375" t="str">
            <v>HUF</v>
          </cell>
        </row>
        <row r="376">
          <cell r="B376" t="str">
            <v>RUB</v>
          </cell>
        </row>
        <row r="377">
          <cell r="B377" t="str">
            <v>HRK</v>
          </cell>
        </row>
        <row r="378">
          <cell r="B378" t="str">
            <v>CZK</v>
          </cell>
        </row>
        <row r="379">
          <cell r="B379" t="str">
            <v>MCD</v>
          </cell>
        </row>
        <row r="380">
          <cell r="B380" t="str">
            <v>XAU</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ermbajtja"/>
      <sheetName val="Data Types"/>
      <sheetName val="F2.DM"/>
      <sheetName val="F7.DM"/>
      <sheetName val="F10.DM"/>
      <sheetName val="F11.DM"/>
      <sheetName val="F12.DM"/>
      <sheetName val="F18"/>
      <sheetName val="F18.a"/>
      <sheetName val="F18.1"/>
      <sheetName val="F18.1a"/>
      <sheetName val="F18.2"/>
      <sheetName val="F18.2a"/>
      <sheetName val="F18.3"/>
      <sheetName val="F18.3a"/>
      <sheetName val="F18.4"/>
      <sheetName val="F18.4a"/>
      <sheetName val="MKR_SA_EQU"/>
      <sheetName val="MKR_SA_TDI"/>
    </sheetNames>
    <sheetDataSet>
      <sheetData sheetId="0"/>
      <sheetData sheetId="1"/>
      <sheetData sheetId="2">
        <row r="41">
          <cell r="C41" t="str">
            <v>Ristrukturuar</v>
          </cell>
        </row>
        <row r="42">
          <cell r="C42" t="str">
            <v>Ristrukturuar dhe Rikuperuar</v>
          </cell>
        </row>
        <row r="43">
          <cell r="C43" t="str">
            <v>-</v>
          </cell>
        </row>
        <row r="45">
          <cell r="C45" t="str">
            <v>Sektori shtetëror</v>
          </cell>
        </row>
        <row r="46">
          <cell r="C46" t="str">
            <v>Biznesi i vogël</v>
          </cell>
        </row>
        <row r="47">
          <cell r="C47" t="str">
            <v>Biznesi i mesëm</v>
          </cell>
        </row>
        <row r="48">
          <cell r="C48" t="str">
            <v>Biznesi i madh</v>
          </cell>
        </row>
        <row r="49">
          <cell r="C49" t="str">
            <v>Individë</v>
          </cell>
        </row>
        <row r="51">
          <cell r="C51" t="str">
            <v>Administrimi publik</v>
          </cell>
        </row>
        <row r="52">
          <cell r="C52" t="str">
            <v>Arsimi</v>
          </cell>
        </row>
        <row r="53">
          <cell r="C53" t="str">
            <v>Bujqësia, Gjuetia dhe Silvikultura</v>
          </cell>
        </row>
        <row r="54">
          <cell r="C54" t="str">
            <v>Hotelet dhe restorantet</v>
          </cell>
        </row>
        <row r="55">
          <cell r="C55" t="str">
            <v>Industria nxjerrëse</v>
          </cell>
        </row>
        <row r="56">
          <cell r="C56" t="str">
            <v>Industria përpunuese</v>
          </cell>
        </row>
        <row r="57">
          <cell r="C57" t="str">
            <v>Ndërmjetësim monetar dhe financiar</v>
          </cell>
        </row>
        <row r="58">
          <cell r="C58" t="str">
            <v>Ndërtimi</v>
          </cell>
        </row>
        <row r="59">
          <cell r="C59" t="str">
            <v>Pasuritë e patundshme, dhënia me qira,etj.</v>
          </cell>
        </row>
        <row r="60">
          <cell r="C60" t="str">
            <v>Peshkimi</v>
          </cell>
        </row>
        <row r="61">
          <cell r="C61" t="str">
            <v>Prodhimi, shpërndarja e energjisë elektrike, e gazit dhe e ujit</v>
          </cell>
        </row>
        <row r="62">
          <cell r="C62" t="str">
            <v>Shëndeti dhe veprimtaritë sociale</v>
          </cell>
        </row>
        <row r="63">
          <cell r="C63" t="str">
            <v>Shërbime kolektive, sociale dhe individuale</v>
          </cell>
        </row>
        <row r="64">
          <cell r="C64" t="str">
            <v>Të tjera</v>
          </cell>
        </row>
        <row r="65">
          <cell r="C65" t="str">
            <v>Transporti, Magazinimi  dhe Telekomunikacioni</v>
          </cell>
        </row>
        <row r="66">
          <cell r="C66" t="str">
            <v>Tregtia, Riparimi i automjeteve dhe artikujve shtëpiake</v>
          </cell>
        </row>
        <row r="67">
          <cell r="C67" t="str">
            <v>Individë (jo biznes)</v>
          </cell>
        </row>
        <row r="70">
          <cell r="C70" t="str">
            <v>Kredi Kufi/ Overdraft</v>
          </cell>
        </row>
        <row r="71">
          <cell r="C71" t="str">
            <v>Kredi me këste</v>
          </cell>
        </row>
        <row r="72">
          <cell r="C72" t="str">
            <v>Kredi me një këst të vetëm</v>
          </cell>
        </row>
        <row r="73">
          <cell r="C73" t="str">
            <v>Kombinim i produkteve të mësipërme</v>
          </cell>
        </row>
        <row r="74">
          <cell r="C74" t="str">
            <v>-</v>
          </cell>
        </row>
        <row r="76">
          <cell r="C76" t="str">
            <v>Kredi Konsumatore</v>
          </cell>
        </row>
        <row r="77">
          <cell r="C77" t="str">
            <v>Kredi hipotekare</v>
          </cell>
        </row>
        <row r="78">
          <cell r="C78" t="str">
            <v>Kredi Biznesi</v>
          </cell>
        </row>
        <row r="79">
          <cell r="C79" t="str">
            <v>Tjetër</v>
          </cell>
        </row>
        <row r="82">
          <cell r="C82" t="str">
            <v>Banka</v>
          </cell>
        </row>
        <row r="83">
          <cell r="C83" t="str">
            <v>Klienti</v>
          </cell>
        </row>
        <row r="85">
          <cell r="C85">
            <v>0</v>
          </cell>
        </row>
        <row r="86">
          <cell r="C86">
            <v>1</v>
          </cell>
        </row>
        <row r="87">
          <cell r="C87">
            <v>2</v>
          </cell>
        </row>
        <row r="88">
          <cell r="C88">
            <v>3</v>
          </cell>
        </row>
        <row r="89">
          <cell r="C89">
            <v>4</v>
          </cell>
        </row>
        <row r="90">
          <cell r="C90">
            <v>5</v>
          </cell>
        </row>
        <row r="91">
          <cell r="C91">
            <v>6</v>
          </cell>
        </row>
        <row r="92">
          <cell r="C92">
            <v>7</v>
          </cell>
        </row>
        <row r="93">
          <cell r="C93">
            <v>8</v>
          </cell>
        </row>
        <row r="94">
          <cell r="C94">
            <v>9</v>
          </cell>
        </row>
        <row r="95">
          <cell r="C95" t="str">
            <v>Më shumë se 9</v>
          </cell>
        </row>
        <row r="97">
          <cell r="C97" t="str">
            <v>Zgjatja e afatit të maturimit</v>
          </cell>
        </row>
        <row r="98">
          <cell r="C98" t="str">
            <v>Ndryshimi i normës së interest</v>
          </cell>
        </row>
        <row r="99">
          <cell r="C99" t="str">
            <v>Ndryshimi pirincipalit</v>
          </cell>
        </row>
        <row r="100">
          <cell r="C100" t="str">
            <v>Ndryshimi i frekuencës së pagesës</v>
          </cell>
        </row>
        <row r="101">
          <cell r="C101" t="str">
            <v>Kapitalizimi i interesit dhe/ose kamatvonesave</v>
          </cell>
        </row>
        <row r="102">
          <cell r="C102" t="str">
            <v>Ndryshimi i produktit të kredisë</v>
          </cell>
        </row>
        <row r="103">
          <cell r="C103" t="str">
            <v>Periudhë falje principali dhe/ose interesi</v>
          </cell>
        </row>
        <row r="104">
          <cell r="C104" t="str">
            <v>Rifinancimi i kredimarrësit</v>
          </cell>
        </row>
        <row r="105">
          <cell r="C105" t="str">
            <v>Marrja e kolateralit shtesë ose ndryshimi i kolateralit ekzistues</v>
          </cell>
        </row>
        <row r="106">
          <cell r="C106" t="str">
            <v>Transferimi i kredisë tek një kredimarrës tjetër</v>
          </cell>
        </row>
        <row r="107">
          <cell r="C107" t="str">
            <v>Të tjera</v>
          </cell>
        </row>
        <row r="108">
          <cell r="C108" t="str">
            <v>-</v>
          </cell>
        </row>
        <row r="110">
          <cell r="C110" t="str">
            <v>Standard</v>
          </cell>
        </row>
        <row r="111">
          <cell r="C111" t="str">
            <v>Në ndjekje</v>
          </cell>
        </row>
        <row r="112">
          <cell r="C112" t="str">
            <v>Nënstandard</v>
          </cell>
        </row>
        <row r="113">
          <cell r="C113" t="str">
            <v>E dyshimtë</v>
          </cell>
        </row>
        <row r="114">
          <cell r="C114" t="str">
            <v>E humbur</v>
          </cell>
        </row>
        <row r="116">
          <cell r="C116" t="str">
            <v>Standard</v>
          </cell>
        </row>
        <row r="117">
          <cell r="C117" t="str">
            <v>Në ndjekje</v>
          </cell>
        </row>
        <row r="118">
          <cell r="C118" t="str">
            <v>Nënstandard</v>
          </cell>
        </row>
        <row r="119">
          <cell r="C119" t="str">
            <v>E dyshimtë</v>
          </cell>
        </row>
        <row r="120">
          <cell r="C120" t="str">
            <v>E humbur</v>
          </cell>
        </row>
        <row r="121">
          <cell r="C121" t="str">
            <v>E fshirë</v>
          </cell>
        </row>
        <row r="122">
          <cell r="C122" t="str">
            <v>E paguar</v>
          </cell>
        </row>
        <row r="125">
          <cell r="C125" t="str">
            <v>Në proces</v>
          </cell>
        </row>
        <row r="126">
          <cell r="C126" t="str">
            <v>E Pushuar</v>
          </cell>
        </row>
        <row r="127">
          <cell r="C127" t="str">
            <v>E Pezulluar</v>
          </cell>
        </row>
        <row r="128">
          <cell r="C128" t="str">
            <v>E Ankimuar</v>
          </cell>
        </row>
        <row r="131">
          <cell r="C131" t="str">
            <v>Privat</v>
          </cell>
        </row>
        <row r="132">
          <cell r="C132" t="str">
            <v>Publik</v>
          </cell>
        </row>
        <row r="133">
          <cell r="C133" t="str">
            <v>-</v>
          </cell>
        </row>
        <row r="136">
          <cell r="C136" t="str">
            <v>Ekzekutimi vullnetar</v>
          </cell>
        </row>
        <row r="137">
          <cell r="C137" t="str">
            <v>Kërkesa ne gjykatë për lëshimin e urdhrit ekzekutiv</v>
          </cell>
        </row>
        <row r="138">
          <cell r="C138" t="str">
            <v>Vënia në ekzekutim</v>
          </cell>
        </row>
        <row r="139">
          <cell r="C139" t="str">
            <v>Vendim gjykate për masën e sigurisë- nëse ka</v>
          </cell>
        </row>
        <row r="140">
          <cell r="C140" t="str">
            <v>Përmbaruesi regjistron kërkesën në Regjistrin e Min. Drejt dhe kontrollon Regjistrin</v>
          </cell>
        </row>
        <row r="141">
          <cell r="C141" t="str">
            <v>Pezullim procedure nëse konstatohet se ka procedurë ekzekutimi ndaj të njëjtit debitor me të njëjtin objekt</v>
          </cell>
        </row>
        <row r="142">
          <cell r="C142" t="str">
            <v>Lajmërim për ekzekutim vullnetar- debitori mund të kërkojë  në gjykatë shtyrje afati/pagesë me këste</v>
          </cell>
        </row>
        <row r="143">
          <cell r="C143" t="str">
            <v>Sekuestro e sendeve</v>
          </cell>
        </row>
        <row r="144">
          <cell r="C144" t="str">
            <v>Vlerësimi i sendeve</v>
          </cell>
        </row>
        <row r="145">
          <cell r="C145" t="str">
            <v>Lajmërim për shitjen e sendit- shlyerja e detyrimit</v>
          </cell>
        </row>
        <row r="146">
          <cell r="C146" t="str">
            <v>Shitja e lire e sendeve- marrëveshje ndërmjet përmbaruesit dhe shitësit</v>
          </cell>
        </row>
        <row r="147">
          <cell r="C147" t="str">
            <v>Shpallja e ankandit</v>
          </cell>
        </row>
        <row r="148">
          <cell r="C148" t="str">
            <v>Ankandi</v>
          </cell>
        </row>
        <row r="149">
          <cell r="C149" t="str">
            <v>Pagesa e çmimit të blerjes dhe vënia në posedim të sendit</v>
          </cell>
        </row>
        <row r="150">
          <cell r="C150" t="str">
            <v>Përsëritja e ankandit në rastet e përcaktuara</v>
          </cell>
        </row>
        <row r="151">
          <cell r="C151" t="str">
            <v>Kundërshtim i veprimeve përmbarimore nga të tretë të cilët pretendojnë pronësi të sendit</v>
          </cell>
        </row>
        <row r="152">
          <cell r="C152" t="str">
            <v>Pezullim i ekzekutimit</v>
          </cell>
        </row>
        <row r="153">
          <cell r="C153" t="str">
            <v>Pushim i ekzekutimit</v>
          </cell>
        </row>
        <row r="154">
          <cell r="C154" t="str">
            <v>Ankimi kundër pezullimit/pushimit</v>
          </cell>
        </row>
        <row r="155">
          <cell r="C155" t="str">
            <v>Të tjera</v>
          </cell>
        </row>
        <row r="158">
          <cell r="C158" t="str">
            <v>Po</v>
          </cell>
        </row>
        <row r="159">
          <cell r="C159" t="str">
            <v>Jo</v>
          </cell>
        </row>
        <row r="169">
          <cell r="C169" t="str">
            <v>U.E. 1</v>
          </cell>
        </row>
        <row r="170">
          <cell r="C170" t="str">
            <v>U.E. 2</v>
          </cell>
        </row>
        <row r="171">
          <cell r="C171" t="str">
            <v>U.E. 3</v>
          </cell>
        </row>
        <row r="172">
          <cell r="C172" t="str">
            <v>U.E. 4</v>
          </cell>
        </row>
        <row r="173">
          <cell r="C173" t="str">
            <v>U.E. 5</v>
          </cell>
        </row>
        <row r="176">
          <cell r="C176" t="str">
            <v>Produkti 1</v>
          </cell>
        </row>
        <row r="177">
          <cell r="C177" t="str">
            <v>Produkti 2</v>
          </cell>
        </row>
        <row r="178">
          <cell r="C178" t="str">
            <v>Produkti 3</v>
          </cell>
        </row>
        <row r="179">
          <cell r="C179" t="str">
            <v>Produkti 4</v>
          </cell>
        </row>
        <row r="180">
          <cell r="C180" t="str">
            <v>Produkti 5</v>
          </cell>
        </row>
        <row r="181">
          <cell r="C181" t="str">
            <v>Produkti 6</v>
          </cell>
        </row>
        <row r="182">
          <cell r="C182" t="str">
            <v>Produkti 7</v>
          </cell>
        </row>
        <row r="185">
          <cell r="C185" t="str">
            <v>Kolaterali 1</v>
          </cell>
        </row>
        <row r="186">
          <cell r="C186" t="str">
            <v>Kolaterali 2</v>
          </cell>
        </row>
        <row r="187">
          <cell r="C187" t="str">
            <v>Kolaterali 3</v>
          </cell>
        </row>
        <row r="188">
          <cell r="C188" t="str">
            <v>Kolaterali 4</v>
          </cell>
        </row>
        <row r="189">
          <cell r="C189" t="str">
            <v>Kolaterali 5</v>
          </cell>
        </row>
        <row r="190">
          <cell r="C190" t="str">
            <v>Kolaterali 6</v>
          </cell>
        </row>
        <row r="191">
          <cell r="C191" t="str">
            <v>Kolaterali 7</v>
          </cell>
        </row>
        <row r="192">
          <cell r="C192" t="str">
            <v>Kolaterali 8</v>
          </cell>
        </row>
        <row r="193">
          <cell r="C193" t="str">
            <v>Kolaterali 9</v>
          </cell>
        </row>
        <row r="194">
          <cell r="C194" t="str">
            <v>Kolaterali 10</v>
          </cell>
        </row>
        <row r="195">
          <cell r="C195" t="str">
            <v>Kolaterali 11</v>
          </cell>
        </row>
        <row r="196">
          <cell r="C196" t="str">
            <v>Kolaterali 12</v>
          </cell>
        </row>
        <row r="197">
          <cell r="C197" t="str">
            <v>Kolaterali 13</v>
          </cell>
        </row>
        <row r="198">
          <cell r="C198" t="str">
            <v>Kolaterali 14</v>
          </cell>
        </row>
        <row r="199">
          <cell r="C199" t="str">
            <v>Kolaterali 15</v>
          </cell>
        </row>
        <row r="200">
          <cell r="C200" t="str">
            <v>Kolaterali 16</v>
          </cell>
        </row>
        <row r="201">
          <cell r="C201" t="str">
            <v>Kolaterali 17</v>
          </cell>
        </row>
        <row r="202">
          <cell r="C202" t="str">
            <v>Kolaterali 18</v>
          </cell>
        </row>
        <row r="203">
          <cell r="C203" t="str">
            <v>Kolaterali 19</v>
          </cell>
        </row>
        <row r="204">
          <cell r="C204" t="str">
            <v>Kolaterali 20</v>
          </cell>
        </row>
        <row r="205">
          <cell r="C205" t="str">
            <v>Kolaterali 21</v>
          </cell>
        </row>
        <row r="206">
          <cell r="C206" t="str">
            <v>Kolaterali 22</v>
          </cell>
        </row>
        <row r="207">
          <cell r="C207" t="str">
            <v>Kolaterali 23</v>
          </cell>
        </row>
        <row r="208">
          <cell r="C208" t="str">
            <v>Kolaterali 24</v>
          </cell>
        </row>
        <row r="209">
          <cell r="C209" t="str">
            <v>Kolaterali 25</v>
          </cell>
        </row>
        <row r="210">
          <cell r="C210" t="str">
            <v>Kolaterali 26</v>
          </cell>
        </row>
        <row r="211">
          <cell r="C211" t="str">
            <v>Kolaterali 27</v>
          </cell>
        </row>
        <row r="212">
          <cell r="C212" t="str">
            <v>Kolaterali 28</v>
          </cell>
        </row>
        <row r="213">
          <cell r="C213" t="str">
            <v>Kolaterali 29</v>
          </cell>
        </row>
        <row r="214">
          <cell r="C214" t="str">
            <v>Kolaterali 30</v>
          </cell>
        </row>
        <row r="215">
          <cell r="C215" t="str">
            <v>Kolaterali 31</v>
          </cell>
        </row>
        <row r="216">
          <cell r="C216" t="str">
            <v>Kolaterali 32</v>
          </cell>
        </row>
        <row r="217">
          <cell r="C217" t="str">
            <v>Kolaterali 33</v>
          </cell>
        </row>
        <row r="218">
          <cell r="C218" t="str">
            <v>Kolaterali 34</v>
          </cell>
        </row>
        <row r="219">
          <cell r="C219" t="str">
            <v>Kolaterali 35</v>
          </cell>
        </row>
        <row r="220">
          <cell r="C220" t="str">
            <v>Kolaterali 36</v>
          </cell>
        </row>
        <row r="221">
          <cell r="C221" t="str">
            <v>Kolaterali 37</v>
          </cell>
        </row>
        <row r="222">
          <cell r="C222" t="str">
            <v>Kolaterali 38</v>
          </cell>
        </row>
        <row r="223">
          <cell r="C223" t="str">
            <v>Kolaterali 39</v>
          </cell>
        </row>
        <row r="224">
          <cell r="C224" t="str">
            <v>Kolaterali 40</v>
          </cell>
        </row>
        <row r="225">
          <cell r="C225" t="str">
            <v>Kolaterali 41</v>
          </cell>
        </row>
        <row r="226">
          <cell r="C226" t="str">
            <v>Kolaterali 42</v>
          </cell>
        </row>
        <row r="227">
          <cell r="C227" t="str">
            <v>Kolaterali 43</v>
          </cell>
        </row>
        <row r="228">
          <cell r="C228" t="str">
            <v>Kolaterali 44</v>
          </cell>
        </row>
        <row r="229">
          <cell r="C229" t="str">
            <v>Kolaterali 45</v>
          </cell>
        </row>
        <row r="230">
          <cell r="C230" t="str">
            <v>Kolaterali 46</v>
          </cell>
        </row>
        <row r="231">
          <cell r="C231" t="str">
            <v>Kolaterali 47</v>
          </cell>
        </row>
        <row r="232">
          <cell r="C232" t="str">
            <v>Kolaterali 48</v>
          </cell>
        </row>
        <row r="233">
          <cell r="C233" t="str">
            <v>Kolaterali 49</v>
          </cell>
        </row>
        <row r="234">
          <cell r="C234" t="str">
            <v>Kolaterali 50</v>
          </cell>
        </row>
        <row r="237">
          <cell r="C237" t="str">
            <v>Pasuri e paluajtshme - ndërtesë komerciale</v>
          </cell>
        </row>
        <row r="238">
          <cell r="C238" t="str">
            <v>Pasuri e paluajtshme - ndërtesë rezidenciale</v>
          </cell>
        </row>
        <row r="239">
          <cell r="C239" t="str">
            <v>Pasuri e paluajtshme - ndërtesa të tjera</v>
          </cell>
        </row>
        <row r="240">
          <cell r="C240" t="str">
            <v>Pasuri e paluajtshme - tokë bujqësorë</v>
          </cell>
        </row>
        <row r="241">
          <cell r="C241" t="str">
            <v>Pasuri e paluajtshme - tokë - truall</v>
          </cell>
        </row>
        <row r="242">
          <cell r="C242" t="str">
            <v>Pasuri e paluajtshme - tokë - kategori tjetër</v>
          </cell>
        </row>
        <row r="243">
          <cell r="C243" t="str">
            <v>Pasuri e luajtshme - makineri/pajisje</v>
          </cell>
        </row>
        <row r="244">
          <cell r="C244" t="str">
            <v>Pasuri e luajtshme - mjete monetare, financiare, pjesëmarrje</v>
          </cell>
        </row>
        <row r="245">
          <cell r="C245" t="str">
            <v>Pasuri e luajtshme - të tjera</v>
          </cell>
        </row>
        <row r="246">
          <cell r="C246" t="str">
            <v>Garanci dhe kolaterale të përdorura për zbutjen e kredisë (rreg. 62)</v>
          </cell>
        </row>
        <row r="247">
          <cell r="C247" t="str">
            <v>Garanci të tjera</v>
          </cell>
        </row>
        <row r="248">
          <cell r="C248" t="str">
            <v>Dorëzani</v>
          </cell>
        </row>
        <row r="283">
          <cell r="C283" t="str">
            <v>Cash</v>
          </cell>
        </row>
        <row r="284">
          <cell r="C284" t="str">
            <v>Aktive fikse</v>
          </cell>
        </row>
        <row r="285">
          <cell r="C285" t="str">
            <v>Kombinim Cash/Aktive fikse</v>
          </cell>
        </row>
        <row r="286">
          <cell r="C286" t="str">
            <v>-</v>
          </cell>
        </row>
        <row r="289">
          <cell r="B289" t="str">
            <v>ALL</v>
          </cell>
        </row>
        <row r="290">
          <cell r="B290" t="str">
            <v>USD</v>
          </cell>
        </row>
        <row r="291">
          <cell r="B291" t="str">
            <v>AUD</v>
          </cell>
        </row>
        <row r="292">
          <cell r="B292" t="str">
            <v>CAD</v>
          </cell>
        </row>
        <row r="293">
          <cell r="B293" t="str">
            <v>EUR</v>
          </cell>
        </row>
        <row r="294">
          <cell r="B294" t="str">
            <v>CHF</v>
          </cell>
        </row>
        <row r="295">
          <cell r="B295" t="str">
            <v>JPY</v>
          </cell>
        </row>
        <row r="296">
          <cell r="B296" t="str">
            <v>DKK</v>
          </cell>
        </row>
        <row r="297">
          <cell r="B297" t="str">
            <v>NOK</v>
          </cell>
        </row>
        <row r="298">
          <cell r="B298" t="str">
            <v>SEK</v>
          </cell>
        </row>
        <row r="299">
          <cell r="B299" t="str">
            <v>GBP</v>
          </cell>
        </row>
        <row r="300">
          <cell r="B300" t="str">
            <v>TRY</v>
          </cell>
        </row>
        <row r="301">
          <cell r="B301" t="str">
            <v>BGN</v>
          </cell>
        </row>
        <row r="302">
          <cell r="B302" t="str">
            <v>CNY</v>
          </cell>
        </row>
        <row r="303">
          <cell r="B303" t="str">
            <v>HUF</v>
          </cell>
        </row>
        <row r="304">
          <cell r="B304" t="str">
            <v>RUB</v>
          </cell>
        </row>
        <row r="305">
          <cell r="B305" t="str">
            <v>HRK</v>
          </cell>
        </row>
        <row r="306">
          <cell r="B306" t="str">
            <v>CZK</v>
          </cell>
        </row>
        <row r="307">
          <cell r="B307" t="str">
            <v>MCD</v>
          </cell>
        </row>
        <row r="308">
          <cell r="B308" t="str">
            <v>XAU</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s>
    <sheetDataSet>
      <sheetData sheetId="0" refreshError="1"/>
      <sheetData sheetId="1" refreshError="1"/>
      <sheetData sheetId="2" refreshError="1"/>
      <sheetData sheetId="3" refreshError="1"/>
      <sheetData sheetId="4" refreshError="1"/>
      <sheetData sheetId="5" refreshError="1"/>
      <sheetData sheetId="6">
        <row r="2">
          <cell r="B2" t="str">
            <v>Base</v>
          </cell>
        </row>
        <row r="3">
          <cell r="B3" t="str">
            <v>Amount type</v>
          </cell>
        </row>
        <row r="4">
          <cell r="B4" t="str">
            <v>Main category</v>
          </cell>
        </row>
        <row r="5">
          <cell r="B5" t="str">
            <v>Accounting portfolio</v>
          </cell>
        </row>
        <row r="6">
          <cell r="B6" t="str">
            <v>Controlling and non-controlling owners</v>
          </cell>
        </row>
        <row r="7">
          <cell r="B7" t="str">
            <v>Related parties/Relationships</v>
          </cell>
        </row>
        <row r="8">
          <cell r="B8" t="str">
            <v>Main category that generates income or expenses</v>
          </cell>
        </row>
        <row r="9">
          <cell r="B9" t="str">
            <v>Type of risk</v>
          </cell>
        </row>
        <row r="10">
          <cell r="B10" t="str">
            <v>Counterparty sector</v>
          </cell>
        </row>
        <row r="11">
          <cell r="B11" t="str">
            <v>Impairment status</v>
          </cell>
        </row>
        <row r="12">
          <cell r="B12" t="str">
            <v>Type of market</v>
          </cell>
        </row>
        <row r="13">
          <cell r="B13" t="str">
            <v>Purpose</v>
          </cell>
        </row>
        <row r="14">
          <cell r="B14" t="str">
            <v>Main Category underlying</v>
          </cell>
        </row>
        <row r="15">
          <cell r="B15" t="str">
            <v>Residence of counterparty</v>
          </cell>
        </row>
        <row r="16">
          <cell r="B16" t="str">
            <v>Prudential portfolio</v>
          </cell>
        </row>
        <row r="17">
          <cell r="B17" t="str">
            <v>NACE code counterparty</v>
          </cell>
        </row>
        <row r="18">
          <cell r="B18" t="str">
            <v>Condition of the pledge of collateral given</v>
          </cell>
        </row>
        <row r="19">
          <cell r="B19" t="str">
            <v>Main Category of the transferred financial asset to which the liability is associated to</v>
          </cell>
        </row>
        <row r="20">
          <cell r="B20" t="str">
            <v>Fair value hierarchy</v>
          </cell>
        </row>
        <row r="21">
          <cell r="B21" t="str">
            <v>Location of the activities</v>
          </cell>
        </row>
        <row r="22">
          <cell r="B22" t="str">
            <v>Type of activity of Related parties/Relationships</v>
          </cell>
        </row>
        <row r="23">
          <cell r="B23" t="str">
            <v>To be reclassified to profit or loss</v>
          </cell>
        </row>
        <row r="24">
          <cell r="B24" t="str">
            <v>Condition of the pledge of collateral received</v>
          </cell>
        </row>
        <row r="25">
          <cell r="B25" t="str">
            <v>Type of obligation with collateral given</v>
          </cell>
        </row>
        <row r="26">
          <cell r="B26" t="str">
            <v>Type of activity</v>
          </cell>
        </row>
        <row r="27">
          <cell r="B27" t="str">
            <v>Main category of the Defined benefit plan assets</v>
          </cell>
        </row>
        <row r="28">
          <cell r="B28" t="str">
            <v>Subordinated</v>
          </cell>
        </row>
        <row r="29">
          <cell r="B29" t="str">
            <v>Main Category provided of Investee</v>
          </cell>
        </row>
        <row r="30">
          <cell r="B30" t="str">
            <v>Security code</v>
          </cell>
        </row>
        <row r="31">
          <cell r="B31" t="str">
            <v>Eligibility for own funds of the main category</v>
          </cell>
        </row>
        <row r="32">
          <cell r="B32" t="str">
            <v>Transitional Eligibility in Own Funds</v>
          </cell>
        </row>
        <row r="33">
          <cell r="B33" t="str">
            <v>Approach</v>
          </cell>
        </row>
        <row r="34">
          <cell r="B34" t="str">
            <v>Main category that generates the deferred tax liability</v>
          </cell>
        </row>
        <row r="35">
          <cell r="B35" t="str">
            <v>Type of securitisation</v>
          </cell>
        </row>
        <row r="36">
          <cell r="B36" t="str">
            <v xml:space="preserve">Time past from due second contractual payment or delivery leg (free deliveries) </v>
          </cell>
        </row>
        <row r="37">
          <cell r="B37" t="str">
            <v>Callability of the instruments</v>
          </cell>
        </row>
        <row r="38">
          <cell r="B38" t="str">
            <v>Entity code</v>
          </cell>
        </row>
        <row r="39">
          <cell r="B39" t="str">
            <v>CRM Effects/Collateral</v>
          </cell>
        </row>
        <row r="40">
          <cell r="B40" t="str">
            <v>Conversion factors for off-balance sheet items</v>
          </cell>
        </row>
        <row r="41">
          <cell r="B41" t="str">
            <v>Risk weights</v>
          </cell>
        </row>
        <row r="42">
          <cell r="B42" t="str">
            <v>Use of external ratings</v>
          </cell>
        </row>
        <row r="43">
          <cell r="B43" t="str">
            <v>Items associated with a particular high risk</v>
          </cell>
        </row>
        <row r="44">
          <cell r="B44" t="str">
            <v>Methods to determine risk weights</v>
          </cell>
        </row>
        <row r="45">
          <cell r="B45" t="str">
            <v>Residual maturity</v>
          </cell>
        </row>
        <row r="46">
          <cell r="B46" t="str">
            <v>Country where the exposure is generated</v>
          </cell>
        </row>
        <row r="47">
          <cell r="B47" t="str">
            <v>PD assigned to the obligor grade or pool</v>
          </cell>
        </row>
        <row r="48">
          <cell r="B48" t="str">
            <v>Type of credit protection</v>
          </cell>
        </row>
        <row r="49">
          <cell r="B49" t="str">
            <v>Time from the due time for settlement</v>
          </cell>
        </row>
        <row r="50">
          <cell r="B50" t="str">
            <v>Type of risk transfer</v>
          </cell>
        </row>
        <row r="51">
          <cell r="B51" t="str">
            <v>Exposures by Credit Quality steps at reporting date</v>
          </cell>
        </row>
        <row r="52">
          <cell r="B52" t="str">
            <v>Role in the securitisation process</v>
          </cell>
        </row>
        <row r="53">
          <cell r="B53" t="str">
            <v>Exposures by Credit Quality steps at inception</v>
          </cell>
        </row>
        <row r="54">
          <cell r="B54" t="str">
            <v>Code of the securitisation</v>
          </cell>
        </row>
        <row r="55">
          <cell r="B55" t="str">
            <v>Securitisation structure</v>
          </cell>
        </row>
        <row r="56">
          <cell r="B56" t="str">
            <v>Business line</v>
          </cell>
        </row>
        <row r="57">
          <cell r="B57" t="str">
            <v>Use of allocation mechanism</v>
          </cell>
        </row>
        <row r="58">
          <cell r="B58" t="str">
            <v>Event Type</v>
          </cell>
        </row>
        <row r="59">
          <cell r="B59" t="str">
            <v>Positions in the instrument</v>
          </cell>
        </row>
        <row r="60">
          <cell r="B60" t="str">
            <v>Type of underlying</v>
          </cell>
        </row>
        <row r="61">
          <cell r="B61" t="str">
            <v>Country of the market</v>
          </cell>
        </row>
        <row r="62">
          <cell r="B62" t="str">
            <v>Counterparty (large regulated financial entities)</v>
          </cell>
        </row>
        <row r="63">
          <cell r="B63" t="str">
            <v>Type of allowance</v>
          </cell>
        </row>
        <row r="64">
          <cell r="B64" t="str">
            <v>Attribute: Reference date</v>
          </cell>
        </row>
        <row r="65">
          <cell r="B65" t="str">
            <v>Time past due</v>
          </cell>
        </row>
        <row r="66">
          <cell r="B66" t="str">
            <v>Collateral/Guarantee received</v>
          </cell>
        </row>
        <row r="67">
          <cell r="B67" t="str">
            <v>Derivatives Purchased/Sold</v>
          </cell>
        </row>
        <row r="68">
          <cell r="B68" t="str">
            <v>Size of the counterparty</v>
          </cell>
        </row>
        <row r="69">
          <cell r="B69" t="str">
            <v>Accounting portfolio of the transferred financial asset to which the liability is associated to</v>
          </cell>
        </row>
        <row r="70">
          <cell r="B70" t="str">
            <v>Hybrid instruments</v>
          </cell>
        </row>
        <row r="71">
          <cell r="B71" t="str">
            <v>Subject to operating lease (reporting entity lessor)</v>
          </cell>
        </row>
        <row r="72">
          <cell r="B72" t="str">
            <v>Exposure class</v>
          </cell>
        </row>
        <row r="73">
          <cell r="B73" t="str">
            <v>Country where the requirement is applicable</v>
          </cell>
        </row>
        <row r="74">
          <cell r="B74" t="str">
            <v>Currency of the exposure</v>
          </cell>
        </row>
        <row r="75">
          <cell r="B75" t="str">
            <v>Loan to Value</v>
          </cell>
        </row>
        <row r="76">
          <cell r="B76" t="str">
            <v>Individual entity code</v>
          </cell>
        </row>
        <row r="77">
          <cell r="B77" t="str">
            <v>Removed during the period</v>
          </cell>
        </row>
        <row r="78">
          <cell r="B78" t="str">
            <v>Type of investment firm</v>
          </cell>
        </row>
      </sheetData>
      <sheetData sheetId="7" refreshError="1"/>
      <sheetData sheetId="8" refreshError="1"/>
      <sheetData sheetId="9" refreshError="1"/>
      <sheetData sheetId="10" refreshError="1"/>
      <sheetData sheetId="11" refreshError="1"/>
      <sheetData sheetId="12">
        <row r="1">
          <cell r="A1" t="str">
            <v>BAS</v>
          </cell>
          <cell r="D1" t="str">
            <v>AP</v>
          </cell>
          <cell r="E1" t="str">
            <v>BT</v>
          </cell>
          <cell r="H1" t="str">
            <v>COI</v>
          </cell>
          <cell r="I1" t="str">
            <v>CP</v>
          </cell>
          <cell r="J1" t="str">
            <v>CQS</v>
          </cell>
          <cell r="K1" t="str">
            <v>CT</v>
          </cell>
          <cell r="N1" t="str">
            <v>ER</v>
          </cell>
          <cell r="P1" t="str">
            <v>GA</v>
          </cell>
          <cell r="Q1" t="str">
            <v>IM</v>
          </cell>
          <cell r="U1" t="str">
            <v>PCT</v>
          </cell>
          <cell r="V1" t="str">
            <v>PI</v>
          </cell>
          <cell r="W1" t="str">
            <v>PL</v>
          </cell>
          <cell r="X1" t="str">
            <v>PR</v>
          </cell>
          <cell r="Z1" t="str">
            <v>RP</v>
          </cell>
          <cell r="AA1" t="str">
            <v>RSP</v>
          </cell>
          <cell r="AB1" t="str">
            <v>RT</v>
          </cell>
          <cell r="AC1" t="str">
            <v>RTT</v>
          </cell>
          <cell r="AD1" t="str">
            <v>ST</v>
          </cell>
          <cell r="AF1" t="str">
            <v>TI</v>
          </cell>
          <cell r="AG1" t="str">
            <v>UES</v>
          </cell>
          <cell r="AI1" t="str">
            <v>TD</v>
          </cell>
        </row>
        <row r="2">
          <cell r="A2" t="str">
            <v>Base items residual category - Total/NA</v>
          </cell>
          <cell r="D2" t="str">
            <v>Risk weighted exposure amounts calculated for equity exposures - Total methods</v>
          </cell>
          <cell r="E2" t="str">
            <v>Boolean Tool residual category - Total/NA</v>
          </cell>
          <cell r="H2" t="str">
            <v>Not applicable/ Total</v>
          </cell>
          <cell r="I2" t="str">
            <v>Not applicable/ All credit protections</v>
          </cell>
          <cell r="J2" t="str">
            <v>Not applicable/ All credit quality steps</v>
          </cell>
          <cell r="K2" t="str">
            <v>Not applicable/ All counterparties</v>
          </cell>
          <cell r="N2" t="str">
            <v>Not applicable/ All situations related to external ratings</v>
          </cell>
          <cell r="P2" t="str">
            <v>TURKEY</v>
          </cell>
          <cell r="Q2" t="str">
            <v>Not applicable/All impairment concepts</v>
          </cell>
          <cell r="U2" t="str">
            <v>Not applicable/ All applicable percentages</v>
          </cell>
          <cell r="V2" t="str">
            <v>Not applicable/All positions</v>
          </cell>
          <cell r="W2" t="str">
            <v>Not applicable/All portfolios</v>
          </cell>
          <cell r="X2" t="str">
            <v>Not applicable</v>
          </cell>
          <cell r="Z2" t="str">
            <v>Not applicable/All related parties/All relationships</v>
          </cell>
          <cell r="AA2" t="str">
            <v>Not applicable/ All roles in the securitisation parties</v>
          </cell>
          <cell r="AB2" t="str">
            <v>Not applicable/All risks</v>
          </cell>
          <cell r="AC2" t="str">
            <v>Not applicable/ All risk tranfer treatments</v>
          </cell>
          <cell r="AD2" t="str">
            <v>Not applicable/All tranches</v>
          </cell>
          <cell r="AF2" t="str">
            <v>Time intervall applicable for free deliveries</v>
          </cell>
          <cell r="AG2" t="str">
            <v>Not applicable/ All types of underlying exposures</v>
          </cell>
          <cell r="AI2" t="str">
            <v>Not applicable</v>
          </cell>
        </row>
        <row r="3">
          <cell r="A3" t="str">
            <v>Own funds</v>
          </cell>
          <cell r="D3" t="str">
            <v>CR IRB - PD, LGD and M approach, excluding dilution risk</v>
          </cell>
          <cell r="E3" t="str">
            <v>Owners of the parent</v>
          </cell>
          <cell r="H3" t="str">
            <v>Instruments without a call or an incentive to redeem</v>
          </cell>
          <cell r="I3" t="str">
            <v>Guarantees other than credit derivatives - Subsitution effect</v>
          </cell>
          <cell r="J3" t="str">
            <v>CQS 1</v>
          </cell>
          <cell r="K3" t="str">
            <v>General governments</v>
          </cell>
          <cell r="N3" t="str">
            <v>Rated exposure</v>
          </cell>
          <cell r="P3" t="str">
            <v>ALBANIA</v>
          </cell>
          <cell r="Q3" t="str">
            <v xml:space="preserve">Specific allowances. Individually assessed financial assets </v>
          </cell>
          <cell r="U3">
            <v>0</v>
          </cell>
          <cell r="V3" t="str">
            <v>Weighted net MKR SEC long positions</v>
          </cell>
          <cell r="W3" t="str">
            <v>Cash and cash equivalents</v>
          </cell>
          <cell r="X3" t="str">
            <v>Complete fiscal year T</v>
          </cell>
          <cell r="Z3" t="str">
            <v>Subsidiaries</v>
          </cell>
          <cell r="AA3" t="str">
            <v>Originator</v>
          </cell>
          <cell r="AB3" t="str">
            <v>Credit risk, counterparty credit risk, dilution risk, free deliveries and settlement/delivery risk</v>
          </cell>
          <cell r="AC3" t="str">
            <v>Synthetic transactions</v>
          </cell>
          <cell r="AD3" t="str">
            <v>Senior</v>
          </cell>
          <cell r="AF3" t="str">
            <v>Not applicable/ All time intervals</v>
          </cell>
          <cell r="AG3" t="str">
            <v>Securitisation, 
Re-Securitisation</v>
          </cell>
          <cell r="AI3" t="str">
            <v>Key dimension</v>
          </cell>
        </row>
        <row r="4">
          <cell r="A4" t="str">
            <v>Income</v>
          </cell>
          <cell r="D4" t="str">
            <v>Duration-based approach</v>
          </cell>
          <cell r="E4" t="str">
            <v>Non-controlling interests</v>
          </cell>
          <cell r="H4" t="str">
            <v>Instruments with a call or an incentive to redeem</v>
          </cell>
          <cell r="I4" t="str">
            <v>Unfunded credit guarantees</v>
          </cell>
          <cell r="J4" t="str">
            <v>CQS 2</v>
          </cell>
          <cell r="K4" t="str">
            <v>Large regulated financial entities and unregulated financial entities</v>
          </cell>
          <cell r="N4" t="str">
            <v>Issuer credit assessment</v>
          </cell>
          <cell r="P4" t="str">
            <v>AUSTRIA</v>
          </cell>
          <cell r="Q4" t="str">
            <v>Impaired</v>
          </cell>
          <cell r="U4" t="str">
            <v>&gt;50% and &lt;=100%</v>
          </cell>
          <cell r="V4" t="str">
            <v>Weighted net MKR SEC short positions</v>
          </cell>
          <cell r="W4" t="str">
            <v>Trading financial liabilities</v>
          </cell>
          <cell r="X4" t="str">
            <v>Temporally not waived</v>
          </cell>
          <cell r="Z4" t="str">
            <v>Regulated entities within the scope of prudential consolidation</v>
          </cell>
          <cell r="AA4" t="str">
            <v>Investor</v>
          </cell>
          <cell r="AB4" t="str">
            <v>MKR EQU General risk</v>
          </cell>
          <cell r="AC4" t="str">
            <v>Traditional transactions</v>
          </cell>
          <cell r="AD4" t="str">
            <v>Mezzanine</v>
          </cell>
          <cell r="AF4" t="str">
            <v>≤ 30 days</v>
          </cell>
          <cell r="AG4" t="str">
            <v>Loans to corporates or SMEs</v>
          </cell>
          <cell r="AI4" t="str">
            <v>Key</v>
          </cell>
        </row>
        <row r="5">
          <cell r="A5" t="str">
            <v>Expenses</v>
          </cell>
          <cell r="D5" t="str">
            <v>Approaches for options</v>
          </cell>
          <cell r="E5" t="b">
            <v>1</v>
          </cell>
          <cell r="H5" t="str">
            <v>Instruments with a call exercisable after the reporting date, and which meet the conditions in Article 49 of CRR after the date of effective maturity</v>
          </cell>
          <cell r="I5" t="str">
            <v>Credit derivatives protection</v>
          </cell>
          <cell r="J5" t="str">
            <v>CQS 3</v>
          </cell>
          <cell r="K5" t="str">
            <v>Credit institutions</v>
          </cell>
          <cell r="N5" t="str">
            <v>Unrated exposure where a derived rating is used</v>
          </cell>
          <cell r="P5" t="str">
            <v>BELGIUM</v>
          </cell>
          <cell r="Q5" t="str">
            <v>Past due</v>
          </cell>
          <cell r="U5" t="str">
            <v>Zone 1 risk weights for MKR SA TDI general maturity-based approach</v>
          </cell>
          <cell r="V5" t="str">
            <v>Instruments subject to Large exposures regime</v>
          </cell>
          <cell r="W5" t="str">
            <v>Financial liabilities designated at fair value through profit or loss</v>
          </cell>
          <cell r="X5" t="str">
            <v>Previous year</v>
          </cell>
          <cell r="Z5" t="str">
            <v>Joint ventures</v>
          </cell>
          <cell r="AA5" t="str">
            <v>Sponsor</v>
          </cell>
          <cell r="AB5" t="str">
            <v>MKR EQU Specific risk</v>
          </cell>
          <cell r="AD5" t="str">
            <v>First loss</v>
          </cell>
          <cell r="AF5" t="str">
            <v>5-15 days</v>
          </cell>
          <cell r="AG5" t="str">
            <v>Consumer loans</v>
          </cell>
        </row>
        <row r="6">
          <cell r="A6" t="str">
            <v>Income or expenses</v>
          </cell>
          <cell r="D6" t="str">
            <v>CR IRB Specialized lending slotting criteria</v>
          </cell>
          <cell r="E6" t="b">
            <v>0</v>
          </cell>
          <cell r="H6" t="str">
            <v>Instruments with a call exercisable after the reporting date, and which do not meet the conditions in Article 49 of CRR after the date of effective maturity</v>
          </cell>
          <cell r="I6" t="str">
            <v>Credit derivatives - Substitution effect</v>
          </cell>
          <cell r="J6" t="str">
            <v>CQS 4</v>
          </cell>
          <cell r="K6" t="str">
            <v>Counterparties other than central banks, general governments, credit institutions, other financial corporations, corporates, retail</v>
          </cell>
          <cell r="N6" t="str">
            <v>Direct issue short-term credit assessment</v>
          </cell>
          <cell r="P6" t="str">
            <v>BULGARIA</v>
          </cell>
          <cell r="Q6" t="str">
            <v>Past due, Impaired</v>
          </cell>
          <cell r="U6">
            <v>0.2</v>
          </cell>
          <cell r="V6" t="str">
            <v>Weighted net MKR CTP long positions</v>
          </cell>
          <cell r="W6" t="str">
            <v>Financial liabilities measured at amortised cost</v>
          </cell>
          <cell r="X6" t="str">
            <v>Current year</v>
          </cell>
          <cell r="Z6" t="str">
            <v xml:space="preserve">Joint ventures, Associates </v>
          </cell>
          <cell r="AA6" t="str">
            <v>Originator, Investor</v>
          </cell>
          <cell r="AB6" t="str">
            <v>Position, fx and commodities risks</v>
          </cell>
          <cell r="AF6" t="str">
            <v>16-30 days</v>
          </cell>
          <cell r="AG6" t="str">
            <v>Trade receivables</v>
          </cell>
        </row>
        <row r="7">
          <cell r="A7" t="str">
            <v>Off balance sheet items</v>
          </cell>
          <cell r="D7" t="str">
            <v>MKR EQU Additional requirements for options</v>
          </cell>
          <cell r="H7" t="str">
            <v>Instruments with a call exercisable prior to  or on 20 July 2011, and which do not meet the conditions in Article 49 of CRR after the date of effective maturity</v>
          </cell>
          <cell r="I7" t="str">
            <v>With credit protection</v>
          </cell>
          <cell r="J7" t="str">
            <v>CQS other</v>
          </cell>
          <cell r="K7" t="str">
            <v>Corporates, Retail</v>
          </cell>
          <cell r="N7" t="str">
            <v>Direct issue credit assessment</v>
          </cell>
          <cell r="P7" t="str">
            <v>SWITZERLAND</v>
          </cell>
          <cell r="Q7" t="str">
            <v>Written-off</v>
          </cell>
          <cell r="U7" t="str">
            <v>0,2%</v>
          </cell>
          <cell r="V7" t="str">
            <v>Weighted net MKR CTP short positions</v>
          </cell>
          <cell r="W7" t="str">
            <v>Non-trading non-derivative financial liabilities measured at a cost-based method</v>
          </cell>
          <cell r="X7" t="str">
            <v>Complete fiscal year T-1</v>
          </cell>
          <cell r="Z7" t="str">
            <v>Associates</v>
          </cell>
          <cell r="AA7" t="str">
            <v>Originator, Sponsor</v>
          </cell>
          <cell r="AB7" t="str">
            <v>MKR FX risk</v>
          </cell>
          <cell r="AF7" t="str">
            <v>&gt; 30 days ≤ 60 days</v>
          </cell>
          <cell r="AG7" t="str">
            <v>Other assets</v>
          </cell>
        </row>
        <row r="8">
          <cell r="A8" t="str">
            <v>Memorandum items</v>
          </cell>
          <cell r="D8" t="str">
            <v>Standardised approaches for commodities risk</v>
          </cell>
          <cell r="I8" t="str">
            <v>Funded credit derivatives issued</v>
          </cell>
          <cell r="J8" t="str">
            <v>CQS 1 &amp; S/T CQS 1</v>
          </cell>
          <cell r="K8" t="str">
            <v>Corporates, Non financial</v>
          </cell>
          <cell r="N8" t="str">
            <v>Direct issue long-term credit assessment</v>
          </cell>
          <cell r="P8" t="str">
            <v>CYPRUS</v>
          </cell>
          <cell r="Q8" t="str">
            <v>Defaulted</v>
          </cell>
          <cell r="U8" t="str">
            <v>0,4%</v>
          </cell>
          <cell r="V8" t="str">
            <v>Long position</v>
          </cell>
          <cell r="W8" t="str">
            <v>Financial assets held for trading, Financial liabilities held for trading</v>
          </cell>
          <cell r="X8" t="str">
            <v>Complete fiscal year T-2</v>
          </cell>
          <cell r="Z8" t="str">
            <v xml:space="preserve">Parent and parent entities with joint control </v>
          </cell>
          <cell r="AB8" t="str">
            <v>MKR COM risk</v>
          </cell>
          <cell r="AF8" t="str">
            <v>31 to 45 days</v>
          </cell>
          <cell r="AG8" t="str">
            <v>Other liabilities</v>
          </cell>
        </row>
        <row r="9">
          <cell r="A9" t="str">
            <v>Exposures</v>
          </cell>
          <cell r="D9" t="str">
            <v>Maturity ladder approach</v>
          </cell>
          <cell r="I9" t="str">
            <v>Funded credit derivatives issued repruchased</v>
          </cell>
          <cell r="J9" t="str">
            <v>CQS 2</v>
          </cell>
          <cell r="K9" t="str">
            <v>Financial corporations. Other than credit institutions, Non-financial corporations, Households</v>
          </cell>
          <cell r="N9" t="str">
            <v>Without direct issue credit assessment</v>
          </cell>
          <cell r="P9" t="str">
            <v>CZECH REPUBLIC</v>
          </cell>
          <cell r="Q9" t="str">
            <v>Non defaulted</v>
          </cell>
          <cell r="U9" t="str">
            <v>0,7%</v>
          </cell>
          <cell r="V9" t="str">
            <v>Short position</v>
          </cell>
          <cell r="W9" t="str">
            <v>Trading financial assets, Trading financial liabilities</v>
          </cell>
          <cell r="X9" t="str">
            <v>End fiscal year T</v>
          </cell>
          <cell r="Z9" t="str">
            <v>Key management of the institution or its parent</v>
          </cell>
          <cell r="AB9" t="str">
            <v>MKR</v>
          </cell>
          <cell r="AF9" t="str">
            <v>≥46 days</v>
          </cell>
          <cell r="AG9" t="str">
            <v>Covered Bonds</v>
          </cell>
        </row>
        <row r="10">
          <cell r="A10" t="str">
            <v>Assets</v>
          </cell>
          <cell r="D10" t="str">
            <v>Extended maturity ladder approach</v>
          </cell>
          <cell r="I10" t="str">
            <v>Unfunded credit protection - Substitution effect</v>
          </cell>
          <cell r="J10" t="str">
            <v>CQS 3</v>
          </cell>
          <cell r="K10" t="str">
            <v>Financial corporations. Other than credit institutions</v>
          </cell>
          <cell r="N10" t="str">
            <v>Unrated exposure where a derived rating is not used</v>
          </cell>
          <cell r="P10" t="str">
            <v>GERMANY</v>
          </cell>
          <cell r="Q10" t="str">
            <v>Defaulted exposures</v>
          </cell>
          <cell r="U10" t="str">
            <v>Zone 2 risk weights for MKR SA TDI general maturity-based approach</v>
          </cell>
          <cell r="V10" t="str">
            <v>Matched position</v>
          </cell>
          <cell r="W10" t="str">
            <v>Financial assets designated at fair value through profit or loss, Financial liabilities designated at fair value through profit or loss</v>
          </cell>
          <cell r="X10" t="str">
            <v>End fiscal year T-1</v>
          </cell>
          <cell r="Z10" t="str">
            <v>Related parties other than Parent and parent entities with joint control, Subsidiaries, Associates and joint ventures, Key management of the institution or its parent</v>
          </cell>
          <cell r="AB10" t="str">
            <v>TDI and EQU General risk</v>
          </cell>
          <cell r="AF10" t="str">
            <v>&gt; 60 days ≤ 90 days</v>
          </cell>
          <cell r="AG10" t="str">
            <v>Underlying positions others than securitisation positions</v>
          </cell>
        </row>
        <row r="11">
          <cell r="A11" t="str">
            <v>Liabilities</v>
          </cell>
          <cell r="D11" t="str">
            <v>Simplified approach</v>
          </cell>
          <cell r="I11" t="str">
            <v>CRM techniques RW adjustment effect (alternative Approachfor real estate)</v>
          </cell>
          <cell r="J11" t="str">
            <v>CQS 4 &amp; S/T CQS 2</v>
          </cell>
          <cell r="K11" t="str">
            <v>Corporates</v>
          </cell>
          <cell r="N11" t="str">
            <v>Indirect issue credit assesment</v>
          </cell>
          <cell r="P11" t="str">
            <v>DENMARK</v>
          </cell>
          <cell r="Q11" t="str">
            <v>Specific allowances based on BAD</v>
          </cell>
          <cell r="U11" t="str">
            <v>1,25%</v>
          </cell>
          <cell r="V11" t="str">
            <v>Unmatched position</v>
          </cell>
          <cell r="W11" t="str">
            <v>Financial assets held for trading. At cost, Financial assets designated at fair value through profit or loss. At cost, Available-for-sale financial assets. At cost</v>
          </cell>
          <cell r="X11" t="str">
            <v>End fiscal year T-2</v>
          </cell>
          <cell r="Z11" t="str">
            <v>Unconsolidated structured entities in which the reporting institution has interests</v>
          </cell>
          <cell r="AB11" t="str">
            <v>TDI and EQU Specific risk</v>
          </cell>
          <cell r="AF11" t="str">
            <v>&gt; 90 days ≤ 180days</v>
          </cell>
          <cell r="AG11" t="str">
            <v>Underlying others than Securitisation</v>
          </cell>
        </row>
        <row r="12">
          <cell r="A12" t="str">
            <v>Equity</v>
          </cell>
          <cell r="D12" t="str">
            <v>MKR COM Additional requirements for options</v>
          </cell>
          <cell r="I12" t="str">
            <v>Funded credit protection with effects other than substitution [LE]</v>
          </cell>
          <cell r="J12" t="str">
            <v>CQS 5</v>
          </cell>
          <cell r="K12" t="str">
            <v>Non-financial corporations. Retail</v>
          </cell>
          <cell r="N12" t="str">
            <v>Specific issuing programme or facility to which the item constituting the exposure does not belong</v>
          </cell>
          <cell r="P12" t="str">
            <v>ESTONIA</v>
          </cell>
          <cell r="Q12" t="str">
            <v>General allowances based on BAD. Other than BAD art 37.2</v>
          </cell>
          <cell r="U12" t="str">
            <v>1,75%</v>
          </cell>
          <cell r="V12" t="str">
            <v>Unmatched position</v>
          </cell>
          <cell r="W12" t="str">
            <v>Available-for-sale financial assets. At fair value</v>
          </cell>
          <cell r="X12" t="str">
            <v>Temporally waived and temporally not waived</v>
          </cell>
          <cell r="Z12" t="str">
            <v>Undertakings in which the institution has participation of 20% or more</v>
          </cell>
          <cell r="AB12" t="str">
            <v>Equity risk</v>
          </cell>
          <cell r="AF12" t="str">
            <v>&gt; 180 days ≤ 1year</v>
          </cell>
          <cell r="AG12" t="str">
            <v>Residential mortgages</v>
          </cell>
        </row>
        <row r="13">
          <cell r="A13" t="str">
            <v>Liabilities and Equity</v>
          </cell>
          <cell r="D13" t="str">
            <v>Internal models approach for market risk</v>
          </cell>
          <cell r="I13" t="str">
            <v>CRM techniques Exposure value adjustment effect [LE]</v>
          </cell>
          <cell r="J13" t="str">
            <v>CQS 6</v>
          </cell>
          <cell r="K13" t="str">
            <v>Non-financial corporations</v>
          </cell>
          <cell r="P13" t="str">
            <v>SPAIN</v>
          </cell>
          <cell r="Q13" t="str">
            <v>General allowances based on BAD. BAD art 37.2</v>
          </cell>
          <cell r="U13" t="str">
            <v>2,25%</v>
          </cell>
          <cell r="W13" t="str">
            <v>Held-to-maturity investments</v>
          </cell>
          <cell r="X13" t="str">
            <v>End accounting year T-1</v>
          </cell>
          <cell r="Z13" t="str">
            <v>Post-employment benefit plans with defined benefits</v>
          </cell>
          <cell r="AB13" t="str">
            <v>MKR TDI Specific risk for positions calculated with approaches for securitisation instruments</v>
          </cell>
          <cell r="AF13" t="str">
            <v>&gt; 1 year</v>
          </cell>
          <cell r="AG13" t="str">
            <v>Commercial mortgages</v>
          </cell>
        </row>
        <row r="14">
          <cell r="D14" t="str">
            <v>CR IRB SEC Supervisory formula method</v>
          </cell>
          <cell r="I14" t="str">
            <v>Credit derivatives - LGD adjustment effect</v>
          </cell>
          <cell r="J14" t="str">
            <v>CQS 7 &amp; S/T CQS 3</v>
          </cell>
          <cell r="K14" t="str">
            <v>Central banks</v>
          </cell>
          <cell r="P14" t="str">
            <v>FINLAND</v>
          </cell>
          <cell r="Q14" t="str">
            <v>Specific allowances. Collectively assessed financial assets</v>
          </cell>
          <cell r="U14">
            <v>1.5</v>
          </cell>
          <cell r="W14" t="str">
            <v>Property, plant and equipment. Cost model</v>
          </cell>
          <cell r="X14" t="str">
            <v>Temporally waived</v>
          </cell>
          <cell r="Z14" t="str">
            <v>Undertakings where the institution has a qualifying holding</v>
          </cell>
          <cell r="AB14" t="str">
            <v>Credit risk and free deliveries</v>
          </cell>
          <cell r="AF14" t="str">
            <v>≤ 3 months</v>
          </cell>
          <cell r="AG14" t="str">
            <v>Credit card receivables</v>
          </cell>
        </row>
        <row r="15">
          <cell r="D15" t="str">
            <v>Total general risk, specific risk for non securitisation instruments, particular approach for CIUs reported in TDI template, additional requirements for options</v>
          </cell>
          <cell r="I15" t="str">
            <v>Mortgages on commercial immovable property</v>
          </cell>
          <cell r="J15" t="str">
            <v>CQS 8</v>
          </cell>
          <cell r="K15" t="str">
            <v>Retail</v>
          </cell>
          <cell r="P15" t="str">
            <v>FRANCE</v>
          </cell>
          <cell r="Q15" t="str">
            <v>General allowances</v>
          </cell>
          <cell r="U15" t="str">
            <v>Zone 3 risk weights for MKR SA TDI general maturity-based approach</v>
          </cell>
          <cell r="W15" t="str">
            <v>Investment property. Cost model</v>
          </cell>
          <cell r="Z15" t="str">
            <v>Entities of the financial sector</v>
          </cell>
          <cell r="AB15" t="str">
            <v>MKR TDI Specific risk excluding securitisations and CTP positions</v>
          </cell>
          <cell r="AF15" t="str">
            <v>&gt; 2 years ≤ 3 years</v>
          </cell>
          <cell r="AG15" t="str">
            <v>Leasing</v>
          </cell>
        </row>
        <row r="16">
          <cell r="D16" t="str">
            <v>Particular approach for CIUs reported as debt instruments</v>
          </cell>
          <cell r="I16" t="str">
            <v>Financial collateral simple method</v>
          </cell>
          <cell r="J16" t="str">
            <v>CQS 9</v>
          </cell>
          <cell r="K16" t="str">
            <v>Other financial corporations</v>
          </cell>
          <cell r="P16" t="str">
            <v>GREECE</v>
          </cell>
          <cell r="Q16" t="str">
            <v>All allowances</v>
          </cell>
          <cell r="U16" t="str">
            <v>2,75%</v>
          </cell>
          <cell r="W16" t="str">
            <v>Measurement for Intangible assets. Other than Goodwill. Cost model</v>
          </cell>
          <cell r="Z16" t="str">
            <v>Entities of the financial sector</v>
          </cell>
          <cell r="AB16" t="str">
            <v>MKR TDI Specific risk for securitisation instrument</v>
          </cell>
          <cell r="AF16" t="str">
            <v>&gt; 3 months  ≤ 12 months</v>
          </cell>
        </row>
        <row r="17">
          <cell r="D17" t="str">
            <v>Standardised approach for equity risk</v>
          </cell>
          <cell r="I17" t="str">
            <v>Funded credit protection other than financial collateral wiith subsitution effect</v>
          </cell>
          <cell r="J17" t="str">
            <v>CQS 10</v>
          </cell>
          <cell r="K17" t="str">
            <v>Non-financial corporations. Corporates</v>
          </cell>
          <cell r="P17" t="str">
            <v>HUNGARY</v>
          </cell>
          <cell r="Q17" t="str">
            <v>Collective allowances for incurrred but not reported losses</v>
          </cell>
          <cell r="U17" t="str">
            <v>3,25%</v>
          </cell>
          <cell r="W17" t="str">
            <v>Financial assets held for trading</v>
          </cell>
          <cell r="Z17" t="str">
            <v>Other than entities of the financial sector</v>
          </cell>
          <cell r="AB17" t="str">
            <v>MKR TDI Specific risk for CTP positions</v>
          </cell>
          <cell r="AF17" t="str">
            <v>&gt; 1 year ≤ 2 years</v>
          </cell>
        </row>
        <row r="18">
          <cell r="D18" t="str">
            <v>CR IRB Alternative treatment for exposures secured by real estate</v>
          </cell>
          <cell r="I18" t="str">
            <v>CRM techniques substitution effect</v>
          </cell>
          <cell r="J18" t="str">
            <v>CQS 11</v>
          </cell>
          <cell r="K18" t="str">
            <v>Default funds of complying CCPs</v>
          </cell>
          <cell r="P18" t="str">
            <v>IRELAND</v>
          </cell>
          <cell r="Q18" t="str">
            <v>Non-impaired</v>
          </cell>
          <cell r="U18">
            <v>0.5</v>
          </cell>
          <cell r="W18" t="str">
            <v>Cash equivalents and demand deposits. Other than Cash balances at central banks</v>
          </cell>
          <cell r="Z18" t="str">
            <v>Entities within the scope of prudential consolidation</v>
          </cell>
          <cell r="AB18" t="str">
            <v>Counterparty credit risk</v>
          </cell>
          <cell r="AF18" t="str">
            <v>&gt; 3 years ≤ 5 years</v>
          </cell>
        </row>
        <row r="19">
          <cell r="D19" t="str">
            <v>Approach for general risk for equities</v>
          </cell>
          <cell r="I19" t="str">
            <v>CRM techniques Exposure value adjustment effect (Financial collateral comprehesive method SA)</v>
          </cell>
          <cell r="J19" t="str">
            <v>ALL OTHER CQS</v>
          </cell>
          <cell r="K19" t="str">
            <v>Default funds of non-complying CCPs</v>
          </cell>
          <cell r="P19" t="str">
            <v>ITALY</v>
          </cell>
          <cell r="U19" t="str">
            <v>3,75%</v>
          </cell>
          <cell r="W19" t="str">
            <v>Financial assets held for trading. At cost</v>
          </cell>
          <cell r="AB19" t="str">
            <v>Interest rate risk</v>
          </cell>
          <cell r="AF19" t="str">
            <v>&gt; 5 years ≤ 10 years</v>
          </cell>
        </row>
        <row r="20">
          <cell r="D20" t="str">
            <v>Approach for specific risk for equities</v>
          </cell>
          <cell r="I20" t="str">
            <v>Mortages on residential property</v>
          </cell>
          <cell r="K20" t="str">
            <v>Financial corporations</v>
          </cell>
          <cell r="P20" t="str">
            <v>JAPAN</v>
          </cell>
          <cell r="U20" t="str">
            <v>4,5%</v>
          </cell>
          <cell r="W20" t="str">
            <v>Trading Financial assets. At cost</v>
          </cell>
          <cell r="AB20" t="str">
            <v>Foreign exchange risk</v>
          </cell>
          <cell r="AF20" t="str">
            <v>&gt; 10 years ≤ 15 years</v>
          </cell>
        </row>
        <row r="21">
          <cell r="D21" t="str">
            <v>Particular approach for CIUs reported as equity</v>
          </cell>
          <cell r="I21" t="str">
            <v xml:space="preserve">Funded credit protection other than financial collateral excluding life insurance policies pledged to the lending institutions substitution effect </v>
          </cell>
          <cell r="K21" t="str">
            <v>Households. Corporates</v>
          </cell>
          <cell r="P21" t="str">
            <v>LITHUANIA</v>
          </cell>
          <cell r="U21" t="str">
            <v>5,25%</v>
          </cell>
          <cell r="W21" t="str">
            <v>Financial assets designated at fair value through profit or loss. At cost</v>
          </cell>
          <cell r="AB21" t="str">
            <v>Commodity risk</v>
          </cell>
          <cell r="AF21" t="str">
            <v>&gt; 15 years</v>
          </cell>
        </row>
        <row r="22">
          <cell r="D22" t="str">
            <v>CR SA SEC Internal Assessment Approach</v>
          </cell>
          <cell r="I22" t="str">
            <v>Guarantees other than credit derivatives - LGD adjustment effect</v>
          </cell>
          <cell r="K22" t="str">
            <v>SME</v>
          </cell>
          <cell r="P22" t="str">
            <v>LUXEMBOURG</v>
          </cell>
          <cell r="U22">
            <v>0.06</v>
          </cell>
          <cell r="W22" t="str">
            <v>Available-for-sale financial assets. At cost</v>
          </cell>
          <cell r="AB22" t="str">
            <v>Risks other than Interest rate risk, Equity risk, Foreign exchange risk, Credit risk, Commodity risk</v>
          </cell>
          <cell r="AF22" t="str">
            <v>≥5 days</v>
          </cell>
        </row>
        <row r="23">
          <cell r="D23" t="str">
            <v>CR IRB SEC Internal Assessment Approach</v>
          </cell>
          <cell r="I23" t="str">
            <v>Secured by mortgages on immovable property</v>
          </cell>
          <cell r="K23" t="str">
            <v>Counterparties other than SME</v>
          </cell>
          <cell r="P23" t="str">
            <v>LATVIA</v>
          </cell>
          <cell r="U23">
            <v>0.08</v>
          </cell>
          <cell r="W23" t="str">
            <v>Banking book</v>
          </cell>
          <cell r="AB23" t="str">
            <v>Credit risk, counterparty credit risk and free deliveries</v>
          </cell>
          <cell r="AF23" t="str">
            <v>≥ 2,5 years</v>
          </cell>
        </row>
        <row r="24">
          <cell r="D24" t="str">
            <v>CR IRB SEC Look-Through Approach</v>
          </cell>
          <cell r="I24" t="str">
            <v>Funded credit protection - Substitution effect</v>
          </cell>
          <cell r="K24" t="str">
            <v>Central governments or central banks</v>
          </cell>
          <cell r="P24" t="str">
            <v>MACEDONIA, THE FORMER YUGOSLAV REPUBLIC OF</v>
          </cell>
          <cell r="U24" t="str">
            <v>12,5%</v>
          </cell>
          <cell r="W24" t="str">
            <v>Non-trading debt instruments measured at a cost-based method</v>
          </cell>
          <cell r="AB24" t="str">
            <v>Settlement/delivery risk</v>
          </cell>
          <cell r="AF24" t="str">
            <v>0-4 days</v>
          </cell>
        </row>
        <row r="25">
          <cell r="D25" t="str">
            <v>CR IRB Risk weighted exposure amounts calculated using RW, other</v>
          </cell>
          <cell r="I25" t="str">
            <v>Cash and equivalents held by third parties</v>
          </cell>
          <cell r="K25" t="str">
            <v xml:space="preserve">Regional governments or local authorities </v>
          </cell>
          <cell r="P25" t="str">
            <v>MALTA</v>
          </cell>
          <cell r="U25">
            <v>2.5</v>
          </cell>
          <cell r="W25" t="str">
            <v>Financial assets held for trading, Trading financial assets, Financial assets designated at fair value through profit or loss, Available-for-sale financial assets Non-trading non-derivative financial assets measured at fair value through profit or loss, N</v>
          </cell>
          <cell r="AB25" t="str">
            <v>Credit risk</v>
          </cell>
        </row>
        <row r="26">
          <cell r="D26" t="str">
            <v>Basic Indicator Approach</v>
          </cell>
          <cell r="I26" t="str">
            <v>Secured by real estate property</v>
          </cell>
          <cell r="K26" t="str">
            <v>Public sector entities</v>
          </cell>
          <cell r="P26" t="str">
            <v>NETHERLANDS</v>
          </cell>
          <cell r="U26" t="str">
            <v>Debt securities under the second category risk weights for MKR SA TDI specific total</v>
          </cell>
          <cell r="W26" t="str">
            <v>Accounting portfolios other than Financial assets held for trading, Trading financial assets, Financial assets designated at fair value through profit or loss, Available-for-sale financial assets, Non-trading non-derivative financial assets measured at fa</v>
          </cell>
          <cell r="AB26" t="str">
            <v>Credit risk, counterparty credit risk, dilution risk and free deliveries</v>
          </cell>
        </row>
        <row r="27">
          <cell r="D27" t="str">
            <v>CR Methods to calculate risk weights for securitisation exposures IRB</v>
          </cell>
          <cell r="I27" t="str">
            <v>Life insurance policies pledged to the lending institutions LGD adjustment effect</v>
          </cell>
          <cell r="K27" t="str">
            <v xml:space="preserve">Multilateral Development Banks </v>
          </cell>
          <cell r="P27" t="str">
            <v>NORWAY</v>
          </cell>
          <cell r="U27" t="str">
            <v>0,25%</v>
          </cell>
          <cell r="W27" t="str">
            <v>Accounting portfolios other than Financial liabilities held for trading, Trading financial liabilities, Financial liabilities designated at fair value through profit or loss, Financial liabilities measured at amortised cost, Non-trading non-derivative fin</v>
          </cell>
          <cell r="AB27" t="str">
            <v>Dilution risk</v>
          </cell>
        </row>
        <row r="28">
          <cell r="D28" t="str">
            <v>Approach for specific risk for non securitisation debt instruments</v>
          </cell>
          <cell r="I28" t="str">
            <v>Instruments issued by third party with the obligation to repurchase by request</v>
          </cell>
          <cell r="K28" t="str">
            <v>International Organisations</v>
          </cell>
          <cell r="P28" t="str">
            <v>OTHER</v>
          </cell>
          <cell r="U28">
            <v>0.01</v>
          </cell>
          <cell r="W28" t="str">
            <v>Property, plant and equipment</v>
          </cell>
          <cell r="AB28" t="str">
            <v>CVA risk</v>
          </cell>
        </row>
        <row r="29">
          <cell r="D29" t="str">
            <v>Approach for specific risk for securitisation instruments</v>
          </cell>
          <cell r="I29" t="str">
            <v>Life insurance policies pledged to the lending institutions substitution effect</v>
          </cell>
          <cell r="K29" t="str">
            <v>Institutions</v>
          </cell>
          <cell r="P29" t="str">
            <v>POLAND</v>
          </cell>
          <cell r="U29" t="str">
            <v>1,6%</v>
          </cell>
          <cell r="W29" t="str">
            <v>Trading financial assets</v>
          </cell>
          <cell r="AB29" t="str">
            <v>MKR TDI and EQU risk</v>
          </cell>
        </row>
        <row r="30">
          <cell r="D30" t="str">
            <v>Approach for specific risk for correlation trading portfolio</v>
          </cell>
          <cell r="I30" t="str">
            <v>Financial collateral comprehesive method SA</v>
          </cell>
          <cell r="K30" t="str">
            <v>Regulated financial entities not large</v>
          </cell>
          <cell r="P30" t="str">
            <v>PORTUGAL</v>
          </cell>
          <cell r="U30">
            <v>1</v>
          </cell>
          <cell r="W30" t="str">
            <v>Financial assets designated at fair value through profit or loss. Accounting mismatch, Financial liabilities designated at fair value through profit or loss. Accounting mismatch</v>
          </cell>
          <cell r="AB30" t="str">
            <v>Other risk</v>
          </cell>
        </row>
        <row r="31">
          <cell r="D31" t="str">
            <v>CR IRB - PD, LGD and M approach, dilution risk</v>
          </cell>
          <cell r="I31" t="str">
            <v>Funded credit derivatives total mitigation</v>
          </cell>
          <cell r="K31" t="str">
            <v>Financial entities</v>
          </cell>
          <cell r="P31" t="str">
            <v>ROMANIA</v>
          </cell>
          <cell r="U31">
            <v>0.12</v>
          </cell>
          <cell r="W31" t="str">
            <v>Financial assets designated at fair value through profit or loss. Evaluation on a fair value basis, Financial liabilities designated at fair value through profit or loss. Evaluation on a fair value basis</v>
          </cell>
          <cell r="AB31" t="str">
            <v>Large exposures risk</v>
          </cell>
        </row>
        <row r="32">
          <cell r="D32" t="str">
            <v>Standardised approach for foreign-exchange risk</v>
          </cell>
          <cell r="I32" t="str">
            <v>CRM techniques LGD adjustment effect</v>
          </cell>
          <cell r="K32" t="str">
            <v>Households. Retail</v>
          </cell>
          <cell r="P32" t="str">
            <v>SERBIA</v>
          </cell>
          <cell r="U32" t="str">
            <v>7 - 10%</v>
          </cell>
          <cell r="W32" t="str">
            <v>Financial assets designated at fair value through profit or loss. Hybrid contracts designated, Financial liabilities designated at fair value through profit or loss. Hybrid contracts designated</v>
          </cell>
          <cell r="AB32" t="str">
            <v>Risk of fixed overheads</v>
          </cell>
        </row>
        <row r="33">
          <cell r="D33" t="str">
            <v>MKR FX approach</v>
          </cell>
          <cell r="I33" t="str">
            <v>Unfunded credit protection - LGD adjustment effect</v>
          </cell>
          <cell r="K33" t="str">
            <v>Other than entities of the financial sector</v>
          </cell>
          <cell r="P33" t="str">
            <v>RUSSIAN FEDERATION</v>
          </cell>
          <cell r="U33" t="str">
            <v>12 - 18%</v>
          </cell>
          <cell r="W33" t="str">
            <v>Property, plant and equipment. Revaluation model</v>
          </cell>
          <cell r="AB33" t="str">
            <v>Operational risk</v>
          </cell>
        </row>
        <row r="34">
          <cell r="D34" t="str">
            <v>Standardised Approach, IRB Approach</v>
          </cell>
          <cell r="I34" t="str">
            <v>Funded credit protection - LGD adjustment effect</v>
          </cell>
          <cell r="K34" t="str">
            <v>Households</v>
          </cell>
          <cell r="P34" t="str">
            <v>SWEDEN</v>
          </cell>
          <cell r="U34" t="str">
            <v>20 - 35%</v>
          </cell>
          <cell r="W34" t="str">
            <v>Investment property. Fair value model</v>
          </cell>
          <cell r="AB34" t="str">
            <v>MKR TDI risk</v>
          </cell>
        </row>
        <row r="35">
          <cell r="D35" t="str">
            <v>CR SA</v>
          </cell>
          <cell r="I35" t="str">
            <v>Other elligible collateral under the IRB approach</v>
          </cell>
          <cell r="K35" t="str">
            <v>Counterparties other than financial corporations</v>
          </cell>
          <cell r="P35" t="str">
            <v>SLOVENIA</v>
          </cell>
          <cell r="U35" t="str">
            <v>40 - 75%</v>
          </cell>
          <cell r="W35" t="str">
            <v>Other non-trading non-derivative financial assets</v>
          </cell>
          <cell r="AB35" t="str">
            <v>MKR TDI General risk</v>
          </cell>
        </row>
        <row r="36">
          <cell r="D36" t="str">
            <v>Standardised Approaches for operational risk</v>
          </cell>
          <cell r="I36" t="str">
            <v>Financial collateral LGD adjustment effect</v>
          </cell>
          <cell r="K36" t="str">
            <v xml:space="preserve">Financial corporations. Other than credit institutions. Small and Medium Enterprises, Non-financial corporations. Small and Medium Enterprises, Households. Small and Medium Enterprises </v>
          </cell>
          <cell r="P36" t="str">
            <v>SLOVAKIA</v>
          </cell>
          <cell r="U36">
            <v>12.5</v>
          </cell>
          <cell r="W36" t="str">
            <v>Measurement for Intangible assets. Other than Goodwill. Revaluation model</v>
          </cell>
          <cell r="AB36" t="str">
            <v>MKR TDI Specific risk</v>
          </cell>
        </row>
        <row r="37">
          <cell r="D37" t="str">
            <v>Method for IRB - Equity - PD/LGD approach</v>
          </cell>
          <cell r="I37" t="str">
            <v>Real estate excluding inmovable property for which alternative treatment is used</v>
          </cell>
          <cell r="K37" t="str">
            <v>Default funds</v>
          </cell>
          <cell r="P37" t="str">
            <v>TR</v>
          </cell>
          <cell r="U37">
            <v>2</v>
          </cell>
          <cell r="W37" t="str">
            <v>Property, plant and equipment. Deemed cost, Investment property. Deemed cost</v>
          </cell>
          <cell r="AB37" t="str">
            <v>MKR not look-through CIUs risk</v>
          </cell>
        </row>
        <row r="38">
          <cell r="D38" t="str">
            <v>Method for IRB - Equity - Simple Risk Weight approach</v>
          </cell>
          <cell r="I38" t="str">
            <v>Other physical collateral eligible for CRM under IRB approach</v>
          </cell>
          <cell r="K38" t="str">
            <v>Counterparties other than central banks</v>
          </cell>
          <cell r="P38" t="str">
            <v>UKRAINE</v>
          </cell>
          <cell r="U38">
            <v>2.25</v>
          </cell>
          <cell r="W38" t="str">
            <v>Financial liabilities held for trading
Trading financial liabilities
Financial liabilities designated at fair value through profit or loss</v>
          </cell>
          <cell r="AB38" t="str">
            <v>MKR EQU risk</v>
          </cell>
        </row>
        <row r="39">
          <cell r="D39" t="str">
            <v>Method for IRB - Equity - Internal models approach</v>
          </cell>
          <cell r="I39" t="str">
            <v>Receivables eligible for CRM under IRB approach</v>
          </cell>
          <cell r="P39" t="str">
            <v>UNITED KINGDOM</v>
          </cell>
          <cell r="U39">
            <v>3</v>
          </cell>
          <cell r="W39" t="str">
            <v>Financial assets held for trading, 
Trading financial assets, 
Financial assets designated at fair value through profit or loss, 
Non-trading non-derivative financial assets measured at fair value through profit or loss,
Available-for-sale financial asset</v>
          </cell>
        </row>
        <row r="40">
          <cell r="D40" t="str">
            <v>CR Advanced IRB Approach</v>
          </cell>
          <cell r="I40" t="str">
            <v>CRM techniques double default treatment</v>
          </cell>
          <cell r="P40" t="str">
            <v>UNITED STATES</v>
          </cell>
          <cell r="U40">
            <v>3.5</v>
          </cell>
          <cell r="W40" t="str">
            <v>Trading book</v>
          </cell>
        </row>
        <row r="41">
          <cell r="D41" t="str">
            <v>CR Foundation IRB Approach</v>
          </cell>
          <cell r="I41" t="str">
            <v>Secured by commercial real state</v>
          </cell>
          <cell r="P41" t="str">
            <v>Not applicable/All geographical areas</v>
          </cell>
          <cell r="U41">
            <v>4.25</v>
          </cell>
          <cell r="W41" t="str">
            <v>Financial assets designated at fair value through profit or loss</v>
          </cell>
        </row>
        <row r="42">
          <cell r="D42" t="str">
            <v>CR IRB Approach</v>
          </cell>
          <cell r="I42" t="str">
            <v>Secured by mortgage of residential  properties</v>
          </cell>
          <cell r="P42" t="str">
            <v>Domestic</v>
          </cell>
          <cell r="U42">
            <v>0.02</v>
          </cell>
          <cell r="W42" t="str">
            <v>Banking and trading book</v>
          </cell>
        </row>
        <row r="43">
          <cell r="D43" t="str">
            <v>CR SA SEC Ratings Based Method</v>
          </cell>
          <cell r="P43" t="str">
            <v>Non-domestic</v>
          </cell>
          <cell r="U43">
            <v>5</v>
          </cell>
          <cell r="W43" t="str">
            <v>Accounting portfolios for equity instruments subject to impairment</v>
          </cell>
        </row>
        <row r="44">
          <cell r="D44" t="str">
            <v>CR SA SEC Look-Through Approach</v>
          </cell>
          <cell r="P44" t="str">
            <v>Non-Domestic. Countries other than EU</v>
          </cell>
          <cell r="U44">
            <v>6.5</v>
          </cell>
          <cell r="W44" t="str">
            <v>Accounting portfolios for debt instruments subject to impairment</v>
          </cell>
        </row>
        <row r="45">
          <cell r="D45" t="str">
            <v>CR IRB SEC Ratings Based Method</v>
          </cell>
          <cell r="P45" t="str">
            <v>Non-Domestic. EMU countries</v>
          </cell>
          <cell r="U45">
            <v>7.5</v>
          </cell>
          <cell r="W45" t="str">
            <v>Loans and receivables, Classified as held for sale</v>
          </cell>
        </row>
        <row r="46">
          <cell r="D46" t="str">
            <v>Alternative Standardised Approach</v>
          </cell>
          <cell r="P46" t="str">
            <v>Non-Domestic. EU countries other than EMU</v>
          </cell>
          <cell r="U46">
            <v>8.5</v>
          </cell>
          <cell r="W46" t="str">
            <v>Hedge accounting</v>
          </cell>
        </row>
        <row r="47">
          <cell r="D47" t="str">
            <v>MKR SA and MKR IM</v>
          </cell>
          <cell r="P47" t="str">
            <v>Countries not relevant for MKR purposes</v>
          </cell>
          <cell r="U47" t="str">
            <v>Risk weights other for CR SA</v>
          </cell>
          <cell r="W47" t="str">
            <v>Hedge accounting. Interest rate risk</v>
          </cell>
        </row>
        <row r="48">
          <cell r="D48" t="str">
            <v>Standardised approaches for market risk</v>
          </cell>
          <cell r="U48" t="str">
            <v>Risk weights other for MKR SA CTP</v>
          </cell>
          <cell r="W48" t="str">
            <v>Financial assets held for trading. Economic hedges, Financial liabilities held for trading. Economic hedges</v>
          </cell>
        </row>
        <row r="49">
          <cell r="D49" t="str">
            <v>Standardised approaches for interest rate risk</v>
          </cell>
          <cell r="U49">
            <v>1.9</v>
          </cell>
          <cell r="W49" t="str">
            <v>Hedge accounting. Fair value hedges</v>
          </cell>
        </row>
        <row r="50">
          <cell r="D50" t="str">
            <v>Total</v>
          </cell>
          <cell r="U50">
            <v>2.9</v>
          </cell>
          <cell r="W50" t="str">
            <v>Hedge accounting. Cash flow hedges</v>
          </cell>
        </row>
        <row r="51">
          <cell r="D51" t="str">
            <v>Total</v>
          </cell>
          <cell r="U51">
            <v>3.7</v>
          </cell>
          <cell r="W51" t="str">
            <v>Hedge accounting. Hedges of net investments in foreign operations</v>
          </cell>
        </row>
        <row r="52">
          <cell r="D52" t="str">
            <v>Advanced method</v>
          </cell>
          <cell r="U52" t="str">
            <v>Zone 1 risk weights for MKR SA TDI general duration-based approach</v>
          </cell>
          <cell r="W52" t="str">
            <v>Hedge accounting. Portfolio Fair value hedges of interest rate risk</v>
          </cell>
        </row>
        <row r="53">
          <cell r="D53" t="str">
            <v>Standardised Method</v>
          </cell>
          <cell r="U53" t="str">
            <v>Zone 2 risk weights for MKR SA TDI general duration-based approach</v>
          </cell>
          <cell r="W53" t="str">
            <v>Available-for-sale financial assets</v>
          </cell>
        </row>
        <row r="54">
          <cell r="D54" t="str">
            <v>CR Method for IRB - Equity</v>
          </cell>
          <cell r="U54">
            <v>0.1</v>
          </cell>
          <cell r="W54" t="str">
            <v>Hedge accounting. Portfolio Cash flow hedges of interest rate risk</v>
          </cell>
        </row>
        <row r="55">
          <cell r="D55" t="str">
            <v>Advanced Measurement Approach</v>
          </cell>
          <cell r="U55" t="str">
            <v>Zone 3 risk weights for MKR SA TDI general duration-based approach</v>
          </cell>
          <cell r="W55" t="str">
            <v>Investment property. Fair value model, Property, plan and equipment. Fair value model</v>
          </cell>
        </row>
        <row r="56">
          <cell r="D56" t="str">
            <v>Standardised Approach</v>
          </cell>
          <cell r="U56" t="str">
            <v>Reference percentages according to specific reporting obligation</v>
          </cell>
          <cell r="W56" t="str">
            <v>Financial assets held for trading, Trading financial assets</v>
          </cell>
        </row>
        <row r="57">
          <cell r="D57" t="str">
            <v>Standardised Approach - Exposures other than securitisations</v>
          </cell>
          <cell r="U57">
            <v>0.35</v>
          </cell>
          <cell r="W57" t="str">
            <v>Investment property</v>
          </cell>
        </row>
        <row r="58">
          <cell r="D58" t="str">
            <v>Standardised Approach - Securitisation exposures</v>
          </cell>
          <cell r="U58">
            <v>0.9</v>
          </cell>
          <cell r="W58" t="str">
            <v>Accounting portfolios at fair value for financial assets</v>
          </cell>
        </row>
        <row r="59">
          <cell r="D59" t="str">
            <v>IRB Approach</v>
          </cell>
          <cell r="U59">
            <v>0.7</v>
          </cell>
          <cell r="W59" t="str">
            <v>Accounting portfolios at a cost-based method for financial assets</v>
          </cell>
        </row>
        <row r="60">
          <cell r="D60" t="str">
            <v>Advanced IRB Approach - Exposures other than equities and securitisations</v>
          </cell>
          <cell r="U60">
            <v>0.75</v>
          </cell>
          <cell r="W60" t="str">
            <v>Accounting portfolios not measured at fair value through profit or loss for financial instruments</v>
          </cell>
        </row>
        <row r="61">
          <cell r="D61" t="str">
            <v>Foundation IRB Approach - Exposures other than equities and securitisations</v>
          </cell>
          <cell r="U61">
            <v>1.1499999999999999</v>
          </cell>
          <cell r="W61" t="str">
            <v>Accounting portfolios for non-trading financial instruments not included in IFRS</v>
          </cell>
        </row>
        <row r="62">
          <cell r="D62" t="str">
            <v>IRB approach - Equity</v>
          </cell>
          <cell r="U62" t="str">
            <v>&gt;0% and &lt;=20%</v>
          </cell>
          <cell r="W62" t="str">
            <v>Accounting portfolios for financial assets subject to impairment</v>
          </cell>
        </row>
        <row r="63">
          <cell r="D63" t="str">
            <v>IRB approach - Securitisation exposures</v>
          </cell>
          <cell r="U63" t="str">
            <v>&gt;20% and &lt;=50%</v>
          </cell>
          <cell r="W63" t="str">
            <v>Accounting portfolios for financial assets non-subject to impairment</v>
          </cell>
        </row>
        <row r="64">
          <cell r="D64" t="str">
            <v>Methods using external ratings</v>
          </cell>
          <cell r="U64" t="str">
            <v>Off-balance sheet items with a 100% CCF in the RSA</v>
          </cell>
          <cell r="W64" t="str">
            <v>Accounting portfolios for non-trading financial instruments</v>
          </cell>
        </row>
        <row r="65">
          <cell r="D65" t="str">
            <v>1250% for positions not subject to any method</v>
          </cell>
          <cell r="U65" t="str">
            <v>Off-balance sheet items with a 50% CCF in the RSA</v>
          </cell>
          <cell r="W65" t="str">
            <v>Non-trading non-derivative financial assets measured at fair value through profit or loss</v>
          </cell>
        </row>
        <row r="66">
          <cell r="D66" t="str">
            <v>Advanced measurement approaches</v>
          </cell>
          <cell r="U66" t="str">
            <v>RW_ &gt; 0 and ≤ 12%</v>
          </cell>
          <cell r="W66" t="str">
            <v>Accounting portfolios for trading financial instruments</v>
          </cell>
        </row>
        <row r="67">
          <cell r="D67" t="str">
            <v>Look-Through-Approach</v>
          </cell>
          <cell r="U67" t="str">
            <v>RW_&gt; 100 and ≤ 425%</v>
          </cell>
          <cell r="W67" t="str">
            <v>Non-trading non-derivative financial assets measured at fair value to equity</v>
          </cell>
        </row>
        <row r="68">
          <cell r="D68" t="str">
            <v>Internal Assessment Approach</v>
          </cell>
          <cell r="U68" t="str">
            <v>RW_&gt; 12 and ≤ 20%</v>
          </cell>
          <cell r="W68" t="str">
            <v>Investments in subsidiaries, joint ventures and associates</v>
          </cell>
        </row>
        <row r="69">
          <cell r="D69" t="str">
            <v>Original Exposure Method</v>
          </cell>
          <cell r="U69" t="str">
            <v>RW_&gt; 20 and ≤ 50%</v>
          </cell>
          <cell r="W69" t="str">
            <v>Loans and receivables</v>
          </cell>
        </row>
        <row r="70">
          <cell r="D70" t="str">
            <v>Standardised and IRB Approaches - Exposures other than securitisations and equities</v>
          </cell>
          <cell r="U70" t="str">
            <v>RW_&gt; 425 and ≤ 1250%</v>
          </cell>
          <cell r="W70" t="str">
            <v>Property, plant and equipment. Fair value model</v>
          </cell>
        </row>
        <row r="71">
          <cell r="D71" t="str">
            <v>Maturity-based approach</v>
          </cell>
          <cell r="U71" t="str">
            <v>RW_&gt; 50 and ≤ 75%</v>
          </cell>
          <cell r="W71" t="str">
            <v>Property, plant and equipment. Deemed cost</v>
          </cell>
        </row>
        <row r="72">
          <cell r="D72" t="str">
            <v>Approaches for general risk for debt instruments</v>
          </cell>
          <cell r="U72" t="str">
            <v>RW_&gt; 75 and ≤ 100%</v>
          </cell>
          <cell r="W72" t="str">
            <v>Investment property. Deemed cost</v>
          </cell>
        </row>
        <row r="73">
          <cell r="D73" t="str">
            <v>External rating not available</v>
          </cell>
          <cell r="W73" t="str">
            <v>Financial liabilities held for trading, Trading financial liabilities</v>
          </cell>
        </row>
        <row r="74">
          <cell r="D74" t="str">
            <v>Methods to calculate risk weights do not apply</v>
          </cell>
          <cell r="W74" t="str">
            <v>Financial liabilities designated at fair value through profit or loss. Hybrid contracts designated</v>
          </cell>
        </row>
        <row r="75">
          <cell r="D75" t="str">
            <v>Risk weighted exposure amounts calculated using PD, LGD and M</v>
          </cell>
          <cell r="W75" t="str">
            <v>Financial liabilities designated at fair value through profit or loss. Evaluation on a fair value basis</v>
          </cell>
        </row>
        <row r="76">
          <cell r="D76" t="str">
            <v>IRB Risk weighted exposure amounts calculated using RW</v>
          </cell>
          <cell r="W76" t="str">
            <v>Financial liabilities designated at fair value through profit or loss. Accounting mismatch</v>
          </cell>
        </row>
        <row r="77">
          <cell r="D77" t="str">
            <v>Add-on Mark-to market value</v>
          </cell>
          <cell r="W77" t="str">
            <v>Financial assets designated at fair value through profit or loss. Hybrid contracts designated</v>
          </cell>
        </row>
        <row r="78">
          <cell r="D78" t="str">
            <v>Add-on Mark-to-market method - Method 2</v>
          </cell>
          <cell r="W78" t="str">
            <v>Financial assets designated at fair value through profit or loss. Evaluation on a fair value basis</v>
          </cell>
        </row>
        <row r="79">
          <cell r="D79" t="str">
            <v>Add-on Mark-to-market method (assuming no netting or CRM)</v>
          </cell>
          <cell r="W79" t="str">
            <v>Classified as held for sale</v>
          </cell>
        </row>
        <row r="80">
          <cell r="D80" t="str">
            <v>Covered by a netting agreement</v>
          </cell>
          <cell r="W80" t="str">
            <v>Financial assets designated at fair value through profit or loss. Accounting mismatch</v>
          </cell>
        </row>
        <row r="81">
          <cell r="D81" t="str">
            <v>LR-netting-Method2</v>
          </cell>
          <cell r="W81" t="str">
            <v>Holdings</v>
          </cell>
        </row>
        <row r="82">
          <cell r="D82" t="str">
            <v>LR-netting-Method3</v>
          </cell>
          <cell r="W82" t="str">
            <v>Direct holdings</v>
          </cell>
        </row>
        <row r="83">
          <cell r="D83" t="str">
            <v>Market value</v>
          </cell>
          <cell r="W83" t="str">
            <v>Indirect holdings</v>
          </cell>
        </row>
        <row r="84">
          <cell r="D84" t="str">
            <v>Without a netting agreement</v>
          </cell>
          <cell r="W84" t="str">
            <v>Synthetic holdings</v>
          </cell>
        </row>
        <row r="85">
          <cell r="D85" t="str">
            <v>Without netting</v>
          </cell>
          <cell r="W85" t="str">
            <v>Actual or contigent obligations to buy</v>
          </cell>
        </row>
        <row r="86">
          <cell r="W86" t="str">
            <v>Other than holdings (!!!)</v>
          </cell>
        </row>
        <row r="87">
          <cell r="W87" t="str">
            <v>Other than investments in subsidaries, joint ventures and associates</v>
          </cell>
        </row>
        <row r="88">
          <cell r="W88" t="str">
            <v>Direct and indirect holdings</v>
          </cell>
        </row>
        <row r="89">
          <cell r="W89" t="str">
            <v>Investment not significant</v>
          </cell>
        </row>
        <row r="90">
          <cell r="W90" t="str">
            <v>Financial liabilities held for trading</v>
          </cell>
        </row>
        <row r="91">
          <cell r="W91" t="str">
            <v>Cash and cash balances at central banks</v>
          </cell>
        </row>
        <row r="92">
          <cell r="W92" t="str">
            <v>Demand deposits. Other than Cash on hand and Cash balances at central banks</v>
          </cell>
        </row>
        <row r="93">
          <cell r="W93" t="str">
            <v>Significant Investment</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EP Implementation"/>
      <sheetName val="CR TB SETT"/>
      <sheetName val="Lists"/>
      <sheetName val="Constantes"/>
      <sheetName val="Resultados"/>
      <sheetName val="HiddenSheet"/>
      <sheetName val="Parameters"/>
      <sheetName val="Table 39_"/>
      <sheetName val="Sector"/>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 sheetId="3" refreshError="1"/>
      <sheetData sheetId="4" refreshError="1"/>
      <sheetData sheetId="5" refreshError="1"/>
      <sheetData sheetId="6" refreshError="1"/>
      <sheetData sheetId="7"/>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EP Implementation"/>
      <sheetName val="CR TB SETT"/>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s>
    <sheetDataSet>
      <sheetData sheetId="0"/>
      <sheetData sheetId="1"/>
      <sheetData sheetId="2"/>
      <sheetData sheetId="3"/>
      <sheetData sheetId="4">
        <row r="2">
          <cell r="B2" t="str">
            <v>Approach</v>
          </cell>
        </row>
        <row r="3">
          <cell r="B3" t="str">
            <v>Methods to determine risk weights</v>
          </cell>
        </row>
        <row r="4">
          <cell r="B4" t="str">
            <v>Amount type</v>
          </cell>
        </row>
        <row r="5">
          <cell r="B5" t="str">
            <v>Base</v>
          </cell>
        </row>
        <row r="6">
          <cell r="B6" t="str">
            <v>Controlling and non-controlling owners</v>
          </cell>
        </row>
        <row r="7">
          <cell r="B7" t="str">
            <v>Hybrid instruments</v>
          </cell>
        </row>
        <row r="8">
          <cell r="B8" t="str">
            <v>Removed during the period</v>
          </cell>
        </row>
        <row r="9">
          <cell r="B9" t="str">
            <v>Subject to operating lease (reporting entity lessor)</v>
          </cell>
        </row>
        <row r="10">
          <cell r="B10" t="str">
            <v>Subordinated</v>
          </cell>
        </row>
        <row r="11">
          <cell r="B11" t="str">
            <v>To be reclassified to profit or loss</v>
          </cell>
        </row>
        <row r="12">
          <cell r="B12" t="str">
            <v>Use of allocation mechanism</v>
          </cell>
        </row>
        <row r="13">
          <cell r="B13" t="str">
            <v>Condition of the pledge of collateral given</v>
          </cell>
        </row>
        <row r="14">
          <cell r="B14" t="str">
            <v>Condition of the pledge of collateral received</v>
          </cell>
        </row>
        <row r="15">
          <cell r="B15" t="str">
            <v>Eligibility for own funds of the main category</v>
          </cell>
        </row>
        <row r="16">
          <cell r="B16" t="str">
            <v>Transitional Eligibility in Own Funds</v>
          </cell>
        </row>
        <row r="17">
          <cell r="B17" t="str">
            <v>Callability of the instruments</v>
          </cell>
        </row>
        <row r="18">
          <cell r="B18" t="str">
            <v>CRM Effects/Collateral</v>
          </cell>
        </row>
        <row r="19">
          <cell r="B19" t="str">
            <v>Type of credit protection</v>
          </cell>
        </row>
        <row r="20">
          <cell r="B20" t="str">
            <v>Exposures by Credit Quality steps at inception</v>
          </cell>
        </row>
        <row r="21">
          <cell r="B21" t="str">
            <v>Exposures by Credit Quality steps at reporting date</v>
          </cell>
        </row>
        <row r="22">
          <cell r="B22" t="str">
            <v>Counterparty</v>
          </cell>
        </row>
        <row r="23">
          <cell r="B23" t="str">
            <v>Counterparty (large regulated financial entities)</v>
          </cell>
        </row>
        <row r="24">
          <cell r="B24" t="str">
            <v>Currency of the exposure</v>
          </cell>
        </row>
        <row r="25">
          <cell r="B25" t="str">
            <v>Exposure class</v>
          </cell>
        </row>
        <row r="26">
          <cell r="B26" t="str">
            <v>Items associated with a particular high risk</v>
          </cell>
        </row>
        <row r="27">
          <cell r="B27" t="str">
            <v>Use of external ratings</v>
          </cell>
        </row>
        <row r="28">
          <cell r="B28" t="str">
            <v>Event Type</v>
          </cell>
        </row>
        <row r="29">
          <cell r="B29" t="str">
            <v>Country of the market</v>
          </cell>
        </row>
        <row r="30">
          <cell r="B30" t="str">
            <v>Country where the exposure is generated</v>
          </cell>
        </row>
        <row r="31">
          <cell r="B31" t="str">
            <v>Country where the requirement is applicable</v>
          </cell>
        </row>
        <row r="32">
          <cell r="B32" t="str">
            <v>Location of the activities</v>
          </cell>
        </row>
        <row r="33">
          <cell r="B33" t="str">
            <v>Residence of counterparty</v>
          </cell>
        </row>
        <row r="34">
          <cell r="B34" t="str">
            <v>Impairment status</v>
          </cell>
        </row>
        <row r="35">
          <cell r="B35" t="str">
            <v>Type of allowance</v>
          </cell>
        </row>
        <row r="36">
          <cell r="B36" t="str">
            <v>Fair value hierarchy</v>
          </cell>
        </row>
        <row r="37">
          <cell r="B37" t="str">
            <v>Type of market</v>
          </cell>
        </row>
        <row r="38">
          <cell r="B38" t="str">
            <v>Collateral/Guarantee received</v>
          </cell>
        </row>
        <row r="39">
          <cell r="B39" t="str">
            <v>Derivatives Purchased/Sold</v>
          </cell>
        </row>
        <row r="40">
          <cell r="B40" t="str">
            <v>Main category</v>
          </cell>
        </row>
        <row r="41">
          <cell r="B41" t="str">
            <v>Main category of the Defined benefit plan assets</v>
          </cell>
        </row>
        <row r="42">
          <cell r="B42" t="str">
            <v>Main Category of the transferred financial asset to which the liability is associated to</v>
          </cell>
        </row>
        <row r="43">
          <cell r="B43" t="str">
            <v>Main Category provided of Investee</v>
          </cell>
        </row>
        <row r="44">
          <cell r="B44" t="str">
            <v>Main category that generates income or expenses</v>
          </cell>
        </row>
        <row r="45">
          <cell r="B45" t="str">
            <v>Main category that generates the deferred tax liability</v>
          </cell>
        </row>
        <row r="46">
          <cell r="B46" t="str">
            <v>Main Category underlying</v>
          </cell>
        </row>
        <row r="47">
          <cell r="B47" t="str">
            <v>Type of obligation with collateral given</v>
          </cell>
        </row>
        <row r="48">
          <cell r="B48" t="str">
            <v>Type of securitisation</v>
          </cell>
        </row>
        <row r="49">
          <cell r="B49" t="str">
            <v>NACE code counterparty</v>
          </cell>
        </row>
        <row r="50">
          <cell r="B50" t="str">
            <v>PD assigned to the obligor grade or pool</v>
          </cell>
        </row>
        <row r="51">
          <cell r="B51" t="str">
            <v>Conversion factors for off-balance sheet items</v>
          </cell>
        </row>
        <row r="52">
          <cell r="B52" t="str">
            <v>Loan to Value</v>
          </cell>
        </row>
        <row r="53">
          <cell r="B53" t="str">
            <v>Risk weights</v>
          </cell>
        </row>
        <row r="54">
          <cell r="B54" t="str">
            <v>Positions in the instrument</v>
          </cell>
        </row>
        <row r="55">
          <cell r="B55" t="str">
            <v>Accounting portfolio</v>
          </cell>
        </row>
        <row r="56">
          <cell r="B56" t="str">
            <v>Accounting portfolio of the transferred financial asset to which the liability is associated to</v>
          </cell>
        </row>
        <row r="57">
          <cell r="B57" t="str">
            <v>Prudential portfolio</v>
          </cell>
        </row>
        <row r="58">
          <cell r="B58" t="str">
            <v>Attribute: Reference date</v>
          </cell>
        </row>
        <row r="59">
          <cell r="B59" t="str">
            <v>Purpose</v>
          </cell>
        </row>
        <row r="60">
          <cell r="B60" t="str">
            <v>Related parties/Relationships</v>
          </cell>
        </row>
        <row r="61">
          <cell r="B61" t="str">
            <v>Role in the securitisation process</v>
          </cell>
        </row>
        <row r="62">
          <cell r="B62" t="str">
            <v>Type of risk</v>
          </cell>
        </row>
        <row r="63">
          <cell r="B63" t="str">
            <v>Type of risk transfer</v>
          </cell>
        </row>
        <row r="64">
          <cell r="B64" t="str">
            <v>Securitisation structure</v>
          </cell>
        </row>
        <row r="65">
          <cell r="B65" t="str">
            <v>Size of the counterparty</v>
          </cell>
        </row>
        <row r="66">
          <cell r="B66" t="str">
            <v>Business line</v>
          </cell>
        </row>
        <row r="67">
          <cell r="B67" t="str">
            <v>Type of activity</v>
          </cell>
        </row>
        <row r="68">
          <cell r="B68" t="str">
            <v>Type of activity of Related parties/Relationships</v>
          </cell>
        </row>
        <row r="69">
          <cell r="B69" t="str">
            <v>Type of investment firm</v>
          </cell>
        </row>
        <row r="70">
          <cell r="B70" t="str">
            <v>Code of the securitisation</v>
          </cell>
        </row>
        <row r="71">
          <cell r="B71" t="str">
            <v>Entity code</v>
          </cell>
        </row>
        <row r="72">
          <cell r="B72" t="str">
            <v>Individual entity code</v>
          </cell>
        </row>
        <row r="73">
          <cell r="B73" t="str">
            <v>Name of Investee</v>
          </cell>
        </row>
        <row r="74">
          <cell r="B74" t="str">
            <v>Security code</v>
          </cell>
        </row>
        <row r="75">
          <cell r="B75" t="str">
            <v>Residual maturity</v>
          </cell>
        </row>
        <row r="76">
          <cell r="B76" t="str">
            <v>Time from the due time for settlement</v>
          </cell>
        </row>
        <row r="77">
          <cell r="B77" t="str">
            <v>Time past due</v>
          </cell>
        </row>
        <row r="78">
          <cell r="B78" t="str">
            <v xml:space="preserve">Time past from due second contractual payment or delivery leg (free deliveries) </v>
          </cell>
        </row>
        <row r="79">
          <cell r="B79" t="str">
            <v>Type of underlying</v>
          </cell>
        </row>
      </sheetData>
      <sheetData sheetId="5"/>
      <sheetData sheetId="6"/>
      <sheetData sheetId="7"/>
      <sheetData sheetId="8"/>
      <sheetData sheetId="9"/>
      <sheetData sheetId="10"/>
      <sheetData sheetId="11"/>
      <sheetData sheetId="12"/>
      <sheetData sheetId="13">
        <row r="1">
          <cell r="B1" t="str">
            <v>AT</v>
          </cell>
          <cell r="C1" t="str">
            <v>MC</v>
          </cell>
          <cell r="G1" t="str">
            <v>COF</v>
          </cell>
          <cell r="AE1" t="str">
            <v>TA</v>
          </cell>
        </row>
        <row r="2">
          <cell r="B2" t="str">
            <v>b_Institution or equivalent</v>
          </cell>
          <cell r="C2" t="str">
            <v>(-) Country specific deductions from Own Funds Specific to Cover Market Risks[Country especific]</v>
          </cell>
          <cell r="G2" t="str">
            <v>AT1 Capital</v>
          </cell>
          <cell r="AE2" t="str">
            <v>Activities other than Clearing and settlement, Custody, Servicing fees from securitization activities</v>
          </cell>
        </row>
        <row r="3">
          <cell r="B3" t="str">
            <v>d_Entry date</v>
          </cell>
          <cell r="C3" t="str">
            <v>(-) Country specific deductions from total own funds[Country especific]</v>
          </cell>
          <cell r="G3" t="str">
            <v>CET1 Capital</v>
          </cell>
          <cell r="AE3" t="str">
            <v>Activities other than Securities, Clearing and settlement, Asset management, Custody, Central administration services for institutional customers, Fiduciary transactions, Payment services, Customer resources distributed but not managed, Structured Finance</v>
          </cell>
        </row>
        <row r="4">
          <cell r="B4" t="str">
            <v>d_First foreseeable termination date</v>
          </cell>
          <cell r="C4" t="str">
            <v>(-) Deduction of amounts exceeding the large exposures limits from total own funds under the provisions of Article 106 (1) subparagraph 3. [Country especific_IE]</v>
          </cell>
          <cell r="G4" t="str">
            <v>Deducted from own funds</v>
          </cell>
          <cell r="AE4" t="str">
            <v>Activities other than Securitisation Special Purpose Entities, Asset management</v>
          </cell>
        </row>
        <row r="5">
          <cell r="B5" t="str">
            <v>d_Legal final maturity date</v>
          </cell>
          <cell r="C5" t="str">
            <v>(-) Deduction of the positive difference arising from equity method (insurance entities)[Country especific_FR]</v>
          </cell>
          <cell r="G5" t="str">
            <v>Eligible as AT1 Capital</v>
          </cell>
          <cell r="AE5" t="str">
            <v>Agency services</v>
          </cell>
        </row>
        <row r="6">
          <cell r="B6" t="str">
            <v>d_Origination date of the securitisation</v>
          </cell>
          <cell r="C6" t="str">
            <v>(-) Deferred costs related with pension funds liabilities[Country especific_PT]</v>
          </cell>
          <cell r="G6" t="str">
            <v>Eligible as AT1 Capital and Non-eligible as AT1 due to reversible situations</v>
          </cell>
          <cell r="AE6" t="str">
            <v>Asset management</v>
          </cell>
        </row>
        <row r="7">
          <cell r="B7" t="str">
            <v>d_Removal date</v>
          </cell>
          <cell r="C7" t="str">
            <v>(-) Deferred tax assets associated with general provisions[Country especific_PT]</v>
          </cell>
          <cell r="G7" t="str">
            <v>Eligible as CET1 Capital</v>
          </cell>
          <cell r="AE7" t="str">
            <v>Asset management. Collective investment</v>
          </cell>
        </row>
        <row r="8">
          <cell r="B8" t="str">
            <v>i_Maturity value (days)</v>
          </cell>
          <cell r="C8" t="str">
            <v>(-) Deferred tax assets.[Country especific_NO]</v>
          </cell>
          <cell r="G8" t="str">
            <v>Eligible as CET1 Capital and Non-eligible as CET1 due to reversible situations</v>
          </cell>
          <cell r="AE8" t="str">
            <v>Asset management. Customer portfolios managed on a discretionary basis</v>
          </cell>
        </row>
        <row r="9">
          <cell r="B9" t="str">
            <v>i_Number of breaches during reporting period</v>
          </cell>
          <cell r="C9" t="str">
            <v>(-) Defined benefit pension fund assets[Country especific_NO]</v>
          </cell>
          <cell r="G9" t="str">
            <v>Eligible as own funds</v>
          </cell>
          <cell r="AE9" t="str">
            <v>Asset management. Pension funds</v>
          </cell>
        </row>
        <row r="10">
          <cell r="B10" t="str">
            <v>i_Number of counterparties</v>
          </cell>
          <cell r="C10" t="str">
            <v>(-) Difference between the reported impairments and provisions according to IFRS and the regulation on loss assessment[Country especific_SI]</v>
          </cell>
          <cell r="G10" t="str">
            <v>Eligible as T1 Capital</v>
          </cell>
          <cell r="AE10" t="str">
            <v>Central administration services for institutional customers</v>
          </cell>
        </row>
        <row r="11">
          <cell r="B11" t="str">
            <v>i_Number of exposures</v>
          </cell>
          <cell r="C11" t="str">
            <v>(-) Dividend payable and group contribution, classified as equity.[Country especific_NO]</v>
          </cell>
          <cell r="G11" t="str">
            <v>Eligible as T2 Capital</v>
          </cell>
          <cell r="AE11" t="str">
            <v>Clearing and settlement</v>
          </cell>
        </row>
        <row r="12">
          <cell r="B12" t="str">
            <v>i_Number of loss events (flow)</v>
          </cell>
          <cell r="C12" t="str">
            <v>(-) Equity components for convertible bonds issued by the institution. [Country especific_NO]</v>
          </cell>
          <cell r="G12" t="str">
            <v>Eligible as T2 Capital and Non-eligible as T2 due to reversible situations</v>
          </cell>
          <cell r="AE12" t="str">
            <v>Commercial Banking</v>
          </cell>
        </row>
        <row r="13">
          <cell r="B13" t="str">
            <v>i_Number of obligors</v>
          </cell>
          <cell r="C13" t="str">
            <v>(-) Excess on limits for Supplementary Additional Own Funds[Country especific]</v>
          </cell>
          <cell r="G13" t="str">
            <v>Non-eligible as AT1 due to reversible situations</v>
          </cell>
          <cell r="AE13" t="str">
            <v>Corporate finance</v>
          </cell>
        </row>
        <row r="14">
          <cell r="B14" t="str">
            <v>i_Number of overshotings</v>
          </cell>
          <cell r="C14" t="str">
            <v>(-) Excess on limits to large exposures[Country especific_PT]</v>
          </cell>
          <cell r="G14" t="str">
            <v>Non-eligible as CET1 due to reversible situations</v>
          </cell>
          <cell r="AE14" t="str">
            <v>Corporate items</v>
          </cell>
        </row>
        <row r="15">
          <cell r="B15" t="str">
            <v>i_Obligor grade</v>
          </cell>
          <cell r="C15" t="str">
            <v>(-) Free deliveries from 5 business days post second contractual payment or delivery leg until extinction of the transaction[Country especific_PT]</v>
          </cell>
          <cell r="G15" t="str">
            <v>Non-eligible as T2 due to reversible situations</v>
          </cell>
          <cell r="AE15" t="str">
            <v>Custody</v>
          </cell>
        </row>
        <row r="16">
          <cell r="B16" t="str">
            <v>i_Total number of counterparties</v>
          </cell>
          <cell r="C16" t="str">
            <v>(-) Impairments and provisions not reported due to a book-entry delay[Country especific_SI]</v>
          </cell>
          <cell r="G16" t="str">
            <v>Not applicable/ All capital categories</v>
          </cell>
          <cell r="AE16" t="str">
            <v>Custody. Collective investment</v>
          </cell>
        </row>
        <row r="17">
          <cell r="B17" t="str">
            <v>m_10% CET1 threshold</v>
          </cell>
          <cell r="C17" t="str">
            <v>(-) Insufficient building-up of provisions[Country especific_PT]</v>
          </cell>
          <cell r="G17" t="str">
            <v>T1 Capital</v>
          </cell>
          <cell r="AE17" t="str">
            <v>Custody. Customers other than Instutional customers</v>
          </cell>
        </row>
        <row r="18">
          <cell r="B18" t="str">
            <v>m_10% CET1 transitional limit</v>
          </cell>
          <cell r="C18" t="str">
            <v>(-) Losses in holdings not covered by provisions in accordance with Notice of Banco de Portugal no. 4/2002[Country especific_PT]</v>
          </cell>
          <cell r="G18" t="str">
            <v>T2 Capital</v>
          </cell>
          <cell r="AE18" t="str">
            <v>Custody. Entrusted to other entities</v>
          </cell>
        </row>
        <row r="19">
          <cell r="B19" t="str">
            <v>m_15% CET1 threshold</v>
          </cell>
          <cell r="C19" t="str">
            <v>(-) Maximum 50 % of capitalised consolidation difference according to section 10a para 6 sentence 9 and 10 of German Banking Act, which is not treated according to a minority interest[Country especific_DE]</v>
          </cell>
          <cell r="G19" t="str">
            <v>Total own funds</v>
          </cell>
          <cell r="AE19" t="str">
            <v>Custody. Institutional customers other than Collective investment</v>
          </cell>
        </row>
        <row r="20">
          <cell r="B20" t="str">
            <v>m_15% CET1 transitional limit</v>
          </cell>
          <cell r="C20" t="str">
            <v>(-) Other (CY)[Country especific_CY]</v>
          </cell>
          <cell r="AE20" t="str">
            <v>Customer resources distributed but not managed</v>
          </cell>
        </row>
        <row r="21">
          <cell r="B21" t="str">
            <v>m_Accumulated credit risk adjustments</v>
          </cell>
          <cell r="C21" t="str">
            <v>(-) Other country specific deductions from Original and Additional Own Funds[Country especific]</v>
          </cell>
          <cell r="AE21" t="str">
            <v>Customer resources distributed but not managed other than Collective investment, Insurance products</v>
          </cell>
        </row>
        <row r="22">
          <cell r="B22" t="str">
            <v>m_Accumulated impairment</v>
          </cell>
          <cell r="C22" t="str">
            <v>(-) Other country-specific deductions to Additional Own funds[Country especific]</v>
          </cell>
          <cell r="AE22" t="str">
            <v>Customer resources distributed but not managed. Collective investment</v>
          </cell>
        </row>
        <row r="23">
          <cell r="B23" t="str">
            <v>m_Accumulated write-offs</v>
          </cell>
          <cell r="C23" t="str">
            <v>(-) Others (PT)[Country especific_PT]</v>
          </cell>
          <cell r="AE23" t="str">
            <v>Customer resources distributed but not managed. Insurance products</v>
          </cell>
        </row>
        <row r="24">
          <cell r="B24" t="str">
            <v>m_Acquisition cost</v>
          </cell>
          <cell r="C24" t="str">
            <v>(-) Participations and other instruments hold in insurance undertakings, reinsurance undertakings and insurance holding companies (Financial Conglomerates Directive alternative method)[Country especific_PT]</v>
          </cell>
          <cell r="AE24" t="str">
            <v>Customer resources distributed but not managed. Other than collective investments, insurance products</v>
          </cell>
        </row>
        <row r="25">
          <cell r="B25" t="str">
            <v>m_Actuarial gains and losses (flow)</v>
          </cell>
          <cell r="C25" t="str">
            <v>(-) Planned dividend and profit sharing[Country especific_FI]</v>
          </cell>
          <cell r="AE25" t="str">
            <v>Fiduciary transactions</v>
          </cell>
        </row>
        <row r="26">
          <cell r="B26" t="str">
            <v>m_Additions (flow)</v>
          </cell>
          <cell r="C26" t="str">
            <v>(-) Qualified participating interest in non financial institutions[Country especific_PT]</v>
          </cell>
          <cell r="AE26" t="str">
            <v>Investment firms under Article 90 paragraph 2 and Article 93 of CRR</v>
          </cell>
        </row>
        <row r="27">
          <cell r="B27" t="str">
            <v>m_Additions, including increases in existing provisions (flow)</v>
          </cell>
          <cell r="C27" t="str">
            <v>(-) Specific provisions for credit risk when standardised approach is used[Country especific_BG]</v>
          </cell>
          <cell r="AE27" t="str">
            <v>Investment firms under Article 91 paragraph 1 and 2 and Article 92 of CRR</v>
          </cell>
        </row>
        <row r="28">
          <cell r="B28" t="str">
            <v>m_Adjusted stressed VaR</v>
          </cell>
          <cell r="C28" t="str">
            <v>(-) Tangible fixed assets (real estate) hold in repayment of credit granted by the institution in excess of the limits[Country especific_PT]</v>
          </cell>
          <cell r="AE28" t="str">
            <v>Investment vehicles under asset management other than Collective investment, Pension funds, Customer portfolios managed on a discretionary basis</v>
          </cell>
        </row>
        <row r="29">
          <cell r="B29" t="str">
            <v>m_Adjusted VaR</v>
          </cell>
          <cell r="C29" t="str">
            <v>(-) the net book value of investments in shares or in other form of participating interests, which represent 10 or more than 10 per cent of the paid-in capital of a unconsolidated undertakings other than those under item 1.3.1 and 1.3.2[Country especific_</v>
          </cell>
          <cell r="AE29" t="str">
            <v>Not applicable/All activities</v>
          </cell>
        </row>
        <row r="30">
          <cell r="B30" t="str">
            <v>m_Adjustment residual amount</v>
          </cell>
          <cell r="C30" t="str">
            <v>(-) Value adjustments for risks arising from securitisation transactions not reflected in the accounting[Country especific_PT]</v>
          </cell>
          <cell r="AE30" t="str">
            <v>Payment and settlement</v>
          </cell>
        </row>
        <row r="31">
          <cell r="B31" t="str">
            <v>m_Adjustment residual amount (flow)</v>
          </cell>
          <cell r="C31" t="str">
            <v>(-)Deferred tax assets, unaudited profit carried forward, interim dividends paid and foreseeable dividend payments[Country especific_LU]</v>
          </cell>
          <cell r="AE31" t="str">
            <v>Payment services</v>
          </cell>
        </row>
        <row r="32">
          <cell r="B32" t="str">
            <v>m_Adjustment to the risk-weighted exposure amount due to maturity mismatches</v>
          </cell>
          <cell r="C32" t="str">
            <v>(-)Other PP[Country especific_SI]</v>
          </cell>
          <cell r="AE32" t="str">
            <v>Retail Banking</v>
          </cell>
        </row>
        <row r="33">
          <cell r="B33" t="str">
            <v>m_Adjustment to the risk-weighted exposure amount due to maturity mismatches (CR SEC IRB)</v>
          </cell>
          <cell r="C33" t="str">
            <v>Accounting hedges</v>
          </cell>
          <cell r="AE33" t="str">
            <v>Retail Brokerage</v>
          </cell>
        </row>
        <row r="34">
          <cell r="B34" t="str">
            <v>m_Adjustment to the risk-weighted exposure amount due to maturity mismatches (CR SEC SA)</v>
          </cell>
          <cell r="C34" t="str">
            <v>Accounting Hedges. Fair value changes of the hedged item attributable to the hedged risk</v>
          </cell>
          <cell r="AE34" t="str">
            <v>Securities</v>
          </cell>
        </row>
        <row r="35">
          <cell r="B35" t="str">
            <v>m_Adjustment to Value used for MKR purpose, net, weighted after cap due to infringement of the due diligence provisions (MKR SA SEC)</v>
          </cell>
          <cell r="C35" t="str">
            <v>Accounting Hedges. Fair value changes of the hedging instrument [including discontinuation]</v>
          </cell>
          <cell r="AE35" t="str">
            <v>Securities. Issuances</v>
          </cell>
        </row>
        <row r="36">
          <cell r="B36" t="str">
            <v>m_Adjustment to weighted securitisation value used for MKR purposes</v>
          </cell>
          <cell r="C36" t="str">
            <v xml:space="preserve">Accounting Hedges. Ineffectiveness in profit or loss from cash flow hedges </v>
          </cell>
          <cell r="AE36" t="str">
            <v>Securities. Other than issuances and transfer orders</v>
          </cell>
        </row>
        <row r="37">
          <cell r="B37" t="str">
            <v>m_All changes in allowances for credit losses (flow)</v>
          </cell>
          <cell r="C37" t="str">
            <v xml:space="preserve">Accounting Hedges. Ineffectiveness in profit or loss from hedges of net investments in foreign operations </v>
          </cell>
          <cell r="AE37" t="str">
            <v>Securities. Transfer orders</v>
          </cell>
        </row>
        <row r="38">
          <cell r="B38" t="str">
            <v>m_All changes in Equity (flow)</v>
          </cell>
          <cell r="C38" t="str">
            <v>Accruals and deferred income</v>
          </cell>
          <cell r="AE38" t="str">
            <v>Servicing fees from securitization activities</v>
          </cell>
        </row>
        <row r="39">
          <cell r="B39" t="str">
            <v>m_All changes in Provisions (flow)</v>
          </cell>
          <cell r="C39" t="str">
            <v>Accumulated other comprehensive income</v>
          </cell>
          <cell r="AE39" t="str">
            <v>Structured finance</v>
          </cell>
        </row>
        <row r="40">
          <cell r="B40" t="str">
            <v>m_All price risks capital charge for CTP 12 weeks average</v>
          </cell>
          <cell r="C40" t="str">
            <v>Accumulated other comprehensive income, Fair value reserve</v>
          </cell>
          <cell r="AE40" t="str">
            <v>Trading and sales</v>
          </cell>
        </row>
        <row r="41">
          <cell r="B41" t="str">
            <v>m_All price risks capital charge for CTP Floor</v>
          </cell>
          <cell r="C41" t="str">
            <v>Accumulated other comprehensive income. Available-for-sale financial assets</v>
          </cell>
        </row>
        <row r="42">
          <cell r="B42" t="str">
            <v>m_All price risks capital charge for CTP Last measure</v>
          </cell>
          <cell r="C42" t="str">
            <v>Accumulated other comprehensive income. Cash flow hedges</v>
          </cell>
        </row>
        <row r="43">
          <cell r="B43" t="str">
            <v>m_All Reclassifications (flow)</v>
          </cell>
          <cell r="C43" t="str">
            <v>Accumulated other comprehensive income. Classified as held for sale</v>
          </cell>
        </row>
        <row r="44">
          <cell r="B44" t="str">
            <v xml:space="preserve">m_All Reclassifications (flow) </v>
          </cell>
          <cell r="C44" t="str">
            <v>Accumulated other comprehensive income. Defined benefit plans</v>
          </cell>
        </row>
        <row r="45">
          <cell r="B45" t="str">
            <v>m_Alleviation of own funds requirements due to diversivication</v>
          </cell>
          <cell r="C45" t="str">
            <v xml:space="preserve">Accumulated other comprehensive income. Foreign currency translation </v>
          </cell>
        </row>
        <row r="46">
          <cell r="B46" t="str">
            <v>m_Alleviation of own funds requirements due to risk mitigation techniques</v>
          </cell>
          <cell r="C46" t="str">
            <v>Accumulated other comprehensive income. Hedges of net investments in foreign operations</v>
          </cell>
        </row>
        <row r="47">
          <cell r="B47" t="str">
            <v>m_Alleviation of own funds requirements due to the expected loss captured in business practices</v>
          </cell>
          <cell r="C47" t="str">
            <v>Accumulated other comprehensive income. Intangible assets</v>
          </cell>
        </row>
        <row r="48">
          <cell r="B48" t="str">
            <v>m_Allowance account</v>
          </cell>
          <cell r="C48" t="str">
            <v>Accumulated other comprehensive income. Investments in subsidaries, joint ventures and associates</v>
          </cell>
        </row>
        <row r="49">
          <cell r="B49" t="str">
            <v>m_Amount assigned to direct credit substitutes</v>
          </cell>
          <cell r="C49" t="str">
            <v>Accumulated other comprehensive income. Tangible assets</v>
          </cell>
        </row>
        <row r="50">
          <cell r="B50" t="str">
            <v>m_Amount assigned to eligible liquidity facilities</v>
          </cell>
          <cell r="C50" t="str">
            <v>Actual or contingent obligation to purchase instruments issued</v>
          </cell>
        </row>
        <row r="51">
          <cell r="B51" t="str">
            <v>m_Amount assigned to IRS / CRS</v>
          </cell>
          <cell r="C51" t="str">
            <v>Adjustment according to § 23 par. 14  point 4 BWG[Country especific_AT]</v>
          </cell>
        </row>
        <row r="52">
          <cell r="B52" t="str">
            <v>m_Amount assigned to other off-balance sheet items</v>
          </cell>
          <cell r="C52" t="str">
            <v>Adjustment according to § 23 par. 14 point 3 BWG[Country especific_AT]</v>
          </cell>
        </row>
        <row r="53">
          <cell r="B53" t="str">
            <v xml:space="preserve">m_Amount by which any related credit derivatives mitigate the maximum exposure to credit risk </v>
          </cell>
          <cell r="C53" t="str">
            <v>Adjustment according to § 23 par. 14 point 6 BWG[Country especific_AT]</v>
          </cell>
        </row>
        <row r="54">
          <cell r="B54" t="str">
            <v>m_Amount contractually required to pay at maturity</v>
          </cell>
          <cell r="C54" t="str">
            <v>Adjustment to Other valuation differences affecting eligible reserves[Country especific]</v>
          </cell>
        </row>
        <row r="55">
          <cell r="B55" t="str">
            <v>m_Amount of Assets involved in the services provided by the institution</v>
          </cell>
          <cell r="C55" t="str">
            <v>Adjustments made to minority interests related to preferential shares and shares without voting rights assimilated to securities os inderterminate duration transferred to core additional own funds[Country especific_ES]</v>
          </cell>
        </row>
        <row r="56">
          <cell r="B56" t="str">
            <v>m_Amount of change in fair value attributable to changes in credit risk (flow)</v>
          </cell>
          <cell r="C56" t="str">
            <v>Adjustments made to minority interests related to preferential shares assimilated to subordinated loan capital transferred to additional own funds[Country especific_ES]</v>
          </cell>
        </row>
        <row r="57">
          <cell r="B57" t="str">
            <v>m_Amount of changes in fair value attributable to changes in credit risk (flow)</v>
          </cell>
          <cell r="C57" t="str">
            <v>Adjustments made to minority interests related to revaluation reserves transferred to core additional own funds[Country especific_ES]</v>
          </cell>
        </row>
        <row r="58">
          <cell r="B58" t="str">
            <v>m_Amount of cumulative change in fair values attributable to changes in credit risk</v>
          </cell>
          <cell r="C58" t="str">
            <v>Adjustments to CET1 due to prudential filters</v>
          </cell>
        </row>
        <row r="59">
          <cell r="B59" t="str">
            <v xml:space="preserve">m_Amount of cumulative change in the fair value of any related credit derivatives since designated </v>
          </cell>
          <cell r="C59" t="str">
            <v>Adjustments to trading book items[Country especific_SI]</v>
          </cell>
        </row>
        <row r="60">
          <cell r="B60" t="str">
            <v>m_Amount of gains (flow)</v>
          </cell>
          <cell r="C60" t="str">
            <v>Administrative expenses</v>
          </cell>
        </row>
        <row r="61">
          <cell r="B61" t="str">
            <v>m_Amount of losses (flow)</v>
          </cell>
          <cell r="C61" t="str">
            <v>Administrative expenses. Other than staff</v>
          </cell>
        </row>
        <row r="62">
          <cell r="B62" t="str">
            <v>m_Amount of own equity instruments  contractually obliged to purchase</v>
          </cell>
          <cell r="C62" t="str">
            <v>Administrative expenses. Staff</v>
          </cell>
        </row>
        <row r="63">
          <cell r="B63" t="str">
            <v>m_Amount of purchases of own instruments</v>
          </cell>
          <cell r="C63" t="str">
            <v>Administrative expenses. Staff. Pension and similar expenses</v>
          </cell>
        </row>
        <row r="64">
          <cell r="B64" t="str">
            <v xml:space="preserve">m_Amount of the change in the fair value of any related credit derivatives or similar instrument </v>
          </cell>
          <cell r="C64" t="str">
            <v>Administrative expenses. Staff. Share based payments</v>
          </cell>
        </row>
        <row r="65">
          <cell r="B65" t="str">
            <v>m_Amount qualifying as consolidated reserves in accordance with prior regulation</v>
          </cell>
          <cell r="C65" t="str">
            <v>All assets</v>
          </cell>
        </row>
        <row r="66">
          <cell r="B66" t="str">
            <v xml:space="preserve">m_Amount that exceeds the limit for grandfathering of instruments not consituting State aid </v>
          </cell>
          <cell r="C66" t="str">
            <v>All assets, all liabilities, all off balance sheet items</v>
          </cell>
        </row>
        <row r="67">
          <cell r="B67" t="str">
            <v>m_Amount to be deducted as a result of the application of the 10% CET1 limit</v>
          </cell>
          <cell r="C67" t="str">
            <v>All assets, All Off balance sheet items, Derivatives, Short positions, Debt securities issued, Deposits</v>
          </cell>
        </row>
        <row r="68">
          <cell r="B68" t="str">
            <v>m_Amount to be deducted as a result of the application of the 15% CET1limit</v>
          </cell>
          <cell r="C68" t="str">
            <v>All collateral received</v>
          </cell>
        </row>
        <row r="69">
          <cell r="B69" t="str">
            <v>m_Amount to be risk weighted as a result of the application of the 10% CET1 limit</v>
          </cell>
          <cell r="C69" t="str">
            <v>All equity</v>
          </cell>
        </row>
        <row r="70">
          <cell r="B70" t="str">
            <v>m_Amount treated as AT1 instruments of relevant entities where the institution does not have a significant investment</v>
          </cell>
          <cell r="C70" t="str">
            <v>All equity, All liabilities</v>
          </cell>
        </row>
        <row r="71">
          <cell r="B71" t="str">
            <v>m_Amount treated as AT1 instruments of relevant entities where the institution has a significant investment</v>
          </cell>
          <cell r="C71" t="str">
            <v>All exposures</v>
          </cell>
        </row>
        <row r="72">
          <cell r="B72" t="str">
            <v>m_Amount treated as AT2 instruments of relevant entities where the institution does not have a significant investment</v>
          </cell>
          <cell r="C72" t="str">
            <v>All liabilities</v>
          </cell>
        </row>
        <row r="73">
          <cell r="B73" t="str">
            <v>m_Amount treated as AT2 instruments of relevant entities where the institution has a significant investment</v>
          </cell>
          <cell r="C73" t="str">
            <v>Assets involved in the services provided by the institution</v>
          </cell>
        </row>
        <row r="74">
          <cell r="B74" t="str">
            <v>m_Amount treated as CET1 instruments of relevant entities where the institution does not have a significant investment</v>
          </cell>
          <cell r="C74" t="str">
            <v xml:space="preserve">Assets other than Cash on hand, Derivatives, Debt securities, Loans and advances, Equity instruments, Fair value changes of the hedged items in portfolio hedge of interest rate risk, Tangible assets, Intangible assets, Tax assets, Prepayments and accrued </v>
          </cell>
        </row>
        <row r="75">
          <cell r="B75" t="str">
            <v>m_Amount treated as CET1 instruments of relevant entities where the institution has a significant investment</v>
          </cell>
          <cell r="C75" t="str">
            <v>Assets other than Cash on hand, Derivatives, Equity instruments, Debt securities, Loans and advances, Tangible assets, Intangible assets</v>
          </cell>
        </row>
        <row r="76">
          <cell r="B76" t="str">
            <v xml:space="preserve">m_Amount used for LGD adjustment </v>
          </cell>
          <cell r="C76" t="str">
            <v>Assets other than Cash on hand, Derivatives, Equity instruments. Other than Investments in subsidiaries, joint ventures and associates, Debt securities, Loans and advances</v>
          </cell>
        </row>
        <row r="77">
          <cell r="B77" t="str">
            <v>m_Amounts derecognised for capital purposes</v>
          </cell>
          <cell r="C77" t="str">
            <v>Assets other than Derivatives, Debt securities, Loans and advances</v>
          </cell>
        </row>
        <row r="78">
          <cell r="B78" t="str">
            <v>m_Amounts exempted from the LE regime</v>
          </cell>
          <cell r="C78" t="str">
            <v>Assets other than Derivatives, Equity instruments,  Debt securities, Loans and advances, Tangible assets, Intangible assets</v>
          </cell>
        </row>
        <row r="79">
          <cell r="B79" t="str">
            <v>m_Amounts not recognised as an asset, due to limits of para 58 (b)</v>
          </cell>
          <cell r="C79" t="str">
            <v>Assets other than Derivatives, Equity instruments, Debt securities, Loans and advances</v>
          </cell>
        </row>
        <row r="80">
          <cell r="B80" t="str">
            <v>m_Amounts reversed for estimated probable loan losses on exposures (flow)</v>
          </cell>
          <cell r="C80" t="str">
            <v>Assets other than Derivatives and SFTs</v>
          </cell>
        </row>
        <row r="81">
          <cell r="B81" t="str">
            <v>m_Amounts set aside for estimated probable loan losses on exposures (flow)</v>
          </cell>
          <cell r="C81" t="str">
            <v>Assets other than Equity instruments, Debt securities, Loans and advances, Tangible assets</v>
          </cell>
        </row>
        <row r="82">
          <cell r="B82" t="str">
            <v>m_Amounts taken against allowances (flow)</v>
          </cell>
          <cell r="C82" t="str">
            <v>Assets other than Equity instruments, Debt securities, Loans and advances, Tangible assets. Property</v>
          </cell>
        </row>
        <row r="83">
          <cell r="B83" t="str">
            <v>m_Amounts used (flow)</v>
          </cell>
          <cell r="C83" t="str">
            <v>AT1 Capital Items</v>
          </cell>
        </row>
        <row r="84">
          <cell r="B84" t="str">
            <v>m_Applicable limit for institutions</v>
          </cell>
          <cell r="C84" t="str">
            <v>Capital conservation buffer</v>
          </cell>
        </row>
        <row r="85">
          <cell r="B85" t="str">
            <v>m_Applicable limit for non institutions</v>
          </cell>
          <cell r="C85" t="str">
            <v>Cash on hand</v>
          </cell>
        </row>
        <row r="86">
          <cell r="B86" t="str">
            <v>m_ASA modified nominal amount</v>
          </cell>
          <cell r="C86" t="str">
            <v>Cash on hand, Equity instruments, Debt securities, Loans and advances</v>
          </cell>
        </row>
        <row r="87">
          <cell r="B87" t="str">
            <v>m_Assumed charge for CTP floor - weighted positions after cap</v>
          </cell>
          <cell r="C87" t="str">
            <v>Cash on hand, Equity instruments, Debt securities, Loans and advances, Deposits, Debt securities issued, Other financial liabilities</v>
          </cell>
        </row>
        <row r="88">
          <cell r="B88" t="str">
            <v>m_Average incremental default and migration risk capital charge</v>
          </cell>
          <cell r="C88" t="str">
            <v>CET1 Capital Items</v>
          </cell>
        </row>
        <row r="89">
          <cell r="B89" t="str">
            <v xml:space="preserve">m_Base for calculating the limit for grandfathering of instruments not consituting State aid </v>
          </cell>
          <cell r="C89" t="str">
            <v>CET1 Capital Items, AT1 Capital Items</v>
          </cell>
        </row>
        <row r="90">
          <cell r="B90" t="str">
            <v>m_Benefits paid (flow)</v>
          </cell>
          <cell r="C90" t="str">
            <v>CET1 Capital Items_fully phased-in</v>
          </cell>
        </row>
        <row r="91">
          <cell r="B91" t="str">
            <v>m_Business combinations or divestitures (flow)</v>
          </cell>
          <cell r="C91" t="str">
            <v>CET1 Capital Items_transitional</v>
          </cell>
        </row>
        <row r="92">
          <cell r="B92" t="str">
            <v>m_Capital Reduction (flow)</v>
          </cell>
          <cell r="C92" t="str">
            <v>CIUs</v>
          </cell>
        </row>
        <row r="93">
          <cell r="B93" t="str">
            <v>m_Capital requirements</v>
          </cell>
          <cell r="C93" t="str">
            <v>Collateral received</v>
          </cell>
        </row>
        <row r="94">
          <cell r="B94" t="str">
            <v>m_Carrying amount</v>
          </cell>
          <cell r="C94" t="str">
            <v>Collateral received. Debt securities</v>
          </cell>
        </row>
        <row r="95">
          <cell r="B95" t="str">
            <v>m_Carrying amount (flow)</v>
          </cell>
          <cell r="C95" t="str">
            <v>Collateral received. Debt securities issued</v>
          </cell>
        </row>
        <row r="96">
          <cell r="B96" t="str">
            <v>m_Carrying amount [before restatement]</v>
          </cell>
          <cell r="C96" t="str">
            <v>Collateral received. Deposits</v>
          </cell>
        </row>
        <row r="97">
          <cell r="B97" t="str">
            <v>m_Carrying amount before amount of purchases of own instruments</v>
          </cell>
          <cell r="C97" t="str">
            <v>Collateral received. Deposits, Debt securities issued</v>
          </cell>
        </row>
        <row r="98">
          <cell r="B98" t="str">
            <v xml:space="preserve">m_Carrying amount of Collateral obtained </v>
          </cell>
          <cell r="C98" t="str">
            <v>Collateral received. Equity instruments</v>
          </cell>
        </row>
        <row r="99">
          <cell r="B99" t="str">
            <v>m_Carrying amount of Collateral obtained during the period (flow)</v>
          </cell>
          <cell r="C99" t="str">
            <v>Collateral received. Equity instruments, debt securities, loans and advances</v>
          </cell>
        </row>
        <row r="100">
          <cell r="B100" t="str">
            <v>m_Carrying amount, Mark-to-market (Mark-to-Model) value</v>
          </cell>
          <cell r="C100" t="str">
            <v>Collateral received. Loans and advances</v>
          </cell>
        </row>
        <row r="101">
          <cell r="B101" t="str">
            <v>m_Changes in allowances for credit losses other than Amounts taken against allowances, Amounts set aside for estimated probable loan losses on exposures, Amounts reversed for estimated probable loan losses on exposures, Transfers between allowances (flow)</v>
          </cell>
          <cell r="C101" t="str">
            <v>Collateral received. Other than Equity instruments, Debt securities, Loans and advances</v>
          </cell>
        </row>
        <row r="102">
          <cell r="B102" t="str">
            <v>m_Changes in Defined benefit obligations other than Current service cost, Interest cost, Contributions paid by plan participants, Actuarial gains and losses, Foreign currency exchange, Benefits paid, Past service cost, Business combinations or divestiture</v>
          </cell>
          <cell r="C102" t="str">
            <v>Collateral received. Other than Real estate, Deposits, Debt securities</v>
          </cell>
        </row>
        <row r="103">
          <cell r="B103" t="str">
            <v>m_Changes in Equity from business combinations (flow)</v>
          </cell>
          <cell r="C103" t="str">
            <v>Collateral received. Other than Real state</v>
          </cell>
        </row>
        <row r="104">
          <cell r="B104" t="str">
            <v>m_Changes in Equity from share based payments (flow)</v>
          </cell>
          <cell r="C104" t="str">
            <v>Collateral received. Real estate</v>
          </cell>
        </row>
        <row r="105">
          <cell r="B105" t="str">
            <v>m_Changes in Equity other than Issuance of Ordinary Shares, Issuance of Preference Shares, Issuance of Equity Instruments other than Capital Instruments, Conversion of Debt to Equity, Capital Reduction, Dividends, Purchase of Treasury Shares, Sale/Cancell</v>
          </cell>
          <cell r="C105" t="str">
            <v>Collateral received. Real estate. Commercial</v>
          </cell>
        </row>
        <row r="106">
          <cell r="B106" t="str">
            <v>m_Changes in Provisions other than Additions, including increases in existing provisions, Amounts used, Unused amounts reversed during the period, Increase in the discounted amount and effect of any change in the discount rate (flow)</v>
          </cell>
          <cell r="C106" t="str">
            <v>Collateral received. Real estate. Residential</v>
          </cell>
        </row>
        <row r="107">
          <cell r="B107" t="str">
            <v>m_Computable amount</v>
          </cell>
          <cell r="C107" t="str">
            <v>Collaterial received. Real estate</v>
          </cell>
        </row>
        <row r="108">
          <cell r="B108" t="str">
            <v>m_Computable amount - Individual basis</v>
          </cell>
          <cell r="C108" t="str">
            <v>Collective provisioning[Country especific_MT]</v>
          </cell>
        </row>
        <row r="109">
          <cell r="B109" t="str">
            <v>m_Computable amount (flow)</v>
          </cell>
          <cell r="C109" t="str">
            <v>Combined buffer</v>
          </cell>
        </row>
        <row r="110">
          <cell r="B110" t="str">
            <v>m_Computable amount, transitional computable amount</v>
          </cell>
          <cell r="C110" t="str">
            <v>Connected lending of a capital nature[Country especific_UK]</v>
          </cell>
        </row>
        <row r="111">
          <cell r="B111" t="str">
            <v>m_Contributions paid by plan participants (flow)</v>
          </cell>
          <cell r="C111" t="str">
            <v>Consolidated reserves according to CRD which are not eligible according to CRR</v>
          </cell>
        </row>
        <row r="112">
          <cell r="B112" t="str">
            <v>m_Conversion of debt to equity (flow)</v>
          </cell>
          <cell r="C112" t="str">
            <v xml:space="preserve">Contingent liabilities </v>
          </cell>
        </row>
        <row r="113">
          <cell r="B113" t="str">
            <v>m_Credit risk adjustments for defaults observed during the period (flow)</v>
          </cell>
          <cell r="C113" t="str">
            <v>Contingent liabilities[Country especific_UK]</v>
          </cell>
        </row>
        <row r="114">
          <cell r="B114" t="str">
            <v>m_Credit risk adjustments, Write-offs for defaults observed during the period (flow)</v>
          </cell>
          <cell r="C114" t="str">
            <v>Contractual obligation to purchase</v>
          </cell>
        </row>
        <row r="115">
          <cell r="B115" t="str">
            <v>m_Credit risk adjustments. Additions (flow)</v>
          </cell>
          <cell r="C115" t="str">
            <v>Corporate</v>
          </cell>
        </row>
        <row r="116">
          <cell r="B116" t="str">
            <v>m_Credit risk adjustments. General. Computable amount</v>
          </cell>
          <cell r="C116" t="str">
            <v>Counterparty</v>
          </cell>
        </row>
        <row r="117">
          <cell r="B117" t="str">
            <v>m_Credit risk adjustments. Reversals (flow)</v>
          </cell>
          <cell r="C117" t="str">
            <v>Country specific Core Additional Own Funds[Country especific]</v>
          </cell>
        </row>
        <row r="118">
          <cell r="B118" t="str">
            <v>m_Credit risk mitigation techniques with substitution effects on the exposure</v>
          </cell>
          <cell r="C118" t="str">
            <v>Country specific Supplementary Additional Own Funds[Country especific]</v>
          </cell>
        </row>
        <row r="119">
          <cell r="B119" t="str">
            <v>m_Credit value adjustments</v>
          </cell>
          <cell r="C119" t="str">
            <v>Country-specific deductions from  Original and Additional Own Funds[Country especific_LV]</v>
          </cell>
        </row>
        <row r="120">
          <cell r="B120" t="str">
            <v>m_CRM  substitution effects Inflows</v>
          </cell>
          <cell r="C120" t="str">
            <v>Country-specific deductions from Original and Additional Own Funds[Country especific]</v>
          </cell>
        </row>
        <row r="121">
          <cell r="B121" t="str">
            <v>m_CRM  substitution effects Inflows (CR SA)</v>
          </cell>
          <cell r="C121" t="str">
            <v>Country-specific deductions from Original and Additional Own Funds[Country especific_CY]</v>
          </cell>
        </row>
        <row r="122">
          <cell r="B122" t="str">
            <v>m_CRM  substitution effects Inflows (CR SEC IRB)</v>
          </cell>
          <cell r="C122" t="str">
            <v>Covered Bonds</v>
          </cell>
        </row>
        <row r="123">
          <cell r="B123" t="str">
            <v>m_CRM  substitution effects Inflows (CR SEC SA)</v>
          </cell>
          <cell r="C123" t="str">
            <v>CTP positions hedging n-th to default credit derivatives</v>
          </cell>
        </row>
        <row r="124">
          <cell r="B124" t="str">
            <v>m_CRM  substitution effects Outflows</v>
          </cell>
          <cell r="C124" t="str">
            <v>CTP positions hedging securitisation positions</v>
          </cell>
        </row>
        <row r="125">
          <cell r="B125" t="str">
            <v>m_CRM  substitution effects Outflows (CR SEC IRB)</v>
          </cell>
          <cell r="C125" t="str">
            <v>Cumulative gains and losses due to changes in own credit risk on fair valued liabilities</v>
          </cell>
        </row>
        <row r="126">
          <cell r="B126" t="str">
            <v>m_CRM  substitution effects Outflows (CR SEC SA)</v>
          </cell>
          <cell r="C126" t="str">
            <v>Current tax assets</v>
          </cell>
        </row>
        <row r="127">
          <cell r="B127" t="str">
            <v>m_CRM  Unfunded credit protection adjusted values (G*) - Outflows (CR SEC IRB)</v>
          </cell>
          <cell r="C127" t="str">
            <v>Current tax liabilities</v>
          </cell>
        </row>
        <row r="128">
          <cell r="B128" t="str">
            <v>m_CRM  Unfunded credit protection adjusted values (G*) - Outflows (CR SEC SA)</v>
          </cell>
          <cell r="C128" t="str">
            <v>Debt instruments</v>
          </cell>
        </row>
        <row r="129">
          <cell r="B129" t="str">
            <v>m_CRM Financial collateral: adjusted value (Cvam)</v>
          </cell>
          <cell r="C129" t="str">
            <v>Debt instruments, Equity instruments, Derivatives, Off balance sheet instruments</v>
          </cell>
        </row>
        <row r="130">
          <cell r="B130" t="str">
            <v>m_CRM Financial collateral: adjusted value (Cvam) (CR SA)</v>
          </cell>
          <cell r="C130" t="str">
            <v>Debt securities</v>
          </cell>
        </row>
        <row r="131">
          <cell r="B131" t="str">
            <v>m_CRM Financial collateral: adjusted value (Cvam) (CR SEC IRB)</v>
          </cell>
          <cell r="C131" t="str">
            <v>Debt securities issued</v>
          </cell>
        </row>
        <row r="132">
          <cell r="B132" t="str">
            <v>m_CRM Financial collateral: adjusted value (Cvam) (CR SEC SA)</v>
          </cell>
          <cell r="C132" t="str">
            <v>Debt securities issued. Asset-backed securities</v>
          </cell>
        </row>
        <row r="133">
          <cell r="B133" t="str">
            <v>m_CRM Funded credit protection (Cva) (CR SEC IRB)</v>
          </cell>
          <cell r="C133" t="str">
            <v>Debt securities issued. Certificates of deposits</v>
          </cell>
        </row>
        <row r="134">
          <cell r="B134" t="str">
            <v>m_CRM Funded credit protection (Cva) (CR SEC SA)</v>
          </cell>
          <cell r="C134" t="str">
            <v xml:space="preserve">Debt securities issued. Covered bonds </v>
          </cell>
        </row>
        <row r="135">
          <cell r="B135" t="str">
            <v>m_CRM substitution effects - Value of Credit derivatives [CR IRB]</v>
          </cell>
          <cell r="C135" t="str">
            <v>Debt securities issued. Hybrid contracts</v>
          </cell>
        </row>
        <row r="136">
          <cell r="B136" t="str">
            <v>m_CRM substitution effects - Value of Credit derivatives [CR SA]</v>
          </cell>
          <cell r="C136" t="str">
            <v>Debt securities issued. Other than Certificates of deposits, Asset-backed securities, Covered bonds, Hybrid contracts</v>
          </cell>
        </row>
        <row r="137">
          <cell r="B137" t="str">
            <v>m_CRM substitution effects - Value of Financial collateral: simple method [CR SA]</v>
          </cell>
          <cell r="C137" t="str">
            <v>Debt securities issued. Other than Certificates of deposits, Asset-backed securities, Covered bonds, Hybrid contracts. Convertible compound financial instruments</v>
          </cell>
        </row>
        <row r="138">
          <cell r="B138" t="str">
            <v>m_CRM substitution effects - Value of Funded credit protection (CR SEC IRB)</v>
          </cell>
          <cell r="C138" t="str">
            <v>Debt securities issued. Other than Certificates of deposits, Asset-backed securities, Covered bonds, Hybrid contracts. Non-convertible</v>
          </cell>
        </row>
        <row r="139">
          <cell r="B139" t="str">
            <v>m_CRM substitution effects - Value of Funded credit protection (CR SEC SA)</v>
          </cell>
          <cell r="C139" t="str">
            <v>Debt securities, Loans and advances</v>
          </cell>
        </row>
        <row r="140">
          <cell r="B140" t="str">
            <v>m_CRM substitution effects - Value of Guarantees [CR IRB]</v>
          </cell>
          <cell r="C140" t="str">
            <v>Debt securities, Loans and advances, Off-balance sheet items subject to credit risk</v>
          </cell>
        </row>
        <row r="141">
          <cell r="B141" t="str">
            <v>m_CRM substitution effects - Value of Guarantees [CR SA]</v>
          </cell>
          <cell r="C141" t="str">
            <v>Deductible deferred tax liabilities associated with deferred tax assets that rely on future profitability and arise from temporary differences</v>
          </cell>
        </row>
        <row r="142">
          <cell r="B142" t="str">
            <v>m_CRM substitution effects - Value of Other funded credit protection [CR IRB]</v>
          </cell>
          <cell r="C142" t="str">
            <v>Deductible deferred tax liabilities associated with deferred tax assets that rely on future profitability and do not arise from temporary differences</v>
          </cell>
        </row>
        <row r="143">
          <cell r="B143" t="str">
            <v>m_CRM substitution effects - Value of Other funded credit protection [CR SA]</v>
          </cell>
          <cell r="C143" t="str">
            <v>Deductions for capital charge in insurance subsidiaries and associated entities[Country especific_DK]</v>
          </cell>
        </row>
        <row r="144">
          <cell r="B144" t="str">
            <v>m_CRM substitution effects - Value of Unfunded credit protection: adjusted values (CR SEC IRB)</v>
          </cell>
          <cell r="C144" t="str">
            <v>Deductions of solvency write-downs on assets[Country especific_DK]</v>
          </cell>
        </row>
        <row r="145">
          <cell r="B145" t="str">
            <v>m_CRM substitution effects - Value of Unfunded credit protection: adjusted values (CR SEC SA)</v>
          </cell>
          <cell r="C145" t="str">
            <v>Deferred tax assets</v>
          </cell>
        </row>
        <row r="146">
          <cell r="B146" t="str">
            <v>m_CRM substitution effects Inflows (CR IRB)</v>
          </cell>
          <cell r="C146" t="str">
            <v>Deferred tax assets (DK)[Country especific_DK]</v>
          </cell>
        </row>
        <row r="147">
          <cell r="B147" t="str">
            <v>m_CRM substitution effects Outflows (CR IRB)</v>
          </cell>
          <cell r="C147" t="str">
            <v>Deferred tax assets and deferred tax liabilities. Rely on future profitability and arise from temporary differences</v>
          </cell>
        </row>
        <row r="148">
          <cell r="B148" t="str">
            <v>m_CRM substitution effects Outflows (CR SA)</v>
          </cell>
          <cell r="C148" t="str">
            <v>Deferred tax assets and deferred tax liabilities. Rely on future profitability and arise from temporary differences, and Equity instruments and indirect holdings of equity instruments</v>
          </cell>
        </row>
        <row r="149">
          <cell r="B149" t="str">
            <v>m_CRM Volatility adjustment to the exposure</v>
          </cell>
          <cell r="C149" t="str">
            <v>Deferred tax assets that do not rely on future profitability</v>
          </cell>
        </row>
        <row r="150">
          <cell r="B150" t="str">
            <v>m_CRM Volatility adjustment to the exposure (CR SA)</v>
          </cell>
          <cell r="C150" t="str">
            <v>Deferred tax assets that rely on future profitability and arise from temporary differences</v>
          </cell>
        </row>
        <row r="151">
          <cell r="B151" t="str">
            <v>m_CRM Volatility and maturity adjustments</v>
          </cell>
          <cell r="C151" t="str">
            <v>Deferred tax assets that rely on future profitability and do not arise from temporary differences</v>
          </cell>
        </row>
        <row r="152">
          <cell r="B152" t="str">
            <v>m_CRM Volatility and maturity adjustments (CR SA)</v>
          </cell>
          <cell r="C152" t="str">
            <v>Deferred tax assets. Rely on future profitability and do not arise from temporary differences</v>
          </cell>
        </row>
        <row r="153">
          <cell r="B153" t="str">
            <v>m_CTP value used for MKR purposes</v>
          </cell>
          <cell r="C153" t="str">
            <v>Deferred tax liabilities</v>
          </cell>
        </row>
        <row r="154">
          <cell r="B154" t="str">
            <v>m_Current period (flow)</v>
          </cell>
          <cell r="C154" t="str">
            <v>Deferred tax liabilities deductible from deferred tax assets that rely on future profitability</v>
          </cell>
        </row>
        <row r="155">
          <cell r="B155" t="str">
            <v>m_Current service cost (flow)</v>
          </cell>
          <cell r="C155" t="str">
            <v>Deferred tax liabilities non deductible from deferred tax assets that rely on future profitability</v>
          </cell>
        </row>
        <row r="156">
          <cell r="B156" t="str">
            <v>m_Dedutible amount</v>
          </cell>
          <cell r="C156" t="str">
            <v>Defined benefit obligations</v>
          </cell>
        </row>
        <row r="157">
          <cell r="B157" t="str">
            <v>m_Dividends (flow)</v>
          </cell>
          <cell r="C157" t="str">
            <v>Defined benefit obligations. Unfunded defined benefit obligations</v>
          </cell>
        </row>
        <row r="158">
          <cell r="B158" t="str">
            <v>m_Effects of changes in accounting policies recognised in accordance with IAS 8 (flow)</v>
          </cell>
          <cell r="C158" t="str">
            <v>Defined benefit obligations. Wholly or partially funded defined benefit obligations</v>
          </cell>
        </row>
        <row r="159">
          <cell r="B159" t="str">
            <v>m_Effects of corrections of errors recognised in accordance with IAS 8 (flow)</v>
          </cell>
          <cell r="C159" t="str">
            <v>defined benefit pension schemes. [Country especific_IE]</v>
          </cell>
        </row>
        <row r="160">
          <cell r="B160" t="str">
            <v>m_Eligible amount of minority interest and equivalents including transitional provisions</v>
          </cell>
          <cell r="C160" t="str">
            <v>Defined benefit plan assets</v>
          </cell>
        </row>
        <row r="161">
          <cell r="B161" t="str">
            <v>m_Exercise/Expiration of equity Instruments other than capital Instruments (flow)</v>
          </cell>
          <cell r="C161" t="str">
            <v xml:space="preserve">Defined benefit plan assets. In which the institution has an unrestricted ability to use the plan assets </v>
          </cell>
        </row>
        <row r="162">
          <cell r="B162" t="str">
            <v>m_Expected loss amount</v>
          </cell>
          <cell r="C162" t="str">
            <v>Defined benefit plans</v>
          </cell>
        </row>
        <row r="163">
          <cell r="B163" t="str">
            <v>m_Expected loss amount higher than CVA at the neeting set level</v>
          </cell>
          <cell r="C163" t="str">
            <v>Deposits</v>
          </cell>
        </row>
        <row r="164">
          <cell r="B164" t="str">
            <v>m_Exposure after crm substitution effects pre conversion factors (CR IRB)</v>
          </cell>
          <cell r="C164" t="str">
            <v>Deposits, Debt securities issued</v>
          </cell>
        </row>
        <row r="165">
          <cell r="B165" t="str">
            <v>m_Exposure after CRM substitution effects pre conversion factors [CR IRB]</v>
          </cell>
          <cell r="C165" t="str">
            <v>Deposits, Debt securities issued, Other financial liabilities</v>
          </cell>
        </row>
        <row r="166">
          <cell r="B166" t="str">
            <v>m_Exposure net of value adjustments and provisions</v>
          </cell>
          <cell r="C166" t="str">
            <v>Deposits. Current accounts / overnight deposits</v>
          </cell>
        </row>
        <row r="167">
          <cell r="B167" t="str">
            <v>m_Exposure net of value adjustments and provisions (CR SA)</v>
          </cell>
          <cell r="C167" t="str">
            <v xml:space="preserve">Deposits. Redeemable at notice </v>
          </cell>
        </row>
        <row r="168">
          <cell r="B168" t="str">
            <v>m_Exposure net of value adjustments and provisions (CR SEC SA)</v>
          </cell>
          <cell r="C168" t="str">
            <v>Deposits. Repurchase agreements</v>
          </cell>
        </row>
        <row r="169">
          <cell r="B169" t="str">
            <v>m_Exposure value</v>
          </cell>
          <cell r="C169" t="str">
            <v>Deposits. With agreed maturity</v>
          </cell>
        </row>
        <row r="170">
          <cell r="B170" t="str">
            <v>m_Exposure value  (CR SEC SA)</v>
          </cell>
          <cell r="C170" t="str">
            <v>Depreciation</v>
          </cell>
        </row>
        <row r="171">
          <cell r="B171" t="str">
            <v>m_Exposure value  (CR SEC SA) deducted from own funds</v>
          </cell>
          <cell r="C171" t="str">
            <v>Depreciation of investment property and property, plant and equipment deducted from own funds, applicable to unrealised gains not included in own funds[Country especific_NO]</v>
          </cell>
        </row>
        <row r="172">
          <cell r="B172" t="str">
            <v>m_Exposure value  (CR SEC SA) subject to risk weights</v>
          </cell>
          <cell r="C172" t="str">
            <v>Derivatives</v>
          </cell>
        </row>
        <row r="173">
          <cell r="B173" t="str">
            <v>m_Exposure value - all exposures</v>
          </cell>
          <cell r="C173" t="str">
            <v>Derivatives &amp; long settlement transactions excluding Contractual Cross Product Netting</v>
          </cell>
        </row>
        <row r="174">
          <cell r="B174" t="str">
            <v>m_Exposure value - securitised exposures of the reporting institutions</v>
          </cell>
          <cell r="C174" t="str">
            <v>Derivatives and SFTs</v>
          </cell>
        </row>
        <row r="175">
          <cell r="B175" t="str">
            <v>m_Exposure value (CR EQU IRB)</v>
          </cell>
          <cell r="C175" t="str">
            <v>Derivatives excluding Contractual Cross Product Netting - Centrally cleared through a compliant CCP</v>
          </cell>
        </row>
        <row r="176">
          <cell r="B176" t="str">
            <v>m_Exposure value (CR IRB)</v>
          </cell>
          <cell r="C176" t="str">
            <v>Derivatives excluding Contractual Cross Product Netting - OTC</v>
          </cell>
        </row>
        <row r="177">
          <cell r="B177" t="str">
            <v>m_Exposure value (CR SA)</v>
          </cell>
          <cell r="C177" t="str">
            <v>Derivatives which can be subject to EQU market risk requirements</v>
          </cell>
        </row>
        <row r="178">
          <cell r="B178" t="str">
            <v>m_Exposure value (CR SEC IRB)</v>
          </cell>
          <cell r="C178" t="str">
            <v xml:space="preserve">Derivatives which can be subject to TDI market risk </v>
          </cell>
        </row>
        <row r="179">
          <cell r="B179" t="str">
            <v>m_Exposure value (CR SEC IRB) subject to risk weights</v>
          </cell>
          <cell r="C179" t="str">
            <v>Derivatives which can be subject to TDI market risk requirements</v>
          </cell>
        </row>
        <row r="180">
          <cell r="B180" t="str">
            <v>m_Exposure Value deducted from own funds</v>
          </cell>
          <cell r="C180" t="str">
            <v>Derivatives, Debt securities, Loans and advances</v>
          </cell>
        </row>
        <row r="181">
          <cell r="B181" t="str">
            <v>m_Exposure value deducted from own funds (CR SEC IRB)</v>
          </cell>
          <cell r="C181" t="str">
            <v>Derivatives, Debt securities, Loans and advances, Equity instruments</v>
          </cell>
        </row>
        <row r="182">
          <cell r="B182" t="str">
            <v>m_Exposure value subject to risk weights</v>
          </cell>
          <cell r="C182" t="str">
            <v>Derivatives, Debt securities, Loans and advances, Loan commitments given, Financial guarantees given, Other Commitments given</v>
          </cell>
        </row>
        <row r="183">
          <cell r="B183" t="str">
            <v>m_Exposures deducted from own funds</v>
          </cell>
          <cell r="C183" t="str">
            <v>Derivatives, Deposits, Debt securities issued</v>
          </cell>
        </row>
        <row r="184">
          <cell r="B184" t="str">
            <v>m_Fair value</v>
          </cell>
          <cell r="C184" t="str">
            <v>Derivatives, Deposits, Debt securities issued, Equity instruments issued</v>
          </cell>
        </row>
        <row r="185">
          <cell r="B185" t="str">
            <v>m_Foreign currency translation (flow)</v>
          </cell>
          <cell r="C185" t="str">
            <v>Derivatives, Deposits, Debt securities issued, Other financial liabilities</v>
          </cell>
        </row>
        <row r="186">
          <cell r="B186" t="str">
            <v>m_Fully adjusted exposure value (E*)</v>
          </cell>
          <cell r="C186" t="str">
            <v>Derivatives, Equity instruments</v>
          </cell>
        </row>
        <row r="187">
          <cell r="B187" t="str">
            <v>m_Fully adjusted exposure value (E*) (CR SA)</v>
          </cell>
          <cell r="C187" t="str">
            <v>Derivatives, Equity instruments, Debt securities, Loans and advances, Short positions, Deposits, Debt securities issued, Other financial liabilities</v>
          </cell>
        </row>
        <row r="188">
          <cell r="B188" t="str">
            <v>m_Fully adjusted exposure value E*  (CR SEC SA)</v>
          </cell>
          <cell r="C188" t="str">
            <v xml:space="preserve">Derivatives, Short positions, Deposits,  Debt securities issued, Other financial liabilities </v>
          </cell>
        </row>
        <row r="189">
          <cell r="B189" t="str">
            <v>m_Fully adjusted exposure value E* (CR SEC IRB)</v>
          </cell>
          <cell r="C189" t="str">
            <v>Derivatives, Short positions, Deposits, Debt securities issued, Other financial liabilities</v>
          </cell>
        </row>
        <row r="190">
          <cell r="B190" t="str">
            <v>m_General credit risk adjustments</v>
          </cell>
          <cell r="C190" t="str">
            <v>Derivatives, Short positions, Deposits, Debt securities issued, Other financial liabilities, Equity instruments issued</v>
          </cell>
        </row>
        <row r="191">
          <cell r="B191" t="str">
            <v>m_Goodwill included in carrying amount</v>
          </cell>
          <cell r="C191" t="str">
            <v>Derivatives. Credit default swaps</v>
          </cell>
        </row>
        <row r="192">
          <cell r="B192" t="str">
            <v xml:space="preserve">m_Gross [before taxes] unrealised gains [accumulated] </v>
          </cell>
          <cell r="C192" t="str">
            <v>Derivatives. Credit spread options</v>
          </cell>
        </row>
        <row r="193">
          <cell r="B193" t="str">
            <v>m_Gross [before taxes] unrealised gains and losses [accumulated]</v>
          </cell>
          <cell r="C193" t="str">
            <v>Derivatives. Credit. Protection bought</v>
          </cell>
        </row>
        <row r="194">
          <cell r="B194" t="str">
            <v xml:space="preserve">m_Gross [before taxes] unrealised losses [accumulated] </v>
          </cell>
          <cell r="C194" t="str">
            <v>Derivatives. Credit. Protection sold</v>
          </cell>
        </row>
        <row r="195">
          <cell r="B195" t="str">
            <v>m_Gross carrying amount</v>
          </cell>
          <cell r="C195" t="str">
            <v>Derivatives. Credit. Protection sold. Not subject to clause out clause</v>
          </cell>
        </row>
        <row r="196">
          <cell r="B196" t="str">
            <v>m_Gross carrying amount, Notional</v>
          </cell>
          <cell r="C196" t="str">
            <v>Derivatives. Credit. Protection sold. Subject to clause out clause</v>
          </cell>
        </row>
        <row r="197">
          <cell r="B197" t="str">
            <v>m_Gross carrying amount, Notional of defaults observed during the period (flow)</v>
          </cell>
          <cell r="C197" t="str">
            <v>Derivatives. Financial</v>
          </cell>
        </row>
        <row r="198">
          <cell r="B198" t="str">
            <v>m_Gross direct holdings of AT1 capital of relevant entities where the institution does not have a significant investment</v>
          </cell>
          <cell r="C198" t="str">
            <v>Derivatives: market value</v>
          </cell>
        </row>
        <row r="199">
          <cell r="B199" t="str">
            <v>m_Gross direct holdings of AT1 capital of relevant entities where the institution has a significant investment</v>
          </cell>
          <cell r="C199" t="str">
            <v>Derivatives. Options</v>
          </cell>
        </row>
        <row r="200">
          <cell r="B200" t="str">
            <v>m_Gross direct holdings of CET1 capital of relevant entities where the institution does not have a significant investment</v>
          </cell>
          <cell r="C200" t="str">
            <v>Derivatives. Other than Credit default swaps, Credit spread options, Total return swaps</v>
          </cell>
        </row>
        <row r="201">
          <cell r="B201" t="str">
            <v>m_Gross direct holdings of CET1 capital of relevant entities where the institution has a significant investment</v>
          </cell>
          <cell r="C201" t="str">
            <v>Derivatives. Other than options</v>
          </cell>
        </row>
        <row r="202">
          <cell r="B202" t="str">
            <v>m_Gross direct holdings of T2 capital of relevant entities where the institution does not have a significant investment</v>
          </cell>
          <cell r="C202" t="str">
            <v>Derivatives. Purchased</v>
          </cell>
        </row>
        <row r="203">
          <cell r="B203" t="str">
            <v>m_Gross direct holdings of T2 capital of relevant entities where the institution has a significant investment</v>
          </cell>
          <cell r="C203" t="str">
            <v>Derivatives. Sold</v>
          </cell>
        </row>
        <row r="204">
          <cell r="B204" t="str">
            <v>m_Increase in the discounted amount and effect of any change in the discount rate (flow)</v>
          </cell>
          <cell r="C204" t="str">
            <v>Derivatives. Total return swaps</v>
          </cell>
        </row>
        <row r="205">
          <cell r="B205" t="str">
            <v>m_Incremental default and migration risk capital charge last measure</v>
          </cell>
          <cell r="C205" t="str">
            <v>Difference resulting from the inclusion of certain participating interests according to CRD which are not eligible according to CRR</v>
          </cell>
        </row>
        <row r="206">
          <cell r="B206" t="str">
            <v>m_Interest cost (flow)</v>
          </cell>
          <cell r="C206" t="str">
            <v>Dividend income</v>
          </cell>
        </row>
        <row r="207">
          <cell r="B207" t="str">
            <v>m_Issuance of equity Instruments other than capital instruments (flow)</v>
          </cell>
          <cell r="C207" t="str">
            <v>Effect of the transitory increase of limits for Additional Own Funds[Country especific_ES]</v>
          </cell>
        </row>
        <row r="208">
          <cell r="B208" t="str">
            <v>m_Issuance of ordinary shares (flow)</v>
          </cell>
          <cell r="C208" t="str">
            <v>Elements within conditions of article 4b) of regulation n°90-02[Country especific_FR]</v>
          </cell>
        </row>
        <row r="209">
          <cell r="B209" t="str">
            <v>m_Issuance of preference shares (flow)</v>
          </cell>
          <cell r="C209" t="str">
            <v>Eligible capital for the purposes of qualifying holdings outside the financial sector and large exposures</v>
          </cell>
        </row>
        <row r="210">
          <cell r="B210" t="str">
            <v>m_Latest available stressed VaR</v>
          </cell>
          <cell r="C210" t="str">
            <v>Eligible minority interest</v>
          </cell>
        </row>
        <row r="211">
          <cell r="B211" t="str">
            <v>m_LE Exposure value after application of exemptions and CRM</v>
          </cell>
          <cell r="C211" t="str">
            <v>Eligible minority interest, Instruments issued by subsidiaries that are given recognition in own funds</v>
          </cell>
        </row>
        <row r="212">
          <cell r="B212" t="str">
            <v>m_LE Exposure value before application of exemptions and CRM</v>
          </cell>
          <cell r="C212" t="str">
            <v>Equity exposures and equivalents to the effects of CR</v>
          </cell>
        </row>
        <row r="213">
          <cell r="B213" t="str">
            <v>m_LE Original exposure</v>
          </cell>
          <cell r="C213" t="str">
            <v>Equity instruments</v>
          </cell>
        </row>
        <row r="214">
          <cell r="B214" t="str">
            <v>m_LE Percentage against capital before application of exemptions and CRM</v>
          </cell>
          <cell r="C214" t="str">
            <v>Equity instruments and indirect holdings of equity instruments</v>
          </cell>
        </row>
        <row r="215">
          <cell r="B215" t="str">
            <v xml:space="preserve">m_Limit for grandfathering of instruments not consituting State aid </v>
          </cell>
          <cell r="C215" t="str">
            <v>Equity instruments issued</v>
          </cell>
        </row>
        <row r="216">
          <cell r="B216" t="str">
            <v>m_Losses stemming from lending collateralised</v>
          </cell>
          <cell r="C216" t="str">
            <v>Equity instruments issued. Capital</v>
          </cell>
        </row>
        <row r="217">
          <cell r="B217" t="str">
            <v>m_Losses stemming from lending collateralised - Valued with mortgage lending value</v>
          </cell>
          <cell r="C217" t="str">
            <v>Equity instruments issued. Capital instruments other than Capital</v>
          </cell>
        </row>
        <row r="218">
          <cell r="B218" t="str">
            <v>m_Mark-to-market (Mark-to-Model) value</v>
          </cell>
          <cell r="C218" t="str">
            <v>Equity instruments issued. Capital instruments other than Capital, Debt securities issued, Deposits</v>
          </cell>
        </row>
        <row r="219">
          <cell r="B219" t="str">
            <v>m_Mark-to-market method; assume no netting of RM</v>
          </cell>
          <cell r="C219" t="str">
            <v xml:space="preserve">Equity instruments issued. Capital instruments other than Capital, Debt securities issued, Deposits and indirect holdings of Equity instruments issued. Capital instruments other than Capital, Debt securities issued, Deposits </v>
          </cell>
        </row>
        <row r="220">
          <cell r="B220" t="str">
            <v>m_Mark-to-market. Method 1</v>
          </cell>
          <cell r="C220" t="str">
            <v>Equity instruments issued. Capital instruments other than Capital, Debt securities issued, Deposits. Paid up</v>
          </cell>
        </row>
        <row r="221">
          <cell r="B221" t="str">
            <v>m_Mark-to-market. Methiod 2</v>
          </cell>
          <cell r="C221" t="str">
            <v>Equity instruments issued. Capital instruments other than Capital, Equity instruments issued. Equity component of compound financial instruments, Equity issued. Other than Equity instruments issued</v>
          </cell>
        </row>
        <row r="222">
          <cell r="B222" t="str">
            <v>m_Maximum collateral/guarantee that can be considered</v>
          </cell>
          <cell r="C222" t="str">
            <v>Equity instruments issued. Capital instruments other than Capital. Paid up, Debt securities issued, Deposits</v>
          </cell>
        </row>
        <row r="223">
          <cell r="B223" t="str">
            <v xml:space="preserve">m_Maximum exposure to credit risk </v>
          </cell>
          <cell r="C223" t="str">
            <v>Equity instruments issued. Capital. Other than Share capital repayable on demand</v>
          </cell>
        </row>
        <row r="224">
          <cell r="B224" t="str">
            <v>m_Maximum single loss due to operational risk (flow)</v>
          </cell>
          <cell r="C224" t="str">
            <v>Equity instruments issued. Capital. Paid up</v>
          </cell>
        </row>
        <row r="225">
          <cell r="B225" t="str">
            <v xml:space="preserve">m_Net [after taxes] unrealised gains [accumulated] </v>
          </cell>
          <cell r="C225" t="str">
            <v>Equity instruments issued. Capital. Share capital repayable on demand</v>
          </cell>
        </row>
        <row r="226">
          <cell r="B226" t="str">
            <v xml:space="preserve">m_Net [after taxes] unrealised losses [accumulated] </v>
          </cell>
          <cell r="C226" t="str">
            <v>Equity instruments issued. Capital. Unpaid which has been called up</v>
          </cell>
        </row>
        <row r="227">
          <cell r="B227" t="str">
            <v xml:space="preserve">m_Net exposure after CRM substitution effects pre conversion factors </v>
          </cell>
          <cell r="C227" t="str">
            <v>Equity instruments issued. Equity component of compound financial instruments</v>
          </cell>
        </row>
        <row r="228">
          <cell r="B228" t="str">
            <v>m_Net exposure after crm substitution effects pre conversion factors (CR SA)</v>
          </cell>
          <cell r="C228" t="str">
            <v>Equity instruments, debt securities, loans and advances</v>
          </cell>
        </row>
        <row r="229">
          <cell r="B229" t="str">
            <v>m_Net exposure after CRM substitution effects pre conversion factors (CR SEC IRB)</v>
          </cell>
          <cell r="C229" t="str">
            <v>Equity instruments, Debt securities, Loans and advances, Commodities</v>
          </cell>
        </row>
        <row r="230">
          <cell r="B230" t="str">
            <v>m_Net exposure after CRM substitution effects pre conversion factors (CR SEC SA)</v>
          </cell>
          <cell r="C230" t="str">
            <v>Equity instruments, Debt securities, Loans and advances, Deposits</v>
          </cell>
        </row>
        <row r="231">
          <cell r="B231" t="str">
            <v>m_Net position to the effect of holdings of capital instruments of relevant entities</v>
          </cell>
          <cell r="C231" t="str">
            <v>Equity instruments, Debt securities, Loans and advances, Deposits, Debt securities issued, Other financial liabilities</v>
          </cell>
        </row>
        <row r="232">
          <cell r="B232" t="str">
            <v>m_Nominal amount</v>
          </cell>
          <cell r="C232" t="str">
            <v>Equity instruments, Debt securities, Loans and advances, Deposits. Indirect holdings of other entities instruments</v>
          </cell>
        </row>
        <row r="233">
          <cell r="B233" t="str">
            <v>m_Nominal amount_same reference name</v>
          </cell>
          <cell r="C233" t="str">
            <v>Equity instruments, Indirect holdings of equity instruments</v>
          </cell>
        </row>
        <row r="234">
          <cell r="B234" t="str">
            <v>m_Nominal amount_same reference name and bought protection from CCP</v>
          </cell>
          <cell r="C234" t="str">
            <v>Equity instruments, indirect holdings of equity instruments, synthetic holdings of equity instruments</v>
          </cell>
        </row>
        <row r="235">
          <cell r="B235" t="str">
            <v>m_Nominal amount_same reference name and counterparty or CCP</v>
          </cell>
          <cell r="C235" t="str">
            <v>Equity instruments. Other than Investments in subsidiaries, joint ventures and associates</v>
          </cell>
        </row>
        <row r="236">
          <cell r="B236" t="str">
            <v>m_Not eligible unaudited amount and foreseeable charges or dividends</v>
          </cell>
          <cell r="C236" t="str">
            <v>Equity issued</v>
          </cell>
        </row>
        <row r="237">
          <cell r="B237" t="str">
            <v>m_Notional amount</v>
          </cell>
          <cell r="C237" t="str">
            <v>Equity issued. Other than Equity instruments issued</v>
          </cell>
        </row>
        <row r="238">
          <cell r="B238" t="str">
            <v>m_Notional amount retained or repurchased of credit protection (CR SEC IRB)</v>
          </cell>
          <cell r="C238" t="str">
            <v>Equity other than Accumulated other comprehensive income</v>
          </cell>
        </row>
        <row r="239">
          <cell r="B239" t="str">
            <v>m_Notional amount retained or repurchased of credit protection (CR SEC SA)</v>
          </cell>
          <cell r="C239" t="str">
            <v>Excess of deduction, AT1</v>
          </cell>
        </row>
        <row r="240">
          <cell r="B240" t="str">
            <v>m_Notional amount, Maximum collateral/guarantee that can be considered</v>
          </cell>
          <cell r="C240" t="str">
            <v>Excess of deduction, AT1 (Deducted CET1)</v>
          </cell>
        </row>
        <row r="241">
          <cell r="B241" t="str">
            <v>m_Original Exposure Method value</v>
          </cell>
          <cell r="C241" t="str">
            <v>Excess of deduction, T2</v>
          </cell>
        </row>
        <row r="242">
          <cell r="B242" t="str">
            <v>m_Original exposure pre conversion factors</v>
          </cell>
          <cell r="C242" t="str">
            <v>Excess of deduction, T2 (Deducted AT1)</v>
          </cell>
        </row>
        <row r="243">
          <cell r="B243" t="str">
            <v>m_Original exposure pre conversion factors (CR EQU IRB)</v>
          </cell>
          <cell r="C243" t="str">
            <v>Excess on limits for minority interests over 10% of original own funds[Country especific_ES]</v>
          </cell>
        </row>
        <row r="244">
          <cell r="B244" t="str">
            <v>m_Original exposure pre conversion factors (CR IRB)</v>
          </cell>
          <cell r="C244" t="str">
            <v>Excess on limits for original own funds other than capital and reserves (50%)[Country especific_ES]</v>
          </cell>
        </row>
        <row r="245">
          <cell r="B245" t="str">
            <v>m_Original exposure pre conversion factors (CR SA)</v>
          </cell>
          <cell r="C245" t="str">
            <v>Excess over the 15% own funds deduction threshold</v>
          </cell>
        </row>
        <row r="246">
          <cell r="B246" t="str">
            <v>m_Original exposure pre conversion factors (CR SEC IRB)</v>
          </cell>
          <cell r="C246" t="str">
            <v>Exchange differences</v>
          </cell>
        </row>
        <row r="247">
          <cell r="B247" t="str">
            <v>m_Original exposure pre conversion factors (CR SEC SA)</v>
          </cell>
          <cell r="C247" t="str">
            <v>Exchange traded stock-index futures broadly diversified</v>
          </cell>
        </row>
        <row r="248">
          <cell r="B248" t="str">
            <v>m_Overall effect (adjustment) due to infringement of the due diligence provisions</v>
          </cell>
          <cell r="C248" t="str">
            <v>Expenses on equity instruments issued</v>
          </cell>
        </row>
        <row r="249">
          <cell r="B249" t="str">
            <v>m_Overall effect (adjustment) due to infringement of the due diligence provisions (CR SEC IRB)</v>
          </cell>
          <cell r="C249" t="str">
            <v>Exposurs in default</v>
          </cell>
        </row>
        <row r="250">
          <cell r="B250" t="str">
            <v>m_Overall effect (adjustment) due to infringement of the due diligence provisions (CR SEC SA)</v>
          </cell>
          <cell r="C250" t="str">
            <v>Exposures treated as sovereigns; of wich</v>
          </cell>
        </row>
        <row r="251">
          <cell r="B251" t="str">
            <v>m_Own funds requirement before alleviation due to expected loss, diversification and risk mitigation techniques</v>
          </cell>
          <cell r="C251" t="str">
            <v>Fair value changes of the hedged items in portfolio hedge of interest rate risk</v>
          </cell>
        </row>
        <row r="252">
          <cell r="B252" t="str">
            <v>m_Own funds requirements</v>
          </cell>
          <cell r="C252" t="str">
            <v>Fair value reserves</v>
          </cell>
        </row>
        <row r="253">
          <cell r="B253" t="str">
            <v>m_Own funds requirements (MKR SA COM)</v>
          </cell>
          <cell r="C253" t="str">
            <v>Fair value reserves. Cash flow hedges</v>
          </cell>
        </row>
        <row r="254">
          <cell r="B254" t="str">
            <v>m_Own funds requirements (MKR SA CTP)</v>
          </cell>
          <cell r="C254" t="str">
            <v>Fair value reserves. Hedges of net investments in foreign operations</v>
          </cell>
        </row>
        <row r="255">
          <cell r="B255" t="str">
            <v>m_Own funds requirements (MKR SA EQU)</v>
          </cell>
          <cell r="C255" t="str">
            <v>Fair value reserves. Hedges other than hedges of net investments in foreign operations, Cash flow hedges</v>
          </cell>
        </row>
        <row r="256">
          <cell r="B256" t="str">
            <v>m_Own funds requirements (MKR SA FX)</v>
          </cell>
          <cell r="C256" t="str">
            <v>Fair value reserves. Non-trading non-derivative financial assets measured at fair value to equity</v>
          </cell>
        </row>
        <row r="257">
          <cell r="B257" t="str">
            <v>m_Own funds requirements (MKR SA SEC)</v>
          </cell>
          <cell r="C257" t="str">
            <v>Fee and commission</v>
          </cell>
        </row>
        <row r="258">
          <cell r="B258" t="str">
            <v>m_Own funds requirements (MKR SA TDI)</v>
          </cell>
          <cell r="C258" t="str">
            <v>Financial guarantees given</v>
          </cell>
        </row>
        <row r="259">
          <cell r="B259" t="str">
            <v>m_Past service cost (flow)</v>
          </cell>
          <cell r="C259" t="str">
            <v>Financial guarantees received</v>
          </cell>
        </row>
        <row r="260">
          <cell r="B260" t="str">
            <v>m_Permited offsetting short positions to the effect of holdings of capital instruments of relevant entities</v>
          </cell>
          <cell r="C260" t="str">
            <v xml:space="preserve">Financial instruments other than derivatives which can be subject to TDI market risk </v>
          </cell>
        </row>
        <row r="261">
          <cell r="B261" t="str">
            <v>m_Present value</v>
          </cell>
          <cell r="C261" t="str">
            <v>Financial instruments which can be subject to COM market risk requirements</v>
          </cell>
        </row>
        <row r="262">
          <cell r="B262" t="str">
            <v>m_Previous day VaR</v>
          </cell>
          <cell r="C262" t="str">
            <v>Financial instruments which can be subject to COM market risk requirements - Agricultural products (softs) underlying</v>
          </cell>
        </row>
        <row r="263">
          <cell r="B263" t="str">
            <v>m_Price difference exposure due to unsettled transactions</v>
          </cell>
          <cell r="C263" t="str">
            <v>Financial instruments which can be subject to COM market risk requirements - Base metals underlying</v>
          </cell>
        </row>
        <row r="264">
          <cell r="B264" t="str">
            <v>m_Principal amount outstanding</v>
          </cell>
          <cell r="C264" t="str">
            <v>Financial instruments which can be subject to COM market risk requirements - Energy products (oil, gas) underlying</v>
          </cell>
        </row>
        <row r="265">
          <cell r="B265" t="str">
            <v>m_Purchase of Treasury Shares (flow)</v>
          </cell>
          <cell r="C265" t="str">
            <v>Financial instruments which can be subject to COM market risk requirements - Other than precious metals, base metals, agricultural products (softs) underlying</v>
          </cell>
        </row>
        <row r="266">
          <cell r="B266" t="str">
            <v>m_Qualifying amount</v>
          </cell>
          <cell r="C266" t="str">
            <v>Financial instruments which can be subject to COM market risk requirements - Precious metals except gold underlying</v>
          </cell>
        </row>
        <row r="267">
          <cell r="B267" t="str">
            <v>m_Reclassification of financial instruments from equity to liability (flow)</v>
          </cell>
          <cell r="C267" t="str">
            <v>Financial instruments which can be subject to EQU market risk requirements</v>
          </cell>
        </row>
        <row r="268">
          <cell r="B268" t="str">
            <v>m_Reclassification of financial instruments from liability to equity (flow)</v>
          </cell>
          <cell r="C268" t="str">
            <v>Financial instruments which can be subject to EQU market risk requirements other than exchange traded stock-index futures broadly diversified</v>
          </cell>
        </row>
        <row r="269">
          <cell r="B269" t="str">
            <v>m_Reclassifications other than valuation gains and losses taken to equity, Transferred to profit or loss (flow)</v>
          </cell>
          <cell r="C269" t="str">
            <v>Financial instruments which can be subject to FX market risk requirements</v>
          </cell>
        </row>
        <row r="270">
          <cell r="B270" t="str">
            <v>m_Reclassifications other than valuation gains and losses taken to equity, Transferred to profit or loss, Transferred to initial carrying amount of hedged items (flow)</v>
          </cell>
          <cell r="C270" t="str">
            <v>Financial instruments which can be subject to FX market risk requirements - Currency and gold Options</v>
          </cell>
        </row>
        <row r="271">
          <cell r="B271" t="str">
            <v>m_Recoveries recorded directly to the income statement (flow)</v>
          </cell>
          <cell r="C271" t="str">
            <v>Financial instruments which can be subject to FX market risk requirements - Derivatives</v>
          </cell>
        </row>
        <row r="272">
          <cell r="B272" t="str">
            <v>m_Reduction in RWA due to value adjustments and provisions</v>
          </cell>
          <cell r="C272" t="str">
            <v>Financial instruments which can be subject to FX market risk requirements - Gold and derivatives related to gold</v>
          </cell>
        </row>
        <row r="273">
          <cell r="B273" t="str">
            <v>m_Reduction in RWA due to value adjustments and provisions (CR SEC IRB)</v>
          </cell>
          <cell r="C273" t="str">
            <v>Financial instruments which can be subject to FX market risk requirements - Instruments other than gold and derivatives related to gold</v>
          </cell>
        </row>
        <row r="274">
          <cell r="B274" t="str">
            <v>m_Residual amount</v>
          </cell>
          <cell r="C274" t="str">
            <v>Financial instruments which can be subject to FX market risk requirements - Off-balance sheet financial instruments</v>
          </cell>
        </row>
        <row r="275">
          <cell r="B275" t="str">
            <v>m_Reversals (flow)</v>
          </cell>
          <cell r="C275" t="str">
            <v>Financial instruments which can be subject to FX market risk requirements - On-balance sheet financial instruments excluding derivatives</v>
          </cell>
        </row>
        <row r="276">
          <cell r="B276" t="str">
            <v>m_Risk adjustments and provisions</v>
          </cell>
          <cell r="C276" t="str">
            <v>Financial instruments which can be subject to FX market risk requirements - On-balance sheet items other than derivatives</v>
          </cell>
        </row>
        <row r="277">
          <cell r="B277" t="str">
            <v>m_Risk weighted exposure amount</v>
          </cell>
          <cell r="C277" t="str">
            <v>Financial instruments which can be subject to market risk requirements</v>
          </cell>
        </row>
        <row r="278">
          <cell r="B278" t="str">
            <v>m_Risk weighted exposure amount (CR EQU IRB)</v>
          </cell>
          <cell r="C278" t="str">
            <v>Financial instruments which can be subject to TDI and EQU market risk requirements</v>
          </cell>
        </row>
        <row r="279">
          <cell r="B279" t="str">
            <v>m_Risk weighted exposure amount (CR IRB)</v>
          </cell>
          <cell r="C279" t="str">
            <v xml:space="preserve">Financial instruments which can be subject to TDI market risk </v>
          </cell>
        </row>
        <row r="280">
          <cell r="B280" t="str">
            <v>m_Risk weighted exposure amount (CR SA)</v>
          </cell>
          <cell r="C280" t="str">
            <v>Financial instruments which can be subject to TDI market risk requirements and CIUs</v>
          </cell>
        </row>
        <row r="281">
          <cell r="B281" t="str">
            <v>m_Risk weighted exposure amount (CR SEC IRB)</v>
          </cell>
          <cell r="C281" t="str">
            <v>First consolidation difference computable according to CRD which are not eligible according to CRR</v>
          </cell>
        </row>
        <row r="282">
          <cell r="B282" t="str">
            <v>m_Risk weighted exposure amount (CR SEC SA)</v>
          </cell>
          <cell r="C282" t="str">
            <v>First consolidation differences</v>
          </cell>
        </row>
        <row r="283">
          <cell r="B283" t="str">
            <v>m_Risk weighted exposure amount after CAP</v>
          </cell>
          <cell r="C283" t="str">
            <v>Foreign currency translation adjustments[Country especific_AT]</v>
          </cell>
        </row>
        <row r="284">
          <cell r="B284" t="str">
            <v>m_Risk weighted exposure amount after cap (CR SEC IRB)</v>
          </cell>
          <cell r="C284" t="str">
            <v>Foreign Currency Translation Adjustments[Country especific_CY]</v>
          </cell>
        </row>
        <row r="285">
          <cell r="B285" t="str">
            <v>m_Risk weighted exposure amount after cap (CR SEC SA)</v>
          </cell>
          <cell r="C285" t="str">
            <v>Funds for general banking risks</v>
          </cell>
        </row>
        <row r="286">
          <cell r="B286" t="str">
            <v>m_Risk weighted exposure amount before CAP</v>
          </cell>
          <cell r="C286" t="str">
            <v>Gains and losses from remeasurements</v>
          </cell>
        </row>
        <row r="287">
          <cell r="B287" t="str">
            <v>m_Risk weighted exposure amount before CAP (CR SEC IRB)</v>
          </cell>
          <cell r="C287" t="str">
            <v>Gains and losses on derecognition</v>
          </cell>
        </row>
        <row r="288">
          <cell r="B288" t="str">
            <v>m_Risk weighted exposure amount before CAP (CR SEC SA)</v>
          </cell>
          <cell r="C288" t="str">
            <v>Gains and losses on derecognition, Gains and losses from remeasurements</v>
          </cell>
        </row>
        <row r="289">
          <cell r="B289" t="str">
            <v>m_Risk weighted exposure amount related to amounts not deducted from CET1</v>
          </cell>
          <cell r="C289" t="str">
            <v>Gains and losses other comprehensive income</v>
          </cell>
        </row>
        <row r="290">
          <cell r="B290" t="str">
            <v>m_Sale/Cancellation of Treasury Shares (flow)</v>
          </cell>
          <cell r="C290" t="str">
            <v xml:space="preserve">Gains and losses other comprehensive income. Foreign currency translation </v>
          </cell>
        </row>
        <row r="291">
          <cell r="B291" t="str">
            <v>m_Securitisation value used for MKR purposes</v>
          </cell>
          <cell r="C291" t="str">
            <v>Gains other comprehensive income</v>
          </cell>
        </row>
        <row r="292">
          <cell r="B292" t="str">
            <v>m_Specific credit risk adjustments</v>
          </cell>
          <cell r="C292" t="str">
            <v>General provisions eligible as Tier 2 capital for banks using the standardised approach to credit risk.[Country especific_IE]</v>
          </cell>
        </row>
        <row r="293">
          <cell r="B293" t="str">
            <v>m_Substitution of the exposure due to CRM (Outflows)</v>
          </cell>
          <cell r="C293" t="str">
            <v>General provisions related to exposures under the SA approach[Country especific_ES]</v>
          </cell>
        </row>
        <row r="294">
          <cell r="B294" t="str">
            <v>m_Substitution of the exposure due to CRM (Outflows) (CR EQU IRB)</v>
          </cell>
          <cell r="C294" t="str">
            <v>General provisions related to securitised exposures under the IRB approach[Country especific_ES]</v>
          </cell>
        </row>
        <row r="295">
          <cell r="B295" t="str">
            <v>m_Sum of the five largest losses due to operational risk (flow)</v>
          </cell>
          <cell r="C295" t="str">
            <v>Goodwill</v>
          </cell>
        </row>
        <row r="296">
          <cell r="B296" t="str">
            <v>m_Sum of weighted securitisation value used for MKR purposes after CAP</v>
          </cell>
          <cell r="C296" t="str">
            <v>Goodwill and other intangible assets</v>
          </cell>
        </row>
        <row r="297">
          <cell r="B297" t="str">
            <v>m_Sum of weighted securitisation value used for MKR purposes before CAP</v>
          </cell>
          <cell r="C297" t="str">
            <v>Impairment</v>
          </cell>
        </row>
        <row r="298">
          <cell r="B298" t="str">
            <v>m_Surplus(+)/Deficit(-) of own funds</v>
          </cell>
          <cell r="C298" t="str">
            <v>Increases in equity resulting from securitised assets</v>
          </cell>
        </row>
        <row r="299">
          <cell r="B299" t="str">
            <v>m_Threshold applied in data collection - highest</v>
          </cell>
          <cell r="C299" t="str">
            <v>Indirect holdings of equity instruments</v>
          </cell>
        </row>
        <row r="300">
          <cell r="B300" t="str">
            <v>m_Threshold applied in data collection - lowest</v>
          </cell>
          <cell r="C300" t="str">
            <v xml:space="preserve">Indirect holdings of Equity instruments issued. Capital instruments other than Capital, Debt securities issued, Deposits </v>
          </cell>
        </row>
        <row r="301">
          <cell r="B301" t="str">
            <v>m_Threshold for holdings in relevant entities  where an institution does not have a significant investment</v>
          </cell>
          <cell r="C301" t="str">
            <v>Indirect holdings of other entities instruments</v>
          </cell>
        </row>
        <row r="302">
          <cell r="B302" t="str">
            <v>m_Total amount of securitisation exposures originated</v>
          </cell>
          <cell r="C302" t="str">
            <v>Indirect holdings of own instruments</v>
          </cell>
        </row>
        <row r="303">
          <cell r="B303" t="str">
            <v>m_Total amount of securitisation exposures originated (CR SEC SA)</v>
          </cell>
          <cell r="C303" t="str">
            <v>Information about capitalised consolidation difference, section 10a para 6 sentence 9 and 10 of German Banking Act[Country especific_DE]</v>
          </cell>
        </row>
        <row r="304">
          <cell r="B304" t="str">
            <v>m_Total amount of securitisation exposures originated CR SEC IRB)</v>
          </cell>
          <cell r="C304" t="str">
            <v>Instruments in the CTP</v>
          </cell>
        </row>
        <row r="305">
          <cell r="B305" t="str">
            <v>m_Total amount of underlying securitised exposures</v>
          </cell>
          <cell r="C305" t="str">
            <v>Instruments issued by subsidiaries that are given recognition in own funds</v>
          </cell>
        </row>
        <row r="306">
          <cell r="B306" t="str">
            <v>m_Total amount of underlying securitised exposures of every originator</v>
          </cell>
          <cell r="C306" t="str">
            <v>Instruments subject to capital requirements</v>
          </cell>
        </row>
        <row r="307">
          <cell r="B307" t="str">
            <v>m_Total amount of underlying securitised exposures of every originator at origination date</v>
          </cell>
          <cell r="C307" t="str">
            <v>Instruments subject to credit risk</v>
          </cell>
        </row>
        <row r="308">
          <cell r="B308" t="str">
            <v>m_Total amount to be deducted after the applicable percentage</v>
          </cell>
          <cell r="C308" t="str">
            <v>Instruments subject to credit risk excluding instruments subject to securitisation credit risk treatment</v>
          </cell>
        </row>
        <row r="309">
          <cell r="B309" t="str">
            <v>m_Total amount to be deducted prior to applicable percentage</v>
          </cell>
          <cell r="C309" t="str">
            <v>Instruments subject to credit riskand non credit-obligation assets</v>
          </cell>
        </row>
        <row r="310">
          <cell r="B310" t="str">
            <v>m_Total comprehensive income for the year (flow)</v>
          </cell>
          <cell r="C310" t="str">
            <v>Instruments subject to requirements for exposures to a CCP</v>
          </cell>
        </row>
        <row r="311">
          <cell r="B311" t="str">
            <v>m_Total loss due to operational risk (flow)</v>
          </cell>
          <cell r="C311" t="str">
            <v>Instruments subject to securitisation credit risk treatment</v>
          </cell>
        </row>
        <row r="312">
          <cell r="B312" t="str">
            <v>m_Total risk exposure amount</v>
          </cell>
          <cell r="C312" t="str">
            <v>Instruments subject to securitisation credit risk treatment - Revolving securitisations with early amortisation</v>
          </cell>
        </row>
        <row r="313">
          <cell r="B313" t="str">
            <v>m_Total risk exposure amount (MKR SA COM)</v>
          </cell>
          <cell r="C313" t="str">
            <v>Instruments subject to securitisation credit risk treatment except Revolving securitisations with early amortisation</v>
          </cell>
        </row>
        <row r="314">
          <cell r="B314" t="str">
            <v>m_Total risk exposure amount (MKR SA CTP)</v>
          </cell>
          <cell r="C314" t="str">
            <v>Instruments subject to securitisation credit risk treatment except Revolving securitisations with early amortisation - Off-balance sheet items and derivatives</v>
          </cell>
        </row>
        <row r="315">
          <cell r="B315" t="str">
            <v>m_Total risk exposure amount (MKR SA EQU)</v>
          </cell>
          <cell r="C315" t="str">
            <v>Instruments subject to securitisation credit risk treatment except Revolving securitisations with early amortisation - Off-balance sheet items and derivatives securitisations C</v>
          </cell>
        </row>
        <row r="316">
          <cell r="B316" t="str">
            <v>m_Total risk exposure amount (MKR SA FX)</v>
          </cell>
          <cell r="C316" t="str">
            <v>Instruments subject to securitisation credit risk treatment except Revolving securitisations with early amortisation - On-balance sheet items</v>
          </cell>
        </row>
        <row r="317">
          <cell r="B317" t="str">
            <v>m_Total risk exposure amount (MKR SA SEC)</v>
          </cell>
          <cell r="C317" t="str">
            <v>Instruments which can be subject to securitisation credit risk treatment</v>
          </cell>
        </row>
        <row r="318">
          <cell r="B318" t="str">
            <v>m_Total risk exposure amount (MKR SA TDI)</v>
          </cell>
          <cell r="C318" t="str">
            <v>Instruments which can be subject to TDI market risk requirements</v>
          </cell>
        </row>
        <row r="319">
          <cell r="B319" t="str">
            <v>m_Total risk exposure amount contribution to the group</v>
          </cell>
          <cell r="C319" t="str">
            <v>Instruments which can be subject to TDI market risk requirements  excluding instruments which can be subject to securitisation credit risk treatment</v>
          </cell>
        </row>
        <row r="320">
          <cell r="B320" t="str">
            <v>m_Total risk exposure amount, Risk weighted exposure amount</v>
          </cell>
          <cell r="C320" t="str">
            <v>Instruments which can be subject to TDI market risk requirements excluding securitisation instruments</v>
          </cell>
        </row>
        <row r="321">
          <cell r="B321" t="str">
            <v>m_Transferred to initial carrying amount of hedged items (flow)</v>
          </cell>
          <cell r="C321" t="str">
            <v>Instruments which can be subject to TDI market risk requirements other than derivatives</v>
          </cell>
        </row>
        <row r="322">
          <cell r="B322" t="str">
            <v>m_Transferred to profit or loss (flow)</v>
          </cell>
          <cell r="C322" t="str">
            <v>Intangible assets</v>
          </cell>
        </row>
        <row r="323">
          <cell r="B323" t="str">
            <v>m_Transfers among components of Equity (flow)</v>
          </cell>
          <cell r="C323" t="str">
            <v>Intangible assets other than Goodwill</v>
          </cell>
        </row>
        <row r="324">
          <cell r="B324" t="str">
            <v>m_Transfers between allowances (flow)</v>
          </cell>
          <cell r="C324" t="str">
            <v>Interest</v>
          </cell>
        </row>
        <row r="325">
          <cell r="B325" t="str">
            <v>m_Transitional computable amount</v>
          </cell>
          <cell r="C325" t="str">
            <v>Interim dividends</v>
          </cell>
        </row>
        <row r="326">
          <cell r="B326" t="str">
            <v>m_Transitional computable amount - Adjustment to the original deduction</v>
          </cell>
          <cell r="C326" t="str">
            <v>Intragrouptransactions not at arms-length basis; own funds items of the institution kept by other group entities[Country especific_BE]</v>
          </cell>
        </row>
        <row r="327">
          <cell r="B327" t="str">
            <v>m_Transitional computable amount - Adjustment to the original deduction (flow)</v>
          </cell>
          <cell r="C327" t="str">
            <v>Investee</v>
          </cell>
        </row>
        <row r="328">
          <cell r="B328" t="str">
            <v>m_Transitional computable amount (flow)</v>
          </cell>
          <cell r="C328" t="str">
            <v xml:space="preserve">Investments in covered bonds </v>
          </cell>
        </row>
        <row r="329">
          <cell r="B329" t="str">
            <v>m_Transitional residual amount</v>
          </cell>
          <cell r="C329" t="str">
            <v>Investments that are not material holdings or qualifying holdings[Country especific_UK]</v>
          </cell>
        </row>
        <row r="330">
          <cell r="B330" t="str">
            <v>m_Underlying exposure to own equity instruments</v>
          </cell>
          <cell r="C330" t="str">
            <v>IRB excess (+) or shortfall (-) of credit risk adjustments to expected losses</v>
          </cell>
        </row>
        <row r="331">
          <cell r="B331" t="str">
            <v>m_Unrealised gains and losses (flow)</v>
          </cell>
          <cell r="C331" t="str">
            <v>IRB excess of credit risk adjustments to expected losses</v>
          </cell>
        </row>
        <row r="332">
          <cell r="B332" t="str">
            <v>m_Unrealised gains and losses measured at fair value</v>
          </cell>
          <cell r="C332" t="str">
            <v>IRB shortfall of credit risk adjustments to expected losses</v>
          </cell>
        </row>
        <row r="333">
          <cell r="B333" t="str">
            <v>m_Unrecognised actuarial gains</v>
          </cell>
          <cell r="C333" t="str">
            <v>Large exposure overshootings[Country especific_HU]</v>
          </cell>
        </row>
        <row r="334">
          <cell r="B334" t="str">
            <v>m_Unrecognised actuarial losses</v>
          </cell>
          <cell r="C334" t="str">
            <v>Lending related to trade finance operations</v>
          </cell>
        </row>
        <row r="335">
          <cell r="B335" t="str">
            <v>m_Unrecognised past service cost</v>
          </cell>
          <cell r="C335" t="str">
            <v>Lending related to trade finance operations_under official export credit insurance scheme</v>
          </cell>
        </row>
        <row r="336">
          <cell r="B336" t="str">
            <v>m_Unsettled transactions at settlement price</v>
          </cell>
          <cell r="C336" t="str">
            <v xml:space="preserve">Lending to central governmnents </v>
          </cell>
        </row>
        <row r="337">
          <cell r="B337" t="str">
            <v>m_Unused amounts reversed during the period (flow)</v>
          </cell>
          <cell r="C337" t="str">
            <v>Lending to central governmnents and Central Banks</v>
          </cell>
        </row>
        <row r="338">
          <cell r="B338" t="str">
            <v>m_Valuation gains and losses taken to equity (flow)</v>
          </cell>
          <cell r="C338" t="str">
            <v>lending to financial corporate</v>
          </cell>
        </row>
        <row r="339">
          <cell r="B339" t="str">
            <v>m_Value adjustments and provision associated with the original exposure</v>
          </cell>
          <cell r="C339" t="str">
            <v>Lending to institutions</v>
          </cell>
        </row>
        <row r="340">
          <cell r="B340" t="str">
            <v>m_Value adjustments and provision associated with the original exposure (CR SA)</v>
          </cell>
          <cell r="C340" t="str">
            <v>Lending to MDBs</v>
          </cell>
        </row>
        <row r="341">
          <cell r="B341" t="str">
            <v>m_Value adjustments and provision associated with the original exposure (CR SEC SA)</v>
          </cell>
          <cell r="C341" t="str">
            <v>lending to non financial corporate</v>
          </cell>
        </row>
        <row r="342">
          <cell r="B342" t="str">
            <v>m_Value adjustments and provisions (CR SEC Details)</v>
          </cell>
          <cell r="C342" t="str">
            <v>lending to non financial corporate_other than SME</v>
          </cell>
        </row>
        <row r="343">
          <cell r="B343" t="str">
            <v>m_Value adjustments due to the requirements for prudent valuation</v>
          </cell>
          <cell r="C343" t="str">
            <v>lending to non financial corporate_SME</v>
          </cell>
        </row>
        <row r="344">
          <cell r="B344" t="str">
            <v>m_Value adjustments recorded directly to the income statement (flow)</v>
          </cell>
          <cell r="C344" t="str">
            <v>Lending to PSEs</v>
          </cell>
        </row>
        <row r="345">
          <cell r="B345" t="str">
            <v>m_Value used for FX risk purposes</v>
          </cell>
          <cell r="C345" t="str">
            <v>Lending to PSEs_guaranteed by central government</v>
          </cell>
        </row>
        <row r="346">
          <cell r="B346" t="str">
            <v>m_Value used for MKR purpose, gross (MKR SA COM)</v>
          </cell>
          <cell r="C346" t="str">
            <v>Lending to PSEs_treated as a sovereign</v>
          </cell>
        </row>
        <row r="347">
          <cell r="B347" t="str">
            <v>m_Value used for MKR purpose, gross (MKR SA CTP)</v>
          </cell>
          <cell r="C347" t="str">
            <v>Lending to PSEs_ NOT treated as a sovereign</v>
          </cell>
        </row>
        <row r="348">
          <cell r="B348" t="str">
            <v>m_Value used for MKR purpose, gross (MKR SA EQU)</v>
          </cell>
          <cell r="C348" t="str">
            <v>Lending to regional governments and local authorities treated as sovereigns</v>
          </cell>
        </row>
        <row r="349">
          <cell r="B349" t="str">
            <v>m_Value used for MKR purpose, gross (MKR SA FX)</v>
          </cell>
          <cell r="C349" t="str">
            <v>Lending to regional governments, MDB, international organisations and PSE not trated as sovereigns;  of which</v>
          </cell>
        </row>
        <row r="350">
          <cell r="B350" t="str">
            <v>m_Value used for MKR purpose, gross (MKR SA SEC)</v>
          </cell>
          <cell r="C350" t="str">
            <v>Liabilities other than Derivatives, Deposits, Debt securities issued, Other financial liabilities</v>
          </cell>
        </row>
        <row r="351">
          <cell r="B351" t="str">
            <v>m_Value used for MKR purpose, gross (MKR SA TDI)</v>
          </cell>
          <cell r="C351" t="str">
            <v>Liabilities other than Derivatives, Short positions, Deposits, Debt securities issued, Other financial liabilities, Fair value changes of the hedged items in portfolio hedge of interest rate risk, Provisions, Tax liabilities, Share capital repayable on de</v>
          </cell>
        </row>
        <row r="352">
          <cell r="B352" t="str">
            <v>m_Value used for MKR purpose, net (MKR SA COM)</v>
          </cell>
          <cell r="C352" t="str">
            <v>Liabilities other than Short positions, Deposits, Debt securities issued, Other financial liabilities</v>
          </cell>
        </row>
        <row r="353">
          <cell r="B353" t="str">
            <v>m_Value used for MKR purpose, net (MKR SA CTP)</v>
          </cell>
          <cell r="C353" t="str">
            <v>Loan commitments given</v>
          </cell>
        </row>
        <row r="354">
          <cell r="B354" t="str">
            <v>m_Value used for MKR purpose, net (MKR SA EQU)</v>
          </cell>
          <cell r="C354" t="str">
            <v>Loan Commitments given, Other Commitments given</v>
          </cell>
        </row>
        <row r="355">
          <cell r="B355" t="str">
            <v>m_Value used for MKR purpose, net (MKR SA FX)</v>
          </cell>
          <cell r="C355" t="str">
            <v>Loan commitments received</v>
          </cell>
        </row>
        <row r="356">
          <cell r="B356" t="str">
            <v>m_Value used for MKR purpose, net (MKR SA SEC)</v>
          </cell>
          <cell r="C356" t="str">
            <v>Loan commitments received, Financial guarantees received, Other commitments received</v>
          </cell>
        </row>
        <row r="357">
          <cell r="B357" t="str">
            <v>m_Value used for MKR purpose, net (MKR SA TDI)</v>
          </cell>
          <cell r="C357" t="str">
            <v>Loans and advances</v>
          </cell>
        </row>
        <row r="358">
          <cell r="B358" t="str">
            <v>m_Value used for MKR purpose, net, weighted after cap (MKR SA CTP)</v>
          </cell>
          <cell r="C358" t="str">
            <v>Loans and advances. Advances that are not loans</v>
          </cell>
        </row>
        <row r="359">
          <cell r="B359" t="str">
            <v>m_Value used for MKR purpose, net, weighted after cap (MKR SA SEC)</v>
          </cell>
          <cell r="C359" t="str">
            <v>Loans and advances. On demand [call] and short notice [current account]</v>
          </cell>
        </row>
        <row r="360">
          <cell r="B360" t="str">
            <v>m_Value used for MKR purpose, net, weighted before cap (MKR SA CTP)</v>
          </cell>
          <cell r="C360" t="str">
            <v>Loans and advances. Term loans. Finance leases</v>
          </cell>
        </row>
        <row r="361">
          <cell r="B361" t="str">
            <v>m_Value used for MKR purpose, net, weighted before cap (MKR SA SEC)</v>
          </cell>
          <cell r="C361" t="str">
            <v>Loans and advances. Term loans. Other than Trade receivables, Finance leases, Reverse repurchase loans</v>
          </cell>
        </row>
        <row r="362">
          <cell r="B362" t="str">
            <v>m_Value used for MKR purpose, subject to capital charge (MKR SA COM)</v>
          </cell>
          <cell r="C362" t="str">
            <v>Loans and advances. Term loans. Reverse repurchase loans</v>
          </cell>
        </row>
        <row r="363">
          <cell r="B363" t="str">
            <v>m_Value used for MKR purpose, subject to capital charge (MKR SA EQU)</v>
          </cell>
          <cell r="C363" t="str">
            <v>Loans and advances. Term loans.Trade receivables</v>
          </cell>
        </row>
        <row r="364">
          <cell r="B364" t="str">
            <v>m_Value used for MKR purpose, subject to capital charge (MKR SA FX)</v>
          </cell>
          <cell r="C364" t="str">
            <v>Loans and commitments to principal shareholders and managers[Country especific_FR]</v>
          </cell>
        </row>
        <row r="365">
          <cell r="B365" t="str">
            <v>m_Value used for MKR purpose, subject to capital charge (MKR SA TDI)</v>
          </cell>
          <cell r="C365" t="str">
            <v>Loss events</v>
          </cell>
        </row>
        <row r="366">
          <cell r="B366" t="str">
            <v>m_Value used for MKR purpose, to be deducted from own funds (MKR SA CTP)</v>
          </cell>
          <cell r="C366" t="str">
            <v>Losses</v>
          </cell>
        </row>
        <row r="367">
          <cell r="B367" t="str">
            <v>m_Value used for MKR purpose, to be deducted from own funds (MKR SA SEC)</v>
          </cell>
          <cell r="C367" t="str">
            <v>Losses other comprehensive income</v>
          </cell>
        </row>
        <row r="368">
          <cell r="B368" t="str">
            <v>m_Value used for MKR purposes</v>
          </cell>
          <cell r="C368" t="str">
            <v>Main categories that generate fixed overheads</v>
          </cell>
        </row>
        <row r="369">
          <cell r="B369" t="str">
            <v>m_Waived amount</v>
          </cell>
          <cell r="C369" t="str">
            <v>Main categories that generate operational risk under AMA</v>
          </cell>
        </row>
        <row r="370">
          <cell r="B370" t="str">
            <v>m_Weighted CTP value used for MKR purposes after CAP</v>
          </cell>
          <cell r="C370" t="str">
            <v>Main categories that generate operational risk under BIA, ASA and TSA</v>
          </cell>
        </row>
        <row r="371">
          <cell r="B371" t="str">
            <v>m_Weighted CTP value used for MKR purposes before CAP</v>
          </cell>
          <cell r="C371" t="str">
            <v>Main categories that generate operational risk under BIA, ASA, TSA and AMA</v>
          </cell>
        </row>
        <row r="372">
          <cell r="B372" t="str">
            <v>m_Weighted securitisation value used for MKR purposes after CAP</v>
          </cell>
          <cell r="C372" t="str">
            <v>Main category</v>
          </cell>
        </row>
        <row r="373">
          <cell r="B373" t="str">
            <v>m_Weighted securitisation value used for MKR purposes before CAP</v>
          </cell>
          <cell r="C373" t="str">
            <v>Material losses</v>
          </cell>
        </row>
        <row r="374">
          <cell r="B374" t="str">
            <v>m_Write-offs for defaults observed during the period (flow)</v>
          </cell>
          <cell r="C374" t="str">
            <v>Memorandum item: Own funds relevant to determine the excess on limits for qualified participating interest in non financial institutions[Country especific_PT]</v>
          </cell>
        </row>
        <row r="375">
          <cell r="B375" t="str">
            <v>Net positions long</v>
          </cell>
          <cell r="C375" t="str">
            <v>Memorandum item: Own funds relevant to determine the excess on limits for tangible fixed assets (real estate) hold in repayment of credit granted by the institution[Country especific_PT]</v>
          </cell>
        </row>
        <row r="376">
          <cell r="B376" t="str">
            <v>Net positions short</v>
          </cell>
          <cell r="C376" t="str">
            <v>Minority interests computable according to CRD which are not eligible according to CRR</v>
          </cell>
        </row>
        <row r="377">
          <cell r="B377" t="str">
            <v>p_Applicable factor</v>
          </cell>
          <cell r="C377" t="str">
            <v>Mortgage</v>
          </cell>
        </row>
        <row r="378">
          <cell r="B378" t="str">
            <v>p_Applicable limit for institutions</v>
          </cell>
          <cell r="C378" t="str">
            <v>Negative goodwill</v>
          </cell>
        </row>
        <row r="379">
          <cell r="B379" t="str">
            <v>p_Average risk weight</v>
          </cell>
          <cell r="C379" t="str">
            <v>Non credit-obligation assets</v>
          </cell>
        </row>
        <row r="380">
          <cell r="B380" t="str">
            <v>p_Capital buffer</v>
          </cell>
          <cell r="C380" t="str">
            <v>Non-ABCP programmes</v>
          </cell>
        </row>
        <row r="381">
          <cell r="B381" t="str">
            <v>p_Capital ratio</v>
          </cell>
          <cell r="C381" t="str">
            <v>Non-collateralized</v>
          </cell>
        </row>
        <row r="382">
          <cell r="B382" t="str">
            <v>p_Conversion factor applied to revolving securitisation</v>
          </cell>
          <cell r="C382" t="str">
            <v>Non-material losses</v>
          </cell>
        </row>
        <row r="383">
          <cell r="B383" t="str">
            <v>p_ELGD</v>
          </cell>
          <cell r="C383" t="str">
            <v>Non-trading book exposures</v>
          </cell>
        </row>
        <row r="384">
          <cell r="B384" t="str">
            <v>p_Exposure weighted average LGD</v>
          </cell>
          <cell r="C384" t="str">
            <v>Not applicable</v>
          </cell>
        </row>
        <row r="385">
          <cell r="B385" t="str">
            <v>p_LGD</v>
          </cell>
          <cell r="C385" t="str">
            <v>N-th to default credit derivatives</v>
          </cell>
        </row>
        <row r="386">
          <cell r="B386" t="str">
            <v>p_Own funds requirements before securitisation (Kirb)</v>
          </cell>
          <cell r="C386" t="str">
            <v>Nth to default credit derivatives which can be subject to TDI market risk requirements</v>
          </cell>
        </row>
        <row r="387">
          <cell r="B387" t="str">
            <v>p_PD assigned to the obligor grade or pool</v>
          </cell>
          <cell r="C387" t="str">
            <v>of which hidden reserves[Country especific_AT]</v>
          </cell>
        </row>
        <row r="388">
          <cell r="B388" t="str">
            <v xml:space="preserve">p_Percentage for calculating the limit for grandfathering of instruments not consituting State aid </v>
          </cell>
          <cell r="C388" t="str">
            <v>of which participationcapital with obligation of subsequent paymant of dividends[Country especific_AT]</v>
          </cell>
        </row>
        <row r="389">
          <cell r="B389" t="str">
            <v>p_Percentage for calculating transitional adjustments</v>
          </cell>
          <cell r="C389" t="str">
            <v>of which: Amount of own funds which is used for definition of LEs according to § 27 BWG[Country especific_AT]</v>
          </cell>
        </row>
        <row r="390">
          <cell r="B390" t="str">
            <v>p_Percentage for calculating transitional adjustments limits</v>
          </cell>
          <cell r="C390" t="str">
            <v>Of which: Effect of the transitory increase of limits for Additional Own Funds[Country especific]</v>
          </cell>
        </row>
        <row r="391">
          <cell r="B391" t="str">
            <v>p_Percentage for calculating transitional adjustments limits to AT1</v>
          </cell>
          <cell r="C391" t="str">
            <v>Of which: Effect of the transitory increase of limits for Additional Own Funds[Country especific_ES]</v>
          </cell>
        </row>
        <row r="392">
          <cell r="B392" t="str">
            <v>p_Percentage for calculating transitional adjustments limits to CET1</v>
          </cell>
          <cell r="C392" t="str">
            <v>Of which: Excess of drawings over profits for partnerships, LLPs and sole traders[Country especific_UK]</v>
          </cell>
        </row>
        <row r="393">
          <cell r="B393" t="str">
            <v>p_Percentage for calculating transitional adjustments limits to CET1 10% and 15% thresholds</v>
          </cell>
          <cell r="C393" t="str">
            <v>Of which: Excess trading book position[Country especific_UK]</v>
          </cell>
        </row>
        <row r="394">
          <cell r="B394" t="str">
            <v>p_Percentage for calculating transitional adjustments limits to T2</v>
          </cell>
          <cell r="C394" t="str">
            <v>of which: Gross amount of Fondos de la Obra Social of savings banks and cooperative banks that are not eligible any more[Country especific_ES]</v>
          </cell>
        </row>
        <row r="395">
          <cell r="B395" t="str">
            <v>p_Percentage of participation of the reporting institution in the securitisation</v>
          </cell>
          <cell r="C395" t="str">
            <v>Of which: Other and country specific value adjustments and provisions included in the calculation of the IRB provision excess (+) / shortfall [Country especific]</v>
          </cell>
        </row>
        <row r="396">
          <cell r="B396" t="str">
            <v>p_Percentage of retention of securitisations at reporting date</v>
          </cell>
          <cell r="C396" t="str">
            <v>of which: RWA of those assets that are used as the basis for the computation of general provision in SA[Country especific_ES]</v>
          </cell>
        </row>
        <row r="397">
          <cell r="B397" t="str">
            <v>p_Share of eligible capital</v>
          </cell>
          <cell r="C397" t="str">
            <v>of which: Value of fund assets according to § 3 par. 4 BWG[Country especific_AT]</v>
          </cell>
        </row>
        <row r="398">
          <cell r="B398" t="str">
            <v>p_Share of equity interest</v>
          </cell>
          <cell r="C398" t="str">
            <v>Other off-balance sheet items</v>
          </cell>
        </row>
        <row r="399">
          <cell r="B399" t="str">
            <v>p_Share of ownership instruments</v>
          </cell>
          <cell r="C399" t="str">
            <v>Off balance sheet exposures subject to credit risk excluding instruments subject to securitisation credit risk treatment</v>
          </cell>
        </row>
        <row r="400">
          <cell r="B400" t="str">
            <v>p_Share of voting rights</v>
          </cell>
          <cell r="C400" t="str">
            <v>Off balance sheet instruments</v>
          </cell>
        </row>
        <row r="401">
          <cell r="B401" t="str">
            <v>p_SVaR Multiplication factor</v>
          </cell>
          <cell r="C401" t="str">
            <v>Off balance sheet instruments. 0%CCF in the RSA</v>
          </cell>
        </row>
        <row r="402">
          <cell r="B402" t="str">
            <v>p_VaR Multiplication factor</v>
          </cell>
          <cell r="C402" t="str">
            <v>Off balance sheet instruments. 100%CCF in the RSA</v>
          </cell>
        </row>
        <row r="403">
          <cell r="B403" t="str">
            <v>q[AP]_Approach used for the securitised exposures</v>
          </cell>
          <cell r="C403" t="str">
            <v>Off balance sheet instruments. 20%CCF in the RSA</v>
          </cell>
        </row>
        <row r="404">
          <cell r="B404" t="str">
            <v>q[BT]_Group or individual connected client</v>
          </cell>
          <cell r="C404" t="str">
            <v>Off balance sheet instruments. 50%CCF in the RSA</v>
          </cell>
        </row>
        <row r="405">
          <cell r="B405" t="str">
            <v>q[BT]_Transaction where there is an exposure to underlying assets</v>
          </cell>
          <cell r="C405" t="str">
            <v>Off balance sheet instruments. UCC. Credit cards</v>
          </cell>
        </row>
        <row r="406">
          <cell r="B406" t="str">
            <v>q[CG]_Accounting treatment of the securitisation</v>
          </cell>
          <cell r="C406" t="str">
            <v>Off balance sheet instruments. UCC. Non credit cards</v>
          </cell>
        </row>
        <row r="407">
          <cell r="B407" t="str">
            <v>q[CT]_Sector of the counterparty</v>
          </cell>
          <cell r="C407" t="str">
            <v>Off-balance sheet items: of which</v>
          </cell>
        </row>
        <row r="408">
          <cell r="B408" t="str">
            <v>q[GA]_Country of origin of the ultimate underlying of the transaction</v>
          </cell>
          <cell r="C408" t="str">
            <v>Off-balance sheet exposures subject to credit risk</v>
          </cell>
        </row>
        <row r="409">
          <cell r="B409" t="str">
            <v>q[GA]_Jurisdiction of incorporation</v>
          </cell>
          <cell r="C409" t="str">
            <v>Off-balance sheet exposures subject to credit risk, Loan commitments received, Financial guarantees received, Other commitments received</v>
          </cell>
        </row>
        <row r="410">
          <cell r="B410" t="str">
            <v>q[GA]_Residence of entities within the scope of consolidation</v>
          </cell>
          <cell r="C410" t="str">
            <v>On and off-balance sheet exposures subject to credit risk excluding instruments subject to securitisation credit risk treatment</v>
          </cell>
        </row>
        <row r="411">
          <cell r="B411" t="str">
            <v>q[GA]_Residence of the obligor</v>
          </cell>
          <cell r="C411" t="str">
            <v>On balance sheet exposures subject to credit risk excluding instruments subject to securitisation credit risk treatment</v>
          </cell>
        </row>
        <row r="412">
          <cell r="B412" t="str">
            <v>q[NAC]_Sector</v>
          </cell>
          <cell r="C412" t="str">
            <v>On balance sheet instruments</v>
          </cell>
        </row>
        <row r="413">
          <cell r="B413" t="str">
            <v>q[NACE]_Sector of the counterparty</v>
          </cell>
          <cell r="C413" t="str">
            <v>Operational losses</v>
          </cell>
        </row>
        <row r="414">
          <cell r="B414" t="str">
            <v>q[RP]_Group structure</v>
          </cell>
          <cell r="C414" t="str">
            <v>Options  which can be subject to EQU market risk requirements</v>
          </cell>
        </row>
        <row r="415">
          <cell r="B415" t="str">
            <v>q[RP]_Related parties/Relationships</v>
          </cell>
          <cell r="C415" t="str">
            <v>Options  which can be subject to TDI market risk requirements</v>
          </cell>
        </row>
        <row r="416">
          <cell r="B416" t="str">
            <v>q[RSP]_Role in the securitisation process</v>
          </cell>
          <cell r="C416" t="str">
            <v>Options which can be subject to COM market risk requirements</v>
          </cell>
        </row>
        <row r="417">
          <cell r="B417" t="str">
            <v>q[RTT]_Type of risk transfer</v>
          </cell>
          <cell r="C417" t="str">
            <v>OTC Derivative instruments, Securities financing transactions</v>
          </cell>
        </row>
        <row r="418">
          <cell r="B418" t="str">
            <v>q[UES]_Type of underlying</v>
          </cell>
          <cell r="C418" t="str">
            <v>OTC-Derivatives excluding Contractual Cross Product Netting</v>
          </cell>
        </row>
        <row r="419">
          <cell r="B419" t="str">
            <v>q[UES]_Type of underlying (Securitisation/Re-securitisation)</v>
          </cell>
          <cell r="C419" t="str">
            <v>OTC-Securities financing transactions  excluding Contractual Cross Product Netting</v>
          </cell>
        </row>
        <row r="420">
          <cell r="B420" t="str">
            <v>s_Accounting consolidation</v>
          </cell>
          <cell r="C420" t="str">
            <v>Other (country specific Original Own Funds)[Country especific]</v>
          </cell>
        </row>
        <row r="421">
          <cell r="B421" t="str">
            <v>s_Accounting standard</v>
          </cell>
          <cell r="C421" t="str">
            <v>Other (ES ded)[Country especific_ES]</v>
          </cell>
        </row>
        <row r="422">
          <cell r="B422" t="str">
            <v>s_Code of the originator of the securitisation</v>
          </cell>
          <cell r="C422" t="str">
            <v>Other (ES)[Country especific_ES]</v>
          </cell>
        </row>
        <row r="423">
          <cell r="B423" t="str">
            <v>s_Compliance with the retention requirement</v>
          </cell>
          <cell r="C423" t="str">
            <v>Other [country specific deductions to Original Own Funds][Country especific]</v>
          </cell>
        </row>
        <row r="424">
          <cell r="B424" t="str">
            <v>s_Derivative treatment</v>
          </cell>
          <cell r="C424" t="str">
            <v>Other adjustments made to minority interests transferred to additional own funds[Country especific_ES]</v>
          </cell>
        </row>
        <row r="425">
          <cell r="B425" t="str">
            <v>s_Group or individual</v>
          </cell>
          <cell r="C425" t="str">
            <v>Other adjustments to minority interests transferred to core additional own funds[Country especific_ES]</v>
          </cell>
        </row>
        <row r="426">
          <cell r="B426" t="str">
            <v>s_Institution business model</v>
          </cell>
          <cell r="C426" t="str">
            <v>Other adjustments to valuation differences affecting the eligible reserves transferred to core additional own funds[Country especific]</v>
          </cell>
        </row>
        <row r="427">
          <cell r="B427" t="str">
            <v>s_Institution company structure</v>
          </cell>
          <cell r="C427" t="str">
            <v>Other and transitional risk exposures</v>
          </cell>
        </row>
        <row r="428">
          <cell r="B428" t="str">
            <v>s_Internal code of the securitisation</v>
          </cell>
          <cell r="C428" t="str">
            <v>Other assets  belonging to the banking book</v>
          </cell>
        </row>
        <row r="429">
          <cell r="B429" t="str">
            <v>s_Name of counterparty</v>
          </cell>
          <cell r="C429" t="str">
            <v>Other assets and liabilities which can be subject to EQU market risk requirements</v>
          </cell>
        </row>
        <row r="430">
          <cell r="B430" t="str">
            <v>s_Name of entity</v>
          </cell>
          <cell r="C430" t="str">
            <v>Other Commitments given</v>
          </cell>
        </row>
        <row r="431">
          <cell r="B431" t="str">
            <v>s_Name of Holding entity</v>
          </cell>
          <cell r="C431" t="str">
            <v xml:space="preserve">Other Commitments Received </v>
          </cell>
        </row>
        <row r="432">
          <cell r="B432" t="str">
            <v>s_Name of Investee</v>
          </cell>
          <cell r="C432" t="str">
            <v>Other country specific deductions from Original and Additional Own Funds[Country especific_CY]</v>
          </cell>
        </row>
        <row r="433">
          <cell r="B433" t="str">
            <v>s_Prudential consolidation</v>
          </cell>
          <cell r="C433" t="str">
            <v>Other financial liabilities</v>
          </cell>
        </row>
        <row r="434">
          <cell r="B434" t="str">
            <v>s_Reporting calculation method</v>
          </cell>
          <cell r="C434" t="str">
            <v>Other items [Country especific]</v>
          </cell>
        </row>
        <row r="435">
          <cell r="B435" t="str">
            <v>s_Reporting level</v>
          </cell>
          <cell r="C435" t="str">
            <v>Other operating</v>
          </cell>
        </row>
        <row r="436">
          <cell r="B436" t="str">
            <v xml:space="preserve">s_Scope of data (levels of consolidation code) </v>
          </cell>
          <cell r="C436" t="str">
            <v>Other operating. Generated by tangible assets. Changes in fair value</v>
          </cell>
        </row>
        <row r="437">
          <cell r="B437" t="str">
            <v>s_Solvency treatment of the securitisation</v>
          </cell>
          <cell r="C437" t="str">
            <v xml:space="preserve">Other operating. Generated by tangible assets. Other than changes in fair value  </v>
          </cell>
        </row>
        <row r="438">
          <cell r="B438" t="str">
            <v>s_Type of connection</v>
          </cell>
          <cell r="C438" t="str">
            <v xml:space="preserve">Other operating. Other than generated by tangible assets  </v>
          </cell>
        </row>
        <row r="439">
          <cell r="B439" t="str">
            <v>s_Type of retention applied</v>
          </cell>
          <cell r="C439" t="str">
            <v>Other reserves</v>
          </cell>
        </row>
        <row r="440">
          <cell r="B440" t="str">
            <v>Total own funds requirements for specific risk</v>
          </cell>
          <cell r="C440" t="str">
            <v>Other Reserves. Other than Reserves or accumulated losses of investments in subsidaries, joint ventures and associates</v>
          </cell>
        </row>
        <row r="441">
          <cell r="C441" t="str">
            <v>Other Reserves. Reserves or accumulated losses of investments in subsidaries, joint ventures and associates</v>
          </cell>
        </row>
        <row r="442">
          <cell r="C442" t="str">
            <v>Other valuation differences affecting the eligible reserves[Country especific]</v>
          </cell>
        </row>
        <row r="443">
          <cell r="C443" t="str">
            <v>Own debt instruments issued</v>
          </cell>
        </row>
        <row r="444">
          <cell r="C444" t="str">
            <v>Own equity instruments issued</v>
          </cell>
        </row>
        <row r="445">
          <cell r="C445" t="str">
            <v>Own equity instruments issued and indirect holdings of own instruments</v>
          </cell>
        </row>
        <row r="446">
          <cell r="C446" t="str">
            <v>Own equity instruments issued, indirect holdings of own instruments, synthetic holdings of own instruments</v>
          </cell>
        </row>
        <row r="447">
          <cell r="C447" t="str">
            <v>Own equity instruments issued, Own debt instruments issued</v>
          </cell>
        </row>
        <row r="448">
          <cell r="C448" t="str">
            <v>Own equity instruments issued, Own debt instruments issued, indirect holdings of own instruments, synthetic holdings of own instruments</v>
          </cell>
        </row>
        <row r="449">
          <cell r="C449" t="str">
            <v>Own funds Items</v>
          </cell>
        </row>
        <row r="450">
          <cell r="C450" t="str">
            <v>Possible losses; (-) minority interest; prudential filters not listed above[Country especific_BE]</v>
          </cell>
        </row>
        <row r="451">
          <cell r="C451" t="str">
            <v>Prepayments and accrued income</v>
          </cell>
        </row>
        <row r="452">
          <cell r="C452" t="str">
            <v>Profit or loss</v>
          </cell>
        </row>
        <row r="453">
          <cell r="C453" t="str">
            <v>Profit or loss before tax from continuing operations</v>
          </cell>
        </row>
        <row r="454">
          <cell r="C454" t="str">
            <v xml:space="preserve">Profit or loss before tax from discontinued operations </v>
          </cell>
        </row>
        <row r="455">
          <cell r="C455" t="str">
            <v>Profit or loss before tax from extraordinary operations</v>
          </cell>
        </row>
        <row r="456">
          <cell r="C456" t="str">
            <v>Profit or loss from continuing operations</v>
          </cell>
        </row>
        <row r="457">
          <cell r="C457" t="str">
            <v xml:space="preserve">Profit or loss from discontinued operations  </v>
          </cell>
        </row>
        <row r="458">
          <cell r="C458" t="str">
            <v>Profit or loss from extraordinary operations</v>
          </cell>
        </row>
        <row r="459">
          <cell r="C459" t="str">
            <v>Profit or loss other comprehensive income</v>
          </cell>
        </row>
        <row r="460">
          <cell r="C460" t="str">
            <v>Profit or loss, Profit or loss other comprehensive income</v>
          </cell>
        </row>
        <row r="461">
          <cell r="C461" t="str">
            <v>Provisions</v>
          </cell>
        </row>
        <row r="462">
          <cell r="C462" t="str">
            <v>Provisions. Employee benefits</v>
          </cell>
        </row>
        <row r="463">
          <cell r="C463" t="str">
            <v>Provisions. Off-balance sheet items subject to credit risk</v>
          </cell>
        </row>
        <row r="464">
          <cell r="C464" t="str">
            <v>Provisions. Other employee benefits</v>
          </cell>
        </row>
        <row r="465">
          <cell r="C465" t="str">
            <v>Provisions. Other than Employee benefits, Restructuring, Pending legal issues and tax litigation, Off-balance sheet items subject to credit risk</v>
          </cell>
        </row>
        <row r="466">
          <cell r="C466" t="str">
            <v>Provisions. Other than Off-balance sheet items subject to credit risk</v>
          </cell>
        </row>
        <row r="467">
          <cell r="C467" t="str">
            <v>Provisions. Pending legal issues and tax litigation</v>
          </cell>
        </row>
        <row r="468">
          <cell r="C468" t="str">
            <v>Provisions. Pensions and other post retirement benefit obligations</v>
          </cell>
        </row>
        <row r="469">
          <cell r="C469" t="str">
            <v>Provisions. Restructuring</v>
          </cell>
        </row>
        <row r="470">
          <cell r="C470" t="str">
            <v>Real estate. Commercial</v>
          </cell>
        </row>
        <row r="471">
          <cell r="C471" t="str">
            <v>Reciprocal cross-holdings[Country especific_UK]</v>
          </cell>
        </row>
        <row r="472">
          <cell r="C472" t="str">
            <v>Regulatory adjustments. CET1</v>
          </cell>
        </row>
        <row r="473">
          <cell r="C473" t="str">
            <v>Regulatory adjustments. T1</v>
          </cell>
        </row>
        <row r="474">
          <cell r="C474" t="str">
            <v>Regulatory adjustments. Tier1- fully phased-in definition</v>
          </cell>
        </row>
        <row r="475">
          <cell r="C475" t="str">
            <v>Regulatory adjustments. T1. Regardgin own credit risk</v>
          </cell>
        </row>
        <row r="476">
          <cell r="C476" t="str">
            <v>Regulatory adjustments. T1. Regarding provisions</v>
          </cell>
        </row>
        <row r="477">
          <cell r="C477" t="str">
            <v>Regulatory adjustments. T1 transitional definition</v>
          </cell>
        </row>
        <row r="478">
          <cell r="C478" t="str">
            <v>Regulatory adjustments. Total capital</v>
          </cell>
        </row>
        <row r="479">
          <cell r="C479" t="str">
            <v>Relevant amounts for calculating the limits referred to in Article 452</v>
          </cell>
        </row>
        <row r="480">
          <cell r="C480" t="str">
            <v>Relevant indicator OPR</v>
          </cell>
        </row>
        <row r="481">
          <cell r="C481" t="str">
            <v>Relevant indicator OPR, Loan and advances</v>
          </cell>
        </row>
        <row r="482">
          <cell r="C482" t="str">
            <v>Re-Securitisation D</v>
          </cell>
        </row>
        <row r="483">
          <cell r="C483" t="str">
            <v>Re-Securitisation E</v>
          </cell>
        </row>
        <row r="484">
          <cell r="C484" t="str">
            <v>Reserves other than Share premium, Accumulated other comprehensive income, Retained earnings</v>
          </cell>
        </row>
        <row r="485">
          <cell r="C485" t="str">
            <v>retail exposures</v>
          </cell>
        </row>
        <row r="486">
          <cell r="C486" t="str">
            <v>retail exposures_Others</v>
          </cell>
        </row>
        <row r="487">
          <cell r="C487" t="str">
            <v>retail exposures_QRRE</v>
          </cell>
        </row>
        <row r="488">
          <cell r="C488" t="str">
            <v>retail exposures_SME</v>
          </cell>
        </row>
        <row r="489">
          <cell r="C489" t="str">
            <v>Retained earnings</v>
          </cell>
        </row>
        <row r="490">
          <cell r="C490" t="str">
            <v>Retained earnings, Revaluation reserves, Fair value reserves, Other reserves, First consolidation differences</v>
          </cell>
        </row>
        <row r="491">
          <cell r="C491" t="str">
            <v>Revaluation reserves</v>
          </cell>
        </row>
        <row r="492">
          <cell r="C492" t="str">
            <v>Revaluation reserves. Debt securities</v>
          </cell>
        </row>
        <row r="493">
          <cell r="C493" t="str">
            <v>Revaluation reserves. Equity instruments</v>
          </cell>
        </row>
        <row r="494">
          <cell r="C494" t="str">
            <v>Revaluation reserves. Other than Tangible assets, Equity instruments, Debt securities</v>
          </cell>
        </row>
        <row r="495">
          <cell r="C495" t="str">
            <v>Revaluation reserves. Tangible assets</v>
          </cell>
        </row>
        <row r="496">
          <cell r="C496" t="str">
            <v>Revolving securitisations with early amortisation</v>
          </cell>
        </row>
        <row r="497">
          <cell r="C497" t="str">
            <v>Right to reimbursement of the expediture required to settled a defined benefit obligation</v>
          </cell>
        </row>
        <row r="498">
          <cell r="C498" t="str">
            <v>RW_ &gt; 0 and ≤ 12%</v>
          </cell>
        </row>
        <row r="499">
          <cell r="C499" t="str">
            <v>RW_= 0%</v>
          </cell>
        </row>
        <row r="500">
          <cell r="C500" t="str">
            <v>RW_&gt; 100 and ≤ 425%</v>
          </cell>
        </row>
        <row r="501">
          <cell r="C501" t="str">
            <v>RW_&gt; 12 and ≤ 20%</v>
          </cell>
        </row>
        <row r="502">
          <cell r="C502" t="str">
            <v>RW_&gt; 20 and ≤ 50%</v>
          </cell>
        </row>
        <row r="503">
          <cell r="C503" t="str">
            <v>RW_&gt; 425 and ≤ 1250%</v>
          </cell>
        </row>
        <row r="504">
          <cell r="C504" t="str">
            <v>RW_&gt; 50 and ≤ 75%</v>
          </cell>
        </row>
        <row r="505">
          <cell r="C505" t="str">
            <v>RW_&gt; 75 and ≤ 100%</v>
          </cell>
        </row>
        <row r="506">
          <cell r="C506" t="str">
            <v>RW_Defaulted exposures</v>
          </cell>
        </row>
        <row r="507">
          <cell r="C507" t="str">
            <v>Savings banks and cooperatives Funds ("Obra Social")[Country especific_ES]</v>
          </cell>
        </row>
        <row r="508">
          <cell r="C508" t="str">
            <v>Schemes subject to look-through</v>
          </cell>
        </row>
        <row r="509">
          <cell r="C509" t="str">
            <v>Securities financing transactions</v>
          </cell>
        </row>
        <row r="510">
          <cell r="C510" t="str">
            <v>Securities financing transactions  excluding Contractual Cross Product Netting - Centrally cleared through a compliant CCP</v>
          </cell>
        </row>
        <row r="511">
          <cell r="C511" t="str">
            <v>Securities financing transactions  excluding Contractual Cross Product Netting - OTC</v>
          </cell>
        </row>
        <row r="512">
          <cell r="C512" t="str">
            <v>Securities financing transactions and Derivatives &amp; long settlement transactions</v>
          </cell>
        </row>
        <row r="513">
          <cell r="C513" t="str">
            <v>Securities financing transactions and Derivatives &amp; long settlement transactions under Contractual Cross Product Netting</v>
          </cell>
        </row>
        <row r="514">
          <cell r="C514" t="str">
            <v>Securities financing transactions excluding Contractual Cross Product Netting</v>
          </cell>
        </row>
        <row r="515">
          <cell r="C515" t="str">
            <v>Securities financing transactions_securities for securities</v>
          </cell>
        </row>
        <row r="516">
          <cell r="C516" t="str">
            <v>Securities financing transactions_securities for securities_repledged</v>
          </cell>
        </row>
        <row r="517">
          <cell r="C517" t="str">
            <v>Securities Financing Transactions covered by a netting agreement</v>
          </cell>
        </row>
        <row r="518">
          <cell r="C518" t="str">
            <v>Securities financing transactions not  covered by a netting agreement</v>
          </cell>
        </row>
        <row r="519">
          <cell r="C519" t="str">
            <v>Securitisation</v>
          </cell>
        </row>
        <row r="520">
          <cell r="C520" t="str">
            <v>Securitisation A</v>
          </cell>
        </row>
        <row r="521">
          <cell r="C521" t="str">
            <v>Securitisation B</v>
          </cell>
        </row>
        <row r="522">
          <cell r="C522" t="str">
            <v>Securitisation C</v>
          </cell>
        </row>
        <row r="523">
          <cell r="C523" t="str">
            <v>Securitisation debt instruments</v>
          </cell>
        </row>
        <row r="524">
          <cell r="C524" t="str">
            <v>Securitisation positions</v>
          </cell>
        </row>
        <row r="525">
          <cell r="C525" t="str">
            <v xml:space="preserve">Securitisation positions Off-balance sheet &amp; derivatives </v>
          </cell>
        </row>
        <row r="526">
          <cell r="C526" t="str">
            <v>Securitisation positions On-balance sheet</v>
          </cell>
        </row>
        <row r="527">
          <cell r="C527" t="str">
            <v>Securitised exposures</v>
          </cell>
        </row>
        <row r="528">
          <cell r="C528" t="str">
            <v xml:space="preserve">Securitised exposures Off-balance sheet &amp; derivatives </v>
          </cell>
        </row>
        <row r="529">
          <cell r="C529" t="str">
            <v>Securitised exposures On-balance sheet</v>
          </cell>
        </row>
        <row r="530">
          <cell r="C530" t="str">
            <v>Share of profit or loss</v>
          </cell>
        </row>
        <row r="531">
          <cell r="C531" t="str">
            <v>Share premium</v>
          </cell>
        </row>
        <row r="532">
          <cell r="C532" t="str">
            <v>Shares issued by the capitalisation of property revaluation reserve[Country especific_MT]</v>
          </cell>
        </row>
        <row r="533">
          <cell r="C533" t="str">
            <v>Shares issued by the capitalisation of property revaluation reserves[Country especific_MT]</v>
          </cell>
        </row>
        <row r="534">
          <cell r="C534" t="str">
            <v>Short positions</v>
          </cell>
        </row>
        <row r="535">
          <cell r="C535" t="str">
            <v>Sovereigns</v>
          </cell>
        </row>
        <row r="536">
          <cell r="C536" t="str">
            <v>Sovereigns</v>
          </cell>
        </row>
        <row r="537">
          <cell r="C537" t="str">
            <v>Specific countercyclical capital buffer</v>
          </cell>
        </row>
        <row r="538">
          <cell r="C538" t="str">
            <v>Subsidiary</v>
          </cell>
        </row>
        <row r="539">
          <cell r="C539" t="str">
            <v>Synthetic holdings of own instruments</v>
          </cell>
        </row>
        <row r="540">
          <cell r="C540" t="str">
            <v>T1 Capital items</v>
          </cell>
        </row>
        <row r="541">
          <cell r="C541" t="str">
            <v>T1 Capital items_fully phased-in</v>
          </cell>
        </row>
        <row r="542">
          <cell r="C542" t="str">
            <v>T1 Capital items_transitional</v>
          </cell>
        </row>
        <row r="543">
          <cell r="C543" t="str">
            <v>T2 Capital Items</v>
          </cell>
        </row>
        <row r="544">
          <cell r="C544" t="str">
            <v>Tangible assets</v>
          </cell>
        </row>
        <row r="545">
          <cell r="C545" t="str">
            <v>Tangible assets, Intangible assets</v>
          </cell>
        </row>
        <row r="546">
          <cell r="C546" t="str">
            <v>Tangible assets. Property</v>
          </cell>
        </row>
        <row r="547">
          <cell r="C547" t="str">
            <v xml:space="preserve">Tax assets </v>
          </cell>
        </row>
        <row r="548">
          <cell r="C548" t="str">
            <v>Tax from continuing operations</v>
          </cell>
        </row>
        <row r="549">
          <cell r="C549" t="str">
            <v xml:space="preserve">Tax from discontinued operations </v>
          </cell>
        </row>
        <row r="550">
          <cell r="C550" t="str">
            <v>Tax from extraordinary operations</v>
          </cell>
        </row>
        <row r="551">
          <cell r="C551" t="str">
            <v>Tax liabilities</v>
          </cell>
        </row>
        <row r="552">
          <cell r="C552" t="str">
            <v>Tax other comprehensive income</v>
          </cell>
        </row>
        <row r="553">
          <cell r="C553" t="str">
            <v>Thresholds to own funds deduction</v>
          </cell>
        </row>
        <row r="554">
          <cell r="C554" t="str">
            <v>Total additional assets to be included due to CRR 416 (4)</v>
          </cell>
        </row>
        <row r="555">
          <cell r="C555" t="str">
            <v>Total Capital items</v>
          </cell>
        </row>
        <row r="556">
          <cell r="C556" t="str">
            <v>Total Capital items_fully phased-in</v>
          </cell>
        </row>
        <row r="557">
          <cell r="C557" t="str">
            <v>Total Capital items_transitional</v>
          </cell>
        </row>
        <row r="558">
          <cell r="C558" t="str">
            <v>Total expected loss eligible for inclusion in the adjustment to capital in respect of the difference between expected loss and provisions (excluding equity expected loss amounts)</v>
          </cell>
        </row>
        <row r="559">
          <cell r="C559" t="str">
            <v>Total instruments for settlement/delivery</v>
          </cell>
        </row>
        <row r="560">
          <cell r="C560" t="str">
            <v>Total trading book exposures</v>
          </cell>
        </row>
        <row r="561">
          <cell r="C561" t="str">
            <v>Trade finance</v>
          </cell>
        </row>
        <row r="562">
          <cell r="C562" t="str">
            <v>Transitional adjustments. Additional filters and deductions</v>
          </cell>
        </row>
        <row r="563">
          <cell r="C563" t="str">
            <v>Transitional adjustments. Due to grandfathered Capital instruments</v>
          </cell>
        </row>
        <row r="564">
          <cell r="C564" t="str">
            <v>Transitional adjustments. Due to grandfathered Capital instruments. Instruments constituting state aid</v>
          </cell>
        </row>
        <row r="565">
          <cell r="C565" t="str">
            <v>Transitional adjustments. Due to grandfathered Capital instruments. Instruments not constituting state aid</v>
          </cell>
        </row>
        <row r="566">
          <cell r="C566" t="str">
            <v>Transitional adjustments. Due to grandfathered Capital instruments. Instruments not constituting state aid and limits excess</v>
          </cell>
        </row>
        <row r="567">
          <cell r="C567" t="str">
            <v>Transitional adjustments. Due to grandfathered Capital instruments. Limits excess</v>
          </cell>
        </row>
        <row r="568">
          <cell r="C568" t="str">
            <v>Transitional adjustments. Due to minority interests and equivalents</v>
          </cell>
        </row>
        <row r="569">
          <cell r="C569" t="str">
            <v>Transitional adjustments. Other than granfathered Capital instruments and minority interests and equivalents</v>
          </cell>
        </row>
        <row r="570">
          <cell r="C570" t="str">
            <v>Transitional adjustments. Total</v>
          </cell>
        </row>
        <row r="571">
          <cell r="C571" t="str">
            <v>Transititonal adjustments. Deductions</v>
          </cell>
        </row>
        <row r="572">
          <cell r="C572" t="str">
            <v>Translation differences included in consolidated reserves according to CRD which are not eligible according to CRR</v>
          </cell>
        </row>
        <row r="573">
          <cell r="C573" t="str">
            <v>Undistributable Reserves[Country especific_MT]</v>
          </cell>
        </row>
        <row r="574">
          <cell r="C574" t="str">
            <v>Unrealised net gains reported in the currency revaluation reserve[Country especific_MT]</v>
          </cell>
        </row>
        <row r="575">
          <cell r="C575" t="str">
            <v>Unrealised net losses reported in the currency revaluation reserve[Country especific_MT]</v>
          </cell>
        </row>
        <row r="576">
          <cell r="C576" t="str">
            <v>Valuation difference from defined benefit pension schemes. [Country especific_IE]</v>
          </cell>
        </row>
        <row r="577">
          <cell r="C577" t="str">
            <v>Valuation difference from equity-valuation of investments in corporates[Country especific_AT]</v>
          </cell>
        </row>
        <row r="578">
          <cell r="C578" t="str">
            <v>Valuation difference from equity-valuation of subsidiaries[Country especific_AT]</v>
          </cell>
        </row>
        <row r="579">
          <cell r="C579" t="str">
            <v>Valuation difference from the aggregation of Equity Capital and Holdings[Country especific_AT]</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gorithms"/>
      <sheetName val="Variance_Covariance_Matrix"/>
      <sheetName val="Monte Carlo Simulation"/>
    </sheetNames>
    <sheetDataSet>
      <sheetData sheetId="0" refreshError="1"/>
      <sheetData sheetId="1"/>
      <sheetData sheetId="2">
        <row r="15">
          <cell r="H15">
            <v>-1.781485096086316E-2</v>
          </cell>
        </row>
        <row r="16">
          <cell r="H16">
            <v>-4.0603513428261939E-3</v>
          </cell>
        </row>
        <row r="17">
          <cell r="H17">
            <v>-1.7962968438914723E-2</v>
          </cell>
        </row>
        <row r="18">
          <cell r="H18">
            <v>-3.8760349103088357E-2</v>
          </cell>
        </row>
        <row r="19">
          <cell r="H19">
            <v>0.15695763766393198</v>
          </cell>
        </row>
        <row r="21">
          <cell r="H21">
            <v>1.6875939178017427E-2</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C32" t="str">
            <v>Basel I</v>
          </cell>
        </row>
        <row r="33">
          <cell r="C33" t="str">
            <v>Basel II</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Types"/>
      <sheetName val="F2.DM"/>
      <sheetName val="F7.DM"/>
      <sheetName val="F10.DM"/>
      <sheetName val="F11.DM"/>
      <sheetName val="F12.DM"/>
    </sheetNames>
    <sheetDataSet>
      <sheetData sheetId="0" refreshError="1"/>
      <sheetData sheetId="1">
        <row r="71">
          <cell r="C71" t="str">
            <v>Restructured</v>
          </cell>
        </row>
        <row r="119">
          <cell r="C119">
            <v>0</v>
          </cell>
        </row>
        <row r="120">
          <cell r="C120">
            <v>1</v>
          </cell>
        </row>
        <row r="121">
          <cell r="C121">
            <v>2</v>
          </cell>
        </row>
        <row r="122">
          <cell r="C122">
            <v>3</v>
          </cell>
        </row>
        <row r="123">
          <cell r="C123">
            <v>4</v>
          </cell>
        </row>
        <row r="124">
          <cell r="C124">
            <v>5</v>
          </cell>
        </row>
        <row r="125">
          <cell r="C125">
            <v>6</v>
          </cell>
        </row>
        <row r="126">
          <cell r="C126">
            <v>7</v>
          </cell>
        </row>
        <row r="127">
          <cell r="C127">
            <v>8</v>
          </cell>
        </row>
        <row r="128">
          <cell r="C128">
            <v>9</v>
          </cell>
        </row>
        <row r="129">
          <cell r="C129" t="str">
            <v>greater than 9</v>
          </cell>
        </row>
        <row r="132">
          <cell r="C132" t="str">
            <v>Plolonging of the maturity</v>
          </cell>
        </row>
        <row r="133">
          <cell r="C133" t="str">
            <v>Change in the interest rate</v>
          </cell>
        </row>
        <row r="134">
          <cell r="C134" t="str">
            <v>Change of the principal</v>
          </cell>
        </row>
        <row r="135">
          <cell r="C135" t="str">
            <v>Change in the payment frequency</v>
          </cell>
        </row>
        <row r="136">
          <cell r="C136" t="str">
            <v>Interest and arrears capitalization</v>
          </cell>
        </row>
        <row r="137">
          <cell r="C137" t="str">
            <v>Change in the credit product</v>
          </cell>
        </row>
        <row r="138">
          <cell r="C138" t="str">
            <v>Amnesty period for the principal and interest</v>
          </cell>
        </row>
        <row r="139">
          <cell r="C139" t="str">
            <v>Rifinancing the borrower</v>
          </cell>
        </row>
        <row r="140">
          <cell r="C140" t="str">
            <v>Taking an extention in collateral or changing the collateral</v>
          </cell>
        </row>
        <row r="141">
          <cell r="C141" t="str">
            <v>Credit transferring in another borrower</v>
          </cell>
        </row>
        <row r="142">
          <cell r="C142" t="str">
            <v>Other</v>
          </cell>
        </row>
        <row r="143">
          <cell r="C143" t="str">
            <v>-</v>
          </cell>
        </row>
        <row r="153">
          <cell r="C153" t="str">
            <v>Standard</v>
          </cell>
        </row>
        <row r="154">
          <cell r="C154" t="str">
            <v>Special mention</v>
          </cell>
        </row>
        <row r="155">
          <cell r="C155" t="str">
            <v>Substandard</v>
          </cell>
        </row>
        <row r="156">
          <cell r="C156" t="str">
            <v>Doubtful</v>
          </cell>
        </row>
        <row r="157">
          <cell r="C157" t="str">
            <v>Lost</v>
          </cell>
        </row>
        <row r="158">
          <cell r="C158" t="str">
            <v>Payed</v>
          </cell>
        </row>
        <row r="159">
          <cell r="C159" t="str">
            <v>Written off</v>
          </cell>
        </row>
      </sheetData>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Udhëzues"/>
      <sheetName val="Data types"/>
    </sheetNames>
    <sheetDataSet>
      <sheetData sheetId="0">
        <row r="2">
          <cell r="B2">
            <v>0</v>
          </cell>
          <cell r="E2">
            <v>0</v>
          </cell>
        </row>
        <row r="3">
          <cell r="B3">
            <v>0</v>
          </cell>
          <cell r="E3">
            <v>0</v>
          </cell>
        </row>
        <row r="4">
          <cell r="B4">
            <v>0</v>
          </cell>
          <cell r="E4">
            <v>0</v>
          </cell>
        </row>
        <row r="5">
          <cell r="B5">
            <v>0</v>
          </cell>
          <cell r="E5">
            <v>0</v>
          </cell>
        </row>
        <row r="6">
          <cell r="B6">
            <v>0</v>
          </cell>
          <cell r="E6">
            <v>0</v>
          </cell>
        </row>
        <row r="7">
          <cell r="E7">
            <v>0</v>
          </cell>
        </row>
        <row r="8">
          <cell r="E8">
            <v>0</v>
          </cell>
        </row>
        <row r="9">
          <cell r="B9">
            <v>0</v>
          </cell>
          <cell r="E9">
            <v>0</v>
          </cell>
        </row>
        <row r="10">
          <cell r="B10">
            <v>0</v>
          </cell>
          <cell r="E10">
            <v>0</v>
          </cell>
        </row>
        <row r="11">
          <cell r="B11" t="str">
            <v>Date</v>
          </cell>
          <cell r="E11" t="str">
            <v>Speaker</v>
          </cell>
        </row>
        <row r="12">
          <cell r="E12" t="str">
            <v>Bill Thomas</v>
          </cell>
        </row>
        <row r="13">
          <cell r="E13" t="str">
            <v>Bill Thomas</v>
          </cell>
        </row>
        <row r="14">
          <cell r="B14" t="str">
            <v>February 27, 2013</v>
          </cell>
          <cell r="E14" t="str">
            <v>Bill Thomas</v>
          </cell>
        </row>
        <row r="15">
          <cell r="B15" t="str">
            <v>February 28, 2013</v>
          </cell>
          <cell r="E15" t="str">
            <v>Bill Thomas</v>
          </cell>
        </row>
        <row r="16">
          <cell r="B16" t="str">
            <v>March 1, 2013</v>
          </cell>
          <cell r="E16" t="str">
            <v>Bill Thomas</v>
          </cell>
        </row>
      </sheetData>
      <sheetData sheetId="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Data Types"/>
      <sheetName val="Data typ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Types"/>
      <sheetName val="F61"/>
      <sheetName val="F62"/>
    </sheetNames>
    <sheetDataSet>
      <sheetData sheetId="0"/>
      <sheetData sheetId="1">
        <row r="21">
          <cell r="C21" t="str">
            <v>Current accounts individs</v>
          </cell>
        </row>
        <row r="22">
          <cell r="C22" t="str">
            <v>Current account business</v>
          </cell>
        </row>
        <row r="23">
          <cell r="C23" t="str">
            <v>Sight deposits individs</v>
          </cell>
        </row>
        <row r="24">
          <cell r="C24" t="str">
            <v>Sight deposits business</v>
          </cell>
        </row>
        <row r="25">
          <cell r="C25" t="str">
            <v>Time deposits individs</v>
          </cell>
        </row>
        <row r="26">
          <cell r="C26" t="str">
            <v>Time deposits business</v>
          </cell>
        </row>
        <row r="27">
          <cell r="C27" t="str">
            <v>Deposit Certificates</v>
          </cell>
        </row>
        <row r="28">
          <cell r="C28" t="str">
            <v>Other customer accounts</v>
          </cell>
        </row>
        <row r="29">
          <cell r="C29" t="str">
            <v>Public administration</v>
          </cell>
        </row>
        <row r="64">
          <cell r="C64" t="str">
            <v>Resident</v>
          </cell>
        </row>
        <row r="65">
          <cell r="C65" t="str">
            <v>Non Resident</v>
          </cell>
        </row>
        <row r="72">
          <cell r="B72" t="str">
            <v>ALL</v>
          </cell>
        </row>
        <row r="73">
          <cell r="B73" t="str">
            <v>USD</v>
          </cell>
        </row>
        <row r="74">
          <cell r="B74" t="str">
            <v>AUD</v>
          </cell>
        </row>
        <row r="75">
          <cell r="B75" t="str">
            <v>CAD</v>
          </cell>
        </row>
        <row r="76">
          <cell r="B76" t="str">
            <v>EUR</v>
          </cell>
        </row>
        <row r="77">
          <cell r="B77" t="str">
            <v>CHF</v>
          </cell>
        </row>
        <row r="78">
          <cell r="B78" t="str">
            <v>JPY</v>
          </cell>
        </row>
        <row r="79">
          <cell r="B79" t="str">
            <v>DKK</v>
          </cell>
        </row>
        <row r="80">
          <cell r="B80" t="str">
            <v>NOK</v>
          </cell>
        </row>
        <row r="81">
          <cell r="B81" t="str">
            <v>SEK</v>
          </cell>
        </row>
        <row r="82">
          <cell r="B82" t="str">
            <v>GBP</v>
          </cell>
        </row>
        <row r="83">
          <cell r="B83" t="str">
            <v>TRY</v>
          </cell>
        </row>
        <row r="84">
          <cell r="B84" t="str">
            <v>BGN</v>
          </cell>
        </row>
        <row r="85">
          <cell r="B85" t="str">
            <v>CNY</v>
          </cell>
        </row>
        <row r="86">
          <cell r="B86" t="str">
            <v>HUF</v>
          </cell>
        </row>
        <row r="87">
          <cell r="B87" t="str">
            <v>RUB</v>
          </cell>
        </row>
        <row r="88">
          <cell r="B88" t="str">
            <v>HRK</v>
          </cell>
        </row>
        <row r="89">
          <cell r="B89" t="str">
            <v>CZK</v>
          </cell>
        </row>
        <row r="90">
          <cell r="B90" t="str">
            <v>MCD</v>
          </cell>
        </row>
      </sheetData>
      <sheetData sheetId="2"/>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22 ORG"/>
      <sheetName val="23 ORG"/>
      <sheetName val="24 ORG"/>
      <sheetName val="30 ORG"/>
      <sheetName val="35 ORG"/>
      <sheetName val="39 ORG"/>
      <sheetName val="40 ORG"/>
      <sheetName val="41 ORG"/>
      <sheetName val="42 ORG"/>
      <sheetName val="55 ORG"/>
      <sheetName val="Form430"/>
      <sheetName val="Weekly"/>
      <sheetName val="title"/>
      <sheetName val="AlbanianReports"/>
    </sheetNames>
    <sheetDataSet>
      <sheetData sheetId="0" refreshError="1">
        <row r="2">
          <cell r="A2" t="str">
            <v>TIRANA BRANCH</v>
          </cell>
        </row>
        <row r="9">
          <cell r="F9">
            <v>36188</v>
          </cell>
        </row>
        <row r="11">
          <cell r="F11" t="str">
            <v>Orfea Duchi</v>
          </cell>
        </row>
        <row r="13">
          <cell r="F13" t="str">
            <v>c:\AlbanianGL\INA_FE.mdb</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hëzues"/>
      <sheetName val="Formati i raportimit"/>
      <sheetName val="On form rules"/>
    </sheetNames>
    <sheetDataSet>
      <sheetData sheetId="0">
        <row r="9">
          <cell r="B9" t="str">
            <v>March 2012</v>
          </cell>
        </row>
        <row r="10">
          <cell r="B10" t="str">
            <v>June 2012</v>
          </cell>
        </row>
        <row r="11">
          <cell r="B11" t="str">
            <v>September 2012</v>
          </cell>
        </row>
        <row r="12">
          <cell r="B12" t="str">
            <v>December 2012</v>
          </cell>
        </row>
        <row r="19">
          <cell r="B19" t="str">
            <v>In Process</v>
          </cell>
        </row>
        <row r="20">
          <cell r="B20" t="str">
            <v>Dismissed</v>
          </cell>
        </row>
        <row r="21">
          <cell r="B21" t="str">
            <v>Suspensed</v>
          </cell>
        </row>
        <row r="22">
          <cell r="B22" t="str">
            <v>Appealed</v>
          </cell>
        </row>
        <row r="26">
          <cell r="B26" t="str">
            <v>Private</v>
          </cell>
        </row>
        <row r="27">
          <cell r="B27" t="str">
            <v>Public</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hëzues"/>
      <sheetName val="Të dhënat"/>
    </sheetNames>
    <sheetDataSet>
      <sheetData sheetId="0">
        <row r="23">
          <cell r="A23" t="str">
            <v>Restructured</v>
          </cell>
        </row>
        <row r="34">
          <cell r="A34" t="str">
            <v>Public Administration</v>
          </cell>
        </row>
        <row r="35">
          <cell r="A35" t="str">
            <v>Education</v>
          </cell>
        </row>
        <row r="36">
          <cell r="A36" t="str">
            <v>Agriculture, hunting and other services</v>
          </cell>
        </row>
        <row r="37">
          <cell r="A37" t="str">
            <v>Hotels and restaurants</v>
          </cell>
        </row>
        <row r="38">
          <cell r="A38" t="str">
            <v>Mining and quarry industry</v>
          </cell>
        </row>
        <row r="39">
          <cell r="A39" t="str">
            <v>Proccessing industry</v>
          </cell>
        </row>
        <row r="40">
          <cell r="A40" t="str">
            <v>Financial activities</v>
          </cell>
        </row>
        <row r="41">
          <cell r="A41" t="str">
            <v>Construction</v>
          </cell>
        </row>
        <row r="42">
          <cell r="A42" t="str">
            <v>Real estates</v>
          </cell>
        </row>
        <row r="43">
          <cell r="A43" t="str">
            <v>Fishing ,cultivation of fish, water cultures etc.</v>
          </cell>
        </row>
        <row r="44">
          <cell r="A44" t="str">
            <v>Production and distrubution of electricity, gas and water</v>
          </cell>
        </row>
        <row r="45">
          <cell r="A45" t="str">
            <v>Health and social activities</v>
          </cell>
        </row>
        <row r="46">
          <cell r="A46" t="str">
            <v>Public, individual and social services</v>
          </cell>
        </row>
        <row r="47">
          <cell r="A47" t="str">
            <v>Others</v>
          </cell>
        </row>
        <row r="48">
          <cell r="A48" t="str">
            <v>Transport and telecomunication</v>
          </cell>
        </row>
        <row r="49">
          <cell r="A49" t="str">
            <v>Trading, reparing of cars and homes</v>
          </cell>
        </row>
        <row r="50">
          <cell r="A50" t="str">
            <v>Individuals (non business)</v>
          </cell>
        </row>
        <row r="59">
          <cell r="A59" t="str">
            <v>Overdraft</v>
          </cell>
        </row>
        <row r="60">
          <cell r="A60" t="str">
            <v>Installment loan</v>
          </cell>
        </row>
        <row r="61">
          <cell r="A61" t="str">
            <v>Bullet loan</v>
          </cell>
        </row>
        <row r="62">
          <cell r="A62" t="str">
            <v>Combination of the above products</v>
          </cell>
        </row>
        <row r="66">
          <cell r="A66" t="str">
            <v>Consumer loan</v>
          </cell>
        </row>
        <row r="67">
          <cell r="A67" t="str">
            <v>Mortgage</v>
          </cell>
        </row>
        <row r="68">
          <cell r="A68" t="str">
            <v>Business loan</v>
          </cell>
        </row>
        <row r="69">
          <cell r="A69" t="str">
            <v>Other</v>
          </cell>
        </row>
        <row r="72">
          <cell r="A72" t="str">
            <v>Bank</v>
          </cell>
        </row>
        <row r="73">
          <cell r="A73" t="str">
            <v>Client</v>
          </cell>
        </row>
        <row r="79">
          <cell r="A79" t="str">
            <v>Plolonging of the maturity</v>
          </cell>
        </row>
        <row r="80">
          <cell r="A80" t="str">
            <v>Change in the interest rate</v>
          </cell>
        </row>
        <row r="81">
          <cell r="A81" t="str">
            <v>Change of the principal</v>
          </cell>
        </row>
        <row r="82">
          <cell r="A82" t="str">
            <v>Change in the payment frequency</v>
          </cell>
        </row>
        <row r="83">
          <cell r="A83" t="str">
            <v>Interest and arrears capitalization</v>
          </cell>
        </row>
        <row r="84">
          <cell r="A84" t="str">
            <v>Change in the credit product</v>
          </cell>
        </row>
        <row r="85">
          <cell r="A85" t="str">
            <v>Amnesty period for the principal and interest</v>
          </cell>
        </row>
        <row r="86">
          <cell r="A86" t="str">
            <v>Rifinancing the borrower</v>
          </cell>
        </row>
        <row r="87">
          <cell r="A87" t="str">
            <v>Taking an extention in collateral or changing the collateral</v>
          </cell>
        </row>
        <row r="88">
          <cell r="A88" t="str">
            <v>Credit transferring in another borrower</v>
          </cell>
        </row>
        <row r="89">
          <cell r="A89" t="str">
            <v>Other</v>
          </cell>
        </row>
        <row r="93">
          <cell r="A93" t="str">
            <v>Standard</v>
          </cell>
        </row>
        <row r="94">
          <cell r="A94" t="str">
            <v>Special mention</v>
          </cell>
        </row>
        <row r="95">
          <cell r="A95" t="str">
            <v>Substandard</v>
          </cell>
        </row>
        <row r="96">
          <cell r="A96" t="str">
            <v>Doubtful</v>
          </cell>
        </row>
        <row r="97">
          <cell r="A97" t="str">
            <v>Lost</v>
          </cell>
        </row>
        <row r="100">
          <cell r="A100" t="str">
            <v>Standard</v>
          </cell>
        </row>
        <row r="101">
          <cell r="A101" t="str">
            <v>Special mention</v>
          </cell>
        </row>
        <row r="102">
          <cell r="A102" t="str">
            <v>Substandard</v>
          </cell>
        </row>
        <row r="103">
          <cell r="A103" t="str">
            <v>Doubtful</v>
          </cell>
        </row>
        <row r="104">
          <cell r="A104" t="str">
            <v>Lost</v>
          </cell>
        </row>
      </sheetData>
      <sheetData sheetId="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6.1"/>
      <sheetName val="F13.DM"/>
      <sheetName val="F13.DM anglisht"/>
      <sheetName val="Rules F13.DM"/>
      <sheetName val="F14.DM"/>
      <sheetName val="Referencat"/>
      <sheetName val="F14.DM anglisht"/>
      <sheetName val="Referencat anglisht"/>
      <sheetName val="Rules shqip&amp;anglisht F14.DM"/>
    </sheetNames>
    <sheetDataSet>
      <sheetData sheetId="0"/>
      <sheetData sheetId="1"/>
      <sheetData sheetId="2"/>
      <sheetData sheetId="3"/>
      <sheetData sheetId="4"/>
      <sheetData sheetId="5">
        <row r="57">
          <cell r="B57" t="str">
            <v>Humbje efektive</v>
          </cell>
        </row>
        <row r="58">
          <cell r="B58" t="str">
            <v>Vendosje provigjionesh</v>
          </cell>
        </row>
        <row r="59">
          <cell r="B59" t="str">
            <v>Humbje të mbetura pezull (pending losses)*</v>
          </cell>
        </row>
        <row r="60">
          <cell r="B60" t="str">
            <v>Humbje të pamaterializuara (near misses)*</v>
          </cell>
        </row>
        <row r="61">
          <cell r="B61" t="str">
            <v>Humbje në kohë (timing losses)*</v>
          </cell>
        </row>
        <row r="62">
          <cell r="B62" t="str">
            <v>Kompensim*</v>
          </cell>
        </row>
      </sheetData>
      <sheetData sheetId="6"/>
      <sheetData sheetId="7">
        <row r="47">
          <cell r="B47" t="str">
            <v>Effective Loss</v>
          </cell>
        </row>
        <row r="48">
          <cell r="B48" t="str">
            <v>Provisioning</v>
          </cell>
        </row>
        <row r="49">
          <cell r="B49" t="str">
            <v>Pending Losses</v>
          </cell>
        </row>
        <row r="50">
          <cell r="B50" t="str">
            <v>Near Misses</v>
          </cell>
        </row>
        <row r="51">
          <cell r="B51" t="str">
            <v>Timing Losses</v>
          </cell>
        </row>
        <row r="52">
          <cell r="B52" t="str">
            <v>Compensation</v>
          </cell>
        </row>
      </sheetData>
      <sheetData sheetId="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FRA-IRG"/>
      <sheetName val="Swap Analysis"/>
      <sheetName val="Swap Port"/>
      <sheetName val="Asset Swap"/>
      <sheetName val="Bond Monitor"/>
      <sheetName val="Bond Option"/>
      <sheetName val="Swaptions"/>
      <sheetName val="CapColFlr"/>
      <sheetName val="Sprd Opts"/>
      <sheetName val="Vol Bond"/>
      <sheetName val="Annuity-Mgn"/>
      <sheetName val="Accrued"/>
      <sheetName val="Dates"/>
    </sheetNames>
    <sheetDataSet>
      <sheetData sheetId="0">
        <row r="2">
          <cell r="J2" t="str">
            <v>(c) 1988-2006</v>
          </cell>
        </row>
        <row r="3">
          <cell r="J3" t="str">
            <v>version 10.0.01</v>
          </cell>
        </row>
      </sheetData>
      <sheetData sheetId="1"/>
      <sheetData sheetId="2" refreshError="1"/>
      <sheetData sheetId="3"/>
      <sheetData sheetId="4"/>
      <sheetData sheetId="5"/>
      <sheetData sheetId="6" refreshError="1"/>
      <sheetData sheetId="7"/>
      <sheetData sheetId="8"/>
      <sheetData sheetId="9"/>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Data Typ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ample"/>
      <sheetName val="CA"/>
      <sheetName val="Group Solvency Details"/>
      <sheetName val="Credit Risk"/>
      <sheetName val="Market Risk"/>
      <sheetName val="Operational Risk"/>
      <sheetName val="List details"/>
      <sheetName val="FX"/>
      <sheetName val="Dimensions"/>
      <sheetName val="Table 39_"/>
      <sheetName val="Parameters"/>
      <sheetName val="sarah"/>
      <sheetName val="Especificaciones"/>
      <sheetName val="C5"/>
      <sheetName val="Original List GE &amp; GM-Details"/>
      <sheetName val="Cross Bus Details"/>
      <sheetName val="311298"/>
      <sheetName val="Rates and Tables"/>
      <sheetName val="Data Types"/>
    </sheetNames>
    <sheetDataSet>
      <sheetData sheetId="0" refreshError="1"/>
      <sheetData sheetId="1" refreshError="1"/>
      <sheetData sheetId="2" refreshError="1"/>
      <sheetData sheetId="3" refreshError="1"/>
      <sheetData sheetId="4" refreshError="1"/>
      <sheetData sheetId="5" refreshError="1"/>
      <sheetData sheetId="6">
        <row r="5">
          <cell r="C5">
            <v>3</v>
          </cell>
        </row>
        <row r="6">
          <cell r="C6">
            <v>2</v>
          </cell>
        </row>
        <row r="7">
          <cell r="C7">
            <v>1</v>
          </cell>
        </row>
        <row r="8">
          <cell r="C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details"/>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Types"/>
      <sheetName val="F8.1a"/>
      <sheetName val="Data type"/>
      <sheetName val="Codifications of transaction"/>
      <sheetName val="Codifications of transactions"/>
    </sheetNames>
    <sheetDataSet>
      <sheetData sheetId="0" refreshError="1"/>
      <sheetData sheetId="1" refreshError="1">
        <row r="35">
          <cell r="C35" t="str">
            <v>Tituj kapitali më pak se 10%</v>
          </cell>
        </row>
        <row r="36">
          <cell r="C36" t="str">
            <v>Obligacione dhe dëftesa</v>
          </cell>
        </row>
        <row r="37">
          <cell r="C37" t="str">
            <v>Bono thesari</v>
          </cell>
        </row>
        <row r="38">
          <cell r="C38" t="str">
            <v>Tituj te mbrojtura nga aktive (ABS)</v>
          </cell>
        </row>
        <row r="39">
          <cell r="C39" t="str">
            <v>Derivativë financiarë</v>
          </cell>
        </row>
        <row r="40">
          <cell r="C40" t="str">
            <v>REPO</v>
          </cell>
        </row>
        <row r="41">
          <cell r="C41" t="str">
            <v>Tituj në fonde investimesh</v>
          </cell>
        </row>
        <row r="42">
          <cell r="C42" t="str">
            <v>-</v>
          </cell>
        </row>
        <row r="75">
          <cell r="C75" t="str">
            <v>Qeveria qendrore</v>
          </cell>
        </row>
        <row r="76">
          <cell r="C76" t="str">
            <v>Qeveria lokale</v>
          </cell>
        </row>
        <row r="77">
          <cell r="C77" t="str">
            <v>Banka qendrore/ Autoriteti Monetar</v>
          </cell>
        </row>
        <row r="78">
          <cell r="C78" t="str">
            <v>Bankat</v>
          </cell>
        </row>
        <row r="79">
          <cell r="C79" t="str">
            <v>Shoqëritë e Kursim Kreditit</v>
          </cell>
        </row>
        <row r="80">
          <cell r="C80" t="str">
            <v>Fondet e Investimit</v>
          </cell>
        </row>
        <row r="81">
          <cell r="C81" t="str">
            <v>Ndërmjetës të tjerë financiarë, përveç shoqërive të sigurimit dhe fondeve të pensionit</v>
          </cell>
        </row>
        <row r="82">
          <cell r="C82" t="str">
            <v>Ndihmësit financiarë</v>
          </cell>
        </row>
        <row r="83">
          <cell r="C83" t="str">
            <v>Shoqëritë e sigurimit</v>
          </cell>
        </row>
        <row r="84">
          <cell r="C84" t="str">
            <v>Fondet e pensionit</v>
          </cell>
        </row>
        <row r="85">
          <cell r="C85" t="str">
            <v>Korporata jofinanciare publike</v>
          </cell>
        </row>
        <row r="86">
          <cell r="C86" t="str">
            <v>Korporata jofinanciare private</v>
          </cell>
        </row>
        <row r="87">
          <cell r="C87" t="str">
            <v>Organizata Ndërkombëtare</v>
          </cell>
        </row>
        <row r="88">
          <cell r="C88" t="str">
            <v>Individët</v>
          </cell>
        </row>
        <row r="89">
          <cell r="C89" t="str">
            <v>Institucionet jo me qëllim fitimi që u shërbejnë individëve</v>
          </cell>
        </row>
        <row r="90">
          <cell r="C90" t="str">
            <v>-</v>
          </cell>
        </row>
        <row r="96">
          <cell r="C96" t="str">
            <v>Të tregtueshme</v>
          </cell>
        </row>
        <row r="97">
          <cell r="C97" t="str">
            <v>Të vendosjes</v>
          </cell>
        </row>
        <row r="98">
          <cell r="C98" t="str">
            <v>Të investimit</v>
          </cell>
        </row>
        <row r="99">
          <cell r="C99" t="str">
            <v>-</v>
          </cell>
        </row>
        <row r="102">
          <cell r="C102" t="str">
            <v>Rezident</v>
          </cell>
        </row>
        <row r="103">
          <cell r="C103" t="str">
            <v>Jorezident</v>
          </cell>
        </row>
        <row r="132">
          <cell r="B132" t="str">
            <v>AFG</v>
          </cell>
        </row>
        <row r="133">
          <cell r="B133" t="str">
            <v>ALB</v>
          </cell>
        </row>
        <row r="134">
          <cell r="B134" t="str">
            <v>DZA</v>
          </cell>
        </row>
        <row r="135">
          <cell r="B135" t="str">
            <v>ASM</v>
          </cell>
        </row>
        <row r="136">
          <cell r="B136" t="str">
            <v>AND</v>
          </cell>
        </row>
        <row r="137">
          <cell r="B137" t="str">
            <v>AGO</v>
          </cell>
        </row>
        <row r="138">
          <cell r="B138" t="str">
            <v>AIA</v>
          </cell>
        </row>
        <row r="139">
          <cell r="B139" t="str">
            <v>ATA</v>
          </cell>
        </row>
        <row r="140">
          <cell r="B140" t="str">
            <v>ATG</v>
          </cell>
        </row>
        <row r="141">
          <cell r="B141" t="str">
            <v>ARG</v>
          </cell>
        </row>
        <row r="142">
          <cell r="B142" t="str">
            <v>ARM</v>
          </cell>
        </row>
        <row r="143">
          <cell r="B143" t="str">
            <v>ABW</v>
          </cell>
        </row>
        <row r="144">
          <cell r="B144" t="str">
            <v>AUS</v>
          </cell>
        </row>
        <row r="145">
          <cell r="B145" t="str">
            <v>AUT</v>
          </cell>
        </row>
        <row r="146">
          <cell r="B146" t="str">
            <v>AZE</v>
          </cell>
        </row>
        <row r="147">
          <cell r="B147" t="str">
            <v>BHS</v>
          </cell>
        </row>
        <row r="148">
          <cell r="B148" t="str">
            <v>BHR</v>
          </cell>
        </row>
        <row r="149">
          <cell r="B149" t="str">
            <v>BGD</v>
          </cell>
        </row>
        <row r="150">
          <cell r="B150" t="str">
            <v>BRB</v>
          </cell>
        </row>
        <row r="151">
          <cell r="B151" t="str">
            <v>BLR</v>
          </cell>
        </row>
        <row r="152">
          <cell r="B152" t="str">
            <v>BEL</v>
          </cell>
        </row>
        <row r="153">
          <cell r="B153" t="str">
            <v>BLZ</v>
          </cell>
        </row>
        <row r="154">
          <cell r="B154" t="str">
            <v>BEN</v>
          </cell>
        </row>
        <row r="155">
          <cell r="B155" t="str">
            <v>BMU</v>
          </cell>
        </row>
        <row r="156">
          <cell r="B156" t="str">
            <v>BTN</v>
          </cell>
        </row>
        <row r="157">
          <cell r="B157" t="str">
            <v>BOL</v>
          </cell>
        </row>
        <row r="158">
          <cell r="B158" t="str">
            <v>BIH</v>
          </cell>
        </row>
        <row r="159">
          <cell r="B159" t="str">
            <v>BWA</v>
          </cell>
        </row>
        <row r="160">
          <cell r="B160" t="str">
            <v>BRA</v>
          </cell>
        </row>
        <row r="161">
          <cell r="B161" t="str">
            <v>IOT</v>
          </cell>
        </row>
        <row r="162">
          <cell r="B162" t="str">
            <v>VGB</v>
          </cell>
        </row>
        <row r="163">
          <cell r="B163" t="str">
            <v>BRN</v>
          </cell>
        </row>
        <row r="164">
          <cell r="B164" t="str">
            <v>BGR</v>
          </cell>
        </row>
        <row r="165">
          <cell r="B165" t="str">
            <v>BFA</v>
          </cell>
        </row>
        <row r="166">
          <cell r="B166" t="str">
            <v>MMR</v>
          </cell>
        </row>
        <row r="167">
          <cell r="B167" t="str">
            <v>BDI</v>
          </cell>
        </row>
        <row r="168">
          <cell r="B168" t="str">
            <v>KHM</v>
          </cell>
        </row>
        <row r="169">
          <cell r="B169" t="str">
            <v>CMR</v>
          </cell>
        </row>
        <row r="170">
          <cell r="B170" t="str">
            <v>CAN</v>
          </cell>
        </row>
        <row r="171">
          <cell r="B171" t="str">
            <v>CPV</v>
          </cell>
        </row>
        <row r="172">
          <cell r="B172" t="str">
            <v>CYM</v>
          </cell>
        </row>
        <row r="173">
          <cell r="B173" t="str">
            <v>CAF</v>
          </cell>
        </row>
        <row r="174">
          <cell r="B174" t="str">
            <v>TCD</v>
          </cell>
        </row>
        <row r="175">
          <cell r="B175" t="str">
            <v>CHL</v>
          </cell>
        </row>
        <row r="176">
          <cell r="B176" t="str">
            <v>CHN</v>
          </cell>
        </row>
        <row r="177">
          <cell r="B177" t="str">
            <v>CXR</v>
          </cell>
        </row>
        <row r="178">
          <cell r="B178" t="str">
            <v>CCK</v>
          </cell>
        </row>
        <row r="179">
          <cell r="B179" t="str">
            <v>COL</v>
          </cell>
        </row>
        <row r="180">
          <cell r="B180" t="str">
            <v>COM</v>
          </cell>
        </row>
        <row r="181">
          <cell r="B181" t="str">
            <v>COG</v>
          </cell>
        </row>
        <row r="182">
          <cell r="B182" t="str">
            <v>COD</v>
          </cell>
        </row>
        <row r="183">
          <cell r="B183" t="str">
            <v>COK</v>
          </cell>
        </row>
        <row r="184">
          <cell r="B184" t="str">
            <v>CRC</v>
          </cell>
        </row>
        <row r="185">
          <cell r="B185" t="str">
            <v>HRV</v>
          </cell>
        </row>
        <row r="186">
          <cell r="B186" t="str">
            <v>CUB</v>
          </cell>
        </row>
        <row r="187">
          <cell r="B187" t="str">
            <v>CYP</v>
          </cell>
        </row>
        <row r="188">
          <cell r="B188" t="str">
            <v>CZE</v>
          </cell>
        </row>
        <row r="189">
          <cell r="B189" t="str">
            <v>DNK</v>
          </cell>
        </row>
        <row r="190">
          <cell r="B190" t="str">
            <v>DJI</v>
          </cell>
        </row>
        <row r="191">
          <cell r="B191" t="str">
            <v>DMA</v>
          </cell>
        </row>
        <row r="192">
          <cell r="B192" t="str">
            <v>DOM</v>
          </cell>
        </row>
        <row r="193">
          <cell r="B193" t="str">
            <v>TLS</v>
          </cell>
        </row>
        <row r="194">
          <cell r="B194" t="str">
            <v>ECU</v>
          </cell>
        </row>
        <row r="195">
          <cell r="B195" t="str">
            <v>EGY</v>
          </cell>
        </row>
        <row r="196">
          <cell r="B196" t="str">
            <v>SLV</v>
          </cell>
        </row>
        <row r="197">
          <cell r="B197" t="str">
            <v>GNQ</v>
          </cell>
        </row>
        <row r="198">
          <cell r="B198" t="str">
            <v>ERI</v>
          </cell>
        </row>
        <row r="199">
          <cell r="B199" t="str">
            <v>EST</v>
          </cell>
        </row>
        <row r="200">
          <cell r="B200" t="str">
            <v>ETH</v>
          </cell>
        </row>
        <row r="201">
          <cell r="B201" t="str">
            <v>FLK</v>
          </cell>
        </row>
        <row r="202">
          <cell r="B202" t="str">
            <v>FRO</v>
          </cell>
        </row>
        <row r="203">
          <cell r="B203" t="str">
            <v>FJI</v>
          </cell>
        </row>
        <row r="204">
          <cell r="B204" t="str">
            <v>FIN</v>
          </cell>
        </row>
        <row r="205">
          <cell r="B205" t="str">
            <v>FRA</v>
          </cell>
        </row>
        <row r="206">
          <cell r="B206" t="str">
            <v>PYF</v>
          </cell>
        </row>
        <row r="207">
          <cell r="B207" t="str">
            <v>GAB</v>
          </cell>
        </row>
        <row r="208">
          <cell r="B208" t="str">
            <v>GMB</v>
          </cell>
        </row>
        <row r="209">
          <cell r="B209" t="str">
            <v>GazaStrip</v>
          </cell>
        </row>
        <row r="210">
          <cell r="B210" t="str">
            <v>GEO</v>
          </cell>
        </row>
        <row r="211">
          <cell r="B211" t="str">
            <v>DEU</v>
          </cell>
        </row>
        <row r="212">
          <cell r="B212" t="str">
            <v>GHA</v>
          </cell>
        </row>
        <row r="213">
          <cell r="B213" t="str">
            <v>GIB</v>
          </cell>
        </row>
        <row r="214">
          <cell r="B214" t="str">
            <v>GRC</v>
          </cell>
        </row>
        <row r="215">
          <cell r="B215" t="str">
            <v>GRL</v>
          </cell>
        </row>
        <row r="216">
          <cell r="B216" t="str">
            <v>GRD</v>
          </cell>
        </row>
        <row r="217">
          <cell r="B217" t="str">
            <v>GUM</v>
          </cell>
        </row>
        <row r="218">
          <cell r="B218" t="str">
            <v>GTM</v>
          </cell>
        </row>
        <row r="219">
          <cell r="B219" t="str">
            <v>GIN</v>
          </cell>
        </row>
        <row r="220">
          <cell r="B220" t="str">
            <v>GNB</v>
          </cell>
        </row>
        <row r="221">
          <cell r="B221" t="str">
            <v>GUY</v>
          </cell>
        </row>
        <row r="222">
          <cell r="B222" t="str">
            <v>HTI</v>
          </cell>
        </row>
        <row r="223">
          <cell r="B223" t="str">
            <v>HND</v>
          </cell>
        </row>
        <row r="224">
          <cell r="B224" t="str">
            <v>HKG</v>
          </cell>
        </row>
        <row r="225">
          <cell r="B225" t="str">
            <v>HUN</v>
          </cell>
        </row>
        <row r="226">
          <cell r="B226" t="str">
            <v>IS</v>
          </cell>
        </row>
        <row r="227">
          <cell r="B227" t="str">
            <v>IND</v>
          </cell>
        </row>
        <row r="228">
          <cell r="B228" t="str">
            <v>IDN</v>
          </cell>
        </row>
        <row r="229">
          <cell r="B229" t="str">
            <v>IRN</v>
          </cell>
        </row>
        <row r="230">
          <cell r="B230" t="str">
            <v>IRQ</v>
          </cell>
        </row>
        <row r="231">
          <cell r="B231" t="str">
            <v>IRL</v>
          </cell>
        </row>
        <row r="232">
          <cell r="B232" t="str">
            <v>IMN</v>
          </cell>
        </row>
        <row r="233">
          <cell r="B233" t="str">
            <v>ISR</v>
          </cell>
        </row>
        <row r="234">
          <cell r="B234" t="str">
            <v>ITA</v>
          </cell>
        </row>
        <row r="235">
          <cell r="B235" t="str">
            <v>CIV</v>
          </cell>
        </row>
        <row r="236">
          <cell r="B236" t="str">
            <v>JAM</v>
          </cell>
        </row>
        <row r="237">
          <cell r="B237" t="str">
            <v>JPN</v>
          </cell>
        </row>
        <row r="238">
          <cell r="B238" t="str">
            <v>JEY</v>
          </cell>
        </row>
        <row r="239">
          <cell r="B239" t="str">
            <v>JOR</v>
          </cell>
        </row>
        <row r="240">
          <cell r="B240" t="str">
            <v>KAZ</v>
          </cell>
        </row>
        <row r="241">
          <cell r="B241" t="str">
            <v>KEN</v>
          </cell>
        </row>
        <row r="242">
          <cell r="B242" t="str">
            <v>KIR</v>
          </cell>
        </row>
        <row r="243">
          <cell r="B243" t="str">
            <v>Kosovo</v>
          </cell>
        </row>
        <row r="244">
          <cell r="B244" t="str">
            <v>KWT</v>
          </cell>
        </row>
        <row r="245">
          <cell r="B245" t="str">
            <v>KGZ</v>
          </cell>
        </row>
        <row r="246">
          <cell r="B246" t="str">
            <v>LAO</v>
          </cell>
        </row>
        <row r="247">
          <cell r="B247" t="str">
            <v>LVA</v>
          </cell>
        </row>
        <row r="248">
          <cell r="B248" t="str">
            <v>LBN</v>
          </cell>
        </row>
        <row r="249">
          <cell r="B249" t="str">
            <v>LSO</v>
          </cell>
        </row>
        <row r="250">
          <cell r="B250" t="str">
            <v>LBR</v>
          </cell>
        </row>
        <row r="251">
          <cell r="B251" t="str">
            <v>LBY</v>
          </cell>
        </row>
        <row r="252">
          <cell r="B252" t="str">
            <v>LIE</v>
          </cell>
        </row>
        <row r="253">
          <cell r="B253" t="str">
            <v>LTU</v>
          </cell>
        </row>
        <row r="254">
          <cell r="B254" t="str">
            <v>LUX</v>
          </cell>
        </row>
        <row r="255">
          <cell r="B255" t="str">
            <v>MAC</v>
          </cell>
        </row>
        <row r="256">
          <cell r="B256" t="str">
            <v>MKD</v>
          </cell>
        </row>
        <row r="257">
          <cell r="B257" t="str">
            <v>MDG</v>
          </cell>
        </row>
        <row r="258">
          <cell r="B258" t="str">
            <v>MWI</v>
          </cell>
        </row>
        <row r="259">
          <cell r="B259" t="str">
            <v>MYS</v>
          </cell>
        </row>
        <row r="260">
          <cell r="B260" t="str">
            <v>MDV</v>
          </cell>
        </row>
        <row r="261">
          <cell r="B261" t="str">
            <v>MLI</v>
          </cell>
        </row>
        <row r="262">
          <cell r="B262" t="str">
            <v>MLT</v>
          </cell>
        </row>
        <row r="263">
          <cell r="B263" t="str">
            <v>MHL</v>
          </cell>
        </row>
        <row r="264">
          <cell r="B264" t="str">
            <v>MRT</v>
          </cell>
        </row>
        <row r="265">
          <cell r="B265" t="str">
            <v>MUS</v>
          </cell>
        </row>
        <row r="266">
          <cell r="B266" t="str">
            <v>MYT</v>
          </cell>
        </row>
        <row r="267">
          <cell r="B267" t="str">
            <v>MEX</v>
          </cell>
        </row>
        <row r="268">
          <cell r="B268" t="str">
            <v>FSM</v>
          </cell>
        </row>
        <row r="269">
          <cell r="B269" t="str">
            <v>MDA</v>
          </cell>
        </row>
        <row r="270">
          <cell r="B270" t="str">
            <v>MCO</v>
          </cell>
        </row>
        <row r="271">
          <cell r="B271" t="str">
            <v>MNG</v>
          </cell>
        </row>
        <row r="272">
          <cell r="B272" t="str">
            <v>MNE</v>
          </cell>
        </row>
        <row r="273">
          <cell r="B273" t="str">
            <v>MSR</v>
          </cell>
        </row>
        <row r="274">
          <cell r="B274" t="str">
            <v>MAR</v>
          </cell>
        </row>
        <row r="275">
          <cell r="B275" t="str">
            <v>MOZ</v>
          </cell>
        </row>
        <row r="276">
          <cell r="B276" t="str">
            <v>NAM</v>
          </cell>
        </row>
        <row r="277">
          <cell r="B277" t="str">
            <v>NRU</v>
          </cell>
        </row>
        <row r="278">
          <cell r="B278" t="str">
            <v>NPL</v>
          </cell>
        </row>
        <row r="279">
          <cell r="B279" t="str">
            <v>NLD</v>
          </cell>
        </row>
        <row r="280">
          <cell r="B280" t="str">
            <v>ANT</v>
          </cell>
        </row>
        <row r="281">
          <cell r="B281" t="str">
            <v>NCL</v>
          </cell>
        </row>
        <row r="282">
          <cell r="B282" t="str">
            <v>NZL</v>
          </cell>
        </row>
        <row r="283">
          <cell r="B283" t="str">
            <v>NIC</v>
          </cell>
        </row>
        <row r="284">
          <cell r="B284" t="str">
            <v>NER</v>
          </cell>
        </row>
        <row r="285">
          <cell r="B285" t="str">
            <v>NGA</v>
          </cell>
        </row>
        <row r="286">
          <cell r="B286" t="str">
            <v>NIU</v>
          </cell>
        </row>
        <row r="287">
          <cell r="B287" t="str">
            <v>NFK</v>
          </cell>
        </row>
        <row r="288">
          <cell r="B288" t="str">
            <v>MNP</v>
          </cell>
        </row>
        <row r="289">
          <cell r="B289" t="str">
            <v>PRK</v>
          </cell>
        </row>
        <row r="290">
          <cell r="B290" t="str">
            <v>NOR</v>
          </cell>
        </row>
        <row r="291">
          <cell r="B291" t="str">
            <v>OMN</v>
          </cell>
        </row>
        <row r="292">
          <cell r="B292" t="str">
            <v>PAK</v>
          </cell>
        </row>
        <row r="293">
          <cell r="B293" t="str">
            <v>PLW</v>
          </cell>
        </row>
        <row r="294">
          <cell r="B294" t="str">
            <v>PAN</v>
          </cell>
        </row>
        <row r="295">
          <cell r="B295" t="str">
            <v>PNG</v>
          </cell>
        </row>
        <row r="296">
          <cell r="B296" t="str">
            <v>PRY</v>
          </cell>
        </row>
        <row r="297">
          <cell r="B297" t="str">
            <v>PER</v>
          </cell>
        </row>
        <row r="298">
          <cell r="B298" t="str">
            <v>PHL</v>
          </cell>
        </row>
        <row r="299">
          <cell r="B299" t="str">
            <v>PCN</v>
          </cell>
        </row>
        <row r="300">
          <cell r="B300" t="str">
            <v>POL</v>
          </cell>
        </row>
        <row r="301">
          <cell r="B301" t="str">
            <v>PRT</v>
          </cell>
        </row>
        <row r="302">
          <cell r="B302" t="str">
            <v>PRI</v>
          </cell>
        </row>
        <row r="303">
          <cell r="B303" t="str">
            <v>QAT</v>
          </cell>
        </row>
        <row r="304">
          <cell r="B304" t="str">
            <v>ROU</v>
          </cell>
        </row>
        <row r="305">
          <cell r="B305" t="str">
            <v>RUS</v>
          </cell>
        </row>
        <row r="306">
          <cell r="B306" t="str">
            <v>RWA</v>
          </cell>
        </row>
        <row r="307">
          <cell r="B307" t="str">
            <v>BLM</v>
          </cell>
        </row>
        <row r="308">
          <cell r="B308" t="str">
            <v>WSM</v>
          </cell>
        </row>
        <row r="309">
          <cell r="B309" t="str">
            <v>SMR</v>
          </cell>
        </row>
        <row r="310">
          <cell r="B310" t="str">
            <v>STP</v>
          </cell>
        </row>
        <row r="311">
          <cell r="B311" t="str">
            <v>SAU</v>
          </cell>
        </row>
        <row r="312">
          <cell r="B312" t="str">
            <v>SEN</v>
          </cell>
        </row>
        <row r="313">
          <cell r="B313" t="str">
            <v>SRB</v>
          </cell>
        </row>
        <row r="314">
          <cell r="B314" t="str">
            <v>SYC</v>
          </cell>
        </row>
        <row r="315">
          <cell r="B315" t="str">
            <v>SLE</v>
          </cell>
        </row>
        <row r="316">
          <cell r="B316" t="str">
            <v>SGP</v>
          </cell>
        </row>
        <row r="317">
          <cell r="B317" t="str">
            <v>SVK</v>
          </cell>
        </row>
        <row r="318">
          <cell r="B318" t="str">
            <v>SVN</v>
          </cell>
        </row>
        <row r="319">
          <cell r="B319" t="str">
            <v>SLB</v>
          </cell>
        </row>
        <row r="320">
          <cell r="B320" t="str">
            <v>SOM</v>
          </cell>
        </row>
        <row r="321">
          <cell r="B321" t="str">
            <v>ZAF</v>
          </cell>
        </row>
        <row r="322">
          <cell r="B322" t="str">
            <v>KOR</v>
          </cell>
        </row>
        <row r="323">
          <cell r="B323" t="str">
            <v>ESP</v>
          </cell>
        </row>
        <row r="324">
          <cell r="B324" t="str">
            <v>LKA</v>
          </cell>
        </row>
        <row r="325">
          <cell r="B325" t="str">
            <v>SHN</v>
          </cell>
        </row>
        <row r="326">
          <cell r="B326" t="str">
            <v>KNA</v>
          </cell>
        </row>
        <row r="327">
          <cell r="B327" t="str">
            <v>LCA</v>
          </cell>
        </row>
        <row r="328">
          <cell r="B328" t="str">
            <v>MAF</v>
          </cell>
        </row>
        <row r="329">
          <cell r="B329" t="str">
            <v>SPM</v>
          </cell>
        </row>
        <row r="330">
          <cell r="B330" t="str">
            <v>VCT</v>
          </cell>
        </row>
        <row r="331">
          <cell r="B331" t="str">
            <v>SDN</v>
          </cell>
        </row>
        <row r="332">
          <cell r="B332" t="str">
            <v>SUR</v>
          </cell>
        </row>
        <row r="333">
          <cell r="B333" t="str">
            <v>SJM</v>
          </cell>
        </row>
        <row r="334">
          <cell r="B334" t="str">
            <v>SWZ</v>
          </cell>
        </row>
        <row r="335">
          <cell r="B335" t="str">
            <v>SWE</v>
          </cell>
        </row>
        <row r="336">
          <cell r="B336" t="str">
            <v>CHE</v>
          </cell>
        </row>
        <row r="337">
          <cell r="B337" t="str">
            <v>SYR</v>
          </cell>
        </row>
        <row r="338">
          <cell r="B338" t="str">
            <v>TWN</v>
          </cell>
        </row>
        <row r="339">
          <cell r="B339" t="str">
            <v>TJK</v>
          </cell>
        </row>
        <row r="340">
          <cell r="B340" t="str">
            <v>TZA</v>
          </cell>
        </row>
        <row r="341">
          <cell r="B341" t="str">
            <v>THA</v>
          </cell>
        </row>
        <row r="342">
          <cell r="B342" t="str">
            <v>TGO</v>
          </cell>
        </row>
        <row r="343">
          <cell r="B343" t="str">
            <v>TKL</v>
          </cell>
        </row>
        <row r="344">
          <cell r="B344" t="str">
            <v>TON</v>
          </cell>
        </row>
        <row r="345">
          <cell r="B345" t="str">
            <v>TTO</v>
          </cell>
        </row>
        <row r="346">
          <cell r="B346" t="str">
            <v>TUN</v>
          </cell>
        </row>
        <row r="347">
          <cell r="B347" t="str">
            <v>TUR</v>
          </cell>
        </row>
        <row r="348">
          <cell r="B348" t="str">
            <v>TKM</v>
          </cell>
        </row>
        <row r="349">
          <cell r="B349" t="str">
            <v>TCA</v>
          </cell>
        </row>
        <row r="350">
          <cell r="B350" t="str">
            <v>TUV</v>
          </cell>
        </row>
        <row r="351">
          <cell r="B351" t="str">
            <v>ARE</v>
          </cell>
        </row>
        <row r="352">
          <cell r="B352" t="str">
            <v>UGA</v>
          </cell>
        </row>
        <row r="353">
          <cell r="B353" t="str">
            <v>GBR</v>
          </cell>
        </row>
        <row r="354">
          <cell r="B354" t="str">
            <v>UKR</v>
          </cell>
        </row>
        <row r="355">
          <cell r="B355" t="str">
            <v>URY</v>
          </cell>
        </row>
        <row r="356">
          <cell r="B356" t="str">
            <v>USA</v>
          </cell>
        </row>
        <row r="357">
          <cell r="B357" t="str">
            <v>UZB</v>
          </cell>
        </row>
        <row r="358">
          <cell r="B358" t="str">
            <v>VUT</v>
          </cell>
        </row>
        <row r="359">
          <cell r="B359" t="str">
            <v>VAT</v>
          </cell>
        </row>
        <row r="360">
          <cell r="B360" t="str">
            <v>VEN</v>
          </cell>
        </row>
        <row r="361">
          <cell r="B361" t="str">
            <v>VNM</v>
          </cell>
        </row>
        <row r="362">
          <cell r="B362" t="str">
            <v>VIR</v>
          </cell>
        </row>
        <row r="363">
          <cell r="B363" t="str">
            <v>WLF</v>
          </cell>
        </row>
        <row r="364">
          <cell r="B364" t="str">
            <v>WestBank</v>
          </cell>
        </row>
        <row r="365">
          <cell r="B365" t="str">
            <v>ESH</v>
          </cell>
        </row>
        <row r="366">
          <cell r="B366" t="str">
            <v>YEM</v>
          </cell>
        </row>
        <row r="367">
          <cell r="B367" t="str">
            <v>ZMB</v>
          </cell>
        </row>
        <row r="368">
          <cell r="B368" t="str">
            <v>ZWE</v>
          </cell>
        </row>
      </sheetData>
      <sheetData sheetId="2" refreshError="1"/>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Types"/>
      <sheetName val="F8.1a"/>
    </sheetNames>
    <sheetDataSet>
      <sheetData sheetId="0" refreshError="1"/>
      <sheetData sheetId="1">
        <row r="111">
          <cell r="B111" t="str">
            <v>ALL</v>
          </cell>
        </row>
        <row r="112">
          <cell r="B112" t="str">
            <v>USD</v>
          </cell>
        </row>
        <row r="113">
          <cell r="B113" t="str">
            <v>AUD</v>
          </cell>
        </row>
        <row r="114">
          <cell r="B114" t="str">
            <v>CAD</v>
          </cell>
        </row>
        <row r="115">
          <cell r="B115" t="str">
            <v>EUR</v>
          </cell>
        </row>
        <row r="116">
          <cell r="B116" t="str">
            <v>CHF</v>
          </cell>
        </row>
        <row r="117">
          <cell r="B117" t="str">
            <v>JPY</v>
          </cell>
        </row>
        <row r="118">
          <cell r="B118" t="str">
            <v>DKK</v>
          </cell>
        </row>
        <row r="119">
          <cell r="B119" t="str">
            <v>NOK</v>
          </cell>
        </row>
        <row r="120">
          <cell r="B120" t="str">
            <v>SEK</v>
          </cell>
        </row>
        <row r="121">
          <cell r="B121" t="str">
            <v>GBP</v>
          </cell>
        </row>
        <row r="122">
          <cell r="B122" t="str">
            <v>TRY</v>
          </cell>
        </row>
        <row r="123">
          <cell r="B123" t="str">
            <v>BGN</v>
          </cell>
        </row>
        <row r="124">
          <cell r="B124" t="str">
            <v>CNY</v>
          </cell>
        </row>
        <row r="125">
          <cell r="B125" t="str">
            <v>HUF</v>
          </cell>
        </row>
        <row r="126">
          <cell r="B126" t="str">
            <v>RUB</v>
          </cell>
        </row>
        <row r="127">
          <cell r="B127" t="str">
            <v>HRK</v>
          </cell>
        </row>
        <row r="128">
          <cell r="B128" t="str">
            <v>CZK</v>
          </cell>
        </row>
        <row r="129">
          <cell r="B129" t="str">
            <v>MCD</v>
          </cell>
        </row>
        <row r="130">
          <cell r="B130" t="str">
            <v>XAU</v>
          </cell>
        </row>
      </sheetData>
      <sheetData sheetId="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Ndihmëse"/>
      <sheetName val="Permbajtja"/>
      <sheetName val="Data Types"/>
      <sheetName val="RULES ON-FORM"/>
      <sheetName val="RULES CROSS-FORMS"/>
      <sheetName val="F30"/>
      <sheetName val="F1"/>
      <sheetName val="F7.DM"/>
      <sheetName val="F10.DM"/>
      <sheetName val="F11.DM"/>
      <sheetName val="F12.DM"/>
      <sheetName val="MKR_SA_TDI"/>
      <sheetName val="MKR_SA_EQU"/>
      <sheetName val="F49"/>
      <sheetName val="F50"/>
      <sheetName val="F30_31_31-1"/>
      <sheetName val="F6.1"/>
      <sheetName val="F13.DM"/>
      <sheetName val="F14.DM"/>
      <sheetName val="data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ermbajtja"/>
      <sheetName val="Data Types"/>
      <sheetName val="RULES ON-FORM"/>
      <sheetName val="RULES CROSS-FORMS"/>
      <sheetName val="F2.DM"/>
      <sheetName val="F7.DM"/>
      <sheetName val="F10.DM"/>
      <sheetName val="F11.DM"/>
      <sheetName val="F12.DM"/>
      <sheetName val="F18"/>
      <sheetName val="F18.a"/>
      <sheetName val="F18.1"/>
      <sheetName val="F18.1a"/>
      <sheetName val="F18.2"/>
      <sheetName val="F18.2a"/>
      <sheetName val="F18.3"/>
      <sheetName val="F18.3a"/>
      <sheetName val="F18.4"/>
      <sheetName val="F18.4a"/>
      <sheetName val="MKR_SA_TDI"/>
      <sheetName val="MKR_SA_EQU"/>
      <sheetName val="F49"/>
    </sheetNames>
    <sheetDataSet>
      <sheetData sheetId="0"/>
      <sheetData sheetId="1"/>
      <sheetData sheetId="2">
        <row r="44">
          <cell r="C44" t="str">
            <v>Sektori shtetëror</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ONTENTS"/>
      <sheetName val="On-form rules"/>
      <sheetName val="Summary MR"/>
      <sheetName val="Summary QR"/>
      <sheetName val="Cross-form rules M"/>
      <sheetName val="Cross-form rules TM"/>
      <sheetName val="F34"/>
      <sheetName val="F34.1"/>
      <sheetName val="F34.2"/>
      <sheetName val="F3"/>
      <sheetName val="F20_21Pkon"/>
      <sheetName val="F20_21Pkon_Valutor"/>
      <sheetName val="F33A"/>
      <sheetName val="F33B"/>
      <sheetName val="F33B1"/>
      <sheetName val="F33B3"/>
      <sheetName val="F35"/>
      <sheetName val="F35.2"/>
      <sheetName val="F36.1"/>
      <sheetName val="F36.2"/>
      <sheetName val="F8.1"/>
      <sheetName val="F8.2"/>
      <sheetName val="F8.3"/>
      <sheetName val="F8.4"/>
      <sheetName val="F31.1"/>
      <sheetName val="F35.1"/>
      <sheetName val="Data types"/>
      <sheetName val="F1"/>
      <sheetName val="F2"/>
      <sheetName val="F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forms"/>
      <sheetName val="F37"/>
      <sheetName val="F37.1"/>
      <sheetName val="F37.2"/>
      <sheetName val="F37.3"/>
      <sheetName val="F37.7"/>
      <sheetName val="F37.5"/>
      <sheetName val="F37.6"/>
      <sheetName val="F37.4"/>
      <sheetName val="F61"/>
      <sheetName val="F61.2"/>
      <sheetName val="F61.1"/>
      <sheetName val="F62"/>
      <sheetName val="F100"/>
      <sheetName val="F100.1"/>
      <sheetName val="F60"/>
      <sheetName val="F60.1"/>
      <sheetName val="F65"/>
      <sheetName val="F8.1"/>
      <sheetName val="F8.2"/>
      <sheetName val="Data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C9" t="str">
            <v>Llogari rrjedhëse në bankat, institucionet e kreditit dhe institucione të tjera financiare jorezidente(llog 132)</v>
          </cell>
        </row>
        <row r="10">
          <cell r="C10" t="str">
            <v>Depozita pa afat në bankat, institucionet e kreditit dhe institucione të tjera financiare jorezidente (llog 1421 bashke me interesat e perllogaritur)</v>
          </cell>
        </row>
        <row r="11">
          <cell r="C11" t="str">
            <v>Depozita me afat në bankat, institucionet e kreditit dhe institucione të tjera financiare jorezidente (llog 1422 bashke me interesat e perllogaritur)</v>
          </cell>
        </row>
        <row r="12">
          <cell r="C12" t="str">
            <v xml:space="preserve"> Llogari rrjedhëse të parregullta me bankat, inst. e kreditit dhe inst. të tjera financiare jorezidente (llog 1372)</v>
          </cell>
        </row>
        <row r="13">
          <cell r="C13" t="str">
            <v>Hua dhënë bankave, institucioneve të kreditit dhe institucioneve të tjera financiare jorezidente (llog 152)</v>
          </cell>
        </row>
        <row r="14">
          <cell r="C14" t="str">
            <v>Hua të pakthyera në afat ndaj bankave, institucioneve të kreditit dhe institucioneve të tjera financiare jorezidente (llog 1572)</v>
          </cell>
        </row>
        <row r="15">
          <cell r="C15" t="str">
            <v>Hua pa afat marrë nga bankat, institucionet e kreditit dhe institucionet e tjera financiare jorezidente(llog 1721 bashke me int.perllog.)</v>
          </cell>
        </row>
        <row r="16">
          <cell r="C16" t="str">
            <v>Hua me afat marrë nga bankat, institucionet e kreditit dhe institucionet e tjera financiare jorezidente(llog 1722 bashke me int.perllog)</v>
          </cell>
        </row>
        <row r="17">
          <cell r="C17" t="str">
            <v>Depozita pa afat nga bankat, institucionet e kreditit dhe institucione të tjera financiare jorezidente(1621 bashke me int.perllog)</v>
          </cell>
        </row>
        <row r="18">
          <cell r="C18" t="str">
            <v>Depozita me afat nga bankat, institucionet e kreditit dhe institucione të tjera financiare jorezidente (llog 1622 bashke me int.perllog)</v>
          </cell>
        </row>
        <row r="19">
          <cell r="C19" t="str">
            <v>Hua financiare marrë nga bankat, institucionet e kreditit dhe istitucionet e tjera financiare (llog 1723 bashke me int.perllog)</v>
          </cell>
        </row>
        <row r="20">
          <cell r="C20" t="str">
            <v xml:space="preserve">Llogari rrjedhëse individ </v>
          </cell>
        </row>
        <row r="21">
          <cell r="C21" t="str">
            <v xml:space="preserve">Llogari rrjedhëse biznese </v>
          </cell>
        </row>
        <row r="22">
          <cell r="C22" t="str">
            <v xml:space="preserve">Depozita pa afat individ </v>
          </cell>
        </row>
        <row r="23">
          <cell r="C23" t="str">
            <v xml:space="preserve">Depozita pa afat biznese </v>
          </cell>
        </row>
        <row r="24">
          <cell r="C24" t="str">
            <v xml:space="preserve">Depozita me afat individ </v>
          </cell>
        </row>
        <row r="25">
          <cell r="C25" t="str">
            <v>Depozita me afat biznese</v>
          </cell>
        </row>
        <row r="26">
          <cell r="C26" t="str">
            <v>Çertifikatat e depozitave</v>
          </cell>
        </row>
        <row r="27">
          <cell r="C27" t="str">
            <v>Llogari të tjera të klientëve</v>
          </cell>
        </row>
        <row r="28">
          <cell r="C28" t="str">
            <v>Administrata publike</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forms"/>
      <sheetName val="F37"/>
      <sheetName val="F37.1"/>
      <sheetName val="F37.2"/>
      <sheetName val="F37.7"/>
      <sheetName val="F37.5"/>
      <sheetName val="F37.6"/>
      <sheetName val="F37.3"/>
      <sheetName val="F37.4"/>
      <sheetName val="F61"/>
      <sheetName val="F61.2"/>
      <sheetName val="F61.1"/>
      <sheetName val="F62"/>
      <sheetName val="F100"/>
      <sheetName val="F100.1"/>
      <sheetName val="F60"/>
      <sheetName val="F60.1"/>
      <sheetName val="F65"/>
      <sheetName val="F8.1"/>
      <sheetName val="F8.2"/>
      <sheetName val="Data Types"/>
    </sheetNames>
    <sheetDataSet>
      <sheetData sheetId="0"/>
      <sheetData sheetId="1">
        <row r="9">
          <cell r="B9">
            <v>0</v>
          </cell>
        </row>
      </sheetData>
      <sheetData sheetId="2">
        <row r="9">
          <cell r="B9">
            <v>0</v>
          </cell>
        </row>
      </sheetData>
      <sheetData sheetId="3">
        <row r="9">
          <cell r="B9">
            <v>0</v>
          </cell>
        </row>
      </sheetData>
      <sheetData sheetId="4">
        <row r="9">
          <cell r="B9">
            <v>0</v>
          </cell>
        </row>
      </sheetData>
      <sheetData sheetId="5">
        <row r="25">
          <cell r="E25">
            <v>0</v>
          </cell>
        </row>
      </sheetData>
      <sheetData sheetId="6">
        <row r="25">
          <cell r="E25">
            <v>0</v>
          </cell>
        </row>
      </sheetData>
      <sheetData sheetId="7">
        <row r="25">
          <cell r="E25">
            <v>0</v>
          </cell>
        </row>
      </sheetData>
      <sheetData sheetId="8">
        <row r="25">
          <cell r="E25">
            <v>0</v>
          </cell>
        </row>
      </sheetData>
      <sheetData sheetId="9">
        <row r="25">
          <cell r="B25">
            <v>0</v>
          </cell>
        </row>
      </sheetData>
      <sheetData sheetId="10">
        <row r="25">
          <cell r="B25">
            <v>0</v>
          </cell>
        </row>
      </sheetData>
      <sheetData sheetId="11">
        <row r="25">
          <cell r="B25">
            <v>0</v>
          </cell>
        </row>
      </sheetData>
      <sheetData sheetId="12"/>
      <sheetData sheetId="13">
        <row r="8">
          <cell r="B8" t="str">
            <v>2</v>
          </cell>
        </row>
      </sheetData>
      <sheetData sheetId="14"/>
      <sheetData sheetId="15"/>
      <sheetData sheetId="16"/>
      <sheetData sheetId="17"/>
      <sheetData sheetId="18"/>
      <sheetData sheetId="19"/>
      <sheetData sheetId="20">
        <row r="9">
          <cell r="C9" t="str">
            <v>Llogari rrjedhëse në bankat, institucionet e kreditit dhe institucione të tjera financiare jorezidente(llog 132)</v>
          </cell>
        </row>
        <row r="10">
          <cell r="C10" t="str">
            <v>Depozita pa afat në bankat, institucionet e kreditit dhe institucione të tjera financiare jorezidente (llog 1421 bashke me interesat e perllogaritur)</v>
          </cell>
        </row>
        <row r="11">
          <cell r="C11" t="str">
            <v>Depozita me afat në bankat, institucionet e kreditit dhe institucione të tjera financiare jorezidente (llog 1422 bashke me interesat e perllogaritur)</v>
          </cell>
        </row>
        <row r="12">
          <cell r="C12" t="str">
            <v xml:space="preserve"> Llogari rrjedhëse të parregullta me bankat, inst. e kreditit dhe inst. të tjera financiare jorezidente (llog 1372)</v>
          </cell>
        </row>
        <row r="13">
          <cell r="C13" t="str">
            <v>Hua dhënë bankave, institucioneve të kreditit dhe institucioneve të tjera financiare jorezidente (llog 152)</v>
          </cell>
        </row>
        <row r="14">
          <cell r="C14" t="str">
            <v>Hua të pakthyera në afat ndaj bankave, institucioneve të kreditit dhe institucioneve të tjera financiare jorezidente (llog 1572)</v>
          </cell>
        </row>
        <row r="15">
          <cell r="C15" t="str">
            <v>Hua pa afat marrë nga bankat, institucionet e kreditit dhe institucionet e tjera financiare jorezidente(llog 1721 bashke me int.perllog.)</v>
          </cell>
        </row>
        <row r="16">
          <cell r="C16" t="str">
            <v>Hua me afat marrë nga bankat, institucionet e kreditit dhe institucionet e tjera financiare jorezidente(llog 1722 bashke me int.perllog)</v>
          </cell>
        </row>
        <row r="17">
          <cell r="C17" t="str">
            <v>Depozita pa afat nga bankat, institucionet e kreditit dhe institucione të tjera financiare jorezidente(1621 bashke me int.perllog)</v>
          </cell>
        </row>
        <row r="18">
          <cell r="C18" t="str">
            <v>Depozita me afat nga bankat, institucionet e kreditit dhe institucione të tjera financiare jorezidente (llog 1622 bashke me int.perllog)</v>
          </cell>
        </row>
        <row r="19">
          <cell r="C19" t="str">
            <v>Hua financiare marrë nga bankat, institucionet e kreditit dhe istitucionet e tjera financiare (llog 1723 bashke me int.perllog)</v>
          </cell>
        </row>
        <row r="20">
          <cell r="C20" t="str">
            <v xml:space="preserve">Llogari rrjedhëse individ </v>
          </cell>
        </row>
        <row r="21">
          <cell r="C21" t="str">
            <v xml:space="preserve">Llogari rrjedhëse biznese </v>
          </cell>
        </row>
        <row r="22">
          <cell r="C22" t="str">
            <v xml:space="preserve">Depozita pa afat individ </v>
          </cell>
        </row>
        <row r="23">
          <cell r="C23" t="str">
            <v xml:space="preserve">Depozita pa afat biznese </v>
          </cell>
        </row>
        <row r="24">
          <cell r="C24" t="str">
            <v xml:space="preserve">Depozita me afat individ </v>
          </cell>
        </row>
        <row r="25">
          <cell r="C25" t="str">
            <v>Depozita me afat biznese</v>
          </cell>
        </row>
        <row r="26">
          <cell r="C26" t="str">
            <v>Çertifikatat e depozitave</v>
          </cell>
        </row>
        <row r="27">
          <cell r="C27" t="str">
            <v>Llogari të tjera të klientëve</v>
          </cell>
        </row>
        <row r="28">
          <cell r="C28" t="str">
            <v>Administrata publike</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forms"/>
      <sheetName val="F37"/>
      <sheetName val="F37.1"/>
      <sheetName val="F37.2"/>
      <sheetName val="F37.3"/>
      <sheetName val="F37.7"/>
      <sheetName val="F37.5"/>
      <sheetName val="F37.6"/>
      <sheetName val="F37.4"/>
      <sheetName val="F61"/>
      <sheetName val="F61.2"/>
      <sheetName val="F61.1"/>
      <sheetName val="F62"/>
      <sheetName val="F100"/>
      <sheetName val="F100.1"/>
      <sheetName val="F60"/>
      <sheetName val="F60.1"/>
      <sheetName val="F65"/>
      <sheetName val="F8.1"/>
      <sheetName val="F8.2"/>
      <sheetName val="Data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C9" t="str">
            <v>Llogari rrjedhëse në bankat, institucionet e kreditit dhe institucione të tjera financiare jorezidente(llog 132)</v>
          </cell>
        </row>
        <row r="10">
          <cell r="C10" t="str">
            <v>Depozita pa afat në bankat, institucionet e kreditit dhe institucione të tjera financiare jorezidente (llog 1421 bashke me interesat e perllogaritur)</v>
          </cell>
        </row>
        <row r="11">
          <cell r="C11" t="str">
            <v>Depozita me afat në bankat, institucionet e kreditit dhe institucione të tjera financiare jorezidente (llog 1422 bashke me interesat e perllogaritur)</v>
          </cell>
        </row>
        <row r="12">
          <cell r="C12" t="str">
            <v xml:space="preserve"> Llogari rrjedhëse të parregullta me bankat, inst. e kreditit dhe inst. të tjera financiare jorezidente (llog 1372)</v>
          </cell>
        </row>
        <row r="13">
          <cell r="C13" t="str">
            <v>Hua dhënë bankave, institucioneve të kreditit dhe institucioneve të tjera financiare jorezidente (llog 152)</v>
          </cell>
        </row>
        <row r="14">
          <cell r="C14" t="str">
            <v>Hua të pakthyera në afat ndaj bankave, institucioneve të kreditit dhe institucioneve të tjera financiare jorezidente (llog 1572)</v>
          </cell>
        </row>
        <row r="15">
          <cell r="C15" t="str">
            <v>Hua pa afat marrë nga bankat, institucionet e kreditit dhe institucionet e tjera financiare jorezidente(llog 1721 bashke me int.perllog.)</v>
          </cell>
        </row>
        <row r="16">
          <cell r="C16" t="str">
            <v>Hua me afat marrë nga bankat, institucionet e kreditit dhe institucionet e tjera financiare jorezidente(llog 1722 bashke me int.perllog)</v>
          </cell>
        </row>
        <row r="17">
          <cell r="C17" t="str">
            <v>Depozita pa afat nga bankat, institucionet e kreditit dhe institucione të tjera financiare jorezidente(1621 bashke me int.perllog)</v>
          </cell>
        </row>
        <row r="18">
          <cell r="C18" t="str">
            <v>Depozita me afat nga bankat, institucionet e kreditit dhe institucione të tjera financiare jorezidente (llog 1622 bashke me int.perllog)</v>
          </cell>
        </row>
        <row r="19">
          <cell r="C19" t="str">
            <v>Hua financiare marrë nga bankat, institucionet e kreditit dhe istitucionet e tjera financiare (llog 1723 bashke me int.perllog)</v>
          </cell>
        </row>
        <row r="20">
          <cell r="C20" t="str">
            <v xml:space="preserve">Llogari rrjedhëse individ </v>
          </cell>
        </row>
        <row r="21">
          <cell r="C21" t="str">
            <v xml:space="preserve">Llogari rrjedhëse biznese </v>
          </cell>
        </row>
        <row r="22">
          <cell r="C22" t="str">
            <v xml:space="preserve">Depozita pa afat individ </v>
          </cell>
        </row>
        <row r="23">
          <cell r="C23" t="str">
            <v xml:space="preserve">Depozita pa afat biznese </v>
          </cell>
        </row>
        <row r="24">
          <cell r="C24" t="str">
            <v xml:space="preserve">Depozita me afat individ </v>
          </cell>
        </row>
        <row r="25">
          <cell r="C25" t="str">
            <v>Depozita me afat biznese</v>
          </cell>
        </row>
        <row r="26">
          <cell r="C26" t="str">
            <v>Çertifikatat e depozitave</v>
          </cell>
        </row>
        <row r="27">
          <cell r="C27" t="str">
            <v>Llogari të tjera të klientëve</v>
          </cell>
        </row>
        <row r="28">
          <cell r="C28" t="str">
            <v>Administrata publike</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Types"/>
      <sheetName val="Contents"/>
      <sheetName val="RULES ON-FORM"/>
      <sheetName val="RULES CROSS-FORMS"/>
      <sheetName val="F6.DM"/>
      <sheetName val="F9.DM"/>
      <sheetName val="F5.DM"/>
      <sheetName val="F3.DM"/>
      <sheetName val="F100.1"/>
      <sheetName val="F61.2"/>
      <sheetName val="F60.1"/>
      <sheetName val="F37.4"/>
      <sheetName val="F37.5"/>
      <sheetName val="F37.6"/>
      <sheetName val="F37.7"/>
      <sheetName val="F37.9"/>
      <sheetName val="F37"/>
      <sheetName val="F37.1"/>
      <sheetName val="F37.2"/>
      <sheetName val="F37.3"/>
      <sheetName val="F37.8"/>
    </sheetNames>
    <sheetDataSet>
      <sheetData sheetId="0"/>
      <sheetData sheetId="1">
        <row r="9">
          <cell r="C9" t="str">
            <v>Current account in banks, credit institutions and other nonresident financial institutions (acc 132)</v>
          </cell>
        </row>
        <row r="10">
          <cell r="C10" t="str">
            <v xml:space="preserve">Sight deposits in banks, credit institutions and other nonresident financial institutions (acc 1421) </v>
          </cell>
        </row>
        <row r="11">
          <cell r="C11" t="str">
            <v xml:space="preserve">Time deposits in banks, credit institutions and other nonresident financial institutions (acc 1422) </v>
          </cell>
        </row>
        <row r="12">
          <cell r="C12" t="str">
            <v xml:space="preserve">Non regular current acounts in banks, credit institutions and other nonresident financial institutions (acc 1372) </v>
          </cell>
        </row>
        <row r="13">
          <cell r="C13" t="str">
            <v>Loans given to banks, credit institutions and other nonresident financial institutions (acc 152)</v>
          </cell>
        </row>
        <row r="14">
          <cell r="C14" t="str">
            <v>Overdue loans to banks, credit institutions and other nonresident financial institutions (acc 1572)</v>
          </cell>
        </row>
        <row r="15">
          <cell r="C15" t="str">
            <v>Sight loans taken from banks, credit institutions and other nonresident financial institutions (acc 1721)</v>
          </cell>
        </row>
        <row r="16">
          <cell r="C16" t="str">
            <v>Time loans taken from banks, credit institutions and other nonresident financial institutions (acc 1722)</v>
          </cell>
        </row>
        <row r="17">
          <cell r="C17" t="str">
            <v>Sight deposits from banks, credit institutions and other nonresident financial institutions (acc 1621)</v>
          </cell>
        </row>
        <row r="18">
          <cell r="C18" t="str">
            <v>Time deposits from banks, credit institutions and other nonresident financial institutions (acc 1622)</v>
          </cell>
        </row>
        <row r="19">
          <cell r="C19" t="str">
            <v>Financial loan taken from banks, credit institutions and other nonresident financial institutions (acc 1723)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Types"/>
      <sheetName val="F1.DM"/>
      <sheetName val="F2.DM"/>
      <sheetName val="F3.DM"/>
      <sheetName val="F4.DM"/>
      <sheetName val="F5.DM"/>
      <sheetName val="F6.DM"/>
      <sheetName val="F7.DM"/>
      <sheetName val="F8.DM"/>
      <sheetName val="F9.DM"/>
      <sheetName val="F10.DM"/>
      <sheetName val="F11.DM"/>
      <sheetName val="F12.DM"/>
    </sheetNames>
    <sheetDataSet>
      <sheetData sheetId="0"/>
      <sheetData sheetId="1">
        <row r="146">
          <cell r="C146" t="str">
            <v>Standard</v>
          </cell>
        </row>
        <row r="147">
          <cell r="C147" t="str">
            <v>Special mention</v>
          </cell>
        </row>
        <row r="148">
          <cell r="C148" t="str">
            <v>Substandard</v>
          </cell>
        </row>
        <row r="149">
          <cell r="C149" t="str">
            <v>Doubtful</v>
          </cell>
        </row>
        <row r="150">
          <cell r="C150" t="str">
            <v>Lost</v>
          </cell>
        </row>
        <row r="151">
          <cell r="C151" t="str">
            <v>Paid</v>
          </cell>
        </row>
        <row r="152">
          <cell r="C152" t="str">
            <v>Write - off</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30 ORG"/>
      <sheetName val="Form001"/>
      <sheetName val="Form002"/>
      <sheetName val="Form003"/>
      <sheetName val="Form004"/>
      <sheetName val="Form005"/>
      <sheetName val="Form006"/>
      <sheetName val="BalanceSheet"/>
      <sheetName val="IncomeStatement"/>
      <sheetName val="Form200"/>
      <sheetName val="Form210"/>
      <sheetName val="Form220"/>
      <sheetName val="Form230"/>
      <sheetName val="Form240"/>
      <sheetName val="Form250"/>
      <sheetName val="Form300"/>
      <sheetName val="Form301"/>
      <sheetName val="Form310"/>
      <sheetName val="Form320"/>
      <sheetName val="Form321"/>
      <sheetName val="Form330"/>
      <sheetName val="Form340"/>
      <sheetName val="Form341"/>
      <sheetName val="Form350"/>
      <sheetName val="Form360"/>
      <sheetName val="Form361"/>
      <sheetName val="Form400"/>
      <sheetName val="Form410"/>
      <sheetName val="Form430"/>
      <sheetName val="Form440"/>
      <sheetName val="Form450"/>
      <sheetName val="Form460"/>
      <sheetName val="Form470"/>
    </sheetNames>
    <sheetDataSet>
      <sheetData sheetId="0"/>
      <sheetData sheetId="1"/>
      <sheetData sheetId="2"/>
      <sheetData sheetId="3"/>
      <sheetData sheetId="4"/>
      <sheetData sheetId="5"/>
      <sheetData sheetId="6"/>
      <sheetData sheetId="7"/>
      <sheetData sheetId="8" refreshError="1">
        <row r="5">
          <cell r="K5">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ermbajtja"/>
      <sheetName val="Data Types"/>
      <sheetName val="RULES ON-FORM"/>
      <sheetName val="RULES CROSS-FORMS"/>
      <sheetName val="F6.DM"/>
      <sheetName val="F9.DM"/>
      <sheetName val="F5.DM"/>
      <sheetName val="F3.DM"/>
      <sheetName val="F100.1"/>
      <sheetName val="F61.2"/>
      <sheetName val="F60.1"/>
      <sheetName val="F37.4"/>
      <sheetName val="F37.5"/>
      <sheetName val="F37.6"/>
      <sheetName val="F37.7"/>
      <sheetName val="F37.9"/>
      <sheetName val="F37"/>
      <sheetName val="F37.1"/>
      <sheetName val="F37.2"/>
      <sheetName val="F37.3"/>
      <sheetName val="F37.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ONTENTS"/>
      <sheetName val="RULES ON-FORM"/>
      <sheetName val="RULES CROSS-FORMS"/>
      <sheetName val="Data Types"/>
      <sheetName val="F20_21"/>
      <sheetName val="F22"/>
      <sheetName val="F22_1"/>
      <sheetName val="F23"/>
      <sheetName val="F26"/>
      <sheetName val="F27"/>
      <sheetName val="F28"/>
      <sheetName val="F29"/>
      <sheetName val="F30"/>
      <sheetName val="F30.1"/>
      <sheetName val="F30_31_3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v>0</v>
          </cell>
        </row>
      </sheetData>
      <sheetData sheetId="14"/>
      <sheetData sheetId="1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Legjenda "/>
      <sheetName val="RULES ON-FORM"/>
      <sheetName val="RULES CROSS-FORMS"/>
      <sheetName val="Data types"/>
      <sheetName val="MKR_SA_TDI_(usd)"/>
      <sheetName val="MKR_SA_TDI_(eur)"/>
      <sheetName val="MKR_SA_TDI_(ALL)"/>
      <sheetName val="MKR_SA_TDI_(total)"/>
      <sheetName val="MKR_SA_EQU"/>
      <sheetName val="CR_TB_SETT"/>
      <sheetName val="MKR_SA_COM"/>
      <sheetName val="MKR_SA_FX "/>
    </sheetNames>
    <sheetDataSet>
      <sheetData sheetId="0"/>
      <sheetData sheetId="1"/>
      <sheetData sheetId="2"/>
      <sheetData sheetId="3"/>
      <sheetData sheetId="4"/>
      <sheetData sheetId="5"/>
      <sheetData sheetId="6"/>
      <sheetData sheetId="7"/>
      <sheetData sheetId="8">
        <row r="11">
          <cell r="J11">
            <v>0</v>
          </cell>
        </row>
      </sheetData>
      <sheetData sheetId="9">
        <row r="11">
          <cell r="J11">
            <v>0</v>
          </cell>
        </row>
      </sheetData>
      <sheetData sheetId="10">
        <row r="9">
          <cell r="F9">
            <v>0</v>
          </cell>
        </row>
        <row r="15">
          <cell r="F15">
            <v>0</v>
          </cell>
        </row>
      </sheetData>
      <sheetData sheetId="11">
        <row r="12">
          <cell r="J12">
            <v>0</v>
          </cell>
        </row>
      </sheetData>
      <sheetData sheetId="12">
        <row r="12">
          <cell r="O12">
            <v>0</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Legjenda "/>
      <sheetName val="RULES ON-FORM"/>
      <sheetName val="RULES CROSS-FORMS"/>
      <sheetName val="Data types"/>
      <sheetName val="OPR"/>
    </sheetNames>
    <sheetDataSet>
      <sheetData sheetId="0"/>
      <sheetData sheetId="1"/>
      <sheetData sheetId="2"/>
      <sheetData sheetId="3"/>
      <sheetData sheetId="4"/>
      <sheetData sheetId="5">
        <row r="11">
          <cell r="J11">
            <v>0</v>
          </cell>
        </row>
        <row r="12">
          <cell r="J12">
            <v>0</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Legjenda "/>
      <sheetName val="RULES ON-FORM"/>
      <sheetName val="RULES CROSS-FORMS"/>
      <sheetName val="Data types"/>
      <sheetName val="MKR_SA_TDI_(usd)"/>
      <sheetName val="MKR_SA_TDI_(eur)"/>
      <sheetName val="MKR_SA_TDI_(ALL)"/>
      <sheetName val="MKR_SA_TDI_(monedha_te_tjera)"/>
      <sheetName val="MKR_SA_TDI_(total)"/>
      <sheetName val="MKR_SA_EQU"/>
      <sheetName val="CR_TB_SETT"/>
      <sheetName val="MKR_SA_COM"/>
      <sheetName val="MKR_SA_FX"/>
      <sheetName val="MKR_SA_SEC"/>
      <sheetName val="MKR_SA_CT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AY10">
            <v>0</v>
          </cell>
        </row>
      </sheetData>
      <sheetData sheetId="15">
        <row r="10">
          <cell r="AL10">
            <v>0</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Page"/>
      <sheetName val="Content"/>
      <sheetName val="Rules On-form"/>
      <sheetName val="Rules Cross-forms"/>
      <sheetName val="Data types"/>
      <sheetName val="F0"/>
      <sheetName val="F1"/>
      <sheetName val="F2"/>
      <sheetName val="F3"/>
      <sheetName val="F4"/>
      <sheetName val="F5"/>
      <sheetName val="F6"/>
    </sheetNames>
    <sheetDataSet>
      <sheetData sheetId="0"/>
      <sheetData sheetId="1"/>
      <sheetData sheetId="2"/>
      <sheetData sheetId="3"/>
      <sheetData sheetId="4"/>
      <sheetData sheetId="5">
        <row r="9">
          <cell r="B9" t="str">
            <v>Po</v>
          </cell>
        </row>
      </sheetData>
      <sheetData sheetId="6"/>
      <sheetData sheetId="7"/>
      <sheetData sheetId="8"/>
      <sheetData sheetId="9"/>
      <sheetData sheetId="10"/>
      <sheetData sheetId="1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ermbajtja"/>
      <sheetName val="RULES CROSS-FORMS"/>
      <sheetName val="F1"/>
      <sheetName val="F1.1"/>
      <sheetName val="F2"/>
      <sheetName val="F3"/>
      <sheetName val="F4"/>
      <sheetName val="CAR"/>
      <sheetName val="F30"/>
      <sheetName val="Data Types"/>
    </sheetNames>
    <sheetDataSet>
      <sheetData sheetId="0"/>
      <sheetData sheetId="1"/>
      <sheetData sheetId="2"/>
      <sheetData sheetId="3"/>
      <sheetData sheetId="4"/>
      <sheetData sheetId="5"/>
      <sheetData sheetId="6"/>
      <sheetData sheetId="7"/>
      <sheetData sheetId="8">
        <row r="9">
          <cell r="D9">
            <v>0</v>
          </cell>
        </row>
      </sheetData>
      <sheetData sheetId="9">
        <row r="10">
          <cell r="D10">
            <v>0</v>
          </cell>
        </row>
        <row r="11">
          <cell r="D11">
            <v>0</v>
          </cell>
        </row>
        <row r="12">
          <cell r="D12">
            <v>0</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mbajtja"/>
      <sheetName val="Data Types"/>
      <sheetName val="F2.DM"/>
      <sheetName val="F7.DM"/>
      <sheetName val="F10.DM"/>
      <sheetName val="F11.DM"/>
      <sheetName val="F12.DM"/>
    </sheetNames>
    <sheetDataSet>
      <sheetData sheetId="0" refreshError="1"/>
      <sheetData sheetId="1">
        <row r="40">
          <cell r="C40" t="str">
            <v>Ristrukturuar</v>
          </cell>
        </row>
        <row r="41">
          <cell r="C41" t="str">
            <v>Ristrukturuar dhe Rikuperuar</v>
          </cell>
        </row>
        <row r="43">
          <cell r="C43" t="str">
            <v>Sektori shtetëror</v>
          </cell>
        </row>
        <row r="44">
          <cell r="C44" t="str">
            <v>Biznesi i vogël</v>
          </cell>
        </row>
        <row r="45">
          <cell r="C45" t="str">
            <v>Biznesi i mesëm</v>
          </cell>
        </row>
        <row r="46">
          <cell r="C46" t="str">
            <v>Biznesi i madh</v>
          </cell>
        </row>
        <row r="47">
          <cell r="C47" t="str">
            <v>Individë</v>
          </cell>
        </row>
        <row r="49">
          <cell r="C49" t="str">
            <v>Administrimi publik</v>
          </cell>
        </row>
        <row r="50">
          <cell r="C50" t="str">
            <v>Arsimi</v>
          </cell>
        </row>
        <row r="51">
          <cell r="C51" t="str">
            <v>Bujqësia, Gjuetia dhe Silvikultura</v>
          </cell>
        </row>
        <row r="52">
          <cell r="C52" t="str">
            <v>Hotelet dhe restorantet</v>
          </cell>
        </row>
        <row r="53">
          <cell r="C53" t="str">
            <v>Industria nxjerrëse</v>
          </cell>
        </row>
        <row r="54">
          <cell r="C54" t="str">
            <v>Industria përpunuese</v>
          </cell>
        </row>
        <row r="55">
          <cell r="C55" t="str">
            <v>Ndërmjetësim monetar dhe financiar</v>
          </cell>
        </row>
        <row r="56">
          <cell r="C56" t="str">
            <v>Ndërtimi</v>
          </cell>
        </row>
        <row r="57">
          <cell r="C57" t="str">
            <v>Pasuritë e patundshme, dhënia me qira,etj.</v>
          </cell>
        </row>
        <row r="58">
          <cell r="C58" t="str">
            <v>Peshkimi</v>
          </cell>
        </row>
        <row r="59">
          <cell r="C59" t="str">
            <v>Prodhimi, shpërndarja e energjisë elektrike, e gazit dhe e ujit</v>
          </cell>
        </row>
        <row r="60">
          <cell r="C60" t="str">
            <v>Shëndeti dhe veprimtaritë sociale</v>
          </cell>
        </row>
        <row r="61">
          <cell r="C61" t="str">
            <v>Shërbime kolektive, sociale dhe individuale</v>
          </cell>
        </row>
        <row r="62">
          <cell r="C62" t="str">
            <v>Të tjera</v>
          </cell>
        </row>
        <row r="63">
          <cell r="C63" t="str">
            <v>Transporti, Magazinimi  dhe Telekomunikacioni</v>
          </cell>
        </row>
        <row r="64">
          <cell r="C64" t="str">
            <v>Tregtia, Riparimi i automjeteve dhe artikujve shtëpiake</v>
          </cell>
        </row>
        <row r="65">
          <cell r="C65" t="str">
            <v>Individë (jo biznes)</v>
          </cell>
        </row>
        <row r="67">
          <cell r="C67" t="str">
            <v>Kredi Kufi/ Overdraft</v>
          </cell>
        </row>
        <row r="68">
          <cell r="C68" t="str">
            <v>Kredi me këste</v>
          </cell>
        </row>
        <row r="69">
          <cell r="C69" t="str">
            <v>Kredi me një këst të vetëm</v>
          </cell>
        </row>
        <row r="70">
          <cell r="C70" t="str">
            <v>Kombinim i produkteve të mësipërme</v>
          </cell>
        </row>
        <row r="72">
          <cell r="C72" t="str">
            <v>Kredi Konsumatore</v>
          </cell>
        </row>
        <row r="73">
          <cell r="C73" t="str">
            <v>Kredi hipotekare</v>
          </cell>
        </row>
        <row r="74">
          <cell r="C74" t="str">
            <v>Kredi Biznesi</v>
          </cell>
        </row>
        <row r="75">
          <cell r="C75" t="str">
            <v>Tjetër</v>
          </cell>
        </row>
        <row r="77">
          <cell r="C77" t="str">
            <v>Banka</v>
          </cell>
        </row>
        <row r="78">
          <cell r="C78" t="str">
            <v>Klienti</v>
          </cell>
        </row>
        <row r="80">
          <cell r="C80">
            <v>0</v>
          </cell>
        </row>
        <row r="81">
          <cell r="C81">
            <v>1</v>
          </cell>
        </row>
        <row r="82">
          <cell r="C82">
            <v>2</v>
          </cell>
        </row>
        <row r="83">
          <cell r="C83">
            <v>3</v>
          </cell>
        </row>
        <row r="84">
          <cell r="C84">
            <v>4</v>
          </cell>
        </row>
        <row r="85">
          <cell r="C85">
            <v>5</v>
          </cell>
        </row>
        <row r="86">
          <cell r="C86">
            <v>6</v>
          </cell>
        </row>
        <row r="87">
          <cell r="C87">
            <v>7</v>
          </cell>
        </row>
        <row r="88">
          <cell r="C88">
            <v>8</v>
          </cell>
        </row>
        <row r="89">
          <cell r="C89">
            <v>9</v>
          </cell>
        </row>
        <row r="90">
          <cell r="C90" t="str">
            <v>Më shumë se 9</v>
          </cell>
        </row>
        <row r="92">
          <cell r="C92" t="str">
            <v>Zgjatja e afatit të maturimit</v>
          </cell>
        </row>
        <row r="93">
          <cell r="C93" t="str">
            <v>Ndryshimi i normës së interest</v>
          </cell>
        </row>
        <row r="94">
          <cell r="C94" t="str">
            <v>Ndryshimi pirincipalit</v>
          </cell>
        </row>
        <row r="95">
          <cell r="C95" t="str">
            <v>Ndryshimi i frekuencës së pagesës</v>
          </cell>
        </row>
        <row r="96">
          <cell r="C96" t="str">
            <v>Kapitalizimi i interesit dhe/ose kamatvonesave</v>
          </cell>
        </row>
        <row r="97">
          <cell r="C97" t="str">
            <v>Ndryshimi i produktit të kredisë</v>
          </cell>
        </row>
        <row r="98">
          <cell r="C98" t="str">
            <v>Periudhë falje principali dhe/ose interesi</v>
          </cell>
        </row>
        <row r="99">
          <cell r="C99" t="str">
            <v>Rifinancimi i kredimarrësit</v>
          </cell>
        </row>
        <row r="100">
          <cell r="C100" t="str">
            <v>Marrja e kolateralit shtesë ose ndryshimi i kolateralit ekzistues</v>
          </cell>
        </row>
        <row r="101">
          <cell r="C101" t="str">
            <v>Transferimi i kredisë tek një kredimarrës tjetër</v>
          </cell>
        </row>
        <row r="102">
          <cell r="C102" t="str">
            <v>Të tjera</v>
          </cell>
        </row>
        <row r="103">
          <cell r="C103" t="str">
            <v>-</v>
          </cell>
        </row>
        <row r="111">
          <cell r="C111" t="str">
            <v>Standard</v>
          </cell>
        </row>
        <row r="112">
          <cell r="C112" t="str">
            <v>Në ndjekje</v>
          </cell>
        </row>
        <row r="113">
          <cell r="C113" t="str">
            <v>Nënstandard</v>
          </cell>
        </row>
        <row r="114">
          <cell r="C114" t="str">
            <v>E dyshimtë</v>
          </cell>
        </row>
        <row r="115">
          <cell r="C115" t="str">
            <v>E humbur</v>
          </cell>
        </row>
        <row r="116">
          <cell r="C116" t="str">
            <v>E fshirë</v>
          </cell>
        </row>
        <row r="117">
          <cell r="C117" t="str">
            <v>E paguar</v>
          </cell>
        </row>
        <row r="120">
          <cell r="C120" t="str">
            <v>Në proces</v>
          </cell>
        </row>
        <row r="121">
          <cell r="C121" t="str">
            <v>E Pushuar</v>
          </cell>
        </row>
        <row r="122">
          <cell r="C122" t="str">
            <v>E Pezulluar</v>
          </cell>
        </row>
        <row r="123">
          <cell r="C123" t="str">
            <v>E Ankimuar</v>
          </cell>
        </row>
        <row r="126">
          <cell r="C126" t="str">
            <v>Privat</v>
          </cell>
        </row>
        <row r="127">
          <cell r="C127" t="str">
            <v>Publik</v>
          </cell>
        </row>
        <row r="130">
          <cell r="C130" t="str">
            <v>Ekzekutimi vullnetar</v>
          </cell>
        </row>
        <row r="131">
          <cell r="C131" t="str">
            <v>Kërkesa ne gjykatë për lëshimin e urdhrit ekzekutiv</v>
          </cell>
        </row>
        <row r="132">
          <cell r="C132" t="str">
            <v>Vënia në ekzekutim</v>
          </cell>
        </row>
        <row r="133">
          <cell r="C133" t="str">
            <v>Vendim gjykate për masën e sigurisë- nëse ka</v>
          </cell>
        </row>
        <row r="134">
          <cell r="C134" t="str">
            <v>Përmbaruesi regjistron kërkesën në Regjistrin e Min. Drejt dhe kontrollon Regjistrin</v>
          </cell>
        </row>
        <row r="135">
          <cell r="C135" t="str">
            <v>Pezullim procedure nëse konstatohet se ka procedurë ekzekutimi ndaj të njëjtit debitor me të njëjtin objekt</v>
          </cell>
        </row>
        <row r="136">
          <cell r="C136" t="str">
            <v>Lajmërim për ekzekutim vullnetar- debitori mund të kërkojë  në gjykatë shtyrje afati/pagesë me këste</v>
          </cell>
        </row>
        <row r="137">
          <cell r="C137" t="str">
            <v>Sekuestro e sendeve</v>
          </cell>
        </row>
        <row r="138">
          <cell r="C138" t="str">
            <v>Vlerësimi i sendeve</v>
          </cell>
        </row>
        <row r="139">
          <cell r="C139" t="str">
            <v>Lajmërim për shitjen e sendit- shlyerja e detyrimit</v>
          </cell>
        </row>
        <row r="140">
          <cell r="C140" t="str">
            <v>Shitja e lire e sendeve- marrëveshje ndërmjet përmbaruesit dhe shitësit</v>
          </cell>
        </row>
        <row r="141">
          <cell r="C141" t="str">
            <v>Shpallja e ankandit</v>
          </cell>
        </row>
        <row r="142">
          <cell r="C142" t="str">
            <v>Ankandi</v>
          </cell>
        </row>
        <row r="143">
          <cell r="C143" t="str">
            <v>Pagesa e çmimit të blerjes dhe vënia në posedim të sendit</v>
          </cell>
        </row>
        <row r="144">
          <cell r="C144" t="str">
            <v>Përsëritja e ankandit në rastet e përcaktuara</v>
          </cell>
        </row>
        <row r="145">
          <cell r="C145" t="str">
            <v>Kundërshtim i veprimeve përmbarimore nga të tretë të cilët pretendojnë pronësi të sendit</v>
          </cell>
        </row>
        <row r="146">
          <cell r="C146" t="str">
            <v>Pezullim i ekzekutimit</v>
          </cell>
        </row>
        <row r="147">
          <cell r="C147" t="str">
            <v>Pushim i ekzekutimit</v>
          </cell>
        </row>
        <row r="148">
          <cell r="C148" t="str">
            <v>Ankimi kundër pezullimit/pushimit</v>
          </cell>
        </row>
        <row r="149">
          <cell r="C149" t="str">
            <v>Të tjera</v>
          </cell>
        </row>
        <row r="152">
          <cell r="C152" t="str">
            <v>Po</v>
          </cell>
        </row>
        <row r="153">
          <cell r="C153" t="str">
            <v>Jo</v>
          </cell>
        </row>
        <row r="156">
          <cell r="C156" t="str">
            <v>Nënstandard</v>
          </cell>
        </row>
        <row r="157">
          <cell r="C157" t="str">
            <v>E dyshimtë</v>
          </cell>
        </row>
        <row r="158">
          <cell r="C158" t="str">
            <v>E humbur</v>
          </cell>
        </row>
        <row r="159">
          <cell r="C159" t="str">
            <v>E fshirë</v>
          </cell>
        </row>
        <row r="163">
          <cell r="C163" t="str">
            <v>U.E. 1</v>
          </cell>
        </row>
        <row r="164">
          <cell r="C164" t="str">
            <v>U.E. 2</v>
          </cell>
        </row>
        <row r="165">
          <cell r="C165" t="str">
            <v>U.E. 3</v>
          </cell>
        </row>
        <row r="166">
          <cell r="C166" t="str">
            <v>U.E. 4</v>
          </cell>
        </row>
        <row r="167">
          <cell r="C167" t="str">
            <v>U.E. 5</v>
          </cell>
        </row>
        <row r="169">
          <cell r="C169" t="str">
            <v>Produkti 1</v>
          </cell>
        </row>
        <row r="170">
          <cell r="C170" t="str">
            <v>Produkti 2</v>
          </cell>
        </row>
        <row r="171">
          <cell r="C171" t="str">
            <v>Produkti 3</v>
          </cell>
        </row>
        <row r="172">
          <cell r="C172" t="str">
            <v>Produkti 4</v>
          </cell>
        </row>
        <row r="173">
          <cell r="C173" t="str">
            <v>Produkti 5</v>
          </cell>
        </row>
        <row r="174">
          <cell r="C174" t="str">
            <v>Produkti 6</v>
          </cell>
        </row>
        <row r="175">
          <cell r="C175" t="str">
            <v>Produkti 7</v>
          </cell>
        </row>
        <row r="177">
          <cell r="C177" t="str">
            <v>Kolaterali 1</v>
          </cell>
        </row>
        <row r="178">
          <cell r="C178" t="str">
            <v>Kolaterali 2</v>
          </cell>
        </row>
        <row r="179">
          <cell r="C179" t="str">
            <v>Kolaterali 3</v>
          </cell>
        </row>
        <row r="180">
          <cell r="C180" t="str">
            <v>Kolaterali 4</v>
          </cell>
        </row>
        <row r="181">
          <cell r="C181" t="str">
            <v>Kolaterali 5</v>
          </cell>
        </row>
        <row r="182">
          <cell r="C182" t="str">
            <v>Kolaterali 6</v>
          </cell>
        </row>
        <row r="183">
          <cell r="C183" t="str">
            <v>Kolaterali 7</v>
          </cell>
        </row>
        <row r="185">
          <cell r="C185" t="str">
            <v>Pasuri e paluajtshme - ndërtesë komerciale</v>
          </cell>
        </row>
        <row r="186">
          <cell r="C186" t="str">
            <v>Pasuri e paluajtshme - ndërtesë rezidenciale</v>
          </cell>
        </row>
        <row r="187">
          <cell r="C187" t="str">
            <v>Pasuri e paluajtshme - ndërtesa të tjera</v>
          </cell>
        </row>
        <row r="188">
          <cell r="C188" t="str">
            <v>Pasuri e paluajtshme - tokë bujqësorë</v>
          </cell>
        </row>
        <row r="189">
          <cell r="C189" t="str">
            <v>Pasuri e paluajtshme - tokë - truall</v>
          </cell>
        </row>
        <row r="190">
          <cell r="C190" t="str">
            <v>Pasuri e paluajtshme - tokë - kategori tjetër</v>
          </cell>
        </row>
        <row r="191">
          <cell r="C191" t="str">
            <v>Pasuri e luajtshme - makineri/pajisje</v>
          </cell>
        </row>
        <row r="192">
          <cell r="C192" t="str">
            <v>Pasuri e luajtshme - mjete monetare, financiare, pjesëmarrje</v>
          </cell>
        </row>
        <row r="193">
          <cell r="C193" t="str">
            <v>Pasuri e luajtshme - të tjera</v>
          </cell>
        </row>
        <row r="194">
          <cell r="C194" t="str">
            <v>Garanci dhe kolaterale të përdorura për zbutjen e kredisë (rreg. 62)</v>
          </cell>
        </row>
        <row r="195">
          <cell r="C195" t="str">
            <v>Garanci të tjera</v>
          </cell>
        </row>
        <row r="196">
          <cell r="C196" t="str">
            <v>Dorëzani</v>
          </cell>
        </row>
        <row r="231">
          <cell r="B231" t="str">
            <v>ALL</v>
          </cell>
        </row>
        <row r="232">
          <cell r="B232" t="str">
            <v>USD</v>
          </cell>
        </row>
        <row r="233">
          <cell r="B233" t="str">
            <v>AUD</v>
          </cell>
        </row>
        <row r="234">
          <cell r="B234" t="str">
            <v>CAD</v>
          </cell>
        </row>
        <row r="235">
          <cell r="B235" t="str">
            <v>EUR</v>
          </cell>
        </row>
        <row r="236">
          <cell r="B236" t="str">
            <v>CHF</v>
          </cell>
        </row>
        <row r="237">
          <cell r="B237" t="str">
            <v>JPY</v>
          </cell>
        </row>
        <row r="238">
          <cell r="B238" t="str">
            <v>DKK</v>
          </cell>
        </row>
        <row r="239">
          <cell r="B239" t="str">
            <v>NOK</v>
          </cell>
        </row>
        <row r="240">
          <cell r="B240" t="str">
            <v>SEK</v>
          </cell>
        </row>
        <row r="241">
          <cell r="B241" t="str">
            <v>GBP</v>
          </cell>
        </row>
        <row r="242">
          <cell r="B242" t="str">
            <v>TRY</v>
          </cell>
        </row>
        <row r="243">
          <cell r="B243" t="str">
            <v>BGN</v>
          </cell>
        </row>
        <row r="244">
          <cell r="B244" t="str">
            <v>CNY</v>
          </cell>
        </row>
        <row r="245">
          <cell r="B245" t="str">
            <v>HUF</v>
          </cell>
        </row>
        <row r="246">
          <cell r="B246" t="str">
            <v>RUB</v>
          </cell>
        </row>
        <row r="247">
          <cell r="B247" t="str">
            <v>HRK</v>
          </cell>
        </row>
        <row r="248">
          <cell r="B248" t="str">
            <v>CZK</v>
          </cell>
        </row>
        <row r="249">
          <cell r="B249" t="str">
            <v>MCD</v>
          </cell>
        </row>
      </sheetData>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45.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contens" TargetMode="External"/></Relationships>
</file>

<file path=xl/worksheets/_rels/sheet146.xml.rels><?xml version="1.0" encoding="UTF-8" standalone="yes"?>
<Relationships xmlns="http://schemas.openxmlformats.org/package/2006/relationships"><Relationship Id="rId1" Type="http://schemas.openxmlformats.org/officeDocument/2006/relationships/hyperlink" Target="contens" TargetMode="External"/></Relationships>
</file>

<file path=xl/worksheets/_rels/sheet147.xml.rels><?xml version="1.0" encoding="UTF-8" standalone="yes"?>
<Relationships xmlns="http://schemas.openxmlformats.org/package/2006/relationships"><Relationship Id="rId1" Type="http://schemas.openxmlformats.org/officeDocument/2006/relationships/hyperlink" Target="contens" TargetMode="External"/></Relationships>
</file>

<file path=xl/worksheets/_rels/sheet148.xml.rels><?xml version="1.0" encoding="UTF-8" standalone="yes"?>
<Relationships xmlns="http://schemas.openxmlformats.org/package/2006/relationships"><Relationship Id="rId1" Type="http://schemas.openxmlformats.org/officeDocument/2006/relationships/hyperlink" Target="contens" TargetMode="External"/></Relationships>
</file>

<file path=xl/worksheets/_rels/sheet149.xml.rels><?xml version="1.0" encoding="UTF-8" standalone="yes"?>
<Relationships xmlns="http://schemas.openxmlformats.org/package/2006/relationships"><Relationship Id="rId1" Type="http://schemas.openxmlformats.org/officeDocument/2006/relationships/hyperlink" Target="contens"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21"/>
  <sheetViews>
    <sheetView tabSelected="1" topLeftCell="A184" workbookViewId="0">
      <selection activeCell="G190" sqref="G190"/>
    </sheetView>
  </sheetViews>
  <sheetFormatPr defaultRowHeight="15.75"/>
  <cols>
    <col min="1" max="1" width="9.140625" style="1980"/>
    <col min="2" max="2" width="38" style="1981" customWidth="1"/>
    <col min="3" max="3" width="123.42578125" style="1979" customWidth="1"/>
    <col min="4" max="4" width="14.140625" style="1982" customWidth="1"/>
    <col min="5" max="5" width="47.140625" style="1979" customWidth="1"/>
    <col min="6" max="16384" width="9.140625" style="1979"/>
  </cols>
  <sheetData>
    <row r="2" spans="1:8" ht="22.5" customHeight="1" thickBot="1">
      <c r="A2" s="4409" t="s">
        <v>1047</v>
      </c>
      <c r="B2" s="4410"/>
      <c r="C2" s="4410"/>
      <c r="D2" s="4410"/>
      <c r="E2" s="4410"/>
    </row>
    <row r="3" spans="1:8" ht="16.5" thickBot="1"/>
    <row r="4" spans="1:8" ht="16.5" thickBot="1">
      <c r="A4" s="1983" t="s">
        <v>846</v>
      </c>
      <c r="B4" s="1984" t="s">
        <v>4555</v>
      </c>
      <c r="C4" s="1985" t="s">
        <v>4552</v>
      </c>
      <c r="D4" s="1986" t="s">
        <v>4553</v>
      </c>
      <c r="E4" s="1986" t="s">
        <v>4554</v>
      </c>
      <c r="F4" s="1987"/>
    </row>
    <row r="5" spans="1:8">
      <c r="A5" s="509">
        <v>1</v>
      </c>
      <c r="B5" s="510" t="s">
        <v>684</v>
      </c>
      <c r="C5" s="511" t="s">
        <v>671</v>
      </c>
      <c r="D5" s="512" t="s">
        <v>1048</v>
      </c>
      <c r="E5" s="533" t="s">
        <v>1053</v>
      </c>
      <c r="F5" s="1987"/>
    </row>
    <row r="6" spans="1:8">
      <c r="A6" s="513">
        <v>2</v>
      </c>
      <c r="B6" s="514" t="s">
        <v>804</v>
      </c>
      <c r="C6" s="515" t="s">
        <v>800</v>
      </c>
      <c r="D6" s="516" t="s">
        <v>1048</v>
      </c>
      <c r="E6" s="534" t="s">
        <v>1053</v>
      </c>
      <c r="F6" s="1987"/>
    </row>
    <row r="7" spans="1:8">
      <c r="A7" s="513">
        <v>3</v>
      </c>
      <c r="B7" s="517" t="s">
        <v>135</v>
      </c>
      <c r="C7" s="518" t="s">
        <v>182</v>
      </c>
      <c r="D7" s="516" t="s">
        <v>1048</v>
      </c>
      <c r="E7" s="534" t="s">
        <v>1053</v>
      </c>
    </row>
    <row r="8" spans="1:8">
      <c r="A8" s="513">
        <v>4</v>
      </c>
      <c r="B8" s="517" t="s">
        <v>136</v>
      </c>
      <c r="C8" s="519" t="s">
        <v>79</v>
      </c>
      <c r="D8" s="516" t="s">
        <v>1048</v>
      </c>
      <c r="E8" s="534" t="s">
        <v>1053</v>
      </c>
    </row>
    <row r="9" spans="1:8">
      <c r="A9" s="513">
        <v>5</v>
      </c>
      <c r="B9" s="517" t="s">
        <v>137</v>
      </c>
      <c r="C9" s="520" t="s">
        <v>166</v>
      </c>
      <c r="D9" s="516" t="s">
        <v>1048</v>
      </c>
      <c r="E9" s="534" t="s">
        <v>1053</v>
      </c>
    </row>
    <row r="10" spans="1:8">
      <c r="A10" s="513">
        <v>6</v>
      </c>
      <c r="B10" s="517" t="s">
        <v>139</v>
      </c>
      <c r="C10" s="515" t="s">
        <v>138</v>
      </c>
      <c r="D10" s="516" t="s">
        <v>1048</v>
      </c>
      <c r="E10" s="534" t="s">
        <v>1053</v>
      </c>
    </row>
    <row r="11" spans="1:8">
      <c r="A11" s="513">
        <v>7</v>
      </c>
      <c r="B11" s="517" t="s">
        <v>140</v>
      </c>
      <c r="C11" s="520" t="s">
        <v>183</v>
      </c>
      <c r="D11" s="516" t="s">
        <v>1048</v>
      </c>
      <c r="E11" s="534" t="s">
        <v>1053</v>
      </c>
    </row>
    <row r="12" spans="1:8">
      <c r="A12" s="513">
        <v>8</v>
      </c>
      <c r="B12" s="521" t="s">
        <v>196</v>
      </c>
      <c r="C12" s="520" t="s">
        <v>672</v>
      </c>
      <c r="D12" s="516" t="s">
        <v>52</v>
      </c>
      <c r="E12" s="534" t="s">
        <v>1053</v>
      </c>
      <c r="H12" s="1988"/>
    </row>
    <row r="13" spans="1:8">
      <c r="A13" s="513">
        <v>9</v>
      </c>
      <c r="B13" s="514" t="s">
        <v>197</v>
      </c>
      <c r="C13" s="515" t="s">
        <v>682</v>
      </c>
      <c r="D13" s="516" t="s">
        <v>52</v>
      </c>
      <c r="E13" s="534" t="s">
        <v>1053</v>
      </c>
    </row>
    <row r="14" spans="1:8">
      <c r="A14" s="513">
        <v>10</v>
      </c>
      <c r="B14" s="517" t="s">
        <v>142</v>
      </c>
      <c r="C14" s="515" t="s">
        <v>141</v>
      </c>
      <c r="D14" s="516" t="s">
        <v>1048</v>
      </c>
      <c r="E14" s="534" t="s">
        <v>1053</v>
      </c>
    </row>
    <row r="15" spans="1:8">
      <c r="A15" s="513">
        <v>11</v>
      </c>
      <c r="B15" s="514" t="s">
        <v>195</v>
      </c>
      <c r="C15" s="522" t="s">
        <v>158</v>
      </c>
      <c r="D15" s="516" t="s">
        <v>1048</v>
      </c>
      <c r="E15" s="534" t="s">
        <v>1053</v>
      </c>
    </row>
    <row r="16" spans="1:8" ht="30.75" customHeight="1">
      <c r="A16" s="513">
        <v>12</v>
      </c>
      <c r="B16" s="514" t="s">
        <v>739</v>
      </c>
      <c r="C16" s="523" t="s">
        <v>734</v>
      </c>
      <c r="D16" s="516" t="s">
        <v>1048</v>
      </c>
      <c r="E16" s="534" t="s">
        <v>1053</v>
      </c>
    </row>
    <row r="17" spans="1:5" ht="33" customHeight="1">
      <c r="A17" s="513">
        <v>13</v>
      </c>
      <c r="B17" s="514" t="s">
        <v>740</v>
      </c>
      <c r="C17" s="523" t="s">
        <v>737</v>
      </c>
      <c r="D17" s="516" t="s">
        <v>1048</v>
      </c>
      <c r="E17" s="534" t="s">
        <v>1053</v>
      </c>
    </row>
    <row r="18" spans="1:5">
      <c r="A18" s="513">
        <v>14</v>
      </c>
      <c r="B18" s="514" t="s">
        <v>144</v>
      </c>
      <c r="C18" s="515" t="s">
        <v>143</v>
      </c>
      <c r="D18" s="516" t="s">
        <v>1048</v>
      </c>
      <c r="E18" s="534" t="s">
        <v>1053</v>
      </c>
    </row>
    <row r="19" spans="1:5">
      <c r="A19" s="513">
        <v>15</v>
      </c>
      <c r="B19" s="514" t="s">
        <v>145</v>
      </c>
      <c r="C19" s="515" t="s">
        <v>113</v>
      </c>
      <c r="D19" s="516" t="s">
        <v>1048</v>
      </c>
      <c r="E19" s="534" t="s">
        <v>1053</v>
      </c>
    </row>
    <row r="20" spans="1:5">
      <c r="A20" s="513">
        <v>16</v>
      </c>
      <c r="B20" s="514" t="s">
        <v>146</v>
      </c>
      <c r="C20" s="515" t="s">
        <v>706</v>
      </c>
      <c r="D20" s="516" t="s">
        <v>1048</v>
      </c>
      <c r="E20" s="534" t="s">
        <v>1053</v>
      </c>
    </row>
    <row r="21" spans="1:5">
      <c r="A21" s="513">
        <v>17</v>
      </c>
      <c r="B21" s="514" t="s">
        <v>147</v>
      </c>
      <c r="C21" s="515" t="s">
        <v>707</v>
      </c>
      <c r="D21" s="516" t="s">
        <v>1048</v>
      </c>
      <c r="E21" s="534" t="s">
        <v>1053</v>
      </c>
    </row>
    <row r="22" spans="1:5">
      <c r="A22" s="513">
        <v>18</v>
      </c>
      <c r="B22" s="514" t="s">
        <v>765</v>
      </c>
      <c r="C22" s="515" t="s">
        <v>756</v>
      </c>
      <c r="D22" s="516" t="s">
        <v>1048</v>
      </c>
      <c r="E22" s="534" t="s">
        <v>1053</v>
      </c>
    </row>
    <row r="23" spans="1:5" ht="16.5" thickBot="1">
      <c r="A23" s="513">
        <v>19</v>
      </c>
      <c r="B23" s="521" t="s">
        <v>847</v>
      </c>
      <c r="C23" s="524" t="s">
        <v>791</v>
      </c>
      <c r="D23" s="516" t="s">
        <v>1048</v>
      </c>
      <c r="E23" s="534" t="s">
        <v>1053</v>
      </c>
    </row>
    <row r="24" spans="1:5">
      <c r="A24" s="509">
        <v>1</v>
      </c>
      <c r="B24" s="4405" t="s">
        <v>848</v>
      </c>
      <c r="C24" s="511" t="s">
        <v>1060</v>
      </c>
      <c r="D24" s="512" t="s">
        <v>1048</v>
      </c>
      <c r="E24" s="533" t="s">
        <v>1053</v>
      </c>
    </row>
    <row r="25" spans="1:5" ht="16.5" thickBot="1">
      <c r="A25" s="525">
        <v>2</v>
      </c>
      <c r="B25" s="1989" t="s">
        <v>849</v>
      </c>
      <c r="C25" s="526" t="s">
        <v>1061</v>
      </c>
      <c r="D25" s="527" t="s">
        <v>1048</v>
      </c>
      <c r="E25" s="535" t="s">
        <v>1053</v>
      </c>
    </row>
    <row r="26" spans="1:5">
      <c r="A26" s="509">
        <v>1</v>
      </c>
      <c r="B26" s="4406" t="s">
        <v>850</v>
      </c>
      <c r="C26" s="511" t="s">
        <v>1139</v>
      </c>
      <c r="D26" s="4407" t="s">
        <v>1049</v>
      </c>
      <c r="E26" s="533" t="s">
        <v>1053</v>
      </c>
    </row>
    <row r="27" spans="1:5">
      <c r="A27" s="513">
        <v>2</v>
      </c>
      <c r="B27" s="2007" t="s">
        <v>851</v>
      </c>
      <c r="C27" s="515" t="s">
        <v>1140</v>
      </c>
      <c r="D27" s="528" t="s">
        <v>1049</v>
      </c>
      <c r="E27" s="534" t="s">
        <v>1053</v>
      </c>
    </row>
    <row r="28" spans="1:5">
      <c r="A28" s="513">
        <v>3</v>
      </c>
      <c r="B28" s="529" t="s">
        <v>852</v>
      </c>
      <c r="C28" s="515" t="s">
        <v>1141</v>
      </c>
      <c r="D28" s="528" t="s">
        <v>1049</v>
      </c>
      <c r="E28" s="534" t="s">
        <v>1053</v>
      </c>
    </row>
    <row r="29" spans="1:5" ht="16.5" thickBot="1">
      <c r="A29" s="525">
        <v>4</v>
      </c>
      <c r="B29" s="4408" t="s">
        <v>853</v>
      </c>
      <c r="C29" s="526" t="s">
        <v>1142</v>
      </c>
      <c r="D29" s="530" t="s">
        <v>1049</v>
      </c>
      <c r="E29" s="535" t="s">
        <v>1053</v>
      </c>
    </row>
    <row r="30" spans="1:5">
      <c r="A30" s="509">
        <v>1</v>
      </c>
      <c r="B30" s="510" t="s">
        <v>854</v>
      </c>
      <c r="C30" s="511" t="s">
        <v>1218</v>
      </c>
      <c r="D30" s="512" t="s">
        <v>1048</v>
      </c>
      <c r="E30" s="533" t="s">
        <v>1054</v>
      </c>
    </row>
    <row r="31" spans="1:5">
      <c r="A31" s="513">
        <v>2</v>
      </c>
      <c r="B31" s="514" t="s">
        <v>855</v>
      </c>
      <c r="C31" s="515" t="s">
        <v>1219</v>
      </c>
      <c r="D31" s="516" t="s">
        <v>1048</v>
      </c>
      <c r="E31" s="534" t="s">
        <v>1054</v>
      </c>
    </row>
    <row r="32" spans="1:5">
      <c r="A32" s="513">
        <v>3</v>
      </c>
      <c r="B32" s="514" t="s">
        <v>856</v>
      </c>
      <c r="C32" s="515" t="s">
        <v>1220</v>
      </c>
      <c r="D32" s="516" t="s">
        <v>1048</v>
      </c>
      <c r="E32" s="534" t="s">
        <v>1054</v>
      </c>
    </row>
    <row r="33" spans="1:5">
      <c r="A33" s="513">
        <v>4</v>
      </c>
      <c r="B33" s="514" t="s">
        <v>857</v>
      </c>
      <c r="C33" s="515" t="s">
        <v>1221</v>
      </c>
      <c r="D33" s="516" t="s">
        <v>1048</v>
      </c>
      <c r="E33" s="534" t="s">
        <v>1054</v>
      </c>
    </row>
    <row r="34" spans="1:5">
      <c r="A34" s="513">
        <v>5</v>
      </c>
      <c r="B34" s="514" t="s">
        <v>858</v>
      </c>
      <c r="C34" s="515" t="s">
        <v>1222</v>
      </c>
      <c r="D34" s="516" t="s">
        <v>1048</v>
      </c>
      <c r="E34" s="534" t="s">
        <v>1054</v>
      </c>
    </row>
    <row r="35" spans="1:5">
      <c r="A35" s="513">
        <v>6</v>
      </c>
      <c r="B35" s="514" t="s">
        <v>859</v>
      </c>
      <c r="C35" s="515" t="s">
        <v>1223</v>
      </c>
      <c r="D35" s="516" t="s">
        <v>1048</v>
      </c>
      <c r="E35" s="534" t="s">
        <v>1054</v>
      </c>
    </row>
    <row r="36" spans="1:5">
      <c r="A36" s="513">
        <v>7</v>
      </c>
      <c r="B36" s="514" t="s">
        <v>860</v>
      </c>
      <c r="C36" s="515" t="s">
        <v>1224</v>
      </c>
      <c r="D36" s="516" t="s">
        <v>1048</v>
      </c>
      <c r="E36" s="534" t="s">
        <v>1054</v>
      </c>
    </row>
    <row r="37" spans="1:5">
      <c r="A37" s="513">
        <v>8</v>
      </c>
      <c r="B37" s="514" t="s">
        <v>861</v>
      </c>
      <c r="C37" s="515" t="s">
        <v>1225</v>
      </c>
      <c r="D37" s="516" t="s">
        <v>1048</v>
      </c>
      <c r="E37" s="534" t="s">
        <v>1054</v>
      </c>
    </row>
    <row r="38" spans="1:5">
      <c r="A38" s="513">
        <v>9</v>
      </c>
      <c r="B38" s="514" t="s">
        <v>862</v>
      </c>
      <c r="C38" s="515" t="s">
        <v>1226</v>
      </c>
      <c r="D38" s="516" t="s">
        <v>1048</v>
      </c>
      <c r="E38" s="534" t="s">
        <v>1054</v>
      </c>
    </row>
    <row r="39" spans="1:5">
      <c r="A39" s="513">
        <v>10</v>
      </c>
      <c r="B39" s="514" t="s">
        <v>863</v>
      </c>
      <c r="C39" s="515" t="s">
        <v>1227</v>
      </c>
      <c r="D39" s="516" t="s">
        <v>1048</v>
      </c>
      <c r="E39" s="534" t="s">
        <v>1054</v>
      </c>
    </row>
    <row r="40" spans="1:5">
      <c r="A40" s="513">
        <v>11</v>
      </c>
      <c r="B40" s="514" t="s">
        <v>864</v>
      </c>
      <c r="C40" s="515" t="s">
        <v>1228</v>
      </c>
      <c r="D40" s="516" t="s">
        <v>1048</v>
      </c>
      <c r="E40" s="534" t="s">
        <v>1054</v>
      </c>
    </row>
    <row r="41" spans="1:5">
      <c r="A41" s="513">
        <v>12</v>
      </c>
      <c r="B41" s="514" t="s">
        <v>865</v>
      </c>
      <c r="C41" s="515" t="s">
        <v>1229</v>
      </c>
      <c r="D41" s="516" t="s">
        <v>1048</v>
      </c>
      <c r="E41" s="534" t="s">
        <v>1054</v>
      </c>
    </row>
    <row r="42" spans="1:5">
      <c r="A42" s="513">
        <v>13</v>
      </c>
      <c r="B42" s="514" t="s">
        <v>866</v>
      </c>
      <c r="C42" s="515" t="s">
        <v>1230</v>
      </c>
      <c r="D42" s="516" t="s">
        <v>1048</v>
      </c>
      <c r="E42" s="534" t="s">
        <v>1054</v>
      </c>
    </row>
    <row r="43" spans="1:5">
      <c r="A43" s="513">
        <v>14</v>
      </c>
      <c r="B43" s="514" t="s">
        <v>867</v>
      </c>
      <c r="C43" s="515" t="s">
        <v>1231</v>
      </c>
      <c r="D43" s="516" t="s">
        <v>1048</v>
      </c>
      <c r="E43" s="534" t="s">
        <v>1054</v>
      </c>
    </row>
    <row r="44" spans="1:5">
      <c r="A44" s="513">
        <v>15</v>
      </c>
      <c r="B44" s="514" t="s">
        <v>868</v>
      </c>
      <c r="C44" s="515" t="s">
        <v>1232</v>
      </c>
      <c r="D44" s="516" t="s">
        <v>1048</v>
      </c>
      <c r="E44" s="534" t="s">
        <v>1054</v>
      </c>
    </row>
    <row r="45" spans="1:5" ht="16.5" thickBot="1">
      <c r="A45" s="525">
        <v>16</v>
      </c>
      <c r="B45" s="1990" t="s">
        <v>869</v>
      </c>
      <c r="C45" s="526" t="s">
        <v>1233</v>
      </c>
      <c r="D45" s="527" t="s">
        <v>1048</v>
      </c>
      <c r="E45" s="535" t="s">
        <v>1054</v>
      </c>
    </row>
    <row r="46" spans="1:5">
      <c r="A46" s="1991">
        <v>1</v>
      </c>
      <c r="B46" s="510" t="s">
        <v>870</v>
      </c>
      <c r="C46" s="1992" t="s">
        <v>1930</v>
      </c>
      <c r="D46" s="533" t="s">
        <v>1049</v>
      </c>
      <c r="E46" s="533" t="s">
        <v>1054</v>
      </c>
    </row>
    <row r="47" spans="1:5">
      <c r="A47" s="1993">
        <v>2</v>
      </c>
      <c r="B47" s="514" t="s">
        <v>871</v>
      </c>
      <c r="C47" s="1994" t="s">
        <v>1931</v>
      </c>
      <c r="D47" s="534" t="s">
        <v>1049</v>
      </c>
      <c r="E47" s="534" t="s">
        <v>1054</v>
      </c>
    </row>
    <row r="48" spans="1:5">
      <c r="A48" s="1993">
        <v>3</v>
      </c>
      <c r="B48" s="514" t="s">
        <v>872</v>
      </c>
      <c r="C48" s="1994" t="s">
        <v>1932</v>
      </c>
      <c r="D48" s="534" t="s">
        <v>1049</v>
      </c>
      <c r="E48" s="534" t="s">
        <v>1054</v>
      </c>
    </row>
    <row r="49" spans="1:5">
      <c r="A49" s="1993">
        <v>4</v>
      </c>
      <c r="B49" s="514" t="s">
        <v>873</v>
      </c>
      <c r="C49" s="1994" t="s">
        <v>1933</v>
      </c>
      <c r="D49" s="534" t="s">
        <v>1049</v>
      </c>
      <c r="E49" s="534" t="s">
        <v>1054</v>
      </c>
    </row>
    <row r="50" spans="1:5">
      <c r="A50" s="1993">
        <v>5</v>
      </c>
      <c r="B50" s="514" t="s">
        <v>874</v>
      </c>
      <c r="C50" s="1994" t="s">
        <v>1934</v>
      </c>
      <c r="D50" s="534" t="s">
        <v>1049</v>
      </c>
      <c r="E50" s="534" t="s">
        <v>1054</v>
      </c>
    </row>
    <row r="51" spans="1:5">
      <c r="A51" s="1993">
        <v>6</v>
      </c>
      <c r="B51" s="514" t="s">
        <v>875</v>
      </c>
      <c r="C51" s="1994" t="s">
        <v>1934</v>
      </c>
      <c r="D51" s="534" t="s">
        <v>1049</v>
      </c>
      <c r="E51" s="534" t="s">
        <v>1054</v>
      </c>
    </row>
    <row r="52" spans="1:5">
      <c r="A52" s="1993">
        <v>7</v>
      </c>
      <c r="B52" s="514" t="s">
        <v>876</v>
      </c>
      <c r="C52" s="1994" t="s">
        <v>1934</v>
      </c>
      <c r="D52" s="534" t="s">
        <v>1049</v>
      </c>
      <c r="E52" s="534" t="s">
        <v>1054</v>
      </c>
    </row>
    <row r="53" spans="1:5">
      <c r="A53" s="1993">
        <v>8</v>
      </c>
      <c r="B53" s="514" t="s">
        <v>877</v>
      </c>
      <c r="C53" s="1994" t="s">
        <v>1934</v>
      </c>
      <c r="D53" s="534" t="s">
        <v>1049</v>
      </c>
      <c r="E53" s="534" t="s">
        <v>1054</v>
      </c>
    </row>
    <row r="54" spans="1:5">
      <c r="A54" s="1993">
        <v>9</v>
      </c>
      <c r="B54" s="514" t="s">
        <v>878</v>
      </c>
      <c r="C54" s="1994" t="s">
        <v>1934</v>
      </c>
      <c r="D54" s="534" t="s">
        <v>1049</v>
      </c>
      <c r="E54" s="534" t="s">
        <v>1054</v>
      </c>
    </row>
    <row r="55" spans="1:5">
      <c r="A55" s="1993">
        <v>10</v>
      </c>
      <c r="B55" s="514" t="s">
        <v>879</v>
      </c>
      <c r="C55" s="1994" t="s">
        <v>1934</v>
      </c>
      <c r="D55" s="534" t="s">
        <v>1049</v>
      </c>
      <c r="E55" s="534" t="s">
        <v>1054</v>
      </c>
    </row>
    <row r="56" spans="1:5">
      <c r="A56" s="1993">
        <v>11</v>
      </c>
      <c r="B56" s="514" t="s">
        <v>880</v>
      </c>
      <c r="C56" s="1994" t="s">
        <v>1934</v>
      </c>
      <c r="D56" s="534" t="s">
        <v>1049</v>
      </c>
      <c r="E56" s="534" t="s">
        <v>1054</v>
      </c>
    </row>
    <row r="57" spans="1:5">
      <c r="A57" s="1993">
        <v>12</v>
      </c>
      <c r="B57" s="514" t="s">
        <v>881</v>
      </c>
      <c r="C57" s="1994" t="s">
        <v>1934</v>
      </c>
      <c r="D57" s="534" t="s">
        <v>1049</v>
      </c>
      <c r="E57" s="534" t="s">
        <v>1054</v>
      </c>
    </row>
    <row r="58" spans="1:5">
      <c r="A58" s="1993">
        <v>13</v>
      </c>
      <c r="B58" s="514" t="s">
        <v>882</v>
      </c>
      <c r="C58" s="1994" t="s">
        <v>1935</v>
      </c>
      <c r="D58" s="534" t="s">
        <v>1049</v>
      </c>
      <c r="E58" s="534" t="s">
        <v>1054</v>
      </c>
    </row>
    <row r="59" spans="1:5">
      <c r="A59" s="1993">
        <v>14</v>
      </c>
      <c r="B59" s="514" t="s">
        <v>883</v>
      </c>
      <c r="C59" s="1994" t="s">
        <v>1936</v>
      </c>
      <c r="D59" s="534" t="s">
        <v>1049</v>
      </c>
      <c r="E59" s="534" t="s">
        <v>1054</v>
      </c>
    </row>
    <row r="60" spans="1:5">
      <c r="A60" s="1993">
        <v>15</v>
      </c>
      <c r="B60" s="514" t="s">
        <v>884</v>
      </c>
      <c r="C60" s="1994" t="s">
        <v>1937</v>
      </c>
      <c r="D60" s="534" t="s">
        <v>1049</v>
      </c>
      <c r="E60" s="534" t="s">
        <v>1054</v>
      </c>
    </row>
    <row r="61" spans="1:5">
      <c r="A61" s="1993">
        <v>16</v>
      </c>
      <c r="B61" s="514" t="s">
        <v>885</v>
      </c>
      <c r="C61" s="1994" t="s">
        <v>1937</v>
      </c>
      <c r="D61" s="534" t="s">
        <v>1049</v>
      </c>
      <c r="E61" s="534" t="s">
        <v>1054</v>
      </c>
    </row>
    <row r="62" spans="1:5">
      <c r="A62" s="1993">
        <v>17</v>
      </c>
      <c r="B62" s="514" t="s">
        <v>886</v>
      </c>
      <c r="C62" s="1994" t="s">
        <v>1937</v>
      </c>
      <c r="D62" s="534" t="s">
        <v>1049</v>
      </c>
      <c r="E62" s="534" t="s">
        <v>1054</v>
      </c>
    </row>
    <row r="63" spans="1:5">
      <c r="A63" s="1993">
        <v>18</v>
      </c>
      <c r="B63" s="514" t="s">
        <v>887</v>
      </c>
      <c r="C63" s="1994" t="s">
        <v>1937</v>
      </c>
      <c r="D63" s="534" t="s">
        <v>1049</v>
      </c>
      <c r="E63" s="534" t="s">
        <v>1054</v>
      </c>
    </row>
    <row r="64" spans="1:5">
      <c r="A64" s="1993">
        <v>19</v>
      </c>
      <c r="B64" s="514" t="s">
        <v>888</v>
      </c>
      <c r="C64" s="1994" t="s">
        <v>1937</v>
      </c>
      <c r="D64" s="534" t="s">
        <v>1049</v>
      </c>
      <c r="E64" s="534" t="s">
        <v>1054</v>
      </c>
    </row>
    <row r="65" spans="1:5">
      <c r="A65" s="1993">
        <v>20</v>
      </c>
      <c r="B65" s="514" t="s">
        <v>889</v>
      </c>
      <c r="C65" s="1994" t="s">
        <v>1937</v>
      </c>
      <c r="D65" s="534" t="s">
        <v>1049</v>
      </c>
      <c r="E65" s="534" t="s">
        <v>1054</v>
      </c>
    </row>
    <row r="66" spans="1:5">
      <c r="A66" s="1993">
        <v>21</v>
      </c>
      <c r="B66" s="514" t="s">
        <v>890</v>
      </c>
      <c r="C66" s="1994" t="s">
        <v>1937</v>
      </c>
      <c r="D66" s="534" t="s">
        <v>1049</v>
      </c>
      <c r="E66" s="534" t="s">
        <v>1054</v>
      </c>
    </row>
    <row r="67" spans="1:5">
      <c r="A67" s="1993">
        <v>22</v>
      </c>
      <c r="B67" s="514" t="s">
        <v>891</v>
      </c>
      <c r="C67" s="1994" t="s">
        <v>1937</v>
      </c>
      <c r="D67" s="534" t="s">
        <v>1049</v>
      </c>
      <c r="E67" s="534" t="s">
        <v>1054</v>
      </c>
    </row>
    <row r="68" spans="1:5">
      <c r="A68" s="1993">
        <v>23</v>
      </c>
      <c r="B68" s="514" t="s">
        <v>892</v>
      </c>
      <c r="C68" s="1994" t="s">
        <v>1937</v>
      </c>
      <c r="D68" s="534" t="s">
        <v>1049</v>
      </c>
      <c r="E68" s="534" t="s">
        <v>1054</v>
      </c>
    </row>
    <row r="69" spans="1:5">
      <c r="A69" s="1993">
        <v>24</v>
      </c>
      <c r="B69" s="514" t="s">
        <v>893</v>
      </c>
      <c r="C69" s="1994" t="s">
        <v>1937</v>
      </c>
      <c r="D69" s="534" t="s">
        <v>1049</v>
      </c>
      <c r="E69" s="534" t="s">
        <v>1054</v>
      </c>
    </row>
    <row r="70" spans="1:5">
      <c r="A70" s="1993">
        <v>25</v>
      </c>
      <c r="B70" s="514" t="s">
        <v>894</v>
      </c>
      <c r="C70" s="1994" t="s">
        <v>1937</v>
      </c>
      <c r="D70" s="534" t="s">
        <v>1049</v>
      </c>
      <c r="E70" s="534" t="s">
        <v>1054</v>
      </c>
    </row>
    <row r="71" spans="1:5">
      <c r="A71" s="1993">
        <v>26</v>
      </c>
      <c r="B71" s="514" t="s">
        <v>895</v>
      </c>
      <c r="C71" s="1994" t="s">
        <v>1937</v>
      </c>
      <c r="D71" s="534" t="s">
        <v>1049</v>
      </c>
      <c r="E71" s="534" t="s">
        <v>1054</v>
      </c>
    </row>
    <row r="72" spans="1:5">
      <c r="A72" s="1993">
        <v>27</v>
      </c>
      <c r="B72" s="514" t="s">
        <v>896</v>
      </c>
      <c r="C72" s="1994" t="s">
        <v>1937</v>
      </c>
      <c r="D72" s="534" t="s">
        <v>1049</v>
      </c>
      <c r="E72" s="534" t="s">
        <v>1054</v>
      </c>
    </row>
    <row r="73" spans="1:5">
      <c r="A73" s="1993">
        <v>28</v>
      </c>
      <c r="B73" s="514" t="s">
        <v>897</v>
      </c>
      <c r="C73" s="1994" t="s">
        <v>1937</v>
      </c>
      <c r="D73" s="534" t="s">
        <v>1049</v>
      </c>
      <c r="E73" s="534" t="s">
        <v>1054</v>
      </c>
    </row>
    <row r="74" spans="1:5">
      <c r="A74" s="1993">
        <v>29</v>
      </c>
      <c r="B74" s="514" t="s">
        <v>898</v>
      </c>
      <c r="C74" s="1994" t="s">
        <v>1937</v>
      </c>
      <c r="D74" s="534" t="s">
        <v>1049</v>
      </c>
      <c r="E74" s="534" t="s">
        <v>1054</v>
      </c>
    </row>
    <row r="75" spans="1:5">
      <c r="A75" s="1993">
        <v>30</v>
      </c>
      <c r="B75" s="514" t="s">
        <v>899</v>
      </c>
      <c r="C75" s="1994" t="s">
        <v>1938</v>
      </c>
      <c r="D75" s="534" t="s">
        <v>1049</v>
      </c>
      <c r="E75" s="534" t="s">
        <v>1054</v>
      </c>
    </row>
    <row r="76" spans="1:5">
      <c r="A76" s="1993">
        <v>31</v>
      </c>
      <c r="B76" s="514" t="s">
        <v>900</v>
      </c>
      <c r="C76" s="1994" t="s">
        <v>1938</v>
      </c>
      <c r="D76" s="534" t="s">
        <v>1049</v>
      </c>
      <c r="E76" s="534" t="s">
        <v>1054</v>
      </c>
    </row>
    <row r="77" spans="1:5">
      <c r="A77" s="1993">
        <v>32</v>
      </c>
      <c r="B77" s="514" t="s">
        <v>901</v>
      </c>
      <c r="C77" s="1994" t="s">
        <v>1938</v>
      </c>
      <c r="D77" s="534" t="s">
        <v>1049</v>
      </c>
      <c r="E77" s="534" t="s">
        <v>1054</v>
      </c>
    </row>
    <row r="78" spans="1:5">
      <c r="A78" s="1993">
        <v>33</v>
      </c>
      <c r="B78" s="514" t="s">
        <v>902</v>
      </c>
      <c r="C78" s="1994" t="s">
        <v>1938</v>
      </c>
      <c r="D78" s="534" t="s">
        <v>1049</v>
      </c>
      <c r="E78" s="534" t="s">
        <v>1054</v>
      </c>
    </row>
    <row r="79" spans="1:5">
      <c r="A79" s="1993">
        <v>34</v>
      </c>
      <c r="B79" s="514" t="s">
        <v>903</v>
      </c>
      <c r="C79" s="1994" t="s">
        <v>1938</v>
      </c>
      <c r="D79" s="534" t="s">
        <v>1049</v>
      </c>
      <c r="E79" s="534" t="s">
        <v>1054</v>
      </c>
    </row>
    <row r="80" spans="1:5">
      <c r="A80" s="1993">
        <v>35</v>
      </c>
      <c r="B80" s="514" t="s">
        <v>904</v>
      </c>
      <c r="C80" s="1994" t="s">
        <v>1938</v>
      </c>
      <c r="D80" s="534" t="s">
        <v>1049</v>
      </c>
      <c r="E80" s="534" t="s">
        <v>1054</v>
      </c>
    </row>
    <row r="81" spans="1:5">
      <c r="A81" s="1993">
        <v>36</v>
      </c>
      <c r="B81" s="514" t="s">
        <v>905</v>
      </c>
      <c r="C81" s="1994" t="s">
        <v>1938</v>
      </c>
      <c r="D81" s="534" t="s">
        <v>1049</v>
      </c>
      <c r="E81" s="534" t="s">
        <v>1054</v>
      </c>
    </row>
    <row r="82" spans="1:5">
      <c r="A82" s="1993">
        <v>37</v>
      </c>
      <c r="B82" s="514" t="s">
        <v>906</v>
      </c>
      <c r="C82" s="1994" t="s">
        <v>1938</v>
      </c>
      <c r="D82" s="534" t="s">
        <v>1049</v>
      </c>
      <c r="E82" s="534" t="s">
        <v>1054</v>
      </c>
    </row>
    <row r="83" spans="1:5">
      <c r="A83" s="1993">
        <v>38</v>
      </c>
      <c r="B83" s="514" t="s">
        <v>907</v>
      </c>
      <c r="C83" s="1994" t="s">
        <v>1938</v>
      </c>
      <c r="D83" s="534" t="s">
        <v>1049</v>
      </c>
      <c r="E83" s="534" t="s">
        <v>1054</v>
      </c>
    </row>
    <row r="84" spans="1:5">
      <c r="A84" s="1993">
        <v>39</v>
      </c>
      <c r="B84" s="514" t="s">
        <v>908</v>
      </c>
      <c r="C84" s="1994" t="s">
        <v>1938</v>
      </c>
      <c r="D84" s="534" t="s">
        <v>1049</v>
      </c>
      <c r="E84" s="534" t="s">
        <v>1054</v>
      </c>
    </row>
    <row r="85" spans="1:5">
      <c r="A85" s="1993">
        <v>40</v>
      </c>
      <c r="B85" s="514" t="s">
        <v>909</v>
      </c>
      <c r="C85" s="1994" t="s">
        <v>1938</v>
      </c>
      <c r="D85" s="534" t="s">
        <v>1049</v>
      </c>
      <c r="E85" s="534" t="s">
        <v>1054</v>
      </c>
    </row>
    <row r="86" spans="1:5">
      <c r="A86" s="1993">
        <v>41</v>
      </c>
      <c r="B86" s="514" t="s">
        <v>910</v>
      </c>
      <c r="C86" s="1994" t="s">
        <v>1938</v>
      </c>
      <c r="D86" s="534" t="s">
        <v>1049</v>
      </c>
      <c r="E86" s="534" t="s">
        <v>1054</v>
      </c>
    </row>
    <row r="87" spans="1:5">
      <c r="A87" s="1993">
        <v>42</v>
      </c>
      <c r="B87" s="514" t="s">
        <v>911</v>
      </c>
      <c r="C87" s="1994" t="s">
        <v>1938</v>
      </c>
      <c r="D87" s="534" t="s">
        <v>1049</v>
      </c>
      <c r="E87" s="534" t="s">
        <v>1054</v>
      </c>
    </row>
    <row r="88" spans="1:5">
      <c r="A88" s="1993">
        <v>43</v>
      </c>
      <c r="B88" s="514" t="s">
        <v>912</v>
      </c>
      <c r="C88" s="1994" t="s">
        <v>1938</v>
      </c>
      <c r="D88" s="534" t="s">
        <v>1049</v>
      </c>
      <c r="E88" s="534" t="s">
        <v>1054</v>
      </c>
    </row>
    <row r="89" spans="1:5">
      <c r="A89" s="1993">
        <v>44</v>
      </c>
      <c r="B89" s="514" t="s">
        <v>913</v>
      </c>
      <c r="C89" s="1994" t="s">
        <v>1938</v>
      </c>
      <c r="D89" s="534" t="s">
        <v>1049</v>
      </c>
      <c r="E89" s="534" t="s">
        <v>1054</v>
      </c>
    </row>
    <row r="90" spans="1:5" ht="16.5" thickBot="1">
      <c r="A90" s="1995">
        <v>45</v>
      </c>
      <c r="B90" s="1990" t="s">
        <v>914</v>
      </c>
      <c r="C90" s="1994" t="s">
        <v>1939</v>
      </c>
      <c r="D90" s="535" t="s">
        <v>1049</v>
      </c>
      <c r="E90" s="535" t="s">
        <v>1054</v>
      </c>
    </row>
    <row r="91" spans="1:5">
      <c r="A91" s="1991">
        <v>1</v>
      </c>
      <c r="B91" s="1996" t="s">
        <v>915</v>
      </c>
      <c r="C91" s="1997" t="s">
        <v>3405</v>
      </c>
      <c r="D91" s="1998" t="s">
        <v>1050</v>
      </c>
      <c r="E91" s="534" t="s">
        <v>1055</v>
      </c>
    </row>
    <row r="92" spans="1:5" ht="16.5" thickBot="1">
      <c r="A92" s="1995">
        <v>2</v>
      </c>
      <c r="B92" s="1999" t="s">
        <v>917</v>
      </c>
      <c r="C92" s="2000" t="s">
        <v>2280</v>
      </c>
      <c r="D92" s="2001" t="s">
        <v>1050</v>
      </c>
      <c r="E92" s="535" t="s">
        <v>1055</v>
      </c>
    </row>
    <row r="93" spans="1:5">
      <c r="A93" s="1993">
        <v>1</v>
      </c>
      <c r="B93" s="2002" t="s">
        <v>918</v>
      </c>
      <c r="C93" s="1994" t="s">
        <v>2293</v>
      </c>
      <c r="D93" s="533" t="s">
        <v>52</v>
      </c>
      <c r="E93" s="534" t="s">
        <v>1055</v>
      </c>
    </row>
    <row r="94" spans="1:5">
      <c r="A94" s="1993">
        <v>2</v>
      </c>
      <c r="B94" s="514" t="s">
        <v>919</v>
      </c>
      <c r="C94" s="1994" t="s">
        <v>2294</v>
      </c>
      <c r="D94" s="534" t="s">
        <v>52</v>
      </c>
      <c r="E94" s="534" t="s">
        <v>1055</v>
      </c>
    </row>
    <row r="95" spans="1:5">
      <c r="A95" s="1993">
        <v>3</v>
      </c>
      <c r="B95" s="2002" t="s">
        <v>920</v>
      </c>
      <c r="C95" s="1994" t="s">
        <v>2295</v>
      </c>
      <c r="D95" s="534" t="s">
        <v>52</v>
      </c>
      <c r="E95" s="534" t="s">
        <v>1055</v>
      </c>
    </row>
    <row r="96" spans="1:5">
      <c r="A96" s="1993">
        <v>4</v>
      </c>
      <c r="B96" s="2002" t="s">
        <v>921</v>
      </c>
      <c r="C96" s="1994" t="s">
        <v>2296</v>
      </c>
      <c r="D96" s="534" t="s">
        <v>52</v>
      </c>
      <c r="E96" s="534" t="s">
        <v>1055</v>
      </c>
    </row>
    <row r="97" spans="1:5">
      <c r="A97" s="1993">
        <v>5</v>
      </c>
      <c r="B97" s="514" t="s">
        <v>922</v>
      </c>
      <c r="C97" s="1994" t="s">
        <v>2297</v>
      </c>
      <c r="D97" s="534" t="s">
        <v>52</v>
      </c>
      <c r="E97" s="534" t="s">
        <v>1055</v>
      </c>
    </row>
    <row r="98" spans="1:5">
      <c r="A98" s="1993">
        <v>6</v>
      </c>
      <c r="B98" s="2003" t="s">
        <v>923</v>
      </c>
      <c r="C98" s="1994" t="s">
        <v>3405</v>
      </c>
      <c r="D98" s="534" t="s">
        <v>52</v>
      </c>
      <c r="E98" s="534" t="s">
        <v>1055</v>
      </c>
    </row>
    <row r="99" spans="1:5">
      <c r="A99" s="1993">
        <v>7</v>
      </c>
      <c r="B99" s="514" t="s">
        <v>924</v>
      </c>
      <c r="C99" s="1994" t="s">
        <v>2298</v>
      </c>
      <c r="D99" s="534" t="s">
        <v>52</v>
      </c>
      <c r="E99" s="534" t="s">
        <v>1055</v>
      </c>
    </row>
    <row r="100" spans="1:5">
      <c r="A100" s="1993">
        <v>8</v>
      </c>
      <c r="B100" s="2024">
        <v>37</v>
      </c>
      <c r="C100" s="1994" t="s">
        <v>2304</v>
      </c>
      <c r="D100" s="534" t="s">
        <v>52</v>
      </c>
      <c r="E100" s="534" t="s">
        <v>1055</v>
      </c>
    </row>
    <row r="101" spans="1:5">
      <c r="A101" s="1993">
        <v>9</v>
      </c>
      <c r="B101" s="2024" t="s">
        <v>930</v>
      </c>
      <c r="C101" s="1994" t="s">
        <v>2305</v>
      </c>
      <c r="D101" s="534" t="s">
        <v>52</v>
      </c>
      <c r="E101" s="534" t="s">
        <v>1055</v>
      </c>
    </row>
    <row r="102" spans="1:5">
      <c r="A102" s="1993">
        <v>10</v>
      </c>
      <c r="B102" s="2024" t="s">
        <v>931</v>
      </c>
      <c r="C102" s="1994" t="s">
        <v>2306</v>
      </c>
      <c r="D102" s="534" t="s">
        <v>52</v>
      </c>
      <c r="E102" s="534" t="s">
        <v>1055</v>
      </c>
    </row>
    <row r="103" spans="1:5">
      <c r="A103" s="1993">
        <v>11</v>
      </c>
      <c r="B103" s="2024" t="s">
        <v>932</v>
      </c>
      <c r="C103" s="1994" t="s">
        <v>2307</v>
      </c>
      <c r="D103" s="534" t="s">
        <v>52</v>
      </c>
      <c r="E103" s="534" t="s">
        <v>1055</v>
      </c>
    </row>
    <row r="104" spans="1:5">
      <c r="A104" s="1993">
        <v>12</v>
      </c>
      <c r="B104" s="514" t="s">
        <v>925</v>
      </c>
      <c r="C104" s="1994" t="s">
        <v>2299</v>
      </c>
      <c r="D104" s="534" t="s">
        <v>52</v>
      </c>
      <c r="E104" s="534" t="s">
        <v>1055</v>
      </c>
    </row>
    <row r="105" spans="1:5">
      <c r="A105" s="1993">
        <v>13</v>
      </c>
      <c r="B105" s="514" t="s">
        <v>926</v>
      </c>
      <c r="C105" s="1994" t="s">
        <v>2300</v>
      </c>
      <c r="D105" s="534" t="s">
        <v>52</v>
      </c>
      <c r="E105" s="534" t="s">
        <v>1055</v>
      </c>
    </row>
    <row r="106" spans="1:5">
      <c r="A106" s="1993">
        <v>14</v>
      </c>
      <c r="B106" s="514" t="s">
        <v>927</v>
      </c>
      <c r="C106" s="1994" t="s">
        <v>2301</v>
      </c>
      <c r="D106" s="534" t="s">
        <v>52</v>
      </c>
      <c r="E106" s="534" t="s">
        <v>1055</v>
      </c>
    </row>
    <row r="107" spans="1:5">
      <c r="A107" s="1993">
        <v>15</v>
      </c>
      <c r="B107" s="514" t="s">
        <v>928</v>
      </c>
      <c r="C107" s="1994" t="s">
        <v>2302</v>
      </c>
      <c r="D107" s="534" t="s">
        <v>52</v>
      </c>
      <c r="E107" s="534" t="s">
        <v>1055</v>
      </c>
    </row>
    <row r="108" spans="1:5">
      <c r="A108" s="1993">
        <v>16</v>
      </c>
      <c r="B108" s="2024" t="s">
        <v>933</v>
      </c>
      <c r="C108" s="1994" t="s">
        <v>2308</v>
      </c>
      <c r="D108" s="534" t="s">
        <v>52</v>
      </c>
      <c r="E108" s="534" t="s">
        <v>1055</v>
      </c>
    </row>
    <row r="109" spans="1:5" ht="16.5" thickBot="1">
      <c r="A109" s="1993">
        <v>17</v>
      </c>
      <c r="B109" s="521" t="s">
        <v>929</v>
      </c>
      <c r="C109" s="1994" t="s">
        <v>2303</v>
      </c>
      <c r="D109" s="534" t="s">
        <v>52</v>
      </c>
      <c r="E109" s="534" t="s">
        <v>1055</v>
      </c>
    </row>
    <row r="110" spans="1:5">
      <c r="A110" s="509">
        <v>1</v>
      </c>
      <c r="B110" s="2524" t="s">
        <v>934</v>
      </c>
      <c r="C110" s="1992" t="s">
        <v>2492</v>
      </c>
      <c r="D110" s="533" t="s">
        <v>1049</v>
      </c>
      <c r="E110" s="533" t="s">
        <v>1055</v>
      </c>
    </row>
    <row r="111" spans="1:5">
      <c r="A111" s="513">
        <v>2</v>
      </c>
      <c r="B111" s="2004" t="s">
        <v>935</v>
      </c>
      <c r="C111" s="1994" t="s">
        <v>2493</v>
      </c>
      <c r="D111" s="534" t="s">
        <v>1049</v>
      </c>
      <c r="E111" s="534" t="s">
        <v>1055</v>
      </c>
    </row>
    <row r="112" spans="1:5">
      <c r="A112" s="513">
        <v>3</v>
      </c>
      <c r="B112" s="2004" t="s">
        <v>936</v>
      </c>
      <c r="C112" s="1994" t="s">
        <v>2494</v>
      </c>
      <c r="D112" s="534" t="s">
        <v>1049</v>
      </c>
      <c r="E112" s="534" t="s">
        <v>1055</v>
      </c>
    </row>
    <row r="113" spans="1:5">
      <c r="A113" s="513">
        <v>4</v>
      </c>
      <c r="B113" s="2004" t="s">
        <v>937</v>
      </c>
      <c r="C113" s="1994" t="s">
        <v>2495</v>
      </c>
      <c r="D113" s="534" t="s">
        <v>1049</v>
      </c>
      <c r="E113" s="534" t="s">
        <v>1055</v>
      </c>
    </row>
    <row r="114" spans="1:5">
      <c r="A114" s="513">
        <v>5</v>
      </c>
      <c r="B114" s="2004" t="s">
        <v>938</v>
      </c>
      <c r="C114" s="1994" t="s">
        <v>2496</v>
      </c>
      <c r="D114" s="534" t="s">
        <v>1049</v>
      </c>
      <c r="E114" s="534" t="s">
        <v>1055</v>
      </c>
    </row>
    <row r="115" spans="1:5">
      <c r="A115" s="513">
        <v>6</v>
      </c>
      <c r="B115" s="2004" t="s">
        <v>939</v>
      </c>
      <c r="C115" s="1994" t="s">
        <v>2497</v>
      </c>
      <c r="D115" s="534" t="s">
        <v>1049</v>
      </c>
      <c r="E115" s="534" t="s">
        <v>1055</v>
      </c>
    </row>
    <row r="116" spans="1:5">
      <c r="A116" s="513">
        <v>7</v>
      </c>
      <c r="B116" s="2004" t="s">
        <v>940</v>
      </c>
      <c r="C116" s="1994" t="s">
        <v>2498</v>
      </c>
      <c r="D116" s="534" t="s">
        <v>1049</v>
      </c>
      <c r="E116" s="534" t="s">
        <v>1055</v>
      </c>
    </row>
    <row r="117" spans="1:5">
      <c r="A117" s="513">
        <v>8</v>
      </c>
      <c r="B117" s="2004" t="s">
        <v>941</v>
      </c>
      <c r="C117" s="1994" t="s">
        <v>2499</v>
      </c>
      <c r="D117" s="534" t="s">
        <v>1049</v>
      </c>
      <c r="E117" s="534" t="s">
        <v>1055</v>
      </c>
    </row>
    <row r="118" spans="1:5">
      <c r="A118" s="513">
        <v>9</v>
      </c>
      <c r="B118" s="2005" t="s">
        <v>942</v>
      </c>
      <c r="C118" s="515" t="s">
        <v>2500</v>
      </c>
      <c r="D118" s="534" t="s">
        <v>1049</v>
      </c>
      <c r="E118" s="534" t="s">
        <v>1055</v>
      </c>
    </row>
    <row r="119" spans="1:5">
      <c r="A119" s="513">
        <v>10</v>
      </c>
      <c r="B119" s="2005" t="s">
        <v>943</v>
      </c>
      <c r="C119" s="531" t="s">
        <v>2501</v>
      </c>
      <c r="D119" s="534" t="s">
        <v>1049</v>
      </c>
      <c r="E119" s="534" t="s">
        <v>1055</v>
      </c>
    </row>
    <row r="120" spans="1:5">
      <c r="A120" s="513">
        <v>11</v>
      </c>
      <c r="B120" s="2005" t="s">
        <v>944</v>
      </c>
      <c r="C120" s="531" t="s">
        <v>2502</v>
      </c>
      <c r="D120" s="534" t="s">
        <v>1049</v>
      </c>
      <c r="E120" s="534" t="s">
        <v>1055</v>
      </c>
    </row>
    <row r="121" spans="1:5" ht="16.5" thickBot="1">
      <c r="A121" s="513">
        <v>12</v>
      </c>
      <c r="B121" s="2006" t="s">
        <v>945</v>
      </c>
      <c r="C121" s="526" t="s">
        <v>2503</v>
      </c>
      <c r="D121" s="535" t="s">
        <v>1049</v>
      </c>
      <c r="E121" s="535" t="s">
        <v>1055</v>
      </c>
    </row>
    <row r="122" spans="1:5">
      <c r="A122" s="1991">
        <v>1</v>
      </c>
      <c r="B122" s="2806" t="s">
        <v>2891</v>
      </c>
      <c r="C122" s="1992" t="s">
        <v>2892</v>
      </c>
      <c r="D122" s="533" t="s">
        <v>1049</v>
      </c>
      <c r="E122" s="533" t="s">
        <v>946</v>
      </c>
    </row>
    <row r="123" spans="1:5">
      <c r="A123" s="1993">
        <v>2</v>
      </c>
      <c r="B123" s="2007" t="s">
        <v>947</v>
      </c>
      <c r="C123" s="1994" t="s">
        <v>2872</v>
      </c>
      <c r="D123" s="534" t="s">
        <v>1049</v>
      </c>
      <c r="E123" s="534" t="s">
        <v>946</v>
      </c>
    </row>
    <row r="124" spans="1:5">
      <c r="A124" s="1993">
        <v>3</v>
      </c>
      <c r="B124" s="2007" t="s">
        <v>948</v>
      </c>
      <c r="C124" s="1994" t="s">
        <v>2873</v>
      </c>
      <c r="D124" s="534" t="s">
        <v>1049</v>
      </c>
      <c r="E124" s="534" t="s">
        <v>946</v>
      </c>
    </row>
    <row r="125" spans="1:5">
      <c r="A125" s="1993">
        <v>4</v>
      </c>
      <c r="B125" s="2007" t="s">
        <v>949</v>
      </c>
      <c r="C125" s="1994" t="s">
        <v>2874</v>
      </c>
      <c r="D125" s="534" t="s">
        <v>1049</v>
      </c>
      <c r="E125" s="534" t="s">
        <v>946</v>
      </c>
    </row>
    <row r="126" spans="1:5">
      <c r="A126" s="1993">
        <v>5</v>
      </c>
      <c r="B126" s="2007" t="s">
        <v>950</v>
      </c>
      <c r="C126" s="1994" t="s">
        <v>2875</v>
      </c>
      <c r="D126" s="534" t="s">
        <v>1049</v>
      </c>
      <c r="E126" s="534" t="s">
        <v>946</v>
      </c>
    </row>
    <row r="127" spans="1:5">
      <c r="A127" s="1993">
        <v>6</v>
      </c>
      <c r="B127" s="2007" t="s">
        <v>951</v>
      </c>
      <c r="C127" s="1994" t="s">
        <v>2876</v>
      </c>
      <c r="D127" s="534" t="s">
        <v>1049</v>
      </c>
      <c r="E127" s="534" t="s">
        <v>946</v>
      </c>
    </row>
    <row r="128" spans="1:5">
      <c r="A128" s="1993">
        <v>7</v>
      </c>
      <c r="B128" s="2007" t="s">
        <v>952</v>
      </c>
      <c r="C128" s="1994" t="s">
        <v>2877</v>
      </c>
      <c r="D128" s="534" t="s">
        <v>1049</v>
      </c>
      <c r="E128" s="534" t="s">
        <v>946</v>
      </c>
    </row>
    <row r="129" spans="1:5">
      <c r="A129" s="1993">
        <v>8</v>
      </c>
      <c r="B129" s="2007" t="s">
        <v>953</v>
      </c>
      <c r="C129" s="1994" t="s">
        <v>2878</v>
      </c>
      <c r="D129" s="534" t="s">
        <v>1049</v>
      </c>
      <c r="E129" s="534" t="s">
        <v>946</v>
      </c>
    </row>
    <row r="130" spans="1:5">
      <c r="A130" s="1993">
        <v>9</v>
      </c>
      <c r="B130" s="2007" t="s">
        <v>954</v>
      </c>
      <c r="C130" s="1994" t="s">
        <v>2879</v>
      </c>
      <c r="D130" s="534" t="s">
        <v>1049</v>
      </c>
      <c r="E130" s="534" t="s">
        <v>946</v>
      </c>
    </row>
    <row r="131" spans="1:5">
      <c r="A131" s="1993">
        <v>10</v>
      </c>
      <c r="B131" s="2007" t="s">
        <v>955</v>
      </c>
      <c r="C131" s="1994" t="s">
        <v>2880</v>
      </c>
      <c r="D131" s="534" t="s">
        <v>1049</v>
      </c>
      <c r="E131" s="534" t="s">
        <v>946</v>
      </c>
    </row>
    <row r="132" spans="1:5">
      <c r="A132" s="1993">
        <v>11</v>
      </c>
      <c r="B132" s="2007" t="s">
        <v>956</v>
      </c>
      <c r="C132" s="1994" t="s">
        <v>2881</v>
      </c>
      <c r="D132" s="534" t="s">
        <v>1049</v>
      </c>
      <c r="E132" s="534" t="s">
        <v>946</v>
      </c>
    </row>
    <row r="133" spans="1:5">
      <c r="A133" s="1993">
        <v>12</v>
      </c>
      <c r="B133" s="2007" t="s">
        <v>957</v>
      </c>
      <c r="C133" s="1994" t="s">
        <v>2882</v>
      </c>
      <c r="D133" s="534" t="s">
        <v>1049</v>
      </c>
      <c r="E133" s="534" t="s">
        <v>946</v>
      </c>
    </row>
    <row r="134" spans="1:5">
      <c r="A134" s="1993">
        <v>13</v>
      </c>
      <c r="B134" s="2007" t="s">
        <v>958</v>
      </c>
      <c r="C134" s="1994" t="s">
        <v>2883</v>
      </c>
      <c r="D134" s="534" t="s">
        <v>1049</v>
      </c>
      <c r="E134" s="534" t="s">
        <v>946</v>
      </c>
    </row>
    <row r="135" spans="1:5">
      <c r="A135" s="1993">
        <v>14</v>
      </c>
      <c r="B135" s="2007" t="s">
        <v>959</v>
      </c>
      <c r="C135" s="1994" t="s">
        <v>2884</v>
      </c>
      <c r="D135" s="534" t="s">
        <v>1049</v>
      </c>
      <c r="E135" s="534" t="s">
        <v>946</v>
      </c>
    </row>
    <row r="136" spans="1:5">
      <c r="A136" s="1993">
        <v>15</v>
      </c>
      <c r="B136" s="2007" t="s">
        <v>960</v>
      </c>
      <c r="C136" s="1994" t="s">
        <v>2885</v>
      </c>
      <c r="D136" s="534" t="s">
        <v>1049</v>
      </c>
      <c r="E136" s="534" t="s">
        <v>946</v>
      </c>
    </row>
    <row r="137" spans="1:5">
      <c r="A137" s="1993">
        <v>16</v>
      </c>
      <c r="B137" s="2007" t="s">
        <v>961</v>
      </c>
      <c r="C137" s="1994" t="s">
        <v>2886</v>
      </c>
      <c r="D137" s="534" t="s">
        <v>1049</v>
      </c>
      <c r="E137" s="534" t="s">
        <v>946</v>
      </c>
    </row>
    <row r="138" spans="1:5">
      <c r="A138" s="1993">
        <v>17</v>
      </c>
      <c r="B138" s="2007" t="s">
        <v>962</v>
      </c>
      <c r="C138" s="1994" t="s">
        <v>2887</v>
      </c>
      <c r="D138" s="534" t="s">
        <v>1049</v>
      </c>
      <c r="E138" s="534" t="s">
        <v>946</v>
      </c>
    </row>
    <row r="139" spans="1:5">
      <c r="A139" s="1993">
        <v>18</v>
      </c>
      <c r="B139" s="2007" t="s">
        <v>963</v>
      </c>
      <c r="C139" s="1994" t="s">
        <v>2888</v>
      </c>
      <c r="D139" s="534" t="s">
        <v>1049</v>
      </c>
      <c r="E139" s="534" t="s">
        <v>946</v>
      </c>
    </row>
    <row r="140" spans="1:5">
      <c r="A140" s="1993">
        <v>19</v>
      </c>
      <c r="B140" s="2007" t="s">
        <v>964</v>
      </c>
      <c r="C140" s="1994" t="s">
        <v>2889</v>
      </c>
      <c r="D140" s="534" t="s">
        <v>1049</v>
      </c>
      <c r="E140" s="534" t="s">
        <v>946</v>
      </c>
    </row>
    <row r="141" spans="1:5" ht="16.5" thickBot="1">
      <c r="A141" s="1995">
        <v>20</v>
      </c>
      <c r="B141" s="2008" t="s">
        <v>965</v>
      </c>
      <c r="C141" s="2009" t="s">
        <v>2890</v>
      </c>
      <c r="D141" s="534" t="s">
        <v>1049</v>
      </c>
      <c r="E141" s="534" t="s">
        <v>946</v>
      </c>
    </row>
    <row r="142" spans="1:5">
      <c r="A142" s="1993">
        <v>1</v>
      </c>
      <c r="B142" s="510" t="s">
        <v>966</v>
      </c>
      <c r="C142" s="1992" t="s">
        <v>3141</v>
      </c>
      <c r="D142" s="533" t="s">
        <v>1051</v>
      </c>
      <c r="E142" s="533" t="s">
        <v>946</v>
      </c>
    </row>
    <row r="143" spans="1:5">
      <c r="A143" s="1993">
        <v>2</v>
      </c>
      <c r="B143" s="514" t="s">
        <v>967</v>
      </c>
      <c r="C143" s="1994" t="s">
        <v>3142</v>
      </c>
      <c r="D143" s="534" t="s">
        <v>1051</v>
      </c>
      <c r="E143" s="534" t="s">
        <v>946</v>
      </c>
    </row>
    <row r="144" spans="1:5">
      <c r="A144" s="1993">
        <v>3</v>
      </c>
      <c r="B144" s="514" t="s">
        <v>968</v>
      </c>
      <c r="C144" s="1994" t="s">
        <v>3143</v>
      </c>
      <c r="D144" s="534" t="s">
        <v>1051</v>
      </c>
      <c r="E144" s="534" t="s">
        <v>946</v>
      </c>
    </row>
    <row r="145" spans="1:5">
      <c r="A145" s="1993">
        <v>4</v>
      </c>
      <c r="B145" s="514" t="s">
        <v>969</v>
      </c>
      <c r="C145" s="1994" t="s">
        <v>3144</v>
      </c>
      <c r="D145" s="534" t="s">
        <v>1051</v>
      </c>
      <c r="E145" s="534" t="s">
        <v>946</v>
      </c>
    </row>
    <row r="146" spans="1:5">
      <c r="A146" s="1993">
        <v>5</v>
      </c>
      <c r="B146" s="514" t="s">
        <v>970</v>
      </c>
      <c r="C146" s="1994" t="s">
        <v>3145</v>
      </c>
      <c r="D146" s="534" t="s">
        <v>1051</v>
      </c>
      <c r="E146" s="534" t="s">
        <v>946</v>
      </c>
    </row>
    <row r="147" spans="1:5">
      <c r="A147" s="1993">
        <v>6</v>
      </c>
      <c r="B147" s="514" t="s">
        <v>971</v>
      </c>
      <c r="C147" s="1994" t="s">
        <v>3135</v>
      </c>
      <c r="D147" s="534" t="s">
        <v>1051</v>
      </c>
      <c r="E147" s="534" t="s">
        <v>946</v>
      </c>
    </row>
    <row r="148" spans="1:5">
      <c r="A148" s="1993">
        <v>7</v>
      </c>
      <c r="B148" s="514" t="s">
        <v>972</v>
      </c>
      <c r="C148" s="1994" t="s">
        <v>3136</v>
      </c>
      <c r="D148" s="534" t="s">
        <v>1051</v>
      </c>
      <c r="E148" s="534" t="s">
        <v>946</v>
      </c>
    </row>
    <row r="149" spans="1:5">
      <c r="A149" s="1993">
        <v>8</v>
      </c>
      <c r="B149" s="514" t="s">
        <v>973</v>
      </c>
      <c r="C149" s="1994" t="s">
        <v>3137</v>
      </c>
      <c r="D149" s="534" t="s">
        <v>1051</v>
      </c>
      <c r="E149" s="534" t="s">
        <v>946</v>
      </c>
    </row>
    <row r="150" spans="1:5">
      <c r="A150" s="1993">
        <v>9</v>
      </c>
      <c r="B150" s="514" t="s">
        <v>974</v>
      </c>
      <c r="C150" s="1994" t="s">
        <v>3138</v>
      </c>
      <c r="D150" s="534" t="s">
        <v>1051</v>
      </c>
      <c r="E150" s="534" t="s">
        <v>946</v>
      </c>
    </row>
    <row r="151" spans="1:5">
      <c r="A151" s="2010">
        <v>10</v>
      </c>
      <c r="B151" s="514" t="s">
        <v>975</v>
      </c>
      <c r="C151" s="1994" t="s">
        <v>3139</v>
      </c>
      <c r="D151" s="534" t="s">
        <v>1051</v>
      </c>
      <c r="E151" s="534" t="s">
        <v>946</v>
      </c>
    </row>
    <row r="152" spans="1:5" ht="16.5" thickBot="1">
      <c r="A152" s="2010">
        <v>11</v>
      </c>
      <c r="B152" s="514" t="s">
        <v>976</v>
      </c>
      <c r="C152" s="1994" t="s">
        <v>3140</v>
      </c>
      <c r="D152" s="534" t="s">
        <v>1051</v>
      </c>
      <c r="E152" s="534" t="s">
        <v>946</v>
      </c>
    </row>
    <row r="153" spans="1:5" ht="16.5" thickBot="1">
      <c r="A153" s="2011">
        <v>1</v>
      </c>
      <c r="B153" s="2012" t="s">
        <v>977</v>
      </c>
      <c r="C153" s="2013" t="s">
        <v>3362</v>
      </c>
      <c r="D153" s="2014" t="s">
        <v>1052</v>
      </c>
      <c r="E153" s="2015" t="s">
        <v>946</v>
      </c>
    </row>
    <row r="154" spans="1:5">
      <c r="A154" s="2016">
        <v>1</v>
      </c>
      <c r="B154" s="510" t="s">
        <v>978</v>
      </c>
      <c r="C154" s="1997" t="s">
        <v>3409</v>
      </c>
      <c r="D154" s="533" t="s">
        <v>52</v>
      </c>
      <c r="E154" s="3889" t="s">
        <v>3435</v>
      </c>
    </row>
    <row r="155" spans="1:5">
      <c r="A155" s="2017">
        <v>2</v>
      </c>
      <c r="B155" s="2018" t="s">
        <v>979</v>
      </c>
      <c r="C155" s="2019" t="s">
        <v>3410</v>
      </c>
      <c r="D155" s="534" t="s">
        <v>52</v>
      </c>
      <c r="E155" s="534" t="s">
        <v>3435</v>
      </c>
    </row>
    <row r="156" spans="1:5">
      <c r="A156" s="2017">
        <v>3</v>
      </c>
      <c r="B156" s="2018" t="s">
        <v>980</v>
      </c>
      <c r="C156" s="2019" t="s">
        <v>3406</v>
      </c>
      <c r="D156" s="534" t="s">
        <v>52</v>
      </c>
      <c r="E156" s="534" t="s">
        <v>3435</v>
      </c>
    </row>
    <row r="157" spans="1:5">
      <c r="A157" s="2017">
        <v>4</v>
      </c>
      <c r="B157" s="2018" t="s">
        <v>981</v>
      </c>
      <c r="C157" s="2019" t="s">
        <v>3407</v>
      </c>
      <c r="D157" s="534" t="s">
        <v>52</v>
      </c>
      <c r="E157" s="534" t="s">
        <v>3435</v>
      </c>
    </row>
    <row r="158" spans="1:5">
      <c r="A158" s="2017">
        <v>5</v>
      </c>
      <c r="B158" s="514" t="s">
        <v>982</v>
      </c>
      <c r="C158" s="2019" t="s">
        <v>3408</v>
      </c>
      <c r="D158" s="534" t="s">
        <v>52</v>
      </c>
      <c r="E158" s="534" t="s">
        <v>3435</v>
      </c>
    </row>
    <row r="159" spans="1:5">
      <c r="A159" s="2017">
        <v>6</v>
      </c>
      <c r="B159" s="514" t="s">
        <v>983</v>
      </c>
      <c r="C159" s="524" t="s">
        <v>3411</v>
      </c>
      <c r="D159" s="534" t="s">
        <v>52</v>
      </c>
      <c r="E159" s="534" t="s">
        <v>3435</v>
      </c>
    </row>
    <row r="160" spans="1:5">
      <c r="A160" s="2017">
        <v>7</v>
      </c>
      <c r="B160" s="2018" t="s">
        <v>984</v>
      </c>
      <c r="C160" s="524" t="s">
        <v>3412</v>
      </c>
      <c r="D160" s="534" t="s">
        <v>52</v>
      </c>
      <c r="E160" s="534" t="s">
        <v>3435</v>
      </c>
    </row>
    <row r="161" spans="1:5">
      <c r="A161" s="2017">
        <v>8</v>
      </c>
      <c r="B161" s="2018" t="s">
        <v>985</v>
      </c>
      <c r="C161" s="524" t="s">
        <v>3413</v>
      </c>
      <c r="D161" s="534" t="s">
        <v>52</v>
      </c>
      <c r="E161" s="534" t="s">
        <v>3435</v>
      </c>
    </row>
    <row r="162" spans="1:5">
      <c r="A162" s="2017">
        <v>9</v>
      </c>
      <c r="B162" s="2018" t="s">
        <v>986</v>
      </c>
      <c r="C162" s="524" t="s">
        <v>3414</v>
      </c>
      <c r="D162" s="534" t="s">
        <v>52</v>
      </c>
      <c r="E162" s="534" t="s">
        <v>3435</v>
      </c>
    </row>
    <row r="163" spans="1:5">
      <c r="A163" s="2017">
        <v>10</v>
      </c>
      <c r="B163" s="514" t="s">
        <v>987</v>
      </c>
      <c r="C163" s="524" t="s">
        <v>3415</v>
      </c>
      <c r="D163" s="534" t="s">
        <v>52</v>
      </c>
      <c r="E163" s="534" t="s">
        <v>3435</v>
      </c>
    </row>
    <row r="164" spans="1:5">
      <c r="A164" s="2017">
        <v>11</v>
      </c>
      <c r="B164" s="514" t="s">
        <v>988</v>
      </c>
      <c r="C164" s="524" t="s">
        <v>3416</v>
      </c>
      <c r="D164" s="534" t="s">
        <v>52</v>
      </c>
      <c r="E164" s="534" t="s">
        <v>3435</v>
      </c>
    </row>
    <row r="165" spans="1:5">
      <c r="A165" s="2017">
        <v>12</v>
      </c>
      <c r="B165" s="2018" t="s">
        <v>989</v>
      </c>
      <c r="C165" s="524" t="s">
        <v>3417</v>
      </c>
      <c r="D165" s="534" t="s">
        <v>52</v>
      </c>
      <c r="E165" s="534" t="s">
        <v>3435</v>
      </c>
    </row>
    <row r="166" spans="1:5">
      <c r="A166" s="2017">
        <v>13</v>
      </c>
      <c r="B166" s="2018" t="s">
        <v>990</v>
      </c>
      <c r="C166" s="524" t="s">
        <v>3418</v>
      </c>
      <c r="D166" s="534" t="s">
        <v>52</v>
      </c>
      <c r="E166" s="534" t="s">
        <v>3435</v>
      </c>
    </row>
    <row r="167" spans="1:5">
      <c r="A167" s="2017">
        <v>14</v>
      </c>
      <c r="B167" s="2018" t="s">
        <v>991</v>
      </c>
      <c r="C167" s="524" t="s">
        <v>3419</v>
      </c>
      <c r="D167" s="534" t="s">
        <v>52</v>
      </c>
      <c r="E167" s="534" t="s">
        <v>3435</v>
      </c>
    </row>
    <row r="168" spans="1:5">
      <c r="A168" s="2017">
        <v>15</v>
      </c>
      <c r="B168" s="514" t="s">
        <v>992</v>
      </c>
      <c r="C168" s="524" t="s">
        <v>3420</v>
      </c>
      <c r="D168" s="534" t="s">
        <v>52</v>
      </c>
      <c r="E168" s="534" t="s">
        <v>3435</v>
      </c>
    </row>
    <row r="169" spans="1:5">
      <c r="A169" s="2017">
        <v>16</v>
      </c>
      <c r="B169" s="514" t="s">
        <v>993</v>
      </c>
      <c r="C169" s="524" t="s">
        <v>3421</v>
      </c>
      <c r="D169" s="534" t="s">
        <v>52</v>
      </c>
      <c r="E169" s="534" t="s">
        <v>3435</v>
      </c>
    </row>
    <row r="170" spans="1:5">
      <c r="A170" s="2017">
        <v>17</v>
      </c>
      <c r="B170" s="2018" t="s">
        <v>994</v>
      </c>
      <c r="C170" s="2020" t="s">
        <v>3422</v>
      </c>
      <c r="D170" s="534" t="s">
        <v>52</v>
      </c>
      <c r="E170" s="534" t="s">
        <v>3435</v>
      </c>
    </row>
    <row r="171" spans="1:5">
      <c r="A171" s="2017">
        <v>18</v>
      </c>
      <c r="B171" s="2018" t="s">
        <v>995</v>
      </c>
      <c r="C171" s="524" t="s">
        <v>3423</v>
      </c>
      <c r="D171" s="534" t="s">
        <v>52</v>
      </c>
      <c r="E171" s="534" t="s">
        <v>3435</v>
      </c>
    </row>
    <row r="172" spans="1:5">
      <c r="A172" s="2017">
        <v>19</v>
      </c>
      <c r="B172" s="2018" t="s">
        <v>996</v>
      </c>
      <c r="C172" s="524" t="s">
        <v>3424</v>
      </c>
      <c r="D172" s="534" t="s">
        <v>52</v>
      </c>
      <c r="E172" s="534" t="s">
        <v>3435</v>
      </c>
    </row>
    <row r="173" spans="1:5">
      <c r="A173" s="2017">
        <v>20</v>
      </c>
      <c r="B173" s="514" t="s">
        <v>997</v>
      </c>
      <c r="C173" s="524" t="s">
        <v>3425</v>
      </c>
      <c r="D173" s="534" t="s">
        <v>52</v>
      </c>
      <c r="E173" s="534" t="s">
        <v>3435</v>
      </c>
    </row>
    <row r="174" spans="1:5">
      <c r="A174" s="2017">
        <v>21</v>
      </c>
      <c r="B174" s="514" t="s">
        <v>998</v>
      </c>
      <c r="C174" s="520" t="s">
        <v>3426</v>
      </c>
      <c r="D174" s="534" t="s">
        <v>52</v>
      </c>
      <c r="E174" s="534" t="s">
        <v>3435</v>
      </c>
    </row>
    <row r="175" spans="1:5">
      <c r="A175" s="2017">
        <v>22</v>
      </c>
      <c r="B175" s="2018" t="s">
        <v>999</v>
      </c>
      <c r="C175" s="520" t="s">
        <v>3427</v>
      </c>
      <c r="D175" s="534" t="s">
        <v>52</v>
      </c>
      <c r="E175" s="534" t="s">
        <v>3435</v>
      </c>
    </row>
    <row r="176" spans="1:5">
      <c r="A176" s="2017">
        <v>23</v>
      </c>
      <c r="B176" s="2018" t="s">
        <v>1000</v>
      </c>
      <c r="C176" s="520" t="s">
        <v>3428</v>
      </c>
      <c r="D176" s="534" t="s">
        <v>52</v>
      </c>
      <c r="E176" s="534" t="s">
        <v>3435</v>
      </c>
    </row>
    <row r="177" spans="1:5">
      <c r="A177" s="2017">
        <v>24</v>
      </c>
      <c r="B177" s="2018" t="s">
        <v>1001</v>
      </c>
      <c r="C177" s="520" t="s">
        <v>3429</v>
      </c>
      <c r="D177" s="534" t="s">
        <v>52</v>
      </c>
      <c r="E177" s="534" t="s">
        <v>3435</v>
      </c>
    </row>
    <row r="178" spans="1:5" ht="16.5" thickBot="1">
      <c r="A178" s="2021">
        <v>25</v>
      </c>
      <c r="B178" s="1990" t="s">
        <v>1002</v>
      </c>
      <c r="C178" s="2022" t="s">
        <v>3430</v>
      </c>
      <c r="D178" s="535" t="s">
        <v>52</v>
      </c>
      <c r="E178" s="535" t="s">
        <v>3435</v>
      </c>
    </row>
    <row r="179" spans="1:5">
      <c r="A179" s="509">
        <v>1</v>
      </c>
      <c r="B179" s="2023" t="s">
        <v>1003</v>
      </c>
      <c r="C179" s="532" t="s">
        <v>3431</v>
      </c>
      <c r="D179" s="512" t="s">
        <v>1052</v>
      </c>
      <c r="E179" s="533" t="s">
        <v>3435</v>
      </c>
    </row>
    <row r="180" spans="1:5">
      <c r="A180" s="513">
        <v>2</v>
      </c>
      <c r="B180" s="2005" t="s">
        <v>1004</v>
      </c>
      <c r="C180" s="515" t="s">
        <v>3432</v>
      </c>
      <c r="D180" s="516" t="s">
        <v>1052</v>
      </c>
      <c r="E180" s="534" t="s">
        <v>3435</v>
      </c>
    </row>
    <row r="181" spans="1:5">
      <c r="A181" s="513">
        <v>3</v>
      </c>
      <c r="B181" s="2005" t="s">
        <v>1005</v>
      </c>
      <c r="C181" s="515" t="s">
        <v>3433</v>
      </c>
      <c r="D181" s="516" t="s">
        <v>1052</v>
      </c>
      <c r="E181" s="534" t="s">
        <v>3435</v>
      </c>
    </row>
    <row r="182" spans="1:5" ht="16.5" thickBot="1">
      <c r="A182" s="525">
        <v>4</v>
      </c>
      <c r="B182" s="2006" t="s">
        <v>1006</v>
      </c>
      <c r="C182" s="526" t="s">
        <v>3434</v>
      </c>
      <c r="D182" s="527" t="s">
        <v>1052</v>
      </c>
      <c r="E182" s="534" t="s">
        <v>3435</v>
      </c>
    </row>
    <row r="183" spans="1:5">
      <c r="A183" s="509">
        <v>1</v>
      </c>
      <c r="B183" s="3890" t="s">
        <v>1007</v>
      </c>
      <c r="C183" s="511" t="s">
        <v>4000</v>
      </c>
      <c r="D183" s="4402" t="s">
        <v>1049</v>
      </c>
      <c r="E183" s="533" t="s">
        <v>4549</v>
      </c>
    </row>
    <row r="184" spans="1:5">
      <c r="A184" s="513">
        <v>2</v>
      </c>
      <c r="B184" s="3891" t="s">
        <v>1008</v>
      </c>
      <c r="C184" s="515" t="s">
        <v>4001</v>
      </c>
      <c r="D184" s="4403" t="s">
        <v>1049</v>
      </c>
      <c r="E184" s="534" t="s">
        <v>4549</v>
      </c>
    </row>
    <row r="185" spans="1:5" ht="16.5" thickBot="1">
      <c r="A185" s="525">
        <v>3</v>
      </c>
      <c r="B185" s="3892" t="s">
        <v>1009</v>
      </c>
      <c r="C185" s="526" t="s">
        <v>4002</v>
      </c>
      <c r="D185" s="4404" t="s">
        <v>1049</v>
      </c>
      <c r="E185" s="535" t="s">
        <v>4549</v>
      </c>
    </row>
    <row r="186" spans="1:5" s="539" customFormat="1">
      <c r="A186" s="536">
        <v>1</v>
      </c>
      <c r="B186" s="4130" t="s">
        <v>1010</v>
      </c>
      <c r="C186" s="537" t="s">
        <v>4026</v>
      </c>
      <c r="D186" s="4402" t="s">
        <v>1049</v>
      </c>
      <c r="E186" s="543" t="s">
        <v>4551</v>
      </c>
    </row>
    <row r="187" spans="1:5" s="539" customFormat="1">
      <c r="A187" s="540">
        <v>2</v>
      </c>
      <c r="B187" s="541" t="s">
        <v>1011</v>
      </c>
      <c r="C187" s="542" t="s">
        <v>4023</v>
      </c>
      <c r="D187" s="4403" t="s">
        <v>1049</v>
      </c>
      <c r="E187" s="543" t="s">
        <v>4551</v>
      </c>
    </row>
    <row r="188" spans="1:5" s="539" customFormat="1">
      <c r="A188" s="540">
        <v>3</v>
      </c>
      <c r="B188" s="541" t="s">
        <v>1012</v>
      </c>
      <c r="C188" s="542" t="s">
        <v>4022</v>
      </c>
      <c r="D188" s="4403" t="s">
        <v>1049</v>
      </c>
      <c r="E188" s="543" t="s">
        <v>4551</v>
      </c>
    </row>
    <row r="189" spans="1:5" s="539" customFormat="1">
      <c r="A189" s="540">
        <v>4</v>
      </c>
      <c r="B189" s="541" t="s">
        <v>1013</v>
      </c>
      <c r="C189" s="542" t="s">
        <v>4024</v>
      </c>
      <c r="D189" s="4403" t="s">
        <v>1049</v>
      </c>
      <c r="E189" s="543" t="s">
        <v>4551</v>
      </c>
    </row>
    <row r="190" spans="1:5" s="539" customFormat="1">
      <c r="A190" s="540">
        <v>5</v>
      </c>
      <c r="B190" s="541" t="s">
        <v>1014</v>
      </c>
      <c r="C190" s="542" t="s">
        <v>4025</v>
      </c>
      <c r="D190" s="4403" t="s">
        <v>1049</v>
      </c>
      <c r="E190" s="543" t="s">
        <v>4551</v>
      </c>
    </row>
    <row r="191" spans="1:5" s="539" customFormat="1">
      <c r="A191" s="540">
        <v>6</v>
      </c>
      <c r="B191" s="541" t="s">
        <v>1015</v>
      </c>
      <c r="C191" s="544" t="s">
        <v>4041</v>
      </c>
      <c r="D191" s="4403" t="s">
        <v>1049</v>
      </c>
      <c r="E191" s="543" t="s">
        <v>4551</v>
      </c>
    </row>
    <row r="192" spans="1:5" s="539" customFormat="1">
      <c r="A192" s="540">
        <v>7</v>
      </c>
      <c r="B192" s="541" t="s">
        <v>1016</v>
      </c>
      <c r="C192" s="542" t="s">
        <v>4027</v>
      </c>
      <c r="D192" s="4403" t="s">
        <v>1049</v>
      </c>
      <c r="E192" s="543" t="s">
        <v>4551</v>
      </c>
    </row>
    <row r="193" spans="1:5" s="539" customFormat="1">
      <c r="A193" s="540">
        <v>8</v>
      </c>
      <c r="B193" s="541" t="s">
        <v>1017</v>
      </c>
      <c r="C193" s="542" t="s">
        <v>4028</v>
      </c>
      <c r="D193" s="4403" t="s">
        <v>1049</v>
      </c>
      <c r="E193" s="543" t="s">
        <v>4551</v>
      </c>
    </row>
    <row r="194" spans="1:5" s="539" customFormat="1">
      <c r="A194" s="540">
        <v>9</v>
      </c>
      <c r="B194" s="541" t="s">
        <v>1018</v>
      </c>
      <c r="C194" s="542" t="s">
        <v>4029</v>
      </c>
      <c r="D194" s="4403" t="s">
        <v>1049</v>
      </c>
      <c r="E194" s="543" t="s">
        <v>4551</v>
      </c>
    </row>
    <row r="195" spans="1:5" s="539" customFormat="1">
      <c r="A195" s="540">
        <v>10</v>
      </c>
      <c r="B195" s="541" t="s">
        <v>1019</v>
      </c>
      <c r="C195" s="542" t="s">
        <v>4030</v>
      </c>
      <c r="D195" s="4403" t="s">
        <v>1049</v>
      </c>
      <c r="E195" s="543" t="s">
        <v>4551</v>
      </c>
    </row>
    <row r="196" spans="1:5" s="539" customFormat="1">
      <c r="A196" s="540">
        <v>11</v>
      </c>
      <c r="B196" s="541" t="s">
        <v>1020</v>
      </c>
      <c r="C196" s="544" t="s">
        <v>4040</v>
      </c>
      <c r="D196" s="4403" t="s">
        <v>1049</v>
      </c>
      <c r="E196" s="543" t="s">
        <v>4551</v>
      </c>
    </row>
    <row r="197" spans="1:5" s="539" customFormat="1">
      <c r="A197" s="540">
        <v>12</v>
      </c>
      <c r="B197" s="541" t="s">
        <v>1021</v>
      </c>
      <c r="C197" s="542" t="s">
        <v>4035</v>
      </c>
      <c r="D197" s="4403" t="s">
        <v>1049</v>
      </c>
      <c r="E197" s="543" t="s">
        <v>4551</v>
      </c>
    </row>
    <row r="198" spans="1:5" s="539" customFormat="1">
      <c r="A198" s="540">
        <v>13</v>
      </c>
      <c r="B198" s="541" t="s">
        <v>1022</v>
      </c>
      <c r="C198" s="542" t="s">
        <v>4036</v>
      </c>
      <c r="D198" s="4403" t="s">
        <v>1049</v>
      </c>
      <c r="E198" s="543" t="s">
        <v>4551</v>
      </c>
    </row>
    <row r="199" spans="1:5" s="539" customFormat="1">
      <c r="A199" s="540">
        <v>14</v>
      </c>
      <c r="B199" s="541" t="s">
        <v>1023</v>
      </c>
      <c r="C199" s="542" t="s">
        <v>4037</v>
      </c>
      <c r="D199" s="4403" t="s">
        <v>1049</v>
      </c>
      <c r="E199" s="543" t="s">
        <v>4551</v>
      </c>
    </row>
    <row r="200" spans="1:5" s="539" customFormat="1">
      <c r="A200" s="540">
        <v>15</v>
      </c>
      <c r="B200" s="541" t="s">
        <v>1024</v>
      </c>
      <c r="C200" s="542" t="s">
        <v>4038</v>
      </c>
      <c r="D200" s="4403" t="s">
        <v>1049</v>
      </c>
      <c r="E200" s="543" t="s">
        <v>4551</v>
      </c>
    </row>
    <row r="201" spans="1:5" s="539" customFormat="1">
      <c r="A201" s="540">
        <v>16</v>
      </c>
      <c r="B201" s="541" t="s">
        <v>1025</v>
      </c>
      <c r="C201" s="544" t="s">
        <v>4039</v>
      </c>
      <c r="D201" s="4403" t="s">
        <v>1049</v>
      </c>
      <c r="E201" s="543" t="s">
        <v>4551</v>
      </c>
    </row>
    <row r="202" spans="1:5" s="539" customFormat="1">
      <c r="A202" s="540">
        <v>17</v>
      </c>
      <c r="B202" s="541" t="s">
        <v>1026</v>
      </c>
      <c r="C202" s="542" t="s">
        <v>4031</v>
      </c>
      <c r="D202" s="4403" t="s">
        <v>1049</v>
      </c>
      <c r="E202" s="543" t="s">
        <v>4551</v>
      </c>
    </row>
    <row r="203" spans="1:5" s="539" customFormat="1">
      <c r="A203" s="540">
        <v>18</v>
      </c>
      <c r="B203" s="541" t="s">
        <v>1027</v>
      </c>
      <c r="C203" s="542" t="s">
        <v>4032</v>
      </c>
      <c r="D203" s="4403" t="s">
        <v>1049</v>
      </c>
      <c r="E203" s="543" t="s">
        <v>4551</v>
      </c>
    </row>
    <row r="204" spans="1:5" s="539" customFormat="1">
      <c r="A204" s="540">
        <v>19</v>
      </c>
      <c r="B204" s="541" t="s">
        <v>1028</v>
      </c>
      <c r="C204" s="542" t="s">
        <v>4033</v>
      </c>
      <c r="D204" s="4403" t="s">
        <v>1049</v>
      </c>
      <c r="E204" s="543" t="s">
        <v>4551</v>
      </c>
    </row>
    <row r="205" spans="1:5" s="539" customFormat="1">
      <c r="A205" s="540">
        <v>20</v>
      </c>
      <c r="B205" s="541" t="s">
        <v>1029</v>
      </c>
      <c r="C205" s="542" t="s">
        <v>4034</v>
      </c>
      <c r="D205" s="4403" t="s">
        <v>1049</v>
      </c>
      <c r="E205" s="543" t="s">
        <v>4551</v>
      </c>
    </row>
    <row r="206" spans="1:5" s="539" customFormat="1">
      <c r="A206" s="540">
        <v>21</v>
      </c>
      <c r="B206" s="541" t="s">
        <v>1030</v>
      </c>
      <c r="C206" s="544" t="s">
        <v>4046</v>
      </c>
      <c r="D206" s="4403" t="s">
        <v>1049</v>
      </c>
      <c r="E206" s="543" t="s">
        <v>4551</v>
      </c>
    </row>
    <row r="207" spans="1:5" s="539" customFormat="1">
      <c r="A207" s="540">
        <v>22</v>
      </c>
      <c r="B207" s="541" t="s">
        <v>1031</v>
      </c>
      <c r="C207" s="542" t="s">
        <v>4042</v>
      </c>
      <c r="D207" s="4403" t="s">
        <v>1049</v>
      </c>
      <c r="E207" s="543" t="s">
        <v>4551</v>
      </c>
    </row>
    <row r="208" spans="1:5" s="539" customFormat="1">
      <c r="A208" s="540">
        <v>23</v>
      </c>
      <c r="B208" s="541" t="s">
        <v>1032</v>
      </c>
      <c r="C208" s="542" t="s">
        <v>4043</v>
      </c>
      <c r="D208" s="4403" t="s">
        <v>1049</v>
      </c>
      <c r="E208" s="543" t="s">
        <v>4551</v>
      </c>
    </row>
    <row r="209" spans="1:5" s="539" customFormat="1">
      <c r="A209" s="540">
        <v>24</v>
      </c>
      <c r="B209" s="541" t="s">
        <v>1033</v>
      </c>
      <c r="C209" s="542" t="s">
        <v>4044</v>
      </c>
      <c r="D209" s="4403" t="s">
        <v>1049</v>
      </c>
      <c r="E209" s="543" t="s">
        <v>4551</v>
      </c>
    </row>
    <row r="210" spans="1:5" s="539" customFormat="1" ht="16.5" thickBot="1">
      <c r="A210" s="545">
        <v>25</v>
      </c>
      <c r="B210" s="546" t="s">
        <v>1034</v>
      </c>
      <c r="C210" s="547" t="s">
        <v>4045</v>
      </c>
      <c r="D210" s="4404" t="s">
        <v>1049</v>
      </c>
      <c r="E210" s="548" t="s">
        <v>4551</v>
      </c>
    </row>
    <row r="211" spans="1:5" s="539" customFormat="1">
      <c r="A211" s="2025">
        <v>1</v>
      </c>
      <c r="B211" s="549" t="s">
        <v>1035</v>
      </c>
      <c r="C211" s="2019" t="s">
        <v>4292</v>
      </c>
      <c r="D211" s="2026" t="s">
        <v>1049</v>
      </c>
      <c r="E211" s="538" t="s">
        <v>1036</v>
      </c>
    </row>
    <row r="212" spans="1:5">
      <c r="A212" s="2027">
        <v>2</v>
      </c>
      <c r="B212" s="550" t="s">
        <v>1037</v>
      </c>
      <c r="C212" s="2019" t="s">
        <v>4293</v>
      </c>
      <c r="D212" s="2028" t="s">
        <v>1049</v>
      </c>
      <c r="E212" s="543" t="s">
        <v>1036</v>
      </c>
    </row>
    <row r="213" spans="1:5">
      <c r="A213" s="2027">
        <v>3</v>
      </c>
      <c r="B213" s="550" t="s">
        <v>1038</v>
      </c>
      <c r="C213" s="2019" t="s">
        <v>4294</v>
      </c>
      <c r="D213" s="2028" t="s">
        <v>1049</v>
      </c>
      <c r="E213" s="543" t="s">
        <v>1036</v>
      </c>
    </row>
    <row r="214" spans="1:5">
      <c r="A214" s="2027">
        <v>4</v>
      </c>
      <c r="B214" s="550" t="s">
        <v>1039</v>
      </c>
      <c r="C214" s="2019" t="s">
        <v>4295</v>
      </c>
      <c r="D214" s="2028" t="s">
        <v>1049</v>
      </c>
      <c r="E214" s="543" t="s">
        <v>1036</v>
      </c>
    </row>
    <row r="215" spans="1:5">
      <c r="A215" s="2027">
        <v>5</v>
      </c>
      <c r="B215" s="550" t="s">
        <v>1040</v>
      </c>
      <c r="C215" s="2019" t="s">
        <v>4296</v>
      </c>
      <c r="D215" s="2028" t="s">
        <v>1049</v>
      </c>
      <c r="E215" s="543" t="s">
        <v>1036</v>
      </c>
    </row>
    <row r="216" spans="1:5" ht="16.5" thickBot="1">
      <c r="A216" s="2029">
        <v>6</v>
      </c>
      <c r="B216" s="551" t="s">
        <v>1041</v>
      </c>
      <c r="C216" s="2000" t="s">
        <v>4297</v>
      </c>
      <c r="D216" s="2030" t="s">
        <v>1049</v>
      </c>
      <c r="E216" s="543" t="s">
        <v>1036</v>
      </c>
    </row>
    <row r="217" spans="1:5">
      <c r="A217" s="509">
        <v>1</v>
      </c>
      <c r="B217" s="552" t="s">
        <v>1042</v>
      </c>
      <c r="C217" s="1997" t="s">
        <v>4546</v>
      </c>
      <c r="D217" s="4399" t="s">
        <v>1049</v>
      </c>
      <c r="E217" s="509" t="s">
        <v>4550</v>
      </c>
    </row>
    <row r="218" spans="1:5">
      <c r="A218" s="513">
        <v>2</v>
      </c>
      <c r="B218" s="553" t="s">
        <v>1043</v>
      </c>
      <c r="C218" s="2019" t="s">
        <v>4547</v>
      </c>
      <c r="D218" s="4400" t="s">
        <v>1049</v>
      </c>
      <c r="E218" s="513" t="s">
        <v>4550</v>
      </c>
    </row>
    <row r="219" spans="1:5">
      <c r="A219" s="513">
        <v>3</v>
      </c>
      <c r="B219" s="554" t="s">
        <v>1044</v>
      </c>
      <c r="C219" s="2019" t="s">
        <v>4512</v>
      </c>
      <c r="D219" s="4400" t="s">
        <v>1049</v>
      </c>
      <c r="E219" s="513" t="s">
        <v>4550</v>
      </c>
    </row>
    <row r="220" spans="1:5">
      <c r="A220" s="513">
        <v>4</v>
      </c>
      <c r="B220" s="554" t="s">
        <v>1045</v>
      </c>
      <c r="C220" s="2019" t="s">
        <v>4548</v>
      </c>
      <c r="D220" s="4400" t="s">
        <v>1049</v>
      </c>
      <c r="E220" s="513" t="s">
        <v>4550</v>
      </c>
    </row>
    <row r="221" spans="1:5" ht="16.5" thickBot="1">
      <c r="A221" s="525">
        <v>5</v>
      </c>
      <c r="B221" s="555" t="s">
        <v>1046</v>
      </c>
      <c r="C221" s="2000" t="s">
        <v>4539</v>
      </c>
      <c r="D221" s="4401" t="s">
        <v>1049</v>
      </c>
      <c r="E221" s="525" t="s">
        <v>4550</v>
      </c>
    </row>
  </sheetData>
  <autoFilter ref="A4:E221"/>
  <mergeCells count="1">
    <mergeCell ref="A2:E2"/>
  </mergeCells>
  <conditionalFormatting sqref="B104:B107 B1:B99 B109:B1048576">
    <cfRule type="duplicateValues" dxfId="84" priority="4"/>
  </conditionalFormatting>
  <conditionalFormatting sqref="B100:B103">
    <cfRule type="duplicateValues" dxfId="83" priority="2"/>
  </conditionalFormatting>
  <conditionalFormatting sqref="B108">
    <cfRule type="duplicateValues" dxfId="82" priority="1"/>
  </conditionalFormatting>
  <hyperlinks>
    <hyperlink ref="B7" location="F33A!A1" display="F33A"/>
    <hyperlink ref="B8" location="F33B!A1" display="F33B"/>
    <hyperlink ref="B9" location="F33B1!A1" display="F33B1"/>
    <hyperlink ref="B10" location="F33B3!A1" display="F33B3"/>
    <hyperlink ref="B11" location="'F34'!A1" display="F34"/>
    <hyperlink ref="B15" location="F35.2!A1" display="F35.2"/>
    <hyperlink ref="B14" location="'F35'!A1" display="F35"/>
    <hyperlink ref="B18" location="F8.1!A1" display="F8.1!A1"/>
    <hyperlink ref="B19" location="F8.2!A1" display="F8.2!A1"/>
    <hyperlink ref="B20" location="F8.3!A1" display="F8.3!A1"/>
    <hyperlink ref="B21" location="F8.4!A1" display="F8.4!A1"/>
    <hyperlink ref="B12" location="F34.1!A1" display="F34.1"/>
    <hyperlink ref="B13" location="F34.2!A1" display="F34.2"/>
    <hyperlink ref="B5" location="F20_21Pkon!A1" display="F20_21Pkon"/>
    <hyperlink ref="B16" location="F36.1!A1" display="F36.1!A1"/>
    <hyperlink ref="B17" location="F36.2!A1" display="F36.2!A1"/>
    <hyperlink ref="B22" location="F31.1!A1" display="F31.1!A1"/>
    <hyperlink ref="B6" location="F20_21Pkon_Valutor!A1" display="F20_21Pkon_Valutor!A1"/>
    <hyperlink ref="B23" location="F35.1!A1" display="F35.1 "/>
    <hyperlink ref="B26" location="'F1 (2)'!A1" display="F1"/>
    <hyperlink ref="B27" location="'F2 (2)'!A1" display="F2"/>
    <hyperlink ref="B28" location="'F3'!A1" display="F3"/>
    <hyperlink ref="B29" location="'F4'!A1" display="F4"/>
    <hyperlink ref="B30" location="F20_21!A1" display="F20_21"/>
    <hyperlink ref="B31" location="'F22'!A1" display="F22"/>
    <hyperlink ref="B32" location="F22_1!A1" display="F22_1"/>
    <hyperlink ref="B33" location="'F23'!A1" display="F23"/>
    <hyperlink ref="B34" location="'F26'!A1" display="F26"/>
    <hyperlink ref="B35" location="'F27'!A1" display="F27"/>
    <hyperlink ref="B36" location="'F28'!A1" display="F28"/>
    <hyperlink ref="B37" location="'F29'!A1" display="F29"/>
    <hyperlink ref="B38" location="'F30'!A1" display="F30"/>
    <hyperlink ref="B39" location="F30.1!A1" display="F30.1"/>
    <hyperlink ref="B40" location="'F30_31_31-1'!A1" display="F31"/>
    <hyperlink ref="B41" location="'F30_31_31-1'!A61" display="F31/1"/>
    <hyperlink ref="B42" location="'F30_31_31-1'!A72" display="F31/2"/>
    <hyperlink ref="B43" location="'F30_31_31-1'!A83" display="F31/3"/>
    <hyperlink ref="B44" location="'F30_31_31-1'!A92" display="F31/4"/>
    <hyperlink ref="B45" location="'F30_31_31-1'!A127" display="F32"/>
    <hyperlink ref="B46" location="'F16,16_1,16_2'!A1" display="F16,16_1,16_2"/>
    <hyperlink ref="B47" location="'F16,16_1,16_2'!A33" display="F16_1"/>
    <hyperlink ref="B48" location="'F16,16_1,16_2'!A46" display="F16_2"/>
    <hyperlink ref="B49" location="'F17'!A1" display="F17"/>
    <hyperlink ref="B50" location="'F37'!A1" display="F37"/>
    <hyperlink ref="B51" location="F37.1!A1" display="F37.1"/>
    <hyperlink ref="B52" location="F37.2!A1" display="F37.2"/>
    <hyperlink ref="B53" location="F37.3!A1" display="F37.3"/>
    <hyperlink ref="B54" location="F37.4!A1" display="F37.4"/>
    <hyperlink ref="B55" location="F37.5!A1" display="F37.5"/>
    <hyperlink ref="B56" location="F37.6!A1" display="F37.6"/>
    <hyperlink ref="B57" location="F37.7!A1" display="F37.7"/>
    <hyperlink ref="B58" location="'F44'!A1" display="F44"/>
    <hyperlink ref="B59" location="'F45'!A1" display="F45"/>
    <hyperlink ref="B60" location="F46.ALL!A1" display="F46.ALL"/>
    <hyperlink ref="B61" location="F46.USD!A1" display="F46.USD"/>
    <hyperlink ref="B62" location="F46.EUR!A1" display="F46.EUR"/>
    <hyperlink ref="B63" location="F46.GBP!A1" display="F46.GBP"/>
    <hyperlink ref="B64" location="F46.CHF!A1" display="F46.CHF"/>
    <hyperlink ref="B65" location="F46.CAD!A1" display="F46.CAD"/>
    <hyperlink ref="B66" location="F46.SEK!A1" display="F46.SEK"/>
    <hyperlink ref="B67" location="F46.AUD!A1" display="F46.AUD"/>
    <hyperlink ref="B68" location="F46.JPY!A1" display="F46.JPY"/>
    <hyperlink ref="B69" location="F46.DKK!A1" display="F46.DKK"/>
    <hyperlink ref="B70" location="F46.NOK!A1" display="F46.NOK"/>
    <hyperlink ref="B71" location="F46.TRY!A1" display="F46.TRY"/>
    <hyperlink ref="B72" location="F46.XAU!A1" display="F46.XAU"/>
    <hyperlink ref="B73" location="F46.CNY!A1" display="F46.CNY"/>
    <hyperlink ref="B74" location="F46.OTHER!A1" display="F46.TE TJERA"/>
    <hyperlink ref="B75" location="F47.ALL!A1" display="F47.ALL"/>
    <hyperlink ref="B76" location="F47.USD!A1" display="F47.USD"/>
    <hyperlink ref="B77" location="F47.EUR!A1" display="F47.EUR"/>
    <hyperlink ref="B78" location="F47.GBP!A1" display="F47.GBP"/>
    <hyperlink ref="B79" location="F47.CHF!A1" display="F47.CHF"/>
    <hyperlink ref="B80" location="F47.CAD!A1" display="F47.CAD"/>
    <hyperlink ref="B81" location="F47.SEK!A1" display="F47.SEK"/>
    <hyperlink ref="B82" location="F47.AUD!A1" display="F47.AUD"/>
    <hyperlink ref="B83" location="F47.JPY!A1" display="F47.JPY"/>
    <hyperlink ref="B84" location="F47.DKK!A1" display="F47.DKK"/>
    <hyperlink ref="B85" location="F47.NOK!A1" display="F47.NOK"/>
    <hyperlink ref="B86" location="F47.TRY!A1" display="F47.TRY"/>
    <hyperlink ref="B87" location="F47.XAU!A1" display="F47.XAU"/>
    <hyperlink ref="B88" location="F47.CNY!A1" display="F47.CNY"/>
    <hyperlink ref="B89" location="F47.OTHER!A1" display="F47.TE TJERA"/>
    <hyperlink ref="B90" location="'F48'!A1" display="F48"/>
    <hyperlink ref="B91" location="'F61'!A1" display="F61"/>
    <hyperlink ref="B92" location="'F62'!A1" display="F62"/>
    <hyperlink ref="B93" location="F6.DM!A1" display="F6.DM"/>
    <hyperlink ref="B94" location="F9.DM!A1" display="F9.DM"/>
    <hyperlink ref="B95" location="F5.DM!A1" display="F5.DM"/>
    <hyperlink ref="B96" location="F3.DM!A1" display="F3.DM"/>
    <hyperlink ref="B97" location="F100.1!A1" display="100/1"/>
    <hyperlink ref="B98" location="F61.2!A1" display="61.2"/>
    <hyperlink ref="B99" location="F60.1!A1" display="F60/1"/>
    <hyperlink ref="B104" location="'F37.4 (2)'!A1" display="37/4"/>
    <hyperlink ref="B105" location="'F37.5 (2)'!A1" display="37/5"/>
    <hyperlink ref="B106" location="'F37.6 (2)'!A1" display="37/6"/>
    <hyperlink ref="B107" location="'F37.7 (2)'!A1" display="37/7"/>
    <hyperlink ref="B109" location="F37.9!A1" display="37.9"/>
    <hyperlink ref="B110" location="'F1 (3)'!A1" display="F1 "/>
    <hyperlink ref="B111" location="F7.DM!A1" display="F7.DM"/>
    <hyperlink ref="B112" location="F10.DM!A1" display="F10.DM"/>
    <hyperlink ref="B113" location="F11.DM!A1" display="F11.DM"/>
    <hyperlink ref="B114" location="F12.DM!A1" display="F12.DM"/>
    <hyperlink ref="B115" location="MKR_SA_TDI!A1" display="MKR_SA_TDI"/>
    <hyperlink ref="B116" location="MKR_SA_EQU!A1" display="MKR_SA_EQU"/>
    <hyperlink ref="B117" location="'F49'!A1" display="F49"/>
    <hyperlink ref="B118" location="'F50'!A1" display="F50"/>
    <hyperlink ref="B119" location="F6.1!A1" display="F6.1"/>
    <hyperlink ref="B120" location="F13.DM!A1" display="F13.DM"/>
    <hyperlink ref="B121" location="F14.DM!A1" display="F14.DM"/>
    <hyperlink ref="B123" location="'CR_SA_(1)'!Print_Area" display="CR_SA_ (1)"/>
    <hyperlink ref="B124" location="'CR_SA_(2)'!Print_Area" display="CR_SA_ (2)"/>
    <hyperlink ref="B125" location="'CR_SA_(3)'!Print_Area" display="CR_SA_ (3)"/>
    <hyperlink ref="B126" location="'CR_SA_(4)'!Print_Area" display="CR_SA_ (4)"/>
    <hyperlink ref="B127" location="'CR_SA_(5)'!Print_Area" display="CR_SA_ (5)"/>
    <hyperlink ref="B128" location="'CR_SA_(6)'!Print_Area" display="CR_SA_ (6)"/>
    <hyperlink ref="B129" location="'CR_SA_(7)'!Print_Area" display="CR_SA_ (7)"/>
    <hyperlink ref="B130" location="'CR_SA_(8)'!Print_Area" display="CR_SA_ (8)"/>
    <hyperlink ref="B131" location="'CR_SA_(9)'!Print_Area" display="CR_SA_ (9)"/>
    <hyperlink ref="B132" location="'CR_SA_(10)'!Print_Area" display="CR_SA_ (10)"/>
    <hyperlink ref="B133" location="'CR_SA_(11)'!Print_Area" display="CR_SA_ (11)"/>
    <hyperlink ref="B134" location="'CR_SA_(12)'!Print_Area" display="CR_SA_ (12)"/>
    <hyperlink ref="B135" location="'CR_SA_(13)'!Print_Area" display="CR_SA_ (13)"/>
    <hyperlink ref="B136" location="'CR_SA_(14)'!Print_Area" display="CR_SA_ (14)"/>
    <hyperlink ref="B137" location="'CR_SA_(15) '!Print_Area" display="CR_SA_ (15)"/>
    <hyperlink ref="B141" location="CR_SEC_ERBA!A1" display="CR_SEC_ERBA"/>
    <hyperlink ref="B122" location="RMK!A1" display="RMK"/>
    <hyperlink ref="B142" location="'MKR_SA_TDI_(usd)'!A1" display="MKR_SA_ TDI_(Usd)"/>
    <hyperlink ref="B143" location="'MKR_SA_TDI_(eur)'!A1" display="MKR_SA_ TDI_(Eur)"/>
    <hyperlink ref="B144" location="'MKR_SA_TDI_(ALL)'!A1" display="MKR_SA_ TDI_(ALL)"/>
    <hyperlink ref="B145" location="'MKR_SA_TDI_(monedha_te_tjera)'!A1" display="MKR_SA_ TDI_(monedha_te_tjera)"/>
    <hyperlink ref="B146" location="'MKR_SA_TDI_(total)'!Print_Area" display="MKR_SA_ TDI_(Total)"/>
    <hyperlink ref="B147" location="'MKR_SA_EQU (2)'!A1" display="MKR_SA_ EQU"/>
    <hyperlink ref="B148" location="CR_TB_SETT!Print_Area" display="CR_TB_SETT"/>
    <hyperlink ref="B149" location="MKR_SA_COM!A1" display="MKR_SA_ COM"/>
    <hyperlink ref="B150" location="MKR_SA_FX!A1" display="MKR_SA_ FX "/>
    <hyperlink ref="B153" location="OPR!A1" display="OPR"/>
    <hyperlink ref="B138" location="'CR_SA_(16)'!A1" display="CR_SA_ (16)"/>
    <hyperlink ref="B139" location="'CR_SA_(17)'!A1" display="CR_SA_ (17)"/>
    <hyperlink ref="B140" location="CR_SEC_SA!A1" display="CR_SEC_SA"/>
    <hyperlink ref="B151" location="MKR_SA_SEC!A1" display="MKR_SA_SEC"/>
    <hyperlink ref="B152" location="MKR_SA_CTP!A1" display="MKR_SA_CTP"/>
    <hyperlink ref="B154" location="'F1 LCR TOTAL'!A1" display="F1 LCR TOTAL"/>
    <hyperlink ref="B155" location="'F1 LCR - CORE FCY'!A1" display="F1 LCR - CORE FCY"/>
    <hyperlink ref="B156" location="'F1 LCR - ALL'!A1" display="F1 LCR - ALL"/>
    <hyperlink ref="B157" location="'F1 LCR - EUR'!A1" display="F1 LCR - EUR"/>
    <hyperlink ref="B158" location="'F1 LCR - USD'!A1" display="F1 LCR - USD"/>
    <hyperlink ref="B159" location="'F2 LCR TOTAL'!A1" display="F2 LCR TOTAL"/>
    <hyperlink ref="B160" location="'F2 LCR - CORE FCY'!A1" display="F2 LCR - CORE FCY"/>
    <hyperlink ref="B161" location="'F2 LCR - ALL'!A1" display="F2 LCR - ALL"/>
    <hyperlink ref="B162" location="'F2 LCR - EUR'!A1" display="F2 LCR - EUR"/>
    <hyperlink ref="B163" location="'F2 LCR - USD'!A1" display="F2 LCR - USD"/>
    <hyperlink ref="B164" location="'F3 LCR TOTAL'!A1" display="F3 LCR TOTAL"/>
    <hyperlink ref="B165" location="'F3 LCR - CORE FCY'!A1" display="F3 LCR - CORE FCY"/>
    <hyperlink ref="B166" location="'F3 LCR - ALL'!A1" display="F3 LCR - ALL"/>
    <hyperlink ref="B167" location="'F3 LCR - EUR'!A1" display="F3 LCR - EUR"/>
    <hyperlink ref="B168" location="'F3 LCR - USD'!A1" display="F3 LCR - USD"/>
    <hyperlink ref="B169" location="'F4 LCR TOTAL'!A1" display="F4 LCR TOTAL"/>
    <hyperlink ref="B170" location="'F4 LCR - CORE FCY'!A1" display="F4 LCR - CORE FCY"/>
    <hyperlink ref="B171" location="'F4 LCR - ALL'!A1" display="F4 LCR - ALL"/>
    <hyperlink ref="B172" location="'F4 LCR - EUR'!A1" display="F4 LCR - EUR"/>
    <hyperlink ref="B173" location="'F4 LCR - USD'!A1" display="F4 LCR - USD"/>
    <hyperlink ref="B174" location="'F5 LCR TOTAL'!A1" display="F5 LCR TOTAL"/>
    <hyperlink ref="B175" location="'F5 LCR - CORE FCY'!A1" display="F5 LCR - CORE FCY"/>
    <hyperlink ref="B176" location="'F5 LCR - ALL'!A1" display="F5 LCR - ALL"/>
    <hyperlink ref="B177" location="'F5 LCR - EUR'!A1" display="F5 LCR - EUR"/>
    <hyperlink ref="B178" location="'F5 LCR - USD'!A1" display="F5 LCR - USD"/>
    <hyperlink ref="B179" location="'F6 LCR TOTAL'!A1" display="F6 LCR TOTAL"/>
    <hyperlink ref="B180" location="'F6 LCR - ALL'!A1" display="F6 LCR - ALL"/>
    <hyperlink ref="B181" location="'F6 LCR - EUR'!A1" display="F6 LCR - EUR"/>
    <hyperlink ref="B182" location="'F6 LCR - USD'!A1" display="F6 LCR - USD"/>
    <hyperlink ref="B183" location="'F1  '!A1" display="F1  "/>
    <hyperlink ref="B184" location="'F2 '!A1" display="F2 "/>
    <hyperlink ref="B185" location="'F3 '!A1" display="F3 "/>
    <hyperlink ref="B191" location="F2_TOT!A1" display="F2_TOT"/>
    <hyperlink ref="B187" location="F1_ALL!A1" display="F1_ALL"/>
    <hyperlink ref="B188" location="F1_EUR!A1" display="F1_EUR"/>
    <hyperlink ref="B189" location="F1_USD!A1" display="F1_USD"/>
    <hyperlink ref="B190" location="F1_FC!A1" display="F1_FC"/>
    <hyperlink ref="B192" location="F2_ALL!A1" display="F2_ALL"/>
    <hyperlink ref="B193" location="F2_EUR!A1" display="F2_EUR"/>
    <hyperlink ref="B194" location="F2_USD!A1" display="F2_USD"/>
    <hyperlink ref="B195" location="F2_FC!A1" display="F2_FC"/>
    <hyperlink ref="B196" location="F3_TOT!A1" display="F3_TOT"/>
    <hyperlink ref="B201" location="F4_TOT!A1" display="F4_TOT"/>
    <hyperlink ref="B197" location="F3_ALL!A1" display="F3_ALL"/>
    <hyperlink ref="B198" location="F3_EUR!A1" display="F3_EUR"/>
    <hyperlink ref="B199" location="F3_USD!A1" display="F3_USD"/>
    <hyperlink ref="B200" location="F3_FC!A1" display="F3_FC"/>
    <hyperlink ref="B202" location="F4_ALL!A1" display="F4_ALL"/>
    <hyperlink ref="B203" location="F4_EUR!A1" display="F4_EUR"/>
    <hyperlink ref="B204" location="F4_USD!A1" display="F4_USD"/>
    <hyperlink ref="B205" location="F4_FC!A1" display="F4_FC"/>
    <hyperlink ref="B206" location="F5_TOT!A1" display="F5_TOT"/>
    <hyperlink ref="B207" location="F5_ALL!A1" display="F5_ALL"/>
    <hyperlink ref="B208" location="F5_EUR!A1" display="F5_EUR"/>
    <hyperlink ref="B209" location="F5_USD!A1" display="F5_USD"/>
    <hyperlink ref="B210" location="F5_FC!A1" display="F5_FC"/>
    <hyperlink ref="B211" location="'F1 (4)'!A1" display="F1   "/>
    <hyperlink ref="B212" location="'F2 (3)'!A1" display="F2  "/>
    <hyperlink ref="B213" location="'F3 (2)'!B1" display="F3  "/>
    <hyperlink ref="B214" location="'F4 (2)'!A1" display="F4 "/>
    <hyperlink ref="B215" location="'F5'!B1" display="F5"/>
    <hyperlink ref="B216" location="'F6'!B1" display="F6"/>
    <hyperlink ref="B217" location="'F1 (5)'!A1" display="F1     "/>
    <hyperlink ref="B218" location="F1.1!A1" display="F1.1"/>
    <hyperlink ref="B219" location="'F2 (4)'!A1" display="F2   "/>
    <hyperlink ref="B220" location="'F3 (3)'!A1" display="F3   "/>
    <hyperlink ref="B221" location="'F4 (3)'!A1" display="F4   "/>
    <hyperlink ref="B24" location="'F1'!A1" display="F1      "/>
    <hyperlink ref="B25" location="'F2'!A1" display="F2     "/>
    <hyperlink ref="B100" location="'F37 (2)'!A1" display="'F37 (2)'!A1"/>
    <hyperlink ref="B101" location="'F37.1 (2)'!A1" display="37/1"/>
    <hyperlink ref="B102" location="'F37.2 (2)'!A1" display="37/2"/>
    <hyperlink ref="B103" location="'F37.3 (2)'!A1" display="37/3"/>
    <hyperlink ref="B108" location="F37.8!A1" display="37.8"/>
    <hyperlink ref="B186" location="F1_TOT!A1" display="F1_TOT"/>
  </hyperlinks>
  <pageMargins left="0.7" right="0.7" top="0.75" bottom="0.75" header="0.3" footer="0.3"/>
  <pageSetup scale="8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zoomScale="90" zoomScaleNormal="90" workbookViewId="0"/>
  </sheetViews>
  <sheetFormatPr defaultRowHeight="15"/>
  <cols>
    <col min="1" max="1" width="7.28515625" style="455" customWidth="1"/>
    <col min="2" max="2" width="71" style="1" customWidth="1"/>
    <col min="3" max="7" width="14" style="1" customWidth="1"/>
    <col min="8" max="8" width="20" style="1" customWidth="1"/>
    <col min="9" max="10" width="9.140625" style="79"/>
    <col min="11" max="16384" width="9.140625" style="1"/>
  </cols>
  <sheetData>
    <row r="1" spans="1:10">
      <c r="B1" s="1" t="s">
        <v>48</v>
      </c>
      <c r="C1" s="31">
        <v>34.200000000000003</v>
      </c>
      <c r="I1" s="1"/>
      <c r="J1" s="1"/>
    </row>
    <row r="2" spans="1:10">
      <c r="B2" s="1" t="s">
        <v>49</v>
      </c>
      <c r="C2" s="41" t="s">
        <v>673</v>
      </c>
      <c r="I2" s="1"/>
      <c r="J2" s="1"/>
    </row>
    <row r="3" spans="1:10">
      <c r="B3" s="36" t="s">
        <v>47</v>
      </c>
      <c r="C3" s="32" t="s">
        <v>52</v>
      </c>
      <c r="I3" s="1"/>
      <c r="J3" s="1"/>
    </row>
    <row r="4" spans="1:10">
      <c r="B4" s="1" t="s">
        <v>50</v>
      </c>
      <c r="C4" s="32" t="s">
        <v>53</v>
      </c>
      <c r="I4" s="1"/>
      <c r="J4" s="1"/>
    </row>
    <row r="5" spans="1:10">
      <c r="B5" s="1" t="s">
        <v>51</v>
      </c>
      <c r="C5" s="118" t="s">
        <v>71</v>
      </c>
      <c r="I5" s="1"/>
      <c r="J5" s="1"/>
    </row>
    <row r="7" spans="1:10" ht="27" customHeight="1">
      <c r="A7" s="456" t="s">
        <v>17</v>
      </c>
      <c r="B7" s="4444" t="s">
        <v>674</v>
      </c>
      <c r="C7" s="4446" t="s">
        <v>675</v>
      </c>
      <c r="D7" s="4447"/>
      <c r="E7" s="4447"/>
      <c r="F7" s="4447"/>
      <c r="G7" s="4448"/>
      <c r="H7" s="4449" t="s">
        <v>676</v>
      </c>
      <c r="I7" s="1"/>
      <c r="J7" s="1"/>
    </row>
    <row r="8" spans="1:10" ht="60" customHeight="1">
      <c r="A8" s="457" t="s">
        <v>18</v>
      </c>
      <c r="B8" s="4445"/>
      <c r="C8" s="119" t="s">
        <v>677</v>
      </c>
      <c r="D8" s="120" t="s">
        <v>678</v>
      </c>
      <c r="E8" s="120" t="s">
        <v>679</v>
      </c>
      <c r="F8" s="120" t="s">
        <v>680</v>
      </c>
      <c r="G8" s="120" t="s">
        <v>681</v>
      </c>
      <c r="H8" s="4450"/>
      <c r="I8" s="1"/>
      <c r="J8" s="1"/>
    </row>
    <row r="9" spans="1:10">
      <c r="A9" s="458">
        <v>1</v>
      </c>
      <c r="B9" s="459" t="s">
        <v>9</v>
      </c>
      <c r="C9" s="452">
        <f>SUM(C10:C30)</f>
        <v>0</v>
      </c>
      <c r="D9" s="452">
        <f t="shared" ref="D9:H9" si="0">SUM(D10:D30)</f>
        <v>0</v>
      </c>
      <c r="E9" s="452">
        <f t="shared" si="0"/>
        <v>0</v>
      </c>
      <c r="F9" s="452">
        <f t="shared" si="0"/>
        <v>0</v>
      </c>
      <c r="G9" s="452">
        <f t="shared" si="0"/>
        <v>0</v>
      </c>
      <c r="H9" s="452">
        <f t="shared" si="0"/>
        <v>0</v>
      </c>
      <c r="I9" s="1"/>
      <c r="J9" s="1"/>
    </row>
    <row r="10" spans="1:10">
      <c r="A10" s="460" t="s">
        <v>806</v>
      </c>
      <c r="B10" s="461" t="s">
        <v>807</v>
      </c>
      <c r="C10" s="38">
        <v>0</v>
      </c>
      <c r="D10" s="38">
        <v>0</v>
      </c>
      <c r="E10" s="38">
        <v>0</v>
      </c>
      <c r="F10" s="38">
        <v>0</v>
      </c>
      <c r="G10" s="122">
        <v>0</v>
      </c>
      <c r="H10" s="462">
        <f>SUM(C10:G10)</f>
        <v>0</v>
      </c>
      <c r="I10" s="1"/>
      <c r="J10" s="1"/>
    </row>
    <row r="11" spans="1:10">
      <c r="A11" s="460" t="s">
        <v>808</v>
      </c>
      <c r="B11" s="461" t="s">
        <v>12</v>
      </c>
      <c r="C11" s="38">
        <v>0</v>
      </c>
      <c r="D11" s="38">
        <v>0</v>
      </c>
      <c r="E11" s="38">
        <v>0</v>
      </c>
      <c r="F11" s="38">
        <v>0</v>
      </c>
      <c r="G11" s="122">
        <v>0</v>
      </c>
      <c r="H11" s="123">
        <f t="shared" ref="H11:H30" si="1">SUM(C11:G11)</f>
        <v>0</v>
      </c>
      <c r="I11" s="1"/>
      <c r="J11" s="1"/>
    </row>
    <row r="12" spans="1:10">
      <c r="A12" s="460" t="s">
        <v>809</v>
      </c>
      <c r="B12" s="461" t="s">
        <v>13</v>
      </c>
      <c r="C12" s="38">
        <v>0</v>
      </c>
      <c r="D12" s="38">
        <v>0</v>
      </c>
      <c r="E12" s="38">
        <v>0</v>
      </c>
      <c r="F12" s="38">
        <v>0</v>
      </c>
      <c r="G12" s="122">
        <v>0</v>
      </c>
      <c r="H12" s="123">
        <f t="shared" si="1"/>
        <v>0</v>
      </c>
      <c r="I12" s="1"/>
      <c r="J12" s="1"/>
    </row>
    <row r="13" spans="1:10">
      <c r="A13" s="460" t="s">
        <v>810</v>
      </c>
      <c r="B13" s="461" t="s">
        <v>811</v>
      </c>
      <c r="C13" s="38">
        <v>0</v>
      </c>
      <c r="D13" s="38">
        <v>0</v>
      </c>
      <c r="E13" s="38">
        <v>0</v>
      </c>
      <c r="F13" s="38">
        <v>0</v>
      </c>
      <c r="G13" s="122">
        <v>0</v>
      </c>
      <c r="H13" s="123">
        <f t="shared" si="1"/>
        <v>0</v>
      </c>
      <c r="I13" s="1"/>
      <c r="J13" s="1"/>
    </row>
    <row r="14" spans="1:10" ht="30" customHeight="1">
      <c r="A14" s="460" t="s">
        <v>812</v>
      </c>
      <c r="B14" s="461" t="s">
        <v>813</v>
      </c>
      <c r="C14" s="38">
        <v>0</v>
      </c>
      <c r="D14" s="38">
        <v>0</v>
      </c>
      <c r="E14" s="38">
        <v>0</v>
      </c>
      <c r="F14" s="38">
        <v>0</v>
      </c>
      <c r="G14" s="122">
        <v>0</v>
      </c>
      <c r="H14" s="123">
        <f t="shared" si="1"/>
        <v>0</v>
      </c>
      <c r="I14" s="1"/>
      <c r="J14" s="1"/>
    </row>
    <row r="15" spans="1:10">
      <c r="A15" s="460" t="s">
        <v>814</v>
      </c>
      <c r="B15" s="463" t="s">
        <v>14</v>
      </c>
      <c r="C15" s="38">
        <v>0</v>
      </c>
      <c r="D15" s="38">
        <v>0</v>
      </c>
      <c r="E15" s="38">
        <v>0</v>
      </c>
      <c r="F15" s="38">
        <v>0</v>
      </c>
      <c r="G15" s="122">
        <v>0</v>
      </c>
      <c r="H15" s="123">
        <f t="shared" si="1"/>
        <v>0</v>
      </c>
      <c r="I15" s="1"/>
      <c r="J15" s="1"/>
    </row>
    <row r="16" spans="1:10" ht="30">
      <c r="A16" s="460" t="s">
        <v>815</v>
      </c>
      <c r="B16" s="463" t="s">
        <v>816</v>
      </c>
      <c r="C16" s="38">
        <v>0</v>
      </c>
      <c r="D16" s="38">
        <v>0</v>
      </c>
      <c r="E16" s="38">
        <v>0</v>
      </c>
      <c r="F16" s="38">
        <v>0</v>
      </c>
      <c r="G16" s="122">
        <v>0</v>
      </c>
      <c r="H16" s="123">
        <f t="shared" si="1"/>
        <v>0</v>
      </c>
      <c r="I16" s="1"/>
      <c r="J16" s="1"/>
    </row>
    <row r="17" spans="1:10">
      <c r="A17" s="460" t="s">
        <v>817</v>
      </c>
      <c r="B17" s="463" t="s">
        <v>818</v>
      </c>
      <c r="C17" s="38">
        <v>0</v>
      </c>
      <c r="D17" s="38">
        <v>0</v>
      </c>
      <c r="E17" s="38">
        <v>0</v>
      </c>
      <c r="F17" s="38">
        <v>0</v>
      </c>
      <c r="G17" s="122">
        <v>0</v>
      </c>
      <c r="H17" s="123">
        <f t="shared" si="1"/>
        <v>0</v>
      </c>
      <c r="I17" s="1"/>
      <c r="J17" s="1"/>
    </row>
    <row r="18" spans="1:10">
      <c r="A18" s="460" t="s">
        <v>819</v>
      </c>
      <c r="B18" s="463" t="s">
        <v>820</v>
      </c>
      <c r="C18" s="38">
        <v>0</v>
      </c>
      <c r="D18" s="38">
        <v>0</v>
      </c>
      <c r="E18" s="38">
        <v>0</v>
      </c>
      <c r="F18" s="38">
        <v>0</v>
      </c>
      <c r="G18" s="122">
        <v>0</v>
      </c>
      <c r="H18" s="123">
        <f t="shared" si="1"/>
        <v>0</v>
      </c>
      <c r="I18" s="1"/>
      <c r="J18" s="1"/>
    </row>
    <row r="19" spans="1:10">
      <c r="A19" s="460" t="s">
        <v>821</v>
      </c>
      <c r="B19" s="463" t="s">
        <v>822</v>
      </c>
      <c r="C19" s="38">
        <v>0</v>
      </c>
      <c r="D19" s="38">
        <v>0</v>
      </c>
      <c r="E19" s="38">
        <v>0</v>
      </c>
      <c r="F19" s="38">
        <v>0</v>
      </c>
      <c r="G19" s="122">
        <v>0</v>
      </c>
      <c r="H19" s="123">
        <f t="shared" si="1"/>
        <v>0</v>
      </c>
      <c r="I19" s="1"/>
      <c r="J19" s="1"/>
    </row>
    <row r="20" spans="1:10">
      <c r="A20" s="460" t="s">
        <v>823</v>
      </c>
      <c r="B20" s="463" t="s">
        <v>824</v>
      </c>
      <c r="C20" s="38">
        <v>0</v>
      </c>
      <c r="D20" s="38">
        <v>0</v>
      </c>
      <c r="E20" s="38">
        <v>0</v>
      </c>
      <c r="F20" s="38">
        <v>0</v>
      </c>
      <c r="G20" s="122">
        <v>0</v>
      </c>
      <c r="H20" s="123">
        <f t="shared" si="1"/>
        <v>0</v>
      </c>
      <c r="I20" s="1"/>
      <c r="J20" s="1"/>
    </row>
    <row r="21" spans="1:10">
      <c r="A21" s="460" t="s">
        <v>825</v>
      </c>
      <c r="B21" s="463" t="s">
        <v>826</v>
      </c>
      <c r="C21" s="38">
        <v>0</v>
      </c>
      <c r="D21" s="38">
        <v>0</v>
      </c>
      <c r="E21" s="38">
        <v>0</v>
      </c>
      <c r="F21" s="38">
        <v>0</v>
      </c>
      <c r="G21" s="122">
        <v>0</v>
      </c>
      <c r="H21" s="123">
        <f t="shared" si="1"/>
        <v>0</v>
      </c>
      <c r="I21" s="1"/>
      <c r="J21" s="1"/>
    </row>
    <row r="22" spans="1:10">
      <c r="A22" s="460" t="s">
        <v>827</v>
      </c>
      <c r="B22" s="463" t="s">
        <v>828</v>
      </c>
      <c r="C22" s="38">
        <v>0</v>
      </c>
      <c r="D22" s="38">
        <v>0</v>
      </c>
      <c r="E22" s="38">
        <v>0</v>
      </c>
      <c r="F22" s="38">
        <v>0</v>
      </c>
      <c r="G22" s="122">
        <v>0</v>
      </c>
      <c r="H22" s="123">
        <f t="shared" si="1"/>
        <v>0</v>
      </c>
      <c r="I22" s="1"/>
      <c r="J22" s="1"/>
    </row>
    <row r="23" spans="1:10">
      <c r="A23" s="460" t="s">
        <v>829</v>
      </c>
      <c r="B23" s="463" t="s">
        <v>830</v>
      </c>
      <c r="C23" s="38">
        <v>0</v>
      </c>
      <c r="D23" s="38">
        <v>0</v>
      </c>
      <c r="E23" s="38">
        <v>0</v>
      </c>
      <c r="F23" s="38">
        <v>0</v>
      </c>
      <c r="G23" s="122">
        <v>0</v>
      </c>
      <c r="H23" s="123">
        <f t="shared" si="1"/>
        <v>0</v>
      </c>
      <c r="I23" s="1"/>
      <c r="J23" s="1"/>
    </row>
    <row r="24" spans="1:10">
      <c r="A24" s="460" t="s">
        <v>831</v>
      </c>
      <c r="B24" s="463" t="s">
        <v>832</v>
      </c>
      <c r="C24" s="38">
        <v>0</v>
      </c>
      <c r="D24" s="38">
        <v>0</v>
      </c>
      <c r="E24" s="38">
        <v>0</v>
      </c>
      <c r="F24" s="38">
        <v>0</v>
      </c>
      <c r="G24" s="122">
        <v>0</v>
      </c>
      <c r="H24" s="123">
        <f t="shared" si="1"/>
        <v>0</v>
      </c>
      <c r="I24" s="1"/>
      <c r="J24" s="1"/>
    </row>
    <row r="25" spans="1:10">
      <c r="A25" s="460" t="s">
        <v>833</v>
      </c>
      <c r="B25" s="463" t="s">
        <v>15</v>
      </c>
      <c r="C25" s="38">
        <v>0</v>
      </c>
      <c r="D25" s="38">
        <v>0</v>
      </c>
      <c r="E25" s="38">
        <v>0</v>
      </c>
      <c r="F25" s="38">
        <v>0</v>
      </c>
      <c r="G25" s="122">
        <v>0</v>
      </c>
      <c r="H25" s="123">
        <f t="shared" si="1"/>
        <v>0</v>
      </c>
      <c r="I25" s="1"/>
      <c r="J25" s="1"/>
    </row>
    <row r="26" spans="1:10">
      <c r="A26" s="460" t="s">
        <v>834</v>
      </c>
      <c r="B26" s="463" t="s">
        <v>835</v>
      </c>
      <c r="C26" s="38">
        <v>0</v>
      </c>
      <c r="D26" s="38">
        <v>0</v>
      </c>
      <c r="E26" s="38">
        <v>0</v>
      </c>
      <c r="F26" s="38">
        <v>0</v>
      </c>
      <c r="G26" s="122">
        <v>0</v>
      </c>
      <c r="H26" s="123">
        <f t="shared" si="1"/>
        <v>0</v>
      </c>
      <c r="I26" s="1"/>
      <c r="J26" s="1"/>
    </row>
    <row r="27" spans="1:10">
      <c r="A27" s="460" t="s">
        <v>836</v>
      </c>
      <c r="B27" s="463" t="s">
        <v>837</v>
      </c>
      <c r="C27" s="38">
        <v>0</v>
      </c>
      <c r="D27" s="38">
        <v>0</v>
      </c>
      <c r="E27" s="38">
        <v>0</v>
      </c>
      <c r="F27" s="38">
        <v>0</v>
      </c>
      <c r="G27" s="122">
        <v>0</v>
      </c>
      <c r="H27" s="123">
        <f t="shared" si="1"/>
        <v>0</v>
      </c>
      <c r="I27" s="1"/>
      <c r="J27" s="1"/>
    </row>
    <row r="28" spans="1:10">
      <c r="A28" s="460" t="s">
        <v>838</v>
      </c>
      <c r="B28" s="463" t="s">
        <v>839</v>
      </c>
      <c r="C28" s="38">
        <v>0</v>
      </c>
      <c r="D28" s="38">
        <v>0</v>
      </c>
      <c r="E28" s="38">
        <v>0</v>
      </c>
      <c r="F28" s="38">
        <v>0</v>
      </c>
      <c r="G28" s="122">
        <v>0</v>
      </c>
      <c r="H28" s="123">
        <f t="shared" si="1"/>
        <v>0</v>
      </c>
      <c r="I28" s="1"/>
      <c r="J28" s="1"/>
    </row>
    <row r="29" spans="1:10" ht="30">
      <c r="A29" s="460" t="s">
        <v>840</v>
      </c>
      <c r="B29" s="463" t="s">
        <v>841</v>
      </c>
      <c r="C29" s="38">
        <v>0</v>
      </c>
      <c r="D29" s="38">
        <v>0</v>
      </c>
      <c r="E29" s="38">
        <v>0</v>
      </c>
      <c r="F29" s="38">
        <v>0</v>
      </c>
      <c r="G29" s="122">
        <v>0</v>
      </c>
      <c r="H29" s="123">
        <f t="shared" si="1"/>
        <v>0</v>
      </c>
      <c r="I29" s="1"/>
      <c r="J29" s="1"/>
    </row>
    <row r="30" spans="1:10">
      <c r="A30" s="460" t="s">
        <v>842</v>
      </c>
      <c r="B30" s="463" t="s">
        <v>843</v>
      </c>
      <c r="C30" s="38">
        <v>0</v>
      </c>
      <c r="D30" s="38">
        <v>0</v>
      </c>
      <c r="E30" s="38">
        <v>0</v>
      </c>
      <c r="F30" s="38">
        <v>0</v>
      </c>
      <c r="G30" s="122">
        <v>0</v>
      </c>
      <c r="H30" s="123">
        <f t="shared" si="1"/>
        <v>0</v>
      </c>
      <c r="I30" s="1"/>
      <c r="J30" s="1"/>
    </row>
    <row r="31" spans="1:10">
      <c r="A31" s="458">
        <v>2</v>
      </c>
      <c r="B31" s="459" t="s">
        <v>5</v>
      </c>
      <c r="C31" s="452">
        <f>SUM(C32:C52)</f>
        <v>0</v>
      </c>
      <c r="D31" s="452">
        <f t="shared" ref="D31:H31" si="2">SUM(D32:D52)</f>
        <v>0</v>
      </c>
      <c r="E31" s="452">
        <f t="shared" si="2"/>
        <v>0</v>
      </c>
      <c r="F31" s="452">
        <f t="shared" si="2"/>
        <v>0</v>
      </c>
      <c r="G31" s="452">
        <f t="shared" si="2"/>
        <v>0</v>
      </c>
      <c r="H31" s="452">
        <f t="shared" si="2"/>
        <v>0</v>
      </c>
      <c r="I31" s="1"/>
      <c r="J31" s="1"/>
    </row>
    <row r="32" spans="1:10">
      <c r="A32" s="464" t="s">
        <v>806</v>
      </c>
      <c r="B32" s="465" t="s">
        <v>807</v>
      </c>
      <c r="C32" s="466">
        <v>0</v>
      </c>
      <c r="D32" s="466">
        <v>0</v>
      </c>
      <c r="E32" s="466">
        <v>0</v>
      </c>
      <c r="F32" s="466">
        <v>0</v>
      </c>
      <c r="G32" s="467">
        <v>0</v>
      </c>
      <c r="H32" s="121">
        <f>SUM(C32:G32)</f>
        <v>0</v>
      </c>
      <c r="I32" s="1"/>
      <c r="J32" s="1"/>
    </row>
    <row r="33" spans="1:10">
      <c r="A33" s="468" t="s">
        <v>808</v>
      </c>
      <c r="B33" s="461" t="s">
        <v>12</v>
      </c>
      <c r="C33" s="38">
        <v>0</v>
      </c>
      <c r="D33" s="38">
        <v>0</v>
      </c>
      <c r="E33" s="38">
        <v>0</v>
      </c>
      <c r="F33" s="38">
        <v>0</v>
      </c>
      <c r="G33" s="122">
        <v>0</v>
      </c>
      <c r="H33" s="123">
        <f t="shared" ref="H33:H52" si="3">SUM(C33:G33)</f>
        <v>0</v>
      </c>
      <c r="I33" s="1"/>
      <c r="J33" s="1"/>
    </row>
    <row r="34" spans="1:10">
      <c r="A34" s="468" t="s">
        <v>809</v>
      </c>
      <c r="B34" s="461" t="s">
        <v>13</v>
      </c>
      <c r="C34" s="38">
        <v>0</v>
      </c>
      <c r="D34" s="38">
        <v>0</v>
      </c>
      <c r="E34" s="38">
        <v>0</v>
      </c>
      <c r="F34" s="38">
        <v>0</v>
      </c>
      <c r="G34" s="122">
        <v>0</v>
      </c>
      <c r="H34" s="123">
        <f t="shared" si="3"/>
        <v>0</v>
      </c>
      <c r="I34" s="1"/>
      <c r="J34" s="1"/>
    </row>
    <row r="35" spans="1:10">
      <c r="A35" s="468" t="s">
        <v>810</v>
      </c>
      <c r="B35" s="461" t="s">
        <v>811</v>
      </c>
      <c r="C35" s="38">
        <v>0</v>
      </c>
      <c r="D35" s="38">
        <v>0</v>
      </c>
      <c r="E35" s="38">
        <v>0</v>
      </c>
      <c r="F35" s="38">
        <v>0</v>
      </c>
      <c r="G35" s="122">
        <v>0</v>
      </c>
      <c r="H35" s="123">
        <f t="shared" si="3"/>
        <v>0</v>
      </c>
      <c r="I35" s="1"/>
      <c r="J35" s="1"/>
    </row>
    <row r="36" spans="1:10" ht="31.5" customHeight="1">
      <c r="A36" s="468" t="s">
        <v>812</v>
      </c>
      <c r="B36" s="461" t="s">
        <v>813</v>
      </c>
      <c r="C36" s="38">
        <v>0</v>
      </c>
      <c r="D36" s="38">
        <v>0</v>
      </c>
      <c r="E36" s="38">
        <v>0</v>
      </c>
      <c r="F36" s="38">
        <v>0</v>
      </c>
      <c r="G36" s="122">
        <v>0</v>
      </c>
      <c r="H36" s="123">
        <f t="shared" si="3"/>
        <v>0</v>
      </c>
      <c r="I36" s="1"/>
      <c r="J36" s="1"/>
    </row>
    <row r="37" spans="1:10">
      <c r="A37" s="468" t="s">
        <v>814</v>
      </c>
      <c r="B37" s="463" t="s">
        <v>14</v>
      </c>
      <c r="C37" s="38">
        <v>0</v>
      </c>
      <c r="D37" s="38">
        <v>0</v>
      </c>
      <c r="E37" s="38">
        <v>0</v>
      </c>
      <c r="F37" s="38">
        <v>0</v>
      </c>
      <c r="G37" s="122">
        <v>0</v>
      </c>
      <c r="H37" s="123">
        <f t="shared" si="3"/>
        <v>0</v>
      </c>
      <c r="I37" s="1"/>
      <c r="J37" s="1"/>
    </row>
    <row r="38" spans="1:10" ht="30">
      <c r="A38" s="468" t="s">
        <v>815</v>
      </c>
      <c r="B38" s="463" t="s">
        <v>816</v>
      </c>
      <c r="C38" s="38">
        <v>0</v>
      </c>
      <c r="D38" s="38">
        <v>0</v>
      </c>
      <c r="E38" s="38">
        <v>0</v>
      </c>
      <c r="F38" s="38">
        <v>0</v>
      </c>
      <c r="G38" s="122">
        <v>0</v>
      </c>
      <c r="H38" s="123">
        <f t="shared" si="3"/>
        <v>0</v>
      </c>
      <c r="I38" s="1"/>
      <c r="J38" s="1"/>
    </row>
    <row r="39" spans="1:10">
      <c r="A39" s="468" t="s">
        <v>817</v>
      </c>
      <c r="B39" s="463" t="s">
        <v>818</v>
      </c>
      <c r="C39" s="38">
        <v>0</v>
      </c>
      <c r="D39" s="38">
        <v>0</v>
      </c>
      <c r="E39" s="38">
        <v>0</v>
      </c>
      <c r="F39" s="38">
        <v>0</v>
      </c>
      <c r="G39" s="122">
        <v>0</v>
      </c>
      <c r="H39" s="123">
        <f t="shared" si="3"/>
        <v>0</v>
      </c>
      <c r="I39" s="1"/>
      <c r="J39" s="1"/>
    </row>
    <row r="40" spans="1:10">
      <c r="A40" s="468" t="s">
        <v>819</v>
      </c>
      <c r="B40" s="463" t="s">
        <v>820</v>
      </c>
      <c r="C40" s="38">
        <v>0</v>
      </c>
      <c r="D40" s="38">
        <v>0</v>
      </c>
      <c r="E40" s="38">
        <v>0</v>
      </c>
      <c r="F40" s="38">
        <v>0</v>
      </c>
      <c r="G40" s="122">
        <v>0</v>
      </c>
      <c r="H40" s="123">
        <f t="shared" si="3"/>
        <v>0</v>
      </c>
      <c r="I40" s="1"/>
      <c r="J40" s="1"/>
    </row>
    <row r="41" spans="1:10">
      <c r="A41" s="468" t="s">
        <v>821</v>
      </c>
      <c r="B41" s="463" t="s">
        <v>822</v>
      </c>
      <c r="C41" s="38">
        <v>0</v>
      </c>
      <c r="D41" s="38">
        <v>0</v>
      </c>
      <c r="E41" s="38">
        <v>0</v>
      </c>
      <c r="F41" s="38">
        <v>0</v>
      </c>
      <c r="G41" s="122">
        <v>0</v>
      </c>
      <c r="H41" s="123">
        <f t="shared" si="3"/>
        <v>0</v>
      </c>
      <c r="I41" s="1"/>
      <c r="J41" s="1"/>
    </row>
    <row r="42" spans="1:10">
      <c r="A42" s="468" t="s">
        <v>823</v>
      </c>
      <c r="B42" s="463" t="s">
        <v>824</v>
      </c>
      <c r="C42" s="38">
        <v>0</v>
      </c>
      <c r="D42" s="38">
        <v>0</v>
      </c>
      <c r="E42" s="38">
        <v>0</v>
      </c>
      <c r="F42" s="38">
        <v>0</v>
      </c>
      <c r="G42" s="122">
        <v>0</v>
      </c>
      <c r="H42" s="123">
        <f t="shared" si="3"/>
        <v>0</v>
      </c>
      <c r="I42" s="1"/>
      <c r="J42" s="1"/>
    </row>
    <row r="43" spans="1:10">
      <c r="A43" s="468" t="s">
        <v>825</v>
      </c>
      <c r="B43" s="463" t="s">
        <v>826</v>
      </c>
      <c r="C43" s="38">
        <v>0</v>
      </c>
      <c r="D43" s="38">
        <v>0</v>
      </c>
      <c r="E43" s="38">
        <v>0</v>
      </c>
      <c r="F43" s="38">
        <v>0</v>
      </c>
      <c r="G43" s="122">
        <v>0</v>
      </c>
      <c r="H43" s="123">
        <f t="shared" si="3"/>
        <v>0</v>
      </c>
      <c r="I43" s="1"/>
      <c r="J43" s="1"/>
    </row>
    <row r="44" spans="1:10">
      <c r="A44" s="468" t="s">
        <v>827</v>
      </c>
      <c r="B44" s="463" t="s">
        <v>828</v>
      </c>
      <c r="C44" s="38">
        <v>0</v>
      </c>
      <c r="D44" s="38">
        <v>0</v>
      </c>
      <c r="E44" s="38">
        <v>0</v>
      </c>
      <c r="F44" s="38">
        <v>0</v>
      </c>
      <c r="G44" s="122">
        <v>0</v>
      </c>
      <c r="H44" s="123">
        <f t="shared" si="3"/>
        <v>0</v>
      </c>
      <c r="I44" s="1"/>
      <c r="J44" s="1"/>
    </row>
    <row r="45" spans="1:10">
      <c r="A45" s="468" t="s">
        <v>829</v>
      </c>
      <c r="B45" s="463" t="s">
        <v>830</v>
      </c>
      <c r="C45" s="38">
        <v>0</v>
      </c>
      <c r="D45" s="38">
        <v>0</v>
      </c>
      <c r="E45" s="38">
        <v>0</v>
      </c>
      <c r="F45" s="38">
        <v>0</v>
      </c>
      <c r="G45" s="122">
        <v>0</v>
      </c>
      <c r="H45" s="123">
        <f t="shared" si="3"/>
        <v>0</v>
      </c>
      <c r="I45" s="1"/>
      <c r="J45" s="1"/>
    </row>
    <row r="46" spans="1:10">
      <c r="A46" s="468" t="s">
        <v>831</v>
      </c>
      <c r="B46" s="463" t="s">
        <v>832</v>
      </c>
      <c r="C46" s="38">
        <v>0</v>
      </c>
      <c r="D46" s="38">
        <v>0</v>
      </c>
      <c r="E46" s="38">
        <v>0</v>
      </c>
      <c r="F46" s="38">
        <v>0</v>
      </c>
      <c r="G46" s="122">
        <v>0</v>
      </c>
      <c r="H46" s="123">
        <f t="shared" si="3"/>
        <v>0</v>
      </c>
      <c r="I46" s="1"/>
      <c r="J46" s="1"/>
    </row>
    <row r="47" spans="1:10">
      <c r="A47" s="468" t="s">
        <v>833</v>
      </c>
      <c r="B47" s="463" t="s">
        <v>15</v>
      </c>
      <c r="C47" s="38">
        <v>0</v>
      </c>
      <c r="D47" s="38">
        <v>0</v>
      </c>
      <c r="E47" s="38">
        <v>0</v>
      </c>
      <c r="F47" s="38">
        <v>0</v>
      </c>
      <c r="G47" s="122">
        <v>0</v>
      </c>
      <c r="H47" s="123">
        <f t="shared" si="3"/>
        <v>0</v>
      </c>
      <c r="I47" s="1"/>
      <c r="J47" s="1"/>
    </row>
    <row r="48" spans="1:10">
      <c r="A48" s="468" t="s">
        <v>834</v>
      </c>
      <c r="B48" s="463" t="s">
        <v>835</v>
      </c>
      <c r="C48" s="38">
        <v>0</v>
      </c>
      <c r="D48" s="38">
        <v>0</v>
      </c>
      <c r="E48" s="38">
        <v>0</v>
      </c>
      <c r="F48" s="38">
        <v>0</v>
      </c>
      <c r="G48" s="122">
        <v>0</v>
      </c>
      <c r="H48" s="123">
        <f t="shared" si="3"/>
        <v>0</v>
      </c>
      <c r="I48" s="1"/>
      <c r="J48" s="1"/>
    </row>
    <row r="49" spans="1:10">
      <c r="A49" s="468" t="s">
        <v>836</v>
      </c>
      <c r="B49" s="463" t="s">
        <v>837</v>
      </c>
      <c r="C49" s="38">
        <v>0</v>
      </c>
      <c r="D49" s="38">
        <v>0</v>
      </c>
      <c r="E49" s="38">
        <v>0</v>
      </c>
      <c r="F49" s="38">
        <v>0</v>
      </c>
      <c r="G49" s="122">
        <v>0</v>
      </c>
      <c r="H49" s="123">
        <f t="shared" si="3"/>
        <v>0</v>
      </c>
      <c r="I49" s="1"/>
      <c r="J49" s="1"/>
    </row>
    <row r="50" spans="1:10">
      <c r="A50" s="468" t="s">
        <v>838</v>
      </c>
      <c r="B50" s="463" t="s">
        <v>839</v>
      </c>
      <c r="C50" s="38">
        <v>0</v>
      </c>
      <c r="D50" s="38">
        <v>0</v>
      </c>
      <c r="E50" s="38">
        <v>0</v>
      </c>
      <c r="F50" s="38">
        <v>0</v>
      </c>
      <c r="G50" s="122">
        <v>0</v>
      </c>
      <c r="H50" s="123">
        <f t="shared" si="3"/>
        <v>0</v>
      </c>
      <c r="I50" s="1"/>
      <c r="J50" s="1"/>
    </row>
    <row r="51" spans="1:10" ht="30">
      <c r="A51" s="460" t="s">
        <v>840</v>
      </c>
      <c r="B51" s="463" t="s">
        <v>841</v>
      </c>
      <c r="C51" s="38">
        <v>0</v>
      </c>
      <c r="D51" s="38">
        <v>0</v>
      </c>
      <c r="E51" s="38">
        <v>0</v>
      </c>
      <c r="F51" s="38">
        <v>0</v>
      </c>
      <c r="G51" s="122">
        <v>0</v>
      </c>
      <c r="H51" s="123">
        <f t="shared" si="3"/>
        <v>0</v>
      </c>
      <c r="I51" s="1"/>
      <c r="J51" s="1"/>
    </row>
    <row r="52" spans="1:10">
      <c r="A52" s="469" t="s">
        <v>842</v>
      </c>
      <c r="B52" s="470" t="s">
        <v>843</v>
      </c>
      <c r="C52" s="73">
        <v>0</v>
      </c>
      <c r="D52" s="73">
        <v>0</v>
      </c>
      <c r="E52" s="73">
        <v>0</v>
      </c>
      <c r="F52" s="73">
        <v>0</v>
      </c>
      <c r="G52" s="125">
        <v>0</v>
      </c>
      <c r="H52" s="124">
        <f t="shared" si="3"/>
        <v>0</v>
      </c>
      <c r="I52" s="1"/>
      <c r="J52" s="1"/>
    </row>
  </sheetData>
  <mergeCells count="3">
    <mergeCell ref="B7:B8"/>
    <mergeCell ref="C7:G7"/>
    <mergeCell ref="H7:H8"/>
  </mergeCells>
  <pageMargins left="0.25" right="0.25"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8"/>
  <sheetViews>
    <sheetView zoomScaleNormal="100" workbookViewId="0">
      <pane ySplit="9" topLeftCell="A87" activePane="bottomLeft" state="frozen"/>
      <selection activeCell="D2" sqref="D2"/>
      <selection pane="bottomLeft" activeCell="C7" sqref="C7:C8"/>
    </sheetView>
  </sheetViews>
  <sheetFormatPr defaultRowHeight="15"/>
  <cols>
    <col min="1" max="1" width="1" style="64" customWidth="1"/>
    <col min="2" max="2" width="0.5703125" style="64" customWidth="1"/>
    <col min="3" max="3" width="13.85546875" style="64" customWidth="1"/>
    <col min="4" max="4" width="10.140625" style="64" customWidth="1"/>
    <col min="5" max="5" width="16.28515625" style="64" customWidth="1"/>
    <col min="6" max="6" width="39.5703125" style="64" customWidth="1"/>
    <col min="7" max="7" width="20.85546875" style="64" customWidth="1"/>
    <col min="8" max="8" width="13.140625" style="64" customWidth="1"/>
    <col min="9" max="9" width="15.7109375" style="64" customWidth="1"/>
    <col min="10" max="10" width="23.7109375" style="64" customWidth="1"/>
    <col min="11" max="11" width="25.140625" style="64" customWidth="1"/>
    <col min="12" max="12" width="15.85546875" style="64" customWidth="1"/>
    <col min="13" max="13" width="35.28515625" style="64" customWidth="1"/>
    <col min="14" max="14" width="29.85546875" style="64" customWidth="1"/>
    <col min="15" max="17" width="20.7109375" style="64" customWidth="1"/>
    <col min="18" max="20" width="20.140625" style="64" customWidth="1"/>
    <col min="21" max="21" width="28.7109375" style="64" customWidth="1"/>
    <col min="22" max="22" width="33" style="64" customWidth="1"/>
    <col min="23" max="23" width="31.28515625" style="64" customWidth="1"/>
    <col min="24" max="24" width="27" style="64" customWidth="1"/>
    <col min="25" max="25" width="24.42578125" style="64" customWidth="1"/>
    <col min="26" max="26" width="18.140625" style="64" customWidth="1"/>
    <col min="27" max="27" width="33.140625" style="64" customWidth="1"/>
    <col min="28" max="28" width="20" style="64" bestFit="1" customWidth="1"/>
    <col min="29" max="29" width="18.42578125" style="64" bestFit="1" customWidth="1"/>
    <col min="30" max="30" width="21" style="64" bestFit="1" customWidth="1"/>
    <col min="31" max="31" width="24" style="64" customWidth="1"/>
    <col min="32" max="34" width="22.42578125" style="64" customWidth="1"/>
    <col min="35" max="35" width="17.28515625" style="64" customWidth="1"/>
    <col min="36" max="36" width="19.140625" style="64" customWidth="1"/>
    <col min="37" max="37" width="17" style="64" customWidth="1"/>
    <col min="38" max="38" width="17.7109375" style="64" customWidth="1"/>
    <col min="39" max="39" width="25.28515625" style="2033" customWidth="1"/>
    <col min="40" max="40" width="27" style="64" customWidth="1"/>
    <col min="41" max="41" width="25.85546875" style="64" customWidth="1"/>
    <col min="42" max="42" width="31.85546875" style="64" customWidth="1"/>
    <col min="43" max="43" width="38" style="64" customWidth="1"/>
    <col min="44" max="44" width="30.7109375" style="64" bestFit="1" customWidth="1"/>
    <col min="45" max="45" width="30.7109375" style="64" customWidth="1"/>
    <col min="46" max="16384" width="9.140625" style="64"/>
  </cols>
  <sheetData>
    <row r="1" spans="1:44">
      <c r="C1" s="2031" t="s">
        <v>2257</v>
      </c>
      <c r="D1" s="2032" t="s">
        <v>850</v>
      </c>
    </row>
    <row r="2" spans="1:44">
      <c r="C2" s="2031" t="s">
        <v>2258</v>
      </c>
      <c r="D2" s="2032" t="s">
        <v>2492</v>
      </c>
      <c r="U2" s="64" t="s">
        <v>2504</v>
      </c>
    </row>
    <row r="3" spans="1:44">
      <c r="C3" s="2031" t="s">
        <v>2259</v>
      </c>
      <c r="D3" s="2032" t="s">
        <v>2505</v>
      </c>
      <c r="AP3" s="2034"/>
    </row>
    <row r="4" spans="1:44">
      <c r="C4" s="2031" t="s">
        <v>2260</v>
      </c>
      <c r="D4" s="2032" t="s">
        <v>53</v>
      </c>
      <c r="M4" s="2033"/>
      <c r="AG4" s="2033"/>
    </row>
    <row r="5" spans="1:44">
      <c r="C5" s="2031" t="s">
        <v>2261</v>
      </c>
      <c r="D5" s="2032" t="s">
        <v>1412</v>
      </c>
      <c r="AG5" s="2033"/>
    </row>
    <row r="6" spans="1:44" ht="15.75" thickBot="1">
      <c r="C6" s="2035"/>
      <c r="D6" s="2035"/>
      <c r="AO6" s="112"/>
    </row>
    <row r="7" spans="1:44" s="488" customFormat="1" ht="27" customHeight="1" thickBot="1">
      <c r="A7" s="64"/>
      <c r="B7" s="64"/>
      <c r="C7" s="4823" t="s">
        <v>2506</v>
      </c>
      <c r="D7" s="4825" t="s">
        <v>2507</v>
      </c>
      <c r="E7" s="4816" t="s">
        <v>2506</v>
      </c>
      <c r="F7" s="4816" t="s">
        <v>2508</v>
      </c>
      <c r="G7" s="4816" t="s">
        <v>2509</v>
      </c>
      <c r="H7" s="4816" t="s">
        <v>2510</v>
      </c>
      <c r="I7" s="4816" t="s">
        <v>2511</v>
      </c>
      <c r="J7" s="4816" t="s">
        <v>2512</v>
      </c>
      <c r="K7" s="4816" t="s">
        <v>2513</v>
      </c>
      <c r="L7" s="4816" t="s">
        <v>2514</v>
      </c>
      <c r="M7" s="4814" t="s">
        <v>2515</v>
      </c>
      <c r="N7" s="4814" t="s">
        <v>2515</v>
      </c>
      <c r="O7" s="4819" t="s">
        <v>2516</v>
      </c>
      <c r="P7" s="4820"/>
      <c r="Q7" s="4821"/>
      <c r="R7" s="4819" t="s">
        <v>2517</v>
      </c>
      <c r="S7" s="4820"/>
      <c r="T7" s="4821"/>
      <c r="U7" s="4808" t="s">
        <v>2518</v>
      </c>
      <c r="V7" s="4814" t="s">
        <v>2519</v>
      </c>
      <c r="W7" s="4814" t="s">
        <v>2520</v>
      </c>
      <c r="X7" s="4814" t="s">
        <v>2521</v>
      </c>
      <c r="Y7" s="4808" t="s">
        <v>2522</v>
      </c>
      <c r="Z7" s="4807" t="s">
        <v>2523</v>
      </c>
      <c r="AA7" s="4807" t="s">
        <v>2524</v>
      </c>
      <c r="AB7" s="4799" t="s">
        <v>2525</v>
      </c>
      <c r="AC7" s="4799" t="s">
        <v>2526</v>
      </c>
      <c r="AD7" s="4799" t="s">
        <v>2527</v>
      </c>
      <c r="AE7" s="4799" t="s">
        <v>2528</v>
      </c>
      <c r="AF7" s="4811" t="s">
        <v>2529</v>
      </c>
      <c r="AG7" s="4801" t="s">
        <v>2530</v>
      </c>
      <c r="AH7" s="4811" t="s">
        <v>2531</v>
      </c>
      <c r="AI7" s="4807" t="s">
        <v>2532</v>
      </c>
      <c r="AJ7" s="4807" t="s">
        <v>2533</v>
      </c>
      <c r="AK7" s="4799" t="s">
        <v>2534</v>
      </c>
      <c r="AL7" s="4801" t="s">
        <v>2535</v>
      </c>
      <c r="AM7" s="4803" t="s">
        <v>2536</v>
      </c>
      <c r="AN7" s="4805" t="s">
        <v>2537</v>
      </c>
      <c r="AO7" s="4805" t="s">
        <v>2538</v>
      </c>
      <c r="AP7" s="4793" t="s">
        <v>2539</v>
      </c>
      <c r="AQ7" s="4793" t="s">
        <v>2540</v>
      </c>
      <c r="AR7" s="4795" t="s">
        <v>2541</v>
      </c>
    </row>
    <row r="8" spans="1:44" s="488" customFormat="1" ht="87.75" customHeight="1" thickBot="1">
      <c r="A8" s="64"/>
      <c r="B8" s="64"/>
      <c r="C8" s="4824"/>
      <c r="D8" s="4826"/>
      <c r="E8" s="4817"/>
      <c r="F8" s="4817"/>
      <c r="G8" s="4817"/>
      <c r="H8" s="4817"/>
      <c r="I8" s="4817"/>
      <c r="J8" s="4817"/>
      <c r="K8" s="4817"/>
      <c r="L8" s="4817"/>
      <c r="M8" s="4818"/>
      <c r="N8" s="4815"/>
      <c r="O8" s="2036" t="s">
        <v>2542</v>
      </c>
      <c r="P8" s="2037" t="s">
        <v>2543</v>
      </c>
      <c r="Q8" s="2038" t="s">
        <v>2544</v>
      </c>
      <c r="R8" s="2039" t="s">
        <v>2545</v>
      </c>
      <c r="S8" s="2039" t="s">
        <v>2546</v>
      </c>
      <c r="T8" s="2038" t="s">
        <v>2547</v>
      </c>
      <c r="U8" s="4822"/>
      <c r="V8" s="4815"/>
      <c r="W8" s="4815"/>
      <c r="X8" s="4815"/>
      <c r="Y8" s="4809"/>
      <c r="Z8" s="4802"/>
      <c r="AA8" s="4802"/>
      <c r="AB8" s="4800"/>
      <c r="AC8" s="4800"/>
      <c r="AD8" s="4800"/>
      <c r="AE8" s="4810"/>
      <c r="AF8" s="4812"/>
      <c r="AG8" s="4813"/>
      <c r="AH8" s="4812"/>
      <c r="AI8" s="4802"/>
      <c r="AJ8" s="4802"/>
      <c r="AK8" s="4800"/>
      <c r="AL8" s="4802"/>
      <c r="AM8" s="4804"/>
      <c r="AN8" s="4806"/>
      <c r="AO8" s="4806"/>
      <c r="AP8" s="4794"/>
      <c r="AQ8" s="4794"/>
      <c r="AR8" s="4796"/>
    </row>
    <row r="9" spans="1:44" ht="16.5" customHeight="1" thickBot="1">
      <c r="C9" s="2040">
        <v>1</v>
      </c>
      <c r="D9" s="2040">
        <v>2</v>
      </c>
      <c r="E9" s="2040">
        <v>3</v>
      </c>
      <c r="F9" s="2040">
        <v>4</v>
      </c>
      <c r="G9" s="2040">
        <v>5</v>
      </c>
      <c r="H9" s="2040">
        <v>6</v>
      </c>
      <c r="I9" s="2040">
        <v>7</v>
      </c>
      <c r="J9" s="2040">
        <v>8</v>
      </c>
      <c r="K9" s="2040">
        <v>9</v>
      </c>
      <c r="L9" s="2040">
        <v>10</v>
      </c>
      <c r="M9" s="2040">
        <v>11</v>
      </c>
      <c r="N9" s="2040">
        <v>11</v>
      </c>
      <c r="O9" s="2040">
        <v>12</v>
      </c>
      <c r="P9" s="2040">
        <v>13</v>
      </c>
      <c r="Q9" s="2040" t="s">
        <v>2548</v>
      </c>
      <c r="R9" s="2040">
        <v>15</v>
      </c>
      <c r="S9" s="2040">
        <v>16</v>
      </c>
      <c r="T9" s="2040" t="s">
        <v>2549</v>
      </c>
      <c r="U9" s="2040">
        <v>18</v>
      </c>
      <c r="V9" s="2040" t="s">
        <v>2550</v>
      </c>
      <c r="W9" s="2040" t="s">
        <v>2551</v>
      </c>
      <c r="X9" s="2040">
        <v>21</v>
      </c>
      <c r="Y9" s="2040">
        <v>22</v>
      </c>
      <c r="Z9" s="2040" t="s">
        <v>2552</v>
      </c>
      <c r="AA9" s="2040" t="s">
        <v>2553</v>
      </c>
      <c r="AB9" s="2040">
        <v>25</v>
      </c>
      <c r="AC9" s="2040">
        <v>26</v>
      </c>
      <c r="AD9" s="2040">
        <v>27</v>
      </c>
      <c r="AE9" s="2040" t="s">
        <v>2554</v>
      </c>
      <c r="AF9" s="2040" t="s">
        <v>2555</v>
      </c>
      <c r="AG9" s="2040">
        <v>30</v>
      </c>
      <c r="AH9" s="2041">
        <v>31</v>
      </c>
      <c r="AI9" s="2040" t="s">
        <v>2556</v>
      </c>
      <c r="AJ9" s="2040" t="s">
        <v>2557</v>
      </c>
      <c r="AK9" s="2040">
        <v>34</v>
      </c>
      <c r="AL9" s="2040">
        <v>35</v>
      </c>
      <c r="AM9" s="2042">
        <v>36</v>
      </c>
      <c r="AN9" s="2040">
        <v>37</v>
      </c>
      <c r="AO9" s="2043" t="s">
        <v>930</v>
      </c>
      <c r="AP9" s="2044">
        <v>38</v>
      </c>
      <c r="AQ9" s="2044" t="s">
        <v>2558</v>
      </c>
      <c r="AR9" s="2040">
        <v>39</v>
      </c>
    </row>
    <row r="10" spans="1:44" ht="15" customHeight="1">
      <c r="C10" s="2045"/>
      <c r="D10" s="2046"/>
      <c r="E10" s="2046"/>
      <c r="F10" s="2046"/>
      <c r="G10" s="2046"/>
      <c r="H10" s="2046"/>
      <c r="I10" s="2046"/>
      <c r="J10" s="2046"/>
      <c r="K10" s="2046"/>
      <c r="L10" s="2046"/>
      <c r="M10" s="2046"/>
      <c r="N10" s="2045"/>
      <c r="O10" s="2046"/>
      <c r="P10" s="2046"/>
      <c r="Q10" s="2046"/>
      <c r="R10" s="2046"/>
      <c r="S10" s="2046"/>
      <c r="T10" s="2046"/>
      <c r="U10" s="2046"/>
      <c r="V10" s="2046"/>
      <c r="W10" s="2046"/>
      <c r="X10" s="2046"/>
      <c r="Y10" s="2045"/>
      <c r="Z10" s="2046"/>
      <c r="AA10" s="2046"/>
      <c r="AB10" s="2046"/>
      <c r="AC10" s="2046"/>
      <c r="AD10" s="2046"/>
      <c r="AE10" s="2046"/>
      <c r="AF10" s="2046"/>
      <c r="AG10" s="2046"/>
      <c r="AH10" s="2046"/>
      <c r="AI10" s="2046"/>
      <c r="AJ10" s="2046"/>
      <c r="AK10" s="2046"/>
      <c r="AL10" s="2046"/>
      <c r="AM10" s="2047"/>
      <c r="AN10" s="4797">
        <v>700</v>
      </c>
      <c r="AO10" s="4797"/>
      <c r="AP10" s="4798">
        <v>100</v>
      </c>
      <c r="AQ10" s="4798"/>
      <c r="AR10" s="2045"/>
    </row>
    <row r="11" spans="1:44" s="1733" customFormat="1">
      <c r="C11" s="2048"/>
      <c r="D11" s="2049"/>
      <c r="E11" s="2050"/>
      <c r="F11" s="2051"/>
      <c r="G11" s="2052"/>
      <c r="H11" s="2048"/>
      <c r="I11" s="2053"/>
      <c r="J11" s="2053"/>
      <c r="K11" s="2051"/>
      <c r="L11" s="2051"/>
      <c r="M11" s="2054"/>
      <c r="N11" s="2054"/>
      <c r="O11" s="2054"/>
      <c r="P11" s="2054"/>
      <c r="Q11" s="2055"/>
      <c r="R11" s="2054"/>
      <c r="S11" s="2054"/>
      <c r="T11" s="2055"/>
      <c r="U11" s="2054"/>
      <c r="V11" s="2055"/>
      <c r="W11" s="2055"/>
      <c r="X11" s="2054"/>
      <c r="Y11" s="2055"/>
      <c r="Z11" s="2055"/>
      <c r="AA11" s="2055"/>
      <c r="AB11" s="2056"/>
      <c r="AC11" s="2056"/>
      <c r="AD11" s="2056"/>
      <c r="AE11" s="2055"/>
      <c r="AF11" s="2055"/>
      <c r="AG11" s="2054"/>
      <c r="AH11" s="2057"/>
      <c r="AI11" s="2055"/>
      <c r="AJ11" s="2058"/>
      <c r="AK11" s="2055"/>
      <c r="AL11" s="2055"/>
      <c r="AM11" s="2055"/>
      <c r="AN11" s="2055"/>
      <c r="AO11" s="2055"/>
      <c r="AP11" s="2055"/>
      <c r="AQ11" s="2055"/>
      <c r="AR11" s="2055"/>
    </row>
    <row r="12" spans="1:44">
      <c r="C12" s="2048"/>
      <c r="D12" s="2049"/>
      <c r="E12" s="2050"/>
      <c r="F12" s="2051"/>
      <c r="G12" s="2052"/>
      <c r="H12" s="2048"/>
      <c r="I12" s="2053"/>
      <c r="J12" s="2059"/>
      <c r="K12" s="2051"/>
      <c r="L12" s="2051"/>
      <c r="M12" s="2054"/>
      <c r="N12" s="2054"/>
      <c r="O12" s="2054"/>
      <c r="P12" s="2054"/>
      <c r="Q12" s="2055"/>
      <c r="R12" s="2054"/>
      <c r="S12" s="2054"/>
      <c r="T12" s="2055"/>
      <c r="U12" s="2054"/>
      <c r="V12" s="2055"/>
      <c r="W12" s="2055"/>
      <c r="X12" s="2054"/>
      <c r="Y12" s="2055"/>
      <c r="Z12" s="2055"/>
      <c r="AA12" s="2055"/>
      <c r="AB12" s="2060"/>
      <c r="AC12" s="2060"/>
      <c r="AD12" s="2060"/>
      <c r="AE12" s="2055"/>
      <c r="AF12" s="2055"/>
      <c r="AG12" s="2054"/>
      <c r="AH12" s="2057"/>
      <c r="AI12" s="2055"/>
      <c r="AJ12" s="2058"/>
      <c r="AK12" s="2055"/>
      <c r="AL12" s="2055"/>
      <c r="AM12" s="2055"/>
      <c r="AN12" s="2061"/>
      <c r="AO12" s="2055"/>
      <c r="AR12" s="2055"/>
    </row>
    <row r="13" spans="1:44">
      <c r="C13" s="2048"/>
      <c r="D13" s="2049"/>
      <c r="E13" s="2050"/>
      <c r="F13" s="2051"/>
      <c r="G13" s="2052"/>
      <c r="H13" s="2048"/>
      <c r="I13" s="2053"/>
      <c r="J13" s="2053"/>
      <c r="K13" s="2051"/>
      <c r="L13" s="2051"/>
      <c r="M13" s="2054"/>
      <c r="N13" s="2054"/>
      <c r="O13" s="2054"/>
      <c r="P13" s="2054"/>
      <c r="Q13" s="2055"/>
      <c r="R13" s="2054"/>
      <c r="S13" s="2054"/>
      <c r="T13" s="2055"/>
      <c r="U13" s="2054"/>
      <c r="V13" s="2055"/>
      <c r="W13" s="2055"/>
      <c r="X13" s="2054"/>
      <c r="Y13" s="2055"/>
      <c r="Z13" s="2055"/>
      <c r="AA13" s="2055"/>
      <c r="AB13" s="2060"/>
      <c r="AC13" s="2060"/>
      <c r="AD13" s="2060"/>
      <c r="AE13" s="2055"/>
      <c r="AF13" s="2055"/>
      <c r="AG13" s="2054"/>
      <c r="AH13" s="2057"/>
      <c r="AI13" s="2055"/>
      <c r="AJ13" s="2058"/>
      <c r="AK13" s="2055"/>
      <c r="AL13" s="2055"/>
      <c r="AM13" s="2055"/>
      <c r="AN13" s="2061"/>
      <c r="AO13" s="2055"/>
      <c r="AR13" s="2055"/>
    </row>
    <row r="14" spans="1:44">
      <c r="C14" s="2062"/>
      <c r="D14" s="2049"/>
      <c r="E14" s="2050"/>
      <c r="F14" s="2051"/>
      <c r="G14" s="2052"/>
      <c r="H14" s="2048"/>
      <c r="I14" s="2053"/>
      <c r="J14" s="2053"/>
      <c r="K14" s="2051"/>
      <c r="L14" s="2051"/>
      <c r="M14" s="2054"/>
      <c r="N14" s="2054"/>
      <c r="O14" s="2054"/>
      <c r="P14" s="2054"/>
      <c r="Q14" s="2055"/>
      <c r="R14" s="2054"/>
      <c r="S14" s="2054"/>
      <c r="T14" s="2055"/>
      <c r="U14" s="2054"/>
      <c r="V14" s="2055"/>
      <c r="W14" s="2055"/>
      <c r="X14" s="2054"/>
      <c r="Y14" s="2055"/>
      <c r="Z14" s="2055"/>
      <c r="AA14" s="2055"/>
      <c r="AB14" s="2060"/>
      <c r="AC14" s="2060"/>
      <c r="AD14" s="2060"/>
      <c r="AE14" s="2055"/>
      <c r="AF14" s="2055"/>
      <c r="AG14" s="2054"/>
      <c r="AH14" s="2057"/>
      <c r="AI14" s="2055"/>
      <c r="AJ14" s="2058"/>
      <c r="AK14" s="2055"/>
      <c r="AL14" s="2055"/>
      <c r="AM14" s="2055"/>
      <c r="AN14" s="2061"/>
      <c r="AO14" s="2055"/>
      <c r="AR14" s="2055"/>
    </row>
    <row r="15" spans="1:44">
      <c r="C15" s="2062"/>
      <c r="D15" s="2049"/>
      <c r="E15" s="2050"/>
      <c r="F15" s="2051"/>
      <c r="G15" s="2052"/>
      <c r="H15" s="2048"/>
      <c r="I15" s="2053"/>
      <c r="J15" s="2053"/>
      <c r="K15" s="2051"/>
      <c r="L15" s="2051"/>
      <c r="M15" s="2054"/>
      <c r="N15" s="2054"/>
      <c r="O15" s="2054"/>
      <c r="P15" s="2054"/>
      <c r="Q15" s="2055"/>
      <c r="R15" s="2054"/>
      <c r="S15" s="2054"/>
      <c r="T15" s="2055"/>
      <c r="U15" s="2054"/>
      <c r="V15" s="2055"/>
      <c r="W15" s="2055"/>
      <c r="X15" s="2054"/>
      <c r="Y15" s="2055"/>
      <c r="Z15" s="2055"/>
      <c r="AA15" s="2055"/>
      <c r="AB15" s="2060"/>
      <c r="AC15" s="2060"/>
      <c r="AD15" s="2060"/>
      <c r="AE15" s="2055"/>
      <c r="AF15" s="2055"/>
      <c r="AG15" s="2054"/>
      <c r="AH15" s="2057"/>
      <c r="AI15" s="2055"/>
      <c r="AJ15" s="2058"/>
      <c r="AK15" s="2055"/>
      <c r="AL15" s="2055"/>
      <c r="AM15" s="2055"/>
      <c r="AN15" s="2061"/>
      <c r="AO15" s="2055"/>
      <c r="AR15" s="2055"/>
    </row>
    <row r="16" spans="1:44" s="1734" customFormat="1">
      <c r="C16" s="2063"/>
      <c r="D16" s="2064"/>
      <c r="E16" s="2065"/>
      <c r="F16" s="2051"/>
      <c r="G16" s="2066"/>
      <c r="H16" s="2063"/>
      <c r="I16" s="2067"/>
      <c r="J16" s="2067"/>
      <c r="K16" s="2068"/>
      <c r="L16" s="2068"/>
      <c r="M16" s="2069"/>
      <c r="N16" s="2069"/>
      <c r="O16" s="2069"/>
      <c r="P16" s="2069"/>
      <c r="Q16" s="2055"/>
      <c r="R16" s="2069"/>
      <c r="S16" s="2069"/>
      <c r="T16" s="2055"/>
      <c r="U16" s="2069"/>
      <c r="V16" s="2055"/>
      <c r="W16" s="2055"/>
      <c r="X16" s="2069"/>
      <c r="Y16" s="2055"/>
      <c r="Z16" s="2055"/>
      <c r="AA16" s="2055"/>
      <c r="AB16" s="2070"/>
      <c r="AC16" s="2070"/>
      <c r="AD16" s="2070"/>
      <c r="AE16" s="2055"/>
      <c r="AF16" s="2055"/>
      <c r="AG16" s="2069"/>
      <c r="AH16" s="2071"/>
      <c r="AI16" s="2072"/>
      <c r="AJ16" s="2073"/>
      <c r="AK16" s="2072"/>
      <c r="AL16" s="2072"/>
      <c r="AM16" s="2072"/>
      <c r="AN16" s="2074"/>
      <c r="AO16" s="2072"/>
      <c r="AR16" s="2072"/>
    </row>
    <row r="17" spans="3:44">
      <c r="C17" s="2062"/>
      <c r="D17" s="2049"/>
      <c r="E17" s="2050"/>
      <c r="F17" s="2051"/>
      <c r="G17" s="2052"/>
      <c r="H17" s="2048"/>
      <c r="I17" s="2053"/>
      <c r="J17" s="2053"/>
      <c r="K17" s="2051"/>
      <c r="L17" s="2051"/>
      <c r="M17" s="2054"/>
      <c r="N17" s="2054"/>
      <c r="O17" s="2054"/>
      <c r="P17" s="2054"/>
      <c r="Q17" s="2055"/>
      <c r="R17" s="2054"/>
      <c r="S17" s="2054"/>
      <c r="T17" s="2055"/>
      <c r="U17" s="2054"/>
      <c r="V17" s="2055"/>
      <c r="W17" s="2055"/>
      <c r="X17" s="2054"/>
      <c r="Y17" s="2055"/>
      <c r="Z17" s="2055"/>
      <c r="AA17" s="2055"/>
      <c r="AB17" s="2060"/>
      <c r="AC17" s="2060"/>
      <c r="AD17" s="2060"/>
      <c r="AE17" s="2055"/>
      <c r="AF17" s="2055"/>
      <c r="AG17" s="2054"/>
      <c r="AH17" s="2057"/>
      <c r="AI17" s="2055"/>
      <c r="AJ17" s="2058"/>
      <c r="AK17" s="2055"/>
      <c r="AL17" s="2055"/>
      <c r="AM17" s="2055"/>
      <c r="AN17" s="2061"/>
      <c r="AO17" s="2055"/>
      <c r="AR17" s="2055"/>
    </row>
    <row r="18" spans="3:44">
      <c r="C18" s="2062"/>
      <c r="D18" s="2049"/>
      <c r="E18" s="2050"/>
      <c r="F18" s="2051"/>
      <c r="G18" s="2052"/>
      <c r="H18" s="2048"/>
      <c r="I18" s="2053"/>
      <c r="J18" s="2053"/>
      <c r="K18" s="2051"/>
      <c r="L18" s="2051"/>
      <c r="M18" s="2054"/>
      <c r="N18" s="2054"/>
      <c r="O18" s="2054"/>
      <c r="P18" s="2054"/>
      <c r="Q18" s="2055"/>
      <c r="R18" s="2054"/>
      <c r="S18" s="2054"/>
      <c r="T18" s="2055"/>
      <c r="U18" s="2054"/>
      <c r="V18" s="2055"/>
      <c r="W18" s="2055"/>
      <c r="X18" s="2054"/>
      <c r="Y18" s="2055"/>
      <c r="Z18" s="2055"/>
      <c r="AA18" s="2055"/>
      <c r="AB18" s="2060"/>
      <c r="AC18" s="2060"/>
      <c r="AD18" s="2060"/>
      <c r="AE18" s="2055"/>
      <c r="AF18" s="2055"/>
      <c r="AG18" s="2054"/>
      <c r="AH18" s="2057"/>
      <c r="AI18" s="2055"/>
      <c r="AJ18" s="2058"/>
      <c r="AK18" s="2055"/>
      <c r="AL18" s="2055"/>
      <c r="AM18" s="2055"/>
      <c r="AN18" s="2061"/>
      <c r="AO18" s="2055"/>
      <c r="AR18" s="2055"/>
    </row>
    <row r="19" spans="3:44">
      <c r="C19" s="2048"/>
      <c r="D19" s="2049"/>
      <c r="E19" s="2050"/>
      <c r="F19" s="2051"/>
      <c r="G19" s="2052"/>
      <c r="H19" s="2048"/>
      <c r="I19" s="2053"/>
      <c r="J19" s="2053"/>
      <c r="K19" s="2051"/>
      <c r="L19" s="2051"/>
      <c r="M19" s="2054"/>
      <c r="N19" s="2054"/>
      <c r="O19" s="2054"/>
      <c r="P19" s="2054"/>
      <c r="Q19" s="2055"/>
      <c r="R19" s="2054"/>
      <c r="S19" s="2054"/>
      <c r="T19" s="2055"/>
      <c r="U19" s="2054"/>
      <c r="V19" s="2055"/>
      <c r="W19" s="2055"/>
      <c r="X19" s="2054"/>
      <c r="Y19" s="2055"/>
      <c r="Z19" s="2055"/>
      <c r="AA19" s="2055"/>
      <c r="AB19" s="2056"/>
      <c r="AC19" s="2056"/>
      <c r="AD19" s="2056"/>
      <c r="AE19" s="2055"/>
      <c r="AF19" s="2055"/>
      <c r="AG19" s="2054"/>
      <c r="AH19" s="2057"/>
      <c r="AI19" s="2055"/>
      <c r="AJ19" s="2058"/>
      <c r="AK19" s="2055"/>
      <c r="AL19" s="2055"/>
      <c r="AM19" s="2055"/>
      <c r="AO19" s="2055"/>
      <c r="AR19" s="2055"/>
    </row>
    <row r="20" spans="3:44" s="1734" customFormat="1">
      <c r="C20" s="2063"/>
      <c r="D20" s="2064"/>
      <c r="E20" s="2065"/>
      <c r="F20" s="2051"/>
      <c r="G20" s="2066"/>
      <c r="H20" s="2063"/>
      <c r="I20" s="2067"/>
      <c r="J20" s="2075"/>
      <c r="K20" s="2068"/>
      <c r="L20" s="2068"/>
      <c r="M20" s="2069"/>
      <c r="N20" s="2069"/>
      <c r="O20" s="2054"/>
      <c r="P20" s="2054"/>
      <c r="Q20" s="2055"/>
      <c r="R20" s="2054"/>
      <c r="S20" s="2054"/>
      <c r="T20" s="2055"/>
      <c r="U20" s="2054"/>
      <c r="V20" s="2055"/>
      <c r="W20" s="2055"/>
      <c r="X20" s="2054"/>
      <c r="Y20" s="2055"/>
      <c r="Z20" s="2055"/>
      <c r="AA20" s="2055"/>
      <c r="AB20" s="2060"/>
      <c r="AC20" s="2060"/>
      <c r="AD20" s="2060"/>
      <c r="AE20" s="2055"/>
      <c r="AF20" s="2055"/>
      <c r="AG20" s="2054"/>
      <c r="AH20" s="2057"/>
      <c r="AI20" s="2055"/>
      <c r="AJ20" s="2058"/>
      <c r="AK20" s="2055"/>
      <c r="AL20" s="2055"/>
      <c r="AM20" s="2055"/>
      <c r="AO20" s="2055"/>
      <c r="AR20" s="2055"/>
    </row>
    <row r="21" spans="3:44">
      <c r="C21" s="2048"/>
      <c r="D21" s="2049"/>
      <c r="E21" s="2050"/>
      <c r="F21" s="2051"/>
      <c r="G21" s="2052"/>
      <c r="H21" s="2048"/>
      <c r="I21" s="2053"/>
      <c r="J21" s="2053"/>
      <c r="K21" s="2051"/>
      <c r="L21" s="2051"/>
      <c r="M21" s="2054"/>
      <c r="N21" s="2054"/>
      <c r="O21" s="2054"/>
      <c r="P21" s="2054"/>
      <c r="Q21" s="2055"/>
      <c r="R21" s="2054"/>
      <c r="S21" s="2054"/>
      <c r="T21" s="2055"/>
      <c r="U21" s="2054"/>
      <c r="V21" s="2055"/>
      <c r="W21" s="2055"/>
      <c r="X21" s="2054"/>
      <c r="Y21" s="2055"/>
      <c r="Z21" s="2055"/>
      <c r="AA21" s="2055"/>
      <c r="AB21" s="2060"/>
      <c r="AC21" s="2060"/>
      <c r="AD21" s="2060"/>
      <c r="AE21" s="2055"/>
      <c r="AF21" s="2055"/>
      <c r="AG21" s="2054"/>
      <c r="AH21" s="2057"/>
      <c r="AI21" s="2055"/>
      <c r="AJ21" s="2058"/>
      <c r="AK21" s="2055"/>
      <c r="AL21" s="2055"/>
      <c r="AM21" s="2055"/>
      <c r="AO21" s="2055"/>
      <c r="AR21" s="2055"/>
    </row>
    <row r="22" spans="3:44">
      <c r="C22" s="2048"/>
      <c r="D22" s="2049"/>
      <c r="E22" s="2050"/>
      <c r="F22" s="2051"/>
      <c r="G22" s="2052"/>
      <c r="H22" s="2048"/>
      <c r="I22" s="2053"/>
      <c r="J22" s="2053"/>
      <c r="K22" s="2051"/>
      <c r="L22" s="2051"/>
      <c r="M22" s="2054"/>
      <c r="N22" s="2054"/>
      <c r="O22" s="2054"/>
      <c r="P22" s="2054"/>
      <c r="Q22" s="2055"/>
      <c r="R22" s="2054"/>
      <c r="S22" s="2054"/>
      <c r="T22" s="2055"/>
      <c r="U22" s="2054"/>
      <c r="V22" s="2055"/>
      <c r="W22" s="2055"/>
      <c r="X22" s="2054"/>
      <c r="Y22" s="2055"/>
      <c r="Z22" s="2055"/>
      <c r="AA22" s="2055"/>
      <c r="AB22" s="2060"/>
      <c r="AC22" s="2060"/>
      <c r="AD22" s="2060"/>
      <c r="AE22" s="2055"/>
      <c r="AF22" s="2055"/>
      <c r="AG22" s="2054"/>
      <c r="AH22" s="2057"/>
      <c r="AI22" s="2055"/>
      <c r="AJ22" s="2058"/>
      <c r="AK22" s="2055"/>
      <c r="AL22" s="2055"/>
      <c r="AM22" s="2055"/>
      <c r="AO22" s="2055"/>
      <c r="AR22" s="2055"/>
    </row>
    <row r="23" spans="3:44">
      <c r="C23" s="2048"/>
      <c r="D23" s="2049"/>
      <c r="E23" s="2050"/>
      <c r="F23" s="2051"/>
      <c r="G23" s="2052"/>
      <c r="H23" s="2048"/>
      <c r="I23" s="2053"/>
      <c r="J23" s="2053"/>
      <c r="K23" s="2051"/>
      <c r="L23" s="2051"/>
      <c r="M23" s="2054"/>
      <c r="N23" s="2054"/>
      <c r="O23" s="2054"/>
      <c r="P23" s="2054"/>
      <c r="Q23" s="2055"/>
      <c r="R23" s="2054"/>
      <c r="S23" s="2054"/>
      <c r="T23" s="2055"/>
      <c r="U23" s="2054"/>
      <c r="V23" s="2055"/>
      <c r="W23" s="2055"/>
      <c r="X23" s="2054"/>
      <c r="Y23" s="2055"/>
      <c r="Z23" s="2055"/>
      <c r="AA23" s="2055"/>
      <c r="AB23" s="2060"/>
      <c r="AC23" s="2060"/>
      <c r="AD23" s="2060"/>
      <c r="AE23" s="2055"/>
      <c r="AF23" s="2055"/>
      <c r="AG23" s="2054"/>
      <c r="AH23" s="2057"/>
      <c r="AI23" s="2055"/>
      <c r="AJ23" s="2058"/>
      <c r="AK23" s="2055"/>
      <c r="AL23" s="2055"/>
      <c r="AM23" s="2055"/>
      <c r="AO23" s="2072"/>
      <c r="AR23" s="2055"/>
    </row>
    <row r="24" spans="3:44">
      <c r="C24" s="2048"/>
      <c r="D24" s="2049"/>
      <c r="E24" s="2050"/>
      <c r="F24" s="2051"/>
      <c r="G24" s="2052"/>
      <c r="H24" s="2048"/>
      <c r="I24" s="2053"/>
      <c r="J24" s="2053"/>
      <c r="K24" s="2051"/>
      <c r="L24" s="2051"/>
      <c r="M24" s="2054"/>
      <c r="N24" s="2054"/>
      <c r="O24" s="2069"/>
      <c r="P24" s="2069"/>
      <c r="Q24" s="2055"/>
      <c r="R24" s="2069"/>
      <c r="S24" s="2069"/>
      <c r="T24" s="2055"/>
      <c r="U24" s="2069"/>
      <c r="V24" s="2055"/>
      <c r="W24" s="2055"/>
      <c r="X24" s="2069"/>
      <c r="Y24" s="2055"/>
      <c r="Z24" s="2055"/>
      <c r="AA24" s="2055"/>
      <c r="AB24" s="2070"/>
      <c r="AC24" s="2070"/>
      <c r="AD24" s="2070"/>
      <c r="AE24" s="2055"/>
      <c r="AF24" s="2055"/>
      <c r="AG24" s="2069"/>
      <c r="AH24" s="2071"/>
      <c r="AI24" s="2072"/>
      <c r="AJ24" s="2073"/>
      <c r="AK24" s="2072"/>
      <c r="AL24" s="2072"/>
      <c r="AM24" s="2072"/>
      <c r="AO24" s="2055"/>
      <c r="AR24" s="2072"/>
    </row>
    <row r="25" spans="3:44">
      <c r="C25" s="2048"/>
      <c r="D25" s="2049"/>
      <c r="E25" s="2050"/>
      <c r="F25" s="2051"/>
      <c r="G25" s="2052"/>
      <c r="H25" s="2048"/>
      <c r="I25" s="2053"/>
      <c r="J25" s="2053"/>
      <c r="K25" s="2051"/>
      <c r="L25" s="2051"/>
      <c r="M25" s="2054"/>
      <c r="N25" s="2054"/>
      <c r="O25" s="2054"/>
      <c r="P25" s="2054"/>
      <c r="Q25" s="2055"/>
      <c r="R25" s="2054"/>
      <c r="S25" s="2054"/>
      <c r="T25" s="2055"/>
      <c r="U25" s="2054"/>
      <c r="V25" s="2055"/>
      <c r="W25" s="2055"/>
      <c r="X25" s="2054"/>
      <c r="Y25" s="2055"/>
      <c r="Z25" s="2055"/>
      <c r="AA25" s="2055"/>
      <c r="AB25" s="2060"/>
      <c r="AC25" s="2060"/>
      <c r="AD25" s="2060"/>
      <c r="AE25" s="2055"/>
      <c r="AF25" s="2055"/>
      <c r="AG25" s="2054"/>
      <c r="AH25" s="2057"/>
      <c r="AI25" s="2055"/>
      <c r="AJ25" s="2058"/>
      <c r="AK25" s="2055"/>
      <c r="AL25" s="2055"/>
      <c r="AM25" s="2055"/>
      <c r="AO25" s="2055"/>
      <c r="AR25" s="2055"/>
    </row>
    <row r="26" spans="3:44">
      <c r="C26" s="2048"/>
      <c r="D26" s="2049"/>
      <c r="E26" s="2050"/>
      <c r="F26" s="2051"/>
      <c r="G26" s="2052"/>
      <c r="H26" s="2048"/>
      <c r="I26" s="2053"/>
      <c r="J26" s="2053"/>
      <c r="K26" s="2051"/>
      <c r="L26" s="2051"/>
      <c r="M26" s="2054"/>
      <c r="N26" s="2054"/>
      <c r="O26" s="2054"/>
      <c r="P26" s="2054"/>
      <c r="Q26" s="2055"/>
      <c r="R26" s="2054"/>
      <c r="S26" s="2054"/>
      <c r="T26" s="2055"/>
      <c r="U26" s="2054"/>
      <c r="V26" s="2055"/>
      <c r="W26" s="2055"/>
      <c r="X26" s="2054"/>
      <c r="Y26" s="2055"/>
      <c r="Z26" s="2055"/>
      <c r="AA26" s="2055"/>
      <c r="AB26" s="2060"/>
      <c r="AC26" s="2060"/>
      <c r="AD26" s="2060"/>
      <c r="AE26" s="2055"/>
      <c r="AF26" s="2055"/>
      <c r="AG26" s="2054"/>
      <c r="AH26" s="2057"/>
      <c r="AI26" s="2055"/>
      <c r="AJ26" s="2058"/>
      <c r="AK26" s="2055"/>
      <c r="AL26" s="2055"/>
      <c r="AM26" s="2055"/>
      <c r="AO26" s="2055"/>
      <c r="AR26" s="2055"/>
    </row>
    <row r="27" spans="3:44">
      <c r="C27" s="2048"/>
      <c r="D27" s="2049"/>
      <c r="E27" s="2050"/>
      <c r="F27" s="2051"/>
      <c r="G27" s="2052"/>
      <c r="H27" s="2048"/>
      <c r="I27" s="2053"/>
      <c r="J27" s="2053"/>
      <c r="K27" s="2051"/>
      <c r="L27" s="2051"/>
      <c r="M27" s="2054"/>
      <c r="N27" s="2054"/>
      <c r="O27" s="2054"/>
      <c r="P27" s="2054"/>
      <c r="Q27" s="2055"/>
      <c r="R27" s="2054"/>
      <c r="S27" s="2054"/>
      <c r="T27" s="2055"/>
      <c r="U27" s="2054"/>
      <c r="V27" s="2055"/>
      <c r="W27" s="2055"/>
      <c r="X27" s="2054"/>
      <c r="Y27" s="2055"/>
      <c r="Z27" s="2055"/>
      <c r="AA27" s="2055"/>
      <c r="AB27" s="2056"/>
      <c r="AC27" s="2056"/>
      <c r="AD27" s="2056"/>
      <c r="AE27" s="2055"/>
      <c r="AF27" s="2055"/>
      <c r="AG27" s="2054"/>
      <c r="AH27" s="2057"/>
      <c r="AI27" s="2055"/>
      <c r="AJ27" s="2058"/>
      <c r="AK27" s="2055"/>
      <c r="AL27" s="2055"/>
      <c r="AM27" s="2055"/>
      <c r="AO27" s="2055"/>
      <c r="AR27" s="2055"/>
    </row>
    <row r="28" spans="3:44">
      <c r="C28" s="2048"/>
      <c r="D28" s="2049"/>
      <c r="E28" s="2050"/>
      <c r="F28" s="2051"/>
      <c r="G28" s="2052"/>
      <c r="H28" s="2048"/>
      <c r="I28" s="2053"/>
      <c r="J28" s="2059"/>
      <c r="K28" s="2051"/>
      <c r="L28" s="2051"/>
      <c r="M28" s="2054"/>
      <c r="N28" s="2054"/>
      <c r="O28" s="2054"/>
      <c r="P28" s="2054"/>
      <c r="Q28" s="2055"/>
      <c r="R28" s="2054"/>
      <c r="S28" s="2054"/>
      <c r="T28" s="2055"/>
      <c r="U28" s="2054"/>
      <c r="V28" s="2055"/>
      <c r="W28" s="2055"/>
      <c r="X28" s="2054"/>
      <c r="Y28" s="2055"/>
      <c r="Z28" s="2055"/>
      <c r="AA28" s="2055"/>
      <c r="AB28" s="2060"/>
      <c r="AC28" s="2060"/>
      <c r="AD28" s="2060"/>
      <c r="AE28" s="2055"/>
      <c r="AF28" s="2055"/>
      <c r="AG28" s="2054"/>
      <c r="AH28" s="2057"/>
      <c r="AI28" s="2055"/>
      <c r="AJ28" s="2058"/>
      <c r="AK28" s="2055"/>
      <c r="AL28" s="2055"/>
      <c r="AM28" s="2055"/>
      <c r="AO28" s="2055"/>
      <c r="AR28" s="2055"/>
    </row>
    <row r="29" spans="3:44">
      <c r="C29" s="2048"/>
      <c r="D29" s="2049"/>
      <c r="E29" s="2050"/>
      <c r="F29" s="2051"/>
      <c r="G29" s="2052"/>
      <c r="H29" s="2048"/>
      <c r="I29" s="2053"/>
      <c r="J29" s="2053"/>
      <c r="K29" s="2051"/>
      <c r="L29" s="2051"/>
      <c r="M29" s="2054"/>
      <c r="N29" s="2054"/>
      <c r="O29" s="2054"/>
      <c r="P29" s="2054"/>
      <c r="Q29" s="2055"/>
      <c r="R29" s="2054"/>
      <c r="S29" s="2054"/>
      <c r="T29" s="2055"/>
      <c r="U29" s="2054"/>
      <c r="V29" s="2055"/>
      <c r="W29" s="2055"/>
      <c r="X29" s="2054"/>
      <c r="Y29" s="2055"/>
      <c r="Z29" s="2055"/>
      <c r="AA29" s="2055"/>
      <c r="AB29" s="2060"/>
      <c r="AC29" s="2060"/>
      <c r="AD29" s="2060"/>
      <c r="AE29" s="2055"/>
      <c r="AF29" s="2055"/>
      <c r="AG29" s="2054"/>
      <c r="AH29" s="2057"/>
      <c r="AI29" s="2055"/>
      <c r="AJ29" s="2058"/>
      <c r="AK29" s="2055"/>
      <c r="AL29" s="2055"/>
      <c r="AM29" s="2055"/>
      <c r="AO29" s="2055"/>
      <c r="AR29" s="2055"/>
    </row>
    <row r="30" spans="3:44">
      <c r="C30" s="2048"/>
      <c r="D30" s="2049"/>
      <c r="E30" s="2050"/>
      <c r="F30" s="2051"/>
      <c r="G30" s="2052"/>
      <c r="H30" s="2048"/>
      <c r="I30" s="2053"/>
      <c r="J30" s="2053"/>
      <c r="K30" s="2051"/>
      <c r="L30" s="2051"/>
      <c r="M30" s="2054"/>
      <c r="N30" s="2054"/>
      <c r="O30" s="2069"/>
      <c r="P30" s="2069"/>
      <c r="Q30" s="2055"/>
      <c r="R30" s="2054"/>
      <c r="S30" s="2054"/>
      <c r="T30" s="2055"/>
      <c r="U30" s="2054"/>
      <c r="V30" s="2055"/>
      <c r="W30" s="2055"/>
      <c r="X30" s="2054"/>
      <c r="Y30" s="2055"/>
      <c r="Z30" s="2055"/>
      <c r="AA30" s="2055"/>
      <c r="AB30" s="2060"/>
      <c r="AC30" s="2060"/>
      <c r="AD30" s="2060"/>
      <c r="AE30" s="2055"/>
      <c r="AF30" s="2055"/>
      <c r="AG30" s="2054"/>
      <c r="AH30" s="2057"/>
      <c r="AI30" s="2055"/>
      <c r="AJ30" s="2058"/>
      <c r="AK30" s="2055"/>
      <c r="AL30" s="2055"/>
      <c r="AM30" s="2055"/>
      <c r="AO30" s="2072"/>
      <c r="AR30" s="2055"/>
    </row>
    <row r="31" spans="3:44" s="1734" customFormat="1">
      <c r="C31" s="2063"/>
      <c r="D31" s="2064"/>
      <c r="E31" s="2065"/>
      <c r="F31" s="2051"/>
      <c r="G31" s="2066"/>
      <c r="H31" s="2063"/>
      <c r="I31" s="2067"/>
      <c r="J31" s="2067"/>
      <c r="K31" s="2068"/>
      <c r="L31" s="2068"/>
      <c r="M31" s="2069"/>
      <c r="N31" s="2069"/>
      <c r="O31" s="2054"/>
      <c r="P31" s="2054"/>
      <c r="Q31" s="2055"/>
      <c r="R31" s="2054"/>
      <c r="S31" s="2054"/>
      <c r="T31" s="2055"/>
      <c r="U31" s="2054"/>
      <c r="V31" s="2055"/>
      <c r="W31" s="2055"/>
      <c r="X31" s="2054"/>
      <c r="Y31" s="2055"/>
      <c r="Z31" s="2055"/>
      <c r="AA31" s="2055"/>
      <c r="AB31" s="2060"/>
      <c r="AC31" s="2060"/>
      <c r="AD31" s="2060"/>
      <c r="AE31" s="2055"/>
      <c r="AF31" s="2055"/>
      <c r="AG31" s="2054"/>
      <c r="AH31" s="2057"/>
      <c r="AI31" s="2055"/>
      <c r="AJ31" s="2058"/>
      <c r="AK31" s="2055"/>
      <c r="AL31" s="2055"/>
      <c r="AM31" s="2055"/>
      <c r="AO31" s="2055"/>
      <c r="AR31" s="2055"/>
    </row>
    <row r="32" spans="3:44">
      <c r="C32" s="2048"/>
      <c r="D32" s="2049"/>
      <c r="E32" s="2050"/>
      <c r="F32" s="2051"/>
      <c r="G32" s="2052"/>
      <c r="H32" s="2048"/>
      <c r="I32" s="2053"/>
      <c r="J32" s="2053"/>
      <c r="K32" s="2051"/>
      <c r="L32" s="2051"/>
      <c r="M32" s="2054"/>
      <c r="N32" s="2054"/>
      <c r="O32" s="2054"/>
      <c r="P32" s="2054"/>
      <c r="Q32" s="2055"/>
      <c r="R32" s="2069"/>
      <c r="S32" s="2069"/>
      <c r="T32" s="2055"/>
      <c r="U32" s="2069"/>
      <c r="V32" s="2055"/>
      <c r="W32" s="2055"/>
      <c r="X32" s="2069"/>
      <c r="Y32" s="2055"/>
      <c r="Z32" s="2055"/>
      <c r="AA32" s="2055"/>
      <c r="AB32" s="2070"/>
      <c r="AC32" s="2070"/>
      <c r="AD32" s="2070"/>
      <c r="AE32" s="2055"/>
      <c r="AF32" s="2055"/>
      <c r="AG32" s="2069"/>
      <c r="AH32" s="2071"/>
      <c r="AI32" s="2072"/>
      <c r="AJ32" s="2073"/>
      <c r="AK32" s="2072"/>
      <c r="AL32" s="2072"/>
      <c r="AM32" s="2072"/>
      <c r="AO32" s="2055"/>
      <c r="AR32" s="2072"/>
    </row>
    <row r="33" spans="3:44">
      <c r="C33" s="2048"/>
      <c r="D33" s="2049"/>
      <c r="E33" s="2050"/>
      <c r="F33" s="2051"/>
      <c r="G33" s="2052"/>
      <c r="H33" s="2048"/>
      <c r="I33" s="2053"/>
      <c r="J33" s="2053"/>
      <c r="K33" s="2051"/>
      <c r="L33" s="2051"/>
      <c r="M33" s="2054"/>
      <c r="N33" s="2054"/>
      <c r="O33" s="2054"/>
      <c r="P33" s="2054"/>
      <c r="Q33" s="2055"/>
      <c r="R33" s="2054"/>
      <c r="S33" s="2054"/>
      <c r="T33" s="2055"/>
      <c r="U33" s="2054"/>
      <c r="V33" s="2055"/>
      <c r="W33" s="2055"/>
      <c r="X33" s="2054"/>
      <c r="Y33" s="2055"/>
      <c r="Z33" s="2055"/>
      <c r="AA33" s="2055"/>
      <c r="AB33" s="2060"/>
      <c r="AC33" s="2060"/>
      <c r="AD33" s="2060"/>
      <c r="AE33" s="2055"/>
      <c r="AF33" s="2055"/>
      <c r="AG33" s="2054"/>
      <c r="AH33" s="2057"/>
      <c r="AI33" s="2055"/>
      <c r="AJ33" s="2058"/>
      <c r="AK33" s="2055"/>
      <c r="AL33" s="2055"/>
      <c r="AM33" s="2055"/>
      <c r="AO33" s="2055"/>
      <c r="AR33" s="2055"/>
    </row>
    <row r="34" spans="3:44">
      <c r="C34" s="2048"/>
      <c r="D34" s="2049"/>
      <c r="E34" s="2050"/>
      <c r="F34" s="2051"/>
      <c r="G34" s="2052"/>
      <c r="H34" s="2048"/>
      <c r="I34" s="2053"/>
      <c r="J34" s="2053"/>
      <c r="K34" s="2051"/>
      <c r="L34" s="2051"/>
      <c r="M34" s="2054"/>
      <c r="N34" s="2054"/>
      <c r="O34" s="2054"/>
      <c r="P34" s="2054"/>
      <c r="Q34" s="2055"/>
      <c r="R34" s="2054"/>
      <c r="S34" s="2054"/>
      <c r="T34" s="2055"/>
      <c r="U34" s="2054"/>
      <c r="V34" s="2055"/>
      <c r="W34" s="2055"/>
      <c r="X34" s="2054"/>
      <c r="Y34" s="2055"/>
      <c r="Z34" s="2055"/>
      <c r="AA34" s="2055"/>
      <c r="AB34" s="2060"/>
      <c r="AC34" s="2060"/>
      <c r="AD34" s="2060"/>
      <c r="AE34" s="2055"/>
      <c r="AF34" s="2055"/>
      <c r="AG34" s="2054"/>
      <c r="AH34" s="2057"/>
      <c r="AI34" s="2055"/>
      <c r="AJ34" s="2058"/>
      <c r="AK34" s="2055"/>
      <c r="AL34" s="2055"/>
      <c r="AM34" s="2055"/>
      <c r="AO34" s="2055"/>
      <c r="AR34" s="2055"/>
    </row>
    <row r="35" spans="3:44">
      <c r="C35" s="2048"/>
      <c r="D35" s="2049"/>
      <c r="E35" s="2050"/>
      <c r="F35" s="2051"/>
      <c r="G35" s="2052"/>
      <c r="H35" s="2048"/>
      <c r="I35" s="2053"/>
      <c r="J35" s="2053"/>
      <c r="K35" s="2051"/>
      <c r="L35" s="2051"/>
      <c r="M35" s="2054"/>
      <c r="N35" s="2054"/>
      <c r="O35" s="2054"/>
      <c r="P35" s="2054"/>
      <c r="Q35" s="2055"/>
      <c r="R35" s="2054"/>
      <c r="S35" s="2054"/>
      <c r="T35" s="2055"/>
      <c r="U35" s="2054"/>
      <c r="V35" s="2055"/>
      <c r="W35" s="2055"/>
      <c r="X35" s="2054"/>
      <c r="Y35" s="2055"/>
      <c r="Z35" s="2055"/>
      <c r="AA35" s="2055"/>
      <c r="AB35" s="2056"/>
      <c r="AC35" s="2056"/>
      <c r="AD35" s="2056"/>
      <c r="AE35" s="2055"/>
      <c r="AF35" s="2055"/>
      <c r="AG35" s="2054"/>
      <c r="AH35" s="2057"/>
      <c r="AI35" s="2055"/>
      <c r="AJ35" s="2058"/>
      <c r="AK35" s="2055"/>
      <c r="AL35" s="2055"/>
      <c r="AM35" s="2055"/>
      <c r="AO35" s="2055"/>
      <c r="AR35" s="2055"/>
    </row>
    <row r="36" spans="3:44">
      <c r="C36" s="2048"/>
      <c r="D36" s="2049"/>
      <c r="E36" s="2050"/>
      <c r="F36" s="2051"/>
      <c r="G36" s="2052"/>
      <c r="H36" s="2048"/>
      <c r="I36" s="2053"/>
      <c r="J36" s="2059"/>
      <c r="K36" s="2051"/>
      <c r="L36" s="2051"/>
      <c r="M36" s="2054"/>
      <c r="N36" s="2054"/>
      <c r="O36" s="2069"/>
      <c r="P36" s="2069"/>
      <c r="Q36" s="2055"/>
      <c r="R36" s="2054"/>
      <c r="S36" s="2054"/>
      <c r="T36" s="2055"/>
      <c r="U36" s="2054"/>
      <c r="V36" s="2055"/>
      <c r="W36" s="2055"/>
      <c r="X36" s="2054"/>
      <c r="Y36" s="2055"/>
      <c r="Z36" s="2055"/>
      <c r="AA36" s="2055"/>
      <c r="AB36" s="2060"/>
      <c r="AC36" s="2060"/>
      <c r="AD36" s="2060"/>
      <c r="AE36" s="2055"/>
      <c r="AF36" s="2055"/>
      <c r="AG36" s="2054"/>
      <c r="AH36" s="2057"/>
      <c r="AI36" s="2055"/>
      <c r="AJ36" s="2058"/>
      <c r="AK36" s="2055"/>
      <c r="AL36" s="2055"/>
      <c r="AM36" s="2055"/>
      <c r="AO36" s="2055"/>
      <c r="AR36" s="2055"/>
    </row>
    <row r="37" spans="3:44">
      <c r="C37" s="2048"/>
      <c r="D37" s="2049"/>
      <c r="E37" s="2050"/>
      <c r="F37" s="2051"/>
      <c r="G37" s="2052"/>
      <c r="H37" s="2048"/>
      <c r="I37" s="2053"/>
      <c r="J37" s="2053"/>
      <c r="K37" s="2051"/>
      <c r="L37" s="2051"/>
      <c r="M37" s="2054"/>
      <c r="N37" s="2054"/>
      <c r="O37" s="2054"/>
      <c r="P37" s="2054"/>
      <c r="Q37" s="2055"/>
      <c r="R37" s="2054"/>
      <c r="S37" s="2054"/>
      <c r="T37" s="2055"/>
      <c r="U37" s="2054"/>
      <c r="V37" s="2055"/>
      <c r="W37" s="2055"/>
      <c r="X37" s="2054"/>
      <c r="Y37" s="2055"/>
      <c r="Z37" s="2055"/>
      <c r="AA37" s="2055"/>
      <c r="AB37" s="2060"/>
      <c r="AC37" s="2060"/>
      <c r="AD37" s="2060"/>
      <c r="AE37" s="2055"/>
      <c r="AF37" s="2055"/>
      <c r="AG37" s="2054"/>
      <c r="AH37" s="2057"/>
      <c r="AI37" s="2055"/>
      <c r="AJ37" s="2058"/>
      <c r="AK37" s="2055"/>
      <c r="AL37" s="2055"/>
      <c r="AM37" s="2055"/>
      <c r="AO37" s="2072"/>
      <c r="AR37" s="2055"/>
    </row>
    <row r="38" spans="3:44">
      <c r="C38" s="2048"/>
      <c r="D38" s="2049"/>
      <c r="E38" s="2050"/>
      <c r="F38" s="2051"/>
      <c r="G38" s="2052"/>
      <c r="H38" s="2048"/>
      <c r="I38" s="2053"/>
      <c r="J38" s="2053"/>
      <c r="K38" s="2051"/>
      <c r="L38" s="2051"/>
      <c r="M38" s="2054"/>
      <c r="N38" s="2054"/>
      <c r="O38" s="2054"/>
      <c r="P38" s="2054"/>
      <c r="Q38" s="2055"/>
      <c r="R38" s="2054"/>
      <c r="S38" s="2054"/>
      <c r="T38" s="2055"/>
      <c r="U38" s="2054"/>
      <c r="V38" s="2055"/>
      <c r="W38" s="2055"/>
      <c r="X38" s="2054"/>
      <c r="Y38" s="2055"/>
      <c r="Z38" s="2055"/>
      <c r="AA38" s="2055"/>
      <c r="AB38" s="2060"/>
      <c r="AC38" s="2060"/>
      <c r="AD38" s="2060"/>
      <c r="AE38" s="2055"/>
      <c r="AF38" s="2055"/>
      <c r="AG38" s="2054"/>
      <c r="AH38" s="2057"/>
      <c r="AI38" s="2055"/>
      <c r="AJ38" s="2058"/>
      <c r="AK38" s="2055"/>
      <c r="AL38" s="2055"/>
      <c r="AM38" s="2055"/>
      <c r="AO38" s="2055"/>
      <c r="AR38" s="2055"/>
    </row>
    <row r="39" spans="3:44">
      <c r="C39" s="2048"/>
      <c r="D39" s="2049"/>
      <c r="E39" s="2050"/>
      <c r="F39" s="2051"/>
      <c r="G39" s="2052"/>
      <c r="H39" s="2048"/>
      <c r="I39" s="2053"/>
      <c r="J39" s="2053"/>
      <c r="K39" s="2051"/>
      <c r="L39" s="2051"/>
      <c r="M39" s="2054"/>
      <c r="N39" s="2054"/>
      <c r="O39" s="2054"/>
      <c r="P39" s="2054"/>
      <c r="Q39" s="2055"/>
      <c r="R39" s="2054"/>
      <c r="S39" s="2054"/>
      <c r="T39" s="2055"/>
      <c r="U39" s="2054"/>
      <c r="V39" s="2055"/>
      <c r="W39" s="2055"/>
      <c r="X39" s="2054"/>
      <c r="Y39" s="2055"/>
      <c r="Z39" s="2055"/>
      <c r="AA39" s="2055"/>
      <c r="AB39" s="2060"/>
      <c r="AC39" s="2060"/>
      <c r="AD39" s="2060"/>
      <c r="AE39" s="2055"/>
      <c r="AF39" s="2055"/>
      <c r="AG39" s="2054"/>
      <c r="AH39" s="2057"/>
      <c r="AI39" s="2055"/>
      <c r="AJ39" s="2058"/>
      <c r="AK39" s="2055"/>
      <c r="AL39" s="2055"/>
      <c r="AM39" s="2055"/>
      <c r="AO39" s="2055"/>
      <c r="AR39" s="2055"/>
    </row>
    <row r="40" spans="3:44">
      <c r="C40" s="2048"/>
      <c r="D40" s="2049"/>
      <c r="E40" s="2050"/>
      <c r="F40" s="2051"/>
      <c r="G40" s="2052"/>
      <c r="H40" s="2048"/>
      <c r="I40" s="2053"/>
      <c r="J40" s="2053"/>
      <c r="K40" s="2051"/>
      <c r="L40" s="2051"/>
      <c r="M40" s="2054"/>
      <c r="N40" s="2054"/>
      <c r="O40" s="2054"/>
      <c r="P40" s="2054"/>
      <c r="Q40" s="2055"/>
      <c r="R40" s="2069"/>
      <c r="S40" s="2069"/>
      <c r="T40" s="2055"/>
      <c r="U40" s="2069"/>
      <c r="V40" s="2055"/>
      <c r="W40" s="2055"/>
      <c r="X40" s="2069"/>
      <c r="Y40" s="2055"/>
      <c r="Z40" s="2055"/>
      <c r="AA40" s="2055"/>
      <c r="AB40" s="2070"/>
      <c r="AC40" s="2070"/>
      <c r="AD40" s="2070"/>
      <c r="AE40" s="2055"/>
      <c r="AF40" s="2055"/>
      <c r="AG40" s="2069"/>
      <c r="AH40" s="2071"/>
      <c r="AI40" s="2072"/>
      <c r="AJ40" s="2073"/>
      <c r="AK40" s="2072"/>
      <c r="AL40" s="2072"/>
      <c r="AM40" s="2072"/>
      <c r="AO40" s="2055"/>
      <c r="AR40" s="2072"/>
    </row>
    <row r="41" spans="3:44">
      <c r="C41" s="2048"/>
      <c r="D41" s="2049"/>
      <c r="E41" s="2050"/>
      <c r="F41" s="2051"/>
      <c r="G41" s="2052"/>
      <c r="H41" s="2048"/>
      <c r="I41" s="2053"/>
      <c r="J41" s="2053"/>
      <c r="K41" s="2051"/>
      <c r="L41" s="2051"/>
      <c r="M41" s="2054"/>
      <c r="N41" s="2054"/>
      <c r="O41" s="2054"/>
      <c r="P41" s="2054"/>
      <c r="Q41" s="2055"/>
      <c r="R41" s="2054"/>
      <c r="S41" s="2054"/>
      <c r="T41" s="2055"/>
      <c r="U41" s="2054"/>
      <c r="V41" s="2055"/>
      <c r="W41" s="2055"/>
      <c r="X41" s="2054"/>
      <c r="Y41" s="2055"/>
      <c r="Z41" s="2055"/>
      <c r="AA41" s="2055"/>
      <c r="AB41" s="2060"/>
      <c r="AC41" s="2060"/>
      <c r="AD41" s="2060"/>
      <c r="AE41" s="2055"/>
      <c r="AF41" s="2055"/>
      <c r="AG41" s="2054"/>
      <c r="AH41" s="2057"/>
      <c r="AI41" s="2055"/>
      <c r="AJ41" s="2058"/>
      <c r="AK41" s="2055"/>
      <c r="AL41" s="2055"/>
      <c r="AM41" s="2055"/>
      <c r="AO41" s="2055"/>
      <c r="AR41" s="2055"/>
    </row>
    <row r="42" spans="3:44">
      <c r="C42" s="2048"/>
      <c r="D42" s="2049"/>
      <c r="E42" s="2050"/>
      <c r="F42" s="2051"/>
      <c r="G42" s="2052"/>
      <c r="H42" s="2048"/>
      <c r="I42" s="2053"/>
      <c r="J42" s="2053"/>
      <c r="K42" s="2051"/>
      <c r="L42" s="2051"/>
      <c r="M42" s="2054"/>
      <c r="N42" s="2054"/>
      <c r="O42" s="2069"/>
      <c r="P42" s="2069"/>
      <c r="Q42" s="2055"/>
      <c r="R42" s="2054"/>
      <c r="S42" s="2054"/>
      <c r="T42" s="2055"/>
      <c r="U42" s="2054"/>
      <c r="V42" s="2055"/>
      <c r="W42" s="2055"/>
      <c r="X42" s="2054"/>
      <c r="Y42" s="2055"/>
      <c r="Z42" s="2055"/>
      <c r="AA42" s="2055"/>
      <c r="AB42" s="2060"/>
      <c r="AC42" s="2060"/>
      <c r="AD42" s="2060"/>
      <c r="AE42" s="2055"/>
      <c r="AF42" s="2055"/>
      <c r="AG42" s="2054"/>
      <c r="AH42" s="2057"/>
      <c r="AI42" s="2055"/>
      <c r="AJ42" s="2058"/>
      <c r="AK42" s="2055"/>
      <c r="AL42" s="2055"/>
      <c r="AM42" s="2055"/>
      <c r="AO42" s="2055"/>
      <c r="AR42" s="2055"/>
    </row>
    <row r="43" spans="3:44">
      <c r="C43" s="2048"/>
      <c r="D43" s="2049"/>
      <c r="E43" s="2050"/>
      <c r="F43" s="2051"/>
      <c r="G43" s="2052"/>
      <c r="H43" s="2048"/>
      <c r="I43" s="2053"/>
      <c r="J43" s="2053"/>
      <c r="K43" s="2051"/>
      <c r="L43" s="2051"/>
      <c r="M43" s="2054"/>
      <c r="N43" s="2054"/>
      <c r="O43" s="2054"/>
      <c r="P43" s="2054"/>
      <c r="Q43" s="2055"/>
      <c r="R43" s="2054"/>
      <c r="S43" s="2054"/>
      <c r="T43" s="2055"/>
      <c r="U43" s="2054"/>
      <c r="V43" s="2055"/>
      <c r="W43" s="2055"/>
      <c r="X43" s="2054"/>
      <c r="Y43" s="2055"/>
      <c r="Z43" s="2055"/>
      <c r="AA43" s="2055"/>
      <c r="AB43" s="2056"/>
      <c r="AC43" s="2056"/>
      <c r="AD43" s="2056"/>
      <c r="AE43" s="2055"/>
      <c r="AF43" s="2055"/>
      <c r="AG43" s="2054"/>
      <c r="AH43" s="2057"/>
      <c r="AI43" s="2055"/>
      <c r="AJ43" s="2058"/>
      <c r="AK43" s="2055"/>
      <c r="AL43" s="2055"/>
      <c r="AM43" s="2055"/>
      <c r="AO43" s="2055"/>
      <c r="AR43" s="2055"/>
    </row>
    <row r="44" spans="3:44" s="1734" customFormat="1">
      <c r="C44" s="2063"/>
      <c r="D44" s="2064"/>
      <c r="E44" s="2065"/>
      <c r="F44" s="2051"/>
      <c r="G44" s="2066"/>
      <c r="H44" s="2063"/>
      <c r="I44" s="2067"/>
      <c r="J44" s="2075"/>
      <c r="K44" s="2068"/>
      <c r="L44" s="2068"/>
      <c r="M44" s="2069"/>
      <c r="N44" s="2069"/>
      <c r="O44" s="2054"/>
      <c r="P44" s="2054"/>
      <c r="Q44" s="2055"/>
      <c r="R44" s="2054"/>
      <c r="S44" s="2054"/>
      <c r="T44" s="2055"/>
      <c r="U44" s="2054"/>
      <c r="V44" s="2055"/>
      <c r="W44" s="2055"/>
      <c r="X44" s="2054"/>
      <c r="Y44" s="2055"/>
      <c r="Z44" s="2055"/>
      <c r="AA44" s="2055"/>
      <c r="AB44" s="2060"/>
      <c r="AC44" s="2060"/>
      <c r="AD44" s="2060"/>
      <c r="AE44" s="2055"/>
      <c r="AF44" s="2055"/>
      <c r="AG44" s="2054"/>
      <c r="AH44" s="2057"/>
      <c r="AI44" s="2055"/>
      <c r="AJ44" s="2058"/>
      <c r="AK44" s="2055"/>
      <c r="AL44" s="2055"/>
      <c r="AM44" s="2055"/>
      <c r="AO44" s="2072"/>
      <c r="AR44" s="2055"/>
    </row>
    <row r="45" spans="3:44">
      <c r="C45" s="2048"/>
      <c r="D45" s="2049"/>
      <c r="E45" s="2050"/>
      <c r="F45" s="2051"/>
      <c r="G45" s="2052"/>
      <c r="H45" s="2048"/>
      <c r="I45" s="2053"/>
      <c r="J45" s="2053"/>
      <c r="K45" s="2051"/>
      <c r="L45" s="2051"/>
      <c r="M45" s="2054"/>
      <c r="N45" s="2054"/>
      <c r="O45" s="2054"/>
      <c r="P45" s="2054"/>
      <c r="Q45" s="2055"/>
      <c r="R45" s="2054"/>
      <c r="S45" s="2054"/>
      <c r="T45" s="2055"/>
      <c r="U45" s="2054"/>
      <c r="V45" s="2055"/>
      <c r="W45" s="2055"/>
      <c r="X45" s="2054"/>
      <c r="Y45" s="2055"/>
      <c r="Z45" s="2055"/>
      <c r="AA45" s="2055"/>
      <c r="AB45" s="2060"/>
      <c r="AC45" s="2060"/>
      <c r="AD45" s="2060"/>
      <c r="AE45" s="2055"/>
      <c r="AF45" s="2055"/>
      <c r="AG45" s="2054"/>
      <c r="AH45" s="2057"/>
      <c r="AI45" s="2055"/>
      <c r="AJ45" s="2058"/>
      <c r="AK45" s="2055"/>
      <c r="AL45" s="2055"/>
      <c r="AM45" s="2055"/>
      <c r="AO45" s="2055"/>
      <c r="AR45" s="2055"/>
    </row>
    <row r="46" spans="3:44">
      <c r="C46" s="2048"/>
      <c r="D46" s="2049"/>
      <c r="E46" s="2050"/>
      <c r="F46" s="2051"/>
      <c r="G46" s="2052"/>
      <c r="H46" s="2048"/>
      <c r="I46" s="2053"/>
      <c r="J46" s="2053"/>
      <c r="K46" s="2051"/>
      <c r="L46" s="2051"/>
      <c r="M46" s="2054"/>
      <c r="N46" s="2054"/>
      <c r="O46" s="2054"/>
      <c r="P46" s="2054"/>
      <c r="Q46" s="2055"/>
      <c r="R46" s="2054"/>
      <c r="S46" s="2054"/>
      <c r="T46" s="2055"/>
      <c r="U46" s="2054"/>
      <c r="V46" s="2055"/>
      <c r="W46" s="2055"/>
      <c r="X46" s="2054"/>
      <c r="Y46" s="2055"/>
      <c r="Z46" s="2055"/>
      <c r="AA46" s="2055"/>
      <c r="AB46" s="2060"/>
      <c r="AC46" s="2060"/>
      <c r="AD46" s="2060"/>
      <c r="AE46" s="2055"/>
      <c r="AF46" s="2055"/>
      <c r="AG46" s="2054"/>
      <c r="AH46" s="2057"/>
      <c r="AI46" s="2055"/>
      <c r="AJ46" s="2058"/>
      <c r="AK46" s="2055"/>
      <c r="AL46" s="2055"/>
      <c r="AM46" s="2055"/>
      <c r="AO46" s="2055"/>
      <c r="AR46" s="2055"/>
    </row>
    <row r="47" spans="3:44" s="1734" customFormat="1">
      <c r="C47" s="2063"/>
      <c r="D47" s="2064"/>
      <c r="E47" s="2065"/>
      <c r="F47" s="2051"/>
      <c r="G47" s="2066"/>
      <c r="H47" s="2063"/>
      <c r="I47" s="2067"/>
      <c r="J47" s="2067"/>
      <c r="K47" s="2068"/>
      <c r="L47" s="2068"/>
      <c r="M47" s="2069"/>
      <c r="N47" s="2069"/>
      <c r="O47" s="2054"/>
      <c r="P47" s="2054"/>
      <c r="Q47" s="2055"/>
      <c r="R47" s="2054"/>
      <c r="S47" s="2054"/>
      <c r="T47" s="2055"/>
      <c r="U47" s="2054"/>
      <c r="V47" s="2055"/>
      <c r="W47" s="2055"/>
      <c r="X47" s="2054"/>
      <c r="Y47" s="2055"/>
      <c r="Z47" s="2055"/>
      <c r="AA47" s="2055"/>
      <c r="AB47" s="2060"/>
      <c r="AC47" s="2060"/>
      <c r="AD47" s="2060"/>
      <c r="AE47" s="2055"/>
      <c r="AF47" s="2055"/>
      <c r="AG47" s="2054"/>
      <c r="AH47" s="2057"/>
      <c r="AI47" s="2055"/>
      <c r="AJ47" s="2058"/>
      <c r="AK47" s="2055"/>
      <c r="AL47" s="2055"/>
      <c r="AM47" s="2055"/>
      <c r="AO47" s="2055"/>
      <c r="AR47" s="2055"/>
    </row>
    <row r="48" spans="3:44">
      <c r="C48" s="2048"/>
      <c r="D48" s="2049"/>
      <c r="E48" s="2050"/>
      <c r="F48" s="2051"/>
      <c r="G48" s="2052"/>
      <c r="H48" s="2048"/>
      <c r="I48" s="2053"/>
      <c r="J48" s="2053"/>
      <c r="K48" s="2051"/>
      <c r="L48" s="2051"/>
      <c r="M48" s="2054"/>
      <c r="N48" s="2054"/>
      <c r="O48" s="2069"/>
      <c r="P48" s="2069"/>
      <c r="Q48" s="2055"/>
      <c r="R48" s="2069"/>
      <c r="S48" s="2069"/>
      <c r="T48" s="2055"/>
      <c r="U48" s="2069"/>
      <c r="V48" s="2055"/>
      <c r="W48" s="2055"/>
      <c r="X48" s="2069"/>
      <c r="Y48" s="2055"/>
      <c r="Z48" s="2055"/>
      <c r="AA48" s="2055"/>
      <c r="AB48" s="2070"/>
      <c r="AC48" s="2070"/>
      <c r="AD48" s="2070"/>
      <c r="AE48" s="2055"/>
      <c r="AF48" s="2055"/>
      <c r="AG48" s="2069"/>
      <c r="AH48" s="2071"/>
      <c r="AI48" s="2072"/>
      <c r="AJ48" s="2073"/>
      <c r="AK48" s="2072"/>
      <c r="AL48" s="2072"/>
      <c r="AM48" s="2072"/>
      <c r="AO48" s="2055"/>
      <c r="AR48" s="2072"/>
    </row>
    <row r="49" spans="3:44">
      <c r="C49" s="2048"/>
      <c r="D49" s="2049"/>
      <c r="E49" s="2050"/>
      <c r="F49" s="2051"/>
      <c r="G49" s="2052"/>
      <c r="H49" s="2048"/>
      <c r="I49" s="2053"/>
      <c r="J49" s="2053"/>
      <c r="K49" s="2051"/>
      <c r="L49" s="2051"/>
      <c r="M49" s="2054"/>
      <c r="N49" s="2054"/>
      <c r="O49" s="2054"/>
      <c r="P49" s="2054"/>
      <c r="Q49" s="2055"/>
      <c r="R49" s="2054"/>
      <c r="S49" s="2054"/>
      <c r="T49" s="2055"/>
      <c r="U49" s="2054"/>
      <c r="V49" s="2055"/>
      <c r="W49" s="2055"/>
      <c r="X49" s="2054"/>
      <c r="Y49" s="2055"/>
      <c r="Z49" s="2055"/>
      <c r="AA49" s="2055"/>
      <c r="AB49" s="2060"/>
      <c r="AC49" s="2060"/>
      <c r="AD49" s="2060"/>
      <c r="AE49" s="2055"/>
      <c r="AF49" s="2055"/>
      <c r="AG49" s="2054"/>
      <c r="AH49" s="2057"/>
      <c r="AI49" s="2055"/>
      <c r="AJ49" s="2058"/>
      <c r="AK49" s="2055"/>
      <c r="AL49" s="2055"/>
      <c r="AM49" s="2055"/>
      <c r="AO49" s="2055"/>
      <c r="AR49" s="2055"/>
    </row>
    <row r="50" spans="3:44">
      <c r="C50" s="2048"/>
      <c r="D50" s="2049"/>
      <c r="E50" s="2050"/>
      <c r="F50" s="2051"/>
      <c r="G50" s="2052"/>
      <c r="H50" s="2048"/>
      <c r="I50" s="2053"/>
      <c r="J50" s="2053"/>
      <c r="K50" s="2051"/>
      <c r="L50" s="2051"/>
      <c r="M50" s="2054"/>
      <c r="N50" s="2054"/>
      <c r="O50" s="2054"/>
      <c r="P50" s="2054"/>
      <c r="Q50" s="2055"/>
      <c r="R50" s="2054"/>
      <c r="S50" s="2054"/>
      <c r="T50" s="2055"/>
      <c r="U50" s="2054"/>
      <c r="V50" s="2055"/>
      <c r="W50" s="2055"/>
      <c r="X50" s="2054"/>
      <c r="Y50" s="2055"/>
      <c r="Z50" s="2055"/>
      <c r="AA50" s="2055"/>
      <c r="AB50" s="2060"/>
      <c r="AC50" s="2060"/>
      <c r="AD50" s="2060"/>
      <c r="AE50" s="2055"/>
      <c r="AF50" s="2055"/>
      <c r="AG50" s="2054"/>
      <c r="AH50" s="2057"/>
      <c r="AI50" s="2055"/>
      <c r="AJ50" s="2058"/>
      <c r="AK50" s="2055"/>
      <c r="AL50" s="2055"/>
      <c r="AM50" s="2055"/>
      <c r="AO50" s="2055"/>
      <c r="AR50" s="2055"/>
    </row>
    <row r="51" spans="3:44" s="1734" customFormat="1">
      <c r="C51" s="2063"/>
      <c r="D51" s="2064"/>
      <c r="E51" s="2065"/>
      <c r="F51" s="2051"/>
      <c r="G51" s="2066"/>
      <c r="H51" s="2063"/>
      <c r="I51" s="2067"/>
      <c r="J51" s="2067"/>
      <c r="K51" s="2068"/>
      <c r="L51" s="2068"/>
      <c r="M51" s="2069"/>
      <c r="N51" s="2069"/>
      <c r="O51" s="2054"/>
      <c r="P51" s="2054"/>
      <c r="Q51" s="2055"/>
      <c r="R51" s="2054"/>
      <c r="S51" s="2054"/>
      <c r="T51" s="2055"/>
      <c r="U51" s="2054"/>
      <c r="V51" s="2055"/>
      <c r="W51" s="2055"/>
      <c r="X51" s="2054"/>
      <c r="Y51" s="2055"/>
      <c r="Z51" s="2055"/>
      <c r="AA51" s="2055"/>
      <c r="AB51" s="2056"/>
      <c r="AC51" s="2056"/>
      <c r="AD51" s="2056"/>
      <c r="AE51" s="2055"/>
      <c r="AF51" s="2055"/>
      <c r="AG51" s="2054"/>
      <c r="AH51" s="2057"/>
      <c r="AI51" s="2055"/>
      <c r="AJ51" s="2058"/>
      <c r="AK51" s="2055"/>
      <c r="AL51" s="2055"/>
      <c r="AM51" s="2055"/>
      <c r="AO51" s="2072"/>
      <c r="AR51" s="2055"/>
    </row>
    <row r="52" spans="3:44">
      <c r="C52" s="2048"/>
      <c r="D52" s="2049"/>
      <c r="E52" s="2050"/>
      <c r="F52" s="2051"/>
      <c r="G52" s="2052"/>
      <c r="H52" s="2048"/>
      <c r="I52" s="2053"/>
      <c r="J52" s="2059"/>
      <c r="K52" s="2051"/>
      <c r="L52" s="2051"/>
      <c r="M52" s="2054"/>
      <c r="N52" s="2054"/>
      <c r="O52" s="2054"/>
      <c r="P52" s="2054"/>
      <c r="Q52" s="2055"/>
      <c r="R52" s="2054"/>
      <c r="S52" s="2054"/>
      <c r="T52" s="2055"/>
      <c r="U52" s="2054"/>
      <c r="V52" s="2055"/>
      <c r="W52" s="2055"/>
      <c r="X52" s="2054"/>
      <c r="Y52" s="2055"/>
      <c r="Z52" s="2055"/>
      <c r="AA52" s="2055"/>
      <c r="AB52" s="2060"/>
      <c r="AC52" s="2060"/>
      <c r="AD52" s="2060"/>
      <c r="AE52" s="2055"/>
      <c r="AF52" s="2055"/>
      <c r="AG52" s="2054"/>
      <c r="AH52" s="2057"/>
      <c r="AI52" s="2055"/>
      <c r="AJ52" s="2058"/>
      <c r="AK52" s="2055"/>
      <c r="AL52" s="2055"/>
      <c r="AM52" s="2055"/>
      <c r="AO52" s="2055"/>
      <c r="AR52" s="2055"/>
    </row>
    <row r="53" spans="3:44">
      <c r="C53" s="2048"/>
      <c r="D53" s="2049"/>
      <c r="E53" s="2050"/>
      <c r="F53" s="2051"/>
      <c r="G53" s="2052"/>
      <c r="H53" s="2048"/>
      <c r="I53" s="2053"/>
      <c r="J53" s="2053"/>
      <c r="K53" s="2051"/>
      <c r="L53" s="2051"/>
      <c r="M53" s="2054"/>
      <c r="N53" s="2054"/>
      <c r="O53" s="2054"/>
      <c r="P53" s="2054"/>
      <c r="Q53" s="2055"/>
      <c r="R53" s="2054"/>
      <c r="S53" s="2054"/>
      <c r="T53" s="2055"/>
      <c r="U53" s="2054"/>
      <c r="V53" s="2055"/>
      <c r="W53" s="2055"/>
      <c r="X53" s="2054"/>
      <c r="Y53" s="2055"/>
      <c r="Z53" s="2055"/>
      <c r="AA53" s="2055"/>
      <c r="AB53" s="2060"/>
      <c r="AC53" s="2060"/>
      <c r="AD53" s="2060"/>
      <c r="AE53" s="2055"/>
      <c r="AF53" s="2055"/>
      <c r="AG53" s="2054"/>
      <c r="AH53" s="2057"/>
      <c r="AI53" s="2055"/>
      <c r="AJ53" s="2058"/>
      <c r="AK53" s="2055"/>
      <c r="AL53" s="2055"/>
      <c r="AM53" s="2055"/>
      <c r="AO53" s="2055"/>
      <c r="AR53" s="2055"/>
    </row>
    <row r="54" spans="3:44">
      <c r="C54" s="2048"/>
      <c r="D54" s="2049"/>
      <c r="E54" s="2050"/>
      <c r="F54" s="2051"/>
      <c r="G54" s="2052"/>
      <c r="H54" s="2048"/>
      <c r="I54" s="2053"/>
      <c r="J54" s="2053"/>
      <c r="K54" s="2051"/>
      <c r="L54" s="2051"/>
      <c r="M54" s="2054"/>
      <c r="N54" s="2054"/>
      <c r="O54" s="2069"/>
      <c r="P54" s="2069"/>
      <c r="Q54" s="2055"/>
      <c r="R54" s="2054"/>
      <c r="S54" s="2054"/>
      <c r="T54" s="2055"/>
      <c r="U54" s="2054"/>
      <c r="V54" s="2055"/>
      <c r="W54" s="2055"/>
      <c r="X54" s="2054"/>
      <c r="Y54" s="2055"/>
      <c r="Z54" s="2055"/>
      <c r="AA54" s="2055"/>
      <c r="AB54" s="2060"/>
      <c r="AC54" s="2060"/>
      <c r="AD54" s="2060"/>
      <c r="AE54" s="2055"/>
      <c r="AF54" s="2055"/>
      <c r="AG54" s="2054"/>
      <c r="AH54" s="2057"/>
      <c r="AI54" s="2055"/>
      <c r="AJ54" s="2058"/>
      <c r="AK54" s="2055"/>
      <c r="AL54" s="2055"/>
      <c r="AM54" s="2055"/>
      <c r="AO54" s="2055"/>
      <c r="AR54" s="2055"/>
    </row>
    <row r="55" spans="3:44">
      <c r="C55" s="2048"/>
      <c r="D55" s="2049"/>
      <c r="E55" s="2050"/>
      <c r="F55" s="2051"/>
      <c r="G55" s="2052"/>
      <c r="H55" s="2048"/>
      <c r="I55" s="2053"/>
      <c r="J55" s="2053"/>
      <c r="K55" s="2051"/>
      <c r="L55" s="2051"/>
      <c r="M55" s="2054"/>
      <c r="N55" s="2054"/>
      <c r="O55" s="2054"/>
      <c r="P55" s="2054"/>
      <c r="Q55" s="2055"/>
      <c r="R55" s="2054"/>
      <c r="S55" s="2054"/>
      <c r="T55" s="2055"/>
      <c r="U55" s="2054"/>
      <c r="V55" s="2055"/>
      <c r="W55" s="2055"/>
      <c r="X55" s="2054"/>
      <c r="Y55" s="2055"/>
      <c r="Z55" s="2055"/>
      <c r="AA55" s="2055"/>
      <c r="AB55" s="2060"/>
      <c r="AC55" s="2060"/>
      <c r="AD55" s="2060"/>
      <c r="AE55" s="2055"/>
      <c r="AF55" s="2055"/>
      <c r="AG55" s="2054"/>
      <c r="AH55" s="2057"/>
      <c r="AI55" s="2055"/>
      <c r="AJ55" s="2058"/>
      <c r="AK55" s="2055"/>
      <c r="AL55" s="2055"/>
      <c r="AM55" s="2055"/>
      <c r="AO55" s="2055"/>
      <c r="AR55" s="2055"/>
    </row>
    <row r="56" spans="3:44">
      <c r="C56" s="2048"/>
      <c r="D56" s="2049"/>
      <c r="E56" s="2050"/>
      <c r="F56" s="2051"/>
      <c r="G56" s="2052"/>
      <c r="H56" s="2048"/>
      <c r="I56" s="2053"/>
      <c r="J56" s="2053"/>
      <c r="K56" s="2051"/>
      <c r="L56" s="2051"/>
      <c r="M56" s="2054"/>
      <c r="N56" s="2054"/>
      <c r="O56" s="2054"/>
      <c r="P56" s="2054"/>
      <c r="Q56" s="2055"/>
      <c r="R56" s="2069"/>
      <c r="S56" s="2069"/>
      <c r="T56" s="2055"/>
      <c r="U56" s="2069"/>
      <c r="V56" s="2055"/>
      <c r="W56" s="2055"/>
      <c r="X56" s="2069"/>
      <c r="Y56" s="2055"/>
      <c r="Z56" s="2055"/>
      <c r="AA56" s="2055"/>
      <c r="AB56" s="2070"/>
      <c r="AC56" s="2070"/>
      <c r="AD56" s="2070"/>
      <c r="AE56" s="2055"/>
      <c r="AF56" s="2055"/>
      <c r="AG56" s="2069"/>
      <c r="AH56" s="2071"/>
      <c r="AI56" s="2072"/>
      <c r="AJ56" s="2073"/>
      <c r="AK56" s="2072"/>
      <c r="AL56" s="2072"/>
      <c r="AM56" s="2072"/>
      <c r="AO56" s="2055"/>
      <c r="AR56" s="2072"/>
    </row>
    <row r="57" spans="3:44">
      <c r="C57" s="2048"/>
      <c r="D57" s="2049"/>
      <c r="E57" s="2050"/>
      <c r="F57" s="2051"/>
      <c r="G57" s="2052"/>
      <c r="H57" s="2048"/>
      <c r="I57" s="2053"/>
      <c r="J57" s="2053"/>
      <c r="K57" s="2051"/>
      <c r="L57" s="2051"/>
      <c r="M57" s="2054"/>
      <c r="N57" s="2054"/>
      <c r="O57" s="2054"/>
      <c r="P57" s="2054"/>
      <c r="Q57" s="2055"/>
      <c r="R57" s="2054"/>
      <c r="S57" s="2054"/>
      <c r="T57" s="2055"/>
      <c r="U57" s="2054"/>
      <c r="V57" s="2055"/>
      <c r="W57" s="2055"/>
      <c r="X57" s="2054"/>
      <c r="Y57" s="2055"/>
      <c r="Z57" s="2055"/>
      <c r="AA57" s="2055"/>
      <c r="AB57" s="2060"/>
      <c r="AC57" s="2060"/>
      <c r="AD57" s="2060"/>
      <c r="AE57" s="2055"/>
      <c r="AF57" s="2055"/>
      <c r="AG57" s="2054"/>
      <c r="AH57" s="2057"/>
      <c r="AI57" s="2055"/>
      <c r="AJ57" s="2058"/>
      <c r="AK57" s="2055"/>
      <c r="AL57" s="2055"/>
      <c r="AM57" s="2055"/>
      <c r="AO57" s="2055"/>
      <c r="AR57" s="2055"/>
    </row>
    <row r="58" spans="3:44">
      <c r="C58" s="2048"/>
      <c r="D58" s="2049"/>
      <c r="E58" s="2050"/>
      <c r="F58" s="2051"/>
      <c r="G58" s="2052"/>
      <c r="H58" s="2048"/>
      <c r="I58" s="2053"/>
      <c r="J58" s="2053"/>
      <c r="K58" s="2051"/>
      <c r="L58" s="2051"/>
      <c r="M58" s="2054"/>
      <c r="N58" s="2054"/>
      <c r="O58" s="2054"/>
      <c r="P58" s="2054"/>
      <c r="Q58" s="2055"/>
      <c r="R58" s="2054"/>
      <c r="S58" s="2054"/>
      <c r="T58" s="2055"/>
      <c r="U58" s="2054"/>
      <c r="V58" s="2055"/>
      <c r="W58" s="2055"/>
      <c r="X58" s="2054"/>
      <c r="Y58" s="2055"/>
      <c r="Z58" s="2055"/>
      <c r="AA58" s="2055"/>
      <c r="AB58" s="2060"/>
      <c r="AC58" s="2060"/>
      <c r="AD58" s="2060"/>
      <c r="AE58" s="2055"/>
      <c r="AF58" s="2055"/>
      <c r="AG58" s="2054"/>
      <c r="AH58" s="2057"/>
      <c r="AI58" s="2055"/>
      <c r="AJ58" s="2058"/>
      <c r="AK58" s="2055"/>
      <c r="AL58" s="2055"/>
      <c r="AM58" s="2055"/>
      <c r="AO58" s="2072"/>
      <c r="AR58" s="2055"/>
    </row>
    <row r="59" spans="3:44">
      <c r="C59" s="2048"/>
      <c r="D59" s="2049"/>
      <c r="E59" s="2050"/>
      <c r="F59" s="2051"/>
      <c r="G59" s="2052"/>
      <c r="H59" s="2048"/>
      <c r="I59" s="2053"/>
      <c r="J59" s="2053"/>
      <c r="K59" s="2051"/>
      <c r="L59" s="2051"/>
      <c r="M59" s="2054"/>
      <c r="N59" s="2054"/>
      <c r="O59" s="2054"/>
      <c r="P59" s="2054"/>
      <c r="Q59" s="2055"/>
      <c r="R59" s="2054"/>
      <c r="S59" s="2054"/>
      <c r="T59" s="2055"/>
      <c r="U59" s="2054"/>
      <c r="V59" s="2055"/>
      <c r="W59" s="2055"/>
      <c r="X59" s="2054"/>
      <c r="Y59" s="2055"/>
      <c r="Z59" s="2055"/>
      <c r="AA59" s="2055"/>
      <c r="AB59" s="2056"/>
      <c r="AC59" s="2056"/>
      <c r="AD59" s="2056"/>
      <c r="AE59" s="2055"/>
      <c r="AF59" s="2055"/>
      <c r="AG59" s="2054"/>
      <c r="AH59" s="2057"/>
      <c r="AI59" s="2055"/>
      <c r="AJ59" s="2058"/>
      <c r="AK59" s="2055"/>
      <c r="AL59" s="2055"/>
      <c r="AM59" s="2055"/>
      <c r="AO59" s="2055"/>
      <c r="AR59" s="2055"/>
    </row>
    <row r="60" spans="3:44">
      <c r="C60" s="2048"/>
      <c r="D60" s="2049"/>
      <c r="E60" s="2050"/>
      <c r="F60" s="2051"/>
      <c r="G60" s="2052"/>
      <c r="H60" s="2048"/>
      <c r="I60" s="2053"/>
      <c r="J60" s="2059"/>
      <c r="K60" s="2051"/>
      <c r="L60" s="2051"/>
      <c r="M60" s="2054"/>
      <c r="N60" s="2054"/>
      <c r="O60" s="2069"/>
      <c r="P60" s="2069"/>
      <c r="Q60" s="2055"/>
      <c r="R60" s="2054"/>
      <c r="S60" s="2054"/>
      <c r="T60" s="2055"/>
      <c r="U60" s="2054"/>
      <c r="V60" s="2055"/>
      <c r="W60" s="2055"/>
      <c r="X60" s="2054"/>
      <c r="Y60" s="2055"/>
      <c r="Z60" s="2055"/>
      <c r="AA60" s="2055"/>
      <c r="AB60" s="2060"/>
      <c r="AC60" s="2060"/>
      <c r="AD60" s="2060"/>
      <c r="AE60" s="2055"/>
      <c r="AF60" s="2055"/>
      <c r="AG60" s="2054"/>
      <c r="AH60" s="2057"/>
      <c r="AI60" s="2055"/>
      <c r="AJ60" s="2058"/>
      <c r="AK60" s="2055"/>
      <c r="AL60" s="2055"/>
      <c r="AM60" s="2055"/>
      <c r="AO60" s="2055"/>
      <c r="AR60" s="2055"/>
    </row>
    <row r="61" spans="3:44">
      <c r="C61" s="2048"/>
      <c r="D61" s="2049"/>
      <c r="E61" s="2050"/>
      <c r="F61" s="2051"/>
      <c r="G61" s="2052"/>
      <c r="H61" s="2048"/>
      <c r="I61" s="2053"/>
      <c r="J61" s="2053"/>
      <c r="K61" s="2051"/>
      <c r="L61" s="2051"/>
      <c r="M61" s="2054"/>
      <c r="N61" s="2054"/>
      <c r="O61" s="2054"/>
      <c r="P61" s="2054"/>
      <c r="Q61" s="2055"/>
      <c r="R61" s="2054"/>
      <c r="S61" s="2054"/>
      <c r="T61" s="2055"/>
      <c r="U61" s="2054"/>
      <c r="V61" s="2055"/>
      <c r="W61" s="2055"/>
      <c r="X61" s="2054"/>
      <c r="Y61" s="2055"/>
      <c r="Z61" s="2055"/>
      <c r="AA61" s="2055"/>
      <c r="AB61" s="2060"/>
      <c r="AC61" s="2060"/>
      <c r="AD61" s="2060"/>
      <c r="AE61" s="2055"/>
      <c r="AF61" s="2055"/>
      <c r="AG61" s="2054"/>
      <c r="AH61" s="2057"/>
      <c r="AI61" s="2055"/>
      <c r="AJ61" s="2058"/>
      <c r="AK61" s="2055"/>
      <c r="AL61" s="2055"/>
      <c r="AM61" s="2055"/>
      <c r="AO61" s="2055"/>
      <c r="AR61" s="2055"/>
    </row>
    <row r="62" spans="3:44">
      <c r="C62" s="2048"/>
      <c r="D62" s="2049"/>
      <c r="E62" s="2050"/>
      <c r="F62" s="2051"/>
      <c r="G62" s="2052"/>
      <c r="H62" s="2048"/>
      <c r="I62" s="2053"/>
      <c r="J62" s="2053"/>
      <c r="K62" s="2051"/>
      <c r="L62" s="2051"/>
      <c r="M62" s="2054"/>
      <c r="N62" s="2054"/>
      <c r="O62" s="2054"/>
      <c r="P62" s="2054"/>
      <c r="Q62" s="2055"/>
      <c r="R62" s="2054"/>
      <c r="S62" s="2054"/>
      <c r="T62" s="2055"/>
      <c r="U62" s="2054"/>
      <c r="V62" s="2055"/>
      <c r="W62" s="2055"/>
      <c r="X62" s="2054"/>
      <c r="Y62" s="2055"/>
      <c r="Z62" s="2055"/>
      <c r="AA62" s="2055"/>
      <c r="AB62" s="2060"/>
      <c r="AC62" s="2060"/>
      <c r="AD62" s="2060"/>
      <c r="AE62" s="2055"/>
      <c r="AF62" s="2055"/>
      <c r="AG62" s="2054"/>
      <c r="AH62" s="2057"/>
      <c r="AI62" s="2055"/>
      <c r="AJ62" s="2058"/>
      <c r="AK62" s="2055"/>
      <c r="AL62" s="2055"/>
      <c r="AM62" s="2055"/>
      <c r="AO62" s="2055"/>
      <c r="AR62" s="2055"/>
    </row>
    <row r="63" spans="3:44">
      <c r="C63" s="2048"/>
      <c r="D63" s="2049"/>
      <c r="E63" s="2050"/>
      <c r="F63" s="2051"/>
      <c r="G63" s="2052"/>
      <c r="H63" s="2048"/>
      <c r="I63" s="2053"/>
      <c r="J63" s="2053"/>
      <c r="K63" s="2051"/>
      <c r="L63" s="2051"/>
      <c r="M63" s="2054"/>
      <c r="N63" s="2054"/>
      <c r="O63" s="2054"/>
      <c r="P63" s="2054"/>
      <c r="Q63" s="2055"/>
      <c r="R63" s="2054"/>
      <c r="S63" s="2054"/>
      <c r="T63" s="2055"/>
      <c r="U63" s="2054"/>
      <c r="V63" s="2055"/>
      <c r="W63" s="2055"/>
      <c r="X63" s="2054"/>
      <c r="Y63" s="2055"/>
      <c r="Z63" s="2055"/>
      <c r="AA63" s="2055"/>
      <c r="AB63" s="2060"/>
      <c r="AC63" s="2060"/>
      <c r="AD63" s="2060"/>
      <c r="AE63" s="2055"/>
      <c r="AF63" s="2055"/>
      <c r="AG63" s="2054"/>
      <c r="AH63" s="2057"/>
      <c r="AI63" s="2055"/>
      <c r="AJ63" s="2058"/>
      <c r="AK63" s="2055"/>
      <c r="AL63" s="2055"/>
      <c r="AM63" s="2055"/>
      <c r="AO63" s="2055"/>
      <c r="AR63" s="2055"/>
    </row>
    <row r="64" spans="3:44">
      <c r="C64" s="2048"/>
      <c r="D64" s="2049"/>
      <c r="E64" s="2050"/>
      <c r="F64" s="2051"/>
      <c r="G64" s="2052"/>
      <c r="H64" s="2048"/>
      <c r="I64" s="2053"/>
      <c r="J64" s="2053"/>
      <c r="K64" s="2051"/>
      <c r="L64" s="2051"/>
      <c r="M64" s="2054"/>
      <c r="N64" s="2054"/>
      <c r="O64" s="2054"/>
      <c r="P64" s="2054"/>
      <c r="Q64" s="2055"/>
      <c r="R64" s="2069"/>
      <c r="S64" s="2069"/>
      <c r="T64" s="2055"/>
      <c r="U64" s="2069"/>
      <c r="V64" s="2055"/>
      <c r="W64" s="2055"/>
      <c r="X64" s="2069"/>
      <c r="Y64" s="2055"/>
      <c r="Z64" s="2055"/>
      <c r="AA64" s="2055"/>
      <c r="AB64" s="2070"/>
      <c r="AC64" s="2070"/>
      <c r="AD64" s="2070"/>
      <c r="AE64" s="2055"/>
      <c r="AF64" s="2055"/>
      <c r="AG64" s="2069"/>
      <c r="AH64" s="2071"/>
      <c r="AI64" s="2072"/>
      <c r="AJ64" s="2073"/>
      <c r="AK64" s="2072"/>
      <c r="AL64" s="2072"/>
      <c r="AM64" s="2072"/>
      <c r="AO64" s="2055"/>
      <c r="AR64" s="2072"/>
    </row>
    <row r="65" spans="3:44">
      <c r="C65" s="2048"/>
      <c r="D65" s="2049"/>
      <c r="E65" s="2050"/>
      <c r="F65" s="2051"/>
      <c r="G65" s="2052"/>
      <c r="H65" s="2048"/>
      <c r="I65" s="2053"/>
      <c r="J65" s="2053"/>
      <c r="K65" s="2051"/>
      <c r="L65" s="2051"/>
      <c r="M65" s="2054"/>
      <c r="N65" s="2054"/>
      <c r="O65" s="2054"/>
      <c r="P65" s="2054"/>
      <c r="Q65" s="2055"/>
      <c r="R65" s="2054"/>
      <c r="S65" s="2054"/>
      <c r="T65" s="2055"/>
      <c r="U65" s="2054"/>
      <c r="V65" s="2055"/>
      <c r="W65" s="2055"/>
      <c r="X65" s="2054"/>
      <c r="Y65" s="2055"/>
      <c r="Z65" s="2055"/>
      <c r="AA65" s="2055"/>
      <c r="AB65" s="2060"/>
      <c r="AC65" s="2060"/>
      <c r="AD65" s="2060"/>
      <c r="AE65" s="2055"/>
      <c r="AF65" s="2055"/>
      <c r="AG65" s="2054"/>
      <c r="AH65" s="2057"/>
      <c r="AI65" s="2055"/>
      <c r="AJ65" s="2058"/>
      <c r="AK65" s="2055"/>
      <c r="AL65" s="2055"/>
      <c r="AM65" s="2055"/>
      <c r="AO65" s="2072"/>
      <c r="AR65" s="2055"/>
    </row>
    <row r="66" spans="3:44">
      <c r="C66" s="2048"/>
      <c r="D66" s="2049"/>
      <c r="E66" s="2050"/>
      <c r="F66" s="2051"/>
      <c r="G66" s="2052"/>
      <c r="H66" s="2048"/>
      <c r="I66" s="2053"/>
      <c r="J66" s="2053"/>
      <c r="K66" s="2051"/>
      <c r="L66" s="2051"/>
      <c r="M66" s="2054"/>
      <c r="N66" s="2054"/>
      <c r="O66" s="2069"/>
      <c r="P66" s="2069"/>
      <c r="Q66" s="2055"/>
      <c r="R66" s="2054"/>
      <c r="S66" s="2054"/>
      <c r="T66" s="2055"/>
      <c r="U66" s="2054"/>
      <c r="V66" s="2055"/>
      <c r="W66" s="2055"/>
      <c r="X66" s="2054"/>
      <c r="Y66" s="2055"/>
      <c r="Z66" s="2055"/>
      <c r="AA66" s="2055"/>
      <c r="AB66" s="2060"/>
      <c r="AC66" s="2060"/>
      <c r="AD66" s="2060"/>
      <c r="AE66" s="2055"/>
      <c r="AF66" s="2055"/>
      <c r="AG66" s="2054"/>
      <c r="AH66" s="2057"/>
      <c r="AI66" s="2055"/>
      <c r="AJ66" s="2058"/>
      <c r="AK66" s="2055"/>
      <c r="AL66" s="2055"/>
      <c r="AM66" s="2055"/>
      <c r="AO66" s="2055"/>
      <c r="AR66" s="2055"/>
    </row>
    <row r="67" spans="3:44">
      <c r="C67" s="2048"/>
      <c r="D67" s="2049"/>
      <c r="E67" s="2050"/>
      <c r="F67" s="2051"/>
      <c r="G67" s="2052"/>
      <c r="H67" s="2048"/>
      <c r="I67" s="2053"/>
      <c r="J67" s="2053"/>
      <c r="K67" s="2051"/>
      <c r="L67" s="2051"/>
      <c r="M67" s="2054"/>
      <c r="N67" s="2054"/>
      <c r="O67" s="2054"/>
      <c r="P67" s="2054"/>
      <c r="Q67" s="2055"/>
      <c r="R67" s="2054"/>
      <c r="S67" s="2054"/>
      <c r="T67" s="2055"/>
      <c r="U67" s="2054"/>
      <c r="V67" s="2055"/>
      <c r="W67" s="2055"/>
      <c r="X67" s="2054"/>
      <c r="Y67" s="2055"/>
      <c r="Z67" s="2055"/>
      <c r="AA67" s="2055"/>
      <c r="AB67" s="2056"/>
      <c r="AC67" s="2056"/>
      <c r="AD67" s="2056"/>
      <c r="AE67" s="2055"/>
      <c r="AF67" s="2055"/>
      <c r="AG67" s="2054"/>
      <c r="AH67" s="2057"/>
      <c r="AI67" s="2055"/>
      <c r="AJ67" s="2058"/>
      <c r="AK67" s="2055"/>
      <c r="AL67" s="2055"/>
      <c r="AM67" s="2055"/>
      <c r="AO67" s="2055"/>
      <c r="AR67" s="2055"/>
    </row>
    <row r="68" spans="3:44">
      <c r="C68" s="2048"/>
      <c r="D68" s="2049"/>
      <c r="E68" s="2050"/>
      <c r="F68" s="2051"/>
      <c r="G68" s="2052"/>
      <c r="H68" s="2048"/>
      <c r="I68" s="2053"/>
      <c r="J68" s="2059"/>
      <c r="K68" s="2051"/>
      <c r="L68" s="2051"/>
      <c r="M68" s="2054"/>
      <c r="N68" s="2054"/>
      <c r="O68" s="2054"/>
      <c r="P68" s="2054"/>
      <c r="Q68" s="2055"/>
      <c r="R68" s="2054"/>
      <c r="S68" s="2054"/>
      <c r="T68" s="2055"/>
      <c r="U68" s="2054"/>
      <c r="V68" s="2055"/>
      <c r="W68" s="2055"/>
      <c r="X68" s="2054"/>
      <c r="Y68" s="2055"/>
      <c r="Z68" s="2055"/>
      <c r="AA68" s="2055"/>
      <c r="AB68" s="2060"/>
      <c r="AC68" s="2060"/>
      <c r="AD68" s="2060"/>
      <c r="AE68" s="2055"/>
      <c r="AF68" s="2055"/>
      <c r="AG68" s="2054"/>
      <c r="AH68" s="2057"/>
      <c r="AI68" s="2055"/>
      <c r="AJ68" s="2058"/>
      <c r="AK68" s="2055"/>
      <c r="AL68" s="2055"/>
      <c r="AM68" s="2055"/>
      <c r="AO68" s="2055"/>
      <c r="AR68" s="2055"/>
    </row>
    <row r="69" spans="3:44">
      <c r="C69" s="2048"/>
      <c r="D69" s="2049"/>
      <c r="E69" s="2050"/>
      <c r="F69" s="2051"/>
      <c r="G69" s="2052"/>
      <c r="H69" s="2048"/>
      <c r="I69" s="2053"/>
      <c r="J69" s="2053"/>
      <c r="K69" s="2051"/>
      <c r="L69" s="2051"/>
      <c r="M69" s="2054"/>
      <c r="N69" s="2054"/>
      <c r="O69" s="2054"/>
      <c r="P69" s="2054"/>
      <c r="Q69" s="2055"/>
      <c r="R69" s="2054"/>
      <c r="S69" s="2054"/>
      <c r="T69" s="2055"/>
      <c r="U69" s="2054"/>
      <c r="V69" s="2055"/>
      <c r="W69" s="2055"/>
      <c r="X69" s="2054"/>
      <c r="Y69" s="2055"/>
      <c r="Z69" s="2055"/>
      <c r="AA69" s="2055"/>
      <c r="AB69" s="2060"/>
      <c r="AC69" s="2060"/>
      <c r="AD69" s="2060"/>
      <c r="AE69" s="2055"/>
      <c r="AF69" s="2055"/>
      <c r="AG69" s="2054"/>
      <c r="AH69" s="2057"/>
      <c r="AI69" s="2055"/>
      <c r="AJ69" s="2058"/>
      <c r="AK69" s="2055"/>
      <c r="AL69" s="2055"/>
      <c r="AM69" s="2055"/>
      <c r="AO69" s="2055"/>
      <c r="AR69" s="2055"/>
    </row>
    <row r="70" spans="3:44">
      <c r="C70" s="2048"/>
      <c r="D70" s="2049"/>
      <c r="E70" s="2050"/>
      <c r="F70" s="2051"/>
      <c r="G70" s="2052"/>
      <c r="H70" s="2048"/>
      <c r="I70" s="2053"/>
      <c r="J70" s="2053"/>
      <c r="K70" s="2051"/>
      <c r="L70" s="2051"/>
      <c r="M70" s="2054"/>
      <c r="N70" s="2054"/>
      <c r="O70" s="2054"/>
      <c r="P70" s="2054"/>
      <c r="Q70" s="2055"/>
      <c r="R70" s="2054"/>
      <c r="S70" s="2054"/>
      <c r="T70" s="2055"/>
      <c r="U70" s="2054"/>
      <c r="V70" s="2055"/>
      <c r="W70" s="2055"/>
      <c r="X70" s="2054"/>
      <c r="Y70" s="2055"/>
      <c r="Z70" s="2055"/>
      <c r="AA70" s="2055"/>
      <c r="AB70" s="2060"/>
      <c r="AC70" s="2060"/>
      <c r="AD70" s="2060"/>
      <c r="AE70" s="2055"/>
      <c r="AF70" s="2055"/>
      <c r="AG70" s="2054"/>
      <c r="AH70" s="2057"/>
      <c r="AI70" s="2055"/>
      <c r="AJ70" s="2058"/>
      <c r="AK70" s="2055"/>
      <c r="AL70" s="2055"/>
      <c r="AM70" s="2055"/>
      <c r="AO70" s="2055"/>
      <c r="AR70" s="2055"/>
    </row>
    <row r="71" spans="3:44">
      <c r="C71" s="2048"/>
      <c r="D71" s="2049"/>
      <c r="E71" s="2050"/>
      <c r="F71" s="2051"/>
      <c r="G71" s="2052"/>
      <c r="H71" s="2048"/>
      <c r="I71" s="2053"/>
      <c r="J71" s="2053"/>
      <c r="K71" s="2051"/>
      <c r="L71" s="2051"/>
      <c r="M71" s="2054"/>
      <c r="N71" s="2054"/>
      <c r="O71" s="2054"/>
      <c r="P71" s="2054"/>
      <c r="Q71" s="2055"/>
      <c r="R71" s="2054"/>
      <c r="S71" s="2054"/>
      <c r="T71" s="2055"/>
      <c r="U71" s="2054"/>
      <c r="V71" s="2055"/>
      <c r="W71" s="2055"/>
      <c r="X71" s="2054"/>
      <c r="Y71" s="2055"/>
      <c r="Z71" s="2055"/>
      <c r="AA71" s="2055"/>
      <c r="AB71" s="2060"/>
      <c r="AC71" s="2060"/>
      <c r="AD71" s="2060"/>
      <c r="AE71" s="2055"/>
      <c r="AF71" s="2055"/>
      <c r="AG71" s="2054"/>
      <c r="AH71" s="2057"/>
      <c r="AI71" s="2055"/>
      <c r="AJ71" s="2058"/>
      <c r="AK71" s="2055"/>
      <c r="AL71" s="2055"/>
      <c r="AM71" s="2055"/>
      <c r="AO71" s="2055"/>
      <c r="AR71" s="2055"/>
    </row>
    <row r="72" spans="3:44">
      <c r="C72" s="2048"/>
      <c r="D72" s="2049"/>
      <c r="E72" s="2050"/>
      <c r="F72" s="2051"/>
      <c r="G72" s="2052"/>
      <c r="H72" s="2048"/>
      <c r="I72" s="2053"/>
      <c r="J72" s="2053"/>
      <c r="K72" s="2051"/>
      <c r="L72" s="2051"/>
      <c r="M72" s="2054"/>
      <c r="N72" s="2054"/>
      <c r="O72" s="2069"/>
      <c r="P72" s="2069"/>
      <c r="Q72" s="2055"/>
      <c r="R72" s="2069"/>
      <c r="S72" s="2069"/>
      <c r="T72" s="2055"/>
      <c r="U72" s="2069"/>
      <c r="V72" s="2055"/>
      <c r="W72" s="2055"/>
      <c r="X72" s="2069"/>
      <c r="Y72" s="2055"/>
      <c r="Z72" s="2055"/>
      <c r="AA72" s="2055"/>
      <c r="AB72" s="2070"/>
      <c r="AC72" s="2070"/>
      <c r="AD72" s="2070"/>
      <c r="AE72" s="2055"/>
      <c r="AF72" s="2055"/>
      <c r="AG72" s="2069"/>
      <c r="AH72" s="2071"/>
      <c r="AI72" s="2072"/>
      <c r="AJ72" s="2073"/>
      <c r="AK72" s="2072"/>
      <c r="AL72" s="2072"/>
      <c r="AM72" s="2072"/>
      <c r="AO72" s="2072"/>
      <c r="AR72" s="2072"/>
    </row>
    <row r="73" spans="3:44">
      <c r="C73" s="2048"/>
      <c r="D73" s="2049"/>
      <c r="E73" s="2050"/>
      <c r="F73" s="2051"/>
      <c r="G73" s="2052"/>
      <c r="H73" s="2048"/>
      <c r="I73" s="2053"/>
      <c r="J73" s="2053"/>
      <c r="K73" s="2051"/>
      <c r="L73" s="2051"/>
      <c r="M73" s="2054"/>
      <c r="N73" s="2054"/>
      <c r="O73" s="2054"/>
      <c r="P73" s="2054"/>
      <c r="Q73" s="2055"/>
      <c r="R73" s="2054"/>
      <c r="S73" s="2054"/>
      <c r="T73" s="2055"/>
      <c r="U73" s="2054"/>
      <c r="V73" s="2055"/>
      <c r="W73" s="2055"/>
      <c r="X73" s="2054"/>
      <c r="Y73" s="2055"/>
      <c r="Z73" s="2055"/>
      <c r="AA73" s="2055"/>
      <c r="AB73" s="2060"/>
      <c r="AC73" s="2060"/>
      <c r="AD73" s="2060"/>
      <c r="AE73" s="2055"/>
      <c r="AF73" s="2055"/>
      <c r="AG73" s="2054"/>
      <c r="AH73" s="2057"/>
      <c r="AI73" s="2055"/>
      <c r="AJ73" s="2058"/>
      <c r="AK73" s="2055"/>
      <c r="AL73" s="2055"/>
      <c r="AM73" s="2055"/>
      <c r="AO73" s="2055"/>
      <c r="AR73" s="2055"/>
    </row>
    <row r="74" spans="3:44">
      <c r="C74" s="2048"/>
      <c r="D74" s="2049"/>
      <c r="E74" s="2050"/>
      <c r="F74" s="2051"/>
      <c r="G74" s="2052"/>
      <c r="H74" s="2048"/>
      <c r="I74" s="2053"/>
      <c r="J74" s="2053"/>
      <c r="K74" s="2051"/>
      <c r="L74" s="2051"/>
      <c r="M74" s="2054"/>
      <c r="N74" s="2054"/>
      <c r="O74" s="2054"/>
      <c r="P74" s="2054"/>
      <c r="Q74" s="2055"/>
      <c r="R74" s="2054"/>
      <c r="S74" s="2054"/>
      <c r="T74" s="2055"/>
      <c r="U74" s="2054"/>
      <c r="V74" s="2055"/>
      <c r="W74" s="2055"/>
      <c r="X74" s="2054"/>
      <c r="Y74" s="2055"/>
      <c r="Z74" s="2055"/>
      <c r="AA74" s="2055"/>
      <c r="AB74" s="2060"/>
      <c r="AC74" s="2060"/>
      <c r="AD74" s="2060"/>
      <c r="AE74" s="2055"/>
      <c r="AF74" s="2055"/>
      <c r="AG74" s="2054"/>
      <c r="AH74" s="2057"/>
      <c r="AI74" s="2055"/>
      <c r="AJ74" s="2058"/>
      <c r="AK74" s="2055"/>
      <c r="AL74" s="2055"/>
      <c r="AM74" s="2055"/>
      <c r="AO74" s="2055"/>
      <c r="AR74" s="2055"/>
    </row>
    <row r="75" spans="3:44">
      <c r="C75" s="2048"/>
      <c r="D75" s="2049"/>
      <c r="E75" s="2050"/>
      <c r="F75" s="2051"/>
      <c r="G75" s="2052"/>
      <c r="H75" s="2048"/>
      <c r="I75" s="2053"/>
      <c r="J75" s="2053"/>
      <c r="K75" s="2051"/>
      <c r="L75" s="2051"/>
      <c r="M75" s="2054"/>
      <c r="N75" s="2054"/>
      <c r="O75" s="2054"/>
      <c r="P75" s="2054"/>
      <c r="Q75" s="2055"/>
      <c r="R75" s="2054"/>
      <c r="S75" s="2054"/>
      <c r="T75" s="2055"/>
      <c r="U75" s="2054"/>
      <c r="V75" s="2055"/>
      <c r="W75" s="2055"/>
      <c r="X75" s="2054"/>
      <c r="Y75" s="2055"/>
      <c r="Z75" s="2055"/>
      <c r="AA75" s="2055"/>
      <c r="AB75" s="2056"/>
      <c r="AC75" s="2056"/>
      <c r="AD75" s="2056"/>
      <c r="AE75" s="2055"/>
      <c r="AF75" s="2055"/>
      <c r="AG75" s="2054"/>
      <c r="AH75" s="2057"/>
      <c r="AI75" s="2055"/>
      <c r="AJ75" s="2058"/>
      <c r="AK75" s="2055"/>
      <c r="AL75" s="2055"/>
      <c r="AM75" s="2055"/>
      <c r="AO75" s="2055"/>
      <c r="AR75" s="2055"/>
    </row>
    <row r="76" spans="3:44">
      <c r="C76" s="2048"/>
      <c r="D76" s="2049"/>
      <c r="E76" s="2050"/>
      <c r="F76" s="2051"/>
      <c r="G76" s="2052"/>
      <c r="H76" s="2048"/>
      <c r="I76" s="2053"/>
      <c r="J76" s="2059"/>
      <c r="K76" s="2051"/>
      <c r="L76" s="2051"/>
      <c r="M76" s="2054"/>
      <c r="N76" s="2054"/>
      <c r="O76" s="2054"/>
      <c r="P76" s="2054"/>
      <c r="Q76" s="2055"/>
      <c r="R76" s="2054"/>
      <c r="S76" s="2054"/>
      <c r="T76" s="2055"/>
      <c r="U76" s="2054"/>
      <c r="V76" s="2055"/>
      <c r="W76" s="2055"/>
      <c r="X76" s="2054"/>
      <c r="Y76" s="2055"/>
      <c r="Z76" s="2055"/>
      <c r="AA76" s="2055"/>
      <c r="AB76" s="2060"/>
      <c r="AC76" s="2060"/>
      <c r="AD76" s="2060"/>
      <c r="AE76" s="2055"/>
      <c r="AF76" s="2055"/>
      <c r="AG76" s="2054"/>
      <c r="AH76" s="2057"/>
      <c r="AI76" s="2055"/>
      <c r="AJ76" s="2058"/>
      <c r="AK76" s="2055"/>
      <c r="AL76" s="2055"/>
      <c r="AM76" s="2055"/>
      <c r="AO76" s="2055"/>
      <c r="AR76" s="2055"/>
    </row>
    <row r="77" spans="3:44">
      <c r="C77" s="2048"/>
      <c r="D77" s="2049"/>
      <c r="E77" s="2050"/>
      <c r="F77" s="2051"/>
      <c r="G77" s="2052"/>
      <c r="H77" s="2048"/>
      <c r="I77" s="2053"/>
      <c r="J77" s="2053"/>
      <c r="K77" s="2051"/>
      <c r="L77" s="2051"/>
      <c r="M77" s="2054"/>
      <c r="N77" s="2054"/>
      <c r="O77" s="2054"/>
      <c r="P77" s="2054"/>
      <c r="Q77" s="2055"/>
      <c r="R77" s="2054"/>
      <c r="S77" s="2054"/>
      <c r="T77" s="2055"/>
      <c r="U77" s="2054"/>
      <c r="V77" s="2055"/>
      <c r="W77" s="2055"/>
      <c r="X77" s="2054"/>
      <c r="Y77" s="2055"/>
      <c r="Z77" s="2055"/>
      <c r="AA77" s="2055"/>
      <c r="AB77" s="2060"/>
      <c r="AC77" s="2060"/>
      <c r="AD77" s="2060"/>
      <c r="AE77" s="2055"/>
      <c r="AF77" s="2055"/>
      <c r="AG77" s="2054"/>
      <c r="AH77" s="2057"/>
      <c r="AI77" s="2055"/>
      <c r="AJ77" s="2058"/>
      <c r="AK77" s="2055"/>
      <c r="AL77" s="2055"/>
      <c r="AM77" s="2055"/>
      <c r="AO77" s="2055"/>
      <c r="AR77" s="2055"/>
    </row>
    <row r="78" spans="3:44">
      <c r="C78" s="2048"/>
      <c r="D78" s="2049"/>
      <c r="E78" s="2050"/>
      <c r="F78" s="2051"/>
      <c r="G78" s="2052"/>
      <c r="H78" s="2048"/>
      <c r="I78" s="2053"/>
      <c r="J78" s="2053"/>
      <c r="K78" s="2051"/>
      <c r="L78" s="2051"/>
      <c r="M78" s="2054"/>
      <c r="N78" s="2054"/>
      <c r="O78" s="2069"/>
      <c r="P78" s="2069"/>
      <c r="Q78" s="2055"/>
      <c r="R78" s="2054"/>
      <c r="S78" s="2054"/>
      <c r="T78" s="2055"/>
      <c r="U78" s="2054"/>
      <c r="V78" s="2055"/>
      <c r="W78" s="2055"/>
      <c r="X78" s="2054"/>
      <c r="Y78" s="2055"/>
      <c r="Z78" s="2055"/>
      <c r="AA78" s="2055"/>
      <c r="AB78" s="2060"/>
      <c r="AC78" s="2060"/>
      <c r="AD78" s="2060"/>
      <c r="AE78" s="2055"/>
      <c r="AF78" s="2055"/>
      <c r="AG78" s="2054"/>
      <c r="AH78" s="2057"/>
      <c r="AI78" s="2055"/>
      <c r="AJ78" s="2058"/>
      <c r="AK78" s="2055"/>
      <c r="AL78" s="2055"/>
      <c r="AM78" s="2055"/>
      <c r="AO78" s="2055"/>
      <c r="AR78" s="2055"/>
    </row>
    <row r="79" spans="3:44">
      <c r="C79" s="2048"/>
      <c r="D79" s="2049"/>
      <c r="E79" s="2050"/>
      <c r="F79" s="2051"/>
      <c r="G79" s="2052"/>
      <c r="H79" s="2048"/>
      <c r="I79" s="2053"/>
      <c r="J79" s="2053"/>
      <c r="K79" s="2051"/>
      <c r="L79" s="2051"/>
      <c r="M79" s="2054"/>
      <c r="N79" s="2054"/>
      <c r="O79" s="2054"/>
      <c r="P79" s="2054"/>
      <c r="Q79" s="2055"/>
      <c r="R79" s="2054"/>
      <c r="S79" s="2054"/>
      <c r="T79" s="2055"/>
      <c r="U79" s="2054"/>
      <c r="V79" s="2055"/>
      <c r="W79" s="2055"/>
      <c r="X79" s="2054"/>
      <c r="Y79" s="2055"/>
      <c r="Z79" s="2055"/>
      <c r="AA79" s="2055"/>
      <c r="AB79" s="2060"/>
      <c r="AC79" s="2060"/>
      <c r="AD79" s="2060"/>
      <c r="AE79" s="2055"/>
      <c r="AF79" s="2055"/>
      <c r="AG79" s="2054"/>
      <c r="AH79" s="2057"/>
      <c r="AI79" s="2055"/>
      <c r="AJ79" s="2058"/>
      <c r="AK79" s="2055"/>
      <c r="AL79" s="2055"/>
      <c r="AM79" s="2055"/>
      <c r="AO79" s="2072"/>
      <c r="AR79" s="2055"/>
    </row>
    <row r="80" spans="3:44">
      <c r="C80" s="2048"/>
      <c r="D80" s="2049"/>
      <c r="E80" s="2050"/>
      <c r="F80" s="2051"/>
      <c r="G80" s="2052"/>
      <c r="H80" s="2048"/>
      <c r="I80" s="2053"/>
      <c r="J80" s="2053"/>
      <c r="K80" s="2051"/>
      <c r="L80" s="2051"/>
      <c r="M80" s="2054"/>
      <c r="N80" s="2054"/>
      <c r="O80" s="2054"/>
      <c r="P80" s="2054"/>
      <c r="Q80" s="2055"/>
      <c r="R80" s="2069"/>
      <c r="S80" s="2069"/>
      <c r="T80" s="2055"/>
      <c r="U80" s="2069"/>
      <c r="V80" s="2055"/>
      <c r="W80" s="2055"/>
      <c r="X80" s="2069"/>
      <c r="Y80" s="2055"/>
      <c r="Z80" s="2055"/>
      <c r="AA80" s="2055"/>
      <c r="AB80" s="2070"/>
      <c r="AC80" s="2070"/>
      <c r="AD80" s="2070"/>
      <c r="AE80" s="2055"/>
      <c r="AF80" s="2055"/>
      <c r="AG80" s="2069"/>
      <c r="AH80" s="2071"/>
      <c r="AI80" s="2072"/>
      <c r="AJ80" s="2073"/>
      <c r="AK80" s="2072"/>
      <c r="AL80" s="2072"/>
      <c r="AM80" s="2072"/>
      <c r="AO80" s="2055"/>
      <c r="AR80" s="2072"/>
    </row>
    <row r="81" spans="3:44">
      <c r="C81" s="2048"/>
      <c r="D81" s="2049"/>
      <c r="E81" s="2050"/>
      <c r="F81" s="2051"/>
      <c r="G81" s="2052"/>
      <c r="H81" s="2048"/>
      <c r="I81" s="2053"/>
      <c r="J81" s="2053"/>
      <c r="K81" s="2051"/>
      <c r="L81" s="2051"/>
      <c r="M81" s="2054"/>
      <c r="N81" s="2054"/>
      <c r="O81" s="2054"/>
      <c r="P81" s="2054"/>
      <c r="Q81" s="2055"/>
      <c r="R81" s="2054"/>
      <c r="S81" s="2054"/>
      <c r="T81" s="2055"/>
      <c r="U81" s="2054"/>
      <c r="V81" s="2055"/>
      <c r="W81" s="2055"/>
      <c r="X81" s="2054"/>
      <c r="Y81" s="2055"/>
      <c r="Z81" s="2055"/>
      <c r="AA81" s="2055"/>
      <c r="AB81" s="2060"/>
      <c r="AC81" s="2060"/>
      <c r="AD81" s="2060"/>
      <c r="AE81" s="2055"/>
      <c r="AF81" s="2055"/>
      <c r="AG81" s="2054"/>
      <c r="AH81" s="2057"/>
      <c r="AI81" s="2055"/>
      <c r="AJ81" s="2058"/>
      <c r="AK81" s="2055"/>
      <c r="AL81" s="2055"/>
      <c r="AM81" s="2055"/>
      <c r="AO81" s="2055"/>
      <c r="AR81" s="2055"/>
    </row>
    <row r="82" spans="3:44">
      <c r="C82" s="2048"/>
      <c r="D82" s="2049"/>
      <c r="E82" s="2050"/>
      <c r="F82" s="2051"/>
      <c r="G82" s="2052"/>
      <c r="H82" s="2048"/>
      <c r="I82" s="2053"/>
      <c r="J82" s="2053"/>
      <c r="K82" s="2051"/>
      <c r="L82" s="2051"/>
      <c r="M82" s="2054"/>
      <c r="N82" s="2054"/>
      <c r="O82" s="2054"/>
      <c r="P82" s="2054"/>
      <c r="Q82" s="2055"/>
      <c r="R82" s="2054"/>
      <c r="S82" s="2054"/>
      <c r="T82" s="2055"/>
      <c r="U82" s="2054"/>
      <c r="V82" s="2055"/>
      <c r="W82" s="2055"/>
      <c r="X82" s="2054"/>
      <c r="Y82" s="2055"/>
      <c r="Z82" s="2055"/>
      <c r="AA82" s="2055"/>
      <c r="AB82" s="2060"/>
      <c r="AC82" s="2060"/>
      <c r="AD82" s="2060"/>
      <c r="AE82" s="2055"/>
      <c r="AF82" s="2055"/>
      <c r="AG82" s="2054"/>
      <c r="AH82" s="2057"/>
      <c r="AI82" s="2055"/>
      <c r="AJ82" s="2058"/>
      <c r="AK82" s="2055"/>
      <c r="AL82" s="2055"/>
      <c r="AM82" s="2055"/>
      <c r="AO82" s="2055"/>
      <c r="AR82" s="2055"/>
    </row>
    <row r="83" spans="3:44">
      <c r="C83" s="2048"/>
      <c r="D83" s="2049"/>
      <c r="E83" s="2050"/>
      <c r="F83" s="2051"/>
      <c r="G83" s="2052"/>
      <c r="H83" s="2048"/>
      <c r="I83" s="2053"/>
      <c r="J83" s="2053"/>
      <c r="K83" s="2051"/>
      <c r="L83" s="2051"/>
      <c r="M83" s="2054"/>
      <c r="N83" s="2054"/>
      <c r="O83" s="2054"/>
      <c r="P83" s="2054"/>
      <c r="Q83" s="2055"/>
      <c r="R83" s="2054"/>
      <c r="S83" s="2054"/>
      <c r="T83" s="2055"/>
      <c r="U83" s="2054"/>
      <c r="V83" s="2055"/>
      <c r="W83" s="2055"/>
      <c r="X83" s="2054"/>
      <c r="Y83" s="2055"/>
      <c r="Z83" s="2055"/>
      <c r="AA83" s="2055"/>
      <c r="AB83" s="2056"/>
      <c r="AC83" s="2056"/>
      <c r="AD83" s="2056"/>
      <c r="AE83" s="2055"/>
      <c r="AF83" s="2055"/>
      <c r="AG83" s="2054"/>
      <c r="AH83" s="2057"/>
      <c r="AI83" s="2055"/>
      <c r="AJ83" s="2058"/>
      <c r="AK83" s="2055"/>
      <c r="AL83" s="2055"/>
      <c r="AM83" s="2055"/>
      <c r="AO83" s="2055"/>
      <c r="AR83" s="2055"/>
    </row>
    <row r="84" spans="3:44">
      <c r="C84" s="2048"/>
      <c r="D84" s="2049"/>
      <c r="E84" s="2050"/>
      <c r="F84" s="2051"/>
      <c r="G84" s="2052"/>
      <c r="H84" s="2048"/>
      <c r="I84" s="2053"/>
      <c r="J84" s="2059"/>
      <c r="K84" s="2051"/>
      <c r="L84" s="2051"/>
      <c r="M84" s="2054"/>
      <c r="N84" s="2054"/>
      <c r="O84" s="2069"/>
      <c r="P84" s="2069"/>
      <c r="Q84" s="2055"/>
      <c r="R84" s="2054"/>
      <c r="S84" s="2054"/>
      <c r="T84" s="2055"/>
      <c r="U84" s="2054"/>
      <c r="V84" s="2055"/>
      <c r="W84" s="2055"/>
      <c r="X84" s="2054"/>
      <c r="Y84" s="2055"/>
      <c r="Z84" s="2055"/>
      <c r="AA84" s="2055"/>
      <c r="AB84" s="2060"/>
      <c r="AC84" s="2060"/>
      <c r="AD84" s="2060"/>
      <c r="AE84" s="2055"/>
      <c r="AF84" s="2055"/>
      <c r="AG84" s="2054"/>
      <c r="AH84" s="2057"/>
      <c r="AI84" s="2055"/>
      <c r="AJ84" s="2058"/>
      <c r="AK84" s="2055"/>
      <c r="AL84" s="2055"/>
      <c r="AM84" s="2055"/>
      <c r="AO84" s="2055"/>
      <c r="AR84" s="2055"/>
    </row>
    <row r="85" spans="3:44">
      <c r="C85" s="2048"/>
      <c r="D85" s="2049"/>
      <c r="E85" s="2050"/>
      <c r="F85" s="2051"/>
      <c r="G85" s="2052"/>
      <c r="H85" s="2048"/>
      <c r="I85" s="2053"/>
      <c r="J85" s="2053"/>
      <c r="K85" s="2051"/>
      <c r="L85" s="2051"/>
      <c r="M85" s="2054"/>
      <c r="N85" s="2054"/>
      <c r="O85" s="2054"/>
      <c r="P85" s="2054"/>
      <c r="Q85" s="2055"/>
      <c r="R85" s="2054"/>
      <c r="S85" s="2054"/>
      <c r="T85" s="2055"/>
      <c r="U85" s="2054"/>
      <c r="V85" s="2055"/>
      <c r="W85" s="2055"/>
      <c r="X85" s="2054"/>
      <c r="Y85" s="2055"/>
      <c r="Z85" s="2055"/>
      <c r="AA85" s="2055"/>
      <c r="AB85" s="2060"/>
      <c r="AC85" s="2060"/>
      <c r="AD85" s="2060"/>
      <c r="AE85" s="2055"/>
      <c r="AF85" s="2055"/>
      <c r="AG85" s="2054"/>
      <c r="AH85" s="2057"/>
      <c r="AI85" s="2055"/>
      <c r="AJ85" s="2058"/>
      <c r="AK85" s="2055"/>
      <c r="AL85" s="2055"/>
      <c r="AM85" s="2055"/>
      <c r="AO85" s="2055"/>
      <c r="AR85" s="2055"/>
    </row>
    <row r="86" spans="3:44">
      <c r="C86" s="2048"/>
      <c r="D86" s="2049"/>
      <c r="E86" s="2050"/>
      <c r="F86" s="2051"/>
      <c r="G86" s="2052"/>
      <c r="H86" s="2048"/>
      <c r="I86" s="2053"/>
      <c r="J86" s="2053"/>
      <c r="K86" s="2051"/>
      <c r="L86" s="2051"/>
      <c r="M86" s="2054"/>
      <c r="N86" s="2054"/>
      <c r="O86" s="2054"/>
      <c r="P86" s="2054"/>
      <c r="Q86" s="2055"/>
      <c r="R86" s="2054"/>
      <c r="S86" s="2054"/>
      <c r="T86" s="2055"/>
      <c r="U86" s="2054"/>
      <c r="V86" s="2055"/>
      <c r="W86" s="2055"/>
      <c r="X86" s="2054"/>
      <c r="Y86" s="2055"/>
      <c r="Z86" s="2055"/>
      <c r="AA86" s="2055"/>
      <c r="AB86" s="2060"/>
      <c r="AC86" s="2060"/>
      <c r="AD86" s="2060"/>
      <c r="AE86" s="2055"/>
      <c r="AF86" s="2055"/>
      <c r="AG86" s="2054"/>
      <c r="AH86" s="2057"/>
      <c r="AI86" s="2055"/>
      <c r="AJ86" s="2058"/>
      <c r="AK86" s="2055"/>
      <c r="AL86" s="2055"/>
      <c r="AM86" s="2055"/>
      <c r="AO86" s="2072"/>
      <c r="AR86" s="2055"/>
    </row>
    <row r="87" spans="3:44" s="1734" customFormat="1">
      <c r="C87" s="2063"/>
      <c r="D87" s="2064"/>
      <c r="E87" s="2065"/>
      <c r="F87" s="2051"/>
      <c r="G87" s="2066"/>
      <c r="H87" s="2063"/>
      <c r="I87" s="2067"/>
      <c r="J87" s="2067"/>
      <c r="K87" s="2068"/>
      <c r="L87" s="2068"/>
      <c r="M87" s="2069"/>
      <c r="N87" s="2069"/>
      <c r="O87" s="2054"/>
      <c r="P87" s="2054"/>
      <c r="Q87" s="2055"/>
      <c r="R87" s="2054"/>
      <c r="S87" s="2054"/>
      <c r="T87" s="2055"/>
      <c r="U87" s="2054"/>
      <c r="V87" s="2055"/>
      <c r="W87" s="2055"/>
      <c r="X87" s="2054"/>
      <c r="Y87" s="2055"/>
      <c r="Z87" s="2055"/>
      <c r="AA87" s="2055"/>
      <c r="AB87" s="2060"/>
      <c r="AC87" s="2060"/>
      <c r="AD87" s="2060"/>
      <c r="AE87" s="2055"/>
      <c r="AF87" s="2055"/>
      <c r="AG87" s="2054"/>
      <c r="AH87" s="2057"/>
      <c r="AI87" s="2055"/>
      <c r="AJ87" s="2058"/>
      <c r="AK87" s="2055"/>
      <c r="AL87" s="2055"/>
      <c r="AM87" s="2055"/>
      <c r="AO87" s="2055"/>
      <c r="AR87" s="2055"/>
    </row>
    <row r="88" spans="3:44">
      <c r="C88" s="2048"/>
      <c r="D88" s="2049"/>
      <c r="E88" s="2050"/>
      <c r="F88" s="2051"/>
      <c r="G88" s="2052"/>
      <c r="H88" s="2048"/>
      <c r="I88" s="2053"/>
      <c r="J88" s="2053"/>
      <c r="K88" s="2051"/>
      <c r="L88" s="2051"/>
      <c r="M88" s="2054"/>
      <c r="N88" s="2054"/>
      <c r="O88" s="2054"/>
      <c r="P88" s="2054"/>
      <c r="Q88" s="2055"/>
      <c r="R88" s="2069"/>
      <c r="S88" s="2069"/>
      <c r="T88" s="2055"/>
      <c r="U88" s="2069"/>
      <c r="V88" s="2055"/>
      <c r="W88" s="2055"/>
      <c r="X88" s="2069"/>
      <c r="Y88" s="2055"/>
      <c r="Z88" s="2055"/>
      <c r="AA88" s="2055"/>
      <c r="AB88" s="2070"/>
      <c r="AC88" s="2070"/>
      <c r="AD88" s="2070"/>
      <c r="AE88" s="2055"/>
      <c r="AF88" s="2055"/>
      <c r="AG88" s="2069"/>
      <c r="AH88" s="2071"/>
      <c r="AI88" s="2072"/>
      <c r="AJ88" s="2073"/>
      <c r="AK88" s="2072"/>
      <c r="AL88" s="2072"/>
      <c r="AM88" s="2072"/>
      <c r="AO88" s="2055"/>
      <c r="AR88" s="2072"/>
    </row>
    <row r="89" spans="3:44">
      <c r="C89" s="2048"/>
      <c r="D89" s="2049"/>
      <c r="E89" s="2050"/>
      <c r="F89" s="2051"/>
      <c r="G89" s="2052"/>
      <c r="H89" s="2048"/>
      <c r="I89" s="2053"/>
      <c r="J89" s="2053"/>
      <c r="K89" s="2051"/>
      <c r="L89" s="2051"/>
      <c r="M89" s="2054"/>
      <c r="N89" s="2054"/>
      <c r="O89" s="2054"/>
      <c r="P89" s="2054"/>
      <c r="Q89" s="2055"/>
      <c r="R89" s="2054"/>
      <c r="S89" s="2054"/>
      <c r="T89" s="2055"/>
      <c r="U89" s="2054"/>
      <c r="V89" s="2055"/>
      <c r="W89" s="2055"/>
      <c r="X89" s="2054"/>
      <c r="Y89" s="2055"/>
      <c r="Z89" s="2055"/>
      <c r="AA89" s="2055"/>
      <c r="AB89" s="2060"/>
      <c r="AC89" s="2060"/>
      <c r="AD89" s="2060"/>
      <c r="AE89" s="2055"/>
      <c r="AF89" s="2055"/>
      <c r="AG89" s="2054"/>
      <c r="AH89" s="2057"/>
      <c r="AI89" s="2055"/>
      <c r="AJ89" s="2058"/>
      <c r="AK89" s="2055"/>
      <c r="AL89" s="2055"/>
      <c r="AM89" s="2055"/>
      <c r="AO89" s="2055"/>
      <c r="AR89" s="2055"/>
    </row>
    <row r="90" spans="3:44">
      <c r="C90" s="2048"/>
      <c r="D90" s="2049"/>
      <c r="E90" s="2050"/>
      <c r="F90" s="2051"/>
      <c r="G90" s="2052"/>
      <c r="H90" s="2048"/>
      <c r="I90" s="2053"/>
      <c r="J90" s="2053"/>
      <c r="K90" s="2051"/>
      <c r="L90" s="2051"/>
      <c r="M90" s="2054"/>
      <c r="N90" s="2054"/>
      <c r="O90" s="2069"/>
      <c r="P90" s="2069"/>
      <c r="Q90" s="2055"/>
      <c r="R90" s="2054"/>
      <c r="S90" s="2054"/>
      <c r="T90" s="2055"/>
      <c r="U90" s="2054"/>
      <c r="V90" s="2055"/>
      <c r="W90" s="2055"/>
      <c r="X90" s="2054"/>
      <c r="Y90" s="2055"/>
      <c r="Z90" s="2055"/>
      <c r="AA90" s="2055"/>
      <c r="AB90" s="2060"/>
      <c r="AC90" s="2060"/>
      <c r="AD90" s="2060"/>
      <c r="AE90" s="2055"/>
      <c r="AF90" s="2055"/>
      <c r="AG90" s="2054"/>
      <c r="AH90" s="2057"/>
      <c r="AI90" s="2055"/>
      <c r="AJ90" s="2058"/>
      <c r="AK90" s="2055"/>
      <c r="AL90" s="2055"/>
      <c r="AM90" s="2055"/>
      <c r="AO90" s="2055"/>
      <c r="AR90" s="2055"/>
    </row>
    <row r="91" spans="3:44" s="1734" customFormat="1">
      <c r="C91" s="2063"/>
      <c r="D91" s="2064"/>
      <c r="E91" s="2065"/>
      <c r="F91" s="2051"/>
      <c r="G91" s="2066"/>
      <c r="H91" s="2063"/>
      <c r="I91" s="2067"/>
      <c r="J91" s="2067"/>
      <c r="K91" s="2068"/>
      <c r="L91" s="2068"/>
      <c r="M91" s="2069"/>
      <c r="N91" s="2069"/>
      <c r="O91" s="2054"/>
      <c r="P91" s="2054"/>
      <c r="Q91" s="2055"/>
      <c r="R91" s="2054"/>
      <c r="S91" s="2054"/>
      <c r="T91" s="2055"/>
      <c r="U91" s="2054"/>
      <c r="V91" s="2055"/>
      <c r="W91" s="2055"/>
      <c r="X91" s="2054"/>
      <c r="Y91" s="2055"/>
      <c r="Z91" s="2055"/>
      <c r="AA91" s="2055"/>
      <c r="AB91" s="2056"/>
      <c r="AC91" s="2056"/>
      <c r="AD91" s="2056"/>
      <c r="AE91" s="2055"/>
      <c r="AF91" s="2055"/>
      <c r="AG91" s="2054"/>
      <c r="AH91" s="2057"/>
      <c r="AI91" s="2055"/>
      <c r="AJ91" s="2058"/>
      <c r="AK91" s="2055"/>
      <c r="AL91" s="2055"/>
      <c r="AM91" s="2055"/>
      <c r="AO91" s="2055"/>
      <c r="AR91" s="2055"/>
    </row>
    <row r="92" spans="3:44">
      <c r="C92" s="2048"/>
      <c r="D92" s="2049"/>
      <c r="E92" s="2050"/>
      <c r="F92" s="2051"/>
      <c r="G92" s="2052"/>
      <c r="H92" s="2048"/>
      <c r="I92" s="2053"/>
      <c r="J92" s="2059"/>
      <c r="K92" s="2051"/>
      <c r="L92" s="2051"/>
      <c r="M92" s="2054"/>
      <c r="N92" s="2054"/>
      <c r="O92" s="2054"/>
      <c r="P92" s="2054"/>
      <c r="Q92" s="2055"/>
      <c r="R92" s="2054"/>
      <c r="S92" s="2054"/>
      <c r="T92" s="2055"/>
      <c r="U92" s="2054"/>
      <c r="V92" s="2055"/>
      <c r="W92" s="2055"/>
      <c r="X92" s="2054"/>
      <c r="Y92" s="2055"/>
      <c r="Z92" s="2055"/>
      <c r="AA92" s="2055"/>
      <c r="AB92" s="2060"/>
      <c r="AC92" s="2060"/>
      <c r="AD92" s="2060"/>
      <c r="AE92" s="2055"/>
      <c r="AF92" s="2055"/>
      <c r="AG92" s="2054"/>
      <c r="AH92" s="2057"/>
      <c r="AI92" s="2055"/>
      <c r="AJ92" s="2058"/>
      <c r="AK92" s="2055"/>
      <c r="AL92" s="2055"/>
      <c r="AM92" s="2055"/>
      <c r="AO92" s="2055"/>
      <c r="AR92" s="2055"/>
    </row>
    <row r="93" spans="3:44">
      <c r="C93" s="2048"/>
      <c r="D93" s="2049"/>
      <c r="E93" s="2050"/>
      <c r="F93" s="2051"/>
      <c r="G93" s="2052"/>
      <c r="H93" s="2048"/>
      <c r="I93" s="2053"/>
      <c r="J93" s="2053"/>
      <c r="K93" s="2051"/>
      <c r="L93" s="2051"/>
      <c r="M93" s="2054"/>
      <c r="N93" s="2054"/>
      <c r="O93" s="2054"/>
      <c r="P93" s="2054"/>
      <c r="Q93" s="2055"/>
      <c r="R93" s="2054"/>
      <c r="S93" s="2054"/>
      <c r="T93" s="2055"/>
      <c r="U93" s="2054"/>
      <c r="V93" s="2055"/>
      <c r="W93" s="2055"/>
      <c r="X93" s="2054"/>
      <c r="Y93" s="2055"/>
      <c r="Z93" s="2055"/>
      <c r="AA93" s="2055"/>
      <c r="AB93" s="2060"/>
      <c r="AC93" s="2060"/>
      <c r="AD93" s="2060"/>
      <c r="AE93" s="2055"/>
      <c r="AF93" s="2055"/>
      <c r="AG93" s="2054"/>
      <c r="AH93" s="2057"/>
      <c r="AI93" s="2055"/>
      <c r="AJ93" s="2058"/>
      <c r="AK93" s="2055"/>
      <c r="AL93" s="2055"/>
      <c r="AM93" s="2055"/>
      <c r="AO93" s="2072"/>
      <c r="AR93" s="2055"/>
    </row>
    <row r="94" spans="3:44">
      <c r="C94" s="2048"/>
      <c r="D94" s="2049"/>
      <c r="E94" s="2050"/>
      <c r="F94" s="2051"/>
      <c r="G94" s="2052"/>
      <c r="H94" s="2048"/>
      <c r="I94" s="2053"/>
      <c r="J94" s="2053"/>
      <c r="K94" s="2051"/>
      <c r="L94" s="2051"/>
      <c r="M94" s="2054"/>
      <c r="N94" s="2054"/>
      <c r="O94" s="2054"/>
      <c r="P94" s="2054"/>
      <c r="Q94" s="2055"/>
      <c r="R94" s="2054"/>
      <c r="S94" s="2054"/>
      <c r="T94" s="2055"/>
      <c r="U94" s="2054"/>
      <c r="V94" s="2055"/>
      <c r="W94" s="2055"/>
      <c r="X94" s="2054"/>
      <c r="Y94" s="2055"/>
      <c r="Z94" s="2055"/>
      <c r="AA94" s="2055"/>
      <c r="AB94" s="2060"/>
      <c r="AC94" s="2060"/>
      <c r="AD94" s="2060"/>
      <c r="AE94" s="2055"/>
      <c r="AF94" s="2055"/>
      <c r="AG94" s="2054"/>
      <c r="AH94" s="2057"/>
      <c r="AI94" s="2055"/>
      <c r="AJ94" s="2058"/>
      <c r="AK94" s="2055"/>
      <c r="AL94" s="2055"/>
      <c r="AM94" s="2055"/>
      <c r="AO94" s="2055"/>
      <c r="AR94" s="2055"/>
    </row>
    <row r="95" spans="3:44">
      <c r="C95" s="2048"/>
      <c r="D95" s="2049"/>
      <c r="E95" s="2050"/>
      <c r="F95" s="2051"/>
      <c r="G95" s="2052"/>
      <c r="H95" s="2048"/>
      <c r="I95" s="2053"/>
      <c r="J95" s="2053"/>
      <c r="K95" s="2051"/>
      <c r="L95" s="2051"/>
      <c r="M95" s="2054"/>
      <c r="N95" s="2054"/>
      <c r="O95" s="2054"/>
      <c r="P95" s="2054"/>
      <c r="Q95" s="2055"/>
      <c r="R95" s="2054"/>
      <c r="S95" s="2054"/>
      <c r="T95" s="2055"/>
      <c r="U95" s="2054"/>
      <c r="V95" s="2055"/>
      <c r="W95" s="2055"/>
      <c r="X95" s="2054"/>
      <c r="Y95" s="2055"/>
      <c r="Z95" s="2055"/>
      <c r="AA95" s="2055"/>
      <c r="AB95" s="2060"/>
      <c r="AC95" s="2060"/>
      <c r="AD95" s="2060"/>
      <c r="AE95" s="2055"/>
      <c r="AF95" s="2055"/>
      <c r="AG95" s="2054"/>
      <c r="AH95" s="2057"/>
      <c r="AI95" s="2055"/>
      <c r="AJ95" s="2058"/>
      <c r="AK95" s="2055"/>
      <c r="AL95" s="2055"/>
      <c r="AM95" s="2055"/>
      <c r="AO95" s="2055"/>
      <c r="AR95" s="2055"/>
    </row>
    <row r="96" spans="3:44">
      <c r="C96" s="2048"/>
      <c r="D96" s="2049"/>
      <c r="E96" s="2050"/>
      <c r="F96" s="2051"/>
      <c r="G96" s="2052"/>
      <c r="H96" s="2048"/>
      <c r="I96" s="2053"/>
      <c r="J96" s="2053"/>
      <c r="K96" s="2051"/>
      <c r="L96" s="2051"/>
      <c r="M96" s="2054"/>
      <c r="N96" s="2054"/>
      <c r="O96" s="2069"/>
      <c r="P96" s="2069"/>
      <c r="Q96" s="2055"/>
      <c r="R96" s="2069"/>
      <c r="S96" s="2069"/>
      <c r="T96" s="2055"/>
      <c r="U96" s="2069"/>
      <c r="V96" s="2055"/>
      <c r="W96" s="2055"/>
      <c r="X96" s="2069"/>
      <c r="Y96" s="2055"/>
      <c r="Z96" s="2055"/>
      <c r="AA96" s="2055"/>
      <c r="AB96" s="2070"/>
      <c r="AC96" s="2070"/>
      <c r="AD96" s="2070"/>
      <c r="AE96" s="2055"/>
      <c r="AF96" s="2055"/>
      <c r="AG96" s="2069"/>
      <c r="AH96" s="2071"/>
      <c r="AI96" s="2072"/>
      <c r="AJ96" s="2073"/>
      <c r="AK96" s="2072"/>
      <c r="AL96" s="2072"/>
      <c r="AM96" s="2072"/>
      <c r="AO96" s="2055"/>
      <c r="AR96" s="2072"/>
    </row>
    <row r="97" spans="3:44">
      <c r="C97" s="2048"/>
      <c r="D97" s="2049"/>
      <c r="E97" s="2050"/>
      <c r="F97" s="2051"/>
      <c r="G97" s="2052"/>
      <c r="H97" s="2048"/>
      <c r="I97" s="2053"/>
      <c r="J97" s="2053"/>
      <c r="K97" s="2051"/>
      <c r="L97" s="2051"/>
      <c r="M97" s="2054"/>
      <c r="N97" s="2054"/>
      <c r="O97" s="2054"/>
      <c r="P97" s="2054"/>
      <c r="Q97" s="2055"/>
      <c r="R97" s="2054"/>
      <c r="S97" s="2054"/>
      <c r="T97" s="2055"/>
      <c r="U97" s="2054"/>
      <c r="V97" s="2055"/>
      <c r="W97" s="2055"/>
      <c r="X97" s="2054"/>
      <c r="Y97" s="2055"/>
      <c r="Z97" s="2055"/>
      <c r="AA97" s="2055"/>
      <c r="AB97" s="2060"/>
      <c r="AC97" s="2060"/>
      <c r="AD97" s="2060"/>
      <c r="AE97" s="2055"/>
      <c r="AF97" s="2055"/>
      <c r="AG97" s="2054"/>
      <c r="AH97" s="2057"/>
      <c r="AI97" s="2055"/>
      <c r="AJ97" s="2058"/>
      <c r="AK97" s="2055"/>
      <c r="AL97" s="2055"/>
      <c r="AM97" s="2055"/>
      <c r="AO97" s="2055"/>
      <c r="AR97" s="2055"/>
    </row>
    <row r="98" spans="3:44">
      <c r="C98" s="2048"/>
      <c r="D98" s="2049"/>
      <c r="E98" s="2050"/>
      <c r="F98" s="2051"/>
      <c r="G98" s="2052"/>
      <c r="H98" s="2048"/>
      <c r="I98" s="2053"/>
      <c r="J98" s="2053"/>
      <c r="K98" s="2051"/>
      <c r="L98" s="2051"/>
      <c r="M98" s="2054"/>
      <c r="N98" s="2054"/>
      <c r="O98" s="2054"/>
      <c r="P98" s="2054"/>
      <c r="Q98" s="2055"/>
      <c r="R98" s="2054"/>
      <c r="S98" s="2054"/>
      <c r="T98" s="2055"/>
      <c r="U98" s="2054"/>
      <c r="V98" s="2055"/>
      <c r="W98" s="2055"/>
      <c r="X98" s="2054"/>
      <c r="Y98" s="2055"/>
      <c r="Z98" s="2055"/>
      <c r="AA98" s="2055"/>
      <c r="AB98" s="2060"/>
      <c r="AC98" s="2060"/>
      <c r="AD98" s="2060"/>
      <c r="AE98" s="2055"/>
      <c r="AF98" s="2055"/>
      <c r="AG98" s="2054"/>
      <c r="AH98" s="2057"/>
      <c r="AI98" s="2055"/>
      <c r="AJ98" s="2058"/>
      <c r="AK98" s="2055"/>
      <c r="AL98" s="2055"/>
      <c r="AM98" s="2055"/>
      <c r="AO98" s="2055"/>
      <c r="AR98" s="2055"/>
    </row>
    <row r="99" spans="3:44">
      <c r="C99" s="2048"/>
      <c r="D99" s="2049"/>
      <c r="E99" s="2050"/>
      <c r="F99" s="2051"/>
      <c r="G99" s="2052"/>
      <c r="H99" s="2048"/>
      <c r="I99" s="2053"/>
      <c r="J99" s="2053"/>
      <c r="K99" s="2051"/>
      <c r="L99" s="2051"/>
      <c r="M99" s="2054"/>
      <c r="N99" s="2054"/>
      <c r="O99" s="2054"/>
      <c r="P99" s="2054"/>
      <c r="Q99" s="2055"/>
      <c r="R99" s="2054"/>
      <c r="S99" s="2054"/>
      <c r="T99" s="2055"/>
      <c r="U99" s="2054"/>
      <c r="V99" s="2055"/>
      <c r="W99" s="2055"/>
      <c r="X99" s="2054"/>
      <c r="Y99" s="2055"/>
      <c r="Z99" s="2055"/>
      <c r="AA99" s="2055"/>
      <c r="AB99" s="2056"/>
      <c r="AC99" s="2056"/>
      <c r="AD99" s="2056"/>
      <c r="AE99" s="2055"/>
      <c r="AF99" s="2055"/>
      <c r="AG99" s="2054"/>
      <c r="AH99" s="2057"/>
      <c r="AI99" s="2055"/>
      <c r="AJ99" s="2058"/>
      <c r="AK99" s="2055"/>
      <c r="AL99" s="2055"/>
      <c r="AM99" s="2055"/>
      <c r="AO99" s="2055"/>
      <c r="AR99" s="2055"/>
    </row>
    <row r="100" spans="3:44">
      <c r="C100" s="2048"/>
      <c r="D100" s="2049"/>
      <c r="E100" s="2050"/>
      <c r="F100" s="2051"/>
      <c r="G100" s="2052"/>
      <c r="H100" s="2048"/>
      <c r="I100" s="2053"/>
      <c r="J100" s="2059"/>
      <c r="K100" s="2051"/>
      <c r="L100" s="2051"/>
      <c r="M100" s="2054"/>
      <c r="N100" s="2054"/>
      <c r="O100" s="2054"/>
      <c r="P100" s="2054"/>
      <c r="Q100" s="2055"/>
      <c r="R100" s="2054"/>
      <c r="S100" s="2054"/>
      <c r="T100" s="2055"/>
      <c r="U100" s="2054"/>
      <c r="V100" s="2055"/>
      <c r="W100" s="2055"/>
      <c r="X100" s="2054"/>
      <c r="Y100" s="2055"/>
      <c r="Z100" s="2055"/>
      <c r="AA100" s="2055"/>
      <c r="AB100" s="2060"/>
      <c r="AC100" s="2060"/>
      <c r="AD100" s="2060"/>
      <c r="AE100" s="2055"/>
      <c r="AF100" s="2055"/>
      <c r="AG100" s="2054"/>
      <c r="AH100" s="2057"/>
      <c r="AI100" s="2055"/>
      <c r="AJ100" s="2058"/>
      <c r="AK100" s="2055"/>
      <c r="AL100" s="2055"/>
      <c r="AM100" s="2055"/>
      <c r="AO100" s="2072"/>
      <c r="AR100" s="2055"/>
    </row>
    <row r="101" spans="3:44" s="1734" customFormat="1">
      <c r="C101" s="2063"/>
      <c r="D101" s="2064"/>
      <c r="E101" s="2065"/>
      <c r="F101" s="2051"/>
      <c r="G101" s="2066"/>
      <c r="H101" s="2063"/>
      <c r="I101" s="2067"/>
      <c r="J101" s="2067"/>
      <c r="K101" s="2068"/>
      <c r="L101" s="2068"/>
      <c r="M101" s="2069"/>
      <c r="N101" s="2069"/>
      <c r="O101" s="2054"/>
      <c r="P101" s="2054"/>
      <c r="Q101" s="2055"/>
      <c r="R101" s="2054"/>
      <c r="S101" s="2054"/>
      <c r="T101" s="2055"/>
      <c r="U101" s="2054"/>
      <c r="V101" s="2055"/>
      <c r="W101" s="2055"/>
      <c r="X101" s="2054"/>
      <c r="Y101" s="2055"/>
      <c r="Z101" s="2055"/>
      <c r="AA101" s="2055"/>
      <c r="AB101" s="2060"/>
      <c r="AC101" s="2060"/>
      <c r="AD101" s="2060"/>
      <c r="AE101" s="2055"/>
      <c r="AF101" s="2055"/>
      <c r="AG101" s="2054"/>
      <c r="AH101" s="2057"/>
      <c r="AI101" s="2055"/>
      <c r="AJ101" s="2058"/>
      <c r="AK101" s="2055"/>
      <c r="AL101" s="2055"/>
      <c r="AM101" s="2055"/>
      <c r="AO101" s="2055"/>
      <c r="AR101" s="2055"/>
    </row>
    <row r="102" spans="3:44">
      <c r="C102" s="2048"/>
      <c r="D102" s="2049"/>
      <c r="E102" s="2050"/>
      <c r="F102" s="2051"/>
      <c r="G102" s="2052"/>
      <c r="H102" s="2048"/>
      <c r="I102" s="2053"/>
      <c r="J102" s="2053"/>
      <c r="K102" s="2051"/>
      <c r="L102" s="2051"/>
      <c r="M102" s="2054"/>
      <c r="N102" s="2054"/>
      <c r="O102" s="2069"/>
      <c r="P102" s="2069"/>
      <c r="Q102" s="2055"/>
      <c r="R102" s="2054"/>
      <c r="S102" s="2054"/>
      <c r="T102" s="2055"/>
      <c r="U102" s="2054"/>
      <c r="V102" s="2055"/>
      <c r="W102" s="2055"/>
      <c r="X102" s="2054"/>
      <c r="Y102" s="2055"/>
      <c r="Z102" s="2055"/>
      <c r="AA102" s="2055"/>
      <c r="AB102" s="2060"/>
      <c r="AC102" s="2060"/>
      <c r="AD102" s="2060"/>
      <c r="AE102" s="2055"/>
      <c r="AF102" s="2055"/>
      <c r="AG102" s="2054"/>
      <c r="AH102" s="2057"/>
      <c r="AI102" s="2055"/>
      <c r="AJ102" s="2058"/>
      <c r="AK102" s="2055"/>
      <c r="AL102" s="2055"/>
      <c r="AM102" s="2055"/>
      <c r="AO102" s="2055"/>
      <c r="AR102" s="2055"/>
    </row>
    <row r="103" spans="3:44">
      <c r="C103" s="2048"/>
      <c r="D103" s="2049"/>
      <c r="E103" s="2050"/>
      <c r="F103" s="2051"/>
      <c r="G103" s="2052"/>
      <c r="H103" s="2048"/>
      <c r="I103" s="2053"/>
      <c r="J103" s="2053"/>
      <c r="K103" s="2051"/>
      <c r="L103" s="2051"/>
      <c r="M103" s="2054"/>
      <c r="N103" s="2054"/>
      <c r="O103" s="2054"/>
      <c r="P103" s="2054"/>
      <c r="Q103" s="2055"/>
      <c r="R103" s="2054"/>
      <c r="S103" s="2054"/>
      <c r="T103" s="2055"/>
      <c r="U103" s="2054"/>
      <c r="V103" s="2055"/>
      <c r="W103" s="2055"/>
      <c r="X103" s="2054"/>
      <c r="Y103" s="2055"/>
      <c r="Z103" s="2055"/>
      <c r="AA103" s="2055"/>
      <c r="AB103" s="2060"/>
      <c r="AC103" s="2060"/>
      <c r="AD103" s="2060"/>
      <c r="AE103" s="2055"/>
      <c r="AF103" s="2055"/>
      <c r="AG103" s="2054"/>
      <c r="AH103" s="2057"/>
      <c r="AI103" s="2055"/>
      <c r="AJ103" s="2058"/>
      <c r="AK103" s="2055"/>
      <c r="AL103" s="2055"/>
      <c r="AM103" s="2055"/>
      <c r="AO103" s="2055"/>
      <c r="AR103" s="2055"/>
    </row>
    <row r="104" spans="3:44">
      <c r="C104" s="2048"/>
      <c r="D104" s="2049"/>
      <c r="E104" s="2050"/>
      <c r="F104" s="2051"/>
      <c r="G104" s="2052"/>
      <c r="H104" s="2048"/>
      <c r="I104" s="2053"/>
      <c r="J104" s="2053"/>
      <c r="K104" s="2051"/>
      <c r="L104" s="2051"/>
      <c r="M104" s="2054"/>
      <c r="N104" s="2054"/>
      <c r="O104" s="2054"/>
      <c r="P104" s="2054"/>
      <c r="Q104" s="2055"/>
      <c r="R104" s="2069"/>
      <c r="S104" s="2069"/>
      <c r="T104" s="2055"/>
      <c r="U104" s="2069"/>
      <c r="V104" s="2055"/>
      <c r="W104" s="2055"/>
      <c r="X104" s="2069"/>
      <c r="Y104" s="2055"/>
      <c r="Z104" s="2055"/>
      <c r="AA104" s="2055"/>
      <c r="AB104" s="2070"/>
      <c r="AC104" s="2070"/>
      <c r="AD104" s="2070"/>
      <c r="AE104" s="2055"/>
      <c r="AF104" s="2055"/>
      <c r="AG104" s="2069"/>
      <c r="AH104" s="2071"/>
      <c r="AI104" s="2072"/>
      <c r="AJ104" s="2073"/>
      <c r="AK104" s="2072"/>
      <c r="AL104" s="2072"/>
      <c r="AM104" s="2072"/>
      <c r="AO104" s="2055"/>
      <c r="AR104" s="2072"/>
    </row>
    <row r="105" spans="3:44">
      <c r="C105" s="2048"/>
      <c r="D105" s="2049"/>
      <c r="E105" s="2050"/>
      <c r="F105" s="2051"/>
      <c r="G105" s="2052"/>
      <c r="H105" s="2048"/>
      <c r="I105" s="2053"/>
      <c r="J105" s="2053"/>
      <c r="K105" s="2051"/>
      <c r="L105" s="2051"/>
      <c r="M105" s="2054"/>
      <c r="N105" s="2054"/>
      <c r="O105" s="2054"/>
      <c r="P105" s="2054"/>
      <c r="Q105" s="2055"/>
      <c r="R105" s="2054"/>
      <c r="S105" s="2054"/>
      <c r="T105" s="2055"/>
      <c r="U105" s="2054"/>
      <c r="V105" s="2055"/>
      <c r="W105" s="2055"/>
      <c r="X105" s="2054"/>
      <c r="Y105" s="2055"/>
      <c r="Z105" s="2055"/>
      <c r="AA105" s="2055"/>
      <c r="AB105" s="2060"/>
      <c r="AC105" s="2060"/>
      <c r="AD105" s="2060"/>
      <c r="AE105" s="2055"/>
      <c r="AF105" s="2055"/>
      <c r="AG105" s="2054"/>
      <c r="AH105" s="2057"/>
      <c r="AI105" s="2055"/>
      <c r="AJ105" s="2058"/>
      <c r="AK105" s="2055"/>
      <c r="AL105" s="2055"/>
      <c r="AM105" s="2055"/>
      <c r="AO105" s="2055"/>
      <c r="AR105" s="2055"/>
    </row>
    <row r="106" spans="3:44">
      <c r="C106" s="2048"/>
      <c r="D106" s="2049"/>
      <c r="E106" s="2050"/>
      <c r="F106" s="2051"/>
      <c r="G106" s="2052"/>
      <c r="H106" s="2048"/>
      <c r="I106" s="2053"/>
      <c r="J106" s="2053"/>
      <c r="K106" s="2051"/>
      <c r="L106" s="2051"/>
      <c r="M106" s="2054"/>
      <c r="N106" s="2054"/>
      <c r="O106" s="2054"/>
      <c r="P106" s="2054"/>
      <c r="Q106" s="2055"/>
      <c r="R106" s="2054"/>
      <c r="S106" s="2054"/>
      <c r="T106" s="2055"/>
      <c r="U106" s="2054"/>
      <c r="V106" s="2055"/>
      <c r="W106" s="2055"/>
      <c r="X106" s="2054"/>
      <c r="Y106" s="2055"/>
      <c r="Z106" s="2055"/>
      <c r="AA106" s="2055"/>
      <c r="AB106" s="2060"/>
      <c r="AC106" s="2060"/>
      <c r="AD106" s="2060"/>
      <c r="AE106" s="2055"/>
      <c r="AF106" s="2055"/>
      <c r="AG106" s="2054"/>
      <c r="AH106" s="2057"/>
      <c r="AI106" s="2055"/>
      <c r="AJ106" s="2058"/>
      <c r="AK106" s="2055"/>
      <c r="AL106" s="2055"/>
      <c r="AM106" s="2055"/>
      <c r="AO106" s="2055"/>
      <c r="AR106" s="2055"/>
    </row>
    <row r="107" spans="3:44">
      <c r="C107" s="2048"/>
      <c r="D107" s="2049"/>
      <c r="E107" s="2050"/>
      <c r="F107" s="2051"/>
      <c r="G107" s="2052"/>
      <c r="H107" s="2048"/>
      <c r="I107" s="2053"/>
      <c r="J107" s="2053"/>
      <c r="K107" s="2051"/>
      <c r="L107" s="2051"/>
      <c r="M107" s="2054"/>
      <c r="N107" s="2054"/>
      <c r="O107" s="2054"/>
      <c r="P107" s="2054"/>
      <c r="Q107" s="2055"/>
      <c r="R107" s="2054"/>
      <c r="S107" s="2054"/>
      <c r="T107" s="2055"/>
      <c r="U107" s="2054"/>
      <c r="V107" s="2055"/>
      <c r="W107" s="2055"/>
      <c r="X107" s="2054"/>
      <c r="Y107" s="2055"/>
      <c r="Z107" s="2055"/>
      <c r="AA107" s="2055"/>
      <c r="AB107" s="2056"/>
      <c r="AC107" s="2056"/>
      <c r="AD107" s="2056"/>
      <c r="AE107" s="2055"/>
      <c r="AF107" s="2055"/>
      <c r="AG107" s="2054"/>
      <c r="AH107" s="2057"/>
      <c r="AI107" s="2055"/>
      <c r="AJ107" s="2058"/>
      <c r="AK107" s="2055"/>
      <c r="AL107" s="2055"/>
      <c r="AM107" s="2055"/>
      <c r="AO107" s="2072"/>
      <c r="AR107" s="2055"/>
    </row>
    <row r="108" spans="3:44">
      <c r="C108" s="2048"/>
      <c r="D108" s="2049"/>
      <c r="E108" s="2050"/>
      <c r="F108" s="2051"/>
      <c r="G108" s="2052"/>
      <c r="H108" s="2048"/>
      <c r="I108" s="2053"/>
      <c r="J108" s="2059"/>
      <c r="K108" s="2051"/>
      <c r="L108" s="2051"/>
      <c r="M108" s="2054"/>
      <c r="N108" s="2054"/>
      <c r="O108" s="2069"/>
      <c r="P108" s="2069"/>
      <c r="Q108" s="2055"/>
      <c r="R108" s="2054"/>
      <c r="S108" s="2054"/>
      <c r="T108" s="2055"/>
      <c r="U108" s="2054"/>
      <c r="V108" s="2055"/>
      <c r="W108" s="2055"/>
      <c r="X108" s="2054"/>
      <c r="Y108" s="2055"/>
      <c r="Z108" s="2055"/>
      <c r="AA108" s="2055"/>
      <c r="AB108" s="2060"/>
      <c r="AC108" s="2060"/>
      <c r="AD108" s="2060"/>
      <c r="AE108" s="2055"/>
      <c r="AF108" s="2055"/>
      <c r="AG108" s="2054"/>
      <c r="AH108" s="2057"/>
      <c r="AI108" s="2055"/>
      <c r="AJ108" s="2058"/>
      <c r="AK108" s="2055"/>
      <c r="AL108" s="2055"/>
      <c r="AM108" s="2055"/>
      <c r="AO108" s="2055"/>
      <c r="AR108" s="2055"/>
    </row>
  </sheetData>
  <mergeCells count="40">
    <mergeCell ref="H7:H8"/>
    <mergeCell ref="C7:C8"/>
    <mergeCell ref="D7:D8"/>
    <mergeCell ref="E7:E8"/>
    <mergeCell ref="F7:F8"/>
    <mergeCell ref="G7:G8"/>
    <mergeCell ref="X7:X8"/>
    <mergeCell ref="I7:I8"/>
    <mergeCell ref="J7:J8"/>
    <mergeCell ref="K7:K8"/>
    <mergeCell ref="L7:L8"/>
    <mergeCell ref="M7:M8"/>
    <mergeCell ref="N7:N8"/>
    <mergeCell ref="O7:Q7"/>
    <mergeCell ref="R7:T7"/>
    <mergeCell ref="U7:U8"/>
    <mergeCell ref="V7:V8"/>
    <mergeCell ref="W7:W8"/>
    <mergeCell ref="AJ7:AJ8"/>
    <mergeCell ref="Y7:Y8"/>
    <mergeCell ref="Z7:Z8"/>
    <mergeCell ref="AA7:AA8"/>
    <mergeCell ref="AB7:AB8"/>
    <mergeCell ref="AC7:AC8"/>
    <mergeCell ref="AD7:AD8"/>
    <mergeCell ref="AE7:AE8"/>
    <mergeCell ref="AF7:AF8"/>
    <mergeCell ref="AG7:AG8"/>
    <mergeCell ref="AH7:AH8"/>
    <mergeCell ref="AI7:AI8"/>
    <mergeCell ref="AQ7:AQ8"/>
    <mergeCell ref="AR7:AR8"/>
    <mergeCell ref="AN10:AO10"/>
    <mergeCell ref="AP10:AQ10"/>
    <mergeCell ref="AK7:AK8"/>
    <mergeCell ref="AL7:AL8"/>
    <mergeCell ref="AM7:AM8"/>
    <mergeCell ref="AN7:AN8"/>
    <mergeCell ref="AO7:AO8"/>
    <mergeCell ref="AP7:AP8"/>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[34]Ndihmëse!#REF!</xm:f>
          </x14:formula1>
          <xm:sqref>G11:G18</xm:sqref>
        </x14:dataValidation>
        <x14:dataValidation type="list" allowBlank="1" showInputMessage="1" showErrorMessage="1">
          <x14:formula1>
            <xm:f>[34]Ndihmëse!#REF!</xm:f>
          </x14:formula1>
          <xm:sqref>I11:I18</xm:sqref>
        </x14:dataValidation>
        <x14:dataValidation type="list" allowBlank="1" showInputMessage="1" showErrorMessage="1">
          <x14:formula1>
            <xm:f>[34]Ndihmëse!#REF!</xm:f>
          </x14:formula1>
          <xm:sqref>B11</xm:sqref>
        </x14:dataValidation>
        <x14:dataValidation type="list" allowBlank="1" showInputMessage="1" showErrorMessage="1">
          <x14:formula1>
            <xm:f>[34]Ndihmëse!#REF!</xm:f>
          </x14:formula1>
          <xm:sqref>H11:H18</xm:sqref>
        </x14:dataValidation>
        <x14:dataValidation type="list" allowBlank="1" showInputMessage="1" showErrorMessage="1">
          <x14:formula1>
            <xm:f>[34]Ndihmëse!#REF!</xm:f>
          </x14:formula1>
          <xm:sqref>C11:C16</xm:sqref>
        </x14:dataValidation>
        <x14:dataValidation type="list" allowBlank="1" showInputMessage="1" showErrorMessage="1">
          <x14:formula1>
            <xm:f>[34]Ndihmëse!#REF!</xm:f>
          </x14:formula1>
          <xm:sqref>J11:J18</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zoomScale="90" zoomScaleNormal="90" workbookViewId="0"/>
  </sheetViews>
  <sheetFormatPr defaultRowHeight="15"/>
  <cols>
    <col min="1" max="1" width="25.7109375" style="64" customWidth="1"/>
    <col min="2" max="2" width="17.140625" style="64" customWidth="1"/>
    <col min="3" max="3" width="33" style="64" customWidth="1"/>
    <col min="4" max="4" width="23" style="64" customWidth="1"/>
    <col min="5" max="16384" width="9.140625" style="64"/>
  </cols>
  <sheetData>
    <row r="1" spans="1:4">
      <c r="A1" s="2" t="s">
        <v>2257</v>
      </c>
      <c r="B1" s="2" t="s">
        <v>935</v>
      </c>
    </row>
    <row r="2" spans="1:4">
      <c r="A2" s="2" t="s">
        <v>2258</v>
      </c>
      <c r="B2" s="2" t="s">
        <v>2493</v>
      </c>
    </row>
    <row r="3" spans="1:4">
      <c r="A3" s="2" t="s">
        <v>2259</v>
      </c>
      <c r="B3" s="2" t="s">
        <v>2505</v>
      </c>
    </row>
    <row r="4" spans="1:4">
      <c r="A4" s="2" t="s">
        <v>2260</v>
      </c>
      <c r="B4" s="2" t="s">
        <v>53</v>
      </c>
    </row>
    <row r="5" spans="1:4">
      <c r="A5" s="2" t="s">
        <v>2261</v>
      </c>
      <c r="B5" s="2" t="s">
        <v>1412</v>
      </c>
    </row>
    <row r="7" spans="1:4">
      <c r="A7" s="2076" t="s">
        <v>2559</v>
      </c>
      <c r="B7" s="2077" t="s">
        <v>2560</v>
      </c>
      <c r="C7" s="2077" t="s">
        <v>2561</v>
      </c>
      <c r="D7" s="2077" t="s">
        <v>2562</v>
      </c>
    </row>
    <row r="8" spans="1:4">
      <c r="A8" s="2078" t="s">
        <v>2563</v>
      </c>
      <c r="B8" s="2079"/>
      <c r="C8" s="2079"/>
      <c r="D8" s="2079"/>
    </row>
    <row r="9" spans="1:4">
      <c r="A9" s="2078" t="s">
        <v>2564</v>
      </c>
      <c r="B9" s="2079"/>
      <c r="C9" s="2079"/>
      <c r="D9" s="2079"/>
    </row>
    <row r="10" spans="1:4">
      <c r="A10" s="2078" t="s">
        <v>2565</v>
      </c>
      <c r="B10" s="2079"/>
      <c r="C10" s="2079"/>
      <c r="D10" s="2079"/>
    </row>
    <row r="11" spans="1:4">
      <c r="A11" s="2078" t="s">
        <v>2566</v>
      </c>
      <c r="B11" s="2079"/>
      <c r="C11" s="2079"/>
      <c r="D11" s="2079"/>
    </row>
    <row r="12" spans="1:4">
      <c r="A12" s="2078" t="s">
        <v>2567</v>
      </c>
      <c r="B12" s="2079"/>
      <c r="C12" s="2079"/>
      <c r="D12" s="2079"/>
    </row>
    <row r="13" spans="1:4">
      <c r="A13" s="2080" t="s">
        <v>2568</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0"/>
  <sheetViews>
    <sheetView showGridLines="0" zoomScale="90" zoomScaleNormal="90" workbookViewId="0"/>
  </sheetViews>
  <sheetFormatPr defaultRowHeight="15"/>
  <cols>
    <col min="1" max="1" width="47.140625" style="2097" bestFit="1" customWidth="1"/>
    <col min="2" max="2" width="24.85546875" style="2097" customWidth="1"/>
    <col min="3" max="3" width="12.5703125" style="2097" customWidth="1"/>
    <col min="4" max="4" width="11.28515625" style="2097" customWidth="1"/>
    <col min="5" max="5" width="11.7109375" style="2097" customWidth="1"/>
    <col min="6" max="6" width="12.42578125" style="2097" customWidth="1"/>
    <col min="7" max="7" width="14.140625" style="2097" customWidth="1"/>
    <col min="8" max="8" width="17.7109375" style="2097" bestFit="1" customWidth="1"/>
    <col min="9" max="256" width="9.140625" style="2097"/>
    <col min="257" max="257" width="6" style="2097" customWidth="1"/>
    <col min="258" max="258" width="58.42578125" style="2097" customWidth="1"/>
    <col min="259" max="259" width="10" style="2097" bestFit="1" customWidth="1"/>
    <col min="260" max="260" width="12.85546875" style="2097" bestFit="1" customWidth="1"/>
    <col min="261" max="261" width="9" style="2097" bestFit="1" customWidth="1"/>
    <col min="262" max="262" width="8.5703125" style="2097" customWidth="1"/>
    <col min="263" max="263" width="19.5703125" style="2097" customWidth="1"/>
    <col min="264" max="264" width="17.7109375" style="2097" bestFit="1" customWidth="1"/>
    <col min="265" max="512" width="9.140625" style="2097"/>
    <col min="513" max="513" width="6" style="2097" customWidth="1"/>
    <col min="514" max="514" width="58.42578125" style="2097" customWidth="1"/>
    <col min="515" max="515" width="10" style="2097" bestFit="1" customWidth="1"/>
    <col min="516" max="516" width="12.85546875" style="2097" bestFit="1" customWidth="1"/>
    <col min="517" max="517" width="9" style="2097" bestFit="1" customWidth="1"/>
    <col min="518" max="518" width="8.5703125" style="2097" customWidth="1"/>
    <col min="519" max="519" width="19.5703125" style="2097" customWidth="1"/>
    <col min="520" max="520" width="17.7109375" style="2097" bestFit="1" customWidth="1"/>
    <col min="521" max="768" width="9.140625" style="2097"/>
    <col min="769" max="769" width="6" style="2097" customWidth="1"/>
    <col min="770" max="770" width="58.42578125" style="2097" customWidth="1"/>
    <col min="771" max="771" width="10" style="2097" bestFit="1" customWidth="1"/>
    <col min="772" max="772" width="12.85546875" style="2097" bestFit="1" customWidth="1"/>
    <col min="773" max="773" width="9" style="2097" bestFit="1" customWidth="1"/>
    <col min="774" max="774" width="8.5703125" style="2097" customWidth="1"/>
    <col min="775" max="775" width="19.5703125" style="2097" customWidth="1"/>
    <col min="776" max="776" width="17.7109375" style="2097" bestFit="1" customWidth="1"/>
    <col min="777" max="1024" width="9.140625" style="2097"/>
    <col min="1025" max="1025" width="6" style="2097" customWidth="1"/>
    <col min="1026" max="1026" width="58.42578125" style="2097" customWidth="1"/>
    <col min="1027" max="1027" width="10" style="2097" bestFit="1" customWidth="1"/>
    <col min="1028" max="1028" width="12.85546875" style="2097" bestFit="1" customWidth="1"/>
    <col min="1029" max="1029" width="9" style="2097" bestFit="1" customWidth="1"/>
    <col min="1030" max="1030" width="8.5703125" style="2097" customWidth="1"/>
    <col min="1031" max="1031" width="19.5703125" style="2097" customWidth="1"/>
    <col min="1032" max="1032" width="17.7109375" style="2097" bestFit="1" customWidth="1"/>
    <col min="1033" max="1280" width="9.140625" style="2097"/>
    <col min="1281" max="1281" width="6" style="2097" customWidth="1"/>
    <col min="1282" max="1282" width="58.42578125" style="2097" customWidth="1"/>
    <col min="1283" max="1283" width="10" style="2097" bestFit="1" customWidth="1"/>
    <col min="1284" max="1284" width="12.85546875" style="2097" bestFit="1" customWidth="1"/>
    <col min="1285" max="1285" width="9" style="2097" bestFit="1" customWidth="1"/>
    <col min="1286" max="1286" width="8.5703125" style="2097" customWidth="1"/>
    <col min="1287" max="1287" width="19.5703125" style="2097" customWidth="1"/>
    <col min="1288" max="1288" width="17.7109375" style="2097" bestFit="1" customWidth="1"/>
    <col min="1289" max="1536" width="9.140625" style="2097"/>
    <col min="1537" max="1537" width="6" style="2097" customWidth="1"/>
    <col min="1538" max="1538" width="58.42578125" style="2097" customWidth="1"/>
    <col min="1539" max="1539" width="10" style="2097" bestFit="1" customWidth="1"/>
    <col min="1540" max="1540" width="12.85546875" style="2097" bestFit="1" customWidth="1"/>
    <col min="1541" max="1541" width="9" style="2097" bestFit="1" customWidth="1"/>
    <col min="1542" max="1542" width="8.5703125" style="2097" customWidth="1"/>
    <col min="1543" max="1543" width="19.5703125" style="2097" customWidth="1"/>
    <col min="1544" max="1544" width="17.7109375" style="2097" bestFit="1" customWidth="1"/>
    <col min="1545" max="1792" width="9.140625" style="2097"/>
    <col min="1793" max="1793" width="6" style="2097" customWidth="1"/>
    <col min="1794" max="1794" width="58.42578125" style="2097" customWidth="1"/>
    <col min="1795" max="1795" width="10" style="2097" bestFit="1" customWidth="1"/>
    <col min="1796" max="1796" width="12.85546875" style="2097" bestFit="1" customWidth="1"/>
    <col min="1797" max="1797" width="9" style="2097" bestFit="1" customWidth="1"/>
    <col min="1798" max="1798" width="8.5703125" style="2097" customWidth="1"/>
    <col min="1799" max="1799" width="19.5703125" style="2097" customWidth="1"/>
    <col min="1800" max="1800" width="17.7109375" style="2097" bestFit="1" customWidth="1"/>
    <col min="1801" max="2048" width="9.140625" style="2097"/>
    <col min="2049" max="2049" width="6" style="2097" customWidth="1"/>
    <col min="2050" max="2050" width="58.42578125" style="2097" customWidth="1"/>
    <col min="2051" max="2051" width="10" style="2097" bestFit="1" customWidth="1"/>
    <col min="2052" max="2052" width="12.85546875" style="2097" bestFit="1" customWidth="1"/>
    <col min="2053" max="2053" width="9" style="2097" bestFit="1" customWidth="1"/>
    <col min="2054" max="2054" width="8.5703125" style="2097" customWidth="1"/>
    <col min="2055" max="2055" width="19.5703125" style="2097" customWidth="1"/>
    <col min="2056" max="2056" width="17.7109375" style="2097" bestFit="1" customWidth="1"/>
    <col min="2057" max="2304" width="9.140625" style="2097"/>
    <col min="2305" max="2305" width="6" style="2097" customWidth="1"/>
    <col min="2306" max="2306" width="58.42578125" style="2097" customWidth="1"/>
    <col min="2307" max="2307" width="10" style="2097" bestFit="1" customWidth="1"/>
    <col min="2308" max="2308" width="12.85546875" style="2097" bestFit="1" customWidth="1"/>
    <col min="2309" max="2309" width="9" style="2097" bestFit="1" customWidth="1"/>
    <col min="2310" max="2310" width="8.5703125" style="2097" customWidth="1"/>
    <col min="2311" max="2311" width="19.5703125" style="2097" customWidth="1"/>
    <col min="2312" max="2312" width="17.7109375" style="2097" bestFit="1" customWidth="1"/>
    <col min="2313" max="2560" width="9.140625" style="2097"/>
    <col min="2561" max="2561" width="6" style="2097" customWidth="1"/>
    <col min="2562" max="2562" width="58.42578125" style="2097" customWidth="1"/>
    <col min="2563" max="2563" width="10" style="2097" bestFit="1" customWidth="1"/>
    <col min="2564" max="2564" width="12.85546875" style="2097" bestFit="1" customWidth="1"/>
    <col min="2565" max="2565" width="9" style="2097" bestFit="1" customWidth="1"/>
    <col min="2566" max="2566" width="8.5703125" style="2097" customWidth="1"/>
    <col min="2567" max="2567" width="19.5703125" style="2097" customWidth="1"/>
    <col min="2568" max="2568" width="17.7109375" style="2097" bestFit="1" customWidth="1"/>
    <col min="2569" max="2816" width="9.140625" style="2097"/>
    <col min="2817" max="2817" width="6" style="2097" customWidth="1"/>
    <col min="2818" max="2818" width="58.42578125" style="2097" customWidth="1"/>
    <col min="2819" max="2819" width="10" style="2097" bestFit="1" customWidth="1"/>
    <col min="2820" max="2820" width="12.85546875" style="2097" bestFit="1" customWidth="1"/>
    <col min="2821" max="2821" width="9" style="2097" bestFit="1" customWidth="1"/>
    <col min="2822" max="2822" width="8.5703125" style="2097" customWidth="1"/>
    <col min="2823" max="2823" width="19.5703125" style="2097" customWidth="1"/>
    <col min="2824" max="2824" width="17.7109375" style="2097" bestFit="1" customWidth="1"/>
    <col min="2825" max="3072" width="9.140625" style="2097"/>
    <col min="3073" max="3073" width="6" style="2097" customWidth="1"/>
    <col min="3074" max="3074" width="58.42578125" style="2097" customWidth="1"/>
    <col min="3075" max="3075" width="10" style="2097" bestFit="1" customWidth="1"/>
    <col min="3076" max="3076" width="12.85546875" style="2097" bestFit="1" customWidth="1"/>
    <col min="3077" max="3077" width="9" style="2097" bestFit="1" customWidth="1"/>
    <col min="3078" max="3078" width="8.5703125" style="2097" customWidth="1"/>
    <col min="3079" max="3079" width="19.5703125" style="2097" customWidth="1"/>
    <col min="3080" max="3080" width="17.7109375" style="2097" bestFit="1" customWidth="1"/>
    <col min="3081" max="3328" width="9.140625" style="2097"/>
    <col min="3329" max="3329" width="6" style="2097" customWidth="1"/>
    <col min="3330" max="3330" width="58.42578125" style="2097" customWidth="1"/>
    <col min="3331" max="3331" width="10" style="2097" bestFit="1" customWidth="1"/>
    <col min="3332" max="3332" width="12.85546875" style="2097" bestFit="1" customWidth="1"/>
    <col min="3333" max="3333" width="9" style="2097" bestFit="1" customWidth="1"/>
    <col min="3334" max="3334" width="8.5703125" style="2097" customWidth="1"/>
    <col min="3335" max="3335" width="19.5703125" style="2097" customWidth="1"/>
    <col min="3336" max="3336" width="17.7109375" style="2097" bestFit="1" customWidth="1"/>
    <col min="3337" max="3584" width="9.140625" style="2097"/>
    <col min="3585" max="3585" width="6" style="2097" customWidth="1"/>
    <col min="3586" max="3586" width="58.42578125" style="2097" customWidth="1"/>
    <col min="3587" max="3587" width="10" style="2097" bestFit="1" customWidth="1"/>
    <col min="3588" max="3588" width="12.85546875" style="2097" bestFit="1" customWidth="1"/>
    <col min="3589" max="3589" width="9" style="2097" bestFit="1" customWidth="1"/>
    <col min="3590" max="3590" width="8.5703125" style="2097" customWidth="1"/>
    <col min="3591" max="3591" width="19.5703125" style="2097" customWidth="1"/>
    <col min="3592" max="3592" width="17.7109375" style="2097" bestFit="1" customWidth="1"/>
    <col min="3593" max="3840" width="9.140625" style="2097"/>
    <col min="3841" max="3841" width="6" style="2097" customWidth="1"/>
    <col min="3842" max="3842" width="58.42578125" style="2097" customWidth="1"/>
    <col min="3843" max="3843" width="10" style="2097" bestFit="1" customWidth="1"/>
    <col min="3844" max="3844" width="12.85546875" style="2097" bestFit="1" customWidth="1"/>
    <col min="3845" max="3845" width="9" style="2097" bestFit="1" customWidth="1"/>
    <col min="3846" max="3846" width="8.5703125" style="2097" customWidth="1"/>
    <col min="3847" max="3847" width="19.5703125" style="2097" customWidth="1"/>
    <col min="3848" max="3848" width="17.7109375" style="2097" bestFit="1" customWidth="1"/>
    <col min="3849" max="4096" width="9.140625" style="2097"/>
    <col min="4097" max="4097" width="6" style="2097" customWidth="1"/>
    <col min="4098" max="4098" width="58.42578125" style="2097" customWidth="1"/>
    <col min="4099" max="4099" width="10" style="2097" bestFit="1" customWidth="1"/>
    <col min="4100" max="4100" width="12.85546875" style="2097" bestFit="1" customWidth="1"/>
    <col min="4101" max="4101" width="9" style="2097" bestFit="1" customWidth="1"/>
    <col min="4102" max="4102" width="8.5703125" style="2097" customWidth="1"/>
    <col min="4103" max="4103" width="19.5703125" style="2097" customWidth="1"/>
    <col min="4104" max="4104" width="17.7109375" style="2097" bestFit="1" customWidth="1"/>
    <col min="4105" max="4352" width="9.140625" style="2097"/>
    <col min="4353" max="4353" width="6" style="2097" customWidth="1"/>
    <col min="4354" max="4354" width="58.42578125" style="2097" customWidth="1"/>
    <col min="4355" max="4355" width="10" style="2097" bestFit="1" customWidth="1"/>
    <col min="4356" max="4356" width="12.85546875" style="2097" bestFit="1" customWidth="1"/>
    <col min="4357" max="4357" width="9" style="2097" bestFit="1" customWidth="1"/>
    <col min="4358" max="4358" width="8.5703125" style="2097" customWidth="1"/>
    <col min="4359" max="4359" width="19.5703125" style="2097" customWidth="1"/>
    <col min="4360" max="4360" width="17.7109375" style="2097" bestFit="1" customWidth="1"/>
    <col min="4361" max="4608" width="9.140625" style="2097"/>
    <col min="4609" max="4609" width="6" style="2097" customWidth="1"/>
    <col min="4610" max="4610" width="58.42578125" style="2097" customWidth="1"/>
    <col min="4611" max="4611" width="10" style="2097" bestFit="1" customWidth="1"/>
    <col min="4612" max="4612" width="12.85546875" style="2097" bestFit="1" customWidth="1"/>
    <col min="4613" max="4613" width="9" style="2097" bestFit="1" customWidth="1"/>
    <col min="4614" max="4614" width="8.5703125" style="2097" customWidth="1"/>
    <col min="4615" max="4615" width="19.5703125" style="2097" customWidth="1"/>
    <col min="4616" max="4616" width="17.7109375" style="2097" bestFit="1" customWidth="1"/>
    <col min="4617" max="4864" width="9.140625" style="2097"/>
    <col min="4865" max="4865" width="6" style="2097" customWidth="1"/>
    <col min="4866" max="4866" width="58.42578125" style="2097" customWidth="1"/>
    <col min="4867" max="4867" width="10" style="2097" bestFit="1" customWidth="1"/>
    <col min="4868" max="4868" width="12.85546875" style="2097" bestFit="1" customWidth="1"/>
    <col min="4869" max="4869" width="9" style="2097" bestFit="1" customWidth="1"/>
    <col min="4870" max="4870" width="8.5703125" style="2097" customWidth="1"/>
    <col min="4871" max="4871" width="19.5703125" style="2097" customWidth="1"/>
    <col min="4872" max="4872" width="17.7109375" style="2097" bestFit="1" customWidth="1"/>
    <col min="4873" max="5120" width="9.140625" style="2097"/>
    <col min="5121" max="5121" width="6" style="2097" customWidth="1"/>
    <col min="5122" max="5122" width="58.42578125" style="2097" customWidth="1"/>
    <col min="5123" max="5123" width="10" style="2097" bestFit="1" customWidth="1"/>
    <col min="5124" max="5124" width="12.85546875" style="2097" bestFit="1" customWidth="1"/>
    <col min="5125" max="5125" width="9" style="2097" bestFit="1" customWidth="1"/>
    <col min="5126" max="5126" width="8.5703125" style="2097" customWidth="1"/>
    <col min="5127" max="5127" width="19.5703125" style="2097" customWidth="1"/>
    <col min="5128" max="5128" width="17.7109375" style="2097" bestFit="1" customWidth="1"/>
    <col min="5129" max="5376" width="9.140625" style="2097"/>
    <col min="5377" max="5377" width="6" style="2097" customWidth="1"/>
    <col min="5378" max="5378" width="58.42578125" style="2097" customWidth="1"/>
    <col min="5379" max="5379" width="10" style="2097" bestFit="1" customWidth="1"/>
    <col min="5380" max="5380" width="12.85546875" style="2097" bestFit="1" customWidth="1"/>
    <col min="5381" max="5381" width="9" style="2097" bestFit="1" customWidth="1"/>
    <col min="5382" max="5382" width="8.5703125" style="2097" customWidth="1"/>
    <col min="5383" max="5383" width="19.5703125" style="2097" customWidth="1"/>
    <col min="5384" max="5384" width="17.7109375" style="2097" bestFit="1" customWidth="1"/>
    <col min="5385" max="5632" width="9.140625" style="2097"/>
    <col min="5633" max="5633" width="6" style="2097" customWidth="1"/>
    <col min="5634" max="5634" width="58.42578125" style="2097" customWidth="1"/>
    <col min="5635" max="5635" width="10" style="2097" bestFit="1" customWidth="1"/>
    <col min="5636" max="5636" width="12.85546875" style="2097" bestFit="1" customWidth="1"/>
    <col min="5637" max="5637" width="9" style="2097" bestFit="1" customWidth="1"/>
    <col min="5638" max="5638" width="8.5703125" style="2097" customWidth="1"/>
    <col min="5639" max="5639" width="19.5703125" style="2097" customWidth="1"/>
    <col min="5640" max="5640" width="17.7109375" style="2097" bestFit="1" customWidth="1"/>
    <col min="5641" max="5888" width="9.140625" style="2097"/>
    <col min="5889" max="5889" width="6" style="2097" customWidth="1"/>
    <col min="5890" max="5890" width="58.42578125" style="2097" customWidth="1"/>
    <col min="5891" max="5891" width="10" style="2097" bestFit="1" customWidth="1"/>
    <col min="5892" max="5892" width="12.85546875" style="2097" bestFit="1" customWidth="1"/>
    <col min="5893" max="5893" width="9" style="2097" bestFit="1" customWidth="1"/>
    <col min="5894" max="5894" width="8.5703125" style="2097" customWidth="1"/>
    <col min="5895" max="5895" width="19.5703125" style="2097" customWidth="1"/>
    <col min="5896" max="5896" width="17.7109375" style="2097" bestFit="1" customWidth="1"/>
    <col min="5897" max="6144" width="9.140625" style="2097"/>
    <col min="6145" max="6145" width="6" style="2097" customWidth="1"/>
    <col min="6146" max="6146" width="58.42578125" style="2097" customWidth="1"/>
    <col min="6147" max="6147" width="10" style="2097" bestFit="1" customWidth="1"/>
    <col min="6148" max="6148" width="12.85546875" style="2097" bestFit="1" customWidth="1"/>
    <col min="6149" max="6149" width="9" style="2097" bestFit="1" customWidth="1"/>
    <col min="6150" max="6150" width="8.5703125" style="2097" customWidth="1"/>
    <col min="6151" max="6151" width="19.5703125" style="2097" customWidth="1"/>
    <col min="6152" max="6152" width="17.7109375" style="2097" bestFit="1" customWidth="1"/>
    <col min="6153" max="6400" width="9.140625" style="2097"/>
    <col min="6401" max="6401" width="6" style="2097" customWidth="1"/>
    <col min="6402" max="6402" width="58.42578125" style="2097" customWidth="1"/>
    <col min="6403" max="6403" width="10" style="2097" bestFit="1" customWidth="1"/>
    <col min="6404" max="6404" width="12.85546875" style="2097" bestFit="1" customWidth="1"/>
    <col min="6405" max="6405" width="9" style="2097" bestFit="1" customWidth="1"/>
    <col min="6406" max="6406" width="8.5703125" style="2097" customWidth="1"/>
    <col min="6407" max="6407" width="19.5703125" style="2097" customWidth="1"/>
    <col min="6408" max="6408" width="17.7109375" style="2097" bestFit="1" customWidth="1"/>
    <col min="6409" max="6656" width="9.140625" style="2097"/>
    <col min="6657" max="6657" width="6" style="2097" customWidth="1"/>
    <col min="6658" max="6658" width="58.42578125" style="2097" customWidth="1"/>
    <col min="6659" max="6659" width="10" style="2097" bestFit="1" customWidth="1"/>
    <col min="6660" max="6660" width="12.85546875" style="2097" bestFit="1" customWidth="1"/>
    <col min="6661" max="6661" width="9" style="2097" bestFit="1" customWidth="1"/>
    <col min="6662" max="6662" width="8.5703125" style="2097" customWidth="1"/>
    <col min="6663" max="6663" width="19.5703125" style="2097" customWidth="1"/>
    <col min="6664" max="6664" width="17.7109375" style="2097" bestFit="1" customWidth="1"/>
    <col min="6665" max="6912" width="9.140625" style="2097"/>
    <col min="6913" max="6913" width="6" style="2097" customWidth="1"/>
    <col min="6914" max="6914" width="58.42578125" style="2097" customWidth="1"/>
    <col min="6915" max="6915" width="10" style="2097" bestFit="1" customWidth="1"/>
    <col min="6916" max="6916" width="12.85546875" style="2097" bestFit="1" customWidth="1"/>
    <col min="6917" max="6917" width="9" style="2097" bestFit="1" customWidth="1"/>
    <col min="6918" max="6918" width="8.5703125" style="2097" customWidth="1"/>
    <col min="6919" max="6919" width="19.5703125" style="2097" customWidth="1"/>
    <col min="6920" max="6920" width="17.7109375" style="2097" bestFit="1" customWidth="1"/>
    <col min="6921" max="7168" width="9.140625" style="2097"/>
    <col min="7169" max="7169" width="6" style="2097" customWidth="1"/>
    <col min="7170" max="7170" width="58.42578125" style="2097" customWidth="1"/>
    <col min="7171" max="7171" width="10" style="2097" bestFit="1" customWidth="1"/>
    <col min="7172" max="7172" width="12.85546875" style="2097" bestFit="1" customWidth="1"/>
    <col min="7173" max="7173" width="9" style="2097" bestFit="1" customWidth="1"/>
    <col min="7174" max="7174" width="8.5703125" style="2097" customWidth="1"/>
    <col min="7175" max="7175" width="19.5703125" style="2097" customWidth="1"/>
    <col min="7176" max="7176" width="17.7109375" style="2097" bestFit="1" customWidth="1"/>
    <col min="7177" max="7424" width="9.140625" style="2097"/>
    <col min="7425" max="7425" width="6" style="2097" customWidth="1"/>
    <col min="7426" max="7426" width="58.42578125" style="2097" customWidth="1"/>
    <col min="7427" max="7427" width="10" style="2097" bestFit="1" customWidth="1"/>
    <col min="7428" max="7428" width="12.85546875" style="2097" bestFit="1" customWidth="1"/>
    <col min="7429" max="7429" width="9" style="2097" bestFit="1" customWidth="1"/>
    <col min="7430" max="7430" width="8.5703125" style="2097" customWidth="1"/>
    <col min="7431" max="7431" width="19.5703125" style="2097" customWidth="1"/>
    <col min="7432" max="7432" width="17.7109375" style="2097" bestFit="1" customWidth="1"/>
    <col min="7433" max="7680" width="9.140625" style="2097"/>
    <col min="7681" max="7681" width="6" style="2097" customWidth="1"/>
    <col min="7682" max="7682" width="58.42578125" style="2097" customWidth="1"/>
    <col min="7683" max="7683" width="10" style="2097" bestFit="1" customWidth="1"/>
    <col min="7684" max="7684" width="12.85546875" style="2097" bestFit="1" customWidth="1"/>
    <col min="7685" max="7685" width="9" style="2097" bestFit="1" customWidth="1"/>
    <col min="7686" max="7686" width="8.5703125" style="2097" customWidth="1"/>
    <col min="7687" max="7687" width="19.5703125" style="2097" customWidth="1"/>
    <col min="7688" max="7688" width="17.7109375" style="2097" bestFit="1" customWidth="1"/>
    <col min="7689" max="7936" width="9.140625" style="2097"/>
    <col min="7937" max="7937" width="6" style="2097" customWidth="1"/>
    <col min="7938" max="7938" width="58.42578125" style="2097" customWidth="1"/>
    <col min="7939" max="7939" width="10" style="2097" bestFit="1" customWidth="1"/>
    <col min="7940" max="7940" width="12.85546875" style="2097" bestFit="1" customWidth="1"/>
    <col min="7941" max="7941" width="9" style="2097" bestFit="1" customWidth="1"/>
    <col min="7942" max="7942" width="8.5703125" style="2097" customWidth="1"/>
    <col min="7943" max="7943" width="19.5703125" style="2097" customWidth="1"/>
    <col min="7944" max="7944" width="17.7109375" style="2097" bestFit="1" customWidth="1"/>
    <col min="7945" max="8192" width="9.140625" style="2097"/>
    <col min="8193" max="8193" width="6" style="2097" customWidth="1"/>
    <col min="8194" max="8194" width="58.42578125" style="2097" customWidth="1"/>
    <col min="8195" max="8195" width="10" style="2097" bestFit="1" customWidth="1"/>
    <col min="8196" max="8196" width="12.85546875" style="2097" bestFit="1" customWidth="1"/>
    <col min="8197" max="8197" width="9" style="2097" bestFit="1" customWidth="1"/>
    <col min="8198" max="8198" width="8.5703125" style="2097" customWidth="1"/>
    <col min="8199" max="8199" width="19.5703125" style="2097" customWidth="1"/>
    <col min="8200" max="8200" width="17.7109375" style="2097" bestFit="1" customWidth="1"/>
    <col min="8201" max="8448" width="9.140625" style="2097"/>
    <col min="8449" max="8449" width="6" style="2097" customWidth="1"/>
    <col min="8450" max="8450" width="58.42578125" style="2097" customWidth="1"/>
    <col min="8451" max="8451" width="10" style="2097" bestFit="1" customWidth="1"/>
    <col min="8452" max="8452" width="12.85546875" style="2097" bestFit="1" customWidth="1"/>
    <col min="8453" max="8453" width="9" style="2097" bestFit="1" customWidth="1"/>
    <col min="8454" max="8454" width="8.5703125" style="2097" customWidth="1"/>
    <col min="8455" max="8455" width="19.5703125" style="2097" customWidth="1"/>
    <col min="8456" max="8456" width="17.7109375" style="2097" bestFit="1" customWidth="1"/>
    <col min="8457" max="8704" width="9.140625" style="2097"/>
    <col min="8705" max="8705" width="6" style="2097" customWidth="1"/>
    <col min="8706" max="8706" width="58.42578125" style="2097" customWidth="1"/>
    <col min="8707" max="8707" width="10" style="2097" bestFit="1" customWidth="1"/>
    <col min="8708" max="8708" width="12.85546875" style="2097" bestFit="1" customWidth="1"/>
    <col min="8709" max="8709" width="9" style="2097" bestFit="1" customWidth="1"/>
    <col min="8710" max="8710" width="8.5703125" style="2097" customWidth="1"/>
    <col min="8711" max="8711" width="19.5703125" style="2097" customWidth="1"/>
    <col min="8712" max="8712" width="17.7109375" style="2097" bestFit="1" customWidth="1"/>
    <col min="8713" max="8960" width="9.140625" style="2097"/>
    <col min="8961" max="8961" width="6" style="2097" customWidth="1"/>
    <col min="8962" max="8962" width="58.42578125" style="2097" customWidth="1"/>
    <col min="8963" max="8963" width="10" style="2097" bestFit="1" customWidth="1"/>
    <col min="8964" max="8964" width="12.85546875" style="2097" bestFit="1" customWidth="1"/>
    <col min="8965" max="8965" width="9" style="2097" bestFit="1" customWidth="1"/>
    <col min="8966" max="8966" width="8.5703125" style="2097" customWidth="1"/>
    <col min="8967" max="8967" width="19.5703125" style="2097" customWidth="1"/>
    <col min="8968" max="8968" width="17.7109375" style="2097" bestFit="1" customWidth="1"/>
    <col min="8969" max="9216" width="9.140625" style="2097"/>
    <col min="9217" max="9217" width="6" style="2097" customWidth="1"/>
    <col min="9218" max="9218" width="58.42578125" style="2097" customWidth="1"/>
    <col min="9219" max="9219" width="10" style="2097" bestFit="1" customWidth="1"/>
    <col min="9220" max="9220" width="12.85546875" style="2097" bestFit="1" customWidth="1"/>
    <col min="9221" max="9221" width="9" style="2097" bestFit="1" customWidth="1"/>
    <col min="9222" max="9222" width="8.5703125" style="2097" customWidth="1"/>
    <col min="9223" max="9223" width="19.5703125" style="2097" customWidth="1"/>
    <col min="9224" max="9224" width="17.7109375" style="2097" bestFit="1" customWidth="1"/>
    <col min="9225" max="9472" width="9.140625" style="2097"/>
    <col min="9473" max="9473" width="6" style="2097" customWidth="1"/>
    <col min="9474" max="9474" width="58.42578125" style="2097" customWidth="1"/>
    <col min="9475" max="9475" width="10" style="2097" bestFit="1" customWidth="1"/>
    <col min="9476" max="9476" width="12.85546875" style="2097" bestFit="1" customWidth="1"/>
    <col min="9477" max="9477" width="9" style="2097" bestFit="1" customWidth="1"/>
    <col min="9478" max="9478" width="8.5703125" style="2097" customWidth="1"/>
    <col min="9479" max="9479" width="19.5703125" style="2097" customWidth="1"/>
    <col min="9480" max="9480" width="17.7109375" style="2097" bestFit="1" customWidth="1"/>
    <col min="9481" max="9728" width="9.140625" style="2097"/>
    <col min="9729" max="9729" width="6" style="2097" customWidth="1"/>
    <col min="9730" max="9730" width="58.42578125" style="2097" customWidth="1"/>
    <col min="9731" max="9731" width="10" style="2097" bestFit="1" customWidth="1"/>
    <col min="9732" max="9732" width="12.85546875" style="2097" bestFit="1" customWidth="1"/>
    <col min="9733" max="9733" width="9" style="2097" bestFit="1" customWidth="1"/>
    <col min="9734" max="9734" width="8.5703125" style="2097" customWidth="1"/>
    <col min="9735" max="9735" width="19.5703125" style="2097" customWidth="1"/>
    <col min="9736" max="9736" width="17.7109375" style="2097" bestFit="1" customWidth="1"/>
    <col min="9737" max="9984" width="9.140625" style="2097"/>
    <col min="9985" max="9985" width="6" style="2097" customWidth="1"/>
    <col min="9986" max="9986" width="58.42578125" style="2097" customWidth="1"/>
    <col min="9987" max="9987" width="10" style="2097" bestFit="1" customWidth="1"/>
    <col min="9988" max="9988" width="12.85546875" style="2097" bestFit="1" customWidth="1"/>
    <col min="9989" max="9989" width="9" style="2097" bestFit="1" customWidth="1"/>
    <col min="9990" max="9990" width="8.5703125" style="2097" customWidth="1"/>
    <col min="9991" max="9991" width="19.5703125" style="2097" customWidth="1"/>
    <col min="9992" max="9992" width="17.7109375" style="2097" bestFit="1" customWidth="1"/>
    <col min="9993" max="10240" width="9.140625" style="2097"/>
    <col min="10241" max="10241" width="6" style="2097" customWidth="1"/>
    <col min="10242" max="10242" width="58.42578125" style="2097" customWidth="1"/>
    <col min="10243" max="10243" width="10" style="2097" bestFit="1" customWidth="1"/>
    <col min="10244" max="10244" width="12.85546875" style="2097" bestFit="1" customWidth="1"/>
    <col min="10245" max="10245" width="9" style="2097" bestFit="1" customWidth="1"/>
    <col min="10246" max="10246" width="8.5703125" style="2097" customWidth="1"/>
    <col min="10247" max="10247" width="19.5703125" style="2097" customWidth="1"/>
    <col min="10248" max="10248" width="17.7109375" style="2097" bestFit="1" customWidth="1"/>
    <col min="10249" max="10496" width="9.140625" style="2097"/>
    <col min="10497" max="10497" width="6" style="2097" customWidth="1"/>
    <col min="10498" max="10498" width="58.42578125" style="2097" customWidth="1"/>
    <col min="10499" max="10499" width="10" style="2097" bestFit="1" customWidth="1"/>
    <col min="10500" max="10500" width="12.85546875" style="2097" bestFit="1" customWidth="1"/>
    <col min="10501" max="10501" width="9" style="2097" bestFit="1" customWidth="1"/>
    <col min="10502" max="10502" width="8.5703125" style="2097" customWidth="1"/>
    <col min="10503" max="10503" width="19.5703125" style="2097" customWidth="1"/>
    <col min="10504" max="10504" width="17.7109375" style="2097" bestFit="1" customWidth="1"/>
    <col min="10505" max="10752" width="9.140625" style="2097"/>
    <col min="10753" max="10753" width="6" style="2097" customWidth="1"/>
    <col min="10754" max="10754" width="58.42578125" style="2097" customWidth="1"/>
    <col min="10755" max="10755" width="10" style="2097" bestFit="1" customWidth="1"/>
    <col min="10756" max="10756" width="12.85546875" style="2097" bestFit="1" customWidth="1"/>
    <col min="10757" max="10757" width="9" style="2097" bestFit="1" customWidth="1"/>
    <col min="10758" max="10758" width="8.5703125" style="2097" customWidth="1"/>
    <col min="10759" max="10759" width="19.5703125" style="2097" customWidth="1"/>
    <col min="10760" max="10760" width="17.7109375" style="2097" bestFit="1" customWidth="1"/>
    <col min="10761" max="11008" width="9.140625" style="2097"/>
    <col min="11009" max="11009" width="6" style="2097" customWidth="1"/>
    <col min="11010" max="11010" width="58.42578125" style="2097" customWidth="1"/>
    <col min="11011" max="11011" width="10" style="2097" bestFit="1" customWidth="1"/>
    <col min="11012" max="11012" width="12.85546875" style="2097" bestFit="1" customWidth="1"/>
    <col min="11013" max="11013" width="9" style="2097" bestFit="1" customWidth="1"/>
    <col min="11014" max="11014" width="8.5703125" style="2097" customWidth="1"/>
    <col min="11015" max="11015" width="19.5703125" style="2097" customWidth="1"/>
    <col min="11016" max="11016" width="17.7109375" style="2097" bestFit="1" customWidth="1"/>
    <col min="11017" max="11264" width="9.140625" style="2097"/>
    <col min="11265" max="11265" width="6" style="2097" customWidth="1"/>
    <col min="11266" max="11266" width="58.42578125" style="2097" customWidth="1"/>
    <col min="11267" max="11267" width="10" style="2097" bestFit="1" customWidth="1"/>
    <col min="11268" max="11268" width="12.85546875" style="2097" bestFit="1" customWidth="1"/>
    <col min="11269" max="11269" width="9" style="2097" bestFit="1" customWidth="1"/>
    <col min="11270" max="11270" width="8.5703125" style="2097" customWidth="1"/>
    <col min="11271" max="11271" width="19.5703125" style="2097" customWidth="1"/>
    <col min="11272" max="11272" width="17.7109375" style="2097" bestFit="1" customWidth="1"/>
    <col min="11273" max="11520" width="9.140625" style="2097"/>
    <col min="11521" max="11521" width="6" style="2097" customWidth="1"/>
    <col min="11522" max="11522" width="58.42578125" style="2097" customWidth="1"/>
    <col min="11523" max="11523" width="10" style="2097" bestFit="1" customWidth="1"/>
    <col min="11524" max="11524" width="12.85546875" style="2097" bestFit="1" customWidth="1"/>
    <col min="11525" max="11525" width="9" style="2097" bestFit="1" customWidth="1"/>
    <col min="11526" max="11526" width="8.5703125" style="2097" customWidth="1"/>
    <col min="11527" max="11527" width="19.5703125" style="2097" customWidth="1"/>
    <col min="11528" max="11528" width="17.7109375" style="2097" bestFit="1" customWidth="1"/>
    <col min="11529" max="11776" width="9.140625" style="2097"/>
    <col min="11777" max="11777" width="6" style="2097" customWidth="1"/>
    <col min="11778" max="11778" width="58.42578125" style="2097" customWidth="1"/>
    <col min="11779" max="11779" width="10" style="2097" bestFit="1" customWidth="1"/>
    <col min="11780" max="11780" width="12.85546875" style="2097" bestFit="1" customWidth="1"/>
    <col min="11781" max="11781" width="9" style="2097" bestFit="1" customWidth="1"/>
    <col min="11782" max="11782" width="8.5703125" style="2097" customWidth="1"/>
    <col min="11783" max="11783" width="19.5703125" style="2097" customWidth="1"/>
    <col min="11784" max="11784" width="17.7109375" style="2097" bestFit="1" customWidth="1"/>
    <col min="11785" max="12032" width="9.140625" style="2097"/>
    <col min="12033" max="12033" width="6" style="2097" customWidth="1"/>
    <col min="12034" max="12034" width="58.42578125" style="2097" customWidth="1"/>
    <col min="12035" max="12035" width="10" style="2097" bestFit="1" customWidth="1"/>
    <col min="12036" max="12036" width="12.85546875" style="2097" bestFit="1" customWidth="1"/>
    <col min="12037" max="12037" width="9" style="2097" bestFit="1" customWidth="1"/>
    <col min="12038" max="12038" width="8.5703125" style="2097" customWidth="1"/>
    <col min="12039" max="12039" width="19.5703125" style="2097" customWidth="1"/>
    <col min="12040" max="12040" width="17.7109375" style="2097" bestFit="1" customWidth="1"/>
    <col min="12041" max="12288" width="9.140625" style="2097"/>
    <col min="12289" max="12289" width="6" style="2097" customWidth="1"/>
    <col min="12290" max="12290" width="58.42578125" style="2097" customWidth="1"/>
    <col min="12291" max="12291" width="10" style="2097" bestFit="1" customWidth="1"/>
    <col min="12292" max="12292" width="12.85546875" style="2097" bestFit="1" customWidth="1"/>
    <col min="12293" max="12293" width="9" style="2097" bestFit="1" customWidth="1"/>
    <col min="12294" max="12294" width="8.5703125" style="2097" customWidth="1"/>
    <col min="12295" max="12295" width="19.5703125" style="2097" customWidth="1"/>
    <col min="12296" max="12296" width="17.7109375" style="2097" bestFit="1" customWidth="1"/>
    <col min="12297" max="12544" width="9.140625" style="2097"/>
    <col min="12545" max="12545" width="6" style="2097" customWidth="1"/>
    <col min="12546" max="12546" width="58.42578125" style="2097" customWidth="1"/>
    <col min="12547" max="12547" width="10" style="2097" bestFit="1" customWidth="1"/>
    <col min="12548" max="12548" width="12.85546875" style="2097" bestFit="1" customWidth="1"/>
    <col min="12549" max="12549" width="9" style="2097" bestFit="1" customWidth="1"/>
    <col min="12550" max="12550" width="8.5703125" style="2097" customWidth="1"/>
    <col min="12551" max="12551" width="19.5703125" style="2097" customWidth="1"/>
    <col min="12552" max="12552" width="17.7109375" style="2097" bestFit="1" customWidth="1"/>
    <col min="12553" max="12800" width="9.140625" style="2097"/>
    <col min="12801" max="12801" width="6" style="2097" customWidth="1"/>
    <col min="12802" max="12802" width="58.42578125" style="2097" customWidth="1"/>
    <col min="12803" max="12803" width="10" style="2097" bestFit="1" customWidth="1"/>
    <col min="12804" max="12804" width="12.85546875" style="2097" bestFit="1" customWidth="1"/>
    <col min="12805" max="12805" width="9" style="2097" bestFit="1" customWidth="1"/>
    <col min="12806" max="12806" width="8.5703125" style="2097" customWidth="1"/>
    <col min="12807" max="12807" width="19.5703125" style="2097" customWidth="1"/>
    <col min="12808" max="12808" width="17.7109375" style="2097" bestFit="1" customWidth="1"/>
    <col min="12809" max="13056" width="9.140625" style="2097"/>
    <col min="13057" max="13057" width="6" style="2097" customWidth="1"/>
    <col min="13058" max="13058" width="58.42578125" style="2097" customWidth="1"/>
    <col min="13059" max="13059" width="10" style="2097" bestFit="1" customWidth="1"/>
    <col min="13060" max="13060" width="12.85546875" style="2097" bestFit="1" customWidth="1"/>
    <col min="13061" max="13061" width="9" style="2097" bestFit="1" customWidth="1"/>
    <col min="13062" max="13062" width="8.5703125" style="2097" customWidth="1"/>
    <col min="13063" max="13063" width="19.5703125" style="2097" customWidth="1"/>
    <col min="13064" max="13064" width="17.7109375" style="2097" bestFit="1" customWidth="1"/>
    <col min="13065" max="13312" width="9.140625" style="2097"/>
    <col min="13313" max="13313" width="6" style="2097" customWidth="1"/>
    <col min="13314" max="13314" width="58.42578125" style="2097" customWidth="1"/>
    <col min="13315" max="13315" width="10" style="2097" bestFit="1" customWidth="1"/>
    <col min="13316" max="13316" width="12.85546875" style="2097" bestFit="1" customWidth="1"/>
    <col min="13317" max="13317" width="9" style="2097" bestFit="1" customWidth="1"/>
    <col min="13318" max="13318" width="8.5703125" style="2097" customWidth="1"/>
    <col min="13319" max="13319" width="19.5703125" style="2097" customWidth="1"/>
    <col min="13320" max="13320" width="17.7109375" style="2097" bestFit="1" customWidth="1"/>
    <col min="13321" max="13568" width="9.140625" style="2097"/>
    <col min="13569" max="13569" width="6" style="2097" customWidth="1"/>
    <col min="13570" max="13570" width="58.42578125" style="2097" customWidth="1"/>
    <col min="13571" max="13571" width="10" style="2097" bestFit="1" customWidth="1"/>
    <col min="13572" max="13572" width="12.85546875" style="2097" bestFit="1" customWidth="1"/>
    <col min="13573" max="13573" width="9" style="2097" bestFit="1" customWidth="1"/>
    <col min="13574" max="13574" width="8.5703125" style="2097" customWidth="1"/>
    <col min="13575" max="13575" width="19.5703125" style="2097" customWidth="1"/>
    <col min="13576" max="13576" width="17.7109375" style="2097" bestFit="1" customWidth="1"/>
    <col min="13577" max="13824" width="9.140625" style="2097"/>
    <col min="13825" max="13825" width="6" style="2097" customWidth="1"/>
    <col min="13826" max="13826" width="58.42578125" style="2097" customWidth="1"/>
    <col min="13827" max="13827" width="10" style="2097" bestFit="1" customWidth="1"/>
    <col min="13828" max="13828" width="12.85546875" style="2097" bestFit="1" customWidth="1"/>
    <col min="13829" max="13829" width="9" style="2097" bestFit="1" customWidth="1"/>
    <col min="13830" max="13830" width="8.5703125" style="2097" customWidth="1"/>
    <col min="13831" max="13831" width="19.5703125" style="2097" customWidth="1"/>
    <col min="13832" max="13832" width="17.7109375" style="2097" bestFit="1" customWidth="1"/>
    <col min="13833" max="14080" width="9.140625" style="2097"/>
    <col min="14081" max="14081" width="6" style="2097" customWidth="1"/>
    <col min="14082" max="14082" width="58.42578125" style="2097" customWidth="1"/>
    <col min="14083" max="14083" width="10" style="2097" bestFit="1" customWidth="1"/>
    <col min="14084" max="14084" width="12.85546875" style="2097" bestFit="1" customWidth="1"/>
    <col min="14085" max="14085" width="9" style="2097" bestFit="1" customWidth="1"/>
    <col min="14086" max="14086" width="8.5703125" style="2097" customWidth="1"/>
    <col min="14087" max="14087" width="19.5703125" style="2097" customWidth="1"/>
    <col min="14088" max="14088" width="17.7109375" style="2097" bestFit="1" customWidth="1"/>
    <col min="14089" max="14336" width="9.140625" style="2097"/>
    <col min="14337" max="14337" width="6" style="2097" customWidth="1"/>
    <col min="14338" max="14338" width="58.42578125" style="2097" customWidth="1"/>
    <col min="14339" max="14339" width="10" style="2097" bestFit="1" customWidth="1"/>
    <col min="14340" max="14340" width="12.85546875" style="2097" bestFit="1" customWidth="1"/>
    <col min="14341" max="14341" width="9" style="2097" bestFit="1" customWidth="1"/>
    <col min="14342" max="14342" width="8.5703125" style="2097" customWidth="1"/>
    <col min="14343" max="14343" width="19.5703125" style="2097" customWidth="1"/>
    <col min="14344" max="14344" width="17.7109375" style="2097" bestFit="1" customWidth="1"/>
    <col min="14345" max="14592" width="9.140625" style="2097"/>
    <col min="14593" max="14593" width="6" style="2097" customWidth="1"/>
    <col min="14594" max="14594" width="58.42578125" style="2097" customWidth="1"/>
    <col min="14595" max="14595" width="10" style="2097" bestFit="1" customWidth="1"/>
    <col min="14596" max="14596" width="12.85546875" style="2097" bestFit="1" customWidth="1"/>
    <col min="14597" max="14597" width="9" style="2097" bestFit="1" customWidth="1"/>
    <col min="14598" max="14598" width="8.5703125" style="2097" customWidth="1"/>
    <col min="14599" max="14599" width="19.5703125" style="2097" customWidth="1"/>
    <col min="14600" max="14600" width="17.7109375" style="2097" bestFit="1" customWidth="1"/>
    <col min="14601" max="14848" width="9.140625" style="2097"/>
    <col min="14849" max="14849" width="6" style="2097" customWidth="1"/>
    <col min="14850" max="14850" width="58.42578125" style="2097" customWidth="1"/>
    <col min="14851" max="14851" width="10" style="2097" bestFit="1" customWidth="1"/>
    <col min="14852" max="14852" width="12.85546875" style="2097" bestFit="1" customWidth="1"/>
    <col min="14853" max="14853" width="9" style="2097" bestFit="1" customWidth="1"/>
    <col min="14854" max="14854" width="8.5703125" style="2097" customWidth="1"/>
    <col min="14855" max="14855" width="19.5703125" style="2097" customWidth="1"/>
    <col min="14856" max="14856" width="17.7109375" style="2097" bestFit="1" customWidth="1"/>
    <col min="14857" max="15104" width="9.140625" style="2097"/>
    <col min="15105" max="15105" width="6" style="2097" customWidth="1"/>
    <col min="15106" max="15106" width="58.42578125" style="2097" customWidth="1"/>
    <col min="15107" max="15107" width="10" style="2097" bestFit="1" customWidth="1"/>
    <col min="15108" max="15108" width="12.85546875" style="2097" bestFit="1" customWidth="1"/>
    <col min="15109" max="15109" width="9" style="2097" bestFit="1" customWidth="1"/>
    <col min="15110" max="15110" width="8.5703125" style="2097" customWidth="1"/>
    <col min="15111" max="15111" width="19.5703125" style="2097" customWidth="1"/>
    <col min="15112" max="15112" width="17.7109375" style="2097" bestFit="1" customWidth="1"/>
    <col min="15113" max="15360" width="9.140625" style="2097"/>
    <col min="15361" max="15361" width="6" style="2097" customWidth="1"/>
    <col min="15362" max="15362" width="58.42578125" style="2097" customWidth="1"/>
    <col min="15363" max="15363" width="10" style="2097" bestFit="1" customWidth="1"/>
    <col min="15364" max="15364" width="12.85546875" style="2097" bestFit="1" customWidth="1"/>
    <col min="15365" max="15365" width="9" style="2097" bestFit="1" customWidth="1"/>
    <col min="15366" max="15366" width="8.5703125" style="2097" customWidth="1"/>
    <col min="15367" max="15367" width="19.5703125" style="2097" customWidth="1"/>
    <col min="15368" max="15368" width="17.7109375" style="2097" bestFit="1" customWidth="1"/>
    <col min="15369" max="15616" width="9.140625" style="2097"/>
    <col min="15617" max="15617" width="6" style="2097" customWidth="1"/>
    <col min="15618" max="15618" width="58.42578125" style="2097" customWidth="1"/>
    <col min="15619" max="15619" width="10" style="2097" bestFit="1" customWidth="1"/>
    <col min="15620" max="15620" width="12.85546875" style="2097" bestFit="1" customWidth="1"/>
    <col min="15621" max="15621" width="9" style="2097" bestFit="1" customWidth="1"/>
    <col min="15622" max="15622" width="8.5703125" style="2097" customWidth="1"/>
    <col min="15623" max="15623" width="19.5703125" style="2097" customWidth="1"/>
    <col min="15624" max="15624" width="17.7109375" style="2097" bestFit="1" customWidth="1"/>
    <col min="15625" max="15872" width="9.140625" style="2097"/>
    <col min="15873" max="15873" width="6" style="2097" customWidth="1"/>
    <col min="15874" max="15874" width="58.42578125" style="2097" customWidth="1"/>
    <col min="15875" max="15875" width="10" style="2097" bestFit="1" customWidth="1"/>
    <col min="15876" max="15876" width="12.85546875" style="2097" bestFit="1" customWidth="1"/>
    <col min="15877" max="15877" width="9" style="2097" bestFit="1" customWidth="1"/>
    <col min="15878" max="15878" width="8.5703125" style="2097" customWidth="1"/>
    <col min="15879" max="15879" width="19.5703125" style="2097" customWidth="1"/>
    <col min="15880" max="15880" width="17.7109375" style="2097" bestFit="1" customWidth="1"/>
    <col min="15881" max="16128" width="9.140625" style="2097"/>
    <col min="16129" max="16129" width="6" style="2097" customWidth="1"/>
    <col min="16130" max="16130" width="58.42578125" style="2097" customWidth="1"/>
    <col min="16131" max="16131" width="10" style="2097" bestFit="1" customWidth="1"/>
    <col min="16132" max="16132" width="12.85546875" style="2097" bestFit="1" customWidth="1"/>
    <col min="16133" max="16133" width="9" style="2097" bestFit="1" customWidth="1"/>
    <col min="16134" max="16134" width="8.5703125" style="2097" customWidth="1"/>
    <col min="16135" max="16135" width="19.5703125" style="2097" customWidth="1"/>
    <col min="16136" max="16136" width="17.7109375" style="2097" bestFit="1" customWidth="1"/>
    <col min="16137" max="16384" width="9.140625" style="2097"/>
  </cols>
  <sheetData>
    <row r="1" spans="1:10" s="64" customFormat="1">
      <c r="A1" s="1679" t="s">
        <v>2257</v>
      </c>
      <c r="B1" s="1785" t="s">
        <v>936</v>
      </c>
    </row>
    <row r="2" spans="1:10" s="64" customFormat="1">
      <c r="A2" s="1679" t="s">
        <v>2258</v>
      </c>
      <c r="B2" s="2" t="s">
        <v>2494</v>
      </c>
    </row>
    <row r="3" spans="1:10" s="64" customFormat="1">
      <c r="A3" s="1679" t="s">
        <v>2259</v>
      </c>
      <c r="B3" s="2" t="s">
        <v>2505</v>
      </c>
    </row>
    <row r="4" spans="1:10" s="64" customFormat="1">
      <c r="A4" s="1679" t="s">
        <v>2260</v>
      </c>
      <c r="B4" s="2" t="s">
        <v>2569</v>
      </c>
    </row>
    <row r="5" spans="1:10" s="64" customFormat="1">
      <c r="A5" s="1679" t="s">
        <v>2261</v>
      </c>
      <c r="B5" s="2" t="s">
        <v>1412</v>
      </c>
    </row>
    <row r="6" spans="1:10" s="1680" customFormat="1" ht="19.5" thickBot="1">
      <c r="B6" s="2081"/>
      <c r="C6" s="2081"/>
      <c r="D6" s="2082"/>
      <c r="E6" s="2082"/>
      <c r="F6" s="2082"/>
      <c r="G6" s="2082"/>
    </row>
    <row r="7" spans="1:10" s="2083" customFormat="1" ht="27" customHeight="1">
      <c r="A7" s="4827" t="s">
        <v>2570</v>
      </c>
      <c r="B7" s="4830" t="s">
        <v>2571</v>
      </c>
      <c r="C7" s="4831"/>
      <c r="D7" s="4831"/>
      <c r="E7" s="4831"/>
      <c r="F7" s="4832"/>
      <c r="G7" s="4836" t="s">
        <v>2334</v>
      </c>
      <c r="I7" s="2084"/>
      <c r="J7" s="2085"/>
    </row>
    <row r="8" spans="1:10" s="2083" customFormat="1" ht="12.75" customHeight="1">
      <c r="A8" s="4828" t="s">
        <v>2572</v>
      </c>
      <c r="B8" s="4833"/>
      <c r="C8" s="4834"/>
      <c r="D8" s="4834"/>
      <c r="E8" s="4834"/>
      <c r="F8" s="4835"/>
      <c r="G8" s="4837"/>
      <c r="I8" s="2084"/>
      <c r="J8" s="2085"/>
    </row>
    <row r="9" spans="1:10" s="2083" customFormat="1" ht="12.75" customHeight="1" thickBot="1">
      <c r="A9" s="4829" t="s">
        <v>2573</v>
      </c>
      <c r="B9" s="2086" t="s">
        <v>2009</v>
      </c>
      <c r="C9" s="2087" t="s">
        <v>2010</v>
      </c>
      <c r="D9" s="2087" t="s">
        <v>2011</v>
      </c>
      <c r="E9" s="2087" t="s">
        <v>2012</v>
      </c>
      <c r="F9" s="2088" t="s">
        <v>2013</v>
      </c>
      <c r="G9" s="4838"/>
      <c r="I9" s="2089"/>
      <c r="J9" s="2085"/>
    </row>
    <row r="10" spans="1:10" s="2083" customFormat="1" ht="12.75" customHeight="1">
      <c r="A10" s="2090" t="s">
        <v>2574</v>
      </c>
      <c r="B10" s="2091"/>
      <c r="C10" s="2091"/>
      <c r="D10" s="2091"/>
      <c r="E10" s="2091"/>
      <c r="F10" s="2091"/>
      <c r="G10" s="2092">
        <f>SUM(B10:F10)</f>
        <v>0</v>
      </c>
      <c r="H10" s="2093"/>
      <c r="I10" s="2089"/>
      <c r="J10" s="2085"/>
    </row>
    <row r="11" spans="1:10" s="2083" customFormat="1" ht="12.75" customHeight="1">
      <c r="A11" s="2094" t="s">
        <v>2575</v>
      </c>
      <c r="B11" s="2091"/>
      <c r="C11" s="2091"/>
      <c r="D11" s="2091"/>
      <c r="E11" s="2091"/>
      <c r="F11" s="2091"/>
      <c r="G11" s="2092">
        <f t="shared" ref="G11:G17" si="0">SUM(B11:F11)</f>
        <v>0</v>
      </c>
      <c r="H11" s="2093"/>
      <c r="I11" s="2089"/>
      <c r="J11" s="2085"/>
    </row>
    <row r="12" spans="1:10" s="2083" customFormat="1" ht="12.75" customHeight="1">
      <c r="A12" s="2094" t="s">
        <v>2576</v>
      </c>
      <c r="B12" s="2091"/>
      <c r="C12" s="2091"/>
      <c r="D12" s="2091"/>
      <c r="E12" s="2091"/>
      <c r="F12" s="2091"/>
      <c r="G12" s="2092">
        <f t="shared" si="0"/>
        <v>0</v>
      </c>
      <c r="H12" s="2093"/>
      <c r="I12" s="2089"/>
      <c r="J12" s="2085"/>
    </row>
    <row r="13" spans="1:10" s="2083" customFormat="1" ht="12.75" customHeight="1">
      <c r="A13" s="2094" t="s">
        <v>2577</v>
      </c>
      <c r="B13" s="2091"/>
      <c r="C13" s="2091"/>
      <c r="D13" s="2091"/>
      <c r="E13" s="2091"/>
      <c r="F13" s="2091"/>
      <c r="G13" s="2092">
        <f t="shared" si="0"/>
        <v>0</v>
      </c>
      <c r="H13" s="2093"/>
      <c r="I13" s="2089"/>
      <c r="J13" s="2085"/>
    </row>
    <row r="14" spans="1:10" s="2083" customFormat="1" ht="12.75" customHeight="1">
      <c r="A14" s="2094" t="s">
        <v>2578</v>
      </c>
      <c r="B14" s="2091"/>
      <c r="C14" s="2091"/>
      <c r="D14" s="2091"/>
      <c r="E14" s="2091"/>
      <c r="F14" s="2091"/>
      <c r="G14" s="2092">
        <f t="shared" si="0"/>
        <v>0</v>
      </c>
      <c r="H14" s="2095"/>
      <c r="I14" s="2089"/>
      <c r="J14" s="2085"/>
    </row>
    <row r="15" spans="1:10" s="2083" customFormat="1" ht="12.75" customHeight="1">
      <c r="A15" s="2094" t="s">
        <v>2579</v>
      </c>
      <c r="B15" s="2091"/>
      <c r="C15" s="2091"/>
      <c r="D15" s="2091"/>
      <c r="E15" s="2091"/>
      <c r="F15" s="2091"/>
      <c r="G15" s="2092">
        <f t="shared" si="0"/>
        <v>0</v>
      </c>
      <c r="H15" s="2095"/>
      <c r="I15" s="2089"/>
      <c r="J15" s="2085"/>
    </row>
    <row r="16" spans="1:10" s="2083" customFormat="1" ht="12.75" customHeight="1">
      <c r="A16" s="2094" t="s">
        <v>2580</v>
      </c>
      <c r="B16" s="2091"/>
      <c r="C16" s="2091"/>
      <c r="D16" s="2091"/>
      <c r="E16" s="2091"/>
      <c r="F16" s="2091"/>
      <c r="G16" s="2092">
        <f t="shared" si="0"/>
        <v>0</v>
      </c>
      <c r="H16" s="2093"/>
      <c r="I16" s="2089"/>
      <c r="J16" s="2085"/>
    </row>
    <row r="17" spans="1:11" s="2083" customFormat="1" ht="12.75" customHeight="1">
      <c r="A17" s="2094" t="s">
        <v>2581</v>
      </c>
      <c r="B17" s="2091"/>
      <c r="C17" s="2091"/>
      <c r="D17" s="2091"/>
      <c r="E17" s="2091"/>
      <c r="F17" s="2091"/>
      <c r="G17" s="2092">
        <f t="shared" si="0"/>
        <v>0</v>
      </c>
      <c r="H17" s="2095"/>
      <c r="I17" s="2089"/>
      <c r="J17" s="2085"/>
    </row>
    <row r="18" spans="1:11" s="2083" customFormat="1" ht="23.25" customHeight="1" thickBot="1">
      <c r="A18" s="2096" t="s">
        <v>54</v>
      </c>
      <c r="B18" s="2092">
        <f>SUM(B10:B17)</f>
        <v>0</v>
      </c>
      <c r="C18" s="2092">
        <f t="shared" ref="C18:G18" si="1">SUM(C10:C17)</f>
        <v>0</v>
      </c>
      <c r="D18" s="2092">
        <f t="shared" si="1"/>
        <v>0</v>
      </c>
      <c r="E18" s="2092">
        <f t="shared" si="1"/>
        <v>0</v>
      </c>
      <c r="F18" s="2092">
        <f t="shared" si="1"/>
        <v>0</v>
      </c>
      <c r="G18" s="2092">
        <f t="shared" si="1"/>
        <v>0</v>
      </c>
      <c r="H18" s="2093"/>
      <c r="J18" s="2089"/>
      <c r="K18" s="2085"/>
    </row>
    <row r="19" spans="1:11">
      <c r="H19" s="2083"/>
    </row>
    <row r="20" spans="1:11">
      <c r="H20" s="2083"/>
    </row>
  </sheetData>
  <mergeCells count="3">
    <mergeCell ref="A7:A9"/>
    <mergeCell ref="B7:F8"/>
    <mergeCell ref="G7:G9"/>
  </mergeCells>
  <pageMargins left="0.7" right="0.7" top="0.75" bottom="0.75" header="0.3" footer="0.3"/>
  <pageSetup paperSize="9" scale="86"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
  <sheetViews>
    <sheetView showGridLines="0" zoomScale="80" zoomScaleNormal="80" workbookViewId="0"/>
  </sheetViews>
  <sheetFormatPr defaultRowHeight="15"/>
  <cols>
    <col min="1" max="1" width="30.7109375" style="1720" customWidth="1"/>
    <col min="2" max="2" width="30.7109375" style="64" customWidth="1"/>
    <col min="3" max="3" width="30.7109375" style="2111" customWidth="1"/>
    <col min="4" max="4" width="30.7109375" style="1720" customWidth="1"/>
    <col min="5" max="15" width="30.7109375" style="64" customWidth="1"/>
    <col min="16" max="16" width="55.7109375" style="64" bestFit="1" customWidth="1"/>
    <col min="17" max="16384" width="9.140625" style="64"/>
  </cols>
  <sheetData>
    <row r="1" spans="1:16">
      <c r="A1" s="1679" t="s">
        <v>2257</v>
      </c>
      <c r="B1" s="2" t="s">
        <v>937</v>
      </c>
      <c r="C1" s="64"/>
      <c r="D1" s="64"/>
    </row>
    <row r="2" spans="1:16">
      <c r="A2" s="1679" t="s">
        <v>2258</v>
      </c>
      <c r="B2" s="2" t="s">
        <v>2495</v>
      </c>
      <c r="C2" s="64"/>
      <c r="D2" s="64"/>
    </row>
    <row r="3" spans="1:16">
      <c r="A3" s="1679" t="s">
        <v>2259</v>
      </c>
      <c r="B3" s="2" t="s">
        <v>2505</v>
      </c>
      <c r="C3" s="64"/>
      <c r="D3" s="64"/>
    </row>
    <row r="4" spans="1:16">
      <c r="A4" s="1679" t="s">
        <v>2260</v>
      </c>
      <c r="B4" s="2" t="s">
        <v>53</v>
      </c>
      <c r="C4" s="64"/>
      <c r="D4" s="64"/>
    </row>
    <row r="5" spans="1:16">
      <c r="A5" s="1679" t="s">
        <v>2261</v>
      </c>
      <c r="B5" s="2" t="s">
        <v>1412</v>
      </c>
      <c r="C5" s="64"/>
      <c r="D5" s="64"/>
    </row>
    <row r="6" spans="1:16" ht="15.75" thickBot="1">
      <c r="A6" s="2098"/>
      <c r="C6" s="64"/>
      <c r="D6" s="64"/>
    </row>
    <row r="7" spans="1:16" ht="37.5" customHeight="1" thickBot="1">
      <c r="A7" s="2099" t="s">
        <v>2582</v>
      </c>
      <c r="B7" s="2100" t="s">
        <v>2583</v>
      </c>
      <c r="C7" s="2101" t="s">
        <v>2584</v>
      </c>
      <c r="D7" s="2102" t="s">
        <v>2585</v>
      </c>
      <c r="E7" s="2103" t="s">
        <v>2586</v>
      </c>
      <c r="F7" s="2103" t="s">
        <v>2587</v>
      </c>
      <c r="G7" s="2103" t="s">
        <v>2588</v>
      </c>
      <c r="H7" s="2103" t="s">
        <v>2589</v>
      </c>
      <c r="I7" s="2103" t="s">
        <v>2590</v>
      </c>
      <c r="J7" s="2103" t="s">
        <v>2591</v>
      </c>
      <c r="K7" s="2104" t="s">
        <v>2592</v>
      </c>
      <c r="L7" s="2103" t="s">
        <v>2593</v>
      </c>
      <c r="M7" s="2103" t="s">
        <v>2594</v>
      </c>
      <c r="N7" s="2103" t="s">
        <v>2595</v>
      </c>
      <c r="O7" s="2103" t="s">
        <v>2596</v>
      </c>
      <c r="P7" s="2103" t="s">
        <v>2597</v>
      </c>
    </row>
    <row r="8" spans="1:16">
      <c r="A8" s="2105"/>
      <c r="B8" s="2106"/>
      <c r="C8" s="2107"/>
      <c r="D8" s="2108"/>
      <c r="E8" s="2109"/>
      <c r="F8" s="2106"/>
      <c r="G8" s="2106"/>
      <c r="H8" s="2106"/>
      <c r="I8" s="2106"/>
      <c r="J8" s="2106"/>
      <c r="K8" s="2106"/>
      <c r="L8" s="2106"/>
      <c r="M8" s="2106"/>
      <c r="N8" s="2110"/>
      <c r="O8" s="2110"/>
      <c r="P8" s="2110"/>
    </row>
  </sheetData>
  <dataConsolidate/>
  <dataValidations count="10">
    <dataValidation type="list" allowBlank="1" showInputMessage="1" showErrorMessage="1" sqref="O8:O1048576">
      <formula1>Forma_Rist</formula1>
    </dataValidation>
    <dataValidation type="list" allowBlank="1" showInputMessage="1" showErrorMessage="1" sqref="M8:M1048576">
      <formula1>Klas_pas</formula1>
    </dataValidation>
    <dataValidation type="list" allowBlank="1" showInputMessage="1" showErrorMessage="1" sqref="J8:J1048576">
      <formula1>Sektori</formula1>
    </dataValidation>
    <dataValidation type="list" allowBlank="1" showInputMessage="1" showErrorMessage="1" sqref="H8:H1048576">
      <formula1>Destinacioni</formula1>
    </dataValidation>
    <dataValidation allowBlank="1" showInputMessage="1" showErrorMessage="1" prompt="Lloji i produktit pas ristrukturimit të kredisë" sqref="G7"/>
    <dataValidation allowBlank="1" showInputMessage="1" showErrorMessage="1" prompt="Lloji i produktit përpara ristrukturimit të kredisë" sqref="F7"/>
    <dataValidation type="list" allowBlank="1" showInputMessage="1" showErrorMessage="1" sqref="I8:I1048576">
      <formula1>Subjekti</formula1>
    </dataValidation>
    <dataValidation type="list" allowBlank="1" showInputMessage="1" showErrorMessage="1" sqref="K8:K1048576">
      <formula1>Nr_Kesteve</formula1>
    </dataValidation>
    <dataValidation type="list" allowBlank="1" showInputMessage="1" showErrorMessage="1" sqref="N8:N1048576">
      <formula1>Nisja_Rist</formula1>
    </dataValidation>
    <dataValidation type="list" allowBlank="1" showInputMessage="1" showErrorMessage="1" sqref="E8:E1048576">
      <formula1>Kodi_Monedha</formula1>
    </dataValidation>
  </dataValidations>
  <pageMargins left="0.7" right="0.7" top="0.75" bottom="0.75" header="0.3" footer="0.3"/>
  <pageSetup paperSize="9" orientation="portrait" horizontalDpi="4294967295" verticalDpi="4294967295"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'[34]Data Types'!#REF!</xm:f>
          </x14:formula1>
          <xm:sqref>B8</xm:sqref>
        </x14:dataValidation>
        <x14:dataValidation type="list" allowBlank="1" showInputMessage="1" showErrorMessage="1">
          <x14:formula1>
            <xm:f>'[34]Data Types'!#REF!</xm:f>
          </x14:formula1>
          <xm:sqref>F8</xm:sqref>
        </x14:dataValidation>
        <x14:dataValidation type="list" allowBlank="1" showInputMessage="1" showErrorMessage="1">
          <x14:formula1>
            <xm:f>'[34]Data Types'!#REF!</xm:f>
          </x14:formula1>
          <xm:sqref>P8:P1048576</xm:sqref>
        </x14:dataValidation>
        <x14:dataValidation type="list" allowBlank="1" showInputMessage="1" showErrorMessage="1">
          <x14:formula1>
            <xm:f>'[34]Data Types'!#REF!</xm:f>
          </x14:formula1>
          <xm:sqref>F9:G1048576 G8</xm:sqref>
        </x14:dataValidation>
        <x14:dataValidation type="list" allowBlank="1" showInputMessage="1" showErrorMessage="1">
          <x14:formula1>
            <xm:f>'[34]Data Types'!#REF!</xm:f>
          </x14:formula1>
          <xm:sqref>B9:B1048576</xm:sqref>
        </x14:dataValidation>
        <x14:dataValidation type="list" allowBlank="1" showInputMessage="1" showErrorMessage="1">
          <x14:formula1>
            <xm:f>'[34]Data Types'!#REF!</xm:f>
          </x14:formula1>
          <xm:sqref>L8:L1048576</xm:sqref>
        </x14:dataValidation>
      </x14:dataValidation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
  <sheetViews>
    <sheetView showGridLines="0" zoomScale="80" zoomScaleNormal="80" workbookViewId="0"/>
  </sheetViews>
  <sheetFormatPr defaultRowHeight="15"/>
  <cols>
    <col min="1" max="1" width="39.140625" style="1720" customWidth="1"/>
    <col min="2" max="5" width="30.7109375" style="64" customWidth="1"/>
    <col min="6" max="6" width="30.7109375" style="1720" customWidth="1"/>
    <col min="7" max="10" width="30.7109375" style="64" customWidth="1"/>
    <col min="11" max="12" width="30.7109375" style="2111" customWidth="1"/>
    <col min="13" max="16" width="30.7109375" style="64" customWidth="1"/>
    <col min="17" max="20" width="30.7109375" style="1705" customWidth="1"/>
    <col min="21" max="21" width="30.7109375" style="64" customWidth="1"/>
    <col min="22" max="22" width="43.5703125" style="64" customWidth="1"/>
    <col min="23" max="23" width="30.7109375" style="1720" customWidth="1"/>
    <col min="24" max="28" width="30.7109375" style="1705" customWidth="1"/>
    <col min="29" max="29" width="30.7109375" style="64" customWidth="1"/>
    <col min="30" max="30" width="30.7109375" style="1705" customWidth="1"/>
    <col min="31" max="31" width="30.7109375" style="64" customWidth="1"/>
    <col min="32" max="16384" width="9.140625" style="64"/>
  </cols>
  <sheetData>
    <row r="1" spans="1:31">
      <c r="A1" s="1679" t="s">
        <v>2257</v>
      </c>
      <c r="B1" s="2" t="s">
        <v>938</v>
      </c>
      <c r="F1" s="64"/>
      <c r="K1" s="64"/>
      <c r="L1" s="64"/>
      <c r="Q1" s="64"/>
      <c r="R1" s="64"/>
      <c r="S1" s="64"/>
      <c r="T1" s="64"/>
      <c r="W1" s="64"/>
      <c r="X1" s="64"/>
      <c r="Y1" s="64"/>
      <c r="Z1" s="64"/>
      <c r="AA1" s="64"/>
      <c r="AB1" s="64"/>
      <c r="AD1" s="64"/>
    </row>
    <row r="2" spans="1:31">
      <c r="A2" s="1679" t="s">
        <v>2258</v>
      </c>
      <c r="B2" s="2" t="s">
        <v>2496</v>
      </c>
      <c r="F2" s="64"/>
      <c r="K2" s="64"/>
      <c r="L2" s="64"/>
      <c r="Q2" s="64"/>
      <c r="R2" s="64"/>
      <c r="S2" s="64"/>
      <c r="T2" s="64"/>
      <c r="W2" s="64"/>
      <c r="X2" s="64"/>
      <c r="Y2" s="64"/>
      <c r="Z2" s="64"/>
      <c r="AA2" s="64"/>
      <c r="AB2" s="64"/>
      <c r="AD2" s="64"/>
    </row>
    <row r="3" spans="1:31">
      <c r="A3" s="1679" t="s">
        <v>2259</v>
      </c>
      <c r="B3" s="2" t="s">
        <v>2505</v>
      </c>
      <c r="F3" s="64"/>
      <c r="K3" s="64"/>
      <c r="L3" s="64"/>
      <c r="Q3" s="64"/>
      <c r="R3" s="64"/>
      <c r="S3" s="64"/>
      <c r="T3" s="64"/>
      <c r="W3" s="64"/>
      <c r="X3" s="64"/>
      <c r="Y3" s="64"/>
      <c r="Z3" s="64"/>
      <c r="AA3" s="64"/>
      <c r="AB3" s="64"/>
      <c r="AD3" s="64"/>
    </row>
    <row r="4" spans="1:31">
      <c r="A4" s="1679" t="s">
        <v>2260</v>
      </c>
      <c r="B4" s="2" t="s">
        <v>53</v>
      </c>
      <c r="F4" s="64"/>
      <c r="K4" s="64"/>
      <c r="L4" s="64"/>
      <c r="Q4" s="64"/>
      <c r="R4" s="64"/>
      <c r="S4" s="64"/>
      <c r="T4" s="64"/>
      <c r="W4" s="64"/>
      <c r="X4" s="64"/>
      <c r="Y4" s="64"/>
      <c r="Z4" s="64"/>
      <c r="AA4" s="64"/>
      <c r="AB4" s="64"/>
      <c r="AD4" s="64"/>
    </row>
    <row r="5" spans="1:31">
      <c r="A5" s="1679" t="s">
        <v>2261</v>
      </c>
      <c r="B5" s="2" t="s">
        <v>1412</v>
      </c>
      <c r="F5" s="64"/>
      <c r="K5" s="64"/>
      <c r="L5" s="64"/>
      <c r="Q5" s="64"/>
      <c r="R5" s="64"/>
      <c r="S5" s="64"/>
      <c r="T5" s="64"/>
      <c r="W5" s="64"/>
      <c r="X5" s="64"/>
      <c r="Y5" s="64"/>
      <c r="Z5" s="64"/>
      <c r="AA5" s="64"/>
      <c r="AB5" s="64"/>
      <c r="AD5" s="64"/>
    </row>
    <row r="6" spans="1:31">
      <c r="A6" s="64"/>
      <c r="F6" s="64"/>
      <c r="K6" s="64"/>
      <c r="L6" s="64"/>
      <c r="Q6" s="64"/>
      <c r="R6" s="64"/>
      <c r="S6" s="64"/>
      <c r="T6" s="64"/>
      <c r="W6" s="64"/>
      <c r="X6" s="64"/>
      <c r="Y6" s="64"/>
      <c r="Z6" s="64"/>
      <c r="AA6" s="64"/>
      <c r="AB6" s="64"/>
      <c r="AD6" s="64"/>
    </row>
    <row r="7" spans="1:31" ht="42">
      <c r="A7" s="2112" t="s">
        <v>2598</v>
      </c>
      <c r="B7" s="2112" t="s">
        <v>2599</v>
      </c>
      <c r="C7" s="2112" t="s">
        <v>2600</v>
      </c>
      <c r="D7" s="2112" t="s">
        <v>2601</v>
      </c>
      <c r="E7" s="2112" t="s">
        <v>2602</v>
      </c>
      <c r="F7" s="2112" t="s">
        <v>2603</v>
      </c>
      <c r="G7" s="2112" t="s">
        <v>2604</v>
      </c>
      <c r="H7" s="2112" t="s">
        <v>2605</v>
      </c>
      <c r="I7" s="2112" t="s">
        <v>2606</v>
      </c>
      <c r="J7" s="2112" t="s">
        <v>2607</v>
      </c>
      <c r="K7" s="2112" t="s">
        <v>2608</v>
      </c>
      <c r="L7" s="2112" t="s">
        <v>2609</v>
      </c>
      <c r="M7" s="2112" t="s">
        <v>2610</v>
      </c>
      <c r="N7" s="2112" t="s">
        <v>2611</v>
      </c>
      <c r="O7" s="2112" t="s">
        <v>2612</v>
      </c>
      <c r="P7" s="2112" t="s">
        <v>2613</v>
      </c>
      <c r="Q7" s="2113" t="s">
        <v>2614</v>
      </c>
      <c r="R7" s="2113" t="s">
        <v>2615</v>
      </c>
      <c r="S7" s="2113" t="s">
        <v>2616</v>
      </c>
      <c r="T7" s="2113" t="s">
        <v>2617</v>
      </c>
      <c r="U7" s="2113" t="s">
        <v>2618</v>
      </c>
      <c r="V7" s="2113" t="s">
        <v>2619</v>
      </c>
      <c r="W7" s="2113" t="s">
        <v>2620</v>
      </c>
      <c r="X7" s="2113" t="s">
        <v>2621</v>
      </c>
      <c r="Y7" s="2113" t="s">
        <v>2622</v>
      </c>
      <c r="Z7" s="2113" t="s">
        <v>2623</v>
      </c>
      <c r="AA7" s="2113" t="s">
        <v>2624</v>
      </c>
      <c r="AB7" s="2113" t="s">
        <v>2625</v>
      </c>
      <c r="AC7" s="2113" t="s">
        <v>2626</v>
      </c>
      <c r="AD7" s="2113" t="s">
        <v>2627</v>
      </c>
      <c r="AE7" s="2113" t="s">
        <v>2628</v>
      </c>
    </row>
    <row r="8" spans="1:31">
      <c r="A8" s="2114"/>
      <c r="B8" s="2115"/>
      <c r="C8" s="2115"/>
      <c r="D8" s="2115"/>
      <c r="E8" s="2115"/>
      <c r="F8" s="2114"/>
      <c r="G8" s="2115"/>
      <c r="H8" s="2115"/>
      <c r="I8" s="2115"/>
      <c r="J8" s="2115"/>
      <c r="K8" s="2116"/>
      <c r="L8" s="2116"/>
      <c r="M8" s="2115"/>
      <c r="N8" s="2115"/>
      <c r="O8" s="2115"/>
      <c r="P8" s="2115"/>
      <c r="Q8" s="2117"/>
      <c r="R8" s="2118"/>
      <c r="S8" s="2117"/>
      <c r="T8" s="2117"/>
      <c r="U8" s="2115"/>
      <c r="V8" s="2115"/>
      <c r="W8" s="2114"/>
      <c r="X8" s="2117"/>
      <c r="Y8" s="2117"/>
      <c r="Z8" s="2117"/>
      <c r="AA8" s="2117"/>
      <c r="AB8" s="2117"/>
      <c r="AC8" s="2119"/>
      <c r="AD8" s="2120"/>
      <c r="AE8" s="2121" t="e">
        <f>AB8/R8</f>
        <v>#DIV/0!</v>
      </c>
    </row>
  </sheetData>
  <dataValidations count="23">
    <dataValidation type="list" allowBlank="1" showInputMessage="1" showErrorMessage="1" error="Të plotësohet vetëm me informacionin nga lista!" prompt="Zgjidh nga lista" sqref="C8">
      <formula1>Sherbimi</formula1>
    </dataValidation>
    <dataValidation type="list" allowBlank="1" showInputMessage="1" showErrorMessage="1" sqref="P9:P1048576">
      <formula1>Kodi_Monedha</formula1>
    </dataValidation>
    <dataValidation type="list" allowBlank="1" showInputMessage="1" showErrorMessage="1" sqref="O9:O1048576">
      <formula1>Destinacioni</formula1>
    </dataValidation>
    <dataValidation type="list" allowBlank="1" showInputMessage="1" showErrorMessage="1" sqref="M9:M1048576">
      <formula1>Nr_prod</formula1>
    </dataValidation>
    <dataValidation type="list" allowBlank="1" showInputMessage="1" showErrorMessage="1" sqref="J9:J1048576">
      <formula1>UE</formula1>
    </dataValidation>
    <dataValidation type="list" allowBlank="1" showInputMessage="1" showErrorMessage="1" sqref="I9:I1048576">
      <formula1>Klas_pas</formula1>
    </dataValidation>
    <dataValidation type="list" allowBlank="1" showInputMessage="1" showErrorMessage="1" sqref="H9:H1048576">
      <formula1>Sektori</formula1>
    </dataValidation>
    <dataValidation type="list" allowBlank="1" showInputMessage="1" showErrorMessage="1" sqref="G9:G1048576">
      <formula1>Subjekti</formula1>
    </dataValidation>
    <dataValidation type="list" allowBlank="1" showInputMessage="1" showErrorMessage="1" sqref="E9:E1048576">
      <formula1>afatet</formula1>
    </dataValidation>
    <dataValidation type="list" allowBlank="1" showInputMessage="1" showErrorMessage="1" sqref="D9:D1048576">
      <formula1>Faya</formula1>
    </dataValidation>
    <dataValidation type="list" allowBlank="1" showInputMessage="1" showErrorMessage="1" sqref="C9:C1048576">
      <formula1>Sherbimi</formula1>
    </dataValidation>
    <dataValidation type="list" allowBlank="1" showInputMessage="1" showErrorMessage="1" sqref="B9:B1048576">
      <formula1>Statusi2</formula1>
    </dataValidation>
    <dataValidation allowBlank="1" showErrorMessage="1" error="Të plotësohet vetëm me informacionin nga lista!" prompt="Zgjidh nga lista" sqref="W8"/>
    <dataValidation type="list" allowBlank="1" showInputMessage="1" showErrorMessage="1" error="Të plotësohet vetëm me informacionin nga lista!" prompt="Zgjidh nga lista" sqref="O8">
      <formula1>Destinacioni</formula1>
    </dataValidation>
    <dataValidation type="list" allowBlank="1" showInputMessage="1" showErrorMessage="1" error="Të plotësohet vetëm me informacionin nga lista!" prompt="Zgjidh nga lista" sqref="B8">
      <formula1>Statusi2</formula1>
    </dataValidation>
    <dataValidation type="list" allowBlank="1" showInputMessage="1" showErrorMessage="1" error="Të plotësohet vetëm me informacionin nga lista!" prompt="Zgjidh nga lista" sqref="D8">
      <formula1>Faya</formula1>
    </dataValidation>
    <dataValidation type="list" allowBlank="1" showInputMessage="1" showErrorMessage="1" error="Të plotësohet vetëm me informacionin nga lista!" prompt="Zgjidh nga lista" sqref="E8">
      <formula1>afatet</formula1>
    </dataValidation>
    <dataValidation type="list" allowBlank="1" showInputMessage="1" showErrorMessage="1" error="Të plotësohet vetëm me informacionin nga lista!" prompt="Zgjidh nga lista" sqref="G8">
      <formula1>Subjekti</formula1>
    </dataValidation>
    <dataValidation type="list" allowBlank="1" showInputMessage="1" showErrorMessage="1" error="Të plotësohet vetëm me informacionin nga lista!" prompt="Zgjidh nga lista" sqref="H8">
      <formula1>Sektori</formula1>
    </dataValidation>
    <dataValidation type="list" allowBlank="1" showInputMessage="1" showErrorMessage="1" error="Të plotësohet vetëm me informacionin nga lista!" prompt="Zgjidh nga lista" sqref="I8">
      <formula1>Klas_pas</formula1>
    </dataValidation>
    <dataValidation type="list" allowBlank="1" showInputMessage="1" showErrorMessage="1" error="Të plotësohet vetëm me informacionin nga lista!" prompt="Zgjidh nga lista" sqref="J8">
      <formula1>UE</formula1>
    </dataValidation>
    <dataValidation type="list" allowBlank="1" showInputMessage="1" showErrorMessage="1" error="Të plotësohet vetëm me informacionin nga lista!" prompt="Zgjidh nga lista" sqref="M8">
      <formula1>Nr_prod</formula1>
    </dataValidation>
    <dataValidation type="list" allowBlank="1" showInputMessage="1" showErrorMessage="1" error="Të plotësohet vetëm me informacionin nga lista!" prompt="Zgjidh nga lista" sqref="P8">
      <formula1>Kodi_Monedha</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error="Të plotësohet vetëm me informacionin nga lista!" prompt="Zgjidh nga lista">
          <x14:formula1>
            <xm:f>'[34]Data Types'!#REF!</xm:f>
          </x14:formula1>
          <xm:sqref>N8</xm:sqref>
        </x14:dataValidation>
        <x14:dataValidation type="list" allowBlank="1" showInputMessage="1" showErrorMessage="1">
          <x14:formula1>
            <xm:f>'[34]Data Types'!#REF!</xm:f>
          </x14:formula1>
          <xm:sqref>V9:V1048576</xm:sqref>
        </x14:dataValidation>
        <x14:dataValidation type="list" allowBlank="1" showInputMessage="1" showErrorMessage="1">
          <x14:formula1>
            <xm:f>'[34]Data Types'!#REF!</xm:f>
          </x14:formula1>
          <xm:sqref>U9:U1048576</xm:sqref>
        </x14:dataValidation>
        <x14:dataValidation type="list" allowBlank="1" showInputMessage="1" showErrorMessage="1">
          <x14:formula1>
            <xm:f>'[34]Data Types'!#REF!</xm:f>
          </x14:formula1>
          <xm:sqref>N9:N1048576</xm:sqref>
        </x14:dataValidation>
        <x14:dataValidation type="list" allowBlank="1" showInputMessage="1" showErrorMessage="1">
          <x14:formula1>
            <xm:f>'[34]Data Types'!#REF!</xm:f>
          </x14:formula1>
          <xm:sqref>AC8:AC1048576</xm:sqref>
        </x14:dataValidation>
        <x14:dataValidation type="list" allowBlank="1" showInputMessage="1" showErrorMessage="1" error="Të plotësohet vetëm me informacionin nga lista!" prompt="Zgjidh nga lista">
          <x14:formula1>
            <xm:f>'[34]Data Types'!#REF!</xm:f>
          </x14:formula1>
          <xm:sqref>U8</xm:sqref>
        </x14:dataValidation>
        <x14:dataValidation type="list" allowBlank="1" showInputMessage="1" showErrorMessage="1" error="Të plotësohet vetëm me informacionin nga lista!" prompt="Zgjidh nga lista">
          <x14:formula1>
            <xm:f>'[34]Data Types'!#REF!</xm:f>
          </x14:formula1>
          <xm:sqref>V8</xm:sqref>
        </x14:dataValidation>
      </x14:dataValidations>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8"/>
  <sheetViews>
    <sheetView zoomScale="84" zoomScaleNormal="84" workbookViewId="0"/>
  </sheetViews>
  <sheetFormatPr defaultColWidth="13.28515625" defaultRowHeight="12.75"/>
  <cols>
    <col min="1" max="1" width="7" style="2122" customWidth="1"/>
    <col min="2" max="2" width="47.5703125" style="2124" customWidth="1"/>
    <col min="3" max="3" width="21.85546875" style="2123" customWidth="1"/>
    <col min="4" max="4" width="25.85546875" style="2123" customWidth="1"/>
    <col min="5" max="5" width="22.7109375" style="2123" customWidth="1"/>
    <col min="6" max="6" width="25.28515625" style="2123" customWidth="1"/>
    <col min="7" max="7" width="22.7109375" style="2123" customWidth="1"/>
    <col min="8" max="9" width="22.7109375" style="2124" customWidth="1"/>
    <col min="10" max="10" width="24.7109375" style="2124" customWidth="1"/>
    <col min="11" max="251" width="11.42578125" style="2124" customWidth="1"/>
    <col min="252" max="253" width="13.28515625" style="2124"/>
    <col min="254" max="254" width="8.7109375" style="2124" customWidth="1"/>
    <col min="255" max="255" width="13.28515625" style="2124" customWidth="1"/>
    <col min="256" max="256" width="35" style="2124" customWidth="1"/>
    <col min="257" max="257" width="14.85546875" style="2124" customWidth="1"/>
    <col min="258" max="258" width="67.85546875" style="2124" customWidth="1"/>
    <col min="259" max="259" width="24.42578125" style="2124" customWidth="1"/>
    <col min="260" max="260" width="25.85546875" style="2124" customWidth="1"/>
    <col min="261" max="261" width="22.7109375" style="2124" customWidth="1"/>
    <col min="262" max="262" width="25.28515625" style="2124" customWidth="1"/>
    <col min="263" max="265" width="22.7109375" style="2124" customWidth="1"/>
    <col min="266" max="266" width="24.7109375" style="2124" customWidth="1"/>
    <col min="267" max="507" width="11.42578125" style="2124" customWidth="1"/>
    <col min="508" max="509" width="13.28515625" style="2124"/>
    <col min="510" max="510" width="8.7109375" style="2124" customWidth="1"/>
    <col min="511" max="511" width="13.28515625" style="2124" customWidth="1"/>
    <col min="512" max="512" width="35" style="2124" customWidth="1"/>
    <col min="513" max="513" width="14.85546875" style="2124" customWidth="1"/>
    <col min="514" max="514" width="67.85546875" style="2124" customWidth="1"/>
    <col min="515" max="515" width="24.42578125" style="2124" customWidth="1"/>
    <col min="516" max="516" width="25.85546875" style="2124" customWidth="1"/>
    <col min="517" max="517" width="22.7109375" style="2124" customWidth="1"/>
    <col min="518" max="518" width="25.28515625" style="2124" customWidth="1"/>
    <col min="519" max="521" width="22.7109375" style="2124" customWidth="1"/>
    <col min="522" max="522" width="24.7109375" style="2124" customWidth="1"/>
    <col min="523" max="763" width="11.42578125" style="2124" customWidth="1"/>
    <col min="764" max="765" width="13.28515625" style="2124"/>
    <col min="766" max="766" width="8.7109375" style="2124" customWidth="1"/>
    <col min="767" max="767" width="13.28515625" style="2124" customWidth="1"/>
    <col min="768" max="768" width="35" style="2124" customWidth="1"/>
    <col min="769" max="769" width="14.85546875" style="2124" customWidth="1"/>
    <col min="770" max="770" width="67.85546875" style="2124" customWidth="1"/>
    <col min="771" max="771" width="24.42578125" style="2124" customWidth="1"/>
    <col min="772" max="772" width="25.85546875" style="2124" customWidth="1"/>
    <col min="773" max="773" width="22.7109375" style="2124" customWidth="1"/>
    <col min="774" max="774" width="25.28515625" style="2124" customWidth="1"/>
    <col min="775" max="777" width="22.7109375" style="2124" customWidth="1"/>
    <col min="778" max="778" width="24.7109375" style="2124" customWidth="1"/>
    <col min="779" max="1019" width="11.42578125" style="2124" customWidth="1"/>
    <col min="1020" max="1021" width="13.28515625" style="2124"/>
    <col min="1022" max="1022" width="8.7109375" style="2124" customWidth="1"/>
    <col min="1023" max="1023" width="13.28515625" style="2124" customWidth="1"/>
    <col min="1024" max="1024" width="35" style="2124" customWidth="1"/>
    <col min="1025" max="1025" width="14.85546875" style="2124" customWidth="1"/>
    <col min="1026" max="1026" width="67.85546875" style="2124" customWidth="1"/>
    <col min="1027" max="1027" width="24.42578125" style="2124" customWidth="1"/>
    <col min="1028" max="1028" width="25.85546875" style="2124" customWidth="1"/>
    <col min="1029" max="1029" width="22.7109375" style="2124" customWidth="1"/>
    <col min="1030" max="1030" width="25.28515625" style="2124" customWidth="1"/>
    <col min="1031" max="1033" width="22.7109375" style="2124" customWidth="1"/>
    <col min="1034" max="1034" width="24.7109375" style="2124" customWidth="1"/>
    <col min="1035" max="1275" width="11.42578125" style="2124" customWidth="1"/>
    <col min="1276" max="1277" width="13.28515625" style="2124"/>
    <col min="1278" max="1278" width="8.7109375" style="2124" customWidth="1"/>
    <col min="1279" max="1279" width="13.28515625" style="2124" customWidth="1"/>
    <col min="1280" max="1280" width="35" style="2124" customWidth="1"/>
    <col min="1281" max="1281" width="14.85546875" style="2124" customWidth="1"/>
    <col min="1282" max="1282" width="67.85546875" style="2124" customWidth="1"/>
    <col min="1283" max="1283" width="24.42578125" style="2124" customWidth="1"/>
    <col min="1284" max="1284" width="25.85546875" style="2124" customWidth="1"/>
    <col min="1285" max="1285" width="22.7109375" style="2124" customWidth="1"/>
    <col min="1286" max="1286" width="25.28515625" style="2124" customWidth="1"/>
    <col min="1287" max="1289" width="22.7109375" style="2124" customWidth="1"/>
    <col min="1290" max="1290" width="24.7109375" style="2124" customWidth="1"/>
    <col min="1291" max="1531" width="11.42578125" style="2124" customWidth="1"/>
    <col min="1532" max="1533" width="13.28515625" style="2124"/>
    <col min="1534" max="1534" width="8.7109375" style="2124" customWidth="1"/>
    <col min="1535" max="1535" width="13.28515625" style="2124" customWidth="1"/>
    <col min="1536" max="1536" width="35" style="2124" customWidth="1"/>
    <col min="1537" max="1537" width="14.85546875" style="2124" customWidth="1"/>
    <col min="1538" max="1538" width="67.85546875" style="2124" customWidth="1"/>
    <col min="1539" max="1539" width="24.42578125" style="2124" customWidth="1"/>
    <col min="1540" max="1540" width="25.85546875" style="2124" customWidth="1"/>
    <col min="1541" max="1541" width="22.7109375" style="2124" customWidth="1"/>
    <col min="1542" max="1542" width="25.28515625" style="2124" customWidth="1"/>
    <col min="1543" max="1545" width="22.7109375" style="2124" customWidth="1"/>
    <col min="1546" max="1546" width="24.7109375" style="2124" customWidth="1"/>
    <col min="1547" max="1787" width="11.42578125" style="2124" customWidth="1"/>
    <col min="1788" max="1789" width="13.28515625" style="2124"/>
    <col min="1790" max="1790" width="8.7109375" style="2124" customWidth="1"/>
    <col min="1791" max="1791" width="13.28515625" style="2124" customWidth="1"/>
    <col min="1792" max="1792" width="35" style="2124" customWidth="1"/>
    <col min="1793" max="1793" width="14.85546875" style="2124" customWidth="1"/>
    <col min="1794" max="1794" width="67.85546875" style="2124" customWidth="1"/>
    <col min="1795" max="1795" width="24.42578125" style="2124" customWidth="1"/>
    <col min="1796" max="1796" width="25.85546875" style="2124" customWidth="1"/>
    <col min="1797" max="1797" width="22.7109375" style="2124" customWidth="1"/>
    <col min="1798" max="1798" width="25.28515625" style="2124" customWidth="1"/>
    <col min="1799" max="1801" width="22.7109375" style="2124" customWidth="1"/>
    <col min="1802" max="1802" width="24.7109375" style="2124" customWidth="1"/>
    <col min="1803" max="2043" width="11.42578125" style="2124" customWidth="1"/>
    <col min="2044" max="2045" width="13.28515625" style="2124"/>
    <col min="2046" max="2046" width="8.7109375" style="2124" customWidth="1"/>
    <col min="2047" max="2047" width="13.28515625" style="2124" customWidth="1"/>
    <col min="2048" max="2048" width="35" style="2124" customWidth="1"/>
    <col min="2049" max="2049" width="14.85546875" style="2124" customWidth="1"/>
    <col min="2050" max="2050" width="67.85546875" style="2124" customWidth="1"/>
    <col min="2051" max="2051" width="24.42578125" style="2124" customWidth="1"/>
    <col min="2052" max="2052" width="25.85546875" style="2124" customWidth="1"/>
    <col min="2053" max="2053" width="22.7109375" style="2124" customWidth="1"/>
    <col min="2054" max="2054" width="25.28515625" style="2124" customWidth="1"/>
    <col min="2055" max="2057" width="22.7109375" style="2124" customWidth="1"/>
    <col min="2058" max="2058" width="24.7109375" style="2124" customWidth="1"/>
    <col min="2059" max="2299" width="11.42578125" style="2124" customWidth="1"/>
    <col min="2300" max="2301" width="13.28515625" style="2124"/>
    <col min="2302" max="2302" width="8.7109375" style="2124" customWidth="1"/>
    <col min="2303" max="2303" width="13.28515625" style="2124" customWidth="1"/>
    <col min="2304" max="2304" width="35" style="2124" customWidth="1"/>
    <col min="2305" max="2305" width="14.85546875" style="2124" customWidth="1"/>
    <col min="2306" max="2306" width="67.85546875" style="2124" customWidth="1"/>
    <col min="2307" max="2307" width="24.42578125" style="2124" customWidth="1"/>
    <col min="2308" max="2308" width="25.85546875" style="2124" customWidth="1"/>
    <col min="2309" max="2309" width="22.7109375" style="2124" customWidth="1"/>
    <col min="2310" max="2310" width="25.28515625" style="2124" customWidth="1"/>
    <col min="2311" max="2313" width="22.7109375" style="2124" customWidth="1"/>
    <col min="2314" max="2314" width="24.7109375" style="2124" customWidth="1"/>
    <col min="2315" max="2555" width="11.42578125" style="2124" customWidth="1"/>
    <col min="2556" max="2557" width="13.28515625" style="2124"/>
    <col min="2558" max="2558" width="8.7109375" style="2124" customWidth="1"/>
    <col min="2559" max="2559" width="13.28515625" style="2124" customWidth="1"/>
    <col min="2560" max="2560" width="35" style="2124" customWidth="1"/>
    <col min="2561" max="2561" width="14.85546875" style="2124" customWidth="1"/>
    <col min="2562" max="2562" width="67.85546875" style="2124" customWidth="1"/>
    <col min="2563" max="2563" width="24.42578125" style="2124" customWidth="1"/>
    <col min="2564" max="2564" width="25.85546875" style="2124" customWidth="1"/>
    <col min="2565" max="2565" width="22.7109375" style="2124" customWidth="1"/>
    <col min="2566" max="2566" width="25.28515625" style="2124" customWidth="1"/>
    <col min="2567" max="2569" width="22.7109375" style="2124" customWidth="1"/>
    <col min="2570" max="2570" width="24.7109375" style="2124" customWidth="1"/>
    <col min="2571" max="2811" width="11.42578125" style="2124" customWidth="1"/>
    <col min="2812" max="2813" width="13.28515625" style="2124"/>
    <col min="2814" max="2814" width="8.7109375" style="2124" customWidth="1"/>
    <col min="2815" max="2815" width="13.28515625" style="2124" customWidth="1"/>
    <col min="2816" max="2816" width="35" style="2124" customWidth="1"/>
    <col min="2817" max="2817" width="14.85546875" style="2124" customWidth="1"/>
    <col min="2818" max="2818" width="67.85546875" style="2124" customWidth="1"/>
    <col min="2819" max="2819" width="24.42578125" style="2124" customWidth="1"/>
    <col min="2820" max="2820" width="25.85546875" style="2124" customWidth="1"/>
    <col min="2821" max="2821" width="22.7109375" style="2124" customWidth="1"/>
    <col min="2822" max="2822" width="25.28515625" style="2124" customWidth="1"/>
    <col min="2823" max="2825" width="22.7109375" style="2124" customWidth="1"/>
    <col min="2826" max="2826" width="24.7109375" style="2124" customWidth="1"/>
    <col min="2827" max="3067" width="11.42578125" style="2124" customWidth="1"/>
    <col min="3068" max="3069" width="13.28515625" style="2124"/>
    <col min="3070" max="3070" width="8.7109375" style="2124" customWidth="1"/>
    <col min="3071" max="3071" width="13.28515625" style="2124" customWidth="1"/>
    <col min="3072" max="3072" width="35" style="2124" customWidth="1"/>
    <col min="3073" max="3073" width="14.85546875" style="2124" customWidth="1"/>
    <col min="3074" max="3074" width="67.85546875" style="2124" customWidth="1"/>
    <col min="3075" max="3075" width="24.42578125" style="2124" customWidth="1"/>
    <col min="3076" max="3076" width="25.85546875" style="2124" customWidth="1"/>
    <col min="3077" max="3077" width="22.7109375" style="2124" customWidth="1"/>
    <col min="3078" max="3078" width="25.28515625" style="2124" customWidth="1"/>
    <col min="3079" max="3081" width="22.7109375" style="2124" customWidth="1"/>
    <col min="3082" max="3082" width="24.7109375" style="2124" customWidth="1"/>
    <col min="3083" max="3323" width="11.42578125" style="2124" customWidth="1"/>
    <col min="3324" max="3325" width="13.28515625" style="2124"/>
    <col min="3326" max="3326" width="8.7109375" style="2124" customWidth="1"/>
    <col min="3327" max="3327" width="13.28515625" style="2124" customWidth="1"/>
    <col min="3328" max="3328" width="35" style="2124" customWidth="1"/>
    <col min="3329" max="3329" width="14.85546875" style="2124" customWidth="1"/>
    <col min="3330" max="3330" width="67.85546875" style="2124" customWidth="1"/>
    <col min="3331" max="3331" width="24.42578125" style="2124" customWidth="1"/>
    <col min="3332" max="3332" width="25.85546875" style="2124" customWidth="1"/>
    <col min="3333" max="3333" width="22.7109375" style="2124" customWidth="1"/>
    <col min="3334" max="3334" width="25.28515625" style="2124" customWidth="1"/>
    <col min="3335" max="3337" width="22.7109375" style="2124" customWidth="1"/>
    <col min="3338" max="3338" width="24.7109375" style="2124" customWidth="1"/>
    <col min="3339" max="3579" width="11.42578125" style="2124" customWidth="1"/>
    <col min="3580" max="3581" width="13.28515625" style="2124"/>
    <col min="3582" max="3582" width="8.7109375" style="2124" customWidth="1"/>
    <col min="3583" max="3583" width="13.28515625" style="2124" customWidth="1"/>
    <col min="3584" max="3584" width="35" style="2124" customWidth="1"/>
    <col min="3585" max="3585" width="14.85546875" style="2124" customWidth="1"/>
    <col min="3586" max="3586" width="67.85546875" style="2124" customWidth="1"/>
    <col min="3587" max="3587" width="24.42578125" style="2124" customWidth="1"/>
    <col min="3588" max="3588" width="25.85546875" style="2124" customWidth="1"/>
    <col min="3589" max="3589" width="22.7109375" style="2124" customWidth="1"/>
    <col min="3590" max="3590" width="25.28515625" style="2124" customWidth="1"/>
    <col min="3591" max="3593" width="22.7109375" style="2124" customWidth="1"/>
    <col min="3594" max="3594" width="24.7109375" style="2124" customWidth="1"/>
    <col min="3595" max="3835" width="11.42578125" style="2124" customWidth="1"/>
    <col min="3836" max="3837" width="13.28515625" style="2124"/>
    <col min="3838" max="3838" width="8.7109375" style="2124" customWidth="1"/>
    <col min="3839" max="3839" width="13.28515625" style="2124" customWidth="1"/>
    <col min="3840" max="3840" width="35" style="2124" customWidth="1"/>
    <col min="3841" max="3841" width="14.85546875" style="2124" customWidth="1"/>
    <col min="3842" max="3842" width="67.85546875" style="2124" customWidth="1"/>
    <col min="3843" max="3843" width="24.42578125" style="2124" customWidth="1"/>
    <col min="3844" max="3844" width="25.85546875" style="2124" customWidth="1"/>
    <col min="3845" max="3845" width="22.7109375" style="2124" customWidth="1"/>
    <col min="3846" max="3846" width="25.28515625" style="2124" customWidth="1"/>
    <col min="3847" max="3849" width="22.7109375" style="2124" customWidth="1"/>
    <col min="3850" max="3850" width="24.7109375" style="2124" customWidth="1"/>
    <col min="3851" max="4091" width="11.42578125" style="2124" customWidth="1"/>
    <col min="4092" max="4093" width="13.28515625" style="2124"/>
    <col min="4094" max="4094" width="8.7109375" style="2124" customWidth="1"/>
    <col min="4095" max="4095" width="13.28515625" style="2124" customWidth="1"/>
    <col min="4096" max="4096" width="35" style="2124" customWidth="1"/>
    <col min="4097" max="4097" width="14.85546875" style="2124" customWidth="1"/>
    <col min="4098" max="4098" width="67.85546875" style="2124" customWidth="1"/>
    <col min="4099" max="4099" width="24.42578125" style="2124" customWidth="1"/>
    <col min="4100" max="4100" width="25.85546875" style="2124" customWidth="1"/>
    <col min="4101" max="4101" width="22.7109375" style="2124" customWidth="1"/>
    <col min="4102" max="4102" width="25.28515625" style="2124" customWidth="1"/>
    <col min="4103" max="4105" width="22.7109375" style="2124" customWidth="1"/>
    <col min="4106" max="4106" width="24.7109375" style="2124" customWidth="1"/>
    <col min="4107" max="4347" width="11.42578125" style="2124" customWidth="1"/>
    <col min="4348" max="4349" width="13.28515625" style="2124"/>
    <col min="4350" max="4350" width="8.7109375" style="2124" customWidth="1"/>
    <col min="4351" max="4351" width="13.28515625" style="2124" customWidth="1"/>
    <col min="4352" max="4352" width="35" style="2124" customWidth="1"/>
    <col min="4353" max="4353" width="14.85546875" style="2124" customWidth="1"/>
    <col min="4354" max="4354" width="67.85546875" style="2124" customWidth="1"/>
    <col min="4355" max="4355" width="24.42578125" style="2124" customWidth="1"/>
    <col min="4356" max="4356" width="25.85546875" style="2124" customWidth="1"/>
    <col min="4357" max="4357" width="22.7109375" style="2124" customWidth="1"/>
    <col min="4358" max="4358" width="25.28515625" style="2124" customWidth="1"/>
    <col min="4359" max="4361" width="22.7109375" style="2124" customWidth="1"/>
    <col min="4362" max="4362" width="24.7109375" style="2124" customWidth="1"/>
    <col min="4363" max="4603" width="11.42578125" style="2124" customWidth="1"/>
    <col min="4604" max="4605" width="13.28515625" style="2124"/>
    <col min="4606" max="4606" width="8.7109375" style="2124" customWidth="1"/>
    <col min="4607" max="4607" width="13.28515625" style="2124" customWidth="1"/>
    <col min="4608" max="4608" width="35" style="2124" customWidth="1"/>
    <col min="4609" max="4609" width="14.85546875" style="2124" customWidth="1"/>
    <col min="4610" max="4610" width="67.85546875" style="2124" customWidth="1"/>
    <col min="4611" max="4611" width="24.42578125" style="2124" customWidth="1"/>
    <col min="4612" max="4612" width="25.85546875" style="2124" customWidth="1"/>
    <col min="4613" max="4613" width="22.7109375" style="2124" customWidth="1"/>
    <col min="4614" max="4614" width="25.28515625" style="2124" customWidth="1"/>
    <col min="4615" max="4617" width="22.7109375" style="2124" customWidth="1"/>
    <col min="4618" max="4618" width="24.7109375" style="2124" customWidth="1"/>
    <col min="4619" max="4859" width="11.42578125" style="2124" customWidth="1"/>
    <col min="4860" max="4861" width="13.28515625" style="2124"/>
    <col min="4862" max="4862" width="8.7109375" style="2124" customWidth="1"/>
    <col min="4863" max="4863" width="13.28515625" style="2124" customWidth="1"/>
    <col min="4864" max="4864" width="35" style="2124" customWidth="1"/>
    <col min="4865" max="4865" width="14.85546875" style="2124" customWidth="1"/>
    <col min="4866" max="4866" width="67.85546875" style="2124" customWidth="1"/>
    <col min="4867" max="4867" width="24.42578125" style="2124" customWidth="1"/>
    <col min="4868" max="4868" width="25.85546875" style="2124" customWidth="1"/>
    <col min="4869" max="4869" width="22.7109375" style="2124" customWidth="1"/>
    <col min="4870" max="4870" width="25.28515625" style="2124" customWidth="1"/>
    <col min="4871" max="4873" width="22.7109375" style="2124" customWidth="1"/>
    <col min="4874" max="4874" width="24.7109375" style="2124" customWidth="1"/>
    <col min="4875" max="5115" width="11.42578125" style="2124" customWidth="1"/>
    <col min="5116" max="5117" width="13.28515625" style="2124"/>
    <col min="5118" max="5118" width="8.7109375" style="2124" customWidth="1"/>
    <col min="5119" max="5119" width="13.28515625" style="2124" customWidth="1"/>
    <col min="5120" max="5120" width="35" style="2124" customWidth="1"/>
    <col min="5121" max="5121" width="14.85546875" style="2124" customWidth="1"/>
    <col min="5122" max="5122" width="67.85546875" style="2124" customWidth="1"/>
    <col min="5123" max="5123" width="24.42578125" style="2124" customWidth="1"/>
    <col min="5124" max="5124" width="25.85546875" style="2124" customWidth="1"/>
    <col min="5125" max="5125" width="22.7109375" style="2124" customWidth="1"/>
    <col min="5126" max="5126" width="25.28515625" style="2124" customWidth="1"/>
    <col min="5127" max="5129" width="22.7109375" style="2124" customWidth="1"/>
    <col min="5130" max="5130" width="24.7109375" style="2124" customWidth="1"/>
    <col min="5131" max="5371" width="11.42578125" style="2124" customWidth="1"/>
    <col min="5372" max="5373" width="13.28515625" style="2124"/>
    <col min="5374" max="5374" width="8.7109375" style="2124" customWidth="1"/>
    <col min="5375" max="5375" width="13.28515625" style="2124" customWidth="1"/>
    <col min="5376" max="5376" width="35" style="2124" customWidth="1"/>
    <col min="5377" max="5377" width="14.85546875" style="2124" customWidth="1"/>
    <col min="5378" max="5378" width="67.85546875" style="2124" customWidth="1"/>
    <col min="5379" max="5379" width="24.42578125" style="2124" customWidth="1"/>
    <col min="5380" max="5380" width="25.85546875" style="2124" customWidth="1"/>
    <col min="5381" max="5381" width="22.7109375" style="2124" customWidth="1"/>
    <col min="5382" max="5382" width="25.28515625" style="2124" customWidth="1"/>
    <col min="5383" max="5385" width="22.7109375" style="2124" customWidth="1"/>
    <col min="5386" max="5386" width="24.7109375" style="2124" customWidth="1"/>
    <col min="5387" max="5627" width="11.42578125" style="2124" customWidth="1"/>
    <col min="5628" max="5629" width="13.28515625" style="2124"/>
    <col min="5630" max="5630" width="8.7109375" style="2124" customWidth="1"/>
    <col min="5631" max="5631" width="13.28515625" style="2124" customWidth="1"/>
    <col min="5632" max="5632" width="35" style="2124" customWidth="1"/>
    <col min="5633" max="5633" width="14.85546875" style="2124" customWidth="1"/>
    <col min="5634" max="5634" width="67.85546875" style="2124" customWidth="1"/>
    <col min="5635" max="5635" width="24.42578125" style="2124" customWidth="1"/>
    <col min="5636" max="5636" width="25.85546875" style="2124" customWidth="1"/>
    <col min="5637" max="5637" width="22.7109375" style="2124" customWidth="1"/>
    <col min="5638" max="5638" width="25.28515625" style="2124" customWidth="1"/>
    <col min="5639" max="5641" width="22.7109375" style="2124" customWidth="1"/>
    <col min="5642" max="5642" width="24.7109375" style="2124" customWidth="1"/>
    <col min="5643" max="5883" width="11.42578125" style="2124" customWidth="1"/>
    <col min="5884" max="5885" width="13.28515625" style="2124"/>
    <col min="5886" max="5886" width="8.7109375" style="2124" customWidth="1"/>
    <col min="5887" max="5887" width="13.28515625" style="2124" customWidth="1"/>
    <col min="5888" max="5888" width="35" style="2124" customWidth="1"/>
    <col min="5889" max="5889" width="14.85546875" style="2124" customWidth="1"/>
    <col min="5890" max="5890" width="67.85546875" style="2124" customWidth="1"/>
    <col min="5891" max="5891" width="24.42578125" style="2124" customWidth="1"/>
    <col min="5892" max="5892" width="25.85546875" style="2124" customWidth="1"/>
    <col min="5893" max="5893" width="22.7109375" style="2124" customWidth="1"/>
    <col min="5894" max="5894" width="25.28515625" style="2124" customWidth="1"/>
    <col min="5895" max="5897" width="22.7109375" style="2124" customWidth="1"/>
    <col min="5898" max="5898" width="24.7109375" style="2124" customWidth="1"/>
    <col min="5899" max="6139" width="11.42578125" style="2124" customWidth="1"/>
    <col min="6140" max="6141" width="13.28515625" style="2124"/>
    <col min="6142" max="6142" width="8.7109375" style="2124" customWidth="1"/>
    <col min="6143" max="6143" width="13.28515625" style="2124" customWidth="1"/>
    <col min="6144" max="6144" width="35" style="2124" customWidth="1"/>
    <col min="6145" max="6145" width="14.85546875" style="2124" customWidth="1"/>
    <col min="6146" max="6146" width="67.85546875" style="2124" customWidth="1"/>
    <col min="6147" max="6147" width="24.42578125" style="2124" customWidth="1"/>
    <col min="6148" max="6148" width="25.85546875" style="2124" customWidth="1"/>
    <col min="6149" max="6149" width="22.7109375" style="2124" customWidth="1"/>
    <col min="6150" max="6150" width="25.28515625" style="2124" customWidth="1"/>
    <col min="6151" max="6153" width="22.7109375" style="2124" customWidth="1"/>
    <col min="6154" max="6154" width="24.7109375" style="2124" customWidth="1"/>
    <col min="6155" max="6395" width="11.42578125" style="2124" customWidth="1"/>
    <col min="6396" max="6397" width="13.28515625" style="2124"/>
    <col min="6398" max="6398" width="8.7109375" style="2124" customWidth="1"/>
    <col min="6399" max="6399" width="13.28515625" style="2124" customWidth="1"/>
    <col min="6400" max="6400" width="35" style="2124" customWidth="1"/>
    <col min="6401" max="6401" width="14.85546875" style="2124" customWidth="1"/>
    <col min="6402" max="6402" width="67.85546875" style="2124" customWidth="1"/>
    <col min="6403" max="6403" width="24.42578125" style="2124" customWidth="1"/>
    <col min="6404" max="6404" width="25.85546875" style="2124" customWidth="1"/>
    <col min="6405" max="6405" width="22.7109375" style="2124" customWidth="1"/>
    <col min="6406" max="6406" width="25.28515625" style="2124" customWidth="1"/>
    <col min="6407" max="6409" width="22.7109375" style="2124" customWidth="1"/>
    <col min="6410" max="6410" width="24.7109375" style="2124" customWidth="1"/>
    <col min="6411" max="6651" width="11.42578125" style="2124" customWidth="1"/>
    <col min="6652" max="6653" width="13.28515625" style="2124"/>
    <col min="6654" max="6654" width="8.7109375" style="2124" customWidth="1"/>
    <col min="6655" max="6655" width="13.28515625" style="2124" customWidth="1"/>
    <col min="6656" max="6656" width="35" style="2124" customWidth="1"/>
    <col min="6657" max="6657" width="14.85546875" style="2124" customWidth="1"/>
    <col min="6658" max="6658" width="67.85546875" style="2124" customWidth="1"/>
    <col min="6659" max="6659" width="24.42578125" style="2124" customWidth="1"/>
    <col min="6660" max="6660" width="25.85546875" style="2124" customWidth="1"/>
    <col min="6661" max="6661" width="22.7109375" style="2124" customWidth="1"/>
    <col min="6662" max="6662" width="25.28515625" style="2124" customWidth="1"/>
    <col min="6663" max="6665" width="22.7109375" style="2124" customWidth="1"/>
    <col min="6666" max="6666" width="24.7109375" style="2124" customWidth="1"/>
    <col min="6667" max="6907" width="11.42578125" style="2124" customWidth="1"/>
    <col min="6908" max="6909" width="13.28515625" style="2124"/>
    <col min="6910" max="6910" width="8.7109375" style="2124" customWidth="1"/>
    <col min="6911" max="6911" width="13.28515625" style="2124" customWidth="1"/>
    <col min="6912" max="6912" width="35" style="2124" customWidth="1"/>
    <col min="6913" max="6913" width="14.85546875" style="2124" customWidth="1"/>
    <col min="6914" max="6914" width="67.85546875" style="2124" customWidth="1"/>
    <col min="6915" max="6915" width="24.42578125" style="2124" customWidth="1"/>
    <col min="6916" max="6916" width="25.85546875" style="2124" customWidth="1"/>
    <col min="6917" max="6917" width="22.7109375" style="2124" customWidth="1"/>
    <col min="6918" max="6918" width="25.28515625" style="2124" customWidth="1"/>
    <col min="6919" max="6921" width="22.7109375" style="2124" customWidth="1"/>
    <col min="6922" max="6922" width="24.7109375" style="2124" customWidth="1"/>
    <col min="6923" max="7163" width="11.42578125" style="2124" customWidth="1"/>
    <col min="7164" max="7165" width="13.28515625" style="2124"/>
    <col min="7166" max="7166" width="8.7109375" style="2124" customWidth="1"/>
    <col min="7167" max="7167" width="13.28515625" style="2124" customWidth="1"/>
    <col min="7168" max="7168" width="35" style="2124" customWidth="1"/>
    <col min="7169" max="7169" width="14.85546875" style="2124" customWidth="1"/>
    <col min="7170" max="7170" width="67.85546875" style="2124" customWidth="1"/>
    <col min="7171" max="7171" width="24.42578125" style="2124" customWidth="1"/>
    <col min="7172" max="7172" width="25.85546875" style="2124" customWidth="1"/>
    <col min="7173" max="7173" width="22.7109375" style="2124" customWidth="1"/>
    <col min="7174" max="7174" width="25.28515625" style="2124" customWidth="1"/>
    <col min="7175" max="7177" width="22.7109375" style="2124" customWidth="1"/>
    <col min="7178" max="7178" width="24.7109375" style="2124" customWidth="1"/>
    <col min="7179" max="7419" width="11.42578125" style="2124" customWidth="1"/>
    <col min="7420" max="7421" width="13.28515625" style="2124"/>
    <col min="7422" max="7422" width="8.7109375" style="2124" customWidth="1"/>
    <col min="7423" max="7423" width="13.28515625" style="2124" customWidth="1"/>
    <col min="7424" max="7424" width="35" style="2124" customWidth="1"/>
    <col min="7425" max="7425" width="14.85546875" style="2124" customWidth="1"/>
    <col min="7426" max="7426" width="67.85546875" style="2124" customWidth="1"/>
    <col min="7427" max="7427" width="24.42578125" style="2124" customWidth="1"/>
    <col min="7428" max="7428" width="25.85546875" style="2124" customWidth="1"/>
    <col min="7429" max="7429" width="22.7109375" style="2124" customWidth="1"/>
    <col min="7430" max="7430" width="25.28515625" style="2124" customWidth="1"/>
    <col min="7431" max="7433" width="22.7109375" style="2124" customWidth="1"/>
    <col min="7434" max="7434" width="24.7109375" style="2124" customWidth="1"/>
    <col min="7435" max="7675" width="11.42578125" style="2124" customWidth="1"/>
    <col min="7676" max="7677" width="13.28515625" style="2124"/>
    <col min="7678" max="7678" width="8.7109375" style="2124" customWidth="1"/>
    <col min="7679" max="7679" width="13.28515625" style="2124" customWidth="1"/>
    <col min="7680" max="7680" width="35" style="2124" customWidth="1"/>
    <col min="7681" max="7681" width="14.85546875" style="2124" customWidth="1"/>
    <col min="7682" max="7682" width="67.85546875" style="2124" customWidth="1"/>
    <col min="7683" max="7683" width="24.42578125" style="2124" customWidth="1"/>
    <col min="7684" max="7684" width="25.85546875" style="2124" customWidth="1"/>
    <col min="7685" max="7685" width="22.7109375" style="2124" customWidth="1"/>
    <col min="7686" max="7686" width="25.28515625" style="2124" customWidth="1"/>
    <col min="7687" max="7689" width="22.7109375" style="2124" customWidth="1"/>
    <col min="7690" max="7690" width="24.7109375" style="2124" customWidth="1"/>
    <col min="7691" max="7931" width="11.42578125" style="2124" customWidth="1"/>
    <col min="7932" max="7933" width="13.28515625" style="2124"/>
    <col min="7934" max="7934" width="8.7109375" style="2124" customWidth="1"/>
    <col min="7935" max="7935" width="13.28515625" style="2124" customWidth="1"/>
    <col min="7936" max="7936" width="35" style="2124" customWidth="1"/>
    <col min="7937" max="7937" width="14.85546875" style="2124" customWidth="1"/>
    <col min="7938" max="7938" width="67.85546875" style="2124" customWidth="1"/>
    <col min="7939" max="7939" width="24.42578125" style="2124" customWidth="1"/>
    <col min="7940" max="7940" width="25.85546875" style="2124" customWidth="1"/>
    <col min="7941" max="7941" width="22.7109375" style="2124" customWidth="1"/>
    <col min="7942" max="7942" width="25.28515625" style="2124" customWidth="1"/>
    <col min="7943" max="7945" width="22.7109375" style="2124" customWidth="1"/>
    <col min="7946" max="7946" width="24.7109375" style="2124" customWidth="1"/>
    <col min="7947" max="8187" width="11.42578125" style="2124" customWidth="1"/>
    <col min="8188" max="8189" width="13.28515625" style="2124"/>
    <col min="8190" max="8190" width="8.7109375" style="2124" customWidth="1"/>
    <col min="8191" max="8191" width="13.28515625" style="2124" customWidth="1"/>
    <col min="8192" max="8192" width="35" style="2124" customWidth="1"/>
    <col min="8193" max="8193" width="14.85546875" style="2124" customWidth="1"/>
    <col min="8194" max="8194" width="67.85546875" style="2124" customWidth="1"/>
    <col min="8195" max="8195" width="24.42578125" style="2124" customWidth="1"/>
    <col min="8196" max="8196" width="25.85546875" style="2124" customWidth="1"/>
    <col min="8197" max="8197" width="22.7109375" style="2124" customWidth="1"/>
    <col min="8198" max="8198" width="25.28515625" style="2124" customWidth="1"/>
    <col min="8199" max="8201" width="22.7109375" style="2124" customWidth="1"/>
    <col min="8202" max="8202" width="24.7109375" style="2124" customWidth="1"/>
    <col min="8203" max="8443" width="11.42578125" style="2124" customWidth="1"/>
    <col min="8444" max="8445" width="13.28515625" style="2124"/>
    <col min="8446" max="8446" width="8.7109375" style="2124" customWidth="1"/>
    <col min="8447" max="8447" width="13.28515625" style="2124" customWidth="1"/>
    <col min="8448" max="8448" width="35" style="2124" customWidth="1"/>
    <col min="8449" max="8449" width="14.85546875" style="2124" customWidth="1"/>
    <col min="8450" max="8450" width="67.85546875" style="2124" customWidth="1"/>
    <col min="8451" max="8451" width="24.42578125" style="2124" customWidth="1"/>
    <col min="8452" max="8452" width="25.85546875" style="2124" customWidth="1"/>
    <col min="8453" max="8453" width="22.7109375" style="2124" customWidth="1"/>
    <col min="8454" max="8454" width="25.28515625" style="2124" customWidth="1"/>
    <col min="8455" max="8457" width="22.7109375" style="2124" customWidth="1"/>
    <col min="8458" max="8458" width="24.7109375" style="2124" customWidth="1"/>
    <col min="8459" max="8699" width="11.42578125" style="2124" customWidth="1"/>
    <col min="8700" max="8701" width="13.28515625" style="2124"/>
    <col min="8702" max="8702" width="8.7109375" style="2124" customWidth="1"/>
    <col min="8703" max="8703" width="13.28515625" style="2124" customWidth="1"/>
    <col min="8704" max="8704" width="35" style="2124" customWidth="1"/>
    <col min="8705" max="8705" width="14.85546875" style="2124" customWidth="1"/>
    <col min="8706" max="8706" width="67.85546875" style="2124" customWidth="1"/>
    <col min="8707" max="8707" width="24.42578125" style="2124" customWidth="1"/>
    <col min="8708" max="8708" width="25.85546875" style="2124" customWidth="1"/>
    <col min="8709" max="8709" width="22.7109375" style="2124" customWidth="1"/>
    <col min="8710" max="8710" width="25.28515625" style="2124" customWidth="1"/>
    <col min="8711" max="8713" width="22.7109375" style="2124" customWidth="1"/>
    <col min="8714" max="8714" width="24.7109375" style="2124" customWidth="1"/>
    <col min="8715" max="8955" width="11.42578125" style="2124" customWidth="1"/>
    <col min="8956" max="8957" width="13.28515625" style="2124"/>
    <col min="8958" max="8958" width="8.7109375" style="2124" customWidth="1"/>
    <col min="8959" max="8959" width="13.28515625" style="2124" customWidth="1"/>
    <col min="8960" max="8960" width="35" style="2124" customWidth="1"/>
    <col min="8961" max="8961" width="14.85546875" style="2124" customWidth="1"/>
    <col min="8962" max="8962" width="67.85546875" style="2124" customWidth="1"/>
    <col min="8963" max="8963" width="24.42578125" style="2124" customWidth="1"/>
    <col min="8964" max="8964" width="25.85546875" style="2124" customWidth="1"/>
    <col min="8965" max="8965" width="22.7109375" style="2124" customWidth="1"/>
    <col min="8966" max="8966" width="25.28515625" style="2124" customWidth="1"/>
    <col min="8967" max="8969" width="22.7109375" style="2124" customWidth="1"/>
    <col min="8970" max="8970" width="24.7109375" style="2124" customWidth="1"/>
    <col min="8971" max="9211" width="11.42578125" style="2124" customWidth="1"/>
    <col min="9212" max="9213" width="13.28515625" style="2124"/>
    <col min="9214" max="9214" width="8.7109375" style="2124" customWidth="1"/>
    <col min="9215" max="9215" width="13.28515625" style="2124" customWidth="1"/>
    <col min="9216" max="9216" width="35" style="2124" customWidth="1"/>
    <col min="9217" max="9217" width="14.85546875" style="2124" customWidth="1"/>
    <col min="9218" max="9218" width="67.85546875" style="2124" customWidth="1"/>
    <col min="9219" max="9219" width="24.42578125" style="2124" customWidth="1"/>
    <col min="9220" max="9220" width="25.85546875" style="2124" customWidth="1"/>
    <col min="9221" max="9221" width="22.7109375" style="2124" customWidth="1"/>
    <col min="9222" max="9222" width="25.28515625" style="2124" customWidth="1"/>
    <col min="9223" max="9225" width="22.7109375" style="2124" customWidth="1"/>
    <col min="9226" max="9226" width="24.7109375" style="2124" customWidth="1"/>
    <col min="9227" max="9467" width="11.42578125" style="2124" customWidth="1"/>
    <col min="9468" max="9469" width="13.28515625" style="2124"/>
    <col min="9470" max="9470" width="8.7109375" style="2124" customWidth="1"/>
    <col min="9471" max="9471" width="13.28515625" style="2124" customWidth="1"/>
    <col min="9472" max="9472" width="35" style="2124" customWidth="1"/>
    <col min="9473" max="9473" width="14.85546875" style="2124" customWidth="1"/>
    <col min="9474" max="9474" width="67.85546875" style="2124" customWidth="1"/>
    <col min="9475" max="9475" width="24.42578125" style="2124" customWidth="1"/>
    <col min="9476" max="9476" width="25.85546875" style="2124" customWidth="1"/>
    <col min="9477" max="9477" width="22.7109375" style="2124" customWidth="1"/>
    <col min="9478" max="9478" width="25.28515625" style="2124" customWidth="1"/>
    <col min="9479" max="9481" width="22.7109375" style="2124" customWidth="1"/>
    <col min="9482" max="9482" width="24.7109375" style="2124" customWidth="1"/>
    <col min="9483" max="9723" width="11.42578125" style="2124" customWidth="1"/>
    <col min="9724" max="9725" width="13.28515625" style="2124"/>
    <col min="9726" max="9726" width="8.7109375" style="2124" customWidth="1"/>
    <col min="9727" max="9727" width="13.28515625" style="2124" customWidth="1"/>
    <col min="9728" max="9728" width="35" style="2124" customWidth="1"/>
    <col min="9729" max="9729" width="14.85546875" style="2124" customWidth="1"/>
    <col min="9730" max="9730" width="67.85546875" style="2124" customWidth="1"/>
    <col min="9731" max="9731" width="24.42578125" style="2124" customWidth="1"/>
    <col min="9732" max="9732" width="25.85546875" style="2124" customWidth="1"/>
    <col min="9733" max="9733" width="22.7109375" style="2124" customWidth="1"/>
    <col min="9734" max="9734" width="25.28515625" style="2124" customWidth="1"/>
    <col min="9735" max="9737" width="22.7109375" style="2124" customWidth="1"/>
    <col min="9738" max="9738" width="24.7109375" style="2124" customWidth="1"/>
    <col min="9739" max="9979" width="11.42578125" style="2124" customWidth="1"/>
    <col min="9980" max="9981" width="13.28515625" style="2124"/>
    <col min="9982" max="9982" width="8.7109375" style="2124" customWidth="1"/>
    <col min="9983" max="9983" width="13.28515625" style="2124" customWidth="1"/>
    <col min="9984" max="9984" width="35" style="2124" customWidth="1"/>
    <col min="9985" max="9985" width="14.85546875" style="2124" customWidth="1"/>
    <col min="9986" max="9986" width="67.85546875" style="2124" customWidth="1"/>
    <col min="9987" max="9987" width="24.42578125" style="2124" customWidth="1"/>
    <col min="9988" max="9988" width="25.85546875" style="2124" customWidth="1"/>
    <col min="9989" max="9989" width="22.7109375" style="2124" customWidth="1"/>
    <col min="9990" max="9990" width="25.28515625" style="2124" customWidth="1"/>
    <col min="9991" max="9993" width="22.7109375" style="2124" customWidth="1"/>
    <col min="9994" max="9994" width="24.7109375" style="2124" customWidth="1"/>
    <col min="9995" max="10235" width="11.42578125" style="2124" customWidth="1"/>
    <col min="10236" max="10237" width="13.28515625" style="2124"/>
    <col min="10238" max="10238" width="8.7109375" style="2124" customWidth="1"/>
    <col min="10239" max="10239" width="13.28515625" style="2124" customWidth="1"/>
    <col min="10240" max="10240" width="35" style="2124" customWidth="1"/>
    <col min="10241" max="10241" width="14.85546875" style="2124" customWidth="1"/>
    <col min="10242" max="10242" width="67.85546875" style="2124" customWidth="1"/>
    <col min="10243" max="10243" width="24.42578125" style="2124" customWidth="1"/>
    <col min="10244" max="10244" width="25.85546875" style="2124" customWidth="1"/>
    <col min="10245" max="10245" width="22.7109375" style="2124" customWidth="1"/>
    <col min="10246" max="10246" width="25.28515625" style="2124" customWidth="1"/>
    <col min="10247" max="10249" width="22.7109375" style="2124" customWidth="1"/>
    <col min="10250" max="10250" width="24.7109375" style="2124" customWidth="1"/>
    <col min="10251" max="10491" width="11.42578125" style="2124" customWidth="1"/>
    <col min="10492" max="10493" width="13.28515625" style="2124"/>
    <col min="10494" max="10494" width="8.7109375" style="2124" customWidth="1"/>
    <col min="10495" max="10495" width="13.28515625" style="2124" customWidth="1"/>
    <col min="10496" max="10496" width="35" style="2124" customWidth="1"/>
    <col min="10497" max="10497" width="14.85546875" style="2124" customWidth="1"/>
    <col min="10498" max="10498" width="67.85546875" style="2124" customWidth="1"/>
    <col min="10499" max="10499" width="24.42578125" style="2124" customWidth="1"/>
    <col min="10500" max="10500" width="25.85546875" style="2124" customWidth="1"/>
    <col min="10501" max="10501" width="22.7109375" style="2124" customWidth="1"/>
    <col min="10502" max="10502" width="25.28515625" style="2124" customWidth="1"/>
    <col min="10503" max="10505" width="22.7109375" style="2124" customWidth="1"/>
    <col min="10506" max="10506" width="24.7109375" style="2124" customWidth="1"/>
    <col min="10507" max="10747" width="11.42578125" style="2124" customWidth="1"/>
    <col min="10748" max="10749" width="13.28515625" style="2124"/>
    <col min="10750" max="10750" width="8.7109375" style="2124" customWidth="1"/>
    <col min="10751" max="10751" width="13.28515625" style="2124" customWidth="1"/>
    <col min="10752" max="10752" width="35" style="2124" customWidth="1"/>
    <col min="10753" max="10753" width="14.85546875" style="2124" customWidth="1"/>
    <col min="10754" max="10754" width="67.85546875" style="2124" customWidth="1"/>
    <col min="10755" max="10755" width="24.42578125" style="2124" customWidth="1"/>
    <col min="10756" max="10756" width="25.85546875" style="2124" customWidth="1"/>
    <col min="10757" max="10757" width="22.7109375" style="2124" customWidth="1"/>
    <col min="10758" max="10758" width="25.28515625" style="2124" customWidth="1"/>
    <col min="10759" max="10761" width="22.7109375" style="2124" customWidth="1"/>
    <col min="10762" max="10762" width="24.7109375" style="2124" customWidth="1"/>
    <col min="10763" max="11003" width="11.42578125" style="2124" customWidth="1"/>
    <col min="11004" max="11005" width="13.28515625" style="2124"/>
    <col min="11006" max="11006" width="8.7109375" style="2124" customWidth="1"/>
    <col min="11007" max="11007" width="13.28515625" style="2124" customWidth="1"/>
    <col min="11008" max="11008" width="35" style="2124" customWidth="1"/>
    <col min="11009" max="11009" width="14.85546875" style="2124" customWidth="1"/>
    <col min="11010" max="11010" width="67.85546875" style="2124" customWidth="1"/>
    <col min="11011" max="11011" width="24.42578125" style="2124" customWidth="1"/>
    <col min="11012" max="11012" width="25.85546875" style="2124" customWidth="1"/>
    <col min="11013" max="11013" width="22.7109375" style="2124" customWidth="1"/>
    <col min="11014" max="11014" width="25.28515625" style="2124" customWidth="1"/>
    <col min="11015" max="11017" width="22.7109375" style="2124" customWidth="1"/>
    <col min="11018" max="11018" width="24.7109375" style="2124" customWidth="1"/>
    <col min="11019" max="11259" width="11.42578125" style="2124" customWidth="1"/>
    <col min="11260" max="11261" width="13.28515625" style="2124"/>
    <col min="11262" max="11262" width="8.7109375" style="2124" customWidth="1"/>
    <col min="11263" max="11263" width="13.28515625" style="2124" customWidth="1"/>
    <col min="11264" max="11264" width="35" style="2124" customWidth="1"/>
    <col min="11265" max="11265" width="14.85546875" style="2124" customWidth="1"/>
    <col min="11266" max="11266" width="67.85546875" style="2124" customWidth="1"/>
    <col min="11267" max="11267" width="24.42578125" style="2124" customWidth="1"/>
    <col min="11268" max="11268" width="25.85546875" style="2124" customWidth="1"/>
    <col min="11269" max="11269" width="22.7109375" style="2124" customWidth="1"/>
    <col min="11270" max="11270" width="25.28515625" style="2124" customWidth="1"/>
    <col min="11271" max="11273" width="22.7109375" style="2124" customWidth="1"/>
    <col min="11274" max="11274" width="24.7109375" style="2124" customWidth="1"/>
    <col min="11275" max="11515" width="11.42578125" style="2124" customWidth="1"/>
    <col min="11516" max="11517" width="13.28515625" style="2124"/>
    <col min="11518" max="11518" width="8.7109375" style="2124" customWidth="1"/>
    <col min="11519" max="11519" width="13.28515625" style="2124" customWidth="1"/>
    <col min="11520" max="11520" width="35" style="2124" customWidth="1"/>
    <col min="11521" max="11521" width="14.85546875" style="2124" customWidth="1"/>
    <col min="11522" max="11522" width="67.85546875" style="2124" customWidth="1"/>
    <col min="11523" max="11523" width="24.42578125" style="2124" customWidth="1"/>
    <col min="11524" max="11524" width="25.85546875" style="2124" customWidth="1"/>
    <col min="11525" max="11525" width="22.7109375" style="2124" customWidth="1"/>
    <col min="11526" max="11526" width="25.28515625" style="2124" customWidth="1"/>
    <col min="11527" max="11529" width="22.7109375" style="2124" customWidth="1"/>
    <col min="11530" max="11530" width="24.7109375" style="2124" customWidth="1"/>
    <col min="11531" max="11771" width="11.42578125" style="2124" customWidth="1"/>
    <col min="11772" max="11773" width="13.28515625" style="2124"/>
    <col min="11774" max="11774" width="8.7109375" style="2124" customWidth="1"/>
    <col min="11775" max="11775" width="13.28515625" style="2124" customWidth="1"/>
    <col min="11776" max="11776" width="35" style="2124" customWidth="1"/>
    <col min="11777" max="11777" width="14.85546875" style="2124" customWidth="1"/>
    <col min="11778" max="11778" width="67.85546875" style="2124" customWidth="1"/>
    <col min="11779" max="11779" width="24.42578125" style="2124" customWidth="1"/>
    <col min="11780" max="11780" width="25.85546875" style="2124" customWidth="1"/>
    <col min="11781" max="11781" width="22.7109375" style="2124" customWidth="1"/>
    <col min="11782" max="11782" width="25.28515625" style="2124" customWidth="1"/>
    <col min="11783" max="11785" width="22.7109375" style="2124" customWidth="1"/>
    <col min="11786" max="11786" width="24.7109375" style="2124" customWidth="1"/>
    <col min="11787" max="12027" width="11.42578125" style="2124" customWidth="1"/>
    <col min="12028" max="12029" width="13.28515625" style="2124"/>
    <col min="12030" max="12030" width="8.7109375" style="2124" customWidth="1"/>
    <col min="12031" max="12031" width="13.28515625" style="2124" customWidth="1"/>
    <col min="12032" max="12032" width="35" style="2124" customWidth="1"/>
    <col min="12033" max="12033" width="14.85546875" style="2124" customWidth="1"/>
    <col min="12034" max="12034" width="67.85546875" style="2124" customWidth="1"/>
    <col min="12035" max="12035" width="24.42578125" style="2124" customWidth="1"/>
    <col min="12036" max="12036" width="25.85546875" style="2124" customWidth="1"/>
    <col min="12037" max="12037" width="22.7109375" style="2124" customWidth="1"/>
    <col min="12038" max="12038" width="25.28515625" style="2124" customWidth="1"/>
    <col min="12039" max="12041" width="22.7109375" style="2124" customWidth="1"/>
    <col min="12042" max="12042" width="24.7109375" style="2124" customWidth="1"/>
    <col min="12043" max="12283" width="11.42578125" style="2124" customWidth="1"/>
    <col min="12284" max="12285" width="13.28515625" style="2124"/>
    <col min="12286" max="12286" width="8.7109375" style="2124" customWidth="1"/>
    <col min="12287" max="12287" width="13.28515625" style="2124" customWidth="1"/>
    <col min="12288" max="12288" width="35" style="2124" customWidth="1"/>
    <col min="12289" max="12289" width="14.85546875" style="2124" customWidth="1"/>
    <col min="12290" max="12290" width="67.85546875" style="2124" customWidth="1"/>
    <col min="12291" max="12291" width="24.42578125" style="2124" customWidth="1"/>
    <col min="12292" max="12292" width="25.85546875" style="2124" customWidth="1"/>
    <col min="12293" max="12293" width="22.7109375" style="2124" customWidth="1"/>
    <col min="12294" max="12294" width="25.28515625" style="2124" customWidth="1"/>
    <col min="12295" max="12297" width="22.7109375" style="2124" customWidth="1"/>
    <col min="12298" max="12298" width="24.7109375" style="2124" customWidth="1"/>
    <col min="12299" max="12539" width="11.42578125" style="2124" customWidth="1"/>
    <col min="12540" max="12541" width="13.28515625" style="2124"/>
    <col min="12542" max="12542" width="8.7109375" style="2124" customWidth="1"/>
    <col min="12543" max="12543" width="13.28515625" style="2124" customWidth="1"/>
    <col min="12544" max="12544" width="35" style="2124" customWidth="1"/>
    <col min="12545" max="12545" width="14.85546875" style="2124" customWidth="1"/>
    <col min="12546" max="12546" width="67.85546875" style="2124" customWidth="1"/>
    <col min="12547" max="12547" width="24.42578125" style="2124" customWidth="1"/>
    <col min="12548" max="12548" width="25.85546875" style="2124" customWidth="1"/>
    <col min="12549" max="12549" width="22.7109375" style="2124" customWidth="1"/>
    <col min="12550" max="12550" width="25.28515625" style="2124" customWidth="1"/>
    <col min="12551" max="12553" width="22.7109375" style="2124" customWidth="1"/>
    <col min="12554" max="12554" width="24.7109375" style="2124" customWidth="1"/>
    <col min="12555" max="12795" width="11.42578125" style="2124" customWidth="1"/>
    <col min="12796" max="12797" width="13.28515625" style="2124"/>
    <col min="12798" max="12798" width="8.7109375" style="2124" customWidth="1"/>
    <col min="12799" max="12799" width="13.28515625" style="2124" customWidth="1"/>
    <col min="12800" max="12800" width="35" style="2124" customWidth="1"/>
    <col min="12801" max="12801" width="14.85546875" style="2124" customWidth="1"/>
    <col min="12802" max="12802" width="67.85546875" style="2124" customWidth="1"/>
    <col min="12803" max="12803" width="24.42578125" style="2124" customWidth="1"/>
    <col min="12804" max="12804" width="25.85546875" style="2124" customWidth="1"/>
    <col min="12805" max="12805" width="22.7109375" style="2124" customWidth="1"/>
    <col min="12806" max="12806" width="25.28515625" style="2124" customWidth="1"/>
    <col min="12807" max="12809" width="22.7109375" style="2124" customWidth="1"/>
    <col min="12810" max="12810" width="24.7109375" style="2124" customWidth="1"/>
    <col min="12811" max="13051" width="11.42578125" style="2124" customWidth="1"/>
    <col min="13052" max="13053" width="13.28515625" style="2124"/>
    <col min="13054" max="13054" width="8.7109375" style="2124" customWidth="1"/>
    <col min="13055" max="13055" width="13.28515625" style="2124" customWidth="1"/>
    <col min="13056" max="13056" width="35" style="2124" customWidth="1"/>
    <col min="13057" max="13057" width="14.85546875" style="2124" customWidth="1"/>
    <col min="13058" max="13058" width="67.85546875" style="2124" customWidth="1"/>
    <col min="13059" max="13059" width="24.42578125" style="2124" customWidth="1"/>
    <col min="13060" max="13060" width="25.85546875" style="2124" customWidth="1"/>
    <col min="13061" max="13061" width="22.7109375" style="2124" customWidth="1"/>
    <col min="13062" max="13062" width="25.28515625" style="2124" customWidth="1"/>
    <col min="13063" max="13065" width="22.7109375" style="2124" customWidth="1"/>
    <col min="13066" max="13066" width="24.7109375" style="2124" customWidth="1"/>
    <col min="13067" max="13307" width="11.42578125" style="2124" customWidth="1"/>
    <col min="13308" max="13309" width="13.28515625" style="2124"/>
    <col min="13310" max="13310" width="8.7109375" style="2124" customWidth="1"/>
    <col min="13311" max="13311" width="13.28515625" style="2124" customWidth="1"/>
    <col min="13312" max="13312" width="35" style="2124" customWidth="1"/>
    <col min="13313" max="13313" width="14.85546875" style="2124" customWidth="1"/>
    <col min="13314" max="13314" width="67.85546875" style="2124" customWidth="1"/>
    <col min="13315" max="13315" width="24.42578125" style="2124" customWidth="1"/>
    <col min="13316" max="13316" width="25.85546875" style="2124" customWidth="1"/>
    <col min="13317" max="13317" width="22.7109375" style="2124" customWidth="1"/>
    <col min="13318" max="13318" width="25.28515625" style="2124" customWidth="1"/>
    <col min="13319" max="13321" width="22.7109375" style="2124" customWidth="1"/>
    <col min="13322" max="13322" width="24.7109375" style="2124" customWidth="1"/>
    <col min="13323" max="13563" width="11.42578125" style="2124" customWidth="1"/>
    <col min="13564" max="13565" width="13.28515625" style="2124"/>
    <col min="13566" max="13566" width="8.7109375" style="2124" customWidth="1"/>
    <col min="13567" max="13567" width="13.28515625" style="2124" customWidth="1"/>
    <col min="13568" max="13568" width="35" style="2124" customWidth="1"/>
    <col min="13569" max="13569" width="14.85546875" style="2124" customWidth="1"/>
    <col min="13570" max="13570" width="67.85546875" style="2124" customWidth="1"/>
    <col min="13571" max="13571" width="24.42578125" style="2124" customWidth="1"/>
    <col min="13572" max="13572" width="25.85546875" style="2124" customWidth="1"/>
    <col min="13573" max="13573" width="22.7109375" style="2124" customWidth="1"/>
    <col min="13574" max="13574" width="25.28515625" style="2124" customWidth="1"/>
    <col min="13575" max="13577" width="22.7109375" style="2124" customWidth="1"/>
    <col min="13578" max="13578" width="24.7109375" style="2124" customWidth="1"/>
    <col min="13579" max="13819" width="11.42578125" style="2124" customWidth="1"/>
    <col min="13820" max="13821" width="13.28515625" style="2124"/>
    <col min="13822" max="13822" width="8.7109375" style="2124" customWidth="1"/>
    <col min="13823" max="13823" width="13.28515625" style="2124" customWidth="1"/>
    <col min="13824" max="13824" width="35" style="2124" customWidth="1"/>
    <col min="13825" max="13825" width="14.85546875" style="2124" customWidth="1"/>
    <col min="13826" max="13826" width="67.85546875" style="2124" customWidth="1"/>
    <col min="13827" max="13827" width="24.42578125" style="2124" customWidth="1"/>
    <col min="13828" max="13828" width="25.85546875" style="2124" customWidth="1"/>
    <col min="13829" max="13829" width="22.7109375" style="2124" customWidth="1"/>
    <col min="13830" max="13830" width="25.28515625" style="2124" customWidth="1"/>
    <col min="13831" max="13833" width="22.7109375" style="2124" customWidth="1"/>
    <col min="13834" max="13834" width="24.7109375" style="2124" customWidth="1"/>
    <col min="13835" max="14075" width="11.42578125" style="2124" customWidth="1"/>
    <col min="14076" max="14077" width="13.28515625" style="2124"/>
    <col min="14078" max="14078" width="8.7109375" style="2124" customWidth="1"/>
    <col min="14079" max="14079" width="13.28515625" style="2124" customWidth="1"/>
    <col min="14080" max="14080" width="35" style="2124" customWidth="1"/>
    <col min="14081" max="14081" width="14.85546875" style="2124" customWidth="1"/>
    <col min="14082" max="14082" width="67.85546875" style="2124" customWidth="1"/>
    <col min="14083" max="14083" width="24.42578125" style="2124" customWidth="1"/>
    <col min="14084" max="14084" width="25.85546875" style="2124" customWidth="1"/>
    <col min="14085" max="14085" width="22.7109375" style="2124" customWidth="1"/>
    <col min="14086" max="14086" width="25.28515625" style="2124" customWidth="1"/>
    <col min="14087" max="14089" width="22.7109375" style="2124" customWidth="1"/>
    <col min="14090" max="14090" width="24.7109375" style="2124" customWidth="1"/>
    <col min="14091" max="14331" width="11.42578125" style="2124" customWidth="1"/>
    <col min="14332" max="14333" width="13.28515625" style="2124"/>
    <col min="14334" max="14334" width="8.7109375" style="2124" customWidth="1"/>
    <col min="14335" max="14335" width="13.28515625" style="2124" customWidth="1"/>
    <col min="14336" max="14336" width="35" style="2124" customWidth="1"/>
    <col min="14337" max="14337" width="14.85546875" style="2124" customWidth="1"/>
    <col min="14338" max="14338" width="67.85546875" style="2124" customWidth="1"/>
    <col min="14339" max="14339" width="24.42578125" style="2124" customWidth="1"/>
    <col min="14340" max="14340" width="25.85546875" style="2124" customWidth="1"/>
    <col min="14341" max="14341" width="22.7109375" style="2124" customWidth="1"/>
    <col min="14342" max="14342" width="25.28515625" style="2124" customWidth="1"/>
    <col min="14343" max="14345" width="22.7109375" style="2124" customWidth="1"/>
    <col min="14346" max="14346" width="24.7109375" style="2124" customWidth="1"/>
    <col min="14347" max="14587" width="11.42578125" style="2124" customWidth="1"/>
    <col min="14588" max="14589" width="13.28515625" style="2124"/>
    <col min="14590" max="14590" width="8.7109375" style="2124" customWidth="1"/>
    <col min="14591" max="14591" width="13.28515625" style="2124" customWidth="1"/>
    <col min="14592" max="14592" width="35" style="2124" customWidth="1"/>
    <col min="14593" max="14593" width="14.85546875" style="2124" customWidth="1"/>
    <col min="14594" max="14594" width="67.85546875" style="2124" customWidth="1"/>
    <col min="14595" max="14595" width="24.42578125" style="2124" customWidth="1"/>
    <col min="14596" max="14596" width="25.85546875" style="2124" customWidth="1"/>
    <col min="14597" max="14597" width="22.7109375" style="2124" customWidth="1"/>
    <col min="14598" max="14598" width="25.28515625" style="2124" customWidth="1"/>
    <col min="14599" max="14601" width="22.7109375" style="2124" customWidth="1"/>
    <col min="14602" max="14602" width="24.7109375" style="2124" customWidth="1"/>
    <col min="14603" max="14843" width="11.42578125" style="2124" customWidth="1"/>
    <col min="14844" max="14845" width="13.28515625" style="2124"/>
    <col min="14846" max="14846" width="8.7109375" style="2124" customWidth="1"/>
    <col min="14847" max="14847" width="13.28515625" style="2124" customWidth="1"/>
    <col min="14848" max="14848" width="35" style="2124" customWidth="1"/>
    <col min="14849" max="14849" width="14.85546875" style="2124" customWidth="1"/>
    <col min="14850" max="14850" width="67.85546875" style="2124" customWidth="1"/>
    <col min="14851" max="14851" width="24.42578125" style="2124" customWidth="1"/>
    <col min="14852" max="14852" width="25.85546875" style="2124" customWidth="1"/>
    <col min="14853" max="14853" width="22.7109375" style="2124" customWidth="1"/>
    <col min="14854" max="14854" width="25.28515625" style="2124" customWidth="1"/>
    <col min="14855" max="14857" width="22.7109375" style="2124" customWidth="1"/>
    <col min="14858" max="14858" width="24.7109375" style="2124" customWidth="1"/>
    <col min="14859" max="15099" width="11.42578125" style="2124" customWidth="1"/>
    <col min="15100" max="15101" width="13.28515625" style="2124"/>
    <col min="15102" max="15102" width="8.7109375" style="2124" customWidth="1"/>
    <col min="15103" max="15103" width="13.28515625" style="2124" customWidth="1"/>
    <col min="15104" max="15104" width="35" style="2124" customWidth="1"/>
    <col min="15105" max="15105" width="14.85546875" style="2124" customWidth="1"/>
    <col min="15106" max="15106" width="67.85546875" style="2124" customWidth="1"/>
    <col min="15107" max="15107" width="24.42578125" style="2124" customWidth="1"/>
    <col min="15108" max="15108" width="25.85546875" style="2124" customWidth="1"/>
    <col min="15109" max="15109" width="22.7109375" style="2124" customWidth="1"/>
    <col min="15110" max="15110" width="25.28515625" style="2124" customWidth="1"/>
    <col min="15111" max="15113" width="22.7109375" style="2124" customWidth="1"/>
    <col min="15114" max="15114" width="24.7109375" style="2124" customWidth="1"/>
    <col min="15115" max="15355" width="11.42578125" style="2124" customWidth="1"/>
    <col min="15356" max="15357" width="13.28515625" style="2124"/>
    <col min="15358" max="15358" width="8.7109375" style="2124" customWidth="1"/>
    <col min="15359" max="15359" width="13.28515625" style="2124" customWidth="1"/>
    <col min="15360" max="15360" width="35" style="2124" customWidth="1"/>
    <col min="15361" max="15361" width="14.85546875" style="2124" customWidth="1"/>
    <col min="15362" max="15362" width="67.85546875" style="2124" customWidth="1"/>
    <col min="15363" max="15363" width="24.42578125" style="2124" customWidth="1"/>
    <col min="15364" max="15364" width="25.85546875" style="2124" customWidth="1"/>
    <col min="15365" max="15365" width="22.7109375" style="2124" customWidth="1"/>
    <col min="15366" max="15366" width="25.28515625" style="2124" customWidth="1"/>
    <col min="15367" max="15369" width="22.7109375" style="2124" customWidth="1"/>
    <col min="15370" max="15370" width="24.7109375" style="2124" customWidth="1"/>
    <col min="15371" max="15611" width="11.42578125" style="2124" customWidth="1"/>
    <col min="15612" max="15613" width="13.28515625" style="2124"/>
    <col min="15614" max="15614" width="8.7109375" style="2124" customWidth="1"/>
    <col min="15615" max="15615" width="13.28515625" style="2124" customWidth="1"/>
    <col min="15616" max="15616" width="35" style="2124" customWidth="1"/>
    <col min="15617" max="15617" width="14.85546875" style="2124" customWidth="1"/>
    <col min="15618" max="15618" width="67.85546875" style="2124" customWidth="1"/>
    <col min="15619" max="15619" width="24.42578125" style="2124" customWidth="1"/>
    <col min="15620" max="15620" width="25.85546875" style="2124" customWidth="1"/>
    <col min="15621" max="15621" width="22.7109375" style="2124" customWidth="1"/>
    <col min="15622" max="15622" width="25.28515625" style="2124" customWidth="1"/>
    <col min="15623" max="15625" width="22.7109375" style="2124" customWidth="1"/>
    <col min="15626" max="15626" width="24.7109375" style="2124" customWidth="1"/>
    <col min="15627" max="15867" width="11.42578125" style="2124" customWidth="1"/>
    <col min="15868" max="15869" width="13.28515625" style="2124"/>
    <col min="15870" max="15870" width="8.7109375" style="2124" customWidth="1"/>
    <col min="15871" max="15871" width="13.28515625" style="2124" customWidth="1"/>
    <col min="15872" max="15872" width="35" style="2124" customWidth="1"/>
    <col min="15873" max="15873" width="14.85546875" style="2124" customWidth="1"/>
    <col min="15874" max="15874" width="67.85546875" style="2124" customWidth="1"/>
    <col min="15875" max="15875" width="24.42578125" style="2124" customWidth="1"/>
    <col min="15876" max="15876" width="25.85546875" style="2124" customWidth="1"/>
    <col min="15877" max="15877" width="22.7109375" style="2124" customWidth="1"/>
    <col min="15878" max="15878" width="25.28515625" style="2124" customWidth="1"/>
    <col min="15879" max="15881" width="22.7109375" style="2124" customWidth="1"/>
    <col min="15882" max="15882" width="24.7109375" style="2124" customWidth="1"/>
    <col min="15883" max="16123" width="11.42578125" style="2124" customWidth="1"/>
    <col min="16124" max="16125" width="13.28515625" style="2124"/>
    <col min="16126" max="16126" width="8.7109375" style="2124" customWidth="1"/>
    <col min="16127" max="16127" width="13.28515625" style="2124" customWidth="1"/>
    <col min="16128" max="16128" width="35" style="2124" customWidth="1"/>
    <col min="16129" max="16129" width="14.85546875" style="2124" customWidth="1"/>
    <col min="16130" max="16130" width="67.85546875" style="2124" customWidth="1"/>
    <col min="16131" max="16131" width="24.42578125" style="2124" customWidth="1"/>
    <col min="16132" max="16132" width="25.85546875" style="2124" customWidth="1"/>
    <col min="16133" max="16133" width="22.7109375" style="2124" customWidth="1"/>
    <col min="16134" max="16134" width="25.28515625" style="2124" customWidth="1"/>
    <col min="16135" max="16137" width="22.7109375" style="2124" customWidth="1"/>
    <col min="16138" max="16138" width="24.7109375" style="2124" customWidth="1"/>
    <col min="16139" max="16379" width="11.42578125" style="2124" customWidth="1"/>
    <col min="16380" max="16384" width="13.28515625" style="2124"/>
  </cols>
  <sheetData>
    <row r="1" spans="1:10" ht="15">
      <c r="B1" s="2" t="s">
        <v>2257</v>
      </c>
      <c r="C1" s="2" t="s">
        <v>939</v>
      </c>
    </row>
    <row r="2" spans="1:10" s="2130" customFormat="1" ht="15">
      <c r="A2" s="2125"/>
      <c r="B2" s="41" t="s">
        <v>49</v>
      </c>
      <c r="C2" s="2126" t="s">
        <v>2629</v>
      </c>
      <c r="D2" s="2127"/>
      <c r="E2" s="2128"/>
      <c r="F2" s="2128"/>
      <c r="G2" s="2129"/>
    </row>
    <row r="3" spans="1:10" s="2130" customFormat="1" ht="15">
      <c r="A3" s="2125"/>
      <c r="B3" s="41" t="s">
        <v>47</v>
      </c>
      <c r="C3" s="64" t="s">
        <v>1049</v>
      </c>
      <c r="D3" s="2131"/>
      <c r="E3" s="2129"/>
      <c r="F3" s="2129"/>
      <c r="G3" s="2129"/>
    </row>
    <row r="4" spans="1:10" ht="15.75">
      <c r="A4" s="2132"/>
      <c r="B4" s="41" t="s">
        <v>50</v>
      </c>
      <c r="C4" s="64" t="s">
        <v>53</v>
      </c>
      <c r="D4" s="2133"/>
      <c r="E4" s="2133"/>
      <c r="F4" s="2133"/>
      <c r="G4" s="2133"/>
      <c r="H4" s="2134"/>
      <c r="I4" s="2134"/>
      <c r="J4" s="2134"/>
    </row>
    <row r="5" spans="1:10" ht="15.75">
      <c r="A5" s="2132"/>
      <c r="B5" s="41" t="s">
        <v>792</v>
      </c>
      <c r="C5" s="64" t="s">
        <v>71</v>
      </c>
      <c r="D5" s="2133"/>
      <c r="E5" s="2133"/>
      <c r="F5" s="2133"/>
      <c r="G5" s="2133"/>
      <c r="H5" s="2134"/>
      <c r="I5" s="2134"/>
      <c r="J5" s="2134"/>
    </row>
    <row r="6" spans="1:10" ht="16.5" thickBot="1">
      <c r="A6" s="2132"/>
      <c r="B6" s="41"/>
      <c r="C6" s="64"/>
      <c r="D6" s="2133"/>
      <c r="E6" s="2133"/>
      <c r="F6" s="2133"/>
      <c r="G6" s="2133"/>
      <c r="H6" s="2134"/>
      <c r="I6" s="2134"/>
      <c r="J6" s="2134"/>
    </row>
    <row r="7" spans="1:10" s="2137" customFormat="1" ht="12">
      <c r="A7" s="2135"/>
      <c r="B7" s="2136"/>
      <c r="C7" s="4839" t="s">
        <v>2630</v>
      </c>
      <c r="D7" s="4840"/>
      <c r="E7" s="4840"/>
      <c r="F7" s="4840"/>
      <c r="G7" s="4841"/>
      <c r="H7" s="4842" t="s">
        <v>2631</v>
      </c>
      <c r="I7" s="4842" t="s">
        <v>2632</v>
      </c>
      <c r="J7" s="4845" t="s">
        <v>2633</v>
      </c>
    </row>
    <row r="8" spans="1:10" s="2137" customFormat="1" ht="12">
      <c r="A8" s="2138"/>
      <c r="B8" s="2139"/>
      <c r="C8" s="4847" t="s">
        <v>2634</v>
      </c>
      <c r="D8" s="4848"/>
      <c r="E8" s="4847" t="s">
        <v>2635</v>
      </c>
      <c r="F8" s="4848"/>
      <c r="G8" s="4849" t="s">
        <v>2636</v>
      </c>
      <c r="H8" s="4843"/>
      <c r="I8" s="4843"/>
      <c r="J8" s="4846"/>
    </row>
    <row r="9" spans="1:10" s="2137" customFormat="1" ht="12">
      <c r="A9" s="2138"/>
      <c r="B9" s="2139"/>
      <c r="C9" s="2140" t="s">
        <v>2637</v>
      </c>
      <c r="D9" s="2141" t="s">
        <v>2638</v>
      </c>
      <c r="E9" s="2142" t="s">
        <v>2637</v>
      </c>
      <c r="F9" s="2142" t="s">
        <v>2638</v>
      </c>
      <c r="G9" s="4850"/>
      <c r="H9" s="4844"/>
      <c r="I9" s="4844"/>
      <c r="J9" s="4846"/>
    </row>
    <row r="10" spans="1:10" s="2137" customFormat="1" thickBot="1">
      <c r="A10" s="2143"/>
      <c r="B10" s="2144"/>
      <c r="C10" s="2145" t="s">
        <v>1417</v>
      </c>
      <c r="D10" s="2145" t="s">
        <v>1422</v>
      </c>
      <c r="E10" s="2146" t="s">
        <v>1425</v>
      </c>
      <c r="F10" s="2146" t="s">
        <v>1428</v>
      </c>
      <c r="G10" s="2147" t="s">
        <v>1431</v>
      </c>
      <c r="H10" s="2148"/>
      <c r="I10" s="2145" t="s">
        <v>1434</v>
      </c>
      <c r="J10" s="2149" t="s">
        <v>1436</v>
      </c>
    </row>
    <row r="11" spans="1:10" s="2159" customFormat="1" ht="12">
      <c r="A11" s="2150" t="s">
        <v>1417</v>
      </c>
      <c r="B11" s="2151" t="s">
        <v>2639</v>
      </c>
      <c r="C11" s="2152"/>
      <c r="D11" s="2153"/>
      <c r="E11" s="2154"/>
      <c r="F11" s="2155"/>
      <c r="G11" s="2155"/>
      <c r="H11" s="2156"/>
      <c r="I11" s="2157">
        <f>I12+I38+I50+I51</f>
        <v>0</v>
      </c>
      <c r="J11" s="2158">
        <f>I11*12.5</f>
        <v>0</v>
      </c>
    </row>
    <row r="12" spans="1:10" s="2159" customFormat="1" ht="12">
      <c r="A12" s="2160" t="s">
        <v>2640</v>
      </c>
      <c r="B12" s="2161" t="s">
        <v>2641</v>
      </c>
      <c r="C12" s="2152"/>
      <c r="D12" s="2153"/>
      <c r="E12" s="2154"/>
      <c r="F12" s="2155"/>
      <c r="G12" s="2155"/>
      <c r="H12" s="2156"/>
      <c r="I12" s="2162">
        <f>I15+I34</f>
        <v>0</v>
      </c>
      <c r="J12" s="2163"/>
    </row>
    <row r="13" spans="1:10" s="2159" customFormat="1" ht="12">
      <c r="A13" s="2160" t="s">
        <v>2642</v>
      </c>
      <c r="B13" s="2164" t="s">
        <v>2643</v>
      </c>
      <c r="C13" s="2165"/>
      <c r="D13" s="2166"/>
      <c r="E13" s="2154"/>
      <c r="F13" s="2155"/>
      <c r="G13" s="2155"/>
      <c r="H13" s="2156"/>
      <c r="I13" s="2167"/>
      <c r="J13" s="2168"/>
    </row>
    <row r="14" spans="1:10" s="2159" customFormat="1" ht="12">
      <c r="A14" s="2160" t="s">
        <v>2644</v>
      </c>
      <c r="B14" s="2169" t="s">
        <v>2645</v>
      </c>
      <c r="C14" s="2170"/>
      <c r="D14" s="2171"/>
      <c r="E14" s="2154"/>
      <c r="F14" s="2155"/>
      <c r="G14" s="2155"/>
      <c r="H14" s="2156"/>
      <c r="I14" s="2167"/>
      <c r="J14" s="2168"/>
    </row>
    <row r="15" spans="1:10" s="2137" customFormat="1" ht="12">
      <c r="A15" s="2150" t="s">
        <v>1422</v>
      </c>
      <c r="B15" s="2172" t="s">
        <v>2646</v>
      </c>
      <c r="C15" s="2173">
        <f>+C16+C21+C25</f>
        <v>0</v>
      </c>
      <c r="D15" s="2173">
        <f>+D16+D21+D25</f>
        <v>0</v>
      </c>
      <c r="E15" s="2173">
        <f>IF(C15&gt;D15,(C15-D15),0)</f>
        <v>0</v>
      </c>
      <c r="F15" s="2173">
        <f>IF(C15&gt;D15,(D15-C15),0)</f>
        <v>0</v>
      </c>
      <c r="G15" s="2173">
        <f>+MAX(E15:F15)</f>
        <v>0</v>
      </c>
      <c r="H15" s="2174"/>
      <c r="I15" s="2175">
        <f>SUM(I17:I20,I22:I24,I26:I33)</f>
        <v>0</v>
      </c>
      <c r="J15" s="2163"/>
    </row>
    <row r="16" spans="1:10" s="2137" customFormat="1" ht="12">
      <c r="A16" s="2150" t="s">
        <v>1425</v>
      </c>
      <c r="B16" s="2176" t="s">
        <v>2647</v>
      </c>
      <c r="C16" s="2170"/>
      <c r="D16" s="2177"/>
      <c r="E16" s="2173">
        <f>IF(C16&gt;D16,(C16-D16),0)</f>
        <v>0</v>
      </c>
      <c r="F16" s="2173">
        <f>IF(C16&gt;D16,(D16-C16),0)</f>
        <v>0</v>
      </c>
      <c r="G16" s="2178"/>
      <c r="H16" s="2174"/>
      <c r="I16" s="2179"/>
      <c r="J16" s="2163"/>
    </row>
    <row r="17" spans="1:10" s="2137" customFormat="1" ht="12">
      <c r="A17" s="2150" t="s">
        <v>1428</v>
      </c>
      <c r="B17" s="2180" t="s">
        <v>2648</v>
      </c>
      <c r="C17" s="2181"/>
      <c r="D17" s="2178"/>
      <c r="E17" s="2177"/>
      <c r="F17" s="2177"/>
      <c r="G17" s="2178"/>
      <c r="H17" s="2174">
        <v>0</v>
      </c>
      <c r="I17" s="2175">
        <f>MAX(E17:F17)*(H17/100)</f>
        <v>0</v>
      </c>
      <c r="J17" s="2163"/>
    </row>
    <row r="18" spans="1:10" s="2137" customFormat="1" ht="12">
      <c r="A18" s="2150" t="s">
        <v>1431</v>
      </c>
      <c r="B18" s="2180" t="s">
        <v>2649</v>
      </c>
      <c r="C18" s="2181"/>
      <c r="D18" s="2178"/>
      <c r="E18" s="2177"/>
      <c r="F18" s="2177"/>
      <c r="G18" s="2178"/>
      <c r="H18" s="2174">
        <v>0.2</v>
      </c>
      <c r="I18" s="2175">
        <f t="shared" ref="I18:I20" si="0">MAX(E18:F18)*(H18/100)</f>
        <v>0</v>
      </c>
      <c r="J18" s="2163"/>
    </row>
    <row r="19" spans="1:10" s="2137" customFormat="1" ht="12">
      <c r="A19" s="2150" t="s">
        <v>1434</v>
      </c>
      <c r="B19" s="2180" t="s">
        <v>2650</v>
      </c>
      <c r="C19" s="2181"/>
      <c r="D19" s="2178"/>
      <c r="E19" s="2177"/>
      <c r="F19" s="2177"/>
      <c r="G19" s="2178"/>
      <c r="H19" s="2174">
        <v>0.4</v>
      </c>
      <c r="I19" s="2175">
        <f t="shared" si="0"/>
        <v>0</v>
      </c>
      <c r="J19" s="2163"/>
    </row>
    <row r="20" spans="1:10" s="2137" customFormat="1" ht="12">
      <c r="A20" s="2150" t="s">
        <v>1436</v>
      </c>
      <c r="B20" s="2180" t="s">
        <v>2651</v>
      </c>
      <c r="C20" s="2181"/>
      <c r="D20" s="2178"/>
      <c r="E20" s="2177"/>
      <c r="F20" s="2177"/>
      <c r="G20" s="2178"/>
      <c r="H20" s="2174">
        <v>0.7</v>
      </c>
      <c r="I20" s="2175">
        <f t="shared" si="0"/>
        <v>0</v>
      </c>
      <c r="J20" s="2163"/>
    </row>
    <row r="21" spans="1:10" s="2137" customFormat="1" ht="12">
      <c r="A21" s="2150" t="s">
        <v>1439</v>
      </c>
      <c r="B21" s="2176" t="s">
        <v>2652</v>
      </c>
      <c r="C21" s="2170"/>
      <c r="D21" s="2171"/>
      <c r="E21" s="2173">
        <f>IF(C21&gt;D21,(C21-D21),0)</f>
        <v>0</v>
      </c>
      <c r="F21" s="2173">
        <f>IF(C21&gt;D21,(D21-C21),0)</f>
        <v>0</v>
      </c>
      <c r="G21" s="2178"/>
      <c r="H21" s="2174"/>
      <c r="I21" s="2175"/>
      <c r="J21" s="2163"/>
    </row>
    <row r="22" spans="1:10" s="2137" customFormat="1" ht="12">
      <c r="A22" s="2150" t="s">
        <v>1442</v>
      </c>
      <c r="B22" s="2180" t="s">
        <v>2653</v>
      </c>
      <c r="C22" s="2181"/>
      <c r="D22" s="2178"/>
      <c r="E22" s="2177"/>
      <c r="F22" s="2177"/>
      <c r="G22" s="2178"/>
      <c r="H22" s="2174">
        <v>1.25</v>
      </c>
      <c r="I22" s="2175">
        <f t="shared" ref="I22:I24" si="1">MAX(E22:F22)*(H22/100)</f>
        <v>0</v>
      </c>
      <c r="J22" s="2163"/>
    </row>
    <row r="23" spans="1:10" s="2137" customFormat="1" ht="12">
      <c r="A23" s="2150" t="s">
        <v>2654</v>
      </c>
      <c r="B23" s="2180" t="s">
        <v>2655</v>
      </c>
      <c r="C23" s="2181"/>
      <c r="D23" s="2178"/>
      <c r="E23" s="2177"/>
      <c r="F23" s="2177"/>
      <c r="G23" s="2178"/>
      <c r="H23" s="2174">
        <v>1.75</v>
      </c>
      <c r="I23" s="2175">
        <f t="shared" si="1"/>
        <v>0</v>
      </c>
      <c r="J23" s="2163"/>
    </row>
    <row r="24" spans="1:10" s="2137" customFormat="1" ht="12">
      <c r="A24" s="2150" t="s">
        <v>2656</v>
      </c>
      <c r="B24" s="2180" t="s">
        <v>2657</v>
      </c>
      <c r="C24" s="2181"/>
      <c r="D24" s="2178"/>
      <c r="E24" s="2177"/>
      <c r="F24" s="2177"/>
      <c r="G24" s="2178"/>
      <c r="H24" s="2174">
        <v>2.25</v>
      </c>
      <c r="I24" s="2175">
        <f t="shared" si="1"/>
        <v>0</v>
      </c>
      <c r="J24" s="2163"/>
    </row>
    <row r="25" spans="1:10" s="2137" customFormat="1" ht="12">
      <c r="A25" s="2150" t="s">
        <v>2658</v>
      </c>
      <c r="B25" s="2176" t="s">
        <v>2659</v>
      </c>
      <c r="C25" s="2170"/>
      <c r="D25" s="2171"/>
      <c r="E25" s="2173">
        <f>IF(C25&gt;D25,(C25-D25),0)</f>
        <v>0</v>
      </c>
      <c r="F25" s="2173">
        <f>IF(C25&gt;D25,(D25-C25),0)</f>
        <v>0</v>
      </c>
      <c r="G25" s="2178"/>
      <c r="H25" s="2174"/>
      <c r="I25" s="2175"/>
      <c r="J25" s="2163"/>
    </row>
    <row r="26" spans="1:10" s="2137" customFormat="1" ht="12">
      <c r="A26" s="2150" t="s">
        <v>1451</v>
      </c>
      <c r="B26" s="2180" t="s">
        <v>2660</v>
      </c>
      <c r="C26" s="2181"/>
      <c r="D26" s="2178"/>
      <c r="E26" s="2177"/>
      <c r="F26" s="2177"/>
      <c r="G26" s="2178"/>
      <c r="H26" s="2174">
        <v>2.75</v>
      </c>
      <c r="I26" s="2175">
        <f t="shared" ref="I26:I33" si="2">MAX(E26:F26)*(H26/100)</f>
        <v>0</v>
      </c>
      <c r="J26" s="2163"/>
    </row>
    <row r="27" spans="1:10" s="2137" customFormat="1" ht="12">
      <c r="A27" s="2150" t="s">
        <v>1454</v>
      </c>
      <c r="B27" s="2180" t="s">
        <v>2661</v>
      </c>
      <c r="C27" s="2181"/>
      <c r="D27" s="2178"/>
      <c r="E27" s="2177"/>
      <c r="F27" s="2177"/>
      <c r="G27" s="2178"/>
      <c r="H27" s="2174">
        <v>3.25</v>
      </c>
      <c r="I27" s="2175">
        <f t="shared" si="2"/>
        <v>0</v>
      </c>
      <c r="J27" s="2163"/>
    </row>
    <row r="28" spans="1:10" s="2137" customFormat="1" ht="12">
      <c r="A28" s="2150" t="s">
        <v>1457</v>
      </c>
      <c r="B28" s="2180" t="s">
        <v>2662</v>
      </c>
      <c r="C28" s="2181"/>
      <c r="D28" s="2178"/>
      <c r="E28" s="2177"/>
      <c r="F28" s="2177"/>
      <c r="G28" s="2178"/>
      <c r="H28" s="2174">
        <v>3.75</v>
      </c>
      <c r="I28" s="2175">
        <f t="shared" si="2"/>
        <v>0</v>
      </c>
      <c r="J28" s="2163"/>
    </row>
    <row r="29" spans="1:10" s="2137" customFormat="1" ht="12">
      <c r="A29" s="2150" t="s">
        <v>1460</v>
      </c>
      <c r="B29" s="2180" t="s">
        <v>2663</v>
      </c>
      <c r="C29" s="2181"/>
      <c r="D29" s="2178"/>
      <c r="E29" s="2177"/>
      <c r="F29" s="2177"/>
      <c r="G29" s="2178"/>
      <c r="H29" s="2174">
        <v>4.5</v>
      </c>
      <c r="I29" s="2175">
        <f t="shared" si="2"/>
        <v>0</v>
      </c>
      <c r="J29" s="2163"/>
    </row>
    <row r="30" spans="1:10" s="2137" customFormat="1" ht="12">
      <c r="A30" s="2150" t="s">
        <v>2664</v>
      </c>
      <c r="B30" s="2180" t="s">
        <v>2665</v>
      </c>
      <c r="C30" s="2181"/>
      <c r="D30" s="2178"/>
      <c r="E30" s="2177"/>
      <c r="F30" s="2177"/>
      <c r="G30" s="2178"/>
      <c r="H30" s="2174">
        <v>5.25</v>
      </c>
      <c r="I30" s="2175">
        <f t="shared" si="2"/>
        <v>0</v>
      </c>
      <c r="J30" s="2163"/>
    </row>
    <row r="31" spans="1:10" s="2137" customFormat="1" ht="12">
      <c r="A31" s="2150" t="s">
        <v>2666</v>
      </c>
      <c r="B31" s="2180" t="s">
        <v>2667</v>
      </c>
      <c r="C31" s="2181"/>
      <c r="D31" s="2178"/>
      <c r="E31" s="2177"/>
      <c r="F31" s="2177"/>
      <c r="G31" s="2178"/>
      <c r="H31" s="2174">
        <v>6</v>
      </c>
      <c r="I31" s="2175">
        <f t="shared" si="2"/>
        <v>0</v>
      </c>
      <c r="J31" s="2163"/>
    </row>
    <row r="32" spans="1:10" s="2137" customFormat="1" ht="12">
      <c r="A32" s="2150" t="s">
        <v>2668</v>
      </c>
      <c r="B32" s="2180" t="s">
        <v>2669</v>
      </c>
      <c r="C32" s="2181"/>
      <c r="D32" s="2178"/>
      <c r="E32" s="2177"/>
      <c r="F32" s="2177"/>
      <c r="G32" s="2178"/>
      <c r="H32" s="2174">
        <v>8</v>
      </c>
      <c r="I32" s="2175">
        <f t="shared" si="2"/>
        <v>0</v>
      </c>
      <c r="J32" s="2163"/>
    </row>
    <row r="33" spans="1:10" s="2137" customFormat="1" ht="12">
      <c r="A33" s="2150" t="s">
        <v>1463</v>
      </c>
      <c r="B33" s="2180" t="s">
        <v>2670</v>
      </c>
      <c r="C33" s="2181"/>
      <c r="D33" s="2178"/>
      <c r="E33" s="2177"/>
      <c r="F33" s="2177"/>
      <c r="G33" s="2178"/>
      <c r="H33" s="2174">
        <v>12.5</v>
      </c>
      <c r="I33" s="2175">
        <f t="shared" si="2"/>
        <v>0</v>
      </c>
      <c r="J33" s="2182"/>
    </row>
    <row r="34" spans="1:10" s="2137" customFormat="1" ht="12">
      <c r="A34" s="2150" t="s">
        <v>2671</v>
      </c>
      <c r="B34" s="2172" t="s">
        <v>2672</v>
      </c>
      <c r="C34" s="2170"/>
      <c r="D34" s="2183"/>
      <c r="E34" s="2177"/>
      <c r="F34" s="2177"/>
      <c r="G34" s="2171"/>
      <c r="H34" s="2174"/>
      <c r="I34" s="2184"/>
      <c r="J34" s="2163"/>
    </row>
    <row r="35" spans="1:10" s="2137" customFormat="1" ht="12">
      <c r="A35" s="2150" t="s">
        <v>2673</v>
      </c>
      <c r="B35" s="2176" t="s">
        <v>2647</v>
      </c>
      <c r="C35" s="2170"/>
      <c r="D35" s="2183"/>
      <c r="E35" s="2177"/>
      <c r="F35" s="2177"/>
      <c r="G35" s="2178"/>
      <c r="H35" s="2174"/>
      <c r="I35" s="2179"/>
      <c r="J35" s="2163"/>
    </row>
    <row r="36" spans="1:10" s="2137" customFormat="1" ht="12">
      <c r="A36" s="2150" t="s">
        <v>2674</v>
      </c>
      <c r="B36" s="2176" t="s">
        <v>2652</v>
      </c>
      <c r="C36" s="2170"/>
      <c r="D36" s="2183"/>
      <c r="E36" s="2177"/>
      <c r="F36" s="2177"/>
      <c r="G36" s="2178"/>
      <c r="H36" s="2174"/>
      <c r="I36" s="2179"/>
      <c r="J36" s="2163"/>
    </row>
    <row r="37" spans="1:10" s="2137" customFormat="1" ht="12">
      <c r="A37" s="2150" t="s">
        <v>2675</v>
      </c>
      <c r="B37" s="2176" t="s">
        <v>2659</v>
      </c>
      <c r="C37" s="2170"/>
      <c r="D37" s="2183"/>
      <c r="E37" s="2177"/>
      <c r="F37" s="2177"/>
      <c r="G37" s="2178"/>
      <c r="H37" s="2174"/>
      <c r="I37" s="2179"/>
      <c r="J37" s="2163"/>
    </row>
    <row r="38" spans="1:10" s="2137" customFormat="1" ht="12">
      <c r="A38" s="2150" t="s">
        <v>1468</v>
      </c>
      <c r="B38" s="2185" t="s">
        <v>2676</v>
      </c>
      <c r="C38" s="2170"/>
      <c r="D38" s="2183"/>
      <c r="E38" s="2177"/>
      <c r="F38" s="2177"/>
      <c r="G38" s="2183"/>
      <c r="H38" s="2174"/>
      <c r="I38" s="2175">
        <f>+I39+I48</f>
        <v>0</v>
      </c>
      <c r="J38" s="2163"/>
    </row>
    <row r="39" spans="1:10" s="2137" customFormat="1" ht="12">
      <c r="A39" s="2150">
        <v>251</v>
      </c>
      <c r="B39" s="2186" t="s">
        <v>2677</v>
      </c>
      <c r="C39" s="2181"/>
      <c r="D39" s="2187"/>
      <c r="E39" s="2181"/>
      <c r="F39" s="2178"/>
      <c r="G39" s="2178"/>
      <c r="H39" s="2174"/>
      <c r="I39" s="2175">
        <f>+I40+I41+I45+I46+I47</f>
        <v>0</v>
      </c>
      <c r="J39" s="2163"/>
    </row>
    <row r="40" spans="1:10" s="2137" customFormat="1" ht="24">
      <c r="A40" s="2150" t="s">
        <v>1471</v>
      </c>
      <c r="B40" s="2188" t="s">
        <v>2678</v>
      </c>
      <c r="C40" s="2170"/>
      <c r="D40" s="2170"/>
      <c r="E40" s="2173">
        <f t="shared" ref="E40:E48" si="3">IF(C40&gt;D40,(C40-D40),0)</f>
        <v>0</v>
      </c>
      <c r="F40" s="2173">
        <f t="shared" ref="F40:F48" si="4">IF(C40&gt;D40,(D40-C40),0)</f>
        <v>0</v>
      </c>
      <c r="G40" s="2173">
        <f t="shared" ref="G40:G48" si="5">+MAX(E40:F40)</f>
        <v>0</v>
      </c>
      <c r="H40" s="2189">
        <v>0</v>
      </c>
      <c r="I40" s="2175">
        <f>+G40*0</f>
        <v>0</v>
      </c>
      <c r="J40" s="2163"/>
    </row>
    <row r="41" spans="1:10" s="2137" customFormat="1" ht="24">
      <c r="A41" s="2150" t="s">
        <v>1474</v>
      </c>
      <c r="B41" s="2188" t="s">
        <v>2679</v>
      </c>
      <c r="C41" s="2170"/>
      <c r="D41" s="2170"/>
      <c r="E41" s="2173">
        <f t="shared" si="3"/>
        <v>0</v>
      </c>
      <c r="F41" s="2173">
        <f t="shared" si="4"/>
        <v>0</v>
      </c>
      <c r="G41" s="2173">
        <f t="shared" si="5"/>
        <v>0</v>
      </c>
      <c r="H41" s="2189"/>
      <c r="I41" s="2175">
        <f>+I42+I43+I44</f>
        <v>0</v>
      </c>
      <c r="J41" s="2163"/>
    </row>
    <row r="42" spans="1:10" s="2137" customFormat="1" ht="12">
      <c r="A42" s="2150" t="s">
        <v>1477</v>
      </c>
      <c r="B42" s="2190" t="s">
        <v>2680</v>
      </c>
      <c r="C42" s="2170"/>
      <c r="D42" s="2170"/>
      <c r="E42" s="2173">
        <f t="shared" si="3"/>
        <v>0</v>
      </c>
      <c r="F42" s="2173">
        <f t="shared" si="4"/>
        <v>0</v>
      </c>
      <c r="G42" s="2173">
        <f t="shared" si="5"/>
        <v>0</v>
      </c>
      <c r="H42" s="2189">
        <v>0.25</v>
      </c>
      <c r="I42" s="2175">
        <f>+G42*0.0025</f>
        <v>0</v>
      </c>
      <c r="J42" s="2163"/>
    </row>
    <row r="43" spans="1:10" s="2137" customFormat="1" ht="12">
      <c r="A43" s="2150" t="s">
        <v>1483</v>
      </c>
      <c r="B43" s="2190" t="s">
        <v>2681</v>
      </c>
      <c r="C43" s="2170"/>
      <c r="D43" s="2170"/>
      <c r="E43" s="2173">
        <f t="shared" si="3"/>
        <v>0</v>
      </c>
      <c r="F43" s="2173">
        <f t="shared" si="4"/>
        <v>0</v>
      </c>
      <c r="G43" s="2173">
        <f t="shared" si="5"/>
        <v>0</v>
      </c>
      <c r="H43" s="2189">
        <v>1</v>
      </c>
      <c r="I43" s="2175">
        <f>+G43*0.01</f>
        <v>0</v>
      </c>
      <c r="J43" s="2163"/>
    </row>
    <row r="44" spans="1:10" s="2137" customFormat="1" ht="12">
      <c r="A44" s="2150" t="s">
        <v>1486</v>
      </c>
      <c r="B44" s="2190" t="s">
        <v>2682</v>
      </c>
      <c r="C44" s="2170"/>
      <c r="D44" s="2170"/>
      <c r="E44" s="2173">
        <f t="shared" si="3"/>
        <v>0</v>
      </c>
      <c r="F44" s="2173">
        <f t="shared" si="4"/>
        <v>0</v>
      </c>
      <c r="G44" s="2173">
        <f t="shared" si="5"/>
        <v>0</v>
      </c>
      <c r="H44" s="2189">
        <v>1.6</v>
      </c>
      <c r="I44" s="2175">
        <f>+G44*0.016</f>
        <v>0</v>
      </c>
      <c r="J44" s="2163"/>
    </row>
    <row r="45" spans="1:10" s="2137" customFormat="1" ht="24">
      <c r="A45" s="2150" t="s">
        <v>1489</v>
      </c>
      <c r="B45" s="2188" t="s">
        <v>2683</v>
      </c>
      <c r="C45" s="2170"/>
      <c r="D45" s="2170"/>
      <c r="E45" s="2173">
        <f t="shared" si="3"/>
        <v>0</v>
      </c>
      <c r="F45" s="2173">
        <f t="shared" si="4"/>
        <v>0</v>
      </c>
      <c r="G45" s="2173">
        <f t="shared" si="5"/>
        <v>0</v>
      </c>
      <c r="H45" s="2189">
        <v>8</v>
      </c>
      <c r="I45" s="2175">
        <f>+G45*0.08</f>
        <v>0</v>
      </c>
      <c r="J45" s="2163"/>
    </row>
    <row r="46" spans="1:10" s="2137" customFormat="1" ht="24">
      <c r="A46" s="2150" t="s">
        <v>1492</v>
      </c>
      <c r="B46" s="2188" t="s">
        <v>2684</v>
      </c>
      <c r="C46" s="2170"/>
      <c r="D46" s="2170"/>
      <c r="E46" s="2173">
        <f t="shared" si="3"/>
        <v>0</v>
      </c>
      <c r="F46" s="2173">
        <f t="shared" si="4"/>
        <v>0</v>
      </c>
      <c r="G46" s="2173">
        <f t="shared" si="5"/>
        <v>0</v>
      </c>
      <c r="H46" s="2189">
        <v>12</v>
      </c>
      <c r="I46" s="2175">
        <f>+G46*0.12</f>
        <v>0</v>
      </c>
      <c r="J46" s="2163"/>
    </row>
    <row r="47" spans="1:10" s="2137" customFormat="1" ht="12">
      <c r="A47" s="2150" t="s">
        <v>2685</v>
      </c>
      <c r="B47" s="2191" t="s">
        <v>2686</v>
      </c>
      <c r="C47" s="2170"/>
      <c r="D47" s="2170"/>
      <c r="E47" s="2173">
        <f t="shared" si="3"/>
        <v>0</v>
      </c>
      <c r="F47" s="2173">
        <f t="shared" si="4"/>
        <v>0</v>
      </c>
      <c r="G47" s="2173">
        <f t="shared" si="5"/>
        <v>0</v>
      </c>
      <c r="H47" s="2189"/>
      <c r="I47" s="2184"/>
      <c r="J47" s="2192"/>
    </row>
    <row r="48" spans="1:10" s="2137" customFormat="1" ht="12">
      <c r="A48" s="2150">
        <v>325</v>
      </c>
      <c r="B48" s="2186" t="s">
        <v>2687</v>
      </c>
      <c r="C48" s="2170"/>
      <c r="D48" s="2170"/>
      <c r="E48" s="2173">
        <f t="shared" si="3"/>
        <v>0</v>
      </c>
      <c r="F48" s="2173">
        <f t="shared" si="4"/>
        <v>0</v>
      </c>
      <c r="G48" s="2173">
        <f t="shared" si="5"/>
        <v>0</v>
      </c>
      <c r="H48" s="2189"/>
      <c r="I48" s="2184"/>
      <c r="J48" s="2192"/>
    </row>
    <row r="49" spans="1:10" s="2137" customFormat="1" ht="12">
      <c r="A49" s="2150">
        <v>330</v>
      </c>
      <c r="B49" s="2193"/>
      <c r="C49" s="2181"/>
      <c r="D49" s="2187"/>
      <c r="E49" s="2181"/>
      <c r="F49" s="2187"/>
      <c r="G49" s="2178"/>
      <c r="H49" s="2189"/>
      <c r="I49" s="2179"/>
      <c r="J49" s="2192"/>
    </row>
    <row r="50" spans="1:10" s="2137" customFormat="1" ht="12">
      <c r="A50" s="2150">
        <v>340</v>
      </c>
      <c r="B50" s="2180" t="s">
        <v>2688</v>
      </c>
      <c r="C50" s="2194"/>
      <c r="D50" s="2195"/>
      <c r="E50" s="2194"/>
      <c r="F50" s="2195"/>
      <c r="G50" s="2196"/>
      <c r="H50" s="2189"/>
      <c r="I50" s="2197"/>
      <c r="J50" s="2192"/>
    </row>
    <row r="51" spans="1:10" s="2137" customFormat="1" ht="12">
      <c r="A51" s="2150" t="s">
        <v>1501</v>
      </c>
      <c r="B51" s="2180" t="s">
        <v>2689</v>
      </c>
      <c r="C51" s="2194"/>
      <c r="D51" s="2195"/>
      <c r="E51" s="2194"/>
      <c r="F51" s="2195"/>
      <c r="G51" s="2196"/>
      <c r="H51" s="2189"/>
      <c r="I51" s="2175">
        <f>I52+I53+I54</f>
        <v>0</v>
      </c>
      <c r="J51" s="2192"/>
    </row>
    <row r="52" spans="1:10" s="2137" customFormat="1" ht="12">
      <c r="A52" s="2150">
        <v>360</v>
      </c>
      <c r="B52" s="2198" t="s">
        <v>2690</v>
      </c>
      <c r="C52" s="2194"/>
      <c r="D52" s="2195"/>
      <c r="E52" s="2194"/>
      <c r="F52" s="2195"/>
      <c r="G52" s="2196"/>
      <c r="H52" s="2189"/>
      <c r="I52" s="2199"/>
      <c r="J52" s="2192"/>
    </row>
    <row r="53" spans="1:10" s="2137" customFormat="1" ht="12">
      <c r="A53" s="2150">
        <v>370</v>
      </c>
      <c r="B53" s="2198" t="s">
        <v>2691</v>
      </c>
      <c r="C53" s="2194"/>
      <c r="D53" s="2195"/>
      <c r="E53" s="2194"/>
      <c r="F53" s="2195"/>
      <c r="G53" s="2196"/>
      <c r="H53" s="2189"/>
      <c r="I53" s="2199"/>
      <c r="J53" s="2192"/>
    </row>
    <row r="54" spans="1:10" s="2137" customFormat="1" ht="12">
      <c r="A54" s="2150">
        <v>380</v>
      </c>
      <c r="B54" s="2198" t="s">
        <v>2692</v>
      </c>
      <c r="C54" s="2194"/>
      <c r="D54" s="2195"/>
      <c r="E54" s="2194"/>
      <c r="F54" s="2195"/>
      <c r="G54" s="2196"/>
      <c r="H54" s="2189"/>
      <c r="I54" s="2199"/>
      <c r="J54" s="2192"/>
    </row>
    <row r="55" spans="1:10" s="2137" customFormat="1" thickBot="1">
      <c r="A55" s="2200">
        <v>390</v>
      </c>
      <c r="B55" s="2201"/>
      <c r="C55" s="2202"/>
      <c r="D55" s="2203"/>
      <c r="E55" s="2202"/>
      <c r="F55" s="2203"/>
      <c r="G55" s="2204"/>
      <c r="H55" s="2205"/>
      <c r="I55" s="2206"/>
      <c r="J55" s="2207"/>
    </row>
    <row r="56" spans="1:10" s="2211" customFormat="1" ht="15">
      <c r="A56" s="2208"/>
      <c r="B56" s="2209"/>
      <c r="C56" s="2210"/>
      <c r="D56" s="2210"/>
      <c r="E56" s="2210"/>
      <c r="F56" s="2210"/>
      <c r="G56" s="2210"/>
      <c r="H56" s="2209"/>
      <c r="I56" s="2209"/>
      <c r="J56" s="2209"/>
    </row>
    <row r="57" spans="1:10" s="2211" customFormat="1" ht="15">
      <c r="A57" s="2125"/>
      <c r="B57" s="2212" t="s">
        <v>2693</v>
      </c>
      <c r="C57" s="2213"/>
      <c r="D57" s="2213"/>
      <c r="E57" s="2213"/>
      <c r="F57" s="2213"/>
      <c r="G57" s="2213"/>
    </row>
    <row r="58" spans="1:10" ht="15">
      <c r="B58" s="2214"/>
    </row>
  </sheetData>
  <mergeCells count="7">
    <mergeCell ref="C7:G7"/>
    <mergeCell ref="H7:H9"/>
    <mergeCell ref="I7:I9"/>
    <mergeCell ref="J7:J9"/>
    <mergeCell ref="C8:D8"/>
    <mergeCell ref="E8:F8"/>
    <mergeCell ref="G8:G9"/>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0"/>
  <sheetViews>
    <sheetView workbookViewId="0">
      <selection activeCell="D12" sqref="D12"/>
    </sheetView>
  </sheetViews>
  <sheetFormatPr defaultColWidth="11.42578125" defaultRowHeight="12.75"/>
  <cols>
    <col min="1" max="1" width="4.7109375" style="2282" customWidth="1"/>
    <col min="2" max="2" width="42.5703125" style="2282" customWidth="1"/>
    <col min="3" max="3" width="14" style="2284" customWidth="1"/>
    <col min="4" max="4" width="13.140625" style="2284" customWidth="1"/>
    <col min="5" max="5" width="14" style="2284" customWidth="1"/>
    <col min="6" max="6" width="12.140625" style="2284" customWidth="1"/>
    <col min="7" max="7" width="17.140625" style="2284" customWidth="1"/>
    <col min="8" max="8" width="13.28515625" style="2284" customWidth="1"/>
    <col min="9" max="9" width="13" style="2284" customWidth="1"/>
    <col min="10" max="10" width="19.42578125" style="2282" customWidth="1"/>
    <col min="11" max="11" width="29" style="2282" customWidth="1"/>
    <col min="12" max="256" width="11.42578125" style="2282"/>
    <col min="257" max="257" width="11.140625" style="2282" customWidth="1"/>
    <col min="258" max="258" width="111.140625" style="2282" customWidth="1"/>
    <col min="259" max="259" width="23.28515625" style="2282" customWidth="1"/>
    <col min="260" max="260" width="21.5703125" style="2282" customWidth="1"/>
    <col min="261" max="261" width="24.140625" style="2282" customWidth="1"/>
    <col min="262" max="263" width="22.7109375" style="2282" customWidth="1"/>
    <col min="264" max="265" width="25.5703125" style="2282" customWidth="1"/>
    <col min="266" max="266" width="27.85546875" style="2282" customWidth="1"/>
    <col min="267" max="267" width="29" style="2282" customWidth="1"/>
    <col min="268" max="512" width="11.42578125" style="2282"/>
    <col min="513" max="513" width="11.140625" style="2282" customWidth="1"/>
    <col min="514" max="514" width="111.140625" style="2282" customWidth="1"/>
    <col min="515" max="515" width="23.28515625" style="2282" customWidth="1"/>
    <col min="516" max="516" width="21.5703125" style="2282" customWidth="1"/>
    <col min="517" max="517" width="24.140625" style="2282" customWidth="1"/>
    <col min="518" max="519" width="22.7109375" style="2282" customWidth="1"/>
    <col min="520" max="521" width="25.5703125" style="2282" customWidth="1"/>
    <col min="522" max="522" width="27.85546875" style="2282" customWidth="1"/>
    <col min="523" max="523" width="29" style="2282" customWidth="1"/>
    <col min="524" max="768" width="11.42578125" style="2282"/>
    <col min="769" max="769" width="11.140625" style="2282" customWidth="1"/>
    <col min="770" max="770" width="111.140625" style="2282" customWidth="1"/>
    <col min="771" max="771" width="23.28515625" style="2282" customWidth="1"/>
    <col min="772" max="772" width="21.5703125" style="2282" customWidth="1"/>
    <col min="773" max="773" width="24.140625" style="2282" customWidth="1"/>
    <col min="774" max="775" width="22.7109375" style="2282" customWidth="1"/>
    <col min="776" max="777" width="25.5703125" style="2282" customWidth="1"/>
    <col min="778" max="778" width="27.85546875" style="2282" customWidth="1"/>
    <col min="779" max="779" width="29" style="2282" customWidth="1"/>
    <col min="780" max="1024" width="11.42578125" style="2282"/>
    <col min="1025" max="1025" width="11.140625" style="2282" customWidth="1"/>
    <col min="1026" max="1026" width="111.140625" style="2282" customWidth="1"/>
    <col min="1027" max="1027" width="23.28515625" style="2282" customWidth="1"/>
    <col min="1028" max="1028" width="21.5703125" style="2282" customWidth="1"/>
    <col min="1029" max="1029" width="24.140625" style="2282" customWidth="1"/>
    <col min="1030" max="1031" width="22.7109375" style="2282" customWidth="1"/>
    <col min="1032" max="1033" width="25.5703125" style="2282" customWidth="1"/>
    <col min="1034" max="1034" width="27.85546875" style="2282" customWidth="1"/>
    <col min="1035" max="1035" width="29" style="2282" customWidth="1"/>
    <col min="1036" max="1280" width="11.42578125" style="2282"/>
    <col min="1281" max="1281" width="11.140625" style="2282" customWidth="1"/>
    <col min="1282" max="1282" width="111.140625" style="2282" customWidth="1"/>
    <col min="1283" max="1283" width="23.28515625" style="2282" customWidth="1"/>
    <col min="1284" max="1284" width="21.5703125" style="2282" customWidth="1"/>
    <col min="1285" max="1285" width="24.140625" style="2282" customWidth="1"/>
    <col min="1286" max="1287" width="22.7109375" style="2282" customWidth="1"/>
    <col min="1288" max="1289" width="25.5703125" style="2282" customWidth="1"/>
    <col min="1290" max="1290" width="27.85546875" style="2282" customWidth="1"/>
    <col min="1291" max="1291" width="29" style="2282" customWidth="1"/>
    <col min="1292" max="1536" width="11.42578125" style="2282"/>
    <col min="1537" max="1537" width="11.140625" style="2282" customWidth="1"/>
    <col min="1538" max="1538" width="111.140625" style="2282" customWidth="1"/>
    <col min="1539" max="1539" width="23.28515625" style="2282" customWidth="1"/>
    <col min="1540" max="1540" width="21.5703125" style="2282" customWidth="1"/>
    <col min="1541" max="1541" width="24.140625" style="2282" customWidth="1"/>
    <col min="1542" max="1543" width="22.7109375" style="2282" customWidth="1"/>
    <col min="1544" max="1545" width="25.5703125" style="2282" customWidth="1"/>
    <col min="1546" max="1546" width="27.85546875" style="2282" customWidth="1"/>
    <col min="1547" max="1547" width="29" style="2282" customWidth="1"/>
    <col min="1548" max="1792" width="11.42578125" style="2282"/>
    <col min="1793" max="1793" width="11.140625" style="2282" customWidth="1"/>
    <col min="1794" max="1794" width="111.140625" style="2282" customWidth="1"/>
    <col min="1795" max="1795" width="23.28515625" style="2282" customWidth="1"/>
    <col min="1796" max="1796" width="21.5703125" style="2282" customWidth="1"/>
    <col min="1797" max="1797" width="24.140625" style="2282" customWidth="1"/>
    <col min="1798" max="1799" width="22.7109375" style="2282" customWidth="1"/>
    <col min="1800" max="1801" width="25.5703125" style="2282" customWidth="1"/>
    <col min="1802" max="1802" width="27.85546875" style="2282" customWidth="1"/>
    <col min="1803" max="1803" width="29" style="2282" customWidth="1"/>
    <col min="1804" max="2048" width="11.42578125" style="2282"/>
    <col min="2049" max="2049" width="11.140625" style="2282" customWidth="1"/>
    <col min="2050" max="2050" width="111.140625" style="2282" customWidth="1"/>
    <col min="2051" max="2051" width="23.28515625" style="2282" customWidth="1"/>
    <col min="2052" max="2052" width="21.5703125" style="2282" customWidth="1"/>
    <col min="2053" max="2053" width="24.140625" style="2282" customWidth="1"/>
    <col min="2054" max="2055" width="22.7109375" style="2282" customWidth="1"/>
    <col min="2056" max="2057" width="25.5703125" style="2282" customWidth="1"/>
    <col min="2058" max="2058" width="27.85546875" style="2282" customWidth="1"/>
    <col min="2059" max="2059" width="29" style="2282" customWidth="1"/>
    <col min="2060" max="2304" width="11.42578125" style="2282"/>
    <col min="2305" max="2305" width="11.140625" style="2282" customWidth="1"/>
    <col min="2306" max="2306" width="111.140625" style="2282" customWidth="1"/>
    <col min="2307" max="2307" width="23.28515625" style="2282" customWidth="1"/>
    <col min="2308" max="2308" width="21.5703125" style="2282" customWidth="1"/>
    <col min="2309" max="2309" width="24.140625" style="2282" customWidth="1"/>
    <col min="2310" max="2311" width="22.7109375" style="2282" customWidth="1"/>
    <col min="2312" max="2313" width="25.5703125" style="2282" customWidth="1"/>
    <col min="2314" max="2314" width="27.85546875" style="2282" customWidth="1"/>
    <col min="2315" max="2315" width="29" style="2282" customWidth="1"/>
    <col min="2316" max="2560" width="11.42578125" style="2282"/>
    <col min="2561" max="2561" width="11.140625" style="2282" customWidth="1"/>
    <col min="2562" max="2562" width="111.140625" style="2282" customWidth="1"/>
    <col min="2563" max="2563" width="23.28515625" style="2282" customWidth="1"/>
    <col min="2564" max="2564" width="21.5703125" style="2282" customWidth="1"/>
    <col min="2565" max="2565" width="24.140625" style="2282" customWidth="1"/>
    <col min="2566" max="2567" width="22.7109375" style="2282" customWidth="1"/>
    <col min="2568" max="2569" width="25.5703125" style="2282" customWidth="1"/>
    <col min="2570" max="2570" width="27.85546875" style="2282" customWidth="1"/>
    <col min="2571" max="2571" width="29" style="2282" customWidth="1"/>
    <col min="2572" max="2816" width="11.42578125" style="2282"/>
    <col min="2817" max="2817" width="11.140625" style="2282" customWidth="1"/>
    <col min="2818" max="2818" width="111.140625" style="2282" customWidth="1"/>
    <col min="2819" max="2819" width="23.28515625" style="2282" customWidth="1"/>
    <col min="2820" max="2820" width="21.5703125" style="2282" customWidth="1"/>
    <col min="2821" max="2821" width="24.140625" style="2282" customWidth="1"/>
    <col min="2822" max="2823" width="22.7109375" style="2282" customWidth="1"/>
    <col min="2824" max="2825" width="25.5703125" style="2282" customWidth="1"/>
    <col min="2826" max="2826" width="27.85546875" style="2282" customWidth="1"/>
    <col min="2827" max="2827" width="29" style="2282" customWidth="1"/>
    <col min="2828" max="3072" width="11.42578125" style="2282"/>
    <col min="3073" max="3073" width="11.140625" style="2282" customWidth="1"/>
    <col min="3074" max="3074" width="111.140625" style="2282" customWidth="1"/>
    <col min="3075" max="3075" width="23.28515625" style="2282" customWidth="1"/>
    <col min="3076" max="3076" width="21.5703125" style="2282" customWidth="1"/>
    <col min="3077" max="3077" width="24.140625" style="2282" customWidth="1"/>
    <col min="3078" max="3079" width="22.7109375" style="2282" customWidth="1"/>
    <col min="3080" max="3081" width="25.5703125" style="2282" customWidth="1"/>
    <col min="3082" max="3082" width="27.85546875" style="2282" customWidth="1"/>
    <col min="3083" max="3083" width="29" style="2282" customWidth="1"/>
    <col min="3084" max="3328" width="11.42578125" style="2282"/>
    <col min="3329" max="3329" width="11.140625" style="2282" customWidth="1"/>
    <col min="3330" max="3330" width="111.140625" style="2282" customWidth="1"/>
    <col min="3331" max="3331" width="23.28515625" style="2282" customWidth="1"/>
    <col min="3332" max="3332" width="21.5703125" style="2282" customWidth="1"/>
    <col min="3333" max="3333" width="24.140625" style="2282" customWidth="1"/>
    <col min="3334" max="3335" width="22.7109375" style="2282" customWidth="1"/>
    <col min="3336" max="3337" width="25.5703125" style="2282" customWidth="1"/>
    <col min="3338" max="3338" width="27.85546875" style="2282" customWidth="1"/>
    <col min="3339" max="3339" width="29" style="2282" customWidth="1"/>
    <col min="3340" max="3584" width="11.42578125" style="2282"/>
    <col min="3585" max="3585" width="11.140625" style="2282" customWidth="1"/>
    <col min="3586" max="3586" width="111.140625" style="2282" customWidth="1"/>
    <col min="3587" max="3587" width="23.28515625" style="2282" customWidth="1"/>
    <col min="3588" max="3588" width="21.5703125" style="2282" customWidth="1"/>
    <col min="3589" max="3589" width="24.140625" style="2282" customWidth="1"/>
    <col min="3590" max="3591" width="22.7109375" style="2282" customWidth="1"/>
    <col min="3592" max="3593" width="25.5703125" style="2282" customWidth="1"/>
    <col min="3594" max="3594" width="27.85546875" style="2282" customWidth="1"/>
    <col min="3595" max="3595" width="29" style="2282" customWidth="1"/>
    <col min="3596" max="3840" width="11.42578125" style="2282"/>
    <col min="3841" max="3841" width="11.140625" style="2282" customWidth="1"/>
    <col min="3842" max="3842" width="111.140625" style="2282" customWidth="1"/>
    <col min="3843" max="3843" width="23.28515625" style="2282" customWidth="1"/>
    <col min="3844" max="3844" width="21.5703125" style="2282" customWidth="1"/>
    <col min="3845" max="3845" width="24.140625" style="2282" customWidth="1"/>
    <col min="3846" max="3847" width="22.7109375" style="2282" customWidth="1"/>
    <col min="3848" max="3849" width="25.5703125" style="2282" customWidth="1"/>
    <col min="3850" max="3850" width="27.85546875" style="2282" customWidth="1"/>
    <col min="3851" max="3851" width="29" style="2282" customWidth="1"/>
    <col min="3852" max="4096" width="11.42578125" style="2282"/>
    <col min="4097" max="4097" width="11.140625" style="2282" customWidth="1"/>
    <col min="4098" max="4098" width="111.140625" style="2282" customWidth="1"/>
    <col min="4099" max="4099" width="23.28515625" style="2282" customWidth="1"/>
    <col min="4100" max="4100" width="21.5703125" style="2282" customWidth="1"/>
    <col min="4101" max="4101" width="24.140625" style="2282" customWidth="1"/>
    <col min="4102" max="4103" width="22.7109375" style="2282" customWidth="1"/>
    <col min="4104" max="4105" width="25.5703125" style="2282" customWidth="1"/>
    <col min="4106" max="4106" width="27.85546875" style="2282" customWidth="1"/>
    <col min="4107" max="4107" width="29" style="2282" customWidth="1"/>
    <col min="4108" max="4352" width="11.42578125" style="2282"/>
    <col min="4353" max="4353" width="11.140625" style="2282" customWidth="1"/>
    <col min="4354" max="4354" width="111.140625" style="2282" customWidth="1"/>
    <col min="4355" max="4355" width="23.28515625" style="2282" customWidth="1"/>
    <col min="4356" max="4356" width="21.5703125" style="2282" customWidth="1"/>
    <col min="4357" max="4357" width="24.140625" style="2282" customWidth="1"/>
    <col min="4358" max="4359" width="22.7109375" style="2282" customWidth="1"/>
    <col min="4360" max="4361" width="25.5703125" style="2282" customWidth="1"/>
    <col min="4362" max="4362" width="27.85546875" style="2282" customWidth="1"/>
    <col min="4363" max="4363" width="29" style="2282" customWidth="1"/>
    <col min="4364" max="4608" width="11.42578125" style="2282"/>
    <col min="4609" max="4609" width="11.140625" style="2282" customWidth="1"/>
    <col min="4610" max="4610" width="111.140625" style="2282" customWidth="1"/>
    <col min="4611" max="4611" width="23.28515625" style="2282" customWidth="1"/>
    <col min="4612" max="4612" width="21.5703125" style="2282" customWidth="1"/>
    <col min="4613" max="4613" width="24.140625" style="2282" customWidth="1"/>
    <col min="4614" max="4615" width="22.7109375" style="2282" customWidth="1"/>
    <col min="4616" max="4617" width="25.5703125" style="2282" customWidth="1"/>
    <col min="4618" max="4618" width="27.85546875" style="2282" customWidth="1"/>
    <col min="4619" max="4619" width="29" style="2282" customWidth="1"/>
    <col min="4620" max="4864" width="11.42578125" style="2282"/>
    <col min="4865" max="4865" width="11.140625" style="2282" customWidth="1"/>
    <col min="4866" max="4866" width="111.140625" style="2282" customWidth="1"/>
    <col min="4867" max="4867" width="23.28515625" style="2282" customWidth="1"/>
    <col min="4868" max="4868" width="21.5703125" style="2282" customWidth="1"/>
    <col min="4869" max="4869" width="24.140625" style="2282" customWidth="1"/>
    <col min="4870" max="4871" width="22.7109375" style="2282" customWidth="1"/>
    <col min="4872" max="4873" width="25.5703125" style="2282" customWidth="1"/>
    <col min="4874" max="4874" width="27.85546875" style="2282" customWidth="1"/>
    <col min="4875" max="4875" width="29" style="2282" customWidth="1"/>
    <col min="4876" max="5120" width="11.42578125" style="2282"/>
    <col min="5121" max="5121" width="11.140625" style="2282" customWidth="1"/>
    <col min="5122" max="5122" width="111.140625" style="2282" customWidth="1"/>
    <col min="5123" max="5123" width="23.28515625" style="2282" customWidth="1"/>
    <col min="5124" max="5124" width="21.5703125" style="2282" customWidth="1"/>
    <col min="5125" max="5125" width="24.140625" style="2282" customWidth="1"/>
    <col min="5126" max="5127" width="22.7109375" style="2282" customWidth="1"/>
    <col min="5128" max="5129" width="25.5703125" style="2282" customWidth="1"/>
    <col min="5130" max="5130" width="27.85546875" style="2282" customWidth="1"/>
    <col min="5131" max="5131" width="29" style="2282" customWidth="1"/>
    <col min="5132" max="5376" width="11.42578125" style="2282"/>
    <col min="5377" max="5377" width="11.140625" style="2282" customWidth="1"/>
    <col min="5378" max="5378" width="111.140625" style="2282" customWidth="1"/>
    <col min="5379" max="5379" width="23.28515625" style="2282" customWidth="1"/>
    <col min="5380" max="5380" width="21.5703125" style="2282" customWidth="1"/>
    <col min="5381" max="5381" width="24.140625" style="2282" customWidth="1"/>
    <col min="5382" max="5383" width="22.7109375" style="2282" customWidth="1"/>
    <col min="5384" max="5385" width="25.5703125" style="2282" customWidth="1"/>
    <col min="5386" max="5386" width="27.85546875" style="2282" customWidth="1"/>
    <col min="5387" max="5387" width="29" style="2282" customWidth="1"/>
    <col min="5388" max="5632" width="11.42578125" style="2282"/>
    <col min="5633" max="5633" width="11.140625" style="2282" customWidth="1"/>
    <col min="5634" max="5634" width="111.140625" style="2282" customWidth="1"/>
    <col min="5635" max="5635" width="23.28515625" style="2282" customWidth="1"/>
    <col min="5636" max="5636" width="21.5703125" style="2282" customWidth="1"/>
    <col min="5637" max="5637" width="24.140625" style="2282" customWidth="1"/>
    <col min="5638" max="5639" width="22.7109375" style="2282" customWidth="1"/>
    <col min="5640" max="5641" width="25.5703125" style="2282" customWidth="1"/>
    <col min="5642" max="5642" width="27.85546875" style="2282" customWidth="1"/>
    <col min="5643" max="5643" width="29" style="2282" customWidth="1"/>
    <col min="5644" max="5888" width="11.42578125" style="2282"/>
    <col min="5889" max="5889" width="11.140625" style="2282" customWidth="1"/>
    <col min="5890" max="5890" width="111.140625" style="2282" customWidth="1"/>
    <col min="5891" max="5891" width="23.28515625" style="2282" customWidth="1"/>
    <col min="5892" max="5892" width="21.5703125" style="2282" customWidth="1"/>
    <col min="5893" max="5893" width="24.140625" style="2282" customWidth="1"/>
    <col min="5894" max="5895" width="22.7109375" style="2282" customWidth="1"/>
    <col min="5896" max="5897" width="25.5703125" style="2282" customWidth="1"/>
    <col min="5898" max="5898" width="27.85546875" style="2282" customWidth="1"/>
    <col min="5899" max="5899" width="29" style="2282" customWidth="1"/>
    <col min="5900" max="6144" width="11.42578125" style="2282"/>
    <col min="6145" max="6145" width="11.140625" style="2282" customWidth="1"/>
    <col min="6146" max="6146" width="111.140625" style="2282" customWidth="1"/>
    <col min="6147" max="6147" width="23.28515625" style="2282" customWidth="1"/>
    <col min="6148" max="6148" width="21.5703125" style="2282" customWidth="1"/>
    <col min="6149" max="6149" width="24.140625" style="2282" customWidth="1"/>
    <col min="6150" max="6151" width="22.7109375" style="2282" customWidth="1"/>
    <col min="6152" max="6153" width="25.5703125" style="2282" customWidth="1"/>
    <col min="6154" max="6154" width="27.85546875" style="2282" customWidth="1"/>
    <col min="6155" max="6155" width="29" style="2282" customWidth="1"/>
    <col min="6156" max="6400" width="11.42578125" style="2282"/>
    <col min="6401" max="6401" width="11.140625" style="2282" customWidth="1"/>
    <col min="6402" max="6402" width="111.140625" style="2282" customWidth="1"/>
    <col min="6403" max="6403" width="23.28515625" style="2282" customWidth="1"/>
    <col min="6404" max="6404" width="21.5703125" style="2282" customWidth="1"/>
    <col min="6405" max="6405" width="24.140625" style="2282" customWidth="1"/>
    <col min="6406" max="6407" width="22.7109375" style="2282" customWidth="1"/>
    <col min="6408" max="6409" width="25.5703125" style="2282" customWidth="1"/>
    <col min="6410" max="6410" width="27.85546875" style="2282" customWidth="1"/>
    <col min="6411" max="6411" width="29" style="2282" customWidth="1"/>
    <col min="6412" max="6656" width="11.42578125" style="2282"/>
    <col min="6657" max="6657" width="11.140625" style="2282" customWidth="1"/>
    <col min="6658" max="6658" width="111.140625" style="2282" customWidth="1"/>
    <col min="6659" max="6659" width="23.28515625" style="2282" customWidth="1"/>
    <col min="6660" max="6660" width="21.5703125" style="2282" customWidth="1"/>
    <col min="6661" max="6661" width="24.140625" style="2282" customWidth="1"/>
    <col min="6662" max="6663" width="22.7109375" style="2282" customWidth="1"/>
    <col min="6664" max="6665" width="25.5703125" style="2282" customWidth="1"/>
    <col min="6666" max="6666" width="27.85546875" style="2282" customWidth="1"/>
    <col min="6667" max="6667" width="29" style="2282" customWidth="1"/>
    <col min="6668" max="6912" width="11.42578125" style="2282"/>
    <col min="6913" max="6913" width="11.140625" style="2282" customWidth="1"/>
    <col min="6914" max="6914" width="111.140625" style="2282" customWidth="1"/>
    <col min="6915" max="6915" width="23.28515625" style="2282" customWidth="1"/>
    <col min="6916" max="6916" width="21.5703125" style="2282" customWidth="1"/>
    <col min="6917" max="6917" width="24.140625" style="2282" customWidth="1"/>
    <col min="6918" max="6919" width="22.7109375" style="2282" customWidth="1"/>
    <col min="6920" max="6921" width="25.5703125" style="2282" customWidth="1"/>
    <col min="6922" max="6922" width="27.85546875" style="2282" customWidth="1"/>
    <col min="6923" max="6923" width="29" style="2282" customWidth="1"/>
    <col min="6924" max="7168" width="11.42578125" style="2282"/>
    <col min="7169" max="7169" width="11.140625" style="2282" customWidth="1"/>
    <col min="7170" max="7170" width="111.140625" style="2282" customWidth="1"/>
    <col min="7171" max="7171" width="23.28515625" style="2282" customWidth="1"/>
    <col min="7172" max="7172" width="21.5703125" style="2282" customWidth="1"/>
    <col min="7173" max="7173" width="24.140625" style="2282" customWidth="1"/>
    <col min="7174" max="7175" width="22.7109375" style="2282" customWidth="1"/>
    <col min="7176" max="7177" width="25.5703125" style="2282" customWidth="1"/>
    <col min="7178" max="7178" width="27.85546875" style="2282" customWidth="1"/>
    <col min="7179" max="7179" width="29" style="2282" customWidth="1"/>
    <col min="7180" max="7424" width="11.42578125" style="2282"/>
    <col min="7425" max="7425" width="11.140625" style="2282" customWidth="1"/>
    <col min="7426" max="7426" width="111.140625" style="2282" customWidth="1"/>
    <col min="7427" max="7427" width="23.28515625" style="2282" customWidth="1"/>
    <col min="7428" max="7428" width="21.5703125" style="2282" customWidth="1"/>
    <col min="7429" max="7429" width="24.140625" style="2282" customWidth="1"/>
    <col min="7430" max="7431" width="22.7109375" style="2282" customWidth="1"/>
    <col min="7432" max="7433" width="25.5703125" style="2282" customWidth="1"/>
    <col min="7434" max="7434" width="27.85546875" style="2282" customWidth="1"/>
    <col min="7435" max="7435" width="29" style="2282" customWidth="1"/>
    <col min="7436" max="7680" width="11.42578125" style="2282"/>
    <col min="7681" max="7681" width="11.140625" style="2282" customWidth="1"/>
    <col min="7682" max="7682" width="111.140625" style="2282" customWidth="1"/>
    <col min="7683" max="7683" width="23.28515625" style="2282" customWidth="1"/>
    <col min="7684" max="7684" width="21.5703125" style="2282" customWidth="1"/>
    <col min="7685" max="7685" width="24.140625" style="2282" customWidth="1"/>
    <col min="7686" max="7687" width="22.7109375" style="2282" customWidth="1"/>
    <col min="7688" max="7689" width="25.5703125" style="2282" customWidth="1"/>
    <col min="7690" max="7690" width="27.85546875" style="2282" customWidth="1"/>
    <col min="7691" max="7691" width="29" style="2282" customWidth="1"/>
    <col min="7692" max="7936" width="11.42578125" style="2282"/>
    <col min="7937" max="7937" width="11.140625" style="2282" customWidth="1"/>
    <col min="7938" max="7938" width="111.140625" style="2282" customWidth="1"/>
    <col min="7939" max="7939" width="23.28515625" style="2282" customWidth="1"/>
    <col min="7940" max="7940" width="21.5703125" style="2282" customWidth="1"/>
    <col min="7941" max="7941" width="24.140625" style="2282" customWidth="1"/>
    <col min="7942" max="7943" width="22.7109375" style="2282" customWidth="1"/>
    <col min="7944" max="7945" width="25.5703125" style="2282" customWidth="1"/>
    <col min="7946" max="7946" width="27.85546875" style="2282" customWidth="1"/>
    <col min="7947" max="7947" width="29" style="2282" customWidth="1"/>
    <col min="7948" max="8192" width="11.42578125" style="2282"/>
    <col min="8193" max="8193" width="11.140625" style="2282" customWidth="1"/>
    <col min="8194" max="8194" width="111.140625" style="2282" customWidth="1"/>
    <col min="8195" max="8195" width="23.28515625" style="2282" customWidth="1"/>
    <col min="8196" max="8196" width="21.5703125" style="2282" customWidth="1"/>
    <col min="8197" max="8197" width="24.140625" style="2282" customWidth="1"/>
    <col min="8198" max="8199" width="22.7109375" style="2282" customWidth="1"/>
    <col min="8200" max="8201" width="25.5703125" style="2282" customWidth="1"/>
    <col min="8202" max="8202" width="27.85546875" style="2282" customWidth="1"/>
    <col min="8203" max="8203" width="29" style="2282" customWidth="1"/>
    <col min="8204" max="8448" width="11.42578125" style="2282"/>
    <col min="8449" max="8449" width="11.140625" style="2282" customWidth="1"/>
    <col min="8450" max="8450" width="111.140625" style="2282" customWidth="1"/>
    <col min="8451" max="8451" width="23.28515625" style="2282" customWidth="1"/>
    <col min="8452" max="8452" width="21.5703125" style="2282" customWidth="1"/>
    <col min="8453" max="8453" width="24.140625" style="2282" customWidth="1"/>
    <col min="8454" max="8455" width="22.7109375" style="2282" customWidth="1"/>
    <col min="8456" max="8457" width="25.5703125" style="2282" customWidth="1"/>
    <col min="8458" max="8458" width="27.85546875" style="2282" customWidth="1"/>
    <col min="8459" max="8459" width="29" style="2282" customWidth="1"/>
    <col min="8460" max="8704" width="11.42578125" style="2282"/>
    <col min="8705" max="8705" width="11.140625" style="2282" customWidth="1"/>
    <col min="8706" max="8706" width="111.140625" style="2282" customWidth="1"/>
    <col min="8707" max="8707" width="23.28515625" style="2282" customWidth="1"/>
    <col min="8708" max="8708" width="21.5703125" style="2282" customWidth="1"/>
    <col min="8709" max="8709" width="24.140625" style="2282" customWidth="1"/>
    <col min="8710" max="8711" width="22.7109375" style="2282" customWidth="1"/>
    <col min="8712" max="8713" width="25.5703125" style="2282" customWidth="1"/>
    <col min="8714" max="8714" width="27.85546875" style="2282" customWidth="1"/>
    <col min="8715" max="8715" width="29" style="2282" customWidth="1"/>
    <col min="8716" max="8960" width="11.42578125" style="2282"/>
    <col min="8961" max="8961" width="11.140625" style="2282" customWidth="1"/>
    <col min="8962" max="8962" width="111.140625" style="2282" customWidth="1"/>
    <col min="8963" max="8963" width="23.28515625" style="2282" customWidth="1"/>
    <col min="8964" max="8964" width="21.5703125" style="2282" customWidth="1"/>
    <col min="8965" max="8965" width="24.140625" style="2282" customWidth="1"/>
    <col min="8966" max="8967" width="22.7109375" style="2282" customWidth="1"/>
    <col min="8968" max="8969" width="25.5703125" style="2282" customWidth="1"/>
    <col min="8970" max="8970" width="27.85546875" style="2282" customWidth="1"/>
    <col min="8971" max="8971" width="29" style="2282" customWidth="1"/>
    <col min="8972" max="9216" width="11.42578125" style="2282"/>
    <col min="9217" max="9217" width="11.140625" style="2282" customWidth="1"/>
    <col min="9218" max="9218" width="111.140625" style="2282" customWidth="1"/>
    <col min="9219" max="9219" width="23.28515625" style="2282" customWidth="1"/>
    <col min="9220" max="9220" width="21.5703125" style="2282" customWidth="1"/>
    <col min="9221" max="9221" width="24.140625" style="2282" customWidth="1"/>
    <col min="9222" max="9223" width="22.7109375" style="2282" customWidth="1"/>
    <col min="9224" max="9225" width="25.5703125" style="2282" customWidth="1"/>
    <col min="9226" max="9226" width="27.85546875" style="2282" customWidth="1"/>
    <col min="9227" max="9227" width="29" style="2282" customWidth="1"/>
    <col min="9228" max="9472" width="11.42578125" style="2282"/>
    <col min="9473" max="9473" width="11.140625" style="2282" customWidth="1"/>
    <col min="9474" max="9474" width="111.140625" style="2282" customWidth="1"/>
    <col min="9475" max="9475" width="23.28515625" style="2282" customWidth="1"/>
    <col min="9476" max="9476" width="21.5703125" style="2282" customWidth="1"/>
    <col min="9477" max="9477" width="24.140625" style="2282" customWidth="1"/>
    <col min="9478" max="9479" width="22.7109375" style="2282" customWidth="1"/>
    <col min="9480" max="9481" width="25.5703125" style="2282" customWidth="1"/>
    <col min="9482" max="9482" width="27.85546875" style="2282" customWidth="1"/>
    <col min="9483" max="9483" width="29" style="2282" customWidth="1"/>
    <col min="9484" max="9728" width="11.42578125" style="2282"/>
    <col min="9729" max="9729" width="11.140625" style="2282" customWidth="1"/>
    <col min="9730" max="9730" width="111.140625" style="2282" customWidth="1"/>
    <col min="9731" max="9731" width="23.28515625" style="2282" customWidth="1"/>
    <col min="9732" max="9732" width="21.5703125" style="2282" customWidth="1"/>
    <col min="9733" max="9733" width="24.140625" style="2282" customWidth="1"/>
    <col min="9734" max="9735" width="22.7109375" style="2282" customWidth="1"/>
    <col min="9736" max="9737" width="25.5703125" style="2282" customWidth="1"/>
    <col min="9738" max="9738" width="27.85546875" style="2282" customWidth="1"/>
    <col min="9739" max="9739" width="29" style="2282" customWidth="1"/>
    <col min="9740" max="9984" width="11.42578125" style="2282"/>
    <col min="9985" max="9985" width="11.140625" style="2282" customWidth="1"/>
    <col min="9986" max="9986" width="111.140625" style="2282" customWidth="1"/>
    <col min="9987" max="9987" width="23.28515625" style="2282" customWidth="1"/>
    <col min="9988" max="9988" width="21.5703125" style="2282" customWidth="1"/>
    <col min="9989" max="9989" width="24.140625" style="2282" customWidth="1"/>
    <col min="9990" max="9991" width="22.7109375" style="2282" customWidth="1"/>
    <col min="9992" max="9993" width="25.5703125" style="2282" customWidth="1"/>
    <col min="9994" max="9994" width="27.85546875" style="2282" customWidth="1"/>
    <col min="9995" max="9995" width="29" style="2282" customWidth="1"/>
    <col min="9996" max="10240" width="11.42578125" style="2282"/>
    <col min="10241" max="10241" width="11.140625" style="2282" customWidth="1"/>
    <col min="10242" max="10242" width="111.140625" style="2282" customWidth="1"/>
    <col min="10243" max="10243" width="23.28515625" style="2282" customWidth="1"/>
    <col min="10244" max="10244" width="21.5703125" style="2282" customWidth="1"/>
    <col min="10245" max="10245" width="24.140625" style="2282" customWidth="1"/>
    <col min="10246" max="10247" width="22.7109375" style="2282" customWidth="1"/>
    <col min="10248" max="10249" width="25.5703125" style="2282" customWidth="1"/>
    <col min="10250" max="10250" width="27.85546875" style="2282" customWidth="1"/>
    <col min="10251" max="10251" width="29" style="2282" customWidth="1"/>
    <col min="10252" max="10496" width="11.42578125" style="2282"/>
    <col min="10497" max="10497" width="11.140625" style="2282" customWidth="1"/>
    <col min="10498" max="10498" width="111.140625" style="2282" customWidth="1"/>
    <col min="10499" max="10499" width="23.28515625" style="2282" customWidth="1"/>
    <col min="10500" max="10500" width="21.5703125" style="2282" customWidth="1"/>
    <col min="10501" max="10501" width="24.140625" style="2282" customWidth="1"/>
    <col min="10502" max="10503" width="22.7109375" style="2282" customWidth="1"/>
    <col min="10504" max="10505" width="25.5703125" style="2282" customWidth="1"/>
    <col min="10506" max="10506" width="27.85546875" style="2282" customWidth="1"/>
    <col min="10507" max="10507" width="29" style="2282" customWidth="1"/>
    <col min="10508" max="10752" width="11.42578125" style="2282"/>
    <col min="10753" max="10753" width="11.140625" style="2282" customWidth="1"/>
    <col min="10754" max="10754" width="111.140625" style="2282" customWidth="1"/>
    <col min="10755" max="10755" width="23.28515625" style="2282" customWidth="1"/>
    <col min="10756" max="10756" width="21.5703125" style="2282" customWidth="1"/>
    <col min="10757" max="10757" width="24.140625" style="2282" customWidth="1"/>
    <col min="10758" max="10759" width="22.7109375" style="2282" customWidth="1"/>
    <col min="10760" max="10761" width="25.5703125" style="2282" customWidth="1"/>
    <col min="10762" max="10762" width="27.85546875" style="2282" customWidth="1"/>
    <col min="10763" max="10763" width="29" style="2282" customWidth="1"/>
    <col min="10764" max="11008" width="11.42578125" style="2282"/>
    <col min="11009" max="11009" width="11.140625" style="2282" customWidth="1"/>
    <col min="11010" max="11010" width="111.140625" style="2282" customWidth="1"/>
    <col min="11011" max="11011" width="23.28515625" style="2282" customWidth="1"/>
    <col min="11012" max="11012" width="21.5703125" style="2282" customWidth="1"/>
    <col min="11013" max="11013" width="24.140625" style="2282" customWidth="1"/>
    <col min="11014" max="11015" width="22.7109375" style="2282" customWidth="1"/>
    <col min="11016" max="11017" width="25.5703125" style="2282" customWidth="1"/>
    <col min="11018" max="11018" width="27.85546875" style="2282" customWidth="1"/>
    <col min="11019" max="11019" width="29" style="2282" customWidth="1"/>
    <col min="11020" max="11264" width="11.42578125" style="2282"/>
    <col min="11265" max="11265" width="11.140625" style="2282" customWidth="1"/>
    <col min="11266" max="11266" width="111.140625" style="2282" customWidth="1"/>
    <col min="11267" max="11267" width="23.28515625" style="2282" customWidth="1"/>
    <col min="11268" max="11268" width="21.5703125" style="2282" customWidth="1"/>
    <col min="11269" max="11269" width="24.140625" style="2282" customWidth="1"/>
    <col min="11270" max="11271" width="22.7109375" style="2282" customWidth="1"/>
    <col min="11272" max="11273" width="25.5703125" style="2282" customWidth="1"/>
    <col min="11274" max="11274" width="27.85546875" style="2282" customWidth="1"/>
    <col min="11275" max="11275" width="29" style="2282" customWidth="1"/>
    <col min="11276" max="11520" width="11.42578125" style="2282"/>
    <col min="11521" max="11521" width="11.140625" style="2282" customWidth="1"/>
    <col min="11522" max="11522" width="111.140625" style="2282" customWidth="1"/>
    <col min="11523" max="11523" width="23.28515625" style="2282" customWidth="1"/>
    <col min="11524" max="11524" width="21.5703125" style="2282" customWidth="1"/>
    <col min="11525" max="11525" width="24.140625" style="2282" customWidth="1"/>
    <col min="11526" max="11527" width="22.7109375" style="2282" customWidth="1"/>
    <col min="11528" max="11529" width="25.5703125" style="2282" customWidth="1"/>
    <col min="11530" max="11530" width="27.85546875" style="2282" customWidth="1"/>
    <col min="11531" max="11531" width="29" style="2282" customWidth="1"/>
    <col min="11532" max="11776" width="11.42578125" style="2282"/>
    <col min="11777" max="11777" width="11.140625" style="2282" customWidth="1"/>
    <col min="11778" max="11778" width="111.140625" style="2282" customWidth="1"/>
    <col min="11779" max="11779" width="23.28515625" style="2282" customWidth="1"/>
    <col min="11780" max="11780" width="21.5703125" style="2282" customWidth="1"/>
    <col min="11781" max="11781" width="24.140625" style="2282" customWidth="1"/>
    <col min="11782" max="11783" width="22.7109375" style="2282" customWidth="1"/>
    <col min="11784" max="11785" width="25.5703125" style="2282" customWidth="1"/>
    <col min="11786" max="11786" width="27.85546875" style="2282" customWidth="1"/>
    <col min="11787" max="11787" width="29" style="2282" customWidth="1"/>
    <col min="11788" max="12032" width="11.42578125" style="2282"/>
    <col min="12033" max="12033" width="11.140625" style="2282" customWidth="1"/>
    <col min="12034" max="12034" width="111.140625" style="2282" customWidth="1"/>
    <col min="12035" max="12035" width="23.28515625" style="2282" customWidth="1"/>
    <col min="12036" max="12036" width="21.5703125" style="2282" customWidth="1"/>
    <col min="12037" max="12037" width="24.140625" style="2282" customWidth="1"/>
    <col min="12038" max="12039" width="22.7109375" style="2282" customWidth="1"/>
    <col min="12040" max="12041" width="25.5703125" style="2282" customWidth="1"/>
    <col min="12042" max="12042" width="27.85546875" style="2282" customWidth="1"/>
    <col min="12043" max="12043" width="29" style="2282" customWidth="1"/>
    <col min="12044" max="12288" width="11.42578125" style="2282"/>
    <col min="12289" max="12289" width="11.140625" style="2282" customWidth="1"/>
    <col min="12290" max="12290" width="111.140625" style="2282" customWidth="1"/>
    <col min="12291" max="12291" width="23.28515625" style="2282" customWidth="1"/>
    <col min="12292" max="12292" width="21.5703125" style="2282" customWidth="1"/>
    <col min="12293" max="12293" width="24.140625" style="2282" customWidth="1"/>
    <col min="12294" max="12295" width="22.7109375" style="2282" customWidth="1"/>
    <col min="12296" max="12297" width="25.5703125" style="2282" customWidth="1"/>
    <col min="12298" max="12298" width="27.85546875" style="2282" customWidth="1"/>
    <col min="12299" max="12299" width="29" style="2282" customWidth="1"/>
    <col min="12300" max="12544" width="11.42578125" style="2282"/>
    <col min="12545" max="12545" width="11.140625" style="2282" customWidth="1"/>
    <col min="12546" max="12546" width="111.140625" style="2282" customWidth="1"/>
    <col min="12547" max="12547" width="23.28515625" style="2282" customWidth="1"/>
    <col min="12548" max="12548" width="21.5703125" style="2282" customWidth="1"/>
    <col min="12549" max="12549" width="24.140625" style="2282" customWidth="1"/>
    <col min="12550" max="12551" width="22.7109375" style="2282" customWidth="1"/>
    <col min="12552" max="12553" width="25.5703125" style="2282" customWidth="1"/>
    <col min="12554" max="12554" width="27.85546875" style="2282" customWidth="1"/>
    <col min="12555" max="12555" width="29" style="2282" customWidth="1"/>
    <col min="12556" max="12800" width="11.42578125" style="2282"/>
    <col min="12801" max="12801" width="11.140625" style="2282" customWidth="1"/>
    <col min="12802" max="12802" width="111.140625" style="2282" customWidth="1"/>
    <col min="12803" max="12803" width="23.28515625" style="2282" customWidth="1"/>
    <col min="12804" max="12804" width="21.5703125" style="2282" customWidth="1"/>
    <col min="12805" max="12805" width="24.140625" style="2282" customWidth="1"/>
    <col min="12806" max="12807" width="22.7109375" style="2282" customWidth="1"/>
    <col min="12808" max="12809" width="25.5703125" style="2282" customWidth="1"/>
    <col min="12810" max="12810" width="27.85546875" style="2282" customWidth="1"/>
    <col min="12811" max="12811" width="29" style="2282" customWidth="1"/>
    <col min="12812" max="13056" width="11.42578125" style="2282"/>
    <col min="13057" max="13057" width="11.140625" style="2282" customWidth="1"/>
    <col min="13058" max="13058" width="111.140625" style="2282" customWidth="1"/>
    <col min="13059" max="13059" width="23.28515625" style="2282" customWidth="1"/>
    <col min="13060" max="13060" width="21.5703125" style="2282" customWidth="1"/>
    <col min="13061" max="13061" width="24.140625" style="2282" customWidth="1"/>
    <col min="13062" max="13063" width="22.7109375" style="2282" customWidth="1"/>
    <col min="13064" max="13065" width="25.5703125" style="2282" customWidth="1"/>
    <col min="13066" max="13066" width="27.85546875" style="2282" customWidth="1"/>
    <col min="13067" max="13067" width="29" style="2282" customWidth="1"/>
    <col min="13068" max="13312" width="11.42578125" style="2282"/>
    <col min="13313" max="13313" width="11.140625" style="2282" customWidth="1"/>
    <col min="13314" max="13314" width="111.140625" style="2282" customWidth="1"/>
    <col min="13315" max="13315" width="23.28515625" style="2282" customWidth="1"/>
    <col min="13316" max="13316" width="21.5703125" style="2282" customWidth="1"/>
    <col min="13317" max="13317" width="24.140625" style="2282" customWidth="1"/>
    <col min="13318" max="13319" width="22.7109375" style="2282" customWidth="1"/>
    <col min="13320" max="13321" width="25.5703125" style="2282" customWidth="1"/>
    <col min="13322" max="13322" width="27.85546875" style="2282" customWidth="1"/>
    <col min="13323" max="13323" width="29" style="2282" customWidth="1"/>
    <col min="13324" max="13568" width="11.42578125" style="2282"/>
    <col min="13569" max="13569" width="11.140625" style="2282" customWidth="1"/>
    <col min="13570" max="13570" width="111.140625" style="2282" customWidth="1"/>
    <col min="13571" max="13571" width="23.28515625" style="2282" customWidth="1"/>
    <col min="13572" max="13572" width="21.5703125" style="2282" customWidth="1"/>
    <col min="13573" max="13573" width="24.140625" style="2282" customWidth="1"/>
    <col min="13574" max="13575" width="22.7109375" style="2282" customWidth="1"/>
    <col min="13576" max="13577" width="25.5703125" style="2282" customWidth="1"/>
    <col min="13578" max="13578" width="27.85546875" style="2282" customWidth="1"/>
    <col min="13579" max="13579" width="29" style="2282" customWidth="1"/>
    <col min="13580" max="13824" width="11.42578125" style="2282"/>
    <col min="13825" max="13825" width="11.140625" style="2282" customWidth="1"/>
    <col min="13826" max="13826" width="111.140625" style="2282" customWidth="1"/>
    <col min="13827" max="13827" width="23.28515625" style="2282" customWidth="1"/>
    <col min="13828" max="13828" width="21.5703125" style="2282" customWidth="1"/>
    <col min="13829" max="13829" width="24.140625" style="2282" customWidth="1"/>
    <col min="13830" max="13831" width="22.7109375" style="2282" customWidth="1"/>
    <col min="13832" max="13833" width="25.5703125" style="2282" customWidth="1"/>
    <col min="13834" max="13834" width="27.85546875" style="2282" customWidth="1"/>
    <col min="13835" max="13835" width="29" style="2282" customWidth="1"/>
    <col min="13836" max="14080" width="11.42578125" style="2282"/>
    <col min="14081" max="14081" width="11.140625" style="2282" customWidth="1"/>
    <col min="14082" max="14082" width="111.140625" style="2282" customWidth="1"/>
    <col min="14083" max="14083" width="23.28515625" style="2282" customWidth="1"/>
    <col min="14084" max="14084" width="21.5703125" style="2282" customWidth="1"/>
    <col min="14085" max="14085" width="24.140625" style="2282" customWidth="1"/>
    <col min="14086" max="14087" width="22.7109375" style="2282" customWidth="1"/>
    <col min="14088" max="14089" width="25.5703125" style="2282" customWidth="1"/>
    <col min="14090" max="14090" width="27.85546875" style="2282" customWidth="1"/>
    <col min="14091" max="14091" width="29" style="2282" customWidth="1"/>
    <col min="14092" max="14336" width="11.42578125" style="2282"/>
    <col min="14337" max="14337" width="11.140625" style="2282" customWidth="1"/>
    <col min="14338" max="14338" width="111.140625" style="2282" customWidth="1"/>
    <col min="14339" max="14339" width="23.28515625" style="2282" customWidth="1"/>
    <col min="14340" max="14340" width="21.5703125" style="2282" customWidth="1"/>
    <col min="14341" max="14341" width="24.140625" style="2282" customWidth="1"/>
    <col min="14342" max="14343" width="22.7109375" style="2282" customWidth="1"/>
    <col min="14344" max="14345" width="25.5703125" style="2282" customWidth="1"/>
    <col min="14346" max="14346" width="27.85546875" style="2282" customWidth="1"/>
    <col min="14347" max="14347" width="29" style="2282" customWidth="1"/>
    <col min="14348" max="14592" width="11.42578125" style="2282"/>
    <col min="14593" max="14593" width="11.140625" style="2282" customWidth="1"/>
    <col min="14594" max="14594" width="111.140625" style="2282" customWidth="1"/>
    <col min="14595" max="14595" width="23.28515625" style="2282" customWidth="1"/>
    <col min="14596" max="14596" width="21.5703125" style="2282" customWidth="1"/>
    <col min="14597" max="14597" width="24.140625" style="2282" customWidth="1"/>
    <col min="14598" max="14599" width="22.7109375" style="2282" customWidth="1"/>
    <col min="14600" max="14601" width="25.5703125" style="2282" customWidth="1"/>
    <col min="14602" max="14602" width="27.85546875" style="2282" customWidth="1"/>
    <col min="14603" max="14603" width="29" style="2282" customWidth="1"/>
    <col min="14604" max="14848" width="11.42578125" style="2282"/>
    <col min="14849" max="14849" width="11.140625" style="2282" customWidth="1"/>
    <col min="14850" max="14850" width="111.140625" style="2282" customWidth="1"/>
    <col min="14851" max="14851" width="23.28515625" style="2282" customWidth="1"/>
    <col min="14852" max="14852" width="21.5703125" style="2282" customWidth="1"/>
    <col min="14853" max="14853" width="24.140625" style="2282" customWidth="1"/>
    <col min="14854" max="14855" width="22.7109375" style="2282" customWidth="1"/>
    <col min="14856" max="14857" width="25.5703125" style="2282" customWidth="1"/>
    <col min="14858" max="14858" width="27.85546875" style="2282" customWidth="1"/>
    <col min="14859" max="14859" width="29" style="2282" customWidth="1"/>
    <col min="14860" max="15104" width="11.42578125" style="2282"/>
    <col min="15105" max="15105" width="11.140625" style="2282" customWidth="1"/>
    <col min="15106" max="15106" width="111.140625" style="2282" customWidth="1"/>
    <col min="15107" max="15107" width="23.28515625" style="2282" customWidth="1"/>
    <col min="15108" max="15108" width="21.5703125" style="2282" customWidth="1"/>
    <col min="15109" max="15109" width="24.140625" style="2282" customWidth="1"/>
    <col min="15110" max="15111" width="22.7109375" style="2282" customWidth="1"/>
    <col min="15112" max="15113" width="25.5703125" style="2282" customWidth="1"/>
    <col min="15114" max="15114" width="27.85546875" style="2282" customWidth="1"/>
    <col min="15115" max="15115" width="29" style="2282" customWidth="1"/>
    <col min="15116" max="15360" width="11.42578125" style="2282"/>
    <col min="15361" max="15361" width="11.140625" style="2282" customWidth="1"/>
    <col min="15362" max="15362" width="111.140625" style="2282" customWidth="1"/>
    <col min="15363" max="15363" width="23.28515625" style="2282" customWidth="1"/>
    <col min="15364" max="15364" width="21.5703125" style="2282" customWidth="1"/>
    <col min="15365" max="15365" width="24.140625" style="2282" customWidth="1"/>
    <col min="15366" max="15367" width="22.7109375" style="2282" customWidth="1"/>
    <col min="15368" max="15369" width="25.5703125" style="2282" customWidth="1"/>
    <col min="15370" max="15370" width="27.85546875" style="2282" customWidth="1"/>
    <col min="15371" max="15371" width="29" style="2282" customWidth="1"/>
    <col min="15372" max="15616" width="11.42578125" style="2282"/>
    <col min="15617" max="15617" width="11.140625" style="2282" customWidth="1"/>
    <col min="15618" max="15618" width="111.140625" style="2282" customWidth="1"/>
    <col min="15619" max="15619" width="23.28515625" style="2282" customWidth="1"/>
    <col min="15620" max="15620" width="21.5703125" style="2282" customWidth="1"/>
    <col min="15621" max="15621" width="24.140625" style="2282" customWidth="1"/>
    <col min="15622" max="15623" width="22.7109375" style="2282" customWidth="1"/>
    <col min="15624" max="15625" width="25.5703125" style="2282" customWidth="1"/>
    <col min="15626" max="15626" width="27.85546875" style="2282" customWidth="1"/>
    <col min="15627" max="15627" width="29" style="2282" customWidth="1"/>
    <col min="15628" max="15872" width="11.42578125" style="2282"/>
    <col min="15873" max="15873" width="11.140625" style="2282" customWidth="1"/>
    <col min="15874" max="15874" width="111.140625" style="2282" customWidth="1"/>
    <col min="15875" max="15875" width="23.28515625" style="2282" customWidth="1"/>
    <col min="15876" max="15876" width="21.5703125" style="2282" customWidth="1"/>
    <col min="15877" max="15877" width="24.140625" style="2282" customWidth="1"/>
    <col min="15878" max="15879" width="22.7109375" style="2282" customWidth="1"/>
    <col min="15880" max="15881" width="25.5703125" style="2282" customWidth="1"/>
    <col min="15882" max="15882" width="27.85546875" style="2282" customWidth="1"/>
    <col min="15883" max="15883" width="29" style="2282" customWidth="1"/>
    <col min="15884" max="16128" width="11.42578125" style="2282"/>
    <col min="16129" max="16129" width="11.140625" style="2282" customWidth="1"/>
    <col min="16130" max="16130" width="111.140625" style="2282" customWidth="1"/>
    <col min="16131" max="16131" width="23.28515625" style="2282" customWidth="1"/>
    <col min="16132" max="16132" width="21.5703125" style="2282" customWidth="1"/>
    <col min="16133" max="16133" width="24.140625" style="2282" customWidth="1"/>
    <col min="16134" max="16135" width="22.7109375" style="2282" customWidth="1"/>
    <col min="16136" max="16137" width="25.5703125" style="2282" customWidth="1"/>
    <col min="16138" max="16138" width="27.85546875" style="2282" customWidth="1"/>
    <col min="16139" max="16139" width="29" style="2282" customWidth="1"/>
    <col min="16140" max="16384" width="11.42578125" style="2282"/>
  </cols>
  <sheetData>
    <row r="1" spans="1:11" s="2215" customFormat="1" ht="15">
      <c r="B1" s="2" t="s">
        <v>2257</v>
      </c>
      <c r="C1" s="2" t="s">
        <v>940</v>
      </c>
      <c r="D1" s="2216"/>
      <c r="E1" s="2216"/>
      <c r="F1" s="2216"/>
      <c r="G1" s="2217"/>
      <c r="H1" s="2217"/>
      <c r="I1" s="2216"/>
    </row>
    <row r="2" spans="1:11" s="2218" customFormat="1" ht="26.25">
      <c r="B2" s="41" t="s">
        <v>49</v>
      </c>
      <c r="C2" s="2126" t="s">
        <v>2694</v>
      </c>
      <c r="D2" s="2219"/>
      <c r="E2" s="2220"/>
      <c r="F2" s="2221"/>
      <c r="G2" s="2222"/>
      <c r="H2" s="2222"/>
      <c r="I2" s="2223"/>
    </row>
    <row r="3" spans="1:11" s="2215" customFormat="1" ht="18.75">
      <c r="B3" s="41" t="s">
        <v>47</v>
      </c>
      <c r="C3" s="64" t="s">
        <v>1049</v>
      </c>
      <c r="D3" s="2224"/>
      <c r="E3" s="2224"/>
      <c r="F3" s="2224"/>
      <c r="G3" s="2224"/>
      <c r="H3" s="2224"/>
      <c r="I3" s="2224"/>
      <c r="J3" s="2225"/>
      <c r="K3" s="2226"/>
    </row>
    <row r="4" spans="1:11" s="2215" customFormat="1" ht="18.75">
      <c r="B4" s="41" t="s">
        <v>50</v>
      </c>
      <c r="C4" s="64" t="s">
        <v>53</v>
      </c>
      <c r="D4" s="2224"/>
      <c r="E4" s="2224"/>
      <c r="F4" s="2224"/>
      <c r="G4" s="2224"/>
      <c r="H4" s="2224"/>
      <c r="I4" s="2224"/>
      <c r="J4" s="2225"/>
      <c r="K4" s="2226"/>
    </row>
    <row r="5" spans="1:11" s="2215" customFormat="1" ht="18.75">
      <c r="B5" s="41" t="s">
        <v>792</v>
      </c>
      <c r="C5" s="64" t="s">
        <v>71</v>
      </c>
      <c r="D5" s="2224"/>
      <c r="E5" s="2224"/>
      <c r="F5" s="2224"/>
      <c r="G5" s="2224"/>
      <c r="H5" s="2224"/>
      <c r="I5" s="2224"/>
      <c r="J5" s="2225"/>
      <c r="K5" s="2226"/>
    </row>
    <row r="6" spans="1:11" s="2215" customFormat="1" ht="19.5" thickBot="1">
      <c r="C6" s="2227"/>
      <c r="D6" s="2224"/>
      <c r="E6" s="2224"/>
      <c r="F6" s="2224"/>
      <c r="G6" s="2224"/>
      <c r="H6" s="2224"/>
      <c r="I6" s="2224"/>
      <c r="J6" s="2225"/>
      <c r="K6" s="2226"/>
    </row>
    <row r="7" spans="1:11" s="2215" customFormat="1" ht="13.5" thickBot="1">
      <c r="A7" s="2228"/>
      <c r="B7" s="2229"/>
      <c r="C7" s="4851" t="s">
        <v>2695</v>
      </c>
      <c r="D7" s="4852"/>
      <c r="E7" s="4852"/>
      <c r="F7" s="4852"/>
      <c r="G7" s="4853"/>
      <c r="H7" s="4854" t="s">
        <v>2696</v>
      </c>
      <c r="I7" s="4857" t="s">
        <v>2632</v>
      </c>
      <c r="J7" s="4860" t="s">
        <v>2697</v>
      </c>
    </row>
    <row r="8" spans="1:11" s="2215" customFormat="1" ht="39" thickBot="1">
      <c r="A8" s="2230"/>
      <c r="B8" s="2231"/>
      <c r="C8" s="4863" t="s">
        <v>2695</v>
      </c>
      <c r="D8" s="4864"/>
      <c r="E8" s="4865" t="s">
        <v>2698</v>
      </c>
      <c r="F8" s="4864"/>
      <c r="G8" s="2232" t="s">
        <v>2699</v>
      </c>
      <c r="H8" s="4855"/>
      <c r="I8" s="4858"/>
      <c r="J8" s="4861"/>
    </row>
    <row r="9" spans="1:11" s="2215" customFormat="1" ht="13.5" thickBot="1">
      <c r="A9" s="2230"/>
      <c r="B9" s="2231"/>
      <c r="C9" s="2233" t="s">
        <v>2637</v>
      </c>
      <c r="D9" s="2234" t="s">
        <v>2638</v>
      </c>
      <c r="E9" s="2233" t="s">
        <v>2637</v>
      </c>
      <c r="F9" s="2234" t="s">
        <v>2638</v>
      </c>
      <c r="G9" s="2235"/>
      <c r="H9" s="4856"/>
      <c r="I9" s="4859"/>
      <c r="J9" s="4862"/>
    </row>
    <row r="10" spans="1:11" s="2215" customFormat="1" ht="13.5" thickBot="1">
      <c r="A10" s="2230"/>
      <c r="B10" s="2236"/>
      <c r="C10" s="2237" t="s">
        <v>1417</v>
      </c>
      <c r="D10" s="2238" t="s">
        <v>1422</v>
      </c>
      <c r="E10" s="2238" t="s">
        <v>1425</v>
      </c>
      <c r="F10" s="2239" t="s">
        <v>1428</v>
      </c>
      <c r="G10" s="2239" t="s">
        <v>1431</v>
      </c>
      <c r="H10" s="2240"/>
      <c r="I10" s="2241" t="s">
        <v>1434</v>
      </c>
      <c r="J10" s="2242" t="s">
        <v>1436</v>
      </c>
    </row>
    <row r="11" spans="1:11" s="2215" customFormat="1" ht="25.5">
      <c r="A11" s="2243" t="s">
        <v>1417</v>
      </c>
      <c r="B11" s="2244" t="s">
        <v>2700</v>
      </c>
      <c r="C11" s="2245"/>
      <c r="D11" s="2245"/>
      <c r="E11" s="2245"/>
      <c r="F11" s="2245"/>
      <c r="G11" s="2245"/>
      <c r="H11" s="2246"/>
      <c r="I11" s="2247">
        <f>I12+I17+I18+I19</f>
        <v>0</v>
      </c>
      <c r="J11" s="2248">
        <f>I11*12.5</f>
        <v>0</v>
      </c>
    </row>
    <row r="12" spans="1:11" s="2215" customFormat="1">
      <c r="A12" s="2249" t="s">
        <v>1422</v>
      </c>
      <c r="B12" s="2250" t="s">
        <v>2701</v>
      </c>
      <c r="C12" s="2251">
        <f>C13+C14</f>
        <v>0</v>
      </c>
      <c r="D12" s="2251">
        <f>D13+D14</f>
        <v>0</v>
      </c>
      <c r="E12" s="2252"/>
      <c r="F12" s="2252"/>
      <c r="G12" s="2253"/>
      <c r="H12" s="2254">
        <v>8</v>
      </c>
      <c r="I12" s="2255">
        <f>G12*0.08</f>
        <v>0</v>
      </c>
      <c r="J12" s="2256"/>
    </row>
    <row r="13" spans="1:11" s="2215" customFormat="1">
      <c r="A13" s="2257" t="s">
        <v>2702</v>
      </c>
      <c r="B13" s="2250" t="s">
        <v>2643</v>
      </c>
      <c r="C13" s="2252"/>
      <c r="D13" s="2252"/>
      <c r="E13" s="2258"/>
      <c r="F13" s="2258"/>
      <c r="G13" s="2259"/>
      <c r="H13" s="2254"/>
      <c r="I13" s="2259"/>
      <c r="J13" s="2256"/>
    </row>
    <row r="14" spans="1:11" s="2215" customFormat="1">
      <c r="A14" s="2260" t="s">
        <v>2703</v>
      </c>
      <c r="B14" s="2261" t="s">
        <v>2704</v>
      </c>
      <c r="C14" s="2252"/>
      <c r="D14" s="2252"/>
      <c r="E14" s="2258"/>
      <c r="F14" s="2258"/>
      <c r="G14" s="2259"/>
      <c r="H14" s="2254"/>
      <c r="I14" s="2259"/>
      <c r="J14" s="2256"/>
    </row>
    <row r="15" spans="1:11" s="2215" customFormat="1" ht="51">
      <c r="A15" s="2262" t="s">
        <v>1425</v>
      </c>
      <c r="B15" s="2244" t="s">
        <v>2705</v>
      </c>
      <c r="C15" s="2252"/>
      <c r="D15" s="2252"/>
      <c r="E15" s="2252"/>
      <c r="F15" s="2252"/>
      <c r="G15" s="2258"/>
      <c r="H15" s="2254"/>
      <c r="I15" s="2259"/>
      <c r="J15" s="2256"/>
    </row>
    <row r="16" spans="1:11" s="2215" customFormat="1" ht="25.5">
      <c r="A16" s="2262" t="s">
        <v>1428</v>
      </c>
      <c r="B16" s="2244" t="s">
        <v>2706</v>
      </c>
      <c r="C16" s="2252"/>
      <c r="D16" s="2252"/>
      <c r="E16" s="2252"/>
      <c r="F16" s="2252"/>
      <c r="G16" s="2258"/>
      <c r="H16" s="2254"/>
      <c r="I16" s="2259"/>
      <c r="J16" s="2256"/>
    </row>
    <row r="17" spans="1:23" s="2215" customFormat="1">
      <c r="A17" s="2262" t="s">
        <v>2707</v>
      </c>
      <c r="B17" s="2244" t="s">
        <v>2708</v>
      </c>
      <c r="C17" s="2252"/>
      <c r="D17" s="2252"/>
      <c r="E17" s="2252"/>
      <c r="F17" s="2252"/>
      <c r="G17" s="2252"/>
      <c r="H17" s="2254">
        <v>4</v>
      </c>
      <c r="I17" s="2263">
        <f>G17*0.04</f>
        <v>0</v>
      </c>
      <c r="J17" s="2256"/>
    </row>
    <row r="18" spans="1:23" s="2215" customFormat="1">
      <c r="A18" s="2262" t="s">
        <v>1439</v>
      </c>
      <c r="B18" s="2244" t="s">
        <v>2688</v>
      </c>
      <c r="C18" s="2252"/>
      <c r="D18" s="2252"/>
      <c r="E18" s="2252"/>
      <c r="F18" s="2252"/>
      <c r="G18" s="2252"/>
      <c r="H18" s="2264"/>
      <c r="I18" s="2253"/>
      <c r="J18" s="2256"/>
    </row>
    <row r="19" spans="1:23" s="2215" customFormat="1">
      <c r="A19" s="2262" t="s">
        <v>1442</v>
      </c>
      <c r="B19" s="2244" t="s">
        <v>2709</v>
      </c>
      <c r="C19" s="2252"/>
      <c r="D19" s="2252"/>
      <c r="E19" s="2252"/>
      <c r="F19" s="2252"/>
      <c r="G19" s="2252"/>
      <c r="H19" s="2264"/>
      <c r="I19" s="2263">
        <f>I20+I21+I22</f>
        <v>0</v>
      </c>
      <c r="J19" s="2256"/>
    </row>
    <row r="20" spans="1:23" s="2215" customFormat="1">
      <c r="A20" s="2265">
        <v>100</v>
      </c>
      <c r="B20" s="2244" t="s">
        <v>2710</v>
      </c>
      <c r="C20" s="2266"/>
      <c r="D20" s="2267"/>
      <c r="E20" s="2266"/>
      <c r="F20" s="2268"/>
      <c r="G20" s="2269"/>
      <c r="H20" s="2270"/>
      <c r="I20" s="2271"/>
      <c r="J20" s="2272"/>
    </row>
    <row r="21" spans="1:23" s="2215" customFormat="1">
      <c r="A21" s="2265">
        <v>110</v>
      </c>
      <c r="B21" s="2244" t="s">
        <v>2711</v>
      </c>
      <c r="C21" s="2266"/>
      <c r="D21" s="2267"/>
      <c r="E21" s="2266"/>
      <c r="F21" s="2268"/>
      <c r="G21" s="2269"/>
      <c r="H21" s="2270"/>
      <c r="I21" s="2271"/>
      <c r="J21" s="2272"/>
    </row>
    <row r="22" spans="1:23" s="2215" customFormat="1" ht="13.5" thickBot="1">
      <c r="A22" s="2273">
        <v>120</v>
      </c>
      <c r="B22" s="2274" t="s">
        <v>2712</v>
      </c>
      <c r="C22" s="2275"/>
      <c r="D22" s="2276"/>
      <c r="E22" s="2275"/>
      <c r="F22" s="2277"/>
      <c r="G22" s="2278"/>
      <c r="H22" s="2279"/>
      <c r="I22" s="2280"/>
      <c r="J22" s="2281"/>
    </row>
    <row r="23" spans="1:23" s="2283" customFormat="1" ht="18">
      <c r="A23" s="2282"/>
      <c r="B23" s="2282"/>
      <c r="C23" s="2282"/>
      <c r="D23" s="2282"/>
      <c r="E23" s="2282"/>
      <c r="F23" s="2282"/>
      <c r="G23" s="2282"/>
      <c r="H23" s="2282"/>
      <c r="I23" s="2282"/>
      <c r="J23" s="2282"/>
      <c r="K23" s="2282"/>
      <c r="L23" s="2282"/>
      <c r="M23" s="2282"/>
      <c r="N23" s="2282"/>
      <c r="O23" s="2282"/>
      <c r="P23" s="2282"/>
      <c r="Q23" s="2282"/>
      <c r="R23" s="2282"/>
      <c r="S23" s="2282"/>
      <c r="T23" s="2282"/>
      <c r="U23" s="2282"/>
      <c r="V23" s="2282"/>
    </row>
    <row r="24" spans="1:23" s="2283" customFormat="1" ht="18">
      <c r="A24" s="2282"/>
      <c r="B24" s="2212" t="s">
        <v>2693</v>
      </c>
      <c r="C24" s="2282"/>
      <c r="D24" s="2282"/>
      <c r="E24" s="2282"/>
      <c r="F24" s="2282"/>
      <c r="G24" s="2282"/>
      <c r="H24" s="2282"/>
      <c r="I24" s="2282"/>
      <c r="J24" s="2282"/>
      <c r="K24" s="2282"/>
      <c r="L24" s="2282"/>
      <c r="M24" s="2282"/>
      <c r="N24" s="2282"/>
      <c r="O24" s="2282"/>
      <c r="P24" s="2282"/>
      <c r="Q24" s="2282"/>
      <c r="R24" s="2282"/>
      <c r="S24" s="2282"/>
      <c r="T24" s="2282"/>
      <c r="U24" s="2282"/>
      <c r="V24" s="2282"/>
      <c r="W24" s="2282"/>
    </row>
    <row r="25" spans="1:23" s="2283" customFormat="1" ht="18">
      <c r="A25" s="2282"/>
      <c r="B25" s="2214"/>
      <c r="C25" s="2282"/>
      <c r="D25" s="2282"/>
      <c r="E25" s="2282"/>
      <c r="F25" s="2282"/>
      <c r="G25" s="2282"/>
      <c r="H25" s="2282"/>
      <c r="I25" s="2282"/>
      <c r="J25" s="2282"/>
      <c r="K25" s="2282"/>
      <c r="L25" s="2282"/>
      <c r="M25" s="2282"/>
      <c r="N25" s="2282"/>
      <c r="O25" s="2282"/>
      <c r="P25" s="2282"/>
      <c r="Q25" s="2282"/>
      <c r="R25" s="2282"/>
      <c r="S25" s="2282"/>
      <c r="T25" s="2282"/>
      <c r="U25" s="2282"/>
      <c r="V25" s="2282"/>
      <c r="W25" s="2282"/>
    </row>
    <row r="26" spans="1:23" s="2283" customFormat="1" ht="18">
      <c r="A26" s="2282"/>
      <c r="B26" s="2282"/>
      <c r="C26" s="2282"/>
      <c r="D26" s="2282"/>
      <c r="E26" s="2282"/>
      <c r="F26" s="2282"/>
      <c r="G26" s="2282"/>
      <c r="H26" s="2282"/>
      <c r="I26" s="2282"/>
      <c r="J26" s="2282"/>
      <c r="K26" s="2282"/>
      <c r="L26" s="2282"/>
      <c r="M26" s="2282"/>
      <c r="N26" s="2282"/>
      <c r="O26" s="2282"/>
      <c r="P26" s="2282"/>
      <c r="Q26" s="2282"/>
      <c r="R26" s="2282"/>
      <c r="S26" s="2282"/>
      <c r="T26" s="2282"/>
      <c r="U26" s="2282"/>
      <c r="V26" s="2282"/>
      <c r="W26" s="2282"/>
    </row>
    <row r="29" spans="1:23">
      <c r="C29" s="2282"/>
      <c r="D29" s="2282"/>
      <c r="E29" s="2282"/>
      <c r="F29" s="2282"/>
      <c r="G29" s="2282"/>
      <c r="M29" s="2285"/>
    </row>
    <row r="30" spans="1:23">
      <c r="C30" s="2282"/>
      <c r="D30" s="2282"/>
      <c r="E30" s="2282"/>
      <c r="F30" s="2282"/>
      <c r="G30" s="2282"/>
      <c r="M30" s="2285"/>
    </row>
  </sheetData>
  <mergeCells count="6">
    <mergeCell ref="C7:G7"/>
    <mergeCell ref="H7:H9"/>
    <mergeCell ref="I7:I9"/>
    <mergeCell ref="J7:J9"/>
    <mergeCell ref="C8:D8"/>
    <mergeCell ref="E8:F8"/>
  </mergeCell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9"/>
  <sheetViews>
    <sheetView zoomScale="80" zoomScaleNormal="80" workbookViewId="0"/>
  </sheetViews>
  <sheetFormatPr defaultRowHeight="15"/>
  <cols>
    <col min="1" max="1" width="30.42578125" style="2323" customWidth="1"/>
    <col min="2" max="3" width="16.7109375" style="2286" customWidth="1"/>
    <col min="4" max="4" width="14.5703125" style="2286" bestFit="1" customWidth="1"/>
    <col min="5" max="5" width="13.28515625" style="2286" customWidth="1"/>
    <col min="6" max="6" width="15.7109375" style="2286" customWidth="1"/>
    <col min="7" max="7" width="17" style="2286" customWidth="1"/>
    <col min="8" max="8" width="17.85546875" style="2286" customWidth="1"/>
    <col min="9" max="9" width="17.28515625" style="2286" customWidth="1"/>
    <col min="10" max="10" width="17.140625" style="2286" customWidth="1"/>
    <col min="11" max="11" width="18.140625" style="2286" bestFit="1" customWidth="1"/>
    <col min="12" max="12" width="23" style="2286" customWidth="1"/>
    <col min="13" max="13" width="20" style="2286" customWidth="1"/>
    <col min="14" max="16384" width="9.140625" style="2286"/>
  </cols>
  <sheetData>
    <row r="1" spans="1:12">
      <c r="A1" s="748" t="s">
        <v>2257</v>
      </c>
      <c r="B1" s="2" t="s">
        <v>941</v>
      </c>
      <c r="C1" s="2"/>
    </row>
    <row r="2" spans="1:12">
      <c r="A2" s="748" t="s">
        <v>2258</v>
      </c>
      <c r="B2" s="2" t="s">
        <v>2499</v>
      </c>
      <c r="C2" s="2"/>
    </row>
    <row r="3" spans="1:12">
      <c r="A3" s="748" t="s">
        <v>2259</v>
      </c>
      <c r="B3" s="2" t="s">
        <v>2505</v>
      </c>
      <c r="C3" s="2"/>
    </row>
    <row r="4" spans="1:12">
      <c r="A4" s="748" t="s">
        <v>2260</v>
      </c>
      <c r="B4" s="2" t="s">
        <v>53</v>
      </c>
      <c r="C4" s="2"/>
    </row>
    <row r="5" spans="1:12">
      <c r="A5" s="748" t="s">
        <v>2261</v>
      </c>
      <c r="B5" s="2" t="s">
        <v>1412</v>
      </c>
      <c r="C5" s="2"/>
    </row>
    <row r="7" spans="1:12">
      <c r="A7" s="2287" t="s">
        <v>2713</v>
      </c>
      <c r="E7" s="2288" t="s">
        <v>2714</v>
      </c>
      <c r="F7" s="2289"/>
    </row>
    <row r="9" spans="1:12" ht="30">
      <c r="A9" s="2290" t="s">
        <v>2715</v>
      </c>
      <c r="B9" s="2291" t="s">
        <v>2716</v>
      </c>
      <c r="C9" s="2291" t="s">
        <v>2717</v>
      </c>
      <c r="D9" s="2291" t="s">
        <v>2718</v>
      </c>
      <c r="E9" s="2291" t="s">
        <v>2719</v>
      </c>
      <c r="F9" s="2291" t="s">
        <v>2720</v>
      </c>
      <c r="G9" s="2291" t="s">
        <v>2721</v>
      </c>
      <c r="H9" s="2291" t="s">
        <v>2722</v>
      </c>
      <c r="I9" s="2291" t="s">
        <v>2723</v>
      </c>
      <c r="J9" s="2291" t="s">
        <v>2724</v>
      </c>
      <c r="K9" s="2291" t="s">
        <v>2725</v>
      </c>
      <c r="L9" s="2291" t="s">
        <v>1056</v>
      </c>
    </row>
    <row r="10" spans="1:12">
      <c r="A10" s="2292" t="s">
        <v>2726</v>
      </c>
      <c r="B10" s="2293"/>
      <c r="C10" s="2293"/>
      <c r="D10" s="2293"/>
      <c r="E10" s="2293"/>
      <c r="F10" s="2294"/>
      <c r="G10" s="2293"/>
      <c r="H10" s="2293"/>
      <c r="I10" s="2293"/>
      <c r="J10" s="2293"/>
      <c r="K10" s="2293"/>
      <c r="L10" s="2295">
        <f>B10+C10+D10-E10+G10+H10+I10+J10-F11-F12-F13-F14-K10</f>
        <v>0</v>
      </c>
    </row>
    <row r="11" spans="1:12">
      <c r="A11" s="2292" t="s">
        <v>2727</v>
      </c>
      <c r="B11" s="2293"/>
      <c r="C11" s="2293"/>
      <c r="D11" s="2293"/>
      <c r="E11" s="2293"/>
      <c r="F11" s="2293"/>
      <c r="G11" s="2296"/>
      <c r="H11" s="2293"/>
      <c r="I11" s="2293"/>
      <c r="J11" s="2293"/>
      <c r="K11" s="2293"/>
      <c r="L11" s="2297">
        <f>B11+C11+D11-E11+F11+H11+I11+J11-G10-G12-G13-G14-K11</f>
        <v>0</v>
      </c>
    </row>
    <row r="12" spans="1:12">
      <c r="A12" s="2292" t="s">
        <v>2728</v>
      </c>
      <c r="B12" s="2293"/>
      <c r="C12" s="2293"/>
      <c r="D12" s="2293"/>
      <c r="E12" s="2293"/>
      <c r="F12" s="2293"/>
      <c r="G12" s="2293"/>
      <c r="H12" s="2296"/>
      <c r="I12" s="2293"/>
      <c r="J12" s="2293"/>
      <c r="K12" s="2293"/>
      <c r="L12" s="2297">
        <f>B12+C12+D12-E12+F12+G12+I12+J12-H10-H11-H13-H14-K12</f>
        <v>0</v>
      </c>
    </row>
    <row r="13" spans="1:12">
      <c r="A13" s="2292" t="s">
        <v>2729</v>
      </c>
      <c r="B13" s="2293"/>
      <c r="C13" s="2293"/>
      <c r="D13" s="2293"/>
      <c r="E13" s="2293"/>
      <c r="F13" s="2293"/>
      <c r="G13" s="2293"/>
      <c r="H13" s="2293"/>
      <c r="I13" s="2296"/>
      <c r="J13" s="2293"/>
      <c r="K13" s="2293"/>
      <c r="L13" s="2297">
        <f>B13+C13+D13-E13+F13+G13+H13+J13-I10-I11-I12-I14-K13</f>
        <v>0</v>
      </c>
    </row>
    <row r="14" spans="1:12">
      <c r="A14" s="2292" t="s">
        <v>2730</v>
      </c>
      <c r="B14" s="2293"/>
      <c r="C14" s="2293"/>
      <c r="D14" s="2293"/>
      <c r="E14" s="2293"/>
      <c r="F14" s="2293"/>
      <c r="G14" s="2293"/>
      <c r="H14" s="2293"/>
      <c r="I14" s="2293"/>
      <c r="J14" s="2294"/>
      <c r="K14" s="2293"/>
      <c r="L14" s="2297">
        <f>B14+C14+D14-E14+F14+G14+H14+I14-J10-J11-J12-J13-K14</f>
        <v>0</v>
      </c>
    </row>
    <row r="18" spans="1:12">
      <c r="A18" s="2298" t="s">
        <v>2731</v>
      </c>
      <c r="E18" s="2299" t="s">
        <v>2732</v>
      </c>
      <c r="F18" s="2300"/>
    </row>
    <row r="20" spans="1:12" ht="30">
      <c r="A20" s="2290" t="s">
        <v>2715</v>
      </c>
      <c r="B20" s="2291" t="s">
        <v>2716</v>
      </c>
      <c r="C20" s="2291" t="s">
        <v>2717</v>
      </c>
      <c r="D20" s="2291" t="s">
        <v>2718</v>
      </c>
      <c r="E20" s="2291" t="s">
        <v>2719</v>
      </c>
      <c r="F20" s="2291" t="s">
        <v>2720</v>
      </c>
      <c r="G20" s="2291" t="s">
        <v>2721</v>
      </c>
      <c r="H20" s="2291" t="s">
        <v>2722</v>
      </c>
      <c r="I20" s="2291" t="s">
        <v>2723</v>
      </c>
      <c r="J20" s="2291" t="s">
        <v>2724</v>
      </c>
      <c r="K20" s="2291" t="s">
        <v>2725</v>
      </c>
      <c r="L20" s="2291" t="s">
        <v>1056</v>
      </c>
    </row>
    <row r="21" spans="1:12">
      <c r="A21" s="2292" t="s">
        <v>2726</v>
      </c>
      <c r="B21" s="2293"/>
      <c r="C21" s="2293"/>
      <c r="D21" s="2293"/>
      <c r="E21" s="2293"/>
      <c r="F21" s="2294"/>
      <c r="G21" s="2293"/>
      <c r="H21" s="2293"/>
      <c r="I21" s="2293"/>
      <c r="J21" s="2293"/>
      <c r="K21" s="2293"/>
      <c r="L21" s="2295">
        <f>B21+C21+D21-E21+G21+H21+I21+J21-F22-F23-F24-F25-K21</f>
        <v>0</v>
      </c>
    </row>
    <row r="22" spans="1:12">
      <c r="A22" s="2292" t="s">
        <v>2727</v>
      </c>
      <c r="B22" s="2293"/>
      <c r="C22" s="2293"/>
      <c r="D22" s="2293"/>
      <c r="E22" s="2293"/>
      <c r="F22" s="2293"/>
      <c r="G22" s="2296"/>
      <c r="H22" s="2293"/>
      <c r="I22" s="2293"/>
      <c r="J22" s="2293"/>
      <c r="K22" s="2293"/>
      <c r="L22" s="2297">
        <f>B22+C22+D22-E22+F22+H22+I22+J22-G21-G23-G24-G25-K22</f>
        <v>0</v>
      </c>
    </row>
    <row r="23" spans="1:12">
      <c r="A23" s="2292" t="s">
        <v>2728</v>
      </c>
      <c r="B23" s="2293"/>
      <c r="C23" s="2293"/>
      <c r="D23" s="2293"/>
      <c r="E23" s="2293"/>
      <c r="F23" s="2293"/>
      <c r="G23" s="2293"/>
      <c r="H23" s="2296"/>
      <c r="I23" s="2293"/>
      <c r="J23" s="2293"/>
      <c r="K23" s="2293"/>
      <c r="L23" s="2297">
        <f>B23+C23+D23-E23+F23+G23+I23+J23-H21-H22-H24-H25-K23</f>
        <v>0</v>
      </c>
    </row>
    <row r="24" spans="1:12">
      <c r="A24" s="2292" t="s">
        <v>2729</v>
      </c>
      <c r="B24" s="2293"/>
      <c r="C24" s="2293"/>
      <c r="D24" s="2293"/>
      <c r="E24" s="2293"/>
      <c r="F24" s="2293"/>
      <c r="G24" s="2293"/>
      <c r="H24" s="2293"/>
      <c r="I24" s="2296"/>
      <c r="J24" s="2293"/>
      <c r="K24" s="2293"/>
      <c r="L24" s="2297">
        <f>B24+C24+D24-E24+F24+G24+H24+J24-I21-I22-I23-I25-K24</f>
        <v>0</v>
      </c>
    </row>
    <row r="25" spans="1:12">
      <c r="A25" s="2292" t="s">
        <v>2730</v>
      </c>
      <c r="B25" s="2293"/>
      <c r="C25" s="2293"/>
      <c r="D25" s="2293"/>
      <c r="E25" s="2293"/>
      <c r="F25" s="2293"/>
      <c r="G25" s="2293"/>
      <c r="H25" s="2293"/>
      <c r="I25" s="2293"/>
      <c r="J25" s="2294"/>
      <c r="K25" s="2293"/>
      <c r="L25" s="2297">
        <f>B25+C25+D25-E25+F25+G25+H25+I25-J21-J22-J23-J24-K25</f>
        <v>0</v>
      </c>
    </row>
    <row r="29" spans="1:12">
      <c r="A29" s="2301" t="s">
        <v>2733</v>
      </c>
      <c r="B29" s="2302"/>
      <c r="C29" s="2303"/>
      <c r="E29" s="2304" t="s">
        <v>2732</v>
      </c>
      <c r="F29" s="2302"/>
    </row>
    <row r="31" spans="1:12" ht="30">
      <c r="A31" s="2290" t="s">
        <v>2715</v>
      </c>
      <c r="B31" s="2291" t="s">
        <v>2716</v>
      </c>
      <c r="C31" s="2291" t="s">
        <v>2717</v>
      </c>
      <c r="D31" s="2291" t="s">
        <v>2718</v>
      </c>
      <c r="E31" s="2291" t="s">
        <v>2719</v>
      </c>
      <c r="F31" s="2291" t="s">
        <v>2720</v>
      </c>
      <c r="G31" s="2291" t="s">
        <v>2721</v>
      </c>
      <c r="H31" s="2291" t="s">
        <v>2722</v>
      </c>
      <c r="I31" s="2291" t="s">
        <v>2723</v>
      </c>
      <c r="J31" s="2291" t="s">
        <v>2724</v>
      </c>
      <c r="K31" s="2291" t="s">
        <v>2725</v>
      </c>
      <c r="L31" s="2291" t="s">
        <v>1056</v>
      </c>
    </row>
    <row r="32" spans="1:12">
      <c r="A32" s="2292" t="s">
        <v>2726</v>
      </c>
      <c r="B32" s="2293"/>
      <c r="C32" s="2293"/>
      <c r="D32" s="2293"/>
      <c r="E32" s="2293"/>
      <c r="F32" s="2294"/>
      <c r="G32" s="2293"/>
      <c r="H32" s="2293"/>
      <c r="I32" s="2293"/>
      <c r="J32" s="2293"/>
      <c r="K32" s="2293"/>
      <c r="L32" s="2295">
        <f>B32+C32+D32-E32+G32+H32+I32+J32-F33-F34-F35-F36-K32</f>
        <v>0</v>
      </c>
    </row>
    <row r="33" spans="1:12">
      <c r="A33" s="2292" t="s">
        <v>2727</v>
      </c>
      <c r="B33" s="2293"/>
      <c r="C33" s="2293"/>
      <c r="D33" s="2293"/>
      <c r="E33" s="2293"/>
      <c r="F33" s="2293"/>
      <c r="G33" s="2296"/>
      <c r="H33" s="2293"/>
      <c r="I33" s="2293"/>
      <c r="J33" s="2293"/>
      <c r="K33" s="2293"/>
      <c r="L33" s="2297">
        <f>B33+C33+D33-E33+F33+H33+I33+J33-G32-G34-G35-G36-K33</f>
        <v>0</v>
      </c>
    </row>
    <row r="34" spans="1:12">
      <c r="A34" s="2292" t="s">
        <v>2728</v>
      </c>
      <c r="B34" s="2293"/>
      <c r="C34" s="2293"/>
      <c r="D34" s="2293"/>
      <c r="E34" s="2293"/>
      <c r="F34" s="2293"/>
      <c r="G34" s="2293"/>
      <c r="H34" s="2296"/>
      <c r="I34" s="2293"/>
      <c r="J34" s="2293"/>
      <c r="K34" s="2293"/>
      <c r="L34" s="2297">
        <f>B34+C34+D34-E34+F34+G34+I34+J34-H32-H33-H35-H36-K34</f>
        <v>0</v>
      </c>
    </row>
    <row r="35" spans="1:12">
      <c r="A35" s="2292" t="s">
        <v>2729</v>
      </c>
      <c r="B35" s="2293"/>
      <c r="C35" s="2293"/>
      <c r="D35" s="2293"/>
      <c r="E35" s="2293"/>
      <c r="F35" s="2293"/>
      <c r="G35" s="2293"/>
      <c r="H35" s="2293"/>
      <c r="I35" s="2296"/>
      <c r="J35" s="2293"/>
      <c r="K35" s="2293"/>
      <c r="L35" s="2297">
        <f>B35+C35+D35-E35+F35+G35+H35+J35-I32-I33-I34-I36-K35</f>
        <v>0</v>
      </c>
    </row>
    <row r="36" spans="1:12">
      <c r="A36" s="2292" t="s">
        <v>2730</v>
      </c>
      <c r="B36" s="2293"/>
      <c r="C36" s="2293"/>
      <c r="D36" s="2293"/>
      <c r="E36" s="2293"/>
      <c r="F36" s="2293"/>
      <c r="G36" s="2293"/>
      <c r="H36" s="2293"/>
      <c r="I36" s="2293"/>
      <c r="J36" s="2294"/>
      <c r="K36" s="2293"/>
      <c r="L36" s="2297">
        <f>B36+C36+D36-E36+F36+G36+H36+I36-J32-J33-J34-J35-K36</f>
        <v>0</v>
      </c>
    </row>
    <row r="40" spans="1:12">
      <c r="A40" s="2305" t="s">
        <v>2734</v>
      </c>
      <c r="E40" s="2306" t="s">
        <v>2735</v>
      </c>
      <c r="F40" s="2307"/>
    </row>
    <row r="42" spans="1:12" ht="30">
      <c r="A42" s="2290" t="s">
        <v>2715</v>
      </c>
      <c r="B42" s="2291" t="s">
        <v>2716</v>
      </c>
      <c r="C42" s="2291" t="s">
        <v>2717</v>
      </c>
      <c r="D42" s="2291" t="s">
        <v>2718</v>
      </c>
      <c r="E42" s="2291" t="s">
        <v>2719</v>
      </c>
      <c r="F42" s="2291" t="s">
        <v>2720</v>
      </c>
      <c r="G42" s="2291" t="s">
        <v>2721</v>
      </c>
      <c r="H42" s="2291" t="s">
        <v>2722</v>
      </c>
      <c r="I42" s="2291" t="s">
        <v>2723</v>
      </c>
      <c r="J42" s="2291" t="s">
        <v>2724</v>
      </c>
      <c r="K42" s="2291" t="s">
        <v>2725</v>
      </c>
      <c r="L42" s="2291" t="s">
        <v>1056</v>
      </c>
    </row>
    <row r="43" spans="1:12">
      <c r="A43" s="2292" t="s">
        <v>2726</v>
      </c>
      <c r="B43" s="2293"/>
      <c r="C43" s="2293"/>
      <c r="D43" s="2293"/>
      <c r="E43" s="2293"/>
      <c r="F43" s="2294"/>
      <c r="G43" s="2293"/>
      <c r="H43" s="2293"/>
      <c r="I43" s="2293"/>
      <c r="J43" s="2293"/>
      <c r="K43" s="2293"/>
      <c r="L43" s="2295">
        <f>B43+C43+D43-E43+G43+H43+I43+J43-F44-F45-F46-F47-K43</f>
        <v>0</v>
      </c>
    </row>
    <row r="44" spans="1:12">
      <c r="A44" s="2292" t="s">
        <v>2727</v>
      </c>
      <c r="B44" s="2293"/>
      <c r="C44" s="2293"/>
      <c r="D44" s="2293"/>
      <c r="E44" s="2293"/>
      <c r="F44" s="2293"/>
      <c r="G44" s="2296"/>
      <c r="H44" s="2293"/>
      <c r="I44" s="2293"/>
      <c r="J44" s="2293"/>
      <c r="K44" s="2293"/>
      <c r="L44" s="2297">
        <f>B44+C44+D44-E44+F44+H44+I44+J44-G43-G45-G46-G47-K44</f>
        <v>0</v>
      </c>
    </row>
    <row r="45" spans="1:12">
      <c r="A45" s="2292" t="s">
        <v>2728</v>
      </c>
      <c r="B45" s="2293"/>
      <c r="C45" s="2293"/>
      <c r="D45" s="2293"/>
      <c r="E45" s="2293"/>
      <c r="F45" s="2293"/>
      <c r="G45" s="2293"/>
      <c r="H45" s="2296"/>
      <c r="I45" s="2293"/>
      <c r="J45" s="2293"/>
      <c r="K45" s="2293"/>
      <c r="L45" s="2297">
        <f>B45+C45+D45-E45+F45+G45+I45+J45-H43-H44-H46-H47-K45</f>
        <v>0</v>
      </c>
    </row>
    <row r="46" spans="1:12">
      <c r="A46" s="2292" t="s">
        <v>2729</v>
      </c>
      <c r="B46" s="2293"/>
      <c r="C46" s="2293"/>
      <c r="D46" s="2293"/>
      <c r="E46" s="2293"/>
      <c r="F46" s="2293"/>
      <c r="G46" s="2293"/>
      <c r="H46" s="2293"/>
      <c r="I46" s="2296"/>
      <c r="J46" s="2293"/>
      <c r="K46" s="2293"/>
      <c r="L46" s="2297">
        <f>B46+C46+D46-E46+F46+G46+H46+J46-I43-I44-I45-I47-K46</f>
        <v>0</v>
      </c>
    </row>
    <row r="47" spans="1:12">
      <c r="A47" s="2292" t="s">
        <v>2730</v>
      </c>
      <c r="B47" s="2293"/>
      <c r="C47" s="2293"/>
      <c r="D47" s="2293"/>
      <c r="E47" s="2293"/>
      <c r="F47" s="2293"/>
      <c r="G47" s="2293"/>
      <c r="H47" s="2293"/>
      <c r="I47" s="2293"/>
      <c r="J47" s="2294"/>
      <c r="K47" s="2293"/>
      <c r="L47" s="2297">
        <f>B47+C47+D47-E47+F47+G47+H47+I47-J43-J44-J45-J46-K47</f>
        <v>0</v>
      </c>
    </row>
    <row r="51" spans="1:12">
      <c r="A51" s="2308" t="s">
        <v>2736</v>
      </c>
      <c r="E51" s="2309" t="s">
        <v>2735</v>
      </c>
      <c r="F51" s="2310"/>
    </row>
    <row r="53" spans="1:12" ht="30">
      <c r="A53" s="2290" t="s">
        <v>2715</v>
      </c>
      <c r="B53" s="2291" t="s">
        <v>2716</v>
      </c>
      <c r="C53" s="2291" t="s">
        <v>2717</v>
      </c>
      <c r="D53" s="2291" t="s">
        <v>2718</v>
      </c>
      <c r="E53" s="2291" t="s">
        <v>2719</v>
      </c>
      <c r="F53" s="2291" t="s">
        <v>2720</v>
      </c>
      <c r="G53" s="2291" t="s">
        <v>2721</v>
      </c>
      <c r="H53" s="2291" t="s">
        <v>2722</v>
      </c>
      <c r="I53" s="2291" t="s">
        <v>2723</v>
      </c>
      <c r="J53" s="2291" t="s">
        <v>2724</v>
      </c>
      <c r="K53" s="2291" t="s">
        <v>2725</v>
      </c>
      <c r="L53" s="2291" t="s">
        <v>1056</v>
      </c>
    </row>
    <row r="54" spans="1:12">
      <c r="A54" s="2292" t="s">
        <v>2726</v>
      </c>
      <c r="B54" s="2293"/>
      <c r="C54" s="2293"/>
      <c r="D54" s="2293"/>
      <c r="E54" s="2293"/>
      <c r="F54" s="2294"/>
      <c r="G54" s="2293"/>
      <c r="H54" s="2293"/>
      <c r="I54" s="2293"/>
      <c r="J54" s="2293"/>
      <c r="K54" s="2293"/>
      <c r="L54" s="2295">
        <f>B54+C54+D54-E54+G54+H54+I54+J54-F55-F56-F57-F58-K54</f>
        <v>0</v>
      </c>
    </row>
    <row r="55" spans="1:12">
      <c r="A55" s="2292" t="s">
        <v>2727</v>
      </c>
      <c r="B55" s="2293"/>
      <c r="C55" s="2293"/>
      <c r="D55" s="2293"/>
      <c r="E55" s="2293"/>
      <c r="F55" s="2293"/>
      <c r="G55" s="2296"/>
      <c r="H55" s="2293"/>
      <c r="I55" s="2293"/>
      <c r="J55" s="2293"/>
      <c r="K55" s="2293"/>
      <c r="L55" s="2297">
        <f>B55+C55+D55-E55+F55+H55+I55+J55-G54-G56-G57-G58-K55</f>
        <v>0</v>
      </c>
    </row>
    <row r="56" spans="1:12">
      <c r="A56" s="2292" t="s">
        <v>2728</v>
      </c>
      <c r="B56" s="2293"/>
      <c r="C56" s="2293"/>
      <c r="D56" s="2293"/>
      <c r="E56" s="2293"/>
      <c r="F56" s="2293"/>
      <c r="G56" s="2293"/>
      <c r="H56" s="2296"/>
      <c r="I56" s="2293"/>
      <c r="J56" s="2293"/>
      <c r="K56" s="2293"/>
      <c r="L56" s="2297">
        <f>B56+C56+D56-E56+F56+G56+I56+J56-H54-H55-H57-H58-K56</f>
        <v>0</v>
      </c>
    </row>
    <row r="57" spans="1:12">
      <c r="A57" s="2292" t="s">
        <v>2729</v>
      </c>
      <c r="B57" s="2293"/>
      <c r="C57" s="2293"/>
      <c r="D57" s="2293"/>
      <c r="E57" s="2293"/>
      <c r="F57" s="2293"/>
      <c r="G57" s="2293"/>
      <c r="H57" s="2293"/>
      <c r="I57" s="2296"/>
      <c r="J57" s="2293"/>
      <c r="K57" s="2293"/>
      <c r="L57" s="2297">
        <f>B57+C57+D57-E57+F57+G57+H57+J57-I54-I55-I56-I58-K57</f>
        <v>0</v>
      </c>
    </row>
    <row r="58" spans="1:12">
      <c r="A58" s="2292" t="s">
        <v>2730</v>
      </c>
      <c r="B58" s="2293"/>
      <c r="C58" s="2293"/>
      <c r="D58" s="2293"/>
      <c r="E58" s="2293"/>
      <c r="F58" s="2293"/>
      <c r="G58" s="2293"/>
      <c r="H58" s="2293"/>
      <c r="I58" s="2293"/>
      <c r="J58" s="2294"/>
      <c r="K58" s="2293"/>
      <c r="L58" s="2297">
        <f>B58+C58+D58-E58+F58+G58+H58+I58-J54-J55-J56-J57-K58</f>
        <v>0</v>
      </c>
    </row>
    <row r="62" spans="1:12">
      <c r="A62" s="2311" t="s">
        <v>2737</v>
      </c>
      <c r="E62" s="2312" t="s">
        <v>2714</v>
      </c>
      <c r="F62" s="2313"/>
    </row>
    <row r="64" spans="1:12" ht="30">
      <c r="A64" s="2290" t="s">
        <v>2715</v>
      </c>
      <c r="B64" s="2291" t="s">
        <v>2716</v>
      </c>
      <c r="C64" s="2291" t="s">
        <v>2717</v>
      </c>
      <c r="D64" s="2291" t="s">
        <v>2718</v>
      </c>
      <c r="E64" s="2291" t="s">
        <v>2719</v>
      </c>
      <c r="F64" s="2291" t="s">
        <v>2720</v>
      </c>
      <c r="G64" s="2291" t="s">
        <v>2721</v>
      </c>
      <c r="H64" s="2291" t="s">
        <v>2722</v>
      </c>
      <c r="I64" s="2291" t="s">
        <v>2723</v>
      </c>
      <c r="J64" s="2291" t="s">
        <v>2724</v>
      </c>
      <c r="K64" s="2291" t="s">
        <v>2725</v>
      </c>
      <c r="L64" s="2291" t="s">
        <v>1056</v>
      </c>
    </row>
    <row r="65" spans="1:12">
      <c r="A65" s="2292" t="s">
        <v>2726</v>
      </c>
      <c r="B65" s="2293"/>
      <c r="C65" s="2293"/>
      <c r="D65" s="2293"/>
      <c r="E65" s="2293"/>
      <c r="F65" s="2294"/>
      <c r="G65" s="2293"/>
      <c r="H65" s="2293"/>
      <c r="I65" s="2293"/>
      <c r="J65" s="2293"/>
      <c r="K65" s="2293"/>
      <c r="L65" s="2295">
        <f>B65+C65+D65-E65+G65+H65+I65+J65-F66-F67-F68-F69-K65</f>
        <v>0</v>
      </c>
    </row>
    <row r="66" spans="1:12">
      <c r="A66" s="2292" t="s">
        <v>2727</v>
      </c>
      <c r="B66" s="2293"/>
      <c r="C66" s="2293"/>
      <c r="D66" s="2293"/>
      <c r="E66" s="2293"/>
      <c r="F66" s="2293"/>
      <c r="G66" s="2296"/>
      <c r="H66" s="2293"/>
      <c r="I66" s="2293"/>
      <c r="J66" s="2293"/>
      <c r="K66" s="2293"/>
      <c r="L66" s="2297">
        <f>B66+C66+D66-E66+F66+H66+I66+J66-G65-G67-G68-G69-K66</f>
        <v>0</v>
      </c>
    </row>
    <row r="67" spans="1:12">
      <c r="A67" s="2292" t="s">
        <v>2728</v>
      </c>
      <c r="B67" s="2293"/>
      <c r="C67" s="2293"/>
      <c r="D67" s="2293"/>
      <c r="E67" s="2293"/>
      <c r="F67" s="2293"/>
      <c r="G67" s="2293"/>
      <c r="H67" s="2296"/>
      <c r="I67" s="2293"/>
      <c r="J67" s="2293"/>
      <c r="K67" s="2293"/>
      <c r="L67" s="2297">
        <f>B67+C67+D67-E67+F67+G67+I67+J67-H65-H66-H68-H69-K67</f>
        <v>0</v>
      </c>
    </row>
    <row r="68" spans="1:12">
      <c r="A68" s="2292" t="s">
        <v>2729</v>
      </c>
      <c r="B68" s="2293"/>
      <c r="C68" s="2293"/>
      <c r="D68" s="2293"/>
      <c r="E68" s="2293"/>
      <c r="F68" s="2293"/>
      <c r="G68" s="2293"/>
      <c r="H68" s="2293"/>
      <c r="I68" s="2296"/>
      <c r="J68" s="2293"/>
      <c r="K68" s="2293"/>
      <c r="L68" s="2297">
        <f>B68+C68+D68-E68+F68+G68+H68+J68-I65-I66-I67-I69-K68</f>
        <v>0</v>
      </c>
    </row>
    <row r="69" spans="1:12">
      <c r="A69" s="2292" t="s">
        <v>2730</v>
      </c>
      <c r="B69" s="2293"/>
      <c r="C69" s="2293"/>
      <c r="D69" s="2293"/>
      <c r="E69" s="2293"/>
      <c r="F69" s="2293"/>
      <c r="G69" s="2293"/>
      <c r="H69" s="2293"/>
      <c r="I69" s="2293"/>
      <c r="J69" s="2294"/>
      <c r="K69" s="2293"/>
      <c r="L69" s="2297">
        <f>B69+C69+D69-E69+F69+G69+H69+I69-J65-J66-J67-J68-K69</f>
        <v>0</v>
      </c>
    </row>
    <row r="73" spans="1:12">
      <c r="A73" s="2314" t="s">
        <v>2738</v>
      </c>
      <c r="E73" s="2315" t="s">
        <v>2714</v>
      </c>
      <c r="F73" s="2316"/>
    </row>
    <row r="75" spans="1:12" ht="30">
      <c r="A75" s="2290" t="s">
        <v>2715</v>
      </c>
      <c r="B75" s="2291" t="s">
        <v>2716</v>
      </c>
      <c r="C75" s="2291" t="s">
        <v>2717</v>
      </c>
      <c r="D75" s="2291" t="s">
        <v>2718</v>
      </c>
      <c r="E75" s="2291" t="s">
        <v>2719</v>
      </c>
      <c r="F75" s="2291" t="s">
        <v>2720</v>
      </c>
      <c r="G75" s="2291" t="s">
        <v>2721</v>
      </c>
      <c r="H75" s="2291" t="s">
        <v>2722</v>
      </c>
      <c r="I75" s="2291" t="s">
        <v>2723</v>
      </c>
      <c r="J75" s="2291" t="s">
        <v>2724</v>
      </c>
      <c r="K75" s="2291" t="s">
        <v>2725</v>
      </c>
      <c r="L75" s="2291" t="s">
        <v>1056</v>
      </c>
    </row>
    <row r="76" spans="1:12">
      <c r="A76" s="2292" t="s">
        <v>2726</v>
      </c>
      <c r="B76" s="2293"/>
      <c r="C76" s="2293"/>
      <c r="D76" s="2293"/>
      <c r="E76" s="2293"/>
      <c r="F76" s="2294"/>
      <c r="G76" s="2293"/>
      <c r="H76" s="2293"/>
      <c r="I76" s="2293"/>
      <c r="J76" s="2293"/>
      <c r="K76" s="2293"/>
      <c r="L76" s="2317"/>
    </row>
    <row r="77" spans="1:12">
      <c r="A77" s="2292" t="s">
        <v>2727</v>
      </c>
      <c r="B77" s="2293"/>
      <c r="C77" s="2293"/>
      <c r="D77" s="2293"/>
      <c r="E77" s="2293"/>
      <c r="F77" s="2293"/>
      <c r="G77" s="2296"/>
      <c r="H77" s="2293"/>
      <c r="I77" s="2293"/>
      <c r="J77" s="2293"/>
      <c r="K77" s="2293"/>
      <c r="L77" s="2317"/>
    </row>
    <row r="78" spans="1:12">
      <c r="A78" s="2292" t="s">
        <v>2728</v>
      </c>
      <c r="B78" s="2293"/>
      <c r="C78" s="2293"/>
      <c r="D78" s="2293"/>
      <c r="E78" s="2293"/>
      <c r="F78" s="2293"/>
      <c r="G78" s="2293"/>
      <c r="H78" s="2296"/>
      <c r="I78" s="2293"/>
      <c r="J78" s="2293"/>
      <c r="K78" s="2293"/>
      <c r="L78" s="2317"/>
    </row>
    <row r="79" spans="1:12">
      <c r="A79" s="2292" t="s">
        <v>2729</v>
      </c>
      <c r="B79" s="2293"/>
      <c r="C79" s="2293"/>
      <c r="D79" s="2293"/>
      <c r="E79" s="2293"/>
      <c r="F79" s="2293"/>
      <c r="G79" s="2293"/>
      <c r="H79" s="2293"/>
      <c r="I79" s="2296"/>
      <c r="J79" s="2293"/>
      <c r="K79" s="2293"/>
      <c r="L79" s="2317"/>
    </row>
    <row r="80" spans="1:12">
      <c r="A80" s="2292" t="s">
        <v>2730</v>
      </c>
      <c r="B80" s="2293"/>
      <c r="C80" s="2293"/>
      <c r="D80" s="2293"/>
      <c r="E80" s="2293"/>
      <c r="F80" s="2293"/>
      <c r="G80" s="2293"/>
      <c r="H80" s="2293"/>
      <c r="I80" s="2293"/>
      <c r="J80" s="2294"/>
      <c r="K80" s="2293"/>
      <c r="L80" s="2317"/>
    </row>
    <row r="81" spans="1:12">
      <c r="A81" s="2318" t="s">
        <v>2739</v>
      </c>
      <c r="D81" s="2293"/>
    </row>
    <row r="85" spans="1:12">
      <c r="A85" s="2319" t="s">
        <v>2740</v>
      </c>
      <c r="B85" s="2320"/>
      <c r="C85" s="2321"/>
      <c r="E85" s="2322" t="s">
        <v>2732</v>
      </c>
      <c r="F85" s="2320"/>
    </row>
    <row r="87" spans="1:12" ht="30">
      <c r="A87" s="2290" t="s">
        <v>2715</v>
      </c>
      <c r="B87" s="2291" t="s">
        <v>2716</v>
      </c>
      <c r="C87" s="2291" t="s">
        <v>2717</v>
      </c>
      <c r="D87" s="2291" t="s">
        <v>2718</v>
      </c>
      <c r="E87" s="2291" t="s">
        <v>2719</v>
      </c>
      <c r="F87" s="2291" t="s">
        <v>2720</v>
      </c>
      <c r="G87" s="2291" t="s">
        <v>2721</v>
      </c>
      <c r="H87" s="2291" t="s">
        <v>2722</v>
      </c>
      <c r="I87" s="2291" t="s">
        <v>2723</v>
      </c>
      <c r="J87" s="2291" t="s">
        <v>2724</v>
      </c>
      <c r="K87" s="2291" t="s">
        <v>2725</v>
      </c>
      <c r="L87" s="2291" t="s">
        <v>1056</v>
      </c>
    </row>
    <row r="88" spans="1:12">
      <c r="A88" s="2292" t="s">
        <v>2726</v>
      </c>
      <c r="B88" s="2293"/>
      <c r="C88" s="2293"/>
      <c r="D88" s="2293"/>
      <c r="E88" s="2293"/>
      <c r="F88" s="2294"/>
      <c r="G88" s="2293"/>
      <c r="H88" s="2293"/>
      <c r="I88" s="2293"/>
      <c r="J88" s="2293"/>
      <c r="K88" s="2293"/>
      <c r="L88" s="2295">
        <f>B88+C88+D88-E88+G88+H88+I88+J88-F89-F90-F91-F92-K88</f>
        <v>0</v>
      </c>
    </row>
    <row r="89" spans="1:12">
      <c r="A89" s="2292" t="s">
        <v>2727</v>
      </c>
      <c r="B89" s="2293"/>
      <c r="C89" s="2293"/>
      <c r="D89" s="2293"/>
      <c r="E89" s="2293"/>
      <c r="F89" s="2293"/>
      <c r="G89" s="2296"/>
      <c r="H89" s="2293"/>
      <c r="I89" s="2293"/>
      <c r="J89" s="2293"/>
      <c r="K89" s="2293"/>
      <c r="L89" s="2297">
        <f>B89+C89+D89-E89+F89+H89+I89+J89-G88-G90-G91-G92-K89</f>
        <v>0</v>
      </c>
    </row>
    <row r="90" spans="1:12">
      <c r="A90" s="2292" t="s">
        <v>2728</v>
      </c>
      <c r="B90" s="2293"/>
      <c r="C90" s="2293"/>
      <c r="D90" s="2293"/>
      <c r="E90" s="2293"/>
      <c r="F90" s="2293"/>
      <c r="G90" s="2293"/>
      <c r="H90" s="2296"/>
      <c r="I90" s="2293"/>
      <c r="J90" s="2293"/>
      <c r="K90" s="2293"/>
      <c r="L90" s="2297">
        <f>B90+C90+D90-E90+F90+G90+I90+J90-H88-H89-H91-H92-K90</f>
        <v>0</v>
      </c>
    </row>
    <row r="91" spans="1:12">
      <c r="A91" s="2292" t="s">
        <v>2729</v>
      </c>
      <c r="B91" s="2293"/>
      <c r="C91" s="2293"/>
      <c r="D91" s="2293"/>
      <c r="E91" s="2293"/>
      <c r="F91" s="2293"/>
      <c r="G91" s="2293"/>
      <c r="H91" s="2293"/>
      <c r="I91" s="2296"/>
      <c r="J91" s="2293"/>
      <c r="K91" s="2293"/>
      <c r="L91" s="2297">
        <f>B91+C91+D91-E91+F91+G91+H91+J91-I88-I89-I90-I92-K91</f>
        <v>0</v>
      </c>
    </row>
    <row r="92" spans="1:12">
      <c r="A92" s="2292" t="s">
        <v>2730</v>
      </c>
      <c r="B92" s="2293"/>
      <c r="C92" s="2293"/>
      <c r="D92" s="2293"/>
      <c r="E92" s="2293"/>
      <c r="F92" s="2293"/>
      <c r="G92" s="2293"/>
      <c r="H92" s="2293"/>
      <c r="I92" s="2293"/>
      <c r="J92" s="2294"/>
      <c r="K92" s="2293"/>
      <c r="L92" s="2297">
        <f>B92+C92+D92-E92+F92+G92+H92+I92-J88-J89-J90-J91-K92</f>
        <v>0</v>
      </c>
    </row>
    <row r="96" spans="1:12" ht="30">
      <c r="A96" s="2290" t="s">
        <v>2715</v>
      </c>
      <c r="B96" s="2291" t="s">
        <v>2716</v>
      </c>
      <c r="C96" s="2291" t="s">
        <v>2717</v>
      </c>
      <c r="D96" s="2291" t="s">
        <v>2718</v>
      </c>
      <c r="E96" s="2291" t="s">
        <v>2719</v>
      </c>
      <c r="F96" s="2291" t="s">
        <v>2720</v>
      </c>
      <c r="G96" s="2291" t="s">
        <v>2721</v>
      </c>
      <c r="H96" s="2291" t="s">
        <v>2722</v>
      </c>
      <c r="I96" s="2291" t="s">
        <v>2723</v>
      </c>
      <c r="J96" s="2291" t="s">
        <v>2724</v>
      </c>
      <c r="K96" s="2291" t="s">
        <v>2725</v>
      </c>
      <c r="L96" s="2291" t="s">
        <v>1056</v>
      </c>
    </row>
    <row r="97" spans="1:12">
      <c r="A97" s="2292" t="s">
        <v>2726</v>
      </c>
      <c r="B97" s="2297">
        <f>B10+B21*'F30_31_31-1 (2)'!$J$138+B32*'F30_31_31-1 (2)'!$J$138+B43*'F30_31_31-1 (2)'!$J$137+B54*'F30_31_31-1 (2)'!$J$137+B65+B88*'F30_31_31-1 (2)'!$J$138</f>
        <v>0</v>
      </c>
      <c r="C97" s="2297">
        <f>C10+C21*'F30_31_31-1 (2)'!$J$138+C32*'F30_31_31-1 (2)'!$J$138+C43*'F30_31_31-1 (2)'!$J$137+C54*'F30_31_31-1 (2)'!$J$137+C65+C88*'F30_31_31-1 (2)'!$J$138</f>
        <v>0</v>
      </c>
      <c r="D97" s="2297">
        <f>D10+D21*'F30_31_31-1 (2)'!$J$138+D32*'F30_31_31-1 (2)'!$J$138+D43*'F30_31_31-1 (2)'!$J$137+D54*'F30_31_31-1 (2)'!$J$137+D65+D88*'F30_31_31-1 (2)'!$J$138</f>
        <v>0</v>
      </c>
      <c r="E97" s="2297">
        <f>E10+E21*'F30_31_31-1 (2)'!$J$138+E32*'F30_31_31-1 (2)'!$J$138+E43*'F30_31_31-1 (2)'!$J$137+E54*'F30_31_31-1 (2)'!$J$137+E65+E88*'F30_31_31-1 (2)'!$J$138</f>
        <v>0</v>
      </c>
      <c r="F97" s="2297">
        <f>F10+F21*'F30_31_31-1 (2)'!$J$138+F32*'F30_31_31-1 (2)'!$J$138+F43*'F30_31_31-1 (2)'!$J$137+F54*'F30_31_31-1 (2)'!$J$137+F65+F88*'F30_31_31-1 (2)'!$J$138</f>
        <v>0</v>
      </c>
      <c r="G97" s="2297">
        <f>G10+G21*'F30_31_31-1 (2)'!$J$138+G32*'F30_31_31-1 (2)'!$J$138+G43*'F30_31_31-1 (2)'!$J$137+G54*'F30_31_31-1 (2)'!$J$137+G65+G88*'F30_31_31-1 (2)'!$J$138</f>
        <v>0</v>
      </c>
      <c r="H97" s="2297">
        <f>H10+H21*'F30_31_31-1 (2)'!$J$138+H32*'F30_31_31-1 (2)'!$J$138+H43*'F30_31_31-1 (2)'!$J$137+H54*'F30_31_31-1 (2)'!$J$137+H65+H88*'F30_31_31-1 (2)'!$J$138</f>
        <v>0</v>
      </c>
      <c r="I97" s="2297">
        <f>I10+I21*'F30_31_31-1 (2)'!$J$138+I32*'F30_31_31-1 (2)'!$J$138+I43*'F30_31_31-1 (2)'!$J$137+I54*'F30_31_31-1 (2)'!$J$137+I65+I88*'F30_31_31-1 (2)'!$J$138</f>
        <v>0</v>
      </c>
      <c r="J97" s="2297">
        <f>J10+J21*'F30_31_31-1 (2)'!$J$138+J32*'F30_31_31-1 (2)'!$J$138+J43*'F30_31_31-1 (2)'!$J$137+J54*'F30_31_31-1 (2)'!$J$137+J65+J88*'F30_31_31-1 (2)'!$J$138</f>
        <v>0</v>
      </c>
      <c r="K97" s="2297">
        <f>K10+K21*'F30_31_31-1 (2)'!$J$138+K32*'F30_31_31-1 (2)'!$J$138+K43*'F30_31_31-1 (2)'!$J$137+K54*'F30_31_31-1 (2)'!$J$137+K65+K88*'F30_31_31-1 (2)'!$J$138</f>
        <v>0</v>
      </c>
      <c r="L97" s="2297">
        <f>L10+L21*'F30_31_31-1 (2)'!$J$138+L32*'F30_31_31-1 (2)'!$J$138+L43*'F30_31_31-1 (2)'!$J$137+L54*'F30_31_31-1 (2)'!$J$137+L65+L88*'F30_31_31-1 (2)'!$J$138</f>
        <v>0</v>
      </c>
    </row>
    <row r="98" spans="1:12">
      <c r="A98" s="2292" t="s">
        <v>2727</v>
      </c>
      <c r="B98" s="2297">
        <f>B11+B22*'F30_31_31-1 (2)'!$J$138+B33*'F30_31_31-1 (2)'!$J$138+B44*'F30_31_31-1 (2)'!$J$137+B55*'F30_31_31-1 (2)'!$J$137+B66+B89*'F30_31_31-1 (2)'!$J$138</f>
        <v>0</v>
      </c>
      <c r="C98" s="2297">
        <f>C11+C22*'F30_31_31-1 (2)'!$J$138+C33*'F30_31_31-1 (2)'!$J$138+C44*'F30_31_31-1 (2)'!$J$137+C55*'F30_31_31-1 (2)'!$J$137+C66+C89*'F30_31_31-1 (2)'!$J$138</f>
        <v>0</v>
      </c>
      <c r="D98" s="2297">
        <f>D11+D22*'F30_31_31-1 (2)'!$J$138+D33*'F30_31_31-1 (2)'!$J$138+D44*'F30_31_31-1 (2)'!$J$137+D55*'F30_31_31-1 (2)'!$J$137+D66+D89*'F30_31_31-1 (2)'!$J$138</f>
        <v>0</v>
      </c>
      <c r="E98" s="2297">
        <f>E11+E22*'F30_31_31-1 (2)'!$J$138+E33*'F30_31_31-1 (2)'!$J$138+E44*'F30_31_31-1 (2)'!$J$137+E55*'F30_31_31-1 (2)'!$J$137+E66+E89*'F30_31_31-1 (2)'!$J$138</f>
        <v>0</v>
      </c>
      <c r="F98" s="2297">
        <f>F11+F22*'F30_31_31-1 (2)'!$J$138+F33*'F30_31_31-1 (2)'!$J$138+F44*'F30_31_31-1 (2)'!$J$137+F55*'F30_31_31-1 (2)'!$J$137+F66+F89*'F30_31_31-1 (2)'!$J$138</f>
        <v>0</v>
      </c>
      <c r="G98" s="2297">
        <f>G11+G22*'F30_31_31-1 (2)'!$J$138+G33*'F30_31_31-1 (2)'!$J$138+G44*'F30_31_31-1 (2)'!$J$137+G55*'F30_31_31-1 (2)'!$J$137+G66+G89*'F30_31_31-1 (2)'!$J$138</f>
        <v>0</v>
      </c>
      <c r="H98" s="2297">
        <f>H11+H22*'F30_31_31-1 (2)'!$J$138+H33*'F30_31_31-1 (2)'!$J$138+H44*'F30_31_31-1 (2)'!$J$137+H55*'F30_31_31-1 (2)'!$J$137+H66+H89*'F30_31_31-1 (2)'!$J$138</f>
        <v>0</v>
      </c>
      <c r="I98" s="2297">
        <f>I11+I22*'F30_31_31-1 (2)'!$J$138+I33*'F30_31_31-1 (2)'!$J$138+I44*'F30_31_31-1 (2)'!$J$137+I55*'F30_31_31-1 (2)'!$J$137+I66+I89*'F30_31_31-1 (2)'!$J$138</f>
        <v>0</v>
      </c>
      <c r="J98" s="2297">
        <f>J11+J22*'F30_31_31-1 (2)'!$J$138+J33*'F30_31_31-1 (2)'!$J$138+J44*'F30_31_31-1 (2)'!$J$137+J55*'F30_31_31-1 (2)'!$J$137+J66+J89*'F30_31_31-1 (2)'!$J$138</f>
        <v>0</v>
      </c>
      <c r="K98" s="2297">
        <f>K11+K22*'F30_31_31-1 (2)'!$J$138+K33*'F30_31_31-1 (2)'!$J$138+K44*'F30_31_31-1 (2)'!$J$137+K55*'F30_31_31-1 (2)'!$J$137+K66+K89*'F30_31_31-1 (2)'!$J$138</f>
        <v>0</v>
      </c>
      <c r="L98" s="2297">
        <f>L11+L22*'F30_31_31-1 (2)'!$J$138+L33*'F30_31_31-1 (2)'!$J$138+L44*'F30_31_31-1 (2)'!$J$137+L55*'F30_31_31-1 (2)'!$J$137+L66+L89*'F30_31_31-1 (2)'!$J$138</f>
        <v>0</v>
      </c>
    </row>
    <row r="99" spans="1:12">
      <c r="A99" s="2292" t="s">
        <v>2728</v>
      </c>
      <c r="B99" s="2297">
        <f>B12+B23*'F30_31_31-1 (2)'!$J$138+B34*'F30_31_31-1 (2)'!$J$138+B45*'F30_31_31-1 (2)'!$J$137+B56*'F30_31_31-1 (2)'!$J$137+B67+B90*'F30_31_31-1 (2)'!$J$138</f>
        <v>0</v>
      </c>
      <c r="C99" s="2297">
        <f>C12+C23*'F30_31_31-1 (2)'!$J$138+C34*'F30_31_31-1 (2)'!$J$138+C45*'F30_31_31-1 (2)'!$J$137+C56*'F30_31_31-1 (2)'!$J$137+C67+C90*'F30_31_31-1 (2)'!$J$138</f>
        <v>0</v>
      </c>
      <c r="D99" s="2297">
        <f>D12+D23*'F30_31_31-1 (2)'!$J$138+D34*'F30_31_31-1 (2)'!$J$138+D45*'F30_31_31-1 (2)'!$J$137+D56*'F30_31_31-1 (2)'!$J$137+D67+D90*'F30_31_31-1 (2)'!$J$138</f>
        <v>0</v>
      </c>
      <c r="E99" s="2297">
        <f>E12+E23*'F30_31_31-1 (2)'!$J$138+E34*'F30_31_31-1 (2)'!$J$138+E45*'F30_31_31-1 (2)'!$J$137+E56*'F30_31_31-1 (2)'!$J$137+E67+E90*'F30_31_31-1 (2)'!$J$138</f>
        <v>0</v>
      </c>
      <c r="F99" s="2297">
        <f>F12+F23*'F30_31_31-1 (2)'!$J$138+F34*'F30_31_31-1 (2)'!$J$138+F45*'F30_31_31-1 (2)'!$J$137+F56*'F30_31_31-1 (2)'!$J$137+F67+F90*'F30_31_31-1 (2)'!$J$138</f>
        <v>0</v>
      </c>
      <c r="G99" s="2297">
        <f>G12+G23*'F30_31_31-1 (2)'!$J$138+G34*'F30_31_31-1 (2)'!$J$138+G45*'F30_31_31-1 (2)'!$J$137+G56*'F30_31_31-1 (2)'!$J$137+G67+G90*'F30_31_31-1 (2)'!$J$138</f>
        <v>0</v>
      </c>
      <c r="H99" s="2297">
        <f>H12+H23*'F30_31_31-1 (2)'!$J$138+H34*'F30_31_31-1 (2)'!$J$138+H45*'F30_31_31-1 (2)'!$J$137+H56*'F30_31_31-1 (2)'!$J$137+H67+H90*'F30_31_31-1 (2)'!$J$138</f>
        <v>0</v>
      </c>
      <c r="I99" s="2297">
        <f>I12+I23*'F30_31_31-1 (2)'!$J$138+I34*'F30_31_31-1 (2)'!$J$138+I45*'F30_31_31-1 (2)'!$J$137+I56*'F30_31_31-1 (2)'!$J$137+I67+I90*'F30_31_31-1 (2)'!$J$138</f>
        <v>0</v>
      </c>
      <c r="J99" s="2297">
        <f>J12+J23*'F30_31_31-1 (2)'!$J$138+J34*'F30_31_31-1 (2)'!$J$138+J45*'F30_31_31-1 (2)'!$J$137+J56*'F30_31_31-1 (2)'!$J$137+J67+J90*'F30_31_31-1 (2)'!$J$138</f>
        <v>0</v>
      </c>
      <c r="K99" s="2297">
        <f>K12+K23*'F30_31_31-1 (2)'!$J$138+K34*'F30_31_31-1 (2)'!$J$138+K45*'F30_31_31-1 (2)'!$J$137+K56*'F30_31_31-1 (2)'!$J$137+K67+K90*'F30_31_31-1 (2)'!$J$138</f>
        <v>0</v>
      </c>
      <c r="L99" s="2297">
        <f>L12+L23*'F30_31_31-1 (2)'!$J$138+L34*'F30_31_31-1 (2)'!$J$138+L45*'F30_31_31-1 (2)'!$J$137+L56*'F30_31_31-1 (2)'!$J$137+L67+L90*'F30_31_31-1 (2)'!$J$138</f>
        <v>0</v>
      </c>
    </row>
    <row r="100" spans="1:12">
      <c r="A100" s="2292" t="s">
        <v>2729</v>
      </c>
      <c r="B100" s="2297">
        <f>B13+B24*'F30_31_31-1 (2)'!$J$138+B35*'F30_31_31-1 (2)'!$J$138+B46*'F30_31_31-1 (2)'!$J$137+B57*'F30_31_31-1 (2)'!$J$137+B68+B91*'F30_31_31-1 (2)'!$J$138</f>
        <v>0</v>
      </c>
      <c r="C100" s="2297">
        <f>C13+C24*'F30_31_31-1 (2)'!$J$138+C35*'F30_31_31-1 (2)'!$J$138+C46*'F30_31_31-1 (2)'!$J$137+C57*'F30_31_31-1 (2)'!$J$137+C68+C91*'F30_31_31-1 (2)'!$J$138</f>
        <v>0</v>
      </c>
      <c r="D100" s="2297">
        <f>D13+D24*'F30_31_31-1 (2)'!$J$138+D35*'F30_31_31-1 (2)'!$J$138+D46*'F30_31_31-1 (2)'!$J$137+D57*'F30_31_31-1 (2)'!$J$137+D68+D91*'F30_31_31-1 (2)'!$J$138</f>
        <v>0</v>
      </c>
      <c r="E100" s="2297">
        <f>E13+E24*'F30_31_31-1 (2)'!$J$138+E35*'F30_31_31-1 (2)'!$J$138+E46*'F30_31_31-1 (2)'!$J$137+E57*'F30_31_31-1 (2)'!$J$137+E68+E91*'F30_31_31-1 (2)'!$J$138</f>
        <v>0</v>
      </c>
      <c r="F100" s="2297">
        <f>F13+F24*'F30_31_31-1 (2)'!$J$138+F35*'F30_31_31-1 (2)'!$J$138+F46*'F30_31_31-1 (2)'!$J$137+F57*'F30_31_31-1 (2)'!$J$137+F68+F91*'F30_31_31-1 (2)'!$J$138</f>
        <v>0</v>
      </c>
      <c r="G100" s="2297">
        <f>G13+G24*'F30_31_31-1 (2)'!$J$138+G35*'F30_31_31-1 (2)'!$J$138+G46*'F30_31_31-1 (2)'!$J$137+G57*'F30_31_31-1 (2)'!$J$137+G68+G91*'F30_31_31-1 (2)'!$J$138</f>
        <v>0</v>
      </c>
      <c r="H100" s="2297">
        <f>H13+H24*'F30_31_31-1 (2)'!$J$138+H35*'F30_31_31-1 (2)'!$J$138+H46*'F30_31_31-1 (2)'!$J$137+H57*'F30_31_31-1 (2)'!$J$137+H68+H91*'F30_31_31-1 (2)'!$J$138</f>
        <v>0</v>
      </c>
      <c r="I100" s="2297">
        <f>I13+I24*'F30_31_31-1 (2)'!$J$138+I35*'F30_31_31-1 (2)'!$J$138+I46*'F30_31_31-1 (2)'!$J$137+I57*'F30_31_31-1 (2)'!$J$137+I68+I91*'F30_31_31-1 (2)'!$J$138</f>
        <v>0</v>
      </c>
      <c r="J100" s="2297">
        <f>J13+J24*'F30_31_31-1 (2)'!$J$138+J35*'F30_31_31-1 (2)'!$J$138+J46*'F30_31_31-1 (2)'!$J$137+J57*'F30_31_31-1 (2)'!$J$137+J68+J91*'F30_31_31-1 (2)'!$J$138</f>
        <v>0</v>
      </c>
      <c r="K100" s="2297">
        <f>K13+K24*'F30_31_31-1 (2)'!$J$138+K35*'F30_31_31-1 (2)'!$J$138+K46*'F30_31_31-1 (2)'!$J$137+K57*'F30_31_31-1 (2)'!$J$137+K68+K91*'F30_31_31-1 (2)'!$J$138</f>
        <v>0</v>
      </c>
      <c r="L100" s="2297">
        <f>L13+L24*'F30_31_31-1 (2)'!$J$138+L35*'F30_31_31-1 (2)'!$J$138+L46*'F30_31_31-1 (2)'!$J$137+L57*'F30_31_31-1 (2)'!$J$137+L68+L91*'F30_31_31-1 (2)'!$J$138</f>
        <v>0</v>
      </c>
    </row>
    <row r="101" spans="1:12">
      <c r="A101" s="2292" t="s">
        <v>2730</v>
      </c>
      <c r="B101" s="2297">
        <f>B14+B25*'F30_31_31-1 (2)'!$J$138+B36*'F30_31_31-1 (2)'!$J$138+B47*'F30_31_31-1 (2)'!$J$137+B58*'F30_31_31-1 (2)'!$J$137+B69+B92*'F30_31_31-1 (2)'!$J$138</f>
        <v>0</v>
      </c>
      <c r="C101" s="2297">
        <f>C14+C25*'F30_31_31-1 (2)'!$J$138+C36*'F30_31_31-1 (2)'!$J$138+C47*'F30_31_31-1 (2)'!$J$137+C58*'F30_31_31-1 (2)'!$J$137+C69+C92*'F30_31_31-1 (2)'!$J$138</f>
        <v>0</v>
      </c>
      <c r="D101" s="2297">
        <f>D14+D25*'F30_31_31-1 (2)'!$J$138+D36*'F30_31_31-1 (2)'!$J$138+D47*'F30_31_31-1 (2)'!$J$137+D58*'F30_31_31-1 (2)'!$J$137+D69+D92*'F30_31_31-1 (2)'!$J$138</f>
        <v>0</v>
      </c>
      <c r="E101" s="2297">
        <f>E14+E25*'F30_31_31-1 (2)'!$J$138+E36*'F30_31_31-1 (2)'!$J$138+E47*'F30_31_31-1 (2)'!$J$137+E58*'F30_31_31-1 (2)'!$J$137+E69+E92*'F30_31_31-1 (2)'!$J$138</f>
        <v>0</v>
      </c>
      <c r="F101" s="2297">
        <f>F14+F25*'F30_31_31-1 (2)'!$J$138+F36*'F30_31_31-1 (2)'!$J$138+F47*'F30_31_31-1 (2)'!$J$137+F58*'F30_31_31-1 (2)'!$J$137+F69+F92*'F30_31_31-1 (2)'!$J$138</f>
        <v>0</v>
      </c>
      <c r="G101" s="2297">
        <f>G14+G25*'F30_31_31-1 (2)'!$J$138+G36*'F30_31_31-1 (2)'!$J$138+G47*'F30_31_31-1 (2)'!$J$137+G58*'F30_31_31-1 (2)'!$J$137+G69+G92*'F30_31_31-1 (2)'!$J$138</f>
        <v>0</v>
      </c>
      <c r="H101" s="2297">
        <f>H14+H25*'F30_31_31-1 (2)'!$J$138+H36*'F30_31_31-1 (2)'!$J$138+H47*'F30_31_31-1 (2)'!$J$137+H58*'F30_31_31-1 (2)'!$J$137+H69+H92*'F30_31_31-1 (2)'!$J$138</f>
        <v>0</v>
      </c>
      <c r="I101" s="2297">
        <f>I14+I25*'F30_31_31-1 (2)'!$J$138+I36*'F30_31_31-1 (2)'!$J$138+I47*'F30_31_31-1 (2)'!$J$137+I58*'F30_31_31-1 (2)'!$J$137+I69+I92*'F30_31_31-1 (2)'!$J$138</f>
        <v>0</v>
      </c>
      <c r="J101" s="2297">
        <f>J14+J25*'F30_31_31-1 (2)'!$J$138+J36*'F30_31_31-1 (2)'!$J$138+J47*'F30_31_31-1 (2)'!$J$137+J58*'F30_31_31-1 (2)'!$J$137+J69+J92*'F30_31_31-1 (2)'!$J$138</f>
        <v>0</v>
      </c>
      <c r="K101" s="2297">
        <f>K14+K25*'F30_31_31-1 (2)'!$J$138+K36*'F30_31_31-1 (2)'!$J$138+K47*'F30_31_31-1 (2)'!$J$137+K58*'F30_31_31-1 (2)'!$J$137+K69+K92*'F30_31_31-1 (2)'!$J$138</f>
        <v>0</v>
      </c>
      <c r="L101" s="2297">
        <f>L14+L25*'F30_31_31-1 (2)'!$J$138+L36*'F30_31_31-1 (2)'!$J$138+L47*'F30_31_31-1 (2)'!$J$137+L58*'F30_31_31-1 (2)'!$J$137+L69+L92*'F30_31_31-1 (2)'!$J$138</f>
        <v>0</v>
      </c>
    </row>
    <row r="104" spans="1:12" ht="30">
      <c r="A104" s="2290" t="s">
        <v>2715</v>
      </c>
      <c r="B104" s="2291" t="s">
        <v>2716</v>
      </c>
      <c r="C104" s="2291" t="s">
        <v>2717</v>
      </c>
      <c r="D104" s="2291" t="s">
        <v>2718</v>
      </c>
      <c r="E104" s="2291" t="s">
        <v>2719</v>
      </c>
      <c r="F104" s="2291" t="s">
        <v>2720</v>
      </c>
      <c r="G104" s="2291" t="s">
        <v>2721</v>
      </c>
      <c r="H104" s="2291" t="s">
        <v>2722</v>
      </c>
      <c r="I104" s="2291" t="s">
        <v>2723</v>
      </c>
      <c r="J104" s="2291" t="s">
        <v>2724</v>
      </c>
      <c r="K104" s="2291" t="s">
        <v>2725</v>
      </c>
      <c r="L104" s="2291" t="s">
        <v>1056</v>
      </c>
    </row>
    <row r="105" spans="1:12">
      <c r="A105" s="2292" t="s">
        <v>2726</v>
      </c>
      <c r="B105" s="2297"/>
      <c r="C105" s="2297">
        <f>C97-C76</f>
        <v>0</v>
      </c>
      <c r="D105" s="2297">
        <f>D97-D76</f>
        <v>0</v>
      </c>
      <c r="E105" s="2297">
        <f t="shared" ref="E105:L109" si="0">E97-E76</f>
        <v>0</v>
      </c>
      <c r="F105" s="2297">
        <f t="shared" si="0"/>
        <v>0</v>
      </c>
      <c r="G105" s="2297">
        <f t="shared" si="0"/>
        <v>0</v>
      </c>
      <c r="H105" s="2297">
        <f t="shared" si="0"/>
        <v>0</v>
      </c>
      <c r="I105" s="2297">
        <f t="shared" si="0"/>
        <v>0</v>
      </c>
      <c r="J105" s="2297">
        <f t="shared" si="0"/>
        <v>0</v>
      </c>
      <c r="K105" s="2297">
        <f t="shared" si="0"/>
        <v>0</v>
      </c>
      <c r="L105" s="2297">
        <f t="shared" si="0"/>
        <v>0</v>
      </c>
    </row>
    <row r="106" spans="1:12">
      <c r="A106" s="2292" t="s">
        <v>2727</v>
      </c>
      <c r="B106" s="2297"/>
      <c r="C106" s="2297">
        <f t="shared" ref="C106:C109" si="1">C98-C77</f>
        <v>0</v>
      </c>
      <c r="D106" s="2297">
        <f>D98-D77</f>
        <v>0</v>
      </c>
      <c r="E106" s="2297">
        <f t="shared" si="0"/>
        <v>0</v>
      </c>
      <c r="F106" s="2297">
        <f t="shared" si="0"/>
        <v>0</v>
      </c>
      <c r="G106" s="2297">
        <f t="shared" si="0"/>
        <v>0</v>
      </c>
      <c r="H106" s="2297">
        <f t="shared" si="0"/>
        <v>0</v>
      </c>
      <c r="I106" s="2297">
        <f t="shared" si="0"/>
        <v>0</v>
      </c>
      <c r="J106" s="2297">
        <f t="shared" si="0"/>
        <v>0</v>
      </c>
      <c r="K106" s="2297">
        <f t="shared" si="0"/>
        <v>0</v>
      </c>
      <c r="L106" s="2297">
        <f t="shared" si="0"/>
        <v>0</v>
      </c>
    </row>
    <row r="107" spans="1:12">
      <c r="A107" s="2292" t="s">
        <v>2728</v>
      </c>
      <c r="B107" s="2297"/>
      <c r="C107" s="2297">
        <f t="shared" si="1"/>
        <v>0</v>
      </c>
      <c r="D107" s="2297">
        <f>D99-D78</f>
        <v>0</v>
      </c>
      <c r="E107" s="2297">
        <f t="shared" si="0"/>
        <v>0</v>
      </c>
      <c r="F107" s="2297">
        <f t="shared" si="0"/>
        <v>0</v>
      </c>
      <c r="G107" s="2297">
        <f t="shared" si="0"/>
        <v>0</v>
      </c>
      <c r="H107" s="2297">
        <f t="shared" si="0"/>
        <v>0</v>
      </c>
      <c r="I107" s="2297">
        <f t="shared" si="0"/>
        <v>0</v>
      </c>
      <c r="J107" s="2297">
        <f t="shared" si="0"/>
        <v>0</v>
      </c>
      <c r="K107" s="2297">
        <f t="shared" si="0"/>
        <v>0</v>
      </c>
      <c r="L107" s="2297">
        <f t="shared" si="0"/>
        <v>0</v>
      </c>
    </row>
    <row r="108" spans="1:12">
      <c r="A108" s="2292" t="s">
        <v>2729</v>
      </c>
      <c r="B108" s="2297"/>
      <c r="C108" s="2297">
        <f t="shared" si="1"/>
        <v>0</v>
      </c>
      <c r="D108" s="2297">
        <f>D100-D79</f>
        <v>0</v>
      </c>
      <c r="E108" s="2297">
        <f t="shared" si="0"/>
        <v>0</v>
      </c>
      <c r="F108" s="2297">
        <f t="shared" si="0"/>
        <v>0</v>
      </c>
      <c r="G108" s="2297">
        <f t="shared" si="0"/>
        <v>0</v>
      </c>
      <c r="H108" s="2297">
        <f t="shared" si="0"/>
        <v>0</v>
      </c>
      <c r="I108" s="2297">
        <f t="shared" si="0"/>
        <v>0</v>
      </c>
      <c r="J108" s="2297">
        <f t="shared" si="0"/>
        <v>0</v>
      </c>
      <c r="K108" s="2297">
        <f t="shared" si="0"/>
        <v>0</v>
      </c>
      <c r="L108" s="2297">
        <f t="shared" si="0"/>
        <v>0</v>
      </c>
    </row>
    <row r="109" spans="1:12">
      <c r="A109" s="2292" t="s">
        <v>2730</v>
      </c>
      <c r="B109" s="2297"/>
      <c r="C109" s="2297">
        <f t="shared" si="1"/>
        <v>0</v>
      </c>
      <c r="D109" s="2297">
        <f>D101-D80</f>
        <v>0</v>
      </c>
      <c r="E109" s="2297">
        <f t="shared" si="0"/>
        <v>0</v>
      </c>
      <c r="F109" s="2297">
        <f t="shared" si="0"/>
        <v>0</v>
      </c>
      <c r="G109" s="2297">
        <f t="shared" si="0"/>
        <v>0</v>
      </c>
      <c r="H109" s="2297">
        <f t="shared" si="0"/>
        <v>0</v>
      </c>
      <c r="I109" s="2297">
        <f t="shared" si="0"/>
        <v>0</v>
      </c>
      <c r="J109" s="2297">
        <f t="shared" si="0"/>
        <v>0</v>
      </c>
      <c r="K109" s="2297">
        <f t="shared" si="0"/>
        <v>0</v>
      </c>
      <c r="L109" s="2297">
        <f t="shared" si="0"/>
        <v>0</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zoomScaleNormal="100" workbookViewId="0">
      <selection sqref="A1:XFD1048576"/>
    </sheetView>
  </sheetViews>
  <sheetFormatPr defaultRowHeight="15"/>
  <cols>
    <col min="1" max="1" width="23.85546875" style="2543" customWidth="1"/>
    <col min="2" max="2" width="38.42578125" style="2527" customWidth="1"/>
    <col min="3" max="3" width="12" style="2527" customWidth="1"/>
    <col min="4" max="4" width="23" style="2527" bestFit="1" customWidth="1"/>
    <col min="5" max="5" width="19.85546875" style="2527" customWidth="1"/>
    <col min="6" max="6" width="17" style="2527" customWidth="1"/>
    <col min="7" max="7" width="15.42578125" style="2527" customWidth="1"/>
    <col min="8" max="8" width="15.7109375" style="2527" customWidth="1"/>
    <col min="9" max="9" width="25.28515625" style="2527" customWidth="1"/>
    <col min="10" max="10" width="24.28515625" style="2528" customWidth="1"/>
    <col min="11" max="16384" width="9.140625" style="2527"/>
  </cols>
  <sheetData>
    <row r="1" spans="1:11">
      <c r="A1" s="2525" t="s">
        <v>2257</v>
      </c>
      <c r="B1" s="2526" t="s">
        <v>942</v>
      </c>
    </row>
    <row r="2" spans="1:11">
      <c r="A2" s="2525" t="s">
        <v>2258</v>
      </c>
      <c r="B2" s="2526" t="s">
        <v>2500</v>
      </c>
    </row>
    <row r="3" spans="1:11">
      <c r="A3" s="2525" t="s">
        <v>2259</v>
      </c>
      <c r="B3" s="2526" t="s">
        <v>2741</v>
      </c>
    </row>
    <row r="4" spans="1:11">
      <c r="A4" s="2525" t="s">
        <v>2260</v>
      </c>
      <c r="B4" s="2526" t="s">
        <v>53</v>
      </c>
    </row>
    <row r="5" spans="1:11">
      <c r="A5" s="2525" t="s">
        <v>2261</v>
      </c>
      <c r="B5" s="2526" t="s">
        <v>1412</v>
      </c>
    </row>
    <row r="7" spans="1:11">
      <c r="A7" s="2529" t="s">
        <v>2742</v>
      </c>
      <c r="D7" s="2530" t="s">
        <v>2714</v>
      </c>
      <c r="E7" s="2531"/>
    </row>
    <row r="9" spans="1:11" s="2532" customFormat="1" ht="23.25" customHeight="1">
      <c r="A9" s="4868" t="s">
        <v>2715</v>
      </c>
      <c r="B9" s="4869" t="s">
        <v>2743</v>
      </c>
      <c r="C9" s="4870"/>
      <c r="D9" s="4870"/>
      <c r="E9" s="4870"/>
      <c r="F9" s="4870"/>
      <c r="G9" s="4870"/>
      <c r="H9" s="4870"/>
      <c r="I9" s="4870"/>
      <c r="J9" s="4871"/>
    </row>
    <row r="10" spans="1:11" ht="38.25" customHeight="1">
      <c r="A10" s="4868"/>
      <c r="B10" s="2533" t="s">
        <v>2744</v>
      </c>
      <c r="C10" s="2533" t="s">
        <v>2717</v>
      </c>
      <c r="D10" s="2533" t="s">
        <v>2745</v>
      </c>
      <c r="E10" s="2533" t="s">
        <v>2746</v>
      </c>
      <c r="F10" s="2533" t="s">
        <v>2747</v>
      </c>
      <c r="G10" s="2533" t="s">
        <v>2748</v>
      </c>
      <c r="H10" s="2533" t="s">
        <v>2749</v>
      </c>
      <c r="I10" s="2533" t="s">
        <v>2750</v>
      </c>
      <c r="J10" s="2533" t="s">
        <v>2751</v>
      </c>
      <c r="K10" s="2534"/>
    </row>
    <row r="11" spans="1:11">
      <c r="A11" s="4868"/>
      <c r="B11" s="2535">
        <v>1</v>
      </c>
      <c r="C11" s="2535">
        <v>2</v>
      </c>
      <c r="D11" s="2535">
        <v>3</v>
      </c>
      <c r="E11" s="2535">
        <v>4</v>
      </c>
      <c r="F11" s="2535">
        <v>5</v>
      </c>
      <c r="G11" s="2535">
        <v>6</v>
      </c>
      <c r="H11" s="2535">
        <v>7</v>
      </c>
      <c r="I11" s="2535">
        <v>8</v>
      </c>
      <c r="J11" s="2535" t="s">
        <v>2752</v>
      </c>
      <c r="K11" s="2528"/>
    </row>
    <row r="12" spans="1:11">
      <c r="A12" s="2536" t="s">
        <v>2563</v>
      </c>
      <c r="B12" s="2537"/>
      <c r="C12" s="2537"/>
      <c r="D12" s="2537"/>
      <c r="E12" s="2537"/>
      <c r="F12" s="2537"/>
      <c r="G12" s="2537"/>
      <c r="H12" s="2537"/>
      <c r="I12" s="2537"/>
      <c r="J12" s="2538">
        <f>B12+C12+D12+E12-F12-G12-H12-I12</f>
        <v>0</v>
      </c>
      <c r="K12" s="2528"/>
    </row>
    <row r="13" spans="1:11">
      <c r="A13" s="2536" t="s">
        <v>2727</v>
      </c>
      <c r="B13" s="2537"/>
      <c r="C13" s="2537"/>
      <c r="D13" s="2537"/>
      <c r="E13" s="2537"/>
      <c r="F13" s="2537"/>
      <c r="G13" s="2537"/>
      <c r="H13" s="2537"/>
      <c r="I13" s="2537"/>
      <c r="J13" s="2538">
        <f t="shared" ref="J13:J16" si="0">B13+C13+D13+E13-F13-G13-H13-I13</f>
        <v>0</v>
      </c>
      <c r="K13" s="2528"/>
    </row>
    <row r="14" spans="1:11">
      <c r="A14" s="2536" t="s">
        <v>2565</v>
      </c>
      <c r="B14" s="2537"/>
      <c r="C14" s="2537"/>
      <c r="D14" s="2537"/>
      <c r="E14" s="2537"/>
      <c r="F14" s="2537"/>
      <c r="G14" s="2537"/>
      <c r="H14" s="2537"/>
      <c r="I14" s="2537"/>
      <c r="J14" s="2538">
        <f t="shared" si="0"/>
        <v>0</v>
      </c>
      <c r="K14" s="2528"/>
    </row>
    <row r="15" spans="1:11">
      <c r="A15" s="2536" t="s">
        <v>2753</v>
      </c>
      <c r="B15" s="2537"/>
      <c r="C15" s="2537"/>
      <c r="D15" s="2537"/>
      <c r="E15" s="2537"/>
      <c r="F15" s="2537"/>
      <c r="G15" s="2537"/>
      <c r="H15" s="2537"/>
      <c r="I15" s="2537"/>
      <c r="J15" s="2538">
        <f t="shared" si="0"/>
        <v>0</v>
      </c>
      <c r="K15" s="2528"/>
    </row>
    <row r="16" spans="1:11">
      <c r="A16" s="2536" t="s">
        <v>2567</v>
      </c>
      <c r="B16" s="2537"/>
      <c r="C16" s="2537"/>
      <c r="D16" s="2537"/>
      <c r="E16" s="2537"/>
      <c r="F16" s="2537"/>
      <c r="G16" s="2537"/>
      <c r="H16" s="2537"/>
      <c r="I16" s="2537"/>
      <c r="J16" s="2538">
        <f t="shared" si="0"/>
        <v>0</v>
      </c>
      <c r="K16" s="2528"/>
    </row>
    <row r="17" spans="1:11">
      <c r="A17" s="2539" t="s">
        <v>794</v>
      </c>
      <c r="B17" s="2538">
        <f>SUM(B12:B16)</f>
        <v>0</v>
      </c>
      <c r="C17" s="2538">
        <f t="shared" ref="C17:I17" si="1">SUM(C12:C16)</f>
        <v>0</v>
      </c>
      <c r="D17" s="2538">
        <f t="shared" si="1"/>
        <v>0</v>
      </c>
      <c r="E17" s="2538">
        <f t="shared" si="1"/>
        <v>0</v>
      </c>
      <c r="F17" s="2538">
        <f t="shared" si="1"/>
        <v>0</v>
      </c>
      <c r="G17" s="2538">
        <f t="shared" si="1"/>
        <v>0</v>
      </c>
      <c r="H17" s="2538">
        <f t="shared" si="1"/>
        <v>0</v>
      </c>
      <c r="I17" s="2538">
        <f t="shared" si="1"/>
        <v>0</v>
      </c>
      <c r="J17" s="2538">
        <f>SUM(J12:J16)</f>
        <v>0</v>
      </c>
      <c r="K17" s="2528"/>
    </row>
    <row r="18" spans="1:11">
      <c r="A18" s="2540"/>
      <c r="B18" s="2541"/>
      <c r="C18" s="2541"/>
      <c r="D18" s="2541"/>
      <c r="E18" s="2541"/>
      <c r="F18" s="2541"/>
      <c r="G18" s="2541"/>
      <c r="H18" s="2541"/>
      <c r="I18" s="2541"/>
    </row>
    <row r="19" spans="1:11">
      <c r="A19" s="2542">
        <v>1</v>
      </c>
      <c r="B19" s="4866" t="s">
        <v>2754</v>
      </c>
      <c r="C19" s="4867"/>
      <c r="D19" s="4867"/>
      <c r="E19" s="4867"/>
      <c r="F19" s="4867"/>
      <c r="G19" s="4867"/>
      <c r="H19" s="4867"/>
      <c r="I19" s="4867"/>
      <c r="J19" s="4867"/>
    </row>
    <row r="20" spans="1:11" ht="15" customHeight="1">
      <c r="A20" s="2542">
        <v>2</v>
      </c>
      <c r="B20" s="4866" t="s">
        <v>2755</v>
      </c>
      <c r="C20" s="4867"/>
      <c r="D20" s="4867"/>
      <c r="E20" s="4867"/>
      <c r="F20" s="4867"/>
      <c r="G20" s="4867"/>
      <c r="H20" s="4867"/>
      <c r="I20" s="4867"/>
      <c r="J20" s="4867"/>
    </row>
    <row r="21" spans="1:11" ht="15" customHeight="1">
      <c r="A21" s="2542">
        <v>3</v>
      </c>
      <c r="B21" s="4866" t="s">
        <v>2756</v>
      </c>
      <c r="C21" s="4867"/>
      <c r="D21" s="4867"/>
      <c r="E21" s="4867"/>
      <c r="F21" s="4867"/>
      <c r="G21" s="4867"/>
      <c r="H21" s="4867"/>
      <c r="I21" s="4867"/>
      <c r="J21" s="4867"/>
    </row>
    <row r="22" spans="1:11" ht="30" customHeight="1">
      <c r="A22" s="2542">
        <v>4</v>
      </c>
      <c r="B22" s="4872" t="s">
        <v>2757</v>
      </c>
      <c r="C22" s="4873"/>
      <c r="D22" s="4873"/>
      <c r="E22" s="4873"/>
      <c r="F22" s="4873"/>
      <c r="G22" s="4873"/>
      <c r="H22" s="4873"/>
      <c r="I22" s="4873"/>
      <c r="J22" s="4873"/>
    </row>
    <row r="23" spans="1:11" ht="15" customHeight="1">
      <c r="A23" s="2542">
        <v>5</v>
      </c>
      <c r="B23" s="4866" t="s">
        <v>2758</v>
      </c>
      <c r="C23" s="4867"/>
      <c r="D23" s="4867"/>
      <c r="E23" s="4867"/>
      <c r="F23" s="4867"/>
      <c r="G23" s="4867"/>
      <c r="H23" s="4867"/>
      <c r="I23" s="4867"/>
      <c r="J23" s="4867"/>
    </row>
    <row r="24" spans="1:11" ht="15" customHeight="1">
      <c r="A24" s="2542">
        <v>6</v>
      </c>
      <c r="B24" s="4866" t="s">
        <v>2759</v>
      </c>
      <c r="C24" s="4867"/>
      <c r="D24" s="4867"/>
      <c r="E24" s="4867"/>
      <c r="F24" s="4867"/>
      <c r="G24" s="4867"/>
      <c r="H24" s="4867"/>
      <c r="I24" s="4867"/>
      <c r="J24" s="4867"/>
    </row>
    <row r="25" spans="1:11" ht="15" customHeight="1">
      <c r="A25" s="2542">
        <v>7</v>
      </c>
      <c r="B25" s="4866" t="s">
        <v>2760</v>
      </c>
      <c r="C25" s="4867"/>
      <c r="D25" s="4867"/>
      <c r="E25" s="4867"/>
      <c r="F25" s="4867"/>
      <c r="G25" s="4867"/>
      <c r="H25" s="4867"/>
      <c r="I25" s="4867"/>
      <c r="J25" s="4867"/>
    </row>
    <row r="26" spans="1:11" ht="15" customHeight="1">
      <c r="A26" s="2542">
        <v>8</v>
      </c>
      <c r="B26" s="4866" t="s">
        <v>2761</v>
      </c>
      <c r="C26" s="4867"/>
      <c r="D26" s="4867"/>
      <c r="E26" s="4867"/>
      <c r="F26" s="4867"/>
      <c r="G26" s="4867"/>
      <c r="H26" s="4867"/>
      <c r="I26" s="4867"/>
      <c r="J26" s="4867"/>
    </row>
  </sheetData>
  <mergeCells count="10">
    <mergeCell ref="B23:J23"/>
    <mergeCell ref="B24:J24"/>
    <mergeCell ref="B25:J25"/>
    <mergeCell ref="B26:J26"/>
    <mergeCell ref="A9:A11"/>
    <mergeCell ref="B9:J9"/>
    <mergeCell ref="B19:J19"/>
    <mergeCell ref="B20:J20"/>
    <mergeCell ref="B21:J21"/>
    <mergeCell ref="B22:J22"/>
  </mergeCells>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9"/>
  <sheetViews>
    <sheetView topLeftCell="A125" zoomScaleNormal="100" workbookViewId="0">
      <selection activeCell="D2" sqref="D2"/>
    </sheetView>
  </sheetViews>
  <sheetFormatPr defaultRowHeight="15"/>
  <cols>
    <col min="1" max="1" width="24.28515625" style="41" bestFit="1" customWidth="1"/>
    <col min="2" max="2" width="69.140625" style="41" customWidth="1"/>
    <col min="3" max="3" width="23.5703125" style="792" customWidth="1"/>
    <col min="4" max="4" width="27.85546875" style="792" customWidth="1"/>
    <col min="5" max="5" width="21.140625" style="792" customWidth="1"/>
    <col min="6" max="6" width="23.42578125" style="792" customWidth="1"/>
    <col min="7" max="7" width="17" style="792" customWidth="1"/>
    <col min="8" max="8" width="9.140625" style="792"/>
    <col min="9" max="9" width="16.140625" style="792" customWidth="1"/>
    <col min="10" max="10" width="12.42578125" style="792" customWidth="1"/>
    <col min="11" max="11" width="20.7109375" style="792" customWidth="1"/>
    <col min="12" max="12" width="28.42578125" style="792" customWidth="1"/>
    <col min="13" max="13" width="17.5703125" style="792" customWidth="1"/>
    <col min="14" max="15" width="14.85546875" style="792" customWidth="1"/>
    <col min="16" max="16" width="19.85546875" style="792" customWidth="1"/>
    <col min="17" max="17" width="29" style="41" customWidth="1"/>
    <col min="18" max="18" width="17.85546875" style="41" customWidth="1"/>
    <col min="19" max="20" width="9.140625" style="41"/>
    <col min="21" max="21" width="15.140625" style="41" customWidth="1"/>
    <col min="22" max="22" width="17.5703125" style="41" customWidth="1"/>
    <col min="23" max="16384" width="9.140625" style="41"/>
  </cols>
  <sheetData>
    <row r="1" spans="1:23">
      <c r="A1" s="41" t="s">
        <v>48</v>
      </c>
      <c r="B1" s="126">
        <v>31</v>
      </c>
    </row>
    <row r="2" spans="1:23">
      <c r="A2" s="41" t="s">
        <v>49</v>
      </c>
      <c r="B2" s="22" t="s">
        <v>1228</v>
      </c>
    </row>
    <row r="3" spans="1:23">
      <c r="A3" s="41" t="s">
        <v>47</v>
      </c>
      <c r="B3" s="41" t="s">
        <v>52</v>
      </c>
    </row>
    <row r="4" spans="1:23">
      <c r="A4" s="41" t="s">
        <v>50</v>
      </c>
      <c r="B4" s="41" t="s">
        <v>53</v>
      </c>
    </row>
    <row r="5" spans="1:23">
      <c r="A5" s="41" t="s">
        <v>792</v>
      </c>
      <c r="B5" s="41" t="s">
        <v>71</v>
      </c>
      <c r="Q5" s="27"/>
      <c r="R5" s="27"/>
      <c r="S5" s="27"/>
    </row>
    <row r="6" spans="1:23" ht="15.75" thickBot="1">
      <c r="Q6" s="27"/>
      <c r="R6" s="27"/>
      <c r="S6" s="27"/>
    </row>
    <row r="7" spans="1:23">
      <c r="A7" s="1151"/>
      <c r="B7" s="1152" t="s">
        <v>1797</v>
      </c>
      <c r="C7" s="1153"/>
      <c r="D7" s="1153"/>
      <c r="E7" s="1153"/>
      <c r="F7" s="1153"/>
      <c r="G7" s="1153"/>
      <c r="H7" s="1153"/>
      <c r="I7" s="1153"/>
      <c r="J7" s="1153"/>
      <c r="K7" s="2324"/>
      <c r="L7" s="1153"/>
      <c r="M7" s="1153"/>
      <c r="N7" s="1155"/>
      <c r="O7" s="1156"/>
      <c r="P7" s="4883" t="s">
        <v>486</v>
      </c>
      <c r="Q7" s="888"/>
      <c r="R7" s="888"/>
      <c r="S7" s="888"/>
      <c r="T7" s="153"/>
      <c r="U7" s="153"/>
      <c r="V7" s="153"/>
      <c r="W7" s="153"/>
    </row>
    <row r="8" spans="1:23" ht="15.75" thickBot="1">
      <c r="A8" s="1157"/>
      <c r="B8" s="1158" t="s">
        <v>1798</v>
      </c>
      <c r="C8" s="1159" t="s">
        <v>55</v>
      </c>
      <c r="D8" s="1160" t="s">
        <v>56</v>
      </c>
      <c r="E8" s="1160" t="s">
        <v>57</v>
      </c>
      <c r="F8" s="1160" t="s">
        <v>58</v>
      </c>
      <c r="G8" s="1160" t="s">
        <v>59</v>
      </c>
      <c r="H8" s="1161" t="s">
        <v>61</v>
      </c>
      <c r="I8" s="1161" t="s">
        <v>60</v>
      </c>
      <c r="J8" s="1161" t="s">
        <v>122</v>
      </c>
      <c r="K8" s="2325" t="s">
        <v>63</v>
      </c>
      <c r="L8" s="1161" t="s">
        <v>62</v>
      </c>
      <c r="M8" s="1161" t="s">
        <v>64</v>
      </c>
      <c r="N8" s="1160" t="s">
        <v>845</v>
      </c>
      <c r="O8" s="2326" t="s">
        <v>119</v>
      </c>
      <c r="P8" s="4635" t="s">
        <v>486</v>
      </c>
      <c r="Q8" s="888"/>
      <c r="R8" s="888"/>
      <c r="S8" s="888"/>
      <c r="T8" s="153"/>
      <c r="U8" s="153"/>
      <c r="V8" s="153"/>
      <c r="W8" s="153"/>
    </row>
    <row r="9" spans="1:23">
      <c r="A9" s="1164">
        <v>1</v>
      </c>
      <c r="B9" s="1165" t="s">
        <v>202</v>
      </c>
      <c r="C9" s="2327"/>
      <c r="D9" s="2328"/>
      <c r="E9" s="2328"/>
      <c r="F9" s="2328"/>
      <c r="G9" s="2328"/>
      <c r="H9" s="2328"/>
      <c r="I9" s="2328"/>
      <c r="J9" s="2328"/>
      <c r="K9" s="2328"/>
      <c r="L9" s="2328"/>
      <c r="M9" s="2329"/>
      <c r="N9" s="2329"/>
      <c r="O9" s="2330"/>
      <c r="P9" s="2331">
        <f>(C9*$J$137+D9*$J$138+E9*$J$139+F9*$J$140+G9*$J$141+H9*$J$142+I9*$J$143+J9*$J$144+K9*$J$145+L9*$J$146+M9*$J$147+N9*$J$148+O9*$J$149)/1000000</f>
        <v>0</v>
      </c>
      <c r="Q9" s="1169"/>
      <c r="R9" s="1169"/>
      <c r="S9" s="1170"/>
      <c r="T9" s="153"/>
      <c r="U9" s="153"/>
      <c r="V9" s="153"/>
      <c r="W9" s="153"/>
    </row>
    <row r="10" spans="1:23">
      <c r="A10" s="1171">
        <v>2</v>
      </c>
      <c r="B10" s="1172" t="s">
        <v>220</v>
      </c>
      <c r="C10" s="2327"/>
      <c r="D10" s="2328"/>
      <c r="E10" s="2328"/>
      <c r="F10" s="2328"/>
      <c r="G10" s="2328"/>
      <c r="H10" s="2328"/>
      <c r="I10" s="2328"/>
      <c r="J10" s="2328"/>
      <c r="K10" s="2328"/>
      <c r="L10" s="2328"/>
      <c r="M10" s="2328"/>
      <c r="N10" s="2328"/>
      <c r="O10" s="2330"/>
      <c r="P10" s="2331">
        <f>(C10*$J$137+D10*$J$138+E10*$J$139+F10*$J$140+G10*$J$141+H10*$J$142+I10*$J$143+J10*$J$144+K10*$J$145+L10*$J$146+M10*$J$147+N10*$J$148+O10*$J$149)/1000000</f>
        <v>0</v>
      </c>
      <c r="Q10" s="1169"/>
      <c r="R10" s="1169"/>
      <c r="S10" s="1170"/>
      <c r="T10" s="153"/>
      <c r="U10" s="153"/>
      <c r="V10" s="153"/>
      <c r="W10" s="153"/>
    </row>
    <row r="11" spans="1:23">
      <c r="A11" s="1171">
        <v>3</v>
      </c>
      <c r="B11" s="1173" t="s">
        <v>1799</v>
      </c>
      <c r="C11" s="2327"/>
      <c r="D11" s="2328"/>
      <c r="E11" s="2328"/>
      <c r="F11" s="2328"/>
      <c r="G11" s="2328"/>
      <c r="H11" s="2328"/>
      <c r="I11" s="2328"/>
      <c r="J11" s="2328"/>
      <c r="K11" s="2328"/>
      <c r="L11" s="2328"/>
      <c r="M11" s="2328"/>
      <c r="N11" s="2328"/>
      <c r="O11" s="2330"/>
      <c r="P11" s="2331">
        <f t="shared" ref="P11:P33" si="0">(C11*$J$137+D11*$J$138+E11*$J$139+F11*$J$140+G11*$J$141+H11*$J$142+I11*$J$143+J11*$J$144+K11*$J$145+L11*$J$146+M11*$J$147+N11*$J$148+O11*$J$149)/1000000</f>
        <v>0</v>
      </c>
      <c r="Q11" s="1169"/>
      <c r="R11" s="1169"/>
      <c r="S11" s="1170"/>
      <c r="T11" s="153"/>
      <c r="U11" s="153"/>
      <c r="V11" s="153"/>
      <c r="W11" s="153"/>
    </row>
    <row r="12" spans="1:23">
      <c r="A12" s="1171">
        <v>4</v>
      </c>
      <c r="B12" s="1173" t="s">
        <v>1800</v>
      </c>
      <c r="C12" s="2332">
        <f>+C13+C14</f>
        <v>0</v>
      </c>
      <c r="D12" s="2332">
        <f t="shared" ref="D12:O12" si="1">+D13+D14</f>
        <v>0</v>
      </c>
      <c r="E12" s="2332">
        <f t="shared" si="1"/>
        <v>0</v>
      </c>
      <c r="F12" s="2332">
        <f t="shared" si="1"/>
        <v>0</v>
      </c>
      <c r="G12" s="2332">
        <f t="shared" si="1"/>
        <v>0</v>
      </c>
      <c r="H12" s="2332">
        <f t="shared" si="1"/>
        <v>0</v>
      </c>
      <c r="I12" s="2332">
        <f t="shared" si="1"/>
        <v>0</v>
      </c>
      <c r="J12" s="2332">
        <f t="shared" si="1"/>
        <v>0</v>
      </c>
      <c r="K12" s="2332">
        <f t="shared" si="1"/>
        <v>0</v>
      </c>
      <c r="L12" s="2332">
        <f t="shared" si="1"/>
        <v>0</v>
      </c>
      <c r="M12" s="2332">
        <f t="shared" si="1"/>
        <v>0</v>
      </c>
      <c r="N12" s="2333">
        <f t="shared" si="1"/>
        <v>0</v>
      </c>
      <c r="O12" s="2334">
        <f t="shared" si="1"/>
        <v>0</v>
      </c>
      <c r="P12" s="2331">
        <f t="shared" si="0"/>
        <v>0</v>
      </c>
      <c r="Q12" s="1169"/>
      <c r="R12" s="1169"/>
      <c r="S12" s="1170"/>
      <c r="T12" s="153"/>
      <c r="U12" s="153"/>
      <c r="V12" s="153"/>
      <c r="W12" s="153"/>
    </row>
    <row r="13" spans="1:23">
      <c r="A13" s="1171"/>
      <c r="B13" s="1174" t="s">
        <v>1801</v>
      </c>
      <c r="C13" s="2327"/>
      <c r="D13" s="2328"/>
      <c r="E13" s="2328"/>
      <c r="F13" s="2328"/>
      <c r="G13" s="2328"/>
      <c r="H13" s="2328"/>
      <c r="I13" s="2328"/>
      <c r="J13" s="2328"/>
      <c r="K13" s="2328"/>
      <c r="L13" s="2328"/>
      <c r="M13" s="2328"/>
      <c r="N13" s="2328"/>
      <c r="O13" s="2328"/>
      <c r="P13" s="2331">
        <f t="shared" si="0"/>
        <v>0</v>
      </c>
      <c r="Q13" s="1169"/>
      <c r="R13" s="1169"/>
      <c r="S13" s="1170"/>
      <c r="T13" s="153"/>
      <c r="U13" s="153"/>
      <c r="V13" s="153"/>
      <c r="W13" s="153"/>
    </row>
    <row r="14" spans="1:23">
      <c r="A14" s="1171"/>
      <c r="B14" s="1174" t="s">
        <v>1802</v>
      </c>
      <c r="C14" s="2327"/>
      <c r="D14" s="2328"/>
      <c r="E14" s="2328"/>
      <c r="F14" s="2328"/>
      <c r="G14" s="2328"/>
      <c r="H14" s="2328"/>
      <c r="I14" s="2328"/>
      <c r="J14" s="2328"/>
      <c r="K14" s="2328"/>
      <c r="L14" s="2328"/>
      <c r="M14" s="2328"/>
      <c r="N14" s="2328"/>
      <c r="O14" s="2328"/>
      <c r="P14" s="2331">
        <f t="shared" si="0"/>
        <v>0</v>
      </c>
      <c r="Q14" s="1169"/>
      <c r="R14" s="1169"/>
      <c r="S14" s="1170"/>
      <c r="T14" s="153"/>
      <c r="U14" s="153"/>
      <c r="V14" s="153"/>
      <c r="W14" s="153"/>
    </row>
    <row r="15" spans="1:23">
      <c r="A15" s="1171">
        <v>5</v>
      </c>
      <c r="B15" s="1173" t="s">
        <v>1803</v>
      </c>
      <c r="C15" s="2327"/>
      <c r="D15" s="2328"/>
      <c r="E15" s="2328"/>
      <c r="F15" s="2328"/>
      <c r="G15" s="2328"/>
      <c r="H15" s="2328"/>
      <c r="I15" s="2328"/>
      <c r="J15" s="2328"/>
      <c r="K15" s="2328"/>
      <c r="L15" s="2328"/>
      <c r="M15" s="2328"/>
      <c r="N15" s="2328"/>
      <c r="O15" s="2328"/>
      <c r="P15" s="2331">
        <f t="shared" si="0"/>
        <v>0</v>
      </c>
      <c r="Q15" s="1169"/>
      <c r="R15" s="1169"/>
      <c r="S15" s="1170"/>
      <c r="T15" s="153"/>
      <c r="U15" s="153"/>
      <c r="V15" s="153"/>
      <c r="W15" s="153"/>
    </row>
    <row r="16" spans="1:23">
      <c r="A16" s="1171">
        <v>6</v>
      </c>
      <c r="B16" s="1173" t="s">
        <v>1804</v>
      </c>
      <c r="C16" s="2327"/>
      <c r="D16" s="2328"/>
      <c r="E16" s="2328"/>
      <c r="F16" s="2328"/>
      <c r="G16" s="2328"/>
      <c r="H16" s="2328"/>
      <c r="I16" s="2328"/>
      <c r="J16" s="2328"/>
      <c r="K16" s="2328"/>
      <c r="L16" s="2328"/>
      <c r="M16" s="2328"/>
      <c r="N16" s="2328"/>
      <c r="O16" s="2328"/>
      <c r="P16" s="2331">
        <f t="shared" si="0"/>
        <v>0</v>
      </c>
      <c r="Q16" s="1169"/>
      <c r="R16" s="1169"/>
      <c r="S16" s="1170"/>
      <c r="T16" s="153"/>
      <c r="U16" s="153"/>
      <c r="V16" s="153"/>
      <c r="W16" s="153"/>
    </row>
    <row r="17" spans="1:23">
      <c r="A17" s="1171">
        <v>7</v>
      </c>
      <c r="B17" s="1165" t="s">
        <v>1805</v>
      </c>
      <c r="C17" s="2332">
        <f>+C18+C19+C20-C21</f>
        <v>0</v>
      </c>
      <c r="D17" s="2332">
        <f t="shared" ref="D17:O17" si="2">+D18+D19+D20-D21</f>
        <v>0</v>
      </c>
      <c r="E17" s="2332">
        <f t="shared" si="2"/>
        <v>0</v>
      </c>
      <c r="F17" s="2332">
        <f t="shared" si="2"/>
        <v>0</v>
      </c>
      <c r="G17" s="2332">
        <f t="shared" si="2"/>
        <v>0</v>
      </c>
      <c r="H17" s="2332">
        <f t="shared" si="2"/>
        <v>0</v>
      </c>
      <c r="I17" s="2332">
        <f t="shared" si="2"/>
        <v>0</v>
      </c>
      <c r="J17" s="2332">
        <f t="shared" si="2"/>
        <v>0</v>
      </c>
      <c r="K17" s="2332">
        <f t="shared" si="2"/>
        <v>0</v>
      </c>
      <c r="L17" s="2332">
        <f t="shared" si="2"/>
        <v>0</v>
      </c>
      <c r="M17" s="2332">
        <f t="shared" si="2"/>
        <v>0</v>
      </c>
      <c r="N17" s="2333">
        <f t="shared" si="2"/>
        <v>0</v>
      </c>
      <c r="O17" s="2334">
        <f t="shared" si="2"/>
        <v>0</v>
      </c>
      <c r="P17" s="2331">
        <f t="shared" si="0"/>
        <v>0</v>
      </c>
      <c r="Q17" s="1169"/>
      <c r="R17" s="1169"/>
      <c r="S17" s="1175"/>
      <c r="T17" s="153"/>
      <c r="U17" s="153"/>
      <c r="V17" s="153"/>
      <c r="W17" s="153"/>
    </row>
    <row r="18" spans="1:23">
      <c r="A18" s="1171"/>
      <c r="B18" s="1174" t="s">
        <v>1806</v>
      </c>
      <c r="C18" s="2327"/>
      <c r="D18" s="2328"/>
      <c r="E18" s="2328"/>
      <c r="F18" s="2328"/>
      <c r="G18" s="2328"/>
      <c r="H18" s="2328"/>
      <c r="I18" s="2328"/>
      <c r="J18" s="2328"/>
      <c r="K18" s="2328"/>
      <c r="L18" s="2328"/>
      <c r="M18" s="2328"/>
      <c r="N18" s="2328"/>
      <c r="O18" s="2328"/>
      <c r="P18" s="2331">
        <f t="shared" si="0"/>
        <v>0</v>
      </c>
      <c r="Q18" s="1169"/>
      <c r="R18" s="1169"/>
      <c r="S18" s="1170"/>
      <c r="T18" s="153"/>
      <c r="U18" s="153"/>
      <c r="V18" s="153"/>
      <c r="W18" s="153"/>
    </row>
    <row r="19" spans="1:23">
      <c r="A19" s="1171"/>
      <c r="B19" s="1174" t="s">
        <v>1807</v>
      </c>
      <c r="C19" s="2327"/>
      <c r="D19" s="2328"/>
      <c r="E19" s="2328"/>
      <c r="F19" s="2328"/>
      <c r="G19" s="2328"/>
      <c r="H19" s="2328"/>
      <c r="I19" s="2328"/>
      <c r="J19" s="2328"/>
      <c r="K19" s="2328"/>
      <c r="L19" s="2328"/>
      <c r="M19" s="2328"/>
      <c r="N19" s="2328"/>
      <c r="O19" s="2328"/>
      <c r="P19" s="2331">
        <f t="shared" si="0"/>
        <v>0</v>
      </c>
      <c r="Q19" s="1169"/>
      <c r="R19" s="1169"/>
      <c r="S19" s="1170"/>
      <c r="T19" s="153"/>
      <c r="U19" s="153"/>
      <c r="V19" s="153"/>
      <c r="W19" s="153"/>
    </row>
    <row r="20" spans="1:23">
      <c r="A20" s="1171"/>
      <c r="B20" s="1174" t="s">
        <v>1808</v>
      </c>
      <c r="C20" s="2327"/>
      <c r="D20" s="2328"/>
      <c r="E20" s="2328"/>
      <c r="F20" s="2328"/>
      <c r="G20" s="2328"/>
      <c r="H20" s="2328"/>
      <c r="I20" s="2328"/>
      <c r="J20" s="2328"/>
      <c r="K20" s="2328"/>
      <c r="L20" s="2328"/>
      <c r="M20" s="2328"/>
      <c r="N20" s="2328"/>
      <c r="O20" s="2328"/>
      <c r="P20" s="2331">
        <f t="shared" si="0"/>
        <v>0</v>
      </c>
      <c r="Q20" s="1169"/>
      <c r="R20" s="1169"/>
      <c r="S20" s="1170"/>
      <c r="T20" s="153"/>
      <c r="U20" s="153"/>
      <c r="V20" s="153"/>
      <c r="W20" s="153"/>
    </row>
    <row r="21" spans="1:23">
      <c r="A21" s="1171"/>
      <c r="B21" s="1176" t="s">
        <v>1809</v>
      </c>
      <c r="C21" s="2327"/>
      <c r="D21" s="2328"/>
      <c r="E21" s="2328"/>
      <c r="F21" s="2328"/>
      <c r="G21" s="2328"/>
      <c r="H21" s="2328"/>
      <c r="I21" s="2328"/>
      <c r="J21" s="2328"/>
      <c r="K21" s="2328"/>
      <c r="L21" s="2328"/>
      <c r="M21" s="2328"/>
      <c r="N21" s="2328"/>
      <c r="O21" s="2328"/>
      <c r="P21" s="2331">
        <f t="shared" si="0"/>
        <v>0</v>
      </c>
      <c r="Q21" s="1169"/>
      <c r="R21" s="1169"/>
      <c r="S21" s="1170"/>
      <c r="T21" s="153"/>
      <c r="U21" s="153"/>
      <c r="V21" s="153"/>
      <c r="W21" s="153"/>
    </row>
    <row r="22" spans="1:23">
      <c r="A22" s="1171">
        <v>8</v>
      </c>
      <c r="B22" s="1165" t="s">
        <v>1810</v>
      </c>
      <c r="C22" s="2327"/>
      <c r="D22" s="2328"/>
      <c r="E22" s="2328"/>
      <c r="F22" s="2328"/>
      <c r="G22" s="2328"/>
      <c r="H22" s="2328"/>
      <c r="I22" s="2328"/>
      <c r="J22" s="2328"/>
      <c r="K22" s="2328"/>
      <c r="L22" s="2328"/>
      <c r="M22" s="2328"/>
      <c r="N22" s="2328"/>
      <c r="O22" s="2328"/>
      <c r="P22" s="2331">
        <f t="shared" si="0"/>
        <v>0</v>
      </c>
      <c r="Q22" s="1169"/>
      <c r="R22" s="1169"/>
      <c r="S22" s="1170"/>
      <c r="T22" s="153"/>
      <c r="U22" s="153"/>
      <c r="V22" s="153"/>
      <c r="W22" s="153"/>
    </row>
    <row r="23" spans="1:23">
      <c r="A23" s="1171">
        <v>9</v>
      </c>
      <c r="B23" s="1165" t="s">
        <v>1811</v>
      </c>
      <c r="C23" s="2327"/>
      <c r="D23" s="2328"/>
      <c r="E23" s="2328"/>
      <c r="F23" s="2328"/>
      <c r="G23" s="2328"/>
      <c r="H23" s="2328"/>
      <c r="I23" s="2328"/>
      <c r="J23" s="2328"/>
      <c r="K23" s="2328"/>
      <c r="L23" s="2328"/>
      <c r="M23" s="2328"/>
      <c r="N23" s="2328"/>
      <c r="O23" s="2328"/>
      <c r="P23" s="2331">
        <f t="shared" si="0"/>
        <v>0</v>
      </c>
      <c r="Q23" s="1169"/>
      <c r="R23" s="1169"/>
      <c r="S23" s="1170"/>
      <c r="T23" s="153"/>
      <c r="U23" s="153"/>
      <c r="V23" s="153"/>
      <c r="W23" s="153"/>
    </row>
    <row r="24" spans="1:23">
      <c r="A24" s="1171">
        <v>10</v>
      </c>
      <c r="B24" s="1165" t="s">
        <v>1812</v>
      </c>
      <c r="C24" s="2327"/>
      <c r="D24" s="2328"/>
      <c r="E24" s="2328"/>
      <c r="F24" s="2328"/>
      <c r="G24" s="2328"/>
      <c r="H24" s="2328"/>
      <c r="I24" s="2328"/>
      <c r="J24" s="2328"/>
      <c r="K24" s="2328"/>
      <c r="L24" s="2328"/>
      <c r="M24" s="2328"/>
      <c r="N24" s="2328"/>
      <c r="O24" s="2328"/>
      <c r="P24" s="2331">
        <f t="shared" si="0"/>
        <v>0</v>
      </c>
      <c r="Q24" s="1169"/>
      <c r="R24" s="1169"/>
      <c r="S24" s="1170"/>
      <c r="T24" s="153"/>
      <c r="U24" s="153"/>
      <c r="V24" s="153"/>
      <c r="W24" s="153"/>
    </row>
    <row r="25" spans="1:23">
      <c r="A25" s="1171">
        <v>11</v>
      </c>
      <c r="B25" s="1165" t="s">
        <v>1813</v>
      </c>
      <c r="C25" s="2332">
        <f>+C26+C27</f>
        <v>0</v>
      </c>
      <c r="D25" s="2332">
        <f t="shared" ref="D25:O25" si="3">+D26+D27</f>
        <v>0</v>
      </c>
      <c r="E25" s="2332">
        <f t="shared" si="3"/>
        <v>0</v>
      </c>
      <c r="F25" s="2332">
        <f t="shared" si="3"/>
        <v>0</v>
      </c>
      <c r="G25" s="2332">
        <f t="shared" si="3"/>
        <v>0</v>
      </c>
      <c r="H25" s="2332">
        <f t="shared" si="3"/>
        <v>0</v>
      </c>
      <c r="I25" s="2332">
        <f t="shared" si="3"/>
        <v>0</v>
      </c>
      <c r="J25" s="2332">
        <f t="shared" si="3"/>
        <v>0</v>
      </c>
      <c r="K25" s="2332">
        <f t="shared" si="3"/>
        <v>0</v>
      </c>
      <c r="L25" s="2332">
        <f t="shared" si="3"/>
        <v>0</v>
      </c>
      <c r="M25" s="2332">
        <f t="shared" si="3"/>
        <v>0</v>
      </c>
      <c r="N25" s="2333">
        <f t="shared" si="3"/>
        <v>0</v>
      </c>
      <c r="O25" s="2334">
        <f t="shared" si="3"/>
        <v>0</v>
      </c>
      <c r="P25" s="2331">
        <f t="shared" si="0"/>
        <v>0</v>
      </c>
      <c r="Q25" s="1169"/>
      <c r="R25" s="1169"/>
      <c r="S25" s="1170"/>
      <c r="T25" s="153"/>
      <c r="U25" s="153"/>
      <c r="V25" s="153"/>
      <c r="W25" s="153"/>
    </row>
    <row r="26" spans="1:23">
      <c r="A26" s="1171"/>
      <c r="B26" s="1174" t="s">
        <v>1814</v>
      </c>
      <c r="C26" s="2327"/>
      <c r="D26" s="2328"/>
      <c r="E26" s="2328"/>
      <c r="F26" s="2328"/>
      <c r="G26" s="2328"/>
      <c r="H26" s="2328"/>
      <c r="I26" s="2328"/>
      <c r="J26" s="2328"/>
      <c r="K26" s="2328"/>
      <c r="L26" s="2328"/>
      <c r="M26" s="2328"/>
      <c r="N26" s="2328"/>
      <c r="O26" s="2328"/>
      <c r="P26" s="2331">
        <f t="shared" si="0"/>
        <v>0</v>
      </c>
      <c r="Q26" s="1169"/>
      <c r="R26" s="1169"/>
      <c r="S26" s="1170"/>
      <c r="T26" s="153"/>
      <c r="U26" s="153"/>
      <c r="V26" s="153"/>
      <c r="W26" s="153"/>
    </row>
    <row r="27" spans="1:23">
      <c r="A27" s="1171"/>
      <c r="B27" s="1174" t="s">
        <v>1815</v>
      </c>
      <c r="C27" s="2327"/>
      <c r="D27" s="2328"/>
      <c r="E27" s="2328"/>
      <c r="F27" s="2328"/>
      <c r="G27" s="2328"/>
      <c r="H27" s="2328"/>
      <c r="I27" s="2328"/>
      <c r="J27" s="2328"/>
      <c r="K27" s="2328"/>
      <c r="L27" s="2328"/>
      <c r="M27" s="2328"/>
      <c r="N27" s="2328"/>
      <c r="O27" s="2328"/>
      <c r="P27" s="2331">
        <f t="shared" si="0"/>
        <v>0</v>
      </c>
      <c r="Q27" s="1169"/>
      <c r="R27" s="1169"/>
      <c r="S27" s="1170"/>
      <c r="T27" s="153"/>
      <c r="U27" s="153"/>
      <c r="V27" s="153"/>
      <c r="W27" s="153"/>
    </row>
    <row r="28" spans="1:23">
      <c r="A28" s="1171">
        <v>12</v>
      </c>
      <c r="B28" s="1173" t="s">
        <v>1816</v>
      </c>
      <c r="C28" s="2327"/>
      <c r="D28" s="2328"/>
      <c r="E28" s="2328"/>
      <c r="F28" s="2328"/>
      <c r="G28" s="2328"/>
      <c r="H28" s="2328"/>
      <c r="I28" s="2328"/>
      <c r="J28" s="2328"/>
      <c r="K28" s="2328"/>
      <c r="L28" s="2328"/>
      <c r="M28" s="2328"/>
      <c r="N28" s="2328"/>
      <c r="O28" s="2328"/>
      <c r="P28" s="2331">
        <f t="shared" si="0"/>
        <v>0</v>
      </c>
      <c r="Q28" s="1169"/>
      <c r="R28" s="1169"/>
      <c r="S28" s="1170"/>
      <c r="T28" s="153"/>
      <c r="U28" s="153"/>
      <c r="V28" s="153"/>
      <c r="W28" s="153"/>
    </row>
    <row r="29" spans="1:23">
      <c r="A29" s="1171">
        <v>13</v>
      </c>
      <c r="B29" s="1173" t="s">
        <v>1817</v>
      </c>
      <c r="C29" s="2327"/>
      <c r="D29" s="2328"/>
      <c r="E29" s="2328"/>
      <c r="F29" s="2328"/>
      <c r="G29" s="2328"/>
      <c r="H29" s="2328"/>
      <c r="I29" s="2328"/>
      <c r="J29" s="2328"/>
      <c r="K29" s="2328"/>
      <c r="L29" s="2328"/>
      <c r="M29" s="2328"/>
      <c r="N29" s="2328"/>
      <c r="O29" s="2328"/>
      <c r="P29" s="2331">
        <f t="shared" si="0"/>
        <v>0</v>
      </c>
      <c r="Q29" s="1169"/>
      <c r="R29" s="1169"/>
      <c r="S29" s="1170"/>
      <c r="T29" s="153"/>
      <c r="U29" s="153"/>
      <c r="V29" s="153"/>
      <c r="W29" s="153"/>
    </row>
    <row r="30" spans="1:23" ht="15.75" thickBot="1">
      <c r="A30" s="1171">
        <v>14</v>
      </c>
      <c r="B30" s="1165" t="s">
        <v>1818</v>
      </c>
      <c r="C30" s="2327"/>
      <c r="D30" s="2328"/>
      <c r="E30" s="2328"/>
      <c r="F30" s="2328"/>
      <c r="G30" s="2328"/>
      <c r="H30" s="2328"/>
      <c r="I30" s="2328"/>
      <c r="J30" s="2328"/>
      <c r="K30" s="2328"/>
      <c r="L30" s="2328"/>
      <c r="M30" s="2328"/>
      <c r="N30" s="2328"/>
      <c r="O30" s="2328"/>
      <c r="P30" s="2335">
        <f t="shared" si="0"/>
        <v>0</v>
      </c>
      <c r="Q30" s="1169"/>
      <c r="R30" s="1169"/>
      <c r="S30" s="1170"/>
      <c r="T30" s="153"/>
      <c r="U30" s="153"/>
      <c r="V30" s="153"/>
      <c r="W30" s="153"/>
    </row>
    <row r="31" spans="1:23" ht="15.75" thickBot="1">
      <c r="A31" s="1178" t="s">
        <v>806</v>
      </c>
      <c r="B31" s="1179" t="s">
        <v>1819</v>
      </c>
      <c r="C31" s="2336">
        <f>C9+C10+C11+C12+C15+C16+C17+C22+C23+C24+C25+C28+C29+C30</f>
        <v>0</v>
      </c>
      <c r="D31" s="2336">
        <f t="shared" ref="D31:O31" si="4">D9+D10+D11+D12+D15+D16+D17+D22+D23+D24+D25+D28+D29+D30</f>
        <v>0</v>
      </c>
      <c r="E31" s="2336">
        <f t="shared" si="4"/>
        <v>0</v>
      </c>
      <c r="F31" s="2336">
        <f t="shared" si="4"/>
        <v>0</v>
      </c>
      <c r="G31" s="2336">
        <f t="shared" si="4"/>
        <v>0</v>
      </c>
      <c r="H31" s="2336">
        <f t="shared" si="4"/>
        <v>0</v>
      </c>
      <c r="I31" s="2336">
        <f t="shared" si="4"/>
        <v>0</v>
      </c>
      <c r="J31" s="2336">
        <f t="shared" si="4"/>
        <v>0</v>
      </c>
      <c r="K31" s="2336">
        <f t="shared" si="4"/>
        <v>0</v>
      </c>
      <c r="L31" s="2336">
        <f t="shared" si="4"/>
        <v>0</v>
      </c>
      <c r="M31" s="2336">
        <f t="shared" si="4"/>
        <v>0</v>
      </c>
      <c r="N31" s="2336">
        <f t="shared" si="4"/>
        <v>0</v>
      </c>
      <c r="O31" s="2337">
        <f t="shared" si="4"/>
        <v>0</v>
      </c>
      <c r="P31" s="2335">
        <f t="shared" si="0"/>
        <v>0</v>
      </c>
      <c r="Q31" s="1169"/>
      <c r="R31" s="1169"/>
      <c r="S31" s="1170"/>
      <c r="T31" s="153"/>
      <c r="U31" s="153"/>
      <c r="V31" s="153"/>
      <c r="W31" s="153"/>
    </row>
    <row r="32" spans="1:23" ht="15.75" thickBot="1">
      <c r="A32" s="1171">
        <v>15</v>
      </c>
      <c r="B32" s="1165" t="s">
        <v>1820</v>
      </c>
      <c r="C32" s="2338"/>
      <c r="D32" s="2338"/>
      <c r="E32" s="2338"/>
      <c r="F32" s="2338"/>
      <c r="G32" s="2338"/>
      <c r="H32" s="2338"/>
      <c r="I32" s="2338"/>
      <c r="J32" s="2338"/>
      <c r="K32" s="2338"/>
      <c r="L32" s="2338"/>
      <c r="M32" s="2338"/>
      <c r="N32" s="2338"/>
      <c r="O32" s="2338"/>
      <c r="P32" s="2335">
        <f t="shared" si="0"/>
        <v>0</v>
      </c>
      <c r="Q32" s="1169"/>
      <c r="R32" s="1169"/>
      <c r="S32" s="1170"/>
      <c r="T32" s="153"/>
      <c r="U32" s="153"/>
      <c r="V32" s="153"/>
      <c r="W32" s="153"/>
    </row>
    <row r="33" spans="1:23" ht="15.75" thickBot="1">
      <c r="A33" s="1178" t="s">
        <v>808</v>
      </c>
      <c r="B33" s="1179" t="s">
        <v>1821</v>
      </c>
      <c r="C33" s="2339">
        <f>C31+C32</f>
        <v>0</v>
      </c>
      <c r="D33" s="2336">
        <f t="shared" ref="D33:O33" si="5">D31+D32</f>
        <v>0</v>
      </c>
      <c r="E33" s="2336">
        <f t="shared" si="5"/>
        <v>0</v>
      </c>
      <c r="F33" s="2336">
        <f t="shared" si="5"/>
        <v>0</v>
      </c>
      <c r="G33" s="2336">
        <f t="shared" si="5"/>
        <v>0</v>
      </c>
      <c r="H33" s="2336">
        <f t="shared" si="5"/>
        <v>0</v>
      </c>
      <c r="I33" s="2336">
        <f t="shared" si="5"/>
        <v>0</v>
      </c>
      <c r="J33" s="2336">
        <f t="shared" si="5"/>
        <v>0</v>
      </c>
      <c r="K33" s="2336">
        <f t="shared" si="5"/>
        <v>0</v>
      </c>
      <c r="L33" s="2336">
        <f t="shared" si="5"/>
        <v>0</v>
      </c>
      <c r="M33" s="2336">
        <f t="shared" si="5"/>
        <v>0</v>
      </c>
      <c r="N33" s="2336">
        <f t="shared" si="5"/>
        <v>0</v>
      </c>
      <c r="O33" s="2337">
        <f t="shared" si="5"/>
        <v>0</v>
      </c>
      <c r="P33" s="2335">
        <f t="shared" si="0"/>
        <v>0</v>
      </c>
      <c r="Q33" s="1169"/>
      <c r="R33" s="1169"/>
      <c r="S33" s="1170"/>
      <c r="T33" s="153"/>
      <c r="U33" s="153"/>
      <c r="V33" s="153"/>
      <c r="W33" s="153"/>
    </row>
    <row r="34" spans="1:23" ht="15.75" thickBot="1">
      <c r="A34" s="1183" t="s">
        <v>809</v>
      </c>
      <c r="B34" s="1184" t="s">
        <v>1822</v>
      </c>
      <c r="C34" s="2340">
        <f>(C33*J137)/1000000</f>
        <v>0</v>
      </c>
      <c r="D34" s="2341">
        <f>(D33*J138)/1000000</f>
        <v>0</v>
      </c>
      <c r="E34" s="2341">
        <f>(E33*J139)/1000000</f>
        <v>0</v>
      </c>
      <c r="F34" s="2341">
        <f>(F33*J140)/1000000</f>
        <v>0</v>
      </c>
      <c r="G34" s="2341">
        <f>(G33*J141)/1000000</f>
        <v>0</v>
      </c>
      <c r="H34" s="2341">
        <f>(H33*J142)/1000000</f>
        <v>0</v>
      </c>
      <c r="I34" s="2341">
        <f>(I33*J143)/1000000</f>
        <v>0</v>
      </c>
      <c r="J34" s="2341">
        <f>(J33*J144)/1000000</f>
        <v>0</v>
      </c>
      <c r="K34" s="2341">
        <f>(K33*J145)/1000000</f>
        <v>0</v>
      </c>
      <c r="L34" s="2341">
        <f>(L33*J146)/1000000</f>
        <v>0</v>
      </c>
      <c r="M34" s="2341">
        <f>(M33*J147)/1000000</f>
        <v>0</v>
      </c>
      <c r="N34" s="2341">
        <f>(N33*J148)/1000000</f>
        <v>0</v>
      </c>
      <c r="O34" s="2342">
        <f>(O33*J149)/1000000</f>
        <v>0</v>
      </c>
      <c r="P34" s="2343">
        <f>SUM(C34:O34)</f>
        <v>0</v>
      </c>
      <c r="Q34" s="1169"/>
      <c r="R34" s="1169"/>
      <c r="S34" s="1170"/>
      <c r="T34" s="153"/>
      <c r="U34" s="153"/>
      <c r="V34" s="153"/>
      <c r="W34" s="153"/>
    </row>
    <row r="35" spans="1:23" ht="15.75" thickBot="1">
      <c r="A35" s="153"/>
      <c r="B35" s="1188"/>
      <c r="C35" s="2344"/>
      <c r="D35" s="2344"/>
      <c r="E35" s="2344"/>
      <c r="F35" s="2344"/>
      <c r="G35" s="2344"/>
      <c r="H35" s="2344"/>
      <c r="I35" s="2344"/>
      <c r="J35" s="2344"/>
      <c r="K35" s="2344"/>
      <c r="L35" s="2344"/>
      <c r="M35" s="2344"/>
      <c r="N35" s="2344"/>
      <c r="O35" s="2344"/>
      <c r="P35" s="2344"/>
      <c r="Q35" s="888"/>
      <c r="R35" s="888"/>
      <c r="S35" s="1170"/>
      <c r="T35" s="153"/>
      <c r="U35" s="153"/>
      <c r="V35" s="153"/>
      <c r="W35" s="153"/>
    </row>
    <row r="36" spans="1:23">
      <c r="A36" s="1151"/>
      <c r="B36" s="4646" t="s">
        <v>1823</v>
      </c>
      <c r="C36" s="1153"/>
      <c r="D36" s="1153"/>
      <c r="E36" s="1153"/>
      <c r="F36" s="1153"/>
      <c r="G36" s="1153"/>
      <c r="H36" s="1153"/>
      <c r="I36" s="1153"/>
      <c r="J36" s="1153"/>
      <c r="K36" s="2324"/>
      <c r="L36" s="1153"/>
      <c r="M36" s="1153"/>
      <c r="N36" s="1155"/>
      <c r="O36" s="1156"/>
      <c r="P36" s="4883" t="s">
        <v>486</v>
      </c>
      <c r="Q36" s="888"/>
      <c r="R36" s="888"/>
      <c r="S36" s="1170"/>
      <c r="T36" s="153"/>
      <c r="U36" s="153"/>
      <c r="V36" s="153"/>
      <c r="W36" s="153"/>
    </row>
    <row r="37" spans="1:23" ht="15.75" thickBot="1">
      <c r="A37" s="1157"/>
      <c r="B37" s="4647"/>
      <c r="C37" s="1159" t="s">
        <v>55</v>
      </c>
      <c r="D37" s="1160" t="s">
        <v>56</v>
      </c>
      <c r="E37" s="1160" t="s">
        <v>57</v>
      </c>
      <c r="F37" s="1160" t="s">
        <v>58</v>
      </c>
      <c r="G37" s="1160" t="s">
        <v>59</v>
      </c>
      <c r="H37" s="1161" t="s">
        <v>61</v>
      </c>
      <c r="I37" s="1161" t="s">
        <v>60</v>
      </c>
      <c r="J37" s="1161" t="s">
        <v>1824</v>
      </c>
      <c r="K37" s="2325" t="s">
        <v>63</v>
      </c>
      <c r="L37" s="1161" t="s">
        <v>62</v>
      </c>
      <c r="M37" s="1161" t="s">
        <v>64</v>
      </c>
      <c r="N37" s="1160" t="s">
        <v>845</v>
      </c>
      <c r="O37" s="2326" t="s">
        <v>119</v>
      </c>
      <c r="P37" s="4635" t="s">
        <v>486</v>
      </c>
      <c r="Q37" s="888"/>
      <c r="R37" s="888"/>
      <c r="S37" s="1170"/>
      <c r="T37" s="153"/>
      <c r="U37" s="153"/>
      <c r="V37" s="153"/>
      <c r="W37" s="153"/>
    </row>
    <row r="38" spans="1:23">
      <c r="A38" s="1164">
        <v>1</v>
      </c>
      <c r="B38" s="1165" t="s">
        <v>1825</v>
      </c>
      <c r="C38" s="2328"/>
      <c r="D38" s="2328"/>
      <c r="E38" s="2328"/>
      <c r="F38" s="2328"/>
      <c r="G38" s="2328"/>
      <c r="H38" s="2328"/>
      <c r="I38" s="2328"/>
      <c r="J38" s="2328"/>
      <c r="K38" s="2328"/>
      <c r="L38" s="2328"/>
      <c r="M38" s="2328"/>
      <c r="N38" s="2329"/>
      <c r="O38" s="2330"/>
      <c r="P38" s="2331">
        <f t="shared" ref="P38:P59" si="6">(C38*$J$137+D38*$J$138+E38*$J$139+F38*$J$140+G38*$J$141+H38*$J$142+I38*$J$143+J38*$J$144+K38*$J$145+L38*$J$146+M38*$J$147+N38*$J$148+O38*$J$149)/1000000</f>
        <v>0</v>
      </c>
      <c r="Q38" s="1169"/>
      <c r="R38" s="1169"/>
      <c r="S38" s="1169"/>
      <c r="T38" s="153"/>
      <c r="U38" s="153"/>
      <c r="V38" s="153"/>
      <c r="W38" s="153"/>
    </row>
    <row r="39" spans="1:23">
      <c r="A39" s="1171">
        <v>2</v>
      </c>
      <c r="B39" s="1173" t="s">
        <v>1826</v>
      </c>
      <c r="C39" s="2328"/>
      <c r="D39" s="2328"/>
      <c r="E39" s="2328"/>
      <c r="F39" s="2328"/>
      <c r="G39" s="2328"/>
      <c r="H39" s="2328"/>
      <c r="I39" s="2328"/>
      <c r="J39" s="2328"/>
      <c r="K39" s="2328"/>
      <c r="L39" s="2328"/>
      <c r="M39" s="2328"/>
      <c r="N39" s="2328"/>
      <c r="O39" s="2330"/>
      <c r="P39" s="2331">
        <f t="shared" si="6"/>
        <v>0</v>
      </c>
      <c r="Q39" s="1169"/>
      <c r="R39" s="1169"/>
      <c r="S39" s="1169"/>
      <c r="T39" s="153"/>
      <c r="U39" s="153"/>
      <c r="V39" s="153"/>
      <c r="W39" s="153"/>
    </row>
    <row r="40" spans="1:23">
      <c r="A40" s="1171">
        <v>3</v>
      </c>
      <c r="B40" s="1173" t="s">
        <v>1799</v>
      </c>
      <c r="C40" s="2328"/>
      <c r="D40" s="2328"/>
      <c r="E40" s="2328"/>
      <c r="F40" s="2328"/>
      <c r="G40" s="2328"/>
      <c r="H40" s="2328"/>
      <c r="I40" s="2328"/>
      <c r="J40" s="2328"/>
      <c r="K40" s="2328"/>
      <c r="L40" s="2328"/>
      <c r="M40" s="2328"/>
      <c r="N40" s="2328"/>
      <c r="O40" s="2330"/>
      <c r="P40" s="2331">
        <f t="shared" si="6"/>
        <v>0</v>
      </c>
      <c r="Q40" s="1169"/>
      <c r="R40" s="1169"/>
      <c r="S40" s="1169"/>
      <c r="T40" s="153"/>
      <c r="U40" s="153"/>
      <c r="V40" s="153"/>
      <c r="W40" s="153"/>
    </row>
    <row r="41" spans="1:23">
      <c r="A41" s="1171">
        <v>4</v>
      </c>
      <c r="B41" s="1173" t="s">
        <v>1827</v>
      </c>
      <c r="C41" s="2333">
        <f>+C42+C43</f>
        <v>0</v>
      </c>
      <c r="D41" s="2333">
        <f t="shared" ref="D41:O41" si="7">+D42+D43</f>
        <v>0</v>
      </c>
      <c r="E41" s="2333">
        <f t="shared" si="7"/>
        <v>0</v>
      </c>
      <c r="F41" s="2333">
        <f t="shared" si="7"/>
        <v>0</v>
      </c>
      <c r="G41" s="2333">
        <f t="shared" si="7"/>
        <v>0</v>
      </c>
      <c r="H41" s="2333">
        <f t="shared" si="7"/>
        <v>0</v>
      </c>
      <c r="I41" s="2333">
        <f t="shared" si="7"/>
        <v>0</v>
      </c>
      <c r="J41" s="2333">
        <f t="shared" si="7"/>
        <v>0</v>
      </c>
      <c r="K41" s="2333">
        <f t="shared" si="7"/>
        <v>0</v>
      </c>
      <c r="L41" s="2333">
        <f t="shared" si="7"/>
        <v>0</v>
      </c>
      <c r="M41" s="2333">
        <f t="shared" si="7"/>
        <v>0</v>
      </c>
      <c r="N41" s="2333">
        <f t="shared" si="7"/>
        <v>0</v>
      </c>
      <c r="O41" s="2334">
        <f t="shared" si="7"/>
        <v>0</v>
      </c>
      <c r="P41" s="2331">
        <f t="shared" si="6"/>
        <v>0</v>
      </c>
      <c r="Q41" s="1169"/>
      <c r="R41" s="1169"/>
      <c r="S41" s="1169"/>
      <c r="T41" s="153"/>
      <c r="U41" s="153"/>
      <c r="V41" s="153"/>
      <c r="W41" s="153"/>
    </row>
    <row r="42" spans="1:23">
      <c r="A42" s="1171"/>
      <c r="B42" s="1174" t="s">
        <v>1801</v>
      </c>
      <c r="C42" s="2328"/>
      <c r="D42" s="2328"/>
      <c r="E42" s="2328"/>
      <c r="F42" s="2328"/>
      <c r="G42" s="2328"/>
      <c r="H42" s="2328"/>
      <c r="I42" s="2328"/>
      <c r="J42" s="2328"/>
      <c r="K42" s="2328"/>
      <c r="L42" s="2328"/>
      <c r="M42" s="2328"/>
      <c r="N42" s="2328"/>
      <c r="O42" s="2328"/>
      <c r="P42" s="2331">
        <f t="shared" si="6"/>
        <v>0</v>
      </c>
      <c r="Q42" s="1169"/>
      <c r="R42" s="1169"/>
      <c r="S42" s="1169"/>
      <c r="T42" s="153"/>
      <c r="U42" s="153"/>
      <c r="V42" s="153"/>
      <c r="W42" s="153"/>
    </row>
    <row r="43" spans="1:23">
      <c r="A43" s="1171"/>
      <c r="B43" s="1174" t="s">
        <v>1802</v>
      </c>
      <c r="C43" s="2328"/>
      <c r="D43" s="2328"/>
      <c r="E43" s="2328"/>
      <c r="F43" s="2328"/>
      <c r="G43" s="2328"/>
      <c r="H43" s="2328"/>
      <c r="I43" s="2328"/>
      <c r="J43" s="2328"/>
      <c r="K43" s="2328"/>
      <c r="L43" s="2328"/>
      <c r="M43" s="2328"/>
      <c r="N43" s="2328"/>
      <c r="O43" s="2328"/>
      <c r="P43" s="2331">
        <f t="shared" si="6"/>
        <v>0</v>
      </c>
      <c r="Q43" s="1169"/>
      <c r="R43" s="1169"/>
      <c r="S43" s="1169"/>
      <c r="T43" s="153"/>
      <c r="U43" s="153"/>
      <c r="V43" s="153"/>
      <c r="W43" s="153"/>
    </row>
    <row r="44" spans="1:23">
      <c r="A44" s="1171">
        <v>5</v>
      </c>
      <c r="B44" s="1173" t="s">
        <v>1828</v>
      </c>
      <c r="C44" s="2328"/>
      <c r="D44" s="2328"/>
      <c r="E44" s="2328"/>
      <c r="F44" s="2328"/>
      <c r="G44" s="2328"/>
      <c r="H44" s="2328"/>
      <c r="I44" s="2328"/>
      <c r="J44" s="2328"/>
      <c r="K44" s="2328"/>
      <c r="L44" s="2328"/>
      <c r="M44" s="2328"/>
      <c r="N44" s="2328"/>
      <c r="O44" s="2328"/>
      <c r="P44" s="2331">
        <f t="shared" si="6"/>
        <v>0</v>
      </c>
      <c r="Q44" s="1169"/>
      <c r="R44" s="1169"/>
      <c r="S44" s="1169"/>
      <c r="T44" s="153"/>
      <c r="U44" s="153"/>
      <c r="V44" s="153"/>
      <c r="W44" s="153"/>
    </row>
    <row r="45" spans="1:23">
      <c r="A45" s="1171">
        <v>6</v>
      </c>
      <c r="B45" s="1165" t="s">
        <v>559</v>
      </c>
      <c r="C45" s="2328"/>
      <c r="D45" s="2328"/>
      <c r="E45" s="2328"/>
      <c r="F45" s="2328"/>
      <c r="G45" s="2328"/>
      <c r="H45" s="2328"/>
      <c r="I45" s="2328"/>
      <c r="J45" s="2328"/>
      <c r="K45" s="2328"/>
      <c r="L45" s="2328"/>
      <c r="M45" s="2328"/>
      <c r="N45" s="2328"/>
      <c r="O45" s="2328"/>
      <c r="P45" s="2331">
        <f t="shared" si="6"/>
        <v>0</v>
      </c>
      <c r="Q45" s="1169"/>
      <c r="R45" s="1169"/>
      <c r="S45" s="1169"/>
      <c r="T45" s="153"/>
      <c r="U45" s="153"/>
      <c r="V45" s="153"/>
      <c r="W45" s="153"/>
    </row>
    <row r="46" spans="1:23">
      <c r="A46" s="1171"/>
      <c r="B46" s="1174" t="s">
        <v>1829</v>
      </c>
      <c r="C46" s="2328"/>
      <c r="D46" s="2328"/>
      <c r="E46" s="2328"/>
      <c r="F46" s="2328"/>
      <c r="G46" s="2328"/>
      <c r="H46" s="2328"/>
      <c r="I46" s="2328"/>
      <c r="J46" s="2328"/>
      <c r="K46" s="2328"/>
      <c r="L46" s="2328"/>
      <c r="M46" s="2328"/>
      <c r="N46" s="2328"/>
      <c r="O46" s="2328"/>
      <c r="P46" s="2331">
        <f t="shared" si="6"/>
        <v>0</v>
      </c>
      <c r="Q46" s="1169"/>
      <c r="R46" s="1169"/>
      <c r="S46" s="1169"/>
      <c r="T46" s="153"/>
      <c r="U46" s="153"/>
      <c r="V46" s="153"/>
      <c r="W46" s="153"/>
    </row>
    <row r="47" spans="1:23">
      <c r="A47" s="1171">
        <v>7</v>
      </c>
      <c r="B47" s="1165" t="s">
        <v>1830</v>
      </c>
      <c r="C47" s="2328"/>
      <c r="D47" s="2328"/>
      <c r="E47" s="2328"/>
      <c r="F47" s="2328"/>
      <c r="G47" s="2328"/>
      <c r="H47" s="2328"/>
      <c r="I47" s="2328"/>
      <c r="J47" s="2328"/>
      <c r="K47" s="2328"/>
      <c r="L47" s="2328"/>
      <c r="M47" s="2328"/>
      <c r="N47" s="2328"/>
      <c r="O47" s="2328"/>
      <c r="P47" s="2331">
        <f t="shared" si="6"/>
        <v>0</v>
      </c>
      <c r="Q47" s="1169"/>
      <c r="R47" s="1169"/>
      <c r="S47" s="1169"/>
      <c r="T47" s="153"/>
      <c r="U47" s="153"/>
      <c r="V47" s="153"/>
      <c r="W47" s="153"/>
    </row>
    <row r="48" spans="1:23">
      <c r="A48" s="1171">
        <v>8</v>
      </c>
      <c r="B48" s="1165" t="s">
        <v>1831</v>
      </c>
      <c r="C48" s="2328"/>
      <c r="D48" s="2328"/>
      <c r="E48" s="2328"/>
      <c r="F48" s="2328"/>
      <c r="G48" s="2328"/>
      <c r="H48" s="2328"/>
      <c r="I48" s="2328"/>
      <c r="J48" s="2328"/>
      <c r="K48" s="2328"/>
      <c r="L48" s="2328"/>
      <c r="M48" s="2328"/>
      <c r="N48" s="2328"/>
      <c r="O48" s="2328"/>
      <c r="P48" s="2331">
        <f t="shared" si="6"/>
        <v>0</v>
      </c>
      <c r="Q48" s="1169"/>
      <c r="R48" s="1169"/>
      <c r="S48" s="1169"/>
      <c r="T48" s="153"/>
      <c r="U48" s="153"/>
      <c r="V48" s="153"/>
      <c r="W48" s="153"/>
    </row>
    <row r="49" spans="1:23">
      <c r="A49" s="1171"/>
      <c r="B49" s="1176" t="s">
        <v>1809</v>
      </c>
      <c r="C49" s="2328"/>
      <c r="D49" s="2328"/>
      <c r="E49" s="2328"/>
      <c r="F49" s="2328"/>
      <c r="G49" s="2328"/>
      <c r="H49" s="2328"/>
      <c r="I49" s="2328"/>
      <c r="J49" s="2328"/>
      <c r="K49" s="2328"/>
      <c r="L49" s="2328"/>
      <c r="M49" s="2328"/>
      <c r="N49" s="2328"/>
      <c r="O49" s="2328"/>
      <c r="P49" s="2331">
        <f t="shared" si="6"/>
        <v>0</v>
      </c>
      <c r="Q49" s="1169"/>
      <c r="R49" s="1169"/>
      <c r="S49" s="1169"/>
      <c r="T49" s="153"/>
      <c r="U49" s="153"/>
      <c r="V49" s="153"/>
      <c r="W49" s="153"/>
    </row>
    <row r="50" spans="1:23">
      <c r="A50" s="1171">
        <v>9</v>
      </c>
      <c r="B50" s="1165" t="s">
        <v>1832</v>
      </c>
      <c r="C50" s="2328"/>
      <c r="D50" s="2328"/>
      <c r="E50" s="2328"/>
      <c r="F50" s="2328"/>
      <c r="G50" s="2328"/>
      <c r="H50" s="2328"/>
      <c r="I50" s="2328"/>
      <c r="J50" s="2328"/>
      <c r="K50" s="2328"/>
      <c r="L50" s="2328"/>
      <c r="M50" s="2328"/>
      <c r="N50" s="2328"/>
      <c r="O50" s="2328"/>
      <c r="P50" s="2331">
        <f t="shared" si="6"/>
        <v>0</v>
      </c>
      <c r="Q50" s="1169"/>
      <c r="R50" s="1169"/>
      <c r="S50" s="1169"/>
      <c r="T50" s="153"/>
      <c r="U50" s="153"/>
      <c r="V50" s="153"/>
      <c r="W50" s="153"/>
    </row>
    <row r="51" spans="1:23">
      <c r="A51" s="1171">
        <v>10</v>
      </c>
      <c r="B51" s="1165" t="s">
        <v>1833</v>
      </c>
      <c r="C51" s="2328"/>
      <c r="D51" s="2328"/>
      <c r="E51" s="2328"/>
      <c r="F51" s="2328"/>
      <c r="G51" s="2328"/>
      <c r="H51" s="2328"/>
      <c r="I51" s="2328"/>
      <c r="J51" s="2328"/>
      <c r="K51" s="2328"/>
      <c r="L51" s="2328"/>
      <c r="M51" s="2328"/>
      <c r="N51" s="2328"/>
      <c r="O51" s="2328"/>
      <c r="P51" s="2331">
        <f t="shared" si="6"/>
        <v>0</v>
      </c>
      <c r="Q51" s="1169"/>
      <c r="R51" s="1169"/>
      <c r="S51" s="1169"/>
      <c r="T51" s="153"/>
      <c r="U51" s="153"/>
      <c r="V51" s="153"/>
      <c r="W51" s="153"/>
    </row>
    <row r="52" spans="1:23">
      <c r="A52" s="1171">
        <v>11</v>
      </c>
      <c r="B52" s="1165" t="s">
        <v>643</v>
      </c>
      <c r="C52" s="2328"/>
      <c r="D52" s="2328"/>
      <c r="E52" s="2328"/>
      <c r="F52" s="2328"/>
      <c r="G52" s="2328"/>
      <c r="H52" s="2328"/>
      <c r="I52" s="2328"/>
      <c r="J52" s="2328"/>
      <c r="K52" s="2328"/>
      <c r="L52" s="2328"/>
      <c r="M52" s="2328"/>
      <c r="N52" s="2328"/>
      <c r="O52" s="2328"/>
      <c r="P52" s="2331">
        <f t="shared" si="6"/>
        <v>0</v>
      </c>
      <c r="Q52" s="1169"/>
      <c r="R52" s="1169"/>
      <c r="S52" s="1169"/>
      <c r="T52" s="153"/>
      <c r="U52" s="153"/>
      <c r="V52" s="153"/>
      <c r="W52" s="153"/>
    </row>
    <row r="53" spans="1:23">
      <c r="A53" s="1171">
        <v>12</v>
      </c>
      <c r="B53" s="1165" t="s">
        <v>1834</v>
      </c>
      <c r="C53" s="2345">
        <f>+C54+C55</f>
        <v>0</v>
      </c>
      <c r="D53" s="2345">
        <f t="shared" ref="D53:O53" si="8">+D54+D55</f>
        <v>0</v>
      </c>
      <c r="E53" s="2345">
        <f t="shared" si="8"/>
        <v>0</v>
      </c>
      <c r="F53" s="2345">
        <f t="shared" si="8"/>
        <v>0</v>
      </c>
      <c r="G53" s="2345">
        <f t="shared" si="8"/>
        <v>0</v>
      </c>
      <c r="H53" s="2345">
        <f t="shared" si="8"/>
        <v>0</v>
      </c>
      <c r="I53" s="2345">
        <f t="shared" si="8"/>
        <v>0</v>
      </c>
      <c r="J53" s="2345">
        <f t="shared" si="8"/>
        <v>0</v>
      </c>
      <c r="K53" s="2345">
        <f t="shared" si="8"/>
        <v>0</v>
      </c>
      <c r="L53" s="2345">
        <f t="shared" si="8"/>
        <v>0</v>
      </c>
      <c r="M53" s="2345">
        <f t="shared" si="8"/>
        <v>0</v>
      </c>
      <c r="N53" s="2345">
        <f t="shared" si="8"/>
        <v>0</v>
      </c>
      <c r="O53" s="2346">
        <f t="shared" si="8"/>
        <v>0</v>
      </c>
      <c r="P53" s="2331">
        <f t="shared" si="6"/>
        <v>0</v>
      </c>
      <c r="Q53" s="1169"/>
      <c r="R53" s="1169"/>
      <c r="S53" s="1169"/>
      <c r="T53" s="153"/>
      <c r="U53" s="153"/>
      <c r="V53" s="153"/>
      <c r="W53" s="153"/>
    </row>
    <row r="54" spans="1:23">
      <c r="A54" s="1171"/>
      <c r="B54" s="1174" t="s">
        <v>1835</v>
      </c>
      <c r="C54" s="2328"/>
      <c r="D54" s="2328"/>
      <c r="E54" s="2328"/>
      <c r="F54" s="2328"/>
      <c r="G54" s="2328"/>
      <c r="H54" s="2328"/>
      <c r="I54" s="2328"/>
      <c r="J54" s="2328"/>
      <c r="K54" s="2328"/>
      <c r="L54" s="2328"/>
      <c r="M54" s="2328"/>
      <c r="N54" s="2328"/>
      <c r="O54" s="2330"/>
      <c r="P54" s="2331">
        <f t="shared" si="6"/>
        <v>0</v>
      </c>
      <c r="Q54" s="1169"/>
      <c r="R54" s="1169"/>
      <c r="S54" s="1169"/>
      <c r="T54" s="153"/>
      <c r="U54" s="153"/>
      <c r="V54" s="153"/>
      <c r="W54" s="153"/>
    </row>
    <row r="55" spans="1:23">
      <c r="A55" s="1171"/>
      <c r="B55" s="1174" t="s">
        <v>1836</v>
      </c>
      <c r="C55" s="2328"/>
      <c r="D55" s="2328"/>
      <c r="E55" s="2328"/>
      <c r="F55" s="2328"/>
      <c r="G55" s="2328"/>
      <c r="H55" s="2328"/>
      <c r="I55" s="2328"/>
      <c r="J55" s="2328"/>
      <c r="K55" s="2328"/>
      <c r="L55" s="2328"/>
      <c r="M55" s="2328"/>
      <c r="N55" s="2328"/>
      <c r="O55" s="2330"/>
      <c r="P55" s="2331">
        <f t="shared" si="6"/>
        <v>0</v>
      </c>
      <c r="Q55" s="1169"/>
      <c r="R55" s="1169"/>
      <c r="S55" s="1169"/>
      <c r="T55" s="153"/>
      <c r="U55" s="153"/>
      <c r="V55" s="153"/>
      <c r="W55" s="153"/>
    </row>
    <row r="56" spans="1:23" ht="15.75" thickBot="1">
      <c r="A56" s="1171">
        <v>13</v>
      </c>
      <c r="B56" s="1165" t="s">
        <v>1837</v>
      </c>
      <c r="C56" s="2328"/>
      <c r="D56" s="2328"/>
      <c r="E56" s="2328"/>
      <c r="F56" s="2328"/>
      <c r="G56" s="2328"/>
      <c r="H56" s="2328"/>
      <c r="I56" s="2328"/>
      <c r="J56" s="2328"/>
      <c r="K56" s="2328"/>
      <c r="L56" s="2328"/>
      <c r="M56" s="2328"/>
      <c r="N56" s="2328"/>
      <c r="O56" s="2330"/>
      <c r="P56" s="2335">
        <f t="shared" si="6"/>
        <v>0</v>
      </c>
      <c r="Q56" s="1169"/>
      <c r="R56" s="1169"/>
      <c r="S56" s="1169"/>
      <c r="T56" s="153"/>
      <c r="U56" s="153"/>
      <c r="V56" s="153"/>
      <c r="W56" s="153"/>
    </row>
    <row r="57" spans="1:23" ht="15.75" thickBot="1">
      <c r="A57" s="1178" t="s">
        <v>806</v>
      </c>
      <c r="B57" s="1179" t="s">
        <v>1838</v>
      </c>
      <c r="C57" s="2347">
        <f>C38+C39+C40+C41+C44+C45+C47+C48+C50+C51+C52+C53+C56</f>
        <v>0</v>
      </c>
      <c r="D57" s="2347">
        <f t="shared" ref="D57:O57" si="9">D38+D39+D40+D41+D44+D45+D47+D48+D50+D51+D52+D53+D56</f>
        <v>0</v>
      </c>
      <c r="E57" s="2347">
        <f t="shared" si="9"/>
        <v>0</v>
      </c>
      <c r="F57" s="2347">
        <f t="shared" si="9"/>
        <v>0</v>
      </c>
      <c r="G57" s="2347">
        <f t="shared" si="9"/>
        <v>0</v>
      </c>
      <c r="H57" s="2347">
        <f t="shared" si="9"/>
        <v>0</v>
      </c>
      <c r="I57" s="2347">
        <f t="shared" si="9"/>
        <v>0</v>
      </c>
      <c r="J57" s="2347">
        <f t="shared" si="9"/>
        <v>0</v>
      </c>
      <c r="K57" s="2347">
        <f t="shared" si="9"/>
        <v>0</v>
      </c>
      <c r="L57" s="2347">
        <f t="shared" si="9"/>
        <v>0</v>
      </c>
      <c r="M57" s="2347">
        <f t="shared" si="9"/>
        <v>0</v>
      </c>
      <c r="N57" s="2347">
        <f t="shared" si="9"/>
        <v>0</v>
      </c>
      <c r="O57" s="2348">
        <f t="shared" si="9"/>
        <v>0</v>
      </c>
      <c r="P57" s="2335">
        <f t="shared" si="6"/>
        <v>0</v>
      </c>
      <c r="Q57" s="1169"/>
      <c r="R57" s="1169"/>
      <c r="S57" s="1169"/>
      <c r="T57" s="153"/>
      <c r="U57" s="153"/>
      <c r="V57" s="153"/>
      <c r="W57" s="153"/>
    </row>
    <row r="58" spans="1:23" ht="15.75" thickBot="1">
      <c r="A58" s="1171">
        <v>14</v>
      </c>
      <c r="B58" s="1165" t="s">
        <v>1839</v>
      </c>
      <c r="C58" s="2349"/>
      <c r="D58" s="2349"/>
      <c r="E58" s="2349"/>
      <c r="F58" s="2349"/>
      <c r="G58" s="2349"/>
      <c r="H58" s="2349"/>
      <c r="I58" s="2349"/>
      <c r="J58" s="2349"/>
      <c r="K58" s="2349"/>
      <c r="L58" s="2349"/>
      <c r="M58" s="2349"/>
      <c r="N58" s="2349"/>
      <c r="O58" s="2349"/>
      <c r="P58" s="2350">
        <f t="shared" si="6"/>
        <v>0</v>
      </c>
      <c r="Q58" s="1169"/>
      <c r="R58" s="1169"/>
      <c r="S58" s="1169"/>
      <c r="T58" s="153"/>
      <c r="U58" s="153"/>
      <c r="V58" s="153"/>
      <c r="W58" s="153"/>
    </row>
    <row r="59" spans="1:23" ht="15.75" thickBot="1">
      <c r="A59" s="1178" t="s">
        <v>808</v>
      </c>
      <c r="B59" s="1179" t="s">
        <v>1840</v>
      </c>
      <c r="C59" s="2347">
        <f>C57+C58</f>
        <v>0</v>
      </c>
      <c r="D59" s="2347">
        <f t="shared" ref="D59:M59" si="10">D57+D58</f>
        <v>0</v>
      </c>
      <c r="E59" s="2347">
        <f t="shared" si="10"/>
        <v>0</v>
      </c>
      <c r="F59" s="2347">
        <f t="shared" si="10"/>
        <v>0</v>
      </c>
      <c r="G59" s="2347">
        <f t="shared" si="10"/>
        <v>0</v>
      </c>
      <c r="H59" s="2347">
        <f t="shared" si="10"/>
        <v>0</v>
      </c>
      <c r="I59" s="2347">
        <f t="shared" si="10"/>
        <v>0</v>
      </c>
      <c r="J59" s="2347">
        <f t="shared" si="10"/>
        <v>0</v>
      </c>
      <c r="K59" s="2347">
        <f t="shared" si="10"/>
        <v>0</v>
      </c>
      <c r="L59" s="2347">
        <f t="shared" si="10"/>
        <v>0</v>
      </c>
      <c r="M59" s="2347">
        <f t="shared" si="10"/>
        <v>0</v>
      </c>
      <c r="N59" s="2347">
        <f>N57+N58</f>
        <v>0</v>
      </c>
      <c r="O59" s="2348">
        <f>O57+O58</f>
        <v>0</v>
      </c>
      <c r="P59" s="2335">
        <f t="shared" si="6"/>
        <v>0</v>
      </c>
      <c r="Q59" s="1192"/>
      <c r="R59" s="1192"/>
      <c r="S59" s="1192"/>
      <c r="T59" s="153"/>
      <c r="U59" s="153"/>
      <c r="V59" s="153"/>
      <c r="W59" s="153"/>
    </row>
    <row r="60" spans="1:23" ht="15.75" thickBot="1">
      <c r="A60" s="1183" t="s">
        <v>809</v>
      </c>
      <c r="B60" s="1179" t="s">
        <v>1841</v>
      </c>
      <c r="C60" s="2351">
        <f>(C59*J137)/1000000</f>
        <v>0</v>
      </c>
      <c r="D60" s="2352">
        <f>(D59*J138)/1000000</f>
        <v>0</v>
      </c>
      <c r="E60" s="2352">
        <f>(E59*J139)/1000000</f>
        <v>0</v>
      </c>
      <c r="F60" s="2352">
        <f>(F59*J140)/1000000</f>
        <v>0</v>
      </c>
      <c r="G60" s="2352">
        <f>(G59*J141)/1000000</f>
        <v>0</v>
      </c>
      <c r="H60" s="2352">
        <f>(H59*J142)/1000000</f>
        <v>0</v>
      </c>
      <c r="I60" s="2352">
        <f>(I59*J143)/1000000</f>
        <v>0</v>
      </c>
      <c r="J60" s="2352">
        <f>(J59*J144)/1000000</f>
        <v>0</v>
      </c>
      <c r="K60" s="2352">
        <f>(K59*J145)/1000000</f>
        <v>0</v>
      </c>
      <c r="L60" s="2352">
        <f>(L59*J146)/1000000</f>
        <v>0</v>
      </c>
      <c r="M60" s="2352">
        <f>(M59*J147)/1000000</f>
        <v>0</v>
      </c>
      <c r="N60" s="2352">
        <f>(N59*J148)/1000000</f>
        <v>0</v>
      </c>
      <c r="O60" s="2353">
        <f>(O59*J149)/1000000</f>
        <v>0</v>
      </c>
      <c r="P60" s="2335">
        <f>SUM(C60:O60)</f>
        <v>0</v>
      </c>
      <c r="Q60" s="1192"/>
      <c r="R60" s="1192"/>
      <c r="S60" s="1192"/>
      <c r="T60" s="153"/>
      <c r="U60" s="153"/>
      <c r="V60" s="153"/>
      <c r="W60" s="153"/>
    </row>
    <row r="61" spans="1:23">
      <c r="A61" s="41" t="s">
        <v>48</v>
      </c>
      <c r="B61" s="126" t="s">
        <v>1842</v>
      </c>
      <c r="C61" s="2354"/>
      <c r="D61" s="2354"/>
      <c r="E61" s="2354"/>
      <c r="F61" s="2354"/>
      <c r="G61" s="2354"/>
      <c r="H61" s="2354"/>
      <c r="I61" s="2354"/>
      <c r="J61" s="2354"/>
      <c r="K61" s="2354"/>
      <c r="L61" s="2354"/>
      <c r="M61" s="2354"/>
      <c r="N61" s="2354"/>
      <c r="O61" s="2354"/>
      <c r="P61" s="2354"/>
      <c r="Q61" s="153"/>
      <c r="R61" s="153"/>
      <c r="S61" s="153"/>
      <c r="T61" s="153"/>
      <c r="U61" s="153"/>
      <c r="V61" s="153"/>
      <c r="W61" s="153"/>
    </row>
    <row r="62" spans="1:23" ht="15.75" thickBot="1">
      <c r="A62" s="41" t="s">
        <v>49</v>
      </c>
      <c r="B62" s="22" t="s">
        <v>1229</v>
      </c>
      <c r="C62" s="2354"/>
      <c r="D62" s="2354"/>
      <c r="E62" s="2354"/>
      <c r="F62" s="2354"/>
      <c r="G62" s="2354"/>
      <c r="H62" s="2354"/>
      <c r="I62" s="2354"/>
      <c r="J62" s="2354"/>
      <c r="K62" s="2354"/>
      <c r="L62" s="2354"/>
      <c r="M62" s="2354"/>
      <c r="N62" s="2354"/>
      <c r="O62" s="2354"/>
      <c r="P62" s="2354"/>
      <c r="Q62" s="153"/>
      <c r="R62" s="153"/>
      <c r="S62" s="153"/>
      <c r="T62" s="153"/>
      <c r="U62" s="2355"/>
      <c r="V62" s="2355"/>
      <c r="W62" s="2355"/>
    </row>
    <row r="63" spans="1:23">
      <c r="A63" s="1151"/>
      <c r="B63" s="1152" t="s">
        <v>1843</v>
      </c>
      <c r="C63" s="1153"/>
      <c r="D63" s="1153"/>
      <c r="E63" s="1153"/>
      <c r="F63" s="1153"/>
      <c r="G63" s="1153"/>
      <c r="H63" s="1153"/>
      <c r="I63" s="1153"/>
      <c r="J63" s="1153"/>
      <c r="K63" s="2324"/>
      <c r="L63" s="1153"/>
      <c r="M63" s="1153"/>
      <c r="N63" s="1155"/>
      <c r="O63" s="1156"/>
      <c r="P63" s="4883" t="s">
        <v>486</v>
      </c>
      <c r="Q63" s="153"/>
      <c r="R63" s="153"/>
      <c r="S63" s="153"/>
      <c r="T63" s="153"/>
      <c r="U63" s="2355"/>
      <c r="V63" s="2355"/>
      <c r="W63" s="2355"/>
    </row>
    <row r="64" spans="1:23" ht="15.75" thickBot="1">
      <c r="A64" s="1157"/>
      <c r="B64" s="1158" t="s">
        <v>1844</v>
      </c>
      <c r="C64" s="1159" t="s">
        <v>55</v>
      </c>
      <c r="D64" s="1160" t="s">
        <v>56</v>
      </c>
      <c r="E64" s="1160" t="s">
        <v>57</v>
      </c>
      <c r="F64" s="1160" t="s">
        <v>58</v>
      </c>
      <c r="G64" s="1160" t="s">
        <v>59</v>
      </c>
      <c r="H64" s="1161" t="s">
        <v>61</v>
      </c>
      <c r="I64" s="1161" t="s">
        <v>60</v>
      </c>
      <c r="J64" s="1161" t="s">
        <v>1824</v>
      </c>
      <c r="K64" s="2325" t="s">
        <v>63</v>
      </c>
      <c r="L64" s="1161" t="s">
        <v>62</v>
      </c>
      <c r="M64" s="1161" t="s">
        <v>64</v>
      </c>
      <c r="N64" s="1160" t="s">
        <v>845</v>
      </c>
      <c r="O64" s="2326" t="s">
        <v>119</v>
      </c>
      <c r="P64" s="4635" t="s">
        <v>486</v>
      </c>
      <c r="Q64" s="153"/>
      <c r="R64" s="153"/>
      <c r="S64" s="153"/>
      <c r="T64" s="153"/>
      <c r="U64" s="2356"/>
      <c r="V64" s="2356"/>
      <c r="W64" s="2356"/>
    </row>
    <row r="65" spans="1:23">
      <c r="A65" s="1164">
        <v>1</v>
      </c>
      <c r="B65" s="1165" t="s">
        <v>1845</v>
      </c>
      <c r="C65" s="2328"/>
      <c r="D65" s="2328"/>
      <c r="E65" s="2328"/>
      <c r="F65" s="2328"/>
      <c r="G65" s="2328"/>
      <c r="H65" s="2328"/>
      <c r="I65" s="2328"/>
      <c r="J65" s="2328"/>
      <c r="K65" s="2328"/>
      <c r="L65" s="2328"/>
      <c r="M65" s="2330"/>
      <c r="N65" s="2329"/>
      <c r="O65" s="2357"/>
      <c r="P65" s="2331">
        <f t="shared" ref="P65:P70" si="11">(C65*$J$137+D65*$J$138+E65*$J$139+F65*$J$140+G65*$J$141+H65*$J$142+I65*$J$143+J65*$J$144+K65*$J$145+L65*$J$146+M65*$J$147+N65*$J$148+O65*$J$149)/1000000</f>
        <v>0</v>
      </c>
      <c r="Q65" s="1192"/>
      <c r="R65" s="153"/>
      <c r="S65" s="153"/>
      <c r="T65" s="153"/>
      <c r="U65" s="2355"/>
      <c r="V65" s="2355"/>
      <c r="W65" s="2355"/>
    </row>
    <row r="66" spans="1:23">
      <c r="A66" s="1171">
        <v>2</v>
      </c>
      <c r="B66" s="1165" t="s">
        <v>1846</v>
      </c>
      <c r="C66" s="2328"/>
      <c r="D66" s="2328"/>
      <c r="E66" s="2328"/>
      <c r="F66" s="2328"/>
      <c r="G66" s="2328"/>
      <c r="H66" s="2328"/>
      <c r="I66" s="2328"/>
      <c r="J66" s="2328"/>
      <c r="K66" s="2328"/>
      <c r="L66" s="2328"/>
      <c r="M66" s="2330"/>
      <c r="N66" s="2328"/>
      <c r="O66" s="2358"/>
      <c r="P66" s="2331">
        <f t="shared" si="11"/>
        <v>0</v>
      </c>
      <c r="Q66" s="1192"/>
      <c r="R66" s="153"/>
      <c r="S66" s="153"/>
      <c r="T66" s="153"/>
      <c r="U66" s="2355"/>
      <c r="V66" s="2355"/>
      <c r="W66" s="2355"/>
    </row>
    <row r="67" spans="1:23" ht="26.25">
      <c r="A67" s="1171">
        <v>3</v>
      </c>
      <c r="B67" s="1173" t="s">
        <v>1847</v>
      </c>
      <c r="C67" s="2328"/>
      <c r="D67" s="2328"/>
      <c r="E67" s="2328"/>
      <c r="F67" s="2328"/>
      <c r="G67" s="2328"/>
      <c r="H67" s="2328"/>
      <c r="I67" s="2328"/>
      <c r="J67" s="2328"/>
      <c r="K67" s="2328"/>
      <c r="L67" s="2328"/>
      <c r="M67" s="2330"/>
      <c r="N67" s="2328"/>
      <c r="O67" s="2358"/>
      <c r="P67" s="2331">
        <f t="shared" si="11"/>
        <v>0</v>
      </c>
      <c r="Q67" s="1192"/>
      <c r="R67" s="153"/>
      <c r="S67" s="153"/>
      <c r="T67" s="153"/>
      <c r="U67" s="2355"/>
      <c r="V67" s="2355"/>
      <c r="W67" s="2355"/>
    </row>
    <row r="68" spans="1:23">
      <c r="A68" s="1171">
        <v>4</v>
      </c>
      <c r="B68" s="1173" t="s">
        <v>1848</v>
      </c>
      <c r="C68" s="2328"/>
      <c r="D68" s="2328"/>
      <c r="E68" s="2328"/>
      <c r="F68" s="2328"/>
      <c r="G68" s="2328"/>
      <c r="H68" s="2328"/>
      <c r="I68" s="2328"/>
      <c r="J68" s="2328"/>
      <c r="K68" s="2328"/>
      <c r="L68" s="2328"/>
      <c r="M68" s="2330"/>
      <c r="N68" s="2328"/>
      <c r="O68" s="2358"/>
      <c r="P68" s="2331">
        <f t="shared" si="11"/>
        <v>0</v>
      </c>
      <c r="Q68" s="1192"/>
      <c r="R68" s="153"/>
      <c r="S68" s="153"/>
      <c r="T68" s="153"/>
      <c r="U68" s="2355"/>
      <c r="V68" s="2355"/>
      <c r="W68" s="2355"/>
    </row>
    <row r="69" spans="1:23" ht="15.75" thickBot="1">
      <c r="A69" s="1171">
        <v>5</v>
      </c>
      <c r="B69" s="1173" t="s">
        <v>1849</v>
      </c>
      <c r="C69" s="2328"/>
      <c r="D69" s="2328"/>
      <c r="E69" s="2328"/>
      <c r="F69" s="2328"/>
      <c r="G69" s="2328"/>
      <c r="H69" s="2328"/>
      <c r="I69" s="2328"/>
      <c r="J69" s="2328"/>
      <c r="K69" s="2328"/>
      <c r="L69" s="2328"/>
      <c r="M69" s="2330"/>
      <c r="N69" s="2328"/>
      <c r="O69" s="2358"/>
      <c r="P69" s="2335">
        <f t="shared" si="11"/>
        <v>0</v>
      </c>
      <c r="Q69" s="1192"/>
      <c r="R69" s="153"/>
      <c r="S69" s="153"/>
      <c r="T69" s="153"/>
      <c r="U69" s="2355"/>
      <c r="V69" s="2355"/>
      <c r="W69" s="2355"/>
    </row>
    <row r="70" spans="1:23" ht="15.75" thickBot="1">
      <c r="A70" s="1178" t="s">
        <v>806</v>
      </c>
      <c r="B70" s="1179" t="s">
        <v>1850</v>
      </c>
      <c r="C70" s="2336">
        <f>SUM(C65:C69)</f>
        <v>0</v>
      </c>
      <c r="D70" s="2336">
        <f t="shared" ref="D70:O70" si="12">SUM(D65:D69)</f>
        <v>0</v>
      </c>
      <c r="E70" s="2336">
        <f t="shared" si="12"/>
        <v>0</v>
      </c>
      <c r="F70" s="2336">
        <f t="shared" si="12"/>
        <v>0</v>
      </c>
      <c r="G70" s="2336">
        <f t="shared" si="12"/>
        <v>0</v>
      </c>
      <c r="H70" s="2336">
        <f t="shared" si="12"/>
        <v>0</v>
      </c>
      <c r="I70" s="2336">
        <f t="shared" si="12"/>
        <v>0</v>
      </c>
      <c r="J70" s="2336">
        <f t="shared" si="12"/>
        <v>0</v>
      </c>
      <c r="K70" s="2336">
        <f t="shared" si="12"/>
        <v>0</v>
      </c>
      <c r="L70" s="2336">
        <f t="shared" si="12"/>
        <v>0</v>
      </c>
      <c r="M70" s="2359">
        <f t="shared" si="12"/>
        <v>0</v>
      </c>
      <c r="N70" s="2336">
        <f t="shared" si="12"/>
        <v>0</v>
      </c>
      <c r="O70" s="2360">
        <f t="shared" si="12"/>
        <v>0</v>
      </c>
      <c r="P70" s="2335">
        <f t="shared" si="11"/>
        <v>0</v>
      </c>
      <c r="Q70" s="1192"/>
      <c r="R70" s="153"/>
      <c r="S70" s="153"/>
      <c r="T70" s="153"/>
      <c r="U70" s="2355"/>
      <c r="V70" s="2355"/>
      <c r="W70" s="2355"/>
    </row>
    <row r="71" spans="1:23" ht="15.75" thickBot="1">
      <c r="A71" s="1183" t="s">
        <v>808</v>
      </c>
      <c r="B71" s="1184" t="s">
        <v>1851</v>
      </c>
      <c r="C71" s="2341">
        <f>(C70*J137)/1000000</f>
        <v>0</v>
      </c>
      <c r="D71" s="2341">
        <f>(D70*J138)/1000000</f>
        <v>0</v>
      </c>
      <c r="E71" s="2341">
        <f>(E70*J139)/1000000</f>
        <v>0</v>
      </c>
      <c r="F71" s="2341">
        <f>(F70*J140)/1000000</f>
        <v>0</v>
      </c>
      <c r="G71" s="2341">
        <f>(G70*J141)/1000000</f>
        <v>0</v>
      </c>
      <c r="H71" s="2341">
        <f>(H70*J142)/1000000</f>
        <v>0</v>
      </c>
      <c r="I71" s="2341">
        <f>(I70*J143)/1000000</f>
        <v>0</v>
      </c>
      <c r="J71" s="2341">
        <f>(J70*J144)/1000000</f>
        <v>0</v>
      </c>
      <c r="K71" s="2341">
        <f>(K70*J145)/1000000</f>
        <v>0</v>
      </c>
      <c r="L71" s="2341">
        <f>(L70*J146)/1000000</f>
        <v>0</v>
      </c>
      <c r="M71" s="2361">
        <f>(M70*J147)/1000000</f>
        <v>0</v>
      </c>
      <c r="N71" s="2341">
        <f>(N70*J148)/1000000</f>
        <v>0</v>
      </c>
      <c r="O71" s="2362">
        <f>(O70*J149)/1000000</f>
        <v>0</v>
      </c>
      <c r="P71" s="2335">
        <f>SUM(C71:O71)</f>
        <v>0</v>
      </c>
      <c r="Q71" s="1192"/>
      <c r="R71" s="153"/>
      <c r="S71" s="153"/>
      <c r="T71" s="153"/>
      <c r="U71" s="2355"/>
      <c r="V71" s="2355"/>
      <c r="W71" s="2355"/>
    </row>
    <row r="72" spans="1:23">
      <c r="A72" s="41" t="s">
        <v>48</v>
      </c>
      <c r="B72" s="126" t="s">
        <v>1852</v>
      </c>
      <c r="C72" s="2363"/>
      <c r="D72" s="2363"/>
      <c r="E72" s="2363"/>
      <c r="F72" s="2363"/>
      <c r="G72" s="2363"/>
      <c r="H72" s="2363"/>
      <c r="I72" s="2363"/>
      <c r="J72" s="2363"/>
      <c r="K72" s="2363"/>
      <c r="L72" s="2363"/>
      <c r="M72" s="2363"/>
      <c r="N72" s="2363"/>
      <c r="O72" s="2363"/>
      <c r="P72" s="2364"/>
      <c r="Q72" s="153"/>
      <c r="R72" s="153"/>
      <c r="S72" s="153"/>
      <c r="T72" s="153"/>
      <c r="U72" s="2355"/>
      <c r="V72" s="2355"/>
      <c r="W72" s="2355"/>
    </row>
    <row r="73" spans="1:23" ht="15.75" thickBot="1">
      <c r="A73" s="41" t="s">
        <v>49</v>
      </c>
      <c r="B73" s="22" t="s">
        <v>1230</v>
      </c>
      <c r="C73" s="2354"/>
      <c r="D73" s="2354"/>
      <c r="E73" s="2354"/>
      <c r="F73" s="2354"/>
      <c r="G73" s="2354"/>
      <c r="H73" s="2354"/>
      <c r="I73" s="2354"/>
      <c r="J73" s="2354"/>
      <c r="K73" s="2354"/>
      <c r="L73" s="2354"/>
      <c r="M73" s="2354"/>
      <c r="N73" s="2354"/>
      <c r="O73" s="2354"/>
      <c r="P73" s="2354"/>
      <c r="Q73" s="153"/>
      <c r="R73" s="153"/>
      <c r="S73" s="153"/>
      <c r="T73" s="153"/>
      <c r="U73" s="2356"/>
      <c r="V73" s="2356"/>
      <c r="W73" s="2356"/>
    </row>
    <row r="74" spans="1:23">
      <c r="A74" s="1151"/>
      <c r="B74" s="4646" t="s">
        <v>1853</v>
      </c>
      <c r="C74" s="1153"/>
      <c r="D74" s="1153"/>
      <c r="E74" s="1153"/>
      <c r="F74" s="1153"/>
      <c r="G74" s="1153"/>
      <c r="H74" s="1153"/>
      <c r="I74" s="1153"/>
      <c r="J74" s="1153"/>
      <c r="K74" s="2324"/>
      <c r="L74" s="1153"/>
      <c r="M74" s="1153"/>
      <c r="N74" s="1155"/>
      <c r="O74" s="1156"/>
      <c r="P74" s="4883" t="s">
        <v>486</v>
      </c>
      <c r="Q74" s="153"/>
      <c r="R74" s="153"/>
      <c r="S74" s="153"/>
      <c r="T74" s="153"/>
      <c r="U74" s="2355"/>
      <c r="V74" s="2355"/>
      <c r="W74" s="2355"/>
    </row>
    <row r="75" spans="1:23" ht="15.75" thickBot="1">
      <c r="A75" s="1157"/>
      <c r="B75" s="4647"/>
      <c r="C75" s="1159" t="s">
        <v>55</v>
      </c>
      <c r="D75" s="1160" t="s">
        <v>56</v>
      </c>
      <c r="E75" s="1160" t="s">
        <v>57</v>
      </c>
      <c r="F75" s="1160" t="s">
        <v>58</v>
      </c>
      <c r="G75" s="1160" t="s">
        <v>59</v>
      </c>
      <c r="H75" s="1161" t="s">
        <v>61</v>
      </c>
      <c r="I75" s="1161" t="s">
        <v>60</v>
      </c>
      <c r="J75" s="1161" t="s">
        <v>1824</v>
      </c>
      <c r="K75" s="2325" t="s">
        <v>63</v>
      </c>
      <c r="L75" s="1161" t="s">
        <v>62</v>
      </c>
      <c r="M75" s="1161" t="s">
        <v>64</v>
      </c>
      <c r="N75" s="1160" t="s">
        <v>845</v>
      </c>
      <c r="O75" s="2326" t="s">
        <v>119</v>
      </c>
      <c r="P75" s="4635" t="s">
        <v>486</v>
      </c>
      <c r="Q75" s="153"/>
      <c r="R75" s="153"/>
      <c r="S75" s="153"/>
      <c r="T75" s="153"/>
      <c r="U75" s="2355"/>
      <c r="V75" s="2355"/>
      <c r="W75" s="2355"/>
    </row>
    <row r="76" spans="1:23">
      <c r="A76" s="1164">
        <v>1</v>
      </c>
      <c r="B76" s="1206" t="s">
        <v>1854</v>
      </c>
      <c r="C76" s="2365"/>
      <c r="D76" s="2328"/>
      <c r="E76" s="2328"/>
      <c r="F76" s="2328"/>
      <c r="G76" s="2328"/>
      <c r="H76" s="2328"/>
      <c r="I76" s="2328"/>
      <c r="J76" s="2328"/>
      <c r="K76" s="2328"/>
      <c r="L76" s="2328"/>
      <c r="M76" s="2330"/>
      <c r="N76" s="2329"/>
      <c r="O76" s="2366"/>
      <c r="P76" s="2331">
        <f t="shared" ref="P76:P81" si="13">(C76*$J$137+D76*$J$138+E76*$J$139+F76*$J$140+G76*$J$141+H76*$J$142+I76*$J$143+J76*$J$144+K76*$J$145+L76*$J$146+M76*$J$147+N76*$J$148+O76*$J$149)/1000000</f>
        <v>0</v>
      </c>
      <c r="Q76" s="153"/>
      <c r="R76" s="153"/>
      <c r="S76" s="153"/>
      <c r="T76" s="153"/>
      <c r="U76" s="2355"/>
      <c r="V76" s="2355"/>
      <c r="W76" s="2355"/>
    </row>
    <row r="77" spans="1:23">
      <c r="A77" s="1171">
        <v>2</v>
      </c>
      <c r="B77" s="1206" t="s">
        <v>1855</v>
      </c>
      <c r="C77" s="2328"/>
      <c r="D77" s="2328"/>
      <c r="E77" s="2328"/>
      <c r="F77" s="2328"/>
      <c r="G77" s="2328"/>
      <c r="H77" s="2328"/>
      <c r="I77" s="2328"/>
      <c r="J77" s="2328"/>
      <c r="K77" s="2328"/>
      <c r="L77" s="2328"/>
      <c r="M77" s="2330"/>
      <c r="N77" s="2328"/>
      <c r="O77" s="2330"/>
      <c r="P77" s="2331">
        <f t="shared" si="13"/>
        <v>0</v>
      </c>
      <c r="Q77" s="153"/>
      <c r="R77" s="153"/>
      <c r="S77" s="153"/>
      <c r="T77" s="153"/>
      <c r="U77" s="2355"/>
      <c r="V77" s="2355"/>
      <c r="W77" s="2355"/>
    </row>
    <row r="78" spans="1:23" ht="26.25">
      <c r="A78" s="1171">
        <v>3</v>
      </c>
      <c r="B78" s="1209" t="s">
        <v>1847</v>
      </c>
      <c r="C78" s="2328"/>
      <c r="D78" s="2328"/>
      <c r="E78" s="2328"/>
      <c r="F78" s="2328"/>
      <c r="G78" s="2328"/>
      <c r="H78" s="2328"/>
      <c r="I78" s="2328"/>
      <c r="J78" s="2328"/>
      <c r="K78" s="2328"/>
      <c r="L78" s="2328"/>
      <c r="M78" s="2330"/>
      <c r="N78" s="2328"/>
      <c r="O78" s="2330"/>
      <c r="P78" s="2331">
        <f t="shared" si="13"/>
        <v>0</v>
      </c>
      <c r="Q78" s="153"/>
      <c r="R78" s="153"/>
      <c r="S78" s="153"/>
      <c r="T78" s="153"/>
      <c r="U78" s="2355"/>
      <c r="V78" s="2355"/>
      <c r="W78" s="2355"/>
    </row>
    <row r="79" spans="1:23">
      <c r="A79" s="1171">
        <v>4</v>
      </c>
      <c r="B79" s="1209" t="s">
        <v>1848</v>
      </c>
      <c r="C79" s="2328"/>
      <c r="D79" s="2328"/>
      <c r="E79" s="2328"/>
      <c r="F79" s="2328"/>
      <c r="G79" s="2328"/>
      <c r="H79" s="2328"/>
      <c r="I79" s="2328"/>
      <c r="J79" s="2328"/>
      <c r="K79" s="2328"/>
      <c r="L79" s="2328"/>
      <c r="M79" s="2330"/>
      <c r="N79" s="2328"/>
      <c r="O79" s="2330"/>
      <c r="P79" s="2331">
        <f t="shared" si="13"/>
        <v>0</v>
      </c>
      <c r="Q79" s="153"/>
      <c r="R79" s="153"/>
      <c r="S79" s="153"/>
      <c r="T79" s="153"/>
      <c r="U79" s="2355"/>
      <c r="V79" s="2355"/>
      <c r="W79" s="2355"/>
    </row>
    <row r="80" spans="1:23" ht="15.75" thickBot="1">
      <c r="A80" s="1171">
        <v>5</v>
      </c>
      <c r="B80" s="1209" t="s">
        <v>1849</v>
      </c>
      <c r="C80" s="2328"/>
      <c r="D80" s="2328"/>
      <c r="E80" s="2328"/>
      <c r="F80" s="2328"/>
      <c r="G80" s="2328"/>
      <c r="H80" s="2328"/>
      <c r="I80" s="2328"/>
      <c r="J80" s="2328"/>
      <c r="K80" s="2328"/>
      <c r="L80" s="2328"/>
      <c r="M80" s="2330"/>
      <c r="N80" s="2367"/>
      <c r="O80" s="2368"/>
      <c r="P80" s="2335">
        <f t="shared" si="13"/>
        <v>0</v>
      </c>
      <c r="Q80" s="153"/>
      <c r="R80" s="153"/>
      <c r="S80" s="153"/>
      <c r="T80" s="153"/>
      <c r="U80" s="2355"/>
      <c r="V80" s="2355"/>
      <c r="W80" s="2355"/>
    </row>
    <row r="81" spans="1:23" ht="15.75" thickBot="1">
      <c r="A81" s="1178" t="s">
        <v>806</v>
      </c>
      <c r="B81" s="1212" t="s">
        <v>1856</v>
      </c>
      <c r="C81" s="2336">
        <f>SUM(C76:C80)</f>
        <v>0</v>
      </c>
      <c r="D81" s="2336">
        <f t="shared" ref="D81:O81" si="14">SUM(D76:D80)</f>
        <v>0</v>
      </c>
      <c r="E81" s="2336">
        <f t="shared" si="14"/>
        <v>0</v>
      </c>
      <c r="F81" s="2336">
        <f t="shared" si="14"/>
        <v>0</v>
      </c>
      <c r="G81" s="2336">
        <f t="shared" si="14"/>
        <v>0</v>
      </c>
      <c r="H81" s="2336">
        <f t="shared" si="14"/>
        <v>0</v>
      </c>
      <c r="I81" s="2336">
        <f t="shared" si="14"/>
        <v>0</v>
      </c>
      <c r="J81" s="2336">
        <f t="shared" si="14"/>
        <v>0</v>
      </c>
      <c r="K81" s="2336">
        <f t="shared" si="14"/>
        <v>0</v>
      </c>
      <c r="L81" s="2336">
        <f t="shared" si="14"/>
        <v>0</v>
      </c>
      <c r="M81" s="2336">
        <f t="shared" si="14"/>
        <v>0</v>
      </c>
      <c r="N81" s="2339">
        <f t="shared" si="14"/>
        <v>0</v>
      </c>
      <c r="O81" s="2369">
        <f t="shared" si="14"/>
        <v>0</v>
      </c>
      <c r="P81" s="2335">
        <f t="shared" si="13"/>
        <v>0</v>
      </c>
      <c r="Q81" s="153"/>
      <c r="R81" s="153"/>
      <c r="S81" s="153"/>
      <c r="T81" s="153"/>
      <c r="U81" s="2355"/>
      <c r="V81" s="2355"/>
      <c r="W81" s="2355"/>
    </row>
    <row r="82" spans="1:23" ht="15.75" thickBot="1">
      <c r="A82" s="1183" t="s">
        <v>808</v>
      </c>
      <c r="B82" s="1184" t="s">
        <v>1857</v>
      </c>
      <c r="C82" s="2341">
        <f>(C81*J137)/1000000</f>
        <v>0</v>
      </c>
      <c r="D82" s="2341">
        <f>(D81*J138)/1000000</f>
        <v>0</v>
      </c>
      <c r="E82" s="2341">
        <f>(E81*J139)/1000000</f>
        <v>0</v>
      </c>
      <c r="F82" s="2341">
        <f>(F81*J140)/1000000</f>
        <v>0</v>
      </c>
      <c r="G82" s="2341">
        <f>(G81*J141)/1000000</f>
        <v>0</v>
      </c>
      <c r="H82" s="2341">
        <f>(H81*J142)/1000000</f>
        <v>0</v>
      </c>
      <c r="I82" s="2341">
        <f>(I81*J143)/1000000</f>
        <v>0</v>
      </c>
      <c r="J82" s="2341">
        <f>(J81*J144)/1000000</f>
        <v>0</v>
      </c>
      <c r="K82" s="2341">
        <f>(K81*J145)/1000000</f>
        <v>0</v>
      </c>
      <c r="L82" s="2341">
        <f>(L81*J146)/1000000</f>
        <v>0</v>
      </c>
      <c r="M82" s="2341">
        <f>(M81*J147)/1000000</f>
        <v>0</v>
      </c>
      <c r="N82" s="2340">
        <f>(N81*J148)/1000000</f>
        <v>0</v>
      </c>
      <c r="O82" s="2370">
        <f>(O81*J149)/1000000</f>
        <v>0</v>
      </c>
      <c r="P82" s="2362">
        <f>SUM(C82:O82)</f>
        <v>0</v>
      </c>
      <c r="Q82" s="153"/>
      <c r="R82" s="153"/>
      <c r="S82" s="153"/>
      <c r="T82" s="153"/>
      <c r="U82" s="2355"/>
      <c r="V82" s="2355"/>
      <c r="W82" s="2355"/>
    </row>
    <row r="83" spans="1:23">
      <c r="A83" s="41" t="s">
        <v>48</v>
      </c>
      <c r="B83" s="126" t="s">
        <v>1858</v>
      </c>
      <c r="C83" s="2354"/>
      <c r="D83" s="2354"/>
      <c r="E83" s="2354"/>
      <c r="F83" s="2354"/>
      <c r="G83" s="2354"/>
      <c r="H83" s="2354"/>
      <c r="I83" s="2354"/>
      <c r="J83" s="2354"/>
      <c r="K83" s="2354"/>
      <c r="L83" s="2354"/>
      <c r="M83" s="2354"/>
      <c r="N83" s="2354"/>
      <c r="O83" s="2354"/>
      <c r="P83" s="2354"/>
      <c r="Q83" s="153"/>
      <c r="R83" s="153"/>
      <c r="S83" s="153"/>
      <c r="T83" s="153"/>
      <c r="U83" s="2356"/>
      <c r="V83" s="2356"/>
      <c r="W83" s="2356"/>
    </row>
    <row r="84" spans="1:23" ht="15.75" thickBot="1">
      <c r="A84" s="41" t="s">
        <v>49</v>
      </c>
      <c r="B84" s="22" t="s">
        <v>1231</v>
      </c>
      <c r="C84" s="2354"/>
      <c r="D84" s="2354"/>
      <c r="E84" s="2354"/>
      <c r="F84" s="2354"/>
      <c r="G84" s="2354"/>
      <c r="H84" s="2354"/>
      <c r="I84" s="2354"/>
      <c r="J84" s="2354"/>
      <c r="K84" s="2354"/>
      <c r="L84" s="2354"/>
      <c r="M84" s="2354"/>
      <c r="N84" s="2354"/>
      <c r="O84" s="2371"/>
      <c r="P84" s="2354"/>
      <c r="Q84" s="153"/>
      <c r="R84" s="153"/>
      <c r="S84" s="153"/>
      <c r="T84" s="153"/>
      <c r="U84" s="2355"/>
      <c r="V84" s="2355"/>
      <c r="W84" s="2355"/>
    </row>
    <row r="85" spans="1:23" ht="15.75" thickBot="1">
      <c r="A85" s="1214"/>
      <c r="B85" s="1215" t="s">
        <v>1859</v>
      </c>
      <c r="C85" s="1216" t="s">
        <v>55</v>
      </c>
      <c r="D85" s="1216" t="s">
        <v>56</v>
      </c>
      <c r="E85" s="1216" t="s">
        <v>57</v>
      </c>
      <c r="F85" s="1216" t="s">
        <v>58</v>
      </c>
      <c r="G85" s="1216" t="s">
        <v>59</v>
      </c>
      <c r="H85" s="1217" t="s">
        <v>61</v>
      </c>
      <c r="I85" s="1217" t="s">
        <v>60</v>
      </c>
      <c r="J85" s="1217" t="s">
        <v>1824</v>
      </c>
      <c r="K85" s="2372" t="s">
        <v>63</v>
      </c>
      <c r="L85" s="1217" t="s">
        <v>62</v>
      </c>
      <c r="M85" s="1217" t="s">
        <v>64</v>
      </c>
      <c r="N85" s="1216" t="s">
        <v>845</v>
      </c>
      <c r="O85" s="2373" t="s">
        <v>119</v>
      </c>
      <c r="P85" s="2374" t="s">
        <v>486</v>
      </c>
      <c r="Q85" s="153"/>
      <c r="R85" s="153"/>
      <c r="S85" s="153"/>
      <c r="T85" s="153"/>
      <c r="U85" s="2355"/>
      <c r="V85" s="2355"/>
      <c r="W85" s="2355"/>
    </row>
    <row r="86" spans="1:23">
      <c r="A86" s="1164">
        <v>1</v>
      </c>
      <c r="B86" s="1165" t="s">
        <v>1860</v>
      </c>
      <c r="C86" s="2328"/>
      <c r="D86" s="2328"/>
      <c r="E86" s="2327"/>
      <c r="F86" s="2327"/>
      <c r="G86" s="2327"/>
      <c r="H86" s="2327"/>
      <c r="I86" s="2327"/>
      <c r="J86" s="2327"/>
      <c r="K86" s="2327"/>
      <c r="L86" s="2327"/>
      <c r="M86" s="2329"/>
      <c r="N86" s="2329"/>
      <c r="O86" s="2330"/>
      <c r="P86" s="2331">
        <f t="shared" ref="P86:P90" si="15">(C86*$J$137+D86*$J$138+E86*$J$139+F86*$J$140+G86*$J$141+H86*$J$142+I86*$J$143+J86*$J$144+K86*$J$145+L86*$J$146+M86*$J$147+N86*$J$148+O86*$J$149)/1000000</f>
        <v>0</v>
      </c>
      <c r="Q86" s="153"/>
      <c r="R86" s="153"/>
      <c r="S86" s="153"/>
      <c r="T86" s="153"/>
      <c r="U86" s="2355"/>
      <c r="V86" s="2355"/>
      <c r="W86" s="2355"/>
    </row>
    <row r="87" spans="1:23">
      <c r="A87" s="1171">
        <v>2</v>
      </c>
      <c r="B87" s="1165" t="s">
        <v>1861</v>
      </c>
      <c r="C87" s="2328"/>
      <c r="D87" s="2328"/>
      <c r="E87" s="2327"/>
      <c r="F87" s="2327"/>
      <c r="G87" s="2327"/>
      <c r="H87" s="2327"/>
      <c r="I87" s="2327"/>
      <c r="J87" s="2327"/>
      <c r="K87" s="2327"/>
      <c r="L87" s="2327"/>
      <c r="M87" s="2328"/>
      <c r="N87" s="2328"/>
      <c r="O87" s="2330"/>
      <c r="P87" s="2331">
        <f t="shared" si="15"/>
        <v>0</v>
      </c>
      <c r="Q87" s="153"/>
      <c r="R87" s="153"/>
      <c r="S87" s="153"/>
      <c r="T87" s="153"/>
      <c r="U87" s="2356"/>
      <c r="V87" s="2356"/>
      <c r="W87" s="2356"/>
    </row>
    <row r="88" spans="1:23">
      <c r="A88" s="1171">
        <v>3</v>
      </c>
      <c r="B88" s="1173" t="s">
        <v>1862</v>
      </c>
      <c r="C88" s="2328"/>
      <c r="D88" s="2328"/>
      <c r="E88" s="2327"/>
      <c r="F88" s="2327"/>
      <c r="G88" s="2327"/>
      <c r="H88" s="2327"/>
      <c r="I88" s="2327"/>
      <c r="J88" s="2327"/>
      <c r="K88" s="2327"/>
      <c r="L88" s="2327"/>
      <c r="M88" s="2328"/>
      <c r="N88" s="2328"/>
      <c r="O88" s="2330"/>
      <c r="P88" s="2331">
        <f t="shared" si="15"/>
        <v>0</v>
      </c>
      <c r="Q88" s="153"/>
      <c r="R88" s="153"/>
      <c r="S88" s="153"/>
      <c r="T88" s="153"/>
      <c r="U88" s="2356"/>
      <c r="V88" s="2356"/>
      <c r="W88" s="2356"/>
    </row>
    <row r="89" spans="1:23" ht="15.75" thickBot="1">
      <c r="A89" s="1171">
        <v>4</v>
      </c>
      <c r="B89" s="1173" t="s">
        <v>1863</v>
      </c>
      <c r="C89" s="2328"/>
      <c r="D89" s="2328"/>
      <c r="E89" s="2327"/>
      <c r="F89" s="2327"/>
      <c r="G89" s="2327"/>
      <c r="H89" s="2327"/>
      <c r="I89" s="2327"/>
      <c r="J89" s="2327"/>
      <c r="K89" s="2327"/>
      <c r="L89" s="2327"/>
      <c r="M89" s="2328"/>
      <c r="N89" s="2328"/>
      <c r="O89" s="2375"/>
      <c r="P89" s="2335">
        <f t="shared" si="15"/>
        <v>0</v>
      </c>
      <c r="Q89" s="153"/>
      <c r="R89" s="1222"/>
      <c r="S89" s="1222"/>
      <c r="T89" s="1222"/>
      <c r="U89" s="1223"/>
      <c r="V89" s="1223"/>
      <c r="W89" s="1223"/>
    </row>
    <row r="90" spans="1:23" ht="15.75" thickBot="1">
      <c r="A90" s="1178" t="s">
        <v>806</v>
      </c>
      <c r="B90" s="1179" t="s">
        <v>1864</v>
      </c>
      <c r="C90" s="2336">
        <f>(C86+C87)-(C88+C89)</f>
        <v>0</v>
      </c>
      <c r="D90" s="2336">
        <f t="shared" ref="D90:O90" si="16">(D86+D87)-(D88+D89)</f>
        <v>0</v>
      </c>
      <c r="E90" s="2339">
        <f t="shared" si="16"/>
        <v>0</v>
      </c>
      <c r="F90" s="2339">
        <f t="shared" si="16"/>
        <v>0</v>
      </c>
      <c r="G90" s="2339">
        <f t="shared" si="16"/>
        <v>0</v>
      </c>
      <c r="H90" s="2339">
        <f t="shared" si="16"/>
        <v>0</v>
      </c>
      <c r="I90" s="2339">
        <f t="shared" si="16"/>
        <v>0</v>
      </c>
      <c r="J90" s="2339">
        <f t="shared" si="16"/>
        <v>0</v>
      </c>
      <c r="K90" s="2339">
        <f t="shared" si="16"/>
        <v>0</v>
      </c>
      <c r="L90" s="2339">
        <f t="shared" si="16"/>
        <v>0</v>
      </c>
      <c r="M90" s="2336">
        <f t="shared" si="16"/>
        <v>0</v>
      </c>
      <c r="N90" s="2336">
        <f t="shared" si="16"/>
        <v>0</v>
      </c>
      <c r="O90" s="2337">
        <f t="shared" si="16"/>
        <v>0</v>
      </c>
      <c r="P90" s="2335">
        <f t="shared" si="15"/>
        <v>0</v>
      </c>
      <c r="Q90" s="888"/>
      <c r="R90" s="888"/>
      <c r="S90" s="888"/>
      <c r="T90" s="153"/>
      <c r="U90" s="1223"/>
      <c r="V90" s="1223"/>
      <c r="W90" s="1223"/>
    </row>
    <row r="91" spans="1:23" ht="15.75" thickBot="1">
      <c r="A91" s="1183" t="s">
        <v>808</v>
      </c>
      <c r="B91" s="1184" t="s">
        <v>1865</v>
      </c>
      <c r="C91" s="2341">
        <f>(C90*J137)/1000000</f>
        <v>0</v>
      </c>
      <c r="D91" s="2341">
        <f>(D90*J138)/1000000</f>
        <v>0</v>
      </c>
      <c r="E91" s="2341">
        <f>(E90*J139)/1000000</f>
        <v>0</v>
      </c>
      <c r="F91" s="2341">
        <f>(F90*J140)/1000000</f>
        <v>0</v>
      </c>
      <c r="G91" s="2341">
        <f>(G90*J141)/1000000</f>
        <v>0</v>
      </c>
      <c r="H91" s="2341">
        <f>(H90*J142)/1000000</f>
        <v>0</v>
      </c>
      <c r="I91" s="2341">
        <f>(I90*J143)/1000000</f>
        <v>0</v>
      </c>
      <c r="J91" s="2341">
        <f>(J90*J144)/1000000</f>
        <v>0</v>
      </c>
      <c r="K91" s="2341">
        <f>(K90*J145)/1000000</f>
        <v>0</v>
      </c>
      <c r="L91" s="2341">
        <f>(L90*J146)/1000000</f>
        <v>0</v>
      </c>
      <c r="M91" s="2341">
        <f>(M90*J147)/1000000</f>
        <v>0</v>
      </c>
      <c r="N91" s="2341">
        <f>(N90*J148)/1000000</f>
        <v>0</v>
      </c>
      <c r="O91" s="2342">
        <f>(O90*J149)/1000000</f>
        <v>0</v>
      </c>
      <c r="P91" s="2343">
        <f>SUM(C91:O91)</f>
        <v>0</v>
      </c>
      <c r="Q91" s="888"/>
      <c r="R91" s="888"/>
      <c r="S91" s="888"/>
      <c r="T91" s="153"/>
      <c r="U91" s="1223"/>
      <c r="V91" s="1223"/>
      <c r="W91" s="1223"/>
    </row>
    <row r="92" spans="1:23">
      <c r="A92" s="41" t="s">
        <v>48</v>
      </c>
      <c r="B92" s="126" t="s">
        <v>1866</v>
      </c>
      <c r="C92" s="2354"/>
      <c r="D92" s="2354"/>
      <c r="E92" s="2354"/>
      <c r="F92" s="2354"/>
      <c r="G92" s="2354"/>
      <c r="H92" s="2354"/>
      <c r="I92" s="2354"/>
      <c r="J92" s="2354"/>
      <c r="K92" s="2354"/>
      <c r="L92" s="2354"/>
      <c r="M92" s="2354"/>
      <c r="N92" s="2354"/>
      <c r="O92" s="2354"/>
      <c r="P92" s="2354"/>
      <c r="Q92" s="888"/>
      <c r="R92" s="888"/>
      <c r="S92" s="888"/>
      <c r="T92" s="153"/>
      <c r="U92" s="1223"/>
      <c r="V92" s="1223"/>
      <c r="W92" s="1223"/>
    </row>
    <row r="93" spans="1:23" ht="15.75" thickBot="1">
      <c r="A93" s="41" t="s">
        <v>49</v>
      </c>
      <c r="B93" s="22" t="s">
        <v>1232</v>
      </c>
      <c r="C93" s="874"/>
      <c r="D93" s="1224"/>
      <c r="E93" s="1224"/>
      <c r="F93" s="1224"/>
      <c r="G93" s="1224"/>
      <c r="H93" s="1224"/>
      <c r="I93" s="1224"/>
      <c r="J93" s="1224"/>
      <c r="K93" s="1224"/>
      <c r="L93" s="1224"/>
      <c r="M93" s="1224"/>
      <c r="N93" s="874"/>
      <c r="O93" s="874"/>
      <c r="P93" s="874"/>
      <c r="Q93" s="888"/>
      <c r="R93" s="888"/>
      <c r="S93" s="888"/>
      <c r="T93" s="153"/>
      <c r="U93" s="1223"/>
      <c r="V93" s="1223"/>
      <c r="W93" s="1223"/>
    </row>
    <row r="94" spans="1:23">
      <c r="A94" s="1151"/>
      <c r="B94" s="1152" t="s">
        <v>1867</v>
      </c>
      <c r="C94" s="1153"/>
      <c r="D94" s="1153"/>
      <c r="E94" s="1153"/>
      <c r="F94" s="1153"/>
      <c r="G94" s="1153"/>
      <c r="H94" s="1153"/>
      <c r="I94" s="1153"/>
      <c r="J94" s="1153"/>
      <c r="K94" s="2324"/>
      <c r="L94" s="1153"/>
      <c r="M94" s="1153"/>
      <c r="N94" s="1153"/>
      <c r="O94" s="1156"/>
      <c r="P94" s="4883" t="s">
        <v>486</v>
      </c>
      <c r="Q94" s="888"/>
      <c r="R94" s="888"/>
      <c r="S94" s="888"/>
      <c r="T94" s="153"/>
      <c r="U94" s="153"/>
      <c r="V94" s="153"/>
      <c r="W94" s="153"/>
    </row>
    <row r="95" spans="1:23" ht="15.75" thickBot="1">
      <c r="A95" s="1157"/>
      <c r="B95" s="1158" t="s">
        <v>1868</v>
      </c>
      <c r="C95" s="1159" t="s">
        <v>55</v>
      </c>
      <c r="D95" s="1160" t="s">
        <v>56</v>
      </c>
      <c r="E95" s="1160" t="s">
        <v>57</v>
      </c>
      <c r="F95" s="1160" t="s">
        <v>58</v>
      </c>
      <c r="G95" s="1160" t="s">
        <v>59</v>
      </c>
      <c r="H95" s="1161" t="s">
        <v>61</v>
      </c>
      <c r="I95" s="1161" t="s">
        <v>60</v>
      </c>
      <c r="J95" s="1161" t="s">
        <v>1824</v>
      </c>
      <c r="K95" s="2325" t="s">
        <v>63</v>
      </c>
      <c r="L95" s="1161" t="s">
        <v>62</v>
      </c>
      <c r="M95" s="1161" t="s">
        <v>64</v>
      </c>
      <c r="N95" s="1160" t="s">
        <v>845</v>
      </c>
      <c r="O95" s="2326" t="s">
        <v>119</v>
      </c>
      <c r="P95" s="4635" t="s">
        <v>486</v>
      </c>
      <c r="Q95" s="888"/>
      <c r="R95" s="888"/>
      <c r="S95" s="888"/>
      <c r="T95" s="153"/>
      <c r="U95" s="153"/>
      <c r="V95" s="153"/>
      <c r="W95" s="153"/>
    </row>
    <row r="96" spans="1:23">
      <c r="A96" s="1164">
        <v>1</v>
      </c>
      <c r="B96" s="1165" t="s">
        <v>1869</v>
      </c>
      <c r="C96" s="2376">
        <f>C97+C98</f>
        <v>0</v>
      </c>
      <c r="D96" s="2376">
        <f t="shared" ref="D96:O96" si="17">D97+D98</f>
        <v>0</v>
      </c>
      <c r="E96" s="2376">
        <f t="shared" si="17"/>
        <v>0</v>
      </c>
      <c r="F96" s="2376">
        <f t="shared" si="17"/>
        <v>0</v>
      </c>
      <c r="G96" s="2376">
        <f t="shared" si="17"/>
        <v>0</v>
      </c>
      <c r="H96" s="2376">
        <f t="shared" si="17"/>
        <v>0</v>
      </c>
      <c r="I96" s="2376">
        <f t="shared" si="17"/>
        <v>0</v>
      </c>
      <c r="J96" s="2376">
        <f t="shared" si="17"/>
        <v>0</v>
      </c>
      <c r="K96" s="2376">
        <f t="shared" si="17"/>
        <v>0</v>
      </c>
      <c r="L96" s="2376">
        <f t="shared" si="17"/>
        <v>0</v>
      </c>
      <c r="M96" s="2376">
        <f t="shared" si="17"/>
        <v>0</v>
      </c>
      <c r="N96" s="2376">
        <f t="shared" si="17"/>
        <v>0</v>
      </c>
      <c r="O96" s="2377">
        <f t="shared" si="17"/>
        <v>0</v>
      </c>
      <c r="P96" s="2331">
        <f t="shared" ref="P96:P107" si="18">(C96*$J$137+D96*$J$138+E96*$J$139+F96*$J$140+G96*$J$141+H96*$J$142+I96*$J$143+J96*$J$144+K96*$J$145+L96*$J$146+M96*$J$147+N96*$J$148+O96*$J$149)/1000000</f>
        <v>0</v>
      </c>
      <c r="Q96" s="1169"/>
      <c r="R96" s="1169"/>
      <c r="S96" s="1170"/>
      <c r="T96" s="153"/>
      <c r="U96" s="153"/>
      <c r="V96" s="153"/>
      <c r="W96" s="153"/>
    </row>
    <row r="97" spans="1:23">
      <c r="A97" s="1171"/>
      <c r="B97" s="1174" t="s">
        <v>1870</v>
      </c>
      <c r="C97" s="2327"/>
      <c r="D97" s="2328"/>
      <c r="E97" s="2328"/>
      <c r="F97" s="2328"/>
      <c r="G97" s="2328"/>
      <c r="H97" s="2328"/>
      <c r="I97" s="2328"/>
      <c r="J97" s="2328"/>
      <c r="K97" s="2328"/>
      <c r="L97" s="2328"/>
      <c r="M97" s="2328"/>
      <c r="N97" s="2328"/>
      <c r="O97" s="2328"/>
      <c r="P97" s="2331">
        <f t="shared" si="18"/>
        <v>0</v>
      </c>
      <c r="Q97" s="1169"/>
      <c r="R97" s="888"/>
      <c r="S97" s="1170"/>
      <c r="T97" s="153"/>
      <c r="U97" s="153"/>
      <c r="V97" s="153"/>
      <c r="W97" s="153"/>
    </row>
    <row r="98" spans="1:23">
      <c r="A98" s="1171"/>
      <c r="B98" s="1174" t="s">
        <v>1871</v>
      </c>
      <c r="C98" s="2327"/>
      <c r="D98" s="2328"/>
      <c r="E98" s="2328"/>
      <c r="F98" s="2328"/>
      <c r="G98" s="2328"/>
      <c r="H98" s="2328"/>
      <c r="I98" s="2328"/>
      <c r="J98" s="2328"/>
      <c r="K98" s="2328"/>
      <c r="L98" s="2328"/>
      <c r="M98" s="2328"/>
      <c r="N98" s="2328"/>
      <c r="O98" s="2328"/>
      <c r="P98" s="2331">
        <f t="shared" si="18"/>
        <v>0</v>
      </c>
      <c r="Q98" s="1169"/>
      <c r="R98" s="888"/>
      <c r="S98" s="1170"/>
      <c r="T98" s="153"/>
      <c r="U98" s="153"/>
      <c r="V98" s="153"/>
      <c r="W98" s="153"/>
    </row>
    <row r="99" spans="1:23">
      <c r="A99" s="1171">
        <v>2</v>
      </c>
      <c r="B99" s="1165" t="s">
        <v>1872</v>
      </c>
      <c r="C99" s="2376">
        <f>C100+C101</f>
        <v>0</v>
      </c>
      <c r="D99" s="2376">
        <f t="shared" ref="D99:O99" si="19">D100+D101</f>
        <v>0</v>
      </c>
      <c r="E99" s="2376">
        <f t="shared" si="19"/>
        <v>0</v>
      </c>
      <c r="F99" s="2376">
        <f t="shared" si="19"/>
        <v>0</v>
      </c>
      <c r="G99" s="2376">
        <f t="shared" si="19"/>
        <v>0</v>
      </c>
      <c r="H99" s="2376">
        <f t="shared" si="19"/>
        <v>0</v>
      </c>
      <c r="I99" s="2376">
        <f t="shared" si="19"/>
        <v>0</v>
      </c>
      <c r="J99" s="2376">
        <f t="shared" si="19"/>
        <v>0</v>
      </c>
      <c r="K99" s="2376">
        <f t="shared" si="19"/>
        <v>0</v>
      </c>
      <c r="L99" s="2376">
        <f t="shared" si="19"/>
        <v>0</v>
      </c>
      <c r="M99" s="2376">
        <f t="shared" si="19"/>
        <v>0</v>
      </c>
      <c r="N99" s="2378">
        <f t="shared" si="19"/>
        <v>0</v>
      </c>
      <c r="O99" s="2379">
        <f t="shared" si="19"/>
        <v>0</v>
      </c>
      <c r="P99" s="2331">
        <f t="shared" si="18"/>
        <v>0</v>
      </c>
      <c r="Q99" s="1169"/>
      <c r="R99" s="1169"/>
      <c r="S99" s="1170"/>
      <c r="T99" s="153"/>
      <c r="U99" s="153"/>
      <c r="V99" s="153"/>
      <c r="W99" s="153"/>
    </row>
    <row r="100" spans="1:23">
      <c r="A100" s="1171"/>
      <c r="B100" s="1174" t="s">
        <v>1870</v>
      </c>
      <c r="C100" s="2327"/>
      <c r="D100" s="2328"/>
      <c r="E100" s="2328"/>
      <c r="F100" s="2328"/>
      <c r="G100" s="2328"/>
      <c r="H100" s="2328"/>
      <c r="I100" s="2328"/>
      <c r="J100" s="2328"/>
      <c r="K100" s="2328"/>
      <c r="L100" s="2328"/>
      <c r="M100" s="2328"/>
      <c r="N100" s="2328"/>
      <c r="O100" s="2330"/>
      <c r="P100" s="2331">
        <f t="shared" si="18"/>
        <v>0</v>
      </c>
      <c r="Q100" s="1169"/>
      <c r="R100" s="888"/>
      <c r="S100" s="1170"/>
      <c r="T100" s="153"/>
      <c r="U100" s="153"/>
      <c r="V100" s="153"/>
      <c r="W100" s="153"/>
    </row>
    <row r="101" spans="1:23">
      <c r="A101" s="1171"/>
      <c r="B101" s="1174" t="s">
        <v>1871</v>
      </c>
      <c r="C101" s="2327"/>
      <c r="D101" s="2328"/>
      <c r="E101" s="2328"/>
      <c r="F101" s="2328"/>
      <c r="G101" s="2328"/>
      <c r="H101" s="2328"/>
      <c r="I101" s="2328"/>
      <c r="J101" s="2328"/>
      <c r="K101" s="2328"/>
      <c r="L101" s="2328"/>
      <c r="M101" s="2328"/>
      <c r="N101" s="2328"/>
      <c r="O101" s="2330"/>
      <c r="P101" s="2331">
        <f t="shared" si="18"/>
        <v>0</v>
      </c>
      <c r="Q101" s="1192"/>
      <c r="R101" s="1227"/>
      <c r="S101" s="874"/>
      <c r="T101" s="153"/>
      <c r="U101" s="153"/>
      <c r="V101" s="153"/>
      <c r="W101" s="153"/>
    </row>
    <row r="102" spans="1:23">
      <c r="A102" s="1171">
        <v>3</v>
      </c>
      <c r="B102" s="1165" t="s">
        <v>1873</v>
      </c>
      <c r="C102" s="2327"/>
      <c r="D102" s="2328"/>
      <c r="E102" s="2328"/>
      <c r="F102" s="2328"/>
      <c r="G102" s="2328"/>
      <c r="H102" s="2328"/>
      <c r="I102" s="2328"/>
      <c r="J102" s="2328"/>
      <c r="K102" s="2328"/>
      <c r="L102" s="2328"/>
      <c r="M102" s="2328"/>
      <c r="N102" s="2328"/>
      <c r="O102" s="2330"/>
      <c r="P102" s="2331">
        <f t="shared" si="18"/>
        <v>0</v>
      </c>
      <c r="Q102" s="1228"/>
      <c r="R102" s="1227"/>
      <c r="S102" s="874"/>
      <c r="T102" s="153"/>
      <c r="U102" s="153"/>
      <c r="V102" s="153"/>
      <c r="W102" s="153"/>
    </row>
    <row r="103" spans="1:23">
      <c r="A103" s="1171">
        <v>4</v>
      </c>
      <c r="B103" s="1165" t="s">
        <v>1874</v>
      </c>
      <c r="C103" s="2327"/>
      <c r="D103" s="2328"/>
      <c r="E103" s="2328"/>
      <c r="F103" s="2328"/>
      <c r="G103" s="2328"/>
      <c r="H103" s="2328"/>
      <c r="I103" s="2328"/>
      <c r="J103" s="2328"/>
      <c r="K103" s="2328"/>
      <c r="L103" s="2328"/>
      <c r="M103" s="2328"/>
      <c r="N103" s="2328"/>
      <c r="O103" s="2330"/>
      <c r="P103" s="2331">
        <f t="shared" si="18"/>
        <v>0</v>
      </c>
      <c r="Q103" s="1228"/>
      <c r="R103" s="1227"/>
      <c r="S103" s="874"/>
      <c r="T103" s="153"/>
      <c r="U103" s="153"/>
      <c r="V103" s="153"/>
      <c r="W103" s="153"/>
    </row>
    <row r="104" spans="1:23">
      <c r="A104" s="1171">
        <v>5</v>
      </c>
      <c r="B104" s="1165" t="s">
        <v>1875</v>
      </c>
      <c r="C104" s="2327"/>
      <c r="D104" s="2328"/>
      <c r="E104" s="2328"/>
      <c r="F104" s="2328"/>
      <c r="G104" s="2328"/>
      <c r="H104" s="2328"/>
      <c r="I104" s="2328"/>
      <c r="J104" s="2328"/>
      <c r="K104" s="2328"/>
      <c r="L104" s="2328"/>
      <c r="M104" s="2328"/>
      <c r="N104" s="2328"/>
      <c r="O104" s="2330"/>
      <c r="P104" s="2331">
        <f t="shared" si="18"/>
        <v>0</v>
      </c>
      <c r="Q104" s="1228"/>
      <c r="R104" s="1227"/>
      <c r="S104" s="874"/>
      <c r="T104" s="153"/>
      <c r="U104" s="153"/>
      <c r="V104" s="153"/>
      <c r="W104" s="153"/>
    </row>
    <row r="105" spans="1:23">
      <c r="A105" s="1171">
        <v>6</v>
      </c>
      <c r="B105" s="1165" t="s">
        <v>1876</v>
      </c>
      <c r="C105" s="2327"/>
      <c r="D105" s="2328"/>
      <c r="E105" s="2328"/>
      <c r="F105" s="2328"/>
      <c r="G105" s="2328"/>
      <c r="H105" s="2328"/>
      <c r="I105" s="2328"/>
      <c r="J105" s="2328"/>
      <c r="K105" s="2328"/>
      <c r="L105" s="2328"/>
      <c r="M105" s="2328"/>
      <c r="N105" s="2328"/>
      <c r="O105" s="2330"/>
      <c r="P105" s="2331">
        <f t="shared" si="18"/>
        <v>0</v>
      </c>
      <c r="Q105" s="1228"/>
      <c r="R105" s="1228"/>
      <c r="S105" s="874"/>
      <c r="T105" s="153"/>
      <c r="U105" s="153"/>
      <c r="V105" s="153"/>
      <c r="W105" s="153"/>
    </row>
    <row r="106" spans="1:23" ht="15.75" thickBot="1">
      <c r="A106" s="1171">
        <v>7</v>
      </c>
      <c r="B106" s="1165" t="s">
        <v>1877</v>
      </c>
      <c r="C106" s="2327"/>
      <c r="D106" s="2328"/>
      <c r="E106" s="2328"/>
      <c r="F106" s="2328"/>
      <c r="G106" s="2328"/>
      <c r="H106" s="2328"/>
      <c r="I106" s="2328"/>
      <c r="J106" s="2328"/>
      <c r="K106" s="2328"/>
      <c r="L106" s="2328"/>
      <c r="M106" s="2328"/>
      <c r="N106" s="2367"/>
      <c r="O106" s="2380"/>
      <c r="P106" s="2335">
        <f t="shared" si="18"/>
        <v>0</v>
      </c>
      <c r="Q106" s="1228"/>
      <c r="R106" s="1227"/>
      <c r="S106" s="874"/>
      <c r="T106" s="153"/>
      <c r="U106" s="153"/>
      <c r="V106" s="153"/>
      <c r="W106" s="153"/>
    </row>
    <row r="107" spans="1:23" ht="15.75" thickBot="1">
      <c r="A107" s="1178"/>
      <c r="B107" s="1179" t="s">
        <v>1878</v>
      </c>
      <c r="C107" s="2381">
        <f>C96+C99+C102+C103+C104+C105+C106</f>
        <v>0</v>
      </c>
      <c r="D107" s="2347">
        <f t="shared" ref="D107:O107" si="20">D96+D99+D102+D103+D104+D105+D106</f>
        <v>0</v>
      </c>
      <c r="E107" s="2347">
        <f t="shared" si="20"/>
        <v>0</v>
      </c>
      <c r="F107" s="2347">
        <f t="shared" si="20"/>
        <v>0</v>
      </c>
      <c r="G107" s="2347">
        <f t="shared" si="20"/>
        <v>0</v>
      </c>
      <c r="H107" s="2347">
        <f t="shared" si="20"/>
        <v>0</v>
      </c>
      <c r="I107" s="2347">
        <f t="shared" si="20"/>
        <v>0</v>
      </c>
      <c r="J107" s="2347">
        <f t="shared" si="20"/>
        <v>0</v>
      </c>
      <c r="K107" s="2347">
        <f t="shared" si="20"/>
        <v>0</v>
      </c>
      <c r="L107" s="2347">
        <f t="shared" si="20"/>
        <v>0</v>
      </c>
      <c r="M107" s="2347">
        <f t="shared" si="20"/>
        <v>0</v>
      </c>
      <c r="N107" s="2347">
        <f t="shared" si="20"/>
        <v>0</v>
      </c>
      <c r="O107" s="2348">
        <f t="shared" si="20"/>
        <v>0</v>
      </c>
      <c r="P107" s="2335">
        <f t="shared" si="18"/>
        <v>0</v>
      </c>
      <c r="Q107" s="1228"/>
      <c r="R107" s="1227"/>
      <c r="S107" s="874"/>
      <c r="T107" s="153"/>
      <c r="U107" s="153"/>
      <c r="V107" s="153"/>
      <c r="W107" s="153"/>
    </row>
    <row r="108" spans="1:23" ht="15.75" thickBot="1">
      <c r="A108" s="1183" t="s">
        <v>814</v>
      </c>
      <c r="B108" s="1184" t="s">
        <v>1879</v>
      </c>
      <c r="C108" s="2352">
        <f>(C107*J137)/1000000</f>
        <v>0</v>
      </c>
      <c r="D108" s="2352">
        <f>(D107*J138)/1000000</f>
        <v>0</v>
      </c>
      <c r="E108" s="2352">
        <f>(E107*J139)/1000000</f>
        <v>0</v>
      </c>
      <c r="F108" s="2352">
        <f>(F107*J140)/1000000</f>
        <v>0</v>
      </c>
      <c r="G108" s="2352">
        <f>(G107*J141)/1000000</f>
        <v>0</v>
      </c>
      <c r="H108" s="2352">
        <f>(H107*J142)/1000000</f>
        <v>0</v>
      </c>
      <c r="I108" s="2352">
        <f>(I107*J143)/1000000</f>
        <v>0</v>
      </c>
      <c r="J108" s="2352">
        <f>(J107*J144)/1000000</f>
        <v>0</v>
      </c>
      <c r="K108" s="2352">
        <f>(K107*J145)/1000000</f>
        <v>0</v>
      </c>
      <c r="L108" s="2352">
        <f>(L107*J146)/1000000</f>
        <v>0</v>
      </c>
      <c r="M108" s="2382">
        <f>(M107*J147)/1000000</f>
        <v>0</v>
      </c>
      <c r="N108" s="2352">
        <f>(N107*J148)/1000000</f>
        <v>0</v>
      </c>
      <c r="O108" s="2353">
        <f>(O107*J149)/1000000</f>
        <v>0</v>
      </c>
      <c r="P108" s="2343">
        <f>SUM(C108:O108)</f>
        <v>0</v>
      </c>
      <c r="Q108" s="1228"/>
      <c r="R108" s="1227"/>
      <c r="S108" s="874"/>
      <c r="T108" s="153"/>
      <c r="U108" s="153"/>
      <c r="V108" s="153"/>
      <c r="W108" s="153"/>
    </row>
    <row r="109" spans="1:23" ht="15.75" thickBot="1">
      <c r="A109" s="153"/>
      <c r="B109" s="1232"/>
      <c r="C109" s="2383"/>
      <c r="D109" s="2383"/>
      <c r="E109" s="2383"/>
      <c r="F109" s="2383"/>
      <c r="G109" s="2383"/>
      <c r="H109" s="2383"/>
      <c r="I109" s="2383"/>
      <c r="J109" s="2383"/>
      <c r="K109" s="2383"/>
      <c r="L109" s="2383"/>
      <c r="M109" s="2383"/>
      <c r="N109" s="2383"/>
      <c r="O109" s="2383"/>
      <c r="P109" s="2383"/>
      <c r="Q109" s="1227"/>
      <c r="R109" s="1227"/>
      <c r="S109" s="874"/>
      <c r="T109" s="153"/>
      <c r="U109" s="153"/>
      <c r="V109" s="153"/>
      <c r="W109" s="153"/>
    </row>
    <row r="110" spans="1:23" ht="15.75" thickBot="1">
      <c r="A110" s="1214"/>
      <c r="B110" s="1215" t="s">
        <v>1880</v>
      </c>
      <c r="C110" s="1234" t="s">
        <v>55</v>
      </c>
      <c r="D110" s="2384" t="s">
        <v>56</v>
      </c>
      <c r="E110" s="2384" t="s">
        <v>57</v>
      </c>
      <c r="F110" s="2384" t="s">
        <v>58</v>
      </c>
      <c r="G110" s="2384" t="s">
        <v>59</v>
      </c>
      <c r="H110" s="2385" t="s">
        <v>61</v>
      </c>
      <c r="I110" s="2385" t="s">
        <v>60</v>
      </c>
      <c r="J110" s="2385" t="s">
        <v>1824</v>
      </c>
      <c r="K110" s="2386" t="s">
        <v>63</v>
      </c>
      <c r="L110" s="2385" t="s">
        <v>62</v>
      </c>
      <c r="M110" s="2385" t="s">
        <v>64</v>
      </c>
      <c r="N110" s="2384" t="s">
        <v>845</v>
      </c>
      <c r="O110" s="2373" t="s">
        <v>119</v>
      </c>
      <c r="P110" s="2387" t="s">
        <v>486</v>
      </c>
      <c r="Q110" s="1227"/>
      <c r="R110" s="1227"/>
      <c r="S110" s="874"/>
      <c r="T110" s="153"/>
      <c r="U110" s="153"/>
      <c r="V110" s="153"/>
      <c r="W110" s="153"/>
    </row>
    <row r="111" spans="1:23">
      <c r="A111" s="1164">
        <v>1</v>
      </c>
      <c r="B111" s="1206" t="s">
        <v>1881</v>
      </c>
      <c r="C111" s="2378">
        <f>C112+C113</f>
        <v>0</v>
      </c>
      <c r="D111" s="2378">
        <f t="shared" ref="D111:O111" si="21">D112+D113</f>
        <v>0</v>
      </c>
      <c r="E111" s="2378">
        <f t="shared" si="21"/>
        <v>0</v>
      </c>
      <c r="F111" s="2378">
        <f t="shared" si="21"/>
        <v>0</v>
      </c>
      <c r="G111" s="2378">
        <f t="shared" si="21"/>
        <v>0</v>
      </c>
      <c r="H111" s="2378">
        <f t="shared" si="21"/>
        <v>0</v>
      </c>
      <c r="I111" s="2378">
        <f t="shared" si="21"/>
        <v>0</v>
      </c>
      <c r="J111" s="2378">
        <f t="shared" si="21"/>
        <v>0</v>
      </c>
      <c r="K111" s="2378">
        <f t="shared" si="21"/>
        <v>0</v>
      </c>
      <c r="L111" s="2378">
        <f t="shared" si="21"/>
        <v>0</v>
      </c>
      <c r="M111" s="2378">
        <f t="shared" si="21"/>
        <v>0</v>
      </c>
      <c r="N111" s="2388">
        <f t="shared" si="21"/>
        <v>0</v>
      </c>
      <c r="O111" s="2389">
        <f t="shared" si="21"/>
        <v>0</v>
      </c>
      <c r="P111" s="2331">
        <f t="shared" ref="P111:P122" si="22">(C111*$J$137+D111*$J$138+E111*$J$139+F111*$J$140+G111*$J$141+H111*$J$142+I111*$J$143+J111*$J$144+K111*$J$145+L111*$J$146+M111*$J$147+N111*$J$148+O111*$J$149)/1000000</f>
        <v>0</v>
      </c>
      <c r="Q111" s="1228"/>
      <c r="R111" s="1228"/>
      <c r="S111" s="874"/>
      <c r="T111" s="153"/>
      <c r="U111" s="153"/>
      <c r="V111" s="153"/>
      <c r="W111" s="153"/>
    </row>
    <row r="112" spans="1:23">
      <c r="A112" s="1171"/>
      <c r="B112" s="1240" t="s">
        <v>1882</v>
      </c>
      <c r="C112" s="2328"/>
      <c r="D112" s="2328"/>
      <c r="E112" s="2328"/>
      <c r="F112" s="2328"/>
      <c r="G112" s="2328"/>
      <c r="H112" s="2328"/>
      <c r="I112" s="2328"/>
      <c r="J112" s="2328"/>
      <c r="K112" s="2328"/>
      <c r="L112" s="2328"/>
      <c r="M112" s="2330"/>
      <c r="N112" s="2328"/>
      <c r="O112" s="2328"/>
      <c r="P112" s="2331">
        <f t="shared" si="22"/>
        <v>0</v>
      </c>
      <c r="Q112" s="1228"/>
      <c r="R112" s="1228"/>
      <c r="S112" s="874"/>
      <c r="T112" s="153"/>
      <c r="U112" s="153"/>
      <c r="V112" s="153"/>
      <c r="W112" s="153"/>
    </row>
    <row r="113" spans="1:23">
      <c r="A113" s="1171"/>
      <c r="B113" s="1240" t="s">
        <v>1883</v>
      </c>
      <c r="C113" s="2328"/>
      <c r="D113" s="2328"/>
      <c r="E113" s="2328"/>
      <c r="F113" s="2328"/>
      <c r="G113" s="2328"/>
      <c r="H113" s="2328"/>
      <c r="I113" s="2328"/>
      <c r="J113" s="2328"/>
      <c r="K113" s="2328"/>
      <c r="L113" s="2328"/>
      <c r="M113" s="2330"/>
      <c r="N113" s="2328"/>
      <c r="O113" s="2328"/>
      <c r="P113" s="2331">
        <f t="shared" si="22"/>
        <v>0</v>
      </c>
      <c r="Q113" s="1228"/>
      <c r="R113" s="1228"/>
      <c r="S113" s="874"/>
      <c r="T113" s="153"/>
      <c r="U113" s="153"/>
      <c r="V113" s="153"/>
      <c r="W113" s="153"/>
    </row>
    <row r="114" spans="1:23">
      <c r="A114" s="1171">
        <v>2</v>
      </c>
      <c r="B114" s="1206" t="s">
        <v>1884</v>
      </c>
      <c r="C114" s="2378">
        <f>C115+C116</f>
        <v>0</v>
      </c>
      <c r="D114" s="2378">
        <f t="shared" ref="D114:O114" si="23">D115+D116</f>
        <v>0</v>
      </c>
      <c r="E114" s="2378">
        <f t="shared" si="23"/>
        <v>0</v>
      </c>
      <c r="F114" s="2378">
        <f t="shared" si="23"/>
        <v>0</v>
      </c>
      <c r="G114" s="2378">
        <f t="shared" si="23"/>
        <v>0</v>
      </c>
      <c r="H114" s="2378">
        <f t="shared" si="23"/>
        <v>0</v>
      </c>
      <c r="I114" s="2378">
        <f t="shared" si="23"/>
        <v>0</v>
      </c>
      <c r="J114" s="2378">
        <f t="shared" si="23"/>
        <v>0</v>
      </c>
      <c r="K114" s="2378">
        <f t="shared" si="23"/>
        <v>0</v>
      </c>
      <c r="L114" s="2378">
        <f t="shared" si="23"/>
        <v>0</v>
      </c>
      <c r="M114" s="2378">
        <f t="shared" si="23"/>
        <v>0</v>
      </c>
      <c r="N114" s="2378">
        <f t="shared" si="23"/>
        <v>0</v>
      </c>
      <c r="O114" s="2379">
        <f t="shared" si="23"/>
        <v>0</v>
      </c>
      <c r="P114" s="2331">
        <f t="shared" si="22"/>
        <v>0</v>
      </c>
      <c r="Q114" s="1228"/>
      <c r="R114" s="1228"/>
      <c r="S114" s="874"/>
      <c r="T114" s="153"/>
      <c r="U114" s="153"/>
      <c r="V114" s="153"/>
      <c r="W114" s="153"/>
    </row>
    <row r="115" spans="1:23">
      <c r="A115" s="1171"/>
      <c r="B115" s="1240" t="s">
        <v>1882</v>
      </c>
      <c r="C115" s="2328"/>
      <c r="D115" s="2328"/>
      <c r="E115" s="2328"/>
      <c r="F115" s="2328"/>
      <c r="G115" s="2328"/>
      <c r="H115" s="2328"/>
      <c r="I115" s="2328"/>
      <c r="J115" s="2328"/>
      <c r="K115" s="2328"/>
      <c r="L115" s="2328"/>
      <c r="M115" s="2330"/>
      <c r="N115" s="2328"/>
      <c r="O115" s="2330"/>
      <c r="P115" s="2331">
        <f t="shared" si="22"/>
        <v>0</v>
      </c>
      <c r="Q115" s="1228"/>
      <c r="R115" s="1228"/>
      <c r="S115" s="874"/>
      <c r="T115" s="153"/>
      <c r="U115" s="153"/>
      <c r="V115" s="153"/>
      <c r="W115" s="153"/>
    </row>
    <row r="116" spans="1:23">
      <c r="A116" s="1171"/>
      <c r="B116" s="1240" t="s">
        <v>1883</v>
      </c>
      <c r="C116" s="2328"/>
      <c r="D116" s="2328"/>
      <c r="E116" s="2328"/>
      <c r="F116" s="2328"/>
      <c r="G116" s="2328"/>
      <c r="H116" s="2328"/>
      <c r="I116" s="2328"/>
      <c r="J116" s="2328"/>
      <c r="K116" s="2328"/>
      <c r="L116" s="2328"/>
      <c r="M116" s="2330"/>
      <c r="N116" s="2328"/>
      <c r="O116" s="2330"/>
      <c r="P116" s="2331">
        <f t="shared" si="22"/>
        <v>0</v>
      </c>
      <c r="Q116" s="1228"/>
      <c r="R116" s="1228"/>
      <c r="S116" s="874"/>
      <c r="T116" s="153"/>
      <c r="U116" s="153"/>
      <c r="V116" s="153"/>
      <c r="W116" s="153"/>
    </row>
    <row r="117" spans="1:23">
      <c r="A117" s="1171">
        <v>3</v>
      </c>
      <c r="B117" s="1206" t="s">
        <v>1885</v>
      </c>
      <c r="C117" s="2328"/>
      <c r="D117" s="2328"/>
      <c r="E117" s="2328"/>
      <c r="F117" s="2328"/>
      <c r="G117" s="2328"/>
      <c r="H117" s="2328"/>
      <c r="I117" s="2328"/>
      <c r="J117" s="2328"/>
      <c r="K117" s="2328"/>
      <c r="L117" s="2328"/>
      <c r="M117" s="2330"/>
      <c r="N117" s="2328"/>
      <c r="O117" s="2330"/>
      <c r="P117" s="2331">
        <f t="shared" si="22"/>
        <v>0</v>
      </c>
      <c r="Q117" s="1228"/>
      <c r="R117" s="1228"/>
      <c r="S117" s="874"/>
      <c r="T117" s="153"/>
      <c r="U117" s="153"/>
      <c r="V117" s="153"/>
      <c r="W117" s="153"/>
    </row>
    <row r="118" spans="1:23">
      <c r="A118" s="1171">
        <v>4</v>
      </c>
      <c r="B118" s="1206" t="s">
        <v>1886</v>
      </c>
      <c r="C118" s="2328"/>
      <c r="D118" s="2328"/>
      <c r="E118" s="2328"/>
      <c r="F118" s="2328"/>
      <c r="G118" s="2328"/>
      <c r="H118" s="2328"/>
      <c r="I118" s="2328"/>
      <c r="J118" s="2328"/>
      <c r="K118" s="2328"/>
      <c r="L118" s="2328"/>
      <c r="M118" s="2330"/>
      <c r="N118" s="2328"/>
      <c r="O118" s="2330"/>
      <c r="P118" s="2331">
        <f t="shared" si="22"/>
        <v>0</v>
      </c>
      <c r="Q118" s="1228"/>
      <c r="R118" s="1228"/>
      <c r="S118" s="874"/>
      <c r="T118" s="153"/>
      <c r="U118" s="153"/>
      <c r="V118" s="153"/>
      <c r="W118" s="153"/>
    </row>
    <row r="119" spans="1:23">
      <c r="A119" s="1171">
        <v>5</v>
      </c>
      <c r="B119" s="1206" t="s">
        <v>1887</v>
      </c>
      <c r="C119" s="2328"/>
      <c r="D119" s="2328"/>
      <c r="E119" s="2328"/>
      <c r="F119" s="2328"/>
      <c r="G119" s="2328"/>
      <c r="H119" s="2328"/>
      <c r="I119" s="2328"/>
      <c r="J119" s="2328"/>
      <c r="K119" s="2328"/>
      <c r="L119" s="2328"/>
      <c r="M119" s="2330"/>
      <c r="N119" s="2328"/>
      <c r="O119" s="2330"/>
      <c r="P119" s="2331">
        <f t="shared" si="22"/>
        <v>0</v>
      </c>
      <c r="Q119" s="1228"/>
      <c r="R119" s="1228"/>
      <c r="S119" s="874"/>
      <c r="T119" s="153"/>
      <c r="U119" s="153"/>
      <c r="V119" s="153"/>
      <c r="W119" s="153"/>
    </row>
    <row r="120" spans="1:23">
      <c r="A120" s="1171">
        <v>6</v>
      </c>
      <c r="B120" s="1206" t="s">
        <v>1876</v>
      </c>
      <c r="C120" s="2328"/>
      <c r="D120" s="2328"/>
      <c r="E120" s="2328"/>
      <c r="F120" s="2328"/>
      <c r="G120" s="2328"/>
      <c r="H120" s="2328"/>
      <c r="I120" s="2328"/>
      <c r="J120" s="2328"/>
      <c r="K120" s="2328"/>
      <c r="L120" s="2328"/>
      <c r="M120" s="2330"/>
      <c r="N120" s="2328"/>
      <c r="O120" s="2330"/>
      <c r="P120" s="2331">
        <f t="shared" si="22"/>
        <v>0</v>
      </c>
      <c r="Q120" s="1228"/>
      <c r="R120" s="1228"/>
      <c r="S120" s="874"/>
      <c r="T120" s="153"/>
      <c r="U120" s="153"/>
      <c r="V120" s="153"/>
      <c r="W120" s="153"/>
    </row>
    <row r="121" spans="1:23" ht="15.75" thickBot="1">
      <c r="A121" s="1171">
        <v>7</v>
      </c>
      <c r="B121" s="1206" t="s">
        <v>1888</v>
      </c>
      <c r="C121" s="2328"/>
      <c r="D121" s="2328"/>
      <c r="E121" s="2328"/>
      <c r="F121" s="2328"/>
      <c r="G121" s="2328"/>
      <c r="H121" s="2328"/>
      <c r="I121" s="2328"/>
      <c r="J121" s="2328"/>
      <c r="K121" s="2328"/>
      <c r="L121" s="2328"/>
      <c r="M121" s="2330"/>
      <c r="N121" s="2367"/>
      <c r="O121" s="2380"/>
      <c r="P121" s="2335">
        <f t="shared" si="22"/>
        <v>0</v>
      </c>
      <c r="Q121" s="1228"/>
      <c r="R121" s="1228"/>
      <c r="S121" s="874"/>
      <c r="T121" s="153"/>
      <c r="U121" s="153"/>
      <c r="V121" s="153"/>
      <c r="W121" s="153"/>
    </row>
    <row r="122" spans="1:23" ht="15.75" thickBot="1">
      <c r="A122" s="1178"/>
      <c r="B122" s="1179" t="s">
        <v>1889</v>
      </c>
      <c r="C122" s="2390">
        <f>C111+C114+C117+C118+C119+C120+C121</f>
        <v>0</v>
      </c>
      <c r="D122" s="2390">
        <f t="shared" ref="D122:O122" si="24">D111+D114+D117+D118+D119+D120+D121</f>
        <v>0</v>
      </c>
      <c r="E122" s="2390">
        <f t="shared" si="24"/>
        <v>0</v>
      </c>
      <c r="F122" s="2390">
        <f t="shared" si="24"/>
        <v>0</v>
      </c>
      <c r="G122" s="2390">
        <f t="shared" si="24"/>
        <v>0</v>
      </c>
      <c r="H122" s="2390">
        <f t="shared" si="24"/>
        <v>0</v>
      </c>
      <c r="I122" s="2390">
        <f t="shared" si="24"/>
        <v>0</v>
      </c>
      <c r="J122" s="2390">
        <f t="shared" si="24"/>
        <v>0</v>
      </c>
      <c r="K122" s="2390">
        <f t="shared" si="24"/>
        <v>0</v>
      </c>
      <c r="L122" s="2390">
        <f t="shared" si="24"/>
        <v>0</v>
      </c>
      <c r="M122" s="2391">
        <f t="shared" si="24"/>
        <v>0</v>
      </c>
      <c r="N122" s="2390">
        <f t="shared" si="24"/>
        <v>0</v>
      </c>
      <c r="O122" s="2392">
        <f t="shared" si="24"/>
        <v>0</v>
      </c>
      <c r="P122" s="2335">
        <f t="shared" si="22"/>
        <v>0</v>
      </c>
      <c r="Q122" s="1228"/>
      <c r="R122" s="1228"/>
      <c r="S122" s="874"/>
      <c r="T122" s="153"/>
      <c r="U122" s="153"/>
      <c r="V122" s="153"/>
      <c r="W122" s="153"/>
    </row>
    <row r="123" spans="1:23" ht="15.75" thickBot="1">
      <c r="A123" s="1183" t="s">
        <v>815</v>
      </c>
      <c r="B123" s="1184" t="s">
        <v>1890</v>
      </c>
      <c r="C123" s="2393">
        <f>(C122*J137)/1000000</f>
        <v>0</v>
      </c>
      <c r="D123" s="2393">
        <f>(D122*J138)/1000000</f>
        <v>0</v>
      </c>
      <c r="E123" s="2393">
        <f>(E122*J139)/1000000</f>
        <v>0</v>
      </c>
      <c r="F123" s="2393">
        <f>(F122*J140)/1000000</f>
        <v>0</v>
      </c>
      <c r="G123" s="2393">
        <f>(G122*J141)/1000000</f>
        <v>0</v>
      </c>
      <c r="H123" s="2393">
        <f>(H122*J142)/1000000</f>
        <v>0</v>
      </c>
      <c r="I123" s="2393">
        <f>(I122*J143)/1000000</f>
        <v>0</v>
      </c>
      <c r="J123" s="2393">
        <f>(J122*J144)/1000000</f>
        <v>0</v>
      </c>
      <c r="K123" s="2393">
        <f>(K122*J145)/1000000</f>
        <v>0</v>
      </c>
      <c r="L123" s="2393">
        <f>(L122*J146)/1000000</f>
        <v>0</v>
      </c>
      <c r="M123" s="2394">
        <f>(M122*J147)/1000000</f>
        <v>0</v>
      </c>
      <c r="N123" s="2393">
        <f>(N122*J148)/1000000</f>
        <v>0</v>
      </c>
      <c r="O123" s="2395">
        <f>(O122*J149)/1000000</f>
        <v>0</v>
      </c>
      <c r="P123" s="2343">
        <f>SUM(C123:O123)</f>
        <v>0</v>
      </c>
      <c r="Q123" s="1228"/>
      <c r="R123" s="1228"/>
      <c r="S123" s="874"/>
      <c r="T123" s="153"/>
      <c r="U123" s="153"/>
      <c r="V123" s="153"/>
      <c r="W123" s="153"/>
    </row>
    <row r="124" spans="1:23" ht="15.75" thickBot="1">
      <c r="A124" s="1245" t="s">
        <v>817</v>
      </c>
      <c r="B124" s="1246" t="s">
        <v>1891</v>
      </c>
      <c r="C124" s="1247">
        <f>C108-C123</f>
        <v>0</v>
      </c>
      <c r="D124" s="2390">
        <f t="shared" ref="D124:O124" si="25">D108-D123</f>
        <v>0</v>
      </c>
      <c r="E124" s="2390">
        <f t="shared" si="25"/>
        <v>0</v>
      </c>
      <c r="F124" s="2390">
        <f t="shared" si="25"/>
        <v>0</v>
      </c>
      <c r="G124" s="2390">
        <f t="shared" si="25"/>
        <v>0</v>
      </c>
      <c r="H124" s="2390">
        <f t="shared" si="25"/>
        <v>0</v>
      </c>
      <c r="I124" s="2390">
        <f t="shared" si="25"/>
        <v>0</v>
      </c>
      <c r="J124" s="2390">
        <f t="shared" si="25"/>
        <v>0</v>
      </c>
      <c r="K124" s="2390">
        <f t="shared" si="25"/>
        <v>0</v>
      </c>
      <c r="L124" s="2390">
        <f t="shared" si="25"/>
        <v>0</v>
      </c>
      <c r="M124" s="2391">
        <f t="shared" si="25"/>
        <v>0</v>
      </c>
      <c r="N124" s="2390">
        <f t="shared" si="25"/>
        <v>0</v>
      </c>
      <c r="O124" s="2392">
        <f t="shared" si="25"/>
        <v>0</v>
      </c>
      <c r="P124" s="2350">
        <f>P108-P123</f>
        <v>0</v>
      </c>
      <c r="Q124" s="1228"/>
      <c r="R124" s="1228"/>
      <c r="S124" s="874"/>
      <c r="T124" s="153"/>
      <c r="U124" s="153"/>
      <c r="V124" s="153"/>
      <c r="W124" s="153"/>
    </row>
    <row r="125" spans="1:23">
      <c r="A125" s="153"/>
      <c r="B125" s="1227"/>
      <c r="C125" s="1248"/>
      <c r="D125" s="1248"/>
      <c r="E125" s="1248"/>
      <c r="F125" s="1248"/>
      <c r="G125" s="1248"/>
      <c r="H125" s="1248"/>
      <c r="I125" s="1248"/>
      <c r="J125" s="1248"/>
      <c r="K125" s="1248"/>
      <c r="L125" s="1248"/>
      <c r="M125" s="1248"/>
      <c r="N125" s="1248"/>
      <c r="O125" s="1248"/>
      <c r="P125" s="1248"/>
      <c r="Q125" s="1227"/>
      <c r="R125" s="1227"/>
      <c r="S125" s="153"/>
      <c r="T125" s="153"/>
      <c r="U125" s="153"/>
      <c r="V125" s="153"/>
      <c r="W125" s="153"/>
    </row>
    <row r="126" spans="1:23">
      <c r="A126" s="153"/>
      <c r="B126" s="2396"/>
      <c r="C126" s="2397"/>
      <c r="D126" s="2398"/>
      <c r="E126" s="2398"/>
      <c r="F126" s="2398"/>
      <c r="G126" s="2398"/>
      <c r="H126" s="2398"/>
      <c r="I126" s="2398"/>
      <c r="J126" s="2398"/>
      <c r="K126" s="2398"/>
      <c r="L126" s="2398"/>
      <c r="M126" s="2398"/>
      <c r="N126" s="2397"/>
      <c r="O126" s="2397"/>
      <c r="P126" s="2399"/>
      <c r="Q126" s="1227"/>
      <c r="R126" s="1227"/>
      <c r="S126" s="153"/>
      <c r="T126" s="153"/>
      <c r="U126" s="153"/>
      <c r="V126" s="153"/>
      <c r="W126" s="153"/>
    </row>
    <row r="127" spans="1:23">
      <c r="A127" s="41" t="s">
        <v>48</v>
      </c>
      <c r="B127" s="126">
        <v>32</v>
      </c>
      <c r="C127" s="2397"/>
      <c r="D127" s="2398"/>
      <c r="E127" s="2398"/>
      <c r="F127" s="2398"/>
      <c r="G127" s="2398"/>
      <c r="H127" s="2398"/>
      <c r="I127" s="2398"/>
      <c r="J127" s="2398"/>
      <c r="K127" s="2398"/>
      <c r="L127" s="2398"/>
      <c r="M127" s="2398"/>
      <c r="N127" s="2397"/>
      <c r="O127" s="2397"/>
      <c r="P127" s="2399"/>
      <c r="Q127" s="1227"/>
      <c r="R127" s="1227"/>
      <c r="S127" s="153"/>
      <c r="T127" s="153"/>
      <c r="U127" s="153"/>
      <c r="V127" s="153"/>
      <c r="W127" s="153"/>
    </row>
    <row r="128" spans="1:23">
      <c r="A128" s="41" t="s">
        <v>49</v>
      </c>
      <c r="B128" s="23" t="s">
        <v>1233</v>
      </c>
      <c r="C128" s="2397"/>
      <c r="D128" s="2398"/>
      <c r="E128" s="2398"/>
      <c r="F128" s="2398"/>
      <c r="G128" s="2398"/>
      <c r="H128" s="2398"/>
      <c r="I128" s="2398"/>
      <c r="J128" s="2398"/>
      <c r="K128" s="2398"/>
      <c r="L128" s="2398"/>
      <c r="M128" s="2398"/>
      <c r="N128" s="2397"/>
      <c r="O128" s="2397"/>
      <c r="P128" s="2399"/>
      <c r="Q128" s="1227"/>
      <c r="R128" s="1227"/>
      <c r="S128" s="153"/>
      <c r="T128" s="153"/>
      <c r="U128" s="153"/>
      <c r="V128" s="153"/>
      <c r="W128" s="153"/>
    </row>
    <row r="129" spans="1:23">
      <c r="A129" s="41" t="s">
        <v>47</v>
      </c>
      <c r="B129" s="41" t="s">
        <v>52</v>
      </c>
      <c r="C129" s="2397"/>
      <c r="D129" s="2398"/>
      <c r="E129" s="2398"/>
      <c r="F129" s="2398"/>
      <c r="G129" s="2398"/>
      <c r="H129" s="2398"/>
      <c r="I129" s="2398"/>
      <c r="J129" s="2398"/>
      <c r="K129" s="2398"/>
      <c r="L129" s="2398"/>
      <c r="M129" s="2398"/>
      <c r="N129" s="2397"/>
      <c r="O129" s="2397"/>
      <c r="P129" s="2399"/>
      <c r="Q129" s="1227"/>
      <c r="R129" s="1227"/>
      <c r="S129" s="153"/>
      <c r="T129" s="153"/>
      <c r="U129" s="153"/>
      <c r="V129" s="153"/>
      <c r="W129" s="153"/>
    </row>
    <row r="130" spans="1:23">
      <c r="A130" s="41" t="s">
        <v>50</v>
      </c>
      <c r="B130" s="41" t="s">
        <v>53</v>
      </c>
      <c r="C130" s="2397"/>
      <c r="D130" s="2398"/>
      <c r="E130" s="2398"/>
      <c r="F130" s="2398"/>
      <c r="G130" s="2398"/>
      <c r="H130" s="2398"/>
      <c r="I130" s="2398"/>
      <c r="J130" s="2398"/>
      <c r="K130" s="2398"/>
      <c r="L130" s="2398"/>
      <c r="M130" s="2398"/>
      <c r="N130" s="2397"/>
      <c r="O130" s="2397"/>
      <c r="P130" s="2399"/>
      <c r="Q130" s="1227"/>
      <c r="R130" s="1227"/>
      <c r="S130" s="153"/>
      <c r="T130" s="153"/>
      <c r="U130" s="153"/>
      <c r="V130" s="153"/>
      <c r="W130" s="153"/>
    </row>
    <row r="131" spans="1:23">
      <c r="A131" s="41" t="s">
        <v>792</v>
      </c>
      <c r="B131" s="41" t="s">
        <v>71</v>
      </c>
      <c r="C131" s="2397"/>
      <c r="D131" s="2398"/>
      <c r="E131" s="2398"/>
      <c r="F131" s="2398"/>
      <c r="G131" s="2398"/>
      <c r="H131" s="2398"/>
      <c r="I131" s="2398"/>
      <c r="J131" s="2398"/>
      <c r="K131" s="2398"/>
      <c r="L131" s="2398"/>
      <c r="M131" s="2398"/>
      <c r="N131" s="2397"/>
      <c r="O131" s="2397"/>
      <c r="P131" s="2399"/>
      <c r="Q131" s="1227"/>
      <c r="R131" s="1227"/>
      <c r="S131" s="153"/>
      <c r="T131" s="153"/>
      <c r="U131" s="153"/>
      <c r="V131" s="153"/>
      <c r="W131" s="153"/>
    </row>
    <row r="132" spans="1:23" ht="15.75" thickBot="1">
      <c r="A132" s="153"/>
      <c r="B132" s="153"/>
      <c r="C132" s="2397"/>
      <c r="D132" s="2398"/>
      <c r="E132" s="2398"/>
      <c r="F132" s="2398"/>
      <c r="G132" s="2398"/>
      <c r="H132" s="2398"/>
      <c r="I132" s="2398"/>
      <c r="J132" s="2398"/>
      <c r="K132" s="2398"/>
      <c r="L132" s="2398"/>
      <c r="M132" s="2398"/>
      <c r="N132" s="2397"/>
      <c r="O132" s="2397"/>
      <c r="P132" s="2399"/>
      <c r="Q132" s="1227"/>
      <c r="R132" s="1227"/>
      <c r="S132" s="153"/>
      <c r="T132" s="153"/>
      <c r="U132" s="153"/>
      <c r="V132" s="153"/>
      <c r="W132" s="153"/>
    </row>
    <row r="133" spans="1:23" ht="15.75" thickBot="1">
      <c r="A133" s="1151"/>
      <c r="B133" s="1253" t="s">
        <v>1892</v>
      </c>
      <c r="C133" s="4884" t="s">
        <v>1893</v>
      </c>
      <c r="D133" s="4637"/>
      <c r="E133" s="4884" t="s">
        <v>1894</v>
      </c>
      <c r="F133" s="4637"/>
      <c r="G133" s="4885" t="s">
        <v>1895</v>
      </c>
      <c r="H133" s="4885" t="s">
        <v>1896</v>
      </c>
      <c r="I133" s="4885" t="s">
        <v>1897</v>
      </c>
      <c r="J133" s="4641" t="s">
        <v>1898</v>
      </c>
      <c r="K133" s="4641" t="s">
        <v>1899</v>
      </c>
      <c r="L133" s="4641" t="s">
        <v>1900</v>
      </c>
    </row>
    <row r="134" spans="1:23">
      <c r="A134" s="1254"/>
      <c r="B134" s="4614" t="s">
        <v>100</v>
      </c>
      <c r="C134" s="4874" t="s">
        <v>1901</v>
      </c>
      <c r="D134" s="4875" t="s">
        <v>1902</v>
      </c>
      <c r="E134" s="4876" t="s">
        <v>1903</v>
      </c>
      <c r="F134" s="4878" t="s">
        <v>1904</v>
      </c>
      <c r="G134" s="4886"/>
      <c r="H134" s="4886"/>
      <c r="I134" s="4886"/>
      <c r="J134" s="4642"/>
      <c r="K134" s="4642"/>
      <c r="L134" s="4644"/>
    </row>
    <row r="135" spans="1:23" ht="46.5" customHeight="1" thickBot="1">
      <c r="A135" s="1254"/>
      <c r="B135" s="4615"/>
      <c r="C135" s="4617"/>
      <c r="D135" s="4619"/>
      <c r="E135" s="4877"/>
      <c r="F135" s="4879"/>
      <c r="G135" s="4887"/>
      <c r="H135" s="4887"/>
      <c r="I135" s="4887"/>
      <c r="J135" s="4643"/>
      <c r="K135" s="4643"/>
      <c r="L135" s="4645"/>
    </row>
    <row r="136" spans="1:23">
      <c r="A136" s="1255"/>
      <c r="B136" s="1256" t="s">
        <v>1905</v>
      </c>
      <c r="C136" s="1257">
        <v>-2</v>
      </c>
      <c r="D136" s="1258">
        <v>-3</v>
      </c>
      <c r="E136" s="1257">
        <v>-4</v>
      </c>
      <c r="F136" s="1258">
        <v>-5</v>
      </c>
      <c r="G136" s="1259" t="s">
        <v>1906</v>
      </c>
      <c r="H136" s="1259">
        <v>-7</v>
      </c>
      <c r="I136" s="1259" t="s">
        <v>1907</v>
      </c>
      <c r="J136" s="1259">
        <v>-9</v>
      </c>
      <c r="K136" s="1260">
        <v>-10</v>
      </c>
      <c r="L136" s="1259" t="s">
        <v>1908</v>
      </c>
    </row>
    <row r="137" spans="1:23">
      <c r="A137" s="1171"/>
      <c r="B137" s="2400" t="s">
        <v>55</v>
      </c>
      <c r="C137" s="2401">
        <f>C33</f>
        <v>0</v>
      </c>
      <c r="D137" s="2402">
        <f>C59</f>
        <v>0</v>
      </c>
      <c r="E137" s="2403">
        <f>C70</f>
        <v>0</v>
      </c>
      <c r="F137" s="2404">
        <f>C81</f>
        <v>0</v>
      </c>
      <c r="G137" s="2405">
        <f>C137-D137+E137-F137</f>
        <v>0</v>
      </c>
      <c r="H137" s="2405">
        <f>C90</f>
        <v>0</v>
      </c>
      <c r="I137" s="2405">
        <f>G137+H137</f>
        <v>0</v>
      </c>
      <c r="J137" s="2406"/>
      <c r="K137" s="2405">
        <f>I137*J137/1000000</f>
        <v>0</v>
      </c>
      <c r="L137" s="2405" t="e">
        <f t="shared" ref="L137:L149" si="26">K137/$L$153*100</f>
        <v>#DIV/0!</v>
      </c>
      <c r="P137" s="875"/>
    </row>
    <row r="138" spans="1:23">
      <c r="A138" s="1171"/>
      <c r="B138" s="2400" t="s">
        <v>56</v>
      </c>
      <c r="C138" s="2401">
        <f>D33</f>
        <v>0</v>
      </c>
      <c r="D138" s="2402">
        <f>D59</f>
        <v>0</v>
      </c>
      <c r="E138" s="2403">
        <f>D70</f>
        <v>0</v>
      </c>
      <c r="F138" s="2404">
        <f>D81</f>
        <v>0</v>
      </c>
      <c r="G138" s="2405">
        <f t="shared" ref="G138:G149" si="27">C138-D138+E138-F138</f>
        <v>0</v>
      </c>
      <c r="H138" s="2405">
        <f>D90</f>
        <v>0</v>
      </c>
      <c r="I138" s="2405">
        <f>G138+H138</f>
        <v>0</v>
      </c>
      <c r="J138" s="2406"/>
      <c r="K138" s="2405">
        <f>I138*J138/1000000</f>
        <v>0</v>
      </c>
      <c r="L138" s="2405" t="e">
        <f t="shared" si="26"/>
        <v>#DIV/0!</v>
      </c>
      <c r="P138" s="875"/>
    </row>
    <row r="139" spans="1:23">
      <c r="A139" s="1171"/>
      <c r="B139" s="2400" t="s">
        <v>57</v>
      </c>
      <c r="C139" s="2401">
        <f>E33</f>
        <v>0</v>
      </c>
      <c r="D139" s="2402">
        <f>E59</f>
        <v>0</v>
      </c>
      <c r="E139" s="2403">
        <f>E70</f>
        <v>0</v>
      </c>
      <c r="F139" s="2404">
        <f>E81</f>
        <v>0</v>
      </c>
      <c r="G139" s="2405">
        <f t="shared" si="27"/>
        <v>0</v>
      </c>
      <c r="H139" s="2405">
        <f>E90</f>
        <v>0</v>
      </c>
      <c r="I139" s="2405">
        <f t="shared" ref="I139:I149" si="28">G139+H139</f>
        <v>0</v>
      </c>
      <c r="J139" s="2406"/>
      <c r="K139" s="2405">
        <f t="shared" ref="K139:K149" si="29">I139*J139/1000000</f>
        <v>0</v>
      </c>
      <c r="L139" s="2405" t="e">
        <f t="shared" si="26"/>
        <v>#DIV/0!</v>
      </c>
      <c r="P139" s="875"/>
    </row>
    <row r="140" spans="1:23">
      <c r="A140" s="1171"/>
      <c r="B140" s="2400" t="s">
        <v>58</v>
      </c>
      <c r="C140" s="2401">
        <f>F33</f>
        <v>0</v>
      </c>
      <c r="D140" s="2402">
        <f>F59</f>
        <v>0</v>
      </c>
      <c r="E140" s="2403">
        <f>F70</f>
        <v>0</v>
      </c>
      <c r="F140" s="2404">
        <f>F81</f>
        <v>0</v>
      </c>
      <c r="G140" s="2405">
        <f t="shared" si="27"/>
        <v>0</v>
      </c>
      <c r="H140" s="2405">
        <f>F90</f>
        <v>0</v>
      </c>
      <c r="I140" s="2405">
        <f t="shared" si="28"/>
        <v>0</v>
      </c>
      <c r="J140" s="2406"/>
      <c r="K140" s="2405">
        <f t="shared" si="29"/>
        <v>0</v>
      </c>
      <c r="L140" s="2405" t="e">
        <f t="shared" si="26"/>
        <v>#DIV/0!</v>
      </c>
      <c r="P140" s="875"/>
    </row>
    <row r="141" spans="1:23">
      <c r="A141" s="1171"/>
      <c r="B141" s="2400" t="s">
        <v>59</v>
      </c>
      <c r="C141" s="2401">
        <f>G33</f>
        <v>0</v>
      </c>
      <c r="D141" s="2402">
        <f>G59</f>
        <v>0</v>
      </c>
      <c r="E141" s="2403">
        <f>G70</f>
        <v>0</v>
      </c>
      <c r="F141" s="2404">
        <f>G81</f>
        <v>0</v>
      </c>
      <c r="G141" s="2405">
        <f t="shared" si="27"/>
        <v>0</v>
      </c>
      <c r="H141" s="2405">
        <f>G90</f>
        <v>0</v>
      </c>
      <c r="I141" s="2405">
        <f t="shared" si="28"/>
        <v>0</v>
      </c>
      <c r="J141" s="2406"/>
      <c r="K141" s="2405">
        <f t="shared" si="29"/>
        <v>0</v>
      </c>
      <c r="L141" s="2405" t="e">
        <f t="shared" si="26"/>
        <v>#DIV/0!</v>
      </c>
      <c r="P141" s="875"/>
    </row>
    <row r="142" spans="1:23">
      <c r="A142" s="1171"/>
      <c r="B142" s="2400" t="s">
        <v>61</v>
      </c>
      <c r="C142" s="2401">
        <f>H33</f>
        <v>0</v>
      </c>
      <c r="D142" s="2402">
        <f>H59</f>
        <v>0</v>
      </c>
      <c r="E142" s="2403">
        <f>H70</f>
        <v>0</v>
      </c>
      <c r="F142" s="2404">
        <f>H81</f>
        <v>0</v>
      </c>
      <c r="G142" s="2405">
        <f t="shared" si="27"/>
        <v>0</v>
      </c>
      <c r="H142" s="2405">
        <f>H90</f>
        <v>0</v>
      </c>
      <c r="I142" s="2405">
        <f t="shared" si="28"/>
        <v>0</v>
      </c>
      <c r="J142" s="2406"/>
      <c r="K142" s="2405">
        <f t="shared" si="29"/>
        <v>0</v>
      </c>
      <c r="L142" s="2405" t="e">
        <f t="shared" si="26"/>
        <v>#DIV/0!</v>
      </c>
      <c r="P142" s="875"/>
    </row>
    <row r="143" spans="1:23">
      <c r="A143" s="1171"/>
      <c r="B143" s="2400" t="s">
        <v>60</v>
      </c>
      <c r="C143" s="2401">
        <f>I33</f>
        <v>0</v>
      </c>
      <c r="D143" s="2402">
        <f>I59</f>
        <v>0</v>
      </c>
      <c r="E143" s="2403">
        <f>I70</f>
        <v>0</v>
      </c>
      <c r="F143" s="2404">
        <f>I81</f>
        <v>0</v>
      </c>
      <c r="G143" s="2405">
        <f t="shared" si="27"/>
        <v>0</v>
      </c>
      <c r="H143" s="2405">
        <f>I90</f>
        <v>0</v>
      </c>
      <c r="I143" s="2405">
        <f t="shared" si="28"/>
        <v>0</v>
      </c>
      <c r="J143" s="2406"/>
      <c r="K143" s="2405">
        <f t="shared" si="29"/>
        <v>0</v>
      </c>
      <c r="L143" s="2405" t="e">
        <f t="shared" si="26"/>
        <v>#DIV/0!</v>
      </c>
      <c r="P143" s="875"/>
    </row>
    <row r="144" spans="1:23">
      <c r="A144" s="1171"/>
      <c r="B144" s="2400" t="s">
        <v>122</v>
      </c>
      <c r="C144" s="2401">
        <f>J33</f>
        <v>0</v>
      </c>
      <c r="D144" s="2402">
        <f>J59</f>
        <v>0</v>
      </c>
      <c r="E144" s="2403">
        <f>J70</f>
        <v>0</v>
      </c>
      <c r="F144" s="2404">
        <f>J81</f>
        <v>0</v>
      </c>
      <c r="G144" s="2405">
        <f t="shared" si="27"/>
        <v>0</v>
      </c>
      <c r="H144" s="2405">
        <f>J90</f>
        <v>0</v>
      </c>
      <c r="I144" s="2405">
        <f t="shared" si="28"/>
        <v>0</v>
      </c>
      <c r="J144" s="2406"/>
      <c r="K144" s="2405">
        <f t="shared" si="29"/>
        <v>0</v>
      </c>
      <c r="L144" s="2405" t="e">
        <f t="shared" si="26"/>
        <v>#DIV/0!</v>
      </c>
      <c r="P144" s="875"/>
    </row>
    <row r="145" spans="1:16">
      <c r="A145" s="1171"/>
      <c r="B145" s="2400" t="s">
        <v>63</v>
      </c>
      <c r="C145" s="2401">
        <f>K33</f>
        <v>0</v>
      </c>
      <c r="D145" s="2402">
        <f>K59</f>
        <v>0</v>
      </c>
      <c r="E145" s="2403">
        <f>K70</f>
        <v>0</v>
      </c>
      <c r="F145" s="2404">
        <f>K81</f>
        <v>0</v>
      </c>
      <c r="G145" s="2405">
        <f t="shared" si="27"/>
        <v>0</v>
      </c>
      <c r="H145" s="2405">
        <f>K90</f>
        <v>0</v>
      </c>
      <c r="I145" s="2405">
        <f t="shared" si="28"/>
        <v>0</v>
      </c>
      <c r="J145" s="2406"/>
      <c r="K145" s="2405">
        <f t="shared" si="29"/>
        <v>0</v>
      </c>
      <c r="L145" s="2405" t="e">
        <f t="shared" si="26"/>
        <v>#DIV/0!</v>
      </c>
      <c r="P145" s="875"/>
    </row>
    <row r="146" spans="1:16">
      <c r="A146" s="1171"/>
      <c r="B146" s="2400" t="s">
        <v>62</v>
      </c>
      <c r="C146" s="2401">
        <f>L33</f>
        <v>0</v>
      </c>
      <c r="D146" s="2402">
        <f>L59</f>
        <v>0</v>
      </c>
      <c r="E146" s="2403">
        <f>L70</f>
        <v>0</v>
      </c>
      <c r="F146" s="2404">
        <f>L81</f>
        <v>0</v>
      </c>
      <c r="G146" s="2405">
        <f t="shared" si="27"/>
        <v>0</v>
      </c>
      <c r="H146" s="2405">
        <f>L90</f>
        <v>0</v>
      </c>
      <c r="I146" s="2405">
        <f t="shared" si="28"/>
        <v>0</v>
      </c>
      <c r="J146" s="2406"/>
      <c r="K146" s="2405">
        <f t="shared" si="29"/>
        <v>0</v>
      </c>
      <c r="L146" s="2405" t="e">
        <f t="shared" si="26"/>
        <v>#DIV/0!</v>
      </c>
      <c r="P146" s="875"/>
    </row>
    <row r="147" spans="1:16">
      <c r="A147" s="1171"/>
      <c r="B147" s="2400" t="s">
        <v>64</v>
      </c>
      <c r="C147" s="2401">
        <f>M33</f>
        <v>0</v>
      </c>
      <c r="D147" s="2402">
        <f>M59</f>
        <v>0</v>
      </c>
      <c r="E147" s="2403">
        <f>M70</f>
        <v>0</v>
      </c>
      <c r="F147" s="2404">
        <f>M81</f>
        <v>0</v>
      </c>
      <c r="G147" s="2405">
        <f t="shared" si="27"/>
        <v>0</v>
      </c>
      <c r="H147" s="2405">
        <f>M90</f>
        <v>0</v>
      </c>
      <c r="I147" s="2405">
        <f t="shared" si="28"/>
        <v>0</v>
      </c>
      <c r="J147" s="2406"/>
      <c r="K147" s="2405">
        <f t="shared" si="29"/>
        <v>0</v>
      </c>
      <c r="L147" s="2405" t="e">
        <f t="shared" si="26"/>
        <v>#DIV/0!</v>
      </c>
    </row>
    <row r="148" spans="1:16">
      <c r="A148" s="1171"/>
      <c r="B148" s="2400" t="s">
        <v>845</v>
      </c>
      <c r="C148" s="2401">
        <f>N33</f>
        <v>0</v>
      </c>
      <c r="D148" s="2402">
        <f>N59</f>
        <v>0</v>
      </c>
      <c r="E148" s="2403">
        <f>N70</f>
        <v>0</v>
      </c>
      <c r="F148" s="2404">
        <f>N81</f>
        <v>0</v>
      </c>
      <c r="G148" s="2405">
        <f t="shared" si="27"/>
        <v>0</v>
      </c>
      <c r="H148" s="2405">
        <f>N90</f>
        <v>0</v>
      </c>
      <c r="I148" s="2405">
        <f t="shared" si="28"/>
        <v>0</v>
      </c>
      <c r="J148" s="2406"/>
      <c r="K148" s="2405">
        <f t="shared" si="29"/>
        <v>0</v>
      </c>
      <c r="L148" s="2405" t="e">
        <f t="shared" si="26"/>
        <v>#DIV/0!</v>
      </c>
    </row>
    <row r="149" spans="1:16" ht="15.75" thickBot="1">
      <c r="A149" s="1171"/>
      <c r="B149" s="2407" t="s">
        <v>119</v>
      </c>
      <c r="C149" s="2408">
        <f>O33</f>
        <v>0</v>
      </c>
      <c r="D149" s="2409">
        <f>O59</f>
        <v>0</v>
      </c>
      <c r="E149" s="2410">
        <f>O70</f>
        <v>0</v>
      </c>
      <c r="F149" s="2411">
        <f>O81</f>
        <v>0</v>
      </c>
      <c r="G149" s="2412">
        <f t="shared" si="27"/>
        <v>0</v>
      </c>
      <c r="H149" s="2412">
        <f>O90</f>
        <v>0</v>
      </c>
      <c r="I149" s="2412">
        <f t="shared" si="28"/>
        <v>0</v>
      </c>
      <c r="J149" s="2406"/>
      <c r="K149" s="2412">
        <f t="shared" si="29"/>
        <v>0</v>
      </c>
      <c r="L149" s="2412" t="e">
        <f t="shared" si="26"/>
        <v>#DIV/0!</v>
      </c>
    </row>
    <row r="150" spans="1:16">
      <c r="A150" s="1255">
        <v>12</v>
      </c>
      <c r="B150" s="2413" t="s">
        <v>1909</v>
      </c>
      <c r="C150" s="2414"/>
      <c r="D150" s="2414"/>
      <c r="E150" s="2414"/>
      <c r="F150" s="2414"/>
      <c r="G150" s="2414"/>
      <c r="H150" s="2414"/>
      <c r="I150" s="2414"/>
      <c r="J150" s="1270"/>
      <c r="K150" s="2414"/>
      <c r="L150" s="2415">
        <f>SUMIF(K137:K149,"&gt;0",K137:K149)</f>
        <v>0</v>
      </c>
    </row>
    <row r="151" spans="1:16">
      <c r="A151" s="1272">
        <v>13</v>
      </c>
      <c r="B151" s="2416" t="s">
        <v>1910</v>
      </c>
      <c r="C151" s="2417"/>
      <c r="D151" s="2417"/>
      <c r="E151" s="2417"/>
      <c r="F151" s="2417"/>
      <c r="G151" s="2417"/>
      <c r="H151" s="2417"/>
      <c r="I151" s="2417"/>
      <c r="J151" s="819"/>
      <c r="K151" s="2417"/>
      <c r="L151" s="2418">
        <f>SUMIF(K137:K149,"&lt;0",K137:K149)</f>
        <v>0</v>
      </c>
    </row>
    <row r="152" spans="1:16">
      <c r="A152" s="1272">
        <v>14</v>
      </c>
      <c r="B152" s="2416" t="s">
        <v>1911</v>
      </c>
      <c r="C152" s="2417"/>
      <c r="D152" s="2417"/>
      <c r="E152" s="2417"/>
      <c r="F152" s="2417"/>
      <c r="G152" s="2417"/>
      <c r="H152" s="2417"/>
      <c r="I152" s="2417"/>
      <c r="J152" s="819"/>
      <c r="K152" s="2417"/>
      <c r="L152" s="2418">
        <f>IF(ABS(L150)&gt;ABS(L151),L150,L151)</f>
        <v>0</v>
      </c>
    </row>
    <row r="153" spans="1:16">
      <c r="A153" s="1272">
        <v>15</v>
      </c>
      <c r="B153" s="2416" t="s">
        <v>1912</v>
      </c>
      <c r="C153" s="2417"/>
      <c r="D153" s="2419"/>
      <c r="E153" s="2419"/>
      <c r="F153" s="2417"/>
      <c r="G153" s="2417"/>
      <c r="H153" s="2417"/>
      <c r="I153" s="2417"/>
      <c r="J153" s="819"/>
      <c r="K153" s="2417"/>
      <c r="L153" s="2418">
        <f>[44]F30!D10/1000000</f>
        <v>0</v>
      </c>
      <c r="M153" s="2420"/>
      <c r="N153" s="872"/>
      <c r="O153" s="872"/>
    </row>
    <row r="154" spans="1:16">
      <c r="A154" s="1272">
        <v>16</v>
      </c>
      <c r="B154" s="2416" t="s">
        <v>1913</v>
      </c>
      <c r="C154" s="2417"/>
      <c r="D154" s="2419"/>
      <c r="E154" s="2419"/>
      <c r="F154" s="2417"/>
      <c r="G154" s="2417"/>
      <c r="H154" s="2417"/>
      <c r="I154" s="2417"/>
      <c r="J154" s="819"/>
      <c r="K154" s="2417"/>
      <c r="L154" s="2418" t="e">
        <f>L152/L153*100</f>
        <v>#DIV/0!</v>
      </c>
    </row>
    <row r="155" spans="1:16">
      <c r="A155" s="1272">
        <v>17</v>
      </c>
      <c r="B155" s="2416" t="s">
        <v>1914</v>
      </c>
      <c r="C155" s="2417"/>
      <c r="D155" s="2419"/>
      <c r="E155" s="2419"/>
      <c r="F155" s="2417"/>
      <c r="G155" s="2417"/>
      <c r="H155" s="2417"/>
      <c r="I155" s="2417"/>
      <c r="J155" s="819"/>
      <c r="K155" s="2417"/>
      <c r="L155" s="2421">
        <v>20</v>
      </c>
    </row>
    <row r="156" spans="1:16" ht="15.75" thickBot="1">
      <c r="A156" s="1278">
        <v>18</v>
      </c>
      <c r="B156" s="2422" t="s">
        <v>1915</v>
      </c>
      <c r="C156" s="2423"/>
      <c r="D156" s="2424"/>
      <c r="E156" s="2424"/>
      <c r="F156" s="2423"/>
      <c r="G156" s="2423"/>
      <c r="H156" s="2423"/>
      <c r="I156" s="2423"/>
      <c r="J156" s="1282"/>
      <c r="K156" s="2423"/>
      <c r="L156" s="2425">
        <v>30</v>
      </c>
    </row>
    <row r="157" spans="1:16">
      <c r="C157" s="41"/>
      <c r="D157" s="41"/>
      <c r="E157" s="41"/>
      <c r="F157" s="41"/>
    </row>
    <row r="158" spans="1:16" ht="15.75" thickBot="1">
      <c r="C158" s="41"/>
      <c r="D158" s="41"/>
      <c r="E158" s="41"/>
      <c r="F158" s="41"/>
    </row>
    <row r="159" spans="1:16" ht="15" customHeight="1">
      <c r="A159" s="1151"/>
      <c r="B159" s="1284" t="s">
        <v>1916</v>
      </c>
      <c r="C159" s="4624" t="s">
        <v>1917</v>
      </c>
      <c r="D159" s="4880" t="s">
        <v>1918</v>
      </c>
      <c r="E159" s="4880" t="s">
        <v>1919</v>
      </c>
      <c r="F159" s="4624" t="s">
        <v>1920</v>
      </c>
    </row>
    <row r="160" spans="1:16">
      <c r="A160" s="1254"/>
      <c r="B160" s="4632" t="s">
        <v>100</v>
      </c>
      <c r="C160" s="4625"/>
      <c r="D160" s="4628"/>
      <c r="E160" s="4881"/>
      <c r="F160" s="4625"/>
    </row>
    <row r="161" spans="1:6" ht="15.75" thickBot="1">
      <c r="A161" s="1157"/>
      <c r="B161" s="4633"/>
      <c r="C161" s="4626"/>
      <c r="D161" s="4629"/>
      <c r="E161" s="4882"/>
      <c r="F161" s="4626"/>
    </row>
    <row r="162" spans="1:6">
      <c r="A162" s="1164"/>
      <c r="B162" s="1285" t="s">
        <v>1905</v>
      </c>
      <c r="C162" s="1286" t="s">
        <v>1921</v>
      </c>
      <c r="D162" s="1286" t="s">
        <v>1922</v>
      </c>
      <c r="E162" s="1285" t="s">
        <v>1923</v>
      </c>
      <c r="F162" s="1286" t="s">
        <v>1924</v>
      </c>
    </row>
    <row r="163" spans="1:6">
      <c r="A163" s="1171"/>
      <c r="B163" s="2426" t="s">
        <v>55</v>
      </c>
      <c r="C163" s="2405">
        <f t="shared" ref="C163:C175" si="30">K137</f>
        <v>0</v>
      </c>
      <c r="D163" s="2405">
        <f>C124</f>
        <v>0</v>
      </c>
      <c r="E163" s="2427">
        <f>C163+D163</f>
        <v>0</v>
      </c>
      <c r="F163" s="2405" t="e">
        <f t="shared" ref="F163:F175" si="31">E163/$F$179*100</f>
        <v>#DIV/0!</v>
      </c>
    </row>
    <row r="164" spans="1:6" ht="15" customHeight="1">
      <c r="A164" s="1171"/>
      <c r="B164" s="2426" t="s">
        <v>56</v>
      </c>
      <c r="C164" s="2405">
        <f t="shared" si="30"/>
        <v>0</v>
      </c>
      <c r="D164" s="2405">
        <f>D124</f>
        <v>0</v>
      </c>
      <c r="E164" s="2427">
        <f t="shared" ref="E164:E175" si="32">C164+D164</f>
        <v>0</v>
      </c>
      <c r="F164" s="2405" t="e">
        <f t="shared" si="31"/>
        <v>#DIV/0!</v>
      </c>
    </row>
    <row r="165" spans="1:6">
      <c r="A165" s="1171"/>
      <c r="B165" s="2426" t="s">
        <v>57</v>
      </c>
      <c r="C165" s="2405">
        <f t="shared" si="30"/>
        <v>0</v>
      </c>
      <c r="D165" s="2405">
        <f>E124</f>
        <v>0</v>
      </c>
      <c r="E165" s="2427">
        <f t="shared" si="32"/>
        <v>0</v>
      </c>
      <c r="F165" s="2405" t="e">
        <f t="shared" si="31"/>
        <v>#DIV/0!</v>
      </c>
    </row>
    <row r="166" spans="1:6">
      <c r="A166" s="1171"/>
      <c r="B166" s="2426" t="s">
        <v>58</v>
      </c>
      <c r="C166" s="2405">
        <f t="shared" si="30"/>
        <v>0</v>
      </c>
      <c r="D166" s="2405">
        <f>F124</f>
        <v>0</v>
      </c>
      <c r="E166" s="2427">
        <f t="shared" si="32"/>
        <v>0</v>
      </c>
      <c r="F166" s="2405" t="e">
        <f t="shared" si="31"/>
        <v>#DIV/0!</v>
      </c>
    </row>
    <row r="167" spans="1:6">
      <c r="A167" s="1171"/>
      <c r="B167" s="2426" t="s">
        <v>59</v>
      </c>
      <c r="C167" s="2405">
        <f t="shared" si="30"/>
        <v>0</v>
      </c>
      <c r="D167" s="2405">
        <f>G124</f>
        <v>0</v>
      </c>
      <c r="E167" s="2427">
        <f t="shared" si="32"/>
        <v>0</v>
      </c>
      <c r="F167" s="2405" t="e">
        <f t="shared" si="31"/>
        <v>#DIV/0!</v>
      </c>
    </row>
    <row r="168" spans="1:6">
      <c r="A168" s="1171"/>
      <c r="B168" s="2426" t="s">
        <v>61</v>
      </c>
      <c r="C168" s="2405">
        <f t="shared" si="30"/>
        <v>0</v>
      </c>
      <c r="D168" s="2405">
        <f>H124</f>
        <v>0</v>
      </c>
      <c r="E168" s="2427">
        <f t="shared" si="32"/>
        <v>0</v>
      </c>
      <c r="F168" s="2405" t="e">
        <f t="shared" si="31"/>
        <v>#DIV/0!</v>
      </c>
    </row>
    <row r="169" spans="1:6">
      <c r="A169" s="1171"/>
      <c r="B169" s="2426" t="s">
        <v>60</v>
      </c>
      <c r="C169" s="2405">
        <f t="shared" si="30"/>
        <v>0</v>
      </c>
      <c r="D169" s="2405">
        <f>I124</f>
        <v>0</v>
      </c>
      <c r="E169" s="2427">
        <f t="shared" si="32"/>
        <v>0</v>
      </c>
      <c r="F169" s="2405" t="e">
        <f t="shared" si="31"/>
        <v>#DIV/0!</v>
      </c>
    </row>
    <row r="170" spans="1:6">
      <c r="A170" s="1171"/>
      <c r="B170" s="2426" t="s">
        <v>122</v>
      </c>
      <c r="C170" s="2405">
        <f t="shared" si="30"/>
        <v>0</v>
      </c>
      <c r="D170" s="2405">
        <f>J124</f>
        <v>0</v>
      </c>
      <c r="E170" s="2427">
        <f t="shared" si="32"/>
        <v>0</v>
      </c>
      <c r="F170" s="2405" t="e">
        <f t="shared" si="31"/>
        <v>#DIV/0!</v>
      </c>
    </row>
    <row r="171" spans="1:6">
      <c r="A171" s="1171"/>
      <c r="B171" s="2426" t="s">
        <v>63</v>
      </c>
      <c r="C171" s="2405">
        <f t="shared" si="30"/>
        <v>0</v>
      </c>
      <c r="D171" s="2405">
        <f>K124</f>
        <v>0</v>
      </c>
      <c r="E171" s="2427">
        <f t="shared" si="32"/>
        <v>0</v>
      </c>
      <c r="F171" s="2405" t="e">
        <f t="shared" si="31"/>
        <v>#DIV/0!</v>
      </c>
    </row>
    <row r="172" spans="1:6">
      <c r="A172" s="1171"/>
      <c r="B172" s="2426" t="s">
        <v>62</v>
      </c>
      <c r="C172" s="2405">
        <f t="shared" si="30"/>
        <v>0</v>
      </c>
      <c r="D172" s="2405">
        <f>L124</f>
        <v>0</v>
      </c>
      <c r="E172" s="2427">
        <f t="shared" si="32"/>
        <v>0</v>
      </c>
      <c r="F172" s="2405" t="e">
        <f t="shared" si="31"/>
        <v>#DIV/0!</v>
      </c>
    </row>
    <row r="173" spans="1:6">
      <c r="A173" s="1171"/>
      <c r="B173" s="2426" t="s">
        <v>64</v>
      </c>
      <c r="C173" s="2405">
        <f t="shared" si="30"/>
        <v>0</v>
      </c>
      <c r="D173" s="2405">
        <f>M124</f>
        <v>0</v>
      </c>
      <c r="E173" s="2427">
        <f t="shared" si="32"/>
        <v>0</v>
      </c>
      <c r="F173" s="2405" t="e">
        <f t="shared" si="31"/>
        <v>#DIV/0!</v>
      </c>
    </row>
    <row r="174" spans="1:6">
      <c r="A174" s="1171"/>
      <c r="B174" s="2400" t="s">
        <v>845</v>
      </c>
      <c r="C174" s="2405">
        <f t="shared" si="30"/>
        <v>0</v>
      </c>
      <c r="D174" s="2405">
        <f>N124</f>
        <v>0</v>
      </c>
      <c r="E174" s="2427">
        <f t="shared" si="32"/>
        <v>0</v>
      </c>
      <c r="F174" s="2405" t="e">
        <f t="shared" si="31"/>
        <v>#DIV/0!</v>
      </c>
    </row>
    <row r="175" spans="1:6" ht="15.75" thickBot="1">
      <c r="A175" s="1171"/>
      <c r="B175" s="2407" t="s">
        <v>119</v>
      </c>
      <c r="C175" s="2428">
        <f t="shared" si="30"/>
        <v>0</v>
      </c>
      <c r="D175" s="2428">
        <f>O124</f>
        <v>0</v>
      </c>
      <c r="E175" s="2429">
        <f t="shared" si="32"/>
        <v>0</v>
      </c>
      <c r="F175" s="2428" t="e">
        <f t="shared" si="31"/>
        <v>#DIV/0!</v>
      </c>
    </row>
    <row r="176" spans="1:6">
      <c r="A176" s="1255">
        <v>6</v>
      </c>
      <c r="B176" s="2430" t="s">
        <v>1909</v>
      </c>
      <c r="C176" s="2413"/>
      <c r="D176" s="2413"/>
      <c r="E176" s="2413"/>
      <c r="F176" s="2431">
        <f>SUMIF(E163:E175,"&gt;0",E163:E175)</f>
        <v>0</v>
      </c>
    </row>
    <row r="177" spans="1:8">
      <c r="A177" s="1272">
        <v>7</v>
      </c>
      <c r="B177" s="2432" t="s">
        <v>1910</v>
      </c>
      <c r="C177" s="2416"/>
      <c r="D177" s="2416"/>
      <c r="E177" s="2416"/>
      <c r="F177" s="2433">
        <f>SUMIF(E163:E175,"&lt;0",E163:E175)</f>
        <v>0</v>
      </c>
    </row>
    <row r="178" spans="1:8">
      <c r="A178" s="1272">
        <v>8</v>
      </c>
      <c r="B178" s="2432" t="s">
        <v>1925</v>
      </c>
      <c r="C178" s="2416"/>
      <c r="D178" s="2416"/>
      <c r="E178" s="2416"/>
      <c r="F178" s="2433">
        <f>IF(ABS(F176)&gt;ABS(F177),F176,F177)</f>
        <v>0</v>
      </c>
    </row>
    <row r="179" spans="1:8">
      <c r="A179" s="1272">
        <v>9</v>
      </c>
      <c r="B179" s="2432" t="s">
        <v>1912</v>
      </c>
      <c r="C179" s="2416"/>
      <c r="D179" s="2434"/>
      <c r="E179" s="2434"/>
      <c r="F179" s="2433">
        <f>[44]F30!D10/1000000</f>
        <v>0</v>
      </c>
      <c r="G179" s="2420" t="s">
        <v>2762</v>
      </c>
      <c r="H179" s="872"/>
    </row>
    <row r="180" spans="1:8" ht="15.75" thickBot="1">
      <c r="A180" s="1278">
        <v>10</v>
      </c>
      <c r="B180" s="2435" t="s">
        <v>1926</v>
      </c>
      <c r="C180" s="2422"/>
      <c r="D180" s="2436"/>
      <c r="E180" s="2436"/>
      <c r="F180" s="2437" t="e">
        <f>F178/F179*100</f>
        <v>#DIV/0!</v>
      </c>
    </row>
    <row r="181" spans="1:8">
      <c r="A181" s="1227"/>
      <c r="B181" s="2396"/>
      <c r="C181" s="2438"/>
      <c r="D181" s="2438"/>
      <c r="E181" s="2438"/>
      <c r="F181" s="2439"/>
      <c r="G181" s="1301"/>
    </row>
    <row r="182" spans="1:8">
      <c r="A182" s="1227"/>
      <c r="B182" s="2440" t="s">
        <v>1927</v>
      </c>
      <c r="C182" s="2438"/>
      <c r="D182" s="2438"/>
      <c r="E182" s="2438"/>
      <c r="F182" s="2439"/>
      <c r="G182" s="1301"/>
    </row>
    <row r="183" spans="1:8">
      <c r="A183" s="1227"/>
      <c r="B183" s="2396" t="s">
        <v>1928</v>
      </c>
      <c r="C183" s="2438"/>
      <c r="D183" s="2438"/>
      <c r="E183" s="2438"/>
      <c r="F183" s="2439"/>
      <c r="G183" s="1301"/>
    </row>
    <row r="184" spans="1:8">
      <c r="A184" s="1227"/>
      <c r="B184" s="2396" t="s">
        <v>1929</v>
      </c>
      <c r="C184" s="2438"/>
      <c r="D184" s="2441"/>
      <c r="E184" s="2441"/>
      <c r="F184" s="2439"/>
      <c r="G184" s="1301"/>
    </row>
    <row r="185" spans="1:8">
      <c r="A185" s="1227"/>
      <c r="B185" s="2396"/>
      <c r="C185" s="2438"/>
      <c r="D185" s="2441"/>
      <c r="E185" s="2441"/>
      <c r="F185" s="2439"/>
      <c r="G185" s="1301"/>
    </row>
    <row r="186" spans="1:8">
      <c r="A186" s="1227"/>
      <c r="B186" s="2396"/>
      <c r="C186" s="2397"/>
      <c r="D186" s="2398"/>
      <c r="E186" s="2398"/>
      <c r="F186" s="2398"/>
      <c r="G186" s="1301"/>
    </row>
    <row r="187" spans="1:8">
      <c r="A187" s="1227"/>
      <c r="B187" s="2440"/>
      <c r="C187" s="2397"/>
      <c r="D187" s="2398"/>
      <c r="E187" s="2398"/>
      <c r="F187" s="2398"/>
      <c r="G187" s="1301"/>
    </row>
    <row r="188" spans="1:8">
      <c r="A188" s="1227"/>
      <c r="B188" s="2396"/>
      <c r="C188" s="2397"/>
      <c r="D188" s="2398"/>
      <c r="E188" s="2398"/>
      <c r="F188" s="2398"/>
      <c r="G188" s="1301"/>
    </row>
    <row r="189" spans="1:8">
      <c r="A189" s="153"/>
      <c r="B189" s="2396"/>
      <c r="C189" s="2397"/>
      <c r="D189" s="2398"/>
      <c r="E189" s="2398"/>
      <c r="F189" s="2398"/>
    </row>
  </sheetData>
  <mergeCells count="25">
    <mergeCell ref="P7:P8"/>
    <mergeCell ref="B36:B37"/>
    <mergeCell ref="P36:P37"/>
    <mergeCell ref="P63:P64"/>
    <mergeCell ref="B74:B75"/>
    <mergeCell ref="P74:P75"/>
    <mergeCell ref="P94:P95"/>
    <mergeCell ref="C133:D133"/>
    <mergeCell ref="E133:F133"/>
    <mergeCell ref="G133:G135"/>
    <mergeCell ref="H133:H135"/>
    <mergeCell ref="I133:I135"/>
    <mergeCell ref="J133:J135"/>
    <mergeCell ref="K133:K135"/>
    <mergeCell ref="L133:L135"/>
    <mergeCell ref="C159:C161"/>
    <mergeCell ref="D159:D161"/>
    <mergeCell ref="E159:E161"/>
    <mergeCell ref="F159:F161"/>
    <mergeCell ref="B160:B161"/>
    <mergeCell ref="B134:B135"/>
    <mergeCell ref="C134:C135"/>
    <mergeCell ref="D134:D135"/>
    <mergeCell ref="E134:E135"/>
    <mergeCell ref="F134:F135"/>
  </mergeCells>
  <pageMargins left="0.75" right="0.75" top="1" bottom="1" header="0.5" footer="0.5"/>
  <pageSetup orientation="portrait" horizontalDpi="4294967295" verticalDpi="4294967295"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23"/>
  <sheetViews>
    <sheetView zoomScale="85" zoomScaleNormal="85" workbookViewId="0"/>
  </sheetViews>
  <sheetFormatPr defaultRowHeight="15"/>
  <cols>
    <col min="1" max="1" width="9.28515625" style="27" customWidth="1"/>
    <col min="2" max="2" width="65.28515625" style="27" customWidth="1"/>
    <col min="3" max="3" width="11.5703125" style="1" customWidth="1"/>
    <col min="4" max="4" width="15.85546875" style="11" customWidth="1"/>
    <col min="5" max="5" width="11.7109375" style="11" customWidth="1"/>
    <col min="6" max="6" width="14" style="11" customWidth="1"/>
    <col min="7" max="7" width="11.7109375" style="11" customWidth="1"/>
    <col min="8" max="10" width="9.7109375" style="11" customWidth="1"/>
    <col min="11" max="11" width="12.5703125" style="11" customWidth="1"/>
    <col min="12" max="25" width="7.85546875" style="11" customWidth="1"/>
    <col min="26" max="26" width="12.85546875" style="11" customWidth="1"/>
    <col min="27" max="27" width="14.42578125" style="11" customWidth="1"/>
    <col min="28" max="28" width="14.85546875" style="79" customWidth="1"/>
    <col min="29" max="29" width="13.28515625" style="1" bestFit="1" customWidth="1"/>
    <col min="30" max="16384" width="9.140625" style="1"/>
  </cols>
  <sheetData>
    <row r="1" spans="1:29">
      <c r="B1" s="105" t="s">
        <v>48</v>
      </c>
      <c r="C1" s="59">
        <v>35</v>
      </c>
      <c r="AA1" s="79"/>
      <c r="AB1" s="1"/>
    </row>
    <row r="2" spans="1:29">
      <c r="B2" s="105" t="s">
        <v>49</v>
      </c>
      <c r="C2" s="55" t="s">
        <v>32</v>
      </c>
      <c r="AA2" s="79"/>
      <c r="AB2" s="1"/>
    </row>
    <row r="3" spans="1:29">
      <c r="B3" s="105" t="s">
        <v>47</v>
      </c>
      <c r="C3" s="56" t="s">
        <v>52</v>
      </c>
      <c r="AA3" s="79"/>
      <c r="AB3" s="1"/>
    </row>
    <row r="4" spans="1:29">
      <c r="B4" s="105" t="s">
        <v>50</v>
      </c>
      <c r="C4" s="94" t="s">
        <v>114</v>
      </c>
      <c r="AA4" s="79"/>
      <c r="AB4" s="1"/>
    </row>
    <row r="5" spans="1:29">
      <c r="B5" s="105" t="s">
        <v>51</v>
      </c>
      <c r="C5" s="253" t="s">
        <v>71</v>
      </c>
      <c r="AA5" s="79"/>
      <c r="AB5" s="1"/>
    </row>
    <row r="7" spans="1:29" s="28" customFormat="1" ht="15" customHeight="1">
      <c r="A7" s="254"/>
      <c r="B7" s="4459" t="s">
        <v>10</v>
      </c>
      <c r="C7" s="4457" t="s">
        <v>750</v>
      </c>
      <c r="D7" s="4462" t="s">
        <v>27</v>
      </c>
      <c r="E7" s="4463"/>
      <c r="F7" s="4466" t="s">
        <v>67</v>
      </c>
      <c r="G7" s="4466"/>
      <c r="H7" s="4469" t="s">
        <v>198</v>
      </c>
      <c r="I7" s="4466"/>
      <c r="J7" s="4466"/>
      <c r="K7" s="4470"/>
      <c r="L7" s="4468" t="s">
        <v>172</v>
      </c>
      <c r="M7" s="4468"/>
      <c r="N7" s="4468"/>
      <c r="O7" s="4468"/>
      <c r="P7" s="4468"/>
      <c r="Q7" s="4468"/>
      <c r="R7" s="4468"/>
      <c r="S7" s="4468"/>
      <c r="T7" s="4468"/>
      <c r="U7" s="4468"/>
      <c r="V7" s="4468"/>
      <c r="W7" s="4468"/>
      <c r="X7" s="255"/>
      <c r="Y7" s="255"/>
      <c r="Z7" s="4442" t="s">
        <v>69</v>
      </c>
      <c r="AA7" s="4443"/>
      <c r="AB7" s="88"/>
    </row>
    <row r="8" spans="1:29" ht="45.75" customHeight="1">
      <c r="A8" s="280"/>
      <c r="B8" s="4460"/>
      <c r="C8" s="4458"/>
      <c r="D8" s="4464"/>
      <c r="E8" s="4465"/>
      <c r="F8" s="4467" t="s">
        <v>169</v>
      </c>
      <c r="G8" s="4467"/>
      <c r="H8" s="4471"/>
      <c r="I8" s="4467"/>
      <c r="J8" s="4467"/>
      <c r="K8" s="4472"/>
      <c r="L8" s="4441" t="s">
        <v>34</v>
      </c>
      <c r="M8" s="4443"/>
      <c r="N8" s="4442" t="s">
        <v>35</v>
      </c>
      <c r="O8" s="4443"/>
      <c r="P8" s="4442" t="s">
        <v>36</v>
      </c>
      <c r="Q8" s="4443"/>
      <c r="R8" s="4453" t="s">
        <v>173</v>
      </c>
      <c r="S8" s="4454"/>
      <c r="T8" s="4451" t="s">
        <v>174</v>
      </c>
      <c r="U8" s="4452"/>
      <c r="V8" s="4451" t="s">
        <v>181</v>
      </c>
      <c r="W8" s="4452"/>
      <c r="X8" s="4453" t="s">
        <v>46</v>
      </c>
      <c r="Y8" s="4454"/>
      <c r="Z8" s="4455" t="s">
        <v>31</v>
      </c>
      <c r="AA8" s="4456"/>
    </row>
    <row r="9" spans="1:29" s="28" customFormat="1" ht="70.5" customHeight="1">
      <c r="A9" s="30"/>
      <c r="B9" s="4461"/>
      <c r="C9" s="4473"/>
      <c r="D9" s="100" t="s">
        <v>27</v>
      </c>
      <c r="E9" s="57" t="s">
        <v>68</v>
      </c>
      <c r="F9" s="256" t="s">
        <v>67</v>
      </c>
      <c r="G9" s="256" t="s">
        <v>68</v>
      </c>
      <c r="H9" s="99" t="s">
        <v>175</v>
      </c>
      <c r="I9" s="99" t="s">
        <v>171</v>
      </c>
      <c r="J9" s="99" t="s">
        <v>170</v>
      </c>
      <c r="K9" s="98" t="s">
        <v>180</v>
      </c>
      <c r="L9" s="58" t="s">
        <v>28</v>
      </c>
      <c r="M9" s="257" t="s">
        <v>68</v>
      </c>
      <c r="N9" s="58" t="s">
        <v>28</v>
      </c>
      <c r="O9" s="257" t="s">
        <v>68</v>
      </c>
      <c r="P9" s="58" t="s">
        <v>28</v>
      </c>
      <c r="Q9" s="257" t="s">
        <v>68</v>
      </c>
      <c r="R9" s="58" t="s">
        <v>28</v>
      </c>
      <c r="S9" s="257" t="s">
        <v>68</v>
      </c>
      <c r="T9" s="58" t="s">
        <v>28</v>
      </c>
      <c r="U9" s="257" t="s">
        <v>68</v>
      </c>
      <c r="V9" s="58" t="s">
        <v>28</v>
      </c>
      <c r="W9" s="257" t="s">
        <v>68</v>
      </c>
      <c r="X9" s="58" t="s">
        <v>28</v>
      </c>
      <c r="Y9" s="257" t="s">
        <v>68</v>
      </c>
      <c r="Z9" s="258" t="s">
        <v>30</v>
      </c>
      <c r="AA9" s="57" t="s">
        <v>29</v>
      </c>
      <c r="AB9" s="88"/>
    </row>
    <row r="10" spans="1:29">
      <c r="A10" s="29" t="s">
        <v>53</v>
      </c>
      <c r="B10" s="259" t="s">
        <v>1</v>
      </c>
      <c r="C10" s="249"/>
      <c r="D10" s="85">
        <v>0</v>
      </c>
      <c r="E10" s="85">
        <v>0</v>
      </c>
      <c r="F10" s="85">
        <v>0</v>
      </c>
      <c r="G10" s="85">
        <v>0</v>
      </c>
      <c r="H10" s="85">
        <v>0</v>
      </c>
      <c r="I10" s="85">
        <v>0</v>
      </c>
      <c r="J10" s="85">
        <v>0</v>
      </c>
      <c r="K10" s="85">
        <v>0</v>
      </c>
      <c r="L10" s="85">
        <v>0</v>
      </c>
      <c r="M10" s="85">
        <v>0</v>
      </c>
      <c r="N10" s="85">
        <v>0</v>
      </c>
      <c r="O10" s="85">
        <v>0</v>
      </c>
      <c r="P10" s="85">
        <v>0</v>
      </c>
      <c r="Q10" s="85">
        <v>0</v>
      </c>
      <c r="R10" s="85">
        <v>0</v>
      </c>
      <c r="S10" s="85">
        <v>0</v>
      </c>
      <c r="T10" s="85">
        <v>0</v>
      </c>
      <c r="U10" s="85">
        <v>0</v>
      </c>
      <c r="V10" s="85">
        <v>0</v>
      </c>
      <c r="W10" s="85">
        <v>0</v>
      </c>
      <c r="X10" s="85">
        <v>0</v>
      </c>
      <c r="Y10" s="85">
        <v>0</v>
      </c>
      <c r="Z10" s="85">
        <v>0</v>
      </c>
      <c r="AA10" s="85">
        <v>0</v>
      </c>
      <c r="AB10" s="87"/>
    </row>
    <row r="11" spans="1:29">
      <c r="A11" s="29"/>
      <c r="B11" s="25" t="s">
        <v>126</v>
      </c>
      <c r="C11" s="249"/>
      <c r="D11" s="85">
        <v>0</v>
      </c>
      <c r="E11" s="85">
        <v>0</v>
      </c>
      <c r="F11" s="85">
        <v>0</v>
      </c>
      <c r="G11" s="85">
        <v>0</v>
      </c>
      <c r="H11" s="85">
        <v>0</v>
      </c>
      <c r="I11" s="85">
        <v>0</v>
      </c>
      <c r="J11" s="85">
        <v>0</v>
      </c>
      <c r="K11" s="85">
        <v>0</v>
      </c>
      <c r="L11" s="85">
        <v>0</v>
      </c>
      <c r="M11" s="85">
        <v>0</v>
      </c>
      <c r="N11" s="85">
        <v>0</v>
      </c>
      <c r="O11" s="85">
        <v>0</v>
      </c>
      <c r="P11" s="85">
        <v>0</v>
      </c>
      <c r="Q11" s="85">
        <v>0</v>
      </c>
      <c r="R11" s="85">
        <v>0</v>
      </c>
      <c r="S11" s="85">
        <v>0</v>
      </c>
      <c r="T11" s="85">
        <v>0</v>
      </c>
      <c r="U11" s="85">
        <v>0</v>
      </c>
      <c r="V11" s="85">
        <v>0</v>
      </c>
      <c r="W11" s="85">
        <v>0</v>
      </c>
      <c r="X11" s="85">
        <v>0</v>
      </c>
      <c r="Y11" s="85">
        <v>0</v>
      </c>
      <c r="Z11" s="85">
        <v>0</v>
      </c>
      <c r="AA11" s="85">
        <v>0</v>
      </c>
      <c r="AB11" s="87"/>
      <c r="AC11" s="260"/>
    </row>
    <row r="12" spans="1:29">
      <c r="A12" s="29"/>
      <c r="B12" s="13" t="s">
        <v>161</v>
      </c>
      <c r="C12" s="249"/>
      <c r="D12" s="85">
        <v>0</v>
      </c>
      <c r="E12" s="85">
        <v>0</v>
      </c>
      <c r="F12" s="85">
        <v>0</v>
      </c>
      <c r="G12" s="85">
        <v>0</v>
      </c>
      <c r="H12" s="85">
        <v>0</v>
      </c>
      <c r="I12" s="85">
        <v>0</v>
      </c>
      <c r="J12" s="85">
        <v>0</v>
      </c>
      <c r="K12" s="85">
        <v>0</v>
      </c>
      <c r="L12" s="85">
        <v>0</v>
      </c>
      <c r="M12" s="85">
        <v>0</v>
      </c>
      <c r="N12" s="85">
        <v>0</v>
      </c>
      <c r="O12" s="85">
        <v>0</v>
      </c>
      <c r="P12" s="85">
        <v>0</v>
      </c>
      <c r="Q12" s="85">
        <v>0</v>
      </c>
      <c r="R12" s="85">
        <v>0</v>
      </c>
      <c r="S12" s="85">
        <v>0</v>
      </c>
      <c r="T12" s="85">
        <v>0</v>
      </c>
      <c r="U12" s="85">
        <v>0</v>
      </c>
      <c r="V12" s="85">
        <v>0</v>
      </c>
      <c r="W12" s="85">
        <v>0</v>
      </c>
      <c r="X12" s="85">
        <v>0</v>
      </c>
      <c r="Y12" s="85">
        <v>0</v>
      </c>
      <c r="Z12" s="85">
        <v>0</v>
      </c>
      <c r="AA12" s="85">
        <v>0</v>
      </c>
      <c r="AB12" s="87"/>
      <c r="AC12" s="260"/>
    </row>
    <row r="13" spans="1:29">
      <c r="A13" s="29"/>
      <c r="B13" s="25" t="s">
        <v>66</v>
      </c>
      <c r="C13" s="249"/>
      <c r="D13" s="85">
        <v>0</v>
      </c>
      <c r="E13" s="85">
        <v>0</v>
      </c>
      <c r="F13" s="85">
        <v>0</v>
      </c>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7"/>
      <c r="AC13" s="260"/>
    </row>
    <row r="14" spans="1:29">
      <c r="A14" s="29"/>
      <c r="B14" s="25" t="s">
        <v>3</v>
      </c>
      <c r="C14" s="249"/>
      <c r="D14" s="85">
        <v>0</v>
      </c>
      <c r="E14" s="85">
        <v>0</v>
      </c>
      <c r="F14" s="85">
        <v>0</v>
      </c>
      <c r="G14" s="85">
        <v>0</v>
      </c>
      <c r="H14" s="85">
        <v>0</v>
      </c>
      <c r="I14" s="85">
        <v>0</v>
      </c>
      <c r="J14" s="85">
        <v>0</v>
      </c>
      <c r="K14" s="85">
        <v>0</v>
      </c>
      <c r="L14" s="85">
        <v>0</v>
      </c>
      <c r="M14" s="85">
        <v>0</v>
      </c>
      <c r="N14" s="85">
        <v>0</v>
      </c>
      <c r="O14" s="85">
        <v>0</v>
      </c>
      <c r="P14" s="85">
        <v>0</v>
      </c>
      <c r="Q14" s="85">
        <v>0</v>
      </c>
      <c r="R14" s="85">
        <v>0</v>
      </c>
      <c r="S14" s="85">
        <v>0</v>
      </c>
      <c r="T14" s="85">
        <v>0</v>
      </c>
      <c r="U14" s="85">
        <v>0</v>
      </c>
      <c r="V14" s="85">
        <v>0</v>
      </c>
      <c r="W14" s="85">
        <v>0</v>
      </c>
      <c r="X14" s="85">
        <v>0</v>
      </c>
      <c r="Y14" s="85">
        <v>0</v>
      </c>
      <c r="Z14" s="85">
        <v>0</v>
      </c>
      <c r="AA14" s="85">
        <v>0</v>
      </c>
      <c r="AB14" s="87"/>
      <c r="AC14" s="260"/>
    </row>
    <row r="15" spans="1:29">
      <c r="A15" s="29"/>
      <c r="B15" s="25" t="s">
        <v>4</v>
      </c>
      <c r="C15" s="249"/>
      <c r="D15" s="85">
        <v>0</v>
      </c>
      <c r="E15" s="85">
        <v>0</v>
      </c>
      <c r="F15" s="85">
        <v>0</v>
      </c>
      <c r="G15" s="85">
        <v>0</v>
      </c>
      <c r="H15" s="85">
        <v>0</v>
      </c>
      <c r="I15" s="85">
        <v>0</v>
      </c>
      <c r="J15" s="85">
        <v>0</v>
      </c>
      <c r="K15" s="85">
        <v>0</v>
      </c>
      <c r="L15" s="85">
        <v>0</v>
      </c>
      <c r="M15" s="85">
        <v>0</v>
      </c>
      <c r="N15" s="85">
        <v>0</v>
      </c>
      <c r="O15" s="85">
        <v>0</v>
      </c>
      <c r="P15" s="85">
        <v>0</v>
      </c>
      <c r="Q15" s="85">
        <v>0</v>
      </c>
      <c r="R15" s="85">
        <v>0</v>
      </c>
      <c r="S15" s="85">
        <v>0</v>
      </c>
      <c r="T15" s="85">
        <v>0</v>
      </c>
      <c r="U15" s="85">
        <v>0</v>
      </c>
      <c r="V15" s="85">
        <v>0</v>
      </c>
      <c r="W15" s="85">
        <v>0</v>
      </c>
      <c r="X15" s="85">
        <v>0</v>
      </c>
      <c r="Y15" s="85">
        <v>0</v>
      </c>
      <c r="Z15" s="85">
        <v>0</v>
      </c>
      <c r="AA15" s="85">
        <v>0</v>
      </c>
      <c r="AB15" s="87"/>
    </row>
    <row r="16" spans="1:29">
      <c r="A16" s="29"/>
      <c r="B16" s="13" t="s">
        <v>162</v>
      </c>
      <c r="C16" s="249"/>
      <c r="D16" s="85">
        <v>0</v>
      </c>
      <c r="E16" s="85">
        <v>0</v>
      </c>
      <c r="F16" s="85">
        <v>0</v>
      </c>
      <c r="G16" s="85">
        <v>0</v>
      </c>
      <c r="H16" s="85">
        <v>0</v>
      </c>
      <c r="I16" s="85">
        <v>0</v>
      </c>
      <c r="J16" s="85">
        <v>0</v>
      </c>
      <c r="K16" s="85">
        <v>0</v>
      </c>
      <c r="L16" s="85">
        <v>0</v>
      </c>
      <c r="M16" s="85">
        <v>0</v>
      </c>
      <c r="N16" s="85">
        <v>0</v>
      </c>
      <c r="O16" s="85">
        <v>0</v>
      </c>
      <c r="P16" s="85">
        <v>0</v>
      </c>
      <c r="Q16" s="85">
        <v>0</v>
      </c>
      <c r="R16" s="85">
        <v>0</v>
      </c>
      <c r="S16" s="85">
        <v>0</v>
      </c>
      <c r="T16" s="85">
        <v>0</v>
      </c>
      <c r="U16" s="85">
        <v>0</v>
      </c>
      <c r="V16" s="85">
        <v>0</v>
      </c>
      <c r="W16" s="85">
        <v>0</v>
      </c>
      <c r="X16" s="85">
        <v>0</v>
      </c>
      <c r="Y16" s="85">
        <v>0</v>
      </c>
      <c r="Z16" s="85">
        <v>0</v>
      </c>
      <c r="AA16" s="85">
        <v>0</v>
      </c>
      <c r="AB16" s="87"/>
    </row>
    <row r="17" spans="1:29" ht="45">
      <c r="A17" s="29"/>
      <c r="B17" s="111" t="s">
        <v>193</v>
      </c>
      <c r="C17" s="249"/>
      <c r="D17" s="85">
        <v>0</v>
      </c>
      <c r="E17" s="85">
        <v>0</v>
      </c>
      <c r="F17" s="85">
        <v>0</v>
      </c>
      <c r="G17" s="85">
        <v>0</v>
      </c>
      <c r="H17" s="85">
        <v>0</v>
      </c>
      <c r="I17" s="85">
        <v>0</v>
      </c>
      <c r="J17" s="85">
        <v>0</v>
      </c>
      <c r="K17" s="85">
        <v>0</v>
      </c>
      <c r="L17" s="85">
        <v>0</v>
      </c>
      <c r="M17" s="85">
        <v>0</v>
      </c>
      <c r="N17" s="85">
        <v>0</v>
      </c>
      <c r="O17" s="85">
        <v>0</v>
      </c>
      <c r="P17" s="85">
        <v>0</v>
      </c>
      <c r="Q17" s="85">
        <v>0</v>
      </c>
      <c r="R17" s="85">
        <v>0</v>
      </c>
      <c r="S17" s="85">
        <v>0</v>
      </c>
      <c r="T17" s="85">
        <v>0</v>
      </c>
      <c r="U17" s="85">
        <v>0</v>
      </c>
      <c r="V17" s="85">
        <v>0</v>
      </c>
      <c r="W17" s="85">
        <v>0</v>
      </c>
      <c r="X17" s="85">
        <v>0</v>
      </c>
      <c r="Y17" s="85">
        <v>0</v>
      </c>
      <c r="Z17" s="85">
        <v>0</v>
      </c>
      <c r="AA17" s="85">
        <v>0</v>
      </c>
      <c r="AB17" s="87"/>
    </row>
    <row r="18" spans="1:29">
      <c r="A18" s="29"/>
      <c r="B18" s="13" t="s">
        <v>163</v>
      </c>
      <c r="C18" s="249"/>
      <c r="D18" s="85">
        <v>0</v>
      </c>
      <c r="E18" s="85">
        <v>0</v>
      </c>
      <c r="F18" s="85">
        <v>0</v>
      </c>
      <c r="G18" s="85">
        <v>0</v>
      </c>
      <c r="H18" s="85">
        <v>0</v>
      </c>
      <c r="I18" s="85">
        <v>0</v>
      </c>
      <c r="J18" s="85">
        <v>0</v>
      </c>
      <c r="K18" s="85">
        <v>0</v>
      </c>
      <c r="L18" s="85">
        <v>0</v>
      </c>
      <c r="M18" s="85">
        <v>0</v>
      </c>
      <c r="N18" s="85">
        <v>0</v>
      </c>
      <c r="O18" s="85">
        <v>0</v>
      </c>
      <c r="P18" s="85">
        <v>0</v>
      </c>
      <c r="Q18" s="85">
        <v>0</v>
      </c>
      <c r="R18" s="85">
        <v>0</v>
      </c>
      <c r="S18" s="85">
        <v>0</v>
      </c>
      <c r="T18" s="85">
        <v>0</v>
      </c>
      <c r="U18" s="85">
        <v>0</v>
      </c>
      <c r="V18" s="85">
        <v>0</v>
      </c>
      <c r="W18" s="85">
        <v>0</v>
      </c>
      <c r="X18" s="85">
        <v>0</v>
      </c>
      <c r="Y18" s="85">
        <v>0</v>
      </c>
      <c r="Z18" s="85">
        <v>0</v>
      </c>
      <c r="AA18" s="85">
        <v>0</v>
      </c>
      <c r="AB18" s="87"/>
    </row>
    <row r="19" spans="1:29">
      <c r="A19" s="29"/>
      <c r="B19" s="13" t="s">
        <v>192</v>
      </c>
      <c r="C19" s="249"/>
      <c r="D19" s="85">
        <v>0</v>
      </c>
      <c r="E19" s="85">
        <v>0</v>
      </c>
      <c r="F19" s="85">
        <v>0</v>
      </c>
      <c r="G19" s="85">
        <v>0</v>
      </c>
      <c r="H19" s="85">
        <v>0</v>
      </c>
      <c r="I19" s="85">
        <v>0</v>
      </c>
      <c r="J19" s="85">
        <v>0</v>
      </c>
      <c r="K19" s="85">
        <v>0</v>
      </c>
      <c r="L19" s="85">
        <v>0</v>
      </c>
      <c r="M19" s="85">
        <v>0</v>
      </c>
      <c r="N19" s="85">
        <v>0</v>
      </c>
      <c r="O19" s="85">
        <v>0</v>
      </c>
      <c r="P19" s="85">
        <v>0</v>
      </c>
      <c r="Q19" s="85">
        <v>0</v>
      </c>
      <c r="R19" s="85">
        <v>0</v>
      </c>
      <c r="S19" s="85">
        <v>0</v>
      </c>
      <c r="T19" s="85">
        <v>0</v>
      </c>
      <c r="U19" s="85">
        <v>0</v>
      </c>
      <c r="V19" s="85">
        <v>0</v>
      </c>
      <c r="W19" s="85">
        <v>0</v>
      </c>
      <c r="X19" s="85">
        <v>0</v>
      </c>
      <c r="Y19" s="85">
        <v>0</v>
      </c>
      <c r="Z19" s="85">
        <v>0</v>
      </c>
      <c r="AA19" s="85">
        <v>0</v>
      </c>
      <c r="AB19" s="87"/>
    </row>
    <row r="20" spans="1:29">
      <c r="A20" s="29"/>
      <c r="B20" s="13" t="s">
        <v>5</v>
      </c>
      <c r="C20" s="249"/>
      <c r="D20" s="85">
        <v>0</v>
      </c>
      <c r="E20" s="85">
        <v>0</v>
      </c>
      <c r="F20" s="85">
        <v>0</v>
      </c>
      <c r="G20" s="85">
        <v>0</v>
      </c>
      <c r="H20" s="85">
        <v>0</v>
      </c>
      <c r="I20" s="85">
        <v>0</v>
      </c>
      <c r="J20" s="85">
        <v>0</v>
      </c>
      <c r="K20" s="85">
        <v>0</v>
      </c>
      <c r="L20" s="85">
        <v>0</v>
      </c>
      <c r="M20" s="85">
        <v>0</v>
      </c>
      <c r="N20" s="85">
        <v>0</v>
      </c>
      <c r="O20" s="85">
        <v>0</v>
      </c>
      <c r="P20" s="85">
        <v>0</v>
      </c>
      <c r="Q20" s="85">
        <v>0</v>
      </c>
      <c r="R20" s="85">
        <v>0</v>
      </c>
      <c r="S20" s="85">
        <v>0</v>
      </c>
      <c r="T20" s="85">
        <v>0</v>
      </c>
      <c r="U20" s="85">
        <v>0</v>
      </c>
      <c r="V20" s="85">
        <v>0</v>
      </c>
      <c r="W20" s="85">
        <v>0</v>
      </c>
      <c r="X20" s="85">
        <v>0</v>
      </c>
      <c r="Y20" s="85">
        <v>0</v>
      </c>
      <c r="Z20" s="85">
        <v>0</v>
      </c>
      <c r="AA20" s="85">
        <v>0</v>
      </c>
      <c r="AB20" s="87"/>
    </row>
    <row r="21" spans="1:29">
      <c r="A21" s="29"/>
      <c r="B21" s="13" t="s">
        <v>9</v>
      </c>
      <c r="C21" s="249"/>
      <c r="D21" s="85">
        <v>0</v>
      </c>
      <c r="E21" s="85">
        <v>0</v>
      </c>
      <c r="F21" s="85">
        <v>0</v>
      </c>
      <c r="G21" s="85">
        <v>0</v>
      </c>
      <c r="H21" s="85">
        <v>0</v>
      </c>
      <c r="I21" s="85">
        <v>0</v>
      </c>
      <c r="J21" s="85">
        <v>0</v>
      </c>
      <c r="K21" s="85">
        <v>0</v>
      </c>
      <c r="L21" s="85">
        <v>0</v>
      </c>
      <c r="M21" s="85">
        <v>0</v>
      </c>
      <c r="N21" s="85">
        <v>0</v>
      </c>
      <c r="O21" s="85">
        <v>0</v>
      </c>
      <c r="P21" s="85">
        <v>0</v>
      </c>
      <c r="Q21" s="85">
        <v>0</v>
      </c>
      <c r="R21" s="85">
        <v>0</v>
      </c>
      <c r="S21" s="85">
        <v>0</v>
      </c>
      <c r="T21" s="85">
        <v>0</v>
      </c>
      <c r="U21" s="85">
        <v>0</v>
      </c>
      <c r="V21" s="85">
        <v>0</v>
      </c>
      <c r="W21" s="85">
        <v>0</v>
      </c>
      <c r="X21" s="85">
        <v>0</v>
      </c>
      <c r="Y21" s="85">
        <v>0</v>
      </c>
      <c r="Z21" s="85">
        <v>0</v>
      </c>
      <c r="AA21" s="85">
        <v>0</v>
      </c>
      <c r="AB21" s="87"/>
    </row>
    <row r="22" spans="1:29">
      <c r="A22" s="29"/>
      <c r="B22" s="13" t="s">
        <v>0</v>
      </c>
      <c r="C22" s="249"/>
      <c r="D22" s="85">
        <v>0</v>
      </c>
      <c r="E22" s="85">
        <v>0</v>
      </c>
      <c r="F22" s="85">
        <v>0</v>
      </c>
      <c r="G22" s="85">
        <v>0</v>
      </c>
      <c r="H22" s="85">
        <v>0</v>
      </c>
      <c r="I22" s="85">
        <v>0</v>
      </c>
      <c r="J22" s="85">
        <v>0</v>
      </c>
      <c r="K22" s="85">
        <v>0</v>
      </c>
      <c r="L22" s="85">
        <v>0</v>
      </c>
      <c r="M22" s="85">
        <v>0</v>
      </c>
      <c r="N22" s="85">
        <v>0</v>
      </c>
      <c r="O22" s="85">
        <v>0</v>
      </c>
      <c r="P22" s="85">
        <v>0</v>
      </c>
      <c r="Q22" s="85">
        <v>0</v>
      </c>
      <c r="R22" s="85">
        <v>0</v>
      </c>
      <c r="S22" s="85">
        <v>0</v>
      </c>
      <c r="T22" s="85">
        <v>0</v>
      </c>
      <c r="U22" s="85">
        <v>0</v>
      </c>
      <c r="V22" s="85">
        <v>0</v>
      </c>
      <c r="W22" s="85">
        <v>0</v>
      </c>
      <c r="X22" s="85">
        <v>0</v>
      </c>
      <c r="Y22" s="85">
        <v>0</v>
      </c>
      <c r="Z22" s="85">
        <v>0</v>
      </c>
      <c r="AA22" s="85">
        <v>0</v>
      </c>
      <c r="AB22" s="87"/>
    </row>
    <row r="23" spans="1:29">
      <c r="A23" s="29"/>
      <c r="B23" s="13" t="s">
        <v>150</v>
      </c>
      <c r="C23" s="249"/>
      <c r="D23" s="85">
        <v>0</v>
      </c>
      <c r="E23" s="85">
        <v>0</v>
      </c>
      <c r="F23" s="85">
        <v>0</v>
      </c>
      <c r="G23" s="85">
        <v>0</v>
      </c>
      <c r="H23" s="85">
        <v>0</v>
      </c>
      <c r="I23" s="85">
        <v>0</v>
      </c>
      <c r="J23" s="85">
        <v>0</v>
      </c>
      <c r="K23" s="85">
        <v>0</v>
      </c>
      <c r="L23" s="85">
        <v>0</v>
      </c>
      <c r="M23" s="85">
        <v>0</v>
      </c>
      <c r="N23" s="85">
        <v>0</v>
      </c>
      <c r="O23" s="85">
        <v>0</v>
      </c>
      <c r="P23" s="85">
        <v>0</v>
      </c>
      <c r="Q23" s="85">
        <v>0</v>
      </c>
      <c r="R23" s="85">
        <v>0</v>
      </c>
      <c r="S23" s="85">
        <v>0</v>
      </c>
      <c r="T23" s="85">
        <v>0</v>
      </c>
      <c r="U23" s="85">
        <v>0</v>
      </c>
      <c r="V23" s="85">
        <v>0</v>
      </c>
      <c r="W23" s="85">
        <v>0</v>
      </c>
      <c r="X23" s="85">
        <v>0</v>
      </c>
      <c r="Y23" s="85">
        <v>0</v>
      </c>
      <c r="Z23" s="85">
        <v>0</v>
      </c>
      <c r="AA23" s="85">
        <v>0</v>
      </c>
      <c r="AB23" s="87"/>
    </row>
    <row r="24" spans="1:29">
      <c r="A24" s="282"/>
      <c r="B24" s="266" t="s">
        <v>751</v>
      </c>
      <c r="C24" s="261"/>
      <c r="D24" s="262">
        <f>SUM(D10:D23)</f>
        <v>0</v>
      </c>
      <c r="E24" s="262">
        <f t="shared" ref="E24:AA24" si="0">SUM(E10:E23)</f>
        <v>0</v>
      </c>
      <c r="F24" s="262">
        <f t="shared" si="0"/>
        <v>0</v>
      </c>
      <c r="G24" s="262">
        <f t="shared" si="0"/>
        <v>0</v>
      </c>
      <c r="H24" s="262">
        <f t="shared" si="0"/>
        <v>0</v>
      </c>
      <c r="I24" s="262">
        <f t="shared" si="0"/>
        <v>0</v>
      </c>
      <c r="J24" s="262">
        <f t="shared" si="0"/>
        <v>0</v>
      </c>
      <c r="K24" s="262">
        <f t="shared" si="0"/>
        <v>0</v>
      </c>
      <c r="L24" s="262">
        <f t="shared" si="0"/>
        <v>0</v>
      </c>
      <c r="M24" s="262">
        <f t="shared" si="0"/>
        <v>0</v>
      </c>
      <c r="N24" s="262">
        <f t="shared" si="0"/>
        <v>0</v>
      </c>
      <c r="O24" s="262">
        <f t="shared" si="0"/>
        <v>0</v>
      </c>
      <c r="P24" s="262">
        <f t="shared" si="0"/>
        <v>0</v>
      </c>
      <c r="Q24" s="262">
        <f t="shared" si="0"/>
        <v>0</v>
      </c>
      <c r="R24" s="262">
        <f t="shared" si="0"/>
        <v>0</v>
      </c>
      <c r="S24" s="262">
        <f t="shared" si="0"/>
        <v>0</v>
      </c>
      <c r="T24" s="262">
        <f t="shared" si="0"/>
        <v>0</v>
      </c>
      <c r="U24" s="262">
        <f t="shared" si="0"/>
        <v>0</v>
      </c>
      <c r="V24" s="262">
        <f t="shared" si="0"/>
        <v>0</v>
      </c>
      <c r="W24" s="262">
        <f t="shared" si="0"/>
        <v>0</v>
      </c>
      <c r="X24" s="262">
        <f t="shared" si="0"/>
        <v>0</v>
      </c>
      <c r="Y24" s="262">
        <f>SUM(Y10:Y23)</f>
        <v>0</v>
      </c>
      <c r="Z24" s="262">
        <f>SUM(Z10:Z23)</f>
        <v>0</v>
      </c>
      <c r="AA24" s="262">
        <f t="shared" si="0"/>
        <v>0</v>
      </c>
      <c r="AB24" s="87"/>
    </row>
    <row r="25" spans="1:29">
      <c r="A25" s="29" t="s">
        <v>55</v>
      </c>
      <c r="B25" s="259" t="s">
        <v>1</v>
      </c>
      <c r="C25" s="249"/>
      <c r="D25" s="85">
        <v>0</v>
      </c>
      <c r="E25" s="85">
        <v>0</v>
      </c>
      <c r="F25" s="85">
        <v>0</v>
      </c>
      <c r="G25" s="85">
        <v>0</v>
      </c>
      <c r="H25" s="85">
        <v>0</v>
      </c>
      <c r="I25" s="85">
        <v>0</v>
      </c>
      <c r="J25" s="85">
        <v>0</v>
      </c>
      <c r="K25" s="85">
        <v>0</v>
      </c>
      <c r="L25" s="85">
        <v>0</v>
      </c>
      <c r="M25" s="85">
        <v>0</v>
      </c>
      <c r="N25" s="85">
        <v>0</v>
      </c>
      <c r="O25" s="85">
        <v>0</v>
      </c>
      <c r="P25" s="85">
        <v>0</v>
      </c>
      <c r="Q25" s="85">
        <v>0</v>
      </c>
      <c r="R25" s="85">
        <v>0</v>
      </c>
      <c r="S25" s="85">
        <v>0</v>
      </c>
      <c r="T25" s="85">
        <v>0</v>
      </c>
      <c r="U25" s="85">
        <v>0</v>
      </c>
      <c r="V25" s="85">
        <v>0</v>
      </c>
      <c r="W25" s="85">
        <v>0</v>
      </c>
      <c r="X25" s="85">
        <v>0</v>
      </c>
      <c r="Y25" s="85">
        <v>0</v>
      </c>
      <c r="Z25" s="85">
        <v>0</v>
      </c>
      <c r="AA25" s="85">
        <v>0</v>
      </c>
      <c r="AB25" s="87"/>
    </row>
    <row r="26" spans="1:29">
      <c r="A26" s="29"/>
      <c r="B26" s="25" t="s">
        <v>126</v>
      </c>
      <c r="C26" s="249"/>
      <c r="D26" s="85">
        <v>0</v>
      </c>
      <c r="E26" s="85">
        <v>0</v>
      </c>
      <c r="F26" s="85">
        <v>0</v>
      </c>
      <c r="G26" s="85">
        <v>0</v>
      </c>
      <c r="H26" s="85">
        <v>0</v>
      </c>
      <c r="I26" s="85">
        <v>0</v>
      </c>
      <c r="J26" s="85">
        <v>0</v>
      </c>
      <c r="K26" s="85">
        <v>0</v>
      </c>
      <c r="L26" s="85">
        <v>0</v>
      </c>
      <c r="M26" s="85">
        <v>0</v>
      </c>
      <c r="N26" s="85">
        <v>0</v>
      </c>
      <c r="O26" s="85">
        <v>0</v>
      </c>
      <c r="P26" s="85">
        <v>0</v>
      </c>
      <c r="Q26" s="85">
        <v>0</v>
      </c>
      <c r="R26" s="85">
        <v>0</v>
      </c>
      <c r="S26" s="85">
        <v>0</v>
      </c>
      <c r="T26" s="85">
        <v>0</v>
      </c>
      <c r="U26" s="85">
        <v>0</v>
      </c>
      <c r="V26" s="85">
        <v>0</v>
      </c>
      <c r="W26" s="85">
        <v>0</v>
      </c>
      <c r="X26" s="85">
        <v>0</v>
      </c>
      <c r="Y26" s="85">
        <v>0</v>
      </c>
      <c r="Z26" s="85">
        <v>0</v>
      </c>
      <c r="AA26" s="85">
        <v>0</v>
      </c>
      <c r="AB26" s="87"/>
      <c r="AC26" s="260"/>
    </row>
    <row r="27" spans="1:29">
      <c r="A27" s="29"/>
      <c r="B27" s="13" t="s">
        <v>161</v>
      </c>
      <c r="C27" s="249"/>
      <c r="D27" s="85">
        <v>0</v>
      </c>
      <c r="E27" s="85">
        <v>0</v>
      </c>
      <c r="F27" s="85">
        <v>0</v>
      </c>
      <c r="G27" s="85">
        <v>0</v>
      </c>
      <c r="H27" s="85">
        <v>0</v>
      </c>
      <c r="I27" s="85">
        <v>0</v>
      </c>
      <c r="J27" s="85">
        <v>0</v>
      </c>
      <c r="K27" s="85">
        <v>0</v>
      </c>
      <c r="L27" s="85">
        <v>0</v>
      </c>
      <c r="M27" s="85">
        <v>0</v>
      </c>
      <c r="N27" s="85">
        <v>0</v>
      </c>
      <c r="O27" s="85">
        <v>0</v>
      </c>
      <c r="P27" s="85">
        <v>0</v>
      </c>
      <c r="Q27" s="85">
        <v>0</v>
      </c>
      <c r="R27" s="85">
        <v>0</v>
      </c>
      <c r="S27" s="85">
        <v>0</v>
      </c>
      <c r="T27" s="85">
        <v>0</v>
      </c>
      <c r="U27" s="85">
        <v>0</v>
      </c>
      <c r="V27" s="85">
        <v>0</v>
      </c>
      <c r="W27" s="85">
        <v>0</v>
      </c>
      <c r="X27" s="85">
        <v>0</v>
      </c>
      <c r="Y27" s="85">
        <v>0</v>
      </c>
      <c r="Z27" s="85">
        <v>0</v>
      </c>
      <c r="AA27" s="85">
        <v>0</v>
      </c>
      <c r="AB27" s="87"/>
    </row>
    <row r="28" spans="1:29">
      <c r="A28" s="29"/>
      <c r="B28" s="25" t="s">
        <v>66</v>
      </c>
      <c r="C28" s="249"/>
      <c r="D28" s="85">
        <v>0</v>
      </c>
      <c r="E28" s="85">
        <v>0</v>
      </c>
      <c r="F28" s="85">
        <v>0</v>
      </c>
      <c r="G28" s="85">
        <v>0</v>
      </c>
      <c r="H28" s="85">
        <v>0</v>
      </c>
      <c r="I28" s="85">
        <v>0</v>
      </c>
      <c r="J28" s="85">
        <v>0</v>
      </c>
      <c r="K28" s="85">
        <v>0</v>
      </c>
      <c r="L28" s="85">
        <v>0</v>
      </c>
      <c r="M28" s="85">
        <v>0</v>
      </c>
      <c r="N28" s="85">
        <v>0</v>
      </c>
      <c r="O28" s="85">
        <v>0</v>
      </c>
      <c r="P28" s="85">
        <v>0</v>
      </c>
      <c r="Q28" s="85">
        <v>0</v>
      </c>
      <c r="R28" s="85">
        <v>0</v>
      </c>
      <c r="S28" s="85">
        <v>0</v>
      </c>
      <c r="T28" s="85">
        <v>0</v>
      </c>
      <c r="U28" s="85">
        <v>0</v>
      </c>
      <c r="V28" s="85">
        <v>0</v>
      </c>
      <c r="W28" s="85">
        <v>0</v>
      </c>
      <c r="X28" s="85">
        <v>0</v>
      </c>
      <c r="Y28" s="85">
        <v>0</v>
      </c>
      <c r="Z28" s="85">
        <v>0</v>
      </c>
      <c r="AA28" s="85">
        <v>0</v>
      </c>
      <c r="AB28" s="87"/>
    </row>
    <row r="29" spans="1:29">
      <c r="A29" s="29"/>
      <c r="B29" s="25" t="s">
        <v>3</v>
      </c>
      <c r="C29" s="249"/>
      <c r="D29" s="85">
        <v>0</v>
      </c>
      <c r="E29" s="85">
        <v>0</v>
      </c>
      <c r="F29" s="85">
        <v>0</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7"/>
    </row>
    <row r="30" spans="1:29">
      <c r="A30" s="29"/>
      <c r="B30" s="25" t="s">
        <v>4</v>
      </c>
      <c r="C30" s="249"/>
      <c r="D30" s="85">
        <v>0</v>
      </c>
      <c r="E30" s="85">
        <v>0</v>
      </c>
      <c r="F30" s="85">
        <v>0</v>
      </c>
      <c r="G30" s="85">
        <v>0</v>
      </c>
      <c r="H30" s="85">
        <v>0</v>
      </c>
      <c r="I30" s="85">
        <v>0</v>
      </c>
      <c r="J30" s="85">
        <v>0</v>
      </c>
      <c r="K30" s="85">
        <v>0</v>
      </c>
      <c r="L30" s="85">
        <v>0</v>
      </c>
      <c r="M30" s="85">
        <v>0</v>
      </c>
      <c r="N30" s="85">
        <v>0</v>
      </c>
      <c r="O30" s="85">
        <v>0</v>
      </c>
      <c r="P30" s="85">
        <v>0</v>
      </c>
      <c r="Q30" s="85">
        <v>0</v>
      </c>
      <c r="R30" s="85">
        <v>0</v>
      </c>
      <c r="S30" s="85">
        <v>0</v>
      </c>
      <c r="T30" s="85">
        <v>0</v>
      </c>
      <c r="U30" s="85">
        <v>0</v>
      </c>
      <c r="V30" s="85">
        <v>0</v>
      </c>
      <c r="W30" s="85">
        <v>0</v>
      </c>
      <c r="X30" s="85">
        <v>0</v>
      </c>
      <c r="Y30" s="85">
        <v>0</v>
      </c>
      <c r="Z30" s="85">
        <v>0</v>
      </c>
      <c r="AA30" s="85">
        <v>0</v>
      </c>
      <c r="AB30" s="87"/>
    </row>
    <row r="31" spans="1:29">
      <c r="A31" s="29"/>
      <c r="B31" s="13" t="s">
        <v>162</v>
      </c>
      <c r="C31" s="249"/>
      <c r="D31" s="85">
        <v>0</v>
      </c>
      <c r="E31" s="85">
        <v>0</v>
      </c>
      <c r="F31" s="85">
        <v>0</v>
      </c>
      <c r="G31" s="85">
        <v>0</v>
      </c>
      <c r="H31" s="85">
        <v>0</v>
      </c>
      <c r="I31" s="85">
        <v>0</v>
      </c>
      <c r="J31" s="85">
        <v>0</v>
      </c>
      <c r="K31" s="85">
        <v>0</v>
      </c>
      <c r="L31" s="85">
        <v>0</v>
      </c>
      <c r="M31" s="85">
        <v>0</v>
      </c>
      <c r="N31" s="85">
        <v>0</v>
      </c>
      <c r="O31" s="85">
        <v>0</v>
      </c>
      <c r="P31" s="85">
        <v>0</v>
      </c>
      <c r="Q31" s="85">
        <v>0</v>
      </c>
      <c r="R31" s="85">
        <v>0</v>
      </c>
      <c r="S31" s="85">
        <v>0</v>
      </c>
      <c r="T31" s="85">
        <v>0</v>
      </c>
      <c r="U31" s="85">
        <v>0</v>
      </c>
      <c r="V31" s="85">
        <v>0</v>
      </c>
      <c r="W31" s="85">
        <v>0</v>
      </c>
      <c r="X31" s="85">
        <v>0</v>
      </c>
      <c r="Y31" s="85">
        <v>0</v>
      </c>
      <c r="Z31" s="85">
        <v>0</v>
      </c>
      <c r="AA31" s="85">
        <v>0</v>
      </c>
      <c r="AB31" s="87"/>
    </row>
    <row r="32" spans="1:29" ht="45">
      <c r="A32" s="29"/>
      <c r="B32" s="111" t="s">
        <v>193</v>
      </c>
      <c r="C32" s="249"/>
      <c r="D32" s="85">
        <v>0</v>
      </c>
      <c r="E32" s="85">
        <v>0</v>
      </c>
      <c r="F32" s="85">
        <v>0</v>
      </c>
      <c r="G32" s="85">
        <v>0</v>
      </c>
      <c r="H32" s="85">
        <v>0</v>
      </c>
      <c r="I32" s="85">
        <v>0</v>
      </c>
      <c r="J32" s="85">
        <v>0</v>
      </c>
      <c r="K32" s="85">
        <v>0</v>
      </c>
      <c r="L32" s="85">
        <v>0</v>
      </c>
      <c r="M32" s="85">
        <v>0</v>
      </c>
      <c r="N32" s="85">
        <v>0</v>
      </c>
      <c r="O32" s="85">
        <v>0</v>
      </c>
      <c r="P32" s="85">
        <v>0</v>
      </c>
      <c r="Q32" s="85">
        <v>0</v>
      </c>
      <c r="R32" s="85">
        <v>0</v>
      </c>
      <c r="S32" s="85">
        <v>0</v>
      </c>
      <c r="T32" s="85">
        <v>0</v>
      </c>
      <c r="U32" s="85">
        <v>0</v>
      </c>
      <c r="V32" s="85">
        <v>0</v>
      </c>
      <c r="W32" s="85">
        <v>0</v>
      </c>
      <c r="X32" s="85">
        <v>0</v>
      </c>
      <c r="Y32" s="85">
        <v>0</v>
      </c>
      <c r="Z32" s="85">
        <v>0</v>
      </c>
      <c r="AA32" s="85">
        <v>0</v>
      </c>
      <c r="AB32" s="87"/>
    </row>
    <row r="33" spans="1:29">
      <c r="A33" s="29"/>
      <c r="B33" s="13" t="s">
        <v>163</v>
      </c>
      <c r="C33" s="249"/>
      <c r="D33" s="85">
        <v>0</v>
      </c>
      <c r="E33" s="85">
        <v>0</v>
      </c>
      <c r="F33" s="85">
        <v>0</v>
      </c>
      <c r="G33" s="85">
        <v>0</v>
      </c>
      <c r="H33" s="85">
        <v>0</v>
      </c>
      <c r="I33" s="85">
        <v>0</v>
      </c>
      <c r="J33" s="85">
        <v>0</v>
      </c>
      <c r="K33" s="85">
        <v>0</v>
      </c>
      <c r="L33" s="85">
        <v>0</v>
      </c>
      <c r="M33" s="85">
        <v>0</v>
      </c>
      <c r="N33" s="85">
        <v>0</v>
      </c>
      <c r="O33" s="85">
        <v>0</v>
      </c>
      <c r="P33" s="85">
        <v>0</v>
      </c>
      <c r="Q33" s="85">
        <v>0</v>
      </c>
      <c r="R33" s="85">
        <v>0</v>
      </c>
      <c r="S33" s="85">
        <v>0</v>
      </c>
      <c r="T33" s="85">
        <v>0</v>
      </c>
      <c r="U33" s="85">
        <v>0</v>
      </c>
      <c r="V33" s="85">
        <v>0</v>
      </c>
      <c r="W33" s="85">
        <v>0</v>
      </c>
      <c r="X33" s="85">
        <v>0</v>
      </c>
      <c r="Y33" s="85">
        <v>0</v>
      </c>
      <c r="Z33" s="85">
        <v>0</v>
      </c>
      <c r="AA33" s="85">
        <v>0</v>
      </c>
      <c r="AB33" s="87"/>
    </row>
    <row r="34" spans="1:29">
      <c r="A34" s="29"/>
      <c r="B34" s="13" t="s">
        <v>192</v>
      </c>
      <c r="C34" s="249"/>
      <c r="D34" s="85">
        <v>0</v>
      </c>
      <c r="E34" s="85">
        <v>0</v>
      </c>
      <c r="F34" s="85">
        <v>0</v>
      </c>
      <c r="G34" s="85">
        <v>0</v>
      </c>
      <c r="H34" s="85">
        <v>0</v>
      </c>
      <c r="I34" s="85">
        <v>0</v>
      </c>
      <c r="J34" s="85">
        <v>0</v>
      </c>
      <c r="K34" s="85">
        <v>0</v>
      </c>
      <c r="L34" s="85">
        <v>0</v>
      </c>
      <c r="M34" s="85">
        <v>0</v>
      </c>
      <c r="N34" s="85">
        <v>0</v>
      </c>
      <c r="O34" s="85">
        <v>0</v>
      </c>
      <c r="P34" s="85">
        <v>0</v>
      </c>
      <c r="Q34" s="85">
        <v>0</v>
      </c>
      <c r="R34" s="85">
        <v>0</v>
      </c>
      <c r="S34" s="85">
        <v>0</v>
      </c>
      <c r="T34" s="85">
        <v>0</v>
      </c>
      <c r="U34" s="85">
        <v>0</v>
      </c>
      <c r="V34" s="85">
        <v>0</v>
      </c>
      <c r="W34" s="85">
        <v>0</v>
      </c>
      <c r="X34" s="85">
        <v>0</v>
      </c>
      <c r="Y34" s="85">
        <v>0</v>
      </c>
      <c r="Z34" s="85">
        <v>0</v>
      </c>
      <c r="AA34" s="85">
        <v>0</v>
      </c>
      <c r="AB34" s="87"/>
    </row>
    <row r="35" spans="1:29">
      <c r="A35" s="29"/>
      <c r="B35" s="13" t="s">
        <v>5</v>
      </c>
      <c r="C35" s="249"/>
      <c r="D35" s="85">
        <v>0</v>
      </c>
      <c r="E35" s="85">
        <v>0</v>
      </c>
      <c r="F35" s="85">
        <v>0</v>
      </c>
      <c r="G35" s="85">
        <v>0</v>
      </c>
      <c r="H35" s="85">
        <v>0</v>
      </c>
      <c r="I35" s="85">
        <v>0</v>
      </c>
      <c r="J35" s="85">
        <v>0</v>
      </c>
      <c r="K35" s="85">
        <v>0</v>
      </c>
      <c r="L35" s="85">
        <v>0</v>
      </c>
      <c r="M35" s="85">
        <v>0</v>
      </c>
      <c r="N35" s="85">
        <v>0</v>
      </c>
      <c r="O35" s="85">
        <v>0</v>
      </c>
      <c r="P35" s="85">
        <v>0</v>
      </c>
      <c r="Q35" s="85">
        <v>0</v>
      </c>
      <c r="R35" s="85">
        <v>0</v>
      </c>
      <c r="S35" s="85">
        <v>0</v>
      </c>
      <c r="T35" s="85">
        <v>0</v>
      </c>
      <c r="U35" s="85">
        <v>0</v>
      </c>
      <c r="V35" s="85">
        <v>0</v>
      </c>
      <c r="W35" s="85">
        <v>0</v>
      </c>
      <c r="X35" s="85">
        <v>0</v>
      </c>
      <c r="Y35" s="85">
        <v>0</v>
      </c>
      <c r="Z35" s="85">
        <v>0</v>
      </c>
      <c r="AA35" s="85">
        <v>0</v>
      </c>
      <c r="AB35" s="87"/>
    </row>
    <row r="36" spans="1:29">
      <c r="A36" s="29"/>
      <c r="B36" s="13" t="s">
        <v>9</v>
      </c>
      <c r="C36" s="249"/>
      <c r="D36" s="85">
        <v>0</v>
      </c>
      <c r="E36" s="85">
        <v>0</v>
      </c>
      <c r="F36" s="85">
        <v>0</v>
      </c>
      <c r="G36" s="85">
        <v>0</v>
      </c>
      <c r="H36" s="85">
        <v>0</v>
      </c>
      <c r="I36" s="85">
        <v>0</v>
      </c>
      <c r="J36" s="85">
        <v>0</v>
      </c>
      <c r="K36" s="85">
        <v>0</v>
      </c>
      <c r="L36" s="85">
        <v>0</v>
      </c>
      <c r="M36" s="85">
        <v>0</v>
      </c>
      <c r="N36" s="85">
        <v>0</v>
      </c>
      <c r="O36" s="85">
        <v>0</v>
      </c>
      <c r="P36" s="85">
        <v>0</v>
      </c>
      <c r="Q36" s="85">
        <v>0</v>
      </c>
      <c r="R36" s="85">
        <v>0</v>
      </c>
      <c r="S36" s="85">
        <v>0</v>
      </c>
      <c r="T36" s="85">
        <v>0</v>
      </c>
      <c r="U36" s="85">
        <v>0</v>
      </c>
      <c r="V36" s="85">
        <v>0</v>
      </c>
      <c r="W36" s="85">
        <v>0</v>
      </c>
      <c r="X36" s="85">
        <v>0</v>
      </c>
      <c r="Y36" s="85">
        <v>0</v>
      </c>
      <c r="Z36" s="85">
        <v>0</v>
      </c>
      <c r="AA36" s="85">
        <v>0</v>
      </c>
      <c r="AB36" s="87"/>
    </row>
    <row r="37" spans="1:29">
      <c r="A37" s="29"/>
      <c r="B37" s="13" t="s">
        <v>0</v>
      </c>
      <c r="C37" s="249"/>
      <c r="D37" s="85">
        <v>0</v>
      </c>
      <c r="E37" s="85">
        <v>0</v>
      </c>
      <c r="F37" s="85">
        <v>0</v>
      </c>
      <c r="G37" s="85">
        <v>0</v>
      </c>
      <c r="H37" s="85">
        <v>0</v>
      </c>
      <c r="I37" s="85">
        <v>0</v>
      </c>
      <c r="J37" s="85">
        <v>0</v>
      </c>
      <c r="K37" s="85">
        <v>0</v>
      </c>
      <c r="L37" s="85">
        <v>0</v>
      </c>
      <c r="M37" s="85">
        <v>0</v>
      </c>
      <c r="N37" s="85">
        <v>0</v>
      </c>
      <c r="O37" s="85">
        <v>0</v>
      </c>
      <c r="P37" s="85">
        <v>0</v>
      </c>
      <c r="Q37" s="85">
        <v>0</v>
      </c>
      <c r="R37" s="85">
        <v>0</v>
      </c>
      <c r="S37" s="85">
        <v>0</v>
      </c>
      <c r="T37" s="85">
        <v>0</v>
      </c>
      <c r="U37" s="85">
        <v>0</v>
      </c>
      <c r="V37" s="85">
        <v>0</v>
      </c>
      <c r="W37" s="85">
        <v>0</v>
      </c>
      <c r="X37" s="85">
        <v>0</v>
      </c>
      <c r="Y37" s="85">
        <v>0</v>
      </c>
      <c r="Z37" s="85">
        <v>0</v>
      </c>
      <c r="AA37" s="85">
        <v>0</v>
      </c>
      <c r="AB37" s="87"/>
    </row>
    <row r="38" spans="1:29">
      <c r="A38" s="29"/>
      <c r="B38" s="13" t="s">
        <v>150</v>
      </c>
      <c r="C38" s="249"/>
      <c r="D38" s="85">
        <v>0</v>
      </c>
      <c r="E38" s="85">
        <v>0</v>
      </c>
      <c r="F38" s="85">
        <v>0</v>
      </c>
      <c r="G38" s="85">
        <v>0</v>
      </c>
      <c r="H38" s="85">
        <v>0</v>
      </c>
      <c r="I38" s="85">
        <v>0</v>
      </c>
      <c r="J38" s="85">
        <v>0</v>
      </c>
      <c r="K38" s="85">
        <v>0</v>
      </c>
      <c r="L38" s="85">
        <v>0</v>
      </c>
      <c r="M38" s="85">
        <v>0</v>
      </c>
      <c r="N38" s="85">
        <v>0</v>
      </c>
      <c r="O38" s="85">
        <v>0</v>
      </c>
      <c r="P38" s="85">
        <v>0</v>
      </c>
      <c r="Q38" s="85">
        <v>0</v>
      </c>
      <c r="R38" s="85">
        <v>0</v>
      </c>
      <c r="S38" s="85">
        <v>0</v>
      </c>
      <c r="T38" s="85">
        <v>0</v>
      </c>
      <c r="U38" s="85">
        <v>0</v>
      </c>
      <c r="V38" s="85">
        <v>0</v>
      </c>
      <c r="W38" s="85">
        <v>0</v>
      </c>
      <c r="X38" s="85">
        <v>0</v>
      </c>
      <c r="Y38" s="85">
        <v>0</v>
      </c>
      <c r="Z38" s="85">
        <v>0</v>
      </c>
      <c r="AA38" s="85">
        <v>0</v>
      </c>
      <c r="AB38" s="87"/>
    </row>
    <row r="39" spans="1:29">
      <c r="A39" s="282"/>
      <c r="B39" s="266" t="s">
        <v>741</v>
      </c>
      <c r="C39" s="263">
        <v>0</v>
      </c>
      <c r="D39" s="262">
        <f>SUM(D25:D38)</f>
        <v>0</v>
      </c>
      <c r="E39" s="262">
        <f t="shared" ref="E39:AA39" si="1">SUM(E25:E38)</f>
        <v>0</v>
      </c>
      <c r="F39" s="262">
        <f t="shared" si="1"/>
        <v>0</v>
      </c>
      <c r="G39" s="262">
        <f t="shared" si="1"/>
        <v>0</v>
      </c>
      <c r="H39" s="262">
        <f t="shared" si="1"/>
        <v>0</v>
      </c>
      <c r="I39" s="262">
        <f t="shared" si="1"/>
        <v>0</v>
      </c>
      <c r="J39" s="262">
        <f t="shared" si="1"/>
        <v>0</v>
      </c>
      <c r="K39" s="262">
        <f t="shared" si="1"/>
        <v>0</v>
      </c>
      <c r="L39" s="262">
        <f t="shared" si="1"/>
        <v>0</v>
      </c>
      <c r="M39" s="262">
        <f t="shared" si="1"/>
        <v>0</v>
      </c>
      <c r="N39" s="262">
        <f t="shared" si="1"/>
        <v>0</v>
      </c>
      <c r="O39" s="262">
        <f t="shared" si="1"/>
        <v>0</v>
      </c>
      <c r="P39" s="262">
        <f t="shared" si="1"/>
        <v>0</v>
      </c>
      <c r="Q39" s="262">
        <f t="shared" si="1"/>
        <v>0</v>
      </c>
      <c r="R39" s="262">
        <f t="shared" si="1"/>
        <v>0</v>
      </c>
      <c r="S39" s="262">
        <f t="shared" si="1"/>
        <v>0</v>
      </c>
      <c r="T39" s="262">
        <f t="shared" si="1"/>
        <v>0</v>
      </c>
      <c r="U39" s="262">
        <f t="shared" si="1"/>
        <v>0</v>
      </c>
      <c r="V39" s="262">
        <f t="shared" si="1"/>
        <v>0</v>
      </c>
      <c r="W39" s="262">
        <f t="shared" si="1"/>
        <v>0</v>
      </c>
      <c r="X39" s="262">
        <f t="shared" si="1"/>
        <v>0</v>
      </c>
      <c r="Y39" s="262">
        <f t="shared" si="1"/>
        <v>0</v>
      </c>
      <c r="Z39" s="262">
        <f t="shared" si="1"/>
        <v>0</v>
      </c>
      <c r="AA39" s="262">
        <f t="shared" si="1"/>
        <v>0</v>
      </c>
      <c r="AB39" s="87"/>
    </row>
    <row r="40" spans="1:29">
      <c r="A40" s="29" t="s">
        <v>56</v>
      </c>
      <c r="B40" s="259" t="s">
        <v>1</v>
      </c>
      <c r="C40" s="249"/>
      <c r="D40" s="85">
        <v>0</v>
      </c>
      <c r="E40" s="85">
        <v>0</v>
      </c>
      <c r="F40" s="85">
        <v>0</v>
      </c>
      <c r="G40" s="85">
        <v>0</v>
      </c>
      <c r="H40" s="85">
        <v>0</v>
      </c>
      <c r="I40" s="85">
        <v>0</v>
      </c>
      <c r="J40" s="85">
        <v>0</v>
      </c>
      <c r="K40" s="85">
        <v>0</v>
      </c>
      <c r="L40" s="85">
        <v>0</v>
      </c>
      <c r="M40" s="85">
        <v>0</v>
      </c>
      <c r="N40" s="85">
        <v>0</v>
      </c>
      <c r="O40" s="85">
        <v>0</v>
      </c>
      <c r="P40" s="85">
        <v>0</v>
      </c>
      <c r="Q40" s="85">
        <v>0</v>
      </c>
      <c r="R40" s="85">
        <v>0</v>
      </c>
      <c r="S40" s="85">
        <v>0</v>
      </c>
      <c r="T40" s="85">
        <v>0</v>
      </c>
      <c r="U40" s="85">
        <v>0</v>
      </c>
      <c r="V40" s="85">
        <v>0</v>
      </c>
      <c r="W40" s="85">
        <v>0</v>
      </c>
      <c r="X40" s="85">
        <v>0</v>
      </c>
      <c r="Y40" s="85">
        <v>0</v>
      </c>
      <c r="Z40" s="85">
        <v>0</v>
      </c>
      <c r="AA40" s="85">
        <v>0</v>
      </c>
      <c r="AB40" s="87"/>
    </row>
    <row r="41" spans="1:29">
      <c r="A41" s="29"/>
      <c r="B41" s="25" t="s">
        <v>126</v>
      </c>
      <c r="C41" s="249"/>
      <c r="D41" s="85">
        <v>0</v>
      </c>
      <c r="E41" s="85">
        <v>0</v>
      </c>
      <c r="F41" s="85">
        <v>0</v>
      </c>
      <c r="G41" s="85">
        <v>0</v>
      </c>
      <c r="H41" s="85">
        <v>0</v>
      </c>
      <c r="I41" s="85">
        <v>0</v>
      </c>
      <c r="J41" s="85">
        <v>0</v>
      </c>
      <c r="K41" s="85">
        <v>0</v>
      </c>
      <c r="L41" s="85">
        <v>0</v>
      </c>
      <c r="M41" s="85">
        <v>0</v>
      </c>
      <c r="N41" s="85">
        <v>0</v>
      </c>
      <c r="O41" s="85">
        <v>0</v>
      </c>
      <c r="P41" s="85">
        <v>0</v>
      </c>
      <c r="Q41" s="85">
        <v>0</v>
      </c>
      <c r="R41" s="85">
        <v>0</v>
      </c>
      <c r="S41" s="85">
        <v>0</v>
      </c>
      <c r="T41" s="85">
        <v>0</v>
      </c>
      <c r="U41" s="85">
        <v>0</v>
      </c>
      <c r="V41" s="85">
        <v>0</v>
      </c>
      <c r="W41" s="85">
        <v>0</v>
      </c>
      <c r="X41" s="85">
        <v>0</v>
      </c>
      <c r="Y41" s="85">
        <v>0</v>
      </c>
      <c r="Z41" s="85">
        <v>0</v>
      </c>
      <c r="AA41" s="85">
        <v>0</v>
      </c>
      <c r="AB41" s="87"/>
      <c r="AC41" s="260"/>
    </row>
    <row r="42" spans="1:29">
      <c r="A42" s="29"/>
      <c r="B42" s="13" t="s">
        <v>161</v>
      </c>
      <c r="C42" s="249"/>
      <c r="D42" s="85">
        <v>0</v>
      </c>
      <c r="E42" s="85">
        <v>0</v>
      </c>
      <c r="F42" s="85">
        <v>0</v>
      </c>
      <c r="G42" s="85">
        <v>0</v>
      </c>
      <c r="H42" s="85">
        <v>0</v>
      </c>
      <c r="I42" s="85">
        <v>0</v>
      </c>
      <c r="J42" s="85">
        <v>0</v>
      </c>
      <c r="K42" s="85">
        <v>0</v>
      </c>
      <c r="L42" s="85">
        <v>0</v>
      </c>
      <c r="M42" s="85">
        <v>0</v>
      </c>
      <c r="N42" s="85">
        <v>0</v>
      </c>
      <c r="O42" s="85">
        <v>0</v>
      </c>
      <c r="P42" s="85">
        <v>0</v>
      </c>
      <c r="Q42" s="85">
        <v>0</v>
      </c>
      <c r="R42" s="85">
        <v>0</v>
      </c>
      <c r="S42" s="85">
        <v>0</v>
      </c>
      <c r="T42" s="85">
        <v>0</v>
      </c>
      <c r="U42" s="85">
        <v>0</v>
      </c>
      <c r="V42" s="85">
        <v>0</v>
      </c>
      <c r="W42" s="85">
        <v>0</v>
      </c>
      <c r="X42" s="85">
        <v>0</v>
      </c>
      <c r="Y42" s="85">
        <v>0</v>
      </c>
      <c r="Z42" s="85">
        <v>0</v>
      </c>
      <c r="AA42" s="85">
        <v>0</v>
      </c>
      <c r="AB42" s="87"/>
      <c r="AC42" s="260"/>
    </row>
    <row r="43" spans="1:29">
      <c r="A43" s="29"/>
      <c r="B43" s="25" t="s">
        <v>66</v>
      </c>
      <c r="C43" s="249"/>
      <c r="D43" s="85">
        <v>0</v>
      </c>
      <c r="E43" s="85">
        <v>0</v>
      </c>
      <c r="F43" s="85">
        <v>0</v>
      </c>
      <c r="G43" s="85">
        <v>0</v>
      </c>
      <c r="H43" s="85">
        <v>0</v>
      </c>
      <c r="I43" s="85">
        <v>0</v>
      </c>
      <c r="J43" s="85">
        <v>0</v>
      </c>
      <c r="K43" s="85">
        <v>0</v>
      </c>
      <c r="L43" s="85">
        <v>0</v>
      </c>
      <c r="M43" s="85">
        <v>0</v>
      </c>
      <c r="N43" s="85">
        <v>0</v>
      </c>
      <c r="O43" s="85">
        <v>0</v>
      </c>
      <c r="P43" s="85">
        <v>0</v>
      </c>
      <c r="Q43" s="85">
        <v>0</v>
      </c>
      <c r="R43" s="85">
        <v>0</v>
      </c>
      <c r="S43" s="85">
        <v>0</v>
      </c>
      <c r="T43" s="85">
        <v>0</v>
      </c>
      <c r="U43" s="85">
        <v>0</v>
      </c>
      <c r="V43" s="85">
        <v>0</v>
      </c>
      <c r="W43" s="85">
        <v>0</v>
      </c>
      <c r="X43" s="85">
        <v>0</v>
      </c>
      <c r="Y43" s="85">
        <v>0</v>
      </c>
      <c r="Z43" s="85">
        <v>0</v>
      </c>
      <c r="AA43" s="85">
        <v>0</v>
      </c>
      <c r="AB43" s="87"/>
      <c r="AC43" s="260"/>
    </row>
    <row r="44" spans="1:29">
      <c r="A44" s="29"/>
      <c r="B44" s="25" t="s">
        <v>3</v>
      </c>
      <c r="C44" s="249"/>
      <c r="D44" s="85">
        <v>0</v>
      </c>
      <c r="E44" s="85">
        <v>0</v>
      </c>
      <c r="F44" s="85">
        <v>0</v>
      </c>
      <c r="G44" s="85">
        <v>0</v>
      </c>
      <c r="H44" s="85">
        <v>0</v>
      </c>
      <c r="I44" s="85">
        <v>0</v>
      </c>
      <c r="J44" s="85">
        <v>0</v>
      </c>
      <c r="K44" s="85">
        <v>0</v>
      </c>
      <c r="L44" s="85">
        <v>0</v>
      </c>
      <c r="M44" s="85">
        <v>0</v>
      </c>
      <c r="N44" s="85">
        <v>0</v>
      </c>
      <c r="O44" s="85">
        <v>0</v>
      </c>
      <c r="P44" s="85">
        <v>0</v>
      </c>
      <c r="Q44" s="85">
        <v>0</v>
      </c>
      <c r="R44" s="85">
        <v>0</v>
      </c>
      <c r="S44" s="85">
        <v>0</v>
      </c>
      <c r="T44" s="85">
        <v>0</v>
      </c>
      <c r="U44" s="85">
        <v>0</v>
      </c>
      <c r="V44" s="85">
        <v>0</v>
      </c>
      <c r="W44" s="85">
        <v>0</v>
      </c>
      <c r="X44" s="85">
        <v>0</v>
      </c>
      <c r="Y44" s="85">
        <v>0</v>
      </c>
      <c r="Z44" s="85">
        <v>0</v>
      </c>
      <c r="AA44" s="85">
        <v>0</v>
      </c>
      <c r="AB44" s="87"/>
      <c r="AC44" s="260"/>
    </row>
    <row r="45" spans="1:29">
      <c r="A45" s="29"/>
      <c r="B45" s="25" t="s">
        <v>4</v>
      </c>
      <c r="C45" s="249"/>
      <c r="D45" s="85">
        <v>0</v>
      </c>
      <c r="E45" s="85">
        <v>0</v>
      </c>
      <c r="F45" s="85">
        <v>0</v>
      </c>
      <c r="G45" s="85">
        <v>0</v>
      </c>
      <c r="H45" s="85">
        <v>0</v>
      </c>
      <c r="I45" s="85">
        <v>0</v>
      </c>
      <c r="J45" s="85">
        <v>0</v>
      </c>
      <c r="K45" s="85">
        <v>0</v>
      </c>
      <c r="L45" s="85">
        <v>0</v>
      </c>
      <c r="M45" s="85">
        <v>0</v>
      </c>
      <c r="N45" s="85">
        <v>0</v>
      </c>
      <c r="O45" s="85">
        <v>0</v>
      </c>
      <c r="P45" s="85">
        <v>0</v>
      </c>
      <c r="Q45" s="85">
        <v>0</v>
      </c>
      <c r="R45" s="85">
        <v>0</v>
      </c>
      <c r="S45" s="85">
        <v>0</v>
      </c>
      <c r="T45" s="85">
        <v>0</v>
      </c>
      <c r="U45" s="85">
        <v>0</v>
      </c>
      <c r="V45" s="85">
        <v>0</v>
      </c>
      <c r="W45" s="85">
        <v>0</v>
      </c>
      <c r="X45" s="85">
        <v>0</v>
      </c>
      <c r="Y45" s="85">
        <v>0</v>
      </c>
      <c r="Z45" s="85">
        <v>0</v>
      </c>
      <c r="AA45" s="85">
        <v>0</v>
      </c>
      <c r="AB45" s="87"/>
    </row>
    <row r="46" spans="1:29">
      <c r="A46" s="29"/>
      <c r="B46" s="13" t="s">
        <v>162</v>
      </c>
      <c r="C46" s="249"/>
      <c r="D46" s="85">
        <v>0</v>
      </c>
      <c r="E46" s="85">
        <v>0</v>
      </c>
      <c r="F46" s="85">
        <v>0</v>
      </c>
      <c r="G46" s="85">
        <v>0</v>
      </c>
      <c r="H46" s="85">
        <v>0</v>
      </c>
      <c r="I46" s="85">
        <v>0</v>
      </c>
      <c r="J46" s="85">
        <v>0</v>
      </c>
      <c r="K46" s="85">
        <v>0</v>
      </c>
      <c r="L46" s="85">
        <v>0</v>
      </c>
      <c r="M46" s="85">
        <v>0</v>
      </c>
      <c r="N46" s="85">
        <v>0</v>
      </c>
      <c r="O46" s="85">
        <v>0</v>
      </c>
      <c r="P46" s="85">
        <v>0</v>
      </c>
      <c r="Q46" s="85">
        <v>0</v>
      </c>
      <c r="R46" s="85">
        <v>0</v>
      </c>
      <c r="S46" s="85">
        <v>0</v>
      </c>
      <c r="T46" s="85">
        <v>0</v>
      </c>
      <c r="U46" s="85">
        <v>0</v>
      </c>
      <c r="V46" s="85">
        <v>0</v>
      </c>
      <c r="W46" s="85">
        <v>0</v>
      </c>
      <c r="X46" s="85">
        <v>0</v>
      </c>
      <c r="Y46" s="85">
        <v>0</v>
      </c>
      <c r="Z46" s="85">
        <v>0</v>
      </c>
      <c r="AA46" s="85">
        <v>0</v>
      </c>
      <c r="AB46" s="87"/>
    </row>
    <row r="47" spans="1:29" ht="45">
      <c r="A47" s="29"/>
      <c r="B47" s="111" t="s">
        <v>193</v>
      </c>
      <c r="C47" s="249"/>
      <c r="D47" s="85">
        <v>0</v>
      </c>
      <c r="E47" s="85">
        <v>0</v>
      </c>
      <c r="F47" s="85">
        <v>0</v>
      </c>
      <c r="G47" s="85">
        <v>0</v>
      </c>
      <c r="H47" s="85">
        <v>0</v>
      </c>
      <c r="I47" s="85">
        <v>0</v>
      </c>
      <c r="J47" s="85">
        <v>0</v>
      </c>
      <c r="K47" s="85">
        <v>0</v>
      </c>
      <c r="L47" s="85">
        <v>0</v>
      </c>
      <c r="M47" s="85">
        <v>0</v>
      </c>
      <c r="N47" s="85">
        <v>0</v>
      </c>
      <c r="O47" s="85">
        <v>0</v>
      </c>
      <c r="P47" s="85">
        <v>0</v>
      </c>
      <c r="Q47" s="85">
        <v>0</v>
      </c>
      <c r="R47" s="85">
        <v>0</v>
      </c>
      <c r="S47" s="85">
        <v>0</v>
      </c>
      <c r="T47" s="85">
        <v>0</v>
      </c>
      <c r="U47" s="85">
        <v>0</v>
      </c>
      <c r="V47" s="85">
        <v>0</v>
      </c>
      <c r="W47" s="85">
        <v>0</v>
      </c>
      <c r="X47" s="85">
        <v>0</v>
      </c>
      <c r="Y47" s="85">
        <v>0</v>
      </c>
      <c r="Z47" s="85">
        <v>0</v>
      </c>
      <c r="AA47" s="85">
        <v>0</v>
      </c>
      <c r="AB47" s="87"/>
    </row>
    <row r="48" spans="1:29">
      <c r="A48" s="29"/>
      <c r="B48" s="13" t="s">
        <v>163</v>
      </c>
      <c r="C48" s="249"/>
      <c r="D48" s="85">
        <v>0</v>
      </c>
      <c r="E48" s="85">
        <v>0</v>
      </c>
      <c r="F48" s="85">
        <v>0</v>
      </c>
      <c r="G48" s="85">
        <v>0</v>
      </c>
      <c r="H48" s="85">
        <v>0</v>
      </c>
      <c r="I48" s="85">
        <v>0</v>
      </c>
      <c r="J48" s="85">
        <v>0</v>
      </c>
      <c r="K48" s="85">
        <v>0</v>
      </c>
      <c r="L48" s="85">
        <v>0</v>
      </c>
      <c r="M48" s="85">
        <v>0</v>
      </c>
      <c r="N48" s="85">
        <v>0</v>
      </c>
      <c r="O48" s="85">
        <v>0</v>
      </c>
      <c r="P48" s="85">
        <v>0</v>
      </c>
      <c r="Q48" s="85">
        <v>0</v>
      </c>
      <c r="R48" s="85">
        <v>0</v>
      </c>
      <c r="S48" s="85">
        <v>0</v>
      </c>
      <c r="T48" s="85">
        <v>0</v>
      </c>
      <c r="U48" s="85">
        <v>0</v>
      </c>
      <c r="V48" s="85">
        <v>0</v>
      </c>
      <c r="W48" s="85">
        <v>0</v>
      </c>
      <c r="X48" s="85">
        <v>0</v>
      </c>
      <c r="Y48" s="85">
        <v>0</v>
      </c>
      <c r="Z48" s="85">
        <v>0</v>
      </c>
      <c r="AA48" s="85">
        <v>0</v>
      </c>
      <c r="AB48" s="87"/>
    </row>
    <row r="49" spans="1:28">
      <c r="A49" s="29"/>
      <c r="B49" s="13" t="s">
        <v>192</v>
      </c>
      <c r="C49" s="249"/>
      <c r="D49" s="85">
        <v>0</v>
      </c>
      <c r="E49" s="85">
        <v>0</v>
      </c>
      <c r="F49" s="85">
        <v>0</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7"/>
    </row>
    <row r="50" spans="1:28">
      <c r="A50" s="29"/>
      <c r="B50" s="13" t="s">
        <v>5</v>
      </c>
      <c r="C50" s="249"/>
      <c r="D50" s="85">
        <v>0</v>
      </c>
      <c r="E50" s="85">
        <v>0</v>
      </c>
      <c r="F50" s="85">
        <v>0</v>
      </c>
      <c r="G50" s="85">
        <v>0</v>
      </c>
      <c r="H50" s="85">
        <v>0</v>
      </c>
      <c r="I50" s="85">
        <v>0</v>
      </c>
      <c r="J50" s="85">
        <v>0</v>
      </c>
      <c r="K50" s="85">
        <v>0</v>
      </c>
      <c r="L50" s="85">
        <v>0</v>
      </c>
      <c r="M50" s="85">
        <v>0</v>
      </c>
      <c r="N50" s="85">
        <v>0</v>
      </c>
      <c r="O50" s="85">
        <v>0</v>
      </c>
      <c r="P50" s="85">
        <v>0</v>
      </c>
      <c r="Q50" s="85">
        <v>0</v>
      </c>
      <c r="R50" s="85">
        <v>0</v>
      </c>
      <c r="S50" s="85">
        <v>0</v>
      </c>
      <c r="T50" s="85">
        <v>0</v>
      </c>
      <c r="U50" s="85">
        <v>0</v>
      </c>
      <c r="V50" s="85">
        <v>0</v>
      </c>
      <c r="W50" s="85">
        <v>0</v>
      </c>
      <c r="X50" s="85">
        <v>0</v>
      </c>
      <c r="Y50" s="85">
        <v>0</v>
      </c>
      <c r="Z50" s="85">
        <v>0</v>
      </c>
      <c r="AA50" s="85">
        <v>0</v>
      </c>
      <c r="AB50" s="87"/>
    </row>
    <row r="51" spans="1:28">
      <c r="A51" s="29"/>
      <c r="B51" s="13" t="s">
        <v>9</v>
      </c>
      <c r="C51" s="249"/>
      <c r="D51" s="85">
        <v>0</v>
      </c>
      <c r="E51" s="85">
        <v>0</v>
      </c>
      <c r="F51" s="85">
        <v>0</v>
      </c>
      <c r="G51" s="85">
        <v>0</v>
      </c>
      <c r="H51" s="85">
        <v>0</v>
      </c>
      <c r="I51" s="85">
        <v>0</v>
      </c>
      <c r="J51" s="85">
        <v>0</v>
      </c>
      <c r="K51" s="85">
        <v>0</v>
      </c>
      <c r="L51" s="85">
        <v>0</v>
      </c>
      <c r="M51" s="85">
        <v>0</v>
      </c>
      <c r="N51" s="85">
        <v>0</v>
      </c>
      <c r="O51" s="85">
        <v>0</v>
      </c>
      <c r="P51" s="85">
        <v>0</v>
      </c>
      <c r="Q51" s="85">
        <v>0</v>
      </c>
      <c r="R51" s="85">
        <v>0</v>
      </c>
      <c r="S51" s="85">
        <v>0</v>
      </c>
      <c r="T51" s="85">
        <v>0</v>
      </c>
      <c r="U51" s="85">
        <v>0</v>
      </c>
      <c r="V51" s="85">
        <v>0</v>
      </c>
      <c r="W51" s="85">
        <v>0</v>
      </c>
      <c r="X51" s="85">
        <v>0</v>
      </c>
      <c r="Y51" s="85">
        <v>0</v>
      </c>
      <c r="Z51" s="85">
        <v>0</v>
      </c>
      <c r="AA51" s="85">
        <v>0</v>
      </c>
      <c r="AB51" s="87"/>
    </row>
    <row r="52" spans="1:28">
      <c r="A52" s="29"/>
      <c r="B52" s="13" t="s">
        <v>0</v>
      </c>
      <c r="C52" s="249"/>
      <c r="D52" s="85">
        <v>0</v>
      </c>
      <c r="E52" s="85">
        <v>0</v>
      </c>
      <c r="F52" s="85">
        <v>0</v>
      </c>
      <c r="G52" s="85">
        <v>0</v>
      </c>
      <c r="H52" s="85">
        <v>0</v>
      </c>
      <c r="I52" s="85">
        <v>0</v>
      </c>
      <c r="J52" s="85">
        <v>0</v>
      </c>
      <c r="K52" s="85">
        <v>0</v>
      </c>
      <c r="L52" s="85">
        <v>0</v>
      </c>
      <c r="M52" s="85">
        <v>0</v>
      </c>
      <c r="N52" s="85">
        <v>0</v>
      </c>
      <c r="O52" s="85">
        <v>0</v>
      </c>
      <c r="P52" s="85">
        <v>0</v>
      </c>
      <c r="Q52" s="85">
        <v>0</v>
      </c>
      <c r="R52" s="85">
        <v>0</v>
      </c>
      <c r="S52" s="85">
        <v>0</v>
      </c>
      <c r="T52" s="85">
        <v>0</v>
      </c>
      <c r="U52" s="85">
        <v>0</v>
      </c>
      <c r="V52" s="85">
        <v>0</v>
      </c>
      <c r="W52" s="85">
        <v>0</v>
      </c>
      <c r="X52" s="85">
        <v>0</v>
      </c>
      <c r="Y52" s="85">
        <v>0</v>
      </c>
      <c r="Z52" s="85">
        <v>0</v>
      </c>
      <c r="AA52" s="85">
        <v>0</v>
      </c>
      <c r="AB52" s="87"/>
    </row>
    <row r="53" spans="1:28">
      <c r="A53" s="29"/>
      <c r="B53" s="13" t="s">
        <v>150</v>
      </c>
      <c r="C53" s="249"/>
      <c r="D53" s="85">
        <v>0</v>
      </c>
      <c r="E53" s="85">
        <v>0</v>
      </c>
      <c r="F53" s="85">
        <v>0</v>
      </c>
      <c r="G53" s="85">
        <v>0</v>
      </c>
      <c r="H53" s="85">
        <v>0</v>
      </c>
      <c r="I53" s="85">
        <v>0</v>
      </c>
      <c r="J53" s="85">
        <v>0</v>
      </c>
      <c r="K53" s="85">
        <v>0</v>
      </c>
      <c r="L53" s="85">
        <v>0</v>
      </c>
      <c r="M53" s="85">
        <v>0</v>
      </c>
      <c r="N53" s="85">
        <v>0</v>
      </c>
      <c r="O53" s="85">
        <v>0</v>
      </c>
      <c r="P53" s="85">
        <v>0</v>
      </c>
      <c r="Q53" s="85">
        <v>0</v>
      </c>
      <c r="R53" s="85">
        <v>0</v>
      </c>
      <c r="S53" s="85">
        <v>0</v>
      </c>
      <c r="T53" s="85">
        <v>0</v>
      </c>
      <c r="U53" s="85">
        <v>0</v>
      </c>
      <c r="V53" s="85">
        <v>0</v>
      </c>
      <c r="W53" s="85">
        <v>0</v>
      </c>
      <c r="X53" s="85">
        <v>0</v>
      </c>
      <c r="Y53" s="85">
        <v>0</v>
      </c>
      <c r="Z53" s="85">
        <v>0</v>
      </c>
      <c r="AA53" s="85">
        <v>0</v>
      </c>
      <c r="AB53" s="87"/>
    </row>
    <row r="54" spans="1:28">
      <c r="A54" s="282"/>
      <c r="B54" s="266" t="s">
        <v>742</v>
      </c>
      <c r="C54" s="263">
        <v>0</v>
      </c>
      <c r="D54" s="262">
        <f>SUM(D40:D53)</f>
        <v>0</v>
      </c>
      <c r="E54" s="262">
        <f t="shared" ref="E54:AA54" si="2">SUM(E40:E53)</f>
        <v>0</v>
      </c>
      <c r="F54" s="262">
        <f t="shared" si="2"/>
        <v>0</v>
      </c>
      <c r="G54" s="262">
        <f t="shared" si="2"/>
        <v>0</v>
      </c>
      <c r="H54" s="262">
        <f t="shared" si="2"/>
        <v>0</v>
      </c>
      <c r="I54" s="262">
        <f t="shared" si="2"/>
        <v>0</v>
      </c>
      <c r="J54" s="262">
        <f t="shared" si="2"/>
        <v>0</v>
      </c>
      <c r="K54" s="262">
        <f t="shared" si="2"/>
        <v>0</v>
      </c>
      <c r="L54" s="262">
        <f t="shared" si="2"/>
        <v>0</v>
      </c>
      <c r="M54" s="262">
        <f t="shared" si="2"/>
        <v>0</v>
      </c>
      <c r="N54" s="262">
        <f t="shared" si="2"/>
        <v>0</v>
      </c>
      <c r="O54" s="262">
        <f t="shared" si="2"/>
        <v>0</v>
      </c>
      <c r="P54" s="262">
        <f t="shared" si="2"/>
        <v>0</v>
      </c>
      <c r="Q54" s="262">
        <f t="shared" si="2"/>
        <v>0</v>
      </c>
      <c r="R54" s="262">
        <f t="shared" si="2"/>
        <v>0</v>
      </c>
      <c r="S54" s="262">
        <f t="shared" si="2"/>
        <v>0</v>
      </c>
      <c r="T54" s="262">
        <f t="shared" si="2"/>
        <v>0</v>
      </c>
      <c r="U54" s="262">
        <f t="shared" si="2"/>
        <v>0</v>
      </c>
      <c r="V54" s="262">
        <f t="shared" si="2"/>
        <v>0</v>
      </c>
      <c r="W54" s="262">
        <f t="shared" si="2"/>
        <v>0</v>
      </c>
      <c r="X54" s="262">
        <f t="shared" si="2"/>
        <v>0</v>
      </c>
      <c r="Y54" s="262">
        <f t="shared" si="2"/>
        <v>0</v>
      </c>
      <c r="Z54" s="262">
        <f t="shared" si="2"/>
        <v>0</v>
      </c>
      <c r="AA54" s="262">
        <f t="shared" si="2"/>
        <v>0</v>
      </c>
      <c r="AB54" s="87"/>
    </row>
    <row r="55" spans="1:28">
      <c r="A55" s="29" t="s">
        <v>57</v>
      </c>
      <c r="B55" s="259" t="s">
        <v>1</v>
      </c>
      <c r="C55" s="249"/>
      <c r="D55" s="85">
        <v>0</v>
      </c>
      <c r="E55" s="85">
        <v>0</v>
      </c>
      <c r="F55" s="85">
        <v>0</v>
      </c>
      <c r="G55" s="85">
        <v>0</v>
      </c>
      <c r="H55" s="85">
        <v>0</v>
      </c>
      <c r="I55" s="85">
        <v>0</v>
      </c>
      <c r="J55" s="85">
        <v>0</v>
      </c>
      <c r="K55" s="85">
        <v>0</v>
      </c>
      <c r="L55" s="85">
        <v>0</v>
      </c>
      <c r="M55" s="85">
        <v>0</v>
      </c>
      <c r="N55" s="85">
        <v>0</v>
      </c>
      <c r="O55" s="85">
        <v>0</v>
      </c>
      <c r="P55" s="85">
        <v>0</v>
      </c>
      <c r="Q55" s="85">
        <v>0</v>
      </c>
      <c r="R55" s="85">
        <v>0</v>
      </c>
      <c r="S55" s="85">
        <v>0</v>
      </c>
      <c r="T55" s="85">
        <v>0</v>
      </c>
      <c r="U55" s="85">
        <v>0</v>
      </c>
      <c r="V55" s="85">
        <v>0</v>
      </c>
      <c r="W55" s="85">
        <v>0</v>
      </c>
      <c r="X55" s="85">
        <v>0</v>
      </c>
      <c r="Y55" s="85">
        <v>0</v>
      </c>
      <c r="Z55" s="85">
        <v>0</v>
      </c>
      <c r="AA55" s="85">
        <v>0</v>
      </c>
      <c r="AB55" s="87"/>
    </row>
    <row r="56" spans="1:28">
      <c r="A56" s="29"/>
      <c r="B56" s="25" t="s">
        <v>126</v>
      </c>
      <c r="C56" s="249"/>
      <c r="D56" s="85">
        <v>0</v>
      </c>
      <c r="E56" s="85">
        <v>0</v>
      </c>
      <c r="F56" s="85">
        <v>0</v>
      </c>
      <c r="G56" s="85">
        <v>0</v>
      </c>
      <c r="H56" s="85">
        <v>0</v>
      </c>
      <c r="I56" s="85">
        <v>0</v>
      </c>
      <c r="J56" s="85">
        <v>0</v>
      </c>
      <c r="K56" s="85">
        <v>0</v>
      </c>
      <c r="L56" s="85">
        <v>0</v>
      </c>
      <c r="M56" s="85">
        <v>0</v>
      </c>
      <c r="N56" s="85">
        <v>0</v>
      </c>
      <c r="O56" s="85">
        <v>0</v>
      </c>
      <c r="P56" s="85">
        <v>0</v>
      </c>
      <c r="Q56" s="85">
        <v>0</v>
      </c>
      <c r="R56" s="85">
        <v>0</v>
      </c>
      <c r="S56" s="85">
        <v>0</v>
      </c>
      <c r="T56" s="85">
        <v>0</v>
      </c>
      <c r="U56" s="85">
        <v>0</v>
      </c>
      <c r="V56" s="85">
        <v>0</v>
      </c>
      <c r="W56" s="85">
        <v>0</v>
      </c>
      <c r="X56" s="85">
        <v>0</v>
      </c>
      <c r="Y56" s="85">
        <v>0</v>
      </c>
      <c r="Z56" s="85">
        <v>0</v>
      </c>
      <c r="AA56" s="85">
        <v>0</v>
      </c>
      <c r="AB56" s="87"/>
    </row>
    <row r="57" spans="1:28">
      <c r="A57" s="29"/>
      <c r="B57" s="13" t="s">
        <v>161</v>
      </c>
      <c r="C57" s="249"/>
      <c r="D57" s="85">
        <v>0</v>
      </c>
      <c r="E57" s="85">
        <v>0</v>
      </c>
      <c r="F57" s="85">
        <v>0</v>
      </c>
      <c r="G57" s="85">
        <v>0</v>
      </c>
      <c r="H57" s="85">
        <v>0</v>
      </c>
      <c r="I57" s="85">
        <v>0</v>
      </c>
      <c r="J57" s="85">
        <v>0</v>
      </c>
      <c r="K57" s="85">
        <v>0</v>
      </c>
      <c r="L57" s="85">
        <v>0</v>
      </c>
      <c r="M57" s="85">
        <v>0</v>
      </c>
      <c r="N57" s="85">
        <v>0</v>
      </c>
      <c r="O57" s="85">
        <v>0</v>
      </c>
      <c r="P57" s="85">
        <v>0</v>
      </c>
      <c r="Q57" s="85">
        <v>0</v>
      </c>
      <c r="R57" s="85">
        <v>0</v>
      </c>
      <c r="S57" s="85">
        <v>0</v>
      </c>
      <c r="T57" s="85">
        <v>0</v>
      </c>
      <c r="U57" s="85">
        <v>0</v>
      </c>
      <c r="V57" s="85">
        <v>0</v>
      </c>
      <c r="W57" s="85">
        <v>0</v>
      </c>
      <c r="X57" s="85">
        <v>0</v>
      </c>
      <c r="Y57" s="85">
        <v>0</v>
      </c>
      <c r="Z57" s="85">
        <v>0</v>
      </c>
      <c r="AA57" s="85">
        <v>0</v>
      </c>
      <c r="AB57" s="87"/>
    </row>
    <row r="58" spans="1:28">
      <c r="A58" s="29"/>
      <c r="B58" s="25" t="s">
        <v>66</v>
      </c>
      <c r="C58" s="249"/>
      <c r="D58" s="85">
        <v>0</v>
      </c>
      <c r="E58" s="85">
        <v>0</v>
      </c>
      <c r="F58" s="85">
        <v>0</v>
      </c>
      <c r="G58" s="85">
        <v>0</v>
      </c>
      <c r="H58" s="85">
        <v>0</v>
      </c>
      <c r="I58" s="85">
        <v>0</v>
      </c>
      <c r="J58" s="85">
        <v>0</v>
      </c>
      <c r="K58" s="85">
        <v>0</v>
      </c>
      <c r="L58" s="85">
        <v>0</v>
      </c>
      <c r="M58" s="85">
        <v>0</v>
      </c>
      <c r="N58" s="85">
        <v>0</v>
      </c>
      <c r="O58" s="85">
        <v>0</v>
      </c>
      <c r="P58" s="85">
        <v>0</v>
      </c>
      <c r="Q58" s="85">
        <v>0</v>
      </c>
      <c r="R58" s="85">
        <v>0</v>
      </c>
      <c r="S58" s="85">
        <v>0</v>
      </c>
      <c r="T58" s="85">
        <v>0</v>
      </c>
      <c r="U58" s="85">
        <v>0</v>
      </c>
      <c r="V58" s="85">
        <v>0</v>
      </c>
      <c r="W58" s="85">
        <v>0</v>
      </c>
      <c r="X58" s="85">
        <v>0</v>
      </c>
      <c r="Y58" s="85">
        <v>0</v>
      </c>
      <c r="Z58" s="85">
        <v>0</v>
      </c>
      <c r="AA58" s="85">
        <v>0</v>
      </c>
      <c r="AB58" s="87"/>
    </row>
    <row r="59" spans="1:28">
      <c r="A59" s="29"/>
      <c r="B59" s="25" t="s">
        <v>3</v>
      </c>
      <c r="C59" s="249"/>
      <c r="D59" s="85">
        <v>0</v>
      </c>
      <c r="E59" s="85">
        <v>0</v>
      </c>
      <c r="F59" s="85">
        <v>0</v>
      </c>
      <c r="G59" s="85">
        <v>0</v>
      </c>
      <c r="H59" s="85">
        <v>0</v>
      </c>
      <c r="I59" s="85">
        <v>0</v>
      </c>
      <c r="J59" s="85">
        <v>0</v>
      </c>
      <c r="K59" s="85">
        <v>0</v>
      </c>
      <c r="L59" s="85">
        <v>0</v>
      </c>
      <c r="M59" s="85">
        <v>0</v>
      </c>
      <c r="N59" s="85">
        <v>0</v>
      </c>
      <c r="O59" s="85">
        <v>0</v>
      </c>
      <c r="P59" s="85">
        <v>0</v>
      </c>
      <c r="Q59" s="85">
        <v>0</v>
      </c>
      <c r="R59" s="85">
        <v>0</v>
      </c>
      <c r="S59" s="85">
        <v>0</v>
      </c>
      <c r="T59" s="85">
        <v>0</v>
      </c>
      <c r="U59" s="85">
        <v>0</v>
      </c>
      <c r="V59" s="85">
        <v>0</v>
      </c>
      <c r="W59" s="85">
        <v>0</v>
      </c>
      <c r="X59" s="85">
        <v>0</v>
      </c>
      <c r="Y59" s="85">
        <v>0</v>
      </c>
      <c r="Z59" s="85">
        <v>0</v>
      </c>
      <c r="AA59" s="85">
        <v>0</v>
      </c>
      <c r="AB59" s="87"/>
    </row>
    <row r="60" spans="1:28">
      <c r="A60" s="29"/>
      <c r="B60" s="25" t="s">
        <v>4</v>
      </c>
      <c r="C60" s="249"/>
      <c r="D60" s="85">
        <v>0</v>
      </c>
      <c r="E60" s="85">
        <v>0</v>
      </c>
      <c r="F60" s="85">
        <v>0</v>
      </c>
      <c r="G60" s="85">
        <v>0</v>
      </c>
      <c r="H60" s="85">
        <v>0</v>
      </c>
      <c r="I60" s="85">
        <v>0</v>
      </c>
      <c r="J60" s="85">
        <v>0</v>
      </c>
      <c r="K60" s="85">
        <v>0</v>
      </c>
      <c r="L60" s="85">
        <v>0</v>
      </c>
      <c r="M60" s="85">
        <v>0</v>
      </c>
      <c r="N60" s="85">
        <v>0</v>
      </c>
      <c r="O60" s="85">
        <v>0</v>
      </c>
      <c r="P60" s="85">
        <v>0</v>
      </c>
      <c r="Q60" s="85">
        <v>0</v>
      </c>
      <c r="R60" s="85">
        <v>0</v>
      </c>
      <c r="S60" s="85">
        <v>0</v>
      </c>
      <c r="T60" s="85">
        <v>0</v>
      </c>
      <c r="U60" s="85">
        <v>0</v>
      </c>
      <c r="V60" s="85">
        <v>0</v>
      </c>
      <c r="W60" s="85">
        <v>0</v>
      </c>
      <c r="X60" s="85">
        <v>0</v>
      </c>
      <c r="Y60" s="85">
        <v>0</v>
      </c>
      <c r="Z60" s="85">
        <v>0</v>
      </c>
      <c r="AA60" s="85">
        <v>0</v>
      </c>
      <c r="AB60" s="87"/>
    </row>
    <row r="61" spans="1:28">
      <c r="A61" s="29"/>
      <c r="B61" s="13" t="s">
        <v>162</v>
      </c>
      <c r="C61" s="249"/>
      <c r="D61" s="85">
        <v>0</v>
      </c>
      <c r="E61" s="85">
        <v>0</v>
      </c>
      <c r="F61" s="85">
        <v>0</v>
      </c>
      <c r="G61" s="85">
        <v>0</v>
      </c>
      <c r="H61" s="85">
        <v>0</v>
      </c>
      <c r="I61" s="85">
        <v>0</v>
      </c>
      <c r="J61" s="85">
        <v>0</v>
      </c>
      <c r="K61" s="85">
        <v>0</v>
      </c>
      <c r="L61" s="85">
        <v>0</v>
      </c>
      <c r="M61" s="85">
        <v>0</v>
      </c>
      <c r="N61" s="85">
        <v>0</v>
      </c>
      <c r="O61" s="85">
        <v>0</v>
      </c>
      <c r="P61" s="85">
        <v>0</v>
      </c>
      <c r="Q61" s="85">
        <v>0</v>
      </c>
      <c r="R61" s="85">
        <v>0</v>
      </c>
      <c r="S61" s="85">
        <v>0</v>
      </c>
      <c r="T61" s="85">
        <v>0</v>
      </c>
      <c r="U61" s="85">
        <v>0</v>
      </c>
      <c r="V61" s="85">
        <v>0</v>
      </c>
      <c r="W61" s="85">
        <v>0</v>
      </c>
      <c r="X61" s="85">
        <v>0</v>
      </c>
      <c r="Y61" s="85">
        <v>0</v>
      </c>
      <c r="Z61" s="85">
        <v>0</v>
      </c>
      <c r="AA61" s="85">
        <v>0</v>
      </c>
      <c r="AB61" s="87"/>
    </row>
    <row r="62" spans="1:28" ht="45">
      <c r="A62" s="29"/>
      <c r="B62" s="111" t="s">
        <v>193</v>
      </c>
      <c r="C62" s="249"/>
      <c r="D62" s="85">
        <v>0</v>
      </c>
      <c r="E62" s="85">
        <v>0</v>
      </c>
      <c r="F62" s="85">
        <v>0</v>
      </c>
      <c r="G62" s="85">
        <v>0</v>
      </c>
      <c r="H62" s="85">
        <v>0</v>
      </c>
      <c r="I62" s="85">
        <v>0</v>
      </c>
      <c r="J62" s="85">
        <v>0</v>
      </c>
      <c r="K62" s="85">
        <v>0</v>
      </c>
      <c r="L62" s="85">
        <v>0</v>
      </c>
      <c r="M62" s="85">
        <v>0</v>
      </c>
      <c r="N62" s="85">
        <v>0</v>
      </c>
      <c r="O62" s="85">
        <v>0</v>
      </c>
      <c r="P62" s="85">
        <v>0</v>
      </c>
      <c r="Q62" s="85">
        <v>0</v>
      </c>
      <c r="R62" s="85">
        <v>0</v>
      </c>
      <c r="S62" s="85">
        <v>0</v>
      </c>
      <c r="T62" s="85">
        <v>0</v>
      </c>
      <c r="U62" s="85">
        <v>0</v>
      </c>
      <c r="V62" s="85">
        <v>0</v>
      </c>
      <c r="W62" s="85">
        <v>0</v>
      </c>
      <c r="X62" s="85">
        <v>0</v>
      </c>
      <c r="Y62" s="85">
        <v>0</v>
      </c>
      <c r="Z62" s="85">
        <v>0</v>
      </c>
      <c r="AA62" s="85">
        <v>0</v>
      </c>
      <c r="AB62" s="87"/>
    </row>
    <row r="63" spans="1:28">
      <c r="A63" s="29"/>
      <c r="B63" s="13" t="s">
        <v>163</v>
      </c>
      <c r="C63" s="249"/>
      <c r="D63" s="85">
        <v>0</v>
      </c>
      <c r="E63" s="85">
        <v>0</v>
      </c>
      <c r="F63" s="85">
        <v>0</v>
      </c>
      <c r="G63" s="85">
        <v>0</v>
      </c>
      <c r="H63" s="85">
        <v>0</v>
      </c>
      <c r="I63" s="85">
        <v>0</v>
      </c>
      <c r="J63" s="85">
        <v>0</v>
      </c>
      <c r="K63" s="85">
        <v>0</v>
      </c>
      <c r="L63" s="85">
        <v>0</v>
      </c>
      <c r="M63" s="85">
        <v>0</v>
      </c>
      <c r="N63" s="85">
        <v>0</v>
      </c>
      <c r="O63" s="85">
        <v>0</v>
      </c>
      <c r="P63" s="85">
        <v>0</v>
      </c>
      <c r="Q63" s="85">
        <v>0</v>
      </c>
      <c r="R63" s="85">
        <v>0</v>
      </c>
      <c r="S63" s="85">
        <v>0</v>
      </c>
      <c r="T63" s="85">
        <v>0</v>
      </c>
      <c r="U63" s="85">
        <v>0</v>
      </c>
      <c r="V63" s="85">
        <v>0</v>
      </c>
      <c r="W63" s="85">
        <v>0</v>
      </c>
      <c r="X63" s="85">
        <v>0</v>
      </c>
      <c r="Y63" s="85">
        <v>0</v>
      </c>
      <c r="Z63" s="85">
        <v>0</v>
      </c>
      <c r="AA63" s="85">
        <v>0</v>
      </c>
      <c r="AB63" s="87"/>
    </row>
    <row r="64" spans="1:28">
      <c r="A64" s="29"/>
      <c r="B64" s="13" t="s">
        <v>192</v>
      </c>
      <c r="C64" s="249"/>
      <c r="D64" s="85">
        <v>0</v>
      </c>
      <c r="E64" s="85">
        <v>0</v>
      </c>
      <c r="F64" s="85">
        <v>0</v>
      </c>
      <c r="G64" s="85">
        <v>0</v>
      </c>
      <c r="H64" s="85">
        <v>0</v>
      </c>
      <c r="I64" s="85">
        <v>0</v>
      </c>
      <c r="J64" s="85">
        <v>0</v>
      </c>
      <c r="K64" s="85">
        <v>0</v>
      </c>
      <c r="L64" s="85">
        <v>0</v>
      </c>
      <c r="M64" s="85">
        <v>0</v>
      </c>
      <c r="N64" s="85">
        <v>0</v>
      </c>
      <c r="O64" s="85">
        <v>0</v>
      </c>
      <c r="P64" s="85">
        <v>0</v>
      </c>
      <c r="Q64" s="85">
        <v>0</v>
      </c>
      <c r="R64" s="85">
        <v>0</v>
      </c>
      <c r="S64" s="85">
        <v>0</v>
      </c>
      <c r="T64" s="85">
        <v>0</v>
      </c>
      <c r="U64" s="85">
        <v>0</v>
      </c>
      <c r="V64" s="85">
        <v>0</v>
      </c>
      <c r="W64" s="85">
        <v>0</v>
      </c>
      <c r="X64" s="85">
        <v>0</v>
      </c>
      <c r="Y64" s="85">
        <v>0</v>
      </c>
      <c r="Z64" s="85">
        <v>0</v>
      </c>
      <c r="AA64" s="85">
        <v>0</v>
      </c>
      <c r="AB64" s="87"/>
    </row>
    <row r="65" spans="1:28">
      <c r="A65" s="29"/>
      <c r="B65" s="13" t="s">
        <v>5</v>
      </c>
      <c r="C65" s="249"/>
      <c r="D65" s="85">
        <v>0</v>
      </c>
      <c r="E65" s="85">
        <v>0</v>
      </c>
      <c r="F65" s="85">
        <v>0</v>
      </c>
      <c r="G65" s="85">
        <v>0</v>
      </c>
      <c r="H65" s="85">
        <v>0</v>
      </c>
      <c r="I65" s="85">
        <v>0</v>
      </c>
      <c r="J65" s="85">
        <v>0</v>
      </c>
      <c r="K65" s="85">
        <v>0</v>
      </c>
      <c r="L65" s="85">
        <v>0</v>
      </c>
      <c r="M65" s="85">
        <v>0</v>
      </c>
      <c r="N65" s="85">
        <v>0</v>
      </c>
      <c r="O65" s="85">
        <v>0</v>
      </c>
      <c r="P65" s="85">
        <v>0</v>
      </c>
      <c r="Q65" s="85">
        <v>0</v>
      </c>
      <c r="R65" s="85">
        <v>0</v>
      </c>
      <c r="S65" s="85">
        <v>0</v>
      </c>
      <c r="T65" s="85">
        <v>0</v>
      </c>
      <c r="U65" s="85">
        <v>0</v>
      </c>
      <c r="V65" s="85">
        <v>0</v>
      </c>
      <c r="W65" s="85">
        <v>0</v>
      </c>
      <c r="X65" s="85">
        <v>0</v>
      </c>
      <c r="Y65" s="85">
        <v>0</v>
      </c>
      <c r="Z65" s="85">
        <v>0</v>
      </c>
      <c r="AA65" s="85">
        <v>0</v>
      </c>
      <c r="AB65" s="87"/>
    </row>
    <row r="66" spans="1:28">
      <c r="A66" s="29"/>
      <c r="B66" s="13" t="s">
        <v>9</v>
      </c>
      <c r="C66" s="249"/>
      <c r="D66" s="85">
        <v>0</v>
      </c>
      <c r="E66" s="85">
        <v>0</v>
      </c>
      <c r="F66" s="85">
        <v>0</v>
      </c>
      <c r="G66" s="85">
        <v>0</v>
      </c>
      <c r="H66" s="85">
        <v>0</v>
      </c>
      <c r="I66" s="85">
        <v>0</v>
      </c>
      <c r="J66" s="85">
        <v>0</v>
      </c>
      <c r="K66" s="85">
        <v>0</v>
      </c>
      <c r="L66" s="85">
        <v>0</v>
      </c>
      <c r="M66" s="85">
        <v>0</v>
      </c>
      <c r="N66" s="85">
        <v>0</v>
      </c>
      <c r="O66" s="85">
        <v>0</v>
      </c>
      <c r="P66" s="85">
        <v>0</v>
      </c>
      <c r="Q66" s="85">
        <v>0</v>
      </c>
      <c r="R66" s="85">
        <v>0</v>
      </c>
      <c r="S66" s="85">
        <v>0</v>
      </c>
      <c r="T66" s="85">
        <v>0</v>
      </c>
      <c r="U66" s="85">
        <v>0</v>
      </c>
      <c r="V66" s="85">
        <v>0</v>
      </c>
      <c r="W66" s="85">
        <v>0</v>
      </c>
      <c r="X66" s="85">
        <v>0</v>
      </c>
      <c r="Y66" s="85">
        <v>0</v>
      </c>
      <c r="Z66" s="85">
        <v>0</v>
      </c>
      <c r="AA66" s="85">
        <v>0</v>
      </c>
      <c r="AB66" s="87"/>
    </row>
    <row r="67" spans="1:28">
      <c r="A67" s="29"/>
      <c r="B67" s="13" t="s">
        <v>0</v>
      </c>
      <c r="C67" s="249"/>
      <c r="D67" s="85">
        <v>0</v>
      </c>
      <c r="E67" s="85">
        <v>0</v>
      </c>
      <c r="F67" s="85">
        <v>0</v>
      </c>
      <c r="G67" s="85">
        <v>0</v>
      </c>
      <c r="H67" s="85">
        <v>0</v>
      </c>
      <c r="I67" s="85">
        <v>0</v>
      </c>
      <c r="J67" s="85">
        <v>0</v>
      </c>
      <c r="K67" s="85">
        <v>0</v>
      </c>
      <c r="L67" s="85">
        <v>0</v>
      </c>
      <c r="M67" s="85">
        <v>0</v>
      </c>
      <c r="N67" s="85">
        <v>0</v>
      </c>
      <c r="O67" s="85">
        <v>0</v>
      </c>
      <c r="P67" s="85">
        <v>0</v>
      </c>
      <c r="Q67" s="85">
        <v>0</v>
      </c>
      <c r="R67" s="85">
        <v>0</v>
      </c>
      <c r="S67" s="85">
        <v>0</v>
      </c>
      <c r="T67" s="85">
        <v>0</v>
      </c>
      <c r="U67" s="85">
        <v>0</v>
      </c>
      <c r="V67" s="85">
        <v>0</v>
      </c>
      <c r="W67" s="85">
        <v>0</v>
      </c>
      <c r="X67" s="85">
        <v>0</v>
      </c>
      <c r="Y67" s="85">
        <v>0</v>
      </c>
      <c r="Z67" s="85">
        <v>0</v>
      </c>
      <c r="AA67" s="85">
        <v>0</v>
      </c>
      <c r="AB67" s="87"/>
    </row>
    <row r="68" spans="1:28">
      <c r="A68" s="29"/>
      <c r="B68" s="13" t="s">
        <v>150</v>
      </c>
      <c r="C68" s="249"/>
      <c r="D68" s="85">
        <v>0</v>
      </c>
      <c r="E68" s="85">
        <v>0</v>
      </c>
      <c r="F68" s="85">
        <v>0</v>
      </c>
      <c r="G68" s="85">
        <v>0</v>
      </c>
      <c r="H68" s="85">
        <v>0</v>
      </c>
      <c r="I68" s="85">
        <v>0</v>
      </c>
      <c r="J68" s="85">
        <v>0</v>
      </c>
      <c r="K68" s="85">
        <v>0</v>
      </c>
      <c r="L68" s="85">
        <v>0</v>
      </c>
      <c r="M68" s="85">
        <v>0</v>
      </c>
      <c r="N68" s="85">
        <v>0</v>
      </c>
      <c r="O68" s="85">
        <v>0</v>
      </c>
      <c r="P68" s="85">
        <v>0</v>
      </c>
      <c r="Q68" s="85">
        <v>0</v>
      </c>
      <c r="R68" s="85">
        <v>0</v>
      </c>
      <c r="S68" s="85">
        <v>0</v>
      </c>
      <c r="T68" s="85">
        <v>0</v>
      </c>
      <c r="U68" s="85">
        <v>0</v>
      </c>
      <c r="V68" s="85">
        <v>0</v>
      </c>
      <c r="W68" s="85">
        <v>0</v>
      </c>
      <c r="X68" s="85">
        <v>0</v>
      </c>
      <c r="Y68" s="85">
        <v>0</v>
      </c>
      <c r="Z68" s="85">
        <v>0</v>
      </c>
      <c r="AA68" s="85">
        <v>0</v>
      </c>
      <c r="AB68" s="87"/>
    </row>
    <row r="69" spans="1:28">
      <c r="A69" s="282"/>
      <c r="B69" s="266" t="s">
        <v>743</v>
      </c>
      <c r="C69" s="263">
        <v>0</v>
      </c>
      <c r="D69" s="262">
        <f>SUM(D55:D68)</f>
        <v>0</v>
      </c>
      <c r="E69" s="262">
        <f t="shared" ref="E69:AA69" si="3">SUM(E55:E68)</f>
        <v>0</v>
      </c>
      <c r="F69" s="262">
        <f t="shared" si="3"/>
        <v>0</v>
      </c>
      <c r="G69" s="262">
        <f t="shared" si="3"/>
        <v>0</v>
      </c>
      <c r="H69" s="262">
        <f t="shared" si="3"/>
        <v>0</v>
      </c>
      <c r="I69" s="262">
        <f t="shared" si="3"/>
        <v>0</v>
      </c>
      <c r="J69" s="262">
        <f t="shared" si="3"/>
        <v>0</v>
      </c>
      <c r="K69" s="262">
        <f t="shared" si="3"/>
        <v>0</v>
      </c>
      <c r="L69" s="262">
        <f t="shared" si="3"/>
        <v>0</v>
      </c>
      <c r="M69" s="262">
        <f t="shared" si="3"/>
        <v>0</v>
      </c>
      <c r="N69" s="262">
        <f t="shared" si="3"/>
        <v>0</v>
      </c>
      <c r="O69" s="262">
        <f t="shared" si="3"/>
        <v>0</v>
      </c>
      <c r="P69" s="262">
        <f t="shared" si="3"/>
        <v>0</v>
      </c>
      <c r="Q69" s="262">
        <f t="shared" si="3"/>
        <v>0</v>
      </c>
      <c r="R69" s="262">
        <f t="shared" si="3"/>
        <v>0</v>
      </c>
      <c r="S69" s="262">
        <f t="shared" si="3"/>
        <v>0</v>
      </c>
      <c r="T69" s="262">
        <f t="shared" si="3"/>
        <v>0</v>
      </c>
      <c r="U69" s="262">
        <f t="shared" si="3"/>
        <v>0</v>
      </c>
      <c r="V69" s="262">
        <f t="shared" si="3"/>
        <v>0</v>
      </c>
      <c r="W69" s="262">
        <f t="shared" si="3"/>
        <v>0</v>
      </c>
      <c r="X69" s="262">
        <f t="shared" si="3"/>
        <v>0</v>
      </c>
      <c r="Y69" s="262">
        <f t="shared" si="3"/>
        <v>0</v>
      </c>
      <c r="Z69" s="262">
        <f t="shared" si="3"/>
        <v>0</v>
      </c>
      <c r="AA69" s="262">
        <f t="shared" si="3"/>
        <v>0</v>
      </c>
      <c r="AB69" s="87"/>
    </row>
    <row r="70" spans="1:28">
      <c r="A70" s="29" t="s">
        <v>58</v>
      </c>
      <c r="B70" s="259" t="s">
        <v>1</v>
      </c>
      <c r="C70" s="249"/>
      <c r="D70" s="85">
        <v>0</v>
      </c>
      <c r="E70" s="85">
        <v>0</v>
      </c>
      <c r="F70" s="85">
        <v>0</v>
      </c>
      <c r="G70" s="85">
        <v>0</v>
      </c>
      <c r="H70" s="85">
        <v>0</v>
      </c>
      <c r="I70" s="85">
        <v>0</v>
      </c>
      <c r="J70" s="85">
        <v>0</v>
      </c>
      <c r="K70" s="85">
        <v>0</v>
      </c>
      <c r="L70" s="85">
        <v>0</v>
      </c>
      <c r="M70" s="85">
        <v>0</v>
      </c>
      <c r="N70" s="85">
        <v>0</v>
      </c>
      <c r="O70" s="85">
        <v>0</v>
      </c>
      <c r="P70" s="85">
        <v>0</v>
      </c>
      <c r="Q70" s="85">
        <v>0</v>
      </c>
      <c r="R70" s="85">
        <v>0</v>
      </c>
      <c r="S70" s="85">
        <v>0</v>
      </c>
      <c r="T70" s="85">
        <v>0</v>
      </c>
      <c r="U70" s="85">
        <v>0</v>
      </c>
      <c r="V70" s="85">
        <v>0</v>
      </c>
      <c r="W70" s="85">
        <v>0</v>
      </c>
      <c r="X70" s="85">
        <v>0</v>
      </c>
      <c r="Y70" s="85">
        <v>0</v>
      </c>
      <c r="Z70" s="85">
        <v>0</v>
      </c>
      <c r="AA70" s="85">
        <v>0</v>
      </c>
      <c r="AB70" s="87"/>
    </row>
    <row r="71" spans="1:28">
      <c r="A71" s="29"/>
      <c r="B71" s="25" t="s">
        <v>126</v>
      </c>
      <c r="C71" s="249"/>
      <c r="D71" s="85">
        <v>0</v>
      </c>
      <c r="E71" s="85">
        <v>0</v>
      </c>
      <c r="F71" s="85">
        <v>0</v>
      </c>
      <c r="G71" s="85">
        <v>0</v>
      </c>
      <c r="H71" s="85">
        <v>0</v>
      </c>
      <c r="I71" s="85">
        <v>0</v>
      </c>
      <c r="J71" s="85">
        <v>0</v>
      </c>
      <c r="K71" s="85">
        <v>0</v>
      </c>
      <c r="L71" s="85">
        <v>0</v>
      </c>
      <c r="M71" s="85">
        <v>0</v>
      </c>
      <c r="N71" s="85">
        <v>0</v>
      </c>
      <c r="O71" s="85">
        <v>0</v>
      </c>
      <c r="P71" s="85">
        <v>0</v>
      </c>
      <c r="Q71" s="85">
        <v>0</v>
      </c>
      <c r="R71" s="85">
        <v>0</v>
      </c>
      <c r="S71" s="85">
        <v>0</v>
      </c>
      <c r="T71" s="85">
        <v>0</v>
      </c>
      <c r="U71" s="85">
        <v>0</v>
      </c>
      <c r="V71" s="85">
        <v>0</v>
      </c>
      <c r="W71" s="85">
        <v>0</v>
      </c>
      <c r="X71" s="85">
        <v>0</v>
      </c>
      <c r="Y71" s="85">
        <v>0</v>
      </c>
      <c r="Z71" s="85">
        <v>0</v>
      </c>
      <c r="AA71" s="85">
        <v>0</v>
      </c>
      <c r="AB71" s="87"/>
    </row>
    <row r="72" spans="1:28">
      <c r="A72" s="29"/>
      <c r="B72" s="13" t="s">
        <v>161</v>
      </c>
      <c r="C72" s="249"/>
      <c r="D72" s="85">
        <v>0</v>
      </c>
      <c r="E72" s="85">
        <v>0</v>
      </c>
      <c r="F72" s="85">
        <v>0</v>
      </c>
      <c r="G72" s="85">
        <v>0</v>
      </c>
      <c r="H72" s="85">
        <v>0</v>
      </c>
      <c r="I72" s="85">
        <v>0</v>
      </c>
      <c r="J72" s="85">
        <v>0</v>
      </c>
      <c r="K72" s="85">
        <v>0</v>
      </c>
      <c r="L72" s="85">
        <v>0</v>
      </c>
      <c r="M72" s="85">
        <v>0</v>
      </c>
      <c r="N72" s="85">
        <v>0</v>
      </c>
      <c r="O72" s="85">
        <v>0</v>
      </c>
      <c r="P72" s="85">
        <v>0</v>
      </c>
      <c r="Q72" s="85">
        <v>0</v>
      </c>
      <c r="R72" s="85">
        <v>0</v>
      </c>
      <c r="S72" s="85">
        <v>0</v>
      </c>
      <c r="T72" s="85">
        <v>0</v>
      </c>
      <c r="U72" s="85">
        <v>0</v>
      </c>
      <c r="V72" s="85">
        <v>0</v>
      </c>
      <c r="W72" s="85">
        <v>0</v>
      </c>
      <c r="X72" s="85">
        <v>0</v>
      </c>
      <c r="Y72" s="85">
        <v>0</v>
      </c>
      <c r="Z72" s="85">
        <v>0</v>
      </c>
      <c r="AA72" s="85">
        <v>0</v>
      </c>
      <c r="AB72" s="87"/>
    </row>
    <row r="73" spans="1:28">
      <c r="A73" s="29"/>
      <c r="B73" s="25" t="s">
        <v>66</v>
      </c>
      <c r="C73" s="249"/>
      <c r="D73" s="85">
        <v>0</v>
      </c>
      <c r="E73" s="85">
        <v>0</v>
      </c>
      <c r="F73" s="85">
        <v>0</v>
      </c>
      <c r="G73" s="85">
        <v>0</v>
      </c>
      <c r="H73" s="85">
        <v>0</v>
      </c>
      <c r="I73" s="85">
        <v>0</v>
      </c>
      <c r="J73" s="85">
        <v>0</v>
      </c>
      <c r="K73" s="85">
        <v>0</v>
      </c>
      <c r="L73" s="85">
        <v>0</v>
      </c>
      <c r="M73" s="85">
        <v>0</v>
      </c>
      <c r="N73" s="85">
        <v>0</v>
      </c>
      <c r="O73" s="85">
        <v>0</v>
      </c>
      <c r="P73" s="85">
        <v>0</v>
      </c>
      <c r="Q73" s="85">
        <v>0</v>
      </c>
      <c r="R73" s="85">
        <v>0</v>
      </c>
      <c r="S73" s="85">
        <v>0</v>
      </c>
      <c r="T73" s="85">
        <v>0</v>
      </c>
      <c r="U73" s="85">
        <v>0</v>
      </c>
      <c r="V73" s="85">
        <v>0</v>
      </c>
      <c r="W73" s="85">
        <v>0</v>
      </c>
      <c r="X73" s="85">
        <v>0</v>
      </c>
      <c r="Y73" s="85">
        <v>0</v>
      </c>
      <c r="Z73" s="85">
        <v>0</v>
      </c>
      <c r="AA73" s="85">
        <v>0</v>
      </c>
      <c r="AB73" s="87"/>
    </row>
    <row r="74" spans="1:28">
      <c r="A74" s="29"/>
      <c r="B74" s="25" t="s">
        <v>3</v>
      </c>
      <c r="C74" s="249"/>
      <c r="D74" s="85">
        <v>0</v>
      </c>
      <c r="E74" s="85">
        <v>0</v>
      </c>
      <c r="F74" s="85">
        <v>0</v>
      </c>
      <c r="G74" s="85">
        <v>0</v>
      </c>
      <c r="H74" s="85">
        <v>0</v>
      </c>
      <c r="I74" s="85">
        <v>0</v>
      </c>
      <c r="J74" s="85">
        <v>0</v>
      </c>
      <c r="K74" s="85">
        <v>0</v>
      </c>
      <c r="L74" s="85">
        <v>0</v>
      </c>
      <c r="M74" s="85">
        <v>0</v>
      </c>
      <c r="N74" s="85">
        <v>0</v>
      </c>
      <c r="O74" s="85">
        <v>0</v>
      </c>
      <c r="P74" s="85">
        <v>0</v>
      </c>
      <c r="Q74" s="85">
        <v>0</v>
      </c>
      <c r="R74" s="85">
        <v>0</v>
      </c>
      <c r="S74" s="85">
        <v>0</v>
      </c>
      <c r="T74" s="85">
        <v>0</v>
      </c>
      <c r="U74" s="85">
        <v>0</v>
      </c>
      <c r="V74" s="85">
        <v>0</v>
      </c>
      <c r="W74" s="85">
        <v>0</v>
      </c>
      <c r="X74" s="85">
        <v>0</v>
      </c>
      <c r="Y74" s="85">
        <v>0</v>
      </c>
      <c r="Z74" s="85">
        <v>0</v>
      </c>
      <c r="AA74" s="85">
        <v>0</v>
      </c>
      <c r="AB74" s="87"/>
    </row>
    <row r="75" spans="1:28">
      <c r="A75" s="29"/>
      <c r="B75" s="25" t="s">
        <v>4</v>
      </c>
      <c r="C75" s="249"/>
      <c r="D75" s="85">
        <v>0</v>
      </c>
      <c r="E75" s="85">
        <v>0</v>
      </c>
      <c r="F75" s="85">
        <v>0</v>
      </c>
      <c r="G75" s="85">
        <v>0</v>
      </c>
      <c r="H75" s="85">
        <v>0</v>
      </c>
      <c r="I75" s="85">
        <v>0</v>
      </c>
      <c r="J75" s="85">
        <v>0</v>
      </c>
      <c r="K75" s="85">
        <v>0</v>
      </c>
      <c r="L75" s="85">
        <v>0</v>
      </c>
      <c r="M75" s="85">
        <v>0</v>
      </c>
      <c r="N75" s="85">
        <v>0</v>
      </c>
      <c r="O75" s="85">
        <v>0</v>
      </c>
      <c r="P75" s="85">
        <v>0</v>
      </c>
      <c r="Q75" s="85">
        <v>0</v>
      </c>
      <c r="R75" s="85">
        <v>0</v>
      </c>
      <c r="S75" s="85">
        <v>0</v>
      </c>
      <c r="T75" s="85">
        <v>0</v>
      </c>
      <c r="U75" s="85">
        <v>0</v>
      </c>
      <c r="V75" s="85">
        <v>0</v>
      </c>
      <c r="W75" s="85">
        <v>0</v>
      </c>
      <c r="X75" s="85">
        <v>0</v>
      </c>
      <c r="Y75" s="85">
        <v>0</v>
      </c>
      <c r="Z75" s="85">
        <v>0</v>
      </c>
      <c r="AA75" s="85">
        <v>0</v>
      </c>
      <c r="AB75" s="87"/>
    </row>
    <row r="76" spans="1:28">
      <c r="A76" s="29"/>
      <c r="B76" s="13" t="s">
        <v>162</v>
      </c>
      <c r="C76" s="249"/>
      <c r="D76" s="85">
        <v>0</v>
      </c>
      <c r="E76" s="85">
        <v>0</v>
      </c>
      <c r="F76" s="85">
        <v>0</v>
      </c>
      <c r="G76" s="85">
        <v>0</v>
      </c>
      <c r="H76" s="85">
        <v>0</v>
      </c>
      <c r="I76" s="85">
        <v>0</v>
      </c>
      <c r="J76" s="85">
        <v>0</v>
      </c>
      <c r="K76" s="85">
        <v>0</v>
      </c>
      <c r="L76" s="85">
        <v>0</v>
      </c>
      <c r="M76" s="85">
        <v>0</v>
      </c>
      <c r="N76" s="85">
        <v>0</v>
      </c>
      <c r="O76" s="85">
        <v>0</v>
      </c>
      <c r="P76" s="85">
        <v>0</v>
      </c>
      <c r="Q76" s="85">
        <v>0</v>
      </c>
      <c r="R76" s="85">
        <v>0</v>
      </c>
      <c r="S76" s="85">
        <v>0</v>
      </c>
      <c r="T76" s="85">
        <v>0</v>
      </c>
      <c r="U76" s="85">
        <v>0</v>
      </c>
      <c r="V76" s="85">
        <v>0</v>
      </c>
      <c r="W76" s="85">
        <v>0</v>
      </c>
      <c r="X76" s="85">
        <v>0</v>
      </c>
      <c r="Y76" s="85">
        <v>0</v>
      </c>
      <c r="Z76" s="85">
        <v>0</v>
      </c>
      <c r="AA76" s="85">
        <v>0</v>
      </c>
      <c r="AB76" s="87"/>
    </row>
    <row r="77" spans="1:28" ht="45">
      <c r="A77" s="29"/>
      <c r="B77" s="111" t="s">
        <v>193</v>
      </c>
      <c r="C77" s="249"/>
      <c r="D77" s="85">
        <v>0</v>
      </c>
      <c r="E77" s="85">
        <v>0</v>
      </c>
      <c r="F77" s="85">
        <v>0</v>
      </c>
      <c r="G77" s="85">
        <v>0</v>
      </c>
      <c r="H77" s="85">
        <v>0</v>
      </c>
      <c r="I77" s="85">
        <v>0</v>
      </c>
      <c r="J77" s="85">
        <v>0</v>
      </c>
      <c r="K77" s="85">
        <v>0</v>
      </c>
      <c r="L77" s="85">
        <v>0</v>
      </c>
      <c r="M77" s="85">
        <v>0</v>
      </c>
      <c r="N77" s="85">
        <v>0</v>
      </c>
      <c r="O77" s="85">
        <v>0</v>
      </c>
      <c r="P77" s="85">
        <v>0</v>
      </c>
      <c r="Q77" s="85">
        <v>0</v>
      </c>
      <c r="R77" s="85">
        <v>0</v>
      </c>
      <c r="S77" s="85">
        <v>0</v>
      </c>
      <c r="T77" s="85">
        <v>0</v>
      </c>
      <c r="U77" s="85">
        <v>0</v>
      </c>
      <c r="V77" s="85">
        <v>0</v>
      </c>
      <c r="W77" s="85">
        <v>0</v>
      </c>
      <c r="X77" s="85">
        <v>0</v>
      </c>
      <c r="Y77" s="85">
        <v>0</v>
      </c>
      <c r="Z77" s="85">
        <v>0</v>
      </c>
      <c r="AA77" s="85">
        <v>0</v>
      </c>
      <c r="AB77" s="87"/>
    </row>
    <row r="78" spans="1:28">
      <c r="A78" s="29"/>
      <c r="B78" s="13" t="s">
        <v>163</v>
      </c>
      <c r="C78" s="249"/>
      <c r="D78" s="85">
        <v>0</v>
      </c>
      <c r="E78" s="85">
        <v>0</v>
      </c>
      <c r="F78" s="85">
        <v>0</v>
      </c>
      <c r="G78" s="85">
        <v>0</v>
      </c>
      <c r="H78" s="85">
        <v>0</v>
      </c>
      <c r="I78" s="85">
        <v>0</v>
      </c>
      <c r="J78" s="85">
        <v>0</v>
      </c>
      <c r="K78" s="85">
        <v>0</v>
      </c>
      <c r="L78" s="85">
        <v>0</v>
      </c>
      <c r="M78" s="85">
        <v>0</v>
      </c>
      <c r="N78" s="85">
        <v>0</v>
      </c>
      <c r="O78" s="85">
        <v>0</v>
      </c>
      <c r="P78" s="85">
        <v>0</v>
      </c>
      <c r="Q78" s="85">
        <v>0</v>
      </c>
      <c r="R78" s="85">
        <v>0</v>
      </c>
      <c r="S78" s="85">
        <v>0</v>
      </c>
      <c r="T78" s="85">
        <v>0</v>
      </c>
      <c r="U78" s="85">
        <v>0</v>
      </c>
      <c r="V78" s="85">
        <v>0</v>
      </c>
      <c r="W78" s="85">
        <v>0</v>
      </c>
      <c r="X78" s="85">
        <v>0</v>
      </c>
      <c r="Y78" s="85">
        <v>0</v>
      </c>
      <c r="Z78" s="85">
        <v>0</v>
      </c>
      <c r="AA78" s="85">
        <v>0</v>
      </c>
      <c r="AB78" s="87"/>
    </row>
    <row r="79" spans="1:28">
      <c r="A79" s="29"/>
      <c r="B79" s="13" t="s">
        <v>192</v>
      </c>
      <c r="C79" s="249"/>
      <c r="D79" s="85">
        <v>0</v>
      </c>
      <c r="E79" s="85">
        <v>0</v>
      </c>
      <c r="F79" s="85">
        <v>0</v>
      </c>
      <c r="G79" s="85">
        <v>0</v>
      </c>
      <c r="H79" s="85">
        <v>0</v>
      </c>
      <c r="I79" s="85">
        <v>0</v>
      </c>
      <c r="J79" s="85">
        <v>0</v>
      </c>
      <c r="K79" s="85">
        <v>0</v>
      </c>
      <c r="L79" s="85">
        <v>0</v>
      </c>
      <c r="M79" s="85">
        <v>0</v>
      </c>
      <c r="N79" s="85">
        <v>0</v>
      </c>
      <c r="O79" s="85">
        <v>0</v>
      </c>
      <c r="P79" s="85">
        <v>0</v>
      </c>
      <c r="Q79" s="85">
        <v>0</v>
      </c>
      <c r="R79" s="85">
        <v>0</v>
      </c>
      <c r="S79" s="85">
        <v>0</v>
      </c>
      <c r="T79" s="85">
        <v>0</v>
      </c>
      <c r="U79" s="85">
        <v>0</v>
      </c>
      <c r="V79" s="85">
        <v>0</v>
      </c>
      <c r="W79" s="85">
        <v>0</v>
      </c>
      <c r="X79" s="85">
        <v>0</v>
      </c>
      <c r="Y79" s="85">
        <v>0</v>
      </c>
      <c r="Z79" s="85">
        <v>0</v>
      </c>
      <c r="AA79" s="85">
        <v>0</v>
      </c>
      <c r="AB79" s="87"/>
    </row>
    <row r="80" spans="1:28">
      <c r="A80" s="29"/>
      <c r="B80" s="13" t="s">
        <v>5</v>
      </c>
      <c r="C80" s="249"/>
      <c r="D80" s="85">
        <v>0</v>
      </c>
      <c r="E80" s="85">
        <v>0</v>
      </c>
      <c r="F80" s="85">
        <v>0</v>
      </c>
      <c r="G80" s="85">
        <v>0</v>
      </c>
      <c r="H80" s="85">
        <v>0</v>
      </c>
      <c r="I80" s="85">
        <v>0</v>
      </c>
      <c r="J80" s="85">
        <v>0</v>
      </c>
      <c r="K80" s="85">
        <v>0</v>
      </c>
      <c r="L80" s="85">
        <v>0</v>
      </c>
      <c r="M80" s="85">
        <v>0</v>
      </c>
      <c r="N80" s="85">
        <v>0</v>
      </c>
      <c r="O80" s="85">
        <v>0</v>
      </c>
      <c r="P80" s="85">
        <v>0</v>
      </c>
      <c r="Q80" s="85">
        <v>0</v>
      </c>
      <c r="R80" s="85">
        <v>0</v>
      </c>
      <c r="S80" s="85">
        <v>0</v>
      </c>
      <c r="T80" s="85">
        <v>0</v>
      </c>
      <c r="U80" s="85">
        <v>0</v>
      </c>
      <c r="V80" s="85">
        <v>0</v>
      </c>
      <c r="W80" s="85">
        <v>0</v>
      </c>
      <c r="X80" s="85">
        <v>0</v>
      </c>
      <c r="Y80" s="85">
        <v>0</v>
      </c>
      <c r="Z80" s="85">
        <v>0</v>
      </c>
      <c r="AA80" s="85">
        <v>0</v>
      </c>
      <c r="AB80" s="87"/>
    </row>
    <row r="81" spans="1:28">
      <c r="A81" s="29"/>
      <c r="B81" s="13" t="s">
        <v>9</v>
      </c>
      <c r="C81" s="249"/>
      <c r="D81" s="85">
        <v>0</v>
      </c>
      <c r="E81" s="85">
        <v>0</v>
      </c>
      <c r="F81" s="85">
        <v>0</v>
      </c>
      <c r="G81" s="85">
        <v>0</v>
      </c>
      <c r="H81" s="85">
        <v>0</v>
      </c>
      <c r="I81" s="85">
        <v>0</v>
      </c>
      <c r="J81" s="85">
        <v>0</v>
      </c>
      <c r="K81" s="85">
        <v>0</v>
      </c>
      <c r="L81" s="85">
        <v>0</v>
      </c>
      <c r="M81" s="85">
        <v>0</v>
      </c>
      <c r="N81" s="85">
        <v>0</v>
      </c>
      <c r="O81" s="85">
        <v>0</v>
      </c>
      <c r="P81" s="85">
        <v>0</v>
      </c>
      <c r="Q81" s="85">
        <v>0</v>
      </c>
      <c r="R81" s="85">
        <v>0</v>
      </c>
      <c r="S81" s="85">
        <v>0</v>
      </c>
      <c r="T81" s="85">
        <v>0</v>
      </c>
      <c r="U81" s="85">
        <v>0</v>
      </c>
      <c r="V81" s="85">
        <v>0</v>
      </c>
      <c r="W81" s="85">
        <v>0</v>
      </c>
      <c r="X81" s="85">
        <v>0</v>
      </c>
      <c r="Y81" s="85">
        <v>0</v>
      </c>
      <c r="Z81" s="85">
        <v>0</v>
      </c>
      <c r="AA81" s="85">
        <v>0</v>
      </c>
      <c r="AB81" s="87"/>
    </row>
    <row r="82" spans="1:28">
      <c r="A82" s="29"/>
      <c r="B82" s="13" t="s">
        <v>0</v>
      </c>
      <c r="C82" s="249"/>
      <c r="D82" s="85">
        <v>0</v>
      </c>
      <c r="E82" s="85">
        <v>0</v>
      </c>
      <c r="F82" s="85">
        <v>0</v>
      </c>
      <c r="G82" s="85">
        <v>0</v>
      </c>
      <c r="H82" s="85">
        <v>0</v>
      </c>
      <c r="I82" s="85">
        <v>0</v>
      </c>
      <c r="J82" s="85">
        <v>0</v>
      </c>
      <c r="K82" s="85">
        <v>0</v>
      </c>
      <c r="L82" s="85">
        <v>0</v>
      </c>
      <c r="M82" s="85">
        <v>0</v>
      </c>
      <c r="N82" s="85">
        <v>0</v>
      </c>
      <c r="O82" s="85">
        <v>0</v>
      </c>
      <c r="P82" s="85">
        <v>0</v>
      </c>
      <c r="Q82" s="85">
        <v>0</v>
      </c>
      <c r="R82" s="85">
        <v>0</v>
      </c>
      <c r="S82" s="85">
        <v>0</v>
      </c>
      <c r="T82" s="85">
        <v>0</v>
      </c>
      <c r="U82" s="85">
        <v>0</v>
      </c>
      <c r="V82" s="85">
        <v>0</v>
      </c>
      <c r="W82" s="85">
        <v>0</v>
      </c>
      <c r="X82" s="85">
        <v>0</v>
      </c>
      <c r="Y82" s="85">
        <v>0</v>
      </c>
      <c r="Z82" s="85">
        <v>0</v>
      </c>
      <c r="AA82" s="85">
        <v>0</v>
      </c>
      <c r="AB82" s="87"/>
    </row>
    <row r="83" spans="1:28">
      <c r="A83" s="29"/>
      <c r="B83" s="13" t="s">
        <v>150</v>
      </c>
      <c r="C83" s="249"/>
      <c r="D83" s="85">
        <v>0</v>
      </c>
      <c r="E83" s="85">
        <v>0</v>
      </c>
      <c r="F83" s="85">
        <v>0</v>
      </c>
      <c r="G83" s="85">
        <v>0</v>
      </c>
      <c r="H83" s="85">
        <v>0</v>
      </c>
      <c r="I83" s="85">
        <v>0</v>
      </c>
      <c r="J83" s="85">
        <v>0</v>
      </c>
      <c r="K83" s="85">
        <v>0</v>
      </c>
      <c r="L83" s="85">
        <v>0</v>
      </c>
      <c r="M83" s="85">
        <v>0</v>
      </c>
      <c r="N83" s="85">
        <v>0</v>
      </c>
      <c r="O83" s="85">
        <v>0</v>
      </c>
      <c r="P83" s="85">
        <v>0</v>
      </c>
      <c r="Q83" s="85">
        <v>0</v>
      </c>
      <c r="R83" s="85">
        <v>0</v>
      </c>
      <c r="S83" s="85">
        <v>0</v>
      </c>
      <c r="T83" s="85">
        <v>0</v>
      </c>
      <c r="U83" s="85">
        <v>0</v>
      </c>
      <c r="V83" s="85">
        <v>0</v>
      </c>
      <c r="W83" s="85">
        <v>0</v>
      </c>
      <c r="X83" s="85">
        <v>0</v>
      </c>
      <c r="Y83" s="85">
        <v>0</v>
      </c>
      <c r="Z83" s="85">
        <v>0</v>
      </c>
      <c r="AA83" s="85">
        <v>0</v>
      </c>
      <c r="AB83" s="87"/>
    </row>
    <row r="84" spans="1:28">
      <c r="A84" s="282"/>
      <c r="B84" s="266" t="s">
        <v>752</v>
      </c>
      <c r="C84" s="263">
        <v>0</v>
      </c>
      <c r="D84" s="262">
        <f>SUM(D70:D83)</f>
        <v>0</v>
      </c>
      <c r="E84" s="262">
        <f t="shared" ref="E84:AA84" si="4">SUM(E70:E83)</f>
        <v>0</v>
      </c>
      <c r="F84" s="262">
        <f t="shared" si="4"/>
        <v>0</v>
      </c>
      <c r="G84" s="262">
        <f t="shared" si="4"/>
        <v>0</v>
      </c>
      <c r="H84" s="262">
        <f t="shared" si="4"/>
        <v>0</v>
      </c>
      <c r="I84" s="262">
        <f t="shared" si="4"/>
        <v>0</v>
      </c>
      <c r="J84" s="262">
        <f t="shared" si="4"/>
        <v>0</v>
      </c>
      <c r="K84" s="262">
        <f t="shared" si="4"/>
        <v>0</v>
      </c>
      <c r="L84" s="262">
        <f t="shared" si="4"/>
        <v>0</v>
      </c>
      <c r="M84" s="262">
        <f t="shared" si="4"/>
        <v>0</v>
      </c>
      <c r="N84" s="262">
        <f t="shared" si="4"/>
        <v>0</v>
      </c>
      <c r="O84" s="262">
        <f t="shared" si="4"/>
        <v>0</v>
      </c>
      <c r="P84" s="262">
        <f t="shared" si="4"/>
        <v>0</v>
      </c>
      <c r="Q84" s="262">
        <f t="shared" si="4"/>
        <v>0</v>
      </c>
      <c r="R84" s="262">
        <f t="shared" si="4"/>
        <v>0</v>
      </c>
      <c r="S84" s="262">
        <f t="shared" si="4"/>
        <v>0</v>
      </c>
      <c r="T84" s="262">
        <f t="shared" si="4"/>
        <v>0</v>
      </c>
      <c r="U84" s="262">
        <f t="shared" si="4"/>
        <v>0</v>
      </c>
      <c r="V84" s="262">
        <f t="shared" si="4"/>
        <v>0</v>
      </c>
      <c r="W84" s="262">
        <f t="shared" si="4"/>
        <v>0</v>
      </c>
      <c r="X84" s="262">
        <f t="shared" si="4"/>
        <v>0</v>
      </c>
      <c r="Y84" s="262">
        <f t="shared" si="4"/>
        <v>0</v>
      </c>
      <c r="Z84" s="262">
        <f t="shared" si="4"/>
        <v>0</v>
      </c>
      <c r="AA84" s="262">
        <f t="shared" si="4"/>
        <v>0</v>
      </c>
      <c r="AB84" s="87"/>
    </row>
    <row r="85" spans="1:28">
      <c r="A85" s="29" t="s">
        <v>122</v>
      </c>
      <c r="B85" s="259" t="s">
        <v>1</v>
      </c>
      <c r="C85" s="249"/>
      <c r="D85" s="85">
        <v>0</v>
      </c>
      <c r="E85" s="85">
        <v>0</v>
      </c>
      <c r="F85" s="85">
        <v>0</v>
      </c>
      <c r="G85" s="85">
        <v>0</v>
      </c>
      <c r="H85" s="85">
        <v>0</v>
      </c>
      <c r="I85" s="85">
        <v>0</v>
      </c>
      <c r="J85" s="85">
        <v>0</v>
      </c>
      <c r="K85" s="85">
        <v>0</v>
      </c>
      <c r="L85" s="85">
        <v>0</v>
      </c>
      <c r="M85" s="85">
        <v>0</v>
      </c>
      <c r="N85" s="85">
        <v>0</v>
      </c>
      <c r="O85" s="85">
        <v>0</v>
      </c>
      <c r="P85" s="85">
        <v>0</v>
      </c>
      <c r="Q85" s="85">
        <v>0</v>
      </c>
      <c r="R85" s="85">
        <v>0</v>
      </c>
      <c r="S85" s="85">
        <v>0</v>
      </c>
      <c r="T85" s="85">
        <v>0</v>
      </c>
      <c r="U85" s="85">
        <v>0</v>
      </c>
      <c r="V85" s="85">
        <v>0</v>
      </c>
      <c r="W85" s="85">
        <v>0</v>
      </c>
      <c r="X85" s="85">
        <v>0</v>
      </c>
      <c r="Y85" s="85">
        <v>0</v>
      </c>
      <c r="Z85" s="85">
        <v>0</v>
      </c>
      <c r="AA85" s="85">
        <v>0</v>
      </c>
      <c r="AB85" s="87"/>
    </row>
    <row r="86" spans="1:28">
      <c r="A86" s="29"/>
      <c r="B86" s="25" t="s">
        <v>126</v>
      </c>
      <c r="C86" s="249"/>
      <c r="D86" s="85">
        <v>0</v>
      </c>
      <c r="E86" s="85">
        <v>0</v>
      </c>
      <c r="F86" s="85">
        <v>0</v>
      </c>
      <c r="G86" s="85">
        <v>0</v>
      </c>
      <c r="H86" s="85">
        <v>0</v>
      </c>
      <c r="I86" s="85">
        <v>0</v>
      </c>
      <c r="J86" s="85">
        <v>0</v>
      </c>
      <c r="K86" s="85">
        <v>0</v>
      </c>
      <c r="L86" s="85">
        <v>0</v>
      </c>
      <c r="M86" s="85">
        <v>0</v>
      </c>
      <c r="N86" s="85">
        <v>0</v>
      </c>
      <c r="O86" s="85">
        <v>0</v>
      </c>
      <c r="P86" s="85">
        <v>0</v>
      </c>
      <c r="Q86" s="85">
        <v>0</v>
      </c>
      <c r="R86" s="85">
        <v>0</v>
      </c>
      <c r="S86" s="85">
        <v>0</v>
      </c>
      <c r="T86" s="85">
        <v>0</v>
      </c>
      <c r="U86" s="85">
        <v>0</v>
      </c>
      <c r="V86" s="85">
        <v>0</v>
      </c>
      <c r="W86" s="85">
        <v>0</v>
      </c>
      <c r="X86" s="85">
        <v>0</v>
      </c>
      <c r="Y86" s="85">
        <v>0</v>
      </c>
      <c r="Z86" s="85">
        <v>0</v>
      </c>
      <c r="AA86" s="85">
        <v>0</v>
      </c>
      <c r="AB86" s="87"/>
    </row>
    <row r="87" spans="1:28">
      <c r="A87" s="29"/>
      <c r="B87" s="13" t="s">
        <v>161</v>
      </c>
      <c r="C87" s="249"/>
      <c r="D87" s="85">
        <v>0</v>
      </c>
      <c r="E87" s="85">
        <v>0</v>
      </c>
      <c r="F87" s="85">
        <v>0</v>
      </c>
      <c r="G87" s="85">
        <v>0</v>
      </c>
      <c r="H87" s="85">
        <v>0</v>
      </c>
      <c r="I87" s="85">
        <v>0</v>
      </c>
      <c r="J87" s="85">
        <v>0</v>
      </c>
      <c r="K87" s="85">
        <v>0</v>
      </c>
      <c r="L87" s="85">
        <v>0</v>
      </c>
      <c r="M87" s="85">
        <v>0</v>
      </c>
      <c r="N87" s="85">
        <v>0</v>
      </c>
      <c r="O87" s="85">
        <v>0</v>
      </c>
      <c r="P87" s="85">
        <v>0</v>
      </c>
      <c r="Q87" s="85">
        <v>0</v>
      </c>
      <c r="R87" s="85">
        <v>0</v>
      </c>
      <c r="S87" s="85">
        <v>0</v>
      </c>
      <c r="T87" s="85">
        <v>0</v>
      </c>
      <c r="U87" s="85">
        <v>0</v>
      </c>
      <c r="V87" s="85">
        <v>0</v>
      </c>
      <c r="W87" s="85">
        <v>0</v>
      </c>
      <c r="X87" s="85">
        <v>0</v>
      </c>
      <c r="Y87" s="85">
        <v>0</v>
      </c>
      <c r="Z87" s="85">
        <v>0</v>
      </c>
      <c r="AA87" s="85">
        <v>0</v>
      </c>
      <c r="AB87" s="87"/>
    </row>
    <row r="88" spans="1:28">
      <c r="A88" s="29"/>
      <c r="B88" s="25" t="s">
        <v>66</v>
      </c>
      <c r="C88" s="249"/>
      <c r="D88" s="85">
        <v>0</v>
      </c>
      <c r="E88" s="85">
        <v>0</v>
      </c>
      <c r="F88" s="85">
        <v>0</v>
      </c>
      <c r="G88" s="85">
        <v>0</v>
      </c>
      <c r="H88" s="85">
        <v>0</v>
      </c>
      <c r="I88" s="85">
        <v>0</v>
      </c>
      <c r="J88" s="85">
        <v>0</v>
      </c>
      <c r="K88" s="85">
        <v>0</v>
      </c>
      <c r="L88" s="85">
        <v>0</v>
      </c>
      <c r="M88" s="85">
        <v>0</v>
      </c>
      <c r="N88" s="85">
        <v>0</v>
      </c>
      <c r="O88" s="85">
        <v>0</v>
      </c>
      <c r="P88" s="85">
        <v>0</v>
      </c>
      <c r="Q88" s="85">
        <v>0</v>
      </c>
      <c r="R88" s="85">
        <v>0</v>
      </c>
      <c r="S88" s="85">
        <v>0</v>
      </c>
      <c r="T88" s="85">
        <v>0</v>
      </c>
      <c r="U88" s="85">
        <v>0</v>
      </c>
      <c r="V88" s="85">
        <v>0</v>
      </c>
      <c r="W88" s="85">
        <v>0</v>
      </c>
      <c r="X88" s="85">
        <v>0</v>
      </c>
      <c r="Y88" s="85">
        <v>0</v>
      </c>
      <c r="Z88" s="85">
        <v>0</v>
      </c>
      <c r="AA88" s="85">
        <v>0</v>
      </c>
      <c r="AB88" s="87"/>
    </row>
    <row r="89" spans="1:28">
      <c r="A89" s="29"/>
      <c r="B89" s="25" t="s">
        <v>3</v>
      </c>
      <c r="C89" s="249"/>
      <c r="D89" s="85">
        <v>0</v>
      </c>
      <c r="E89" s="85">
        <v>0</v>
      </c>
      <c r="F89" s="85">
        <v>0</v>
      </c>
      <c r="G89" s="85">
        <v>0</v>
      </c>
      <c r="H89" s="85">
        <v>0</v>
      </c>
      <c r="I89" s="85">
        <v>0</v>
      </c>
      <c r="J89" s="85">
        <v>0</v>
      </c>
      <c r="K89" s="85">
        <v>0</v>
      </c>
      <c r="L89" s="85">
        <v>0</v>
      </c>
      <c r="M89" s="85">
        <v>0</v>
      </c>
      <c r="N89" s="85">
        <v>0</v>
      </c>
      <c r="O89" s="85">
        <v>0</v>
      </c>
      <c r="P89" s="85">
        <v>0</v>
      </c>
      <c r="Q89" s="85">
        <v>0</v>
      </c>
      <c r="R89" s="85">
        <v>0</v>
      </c>
      <c r="S89" s="85">
        <v>0</v>
      </c>
      <c r="T89" s="85">
        <v>0</v>
      </c>
      <c r="U89" s="85">
        <v>0</v>
      </c>
      <c r="V89" s="85">
        <v>0</v>
      </c>
      <c r="W89" s="85">
        <v>0</v>
      </c>
      <c r="X89" s="85">
        <v>0</v>
      </c>
      <c r="Y89" s="85">
        <v>0</v>
      </c>
      <c r="Z89" s="85">
        <v>0</v>
      </c>
      <c r="AA89" s="85">
        <v>0</v>
      </c>
      <c r="AB89" s="87"/>
    </row>
    <row r="90" spans="1:28">
      <c r="A90" s="29"/>
      <c r="B90" s="25" t="s">
        <v>4</v>
      </c>
      <c r="C90" s="249"/>
      <c r="D90" s="85">
        <v>0</v>
      </c>
      <c r="E90" s="85">
        <v>0</v>
      </c>
      <c r="F90" s="85">
        <v>0</v>
      </c>
      <c r="G90" s="85">
        <v>0</v>
      </c>
      <c r="H90" s="85">
        <v>0</v>
      </c>
      <c r="I90" s="85">
        <v>0</v>
      </c>
      <c r="J90" s="85">
        <v>0</v>
      </c>
      <c r="K90" s="85">
        <v>0</v>
      </c>
      <c r="L90" s="85">
        <v>0</v>
      </c>
      <c r="M90" s="85">
        <v>0</v>
      </c>
      <c r="N90" s="85">
        <v>0</v>
      </c>
      <c r="O90" s="85">
        <v>0</v>
      </c>
      <c r="P90" s="85">
        <v>0</v>
      </c>
      <c r="Q90" s="85">
        <v>0</v>
      </c>
      <c r="R90" s="85">
        <v>0</v>
      </c>
      <c r="S90" s="85">
        <v>0</v>
      </c>
      <c r="T90" s="85">
        <v>0</v>
      </c>
      <c r="U90" s="85">
        <v>0</v>
      </c>
      <c r="V90" s="85">
        <v>0</v>
      </c>
      <c r="W90" s="85">
        <v>0</v>
      </c>
      <c r="X90" s="85">
        <v>0</v>
      </c>
      <c r="Y90" s="85">
        <v>0</v>
      </c>
      <c r="Z90" s="85">
        <v>0</v>
      </c>
      <c r="AA90" s="85">
        <v>0</v>
      </c>
      <c r="AB90" s="87"/>
    </row>
    <row r="91" spans="1:28">
      <c r="A91" s="29"/>
      <c r="B91" s="13" t="s">
        <v>162</v>
      </c>
      <c r="C91" s="249"/>
      <c r="D91" s="85">
        <v>0</v>
      </c>
      <c r="E91" s="85">
        <v>0</v>
      </c>
      <c r="F91" s="85">
        <v>0</v>
      </c>
      <c r="G91" s="85">
        <v>0</v>
      </c>
      <c r="H91" s="85">
        <v>0</v>
      </c>
      <c r="I91" s="85">
        <v>0</v>
      </c>
      <c r="J91" s="85">
        <v>0</v>
      </c>
      <c r="K91" s="85">
        <v>0</v>
      </c>
      <c r="L91" s="85">
        <v>0</v>
      </c>
      <c r="M91" s="85">
        <v>0</v>
      </c>
      <c r="N91" s="85">
        <v>0</v>
      </c>
      <c r="O91" s="85">
        <v>0</v>
      </c>
      <c r="P91" s="85">
        <v>0</v>
      </c>
      <c r="Q91" s="85">
        <v>0</v>
      </c>
      <c r="R91" s="85">
        <v>0</v>
      </c>
      <c r="S91" s="85">
        <v>0</v>
      </c>
      <c r="T91" s="85">
        <v>0</v>
      </c>
      <c r="U91" s="85">
        <v>0</v>
      </c>
      <c r="V91" s="85">
        <v>0</v>
      </c>
      <c r="W91" s="85">
        <v>0</v>
      </c>
      <c r="X91" s="85">
        <v>0</v>
      </c>
      <c r="Y91" s="85">
        <v>0</v>
      </c>
      <c r="Z91" s="85">
        <v>0</v>
      </c>
      <c r="AA91" s="85">
        <v>0</v>
      </c>
      <c r="AB91" s="87"/>
    </row>
    <row r="92" spans="1:28" ht="45">
      <c r="A92" s="29"/>
      <c r="B92" s="111" t="s">
        <v>193</v>
      </c>
      <c r="C92" s="249"/>
      <c r="D92" s="85">
        <v>0</v>
      </c>
      <c r="E92" s="85">
        <v>0</v>
      </c>
      <c r="F92" s="85">
        <v>0</v>
      </c>
      <c r="G92" s="85">
        <v>0</v>
      </c>
      <c r="H92" s="85">
        <v>0</v>
      </c>
      <c r="I92" s="85">
        <v>0</v>
      </c>
      <c r="J92" s="85">
        <v>0</v>
      </c>
      <c r="K92" s="85">
        <v>0</v>
      </c>
      <c r="L92" s="85">
        <v>0</v>
      </c>
      <c r="M92" s="85">
        <v>0</v>
      </c>
      <c r="N92" s="85">
        <v>0</v>
      </c>
      <c r="O92" s="85">
        <v>0</v>
      </c>
      <c r="P92" s="85">
        <v>0</v>
      </c>
      <c r="Q92" s="85">
        <v>0</v>
      </c>
      <c r="R92" s="85">
        <v>0</v>
      </c>
      <c r="S92" s="85">
        <v>0</v>
      </c>
      <c r="T92" s="85">
        <v>0</v>
      </c>
      <c r="U92" s="85">
        <v>0</v>
      </c>
      <c r="V92" s="85">
        <v>0</v>
      </c>
      <c r="W92" s="85">
        <v>0</v>
      </c>
      <c r="X92" s="85">
        <v>0</v>
      </c>
      <c r="Y92" s="85">
        <v>0</v>
      </c>
      <c r="Z92" s="85">
        <v>0</v>
      </c>
      <c r="AA92" s="85">
        <v>0</v>
      </c>
      <c r="AB92" s="87"/>
    </row>
    <row r="93" spans="1:28">
      <c r="A93" s="29"/>
      <c r="B93" s="13" t="s">
        <v>163</v>
      </c>
      <c r="C93" s="249"/>
      <c r="D93" s="85">
        <v>0</v>
      </c>
      <c r="E93" s="85">
        <v>0</v>
      </c>
      <c r="F93" s="85">
        <v>0</v>
      </c>
      <c r="G93" s="85">
        <v>0</v>
      </c>
      <c r="H93" s="85">
        <v>0</v>
      </c>
      <c r="I93" s="85">
        <v>0</v>
      </c>
      <c r="J93" s="85">
        <v>0</v>
      </c>
      <c r="K93" s="85">
        <v>0</v>
      </c>
      <c r="L93" s="85">
        <v>0</v>
      </c>
      <c r="M93" s="85">
        <v>0</v>
      </c>
      <c r="N93" s="85">
        <v>0</v>
      </c>
      <c r="O93" s="85">
        <v>0</v>
      </c>
      <c r="P93" s="85">
        <v>0</v>
      </c>
      <c r="Q93" s="85">
        <v>0</v>
      </c>
      <c r="R93" s="85">
        <v>0</v>
      </c>
      <c r="S93" s="85">
        <v>0</v>
      </c>
      <c r="T93" s="85">
        <v>0</v>
      </c>
      <c r="U93" s="85">
        <v>0</v>
      </c>
      <c r="V93" s="85">
        <v>0</v>
      </c>
      <c r="W93" s="85">
        <v>0</v>
      </c>
      <c r="X93" s="85">
        <v>0</v>
      </c>
      <c r="Y93" s="85">
        <v>0</v>
      </c>
      <c r="Z93" s="85">
        <v>0</v>
      </c>
      <c r="AA93" s="85">
        <v>0</v>
      </c>
      <c r="AB93" s="87"/>
    </row>
    <row r="94" spans="1:28">
      <c r="A94" s="29"/>
      <c r="B94" s="13" t="s">
        <v>192</v>
      </c>
      <c r="C94" s="249"/>
      <c r="D94" s="85">
        <v>0</v>
      </c>
      <c r="E94" s="85">
        <v>0</v>
      </c>
      <c r="F94" s="85">
        <v>0</v>
      </c>
      <c r="G94" s="85">
        <v>0</v>
      </c>
      <c r="H94" s="85">
        <v>0</v>
      </c>
      <c r="I94" s="85">
        <v>0</v>
      </c>
      <c r="J94" s="85">
        <v>0</v>
      </c>
      <c r="K94" s="85">
        <v>0</v>
      </c>
      <c r="L94" s="85">
        <v>0</v>
      </c>
      <c r="M94" s="85">
        <v>0</v>
      </c>
      <c r="N94" s="85">
        <v>0</v>
      </c>
      <c r="O94" s="85">
        <v>0</v>
      </c>
      <c r="P94" s="85">
        <v>0</v>
      </c>
      <c r="Q94" s="85">
        <v>0</v>
      </c>
      <c r="R94" s="85">
        <v>0</v>
      </c>
      <c r="S94" s="85">
        <v>0</v>
      </c>
      <c r="T94" s="85">
        <v>0</v>
      </c>
      <c r="U94" s="85">
        <v>0</v>
      </c>
      <c r="V94" s="85">
        <v>0</v>
      </c>
      <c r="W94" s="85">
        <v>0</v>
      </c>
      <c r="X94" s="85">
        <v>0</v>
      </c>
      <c r="Y94" s="85">
        <v>0</v>
      </c>
      <c r="Z94" s="85">
        <v>0</v>
      </c>
      <c r="AA94" s="85">
        <v>0</v>
      </c>
      <c r="AB94" s="87"/>
    </row>
    <row r="95" spans="1:28">
      <c r="A95" s="29"/>
      <c r="B95" s="13" t="s">
        <v>5</v>
      </c>
      <c r="C95" s="249"/>
      <c r="D95" s="85">
        <v>0</v>
      </c>
      <c r="E95" s="85">
        <v>0</v>
      </c>
      <c r="F95" s="85">
        <v>0</v>
      </c>
      <c r="G95" s="85">
        <v>0</v>
      </c>
      <c r="H95" s="85">
        <v>0</v>
      </c>
      <c r="I95" s="85">
        <v>0</v>
      </c>
      <c r="J95" s="85">
        <v>0</v>
      </c>
      <c r="K95" s="85">
        <v>0</v>
      </c>
      <c r="L95" s="85">
        <v>0</v>
      </c>
      <c r="M95" s="85">
        <v>0</v>
      </c>
      <c r="N95" s="85">
        <v>0</v>
      </c>
      <c r="O95" s="85">
        <v>0</v>
      </c>
      <c r="P95" s="85">
        <v>0</v>
      </c>
      <c r="Q95" s="85">
        <v>0</v>
      </c>
      <c r="R95" s="85">
        <v>0</v>
      </c>
      <c r="S95" s="85">
        <v>0</v>
      </c>
      <c r="T95" s="85">
        <v>0</v>
      </c>
      <c r="U95" s="85">
        <v>0</v>
      </c>
      <c r="V95" s="85">
        <v>0</v>
      </c>
      <c r="W95" s="85">
        <v>0</v>
      </c>
      <c r="X95" s="85">
        <v>0</v>
      </c>
      <c r="Y95" s="85">
        <v>0</v>
      </c>
      <c r="Z95" s="85">
        <v>0</v>
      </c>
      <c r="AA95" s="85">
        <v>0</v>
      </c>
      <c r="AB95" s="87"/>
    </row>
    <row r="96" spans="1:28">
      <c r="A96" s="29"/>
      <c r="B96" s="13" t="s">
        <v>9</v>
      </c>
      <c r="C96" s="249"/>
      <c r="D96" s="85">
        <v>0</v>
      </c>
      <c r="E96" s="85">
        <v>0</v>
      </c>
      <c r="F96" s="85">
        <v>0</v>
      </c>
      <c r="G96" s="85">
        <v>0</v>
      </c>
      <c r="H96" s="85">
        <v>0</v>
      </c>
      <c r="I96" s="85">
        <v>0</v>
      </c>
      <c r="J96" s="85">
        <v>0</v>
      </c>
      <c r="K96" s="85">
        <v>0</v>
      </c>
      <c r="L96" s="85">
        <v>0</v>
      </c>
      <c r="M96" s="85">
        <v>0</v>
      </c>
      <c r="N96" s="85">
        <v>0</v>
      </c>
      <c r="O96" s="85">
        <v>0</v>
      </c>
      <c r="P96" s="85">
        <v>0</v>
      </c>
      <c r="Q96" s="85">
        <v>0</v>
      </c>
      <c r="R96" s="85">
        <v>0</v>
      </c>
      <c r="S96" s="85">
        <v>0</v>
      </c>
      <c r="T96" s="85">
        <v>0</v>
      </c>
      <c r="U96" s="85">
        <v>0</v>
      </c>
      <c r="V96" s="85">
        <v>0</v>
      </c>
      <c r="W96" s="85">
        <v>0</v>
      </c>
      <c r="X96" s="85">
        <v>0</v>
      </c>
      <c r="Y96" s="85">
        <v>0</v>
      </c>
      <c r="Z96" s="85">
        <v>0</v>
      </c>
      <c r="AA96" s="85">
        <v>0</v>
      </c>
      <c r="AB96" s="87"/>
    </row>
    <row r="97" spans="1:28">
      <c r="A97" s="29"/>
      <c r="B97" s="13" t="s">
        <v>0</v>
      </c>
      <c r="C97" s="249"/>
      <c r="D97" s="85">
        <v>0</v>
      </c>
      <c r="E97" s="85">
        <v>0</v>
      </c>
      <c r="F97" s="85">
        <v>0</v>
      </c>
      <c r="G97" s="85">
        <v>0</v>
      </c>
      <c r="H97" s="85">
        <v>0</v>
      </c>
      <c r="I97" s="85">
        <v>0</v>
      </c>
      <c r="J97" s="85">
        <v>0</v>
      </c>
      <c r="K97" s="85">
        <v>0</v>
      </c>
      <c r="L97" s="85">
        <v>0</v>
      </c>
      <c r="M97" s="85">
        <v>0</v>
      </c>
      <c r="N97" s="85">
        <v>0</v>
      </c>
      <c r="O97" s="85">
        <v>0</v>
      </c>
      <c r="P97" s="85">
        <v>0</v>
      </c>
      <c r="Q97" s="85">
        <v>0</v>
      </c>
      <c r="R97" s="85">
        <v>0</v>
      </c>
      <c r="S97" s="85">
        <v>0</v>
      </c>
      <c r="T97" s="85">
        <v>0</v>
      </c>
      <c r="U97" s="85">
        <v>0</v>
      </c>
      <c r="V97" s="85">
        <v>0</v>
      </c>
      <c r="W97" s="85">
        <v>0</v>
      </c>
      <c r="X97" s="85">
        <v>0</v>
      </c>
      <c r="Y97" s="85">
        <v>0</v>
      </c>
      <c r="Z97" s="85">
        <v>0</v>
      </c>
      <c r="AA97" s="85">
        <v>0</v>
      </c>
      <c r="AB97" s="87"/>
    </row>
    <row r="98" spans="1:28">
      <c r="A98" s="29"/>
      <c r="B98" s="13" t="s">
        <v>150</v>
      </c>
      <c r="C98" s="249"/>
      <c r="D98" s="85">
        <v>0</v>
      </c>
      <c r="E98" s="85">
        <v>0</v>
      </c>
      <c r="F98" s="85">
        <v>0</v>
      </c>
      <c r="G98" s="85">
        <v>0</v>
      </c>
      <c r="H98" s="85">
        <v>0</v>
      </c>
      <c r="I98" s="85">
        <v>0</v>
      </c>
      <c r="J98" s="85">
        <v>0</v>
      </c>
      <c r="K98" s="85">
        <v>0</v>
      </c>
      <c r="L98" s="85">
        <v>0</v>
      </c>
      <c r="M98" s="85">
        <v>0</v>
      </c>
      <c r="N98" s="85">
        <v>0</v>
      </c>
      <c r="O98" s="85">
        <v>0</v>
      </c>
      <c r="P98" s="85">
        <v>0</v>
      </c>
      <c r="Q98" s="85">
        <v>0</v>
      </c>
      <c r="R98" s="85">
        <v>0</v>
      </c>
      <c r="S98" s="85">
        <v>0</v>
      </c>
      <c r="T98" s="85">
        <v>0</v>
      </c>
      <c r="U98" s="85">
        <v>0</v>
      </c>
      <c r="V98" s="85">
        <v>0</v>
      </c>
      <c r="W98" s="85">
        <v>0</v>
      </c>
      <c r="X98" s="85">
        <v>0</v>
      </c>
      <c r="Y98" s="85">
        <v>0</v>
      </c>
      <c r="Z98" s="85">
        <v>0</v>
      </c>
      <c r="AA98" s="85">
        <v>0</v>
      </c>
      <c r="AB98" s="87"/>
    </row>
    <row r="99" spans="1:28">
      <c r="A99" s="282"/>
      <c r="B99" s="266" t="s">
        <v>786</v>
      </c>
      <c r="C99" s="263">
        <v>0</v>
      </c>
      <c r="D99" s="262">
        <f>SUM(D85:D98)</f>
        <v>0</v>
      </c>
      <c r="E99" s="262">
        <f t="shared" ref="E99:AA99" si="5">SUM(E85:E98)</f>
        <v>0</v>
      </c>
      <c r="F99" s="262">
        <f t="shared" si="5"/>
        <v>0</v>
      </c>
      <c r="G99" s="262">
        <f t="shared" si="5"/>
        <v>0</v>
      </c>
      <c r="H99" s="262">
        <f t="shared" si="5"/>
        <v>0</v>
      </c>
      <c r="I99" s="262">
        <f t="shared" si="5"/>
        <v>0</v>
      </c>
      <c r="J99" s="262">
        <f t="shared" si="5"/>
        <v>0</v>
      </c>
      <c r="K99" s="262">
        <f t="shared" si="5"/>
        <v>0</v>
      </c>
      <c r="L99" s="262">
        <f t="shared" si="5"/>
        <v>0</v>
      </c>
      <c r="M99" s="262">
        <f t="shared" si="5"/>
        <v>0</v>
      </c>
      <c r="N99" s="262">
        <f t="shared" si="5"/>
        <v>0</v>
      </c>
      <c r="O99" s="262">
        <f t="shared" si="5"/>
        <v>0</v>
      </c>
      <c r="P99" s="262">
        <f t="shared" si="5"/>
        <v>0</v>
      </c>
      <c r="Q99" s="262">
        <f t="shared" si="5"/>
        <v>0</v>
      </c>
      <c r="R99" s="262">
        <f t="shared" si="5"/>
        <v>0</v>
      </c>
      <c r="S99" s="262">
        <f t="shared" si="5"/>
        <v>0</v>
      </c>
      <c r="T99" s="262">
        <f t="shared" si="5"/>
        <v>0</v>
      </c>
      <c r="U99" s="262">
        <f t="shared" si="5"/>
        <v>0</v>
      </c>
      <c r="V99" s="262">
        <f t="shared" si="5"/>
        <v>0</v>
      </c>
      <c r="W99" s="262">
        <f t="shared" si="5"/>
        <v>0</v>
      </c>
      <c r="X99" s="262">
        <f t="shared" si="5"/>
        <v>0</v>
      </c>
      <c r="Y99" s="262">
        <f t="shared" si="5"/>
        <v>0</v>
      </c>
      <c r="Z99" s="262">
        <f t="shared" si="5"/>
        <v>0</v>
      </c>
      <c r="AA99" s="262">
        <f t="shared" si="5"/>
        <v>0</v>
      </c>
      <c r="AB99" s="87"/>
    </row>
    <row r="100" spans="1:28">
      <c r="A100" s="29" t="s">
        <v>59</v>
      </c>
      <c r="B100" s="259" t="s">
        <v>1</v>
      </c>
      <c r="C100" s="249"/>
      <c r="D100" s="85">
        <v>0</v>
      </c>
      <c r="E100" s="85">
        <v>0</v>
      </c>
      <c r="F100" s="85">
        <v>0</v>
      </c>
      <c r="G100" s="85">
        <v>0</v>
      </c>
      <c r="H100" s="85">
        <v>0</v>
      </c>
      <c r="I100" s="85">
        <v>0</v>
      </c>
      <c r="J100" s="85">
        <v>0</v>
      </c>
      <c r="K100" s="85">
        <v>0</v>
      </c>
      <c r="L100" s="85">
        <v>0</v>
      </c>
      <c r="M100" s="85">
        <v>0</v>
      </c>
      <c r="N100" s="85">
        <v>0</v>
      </c>
      <c r="O100" s="85">
        <v>0</v>
      </c>
      <c r="P100" s="85">
        <v>0</v>
      </c>
      <c r="Q100" s="85">
        <v>0</v>
      </c>
      <c r="R100" s="85">
        <v>0</v>
      </c>
      <c r="S100" s="85">
        <v>0</v>
      </c>
      <c r="T100" s="85">
        <v>0</v>
      </c>
      <c r="U100" s="85">
        <v>0</v>
      </c>
      <c r="V100" s="85">
        <v>0</v>
      </c>
      <c r="W100" s="85">
        <v>0</v>
      </c>
      <c r="X100" s="85">
        <v>0</v>
      </c>
      <c r="Y100" s="85">
        <v>0</v>
      </c>
      <c r="Z100" s="85">
        <v>0</v>
      </c>
      <c r="AA100" s="85">
        <v>0</v>
      </c>
      <c r="AB100" s="87"/>
    </row>
    <row r="101" spans="1:28">
      <c r="A101" s="29"/>
      <c r="B101" s="25" t="s">
        <v>126</v>
      </c>
      <c r="C101" s="249"/>
      <c r="D101" s="85">
        <v>0</v>
      </c>
      <c r="E101" s="85">
        <v>0</v>
      </c>
      <c r="F101" s="85">
        <v>0</v>
      </c>
      <c r="G101" s="85">
        <v>0</v>
      </c>
      <c r="H101" s="85">
        <v>0</v>
      </c>
      <c r="I101" s="85">
        <v>0</v>
      </c>
      <c r="J101" s="85">
        <v>0</v>
      </c>
      <c r="K101" s="85">
        <v>0</v>
      </c>
      <c r="L101" s="85">
        <v>0</v>
      </c>
      <c r="M101" s="85">
        <v>0</v>
      </c>
      <c r="N101" s="85">
        <v>0</v>
      </c>
      <c r="O101" s="85">
        <v>0</v>
      </c>
      <c r="P101" s="85">
        <v>0</v>
      </c>
      <c r="Q101" s="85">
        <v>0</v>
      </c>
      <c r="R101" s="85">
        <v>0</v>
      </c>
      <c r="S101" s="85">
        <v>0</v>
      </c>
      <c r="T101" s="85">
        <v>0</v>
      </c>
      <c r="U101" s="85">
        <v>0</v>
      </c>
      <c r="V101" s="85">
        <v>0</v>
      </c>
      <c r="W101" s="85">
        <v>0</v>
      </c>
      <c r="X101" s="85">
        <v>0</v>
      </c>
      <c r="Y101" s="85">
        <v>0</v>
      </c>
      <c r="Z101" s="85">
        <v>0</v>
      </c>
      <c r="AA101" s="85">
        <v>0</v>
      </c>
      <c r="AB101" s="87"/>
    </row>
    <row r="102" spans="1:28">
      <c r="A102" s="29"/>
      <c r="B102" s="13" t="s">
        <v>161</v>
      </c>
      <c r="C102" s="249"/>
      <c r="D102" s="85">
        <v>0</v>
      </c>
      <c r="E102" s="85">
        <v>0</v>
      </c>
      <c r="F102" s="85">
        <v>0</v>
      </c>
      <c r="G102" s="85">
        <v>0</v>
      </c>
      <c r="H102" s="85">
        <v>0</v>
      </c>
      <c r="I102" s="85">
        <v>0</v>
      </c>
      <c r="J102" s="85">
        <v>0</v>
      </c>
      <c r="K102" s="85">
        <v>0</v>
      </c>
      <c r="L102" s="85">
        <v>0</v>
      </c>
      <c r="M102" s="85">
        <v>0</v>
      </c>
      <c r="N102" s="85">
        <v>0</v>
      </c>
      <c r="O102" s="85">
        <v>0</v>
      </c>
      <c r="P102" s="85">
        <v>0</v>
      </c>
      <c r="Q102" s="85">
        <v>0</v>
      </c>
      <c r="R102" s="85">
        <v>0</v>
      </c>
      <c r="S102" s="85">
        <v>0</v>
      </c>
      <c r="T102" s="85">
        <v>0</v>
      </c>
      <c r="U102" s="85">
        <v>0</v>
      </c>
      <c r="V102" s="85">
        <v>0</v>
      </c>
      <c r="W102" s="85">
        <v>0</v>
      </c>
      <c r="X102" s="85">
        <v>0</v>
      </c>
      <c r="Y102" s="85">
        <v>0</v>
      </c>
      <c r="Z102" s="85">
        <v>0</v>
      </c>
      <c r="AA102" s="85">
        <v>0</v>
      </c>
      <c r="AB102" s="87"/>
    </row>
    <row r="103" spans="1:28">
      <c r="A103" s="29"/>
      <c r="B103" s="25" t="s">
        <v>66</v>
      </c>
      <c r="C103" s="249"/>
      <c r="D103" s="85">
        <v>0</v>
      </c>
      <c r="E103" s="85">
        <v>0</v>
      </c>
      <c r="F103" s="85">
        <v>0</v>
      </c>
      <c r="G103" s="85">
        <v>0</v>
      </c>
      <c r="H103" s="85">
        <v>0</v>
      </c>
      <c r="I103" s="85">
        <v>0</v>
      </c>
      <c r="J103" s="85">
        <v>0</v>
      </c>
      <c r="K103" s="85">
        <v>0</v>
      </c>
      <c r="L103" s="85">
        <v>0</v>
      </c>
      <c r="M103" s="85">
        <v>0</v>
      </c>
      <c r="N103" s="85">
        <v>0</v>
      </c>
      <c r="O103" s="85">
        <v>0</v>
      </c>
      <c r="P103" s="85">
        <v>0</v>
      </c>
      <c r="Q103" s="85">
        <v>0</v>
      </c>
      <c r="R103" s="85">
        <v>0</v>
      </c>
      <c r="S103" s="85">
        <v>0</v>
      </c>
      <c r="T103" s="85">
        <v>0</v>
      </c>
      <c r="U103" s="85">
        <v>0</v>
      </c>
      <c r="V103" s="85">
        <v>0</v>
      </c>
      <c r="W103" s="85">
        <v>0</v>
      </c>
      <c r="X103" s="85">
        <v>0</v>
      </c>
      <c r="Y103" s="85">
        <v>0</v>
      </c>
      <c r="Z103" s="85">
        <v>0</v>
      </c>
      <c r="AA103" s="85">
        <v>0</v>
      </c>
      <c r="AB103" s="87"/>
    </row>
    <row r="104" spans="1:28">
      <c r="A104" s="29"/>
      <c r="B104" s="25" t="s">
        <v>3</v>
      </c>
      <c r="C104" s="249"/>
      <c r="D104" s="85">
        <v>0</v>
      </c>
      <c r="E104" s="85">
        <v>0</v>
      </c>
      <c r="F104" s="85">
        <v>0</v>
      </c>
      <c r="G104" s="85">
        <v>0</v>
      </c>
      <c r="H104" s="85">
        <v>0</v>
      </c>
      <c r="I104" s="85">
        <v>0</v>
      </c>
      <c r="J104" s="85">
        <v>0</v>
      </c>
      <c r="K104" s="85">
        <v>0</v>
      </c>
      <c r="L104" s="85">
        <v>0</v>
      </c>
      <c r="M104" s="85">
        <v>0</v>
      </c>
      <c r="N104" s="85">
        <v>0</v>
      </c>
      <c r="O104" s="85">
        <v>0</v>
      </c>
      <c r="P104" s="85">
        <v>0</v>
      </c>
      <c r="Q104" s="85">
        <v>0</v>
      </c>
      <c r="R104" s="85">
        <v>0</v>
      </c>
      <c r="S104" s="85">
        <v>0</v>
      </c>
      <c r="T104" s="85">
        <v>0</v>
      </c>
      <c r="U104" s="85">
        <v>0</v>
      </c>
      <c r="V104" s="85">
        <v>0</v>
      </c>
      <c r="W104" s="85">
        <v>0</v>
      </c>
      <c r="X104" s="85">
        <v>0</v>
      </c>
      <c r="Y104" s="85">
        <v>0</v>
      </c>
      <c r="Z104" s="85">
        <v>0</v>
      </c>
      <c r="AA104" s="85">
        <v>0</v>
      </c>
      <c r="AB104" s="87"/>
    </row>
    <row r="105" spans="1:28">
      <c r="A105" s="29"/>
      <c r="B105" s="25" t="s">
        <v>4</v>
      </c>
      <c r="C105" s="249"/>
      <c r="D105" s="85">
        <v>0</v>
      </c>
      <c r="E105" s="85">
        <v>0</v>
      </c>
      <c r="F105" s="85">
        <v>0</v>
      </c>
      <c r="G105" s="85">
        <v>0</v>
      </c>
      <c r="H105" s="85">
        <v>0</v>
      </c>
      <c r="I105" s="85">
        <v>0</v>
      </c>
      <c r="J105" s="85">
        <v>0</v>
      </c>
      <c r="K105" s="85">
        <v>0</v>
      </c>
      <c r="L105" s="85">
        <v>0</v>
      </c>
      <c r="M105" s="85">
        <v>0</v>
      </c>
      <c r="N105" s="85">
        <v>0</v>
      </c>
      <c r="O105" s="85">
        <v>0</v>
      </c>
      <c r="P105" s="85">
        <v>0</v>
      </c>
      <c r="Q105" s="85">
        <v>0</v>
      </c>
      <c r="R105" s="85">
        <v>0</v>
      </c>
      <c r="S105" s="85">
        <v>0</v>
      </c>
      <c r="T105" s="85">
        <v>0</v>
      </c>
      <c r="U105" s="85">
        <v>0</v>
      </c>
      <c r="V105" s="85">
        <v>0</v>
      </c>
      <c r="W105" s="85">
        <v>0</v>
      </c>
      <c r="X105" s="85">
        <v>0</v>
      </c>
      <c r="Y105" s="85">
        <v>0</v>
      </c>
      <c r="Z105" s="85">
        <v>0</v>
      </c>
      <c r="AA105" s="85">
        <v>0</v>
      </c>
      <c r="AB105" s="87"/>
    </row>
    <row r="106" spans="1:28">
      <c r="A106" s="29"/>
      <c r="B106" s="13" t="s">
        <v>162</v>
      </c>
      <c r="C106" s="249"/>
      <c r="D106" s="85">
        <v>0</v>
      </c>
      <c r="E106" s="85">
        <v>0</v>
      </c>
      <c r="F106" s="85">
        <v>0</v>
      </c>
      <c r="G106" s="85">
        <v>0</v>
      </c>
      <c r="H106" s="85">
        <v>0</v>
      </c>
      <c r="I106" s="85">
        <v>0</v>
      </c>
      <c r="J106" s="85">
        <v>0</v>
      </c>
      <c r="K106" s="85">
        <v>0</v>
      </c>
      <c r="L106" s="85">
        <v>0</v>
      </c>
      <c r="M106" s="85">
        <v>0</v>
      </c>
      <c r="N106" s="85">
        <v>0</v>
      </c>
      <c r="O106" s="85">
        <v>0</v>
      </c>
      <c r="P106" s="85">
        <v>0</v>
      </c>
      <c r="Q106" s="85">
        <v>0</v>
      </c>
      <c r="R106" s="85">
        <v>0</v>
      </c>
      <c r="S106" s="85">
        <v>0</v>
      </c>
      <c r="T106" s="85">
        <v>0</v>
      </c>
      <c r="U106" s="85">
        <v>0</v>
      </c>
      <c r="V106" s="85">
        <v>0</v>
      </c>
      <c r="W106" s="85">
        <v>0</v>
      </c>
      <c r="X106" s="85">
        <v>0</v>
      </c>
      <c r="Y106" s="85">
        <v>0</v>
      </c>
      <c r="Z106" s="85">
        <v>0</v>
      </c>
      <c r="AA106" s="85">
        <v>0</v>
      </c>
      <c r="AB106" s="87"/>
    </row>
    <row r="107" spans="1:28" ht="45">
      <c r="A107" s="29"/>
      <c r="B107" s="111" t="s">
        <v>193</v>
      </c>
      <c r="C107" s="249"/>
      <c r="D107" s="85">
        <v>0</v>
      </c>
      <c r="E107" s="85">
        <v>0</v>
      </c>
      <c r="F107" s="85">
        <v>0</v>
      </c>
      <c r="G107" s="85">
        <v>0</v>
      </c>
      <c r="H107" s="85">
        <v>0</v>
      </c>
      <c r="I107" s="85">
        <v>0</v>
      </c>
      <c r="J107" s="85">
        <v>0</v>
      </c>
      <c r="K107" s="85">
        <v>0</v>
      </c>
      <c r="L107" s="85">
        <v>0</v>
      </c>
      <c r="M107" s="85">
        <v>0</v>
      </c>
      <c r="N107" s="85">
        <v>0</v>
      </c>
      <c r="O107" s="85">
        <v>0</v>
      </c>
      <c r="P107" s="85">
        <v>0</v>
      </c>
      <c r="Q107" s="85">
        <v>0</v>
      </c>
      <c r="R107" s="85">
        <v>0</v>
      </c>
      <c r="S107" s="85">
        <v>0</v>
      </c>
      <c r="T107" s="85">
        <v>0</v>
      </c>
      <c r="U107" s="85">
        <v>0</v>
      </c>
      <c r="V107" s="85">
        <v>0</v>
      </c>
      <c r="W107" s="85">
        <v>0</v>
      </c>
      <c r="X107" s="85">
        <v>0</v>
      </c>
      <c r="Y107" s="85">
        <v>0</v>
      </c>
      <c r="Z107" s="85">
        <v>0</v>
      </c>
      <c r="AA107" s="85">
        <v>0</v>
      </c>
      <c r="AB107" s="87"/>
    </row>
    <row r="108" spans="1:28">
      <c r="A108" s="29"/>
      <c r="B108" s="13" t="s">
        <v>163</v>
      </c>
      <c r="C108" s="249"/>
      <c r="D108" s="85">
        <v>0</v>
      </c>
      <c r="E108" s="85">
        <v>0</v>
      </c>
      <c r="F108" s="85">
        <v>0</v>
      </c>
      <c r="G108" s="85">
        <v>0</v>
      </c>
      <c r="H108" s="85">
        <v>0</v>
      </c>
      <c r="I108" s="85">
        <v>0</v>
      </c>
      <c r="J108" s="85">
        <v>0</v>
      </c>
      <c r="K108" s="85">
        <v>0</v>
      </c>
      <c r="L108" s="85">
        <v>0</v>
      </c>
      <c r="M108" s="85">
        <v>0</v>
      </c>
      <c r="N108" s="85">
        <v>0</v>
      </c>
      <c r="O108" s="85">
        <v>0</v>
      </c>
      <c r="P108" s="85">
        <v>0</v>
      </c>
      <c r="Q108" s="85">
        <v>0</v>
      </c>
      <c r="R108" s="85">
        <v>0</v>
      </c>
      <c r="S108" s="85">
        <v>0</v>
      </c>
      <c r="T108" s="85">
        <v>0</v>
      </c>
      <c r="U108" s="85">
        <v>0</v>
      </c>
      <c r="V108" s="85">
        <v>0</v>
      </c>
      <c r="W108" s="85">
        <v>0</v>
      </c>
      <c r="X108" s="85">
        <v>0</v>
      </c>
      <c r="Y108" s="85">
        <v>0</v>
      </c>
      <c r="Z108" s="85">
        <v>0</v>
      </c>
      <c r="AA108" s="85">
        <v>0</v>
      </c>
      <c r="AB108" s="87"/>
    </row>
    <row r="109" spans="1:28">
      <c r="A109" s="29"/>
      <c r="B109" s="13" t="s">
        <v>192</v>
      </c>
      <c r="C109" s="249"/>
      <c r="D109" s="85">
        <v>0</v>
      </c>
      <c r="E109" s="85">
        <v>0</v>
      </c>
      <c r="F109" s="85">
        <v>0</v>
      </c>
      <c r="G109" s="85">
        <v>0</v>
      </c>
      <c r="H109" s="85">
        <v>0</v>
      </c>
      <c r="I109" s="85">
        <v>0</v>
      </c>
      <c r="J109" s="85">
        <v>0</v>
      </c>
      <c r="K109" s="85">
        <v>0</v>
      </c>
      <c r="L109" s="85">
        <v>0</v>
      </c>
      <c r="M109" s="85">
        <v>0</v>
      </c>
      <c r="N109" s="85">
        <v>0</v>
      </c>
      <c r="O109" s="85">
        <v>0</v>
      </c>
      <c r="P109" s="85">
        <v>0</v>
      </c>
      <c r="Q109" s="85">
        <v>0</v>
      </c>
      <c r="R109" s="85">
        <v>0</v>
      </c>
      <c r="S109" s="85">
        <v>0</v>
      </c>
      <c r="T109" s="85">
        <v>0</v>
      </c>
      <c r="U109" s="85">
        <v>0</v>
      </c>
      <c r="V109" s="85">
        <v>0</v>
      </c>
      <c r="W109" s="85">
        <v>0</v>
      </c>
      <c r="X109" s="85">
        <v>0</v>
      </c>
      <c r="Y109" s="85">
        <v>0</v>
      </c>
      <c r="Z109" s="85">
        <v>0</v>
      </c>
      <c r="AA109" s="85">
        <v>0</v>
      </c>
      <c r="AB109" s="87"/>
    </row>
    <row r="110" spans="1:28">
      <c r="A110" s="29"/>
      <c r="B110" s="13" t="s">
        <v>5</v>
      </c>
      <c r="C110" s="249"/>
      <c r="D110" s="85">
        <v>0</v>
      </c>
      <c r="E110" s="85">
        <v>0</v>
      </c>
      <c r="F110" s="85">
        <v>0</v>
      </c>
      <c r="G110" s="85">
        <v>0</v>
      </c>
      <c r="H110" s="85">
        <v>0</v>
      </c>
      <c r="I110" s="85">
        <v>0</v>
      </c>
      <c r="J110" s="85">
        <v>0</v>
      </c>
      <c r="K110" s="85">
        <v>0</v>
      </c>
      <c r="L110" s="85">
        <v>0</v>
      </c>
      <c r="M110" s="85">
        <v>0</v>
      </c>
      <c r="N110" s="85">
        <v>0</v>
      </c>
      <c r="O110" s="85">
        <v>0</v>
      </c>
      <c r="P110" s="85">
        <v>0</v>
      </c>
      <c r="Q110" s="85">
        <v>0</v>
      </c>
      <c r="R110" s="85">
        <v>0</v>
      </c>
      <c r="S110" s="85">
        <v>0</v>
      </c>
      <c r="T110" s="85">
        <v>0</v>
      </c>
      <c r="U110" s="85">
        <v>0</v>
      </c>
      <c r="V110" s="85">
        <v>0</v>
      </c>
      <c r="W110" s="85">
        <v>0</v>
      </c>
      <c r="X110" s="85">
        <v>0</v>
      </c>
      <c r="Y110" s="85">
        <v>0</v>
      </c>
      <c r="Z110" s="85">
        <v>0</v>
      </c>
      <c r="AA110" s="85">
        <v>0</v>
      </c>
      <c r="AB110" s="87"/>
    </row>
    <row r="111" spans="1:28">
      <c r="A111" s="29"/>
      <c r="B111" s="13" t="s">
        <v>9</v>
      </c>
      <c r="C111" s="249"/>
      <c r="D111" s="85">
        <v>0</v>
      </c>
      <c r="E111" s="85">
        <v>0</v>
      </c>
      <c r="F111" s="85">
        <v>0</v>
      </c>
      <c r="G111" s="85">
        <v>0</v>
      </c>
      <c r="H111" s="85">
        <v>0</v>
      </c>
      <c r="I111" s="85">
        <v>0</v>
      </c>
      <c r="J111" s="85">
        <v>0</v>
      </c>
      <c r="K111" s="85">
        <v>0</v>
      </c>
      <c r="L111" s="85">
        <v>0</v>
      </c>
      <c r="M111" s="85">
        <v>0</v>
      </c>
      <c r="N111" s="85">
        <v>0</v>
      </c>
      <c r="O111" s="85">
        <v>0</v>
      </c>
      <c r="P111" s="85">
        <v>0</v>
      </c>
      <c r="Q111" s="85">
        <v>0</v>
      </c>
      <c r="R111" s="85">
        <v>0</v>
      </c>
      <c r="S111" s="85">
        <v>0</v>
      </c>
      <c r="T111" s="85">
        <v>0</v>
      </c>
      <c r="U111" s="85">
        <v>0</v>
      </c>
      <c r="V111" s="85">
        <v>0</v>
      </c>
      <c r="W111" s="85">
        <v>0</v>
      </c>
      <c r="X111" s="85">
        <v>0</v>
      </c>
      <c r="Y111" s="85">
        <v>0</v>
      </c>
      <c r="Z111" s="85">
        <v>0</v>
      </c>
      <c r="AA111" s="85">
        <v>0</v>
      </c>
      <c r="AB111" s="87"/>
    </row>
    <row r="112" spans="1:28">
      <c r="A112" s="29"/>
      <c r="B112" s="13" t="s">
        <v>0</v>
      </c>
      <c r="C112" s="249"/>
      <c r="D112" s="85">
        <v>0</v>
      </c>
      <c r="E112" s="85">
        <v>0</v>
      </c>
      <c r="F112" s="85">
        <v>0</v>
      </c>
      <c r="G112" s="85">
        <v>0</v>
      </c>
      <c r="H112" s="85">
        <v>0</v>
      </c>
      <c r="I112" s="85">
        <v>0</v>
      </c>
      <c r="J112" s="85">
        <v>0</v>
      </c>
      <c r="K112" s="85">
        <v>0</v>
      </c>
      <c r="L112" s="85">
        <v>0</v>
      </c>
      <c r="M112" s="85">
        <v>0</v>
      </c>
      <c r="N112" s="85">
        <v>0</v>
      </c>
      <c r="O112" s="85">
        <v>0</v>
      </c>
      <c r="P112" s="85">
        <v>0</v>
      </c>
      <c r="Q112" s="85">
        <v>0</v>
      </c>
      <c r="R112" s="85">
        <v>0</v>
      </c>
      <c r="S112" s="85">
        <v>0</v>
      </c>
      <c r="T112" s="85">
        <v>0</v>
      </c>
      <c r="U112" s="85">
        <v>0</v>
      </c>
      <c r="V112" s="85">
        <v>0</v>
      </c>
      <c r="W112" s="85">
        <v>0</v>
      </c>
      <c r="X112" s="85">
        <v>0</v>
      </c>
      <c r="Y112" s="85">
        <v>0</v>
      </c>
      <c r="Z112" s="85">
        <v>0</v>
      </c>
      <c r="AA112" s="85">
        <v>0</v>
      </c>
      <c r="AB112" s="87"/>
    </row>
    <row r="113" spans="1:28">
      <c r="A113" s="29"/>
      <c r="B113" s="13" t="s">
        <v>150</v>
      </c>
      <c r="C113" s="249"/>
      <c r="D113" s="85">
        <v>0</v>
      </c>
      <c r="E113" s="85">
        <v>0</v>
      </c>
      <c r="F113" s="85">
        <v>0</v>
      </c>
      <c r="G113" s="85">
        <v>0</v>
      </c>
      <c r="H113" s="85">
        <v>0</v>
      </c>
      <c r="I113" s="85">
        <v>0</v>
      </c>
      <c r="J113" s="85">
        <v>0</v>
      </c>
      <c r="K113" s="85">
        <v>0</v>
      </c>
      <c r="L113" s="85">
        <v>0</v>
      </c>
      <c r="M113" s="85">
        <v>0</v>
      </c>
      <c r="N113" s="85">
        <v>0</v>
      </c>
      <c r="O113" s="85">
        <v>0</v>
      </c>
      <c r="P113" s="85">
        <v>0</v>
      </c>
      <c r="Q113" s="85">
        <v>0</v>
      </c>
      <c r="R113" s="85">
        <v>0</v>
      </c>
      <c r="S113" s="85">
        <v>0</v>
      </c>
      <c r="T113" s="85">
        <v>0</v>
      </c>
      <c r="U113" s="85">
        <v>0</v>
      </c>
      <c r="V113" s="85">
        <v>0</v>
      </c>
      <c r="W113" s="85">
        <v>0</v>
      </c>
      <c r="X113" s="85">
        <v>0</v>
      </c>
      <c r="Y113" s="85">
        <v>0</v>
      </c>
      <c r="Z113" s="85">
        <v>0</v>
      </c>
      <c r="AA113" s="85">
        <v>0</v>
      </c>
      <c r="AB113" s="87"/>
    </row>
    <row r="114" spans="1:28">
      <c r="A114" s="282"/>
      <c r="B114" s="266" t="s">
        <v>745</v>
      </c>
      <c r="C114" s="263">
        <v>0</v>
      </c>
      <c r="D114" s="262">
        <f>SUM(D100:D113)</f>
        <v>0</v>
      </c>
      <c r="E114" s="262">
        <f t="shared" ref="E114:AA114" si="6">SUM(E100:E113)</f>
        <v>0</v>
      </c>
      <c r="F114" s="262">
        <f t="shared" si="6"/>
        <v>0</v>
      </c>
      <c r="G114" s="262">
        <f t="shared" si="6"/>
        <v>0</v>
      </c>
      <c r="H114" s="262">
        <f t="shared" si="6"/>
        <v>0</v>
      </c>
      <c r="I114" s="262">
        <f t="shared" si="6"/>
        <v>0</v>
      </c>
      <c r="J114" s="262">
        <f t="shared" si="6"/>
        <v>0</v>
      </c>
      <c r="K114" s="262">
        <f t="shared" si="6"/>
        <v>0</v>
      </c>
      <c r="L114" s="262">
        <f t="shared" si="6"/>
        <v>0</v>
      </c>
      <c r="M114" s="262">
        <f t="shared" si="6"/>
        <v>0</v>
      </c>
      <c r="N114" s="262">
        <f t="shared" si="6"/>
        <v>0</v>
      </c>
      <c r="O114" s="262">
        <f t="shared" si="6"/>
        <v>0</v>
      </c>
      <c r="P114" s="262">
        <f t="shared" si="6"/>
        <v>0</v>
      </c>
      <c r="Q114" s="262">
        <f t="shared" si="6"/>
        <v>0</v>
      </c>
      <c r="R114" s="262">
        <f t="shared" si="6"/>
        <v>0</v>
      </c>
      <c r="S114" s="262">
        <f t="shared" si="6"/>
        <v>0</v>
      </c>
      <c r="T114" s="262">
        <f t="shared" si="6"/>
        <v>0</v>
      </c>
      <c r="U114" s="262">
        <f t="shared" si="6"/>
        <v>0</v>
      </c>
      <c r="V114" s="262">
        <f t="shared" si="6"/>
        <v>0</v>
      </c>
      <c r="W114" s="262">
        <f t="shared" si="6"/>
        <v>0</v>
      </c>
      <c r="X114" s="262">
        <f t="shared" si="6"/>
        <v>0</v>
      </c>
      <c r="Y114" s="262">
        <f t="shared" si="6"/>
        <v>0</v>
      </c>
      <c r="Z114" s="262">
        <f t="shared" si="6"/>
        <v>0</v>
      </c>
      <c r="AA114" s="262">
        <f t="shared" si="6"/>
        <v>0</v>
      </c>
      <c r="AB114" s="87"/>
    </row>
    <row r="115" spans="1:28">
      <c r="A115" s="29" t="s">
        <v>60</v>
      </c>
      <c r="B115" s="259" t="s">
        <v>1</v>
      </c>
      <c r="C115" s="249"/>
      <c r="D115" s="85">
        <v>0</v>
      </c>
      <c r="E115" s="85">
        <v>0</v>
      </c>
      <c r="F115" s="85">
        <v>0</v>
      </c>
      <c r="G115" s="85">
        <v>0</v>
      </c>
      <c r="H115" s="85">
        <v>0</v>
      </c>
      <c r="I115" s="85">
        <v>0</v>
      </c>
      <c r="J115" s="85">
        <v>0</v>
      </c>
      <c r="K115" s="85">
        <v>0</v>
      </c>
      <c r="L115" s="85">
        <v>0</v>
      </c>
      <c r="M115" s="85">
        <v>0</v>
      </c>
      <c r="N115" s="85">
        <v>0</v>
      </c>
      <c r="O115" s="85">
        <v>0</v>
      </c>
      <c r="P115" s="85">
        <v>0</v>
      </c>
      <c r="Q115" s="85">
        <v>0</v>
      </c>
      <c r="R115" s="85">
        <v>0</v>
      </c>
      <c r="S115" s="85">
        <v>0</v>
      </c>
      <c r="T115" s="85">
        <v>0</v>
      </c>
      <c r="U115" s="85">
        <v>0</v>
      </c>
      <c r="V115" s="85">
        <v>0</v>
      </c>
      <c r="W115" s="85">
        <v>0</v>
      </c>
      <c r="X115" s="85">
        <v>0</v>
      </c>
      <c r="Y115" s="85">
        <v>0</v>
      </c>
      <c r="Z115" s="85">
        <v>0</v>
      </c>
      <c r="AA115" s="85">
        <v>0</v>
      </c>
      <c r="AB115" s="87"/>
    </row>
    <row r="116" spans="1:28">
      <c r="A116" s="29"/>
      <c r="B116" s="25" t="s">
        <v>126</v>
      </c>
      <c r="C116" s="249"/>
      <c r="D116" s="85">
        <v>0</v>
      </c>
      <c r="E116" s="85">
        <v>0</v>
      </c>
      <c r="F116" s="85">
        <v>0</v>
      </c>
      <c r="G116" s="85">
        <v>0</v>
      </c>
      <c r="H116" s="85">
        <v>0</v>
      </c>
      <c r="I116" s="85">
        <v>0</v>
      </c>
      <c r="J116" s="85">
        <v>0</v>
      </c>
      <c r="K116" s="85">
        <v>0</v>
      </c>
      <c r="L116" s="85">
        <v>0</v>
      </c>
      <c r="M116" s="85">
        <v>0</v>
      </c>
      <c r="N116" s="85">
        <v>0</v>
      </c>
      <c r="O116" s="85">
        <v>0</v>
      </c>
      <c r="P116" s="85">
        <v>0</v>
      </c>
      <c r="Q116" s="85">
        <v>0</v>
      </c>
      <c r="R116" s="85">
        <v>0</v>
      </c>
      <c r="S116" s="85">
        <v>0</v>
      </c>
      <c r="T116" s="85">
        <v>0</v>
      </c>
      <c r="U116" s="85">
        <v>0</v>
      </c>
      <c r="V116" s="85">
        <v>0</v>
      </c>
      <c r="W116" s="85">
        <v>0</v>
      </c>
      <c r="X116" s="85">
        <v>0</v>
      </c>
      <c r="Y116" s="85">
        <v>0</v>
      </c>
      <c r="Z116" s="85">
        <v>0</v>
      </c>
      <c r="AA116" s="85">
        <v>0</v>
      </c>
      <c r="AB116" s="87"/>
    </row>
    <row r="117" spans="1:28">
      <c r="A117" s="29"/>
      <c r="B117" s="13" t="s">
        <v>161</v>
      </c>
      <c r="C117" s="249"/>
      <c r="D117" s="85">
        <v>0</v>
      </c>
      <c r="E117" s="85">
        <v>0</v>
      </c>
      <c r="F117" s="85">
        <v>0</v>
      </c>
      <c r="G117" s="85">
        <v>0</v>
      </c>
      <c r="H117" s="85">
        <v>0</v>
      </c>
      <c r="I117" s="85">
        <v>0</v>
      </c>
      <c r="J117" s="85">
        <v>0</v>
      </c>
      <c r="K117" s="85">
        <v>0</v>
      </c>
      <c r="L117" s="85">
        <v>0</v>
      </c>
      <c r="M117" s="85">
        <v>0</v>
      </c>
      <c r="N117" s="85">
        <v>0</v>
      </c>
      <c r="O117" s="85">
        <v>0</v>
      </c>
      <c r="P117" s="85">
        <v>0</v>
      </c>
      <c r="Q117" s="85">
        <v>0</v>
      </c>
      <c r="R117" s="85">
        <v>0</v>
      </c>
      <c r="S117" s="85">
        <v>0</v>
      </c>
      <c r="T117" s="85">
        <v>0</v>
      </c>
      <c r="U117" s="85">
        <v>0</v>
      </c>
      <c r="V117" s="85">
        <v>0</v>
      </c>
      <c r="W117" s="85">
        <v>0</v>
      </c>
      <c r="X117" s="85">
        <v>0</v>
      </c>
      <c r="Y117" s="85">
        <v>0</v>
      </c>
      <c r="Z117" s="85">
        <v>0</v>
      </c>
      <c r="AA117" s="85">
        <v>0</v>
      </c>
      <c r="AB117" s="87"/>
    </row>
    <row r="118" spans="1:28">
      <c r="A118" s="29"/>
      <c r="B118" s="25" t="s">
        <v>66</v>
      </c>
      <c r="C118" s="249"/>
      <c r="D118" s="85">
        <v>0</v>
      </c>
      <c r="E118" s="85">
        <v>0</v>
      </c>
      <c r="F118" s="85">
        <v>0</v>
      </c>
      <c r="G118" s="85">
        <v>0</v>
      </c>
      <c r="H118" s="85">
        <v>0</v>
      </c>
      <c r="I118" s="85">
        <v>0</v>
      </c>
      <c r="J118" s="85">
        <v>0</v>
      </c>
      <c r="K118" s="85">
        <v>0</v>
      </c>
      <c r="L118" s="85">
        <v>0</v>
      </c>
      <c r="M118" s="85">
        <v>0</v>
      </c>
      <c r="N118" s="85">
        <v>0</v>
      </c>
      <c r="O118" s="85">
        <v>0</v>
      </c>
      <c r="P118" s="85">
        <v>0</v>
      </c>
      <c r="Q118" s="85">
        <v>0</v>
      </c>
      <c r="R118" s="85">
        <v>0</v>
      </c>
      <c r="S118" s="85">
        <v>0</v>
      </c>
      <c r="T118" s="85">
        <v>0</v>
      </c>
      <c r="U118" s="85">
        <v>0</v>
      </c>
      <c r="V118" s="85">
        <v>0</v>
      </c>
      <c r="W118" s="85">
        <v>0</v>
      </c>
      <c r="X118" s="85">
        <v>0</v>
      </c>
      <c r="Y118" s="85">
        <v>0</v>
      </c>
      <c r="Z118" s="85">
        <v>0</v>
      </c>
      <c r="AA118" s="85">
        <v>0</v>
      </c>
      <c r="AB118" s="87"/>
    </row>
    <row r="119" spans="1:28">
      <c r="A119" s="29"/>
      <c r="B119" s="25" t="s">
        <v>3</v>
      </c>
      <c r="C119" s="249"/>
      <c r="D119" s="85">
        <v>0</v>
      </c>
      <c r="E119" s="85">
        <v>0</v>
      </c>
      <c r="F119" s="85">
        <v>0</v>
      </c>
      <c r="G119" s="85">
        <v>0</v>
      </c>
      <c r="H119" s="85">
        <v>0</v>
      </c>
      <c r="I119" s="85">
        <v>0</v>
      </c>
      <c r="J119" s="85">
        <v>0</v>
      </c>
      <c r="K119" s="85">
        <v>0</v>
      </c>
      <c r="L119" s="85">
        <v>0</v>
      </c>
      <c r="M119" s="85">
        <v>0</v>
      </c>
      <c r="N119" s="85">
        <v>0</v>
      </c>
      <c r="O119" s="85">
        <v>0</v>
      </c>
      <c r="P119" s="85">
        <v>0</v>
      </c>
      <c r="Q119" s="85">
        <v>0</v>
      </c>
      <c r="R119" s="85">
        <v>0</v>
      </c>
      <c r="S119" s="85">
        <v>0</v>
      </c>
      <c r="T119" s="85">
        <v>0</v>
      </c>
      <c r="U119" s="85">
        <v>0</v>
      </c>
      <c r="V119" s="85">
        <v>0</v>
      </c>
      <c r="W119" s="85">
        <v>0</v>
      </c>
      <c r="X119" s="85">
        <v>0</v>
      </c>
      <c r="Y119" s="85">
        <v>0</v>
      </c>
      <c r="Z119" s="85">
        <v>0</v>
      </c>
      <c r="AA119" s="85">
        <v>0</v>
      </c>
      <c r="AB119" s="87"/>
    </row>
    <row r="120" spans="1:28">
      <c r="A120" s="29"/>
      <c r="B120" s="25" t="s">
        <v>4</v>
      </c>
      <c r="C120" s="249"/>
      <c r="D120" s="85">
        <v>0</v>
      </c>
      <c r="E120" s="85">
        <v>0</v>
      </c>
      <c r="F120" s="85">
        <v>0</v>
      </c>
      <c r="G120" s="85">
        <v>0</v>
      </c>
      <c r="H120" s="85">
        <v>0</v>
      </c>
      <c r="I120" s="85">
        <v>0</v>
      </c>
      <c r="J120" s="85">
        <v>0</v>
      </c>
      <c r="K120" s="85">
        <v>0</v>
      </c>
      <c r="L120" s="85">
        <v>0</v>
      </c>
      <c r="M120" s="85">
        <v>0</v>
      </c>
      <c r="N120" s="85">
        <v>0</v>
      </c>
      <c r="O120" s="85">
        <v>0</v>
      </c>
      <c r="P120" s="85">
        <v>0</v>
      </c>
      <c r="Q120" s="85">
        <v>0</v>
      </c>
      <c r="R120" s="85">
        <v>0</v>
      </c>
      <c r="S120" s="85">
        <v>0</v>
      </c>
      <c r="T120" s="85">
        <v>0</v>
      </c>
      <c r="U120" s="85">
        <v>0</v>
      </c>
      <c r="V120" s="85">
        <v>0</v>
      </c>
      <c r="W120" s="85">
        <v>0</v>
      </c>
      <c r="X120" s="85">
        <v>0</v>
      </c>
      <c r="Y120" s="85">
        <v>0</v>
      </c>
      <c r="Z120" s="85">
        <v>0</v>
      </c>
      <c r="AA120" s="85">
        <v>0</v>
      </c>
      <c r="AB120" s="87"/>
    </row>
    <row r="121" spans="1:28">
      <c r="A121" s="29"/>
      <c r="B121" s="13" t="s">
        <v>162</v>
      </c>
      <c r="C121" s="249"/>
      <c r="D121" s="85">
        <v>0</v>
      </c>
      <c r="E121" s="85">
        <v>0</v>
      </c>
      <c r="F121" s="85">
        <v>0</v>
      </c>
      <c r="G121" s="85">
        <v>0</v>
      </c>
      <c r="H121" s="85">
        <v>0</v>
      </c>
      <c r="I121" s="85">
        <v>0</v>
      </c>
      <c r="J121" s="85">
        <v>0</v>
      </c>
      <c r="K121" s="85">
        <v>0</v>
      </c>
      <c r="L121" s="85">
        <v>0</v>
      </c>
      <c r="M121" s="85">
        <v>0</v>
      </c>
      <c r="N121" s="85">
        <v>0</v>
      </c>
      <c r="O121" s="85">
        <v>0</v>
      </c>
      <c r="P121" s="85">
        <v>0</v>
      </c>
      <c r="Q121" s="85">
        <v>0</v>
      </c>
      <c r="R121" s="85">
        <v>0</v>
      </c>
      <c r="S121" s="85">
        <v>0</v>
      </c>
      <c r="T121" s="85">
        <v>0</v>
      </c>
      <c r="U121" s="85">
        <v>0</v>
      </c>
      <c r="V121" s="85">
        <v>0</v>
      </c>
      <c r="W121" s="85">
        <v>0</v>
      </c>
      <c r="X121" s="85">
        <v>0</v>
      </c>
      <c r="Y121" s="85">
        <v>0</v>
      </c>
      <c r="Z121" s="85">
        <v>0</v>
      </c>
      <c r="AA121" s="85">
        <v>0</v>
      </c>
      <c r="AB121" s="87"/>
    </row>
    <row r="122" spans="1:28" ht="45">
      <c r="A122" s="29"/>
      <c r="B122" s="111" t="s">
        <v>193</v>
      </c>
      <c r="C122" s="249"/>
      <c r="D122" s="85">
        <v>0</v>
      </c>
      <c r="E122" s="85">
        <v>0</v>
      </c>
      <c r="F122" s="85">
        <v>0</v>
      </c>
      <c r="G122" s="85">
        <v>0</v>
      </c>
      <c r="H122" s="85">
        <v>0</v>
      </c>
      <c r="I122" s="85">
        <v>0</v>
      </c>
      <c r="J122" s="85">
        <v>0</v>
      </c>
      <c r="K122" s="85">
        <v>0</v>
      </c>
      <c r="L122" s="85">
        <v>0</v>
      </c>
      <c r="M122" s="85">
        <v>0</v>
      </c>
      <c r="N122" s="85">
        <v>0</v>
      </c>
      <c r="O122" s="85">
        <v>0</v>
      </c>
      <c r="P122" s="85">
        <v>0</v>
      </c>
      <c r="Q122" s="85">
        <v>0</v>
      </c>
      <c r="R122" s="85">
        <v>0</v>
      </c>
      <c r="S122" s="85">
        <v>0</v>
      </c>
      <c r="T122" s="85">
        <v>0</v>
      </c>
      <c r="U122" s="85">
        <v>0</v>
      </c>
      <c r="V122" s="85">
        <v>0</v>
      </c>
      <c r="W122" s="85">
        <v>0</v>
      </c>
      <c r="X122" s="85">
        <v>0</v>
      </c>
      <c r="Y122" s="85">
        <v>0</v>
      </c>
      <c r="Z122" s="85">
        <v>0</v>
      </c>
      <c r="AA122" s="85">
        <v>0</v>
      </c>
      <c r="AB122" s="87"/>
    </row>
    <row r="123" spans="1:28">
      <c r="A123" s="29"/>
      <c r="B123" s="13" t="s">
        <v>163</v>
      </c>
      <c r="C123" s="249"/>
      <c r="D123" s="85">
        <v>0</v>
      </c>
      <c r="E123" s="85">
        <v>0</v>
      </c>
      <c r="F123" s="85">
        <v>0</v>
      </c>
      <c r="G123" s="85">
        <v>0</v>
      </c>
      <c r="H123" s="85">
        <v>0</v>
      </c>
      <c r="I123" s="85">
        <v>0</v>
      </c>
      <c r="J123" s="85">
        <v>0</v>
      </c>
      <c r="K123" s="85">
        <v>0</v>
      </c>
      <c r="L123" s="85">
        <v>0</v>
      </c>
      <c r="M123" s="85">
        <v>0</v>
      </c>
      <c r="N123" s="85">
        <v>0</v>
      </c>
      <c r="O123" s="85">
        <v>0</v>
      </c>
      <c r="P123" s="85">
        <v>0</v>
      </c>
      <c r="Q123" s="85">
        <v>0</v>
      </c>
      <c r="R123" s="85">
        <v>0</v>
      </c>
      <c r="S123" s="85">
        <v>0</v>
      </c>
      <c r="T123" s="85">
        <v>0</v>
      </c>
      <c r="U123" s="85">
        <v>0</v>
      </c>
      <c r="V123" s="85">
        <v>0</v>
      </c>
      <c r="W123" s="85">
        <v>0</v>
      </c>
      <c r="X123" s="85">
        <v>0</v>
      </c>
      <c r="Y123" s="85">
        <v>0</v>
      </c>
      <c r="Z123" s="85">
        <v>0</v>
      </c>
      <c r="AA123" s="85">
        <v>0</v>
      </c>
      <c r="AB123" s="87"/>
    </row>
    <row r="124" spans="1:28">
      <c r="A124" s="29"/>
      <c r="B124" s="13" t="s">
        <v>192</v>
      </c>
      <c r="C124" s="249"/>
      <c r="D124" s="85">
        <v>0</v>
      </c>
      <c r="E124" s="85">
        <v>0</v>
      </c>
      <c r="F124" s="85">
        <v>0</v>
      </c>
      <c r="G124" s="85">
        <v>0</v>
      </c>
      <c r="H124" s="85">
        <v>0</v>
      </c>
      <c r="I124" s="85">
        <v>0</v>
      </c>
      <c r="J124" s="85">
        <v>0</v>
      </c>
      <c r="K124" s="85">
        <v>0</v>
      </c>
      <c r="L124" s="85">
        <v>0</v>
      </c>
      <c r="M124" s="85">
        <v>0</v>
      </c>
      <c r="N124" s="85">
        <v>0</v>
      </c>
      <c r="O124" s="85">
        <v>0</v>
      </c>
      <c r="P124" s="85">
        <v>0</v>
      </c>
      <c r="Q124" s="85">
        <v>0</v>
      </c>
      <c r="R124" s="85">
        <v>0</v>
      </c>
      <c r="S124" s="85">
        <v>0</v>
      </c>
      <c r="T124" s="85">
        <v>0</v>
      </c>
      <c r="U124" s="85">
        <v>0</v>
      </c>
      <c r="V124" s="85">
        <v>0</v>
      </c>
      <c r="W124" s="85">
        <v>0</v>
      </c>
      <c r="X124" s="85">
        <v>0</v>
      </c>
      <c r="Y124" s="85">
        <v>0</v>
      </c>
      <c r="Z124" s="85">
        <v>0</v>
      </c>
      <c r="AA124" s="85">
        <v>0</v>
      </c>
      <c r="AB124" s="87"/>
    </row>
    <row r="125" spans="1:28">
      <c r="A125" s="29"/>
      <c r="B125" s="13" t="s">
        <v>5</v>
      </c>
      <c r="C125" s="249"/>
      <c r="D125" s="85">
        <v>0</v>
      </c>
      <c r="E125" s="85">
        <v>0</v>
      </c>
      <c r="F125" s="85">
        <v>0</v>
      </c>
      <c r="G125" s="85">
        <v>0</v>
      </c>
      <c r="H125" s="85">
        <v>0</v>
      </c>
      <c r="I125" s="85">
        <v>0</v>
      </c>
      <c r="J125" s="85">
        <v>0</v>
      </c>
      <c r="K125" s="85">
        <v>0</v>
      </c>
      <c r="L125" s="85">
        <v>0</v>
      </c>
      <c r="M125" s="85">
        <v>0</v>
      </c>
      <c r="N125" s="85">
        <v>0</v>
      </c>
      <c r="O125" s="85">
        <v>0</v>
      </c>
      <c r="P125" s="85">
        <v>0</v>
      </c>
      <c r="Q125" s="85">
        <v>0</v>
      </c>
      <c r="R125" s="85">
        <v>0</v>
      </c>
      <c r="S125" s="85">
        <v>0</v>
      </c>
      <c r="T125" s="85">
        <v>0</v>
      </c>
      <c r="U125" s="85">
        <v>0</v>
      </c>
      <c r="V125" s="85">
        <v>0</v>
      </c>
      <c r="W125" s="85">
        <v>0</v>
      </c>
      <c r="X125" s="85">
        <v>0</v>
      </c>
      <c r="Y125" s="85">
        <v>0</v>
      </c>
      <c r="Z125" s="85">
        <v>0</v>
      </c>
      <c r="AA125" s="85">
        <v>0</v>
      </c>
      <c r="AB125" s="87"/>
    </row>
    <row r="126" spans="1:28">
      <c r="A126" s="29"/>
      <c r="B126" s="13" t="s">
        <v>9</v>
      </c>
      <c r="C126" s="249"/>
      <c r="D126" s="85">
        <v>0</v>
      </c>
      <c r="E126" s="85">
        <v>0</v>
      </c>
      <c r="F126" s="85">
        <v>0</v>
      </c>
      <c r="G126" s="85">
        <v>0</v>
      </c>
      <c r="H126" s="85">
        <v>0</v>
      </c>
      <c r="I126" s="85">
        <v>0</v>
      </c>
      <c r="J126" s="85">
        <v>0</v>
      </c>
      <c r="K126" s="85">
        <v>0</v>
      </c>
      <c r="L126" s="85">
        <v>0</v>
      </c>
      <c r="M126" s="85">
        <v>0</v>
      </c>
      <c r="N126" s="85">
        <v>0</v>
      </c>
      <c r="O126" s="85">
        <v>0</v>
      </c>
      <c r="P126" s="85">
        <v>0</v>
      </c>
      <c r="Q126" s="85">
        <v>0</v>
      </c>
      <c r="R126" s="85">
        <v>0</v>
      </c>
      <c r="S126" s="85">
        <v>0</v>
      </c>
      <c r="T126" s="85">
        <v>0</v>
      </c>
      <c r="U126" s="85">
        <v>0</v>
      </c>
      <c r="V126" s="85">
        <v>0</v>
      </c>
      <c r="W126" s="85">
        <v>0</v>
      </c>
      <c r="X126" s="85">
        <v>0</v>
      </c>
      <c r="Y126" s="85">
        <v>0</v>
      </c>
      <c r="Z126" s="85">
        <v>0</v>
      </c>
      <c r="AA126" s="85">
        <v>0</v>
      </c>
      <c r="AB126" s="87"/>
    </row>
    <row r="127" spans="1:28">
      <c r="A127" s="29"/>
      <c r="B127" s="13" t="s">
        <v>0</v>
      </c>
      <c r="C127" s="249"/>
      <c r="D127" s="85">
        <v>0</v>
      </c>
      <c r="E127" s="85">
        <v>0</v>
      </c>
      <c r="F127" s="85">
        <v>0</v>
      </c>
      <c r="G127" s="85">
        <v>0</v>
      </c>
      <c r="H127" s="85">
        <v>0</v>
      </c>
      <c r="I127" s="85">
        <v>0</v>
      </c>
      <c r="J127" s="85">
        <v>0</v>
      </c>
      <c r="K127" s="85">
        <v>0</v>
      </c>
      <c r="L127" s="85">
        <v>0</v>
      </c>
      <c r="M127" s="85">
        <v>0</v>
      </c>
      <c r="N127" s="85">
        <v>0</v>
      </c>
      <c r="O127" s="85">
        <v>0</v>
      </c>
      <c r="P127" s="85">
        <v>0</v>
      </c>
      <c r="Q127" s="85">
        <v>0</v>
      </c>
      <c r="R127" s="85">
        <v>0</v>
      </c>
      <c r="S127" s="85">
        <v>0</v>
      </c>
      <c r="T127" s="85">
        <v>0</v>
      </c>
      <c r="U127" s="85">
        <v>0</v>
      </c>
      <c r="V127" s="85">
        <v>0</v>
      </c>
      <c r="W127" s="85">
        <v>0</v>
      </c>
      <c r="X127" s="85">
        <v>0</v>
      </c>
      <c r="Y127" s="85">
        <v>0</v>
      </c>
      <c r="Z127" s="85">
        <v>0</v>
      </c>
      <c r="AA127" s="85">
        <v>0</v>
      </c>
      <c r="AB127" s="87"/>
    </row>
    <row r="128" spans="1:28">
      <c r="A128" s="29"/>
      <c r="B128" s="13" t="s">
        <v>150</v>
      </c>
      <c r="C128" s="249"/>
      <c r="D128" s="85">
        <v>0</v>
      </c>
      <c r="E128" s="85">
        <v>0</v>
      </c>
      <c r="F128" s="85">
        <v>0</v>
      </c>
      <c r="G128" s="85">
        <v>0</v>
      </c>
      <c r="H128" s="85">
        <v>0</v>
      </c>
      <c r="I128" s="85">
        <v>0</v>
      </c>
      <c r="J128" s="85">
        <v>0</v>
      </c>
      <c r="K128" s="85">
        <v>0</v>
      </c>
      <c r="L128" s="85">
        <v>0</v>
      </c>
      <c r="M128" s="85">
        <v>0</v>
      </c>
      <c r="N128" s="85">
        <v>0</v>
      </c>
      <c r="O128" s="85">
        <v>0</v>
      </c>
      <c r="P128" s="85">
        <v>0</v>
      </c>
      <c r="Q128" s="85">
        <v>0</v>
      </c>
      <c r="R128" s="85">
        <v>0</v>
      </c>
      <c r="S128" s="85">
        <v>0</v>
      </c>
      <c r="T128" s="85">
        <v>0</v>
      </c>
      <c r="U128" s="85">
        <v>0</v>
      </c>
      <c r="V128" s="85">
        <v>0</v>
      </c>
      <c r="W128" s="85">
        <v>0</v>
      </c>
      <c r="X128" s="85">
        <v>0</v>
      </c>
      <c r="Y128" s="85">
        <v>0</v>
      </c>
      <c r="Z128" s="85">
        <v>0</v>
      </c>
      <c r="AA128" s="85">
        <v>0</v>
      </c>
      <c r="AB128" s="87"/>
    </row>
    <row r="129" spans="1:28">
      <c r="A129" s="282"/>
      <c r="B129" s="266" t="s">
        <v>746</v>
      </c>
      <c r="C129" s="263">
        <v>0</v>
      </c>
      <c r="D129" s="262">
        <f>SUM(D115:D128)</f>
        <v>0</v>
      </c>
      <c r="E129" s="262">
        <f t="shared" ref="E129:AA129" si="7">SUM(E115:E128)</f>
        <v>0</v>
      </c>
      <c r="F129" s="262">
        <f t="shared" si="7"/>
        <v>0</v>
      </c>
      <c r="G129" s="262">
        <f t="shared" si="7"/>
        <v>0</v>
      </c>
      <c r="H129" s="262">
        <f t="shared" si="7"/>
        <v>0</v>
      </c>
      <c r="I129" s="262">
        <f t="shared" si="7"/>
        <v>0</v>
      </c>
      <c r="J129" s="262">
        <f t="shared" si="7"/>
        <v>0</v>
      </c>
      <c r="K129" s="262">
        <f t="shared" si="7"/>
        <v>0</v>
      </c>
      <c r="L129" s="262">
        <f t="shared" si="7"/>
        <v>0</v>
      </c>
      <c r="M129" s="262">
        <f t="shared" si="7"/>
        <v>0</v>
      </c>
      <c r="N129" s="262">
        <f t="shared" si="7"/>
        <v>0</v>
      </c>
      <c r="O129" s="262">
        <f t="shared" si="7"/>
        <v>0</v>
      </c>
      <c r="P129" s="262">
        <f t="shared" si="7"/>
        <v>0</v>
      </c>
      <c r="Q129" s="262">
        <f t="shared" si="7"/>
        <v>0</v>
      </c>
      <c r="R129" s="262">
        <f t="shared" si="7"/>
        <v>0</v>
      </c>
      <c r="S129" s="262">
        <f t="shared" si="7"/>
        <v>0</v>
      </c>
      <c r="T129" s="262">
        <f t="shared" si="7"/>
        <v>0</v>
      </c>
      <c r="U129" s="262">
        <f t="shared" si="7"/>
        <v>0</v>
      </c>
      <c r="V129" s="262">
        <f t="shared" si="7"/>
        <v>0</v>
      </c>
      <c r="W129" s="262">
        <f t="shared" si="7"/>
        <v>0</v>
      </c>
      <c r="X129" s="262">
        <f t="shared" si="7"/>
        <v>0</v>
      </c>
      <c r="Y129" s="262">
        <f t="shared" si="7"/>
        <v>0</v>
      </c>
      <c r="Z129" s="262">
        <f t="shared" si="7"/>
        <v>0</v>
      </c>
      <c r="AA129" s="262">
        <f t="shared" si="7"/>
        <v>0</v>
      </c>
      <c r="AB129" s="87"/>
    </row>
    <row r="130" spans="1:28">
      <c r="A130" s="29" t="s">
        <v>61</v>
      </c>
      <c r="B130" s="259" t="s">
        <v>1</v>
      </c>
      <c r="C130" s="249"/>
      <c r="D130" s="85">
        <v>0</v>
      </c>
      <c r="E130" s="85">
        <v>0</v>
      </c>
      <c r="F130" s="85">
        <v>0</v>
      </c>
      <c r="G130" s="85">
        <v>0</v>
      </c>
      <c r="H130" s="85">
        <v>0</v>
      </c>
      <c r="I130" s="85">
        <v>0</v>
      </c>
      <c r="J130" s="85">
        <v>0</v>
      </c>
      <c r="K130" s="85">
        <v>0</v>
      </c>
      <c r="L130" s="85">
        <v>0</v>
      </c>
      <c r="M130" s="85">
        <v>0</v>
      </c>
      <c r="N130" s="85">
        <v>0</v>
      </c>
      <c r="O130" s="85">
        <v>0</v>
      </c>
      <c r="P130" s="85">
        <v>0</v>
      </c>
      <c r="Q130" s="85">
        <v>0</v>
      </c>
      <c r="R130" s="85">
        <v>0</v>
      </c>
      <c r="S130" s="85">
        <v>0</v>
      </c>
      <c r="T130" s="85">
        <v>0</v>
      </c>
      <c r="U130" s="85">
        <v>0</v>
      </c>
      <c r="V130" s="85">
        <v>0</v>
      </c>
      <c r="W130" s="85">
        <v>0</v>
      </c>
      <c r="X130" s="85">
        <v>0</v>
      </c>
      <c r="Y130" s="85">
        <v>0</v>
      </c>
      <c r="Z130" s="85">
        <v>0</v>
      </c>
      <c r="AA130" s="85">
        <v>0</v>
      </c>
      <c r="AB130" s="87"/>
    </row>
    <row r="131" spans="1:28">
      <c r="A131" s="29"/>
      <c r="B131" s="25" t="s">
        <v>126</v>
      </c>
      <c r="C131" s="249"/>
      <c r="D131" s="85">
        <v>0</v>
      </c>
      <c r="E131" s="85">
        <v>0</v>
      </c>
      <c r="F131" s="85">
        <v>0</v>
      </c>
      <c r="G131" s="85">
        <v>0</v>
      </c>
      <c r="H131" s="85">
        <v>0</v>
      </c>
      <c r="I131" s="85">
        <v>0</v>
      </c>
      <c r="J131" s="85">
        <v>0</v>
      </c>
      <c r="K131" s="85">
        <v>0</v>
      </c>
      <c r="L131" s="85">
        <v>0</v>
      </c>
      <c r="M131" s="85">
        <v>0</v>
      </c>
      <c r="N131" s="85">
        <v>0</v>
      </c>
      <c r="O131" s="85">
        <v>0</v>
      </c>
      <c r="P131" s="85">
        <v>0</v>
      </c>
      <c r="Q131" s="85">
        <v>0</v>
      </c>
      <c r="R131" s="85">
        <v>0</v>
      </c>
      <c r="S131" s="85">
        <v>0</v>
      </c>
      <c r="T131" s="85">
        <v>0</v>
      </c>
      <c r="U131" s="85">
        <v>0</v>
      </c>
      <c r="V131" s="85">
        <v>0</v>
      </c>
      <c r="W131" s="85">
        <v>0</v>
      </c>
      <c r="X131" s="85">
        <v>0</v>
      </c>
      <c r="Y131" s="85">
        <v>0</v>
      </c>
      <c r="Z131" s="85">
        <v>0</v>
      </c>
      <c r="AA131" s="85">
        <v>0</v>
      </c>
      <c r="AB131" s="87"/>
    </row>
    <row r="132" spans="1:28">
      <c r="A132" s="29"/>
      <c r="B132" s="13" t="s">
        <v>161</v>
      </c>
      <c r="C132" s="249"/>
      <c r="D132" s="85">
        <v>0</v>
      </c>
      <c r="E132" s="85">
        <v>0</v>
      </c>
      <c r="F132" s="85">
        <v>0</v>
      </c>
      <c r="G132" s="85">
        <v>0</v>
      </c>
      <c r="H132" s="85">
        <v>0</v>
      </c>
      <c r="I132" s="85">
        <v>0</v>
      </c>
      <c r="J132" s="85">
        <v>0</v>
      </c>
      <c r="K132" s="85">
        <v>0</v>
      </c>
      <c r="L132" s="85">
        <v>0</v>
      </c>
      <c r="M132" s="85">
        <v>0</v>
      </c>
      <c r="N132" s="85">
        <v>0</v>
      </c>
      <c r="O132" s="85">
        <v>0</v>
      </c>
      <c r="P132" s="85">
        <v>0</v>
      </c>
      <c r="Q132" s="85">
        <v>0</v>
      </c>
      <c r="R132" s="85">
        <v>0</v>
      </c>
      <c r="S132" s="85">
        <v>0</v>
      </c>
      <c r="T132" s="85">
        <v>0</v>
      </c>
      <c r="U132" s="85">
        <v>0</v>
      </c>
      <c r="V132" s="85">
        <v>0</v>
      </c>
      <c r="W132" s="85">
        <v>0</v>
      </c>
      <c r="X132" s="85">
        <v>0</v>
      </c>
      <c r="Y132" s="85">
        <v>0</v>
      </c>
      <c r="Z132" s="85">
        <v>0</v>
      </c>
      <c r="AA132" s="85">
        <v>0</v>
      </c>
      <c r="AB132" s="87"/>
    </row>
    <row r="133" spans="1:28">
      <c r="A133" s="29"/>
      <c r="B133" s="25" t="s">
        <v>66</v>
      </c>
      <c r="C133" s="249"/>
      <c r="D133" s="85">
        <v>0</v>
      </c>
      <c r="E133" s="85">
        <v>0</v>
      </c>
      <c r="F133" s="85">
        <v>0</v>
      </c>
      <c r="G133" s="85">
        <v>0</v>
      </c>
      <c r="H133" s="85">
        <v>0</v>
      </c>
      <c r="I133" s="85">
        <v>0</v>
      </c>
      <c r="J133" s="85">
        <v>0</v>
      </c>
      <c r="K133" s="85">
        <v>0</v>
      </c>
      <c r="L133" s="85">
        <v>0</v>
      </c>
      <c r="M133" s="85">
        <v>0</v>
      </c>
      <c r="N133" s="85">
        <v>0</v>
      </c>
      <c r="O133" s="85">
        <v>0</v>
      </c>
      <c r="P133" s="85">
        <v>0</v>
      </c>
      <c r="Q133" s="85">
        <v>0</v>
      </c>
      <c r="R133" s="85">
        <v>0</v>
      </c>
      <c r="S133" s="85">
        <v>0</v>
      </c>
      <c r="T133" s="85">
        <v>0</v>
      </c>
      <c r="U133" s="85">
        <v>0</v>
      </c>
      <c r="V133" s="85">
        <v>0</v>
      </c>
      <c r="W133" s="85">
        <v>0</v>
      </c>
      <c r="X133" s="85">
        <v>0</v>
      </c>
      <c r="Y133" s="85">
        <v>0</v>
      </c>
      <c r="Z133" s="85">
        <v>0</v>
      </c>
      <c r="AA133" s="85">
        <v>0</v>
      </c>
      <c r="AB133" s="87"/>
    </row>
    <row r="134" spans="1:28">
      <c r="A134" s="29"/>
      <c r="B134" s="25" t="s">
        <v>3</v>
      </c>
      <c r="C134" s="249"/>
      <c r="D134" s="85">
        <v>0</v>
      </c>
      <c r="E134" s="85">
        <v>0</v>
      </c>
      <c r="F134" s="85">
        <v>0</v>
      </c>
      <c r="G134" s="85">
        <v>0</v>
      </c>
      <c r="H134" s="85">
        <v>0</v>
      </c>
      <c r="I134" s="85">
        <v>0</v>
      </c>
      <c r="J134" s="85">
        <v>0</v>
      </c>
      <c r="K134" s="85">
        <v>0</v>
      </c>
      <c r="L134" s="85">
        <v>0</v>
      </c>
      <c r="M134" s="85">
        <v>0</v>
      </c>
      <c r="N134" s="85">
        <v>0</v>
      </c>
      <c r="O134" s="85">
        <v>0</v>
      </c>
      <c r="P134" s="85">
        <v>0</v>
      </c>
      <c r="Q134" s="85">
        <v>0</v>
      </c>
      <c r="R134" s="85">
        <v>0</v>
      </c>
      <c r="S134" s="85">
        <v>0</v>
      </c>
      <c r="T134" s="85">
        <v>0</v>
      </c>
      <c r="U134" s="85">
        <v>0</v>
      </c>
      <c r="V134" s="85">
        <v>0</v>
      </c>
      <c r="W134" s="85">
        <v>0</v>
      </c>
      <c r="X134" s="85">
        <v>0</v>
      </c>
      <c r="Y134" s="85">
        <v>0</v>
      </c>
      <c r="Z134" s="85">
        <v>0</v>
      </c>
      <c r="AA134" s="85">
        <v>0</v>
      </c>
      <c r="AB134" s="87"/>
    </row>
    <row r="135" spans="1:28">
      <c r="A135" s="29"/>
      <c r="B135" s="25" t="s">
        <v>4</v>
      </c>
      <c r="C135" s="249"/>
      <c r="D135" s="85">
        <v>0</v>
      </c>
      <c r="E135" s="85">
        <v>0</v>
      </c>
      <c r="F135" s="85">
        <v>0</v>
      </c>
      <c r="G135" s="85">
        <v>0</v>
      </c>
      <c r="H135" s="85">
        <v>0</v>
      </c>
      <c r="I135" s="85">
        <v>0</v>
      </c>
      <c r="J135" s="85">
        <v>0</v>
      </c>
      <c r="K135" s="85">
        <v>0</v>
      </c>
      <c r="L135" s="85">
        <v>0</v>
      </c>
      <c r="M135" s="85">
        <v>0</v>
      </c>
      <c r="N135" s="85">
        <v>0</v>
      </c>
      <c r="O135" s="85">
        <v>0</v>
      </c>
      <c r="P135" s="85">
        <v>0</v>
      </c>
      <c r="Q135" s="85">
        <v>0</v>
      </c>
      <c r="R135" s="85">
        <v>0</v>
      </c>
      <c r="S135" s="85">
        <v>0</v>
      </c>
      <c r="T135" s="85">
        <v>0</v>
      </c>
      <c r="U135" s="85">
        <v>0</v>
      </c>
      <c r="V135" s="85">
        <v>0</v>
      </c>
      <c r="W135" s="85">
        <v>0</v>
      </c>
      <c r="X135" s="85">
        <v>0</v>
      </c>
      <c r="Y135" s="85">
        <v>0</v>
      </c>
      <c r="Z135" s="85">
        <v>0</v>
      </c>
      <c r="AA135" s="85">
        <v>0</v>
      </c>
      <c r="AB135" s="87"/>
    </row>
    <row r="136" spans="1:28">
      <c r="A136" s="29"/>
      <c r="B136" s="13" t="s">
        <v>162</v>
      </c>
      <c r="C136" s="249"/>
      <c r="D136" s="85">
        <v>0</v>
      </c>
      <c r="E136" s="85">
        <v>0</v>
      </c>
      <c r="F136" s="85">
        <v>0</v>
      </c>
      <c r="G136" s="85">
        <v>0</v>
      </c>
      <c r="H136" s="85">
        <v>0</v>
      </c>
      <c r="I136" s="85">
        <v>0</v>
      </c>
      <c r="J136" s="85">
        <v>0</v>
      </c>
      <c r="K136" s="85">
        <v>0</v>
      </c>
      <c r="L136" s="85">
        <v>0</v>
      </c>
      <c r="M136" s="85">
        <v>0</v>
      </c>
      <c r="N136" s="85">
        <v>0</v>
      </c>
      <c r="O136" s="85">
        <v>0</v>
      </c>
      <c r="P136" s="85">
        <v>0</v>
      </c>
      <c r="Q136" s="85">
        <v>0</v>
      </c>
      <c r="R136" s="85">
        <v>0</v>
      </c>
      <c r="S136" s="85">
        <v>0</v>
      </c>
      <c r="T136" s="85">
        <v>0</v>
      </c>
      <c r="U136" s="85">
        <v>0</v>
      </c>
      <c r="V136" s="85">
        <v>0</v>
      </c>
      <c r="W136" s="85">
        <v>0</v>
      </c>
      <c r="X136" s="85">
        <v>0</v>
      </c>
      <c r="Y136" s="85">
        <v>0</v>
      </c>
      <c r="Z136" s="85">
        <v>0</v>
      </c>
      <c r="AA136" s="85">
        <v>0</v>
      </c>
      <c r="AB136" s="87"/>
    </row>
    <row r="137" spans="1:28" ht="45">
      <c r="A137" s="29"/>
      <c r="B137" s="111" t="s">
        <v>193</v>
      </c>
      <c r="C137" s="249"/>
      <c r="D137" s="85">
        <v>0</v>
      </c>
      <c r="E137" s="85">
        <v>0</v>
      </c>
      <c r="F137" s="85">
        <v>0</v>
      </c>
      <c r="G137" s="85">
        <v>0</v>
      </c>
      <c r="H137" s="85">
        <v>0</v>
      </c>
      <c r="I137" s="85">
        <v>0</v>
      </c>
      <c r="J137" s="85">
        <v>0</v>
      </c>
      <c r="K137" s="85">
        <v>0</v>
      </c>
      <c r="L137" s="85">
        <v>0</v>
      </c>
      <c r="M137" s="85">
        <v>0</v>
      </c>
      <c r="N137" s="85">
        <v>0</v>
      </c>
      <c r="O137" s="85">
        <v>0</v>
      </c>
      <c r="P137" s="85">
        <v>0</v>
      </c>
      <c r="Q137" s="85">
        <v>0</v>
      </c>
      <c r="R137" s="85">
        <v>0</v>
      </c>
      <c r="S137" s="85">
        <v>0</v>
      </c>
      <c r="T137" s="85">
        <v>0</v>
      </c>
      <c r="U137" s="85">
        <v>0</v>
      </c>
      <c r="V137" s="85">
        <v>0</v>
      </c>
      <c r="W137" s="85">
        <v>0</v>
      </c>
      <c r="X137" s="85">
        <v>0</v>
      </c>
      <c r="Y137" s="85">
        <v>0</v>
      </c>
      <c r="Z137" s="85">
        <v>0</v>
      </c>
      <c r="AA137" s="85">
        <v>0</v>
      </c>
      <c r="AB137" s="87"/>
    </row>
    <row r="138" spans="1:28">
      <c r="A138" s="29"/>
      <c r="B138" s="13" t="s">
        <v>163</v>
      </c>
      <c r="C138" s="249"/>
      <c r="D138" s="85">
        <v>0</v>
      </c>
      <c r="E138" s="85">
        <v>0</v>
      </c>
      <c r="F138" s="85">
        <v>0</v>
      </c>
      <c r="G138" s="85">
        <v>0</v>
      </c>
      <c r="H138" s="85">
        <v>0</v>
      </c>
      <c r="I138" s="85">
        <v>0</v>
      </c>
      <c r="J138" s="85">
        <v>0</v>
      </c>
      <c r="K138" s="85">
        <v>0</v>
      </c>
      <c r="L138" s="85">
        <v>0</v>
      </c>
      <c r="M138" s="85">
        <v>0</v>
      </c>
      <c r="N138" s="85">
        <v>0</v>
      </c>
      <c r="O138" s="85">
        <v>0</v>
      </c>
      <c r="P138" s="85">
        <v>0</v>
      </c>
      <c r="Q138" s="85">
        <v>0</v>
      </c>
      <c r="R138" s="85">
        <v>0</v>
      </c>
      <c r="S138" s="85">
        <v>0</v>
      </c>
      <c r="T138" s="85">
        <v>0</v>
      </c>
      <c r="U138" s="85">
        <v>0</v>
      </c>
      <c r="V138" s="85">
        <v>0</v>
      </c>
      <c r="W138" s="85">
        <v>0</v>
      </c>
      <c r="X138" s="85">
        <v>0</v>
      </c>
      <c r="Y138" s="85">
        <v>0</v>
      </c>
      <c r="Z138" s="85">
        <v>0</v>
      </c>
      <c r="AA138" s="85">
        <v>0</v>
      </c>
      <c r="AB138" s="87"/>
    </row>
    <row r="139" spans="1:28">
      <c r="A139" s="29"/>
      <c r="B139" s="13" t="s">
        <v>192</v>
      </c>
      <c r="C139" s="249"/>
      <c r="D139" s="85">
        <v>0</v>
      </c>
      <c r="E139" s="85">
        <v>0</v>
      </c>
      <c r="F139" s="85">
        <v>0</v>
      </c>
      <c r="G139" s="85">
        <v>0</v>
      </c>
      <c r="H139" s="85">
        <v>0</v>
      </c>
      <c r="I139" s="85">
        <v>0</v>
      </c>
      <c r="J139" s="85">
        <v>0</v>
      </c>
      <c r="K139" s="85">
        <v>0</v>
      </c>
      <c r="L139" s="85">
        <v>0</v>
      </c>
      <c r="M139" s="85">
        <v>0</v>
      </c>
      <c r="N139" s="85">
        <v>0</v>
      </c>
      <c r="O139" s="85">
        <v>0</v>
      </c>
      <c r="P139" s="85">
        <v>0</v>
      </c>
      <c r="Q139" s="85">
        <v>0</v>
      </c>
      <c r="R139" s="85">
        <v>0</v>
      </c>
      <c r="S139" s="85">
        <v>0</v>
      </c>
      <c r="T139" s="85">
        <v>0</v>
      </c>
      <c r="U139" s="85">
        <v>0</v>
      </c>
      <c r="V139" s="85">
        <v>0</v>
      </c>
      <c r="W139" s="85">
        <v>0</v>
      </c>
      <c r="X139" s="85">
        <v>0</v>
      </c>
      <c r="Y139" s="85">
        <v>0</v>
      </c>
      <c r="Z139" s="85">
        <v>0</v>
      </c>
      <c r="AA139" s="85">
        <v>0</v>
      </c>
      <c r="AB139" s="87"/>
    </row>
    <row r="140" spans="1:28">
      <c r="A140" s="29"/>
      <c r="B140" s="13" t="s">
        <v>5</v>
      </c>
      <c r="C140" s="249"/>
      <c r="D140" s="85">
        <v>0</v>
      </c>
      <c r="E140" s="85">
        <v>0</v>
      </c>
      <c r="F140" s="85">
        <v>0</v>
      </c>
      <c r="G140" s="85">
        <v>0</v>
      </c>
      <c r="H140" s="85">
        <v>0</v>
      </c>
      <c r="I140" s="85">
        <v>0</v>
      </c>
      <c r="J140" s="85">
        <v>0</v>
      </c>
      <c r="K140" s="85">
        <v>0</v>
      </c>
      <c r="L140" s="85">
        <v>0</v>
      </c>
      <c r="M140" s="85">
        <v>0</v>
      </c>
      <c r="N140" s="85">
        <v>0</v>
      </c>
      <c r="O140" s="85">
        <v>0</v>
      </c>
      <c r="P140" s="85">
        <v>0</v>
      </c>
      <c r="Q140" s="85">
        <v>0</v>
      </c>
      <c r="R140" s="85">
        <v>0</v>
      </c>
      <c r="S140" s="85">
        <v>0</v>
      </c>
      <c r="T140" s="85">
        <v>0</v>
      </c>
      <c r="U140" s="85">
        <v>0</v>
      </c>
      <c r="V140" s="85">
        <v>0</v>
      </c>
      <c r="W140" s="85">
        <v>0</v>
      </c>
      <c r="X140" s="85">
        <v>0</v>
      </c>
      <c r="Y140" s="85">
        <v>0</v>
      </c>
      <c r="Z140" s="85">
        <v>0</v>
      </c>
      <c r="AA140" s="85">
        <v>0</v>
      </c>
      <c r="AB140" s="87"/>
    </row>
    <row r="141" spans="1:28">
      <c r="A141" s="29"/>
      <c r="B141" s="13" t="s">
        <v>9</v>
      </c>
      <c r="C141" s="249"/>
      <c r="D141" s="85">
        <v>0</v>
      </c>
      <c r="E141" s="85">
        <v>0</v>
      </c>
      <c r="F141" s="85">
        <v>0</v>
      </c>
      <c r="G141" s="85">
        <v>0</v>
      </c>
      <c r="H141" s="85">
        <v>0</v>
      </c>
      <c r="I141" s="85">
        <v>0</v>
      </c>
      <c r="J141" s="85">
        <v>0</v>
      </c>
      <c r="K141" s="85">
        <v>0</v>
      </c>
      <c r="L141" s="85">
        <v>0</v>
      </c>
      <c r="M141" s="85">
        <v>0</v>
      </c>
      <c r="N141" s="85">
        <v>0</v>
      </c>
      <c r="O141" s="85">
        <v>0</v>
      </c>
      <c r="P141" s="85">
        <v>0</v>
      </c>
      <c r="Q141" s="85">
        <v>0</v>
      </c>
      <c r="R141" s="85">
        <v>0</v>
      </c>
      <c r="S141" s="85">
        <v>0</v>
      </c>
      <c r="T141" s="85">
        <v>0</v>
      </c>
      <c r="U141" s="85">
        <v>0</v>
      </c>
      <c r="V141" s="85">
        <v>0</v>
      </c>
      <c r="W141" s="85">
        <v>0</v>
      </c>
      <c r="X141" s="85">
        <v>0</v>
      </c>
      <c r="Y141" s="85">
        <v>0</v>
      </c>
      <c r="Z141" s="85">
        <v>0</v>
      </c>
      <c r="AA141" s="85">
        <v>0</v>
      </c>
      <c r="AB141" s="87"/>
    </row>
    <row r="142" spans="1:28">
      <c r="A142" s="29"/>
      <c r="B142" s="13" t="s">
        <v>0</v>
      </c>
      <c r="C142" s="249"/>
      <c r="D142" s="85">
        <v>0</v>
      </c>
      <c r="E142" s="85">
        <v>0</v>
      </c>
      <c r="F142" s="85">
        <v>0</v>
      </c>
      <c r="G142" s="85">
        <v>0</v>
      </c>
      <c r="H142" s="85">
        <v>0</v>
      </c>
      <c r="I142" s="85">
        <v>0</v>
      </c>
      <c r="J142" s="85">
        <v>0</v>
      </c>
      <c r="K142" s="85">
        <v>0</v>
      </c>
      <c r="L142" s="85">
        <v>0</v>
      </c>
      <c r="M142" s="85">
        <v>0</v>
      </c>
      <c r="N142" s="85">
        <v>0</v>
      </c>
      <c r="O142" s="85">
        <v>0</v>
      </c>
      <c r="P142" s="85">
        <v>0</v>
      </c>
      <c r="Q142" s="85">
        <v>0</v>
      </c>
      <c r="R142" s="85">
        <v>0</v>
      </c>
      <c r="S142" s="85">
        <v>0</v>
      </c>
      <c r="T142" s="85">
        <v>0</v>
      </c>
      <c r="U142" s="85">
        <v>0</v>
      </c>
      <c r="V142" s="85">
        <v>0</v>
      </c>
      <c r="W142" s="85">
        <v>0</v>
      </c>
      <c r="X142" s="85">
        <v>0</v>
      </c>
      <c r="Y142" s="85">
        <v>0</v>
      </c>
      <c r="Z142" s="85">
        <v>0</v>
      </c>
      <c r="AA142" s="85">
        <v>0</v>
      </c>
      <c r="AB142" s="87"/>
    </row>
    <row r="143" spans="1:28">
      <c r="A143" s="29"/>
      <c r="B143" s="13" t="s">
        <v>150</v>
      </c>
      <c r="C143" s="249"/>
      <c r="D143" s="85">
        <v>0</v>
      </c>
      <c r="E143" s="85">
        <v>0</v>
      </c>
      <c r="F143" s="85">
        <v>0</v>
      </c>
      <c r="G143" s="85">
        <v>0</v>
      </c>
      <c r="H143" s="85">
        <v>0</v>
      </c>
      <c r="I143" s="85">
        <v>0</v>
      </c>
      <c r="J143" s="85">
        <v>0</v>
      </c>
      <c r="K143" s="85">
        <v>0</v>
      </c>
      <c r="L143" s="85">
        <v>0</v>
      </c>
      <c r="M143" s="85">
        <v>0</v>
      </c>
      <c r="N143" s="85">
        <v>0</v>
      </c>
      <c r="O143" s="85">
        <v>0</v>
      </c>
      <c r="P143" s="85">
        <v>0</v>
      </c>
      <c r="Q143" s="85">
        <v>0</v>
      </c>
      <c r="R143" s="85">
        <v>0</v>
      </c>
      <c r="S143" s="85">
        <v>0</v>
      </c>
      <c r="T143" s="85">
        <v>0</v>
      </c>
      <c r="U143" s="85">
        <v>0</v>
      </c>
      <c r="V143" s="85">
        <v>0</v>
      </c>
      <c r="W143" s="85">
        <v>0</v>
      </c>
      <c r="X143" s="85">
        <v>0</v>
      </c>
      <c r="Y143" s="85">
        <v>0</v>
      </c>
      <c r="Z143" s="85">
        <v>0</v>
      </c>
      <c r="AA143" s="85">
        <v>0</v>
      </c>
      <c r="AB143" s="87"/>
    </row>
    <row r="144" spans="1:28">
      <c r="A144" s="282"/>
      <c r="B144" s="266" t="s">
        <v>749</v>
      </c>
      <c r="C144" s="263">
        <v>0</v>
      </c>
      <c r="D144" s="262">
        <f>SUM(D130:D143)</f>
        <v>0</v>
      </c>
      <c r="E144" s="262">
        <f t="shared" ref="E144:AA144" si="8">SUM(E130:E143)</f>
        <v>0</v>
      </c>
      <c r="F144" s="262">
        <f t="shared" si="8"/>
        <v>0</v>
      </c>
      <c r="G144" s="262">
        <f t="shared" si="8"/>
        <v>0</v>
      </c>
      <c r="H144" s="262">
        <f t="shared" si="8"/>
        <v>0</v>
      </c>
      <c r="I144" s="262">
        <f t="shared" si="8"/>
        <v>0</v>
      </c>
      <c r="J144" s="262">
        <f t="shared" si="8"/>
        <v>0</v>
      </c>
      <c r="K144" s="262">
        <f t="shared" si="8"/>
        <v>0</v>
      </c>
      <c r="L144" s="262">
        <f t="shared" si="8"/>
        <v>0</v>
      </c>
      <c r="M144" s="262">
        <f t="shared" si="8"/>
        <v>0</v>
      </c>
      <c r="N144" s="262">
        <f t="shared" si="8"/>
        <v>0</v>
      </c>
      <c r="O144" s="262">
        <f t="shared" si="8"/>
        <v>0</v>
      </c>
      <c r="P144" s="262">
        <f t="shared" si="8"/>
        <v>0</v>
      </c>
      <c r="Q144" s="262">
        <f t="shared" si="8"/>
        <v>0</v>
      </c>
      <c r="R144" s="262">
        <f t="shared" si="8"/>
        <v>0</v>
      </c>
      <c r="S144" s="262">
        <f t="shared" si="8"/>
        <v>0</v>
      </c>
      <c r="T144" s="262">
        <f t="shared" si="8"/>
        <v>0</v>
      </c>
      <c r="U144" s="262">
        <f t="shared" si="8"/>
        <v>0</v>
      </c>
      <c r="V144" s="262">
        <f t="shared" si="8"/>
        <v>0</v>
      </c>
      <c r="W144" s="262">
        <f t="shared" si="8"/>
        <v>0</v>
      </c>
      <c r="X144" s="262">
        <f t="shared" si="8"/>
        <v>0</v>
      </c>
      <c r="Y144" s="262">
        <f t="shared" si="8"/>
        <v>0</v>
      </c>
      <c r="Z144" s="262">
        <f t="shared" si="8"/>
        <v>0</v>
      </c>
      <c r="AA144" s="262">
        <f t="shared" si="8"/>
        <v>0</v>
      </c>
      <c r="AB144" s="87"/>
    </row>
    <row r="145" spans="1:28">
      <c r="A145" s="29" t="s">
        <v>62</v>
      </c>
      <c r="B145" s="259" t="s">
        <v>1</v>
      </c>
      <c r="C145" s="249"/>
      <c r="D145" s="85">
        <v>0</v>
      </c>
      <c r="E145" s="85">
        <v>0</v>
      </c>
      <c r="F145" s="85">
        <v>0</v>
      </c>
      <c r="G145" s="85">
        <v>0</v>
      </c>
      <c r="H145" s="85">
        <v>0</v>
      </c>
      <c r="I145" s="85">
        <v>0</v>
      </c>
      <c r="J145" s="85">
        <v>0</v>
      </c>
      <c r="K145" s="85">
        <v>0</v>
      </c>
      <c r="L145" s="85">
        <v>0</v>
      </c>
      <c r="M145" s="85">
        <v>0</v>
      </c>
      <c r="N145" s="85">
        <v>0</v>
      </c>
      <c r="O145" s="85">
        <v>0</v>
      </c>
      <c r="P145" s="85">
        <v>0</v>
      </c>
      <c r="Q145" s="85">
        <v>0</v>
      </c>
      <c r="R145" s="85">
        <v>0</v>
      </c>
      <c r="S145" s="85">
        <v>0</v>
      </c>
      <c r="T145" s="85">
        <v>0</v>
      </c>
      <c r="U145" s="85">
        <v>0</v>
      </c>
      <c r="V145" s="85">
        <v>0</v>
      </c>
      <c r="W145" s="85">
        <v>0</v>
      </c>
      <c r="X145" s="85">
        <v>0</v>
      </c>
      <c r="Y145" s="85">
        <v>0</v>
      </c>
      <c r="Z145" s="85">
        <v>0</v>
      </c>
      <c r="AA145" s="85">
        <v>0</v>
      </c>
      <c r="AB145" s="87"/>
    </row>
    <row r="146" spans="1:28">
      <c r="A146" s="29"/>
      <c r="B146" s="25" t="s">
        <v>126</v>
      </c>
      <c r="C146" s="249"/>
      <c r="D146" s="85">
        <v>0</v>
      </c>
      <c r="E146" s="85">
        <v>0</v>
      </c>
      <c r="F146" s="85">
        <v>0</v>
      </c>
      <c r="G146" s="85">
        <v>0</v>
      </c>
      <c r="H146" s="85">
        <v>0</v>
      </c>
      <c r="I146" s="85">
        <v>0</v>
      </c>
      <c r="J146" s="85">
        <v>0</v>
      </c>
      <c r="K146" s="85">
        <v>0</v>
      </c>
      <c r="L146" s="85">
        <v>0</v>
      </c>
      <c r="M146" s="85">
        <v>0</v>
      </c>
      <c r="N146" s="85">
        <v>0</v>
      </c>
      <c r="O146" s="85">
        <v>0</v>
      </c>
      <c r="P146" s="85">
        <v>0</v>
      </c>
      <c r="Q146" s="85">
        <v>0</v>
      </c>
      <c r="R146" s="85">
        <v>0</v>
      </c>
      <c r="S146" s="85">
        <v>0</v>
      </c>
      <c r="T146" s="85">
        <v>0</v>
      </c>
      <c r="U146" s="85">
        <v>0</v>
      </c>
      <c r="V146" s="85">
        <v>0</v>
      </c>
      <c r="W146" s="85">
        <v>0</v>
      </c>
      <c r="X146" s="85">
        <v>0</v>
      </c>
      <c r="Y146" s="85">
        <v>0</v>
      </c>
      <c r="Z146" s="85">
        <v>0</v>
      </c>
      <c r="AA146" s="85">
        <v>0</v>
      </c>
      <c r="AB146" s="87"/>
    </row>
    <row r="147" spans="1:28">
      <c r="A147" s="29"/>
      <c r="B147" s="13" t="s">
        <v>161</v>
      </c>
      <c r="C147" s="249"/>
      <c r="D147" s="85">
        <v>0</v>
      </c>
      <c r="E147" s="85">
        <v>0</v>
      </c>
      <c r="F147" s="85">
        <v>0</v>
      </c>
      <c r="G147" s="85">
        <v>0</v>
      </c>
      <c r="H147" s="85">
        <v>0</v>
      </c>
      <c r="I147" s="85">
        <v>0</v>
      </c>
      <c r="J147" s="85">
        <v>0</v>
      </c>
      <c r="K147" s="85">
        <v>0</v>
      </c>
      <c r="L147" s="85">
        <v>0</v>
      </c>
      <c r="M147" s="85">
        <v>0</v>
      </c>
      <c r="N147" s="85">
        <v>0</v>
      </c>
      <c r="O147" s="85">
        <v>0</v>
      </c>
      <c r="P147" s="85">
        <v>0</v>
      </c>
      <c r="Q147" s="85">
        <v>0</v>
      </c>
      <c r="R147" s="85">
        <v>0</v>
      </c>
      <c r="S147" s="85">
        <v>0</v>
      </c>
      <c r="T147" s="85">
        <v>0</v>
      </c>
      <c r="U147" s="85">
        <v>0</v>
      </c>
      <c r="V147" s="85">
        <v>0</v>
      </c>
      <c r="W147" s="85">
        <v>0</v>
      </c>
      <c r="X147" s="85">
        <v>0</v>
      </c>
      <c r="Y147" s="85">
        <v>0</v>
      </c>
      <c r="Z147" s="85">
        <v>0</v>
      </c>
      <c r="AA147" s="85">
        <v>0</v>
      </c>
      <c r="AB147" s="87"/>
    </row>
    <row r="148" spans="1:28">
      <c r="A148" s="29"/>
      <c r="B148" s="25" t="s">
        <v>66</v>
      </c>
      <c r="C148" s="249"/>
      <c r="D148" s="85">
        <v>0</v>
      </c>
      <c r="E148" s="85">
        <v>0</v>
      </c>
      <c r="F148" s="85">
        <v>0</v>
      </c>
      <c r="G148" s="85">
        <v>0</v>
      </c>
      <c r="H148" s="85">
        <v>0</v>
      </c>
      <c r="I148" s="85">
        <v>0</v>
      </c>
      <c r="J148" s="85">
        <v>0</v>
      </c>
      <c r="K148" s="85">
        <v>0</v>
      </c>
      <c r="L148" s="85">
        <v>0</v>
      </c>
      <c r="M148" s="85">
        <v>0</v>
      </c>
      <c r="N148" s="85">
        <v>0</v>
      </c>
      <c r="O148" s="85">
        <v>0</v>
      </c>
      <c r="P148" s="85">
        <v>0</v>
      </c>
      <c r="Q148" s="85">
        <v>0</v>
      </c>
      <c r="R148" s="85">
        <v>0</v>
      </c>
      <c r="S148" s="85">
        <v>0</v>
      </c>
      <c r="T148" s="85">
        <v>0</v>
      </c>
      <c r="U148" s="85">
        <v>0</v>
      </c>
      <c r="V148" s="85">
        <v>0</v>
      </c>
      <c r="W148" s="85">
        <v>0</v>
      </c>
      <c r="X148" s="85">
        <v>0</v>
      </c>
      <c r="Y148" s="85">
        <v>0</v>
      </c>
      <c r="Z148" s="85">
        <v>0</v>
      </c>
      <c r="AA148" s="85">
        <v>0</v>
      </c>
      <c r="AB148" s="87"/>
    </row>
    <row r="149" spans="1:28">
      <c r="A149" s="29"/>
      <c r="B149" s="25" t="s">
        <v>3</v>
      </c>
      <c r="C149" s="249"/>
      <c r="D149" s="85">
        <v>0</v>
      </c>
      <c r="E149" s="85">
        <v>0</v>
      </c>
      <c r="F149" s="85">
        <v>0</v>
      </c>
      <c r="G149" s="85">
        <v>0</v>
      </c>
      <c r="H149" s="85">
        <v>0</v>
      </c>
      <c r="I149" s="85">
        <v>0</v>
      </c>
      <c r="J149" s="85">
        <v>0</v>
      </c>
      <c r="K149" s="85">
        <v>0</v>
      </c>
      <c r="L149" s="85">
        <v>0</v>
      </c>
      <c r="M149" s="85">
        <v>0</v>
      </c>
      <c r="N149" s="85">
        <v>0</v>
      </c>
      <c r="O149" s="85">
        <v>0</v>
      </c>
      <c r="P149" s="85">
        <v>0</v>
      </c>
      <c r="Q149" s="85">
        <v>0</v>
      </c>
      <c r="R149" s="85">
        <v>0</v>
      </c>
      <c r="S149" s="85">
        <v>0</v>
      </c>
      <c r="T149" s="85">
        <v>0</v>
      </c>
      <c r="U149" s="85">
        <v>0</v>
      </c>
      <c r="V149" s="85">
        <v>0</v>
      </c>
      <c r="W149" s="85">
        <v>0</v>
      </c>
      <c r="X149" s="85">
        <v>0</v>
      </c>
      <c r="Y149" s="85">
        <v>0</v>
      </c>
      <c r="Z149" s="85">
        <v>0</v>
      </c>
      <c r="AA149" s="85">
        <v>0</v>
      </c>
      <c r="AB149" s="87"/>
    </row>
    <row r="150" spans="1:28">
      <c r="A150" s="29"/>
      <c r="B150" s="25" t="s">
        <v>4</v>
      </c>
      <c r="C150" s="249"/>
      <c r="D150" s="85">
        <v>0</v>
      </c>
      <c r="E150" s="85">
        <v>0</v>
      </c>
      <c r="F150" s="85">
        <v>0</v>
      </c>
      <c r="G150" s="85">
        <v>0</v>
      </c>
      <c r="H150" s="85">
        <v>0</v>
      </c>
      <c r="I150" s="85">
        <v>0</v>
      </c>
      <c r="J150" s="85">
        <v>0</v>
      </c>
      <c r="K150" s="85">
        <v>0</v>
      </c>
      <c r="L150" s="85">
        <v>0</v>
      </c>
      <c r="M150" s="85">
        <v>0</v>
      </c>
      <c r="N150" s="85">
        <v>0</v>
      </c>
      <c r="O150" s="85">
        <v>0</v>
      </c>
      <c r="P150" s="85">
        <v>0</v>
      </c>
      <c r="Q150" s="85">
        <v>0</v>
      </c>
      <c r="R150" s="85">
        <v>0</v>
      </c>
      <c r="S150" s="85">
        <v>0</v>
      </c>
      <c r="T150" s="85">
        <v>0</v>
      </c>
      <c r="U150" s="85">
        <v>0</v>
      </c>
      <c r="V150" s="85">
        <v>0</v>
      </c>
      <c r="W150" s="85">
        <v>0</v>
      </c>
      <c r="X150" s="85">
        <v>0</v>
      </c>
      <c r="Y150" s="85">
        <v>0</v>
      </c>
      <c r="Z150" s="85">
        <v>0</v>
      </c>
      <c r="AA150" s="85">
        <v>0</v>
      </c>
      <c r="AB150" s="87"/>
    </row>
    <row r="151" spans="1:28">
      <c r="A151" s="29"/>
      <c r="B151" s="13" t="s">
        <v>162</v>
      </c>
      <c r="C151" s="249"/>
      <c r="D151" s="85">
        <v>0</v>
      </c>
      <c r="E151" s="85">
        <v>0</v>
      </c>
      <c r="F151" s="85">
        <v>0</v>
      </c>
      <c r="G151" s="85">
        <v>0</v>
      </c>
      <c r="H151" s="85">
        <v>0</v>
      </c>
      <c r="I151" s="85">
        <v>0</v>
      </c>
      <c r="J151" s="85">
        <v>0</v>
      </c>
      <c r="K151" s="85">
        <v>0</v>
      </c>
      <c r="L151" s="85">
        <v>0</v>
      </c>
      <c r="M151" s="85">
        <v>0</v>
      </c>
      <c r="N151" s="85">
        <v>0</v>
      </c>
      <c r="O151" s="85">
        <v>0</v>
      </c>
      <c r="P151" s="85">
        <v>0</v>
      </c>
      <c r="Q151" s="85">
        <v>0</v>
      </c>
      <c r="R151" s="85">
        <v>0</v>
      </c>
      <c r="S151" s="85">
        <v>0</v>
      </c>
      <c r="T151" s="85">
        <v>0</v>
      </c>
      <c r="U151" s="85">
        <v>0</v>
      </c>
      <c r="V151" s="85">
        <v>0</v>
      </c>
      <c r="W151" s="85">
        <v>0</v>
      </c>
      <c r="X151" s="85">
        <v>0</v>
      </c>
      <c r="Y151" s="85">
        <v>0</v>
      </c>
      <c r="Z151" s="85">
        <v>0</v>
      </c>
      <c r="AA151" s="85">
        <v>0</v>
      </c>
      <c r="AB151" s="87"/>
    </row>
    <row r="152" spans="1:28" ht="45">
      <c r="A152" s="29"/>
      <c r="B152" s="111" t="s">
        <v>193</v>
      </c>
      <c r="C152" s="249"/>
      <c r="D152" s="85">
        <v>0</v>
      </c>
      <c r="E152" s="85">
        <v>0</v>
      </c>
      <c r="F152" s="85">
        <v>0</v>
      </c>
      <c r="G152" s="85">
        <v>0</v>
      </c>
      <c r="H152" s="85">
        <v>0</v>
      </c>
      <c r="I152" s="85">
        <v>0</v>
      </c>
      <c r="J152" s="85">
        <v>0</v>
      </c>
      <c r="K152" s="85">
        <v>0</v>
      </c>
      <c r="L152" s="85">
        <v>0</v>
      </c>
      <c r="M152" s="85">
        <v>0</v>
      </c>
      <c r="N152" s="85">
        <v>0</v>
      </c>
      <c r="O152" s="85">
        <v>0</v>
      </c>
      <c r="P152" s="85">
        <v>0</v>
      </c>
      <c r="Q152" s="85">
        <v>0</v>
      </c>
      <c r="R152" s="85">
        <v>0</v>
      </c>
      <c r="S152" s="85">
        <v>0</v>
      </c>
      <c r="T152" s="85">
        <v>0</v>
      </c>
      <c r="U152" s="85">
        <v>0</v>
      </c>
      <c r="V152" s="85">
        <v>0</v>
      </c>
      <c r="W152" s="85">
        <v>0</v>
      </c>
      <c r="X152" s="85">
        <v>0</v>
      </c>
      <c r="Y152" s="85">
        <v>0</v>
      </c>
      <c r="Z152" s="85">
        <v>0</v>
      </c>
      <c r="AA152" s="85">
        <v>0</v>
      </c>
      <c r="AB152" s="87"/>
    </row>
    <row r="153" spans="1:28">
      <c r="A153" s="29"/>
      <c r="B153" s="13" t="s">
        <v>163</v>
      </c>
      <c r="C153" s="249"/>
      <c r="D153" s="85">
        <v>0</v>
      </c>
      <c r="E153" s="85">
        <v>0</v>
      </c>
      <c r="F153" s="85">
        <v>0</v>
      </c>
      <c r="G153" s="85">
        <v>0</v>
      </c>
      <c r="H153" s="85">
        <v>0</v>
      </c>
      <c r="I153" s="85">
        <v>0</v>
      </c>
      <c r="J153" s="85">
        <v>0</v>
      </c>
      <c r="K153" s="85">
        <v>0</v>
      </c>
      <c r="L153" s="85">
        <v>0</v>
      </c>
      <c r="M153" s="85">
        <v>0</v>
      </c>
      <c r="N153" s="85">
        <v>0</v>
      </c>
      <c r="O153" s="85">
        <v>0</v>
      </c>
      <c r="P153" s="85">
        <v>0</v>
      </c>
      <c r="Q153" s="85">
        <v>0</v>
      </c>
      <c r="R153" s="85">
        <v>0</v>
      </c>
      <c r="S153" s="85">
        <v>0</v>
      </c>
      <c r="T153" s="85">
        <v>0</v>
      </c>
      <c r="U153" s="85">
        <v>0</v>
      </c>
      <c r="V153" s="85">
        <v>0</v>
      </c>
      <c r="W153" s="85">
        <v>0</v>
      </c>
      <c r="X153" s="85">
        <v>0</v>
      </c>
      <c r="Y153" s="85">
        <v>0</v>
      </c>
      <c r="Z153" s="85">
        <v>0</v>
      </c>
      <c r="AA153" s="85">
        <v>0</v>
      </c>
      <c r="AB153" s="87"/>
    </row>
    <row r="154" spans="1:28">
      <c r="A154" s="29"/>
      <c r="B154" s="13" t="s">
        <v>192</v>
      </c>
      <c r="C154" s="249"/>
      <c r="D154" s="85">
        <v>0</v>
      </c>
      <c r="E154" s="85">
        <v>0</v>
      </c>
      <c r="F154" s="85">
        <v>0</v>
      </c>
      <c r="G154" s="85">
        <v>0</v>
      </c>
      <c r="H154" s="85">
        <v>0</v>
      </c>
      <c r="I154" s="85">
        <v>0</v>
      </c>
      <c r="J154" s="85">
        <v>0</v>
      </c>
      <c r="K154" s="85">
        <v>0</v>
      </c>
      <c r="L154" s="85">
        <v>0</v>
      </c>
      <c r="M154" s="85">
        <v>0</v>
      </c>
      <c r="N154" s="85">
        <v>0</v>
      </c>
      <c r="O154" s="85">
        <v>0</v>
      </c>
      <c r="P154" s="85">
        <v>0</v>
      </c>
      <c r="Q154" s="85">
        <v>0</v>
      </c>
      <c r="R154" s="85">
        <v>0</v>
      </c>
      <c r="S154" s="85">
        <v>0</v>
      </c>
      <c r="T154" s="85">
        <v>0</v>
      </c>
      <c r="U154" s="85">
        <v>0</v>
      </c>
      <c r="V154" s="85">
        <v>0</v>
      </c>
      <c r="W154" s="85">
        <v>0</v>
      </c>
      <c r="X154" s="85">
        <v>0</v>
      </c>
      <c r="Y154" s="85">
        <v>0</v>
      </c>
      <c r="Z154" s="85">
        <v>0</v>
      </c>
      <c r="AA154" s="85">
        <v>0</v>
      </c>
      <c r="AB154" s="87"/>
    </row>
    <row r="155" spans="1:28">
      <c r="A155" s="29"/>
      <c r="B155" s="13" t="s">
        <v>5</v>
      </c>
      <c r="C155" s="249"/>
      <c r="D155" s="85">
        <v>0</v>
      </c>
      <c r="E155" s="85">
        <v>0</v>
      </c>
      <c r="F155" s="85">
        <v>0</v>
      </c>
      <c r="G155" s="85">
        <v>0</v>
      </c>
      <c r="H155" s="85">
        <v>0</v>
      </c>
      <c r="I155" s="85">
        <v>0</v>
      </c>
      <c r="J155" s="85">
        <v>0</v>
      </c>
      <c r="K155" s="85">
        <v>0</v>
      </c>
      <c r="L155" s="85">
        <v>0</v>
      </c>
      <c r="M155" s="85">
        <v>0</v>
      </c>
      <c r="N155" s="85">
        <v>0</v>
      </c>
      <c r="O155" s="85">
        <v>0</v>
      </c>
      <c r="P155" s="85">
        <v>0</v>
      </c>
      <c r="Q155" s="85">
        <v>0</v>
      </c>
      <c r="R155" s="85">
        <v>0</v>
      </c>
      <c r="S155" s="85">
        <v>0</v>
      </c>
      <c r="T155" s="85">
        <v>0</v>
      </c>
      <c r="U155" s="85">
        <v>0</v>
      </c>
      <c r="V155" s="85">
        <v>0</v>
      </c>
      <c r="W155" s="85">
        <v>0</v>
      </c>
      <c r="X155" s="85">
        <v>0</v>
      </c>
      <c r="Y155" s="85">
        <v>0</v>
      </c>
      <c r="Z155" s="85">
        <v>0</v>
      </c>
      <c r="AA155" s="85">
        <v>0</v>
      </c>
      <c r="AB155" s="87"/>
    </row>
    <row r="156" spans="1:28">
      <c r="A156" s="29"/>
      <c r="B156" s="13" t="s">
        <v>9</v>
      </c>
      <c r="C156" s="249"/>
      <c r="D156" s="85">
        <v>0</v>
      </c>
      <c r="E156" s="85">
        <v>0</v>
      </c>
      <c r="F156" s="85">
        <v>0</v>
      </c>
      <c r="G156" s="85">
        <v>0</v>
      </c>
      <c r="H156" s="85">
        <v>0</v>
      </c>
      <c r="I156" s="85">
        <v>0</v>
      </c>
      <c r="J156" s="85">
        <v>0</v>
      </c>
      <c r="K156" s="85">
        <v>0</v>
      </c>
      <c r="L156" s="85">
        <v>0</v>
      </c>
      <c r="M156" s="85">
        <v>0</v>
      </c>
      <c r="N156" s="85">
        <v>0</v>
      </c>
      <c r="O156" s="85">
        <v>0</v>
      </c>
      <c r="P156" s="85">
        <v>0</v>
      </c>
      <c r="Q156" s="85">
        <v>0</v>
      </c>
      <c r="R156" s="85">
        <v>0</v>
      </c>
      <c r="S156" s="85">
        <v>0</v>
      </c>
      <c r="T156" s="85">
        <v>0</v>
      </c>
      <c r="U156" s="85">
        <v>0</v>
      </c>
      <c r="V156" s="85">
        <v>0</v>
      </c>
      <c r="W156" s="85">
        <v>0</v>
      </c>
      <c r="X156" s="85">
        <v>0</v>
      </c>
      <c r="Y156" s="85">
        <v>0</v>
      </c>
      <c r="Z156" s="85">
        <v>0</v>
      </c>
      <c r="AA156" s="85">
        <v>0</v>
      </c>
      <c r="AB156" s="87"/>
    </row>
    <row r="157" spans="1:28">
      <c r="A157" s="29"/>
      <c r="B157" s="13" t="s">
        <v>0</v>
      </c>
      <c r="C157" s="249"/>
      <c r="D157" s="85">
        <v>0</v>
      </c>
      <c r="E157" s="85">
        <v>0</v>
      </c>
      <c r="F157" s="85">
        <v>0</v>
      </c>
      <c r="G157" s="85">
        <v>0</v>
      </c>
      <c r="H157" s="85">
        <v>0</v>
      </c>
      <c r="I157" s="85">
        <v>0</v>
      </c>
      <c r="J157" s="85">
        <v>0</v>
      </c>
      <c r="K157" s="85">
        <v>0</v>
      </c>
      <c r="L157" s="85">
        <v>0</v>
      </c>
      <c r="M157" s="85">
        <v>0</v>
      </c>
      <c r="N157" s="85">
        <v>0</v>
      </c>
      <c r="O157" s="85">
        <v>0</v>
      </c>
      <c r="P157" s="85">
        <v>0</v>
      </c>
      <c r="Q157" s="85">
        <v>0</v>
      </c>
      <c r="R157" s="85">
        <v>0</v>
      </c>
      <c r="S157" s="85">
        <v>0</v>
      </c>
      <c r="T157" s="85">
        <v>0</v>
      </c>
      <c r="U157" s="85">
        <v>0</v>
      </c>
      <c r="V157" s="85">
        <v>0</v>
      </c>
      <c r="W157" s="85">
        <v>0</v>
      </c>
      <c r="X157" s="85">
        <v>0</v>
      </c>
      <c r="Y157" s="85">
        <v>0</v>
      </c>
      <c r="Z157" s="85">
        <v>0</v>
      </c>
      <c r="AA157" s="85">
        <v>0</v>
      </c>
      <c r="AB157" s="87"/>
    </row>
    <row r="158" spans="1:28">
      <c r="A158" s="29"/>
      <c r="B158" s="13" t="s">
        <v>150</v>
      </c>
      <c r="C158" s="249"/>
      <c r="D158" s="85">
        <v>0</v>
      </c>
      <c r="E158" s="85">
        <v>0</v>
      </c>
      <c r="F158" s="85">
        <v>0</v>
      </c>
      <c r="G158" s="85">
        <v>0</v>
      </c>
      <c r="H158" s="85">
        <v>0</v>
      </c>
      <c r="I158" s="85">
        <v>0</v>
      </c>
      <c r="J158" s="85">
        <v>0</v>
      </c>
      <c r="K158" s="85">
        <v>0</v>
      </c>
      <c r="L158" s="85">
        <v>0</v>
      </c>
      <c r="M158" s="85">
        <v>0</v>
      </c>
      <c r="N158" s="85">
        <v>0</v>
      </c>
      <c r="O158" s="85">
        <v>0</v>
      </c>
      <c r="P158" s="85">
        <v>0</v>
      </c>
      <c r="Q158" s="85">
        <v>0</v>
      </c>
      <c r="R158" s="85">
        <v>0</v>
      </c>
      <c r="S158" s="85">
        <v>0</v>
      </c>
      <c r="T158" s="85">
        <v>0</v>
      </c>
      <c r="U158" s="85">
        <v>0</v>
      </c>
      <c r="V158" s="85">
        <v>0</v>
      </c>
      <c r="W158" s="85">
        <v>0</v>
      </c>
      <c r="X158" s="85">
        <v>0</v>
      </c>
      <c r="Y158" s="85">
        <v>0</v>
      </c>
      <c r="Z158" s="85">
        <v>0</v>
      </c>
      <c r="AA158" s="85">
        <v>0</v>
      </c>
      <c r="AB158" s="87"/>
    </row>
    <row r="159" spans="1:28">
      <c r="A159" s="282"/>
      <c r="B159" s="266" t="s">
        <v>747</v>
      </c>
      <c r="C159" s="263">
        <v>0</v>
      </c>
      <c r="D159" s="262">
        <f>SUM(D145:D158)</f>
        <v>0</v>
      </c>
      <c r="E159" s="262">
        <f t="shared" ref="E159:AA159" si="9">SUM(E145:E158)</f>
        <v>0</v>
      </c>
      <c r="F159" s="262">
        <f t="shared" si="9"/>
        <v>0</v>
      </c>
      <c r="G159" s="262">
        <f t="shared" si="9"/>
        <v>0</v>
      </c>
      <c r="H159" s="262">
        <f t="shared" si="9"/>
        <v>0</v>
      </c>
      <c r="I159" s="262">
        <f t="shared" si="9"/>
        <v>0</v>
      </c>
      <c r="J159" s="262">
        <f t="shared" si="9"/>
        <v>0</v>
      </c>
      <c r="K159" s="262">
        <f t="shared" si="9"/>
        <v>0</v>
      </c>
      <c r="L159" s="262">
        <f t="shared" si="9"/>
        <v>0</v>
      </c>
      <c r="M159" s="262">
        <f t="shared" si="9"/>
        <v>0</v>
      </c>
      <c r="N159" s="262">
        <f t="shared" si="9"/>
        <v>0</v>
      </c>
      <c r="O159" s="262">
        <f t="shared" si="9"/>
        <v>0</v>
      </c>
      <c r="P159" s="262">
        <f t="shared" si="9"/>
        <v>0</v>
      </c>
      <c r="Q159" s="262">
        <f t="shared" si="9"/>
        <v>0</v>
      </c>
      <c r="R159" s="262">
        <f t="shared" si="9"/>
        <v>0</v>
      </c>
      <c r="S159" s="262">
        <f t="shared" si="9"/>
        <v>0</v>
      </c>
      <c r="T159" s="262">
        <f t="shared" si="9"/>
        <v>0</v>
      </c>
      <c r="U159" s="262">
        <f t="shared" si="9"/>
        <v>0</v>
      </c>
      <c r="V159" s="262">
        <f t="shared" si="9"/>
        <v>0</v>
      </c>
      <c r="W159" s="262">
        <f t="shared" si="9"/>
        <v>0</v>
      </c>
      <c r="X159" s="262">
        <f t="shared" si="9"/>
        <v>0</v>
      </c>
      <c r="Y159" s="262">
        <f t="shared" si="9"/>
        <v>0</v>
      </c>
      <c r="Z159" s="262">
        <f t="shared" si="9"/>
        <v>0</v>
      </c>
      <c r="AA159" s="262">
        <f t="shared" si="9"/>
        <v>0</v>
      </c>
      <c r="AB159" s="87"/>
    </row>
    <row r="160" spans="1:28">
      <c r="A160" s="29" t="s">
        <v>63</v>
      </c>
      <c r="B160" s="259" t="s">
        <v>1</v>
      </c>
      <c r="C160" s="249"/>
      <c r="D160" s="85">
        <v>0</v>
      </c>
      <c r="E160" s="85">
        <v>0</v>
      </c>
      <c r="F160" s="85">
        <v>0</v>
      </c>
      <c r="G160" s="85">
        <v>0</v>
      </c>
      <c r="H160" s="85">
        <v>0</v>
      </c>
      <c r="I160" s="85">
        <v>0</v>
      </c>
      <c r="J160" s="85">
        <v>0</v>
      </c>
      <c r="K160" s="85">
        <v>0</v>
      </c>
      <c r="L160" s="85">
        <v>0</v>
      </c>
      <c r="M160" s="85">
        <v>0</v>
      </c>
      <c r="N160" s="85">
        <v>0</v>
      </c>
      <c r="O160" s="85">
        <v>0</v>
      </c>
      <c r="P160" s="85">
        <v>0</v>
      </c>
      <c r="Q160" s="85">
        <v>0</v>
      </c>
      <c r="R160" s="85">
        <v>0</v>
      </c>
      <c r="S160" s="85">
        <v>0</v>
      </c>
      <c r="T160" s="85">
        <v>0</v>
      </c>
      <c r="U160" s="85">
        <v>0</v>
      </c>
      <c r="V160" s="85">
        <v>0</v>
      </c>
      <c r="W160" s="85">
        <v>0</v>
      </c>
      <c r="X160" s="85">
        <v>0</v>
      </c>
      <c r="Y160" s="85">
        <v>0</v>
      </c>
      <c r="Z160" s="85">
        <v>0</v>
      </c>
      <c r="AA160" s="85">
        <v>0</v>
      </c>
      <c r="AB160" s="87"/>
    </row>
    <row r="161" spans="1:28">
      <c r="A161" s="29"/>
      <c r="B161" s="25" t="s">
        <v>126</v>
      </c>
      <c r="C161" s="249"/>
      <c r="D161" s="85">
        <v>0</v>
      </c>
      <c r="E161" s="85">
        <v>0</v>
      </c>
      <c r="F161" s="85">
        <v>0</v>
      </c>
      <c r="G161" s="85">
        <v>0</v>
      </c>
      <c r="H161" s="85">
        <v>0</v>
      </c>
      <c r="I161" s="85">
        <v>0</v>
      </c>
      <c r="J161" s="85">
        <v>0</v>
      </c>
      <c r="K161" s="85">
        <v>0</v>
      </c>
      <c r="L161" s="85">
        <v>0</v>
      </c>
      <c r="M161" s="85">
        <v>0</v>
      </c>
      <c r="N161" s="85">
        <v>0</v>
      </c>
      <c r="O161" s="85">
        <v>0</v>
      </c>
      <c r="P161" s="85">
        <v>0</v>
      </c>
      <c r="Q161" s="85">
        <v>0</v>
      </c>
      <c r="R161" s="85">
        <v>0</v>
      </c>
      <c r="S161" s="85">
        <v>0</v>
      </c>
      <c r="T161" s="85">
        <v>0</v>
      </c>
      <c r="U161" s="85">
        <v>0</v>
      </c>
      <c r="V161" s="85">
        <v>0</v>
      </c>
      <c r="W161" s="85">
        <v>0</v>
      </c>
      <c r="X161" s="85">
        <v>0</v>
      </c>
      <c r="Y161" s="85">
        <v>0</v>
      </c>
      <c r="Z161" s="85">
        <v>0</v>
      </c>
      <c r="AA161" s="85">
        <v>0</v>
      </c>
      <c r="AB161" s="87"/>
    </row>
    <row r="162" spans="1:28">
      <c r="A162" s="29"/>
      <c r="B162" s="13" t="s">
        <v>161</v>
      </c>
      <c r="C162" s="249"/>
      <c r="D162" s="85">
        <v>0</v>
      </c>
      <c r="E162" s="85">
        <v>0</v>
      </c>
      <c r="F162" s="85">
        <v>0</v>
      </c>
      <c r="G162" s="85">
        <v>0</v>
      </c>
      <c r="H162" s="85">
        <v>0</v>
      </c>
      <c r="I162" s="85">
        <v>0</v>
      </c>
      <c r="J162" s="85">
        <v>0</v>
      </c>
      <c r="K162" s="85">
        <v>0</v>
      </c>
      <c r="L162" s="85">
        <v>0</v>
      </c>
      <c r="M162" s="85">
        <v>0</v>
      </c>
      <c r="N162" s="85">
        <v>0</v>
      </c>
      <c r="O162" s="85">
        <v>0</v>
      </c>
      <c r="P162" s="85">
        <v>0</v>
      </c>
      <c r="Q162" s="85">
        <v>0</v>
      </c>
      <c r="R162" s="85">
        <v>0</v>
      </c>
      <c r="S162" s="85">
        <v>0</v>
      </c>
      <c r="T162" s="85">
        <v>0</v>
      </c>
      <c r="U162" s="85">
        <v>0</v>
      </c>
      <c r="V162" s="85">
        <v>0</v>
      </c>
      <c r="W162" s="85">
        <v>0</v>
      </c>
      <c r="X162" s="85">
        <v>0</v>
      </c>
      <c r="Y162" s="85">
        <v>0</v>
      </c>
      <c r="Z162" s="85">
        <v>0</v>
      </c>
      <c r="AA162" s="85">
        <v>0</v>
      </c>
      <c r="AB162" s="87"/>
    </row>
    <row r="163" spans="1:28">
      <c r="A163" s="29"/>
      <c r="B163" s="25" t="s">
        <v>66</v>
      </c>
      <c r="C163" s="249"/>
      <c r="D163" s="85">
        <v>0</v>
      </c>
      <c r="E163" s="85">
        <v>0</v>
      </c>
      <c r="F163" s="85">
        <v>0</v>
      </c>
      <c r="G163" s="85">
        <v>0</v>
      </c>
      <c r="H163" s="85">
        <v>0</v>
      </c>
      <c r="I163" s="85">
        <v>0</v>
      </c>
      <c r="J163" s="85">
        <v>0</v>
      </c>
      <c r="K163" s="85">
        <v>0</v>
      </c>
      <c r="L163" s="85">
        <v>0</v>
      </c>
      <c r="M163" s="85">
        <v>0</v>
      </c>
      <c r="N163" s="85">
        <v>0</v>
      </c>
      <c r="O163" s="85">
        <v>0</v>
      </c>
      <c r="P163" s="85">
        <v>0</v>
      </c>
      <c r="Q163" s="85">
        <v>0</v>
      </c>
      <c r="R163" s="85">
        <v>0</v>
      </c>
      <c r="S163" s="85">
        <v>0</v>
      </c>
      <c r="T163" s="85">
        <v>0</v>
      </c>
      <c r="U163" s="85">
        <v>0</v>
      </c>
      <c r="V163" s="85">
        <v>0</v>
      </c>
      <c r="W163" s="85">
        <v>0</v>
      </c>
      <c r="X163" s="85">
        <v>0</v>
      </c>
      <c r="Y163" s="85">
        <v>0</v>
      </c>
      <c r="Z163" s="85">
        <v>0</v>
      </c>
      <c r="AA163" s="85">
        <v>0</v>
      </c>
      <c r="AB163" s="87"/>
    </row>
    <row r="164" spans="1:28">
      <c r="A164" s="29"/>
      <c r="B164" s="25" t="s">
        <v>3</v>
      </c>
      <c r="C164" s="249"/>
      <c r="D164" s="85">
        <v>0</v>
      </c>
      <c r="E164" s="85">
        <v>0</v>
      </c>
      <c r="F164" s="85">
        <v>0</v>
      </c>
      <c r="G164" s="85">
        <v>0</v>
      </c>
      <c r="H164" s="85">
        <v>0</v>
      </c>
      <c r="I164" s="85">
        <v>0</v>
      </c>
      <c r="J164" s="85">
        <v>0</v>
      </c>
      <c r="K164" s="85">
        <v>0</v>
      </c>
      <c r="L164" s="85">
        <v>0</v>
      </c>
      <c r="M164" s="85">
        <v>0</v>
      </c>
      <c r="N164" s="85">
        <v>0</v>
      </c>
      <c r="O164" s="85">
        <v>0</v>
      </c>
      <c r="P164" s="85">
        <v>0</v>
      </c>
      <c r="Q164" s="85">
        <v>0</v>
      </c>
      <c r="R164" s="85">
        <v>0</v>
      </c>
      <c r="S164" s="85">
        <v>0</v>
      </c>
      <c r="T164" s="85">
        <v>0</v>
      </c>
      <c r="U164" s="85">
        <v>0</v>
      </c>
      <c r="V164" s="85">
        <v>0</v>
      </c>
      <c r="W164" s="85">
        <v>0</v>
      </c>
      <c r="X164" s="85">
        <v>0</v>
      </c>
      <c r="Y164" s="85">
        <v>0</v>
      </c>
      <c r="Z164" s="85">
        <v>0</v>
      </c>
      <c r="AA164" s="85">
        <v>0</v>
      </c>
      <c r="AB164" s="87"/>
    </row>
    <row r="165" spans="1:28">
      <c r="A165" s="29"/>
      <c r="B165" s="25" t="s">
        <v>4</v>
      </c>
      <c r="C165" s="249"/>
      <c r="D165" s="85">
        <v>0</v>
      </c>
      <c r="E165" s="85">
        <v>0</v>
      </c>
      <c r="F165" s="85">
        <v>0</v>
      </c>
      <c r="G165" s="85">
        <v>0</v>
      </c>
      <c r="H165" s="85">
        <v>0</v>
      </c>
      <c r="I165" s="85">
        <v>0</v>
      </c>
      <c r="J165" s="85">
        <v>0</v>
      </c>
      <c r="K165" s="85">
        <v>0</v>
      </c>
      <c r="L165" s="85">
        <v>0</v>
      </c>
      <c r="M165" s="85">
        <v>0</v>
      </c>
      <c r="N165" s="85">
        <v>0</v>
      </c>
      <c r="O165" s="85">
        <v>0</v>
      </c>
      <c r="P165" s="85">
        <v>0</v>
      </c>
      <c r="Q165" s="85">
        <v>0</v>
      </c>
      <c r="R165" s="85">
        <v>0</v>
      </c>
      <c r="S165" s="85">
        <v>0</v>
      </c>
      <c r="T165" s="85">
        <v>0</v>
      </c>
      <c r="U165" s="85">
        <v>0</v>
      </c>
      <c r="V165" s="85">
        <v>0</v>
      </c>
      <c r="W165" s="85">
        <v>0</v>
      </c>
      <c r="X165" s="85">
        <v>0</v>
      </c>
      <c r="Y165" s="85">
        <v>0</v>
      </c>
      <c r="Z165" s="85">
        <v>0</v>
      </c>
      <c r="AA165" s="85">
        <v>0</v>
      </c>
      <c r="AB165" s="87"/>
    </row>
    <row r="166" spans="1:28">
      <c r="A166" s="29"/>
      <c r="B166" s="13" t="s">
        <v>162</v>
      </c>
      <c r="C166" s="249"/>
      <c r="D166" s="85">
        <v>0</v>
      </c>
      <c r="E166" s="85">
        <v>0</v>
      </c>
      <c r="F166" s="85">
        <v>0</v>
      </c>
      <c r="G166" s="85">
        <v>0</v>
      </c>
      <c r="H166" s="85">
        <v>0</v>
      </c>
      <c r="I166" s="85">
        <v>0</v>
      </c>
      <c r="J166" s="85">
        <v>0</v>
      </c>
      <c r="K166" s="85">
        <v>0</v>
      </c>
      <c r="L166" s="85">
        <v>0</v>
      </c>
      <c r="M166" s="85">
        <v>0</v>
      </c>
      <c r="N166" s="85">
        <v>0</v>
      </c>
      <c r="O166" s="85">
        <v>0</v>
      </c>
      <c r="P166" s="85">
        <v>0</v>
      </c>
      <c r="Q166" s="85">
        <v>0</v>
      </c>
      <c r="R166" s="85">
        <v>0</v>
      </c>
      <c r="S166" s="85">
        <v>0</v>
      </c>
      <c r="T166" s="85">
        <v>0</v>
      </c>
      <c r="U166" s="85">
        <v>0</v>
      </c>
      <c r="V166" s="85">
        <v>0</v>
      </c>
      <c r="W166" s="85">
        <v>0</v>
      </c>
      <c r="X166" s="85">
        <v>0</v>
      </c>
      <c r="Y166" s="85">
        <v>0</v>
      </c>
      <c r="Z166" s="85">
        <v>0</v>
      </c>
      <c r="AA166" s="85">
        <v>0</v>
      </c>
      <c r="AB166" s="87"/>
    </row>
    <row r="167" spans="1:28" ht="45">
      <c r="A167" s="29"/>
      <c r="B167" s="111" t="s">
        <v>193</v>
      </c>
      <c r="C167" s="249"/>
      <c r="D167" s="85">
        <v>0</v>
      </c>
      <c r="E167" s="85">
        <v>0</v>
      </c>
      <c r="F167" s="85">
        <v>0</v>
      </c>
      <c r="G167" s="85">
        <v>0</v>
      </c>
      <c r="H167" s="85">
        <v>0</v>
      </c>
      <c r="I167" s="85">
        <v>0</v>
      </c>
      <c r="J167" s="85">
        <v>0</v>
      </c>
      <c r="K167" s="85">
        <v>0</v>
      </c>
      <c r="L167" s="85">
        <v>0</v>
      </c>
      <c r="M167" s="85">
        <v>0</v>
      </c>
      <c r="N167" s="85">
        <v>0</v>
      </c>
      <c r="O167" s="85">
        <v>0</v>
      </c>
      <c r="P167" s="85">
        <v>0</v>
      </c>
      <c r="Q167" s="85">
        <v>0</v>
      </c>
      <c r="R167" s="85">
        <v>0</v>
      </c>
      <c r="S167" s="85">
        <v>0</v>
      </c>
      <c r="T167" s="85">
        <v>0</v>
      </c>
      <c r="U167" s="85">
        <v>0</v>
      </c>
      <c r="V167" s="85">
        <v>0</v>
      </c>
      <c r="W167" s="85">
        <v>0</v>
      </c>
      <c r="X167" s="85">
        <v>0</v>
      </c>
      <c r="Y167" s="85">
        <v>0</v>
      </c>
      <c r="Z167" s="85">
        <v>0</v>
      </c>
      <c r="AA167" s="85">
        <v>0</v>
      </c>
      <c r="AB167" s="87"/>
    </row>
    <row r="168" spans="1:28">
      <c r="A168" s="29"/>
      <c r="B168" s="13" t="s">
        <v>163</v>
      </c>
      <c r="C168" s="249"/>
      <c r="D168" s="85">
        <v>0</v>
      </c>
      <c r="E168" s="85">
        <v>0</v>
      </c>
      <c r="F168" s="85">
        <v>0</v>
      </c>
      <c r="G168" s="85">
        <v>0</v>
      </c>
      <c r="H168" s="85">
        <v>0</v>
      </c>
      <c r="I168" s="85">
        <v>0</v>
      </c>
      <c r="J168" s="85">
        <v>0</v>
      </c>
      <c r="K168" s="85">
        <v>0</v>
      </c>
      <c r="L168" s="85">
        <v>0</v>
      </c>
      <c r="M168" s="85">
        <v>0</v>
      </c>
      <c r="N168" s="85">
        <v>0</v>
      </c>
      <c r="O168" s="85">
        <v>0</v>
      </c>
      <c r="P168" s="85">
        <v>0</v>
      </c>
      <c r="Q168" s="85">
        <v>0</v>
      </c>
      <c r="R168" s="85">
        <v>0</v>
      </c>
      <c r="S168" s="85">
        <v>0</v>
      </c>
      <c r="T168" s="85">
        <v>0</v>
      </c>
      <c r="U168" s="85">
        <v>0</v>
      </c>
      <c r="V168" s="85">
        <v>0</v>
      </c>
      <c r="W168" s="85">
        <v>0</v>
      </c>
      <c r="X168" s="85">
        <v>0</v>
      </c>
      <c r="Y168" s="85">
        <v>0</v>
      </c>
      <c r="Z168" s="85">
        <v>0</v>
      </c>
      <c r="AA168" s="85">
        <v>0</v>
      </c>
      <c r="AB168" s="87"/>
    </row>
    <row r="169" spans="1:28">
      <c r="A169" s="29"/>
      <c r="B169" s="13" t="s">
        <v>192</v>
      </c>
      <c r="C169" s="249"/>
      <c r="D169" s="85">
        <v>0</v>
      </c>
      <c r="E169" s="85">
        <v>0</v>
      </c>
      <c r="F169" s="85">
        <v>0</v>
      </c>
      <c r="G169" s="85">
        <v>0</v>
      </c>
      <c r="H169" s="85">
        <v>0</v>
      </c>
      <c r="I169" s="85">
        <v>0</v>
      </c>
      <c r="J169" s="85">
        <v>0</v>
      </c>
      <c r="K169" s="85">
        <v>0</v>
      </c>
      <c r="L169" s="85">
        <v>0</v>
      </c>
      <c r="M169" s="85">
        <v>0</v>
      </c>
      <c r="N169" s="85">
        <v>0</v>
      </c>
      <c r="O169" s="85">
        <v>0</v>
      </c>
      <c r="P169" s="85">
        <v>0</v>
      </c>
      <c r="Q169" s="85">
        <v>0</v>
      </c>
      <c r="R169" s="85">
        <v>0</v>
      </c>
      <c r="S169" s="85">
        <v>0</v>
      </c>
      <c r="T169" s="85">
        <v>0</v>
      </c>
      <c r="U169" s="85">
        <v>0</v>
      </c>
      <c r="V169" s="85">
        <v>0</v>
      </c>
      <c r="W169" s="85">
        <v>0</v>
      </c>
      <c r="X169" s="85">
        <v>0</v>
      </c>
      <c r="Y169" s="85">
        <v>0</v>
      </c>
      <c r="Z169" s="85">
        <v>0</v>
      </c>
      <c r="AA169" s="85">
        <v>0</v>
      </c>
      <c r="AB169" s="87"/>
    </row>
    <row r="170" spans="1:28">
      <c r="A170" s="29"/>
      <c r="B170" s="13" t="s">
        <v>5</v>
      </c>
      <c r="C170" s="249"/>
      <c r="D170" s="85">
        <v>0</v>
      </c>
      <c r="E170" s="85">
        <v>0</v>
      </c>
      <c r="F170" s="85">
        <v>0</v>
      </c>
      <c r="G170" s="85">
        <v>0</v>
      </c>
      <c r="H170" s="85">
        <v>0</v>
      </c>
      <c r="I170" s="85">
        <v>0</v>
      </c>
      <c r="J170" s="85">
        <v>0</v>
      </c>
      <c r="K170" s="85">
        <v>0</v>
      </c>
      <c r="L170" s="85">
        <v>0</v>
      </c>
      <c r="M170" s="85">
        <v>0</v>
      </c>
      <c r="N170" s="85">
        <v>0</v>
      </c>
      <c r="O170" s="85">
        <v>0</v>
      </c>
      <c r="P170" s="85">
        <v>0</v>
      </c>
      <c r="Q170" s="85">
        <v>0</v>
      </c>
      <c r="R170" s="85">
        <v>0</v>
      </c>
      <c r="S170" s="85">
        <v>0</v>
      </c>
      <c r="T170" s="85">
        <v>0</v>
      </c>
      <c r="U170" s="85">
        <v>0</v>
      </c>
      <c r="V170" s="85">
        <v>0</v>
      </c>
      <c r="W170" s="85">
        <v>0</v>
      </c>
      <c r="X170" s="85">
        <v>0</v>
      </c>
      <c r="Y170" s="85">
        <v>0</v>
      </c>
      <c r="Z170" s="85">
        <v>0</v>
      </c>
      <c r="AA170" s="85">
        <v>0</v>
      </c>
      <c r="AB170" s="87"/>
    </row>
    <row r="171" spans="1:28">
      <c r="A171" s="29"/>
      <c r="B171" s="13" t="s">
        <v>9</v>
      </c>
      <c r="C171" s="249"/>
      <c r="D171" s="85">
        <v>0</v>
      </c>
      <c r="E171" s="85">
        <v>0</v>
      </c>
      <c r="F171" s="85">
        <v>0</v>
      </c>
      <c r="G171" s="85">
        <v>0</v>
      </c>
      <c r="H171" s="85">
        <v>0</v>
      </c>
      <c r="I171" s="85">
        <v>0</v>
      </c>
      <c r="J171" s="85">
        <v>0</v>
      </c>
      <c r="K171" s="85">
        <v>0</v>
      </c>
      <c r="L171" s="85">
        <v>0</v>
      </c>
      <c r="M171" s="85">
        <v>0</v>
      </c>
      <c r="N171" s="85">
        <v>0</v>
      </c>
      <c r="O171" s="85">
        <v>0</v>
      </c>
      <c r="P171" s="85">
        <v>0</v>
      </c>
      <c r="Q171" s="85">
        <v>0</v>
      </c>
      <c r="R171" s="85">
        <v>0</v>
      </c>
      <c r="S171" s="85">
        <v>0</v>
      </c>
      <c r="T171" s="85">
        <v>0</v>
      </c>
      <c r="U171" s="85">
        <v>0</v>
      </c>
      <c r="V171" s="85">
        <v>0</v>
      </c>
      <c r="W171" s="85">
        <v>0</v>
      </c>
      <c r="X171" s="85">
        <v>0</v>
      </c>
      <c r="Y171" s="85">
        <v>0</v>
      </c>
      <c r="Z171" s="85">
        <v>0</v>
      </c>
      <c r="AA171" s="85">
        <v>0</v>
      </c>
      <c r="AB171" s="87"/>
    </row>
    <row r="172" spans="1:28">
      <c r="A172" s="29"/>
      <c r="B172" s="13" t="s">
        <v>0</v>
      </c>
      <c r="C172" s="249"/>
      <c r="D172" s="85">
        <v>0</v>
      </c>
      <c r="E172" s="85">
        <v>0</v>
      </c>
      <c r="F172" s="85">
        <v>0</v>
      </c>
      <c r="G172" s="85">
        <v>0</v>
      </c>
      <c r="H172" s="85">
        <v>0</v>
      </c>
      <c r="I172" s="85">
        <v>0</v>
      </c>
      <c r="J172" s="85">
        <v>0</v>
      </c>
      <c r="K172" s="85">
        <v>0</v>
      </c>
      <c r="L172" s="85">
        <v>0</v>
      </c>
      <c r="M172" s="85">
        <v>0</v>
      </c>
      <c r="N172" s="85">
        <v>0</v>
      </c>
      <c r="O172" s="85">
        <v>0</v>
      </c>
      <c r="P172" s="85">
        <v>0</v>
      </c>
      <c r="Q172" s="85">
        <v>0</v>
      </c>
      <c r="R172" s="85">
        <v>0</v>
      </c>
      <c r="S172" s="85">
        <v>0</v>
      </c>
      <c r="T172" s="85">
        <v>0</v>
      </c>
      <c r="U172" s="85">
        <v>0</v>
      </c>
      <c r="V172" s="85">
        <v>0</v>
      </c>
      <c r="W172" s="85">
        <v>0</v>
      </c>
      <c r="X172" s="85">
        <v>0</v>
      </c>
      <c r="Y172" s="85">
        <v>0</v>
      </c>
      <c r="Z172" s="85">
        <v>0</v>
      </c>
      <c r="AA172" s="85">
        <v>0</v>
      </c>
      <c r="AB172" s="87"/>
    </row>
    <row r="173" spans="1:28">
      <c r="A173" s="29"/>
      <c r="B173" s="13" t="s">
        <v>150</v>
      </c>
      <c r="C173" s="249"/>
      <c r="D173" s="85">
        <v>0</v>
      </c>
      <c r="E173" s="85">
        <v>0</v>
      </c>
      <c r="F173" s="85">
        <v>0</v>
      </c>
      <c r="G173" s="85">
        <v>0</v>
      </c>
      <c r="H173" s="85">
        <v>0</v>
      </c>
      <c r="I173" s="85">
        <v>0</v>
      </c>
      <c r="J173" s="85">
        <v>0</v>
      </c>
      <c r="K173" s="85">
        <v>0</v>
      </c>
      <c r="L173" s="85">
        <v>0</v>
      </c>
      <c r="M173" s="85">
        <v>0</v>
      </c>
      <c r="N173" s="85">
        <v>0</v>
      </c>
      <c r="O173" s="85">
        <v>0</v>
      </c>
      <c r="P173" s="85">
        <v>0</v>
      </c>
      <c r="Q173" s="85">
        <v>0</v>
      </c>
      <c r="R173" s="85">
        <v>0</v>
      </c>
      <c r="S173" s="85">
        <v>0</v>
      </c>
      <c r="T173" s="85">
        <v>0</v>
      </c>
      <c r="U173" s="85">
        <v>0</v>
      </c>
      <c r="V173" s="85">
        <v>0</v>
      </c>
      <c r="W173" s="85">
        <v>0</v>
      </c>
      <c r="X173" s="85">
        <v>0</v>
      </c>
      <c r="Y173" s="85">
        <v>0</v>
      </c>
      <c r="Z173" s="85">
        <v>0</v>
      </c>
      <c r="AA173" s="85">
        <v>0</v>
      </c>
      <c r="AB173" s="87"/>
    </row>
    <row r="174" spans="1:28">
      <c r="A174" s="282"/>
      <c r="B174" s="266" t="s">
        <v>755</v>
      </c>
      <c r="C174" s="263">
        <v>0</v>
      </c>
      <c r="D174" s="262">
        <f>SUM(D160:D173)</f>
        <v>0</v>
      </c>
      <c r="E174" s="262">
        <f t="shared" ref="E174:AA174" si="10">SUM(E160:E173)</f>
        <v>0</v>
      </c>
      <c r="F174" s="262">
        <f t="shared" si="10"/>
        <v>0</v>
      </c>
      <c r="G174" s="262">
        <f t="shared" si="10"/>
        <v>0</v>
      </c>
      <c r="H174" s="262">
        <f t="shared" si="10"/>
        <v>0</v>
      </c>
      <c r="I174" s="262">
        <f t="shared" si="10"/>
        <v>0</v>
      </c>
      <c r="J174" s="262">
        <f t="shared" si="10"/>
        <v>0</v>
      </c>
      <c r="K174" s="262">
        <f t="shared" si="10"/>
        <v>0</v>
      </c>
      <c r="L174" s="262">
        <f t="shared" si="10"/>
        <v>0</v>
      </c>
      <c r="M174" s="262">
        <f t="shared" si="10"/>
        <v>0</v>
      </c>
      <c r="N174" s="262">
        <f t="shared" si="10"/>
        <v>0</v>
      </c>
      <c r="O174" s="262">
        <f t="shared" si="10"/>
        <v>0</v>
      </c>
      <c r="P174" s="262">
        <f t="shared" si="10"/>
        <v>0</v>
      </c>
      <c r="Q174" s="262">
        <f t="shared" si="10"/>
        <v>0</v>
      </c>
      <c r="R174" s="262">
        <f t="shared" si="10"/>
        <v>0</v>
      </c>
      <c r="S174" s="262">
        <f t="shared" si="10"/>
        <v>0</v>
      </c>
      <c r="T174" s="262">
        <f t="shared" si="10"/>
        <v>0</v>
      </c>
      <c r="U174" s="262">
        <f t="shared" si="10"/>
        <v>0</v>
      </c>
      <c r="V174" s="262">
        <f t="shared" si="10"/>
        <v>0</v>
      </c>
      <c r="W174" s="262">
        <f t="shared" si="10"/>
        <v>0</v>
      </c>
      <c r="X174" s="262">
        <f t="shared" si="10"/>
        <v>0</v>
      </c>
      <c r="Y174" s="262">
        <f t="shared" si="10"/>
        <v>0</v>
      </c>
      <c r="Z174" s="262">
        <f t="shared" si="10"/>
        <v>0</v>
      </c>
      <c r="AA174" s="262">
        <f t="shared" si="10"/>
        <v>0</v>
      </c>
      <c r="AB174" s="87"/>
    </row>
    <row r="175" spans="1:28">
      <c r="A175" s="29" t="s">
        <v>64</v>
      </c>
      <c r="B175" s="259" t="s">
        <v>1</v>
      </c>
      <c r="C175" s="249"/>
      <c r="D175" s="85">
        <v>0</v>
      </c>
      <c r="E175" s="85">
        <v>0</v>
      </c>
      <c r="F175" s="85">
        <v>0</v>
      </c>
      <c r="G175" s="85">
        <v>0</v>
      </c>
      <c r="H175" s="85">
        <v>0</v>
      </c>
      <c r="I175" s="85">
        <v>0</v>
      </c>
      <c r="J175" s="85">
        <v>0</v>
      </c>
      <c r="K175" s="85">
        <v>0</v>
      </c>
      <c r="L175" s="85">
        <v>0</v>
      </c>
      <c r="M175" s="85">
        <v>0</v>
      </c>
      <c r="N175" s="85">
        <v>0</v>
      </c>
      <c r="O175" s="85">
        <v>0</v>
      </c>
      <c r="P175" s="85">
        <v>0</v>
      </c>
      <c r="Q175" s="85">
        <v>0</v>
      </c>
      <c r="R175" s="85">
        <v>0</v>
      </c>
      <c r="S175" s="85">
        <v>0</v>
      </c>
      <c r="T175" s="85">
        <v>0</v>
      </c>
      <c r="U175" s="85">
        <v>0</v>
      </c>
      <c r="V175" s="85">
        <v>0</v>
      </c>
      <c r="W175" s="85">
        <v>0</v>
      </c>
      <c r="X175" s="85">
        <v>0</v>
      </c>
      <c r="Y175" s="85">
        <v>0</v>
      </c>
      <c r="Z175" s="85">
        <v>0</v>
      </c>
      <c r="AA175" s="85">
        <v>0</v>
      </c>
      <c r="AB175" s="87"/>
    </row>
    <row r="176" spans="1:28">
      <c r="A176" s="29"/>
      <c r="B176" s="25" t="s">
        <v>126</v>
      </c>
      <c r="C176" s="249"/>
      <c r="D176" s="85">
        <v>0</v>
      </c>
      <c r="E176" s="85">
        <v>0</v>
      </c>
      <c r="F176" s="85">
        <v>0</v>
      </c>
      <c r="G176" s="85">
        <v>0</v>
      </c>
      <c r="H176" s="85">
        <v>0</v>
      </c>
      <c r="I176" s="85">
        <v>0</v>
      </c>
      <c r="J176" s="85">
        <v>0</v>
      </c>
      <c r="K176" s="85">
        <v>0</v>
      </c>
      <c r="L176" s="85">
        <v>0</v>
      </c>
      <c r="M176" s="85">
        <v>0</v>
      </c>
      <c r="N176" s="85">
        <v>0</v>
      </c>
      <c r="O176" s="85">
        <v>0</v>
      </c>
      <c r="P176" s="85">
        <v>0</v>
      </c>
      <c r="Q176" s="85">
        <v>0</v>
      </c>
      <c r="R176" s="85">
        <v>0</v>
      </c>
      <c r="S176" s="85">
        <v>0</v>
      </c>
      <c r="T176" s="85">
        <v>0</v>
      </c>
      <c r="U176" s="85">
        <v>0</v>
      </c>
      <c r="V176" s="85">
        <v>0</v>
      </c>
      <c r="W176" s="85">
        <v>0</v>
      </c>
      <c r="X176" s="85">
        <v>0</v>
      </c>
      <c r="Y176" s="85">
        <v>0</v>
      </c>
      <c r="Z176" s="85">
        <v>0</v>
      </c>
      <c r="AA176" s="85">
        <v>0</v>
      </c>
      <c r="AB176" s="87"/>
    </row>
    <row r="177" spans="1:28">
      <c r="A177" s="29"/>
      <c r="B177" s="13" t="s">
        <v>161</v>
      </c>
      <c r="C177" s="249"/>
      <c r="D177" s="85">
        <v>0</v>
      </c>
      <c r="E177" s="85">
        <v>0</v>
      </c>
      <c r="F177" s="85">
        <v>0</v>
      </c>
      <c r="G177" s="85">
        <v>0</v>
      </c>
      <c r="H177" s="85">
        <v>0</v>
      </c>
      <c r="I177" s="85">
        <v>0</v>
      </c>
      <c r="J177" s="85">
        <v>0</v>
      </c>
      <c r="K177" s="85">
        <v>0</v>
      </c>
      <c r="L177" s="85">
        <v>0</v>
      </c>
      <c r="M177" s="85">
        <v>0</v>
      </c>
      <c r="N177" s="85">
        <v>0</v>
      </c>
      <c r="O177" s="85">
        <v>0</v>
      </c>
      <c r="P177" s="85">
        <v>0</v>
      </c>
      <c r="Q177" s="85">
        <v>0</v>
      </c>
      <c r="R177" s="85">
        <v>0</v>
      </c>
      <c r="S177" s="85">
        <v>0</v>
      </c>
      <c r="T177" s="85">
        <v>0</v>
      </c>
      <c r="U177" s="85">
        <v>0</v>
      </c>
      <c r="V177" s="85">
        <v>0</v>
      </c>
      <c r="W177" s="85">
        <v>0</v>
      </c>
      <c r="X177" s="85">
        <v>0</v>
      </c>
      <c r="Y177" s="85">
        <v>0</v>
      </c>
      <c r="Z177" s="85">
        <v>0</v>
      </c>
      <c r="AA177" s="85">
        <v>0</v>
      </c>
      <c r="AB177" s="87"/>
    </row>
    <row r="178" spans="1:28">
      <c r="A178" s="29"/>
      <c r="B178" s="25" t="s">
        <v>66</v>
      </c>
      <c r="C178" s="249"/>
      <c r="D178" s="85">
        <v>0</v>
      </c>
      <c r="E178" s="85">
        <v>0</v>
      </c>
      <c r="F178" s="85">
        <v>0</v>
      </c>
      <c r="G178" s="85">
        <v>0</v>
      </c>
      <c r="H178" s="85">
        <v>0</v>
      </c>
      <c r="I178" s="85">
        <v>0</v>
      </c>
      <c r="J178" s="85">
        <v>0</v>
      </c>
      <c r="K178" s="85">
        <v>0</v>
      </c>
      <c r="L178" s="85">
        <v>0</v>
      </c>
      <c r="M178" s="85">
        <v>0</v>
      </c>
      <c r="N178" s="85">
        <v>0</v>
      </c>
      <c r="O178" s="85">
        <v>0</v>
      </c>
      <c r="P178" s="85">
        <v>0</v>
      </c>
      <c r="Q178" s="85">
        <v>0</v>
      </c>
      <c r="R178" s="85">
        <v>0</v>
      </c>
      <c r="S178" s="85">
        <v>0</v>
      </c>
      <c r="T178" s="85">
        <v>0</v>
      </c>
      <c r="U178" s="85">
        <v>0</v>
      </c>
      <c r="V178" s="85">
        <v>0</v>
      </c>
      <c r="W178" s="85">
        <v>0</v>
      </c>
      <c r="X178" s="85">
        <v>0</v>
      </c>
      <c r="Y178" s="85">
        <v>0</v>
      </c>
      <c r="Z178" s="85">
        <v>0</v>
      </c>
      <c r="AA178" s="85">
        <v>0</v>
      </c>
      <c r="AB178" s="87"/>
    </row>
    <row r="179" spans="1:28">
      <c r="A179" s="29"/>
      <c r="B179" s="25" t="s">
        <v>3</v>
      </c>
      <c r="C179" s="249"/>
      <c r="D179" s="85">
        <v>0</v>
      </c>
      <c r="E179" s="85">
        <v>0</v>
      </c>
      <c r="F179" s="85">
        <v>0</v>
      </c>
      <c r="G179" s="85">
        <v>0</v>
      </c>
      <c r="H179" s="85">
        <v>0</v>
      </c>
      <c r="I179" s="85">
        <v>0</v>
      </c>
      <c r="J179" s="85">
        <v>0</v>
      </c>
      <c r="K179" s="85">
        <v>0</v>
      </c>
      <c r="L179" s="85">
        <v>0</v>
      </c>
      <c r="M179" s="85">
        <v>0</v>
      </c>
      <c r="N179" s="85">
        <v>0</v>
      </c>
      <c r="O179" s="85">
        <v>0</v>
      </c>
      <c r="P179" s="85">
        <v>0</v>
      </c>
      <c r="Q179" s="85">
        <v>0</v>
      </c>
      <c r="R179" s="85">
        <v>0</v>
      </c>
      <c r="S179" s="85">
        <v>0</v>
      </c>
      <c r="T179" s="85">
        <v>0</v>
      </c>
      <c r="U179" s="85">
        <v>0</v>
      </c>
      <c r="V179" s="85">
        <v>0</v>
      </c>
      <c r="W179" s="85">
        <v>0</v>
      </c>
      <c r="X179" s="85">
        <v>0</v>
      </c>
      <c r="Y179" s="85">
        <v>0</v>
      </c>
      <c r="Z179" s="85">
        <v>0</v>
      </c>
      <c r="AA179" s="85">
        <v>0</v>
      </c>
      <c r="AB179" s="87"/>
    </row>
    <row r="180" spans="1:28">
      <c r="A180" s="29"/>
      <c r="B180" s="25" t="s">
        <v>4</v>
      </c>
      <c r="C180" s="249"/>
      <c r="D180" s="85">
        <v>0</v>
      </c>
      <c r="E180" s="85">
        <v>0</v>
      </c>
      <c r="F180" s="85">
        <v>0</v>
      </c>
      <c r="G180" s="85">
        <v>0</v>
      </c>
      <c r="H180" s="85">
        <v>0</v>
      </c>
      <c r="I180" s="85">
        <v>0</v>
      </c>
      <c r="J180" s="85">
        <v>0</v>
      </c>
      <c r="K180" s="85">
        <v>0</v>
      </c>
      <c r="L180" s="85">
        <v>0</v>
      </c>
      <c r="M180" s="85">
        <v>0</v>
      </c>
      <c r="N180" s="85">
        <v>0</v>
      </c>
      <c r="O180" s="85">
        <v>0</v>
      </c>
      <c r="P180" s="85">
        <v>0</v>
      </c>
      <c r="Q180" s="85">
        <v>0</v>
      </c>
      <c r="R180" s="85">
        <v>0</v>
      </c>
      <c r="S180" s="85">
        <v>0</v>
      </c>
      <c r="T180" s="85">
        <v>0</v>
      </c>
      <c r="U180" s="85">
        <v>0</v>
      </c>
      <c r="V180" s="85">
        <v>0</v>
      </c>
      <c r="W180" s="85">
        <v>0</v>
      </c>
      <c r="X180" s="85">
        <v>0</v>
      </c>
      <c r="Y180" s="85">
        <v>0</v>
      </c>
      <c r="Z180" s="85">
        <v>0</v>
      </c>
      <c r="AA180" s="85">
        <v>0</v>
      </c>
      <c r="AB180" s="87"/>
    </row>
    <row r="181" spans="1:28">
      <c r="A181" s="29"/>
      <c r="B181" s="13" t="s">
        <v>162</v>
      </c>
      <c r="C181" s="249"/>
      <c r="D181" s="85">
        <v>0</v>
      </c>
      <c r="E181" s="85">
        <v>0</v>
      </c>
      <c r="F181" s="85">
        <v>0</v>
      </c>
      <c r="G181" s="85">
        <v>0</v>
      </c>
      <c r="H181" s="85">
        <v>0</v>
      </c>
      <c r="I181" s="85">
        <v>0</v>
      </c>
      <c r="J181" s="85">
        <v>0</v>
      </c>
      <c r="K181" s="85">
        <v>0</v>
      </c>
      <c r="L181" s="85">
        <v>0</v>
      </c>
      <c r="M181" s="85">
        <v>0</v>
      </c>
      <c r="N181" s="85">
        <v>0</v>
      </c>
      <c r="O181" s="85">
        <v>0</v>
      </c>
      <c r="P181" s="85">
        <v>0</v>
      </c>
      <c r="Q181" s="85">
        <v>0</v>
      </c>
      <c r="R181" s="85">
        <v>0</v>
      </c>
      <c r="S181" s="85">
        <v>0</v>
      </c>
      <c r="T181" s="85">
        <v>0</v>
      </c>
      <c r="U181" s="85">
        <v>0</v>
      </c>
      <c r="V181" s="85">
        <v>0</v>
      </c>
      <c r="W181" s="85">
        <v>0</v>
      </c>
      <c r="X181" s="85">
        <v>0</v>
      </c>
      <c r="Y181" s="85">
        <v>0</v>
      </c>
      <c r="Z181" s="85">
        <v>0</v>
      </c>
      <c r="AA181" s="85">
        <v>0</v>
      </c>
      <c r="AB181" s="87"/>
    </row>
    <row r="182" spans="1:28" ht="45">
      <c r="A182" s="29"/>
      <c r="B182" s="111" t="s">
        <v>193</v>
      </c>
      <c r="C182" s="249"/>
      <c r="D182" s="85">
        <v>0</v>
      </c>
      <c r="E182" s="85">
        <v>0</v>
      </c>
      <c r="F182" s="85">
        <v>0</v>
      </c>
      <c r="G182" s="85">
        <v>0</v>
      </c>
      <c r="H182" s="85">
        <v>0</v>
      </c>
      <c r="I182" s="85">
        <v>0</v>
      </c>
      <c r="J182" s="85">
        <v>0</v>
      </c>
      <c r="K182" s="85">
        <v>0</v>
      </c>
      <c r="L182" s="85">
        <v>0</v>
      </c>
      <c r="M182" s="85">
        <v>0</v>
      </c>
      <c r="N182" s="85">
        <v>0</v>
      </c>
      <c r="O182" s="85">
        <v>0</v>
      </c>
      <c r="P182" s="85">
        <v>0</v>
      </c>
      <c r="Q182" s="85">
        <v>0</v>
      </c>
      <c r="R182" s="85">
        <v>0</v>
      </c>
      <c r="S182" s="85">
        <v>0</v>
      </c>
      <c r="T182" s="85">
        <v>0</v>
      </c>
      <c r="U182" s="85">
        <v>0</v>
      </c>
      <c r="V182" s="85">
        <v>0</v>
      </c>
      <c r="W182" s="85">
        <v>0</v>
      </c>
      <c r="X182" s="85">
        <v>0</v>
      </c>
      <c r="Y182" s="85">
        <v>0</v>
      </c>
      <c r="Z182" s="85">
        <v>0</v>
      </c>
      <c r="AA182" s="85">
        <v>0</v>
      </c>
      <c r="AB182" s="87"/>
    </row>
    <row r="183" spans="1:28">
      <c r="A183" s="29"/>
      <c r="B183" s="13" t="s">
        <v>163</v>
      </c>
      <c r="C183" s="249"/>
      <c r="D183" s="85">
        <v>0</v>
      </c>
      <c r="E183" s="85">
        <v>0</v>
      </c>
      <c r="F183" s="85">
        <v>0</v>
      </c>
      <c r="G183" s="85">
        <v>0</v>
      </c>
      <c r="H183" s="85">
        <v>0</v>
      </c>
      <c r="I183" s="85">
        <v>0</v>
      </c>
      <c r="J183" s="85">
        <v>0</v>
      </c>
      <c r="K183" s="85">
        <v>0</v>
      </c>
      <c r="L183" s="85">
        <v>0</v>
      </c>
      <c r="M183" s="85">
        <v>0</v>
      </c>
      <c r="N183" s="85">
        <v>0</v>
      </c>
      <c r="O183" s="85">
        <v>0</v>
      </c>
      <c r="P183" s="85">
        <v>0</v>
      </c>
      <c r="Q183" s="85">
        <v>0</v>
      </c>
      <c r="R183" s="85">
        <v>0</v>
      </c>
      <c r="S183" s="85">
        <v>0</v>
      </c>
      <c r="T183" s="85">
        <v>0</v>
      </c>
      <c r="U183" s="85">
        <v>0</v>
      </c>
      <c r="V183" s="85">
        <v>0</v>
      </c>
      <c r="W183" s="85">
        <v>0</v>
      </c>
      <c r="X183" s="85">
        <v>0</v>
      </c>
      <c r="Y183" s="85">
        <v>0</v>
      </c>
      <c r="Z183" s="85">
        <v>0</v>
      </c>
      <c r="AA183" s="85">
        <v>0</v>
      </c>
      <c r="AB183" s="87"/>
    </row>
    <row r="184" spans="1:28">
      <c r="A184" s="29"/>
      <c r="B184" s="13" t="s">
        <v>192</v>
      </c>
      <c r="C184" s="249"/>
      <c r="D184" s="85">
        <v>0</v>
      </c>
      <c r="E184" s="85">
        <v>0</v>
      </c>
      <c r="F184" s="85">
        <v>0</v>
      </c>
      <c r="G184" s="85">
        <v>0</v>
      </c>
      <c r="H184" s="85">
        <v>0</v>
      </c>
      <c r="I184" s="85">
        <v>0</v>
      </c>
      <c r="J184" s="85">
        <v>0</v>
      </c>
      <c r="K184" s="85">
        <v>0</v>
      </c>
      <c r="L184" s="85">
        <v>0</v>
      </c>
      <c r="M184" s="85">
        <v>0</v>
      </c>
      <c r="N184" s="85">
        <v>0</v>
      </c>
      <c r="O184" s="85">
        <v>0</v>
      </c>
      <c r="P184" s="85">
        <v>0</v>
      </c>
      <c r="Q184" s="85">
        <v>0</v>
      </c>
      <c r="R184" s="85">
        <v>0</v>
      </c>
      <c r="S184" s="85">
        <v>0</v>
      </c>
      <c r="T184" s="85">
        <v>0</v>
      </c>
      <c r="U184" s="85">
        <v>0</v>
      </c>
      <c r="V184" s="85">
        <v>0</v>
      </c>
      <c r="W184" s="85">
        <v>0</v>
      </c>
      <c r="X184" s="85">
        <v>0</v>
      </c>
      <c r="Y184" s="85">
        <v>0</v>
      </c>
      <c r="Z184" s="85">
        <v>0</v>
      </c>
      <c r="AA184" s="85">
        <v>0</v>
      </c>
      <c r="AB184" s="87"/>
    </row>
    <row r="185" spans="1:28">
      <c r="A185" s="29"/>
      <c r="B185" s="13" t="s">
        <v>5</v>
      </c>
      <c r="C185" s="249"/>
      <c r="D185" s="85">
        <v>0</v>
      </c>
      <c r="E185" s="85">
        <v>0</v>
      </c>
      <c r="F185" s="85">
        <v>0</v>
      </c>
      <c r="G185" s="85">
        <v>0</v>
      </c>
      <c r="H185" s="85">
        <v>0</v>
      </c>
      <c r="I185" s="85">
        <v>0</v>
      </c>
      <c r="J185" s="85">
        <v>0</v>
      </c>
      <c r="K185" s="85">
        <v>0</v>
      </c>
      <c r="L185" s="85">
        <v>0</v>
      </c>
      <c r="M185" s="85">
        <v>0</v>
      </c>
      <c r="N185" s="85">
        <v>0</v>
      </c>
      <c r="O185" s="85">
        <v>0</v>
      </c>
      <c r="P185" s="85">
        <v>0</v>
      </c>
      <c r="Q185" s="85">
        <v>0</v>
      </c>
      <c r="R185" s="85">
        <v>0</v>
      </c>
      <c r="S185" s="85">
        <v>0</v>
      </c>
      <c r="T185" s="85">
        <v>0</v>
      </c>
      <c r="U185" s="85">
        <v>0</v>
      </c>
      <c r="V185" s="85">
        <v>0</v>
      </c>
      <c r="W185" s="85">
        <v>0</v>
      </c>
      <c r="X185" s="85">
        <v>0</v>
      </c>
      <c r="Y185" s="85">
        <v>0</v>
      </c>
      <c r="Z185" s="85">
        <v>0</v>
      </c>
      <c r="AA185" s="85">
        <v>0</v>
      </c>
      <c r="AB185" s="87"/>
    </row>
    <row r="186" spans="1:28">
      <c r="A186" s="29"/>
      <c r="B186" s="13" t="s">
        <v>9</v>
      </c>
      <c r="C186" s="249"/>
      <c r="D186" s="85">
        <v>0</v>
      </c>
      <c r="E186" s="85">
        <v>0</v>
      </c>
      <c r="F186" s="85">
        <v>0</v>
      </c>
      <c r="G186" s="85">
        <v>0</v>
      </c>
      <c r="H186" s="85">
        <v>0</v>
      </c>
      <c r="I186" s="85">
        <v>0</v>
      </c>
      <c r="J186" s="85">
        <v>0</v>
      </c>
      <c r="K186" s="85">
        <v>0</v>
      </c>
      <c r="L186" s="85">
        <v>0</v>
      </c>
      <c r="M186" s="85">
        <v>0</v>
      </c>
      <c r="N186" s="85">
        <v>0</v>
      </c>
      <c r="O186" s="85">
        <v>0</v>
      </c>
      <c r="P186" s="85">
        <v>0</v>
      </c>
      <c r="Q186" s="85">
        <v>0</v>
      </c>
      <c r="R186" s="85">
        <v>0</v>
      </c>
      <c r="S186" s="85">
        <v>0</v>
      </c>
      <c r="T186" s="85">
        <v>0</v>
      </c>
      <c r="U186" s="85">
        <v>0</v>
      </c>
      <c r="V186" s="85">
        <v>0</v>
      </c>
      <c r="W186" s="85">
        <v>0</v>
      </c>
      <c r="X186" s="85">
        <v>0</v>
      </c>
      <c r="Y186" s="85">
        <v>0</v>
      </c>
      <c r="Z186" s="85">
        <v>0</v>
      </c>
      <c r="AA186" s="85">
        <v>0</v>
      </c>
      <c r="AB186" s="87"/>
    </row>
    <row r="187" spans="1:28">
      <c r="A187" s="29"/>
      <c r="B187" s="13" t="s">
        <v>0</v>
      </c>
      <c r="C187" s="249"/>
      <c r="D187" s="85">
        <v>0</v>
      </c>
      <c r="E187" s="85">
        <v>0</v>
      </c>
      <c r="F187" s="85">
        <v>0</v>
      </c>
      <c r="G187" s="85">
        <v>0</v>
      </c>
      <c r="H187" s="85">
        <v>0</v>
      </c>
      <c r="I187" s="85">
        <v>0</v>
      </c>
      <c r="J187" s="85">
        <v>0</v>
      </c>
      <c r="K187" s="85">
        <v>0</v>
      </c>
      <c r="L187" s="85">
        <v>0</v>
      </c>
      <c r="M187" s="85">
        <v>0</v>
      </c>
      <c r="N187" s="85">
        <v>0</v>
      </c>
      <c r="O187" s="85">
        <v>0</v>
      </c>
      <c r="P187" s="85">
        <v>0</v>
      </c>
      <c r="Q187" s="85">
        <v>0</v>
      </c>
      <c r="R187" s="85">
        <v>0</v>
      </c>
      <c r="S187" s="85">
        <v>0</v>
      </c>
      <c r="T187" s="85">
        <v>0</v>
      </c>
      <c r="U187" s="85">
        <v>0</v>
      </c>
      <c r="V187" s="85">
        <v>0</v>
      </c>
      <c r="W187" s="85">
        <v>0</v>
      </c>
      <c r="X187" s="85">
        <v>0</v>
      </c>
      <c r="Y187" s="85">
        <v>0</v>
      </c>
      <c r="Z187" s="85">
        <v>0</v>
      </c>
      <c r="AA187" s="85">
        <v>0</v>
      </c>
      <c r="AB187" s="87"/>
    </row>
    <row r="188" spans="1:28">
      <c r="A188" s="29"/>
      <c r="B188" s="13" t="s">
        <v>150</v>
      </c>
      <c r="C188" s="249"/>
      <c r="D188" s="85">
        <v>0</v>
      </c>
      <c r="E188" s="85">
        <v>0</v>
      </c>
      <c r="F188" s="85">
        <v>0</v>
      </c>
      <c r="G188" s="85">
        <v>0</v>
      </c>
      <c r="H188" s="85">
        <v>0</v>
      </c>
      <c r="I188" s="85">
        <v>0</v>
      </c>
      <c r="J188" s="85">
        <v>0</v>
      </c>
      <c r="K188" s="85">
        <v>0</v>
      </c>
      <c r="L188" s="85">
        <v>0</v>
      </c>
      <c r="M188" s="85">
        <v>0</v>
      </c>
      <c r="N188" s="85">
        <v>0</v>
      </c>
      <c r="O188" s="85">
        <v>0</v>
      </c>
      <c r="P188" s="85">
        <v>0</v>
      </c>
      <c r="Q188" s="85">
        <v>0</v>
      </c>
      <c r="R188" s="85">
        <v>0</v>
      </c>
      <c r="S188" s="85">
        <v>0</v>
      </c>
      <c r="T188" s="85">
        <v>0</v>
      </c>
      <c r="U188" s="85">
        <v>0</v>
      </c>
      <c r="V188" s="85">
        <v>0</v>
      </c>
      <c r="W188" s="85">
        <v>0</v>
      </c>
      <c r="X188" s="85">
        <v>0</v>
      </c>
      <c r="Y188" s="85">
        <v>0</v>
      </c>
      <c r="Z188" s="85">
        <v>0</v>
      </c>
      <c r="AA188" s="85">
        <v>0</v>
      </c>
      <c r="AB188" s="87"/>
    </row>
    <row r="189" spans="1:28">
      <c r="A189" s="282"/>
      <c r="B189" s="266" t="s">
        <v>748</v>
      </c>
      <c r="C189" s="263">
        <v>0</v>
      </c>
      <c r="D189" s="262">
        <f>SUM(D175:D188)</f>
        <v>0</v>
      </c>
      <c r="E189" s="262">
        <f t="shared" ref="E189:S189" si="11">SUM(E175:E188)</f>
        <v>0</v>
      </c>
      <c r="F189" s="262">
        <f t="shared" si="11"/>
        <v>0</v>
      </c>
      <c r="G189" s="262">
        <f t="shared" si="11"/>
        <v>0</v>
      </c>
      <c r="H189" s="262">
        <f t="shared" si="11"/>
        <v>0</v>
      </c>
      <c r="I189" s="262">
        <f t="shared" si="11"/>
        <v>0</v>
      </c>
      <c r="J189" s="262">
        <f t="shared" si="11"/>
        <v>0</v>
      </c>
      <c r="K189" s="262">
        <f t="shared" si="11"/>
        <v>0</v>
      </c>
      <c r="L189" s="262">
        <f t="shared" si="11"/>
        <v>0</v>
      </c>
      <c r="M189" s="262">
        <f t="shared" si="11"/>
        <v>0</v>
      </c>
      <c r="N189" s="262">
        <f t="shared" si="11"/>
        <v>0</v>
      </c>
      <c r="O189" s="262">
        <f t="shared" si="11"/>
        <v>0</v>
      </c>
      <c r="P189" s="262">
        <f t="shared" si="11"/>
        <v>0</v>
      </c>
      <c r="Q189" s="262">
        <f t="shared" si="11"/>
        <v>0</v>
      </c>
      <c r="R189" s="262">
        <f t="shared" si="11"/>
        <v>0</v>
      </c>
      <c r="S189" s="262">
        <f t="shared" si="11"/>
        <v>0</v>
      </c>
      <c r="T189" s="262">
        <f>SUM(T175:T188)</f>
        <v>0</v>
      </c>
      <c r="U189" s="262">
        <f t="shared" ref="U189" si="12">SUM(U175:U188)</f>
        <v>0</v>
      </c>
      <c r="V189" s="262">
        <f t="shared" ref="V189" si="13">SUM(V175:V188)</f>
        <v>0</v>
      </c>
      <c r="W189" s="262">
        <f t="shared" ref="W189" si="14">SUM(W175:W188)</f>
        <v>0</v>
      </c>
      <c r="X189" s="262">
        <f t="shared" ref="X189" si="15">SUM(X175:X188)</f>
        <v>0</v>
      </c>
      <c r="Y189" s="262">
        <f t="shared" ref="Y189" si="16">SUM(Y175:Y188)</f>
        <v>0</v>
      </c>
      <c r="Z189" s="262">
        <f t="shared" ref="Z189" si="17">SUM(Z175:Z188)</f>
        <v>0</v>
      </c>
      <c r="AA189" s="262">
        <f t="shared" ref="AA189" si="18">SUM(AA175:AA188)</f>
        <v>0</v>
      </c>
      <c r="AB189" s="87"/>
    </row>
    <row r="190" spans="1:28" ht="90">
      <c r="A190" s="283" t="s">
        <v>753</v>
      </c>
      <c r="B190" s="259" t="s">
        <v>1</v>
      </c>
      <c r="C190" s="252"/>
      <c r="D190" s="85">
        <v>0</v>
      </c>
      <c r="E190" s="85">
        <v>0</v>
      </c>
      <c r="F190" s="85">
        <v>0</v>
      </c>
      <c r="G190" s="85">
        <v>0</v>
      </c>
      <c r="H190" s="85">
        <v>0</v>
      </c>
      <c r="I190" s="85">
        <v>0</v>
      </c>
      <c r="J190" s="85">
        <v>0</v>
      </c>
      <c r="K190" s="85">
        <v>0</v>
      </c>
      <c r="L190" s="85">
        <v>0</v>
      </c>
      <c r="M190" s="85">
        <v>0</v>
      </c>
      <c r="N190" s="85">
        <v>0</v>
      </c>
      <c r="O190" s="85">
        <v>0</v>
      </c>
      <c r="P190" s="85">
        <v>0</v>
      </c>
      <c r="Q190" s="85">
        <v>0</v>
      </c>
      <c r="R190" s="85">
        <v>0</v>
      </c>
      <c r="S190" s="85">
        <v>0</v>
      </c>
      <c r="T190" s="85">
        <v>0</v>
      </c>
      <c r="U190" s="85">
        <v>0</v>
      </c>
      <c r="V190" s="85">
        <v>0</v>
      </c>
      <c r="W190" s="85">
        <v>0</v>
      </c>
      <c r="X190" s="85">
        <v>0</v>
      </c>
      <c r="Y190" s="85">
        <v>0</v>
      </c>
      <c r="Z190" s="85">
        <v>0</v>
      </c>
      <c r="AA190" s="85">
        <v>0</v>
      </c>
      <c r="AB190" s="87"/>
    </row>
    <row r="191" spans="1:28">
      <c r="A191" s="29"/>
      <c r="B191" s="25" t="s">
        <v>126</v>
      </c>
      <c r="C191" s="249"/>
      <c r="D191" s="85">
        <v>0</v>
      </c>
      <c r="E191" s="85">
        <v>0</v>
      </c>
      <c r="F191" s="85">
        <v>0</v>
      </c>
      <c r="G191" s="85">
        <v>0</v>
      </c>
      <c r="H191" s="85">
        <v>0</v>
      </c>
      <c r="I191" s="85">
        <v>0</v>
      </c>
      <c r="J191" s="85">
        <v>0</v>
      </c>
      <c r="K191" s="85">
        <v>0</v>
      </c>
      <c r="L191" s="85">
        <v>0</v>
      </c>
      <c r="M191" s="85">
        <v>0</v>
      </c>
      <c r="N191" s="85">
        <v>0</v>
      </c>
      <c r="O191" s="85">
        <v>0</v>
      </c>
      <c r="P191" s="85">
        <v>0</v>
      </c>
      <c r="Q191" s="85">
        <v>0</v>
      </c>
      <c r="R191" s="85">
        <v>0</v>
      </c>
      <c r="S191" s="85">
        <v>0</v>
      </c>
      <c r="T191" s="85">
        <v>0</v>
      </c>
      <c r="U191" s="85">
        <v>0</v>
      </c>
      <c r="V191" s="85">
        <v>0</v>
      </c>
      <c r="W191" s="85">
        <v>0</v>
      </c>
      <c r="X191" s="85">
        <v>0</v>
      </c>
      <c r="Y191" s="85">
        <v>0</v>
      </c>
      <c r="Z191" s="85">
        <v>0</v>
      </c>
      <c r="AA191" s="85">
        <v>0</v>
      </c>
      <c r="AB191" s="87"/>
    </row>
    <row r="192" spans="1:28">
      <c r="A192" s="29"/>
      <c r="B192" s="13" t="s">
        <v>161</v>
      </c>
      <c r="C192" s="249"/>
      <c r="D192" s="85">
        <v>0</v>
      </c>
      <c r="E192" s="85">
        <v>0</v>
      </c>
      <c r="F192" s="85">
        <v>0</v>
      </c>
      <c r="G192" s="85">
        <v>0</v>
      </c>
      <c r="H192" s="85">
        <v>0</v>
      </c>
      <c r="I192" s="85">
        <v>0</v>
      </c>
      <c r="J192" s="85">
        <v>0</v>
      </c>
      <c r="K192" s="85">
        <v>0</v>
      </c>
      <c r="L192" s="85">
        <v>0</v>
      </c>
      <c r="M192" s="85">
        <v>0</v>
      </c>
      <c r="N192" s="85">
        <v>0</v>
      </c>
      <c r="O192" s="85">
        <v>0</v>
      </c>
      <c r="P192" s="85">
        <v>0</v>
      </c>
      <c r="Q192" s="85">
        <v>0</v>
      </c>
      <c r="R192" s="85">
        <v>0</v>
      </c>
      <c r="S192" s="85">
        <v>0</v>
      </c>
      <c r="T192" s="85">
        <v>0</v>
      </c>
      <c r="U192" s="85">
        <v>0</v>
      </c>
      <c r="V192" s="85">
        <v>0</v>
      </c>
      <c r="W192" s="85">
        <v>0</v>
      </c>
      <c r="X192" s="85">
        <v>0</v>
      </c>
      <c r="Y192" s="85">
        <v>0</v>
      </c>
      <c r="Z192" s="85">
        <v>0</v>
      </c>
      <c r="AA192" s="85">
        <v>0</v>
      </c>
      <c r="AB192" s="87"/>
    </row>
    <row r="193" spans="1:28">
      <c r="A193" s="29"/>
      <c r="B193" s="25" t="s">
        <v>66</v>
      </c>
      <c r="C193" s="249"/>
      <c r="D193" s="85">
        <v>0</v>
      </c>
      <c r="E193" s="85">
        <v>0</v>
      </c>
      <c r="F193" s="85">
        <v>0</v>
      </c>
      <c r="G193" s="85">
        <v>0</v>
      </c>
      <c r="H193" s="85">
        <v>0</v>
      </c>
      <c r="I193" s="85">
        <v>0</v>
      </c>
      <c r="J193" s="85">
        <v>0</v>
      </c>
      <c r="K193" s="85">
        <v>0</v>
      </c>
      <c r="L193" s="85">
        <v>0</v>
      </c>
      <c r="M193" s="85">
        <v>0</v>
      </c>
      <c r="N193" s="85">
        <v>0</v>
      </c>
      <c r="O193" s="85">
        <v>0</v>
      </c>
      <c r="P193" s="85">
        <v>0</v>
      </c>
      <c r="Q193" s="85">
        <v>0</v>
      </c>
      <c r="R193" s="85">
        <v>0</v>
      </c>
      <c r="S193" s="85">
        <v>0</v>
      </c>
      <c r="T193" s="85">
        <v>0</v>
      </c>
      <c r="U193" s="85">
        <v>0</v>
      </c>
      <c r="V193" s="85">
        <v>0</v>
      </c>
      <c r="W193" s="85">
        <v>0</v>
      </c>
      <c r="X193" s="85">
        <v>0</v>
      </c>
      <c r="Y193" s="85">
        <v>0</v>
      </c>
      <c r="Z193" s="85">
        <v>0</v>
      </c>
      <c r="AA193" s="85">
        <v>0</v>
      </c>
      <c r="AB193" s="87"/>
    </row>
    <row r="194" spans="1:28">
      <c r="A194" s="29"/>
      <c r="B194" s="25" t="s">
        <v>3</v>
      </c>
      <c r="C194" s="249"/>
      <c r="D194" s="85">
        <v>0</v>
      </c>
      <c r="E194" s="85">
        <v>0</v>
      </c>
      <c r="F194" s="85">
        <v>0</v>
      </c>
      <c r="G194" s="85">
        <v>0</v>
      </c>
      <c r="H194" s="85">
        <v>0</v>
      </c>
      <c r="I194" s="85">
        <v>0</v>
      </c>
      <c r="J194" s="85">
        <v>0</v>
      </c>
      <c r="K194" s="85">
        <v>0</v>
      </c>
      <c r="L194" s="85">
        <v>0</v>
      </c>
      <c r="M194" s="85">
        <v>0</v>
      </c>
      <c r="N194" s="85">
        <v>0</v>
      </c>
      <c r="O194" s="85">
        <v>0</v>
      </c>
      <c r="P194" s="85">
        <v>0</v>
      </c>
      <c r="Q194" s="85">
        <v>0</v>
      </c>
      <c r="R194" s="85">
        <v>0</v>
      </c>
      <c r="S194" s="85">
        <v>0</v>
      </c>
      <c r="T194" s="85">
        <v>0</v>
      </c>
      <c r="U194" s="85">
        <v>0</v>
      </c>
      <c r="V194" s="85">
        <v>0</v>
      </c>
      <c r="W194" s="85">
        <v>0</v>
      </c>
      <c r="X194" s="85">
        <v>0</v>
      </c>
      <c r="Y194" s="85">
        <v>0</v>
      </c>
      <c r="Z194" s="85">
        <v>0</v>
      </c>
      <c r="AA194" s="85">
        <v>0</v>
      </c>
      <c r="AB194" s="87"/>
    </row>
    <row r="195" spans="1:28">
      <c r="A195" s="29"/>
      <c r="B195" s="25" t="s">
        <v>4</v>
      </c>
      <c r="C195" s="249"/>
      <c r="D195" s="85">
        <v>0</v>
      </c>
      <c r="E195" s="85">
        <v>0</v>
      </c>
      <c r="F195" s="85">
        <v>0</v>
      </c>
      <c r="G195" s="85">
        <v>0</v>
      </c>
      <c r="H195" s="85">
        <v>0</v>
      </c>
      <c r="I195" s="85">
        <v>0</v>
      </c>
      <c r="J195" s="85">
        <v>0</v>
      </c>
      <c r="K195" s="85">
        <v>0</v>
      </c>
      <c r="L195" s="85">
        <v>0</v>
      </c>
      <c r="M195" s="85">
        <v>0</v>
      </c>
      <c r="N195" s="85">
        <v>0</v>
      </c>
      <c r="O195" s="85">
        <v>0</v>
      </c>
      <c r="P195" s="85">
        <v>0</v>
      </c>
      <c r="Q195" s="85">
        <v>0</v>
      </c>
      <c r="R195" s="85">
        <v>0</v>
      </c>
      <c r="S195" s="85">
        <v>0</v>
      </c>
      <c r="T195" s="85">
        <v>0</v>
      </c>
      <c r="U195" s="85">
        <v>0</v>
      </c>
      <c r="V195" s="85">
        <v>0</v>
      </c>
      <c r="W195" s="85">
        <v>0</v>
      </c>
      <c r="X195" s="85">
        <v>0</v>
      </c>
      <c r="Y195" s="85">
        <v>0</v>
      </c>
      <c r="Z195" s="85">
        <v>0</v>
      </c>
      <c r="AA195" s="85">
        <v>0</v>
      </c>
      <c r="AB195" s="87"/>
    </row>
    <row r="196" spans="1:28">
      <c r="A196" s="29"/>
      <c r="B196" s="13" t="s">
        <v>162</v>
      </c>
      <c r="C196" s="249"/>
      <c r="D196" s="85">
        <v>0</v>
      </c>
      <c r="E196" s="85">
        <v>0</v>
      </c>
      <c r="F196" s="85">
        <v>0</v>
      </c>
      <c r="G196" s="85">
        <v>0</v>
      </c>
      <c r="H196" s="85">
        <v>0</v>
      </c>
      <c r="I196" s="85">
        <v>0</v>
      </c>
      <c r="J196" s="85">
        <v>0</v>
      </c>
      <c r="K196" s="85">
        <v>0</v>
      </c>
      <c r="L196" s="85">
        <v>0</v>
      </c>
      <c r="M196" s="85">
        <v>0</v>
      </c>
      <c r="N196" s="85">
        <v>0</v>
      </c>
      <c r="O196" s="85">
        <v>0</v>
      </c>
      <c r="P196" s="85">
        <v>0</v>
      </c>
      <c r="Q196" s="85">
        <v>0</v>
      </c>
      <c r="R196" s="85">
        <v>0</v>
      </c>
      <c r="S196" s="85">
        <v>0</v>
      </c>
      <c r="T196" s="85">
        <v>0</v>
      </c>
      <c r="U196" s="85">
        <v>0</v>
      </c>
      <c r="V196" s="85">
        <v>0</v>
      </c>
      <c r="W196" s="85">
        <v>0</v>
      </c>
      <c r="X196" s="85">
        <v>0</v>
      </c>
      <c r="Y196" s="85">
        <v>0</v>
      </c>
      <c r="Z196" s="85">
        <v>0</v>
      </c>
      <c r="AA196" s="85">
        <v>0</v>
      </c>
      <c r="AB196" s="87"/>
    </row>
    <row r="197" spans="1:28" ht="45">
      <c r="A197" s="29"/>
      <c r="B197" s="111" t="s">
        <v>193</v>
      </c>
      <c r="C197" s="249"/>
      <c r="D197" s="85">
        <v>0</v>
      </c>
      <c r="E197" s="85">
        <v>0</v>
      </c>
      <c r="F197" s="85">
        <v>0</v>
      </c>
      <c r="G197" s="85">
        <v>0</v>
      </c>
      <c r="H197" s="85">
        <v>0</v>
      </c>
      <c r="I197" s="85">
        <v>0</v>
      </c>
      <c r="J197" s="85">
        <v>0</v>
      </c>
      <c r="K197" s="85">
        <v>0</v>
      </c>
      <c r="L197" s="85">
        <v>0</v>
      </c>
      <c r="M197" s="85">
        <v>0</v>
      </c>
      <c r="N197" s="85">
        <v>0</v>
      </c>
      <c r="O197" s="85">
        <v>0</v>
      </c>
      <c r="P197" s="85">
        <v>0</v>
      </c>
      <c r="Q197" s="85">
        <v>0</v>
      </c>
      <c r="R197" s="85">
        <v>0</v>
      </c>
      <c r="S197" s="85">
        <v>0</v>
      </c>
      <c r="T197" s="85">
        <v>0</v>
      </c>
      <c r="U197" s="85">
        <v>0</v>
      </c>
      <c r="V197" s="85">
        <v>0</v>
      </c>
      <c r="W197" s="85">
        <v>0</v>
      </c>
      <c r="X197" s="85">
        <v>0</v>
      </c>
      <c r="Y197" s="85">
        <v>0</v>
      </c>
      <c r="Z197" s="85">
        <v>0</v>
      </c>
      <c r="AA197" s="85">
        <v>0</v>
      </c>
      <c r="AB197" s="87"/>
    </row>
    <row r="198" spans="1:28">
      <c r="A198" s="29"/>
      <c r="B198" s="13" t="s">
        <v>163</v>
      </c>
      <c r="C198" s="249"/>
      <c r="D198" s="85">
        <v>0</v>
      </c>
      <c r="E198" s="85">
        <v>0</v>
      </c>
      <c r="F198" s="85">
        <v>0</v>
      </c>
      <c r="G198" s="85">
        <v>0</v>
      </c>
      <c r="H198" s="85">
        <v>0</v>
      </c>
      <c r="I198" s="85">
        <v>0</v>
      </c>
      <c r="J198" s="85">
        <v>0</v>
      </c>
      <c r="K198" s="85">
        <v>0</v>
      </c>
      <c r="L198" s="85">
        <v>0</v>
      </c>
      <c r="M198" s="85">
        <v>0</v>
      </c>
      <c r="N198" s="85">
        <v>0</v>
      </c>
      <c r="O198" s="85">
        <v>0</v>
      </c>
      <c r="P198" s="85">
        <v>0</v>
      </c>
      <c r="Q198" s="85">
        <v>0</v>
      </c>
      <c r="R198" s="85">
        <v>0</v>
      </c>
      <c r="S198" s="85">
        <v>0</v>
      </c>
      <c r="T198" s="85">
        <v>0</v>
      </c>
      <c r="U198" s="85">
        <v>0</v>
      </c>
      <c r="V198" s="85">
        <v>0</v>
      </c>
      <c r="W198" s="85">
        <v>0</v>
      </c>
      <c r="X198" s="85">
        <v>0</v>
      </c>
      <c r="Y198" s="85">
        <v>0</v>
      </c>
      <c r="Z198" s="85">
        <v>0</v>
      </c>
      <c r="AA198" s="85">
        <v>0</v>
      </c>
      <c r="AB198" s="87"/>
    </row>
    <row r="199" spans="1:28">
      <c r="A199" s="29"/>
      <c r="B199" s="13" t="s">
        <v>192</v>
      </c>
      <c r="C199" s="249"/>
      <c r="D199" s="85">
        <v>0</v>
      </c>
      <c r="E199" s="85">
        <v>0</v>
      </c>
      <c r="F199" s="85">
        <v>0</v>
      </c>
      <c r="G199" s="85">
        <v>0</v>
      </c>
      <c r="H199" s="85">
        <v>0</v>
      </c>
      <c r="I199" s="85">
        <v>0</v>
      </c>
      <c r="J199" s="85">
        <v>0</v>
      </c>
      <c r="K199" s="85">
        <v>0</v>
      </c>
      <c r="L199" s="85">
        <v>0</v>
      </c>
      <c r="M199" s="85">
        <v>0</v>
      </c>
      <c r="N199" s="85">
        <v>0</v>
      </c>
      <c r="O199" s="85">
        <v>0</v>
      </c>
      <c r="P199" s="85">
        <v>0</v>
      </c>
      <c r="Q199" s="85">
        <v>0</v>
      </c>
      <c r="R199" s="85">
        <v>0</v>
      </c>
      <c r="S199" s="85">
        <v>0</v>
      </c>
      <c r="T199" s="85">
        <v>0</v>
      </c>
      <c r="U199" s="85">
        <v>0</v>
      </c>
      <c r="V199" s="85">
        <v>0</v>
      </c>
      <c r="W199" s="85">
        <v>0</v>
      </c>
      <c r="X199" s="85">
        <v>0</v>
      </c>
      <c r="Y199" s="85">
        <v>0</v>
      </c>
      <c r="Z199" s="85">
        <v>0</v>
      </c>
      <c r="AA199" s="85">
        <v>0</v>
      </c>
      <c r="AB199" s="87"/>
    </row>
    <row r="200" spans="1:28">
      <c r="A200" s="29"/>
      <c r="B200" s="13" t="s">
        <v>5</v>
      </c>
      <c r="C200" s="249"/>
      <c r="D200" s="85">
        <v>0</v>
      </c>
      <c r="E200" s="85">
        <v>0</v>
      </c>
      <c r="F200" s="85">
        <v>0</v>
      </c>
      <c r="G200" s="85">
        <v>0</v>
      </c>
      <c r="H200" s="85">
        <v>0</v>
      </c>
      <c r="I200" s="85">
        <v>0</v>
      </c>
      <c r="J200" s="85">
        <v>0</v>
      </c>
      <c r="K200" s="85">
        <v>0</v>
      </c>
      <c r="L200" s="85">
        <v>0</v>
      </c>
      <c r="M200" s="85">
        <v>0</v>
      </c>
      <c r="N200" s="85">
        <v>0</v>
      </c>
      <c r="O200" s="85">
        <v>0</v>
      </c>
      <c r="P200" s="85">
        <v>0</v>
      </c>
      <c r="Q200" s="85">
        <v>0</v>
      </c>
      <c r="R200" s="85">
        <v>0</v>
      </c>
      <c r="S200" s="85">
        <v>0</v>
      </c>
      <c r="T200" s="85">
        <v>0</v>
      </c>
      <c r="U200" s="85">
        <v>0</v>
      </c>
      <c r="V200" s="85">
        <v>0</v>
      </c>
      <c r="W200" s="85">
        <v>0</v>
      </c>
      <c r="X200" s="85">
        <v>0</v>
      </c>
      <c r="Y200" s="85">
        <v>0</v>
      </c>
      <c r="Z200" s="85">
        <v>0</v>
      </c>
      <c r="AA200" s="85">
        <v>0</v>
      </c>
      <c r="AB200" s="87"/>
    </row>
    <row r="201" spans="1:28">
      <c r="A201" s="29"/>
      <c r="B201" s="13" t="s">
        <v>9</v>
      </c>
      <c r="C201" s="249"/>
      <c r="D201" s="85">
        <v>0</v>
      </c>
      <c r="E201" s="85">
        <v>0</v>
      </c>
      <c r="F201" s="85">
        <v>0</v>
      </c>
      <c r="G201" s="85">
        <v>0</v>
      </c>
      <c r="H201" s="85">
        <v>0</v>
      </c>
      <c r="I201" s="85">
        <v>0</v>
      </c>
      <c r="J201" s="85">
        <v>0</v>
      </c>
      <c r="K201" s="85">
        <v>0</v>
      </c>
      <c r="L201" s="85">
        <v>0</v>
      </c>
      <c r="M201" s="85">
        <v>0</v>
      </c>
      <c r="N201" s="85">
        <v>0</v>
      </c>
      <c r="O201" s="85">
        <v>0</v>
      </c>
      <c r="P201" s="85">
        <v>0</v>
      </c>
      <c r="Q201" s="85">
        <v>0</v>
      </c>
      <c r="R201" s="85">
        <v>0</v>
      </c>
      <c r="S201" s="85">
        <v>0</v>
      </c>
      <c r="T201" s="85">
        <v>0</v>
      </c>
      <c r="U201" s="85">
        <v>0</v>
      </c>
      <c r="V201" s="85">
        <v>0</v>
      </c>
      <c r="W201" s="85">
        <v>0</v>
      </c>
      <c r="X201" s="85">
        <v>0</v>
      </c>
      <c r="Y201" s="85">
        <v>0</v>
      </c>
      <c r="Z201" s="85">
        <v>0</v>
      </c>
      <c r="AA201" s="85">
        <v>0</v>
      </c>
      <c r="AB201" s="87"/>
    </row>
    <row r="202" spans="1:28">
      <c r="A202" s="29"/>
      <c r="B202" s="13" t="s">
        <v>0</v>
      </c>
      <c r="C202" s="249"/>
      <c r="D202" s="85">
        <v>0</v>
      </c>
      <c r="E202" s="85">
        <v>0</v>
      </c>
      <c r="F202" s="85">
        <v>0</v>
      </c>
      <c r="G202" s="85">
        <v>0</v>
      </c>
      <c r="H202" s="85">
        <v>0</v>
      </c>
      <c r="I202" s="85">
        <v>0</v>
      </c>
      <c r="J202" s="85">
        <v>0</v>
      </c>
      <c r="K202" s="85">
        <v>0</v>
      </c>
      <c r="L202" s="85">
        <v>0</v>
      </c>
      <c r="M202" s="85">
        <v>0</v>
      </c>
      <c r="N202" s="85">
        <v>0</v>
      </c>
      <c r="O202" s="85">
        <v>0</v>
      </c>
      <c r="P202" s="85">
        <v>0</v>
      </c>
      <c r="Q202" s="85">
        <v>0</v>
      </c>
      <c r="R202" s="85">
        <v>0</v>
      </c>
      <c r="S202" s="85">
        <v>0</v>
      </c>
      <c r="T202" s="85">
        <v>0</v>
      </c>
      <c r="U202" s="85">
        <v>0</v>
      </c>
      <c r="V202" s="85">
        <v>0</v>
      </c>
      <c r="W202" s="85">
        <v>0</v>
      </c>
      <c r="X202" s="85">
        <v>0</v>
      </c>
      <c r="Y202" s="85">
        <v>0</v>
      </c>
      <c r="Z202" s="85">
        <v>0</v>
      </c>
      <c r="AA202" s="85">
        <v>0</v>
      </c>
      <c r="AB202" s="87"/>
    </row>
    <row r="203" spans="1:28">
      <c r="A203" s="29"/>
      <c r="B203" s="13" t="s">
        <v>150</v>
      </c>
      <c r="C203" s="249"/>
      <c r="D203" s="85">
        <v>0</v>
      </c>
      <c r="E203" s="85">
        <v>0</v>
      </c>
      <c r="F203" s="85">
        <v>0</v>
      </c>
      <c r="G203" s="85">
        <v>0</v>
      </c>
      <c r="H203" s="85">
        <v>0</v>
      </c>
      <c r="I203" s="85">
        <v>0</v>
      </c>
      <c r="J203" s="85">
        <v>0</v>
      </c>
      <c r="K203" s="85">
        <v>0</v>
      </c>
      <c r="L203" s="85">
        <v>0</v>
      </c>
      <c r="M203" s="85">
        <v>0</v>
      </c>
      <c r="N203" s="85">
        <v>0</v>
      </c>
      <c r="O203" s="85">
        <v>0</v>
      </c>
      <c r="P203" s="85">
        <v>0</v>
      </c>
      <c r="Q203" s="85">
        <v>0</v>
      </c>
      <c r="R203" s="85">
        <v>0</v>
      </c>
      <c r="S203" s="85">
        <v>0</v>
      </c>
      <c r="T203" s="85">
        <v>0</v>
      </c>
      <c r="U203" s="85">
        <v>0</v>
      </c>
      <c r="V203" s="85">
        <v>0</v>
      </c>
      <c r="W203" s="85">
        <v>0</v>
      </c>
      <c r="X203" s="85">
        <v>0</v>
      </c>
      <c r="Y203" s="85">
        <v>0</v>
      </c>
      <c r="Z203" s="85">
        <v>0</v>
      </c>
      <c r="AA203" s="85">
        <v>0</v>
      </c>
      <c r="AB203" s="87"/>
    </row>
    <row r="204" spans="1:28">
      <c r="A204" s="282"/>
      <c r="B204" s="266" t="s">
        <v>754</v>
      </c>
      <c r="C204" s="261"/>
      <c r="D204" s="264">
        <f>SUM(D190:D203)</f>
        <v>0</v>
      </c>
      <c r="E204" s="264">
        <f t="shared" ref="E204:AA204" si="19">SUM(E190:E203)</f>
        <v>0</v>
      </c>
      <c r="F204" s="264">
        <f t="shared" si="19"/>
        <v>0</v>
      </c>
      <c r="G204" s="264">
        <f t="shared" si="19"/>
        <v>0</v>
      </c>
      <c r="H204" s="264">
        <f t="shared" si="19"/>
        <v>0</v>
      </c>
      <c r="I204" s="264">
        <f t="shared" si="19"/>
        <v>0</v>
      </c>
      <c r="J204" s="264">
        <f t="shared" si="19"/>
        <v>0</v>
      </c>
      <c r="K204" s="264">
        <f t="shared" si="19"/>
        <v>0</v>
      </c>
      <c r="L204" s="264">
        <f t="shared" si="19"/>
        <v>0</v>
      </c>
      <c r="M204" s="264">
        <f t="shared" si="19"/>
        <v>0</v>
      </c>
      <c r="N204" s="264">
        <f t="shared" si="19"/>
        <v>0</v>
      </c>
      <c r="O204" s="264">
        <f t="shared" si="19"/>
        <v>0</v>
      </c>
      <c r="P204" s="264">
        <f t="shared" si="19"/>
        <v>0</v>
      </c>
      <c r="Q204" s="264">
        <f t="shared" si="19"/>
        <v>0</v>
      </c>
      <c r="R204" s="264">
        <f t="shared" si="19"/>
        <v>0</v>
      </c>
      <c r="S204" s="264">
        <f t="shared" si="19"/>
        <v>0</v>
      </c>
      <c r="T204" s="264">
        <f t="shared" si="19"/>
        <v>0</v>
      </c>
      <c r="U204" s="264">
        <f t="shared" si="19"/>
        <v>0</v>
      </c>
      <c r="V204" s="264">
        <f t="shared" si="19"/>
        <v>0</v>
      </c>
      <c r="W204" s="264">
        <f t="shared" si="19"/>
        <v>0</v>
      </c>
      <c r="X204" s="264">
        <f t="shared" si="19"/>
        <v>0</v>
      </c>
      <c r="Y204" s="264">
        <f t="shared" si="19"/>
        <v>0</v>
      </c>
      <c r="Z204" s="264">
        <f t="shared" si="19"/>
        <v>0</v>
      </c>
      <c r="AA204" s="264">
        <f t="shared" si="19"/>
        <v>0</v>
      </c>
      <c r="AB204" s="87"/>
    </row>
    <row r="205" spans="1:28" ht="16.5" customHeight="1">
      <c r="A205" s="4457" t="s">
        <v>11</v>
      </c>
      <c r="B205" s="259" t="s">
        <v>1</v>
      </c>
      <c r="C205" s="265"/>
      <c r="D205" s="250">
        <f>D25*$C$39+D40*$C$54+D55*$C$69+D70*$C$84+D85*$C$99+D100*$C$114+D115*$C$129+D130*$C$144+D145*$C$159+D160*$C$174+D175*$C$189+D190</f>
        <v>0</v>
      </c>
      <c r="E205" s="250">
        <f t="shared" ref="E205:AA216" si="20">E25*$C$39+E40*$C$54+E55*$C$69+E70*$C$84+E85*$C$99+E100*$C$114+E115*$C$129+E130*$C$144+E145*$C$159+E160*$C$174+E175*$C$189+E190</f>
        <v>0</v>
      </c>
      <c r="F205" s="250">
        <f t="shared" si="20"/>
        <v>0</v>
      </c>
      <c r="G205" s="250">
        <f t="shared" si="20"/>
        <v>0</v>
      </c>
      <c r="H205" s="250">
        <f t="shared" si="20"/>
        <v>0</v>
      </c>
      <c r="I205" s="250">
        <f t="shared" si="20"/>
        <v>0</v>
      </c>
      <c r="J205" s="250">
        <f t="shared" si="20"/>
        <v>0</v>
      </c>
      <c r="K205" s="250">
        <f t="shared" si="20"/>
        <v>0</v>
      </c>
      <c r="L205" s="250">
        <f t="shared" si="20"/>
        <v>0</v>
      </c>
      <c r="M205" s="250">
        <f t="shared" si="20"/>
        <v>0</v>
      </c>
      <c r="N205" s="250">
        <f t="shared" si="20"/>
        <v>0</v>
      </c>
      <c r="O205" s="250">
        <f t="shared" si="20"/>
        <v>0</v>
      </c>
      <c r="P205" s="250">
        <f t="shared" si="20"/>
        <v>0</v>
      </c>
      <c r="Q205" s="250">
        <f t="shared" si="20"/>
        <v>0</v>
      </c>
      <c r="R205" s="250">
        <f t="shared" si="20"/>
        <v>0</v>
      </c>
      <c r="S205" s="250">
        <f t="shared" si="20"/>
        <v>0</v>
      </c>
      <c r="T205" s="250">
        <f t="shared" si="20"/>
        <v>0</v>
      </c>
      <c r="U205" s="250">
        <f t="shared" si="20"/>
        <v>0</v>
      </c>
      <c r="V205" s="250">
        <f t="shared" si="20"/>
        <v>0</v>
      </c>
      <c r="W205" s="250">
        <f t="shared" si="20"/>
        <v>0</v>
      </c>
      <c r="X205" s="250">
        <f t="shared" si="20"/>
        <v>0</v>
      </c>
      <c r="Y205" s="250">
        <f t="shared" si="20"/>
        <v>0</v>
      </c>
      <c r="Z205" s="250">
        <f t="shared" si="20"/>
        <v>0</v>
      </c>
      <c r="AA205" s="250">
        <f t="shared" si="20"/>
        <v>0</v>
      </c>
      <c r="AB205" s="87"/>
    </row>
    <row r="206" spans="1:28" ht="44.25" customHeight="1">
      <c r="A206" s="4458"/>
      <c r="B206" s="25" t="s">
        <v>126</v>
      </c>
      <c r="C206" s="251"/>
      <c r="D206" s="250">
        <f t="shared" ref="D206:S218" si="21">D26*$C$39+D41*$C$54+D56*$C$69+D71*$C$84+D86*$C$99+D101*$C$114+D116*$C$129+D131*$C$144+D146*$C$159+D161*$C$174+D176*$C$189+D191</f>
        <v>0</v>
      </c>
      <c r="E206" s="250">
        <f t="shared" si="21"/>
        <v>0</v>
      </c>
      <c r="F206" s="250">
        <f t="shared" si="21"/>
        <v>0</v>
      </c>
      <c r="G206" s="250">
        <f t="shared" si="21"/>
        <v>0</v>
      </c>
      <c r="H206" s="250">
        <f t="shared" si="21"/>
        <v>0</v>
      </c>
      <c r="I206" s="250">
        <f t="shared" si="21"/>
        <v>0</v>
      </c>
      <c r="J206" s="250">
        <f t="shared" si="21"/>
        <v>0</v>
      </c>
      <c r="K206" s="250">
        <f t="shared" si="21"/>
        <v>0</v>
      </c>
      <c r="L206" s="250">
        <f t="shared" si="21"/>
        <v>0</v>
      </c>
      <c r="M206" s="250">
        <f t="shared" si="21"/>
        <v>0</v>
      </c>
      <c r="N206" s="250">
        <f t="shared" si="21"/>
        <v>0</v>
      </c>
      <c r="O206" s="250">
        <f t="shared" si="21"/>
        <v>0</v>
      </c>
      <c r="P206" s="250">
        <f t="shared" si="21"/>
        <v>0</v>
      </c>
      <c r="Q206" s="250">
        <f t="shared" si="21"/>
        <v>0</v>
      </c>
      <c r="R206" s="250">
        <f t="shared" si="21"/>
        <v>0</v>
      </c>
      <c r="S206" s="250">
        <f t="shared" si="21"/>
        <v>0</v>
      </c>
      <c r="T206" s="250">
        <f t="shared" si="20"/>
        <v>0</v>
      </c>
      <c r="U206" s="250">
        <f t="shared" si="20"/>
        <v>0</v>
      </c>
      <c r="V206" s="250">
        <f t="shared" si="20"/>
        <v>0</v>
      </c>
      <c r="W206" s="250">
        <f t="shared" si="20"/>
        <v>0</v>
      </c>
      <c r="X206" s="250">
        <f t="shared" si="20"/>
        <v>0</v>
      </c>
      <c r="Y206" s="250">
        <f t="shared" si="20"/>
        <v>0</v>
      </c>
      <c r="Z206" s="250">
        <f t="shared" si="20"/>
        <v>0</v>
      </c>
      <c r="AA206" s="250">
        <f t="shared" si="20"/>
        <v>0</v>
      </c>
      <c r="AB206" s="87"/>
    </row>
    <row r="207" spans="1:28" ht="14.25" customHeight="1">
      <c r="A207" s="279"/>
      <c r="B207" s="13" t="s">
        <v>161</v>
      </c>
      <c r="C207" s="251"/>
      <c r="D207" s="250">
        <f t="shared" si="21"/>
        <v>0</v>
      </c>
      <c r="E207" s="250">
        <f t="shared" si="20"/>
        <v>0</v>
      </c>
      <c r="F207" s="250">
        <f t="shared" si="20"/>
        <v>0</v>
      </c>
      <c r="G207" s="250">
        <f t="shared" si="20"/>
        <v>0</v>
      </c>
      <c r="H207" s="250">
        <f t="shared" si="20"/>
        <v>0</v>
      </c>
      <c r="I207" s="250">
        <f t="shared" si="20"/>
        <v>0</v>
      </c>
      <c r="J207" s="250">
        <f t="shared" si="20"/>
        <v>0</v>
      </c>
      <c r="K207" s="250">
        <f t="shared" si="20"/>
        <v>0</v>
      </c>
      <c r="L207" s="250">
        <f t="shared" si="20"/>
        <v>0</v>
      </c>
      <c r="M207" s="250">
        <f t="shared" si="20"/>
        <v>0</v>
      </c>
      <c r="N207" s="250">
        <f t="shared" si="20"/>
        <v>0</v>
      </c>
      <c r="O207" s="250">
        <f t="shared" si="20"/>
        <v>0</v>
      </c>
      <c r="P207" s="250">
        <f t="shared" si="20"/>
        <v>0</v>
      </c>
      <c r="Q207" s="250">
        <f t="shared" si="20"/>
        <v>0</v>
      </c>
      <c r="R207" s="250">
        <f t="shared" si="20"/>
        <v>0</v>
      </c>
      <c r="S207" s="250">
        <f t="shared" si="20"/>
        <v>0</v>
      </c>
      <c r="T207" s="250">
        <f t="shared" si="20"/>
        <v>0</v>
      </c>
      <c r="U207" s="250">
        <f t="shared" si="20"/>
        <v>0</v>
      </c>
      <c r="V207" s="250">
        <f t="shared" si="20"/>
        <v>0</v>
      </c>
      <c r="W207" s="250">
        <f t="shared" si="20"/>
        <v>0</v>
      </c>
      <c r="X207" s="250">
        <f t="shared" si="20"/>
        <v>0</v>
      </c>
      <c r="Y207" s="250">
        <f t="shared" si="20"/>
        <v>0</v>
      </c>
      <c r="Z207" s="250">
        <f t="shared" si="20"/>
        <v>0</v>
      </c>
      <c r="AA207" s="250">
        <f t="shared" si="20"/>
        <v>0</v>
      </c>
      <c r="AB207" s="87"/>
    </row>
    <row r="208" spans="1:28" ht="14.25" customHeight="1">
      <c r="A208" s="279"/>
      <c r="B208" s="25" t="s">
        <v>66</v>
      </c>
      <c r="C208" s="251"/>
      <c r="D208" s="250">
        <f t="shared" si="21"/>
        <v>0</v>
      </c>
      <c r="E208" s="250">
        <f t="shared" si="20"/>
        <v>0</v>
      </c>
      <c r="F208" s="250">
        <f t="shared" si="20"/>
        <v>0</v>
      </c>
      <c r="G208" s="250">
        <f t="shared" si="20"/>
        <v>0</v>
      </c>
      <c r="H208" s="250">
        <f t="shared" si="20"/>
        <v>0</v>
      </c>
      <c r="I208" s="250">
        <f t="shared" si="20"/>
        <v>0</v>
      </c>
      <c r="J208" s="250">
        <f t="shared" si="20"/>
        <v>0</v>
      </c>
      <c r="K208" s="250">
        <f t="shared" si="20"/>
        <v>0</v>
      </c>
      <c r="L208" s="250">
        <f t="shared" si="20"/>
        <v>0</v>
      </c>
      <c r="M208" s="250">
        <f t="shared" si="20"/>
        <v>0</v>
      </c>
      <c r="N208" s="250">
        <f t="shared" si="20"/>
        <v>0</v>
      </c>
      <c r="O208" s="250">
        <f t="shared" si="20"/>
        <v>0</v>
      </c>
      <c r="P208" s="250">
        <f t="shared" si="20"/>
        <v>0</v>
      </c>
      <c r="Q208" s="250">
        <f t="shared" si="20"/>
        <v>0</v>
      </c>
      <c r="R208" s="250">
        <f t="shared" si="20"/>
        <v>0</v>
      </c>
      <c r="S208" s="250">
        <f t="shared" si="20"/>
        <v>0</v>
      </c>
      <c r="T208" s="250">
        <f t="shared" si="20"/>
        <v>0</v>
      </c>
      <c r="U208" s="250">
        <f t="shared" si="20"/>
        <v>0</v>
      </c>
      <c r="V208" s="250">
        <f t="shared" si="20"/>
        <v>0</v>
      </c>
      <c r="W208" s="250">
        <f t="shared" si="20"/>
        <v>0</v>
      </c>
      <c r="X208" s="250">
        <f t="shared" si="20"/>
        <v>0</v>
      </c>
      <c r="Y208" s="250">
        <f t="shared" si="20"/>
        <v>0</v>
      </c>
      <c r="Z208" s="250">
        <f t="shared" si="20"/>
        <v>0</v>
      </c>
      <c r="AA208" s="250">
        <f t="shared" si="20"/>
        <v>0</v>
      </c>
      <c r="AB208" s="87"/>
    </row>
    <row r="209" spans="1:28" ht="14.25" customHeight="1">
      <c r="A209" s="279"/>
      <c r="B209" s="25" t="s">
        <v>3</v>
      </c>
      <c r="C209" s="251"/>
      <c r="D209" s="250">
        <f t="shared" si="21"/>
        <v>0</v>
      </c>
      <c r="E209" s="250">
        <f t="shared" si="20"/>
        <v>0</v>
      </c>
      <c r="F209" s="250">
        <f t="shared" si="20"/>
        <v>0</v>
      </c>
      <c r="G209" s="250">
        <f t="shared" si="20"/>
        <v>0</v>
      </c>
      <c r="H209" s="250">
        <f t="shared" si="20"/>
        <v>0</v>
      </c>
      <c r="I209" s="250">
        <f t="shared" si="20"/>
        <v>0</v>
      </c>
      <c r="J209" s="250">
        <f t="shared" si="20"/>
        <v>0</v>
      </c>
      <c r="K209" s="250">
        <f t="shared" si="20"/>
        <v>0</v>
      </c>
      <c r="L209" s="250">
        <f t="shared" si="20"/>
        <v>0</v>
      </c>
      <c r="M209" s="250">
        <f t="shared" si="20"/>
        <v>0</v>
      </c>
      <c r="N209" s="250">
        <f t="shared" si="20"/>
        <v>0</v>
      </c>
      <c r="O209" s="250">
        <f t="shared" si="20"/>
        <v>0</v>
      </c>
      <c r="P209" s="250">
        <f t="shared" si="20"/>
        <v>0</v>
      </c>
      <c r="Q209" s="250">
        <f t="shared" si="20"/>
        <v>0</v>
      </c>
      <c r="R209" s="250">
        <f t="shared" si="20"/>
        <v>0</v>
      </c>
      <c r="S209" s="250">
        <f t="shared" si="20"/>
        <v>0</v>
      </c>
      <c r="T209" s="250">
        <f t="shared" si="20"/>
        <v>0</v>
      </c>
      <c r="U209" s="250">
        <f t="shared" si="20"/>
        <v>0</v>
      </c>
      <c r="V209" s="250">
        <f t="shared" si="20"/>
        <v>0</v>
      </c>
      <c r="W209" s="250">
        <f t="shared" si="20"/>
        <v>0</v>
      </c>
      <c r="X209" s="250">
        <f t="shared" si="20"/>
        <v>0</v>
      </c>
      <c r="Y209" s="250">
        <f t="shared" si="20"/>
        <v>0</v>
      </c>
      <c r="Z209" s="250">
        <f t="shared" si="20"/>
        <v>0</v>
      </c>
      <c r="AA209" s="250">
        <f t="shared" si="20"/>
        <v>0</v>
      </c>
      <c r="AB209" s="87"/>
    </row>
    <row r="210" spans="1:28">
      <c r="A210" s="29"/>
      <c r="B210" s="25" t="s">
        <v>4</v>
      </c>
      <c r="C210" s="249"/>
      <c r="D210" s="250">
        <f t="shared" si="21"/>
        <v>0</v>
      </c>
      <c r="E210" s="250">
        <f t="shared" si="20"/>
        <v>0</v>
      </c>
      <c r="F210" s="250">
        <f t="shared" si="20"/>
        <v>0</v>
      </c>
      <c r="G210" s="250">
        <f t="shared" si="20"/>
        <v>0</v>
      </c>
      <c r="H210" s="250">
        <f t="shared" si="20"/>
        <v>0</v>
      </c>
      <c r="I210" s="250">
        <f t="shared" si="20"/>
        <v>0</v>
      </c>
      <c r="J210" s="250">
        <f t="shared" si="20"/>
        <v>0</v>
      </c>
      <c r="K210" s="250">
        <f t="shared" si="20"/>
        <v>0</v>
      </c>
      <c r="L210" s="250">
        <f t="shared" si="20"/>
        <v>0</v>
      </c>
      <c r="M210" s="250">
        <f t="shared" si="20"/>
        <v>0</v>
      </c>
      <c r="N210" s="250">
        <f t="shared" si="20"/>
        <v>0</v>
      </c>
      <c r="O210" s="250">
        <f t="shared" si="20"/>
        <v>0</v>
      </c>
      <c r="P210" s="250">
        <f t="shared" si="20"/>
        <v>0</v>
      </c>
      <c r="Q210" s="250">
        <f t="shared" si="20"/>
        <v>0</v>
      </c>
      <c r="R210" s="250">
        <f t="shared" si="20"/>
        <v>0</v>
      </c>
      <c r="S210" s="250">
        <f t="shared" si="20"/>
        <v>0</v>
      </c>
      <c r="T210" s="250">
        <f t="shared" si="20"/>
        <v>0</v>
      </c>
      <c r="U210" s="250">
        <f t="shared" si="20"/>
        <v>0</v>
      </c>
      <c r="V210" s="250">
        <f t="shared" si="20"/>
        <v>0</v>
      </c>
      <c r="W210" s="250">
        <f t="shared" si="20"/>
        <v>0</v>
      </c>
      <c r="X210" s="250">
        <f t="shared" si="20"/>
        <v>0</v>
      </c>
      <c r="Y210" s="250">
        <f t="shared" si="20"/>
        <v>0</v>
      </c>
      <c r="Z210" s="250">
        <f t="shared" si="20"/>
        <v>0</v>
      </c>
      <c r="AA210" s="250">
        <f t="shared" si="20"/>
        <v>0</v>
      </c>
      <c r="AB210" s="87"/>
    </row>
    <row r="211" spans="1:28">
      <c r="A211" s="29"/>
      <c r="B211" s="13" t="s">
        <v>162</v>
      </c>
      <c r="C211" s="249"/>
      <c r="D211" s="250">
        <f t="shared" si="21"/>
        <v>0</v>
      </c>
      <c r="E211" s="250">
        <f t="shared" si="20"/>
        <v>0</v>
      </c>
      <c r="F211" s="250">
        <f t="shared" si="20"/>
        <v>0</v>
      </c>
      <c r="G211" s="250">
        <f t="shared" si="20"/>
        <v>0</v>
      </c>
      <c r="H211" s="250">
        <f t="shared" si="20"/>
        <v>0</v>
      </c>
      <c r="I211" s="250">
        <f t="shared" si="20"/>
        <v>0</v>
      </c>
      <c r="J211" s="250">
        <f t="shared" si="20"/>
        <v>0</v>
      </c>
      <c r="K211" s="250">
        <f t="shared" si="20"/>
        <v>0</v>
      </c>
      <c r="L211" s="250">
        <f t="shared" si="20"/>
        <v>0</v>
      </c>
      <c r="M211" s="250">
        <f t="shared" si="20"/>
        <v>0</v>
      </c>
      <c r="N211" s="250">
        <f t="shared" si="20"/>
        <v>0</v>
      </c>
      <c r="O211" s="250">
        <f t="shared" si="20"/>
        <v>0</v>
      </c>
      <c r="P211" s="250">
        <f t="shared" si="20"/>
        <v>0</v>
      </c>
      <c r="Q211" s="250">
        <f t="shared" si="20"/>
        <v>0</v>
      </c>
      <c r="R211" s="250">
        <f t="shared" si="20"/>
        <v>0</v>
      </c>
      <c r="S211" s="250">
        <f t="shared" si="20"/>
        <v>0</v>
      </c>
      <c r="T211" s="250">
        <f t="shared" si="20"/>
        <v>0</v>
      </c>
      <c r="U211" s="250">
        <f t="shared" si="20"/>
        <v>0</v>
      </c>
      <c r="V211" s="250">
        <f t="shared" si="20"/>
        <v>0</v>
      </c>
      <c r="W211" s="250">
        <f t="shared" si="20"/>
        <v>0</v>
      </c>
      <c r="X211" s="250">
        <f t="shared" si="20"/>
        <v>0</v>
      </c>
      <c r="Y211" s="250">
        <f t="shared" si="20"/>
        <v>0</v>
      </c>
      <c r="Z211" s="250">
        <f t="shared" si="20"/>
        <v>0</v>
      </c>
      <c r="AA211" s="250">
        <f t="shared" si="20"/>
        <v>0</v>
      </c>
      <c r="AB211" s="87"/>
    </row>
    <row r="212" spans="1:28" ht="45">
      <c r="A212" s="29"/>
      <c r="B212" s="111" t="s">
        <v>193</v>
      </c>
      <c r="C212" s="249"/>
      <c r="D212" s="250">
        <f t="shared" si="21"/>
        <v>0</v>
      </c>
      <c r="E212" s="250">
        <f t="shared" si="20"/>
        <v>0</v>
      </c>
      <c r="F212" s="250">
        <f t="shared" si="20"/>
        <v>0</v>
      </c>
      <c r="G212" s="250">
        <f t="shared" si="20"/>
        <v>0</v>
      </c>
      <c r="H212" s="250">
        <f t="shared" si="20"/>
        <v>0</v>
      </c>
      <c r="I212" s="250">
        <f t="shared" si="20"/>
        <v>0</v>
      </c>
      <c r="J212" s="250">
        <f t="shared" si="20"/>
        <v>0</v>
      </c>
      <c r="K212" s="250">
        <f t="shared" si="20"/>
        <v>0</v>
      </c>
      <c r="L212" s="250">
        <f t="shared" si="20"/>
        <v>0</v>
      </c>
      <c r="M212" s="250">
        <f t="shared" si="20"/>
        <v>0</v>
      </c>
      <c r="N212" s="250">
        <f t="shared" si="20"/>
        <v>0</v>
      </c>
      <c r="O212" s="250">
        <f t="shared" si="20"/>
        <v>0</v>
      </c>
      <c r="P212" s="250">
        <f t="shared" si="20"/>
        <v>0</v>
      </c>
      <c r="Q212" s="250">
        <f t="shared" si="20"/>
        <v>0</v>
      </c>
      <c r="R212" s="250">
        <f t="shared" si="20"/>
        <v>0</v>
      </c>
      <c r="S212" s="250">
        <f t="shared" si="20"/>
        <v>0</v>
      </c>
      <c r="T212" s="250">
        <f t="shared" si="20"/>
        <v>0</v>
      </c>
      <c r="U212" s="250">
        <f t="shared" si="20"/>
        <v>0</v>
      </c>
      <c r="V212" s="250">
        <f t="shared" si="20"/>
        <v>0</v>
      </c>
      <c r="W212" s="250">
        <f t="shared" si="20"/>
        <v>0</v>
      </c>
      <c r="X212" s="250">
        <f t="shared" si="20"/>
        <v>0</v>
      </c>
      <c r="Y212" s="250">
        <f t="shared" si="20"/>
        <v>0</v>
      </c>
      <c r="Z212" s="250">
        <f t="shared" si="20"/>
        <v>0</v>
      </c>
      <c r="AA212" s="250">
        <f t="shared" si="20"/>
        <v>0</v>
      </c>
      <c r="AB212" s="87"/>
    </row>
    <row r="213" spans="1:28">
      <c r="A213" s="29"/>
      <c r="B213" s="13" t="s">
        <v>163</v>
      </c>
      <c r="C213" s="249"/>
      <c r="D213" s="250">
        <f t="shared" si="21"/>
        <v>0</v>
      </c>
      <c r="E213" s="250">
        <f t="shared" si="20"/>
        <v>0</v>
      </c>
      <c r="F213" s="250">
        <f t="shared" si="20"/>
        <v>0</v>
      </c>
      <c r="G213" s="250">
        <f t="shared" si="20"/>
        <v>0</v>
      </c>
      <c r="H213" s="250">
        <f t="shared" si="20"/>
        <v>0</v>
      </c>
      <c r="I213" s="250">
        <f t="shared" si="20"/>
        <v>0</v>
      </c>
      <c r="J213" s="250">
        <f t="shared" si="20"/>
        <v>0</v>
      </c>
      <c r="K213" s="250">
        <f t="shared" si="20"/>
        <v>0</v>
      </c>
      <c r="L213" s="250">
        <f t="shared" si="20"/>
        <v>0</v>
      </c>
      <c r="M213" s="250">
        <f t="shared" si="20"/>
        <v>0</v>
      </c>
      <c r="N213" s="250">
        <f t="shared" si="20"/>
        <v>0</v>
      </c>
      <c r="O213" s="250">
        <f t="shared" si="20"/>
        <v>0</v>
      </c>
      <c r="P213" s="250">
        <f t="shared" si="20"/>
        <v>0</v>
      </c>
      <c r="Q213" s="250">
        <f t="shared" si="20"/>
        <v>0</v>
      </c>
      <c r="R213" s="250">
        <f t="shared" si="20"/>
        <v>0</v>
      </c>
      <c r="S213" s="250">
        <f t="shared" si="20"/>
        <v>0</v>
      </c>
      <c r="T213" s="250">
        <f t="shared" si="20"/>
        <v>0</v>
      </c>
      <c r="U213" s="250">
        <f t="shared" si="20"/>
        <v>0</v>
      </c>
      <c r="V213" s="250">
        <f t="shared" si="20"/>
        <v>0</v>
      </c>
      <c r="W213" s="250">
        <f t="shared" si="20"/>
        <v>0</v>
      </c>
      <c r="X213" s="250">
        <f t="shared" si="20"/>
        <v>0</v>
      </c>
      <c r="Y213" s="250">
        <f t="shared" si="20"/>
        <v>0</v>
      </c>
      <c r="Z213" s="250">
        <f t="shared" si="20"/>
        <v>0</v>
      </c>
      <c r="AA213" s="250">
        <f t="shared" si="20"/>
        <v>0</v>
      </c>
      <c r="AB213" s="87"/>
    </row>
    <row r="214" spans="1:28">
      <c r="A214" s="29"/>
      <c r="B214" s="13" t="s">
        <v>192</v>
      </c>
      <c r="C214" s="249"/>
      <c r="D214" s="250">
        <f t="shared" si="21"/>
        <v>0</v>
      </c>
      <c r="E214" s="250">
        <f t="shared" si="20"/>
        <v>0</v>
      </c>
      <c r="F214" s="250">
        <f t="shared" si="20"/>
        <v>0</v>
      </c>
      <c r="G214" s="250">
        <f t="shared" si="20"/>
        <v>0</v>
      </c>
      <c r="H214" s="250">
        <f t="shared" si="20"/>
        <v>0</v>
      </c>
      <c r="I214" s="250">
        <f t="shared" si="20"/>
        <v>0</v>
      </c>
      <c r="J214" s="250">
        <f t="shared" si="20"/>
        <v>0</v>
      </c>
      <c r="K214" s="250">
        <f t="shared" si="20"/>
        <v>0</v>
      </c>
      <c r="L214" s="250">
        <f t="shared" si="20"/>
        <v>0</v>
      </c>
      <c r="M214" s="250">
        <f t="shared" si="20"/>
        <v>0</v>
      </c>
      <c r="N214" s="250">
        <f t="shared" si="20"/>
        <v>0</v>
      </c>
      <c r="O214" s="250">
        <f t="shared" si="20"/>
        <v>0</v>
      </c>
      <c r="P214" s="250">
        <f t="shared" si="20"/>
        <v>0</v>
      </c>
      <c r="Q214" s="250">
        <f t="shared" si="20"/>
        <v>0</v>
      </c>
      <c r="R214" s="250">
        <f t="shared" si="20"/>
        <v>0</v>
      </c>
      <c r="S214" s="250">
        <f t="shared" si="20"/>
        <v>0</v>
      </c>
      <c r="T214" s="250">
        <f t="shared" si="20"/>
        <v>0</v>
      </c>
      <c r="U214" s="250">
        <f t="shared" si="20"/>
        <v>0</v>
      </c>
      <c r="V214" s="250">
        <f t="shared" si="20"/>
        <v>0</v>
      </c>
      <c r="W214" s="250">
        <f t="shared" si="20"/>
        <v>0</v>
      </c>
      <c r="X214" s="250">
        <f t="shared" si="20"/>
        <v>0</v>
      </c>
      <c r="Y214" s="250">
        <f t="shared" si="20"/>
        <v>0</v>
      </c>
      <c r="Z214" s="250">
        <f t="shared" si="20"/>
        <v>0</v>
      </c>
      <c r="AA214" s="250">
        <f t="shared" si="20"/>
        <v>0</v>
      </c>
      <c r="AB214" s="87"/>
    </row>
    <row r="215" spans="1:28">
      <c r="A215" s="29"/>
      <c r="B215" s="13" t="s">
        <v>5</v>
      </c>
      <c r="C215" s="249"/>
      <c r="D215" s="250">
        <f t="shared" si="21"/>
        <v>0</v>
      </c>
      <c r="E215" s="250">
        <f t="shared" si="20"/>
        <v>0</v>
      </c>
      <c r="F215" s="250">
        <f t="shared" si="20"/>
        <v>0</v>
      </c>
      <c r="G215" s="250">
        <f t="shared" si="20"/>
        <v>0</v>
      </c>
      <c r="H215" s="250">
        <f t="shared" si="20"/>
        <v>0</v>
      </c>
      <c r="I215" s="250">
        <f t="shared" si="20"/>
        <v>0</v>
      </c>
      <c r="J215" s="250">
        <f t="shared" si="20"/>
        <v>0</v>
      </c>
      <c r="K215" s="250">
        <f t="shared" si="20"/>
        <v>0</v>
      </c>
      <c r="L215" s="250">
        <f t="shared" si="20"/>
        <v>0</v>
      </c>
      <c r="M215" s="250">
        <f t="shared" si="20"/>
        <v>0</v>
      </c>
      <c r="N215" s="250">
        <f t="shared" si="20"/>
        <v>0</v>
      </c>
      <c r="O215" s="250">
        <f t="shared" si="20"/>
        <v>0</v>
      </c>
      <c r="P215" s="250">
        <f t="shared" si="20"/>
        <v>0</v>
      </c>
      <c r="Q215" s="250">
        <f t="shared" si="20"/>
        <v>0</v>
      </c>
      <c r="R215" s="250">
        <f t="shared" si="20"/>
        <v>0</v>
      </c>
      <c r="S215" s="250">
        <f t="shared" si="20"/>
        <v>0</v>
      </c>
      <c r="T215" s="250">
        <f t="shared" si="20"/>
        <v>0</v>
      </c>
      <c r="U215" s="250">
        <f t="shared" si="20"/>
        <v>0</v>
      </c>
      <c r="V215" s="250">
        <f t="shared" si="20"/>
        <v>0</v>
      </c>
      <c r="W215" s="250">
        <f t="shared" si="20"/>
        <v>0</v>
      </c>
      <c r="X215" s="250">
        <f t="shared" si="20"/>
        <v>0</v>
      </c>
      <c r="Y215" s="250">
        <f t="shared" si="20"/>
        <v>0</v>
      </c>
      <c r="Z215" s="250">
        <f t="shared" si="20"/>
        <v>0</v>
      </c>
      <c r="AA215" s="250">
        <f t="shared" si="20"/>
        <v>0</v>
      </c>
      <c r="AB215" s="87"/>
    </row>
    <row r="216" spans="1:28">
      <c r="A216" s="29"/>
      <c r="B216" s="13" t="s">
        <v>9</v>
      </c>
      <c r="C216" s="249"/>
      <c r="D216" s="250">
        <f t="shared" si="21"/>
        <v>0</v>
      </c>
      <c r="E216" s="250">
        <f t="shared" si="20"/>
        <v>0</v>
      </c>
      <c r="F216" s="250">
        <f t="shared" si="20"/>
        <v>0</v>
      </c>
      <c r="G216" s="250">
        <f t="shared" si="20"/>
        <v>0</v>
      </c>
      <c r="H216" s="250">
        <f t="shared" si="20"/>
        <v>0</v>
      </c>
      <c r="I216" s="250">
        <f t="shared" si="20"/>
        <v>0</v>
      </c>
      <c r="J216" s="250">
        <f t="shared" si="20"/>
        <v>0</v>
      </c>
      <c r="K216" s="250">
        <f t="shared" si="20"/>
        <v>0</v>
      </c>
      <c r="L216" s="250">
        <f t="shared" si="20"/>
        <v>0</v>
      </c>
      <c r="M216" s="250">
        <f t="shared" si="20"/>
        <v>0</v>
      </c>
      <c r="N216" s="250">
        <f t="shared" si="20"/>
        <v>0</v>
      </c>
      <c r="O216" s="250">
        <f t="shared" si="20"/>
        <v>0</v>
      </c>
      <c r="P216" s="250">
        <f t="shared" si="20"/>
        <v>0</v>
      </c>
      <c r="Q216" s="250">
        <f t="shared" si="20"/>
        <v>0</v>
      </c>
      <c r="R216" s="250">
        <f t="shared" si="20"/>
        <v>0</v>
      </c>
      <c r="S216" s="250">
        <f t="shared" si="20"/>
        <v>0</v>
      </c>
      <c r="T216" s="250">
        <f t="shared" si="20"/>
        <v>0</v>
      </c>
      <c r="U216" s="250">
        <f t="shared" si="20"/>
        <v>0</v>
      </c>
      <c r="V216" s="250">
        <f t="shared" ref="E216:AA218" si="22">V36*$C$39+V51*$C$54+V66*$C$69+V81*$C$84+V96*$C$99+V111*$C$114+V126*$C$129+V141*$C$144+V156*$C$159+V171*$C$174+V186*$C$189+V201</f>
        <v>0</v>
      </c>
      <c r="W216" s="250">
        <f t="shared" si="22"/>
        <v>0</v>
      </c>
      <c r="X216" s="250">
        <f t="shared" si="22"/>
        <v>0</v>
      </c>
      <c r="Y216" s="250">
        <f t="shared" si="22"/>
        <v>0</v>
      </c>
      <c r="Z216" s="250">
        <f t="shared" si="22"/>
        <v>0</v>
      </c>
      <c r="AA216" s="250">
        <f t="shared" si="22"/>
        <v>0</v>
      </c>
      <c r="AB216" s="87"/>
    </row>
    <row r="217" spans="1:28">
      <c r="A217" s="29"/>
      <c r="B217" s="13" t="s">
        <v>0</v>
      </c>
      <c r="C217" s="249"/>
      <c r="D217" s="250">
        <f t="shared" si="21"/>
        <v>0</v>
      </c>
      <c r="E217" s="250">
        <f t="shared" si="22"/>
        <v>0</v>
      </c>
      <c r="F217" s="250">
        <f t="shared" si="22"/>
        <v>0</v>
      </c>
      <c r="G217" s="250">
        <f t="shared" si="22"/>
        <v>0</v>
      </c>
      <c r="H217" s="250">
        <f t="shared" si="22"/>
        <v>0</v>
      </c>
      <c r="I217" s="250">
        <f t="shared" si="22"/>
        <v>0</v>
      </c>
      <c r="J217" s="250">
        <f t="shared" si="22"/>
        <v>0</v>
      </c>
      <c r="K217" s="250">
        <f t="shared" si="22"/>
        <v>0</v>
      </c>
      <c r="L217" s="250">
        <f t="shared" si="22"/>
        <v>0</v>
      </c>
      <c r="M217" s="250">
        <f t="shared" si="22"/>
        <v>0</v>
      </c>
      <c r="N217" s="250">
        <f t="shared" si="22"/>
        <v>0</v>
      </c>
      <c r="O217" s="250">
        <f t="shared" si="22"/>
        <v>0</v>
      </c>
      <c r="P217" s="250">
        <f t="shared" si="22"/>
        <v>0</v>
      </c>
      <c r="Q217" s="250">
        <f t="shared" si="22"/>
        <v>0</v>
      </c>
      <c r="R217" s="250">
        <f t="shared" si="22"/>
        <v>0</v>
      </c>
      <c r="S217" s="250">
        <f t="shared" si="22"/>
        <v>0</v>
      </c>
      <c r="T217" s="250">
        <f t="shared" si="22"/>
        <v>0</v>
      </c>
      <c r="U217" s="250">
        <f t="shared" si="22"/>
        <v>0</v>
      </c>
      <c r="V217" s="250">
        <f t="shared" si="22"/>
        <v>0</v>
      </c>
      <c r="W217" s="250">
        <f t="shared" si="22"/>
        <v>0</v>
      </c>
      <c r="X217" s="250">
        <f t="shared" si="22"/>
        <v>0</v>
      </c>
      <c r="Y217" s="250">
        <f t="shared" si="22"/>
        <v>0</v>
      </c>
      <c r="Z217" s="250">
        <f t="shared" si="22"/>
        <v>0</v>
      </c>
      <c r="AA217" s="250">
        <f t="shared" si="22"/>
        <v>0</v>
      </c>
      <c r="AB217" s="87"/>
    </row>
    <row r="218" spans="1:28">
      <c r="A218" s="29"/>
      <c r="B218" s="13" t="s">
        <v>150</v>
      </c>
      <c r="C218" s="249"/>
      <c r="D218" s="250">
        <f t="shared" si="21"/>
        <v>0</v>
      </c>
      <c r="E218" s="250">
        <f t="shared" si="22"/>
        <v>0</v>
      </c>
      <c r="F218" s="250">
        <f t="shared" si="22"/>
        <v>0</v>
      </c>
      <c r="G218" s="250">
        <f t="shared" si="22"/>
        <v>0</v>
      </c>
      <c r="H218" s="250">
        <f t="shared" si="22"/>
        <v>0</v>
      </c>
      <c r="I218" s="250">
        <f t="shared" si="22"/>
        <v>0</v>
      </c>
      <c r="J218" s="250">
        <f t="shared" si="22"/>
        <v>0</v>
      </c>
      <c r="K218" s="250">
        <f t="shared" si="22"/>
        <v>0</v>
      </c>
      <c r="L218" s="250">
        <f t="shared" si="22"/>
        <v>0</v>
      </c>
      <c r="M218" s="250">
        <f t="shared" si="22"/>
        <v>0</v>
      </c>
      <c r="N218" s="250">
        <f t="shared" si="22"/>
        <v>0</v>
      </c>
      <c r="O218" s="250">
        <f t="shared" si="22"/>
        <v>0</v>
      </c>
      <c r="P218" s="250">
        <f t="shared" si="22"/>
        <v>0</v>
      </c>
      <c r="Q218" s="250">
        <f t="shared" si="22"/>
        <v>0</v>
      </c>
      <c r="R218" s="250">
        <f t="shared" si="22"/>
        <v>0</v>
      </c>
      <c r="S218" s="250">
        <f t="shared" si="22"/>
        <v>0</v>
      </c>
      <c r="T218" s="250">
        <f t="shared" si="22"/>
        <v>0</v>
      </c>
      <c r="U218" s="250">
        <f t="shared" si="22"/>
        <v>0</v>
      </c>
      <c r="V218" s="250">
        <f t="shared" si="22"/>
        <v>0</v>
      </c>
      <c r="W218" s="250">
        <f t="shared" si="22"/>
        <v>0</v>
      </c>
      <c r="X218" s="250">
        <f t="shared" si="22"/>
        <v>0</v>
      </c>
      <c r="Y218" s="250">
        <f t="shared" si="22"/>
        <v>0</v>
      </c>
      <c r="Z218" s="250">
        <f t="shared" si="22"/>
        <v>0</v>
      </c>
      <c r="AA218" s="250">
        <f t="shared" si="22"/>
        <v>0</v>
      </c>
      <c r="AB218" s="87"/>
    </row>
    <row r="219" spans="1:28">
      <c r="A219" s="282"/>
      <c r="B219" s="266" t="s">
        <v>70</v>
      </c>
      <c r="C219" s="261"/>
      <c r="D219" s="264">
        <f>SUM(D205:D218)</f>
        <v>0</v>
      </c>
      <c r="E219" s="264">
        <f t="shared" ref="E219:AA219" si="23">SUM(E205:E218)</f>
        <v>0</v>
      </c>
      <c r="F219" s="264">
        <f t="shared" si="23"/>
        <v>0</v>
      </c>
      <c r="G219" s="264">
        <f t="shared" si="23"/>
        <v>0</v>
      </c>
      <c r="H219" s="264">
        <f t="shared" si="23"/>
        <v>0</v>
      </c>
      <c r="I219" s="264">
        <f t="shared" si="23"/>
        <v>0</v>
      </c>
      <c r="J219" s="264">
        <f t="shared" si="23"/>
        <v>0</v>
      </c>
      <c r="K219" s="264">
        <f t="shared" si="23"/>
        <v>0</v>
      </c>
      <c r="L219" s="264">
        <f t="shared" si="23"/>
        <v>0</v>
      </c>
      <c r="M219" s="264">
        <f t="shared" si="23"/>
        <v>0</v>
      </c>
      <c r="N219" s="264">
        <f t="shared" si="23"/>
        <v>0</v>
      </c>
      <c r="O219" s="264">
        <f t="shared" si="23"/>
        <v>0</v>
      </c>
      <c r="P219" s="264">
        <f t="shared" si="23"/>
        <v>0</v>
      </c>
      <c r="Q219" s="264">
        <f t="shared" si="23"/>
        <v>0</v>
      </c>
      <c r="R219" s="264">
        <f t="shared" si="23"/>
        <v>0</v>
      </c>
      <c r="S219" s="264">
        <f t="shared" si="23"/>
        <v>0</v>
      </c>
      <c r="T219" s="264">
        <f t="shared" si="23"/>
        <v>0</v>
      </c>
      <c r="U219" s="264">
        <f t="shared" si="23"/>
        <v>0</v>
      </c>
      <c r="V219" s="264">
        <f t="shared" si="23"/>
        <v>0</v>
      </c>
      <c r="W219" s="264">
        <f t="shared" si="23"/>
        <v>0</v>
      </c>
      <c r="X219" s="264">
        <f t="shared" si="23"/>
        <v>0</v>
      </c>
      <c r="Y219" s="264">
        <f t="shared" si="23"/>
        <v>0</v>
      </c>
      <c r="Z219" s="264">
        <f t="shared" si="23"/>
        <v>0</v>
      </c>
      <c r="AA219" s="264">
        <f t="shared" si="23"/>
        <v>0</v>
      </c>
      <c r="AB219" s="87"/>
    </row>
    <row r="220" spans="1:28">
      <c r="A220" s="284" t="s">
        <v>131</v>
      </c>
      <c r="B220" s="267"/>
      <c r="C220" s="268"/>
      <c r="D220" s="264">
        <f>D219+D24</f>
        <v>0</v>
      </c>
      <c r="E220" s="264">
        <f t="shared" ref="E220:AA220" si="24">E219+E24</f>
        <v>0</v>
      </c>
      <c r="F220" s="264">
        <f t="shared" si="24"/>
        <v>0</v>
      </c>
      <c r="G220" s="264">
        <f t="shared" si="24"/>
        <v>0</v>
      </c>
      <c r="H220" s="264">
        <f t="shared" si="24"/>
        <v>0</v>
      </c>
      <c r="I220" s="264">
        <f t="shared" si="24"/>
        <v>0</v>
      </c>
      <c r="J220" s="264">
        <f t="shared" si="24"/>
        <v>0</v>
      </c>
      <c r="K220" s="264">
        <f t="shared" si="24"/>
        <v>0</v>
      </c>
      <c r="L220" s="264">
        <f t="shared" si="24"/>
        <v>0</v>
      </c>
      <c r="M220" s="264">
        <f t="shared" si="24"/>
        <v>0</v>
      </c>
      <c r="N220" s="264">
        <f t="shared" si="24"/>
        <v>0</v>
      </c>
      <c r="O220" s="264">
        <f t="shared" si="24"/>
        <v>0</v>
      </c>
      <c r="P220" s="264">
        <f t="shared" si="24"/>
        <v>0</v>
      </c>
      <c r="Q220" s="264">
        <f t="shared" si="24"/>
        <v>0</v>
      </c>
      <c r="R220" s="264">
        <f t="shared" si="24"/>
        <v>0</v>
      </c>
      <c r="S220" s="264">
        <f t="shared" si="24"/>
        <v>0</v>
      </c>
      <c r="T220" s="264">
        <f t="shared" si="24"/>
        <v>0</v>
      </c>
      <c r="U220" s="264">
        <f t="shared" si="24"/>
        <v>0</v>
      </c>
      <c r="V220" s="264">
        <f t="shared" si="24"/>
        <v>0</v>
      </c>
      <c r="W220" s="264">
        <f t="shared" si="24"/>
        <v>0</v>
      </c>
      <c r="X220" s="264">
        <f t="shared" si="24"/>
        <v>0</v>
      </c>
      <c r="Y220" s="264">
        <f t="shared" si="24"/>
        <v>0</v>
      </c>
      <c r="Z220" s="269">
        <f t="shared" si="24"/>
        <v>0</v>
      </c>
      <c r="AA220" s="264">
        <f t="shared" si="24"/>
        <v>0</v>
      </c>
      <c r="AB220" s="87"/>
    </row>
    <row r="221" spans="1:28">
      <c r="B221" s="332" t="s">
        <v>785</v>
      </c>
    </row>
    <row r="222" spans="1:28" ht="120">
      <c r="B222" s="331" t="s">
        <v>787</v>
      </c>
    </row>
    <row r="223" spans="1:28" s="76" customFormat="1">
      <c r="A223" s="27"/>
      <c r="B223" s="27"/>
      <c r="D223" s="91"/>
      <c r="E223" s="91"/>
      <c r="F223" s="91"/>
      <c r="G223" s="91"/>
      <c r="H223" s="91"/>
      <c r="I223" s="91"/>
      <c r="J223" s="91"/>
      <c r="K223" s="91"/>
      <c r="L223" s="91"/>
      <c r="M223" s="91"/>
      <c r="N223" s="91"/>
      <c r="O223" s="91"/>
      <c r="P223" s="91"/>
      <c r="Q223" s="91"/>
      <c r="R223" s="91"/>
      <c r="S223" s="91"/>
      <c r="T223" s="91"/>
      <c r="U223" s="91"/>
      <c r="V223" s="91"/>
      <c r="W223" s="91"/>
      <c r="X223" s="91"/>
      <c r="Y223" s="91"/>
      <c r="Z223" s="91"/>
      <c r="AA223" s="91"/>
    </row>
  </sheetData>
  <mergeCells count="16">
    <mergeCell ref="T8:U8"/>
    <mergeCell ref="V8:W8"/>
    <mergeCell ref="X8:Y8"/>
    <mergeCell ref="Z8:AA8"/>
    <mergeCell ref="A205:A206"/>
    <mergeCell ref="B7:B9"/>
    <mergeCell ref="D7:E8"/>
    <mergeCell ref="F7:G8"/>
    <mergeCell ref="L7:W7"/>
    <mergeCell ref="Z7:AA7"/>
    <mergeCell ref="L8:M8"/>
    <mergeCell ref="N8:O8"/>
    <mergeCell ref="P8:Q8"/>
    <mergeCell ref="R8:S8"/>
    <mergeCell ref="H7:K8"/>
    <mergeCell ref="C7:C9"/>
  </mergeCells>
  <printOptions headings="1"/>
  <pageMargins left="0.25" right="0.25" top="0.75" bottom="0.75" header="0.3" footer="0.3"/>
  <pageSetup paperSize="9" scale="63" orientation="landscape" r:id="rId1"/>
  <rowBreaks count="2" manualBreakCount="2">
    <brk id="39" max="28" man="1"/>
    <brk id="128" max="16383" man="1"/>
  </rowBreaks>
  <colBreaks count="1" manualBreakCount="1">
    <brk id="11" max="204" man="1"/>
  </col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N32"/>
  <sheetViews>
    <sheetView workbookViewId="0"/>
  </sheetViews>
  <sheetFormatPr defaultColWidth="9.140625" defaultRowHeight="12.75"/>
  <cols>
    <col min="1" max="1" width="21.28515625" style="2444" customWidth="1"/>
    <col min="2" max="2" width="12.5703125" style="2444" customWidth="1"/>
    <col min="3" max="3" width="11.85546875" style="2444" customWidth="1"/>
    <col min="4" max="4" width="20.140625" style="2444" customWidth="1"/>
    <col min="5" max="5" width="16.140625" style="2444" customWidth="1"/>
    <col min="6" max="6" width="15.28515625" style="2444" customWidth="1"/>
    <col min="7" max="7" width="14.5703125" style="2444" customWidth="1"/>
    <col min="8" max="8" width="21.7109375" style="2444" customWidth="1"/>
    <col min="9" max="9" width="15.85546875" style="2444" customWidth="1"/>
    <col min="10" max="10" width="19.85546875" style="2444" customWidth="1"/>
    <col min="11" max="11" width="19.5703125" style="2444" customWidth="1"/>
    <col min="12" max="12" width="19.28515625" style="2444" customWidth="1"/>
    <col min="13" max="13" width="16.7109375" style="2444" customWidth="1"/>
    <col min="14" max="14" width="19.7109375" style="2444" customWidth="1"/>
    <col min="15" max="15" width="15.42578125" style="2444" customWidth="1"/>
    <col min="16" max="17" width="13.28515625" style="2444" customWidth="1"/>
    <col min="18" max="18" width="13" style="2444" customWidth="1"/>
    <col min="19" max="19" width="15.42578125" style="2444" customWidth="1"/>
    <col min="20" max="16384" width="9.140625" style="2444"/>
  </cols>
  <sheetData>
    <row r="1" spans="1:19" ht="15">
      <c r="A1" s="2442" t="s">
        <v>2257</v>
      </c>
      <c r="B1" s="2443" t="s">
        <v>2763</v>
      </c>
    </row>
    <row r="2" spans="1:19" ht="15">
      <c r="A2" s="2442" t="s">
        <v>2258</v>
      </c>
      <c r="B2" s="2445" t="s">
        <v>2501</v>
      </c>
    </row>
    <row r="3" spans="1:19" ht="15">
      <c r="A3" s="2442" t="s">
        <v>2259</v>
      </c>
      <c r="B3" s="2446" t="s">
        <v>1049</v>
      </c>
    </row>
    <row r="4" spans="1:19" ht="13.5" thickBot="1">
      <c r="H4" s="2447"/>
    </row>
    <row r="5" spans="1:19">
      <c r="A5" s="4904" t="s">
        <v>2764</v>
      </c>
      <c r="B5" s="4891" t="s">
        <v>2765</v>
      </c>
      <c r="C5" s="4891" t="s">
        <v>2766</v>
      </c>
      <c r="D5" s="4893" t="s">
        <v>2767</v>
      </c>
      <c r="E5" s="4894"/>
      <c r="F5" s="4902" t="s">
        <v>2768</v>
      </c>
      <c r="G5" s="4897" t="s">
        <v>2769</v>
      </c>
      <c r="H5" s="4900" t="s">
        <v>2770</v>
      </c>
      <c r="I5" s="4891" t="s">
        <v>2771</v>
      </c>
      <c r="J5" s="4893" t="s">
        <v>2767</v>
      </c>
      <c r="K5" s="4894"/>
      <c r="L5" s="4902" t="s">
        <v>2768</v>
      </c>
      <c r="M5" s="4897" t="s">
        <v>2769</v>
      </c>
      <c r="N5" s="4900" t="s">
        <v>2772</v>
      </c>
      <c r="O5" s="4891" t="s">
        <v>2773</v>
      </c>
      <c r="P5" s="4893" t="s">
        <v>2774</v>
      </c>
      <c r="Q5" s="4894"/>
      <c r="R5" s="4895" t="s">
        <v>2775</v>
      </c>
      <c r="S5" s="4897" t="s">
        <v>2776</v>
      </c>
    </row>
    <row r="6" spans="1:19" ht="48.75" thickBot="1">
      <c r="A6" s="4905"/>
      <c r="B6" s="4892"/>
      <c r="C6" s="4892"/>
      <c r="D6" s="2448" t="s">
        <v>2777</v>
      </c>
      <c r="E6" s="2449" t="s">
        <v>2778</v>
      </c>
      <c r="F6" s="4903"/>
      <c r="G6" s="4898"/>
      <c r="H6" s="4901"/>
      <c r="I6" s="4892"/>
      <c r="J6" s="2448" t="s">
        <v>2777</v>
      </c>
      <c r="K6" s="2449" t="s">
        <v>2778</v>
      </c>
      <c r="L6" s="4903"/>
      <c r="M6" s="4898"/>
      <c r="N6" s="4901"/>
      <c r="O6" s="4892"/>
      <c r="P6" s="2450" t="s">
        <v>2779</v>
      </c>
      <c r="Q6" s="2450" t="s">
        <v>2780</v>
      </c>
      <c r="R6" s="4896"/>
      <c r="S6" s="4898"/>
    </row>
    <row r="7" spans="1:19" ht="13.5" thickBot="1">
      <c r="A7" s="2451">
        <v>1</v>
      </c>
      <c r="B7" s="2452">
        <v>2</v>
      </c>
      <c r="C7" s="2453">
        <v>3</v>
      </c>
      <c r="D7" s="2454">
        <v>4</v>
      </c>
      <c r="E7" s="2454">
        <v>5</v>
      </c>
      <c r="F7" s="2453">
        <v>6</v>
      </c>
      <c r="G7" s="2455">
        <v>7</v>
      </c>
      <c r="H7" s="2451">
        <v>8</v>
      </c>
      <c r="I7" s="2453">
        <v>9</v>
      </c>
      <c r="J7" s="2453">
        <v>10</v>
      </c>
      <c r="K7" s="2453">
        <v>11</v>
      </c>
      <c r="L7" s="2453">
        <v>12</v>
      </c>
      <c r="M7" s="2455">
        <v>13</v>
      </c>
      <c r="N7" s="2456">
        <v>14</v>
      </c>
      <c r="O7" s="2453">
        <v>15</v>
      </c>
      <c r="P7" s="2457">
        <v>16</v>
      </c>
      <c r="Q7" s="2457">
        <v>17</v>
      </c>
      <c r="R7" s="2457">
        <v>18</v>
      </c>
      <c r="S7" s="2458">
        <v>19</v>
      </c>
    </row>
    <row r="8" spans="1:19">
      <c r="A8" s="2459"/>
      <c r="B8" s="2460"/>
      <c r="C8" s="2460"/>
      <c r="D8" s="2461"/>
      <c r="E8" s="2461"/>
      <c r="F8" s="2461"/>
      <c r="G8" s="2462"/>
      <c r="H8" s="2463"/>
      <c r="I8" s="2464"/>
      <c r="J8" s="2464"/>
      <c r="K8" s="2464"/>
      <c r="L8" s="2461"/>
      <c r="M8" s="2462"/>
      <c r="N8" s="2465"/>
      <c r="O8" s="2466"/>
      <c r="P8" s="2467"/>
      <c r="Q8" s="2467"/>
      <c r="R8" s="2466"/>
      <c r="S8" s="2468"/>
    </row>
    <row r="9" spans="1:19">
      <c r="A9" s="2469"/>
      <c r="B9" s="2470"/>
      <c r="C9" s="2470"/>
      <c r="D9" s="2471"/>
      <c r="E9" s="2471"/>
      <c r="F9" s="2471"/>
      <c r="G9" s="2472"/>
      <c r="H9" s="2473"/>
      <c r="I9" s="2474"/>
      <c r="J9" s="2474"/>
      <c r="K9" s="2474"/>
      <c r="L9" s="2471"/>
      <c r="M9" s="2472"/>
      <c r="N9" s="2473"/>
      <c r="O9" s="2471"/>
      <c r="P9" s="2474"/>
      <c r="Q9" s="2474"/>
      <c r="R9" s="2471"/>
      <c r="S9" s="2472"/>
    </row>
    <row r="10" spans="1:19">
      <c r="A10" s="2469"/>
      <c r="B10" s="2470"/>
      <c r="C10" s="2470"/>
      <c r="D10" s="2471"/>
      <c r="E10" s="2471"/>
      <c r="F10" s="2471"/>
      <c r="G10" s="2472"/>
      <c r="H10" s="2473"/>
      <c r="I10" s="2474"/>
      <c r="J10" s="2474"/>
      <c r="K10" s="2474"/>
      <c r="L10" s="2471"/>
      <c r="M10" s="2472"/>
      <c r="N10" s="2473"/>
      <c r="O10" s="2471"/>
      <c r="P10" s="2474"/>
      <c r="Q10" s="2474"/>
      <c r="R10" s="2471"/>
      <c r="S10" s="2472"/>
    </row>
    <row r="11" spans="1:19">
      <c r="A11" s="2469"/>
      <c r="B11" s="2470"/>
      <c r="C11" s="2470"/>
      <c r="D11" s="2471"/>
      <c r="E11" s="2471"/>
      <c r="F11" s="2471"/>
      <c r="G11" s="2472"/>
      <c r="H11" s="2473"/>
      <c r="I11" s="2474"/>
      <c r="J11" s="2474"/>
      <c r="K11" s="2474"/>
      <c r="L11" s="2471"/>
      <c r="M11" s="2472"/>
      <c r="N11" s="2473"/>
      <c r="O11" s="2471"/>
      <c r="P11" s="2474"/>
      <c r="Q11" s="2474"/>
      <c r="R11" s="2471"/>
      <c r="S11" s="2472"/>
    </row>
    <row r="12" spans="1:19">
      <c r="A12" s="2469"/>
      <c r="B12" s="2470"/>
      <c r="C12" s="2470"/>
      <c r="D12" s="2471" t="s">
        <v>685</v>
      </c>
      <c r="E12" s="2471"/>
      <c r="F12" s="2471"/>
      <c r="G12" s="2472"/>
      <c r="H12" s="2473"/>
      <c r="I12" s="2474"/>
      <c r="J12" s="2474"/>
      <c r="K12" s="2474"/>
      <c r="L12" s="2471"/>
      <c r="M12" s="2472"/>
      <c r="N12" s="2473"/>
      <c r="O12" s="2471"/>
      <c r="P12" s="2474"/>
      <c r="Q12" s="2474"/>
      <c r="R12" s="2471"/>
      <c r="S12" s="2472"/>
    </row>
    <row r="13" spans="1:19">
      <c r="A13" s="2469"/>
      <c r="B13" s="2470"/>
      <c r="C13" s="2470"/>
      <c r="D13" s="2471"/>
      <c r="E13" s="2471"/>
      <c r="F13" s="2471"/>
      <c r="G13" s="2472"/>
      <c r="H13" s="2469"/>
      <c r="I13" s="2474"/>
      <c r="J13" s="2474"/>
      <c r="K13" s="2474"/>
      <c r="L13" s="2471"/>
      <c r="M13" s="2472"/>
      <c r="N13" s="2473"/>
      <c r="O13" s="2471"/>
      <c r="P13" s="2474"/>
      <c r="Q13" s="2474"/>
      <c r="R13" s="2471"/>
      <c r="S13" s="2472"/>
    </row>
    <row r="14" spans="1:19">
      <c r="A14" s="2469"/>
      <c r="B14" s="2470"/>
      <c r="C14" s="2470"/>
      <c r="D14" s="2471"/>
      <c r="E14" s="2471"/>
      <c r="F14" s="2471"/>
      <c r="G14" s="2472"/>
      <c r="H14" s="2469"/>
      <c r="I14" s="2474"/>
      <c r="J14" s="2474"/>
      <c r="K14" s="2474"/>
      <c r="L14" s="2471"/>
      <c r="M14" s="2472"/>
      <c r="N14" s="2473"/>
      <c r="O14" s="2471"/>
      <c r="P14" s="2474"/>
      <c r="Q14" s="2474"/>
      <c r="R14" s="2471"/>
      <c r="S14" s="2472"/>
    </row>
    <row r="15" spans="1:19">
      <c r="A15" s="2469"/>
      <c r="B15" s="2470"/>
      <c r="C15" s="2470"/>
      <c r="D15" s="2471"/>
      <c r="E15" s="2471"/>
      <c r="F15" s="2471"/>
      <c r="G15" s="2472"/>
      <c r="H15" s="2469"/>
      <c r="I15" s="2474"/>
      <c r="J15" s="2474"/>
      <c r="K15" s="2474"/>
      <c r="L15" s="2471"/>
      <c r="M15" s="2472"/>
      <c r="N15" s="2473"/>
      <c r="O15" s="2471"/>
      <c r="P15" s="2474"/>
      <c r="Q15" s="2474"/>
      <c r="R15" s="2471"/>
      <c r="S15" s="2472"/>
    </row>
    <row r="16" spans="1:19" ht="13.5" thickBot="1">
      <c r="A16" s="2475"/>
      <c r="B16" s="2476"/>
      <c r="C16" s="2476"/>
      <c r="D16" s="2477"/>
      <c r="E16" s="2477"/>
      <c r="F16" s="2477"/>
      <c r="G16" s="2478"/>
      <c r="H16" s="2479"/>
      <c r="I16" s="2480"/>
      <c r="J16" s="2480"/>
      <c r="K16" s="2480"/>
      <c r="L16" s="2477"/>
      <c r="M16" s="2478"/>
      <c r="N16" s="2479"/>
      <c r="O16" s="2477"/>
      <c r="P16" s="2480"/>
      <c r="Q16" s="2480"/>
      <c r="R16" s="2477"/>
      <c r="S16" s="2478"/>
    </row>
    <row r="17" spans="1:144" s="2484" customFormat="1">
      <c r="A17" s="2481"/>
      <c r="B17" s="2481"/>
      <c r="C17" s="2481"/>
      <c r="D17" s="2482"/>
      <c r="E17" s="2482"/>
      <c r="F17" s="2482"/>
      <c r="G17" s="2482"/>
      <c r="H17" s="2482"/>
      <c r="I17" s="2482"/>
      <c r="J17" s="2482"/>
      <c r="K17" s="2482"/>
      <c r="L17" s="2482"/>
      <c r="M17" s="2481"/>
      <c r="N17" s="2483"/>
      <c r="O17" s="2483"/>
      <c r="P17" s="2483"/>
      <c r="Q17" s="2483"/>
      <c r="R17" s="2483"/>
      <c r="S17" s="2483"/>
      <c r="T17" s="2483"/>
      <c r="U17" s="2483"/>
      <c r="V17" s="2483"/>
      <c r="W17" s="2483"/>
      <c r="X17" s="2483"/>
      <c r="Y17" s="2483"/>
      <c r="Z17" s="2483"/>
      <c r="AA17" s="2483"/>
      <c r="AB17" s="2483"/>
      <c r="AC17" s="2483"/>
      <c r="AD17" s="2483"/>
      <c r="AE17" s="2483"/>
      <c r="AF17" s="2483"/>
      <c r="AG17" s="2483"/>
      <c r="AH17" s="2483"/>
      <c r="AI17" s="2483"/>
      <c r="AJ17" s="2483"/>
      <c r="AK17" s="2483"/>
      <c r="AL17" s="2483"/>
      <c r="AM17" s="2483"/>
      <c r="AN17" s="2483"/>
      <c r="AO17" s="2483"/>
      <c r="AP17" s="2483"/>
      <c r="AQ17" s="2483"/>
      <c r="AR17" s="2483"/>
      <c r="AS17" s="2483"/>
      <c r="AT17" s="2483"/>
      <c r="AU17" s="2483"/>
      <c r="AV17" s="2483"/>
      <c r="AW17" s="2483"/>
      <c r="AX17" s="2483"/>
      <c r="AY17" s="2483"/>
      <c r="AZ17" s="2483"/>
      <c r="BA17" s="2483"/>
      <c r="BB17" s="2483"/>
      <c r="BC17" s="2483"/>
      <c r="BD17" s="2483"/>
      <c r="BE17" s="2483"/>
      <c r="BF17" s="2483"/>
      <c r="BG17" s="2483"/>
      <c r="BH17" s="2483"/>
      <c r="BI17" s="2483"/>
      <c r="BJ17" s="2483"/>
      <c r="BK17" s="2483"/>
      <c r="BL17" s="2483"/>
      <c r="BM17" s="2483"/>
      <c r="BN17" s="2483"/>
      <c r="BO17" s="2483"/>
      <c r="BP17" s="2483"/>
      <c r="BQ17" s="2483"/>
      <c r="BR17" s="2483"/>
      <c r="BS17" s="2483"/>
      <c r="BT17" s="2483"/>
      <c r="BU17" s="2483"/>
      <c r="BV17" s="2483"/>
      <c r="BW17" s="2483"/>
      <c r="BX17" s="2483"/>
      <c r="BY17" s="2483"/>
      <c r="BZ17" s="2483"/>
      <c r="CA17" s="2483"/>
      <c r="CB17" s="2483"/>
      <c r="CC17" s="2483"/>
      <c r="CD17" s="2483"/>
      <c r="CE17" s="2483"/>
      <c r="CF17" s="2483"/>
      <c r="CG17" s="2483"/>
      <c r="CH17" s="2483"/>
      <c r="CI17" s="2483"/>
      <c r="CJ17" s="2483"/>
      <c r="CK17" s="2483"/>
      <c r="CL17" s="2483"/>
      <c r="CM17" s="2483"/>
      <c r="CN17" s="2483"/>
      <c r="CO17" s="2483"/>
      <c r="CP17" s="2483"/>
      <c r="CQ17" s="2483"/>
      <c r="CR17" s="2483"/>
      <c r="CS17" s="2483"/>
      <c r="CT17" s="2483"/>
      <c r="CU17" s="2483"/>
      <c r="CV17" s="2483"/>
      <c r="CW17" s="2483"/>
      <c r="CX17" s="2483"/>
      <c r="CY17" s="2483"/>
      <c r="CZ17" s="2483"/>
      <c r="DA17" s="2483"/>
      <c r="DB17" s="2483"/>
      <c r="DC17" s="2483"/>
      <c r="DD17" s="2483"/>
      <c r="DE17" s="2483"/>
      <c r="DF17" s="2483"/>
      <c r="DG17" s="2483"/>
      <c r="DH17" s="2483"/>
      <c r="DI17" s="2483"/>
      <c r="DJ17" s="2483"/>
      <c r="DK17" s="2483"/>
      <c r="DL17" s="2483"/>
      <c r="DM17" s="2483"/>
      <c r="DN17" s="2483"/>
      <c r="DO17" s="2483"/>
      <c r="DP17" s="2483"/>
      <c r="DQ17" s="2483"/>
      <c r="DR17" s="2483"/>
      <c r="DS17" s="2483"/>
      <c r="DT17" s="2483"/>
      <c r="DU17" s="2483"/>
      <c r="DV17" s="2483"/>
      <c r="DW17" s="2483"/>
      <c r="DX17" s="2483"/>
      <c r="DY17" s="2483"/>
      <c r="DZ17" s="2483"/>
      <c r="EA17" s="2483"/>
      <c r="EB17" s="2483"/>
      <c r="EC17" s="2483"/>
      <c r="ED17" s="2483"/>
      <c r="EE17" s="2483"/>
      <c r="EF17" s="2483"/>
      <c r="EG17" s="2483"/>
      <c r="EH17" s="2483"/>
      <c r="EI17" s="2483"/>
      <c r="EJ17" s="2483"/>
      <c r="EK17" s="2483"/>
      <c r="EL17" s="2483"/>
      <c r="EM17" s="2483"/>
      <c r="EN17" s="2483"/>
    </row>
    <row r="18" spans="1:144" s="2483" customFormat="1">
      <c r="A18" s="2485"/>
      <c r="B18" s="2485"/>
      <c r="C18" s="2485"/>
      <c r="D18" s="2486"/>
      <c r="E18" s="2486"/>
      <c r="F18" s="2486"/>
      <c r="G18" s="2486"/>
      <c r="H18" s="2486"/>
      <c r="I18" s="2486"/>
      <c r="J18" s="2486"/>
      <c r="K18" s="2486"/>
      <c r="L18" s="2486"/>
      <c r="M18" s="2481"/>
    </row>
    <row r="19" spans="1:144" s="2488" customFormat="1" ht="40.5" customHeight="1">
      <c r="A19" s="4899"/>
      <c r="B19" s="4899"/>
      <c r="C19" s="4899"/>
      <c r="D19" s="4899"/>
      <c r="E19" s="4899"/>
      <c r="F19" s="4899"/>
      <c r="G19" s="4899"/>
      <c r="H19" s="2487"/>
      <c r="I19" s="2487"/>
      <c r="J19" s="2487"/>
      <c r="K19" s="2487"/>
      <c r="L19" s="2487"/>
      <c r="M19" s="2481"/>
      <c r="N19" s="2483"/>
      <c r="O19" s="2483"/>
      <c r="P19" s="2483"/>
      <c r="Q19" s="2483"/>
      <c r="R19" s="2483"/>
      <c r="S19" s="2483"/>
      <c r="T19" s="2483"/>
      <c r="U19" s="2483"/>
      <c r="V19" s="2483"/>
      <c r="W19" s="2483"/>
      <c r="X19" s="2483"/>
      <c r="Y19" s="2483"/>
      <c r="Z19" s="2483"/>
      <c r="AA19" s="2483"/>
      <c r="AB19" s="2483"/>
      <c r="AC19" s="2483"/>
      <c r="AD19" s="2483"/>
      <c r="AE19" s="2483"/>
      <c r="AF19" s="2483"/>
      <c r="AG19" s="2483"/>
      <c r="AH19" s="2483"/>
      <c r="AI19" s="2483"/>
      <c r="AJ19" s="2483"/>
      <c r="AK19" s="2483"/>
      <c r="AL19" s="2483"/>
      <c r="AM19" s="2483"/>
      <c r="AN19" s="2483"/>
      <c r="AO19" s="2483"/>
      <c r="AP19" s="2483"/>
      <c r="AQ19" s="2483"/>
      <c r="AR19" s="2483"/>
      <c r="AS19" s="2483"/>
      <c r="AT19" s="2483"/>
      <c r="AU19" s="2483"/>
      <c r="AV19" s="2483"/>
      <c r="AW19" s="2483"/>
      <c r="AX19" s="2483"/>
      <c r="AY19" s="2483"/>
      <c r="AZ19" s="2483"/>
      <c r="BA19" s="2483"/>
      <c r="BB19" s="2483"/>
      <c r="BC19" s="2483"/>
      <c r="BD19" s="2483"/>
      <c r="BE19" s="2483"/>
      <c r="BF19" s="2483"/>
      <c r="BG19" s="2483"/>
      <c r="BH19" s="2483"/>
      <c r="BI19" s="2483"/>
      <c r="BJ19" s="2483"/>
      <c r="BK19" s="2483"/>
      <c r="BL19" s="2483"/>
      <c r="BM19" s="2483"/>
      <c r="BN19" s="2483"/>
      <c r="BO19" s="2483"/>
      <c r="BP19" s="2483"/>
      <c r="BQ19" s="2483"/>
      <c r="BR19" s="2483"/>
      <c r="BS19" s="2483"/>
      <c r="BT19" s="2483"/>
      <c r="BU19" s="2483"/>
      <c r="BV19" s="2483"/>
      <c r="BW19" s="2483"/>
      <c r="BX19" s="2483"/>
      <c r="BY19" s="2483"/>
      <c r="BZ19" s="2483"/>
      <c r="CA19" s="2483"/>
      <c r="CB19" s="2483"/>
      <c r="CC19" s="2483"/>
      <c r="CD19" s="2483"/>
      <c r="CE19" s="2483"/>
      <c r="CF19" s="2483"/>
      <c r="CG19" s="2483"/>
      <c r="CH19" s="2483"/>
      <c r="CI19" s="2483"/>
      <c r="CJ19" s="2483"/>
      <c r="CK19" s="2483"/>
      <c r="CL19" s="2483"/>
      <c r="CM19" s="2483"/>
      <c r="CN19" s="2483"/>
      <c r="CO19" s="2483"/>
      <c r="CP19" s="2483"/>
      <c r="CQ19" s="2483"/>
      <c r="CR19" s="2483"/>
      <c r="CS19" s="2483"/>
      <c r="CT19" s="2483"/>
      <c r="CU19" s="2483"/>
      <c r="CV19" s="2483"/>
      <c r="CW19" s="2483"/>
      <c r="CX19" s="2483"/>
      <c r="CY19" s="2483"/>
      <c r="CZ19" s="2483"/>
      <c r="DA19" s="2483"/>
      <c r="DB19" s="2483"/>
      <c r="DC19" s="2483"/>
      <c r="DD19" s="2483"/>
      <c r="DE19" s="2483"/>
      <c r="DF19" s="2483"/>
      <c r="DG19" s="2483"/>
      <c r="DH19" s="2483"/>
      <c r="DI19" s="2483"/>
      <c r="DJ19" s="2483"/>
      <c r="DK19" s="2483"/>
      <c r="DL19" s="2483"/>
      <c r="DM19" s="2483"/>
      <c r="DN19" s="2483"/>
      <c r="DO19" s="2483"/>
      <c r="DP19" s="2483"/>
      <c r="DQ19" s="2483"/>
      <c r="DR19" s="2483"/>
      <c r="DS19" s="2483"/>
      <c r="DT19" s="2483"/>
      <c r="DU19" s="2483"/>
      <c r="DV19" s="2483"/>
      <c r="DW19" s="2483"/>
      <c r="DX19" s="2483"/>
      <c r="DY19" s="2483"/>
      <c r="DZ19" s="2483"/>
      <c r="EA19" s="2483"/>
      <c r="EB19" s="2483"/>
      <c r="EC19" s="2483"/>
      <c r="ED19" s="2483"/>
      <c r="EE19" s="2483"/>
      <c r="EF19" s="2483"/>
      <c r="EG19" s="2483"/>
      <c r="EH19" s="2483"/>
      <c r="EI19" s="2483"/>
      <c r="EJ19" s="2483"/>
      <c r="EK19" s="2483"/>
      <c r="EL19" s="2483"/>
      <c r="EM19" s="2483"/>
      <c r="EN19" s="2483"/>
    </row>
    <row r="20" spans="1:144" s="2483" customFormat="1" ht="27.75" customHeight="1">
      <c r="A20" s="4899"/>
      <c r="B20" s="4899"/>
      <c r="C20" s="4899"/>
      <c r="D20" s="4899"/>
      <c r="E20" s="4899"/>
      <c r="F20" s="4899"/>
      <c r="G20" s="4899"/>
      <c r="H20" s="2486"/>
      <c r="I20" s="2486"/>
      <c r="J20" s="2486"/>
      <c r="K20" s="2486"/>
      <c r="L20" s="2486"/>
      <c r="M20" s="2481"/>
    </row>
    <row r="21" spans="1:144" ht="23.25" customHeight="1">
      <c r="A21" s="4888"/>
      <c r="B21" s="4888"/>
      <c r="C21" s="4888"/>
      <c r="D21" s="4888"/>
      <c r="E21" s="4888"/>
      <c r="F21" s="4888"/>
      <c r="G21" s="4888"/>
      <c r="H21" s="2485"/>
      <c r="I21" s="2485"/>
      <c r="J21" s="2485"/>
      <c r="K21" s="2485"/>
      <c r="L21" s="2485"/>
      <c r="M21" s="2489"/>
    </row>
    <row r="22" spans="1:144" ht="30" customHeight="1">
      <c r="A22" s="4889"/>
      <c r="B22" s="4889"/>
      <c r="C22" s="4889"/>
      <c r="D22" s="4889"/>
      <c r="E22" s="4889"/>
      <c r="F22" s="4889"/>
      <c r="G22" s="4889"/>
      <c r="H22" s="2485"/>
      <c r="I22" s="2485"/>
      <c r="J22" s="2485"/>
      <c r="K22" s="2485"/>
      <c r="L22" s="2485"/>
      <c r="M22" s="2489"/>
    </row>
    <row r="23" spans="1:144" ht="12.75" customHeight="1">
      <c r="A23" s="2490"/>
      <c r="B23" s="2490"/>
      <c r="C23" s="2490"/>
      <c r="D23" s="2489"/>
      <c r="E23" s="2489"/>
      <c r="F23" s="2489"/>
      <c r="G23" s="2489"/>
      <c r="H23" s="2491"/>
      <c r="I23" s="2489"/>
      <c r="J23" s="2489"/>
      <c r="K23" s="2489"/>
      <c r="L23" s="2489"/>
      <c r="M23" s="2489"/>
    </row>
    <row r="24" spans="1:144">
      <c r="A24" s="4890"/>
      <c r="B24" s="4890"/>
      <c r="C24" s="4890"/>
      <c r="D24" s="4890"/>
      <c r="E24" s="4890"/>
      <c r="F24" s="4890"/>
      <c r="G24" s="4890"/>
      <c r="H24" s="2491"/>
      <c r="I24" s="2489"/>
      <c r="J24" s="2489"/>
      <c r="K24" s="2489"/>
      <c r="L24" s="2489"/>
      <c r="M24" s="2489"/>
    </row>
    <row r="25" spans="1:144" ht="12.75" customHeight="1">
      <c r="A25" s="2492"/>
      <c r="B25" s="2492"/>
      <c r="C25" s="2492"/>
      <c r="D25" s="2493"/>
      <c r="E25" s="2493"/>
      <c r="F25" s="2493"/>
      <c r="G25" s="2493"/>
      <c r="H25" s="2489"/>
      <c r="I25" s="2489"/>
      <c r="J25" s="2489"/>
      <c r="K25" s="2489"/>
      <c r="L25" s="2489"/>
      <c r="M25" s="2489"/>
    </row>
    <row r="26" spans="1:144" ht="12.75" customHeight="1">
      <c r="A26" s="2482"/>
      <c r="B26" s="2482"/>
      <c r="C26" s="2482"/>
      <c r="D26" s="2489"/>
      <c r="E26" s="2489"/>
      <c r="F26" s="2489"/>
      <c r="G26" s="2489"/>
      <c r="H26" s="2489"/>
      <c r="I26" s="2489"/>
      <c r="J26" s="2489"/>
      <c r="K26" s="2489"/>
      <c r="L26" s="2489"/>
      <c r="M26" s="2489"/>
    </row>
    <row r="27" spans="1:144">
      <c r="A27" s="2489"/>
      <c r="B27" s="2489"/>
      <c r="C27" s="2489"/>
      <c r="D27" s="2489"/>
      <c r="E27" s="2489"/>
      <c r="F27" s="2489"/>
      <c r="G27" s="2489"/>
      <c r="H27" s="2489"/>
      <c r="I27" s="2489"/>
      <c r="J27" s="2489"/>
      <c r="K27" s="2489"/>
      <c r="L27" s="2489"/>
      <c r="M27" s="2489"/>
    </row>
    <row r="28" spans="1:144" ht="15">
      <c r="A28" s="64"/>
      <c r="B28" s="64"/>
      <c r="C28" s="64"/>
      <c r="D28" s="64"/>
      <c r="E28" s="64"/>
      <c r="F28" s="64"/>
      <c r="G28" s="64"/>
      <c r="H28" s="64"/>
    </row>
    <row r="29" spans="1:144" ht="15">
      <c r="A29" s="64"/>
      <c r="B29" s="64"/>
      <c r="C29" s="64"/>
      <c r="D29" s="64"/>
      <c r="E29" s="64"/>
      <c r="F29" s="64"/>
      <c r="G29" s="64"/>
      <c r="H29" s="64"/>
    </row>
    <row r="30" spans="1:144" ht="15">
      <c r="A30" s="64"/>
      <c r="B30" s="64"/>
      <c r="C30" s="64"/>
      <c r="D30" s="64"/>
      <c r="E30" s="64"/>
      <c r="F30" s="64"/>
      <c r="G30" s="64"/>
      <c r="H30" s="64"/>
    </row>
    <row r="31" spans="1:144" ht="15">
      <c r="A31" s="64"/>
      <c r="B31" s="64"/>
      <c r="C31" s="64"/>
      <c r="D31" s="64"/>
      <c r="E31" s="64"/>
      <c r="F31" s="64"/>
      <c r="G31" s="64"/>
      <c r="H31" s="64"/>
    </row>
    <row r="32" spans="1:144" ht="15">
      <c r="A32" s="64"/>
      <c r="B32" s="64"/>
      <c r="C32" s="64"/>
      <c r="D32" s="64"/>
      <c r="E32" s="64"/>
      <c r="F32" s="64"/>
      <c r="G32" s="64"/>
      <c r="H32" s="64"/>
    </row>
  </sheetData>
  <mergeCells count="21">
    <mergeCell ref="R5:R6"/>
    <mergeCell ref="S5:S6"/>
    <mergeCell ref="A19:G19"/>
    <mergeCell ref="A20:G20"/>
    <mergeCell ref="H5:H6"/>
    <mergeCell ref="I5:I6"/>
    <mergeCell ref="J5:K5"/>
    <mergeCell ref="L5:L6"/>
    <mergeCell ref="M5:M6"/>
    <mergeCell ref="N5:N6"/>
    <mergeCell ref="A5:A6"/>
    <mergeCell ref="B5:B6"/>
    <mergeCell ref="C5:C6"/>
    <mergeCell ref="D5:E5"/>
    <mergeCell ref="F5:F6"/>
    <mergeCell ref="G5:G6"/>
    <mergeCell ref="A21:G21"/>
    <mergeCell ref="A22:G22"/>
    <mergeCell ref="A24:G24"/>
    <mergeCell ref="O5:O6"/>
    <mergeCell ref="P5:Q5"/>
  </mergeCells>
  <pageMargins left="0.7" right="0.7" top="0.75" bottom="0.75" header="0.3" footer="0.3"/>
  <pageSetup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6"/>
  <sheetViews>
    <sheetView workbookViewId="0"/>
  </sheetViews>
  <sheetFormatPr defaultColWidth="8.7109375" defaultRowHeight="12"/>
  <cols>
    <col min="1" max="1" width="16.140625" style="2495" customWidth="1"/>
    <col min="2" max="2" width="22.5703125" style="2495" customWidth="1"/>
    <col min="3" max="3" width="25.28515625" style="2495" customWidth="1"/>
    <col min="4" max="4" width="11.5703125" style="2495" customWidth="1"/>
    <col min="5" max="5" width="21.140625" style="2495" customWidth="1"/>
    <col min="6" max="7" width="8.7109375" style="2495"/>
    <col min="8" max="9" width="52.42578125" style="2495" customWidth="1"/>
    <col min="10" max="16384" width="8.7109375" style="2495"/>
  </cols>
  <sheetData>
    <row r="1" spans="1:9" ht="15">
      <c r="A1" s="115" t="s">
        <v>48</v>
      </c>
      <c r="B1" s="2494" t="s">
        <v>2781</v>
      </c>
    </row>
    <row r="2" spans="1:9" ht="15">
      <c r="A2" s="115" t="s">
        <v>49</v>
      </c>
      <c r="B2" s="2496" t="s">
        <v>2502</v>
      </c>
    </row>
    <row r="3" spans="1:9" ht="15">
      <c r="A3" s="115" t="s">
        <v>47</v>
      </c>
      <c r="B3" s="115" t="s">
        <v>1049</v>
      </c>
    </row>
    <row r="4" spans="1:9" ht="30">
      <c r="A4" s="2497" t="s">
        <v>50</v>
      </c>
      <c r="B4" s="115" t="s">
        <v>53</v>
      </c>
    </row>
    <row r="5" spans="1:9" ht="15">
      <c r="A5" s="115" t="s">
        <v>792</v>
      </c>
      <c r="B5" s="115"/>
      <c r="H5" s="115"/>
      <c r="I5" s="115"/>
    </row>
    <row r="6" spans="1:9" ht="15">
      <c r="H6" s="115"/>
      <c r="I6" s="115"/>
    </row>
    <row r="7" spans="1:9">
      <c r="A7" s="2498" t="s">
        <v>846</v>
      </c>
      <c r="B7" s="4922" t="s">
        <v>2782</v>
      </c>
      <c r="C7" s="4922"/>
      <c r="D7" s="2498" t="s">
        <v>2783</v>
      </c>
      <c r="E7" s="2498" t="s">
        <v>2784</v>
      </c>
    </row>
    <row r="8" spans="1:9">
      <c r="A8" s="2499">
        <v>1</v>
      </c>
      <c r="B8" s="4921" t="s">
        <v>2785</v>
      </c>
      <c r="C8" s="4921"/>
      <c r="D8" s="2500"/>
      <c r="E8" s="2501"/>
    </row>
    <row r="9" spans="1:9">
      <c r="A9" s="2499">
        <v>2</v>
      </c>
      <c r="B9" s="4921" t="s">
        <v>2786</v>
      </c>
      <c r="C9" s="4921"/>
      <c r="D9" s="2500"/>
      <c r="E9" s="2501"/>
    </row>
    <row r="10" spans="1:9">
      <c r="A10" s="2499">
        <v>3</v>
      </c>
      <c r="B10" s="4921" t="s">
        <v>2787</v>
      </c>
      <c r="C10" s="4921"/>
      <c r="D10" s="2500"/>
      <c r="E10" s="2501"/>
    </row>
    <row r="11" spans="1:9">
      <c r="A11" s="2499">
        <v>4</v>
      </c>
      <c r="B11" s="4921" t="s">
        <v>2788</v>
      </c>
      <c r="C11" s="4921"/>
      <c r="D11" s="2500"/>
      <c r="E11" s="2501"/>
    </row>
    <row r="12" spans="1:9">
      <c r="A12" s="2499">
        <v>5</v>
      </c>
      <c r="B12" s="4921" t="s">
        <v>2789</v>
      </c>
      <c r="C12" s="4921"/>
      <c r="D12" s="2500"/>
      <c r="E12" s="2501"/>
    </row>
    <row r="13" spans="1:9">
      <c r="A13" s="2499">
        <v>6</v>
      </c>
      <c r="B13" s="4921" t="s">
        <v>2790</v>
      </c>
      <c r="C13" s="4921"/>
      <c r="D13" s="2500"/>
      <c r="E13" s="2501"/>
    </row>
    <row r="14" spans="1:9">
      <c r="A14" s="2499">
        <v>7</v>
      </c>
      <c r="B14" s="4921" t="s">
        <v>2791</v>
      </c>
      <c r="C14" s="4921"/>
      <c r="D14" s="2500"/>
      <c r="E14" s="2501"/>
    </row>
    <row r="15" spans="1:9">
      <c r="A15" s="2499">
        <v>8</v>
      </c>
      <c r="B15" s="4921" t="s">
        <v>2792</v>
      </c>
      <c r="C15" s="4921"/>
      <c r="D15" s="2500"/>
      <c r="E15" s="2501"/>
    </row>
    <row r="16" spans="1:9" ht="12" customHeight="1">
      <c r="A16" s="4906">
        <v>9</v>
      </c>
      <c r="B16" s="4912" t="s">
        <v>2793</v>
      </c>
      <c r="C16" s="4913"/>
      <c r="D16" s="4913"/>
      <c r="E16" s="4914"/>
    </row>
    <row r="17" spans="1:5">
      <c r="A17" s="4906"/>
      <c r="B17" s="2502" t="s">
        <v>2794</v>
      </c>
      <c r="C17" s="2502" t="s">
        <v>2795</v>
      </c>
      <c r="D17" s="2502" t="s">
        <v>2796</v>
      </c>
      <c r="E17" s="2498" t="s">
        <v>2784</v>
      </c>
    </row>
    <row r="18" spans="1:5">
      <c r="A18" s="4906"/>
      <c r="B18" s="4915" t="s">
        <v>2797</v>
      </c>
      <c r="C18" s="2503" t="s">
        <v>2798</v>
      </c>
      <c r="D18" s="2504"/>
      <c r="E18" s="2505"/>
    </row>
    <row r="19" spans="1:5">
      <c r="A19" s="4906"/>
      <c r="B19" s="4916"/>
      <c r="C19" s="2503" t="s">
        <v>2799</v>
      </c>
      <c r="D19" s="2504"/>
      <c r="E19" s="2505"/>
    </row>
    <row r="20" spans="1:5">
      <c r="A20" s="4906"/>
      <c r="B20" s="4916"/>
      <c r="C20" s="2503" t="s">
        <v>2800</v>
      </c>
      <c r="D20" s="2504"/>
      <c r="E20" s="2505"/>
    </row>
    <row r="21" spans="1:5">
      <c r="A21" s="4906"/>
      <c r="B21" s="4916"/>
      <c r="C21" s="2503" t="s">
        <v>2801</v>
      </c>
      <c r="D21" s="2504"/>
      <c r="E21" s="2505"/>
    </row>
    <row r="22" spans="1:5">
      <c r="A22" s="4906"/>
      <c r="B22" s="4916"/>
      <c r="C22" s="2503" t="s">
        <v>2802</v>
      </c>
      <c r="D22" s="2504"/>
      <c r="E22" s="2505"/>
    </row>
    <row r="23" spans="1:5">
      <c r="A23" s="4906"/>
      <c r="B23" s="4917"/>
      <c r="C23" s="2503" t="s">
        <v>2803</v>
      </c>
      <c r="D23" s="2504"/>
      <c r="E23" s="2505"/>
    </row>
    <row r="24" spans="1:5">
      <c r="A24" s="4906"/>
      <c r="B24" s="4915" t="s">
        <v>2804</v>
      </c>
      <c r="C24" s="2503" t="s">
        <v>2805</v>
      </c>
      <c r="D24" s="2504"/>
      <c r="E24" s="2505"/>
    </row>
    <row r="25" spans="1:5">
      <c r="A25" s="4906"/>
      <c r="B25" s="4916"/>
      <c r="C25" s="2503" t="s">
        <v>2806</v>
      </c>
      <c r="D25" s="2504"/>
      <c r="E25" s="2505"/>
    </row>
    <row r="26" spans="1:5">
      <c r="A26" s="4906"/>
      <c r="B26" s="4916"/>
      <c r="C26" s="2503" t="s">
        <v>2807</v>
      </c>
      <c r="D26" s="2504"/>
      <c r="E26" s="2505"/>
    </row>
    <row r="27" spans="1:5">
      <c r="A27" s="4906"/>
      <c r="B27" s="4917"/>
      <c r="C27" s="2503" t="s">
        <v>2808</v>
      </c>
      <c r="D27" s="2504"/>
      <c r="E27" s="2505"/>
    </row>
    <row r="28" spans="1:5" ht="33" customHeight="1">
      <c r="A28" s="4906"/>
      <c r="B28" s="4918" t="s">
        <v>2809</v>
      </c>
      <c r="C28" s="2503" t="s">
        <v>2810</v>
      </c>
      <c r="D28" s="2504"/>
      <c r="E28" s="2505"/>
    </row>
    <row r="29" spans="1:5" ht="33.75" customHeight="1">
      <c r="A29" s="4906"/>
      <c r="B29" s="4919"/>
      <c r="C29" s="2503" t="s">
        <v>2811</v>
      </c>
      <c r="D29" s="2504"/>
      <c r="E29" s="2505"/>
    </row>
    <row r="30" spans="1:5" ht="25.5" customHeight="1">
      <c r="A30" s="4906"/>
      <c r="B30" s="4919"/>
      <c r="C30" s="2503" t="s">
        <v>2812</v>
      </c>
      <c r="D30" s="2504"/>
      <c r="E30" s="2505"/>
    </row>
    <row r="31" spans="1:5" ht="27" customHeight="1">
      <c r="A31" s="4906"/>
      <c r="B31" s="4920"/>
      <c r="C31" s="2503" t="s">
        <v>2813</v>
      </c>
      <c r="D31" s="2504"/>
      <c r="E31" s="2505"/>
    </row>
    <row r="32" spans="1:5" ht="15.75" customHeight="1">
      <c r="A32" s="4906"/>
      <c r="B32" s="4915" t="s">
        <v>2814</v>
      </c>
      <c r="C32" s="2503" t="s">
        <v>2815</v>
      </c>
      <c r="D32" s="2504"/>
      <c r="E32" s="2505"/>
    </row>
    <row r="33" spans="1:5" ht="24">
      <c r="A33" s="4906"/>
      <c r="B33" s="4916"/>
      <c r="C33" s="2503" t="s">
        <v>2816</v>
      </c>
      <c r="D33" s="2504"/>
      <c r="E33" s="2505"/>
    </row>
    <row r="34" spans="1:5" ht="16.5" customHeight="1">
      <c r="A34" s="4906"/>
      <c r="B34" s="4916"/>
      <c r="C34" s="2503" t="s">
        <v>2817</v>
      </c>
      <c r="D34" s="2504"/>
      <c r="E34" s="2505"/>
    </row>
    <row r="35" spans="1:5" ht="16.5" customHeight="1">
      <c r="A35" s="4906"/>
      <c r="B35" s="4916"/>
      <c r="C35" s="2503" t="s">
        <v>2818</v>
      </c>
      <c r="D35" s="2504"/>
      <c r="E35" s="2505"/>
    </row>
    <row r="36" spans="1:5" ht="18.75" customHeight="1">
      <c r="A36" s="4906"/>
      <c r="B36" s="4917"/>
      <c r="C36" s="2503" t="s">
        <v>2819</v>
      </c>
      <c r="D36" s="2504"/>
      <c r="E36" s="2505"/>
    </row>
    <row r="37" spans="1:5" ht="18.75" customHeight="1">
      <c r="A37" s="4906"/>
      <c r="B37" s="4915" t="s">
        <v>2820</v>
      </c>
      <c r="C37" s="2506" t="s">
        <v>2821</v>
      </c>
      <c r="D37" s="2504"/>
      <c r="E37" s="2505"/>
    </row>
    <row r="38" spans="1:5" ht="17.25" customHeight="1">
      <c r="A38" s="4906"/>
      <c r="B38" s="4917"/>
      <c r="C38" s="2503" t="s">
        <v>2822</v>
      </c>
      <c r="D38" s="2504"/>
      <c r="E38" s="2505"/>
    </row>
    <row r="39" spans="1:5">
      <c r="A39" s="4906"/>
      <c r="B39" s="4915" t="s">
        <v>2823</v>
      </c>
      <c r="C39" s="2503" t="s">
        <v>2824</v>
      </c>
      <c r="D39" s="2504"/>
      <c r="E39" s="2505"/>
    </row>
    <row r="40" spans="1:5" ht="24">
      <c r="A40" s="4906"/>
      <c r="B40" s="4916"/>
      <c r="C40" s="2503" t="s">
        <v>2825</v>
      </c>
      <c r="D40" s="2504"/>
      <c r="E40" s="2505"/>
    </row>
    <row r="41" spans="1:5" ht="24">
      <c r="A41" s="4906"/>
      <c r="B41" s="4916"/>
      <c r="C41" s="2503" t="s">
        <v>2826</v>
      </c>
      <c r="D41" s="2504"/>
      <c r="E41" s="2505"/>
    </row>
    <row r="42" spans="1:5">
      <c r="A42" s="4906"/>
      <c r="B42" s="4917"/>
      <c r="C42" s="2503" t="s">
        <v>2827</v>
      </c>
      <c r="D42" s="2504"/>
      <c r="E42" s="2505"/>
    </row>
    <row r="43" spans="1:5" ht="22.5" customHeight="1">
      <c r="A43" s="4906">
        <v>10</v>
      </c>
      <c r="B43" s="4912" t="s">
        <v>2828</v>
      </c>
      <c r="C43" s="4913"/>
      <c r="D43" s="4913"/>
      <c r="E43" s="4914"/>
    </row>
    <row r="44" spans="1:5">
      <c r="A44" s="4906"/>
      <c r="B44" s="2502" t="s">
        <v>2794</v>
      </c>
      <c r="C44" s="2502" t="s">
        <v>2795</v>
      </c>
      <c r="D44" s="2502" t="s">
        <v>2796</v>
      </c>
      <c r="E44" s="2498" t="s">
        <v>2784</v>
      </c>
    </row>
    <row r="45" spans="1:5" ht="12" customHeight="1">
      <c r="A45" s="4906"/>
      <c r="B45" s="4915" t="s">
        <v>2797</v>
      </c>
      <c r="C45" s="2503" t="s">
        <v>2798</v>
      </c>
      <c r="D45" s="2504"/>
      <c r="E45" s="2507"/>
    </row>
    <row r="46" spans="1:5">
      <c r="A46" s="4906"/>
      <c r="B46" s="4916"/>
      <c r="C46" s="2503" t="s">
        <v>2799</v>
      </c>
      <c r="D46" s="2504"/>
      <c r="E46" s="2507"/>
    </row>
    <row r="47" spans="1:5">
      <c r="A47" s="4906"/>
      <c r="B47" s="4916"/>
      <c r="C47" s="2503" t="s">
        <v>2800</v>
      </c>
      <c r="D47" s="2504"/>
      <c r="E47" s="2507"/>
    </row>
    <row r="48" spans="1:5">
      <c r="A48" s="4906"/>
      <c r="B48" s="4916"/>
      <c r="C48" s="2503" t="s">
        <v>2801</v>
      </c>
      <c r="D48" s="2504"/>
      <c r="E48" s="2507"/>
    </row>
    <row r="49" spans="1:5">
      <c r="A49" s="4906"/>
      <c r="B49" s="4916"/>
      <c r="C49" s="2503" t="s">
        <v>2802</v>
      </c>
      <c r="D49" s="2504"/>
      <c r="E49" s="2507"/>
    </row>
    <row r="50" spans="1:5">
      <c r="A50" s="4906"/>
      <c r="B50" s="4917"/>
      <c r="C50" s="2503" t="s">
        <v>2803</v>
      </c>
      <c r="D50" s="2504"/>
      <c r="E50" s="2507"/>
    </row>
    <row r="51" spans="1:5" ht="12" customHeight="1">
      <c r="A51" s="4906"/>
      <c r="B51" s="4915" t="s">
        <v>2804</v>
      </c>
      <c r="C51" s="2503" t="s">
        <v>2805</v>
      </c>
      <c r="D51" s="2504"/>
      <c r="E51" s="2507"/>
    </row>
    <row r="52" spans="1:5">
      <c r="A52" s="4906"/>
      <c r="B52" s="4916"/>
      <c r="C52" s="2503" t="s">
        <v>2806</v>
      </c>
      <c r="D52" s="2504"/>
      <c r="E52" s="2507"/>
    </row>
    <row r="53" spans="1:5">
      <c r="A53" s="4906"/>
      <c r="B53" s="4916"/>
      <c r="C53" s="2503" t="s">
        <v>2807</v>
      </c>
      <c r="D53" s="2504"/>
      <c r="E53" s="2507"/>
    </row>
    <row r="54" spans="1:5">
      <c r="A54" s="4906"/>
      <c r="B54" s="4917"/>
      <c r="C54" s="2503" t="s">
        <v>2808</v>
      </c>
      <c r="D54" s="2504"/>
      <c r="E54" s="2507"/>
    </row>
    <row r="55" spans="1:5" ht="22.5" customHeight="1">
      <c r="A55" s="4906"/>
      <c r="B55" s="4918" t="s">
        <v>2809</v>
      </c>
      <c r="C55" s="2503" t="s">
        <v>2810</v>
      </c>
      <c r="D55" s="2504"/>
      <c r="E55" s="2507"/>
    </row>
    <row r="56" spans="1:5" ht="24">
      <c r="A56" s="4906"/>
      <c r="B56" s="4919"/>
      <c r="C56" s="2503" t="s">
        <v>2811</v>
      </c>
      <c r="D56" s="2504"/>
      <c r="E56" s="2507"/>
    </row>
    <row r="57" spans="1:5" ht="24.75" customHeight="1">
      <c r="A57" s="4906"/>
      <c r="B57" s="4919"/>
      <c r="C57" s="2503" t="s">
        <v>2812</v>
      </c>
      <c r="D57" s="2504"/>
      <c r="E57" s="2507"/>
    </row>
    <row r="58" spans="1:5" ht="28.5" customHeight="1">
      <c r="A58" s="4906"/>
      <c r="B58" s="4920"/>
      <c r="C58" s="2503" t="s">
        <v>2813</v>
      </c>
      <c r="D58" s="2504"/>
      <c r="E58" s="2507"/>
    </row>
    <row r="59" spans="1:5" ht="24" customHeight="1">
      <c r="A59" s="4906"/>
      <c r="B59" s="4915" t="s">
        <v>2814</v>
      </c>
      <c r="C59" s="2503" t="s">
        <v>2815</v>
      </c>
      <c r="D59" s="2504"/>
      <c r="E59" s="2507"/>
    </row>
    <row r="60" spans="1:5" ht="12" customHeight="1">
      <c r="A60" s="4906"/>
      <c r="B60" s="4916"/>
      <c r="C60" s="2503" t="s">
        <v>2816</v>
      </c>
      <c r="D60" s="2504"/>
      <c r="E60" s="2507"/>
    </row>
    <row r="61" spans="1:5">
      <c r="A61" s="4906"/>
      <c r="B61" s="4916"/>
      <c r="C61" s="2503" t="s">
        <v>2817</v>
      </c>
      <c r="D61" s="2504"/>
      <c r="E61" s="2507"/>
    </row>
    <row r="62" spans="1:5">
      <c r="A62" s="4906"/>
      <c r="B62" s="4916"/>
      <c r="C62" s="2503" t="s">
        <v>2818</v>
      </c>
      <c r="D62" s="2504"/>
      <c r="E62" s="2507"/>
    </row>
    <row r="63" spans="1:5">
      <c r="A63" s="4906"/>
      <c r="B63" s="4917"/>
      <c r="C63" s="2503" t="s">
        <v>2819</v>
      </c>
      <c r="D63" s="2504"/>
      <c r="E63" s="2507"/>
    </row>
    <row r="64" spans="1:5" ht="17.25" customHeight="1">
      <c r="A64" s="4906"/>
      <c r="B64" s="4915" t="s">
        <v>2820</v>
      </c>
      <c r="C64" s="2506" t="s">
        <v>2821</v>
      </c>
      <c r="D64" s="2504"/>
      <c r="E64" s="2507"/>
    </row>
    <row r="65" spans="1:5" ht="20.25" customHeight="1">
      <c r="A65" s="4906"/>
      <c r="B65" s="4917"/>
      <c r="C65" s="2503" t="s">
        <v>2822</v>
      </c>
      <c r="D65" s="2504"/>
      <c r="E65" s="2507"/>
    </row>
    <row r="66" spans="1:5" ht="12" customHeight="1">
      <c r="A66" s="4906"/>
      <c r="B66" s="4915" t="s">
        <v>2823</v>
      </c>
      <c r="C66" s="2503" t="s">
        <v>2824</v>
      </c>
      <c r="D66" s="2504"/>
      <c r="E66" s="2507"/>
    </row>
    <row r="67" spans="1:5" ht="24">
      <c r="A67" s="4906"/>
      <c r="B67" s="4916"/>
      <c r="C67" s="2503" t="s">
        <v>2825</v>
      </c>
      <c r="D67" s="2504"/>
      <c r="E67" s="2507"/>
    </row>
    <row r="68" spans="1:5" ht="24">
      <c r="A68" s="4906"/>
      <c r="B68" s="4916"/>
      <c r="C68" s="2503" t="s">
        <v>2826</v>
      </c>
      <c r="D68" s="2504"/>
      <c r="E68" s="2507"/>
    </row>
    <row r="69" spans="1:5">
      <c r="A69" s="4906"/>
      <c r="B69" s="4917"/>
      <c r="C69" s="2503" t="s">
        <v>2827</v>
      </c>
      <c r="D69" s="2504"/>
      <c r="E69" s="2507"/>
    </row>
    <row r="70" spans="1:5">
      <c r="A70" s="2499">
        <v>11</v>
      </c>
      <c r="B70" s="4907" t="s">
        <v>2829</v>
      </c>
      <c r="C70" s="4907"/>
      <c r="D70" s="2500"/>
      <c r="E70" s="2501"/>
    </row>
    <row r="71" spans="1:5">
      <c r="A71" s="2499">
        <v>12</v>
      </c>
      <c r="B71" s="4907" t="s">
        <v>2830</v>
      </c>
      <c r="C71" s="4907"/>
      <c r="D71" s="2500"/>
      <c r="E71" s="2501"/>
    </row>
    <row r="72" spans="1:5" ht="21" customHeight="1">
      <c r="A72" s="2499">
        <v>13</v>
      </c>
      <c r="B72" s="4907" t="s">
        <v>2831</v>
      </c>
      <c r="C72" s="4907"/>
      <c r="D72" s="2500"/>
      <c r="E72" s="2501"/>
    </row>
    <row r="73" spans="1:5">
      <c r="A73" s="2499">
        <v>14</v>
      </c>
      <c r="B73" s="4911" t="s">
        <v>2832</v>
      </c>
      <c r="C73" s="4911"/>
      <c r="D73" s="2500"/>
      <c r="E73" s="2501"/>
    </row>
    <row r="74" spans="1:5">
      <c r="A74" s="2499">
        <v>15</v>
      </c>
      <c r="B74" s="4907" t="s">
        <v>2833</v>
      </c>
      <c r="C74" s="4907"/>
      <c r="D74" s="2500"/>
      <c r="E74" s="2501"/>
    </row>
    <row r="75" spans="1:5">
      <c r="A75" s="2499">
        <v>16</v>
      </c>
      <c r="B75" s="4907" t="s">
        <v>2834</v>
      </c>
      <c r="C75" s="4907"/>
      <c r="D75" s="2500"/>
      <c r="E75" s="2501"/>
    </row>
    <row r="76" spans="1:5">
      <c r="A76" s="2499">
        <v>17</v>
      </c>
      <c r="B76" s="4907" t="s">
        <v>2835</v>
      </c>
      <c r="C76" s="4907"/>
      <c r="D76" s="2500"/>
      <c r="E76" s="2501"/>
    </row>
    <row r="77" spans="1:5">
      <c r="A77" s="2499">
        <v>18</v>
      </c>
      <c r="B77" s="4907" t="s">
        <v>2836</v>
      </c>
      <c r="C77" s="4907"/>
      <c r="D77" s="2500"/>
      <c r="E77" s="2501"/>
    </row>
    <row r="78" spans="1:5" ht="27" customHeight="1">
      <c r="A78" s="2499">
        <v>19</v>
      </c>
      <c r="B78" s="4907" t="s">
        <v>2837</v>
      </c>
      <c r="C78" s="4907"/>
      <c r="D78" s="2500"/>
      <c r="E78" s="2501"/>
    </row>
    <row r="79" spans="1:5">
      <c r="A79" s="2499">
        <v>20</v>
      </c>
      <c r="B79" s="4907" t="s">
        <v>2838</v>
      </c>
      <c r="C79" s="4907"/>
      <c r="D79" s="2500"/>
      <c r="E79" s="2501"/>
    </row>
    <row r="80" spans="1:5" ht="26.25" customHeight="1">
      <c r="A80" s="2499">
        <v>21</v>
      </c>
      <c r="B80" s="4907" t="s">
        <v>2839</v>
      </c>
      <c r="C80" s="4907"/>
      <c r="D80" s="2500"/>
      <c r="E80" s="2501"/>
    </row>
    <row r="81" spans="1:5" ht="21.75" customHeight="1">
      <c r="A81" s="2499">
        <v>22</v>
      </c>
      <c r="B81" s="4907" t="s">
        <v>2840</v>
      </c>
      <c r="C81" s="4907"/>
      <c r="D81" s="2500"/>
      <c r="E81" s="2501"/>
    </row>
    <row r="82" spans="1:5">
      <c r="A82" s="4906">
        <v>23</v>
      </c>
      <c r="B82" s="4907" t="s">
        <v>2841</v>
      </c>
      <c r="C82" s="4907"/>
      <c r="D82" s="4908"/>
      <c r="E82" s="4909"/>
    </row>
    <row r="83" spans="1:5">
      <c r="A83" s="4906"/>
      <c r="B83" s="4907"/>
      <c r="C83" s="4907"/>
      <c r="D83" s="4908"/>
      <c r="E83" s="4909"/>
    </row>
    <row r="85" spans="1:5">
      <c r="A85" s="2508" t="s">
        <v>2842</v>
      </c>
    </row>
    <row r="86" spans="1:5" ht="21" customHeight="1">
      <c r="A86" s="4910" t="s">
        <v>2843</v>
      </c>
      <c r="B86" s="4910"/>
      <c r="C86" s="4910"/>
      <c r="D86" s="4910"/>
      <c r="E86" s="4910"/>
    </row>
  </sheetData>
  <mergeCells count="42">
    <mergeCell ref="B12:C12"/>
    <mergeCell ref="B7:C7"/>
    <mergeCell ref="B8:C8"/>
    <mergeCell ref="B9:C9"/>
    <mergeCell ref="B10:C10"/>
    <mergeCell ref="B11:C11"/>
    <mergeCell ref="B13:C13"/>
    <mergeCell ref="B14:C14"/>
    <mergeCell ref="B15:C15"/>
    <mergeCell ref="A16:A42"/>
    <mergeCell ref="B16:E16"/>
    <mergeCell ref="B18:B23"/>
    <mergeCell ref="B24:B27"/>
    <mergeCell ref="B28:B31"/>
    <mergeCell ref="B32:B36"/>
    <mergeCell ref="B37:B38"/>
    <mergeCell ref="B39:B42"/>
    <mergeCell ref="A43:A69"/>
    <mergeCell ref="B43:E43"/>
    <mergeCell ref="B45:B50"/>
    <mergeCell ref="B51:B54"/>
    <mergeCell ref="B55:B58"/>
    <mergeCell ref="B59:B63"/>
    <mergeCell ref="B64:B65"/>
    <mergeCell ref="B66:B69"/>
    <mergeCell ref="B81:C81"/>
    <mergeCell ref="B70:C70"/>
    <mergeCell ref="B71:C71"/>
    <mergeCell ref="B72:C72"/>
    <mergeCell ref="B73:C73"/>
    <mergeCell ref="B74:C74"/>
    <mergeCell ref="B75:C75"/>
    <mergeCell ref="B76:C76"/>
    <mergeCell ref="B77:C77"/>
    <mergeCell ref="B78:C78"/>
    <mergeCell ref="B79:C79"/>
    <mergeCell ref="B80:C80"/>
    <mergeCell ref="A82:A83"/>
    <mergeCell ref="B82:C83"/>
    <mergeCell ref="D82:D83"/>
    <mergeCell ref="E82:E83"/>
    <mergeCell ref="A86:E86"/>
  </mergeCells>
  <pageMargins left="0.45" right="0.45" top="0.5" bottom="0.5" header="0.3" footer="0.3"/>
  <pageSetup orientation="portrait" r:id="rId1"/>
  <rowBreaks count="1" manualBreakCount="1">
    <brk id="42" max="1638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
  <sheetViews>
    <sheetView workbookViewId="0"/>
  </sheetViews>
  <sheetFormatPr defaultRowHeight="15"/>
  <cols>
    <col min="1" max="1" width="20.28515625" style="64" customWidth="1"/>
    <col min="2" max="2" width="10.7109375" style="64" customWidth="1"/>
    <col min="3" max="3" width="11" style="64" customWidth="1"/>
    <col min="4" max="4" width="12.7109375" style="64" customWidth="1"/>
    <col min="5" max="5" width="12.140625" style="64" customWidth="1"/>
    <col min="6" max="6" width="18.5703125" style="64" customWidth="1"/>
    <col min="7" max="7" width="24.7109375" style="64" customWidth="1"/>
    <col min="8" max="8" width="28.28515625" style="64" customWidth="1"/>
    <col min="9" max="9" width="24.42578125" style="64" customWidth="1"/>
    <col min="10" max="10" width="21.5703125" style="64" bestFit="1" customWidth="1"/>
    <col min="11" max="11" width="15.85546875" style="64" customWidth="1"/>
    <col min="12" max="12" width="11.7109375" style="64" customWidth="1"/>
    <col min="13" max="13" width="14.140625" style="64" customWidth="1"/>
    <col min="14" max="14" width="14.5703125" style="64" customWidth="1"/>
    <col min="15" max="15" width="16.7109375" style="2509" customWidth="1"/>
    <col min="16" max="16" width="10.85546875" style="64" customWidth="1"/>
    <col min="17" max="17" width="12.85546875" style="64" customWidth="1"/>
    <col min="18" max="18" width="12.28515625" style="64" customWidth="1"/>
    <col min="19" max="19" width="15" style="64" customWidth="1"/>
    <col min="20" max="23" width="9.140625" style="64"/>
    <col min="24" max="24" width="10.7109375" style="64" bestFit="1" customWidth="1"/>
    <col min="25" max="25" width="12" style="64" bestFit="1" customWidth="1"/>
    <col min="26" max="16384" width="9.140625" style="64"/>
  </cols>
  <sheetData>
    <row r="1" spans="1:28">
      <c r="A1" s="115" t="s">
        <v>48</v>
      </c>
      <c r="B1" s="2494" t="s">
        <v>2844</v>
      </c>
    </row>
    <row r="2" spans="1:28">
      <c r="A2" s="115" t="s">
        <v>49</v>
      </c>
      <c r="B2" s="115" t="s">
        <v>2503</v>
      </c>
    </row>
    <row r="3" spans="1:28">
      <c r="A3" s="115" t="s">
        <v>47</v>
      </c>
      <c r="B3" s="115" t="s">
        <v>1049</v>
      </c>
    </row>
    <row r="4" spans="1:28">
      <c r="A4" s="115" t="s">
        <v>50</v>
      </c>
      <c r="B4" s="115" t="s">
        <v>53</v>
      </c>
    </row>
    <row r="5" spans="1:28">
      <c r="A5" s="115" t="s">
        <v>792</v>
      </c>
      <c r="B5" s="115"/>
    </row>
    <row r="6" spans="1:28" s="2513" customFormat="1" ht="63.75">
      <c r="A6" s="2510" t="s">
        <v>2845</v>
      </c>
      <c r="B6" s="2510" t="s">
        <v>2846</v>
      </c>
      <c r="C6" s="2510" t="s">
        <v>2847</v>
      </c>
      <c r="D6" s="2510" t="s">
        <v>2848</v>
      </c>
      <c r="E6" s="2510" t="s">
        <v>2849</v>
      </c>
      <c r="F6" s="2510" t="s">
        <v>2850</v>
      </c>
      <c r="G6" s="2511" t="s">
        <v>2851</v>
      </c>
      <c r="H6" s="2510" t="s">
        <v>2852</v>
      </c>
      <c r="I6" s="2511" t="s">
        <v>2853</v>
      </c>
      <c r="J6" s="2510" t="s">
        <v>2854</v>
      </c>
      <c r="K6" s="2511" t="s">
        <v>2855</v>
      </c>
      <c r="L6" s="2510" t="s">
        <v>2856</v>
      </c>
      <c r="M6" s="2511" t="s">
        <v>2857</v>
      </c>
      <c r="N6" s="2510" t="s">
        <v>2858</v>
      </c>
      <c r="O6" s="2511" t="s">
        <v>2859</v>
      </c>
      <c r="P6" s="2510" t="s">
        <v>2860</v>
      </c>
      <c r="Q6" s="2511" t="s">
        <v>2861</v>
      </c>
      <c r="R6" s="2510" t="s">
        <v>2862</v>
      </c>
      <c r="S6" s="2512" t="s">
        <v>2863</v>
      </c>
      <c r="T6" s="2510" t="s">
        <v>2864</v>
      </c>
      <c r="U6" s="2512" t="s">
        <v>2865</v>
      </c>
      <c r="V6" s="2510" t="s">
        <v>2866</v>
      </c>
      <c r="W6" s="2510" t="s">
        <v>2867</v>
      </c>
      <c r="X6" s="2510" t="s">
        <v>2868</v>
      </c>
      <c r="Y6" s="2510" t="s">
        <v>2869</v>
      </c>
      <c r="Z6" s="2512" t="s">
        <v>2870</v>
      </c>
      <c r="AA6" s="2510" t="s">
        <v>2871</v>
      </c>
      <c r="AB6" s="2510" t="s">
        <v>2784</v>
      </c>
    </row>
    <row r="7" spans="1:28" s="2516" customFormat="1">
      <c r="A7" s="2514" t="s">
        <v>132</v>
      </c>
      <c r="B7" s="2514" t="s">
        <v>133</v>
      </c>
      <c r="C7" s="2514" t="s">
        <v>766</v>
      </c>
      <c r="D7" s="2514" t="s">
        <v>767</v>
      </c>
      <c r="E7" s="2514" t="s">
        <v>768</v>
      </c>
      <c r="F7" s="2514" t="s">
        <v>769</v>
      </c>
      <c r="G7" s="2515">
        <v>7</v>
      </c>
      <c r="H7" s="2515">
        <v>8</v>
      </c>
      <c r="I7" s="2515">
        <v>9</v>
      </c>
      <c r="J7" s="2515">
        <v>10</v>
      </c>
      <c r="K7" s="2515">
        <v>11</v>
      </c>
      <c r="L7" s="2515">
        <v>12</v>
      </c>
      <c r="M7" s="2515">
        <v>13</v>
      </c>
      <c r="N7" s="2515">
        <v>14</v>
      </c>
      <c r="O7" s="2515">
        <v>15</v>
      </c>
      <c r="P7" s="2515">
        <v>16</v>
      </c>
      <c r="Q7" s="2515">
        <v>17</v>
      </c>
      <c r="R7" s="2515">
        <v>18</v>
      </c>
      <c r="S7" s="2515">
        <v>19</v>
      </c>
      <c r="T7" s="2515">
        <v>20</v>
      </c>
      <c r="U7" s="2515">
        <v>21</v>
      </c>
      <c r="V7" s="2515">
        <v>22</v>
      </c>
      <c r="W7" s="2515">
        <v>23</v>
      </c>
      <c r="X7" s="2515">
        <v>24</v>
      </c>
      <c r="Y7" s="2515">
        <v>25</v>
      </c>
      <c r="Z7" s="2515">
        <v>26</v>
      </c>
      <c r="AA7" s="2515">
        <v>27</v>
      </c>
      <c r="AB7" s="2515">
        <v>28</v>
      </c>
    </row>
    <row r="8" spans="1:28" s="2516" customFormat="1">
      <c r="A8" s="2517"/>
      <c r="B8" s="2517"/>
      <c r="C8" s="2517"/>
      <c r="D8" s="2518"/>
      <c r="E8" s="2518"/>
      <c r="F8" s="2518"/>
      <c r="G8" s="2519"/>
      <c r="H8" s="2519"/>
      <c r="I8" s="2519"/>
      <c r="J8" s="2520"/>
      <c r="K8" s="2519"/>
      <c r="L8" s="2520"/>
      <c r="M8" s="2519"/>
      <c r="N8" s="2521"/>
      <c r="O8" s="2519"/>
      <c r="P8" s="2521"/>
      <c r="Q8" s="2521"/>
      <c r="R8" s="2521"/>
      <c r="S8" s="2521"/>
      <c r="T8" s="2522"/>
      <c r="U8" s="2521"/>
      <c r="V8" s="2522"/>
      <c r="W8" s="2523"/>
      <c r="X8" s="2518"/>
      <c r="Y8" s="2523"/>
      <c r="Z8" s="2522"/>
      <c r="AA8" s="2522"/>
      <c r="AB8" s="2517"/>
    </row>
  </sheetData>
  <autoFilter ref="A6:S6"/>
  <dataValidations count="1">
    <dataValidation type="list" allowBlank="1" showInputMessage="1" showErrorMessage="1" sqref="WWC8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formula1>INDIRECT(#REF!)</formula1>
    </dataValidation>
  </dataValidations>
  <pageMargins left="0.7" right="0.7" top="0.75" bottom="0.75" header="0.3" footer="0.3"/>
  <pageSetup orientation="landscape" r:id="rId1"/>
  <extLst>
    <ext xmlns:x14="http://schemas.microsoft.com/office/spreadsheetml/2009/9/main" uri="{CCE6A557-97BC-4b89-ADB6-D9C93CAAB3DF}">
      <x14:dataValidations xmlns:xm="http://schemas.microsoft.com/office/excel/2006/main" count="18">
        <x14:dataValidation type="list" allowBlank="1" showInputMessage="1" showErrorMessage="1">
          <x14:formula1>
            <xm:f>[34]dataType!#REF!</xm:f>
          </x14:formula1>
          <xm:sqref>AA8</xm:sqref>
        </x14:dataValidation>
        <x14:dataValidation type="list" allowBlank="1" showInputMessage="1" showErrorMessage="1">
          <x14:formula1>
            <xm:f>[34]dataType!#REF!</xm:f>
          </x14:formula1>
          <xm:sqref>Z8</xm:sqref>
        </x14:dataValidation>
        <x14:dataValidation type="list" allowBlank="1" showInputMessage="1" showErrorMessage="1">
          <x14:formula1>
            <xm:f>[34]dataType!#REF!</xm:f>
          </x14:formula1>
          <xm:sqref>V8</xm:sqref>
        </x14:dataValidation>
        <x14:dataValidation type="list" allowBlank="1" showInputMessage="1" showErrorMessage="1">
          <x14:formula1>
            <xm:f>[34]dataType!#REF!</xm:f>
          </x14:formula1>
          <xm:sqref>U8</xm:sqref>
        </x14:dataValidation>
        <x14:dataValidation type="list" allowBlank="1" showInputMessage="1" showErrorMessage="1">
          <x14:formula1>
            <xm:f>[34]dataType!#REF!</xm:f>
          </x14:formula1>
          <xm:sqref>T8</xm:sqref>
        </x14:dataValidation>
        <x14:dataValidation type="list" allowBlank="1" showInputMessage="1" showErrorMessage="1">
          <x14:formula1>
            <xm:f>[34]dataType!#REF!</xm:f>
          </x14:formula1>
          <xm:sqref>S8</xm:sqref>
        </x14:dataValidation>
        <x14:dataValidation type="list" allowBlank="1" showInputMessage="1" showErrorMessage="1">
          <x14:formula1>
            <xm:f>[34]dataType!#REF!</xm:f>
          </x14:formula1>
          <xm:sqref>R8</xm:sqref>
        </x14:dataValidation>
        <x14:dataValidation type="list" allowBlank="1" showInputMessage="1" showErrorMessage="1">
          <x14:formula1>
            <xm:f>[34]dataType!#REF!</xm:f>
          </x14:formula1>
          <xm:sqref>Q8</xm:sqref>
        </x14:dataValidation>
        <x14:dataValidation type="list" allowBlank="1" showInputMessage="1" showErrorMessage="1">
          <x14:formula1>
            <xm:f>[34]dataType!#REF!</xm:f>
          </x14:formula1>
          <xm:sqref>P8</xm:sqref>
        </x14:dataValidation>
        <x14:dataValidation type="list" allowBlank="1" showInputMessage="1" showErrorMessage="1">
          <x14:formula1>
            <xm:f>[34]dataType!#REF!</xm:f>
          </x14:formula1>
          <xm:sqref>O8</xm:sqref>
        </x14:dataValidation>
        <x14:dataValidation type="list" allowBlank="1" showInputMessage="1" showErrorMessage="1">
          <x14:formula1>
            <xm:f>[34]dataType!#REF!</xm:f>
          </x14:formula1>
          <xm:sqref>N8</xm:sqref>
        </x14:dataValidation>
        <x14:dataValidation type="list" allowBlank="1" showInputMessage="1" showErrorMessage="1">
          <x14:formula1>
            <xm:f>[34]dataType!#REF!</xm:f>
          </x14:formula1>
          <xm:sqref>M8</xm:sqref>
        </x14:dataValidation>
        <x14:dataValidation type="list" allowBlank="1" showInputMessage="1" showErrorMessage="1">
          <x14:formula1>
            <xm:f>[34]dataType!#REF!</xm:f>
          </x14:formula1>
          <xm:sqref>L8</xm:sqref>
        </x14:dataValidation>
        <x14:dataValidation type="list" allowBlank="1" showInputMessage="1" showErrorMessage="1">
          <x14:formula1>
            <xm:f>[34]dataType!#REF!</xm:f>
          </x14:formula1>
          <xm:sqref>K8</xm:sqref>
        </x14:dataValidation>
        <x14:dataValidation type="list" allowBlank="1" showInputMessage="1" showErrorMessage="1">
          <x14:formula1>
            <xm:f>[34]dataType!#REF!</xm:f>
          </x14:formula1>
          <xm:sqref>J8</xm:sqref>
        </x14:dataValidation>
        <x14:dataValidation type="list" allowBlank="1" showInputMessage="1" showErrorMessage="1">
          <x14:formula1>
            <xm:f>[34]dataType!#REF!</xm:f>
          </x14:formula1>
          <xm:sqref>I8</xm:sqref>
        </x14:dataValidation>
        <x14:dataValidation type="list" allowBlank="1" showInputMessage="1" showErrorMessage="1">
          <x14:formula1>
            <xm:f>[34]dataType!#REF!</xm:f>
          </x14:formula1>
          <xm:sqref>H8</xm:sqref>
        </x14:dataValidation>
        <x14:dataValidation type="list" allowBlank="1" showInputMessage="1" showErrorMessage="1">
          <x14:formula1>
            <xm:f>[34]dataType!#REF!</xm:f>
          </x14:formula1>
          <xm:sqref>G8</xm:sqref>
        </x14:dataValidation>
      </x14:dataValidations>
    </ext>
  </extLs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showGridLines="0" zoomScaleNormal="100" workbookViewId="0"/>
  </sheetViews>
  <sheetFormatPr defaultRowHeight="15"/>
  <cols>
    <col min="1" max="1" width="27.140625" style="27" bestFit="1" customWidth="1"/>
    <col min="2" max="2" width="8.42578125" style="41" bestFit="1" customWidth="1"/>
    <col min="3" max="3" width="71.7109375" style="41" customWidth="1"/>
    <col min="4" max="4" width="16" style="72" customWidth="1"/>
    <col min="5" max="6" width="9.140625" style="41"/>
    <col min="7" max="7" width="11.5703125" style="41" bestFit="1" customWidth="1"/>
    <col min="8" max="16384" width="9.140625" style="41"/>
  </cols>
  <sheetData>
    <row r="1" spans="1:7">
      <c r="A1" s="41" t="s">
        <v>48</v>
      </c>
      <c r="B1" s="41">
        <v>0</v>
      </c>
    </row>
    <row r="2" spans="1:7">
      <c r="A2" s="41" t="s">
        <v>49</v>
      </c>
      <c r="B2" s="41" t="s">
        <v>2893</v>
      </c>
    </row>
    <row r="3" spans="1:7">
      <c r="A3" s="41" t="s">
        <v>47</v>
      </c>
      <c r="B3" s="41" t="s">
        <v>1049</v>
      </c>
    </row>
    <row r="4" spans="1:7">
      <c r="A4" s="41" t="s">
        <v>50</v>
      </c>
      <c r="B4" s="41" t="s">
        <v>53</v>
      </c>
    </row>
    <row r="5" spans="1:7">
      <c r="A5" s="41" t="s">
        <v>792</v>
      </c>
      <c r="B5" s="41" t="s">
        <v>71</v>
      </c>
    </row>
    <row r="6" spans="1:7" ht="15.75" thickBot="1"/>
    <row r="7" spans="1:7">
      <c r="A7" s="2544" t="s">
        <v>1417</v>
      </c>
      <c r="B7" s="2545"/>
      <c r="C7" s="2546" t="s">
        <v>1418</v>
      </c>
      <c r="D7" s="2547"/>
      <c r="G7" s="2548">
        <f ca="1">TODAY()</f>
        <v>45943</v>
      </c>
    </row>
    <row r="8" spans="1:7">
      <c r="A8" s="2544" t="s">
        <v>1422</v>
      </c>
      <c r="B8" s="2549"/>
      <c r="C8" s="2546" t="s">
        <v>2894</v>
      </c>
      <c r="D8" s="2550" t="e">
        <f>(D7/D9)*100</f>
        <v>#DIV/0!</v>
      </c>
      <c r="G8" s="2551">
        <v>42370</v>
      </c>
    </row>
    <row r="9" spans="1:7" ht="29.25" thickBot="1">
      <c r="A9" s="2544" t="s">
        <v>1425</v>
      </c>
      <c r="B9" s="2552"/>
      <c r="C9" s="2553" t="s">
        <v>2895</v>
      </c>
      <c r="D9" s="2554">
        <f>D11+D31+D34+D45</f>
        <v>0</v>
      </c>
      <c r="G9" s="2555"/>
    </row>
    <row r="10" spans="1:7">
      <c r="A10" s="2552"/>
      <c r="B10" s="2552" t="s">
        <v>819</v>
      </c>
      <c r="C10" s="2553" t="s">
        <v>2896</v>
      </c>
      <c r="D10" s="2556"/>
    </row>
    <row r="11" spans="1:7" ht="42.75">
      <c r="A11" s="2544" t="s">
        <v>1428</v>
      </c>
      <c r="B11" s="2545" t="s">
        <v>2136</v>
      </c>
      <c r="C11" s="2557" t="s">
        <v>2897</v>
      </c>
      <c r="D11" s="2558">
        <f>D12+D29</f>
        <v>0</v>
      </c>
    </row>
    <row r="12" spans="1:7" ht="28.5">
      <c r="A12" s="2544" t="s">
        <v>1431</v>
      </c>
      <c r="B12" s="2549" t="s">
        <v>1420</v>
      </c>
      <c r="C12" s="2559" t="s">
        <v>2898</v>
      </c>
      <c r="D12" s="2558">
        <f>SUM(D13:D28)</f>
        <v>0</v>
      </c>
    </row>
    <row r="13" spans="1:7" ht="28.5">
      <c r="A13" s="2544" t="s">
        <v>1434</v>
      </c>
      <c r="B13" s="2549" t="s">
        <v>1423</v>
      </c>
      <c r="C13" s="2560" t="s">
        <v>2872</v>
      </c>
      <c r="D13" s="2561">
        <f>'CR_SA_(1)'!Z12</f>
        <v>0</v>
      </c>
    </row>
    <row r="14" spans="1:7" ht="28.5">
      <c r="A14" s="2544" t="s">
        <v>1436</v>
      </c>
      <c r="B14" s="2549" t="s">
        <v>1550</v>
      </c>
      <c r="C14" s="2560" t="s">
        <v>2873</v>
      </c>
      <c r="D14" s="2561">
        <f>'CR_SA_(2)'!Z12</f>
        <v>0</v>
      </c>
    </row>
    <row r="15" spans="1:7" ht="33" customHeight="1">
      <c r="A15" s="2544" t="s">
        <v>1439</v>
      </c>
      <c r="B15" s="2549" t="s">
        <v>2899</v>
      </c>
      <c r="C15" s="2560" t="s">
        <v>2874</v>
      </c>
      <c r="D15" s="2561">
        <f>'CR_SA_(3)'!Z12</f>
        <v>0</v>
      </c>
    </row>
    <row r="16" spans="1:7" ht="28.5">
      <c r="A16" s="2544" t="s">
        <v>1442</v>
      </c>
      <c r="B16" s="2549" t="s">
        <v>2900</v>
      </c>
      <c r="C16" s="2560" t="s">
        <v>2875</v>
      </c>
      <c r="D16" s="2561">
        <f>'CR_SA_(4)'!Z12</f>
        <v>0</v>
      </c>
    </row>
    <row r="17" spans="1:4" ht="28.5">
      <c r="A17" s="2544" t="s">
        <v>2654</v>
      </c>
      <c r="B17" s="2549" t="s">
        <v>2901</v>
      </c>
      <c r="C17" s="2560" t="s">
        <v>2876</v>
      </c>
      <c r="D17" s="2561">
        <f>'CR_SA_(5)'!Z12</f>
        <v>0</v>
      </c>
    </row>
    <row r="18" spans="1:4" ht="28.5">
      <c r="A18" s="2544" t="s">
        <v>2656</v>
      </c>
      <c r="B18" s="2549" t="s">
        <v>2902</v>
      </c>
      <c r="C18" s="2560" t="s">
        <v>2877</v>
      </c>
      <c r="D18" s="2561">
        <f>'CR_SA_(6)'!Z12</f>
        <v>0</v>
      </c>
    </row>
    <row r="19" spans="1:4" ht="28.5">
      <c r="A19" s="2544" t="s">
        <v>2658</v>
      </c>
      <c r="B19" s="2549" t="s">
        <v>2903</v>
      </c>
      <c r="C19" s="2560" t="s">
        <v>2904</v>
      </c>
      <c r="D19" s="2561">
        <f>'CR_SA_(7)'!Z12</f>
        <v>0</v>
      </c>
    </row>
    <row r="20" spans="1:4" ht="28.5">
      <c r="A20" s="2544" t="s">
        <v>1451</v>
      </c>
      <c r="B20" s="2549" t="s">
        <v>2905</v>
      </c>
      <c r="C20" s="2560" t="s">
        <v>2879</v>
      </c>
      <c r="D20" s="2561">
        <f>'CR_SA_(8)'!Z12</f>
        <v>0</v>
      </c>
    </row>
    <row r="21" spans="1:4" ht="28.5">
      <c r="A21" s="2544" t="s">
        <v>1454</v>
      </c>
      <c r="B21" s="2549" t="s">
        <v>2906</v>
      </c>
      <c r="C21" s="2560" t="s">
        <v>2880</v>
      </c>
      <c r="D21" s="2561">
        <f>'CR_SA_(9)'!Z12</f>
        <v>0</v>
      </c>
    </row>
    <row r="22" spans="1:4">
      <c r="A22" s="2544" t="s">
        <v>1457</v>
      </c>
      <c r="B22" s="2549" t="s">
        <v>2907</v>
      </c>
      <c r="C22" s="2560" t="s">
        <v>2881</v>
      </c>
      <c r="D22" s="2561">
        <f>'CR_SA_(10)'!Z12</f>
        <v>0</v>
      </c>
    </row>
    <row r="23" spans="1:4">
      <c r="A23" s="2544" t="s">
        <v>1460</v>
      </c>
      <c r="B23" s="2549" t="s">
        <v>2908</v>
      </c>
      <c r="C23" s="2560" t="s">
        <v>2882</v>
      </c>
      <c r="D23" s="2561">
        <f>'CR_SA_(11)'!Z12</f>
        <v>0</v>
      </c>
    </row>
    <row r="24" spans="1:4">
      <c r="A24" s="2544" t="s">
        <v>2664</v>
      </c>
      <c r="B24" s="2549" t="s">
        <v>2909</v>
      </c>
      <c r="C24" s="2560" t="s">
        <v>2883</v>
      </c>
      <c r="D24" s="2561">
        <f>'CR_SA_(12)'!Z12</f>
        <v>0</v>
      </c>
    </row>
    <row r="25" spans="1:4" ht="28.5">
      <c r="A25" s="2544" t="s">
        <v>2666</v>
      </c>
      <c r="B25" s="2549" t="s">
        <v>2910</v>
      </c>
      <c r="C25" s="2560" t="s">
        <v>2884</v>
      </c>
      <c r="D25" s="2561">
        <f>'CR_SA_(13)'!Z12</f>
        <v>0</v>
      </c>
    </row>
    <row r="26" spans="1:4">
      <c r="A26" s="2544" t="s">
        <v>2668</v>
      </c>
      <c r="B26" s="2549" t="s">
        <v>2911</v>
      </c>
      <c r="C26" s="2560" t="s">
        <v>2885</v>
      </c>
      <c r="D26" s="2561">
        <f>'CR_SA_(14)'!Z12</f>
        <v>0</v>
      </c>
    </row>
    <row r="27" spans="1:4" ht="28.5">
      <c r="A27" s="2544" t="s">
        <v>2912</v>
      </c>
      <c r="B27" s="2549" t="s">
        <v>2913</v>
      </c>
      <c r="C27" s="2560" t="s">
        <v>2914</v>
      </c>
      <c r="D27" s="2561">
        <f>'CR_SA_(16)'!Z12</f>
        <v>0</v>
      </c>
    </row>
    <row r="28" spans="1:4">
      <c r="A28" s="2544" t="s">
        <v>2915</v>
      </c>
      <c r="B28" s="2549" t="s">
        <v>2916</v>
      </c>
      <c r="C28" s="2560" t="s">
        <v>2888</v>
      </c>
      <c r="D28" s="2561">
        <f>'CR_SA_(17)'!Z12</f>
        <v>0</v>
      </c>
    </row>
    <row r="29" spans="1:4">
      <c r="A29" s="2544" t="s">
        <v>1463</v>
      </c>
      <c r="B29" s="2549" t="s">
        <v>1601</v>
      </c>
      <c r="C29" s="2562" t="s">
        <v>2917</v>
      </c>
      <c r="D29" s="2561">
        <f>CR_SEC_SA!AK11</f>
        <v>0</v>
      </c>
    </row>
    <row r="30" spans="1:4">
      <c r="A30" s="2544" t="s">
        <v>2918</v>
      </c>
      <c r="B30" s="2549" t="s">
        <v>2919</v>
      </c>
      <c r="C30" s="2563" t="s">
        <v>2920</v>
      </c>
      <c r="D30" s="2564"/>
    </row>
    <row r="31" spans="1:4">
      <c r="A31" s="2544" t="s">
        <v>2921</v>
      </c>
      <c r="B31" s="2549" t="s">
        <v>767</v>
      </c>
      <c r="C31" s="2562" t="s">
        <v>2922</v>
      </c>
      <c r="D31" s="2561">
        <f>CR_SEC_ERBA!BE12</f>
        <v>0</v>
      </c>
    </row>
    <row r="32" spans="1:4">
      <c r="A32" s="2544" t="s">
        <v>2923</v>
      </c>
      <c r="B32" s="2549" t="s">
        <v>2924</v>
      </c>
      <c r="C32" s="2563" t="s">
        <v>2920</v>
      </c>
      <c r="D32" s="2564"/>
    </row>
    <row r="33" spans="1:4">
      <c r="A33" s="2544"/>
      <c r="B33" s="2552" t="s">
        <v>2925</v>
      </c>
      <c r="C33" s="2565" t="s">
        <v>2926</v>
      </c>
      <c r="D33" s="2566"/>
    </row>
    <row r="34" spans="1:4" ht="28.5">
      <c r="A34" s="2544" t="s">
        <v>2671</v>
      </c>
      <c r="B34" s="2545" t="s">
        <v>2138</v>
      </c>
      <c r="C34" s="2565" t="s">
        <v>2927</v>
      </c>
      <c r="D34" s="2558">
        <f>D35+D38+D43</f>
        <v>0</v>
      </c>
    </row>
    <row r="35" spans="1:4">
      <c r="A35" s="2544" t="s">
        <v>2673</v>
      </c>
      <c r="B35" s="2545" t="s">
        <v>1659</v>
      </c>
      <c r="C35" s="2567" t="s">
        <v>2928</v>
      </c>
      <c r="D35" s="2558">
        <f>D36+D37</f>
        <v>0</v>
      </c>
    </row>
    <row r="36" spans="1:4">
      <c r="A36" s="2544" t="s">
        <v>2674</v>
      </c>
      <c r="B36" s="2549" t="s">
        <v>2042</v>
      </c>
      <c r="C36" s="2559" t="s">
        <v>2929</v>
      </c>
      <c r="D36" s="2561">
        <f>[45]CR_TB_SETT!$F$9</f>
        <v>0</v>
      </c>
    </row>
    <row r="37" spans="1:4">
      <c r="A37" s="2544" t="s">
        <v>2675</v>
      </c>
      <c r="B37" s="2549" t="s">
        <v>2044</v>
      </c>
      <c r="C37" s="2559" t="s">
        <v>2930</v>
      </c>
      <c r="D37" s="2561">
        <f>[45]CR_TB_SETT!$F$15</f>
        <v>0</v>
      </c>
    </row>
    <row r="38" spans="1:4" ht="28.5">
      <c r="A38" s="2544" t="s">
        <v>1468</v>
      </c>
      <c r="B38" s="2545" t="s">
        <v>1661</v>
      </c>
      <c r="C38" s="2567" t="s">
        <v>2931</v>
      </c>
      <c r="D38" s="2558">
        <f>D39+D40+D41+D42</f>
        <v>0</v>
      </c>
    </row>
    <row r="39" spans="1:4" ht="16.899999999999999" customHeight="1">
      <c r="A39" s="2544" t="s">
        <v>1471</v>
      </c>
      <c r="B39" s="2549" t="s">
        <v>1663</v>
      </c>
      <c r="C39" s="2562" t="s">
        <v>2932</v>
      </c>
      <c r="D39" s="2561">
        <f>'[45]MKR_SA_TDI_(total)'!$J$11</f>
        <v>0</v>
      </c>
    </row>
    <row r="40" spans="1:4">
      <c r="A40" s="2544" t="s">
        <v>1474</v>
      </c>
      <c r="B40" s="2549" t="s">
        <v>1665</v>
      </c>
      <c r="C40" s="2562" t="s">
        <v>2933</v>
      </c>
      <c r="D40" s="2561">
        <f>[45]MKR_SA_EQU!$J$11</f>
        <v>0</v>
      </c>
    </row>
    <row r="41" spans="1:4">
      <c r="A41" s="2544" t="s">
        <v>1477</v>
      </c>
      <c r="B41" s="2549" t="s">
        <v>2049</v>
      </c>
      <c r="C41" s="2562" t="s">
        <v>2934</v>
      </c>
      <c r="D41" s="2561">
        <f>'[45]MKR_SA_FX '!$O$12</f>
        <v>0</v>
      </c>
    </row>
    <row r="42" spans="1:4">
      <c r="A42" s="2544" t="s">
        <v>1483</v>
      </c>
      <c r="B42" s="2549" t="s">
        <v>2050</v>
      </c>
      <c r="C42" s="2562" t="s">
        <v>2935</v>
      </c>
      <c r="D42" s="2561">
        <f>[45]MKR_SA_COM!$J$12</f>
        <v>0</v>
      </c>
    </row>
    <row r="43" spans="1:4" ht="28.5">
      <c r="A43" s="2544" t="s">
        <v>1486</v>
      </c>
      <c r="B43" s="2568" t="s">
        <v>2936</v>
      </c>
      <c r="C43" s="2567" t="s">
        <v>2937</v>
      </c>
      <c r="D43" s="2569"/>
    </row>
    <row r="44" spans="1:4">
      <c r="A44" s="2544"/>
      <c r="B44" s="2552" t="s">
        <v>2938</v>
      </c>
      <c r="C44" s="2567" t="s">
        <v>2939</v>
      </c>
      <c r="D44" s="2570"/>
    </row>
    <row r="45" spans="1:4" ht="28.5">
      <c r="A45" s="2544" t="s">
        <v>1489</v>
      </c>
      <c r="B45" s="2545" t="s">
        <v>2140</v>
      </c>
      <c r="C45" s="2567" t="s">
        <v>2940</v>
      </c>
      <c r="D45" s="2558">
        <f>D46+D47</f>
        <v>0</v>
      </c>
    </row>
    <row r="46" spans="1:4">
      <c r="A46" s="2544" t="s">
        <v>1492</v>
      </c>
      <c r="B46" s="2545" t="s">
        <v>2941</v>
      </c>
      <c r="C46" s="2571" t="s">
        <v>2942</v>
      </c>
      <c r="D46" s="2561">
        <f>[46]OPR!$J$11</f>
        <v>0</v>
      </c>
    </row>
    <row r="47" spans="1:4">
      <c r="A47" s="2544" t="s">
        <v>1495</v>
      </c>
      <c r="B47" s="2545" t="s">
        <v>2943</v>
      </c>
      <c r="C47" s="2571" t="s">
        <v>2944</v>
      </c>
      <c r="D47" s="2561">
        <f>[46]OPR!$J$12</f>
        <v>0</v>
      </c>
    </row>
  </sheetData>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0"/>
  <sheetViews>
    <sheetView zoomScale="90" zoomScaleNormal="90" zoomScaleSheetLayoutView="30" workbookViewId="0">
      <selection activeCell="B17" sqref="B17:AB17"/>
    </sheetView>
  </sheetViews>
  <sheetFormatPr defaultColWidth="11.42578125" defaultRowHeight="15"/>
  <cols>
    <col min="1" max="1" width="5.140625" style="2726" customWidth="1"/>
    <col min="2" max="2" width="46.140625" style="2212" customWidth="1"/>
    <col min="3" max="3" width="9.28515625" style="2212" customWidth="1"/>
    <col min="4" max="4" width="8.85546875" style="2212" customWidth="1"/>
    <col min="5" max="5" width="8.5703125" style="2212" customWidth="1"/>
    <col min="6" max="6" width="15.140625" style="2212" customWidth="1"/>
    <col min="7" max="7" width="9" style="2212" customWidth="1"/>
    <col min="8" max="8" width="11.28515625" style="2212" customWidth="1"/>
    <col min="9" max="9" width="11.42578125" style="2212" customWidth="1"/>
    <col min="10" max="10" width="13.7109375" style="2212" customWidth="1"/>
    <col min="11" max="11" width="12.42578125" style="2212" customWidth="1"/>
    <col min="12" max="12" width="13.42578125" style="2212" customWidth="1"/>
    <col min="13" max="13" width="16.85546875" style="2212" customWidth="1"/>
    <col min="14" max="14" width="17.7109375" style="2212" customWidth="1"/>
    <col min="15" max="15" width="14.42578125" style="2212" customWidth="1"/>
    <col min="16" max="16" width="12.85546875" style="2212" customWidth="1"/>
    <col min="17" max="17" width="17.42578125" style="2212" customWidth="1"/>
    <col min="18" max="18" width="12.7109375" style="2212" customWidth="1"/>
    <col min="19" max="19" width="9.42578125" style="2212" customWidth="1"/>
    <col min="20" max="20" width="8.85546875" style="2212" customWidth="1"/>
    <col min="21" max="21" width="9.85546875" style="2212" customWidth="1"/>
    <col min="22" max="22" width="15.7109375" style="2212" customWidth="1"/>
    <col min="23" max="23" width="17.7109375" style="2212" customWidth="1"/>
    <col min="24" max="26" width="14.28515625" style="2212" customWidth="1"/>
    <col min="27" max="27" width="16" style="2212" customWidth="1"/>
    <col min="28" max="28" width="16.28515625" style="2212" customWidth="1"/>
    <col min="29" max="259" width="11.42578125" style="2212"/>
    <col min="260" max="260" width="108.140625" style="2212" customWidth="1"/>
    <col min="261" max="261" width="28.7109375" style="2212" customWidth="1"/>
    <col min="262" max="262" width="32.5703125" style="2212" customWidth="1"/>
    <col min="263" max="263" width="28.7109375" style="2212" customWidth="1"/>
    <col min="264" max="265" width="31.7109375" style="2212" customWidth="1"/>
    <col min="266" max="266" width="30.140625" style="2212" customWidth="1"/>
    <col min="267" max="267" width="33.7109375" style="2212" customWidth="1"/>
    <col min="268" max="268" width="27" style="2212" customWidth="1"/>
    <col min="269" max="269" width="28.7109375" style="2212" customWidth="1"/>
    <col min="270" max="270" width="34.85546875" style="2212" customWidth="1"/>
    <col min="271" max="271" width="37" style="2212" customWidth="1"/>
    <col min="272" max="272" width="34.85546875" style="2212" customWidth="1"/>
    <col min="273" max="273" width="27.5703125" style="2212" customWidth="1"/>
    <col min="274" max="274" width="36.85546875" style="2212" customWidth="1"/>
    <col min="275" max="275" width="38.7109375" style="2212" customWidth="1"/>
    <col min="276" max="278" width="14.7109375" style="2212" customWidth="1"/>
    <col min="279" max="279" width="18.7109375" style="2212" customWidth="1"/>
    <col min="280" max="280" width="25.42578125" style="2212" customWidth="1"/>
    <col min="281" max="281" width="34.85546875" style="2212" customWidth="1"/>
    <col min="282" max="282" width="28" style="2212" customWidth="1"/>
    <col min="283" max="283" width="34.140625" style="2212" customWidth="1"/>
    <col min="284" max="284" width="34" style="2212" customWidth="1"/>
    <col min="285" max="515" width="11.42578125" style="2212"/>
    <col min="516" max="516" width="108.140625" style="2212" customWidth="1"/>
    <col min="517" max="517" width="28.7109375" style="2212" customWidth="1"/>
    <col min="518" max="518" width="32.5703125" style="2212" customWidth="1"/>
    <col min="519" max="519" width="28.7109375" style="2212" customWidth="1"/>
    <col min="520" max="521" width="31.7109375" style="2212" customWidth="1"/>
    <col min="522" max="522" width="30.140625" style="2212" customWidth="1"/>
    <col min="523" max="523" width="33.7109375" style="2212" customWidth="1"/>
    <col min="524" max="524" width="27" style="2212" customWidth="1"/>
    <col min="525" max="525" width="28.7109375" style="2212" customWidth="1"/>
    <col min="526" max="526" width="34.85546875" style="2212" customWidth="1"/>
    <col min="527" max="527" width="37" style="2212" customWidth="1"/>
    <col min="528" max="528" width="34.85546875" style="2212" customWidth="1"/>
    <col min="529" max="529" width="27.5703125" style="2212" customWidth="1"/>
    <col min="530" max="530" width="36.85546875" style="2212" customWidth="1"/>
    <col min="531" max="531" width="38.7109375" style="2212" customWidth="1"/>
    <col min="532" max="534" width="14.7109375" style="2212" customWidth="1"/>
    <col min="535" max="535" width="18.7109375" style="2212" customWidth="1"/>
    <col min="536" max="536" width="25.42578125" style="2212" customWidth="1"/>
    <col min="537" max="537" width="34.85546875" style="2212" customWidth="1"/>
    <col min="538" max="538" width="28" style="2212" customWidth="1"/>
    <col min="539" max="539" width="34.140625" style="2212" customWidth="1"/>
    <col min="540" max="540" width="34" style="2212" customWidth="1"/>
    <col min="541" max="771" width="11.42578125" style="2212"/>
    <col min="772" max="772" width="108.140625" style="2212" customWidth="1"/>
    <col min="773" max="773" width="28.7109375" style="2212" customWidth="1"/>
    <col min="774" max="774" width="32.5703125" style="2212" customWidth="1"/>
    <col min="775" max="775" width="28.7109375" style="2212" customWidth="1"/>
    <col min="776" max="777" width="31.7109375" style="2212" customWidth="1"/>
    <col min="778" max="778" width="30.140625" style="2212" customWidth="1"/>
    <col min="779" max="779" width="33.7109375" style="2212" customWidth="1"/>
    <col min="780" max="780" width="27" style="2212" customWidth="1"/>
    <col min="781" max="781" width="28.7109375" style="2212" customWidth="1"/>
    <col min="782" max="782" width="34.85546875" style="2212" customWidth="1"/>
    <col min="783" max="783" width="37" style="2212" customWidth="1"/>
    <col min="784" max="784" width="34.85546875" style="2212" customWidth="1"/>
    <col min="785" max="785" width="27.5703125" style="2212" customWidth="1"/>
    <col min="786" max="786" width="36.85546875" style="2212" customWidth="1"/>
    <col min="787" max="787" width="38.7109375" style="2212" customWidth="1"/>
    <col min="788" max="790" width="14.7109375" style="2212" customWidth="1"/>
    <col min="791" max="791" width="18.7109375" style="2212" customWidth="1"/>
    <col min="792" max="792" width="25.42578125" style="2212" customWidth="1"/>
    <col min="793" max="793" width="34.85546875" style="2212" customWidth="1"/>
    <col min="794" max="794" width="28" style="2212" customWidth="1"/>
    <col min="795" max="795" width="34.140625" style="2212" customWidth="1"/>
    <col min="796" max="796" width="34" style="2212" customWidth="1"/>
    <col min="797" max="1027" width="11.42578125" style="2212"/>
    <col min="1028" max="1028" width="108.140625" style="2212" customWidth="1"/>
    <col min="1029" max="1029" width="28.7109375" style="2212" customWidth="1"/>
    <col min="1030" max="1030" width="32.5703125" style="2212" customWidth="1"/>
    <col min="1031" max="1031" width="28.7109375" style="2212" customWidth="1"/>
    <col min="1032" max="1033" width="31.7109375" style="2212" customWidth="1"/>
    <col min="1034" max="1034" width="30.140625" style="2212" customWidth="1"/>
    <col min="1035" max="1035" width="33.7109375" style="2212" customWidth="1"/>
    <col min="1036" max="1036" width="27" style="2212" customWidth="1"/>
    <col min="1037" max="1037" width="28.7109375" style="2212" customWidth="1"/>
    <col min="1038" max="1038" width="34.85546875" style="2212" customWidth="1"/>
    <col min="1039" max="1039" width="37" style="2212" customWidth="1"/>
    <col min="1040" max="1040" width="34.85546875" style="2212" customWidth="1"/>
    <col min="1041" max="1041" width="27.5703125" style="2212" customWidth="1"/>
    <col min="1042" max="1042" width="36.85546875" style="2212" customWidth="1"/>
    <col min="1043" max="1043" width="38.7109375" style="2212" customWidth="1"/>
    <col min="1044" max="1046" width="14.7109375" style="2212" customWidth="1"/>
    <col min="1047" max="1047" width="18.7109375" style="2212" customWidth="1"/>
    <col min="1048" max="1048" width="25.42578125" style="2212" customWidth="1"/>
    <col min="1049" max="1049" width="34.85546875" style="2212" customWidth="1"/>
    <col min="1050" max="1050" width="28" style="2212" customWidth="1"/>
    <col min="1051" max="1051" width="34.140625" style="2212" customWidth="1"/>
    <col min="1052" max="1052" width="34" style="2212" customWidth="1"/>
    <col min="1053" max="1283" width="11.42578125" style="2212"/>
    <col min="1284" max="1284" width="108.140625" style="2212" customWidth="1"/>
    <col min="1285" max="1285" width="28.7109375" style="2212" customWidth="1"/>
    <col min="1286" max="1286" width="32.5703125" style="2212" customWidth="1"/>
    <col min="1287" max="1287" width="28.7109375" style="2212" customWidth="1"/>
    <col min="1288" max="1289" width="31.7109375" style="2212" customWidth="1"/>
    <col min="1290" max="1290" width="30.140625" style="2212" customWidth="1"/>
    <col min="1291" max="1291" width="33.7109375" style="2212" customWidth="1"/>
    <col min="1292" max="1292" width="27" style="2212" customWidth="1"/>
    <col min="1293" max="1293" width="28.7109375" style="2212" customWidth="1"/>
    <col min="1294" max="1294" width="34.85546875" style="2212" customWidth="1"/>
    <col min="1295" max="1295" width="37" style="2212" customWidth="1"/>
    <col min="1296" max="1296" width="34.85546875" style="2212" customWidth="1"/>
    <col min="1297" max="1297" width="27.5703125" style="2212" customWidth="1"/>
    <col min="1298" max="1298" width="36.85546875" style="2212" customWidth="1"/>
    <col min="1299" max="1299" width="38.7109375" style="2212" customWidth="1"/>
    <col min="1300" max="1302" width="14.7109375" style="2212" customWidth="1"/>
    <col min="1303" max="1303" width="18.7109375" style="2212" customWidth="1"/>
    <col min="1304" max="1304" width="25.42578125" style="2212" customWidth="1"/>
    <col min="1305" max="1305" width="34.85546875" style="2212" customWidth="1"/>
    <col min="1306" max="1306" width="28" style="2212" customWidth="1"/>
    <col min="1307" max="1307" width="34.140625" style="2212" customWidth="1"/>
    <col min="1308" max="1308" width="34" style="2212" customWidth="1"/>
    <col min="1309" max="1539" width="11.42578125" style="2212"/>
    <col min="1540" max="1540" width="108.140625" style="2212" customWidth="1"/>
    <col min="1541" max="1541" width="28.7109375" style="2212" customWidth="1"/>
    <col min="1542" max="1542" width="32.5703125" style="2212" customWidth="1"/>
    <col min="1543" max="1543" width="28.7109375" style="2212" customWidth="1"/>
    <col min="1544" max="1545" width="31.7109375" style="2212" customWidth="1"/>
    <col min="1546" max="1546" width="30.140625" style="2212" customWidth="1"/>
    <col min="1547" max="1547" width="33.7109375" style="2212" customWidth="1"/>
    <col min="1548" max="1548" width="27" style="2212" customWidth="1"/>
    <col min="1549" max="1549" width="28.7109375" style="2212" customWidth="1"/>
    <col min="1550" max="1550" width="34.85546875" style="2212" customWidth="1"/>
    <col min="1551" max="1551" width="37" style="2212" customWidth="1"/>
    <col min="1552" max="1552" width="34.85546875" style="2212" customWidth="1"/>
    <col min="1553" max="1553" width="27.5703125" style="2212" customWidth="1"/>
    <col min="1554" max="1554" width="36.85546875" style="2212" customWidth="1"/>
    <col min="1555" max="1555" width="38.7109375" style="2212" customWidth="1"/>
    <col min="1556" max="1558" width="14.7109375" style="2212" customWidth="1"/>
    <col min="1559" max="1559" width="18.7109375" style="2212" customWidth="1"/>
    <col min="1560" max="1560" width="25.42578125" style="2212" customWidth="1"/>
    <col min="1561" max="1561" width="34.85546875" style="2212" customWidth="1"/>
    <col min="1562" max="1562" width="28" style="2212" customWidth="1"/>
    <col min="1563" max="1563" width="34.140625" style="2212" customWidth="1"/>
    <col min="1564" max="1564" width="34" style="2212" customWidth="1"/>
    <col min="1565" max="1795" width="11.42578125" style="2212"/>
    <col min="1796" max="1796" width="108.140625" style="2212" customWidth="1"/>
    <col min="1797" max="1797" width="28.7109375" style="2212" customWidth="1"/>
    <col min="1798" max="1798" width="32.5703125" style="2212" customWidth="1"/>
    <col min="1799" max="1799" width="28.7109375" style="2212" customWidth="1"/>
    <col min="1800" max="1801" width="31.7109375" style="2212" customWidth="1"/>
    <col min="1802" max="1802" width="30.140625" style="2212" customWidth="1"/>
    <col min="1803" max="1803" width="33.7109375" style="2212" customWidth="1"/>
    <col min="1804" max="1804" width="27" style="2212" customWidth="1"/>
    <col min="1805" max="1805" width="28.7109375" style="2212" customWidth="1"/>
    <col min="1806" max="1806" width="34.85546875" style="2212" customWidth="1"/>
    <col min="1807" max="1807" width="37" style="2212" customWidth="1"/>
    <col min="1808" max="1808" width="34.85546875" style="2212" customWidth="1"/>
    <col min="1809" max="1809" width="27.5703125" style="2212" customWidth="1"/>
    <col min="1810" max="1810" width="36.85546875" style="2212" customWidth="1"/>
    <col min="1811" max="1811" width="38.7109375" style="2212" customWidth="1"/>
    <col min="1812" max="1814" width="14.7109375" style="2212" customWidth="1"/>
    <col min="1815" max="1815" width="18.7109375" style="2212" customWidth="1"/>
    <col min="1816" max="1816" width="25.42578125" style="2212" customWidth="1"/>
    <col min="1817" max="1817" width="34.85546875" style="2212" customWidth="1"/>
    <col min="1818" max="1818" width="28" style="2212" customWidth="1"/>
    <col min="1819" max="1819" width="34.140625" style="2212" customWidth="1"/>
    <col min="1820" max="1820" width="34" style="2212" customWidth="1"/>
    <col min="1821" max="2051" width="11.42578125" style="2212"/>
    <col min="2052" max="2052" width="108.140625" style="2212" customWidth="1"/>
    <col min="2053" max="2053" width="28.7109375" style="2212" customWidth="1"/>
    <col min="2054" max="2054" width="32.5703125" style="2212" customWidth="1"/>
    <col min="2055" max="2055" width="28.7109375" style="2212" customWidth="1"/>
    <col min="2056" max="2057" width="31.7109375" style="2212" customWidth="1"/>
    <col min="2058" max="2058" width="30.140625" style="2212" customWidth="1"/>
    <col min="2059" max="2059" width="33.7109375" style="2212" customWidth="1"/>
    <col min="2060" max="2060" width="27" style="2212" customWidth="1"/>
    <col min="2061" max="2061" width="28.7109375" style="2212" customWidth="1"/>
    <col min="2062" max="2062" width="34.85546875" style="2212" customWidth="1"/>
    <col min="2063" max="2063" width="37" style="2212" customWidth="1"/>
    <col min="2064" max="2064" width="34.85546875" style="2212" customWidth="1"/>
    <col min="2065" max="2065" width="27.5703125" style="2212" customWidth="1"/>
    <col min="2066" max="2066" width="36.85546875" style="2212" customWidth="1"/>
    <col min="2067" max="2067" width="38.7109375" style="2212" customWidth="1"/>
    <col min="2068" max="2070" width="14.7109375" style="2212" customWidth="1"/>
    <col min="2071" max="2071" width="18.7109375" style="2212" customWidth="1"/>
    <col min="2072" max="2072" width="25.42578125" style="2212" customWidth="1"/>
    <col min="2073" max="2073" width="34.85546875" style="2212" customWidth="1"/>
    <col min="2074" max="2074" width="28" style="2212" customWidth="1"/>
    <col min="2075" max="2075" width="34.140625" style="2212" customWidth="1"/>
    <col min="2076" max="2076" width="34" style="2212" customWidth="1"/>
    <col min="2077" max="2307" width="11.42578125" style="2212"/>
    <col min="2308" max="2308" width="108.140625" style="2212" customWidth="1"/>
    <col min="2309" max="2309" width="28.7109375" style="2212" customWidth="1"/>
    <col min="2310" max="2310" width="32.5703125" style="2212" customWidth="1"/>
    <col min="2311" max="2311" width="28.7109375" style="2212" customWidth="1"/>
    <col min="2312" max="2313" width="31.7109375" style="2212" customWidth="1"/>
    <col min="2314" max="2314" width="30.140625" style="2212" customWidth="1"/>
    <col min="2315" max="2315" width="33.7109375" style="2212" customWidth="1"/>
    <col min="2316" max="2316" width="27" style="2212" customWidth="1"/>
    <col min="2317" max="2317" width="28.7109375" style="2212" customWidth="1"/>
    <col min="2318" max="2318" width="34.85546875" style="2212" customWidth="1"/>
    <col min="2319" max="2319" width="37" style="2212" customWidth="1"/>
    <col min="2320" max="2320" width="34.85546875" style="2212" customWidth="1"/>
    <col min="2321" max="2321" width="27.5703125" style="2212" customWidth="1"/>
    <col min="2322" max="2322" width="36.85546875" style="2212" customWidth="1"/>
    <col min="2323" max="2323" width="38.7109375" style="2212" customWidth="1"/>
    <col min="2324" max="2326" width="14.7109375" style="2212" customWidth="1"/>
    <col min="2327" max="2327" width="18.7109375" style="2212" customWidth="1"/>
    <col min="2328" max="2328" width="25.42578125" style="2212" customWidth="1"/>
    <col min="2329" max="2329" width="34.85546875" style="2212" customWidth="1"/>
    <col min="2330" max="2330" width="28" style="2212" customWidth="1"/>
    <col min="2331" max="2331" width="34.140625" style="2212" customWidth="1"/>
    <col min="2332" max="2332" width="34" style="2212" customWidth="1"/>
    <col min="2333" max="2563" width="11.42578125" style="2212"/>
    <col min="2564" max="2564" width="108.140625" style="2212" customWidth="1"/>
    <col min="2565" max="2565" width="28.7109375" style="2212" customWidth="1"/>
    <col min="2566" max="2566" width="32.5703125" style="2212" customWidth="1"/>
    <col min="2567" max="2567" width="28.7109375" style="2212" customWidth="1"/>
    <col min="2568" max="2569" width="31.7109375" style="2212" customWidth="1"/>
    <col min="2570" max="2570" width="30.140625" style="2212" customWidth="1"/>
    <col min="2571" max="2571" width="33.7109375" style="2212" customWidth="1"/>
    <col min="2572" max="2572" width="27" style="2212" customWidth="1"/>
    <col min="2573" max="2573" width="28.7109375" style="2212" customWidth="1"/>
    <col min="2574" max="2574" width="34.85546875" style="2212" customWidth="1"/>
    <col min="2575" max="2575" width="37" style="2212" customWidth="1"/>
    <col min="2576" max="2576" width="34.85546875" style="2212" customWidth="1"/>
    <col min="2577" max="2577" width="27.5703125" style="2212" customWidth="1"/>
    <col min="2578" max="2578" width="36.85546875" style="2212" customWidth="1"/>
    <col min="2579" max="2579" width="38.7109375" style="2212" customWidth="1"/>
    <col min="2580" max="2582" width="14.7109375" style="2212" customWidth="1"/>
    <col min="2583" max="2583" width="18.7109375" style="2212" customWidth="1"/>
    <col min="2584" max="2584" width="25.42578125" style="2212" customWidth="1"/>
    <col min="2585" max="2585" width="34.85546875" style="2212" customWidth="1"/>
    <col min="2586" max="2586" width="28" style="2212" customWidth="1"/>
    <col min="2587" max="2587" width="34.140625" style="2212" customWidth="1"/>
    <col min="2588" max="2588" width="34" style="2212" customWidth="1"/>
    <col min="2589" max="2819" width="11.42578125" style="2212"/>
    <col min="2820" max="2820" width="108.140625" style="2212" customWidth="1"/>
    <col min="2821" max="2821" width="28.7109375" style="2212" customWidth="1"/>
    <col min="2822" max="2822" width="32.5703125" style="2212" customWidth="1"/>
    <col min="2823" max="2823" width="28.7109375" style="2212" customWidth="1"/>
    <col min="2824" max="2825" width="31.7109375" style="2212" customWidth="1"/>
    <col min="2826" max="2826" width="30.140625" style="2212" customWidth="1"/>
    <col min="2827" max="2827" width="33.7109375" style="2212" customWidth="1"/>
    <col min="2828" max="2828" width="27" style="2212" customWidth="1"/>
    <col min="2829" max="2829" width="28.7109375" style="2212" customWidth="1"/>
    <col min="2830" max="2830" width="34.85546875" style="2212" customWidth="1"/>
    <col min="2831" max="2831" width="37" style="2212" customWidth="1"/>
    <col min="2832" max="2832" width="34.85546875" style="2212" customWidth="1"/>
    <col min="2833" max="2833" width="27.5703125" style="2212" customWidth="1"/>
    <col min="2834" max="2834" width="36.85546875" style="2212" customWidth="1"/>
    <col min="2835" max="2835" width="38.7109375" style="2212" customWidth="1"/>
    <col min="2836" max="2838" width="14.7109375" style="2212" customWidth="1"/>
    <col min="2839" max="2839" width="18.7109375" style="2212" customWidth="1"/>
    <col min="2840" max="2840" width="25.42578125" style="2212" customWidth="1"/>
    <col min="2841" max="2841" width="34.85546875" style="2212" customWidth="1"/>
    <col min="2842" max="2842" width="28" style="2212" customWidth="1"/>
    <col min="2843" max="2843" width="34.140625" style="2212" customWidth="1"/>
    <col min="2844" max="2844" width="34" style="2212" customWidth="1"/>
    <col min="2845" max="3075" width="11.42578125" style="2212"/>
    <col min="3076" max="3076" width="108.140625" style="2212" customWidth="1"/>
    <col min="3077" max="3077" width="28.7109375" style="2212" customWidth="1"/>
    <col min="3078" max="3078" width="32.5703125" style="2212" customWidth="1"/>
    <col min="3079" max="3079" width="28.7109375" style="2212" customWidth="1"/>
    <col min="3080" max="3081" width="31.7109375" style="2212" customWidth="1"/>
    <col min="3082" max="3082" width="30.140625" style="2212" customWidth="1"/>
    <col min="3083" max="3083" width="33.7109375" style="2212" customWidth="1"/>
    <col min="3084" max="3084" width="27" style="2212" customWidth="1"/>
    <col min="3085" max="3085" width="28.7109375" style="2212" customWidth="1"/>
    <col min="3086" max="3086" width="34.85546875" style="2212" customWidth="1"/>
    <col min="3087" max="3087" width="37" style="2212" customWidth="1"/>
    <col min="3088" max="3088" width="34.85546875" style="2212" customWidth="1"/>
    <col min="3089" max="3089" width="27.5703125" style="2212" customWidth="1"/>
    <col min="3090" max="3090" width="36.85546875" style="2212" customWidth="1"/>
    <col min="3091" max="3091" width="38.7109375" style="2212" customWidth="1"/>
    <col min="3092" max="3094" width="14.7109375" style="2212" customWidth="1"/>
    <col min="3095" max="3095" width="18.7109375" style="2212" customWidth="1"/>
    <col min="3096" max="3096" width="25.42578125" style="2212" customWidth="1"/>
    <col min="3097" max="3097" width="34.85546875" style="2212" customWidth="1"/>
    <col min="3098" max="3098" width="28" style="2212" customWidth="1"/>
    <col min="3099" max="3099" width="34.140625" style="2212" customWidth="1"/>
    <col min="3100" max="3100" width="34" style="2212" customWidth="1"/>
    <col min="3101" max="3331" width="11.42578125" style="2212"/>
    <col min="3332" max="3332" width="108.140625" style="2212" customWidth="1"/>
    <col min="3333" max="3333" width="28.7109375" style="2212" customWidth="1"/>
    <col min="3334" max="3334" width="32.5703125" style="2212" customWidth="1"/>
    <col min="3335" max="3335" width="28.7109375" style="2212" customWidth="1"/>
    <col min="3336" max="3337" width="31.7109375" style="2212" customWidth="1"/>
    <col min="3338" max="3338" width="30.140625" style="2212" customWidth="1"/>
    <col min="3339" max="3339" width="33.7109375" style="2212" customWidth="1"/>
    <col min="3340" max="3340" width="27" style="2212" customWidth="1"/>
    <col min="3341" max="3341" width="28.7109375" style="2212" customWidth="1"/>
    <col min="3342" max="3342" width="34.85546875" style="2212" customWidth="1"/>
    <col min="3343" max="3343" width="37" style="2212" customWidth="1"/>
    <col min="3344" max="3344" width="34.85546875" style="2212" customWidth="1"/>
    <col min="3345" max="3345" width="27.5703125" style="2212" customWidth="1"/>
    <col min="3346" max="3346" width="36.85546875" style="2212" customWidth="1"/>
    <col min="3347" max="3347" width="38.7109375" style="2212" customWidth="1"/>
    <col min="3348" max="3350" width="14.7109375" style="2212" customWidth="1"/>
    <col min="3351" max="3351" width="18.7109375" style="2212" customWidth="1"/>
    <col min="3352" max="3352" width="25.42578125" style="2212" customWidth="1"/>
    <col min="3353" max="3353" width="34.85546875" style="2212" customWidth="1"/>
    <col min="3354" max="3354" width="28" style="2212" customWidth="1"/>
    <col min="3355" max="3355" width="34.140625" style="2212" customWidth="1"/>
    <col min="3356" max="3356" width="34" style="2212" customWidth="1"/>
    <col min="3357" max="3587" width="11.42578125" style="2212"/>
    <col min="3588" max="3588" width="108.140625" style="2212" customWidth="1"/>
    <col min="3589" max="3589" width="28.7109375" style="2212" customWidth="1"/>
    <col min="3590" max="3590" width="32.5703125" style="2212" customWidth="1"/>
    <col min="3591" max="3591" width="28.7109375" style="2212" customWidth="1"/>
    <col min="3592" max="3593" width="31.7109375" style="2212" customWidth="1"/>
    <col min="3594" max="3594" width="30.140625" style="2212" customWidth="1"/>
    <col min="3595" max="3595" width="33.7109375" style="2212" customWidth="1"/>
    <col min="3596" max="3596" width="27" style="2212" customWidth="1"/>
    <col min="3597" max="3597" width="28.7109375" style="2212" customWidth="1"/>
    <col min="3598" max="3598" width="34.85546875" style="2212" customWidth="1"/>
    <col min="3599" max="3599" width="37" style="2212" customWidth="1"/>
    <col min="3600" max="3600" width="34.85546875" style="2212" customWidth="1"/>
    <col min="3601" max="3601" width="27.5703125" style="2212" customWidth="1"/>
    <col min="3602" max="3602" width="36.85546875" style="2212" customWidth="1"/>
    <col min="3603" max="3603" width="38.7109375" style="2212" customWidth="1"/>
    <col min="3604" max="3606" width="14.7109375" style="2212" customWidth="1"/>
    <col min="3607" max="3607" width="18.7109375" style="2212" customWidth="1"/>
    <col min="3608" max="3608" width="25.42578125" style="2212" customWidth="1"/>
    <col min="3609" max="3609" width="34.85546875" style="2212" customWidth="1"/>
    <col min="3610" max="3610" width="28" style="2212" customWidth="1"/>
    <col min="3611" max="3611" width="34.140625" style="2212" customWidth="1"/>
    <col min="3612" max="3612" width="34" style="2212" customWidth="1"/>
    <col min="3613" max="3843" width="11.42578125" style="2212"/>
    <col min="3844" max="3844" width="108.140625" style="2212" customWidth="1"/>
    <col min="3845" max="3845" width="28.7109375" style="2212" customWidth="1"/>
    <col min="3846" max="3846" width="32.5703125" style="2212" customWidth="1"/>
    <col min="3847" max="3847" width="28.7109375" style="2212" customWidth="1"/>
    <col min="3848" max="3849" width="31.7109375" style="2212" customWidth="1"/>
    <col min="3850" max="3850" width="30.140625" style="2212" customWidth="1"/>
    <col min="3851" max="3851" width="33.7109375" style="2212" customWidth="1"/>
    <col min="3852" max="3852" width="27" style="2212" customWidth="1"/>
    <col min="3853" max="3853" width="28.7109375" style="2212" customWidth="1"/>
    <col min="3854" max="3854" width="34.85546875" style="2212" customWidth="1"/>
    <col min="3855" max="3855" width="37" style="2212" customWidth="1"/>
    <col min="3856" max="3856" width="34.85546875" style="2212" customWidth="1"/>
    <col min="3857" max="3857" width="27.5703125" style="2212" customWidth="1"/>
    <col min="3858" max="3858" width="36.85546875" style="2212" customWidth="1"/>
    <col min="3859" max="3859" width="38.7109375" style="2212" customWidth="1"/>
    <col min="3860" max="3862" width="14.7109375" style="2212" customWidth="1"/>
    <col min="3863" max="3863" width="18.7109375" style="2212" customWidth="1"/>
    <col min="3864" max="3864" width="25.42578125" style="2212" customWidth="1"/>
    <col min="3865" max="3865" width="34.85546875" style="2212" customWidth="1"/>
    <col min="3866" max="3866" width="28" style="2212" customWidth="1"/>
    <col min="3867" max="3867" width="34.140625" style="2212" customWidth="1"/>
    <col min="3868" max="3868" width="34" style="2212" customWidth="1"/>
    <col min="3869" max="4099" width="11.42578125" style="2212"/>
    <col min="4100" max="4100" width="108.140625" style="2212" customWidth="1"/>
    <col min="4101" max="4101" width="28.7109375" style="2212" customWidth="1"/>
    <col min="4102" max="4102" width="32.5703125" style="2212" customWidth="1"/>
    <col min="4103" max="4103" width="28.7109375" style="2212" customWidth="1"/>
    <col min="4104" max="4105" width="31.7109375" style="2212" customWidth="1"/>
    <col min="4106" max="4106" width="30.140625" style="2212" customWidth="1"/>
    <col min="4107" max="4107" width="33.7109375" style="2212" customWidth="1"/>
    <col min="4108" max="4108" width="27" style="2212" customWidth="1"/>
    <col min="4109" max="4109" width="28.7109375" style="2212" customWidth="1"/>
    <col min="4110" max="4110" width="34.85546875" style="2212" customWidth="1"/>
    <col min="4111" max="4111" width="37" style="2212" customWidth="1"/>
    <col min="4112" max="4112" width="34.85546875" style="2212" customWidth="1"/>
    <col min="4113" max="4113" width="27.5703125" style="2212" customWidth="1"/>
    <col min="4114" max="4114" width="36.85546875" style="2212" customWidth="1"/>
    <col min="4115" max="4115" width="38.7109375" style="2212" customWidth="1"/>
    <col min="4116" max="4118" width="14.7109375" style="2212" customWidth="1"/>
    <col min="4119" max="4119" width="18.7109375" style="2212" customWidth="1"/>
    <col min="4120" max="4120" width="25.42578125" style="2212" customWidth="1"/>
    <col min="4121" max="4121" width="34.85546875" style="2212" customWidth="1"/>
    <col min="4122" max="4122" width="28" style="2212" customWidth="1"/>
    <col min="4123" max="4123" width="34.140625" style="2212" customWidth="1"/>
    <col min="4124" max="4124" width="34" style="2212" customWidth="1"/>
    <col min="4125" max="4355" width="11.42578125" style="2212"/>
    <col min="4356" max="4356" width="108.140625" style="2212" customWidth="1"/>
    <col min="4357" max="4357" width="28.7109375" style="2212" customWidth="1"/>
    <col min="4358" max="4358" width="32.5703125" style="2212" customWidth="1"/>
    <col min="4359" max="4359" width="28.7109375" style="2212" customWidth="1"/>
    <col min="4360" max="4361" width="31.7109375" style="2212" customWidth="1"/>
    <col min="4362" max="4362" width="30.140625" style="2212" customWidth="1"/>
    <col min="4363" max="4363" width="33.7109375" style="2212" customWidth="1"/>
    <col min="4364" max="4364" width="27" style="2212" customWidth="1"/>
    <col min="4365" max="4365" width="28.7109375" style="2212" customWidth="1"/>
    <col min="4366" max="4366" width="34.85546875" style="2212" customWidth="1"/>
    <col min="4367" max="4367" width="37" style="2212" customWidth="1"/>
    <col min="4368" max="4368" width="34.85546875" style="2212" customWidth="1"/>
    <col min="4369" max="4369" width="27.5703125" style="2212" customWidth="1"/>
    <col min="4370" max="4370" width="36.85546875" style="2212" customWidth="1"/>
    <col min="4371" max="4371" width="38.7109375" style="2212" customWidth="1"/>
    <col min="4372" max="4374" width="14.7109375" style="2212" customWidth="1"/>
    <col min="4375" max="4375" width="18.7109375" style="2212" customWidth="1"/>
    <col min="4376" max="4376" width="25.42578125" style="2212" customWidth="1"/>
    <col min="4377" max="4377" width="34.85546875" style="2212" customWidth="1"/>
    <col min="4378" max="4378" width="28" style="2212" customWidth="1"/>
    <col min="4379" max="4379" width="34.140625" style="2212" customWidth="1"/>
    <col min="4380" max="4380" width="34" style="2212" customWidth="1"/>
    <col min="4381" max="4611" width="11.42578125" style="2212"/>
    <col min="4612" max="4612" width="108.140625" style="2212" customWidth="1"/>
    <col min="4613" max="4613" width="28.7109375" style="2212" customWidth="1"/>
    <col min="4614" max="4614" width="32.5703125" style="2212" customWidth="1"/>
    <col min="4615" max="4615" width="28.7109375" style="2212" customWidth="1"/>
    <col min="4616" max="4617" width="31.7109375" style="2212" customWidth="1"/>
    <col min="4618" max="4618" width="30.140625" style="2212" customWidth="1"/>
    <col min="4619" max="4619" width="33.7109375" style="2212" customWidth="1"/>
    <col min="4620" max="4620" width="27" style="2212" customWidth="1"/>
    <col min="4621" max="4621" width="28.7109375" style="2212" customWidth="1"/>
    <col min="4622" max="4622" width="34.85546875" style="2212" customWidth="1"/>
    <col min="4623" max="4623" width="37" style="2212" customWidth="1"/>
    <col min="4624" max="4624" width="34.85546875" style="2212" customWidth="1"/>
    <col min="4625" max="4625" width="27.5703125" style="2212" customWidth="1"/>
    <col min="4626" max="4626" width="36.85546875" style="2212" customWidth="1"/>
    <col min="4627" max="4627" width="38.7109375" style="2212" customWidth="1"/>
    <col min="4628" max="4630" width="14.7109375" style="2212" customWidth="1"/>
    <col min="4631" max="4631" width="18.7109375" style="2212" customWidth="1"/>
    <col min="4632" max="4632" width="25.42578125" style="2212" customWidth="1"/>
    <col min="4633" max="4633" width="34.85546875" style="2212" customWidth="1"/>
    <col min="4634" max="4634" width="28" style="2212" customWidth="1"/>
    <col min="4635" max="4635" width="34.140625" style="2212" customWidth="1"/>
    <col min="4636" max="4636" width="34" style="2212" customWidth="1"/>
    <col min="4637" max="4867" width="11.42578125" style="2212"/>
    <col min="4868" max="4868" width="108.140625" style="2212" customWidth="1"/>
    <col min="4869" max="4869" width="28.7109375" style="2212" customWidth="1"/>
    <col min="4870" max="4870" width="32.5703125" style="2212" customWidth="1"/>
    <col min="4871" max="4871" width="28.7109375" style="2212" customWidth="1"/>
    <col min="4872" max="4873" width="31.7109375" style="2212" customWidth="1"/>
    <col min="4874" max="4874" width="30.140625" style="2212" customWidth="1"/>
    <col min="4875" max="4875" width="33.7109375" style="2212" customWidth="1"/>
    <col min="4876" max="4876" width="27" style="2212" customWidth="1"/>
    <col min="4877" max="4877" width="28.7109375" style="2212" customWidth="1"/>
    <col min="4878" max="4878" width="34.85546875" style="2212" customWidth="1"/>
    <col min="4879" max="4879" width="37" style="2212" customWidth="1"/>
    <col min="4880" max="4880" width="34.85546875" style="2212" customWidth="1"/>
    <col min="4881" max="4881" width="27.5703125" style="2212" customWidth="1"/>
    <col min="4882" max="4882" width="36.85546875" style="2212" customWidth="1"/>
    <col min="4883" max="4883" width="38.7109375" style="2212" customWidth="1"/>
    <col min="4884" max="4886" width="14.7109375" style="2212" customWidth="1"/>
    <col min="4887" max="4887" width="18.7109375" style="2212" customWidth="1"/>
    <col min="4888" max="4888" width="25.42578125" style="2212" customWidth="1"/>
    <col min="4889" max="4889" width="34.85546875" style="2212" customWidth="1"/>
    <col min="4890" max="4890" width="28" style="2212" customWidth="1"/>
    <col min="4891" max="4891" width="34.140625" style="2212" customWidth="1"/>
    <col min="4892" max="4892" width="34" style="2212" customWidth="1"/>
    <col min="4893" max="5123" width="11.42578125" style="2212"/>
    <col min="5124" max="5124" width="108.140625" style="2212" customWidth="1"/>
    <col min="5125" max="5125" width="28.7109375" style="2212" customWidth="1"/>
    <col min="5126" max="5126" width="32.5703125" style="2212" customWidth="1"/>
    <col min="5127" max="5127" width="28.7109375" style="2212" customWidth="1"/>
    <col min="5128" max="5129" width="31.7109375" style="2212" customWidth="1"/>
    <col min="5130" max="5130" width="30.140625" style="2212" customWidth="1"/>
    <col min="5131" max="5131" width="33.7109375" style="2212" customWidth="1"/>
    <col min="5132" max="5132" width="27" style="2212" customWidth="1"/>
    <col min="5133" max="5133" width="28.7109375" style="2212" customWidth="1"/>
    <col min="5134" max="5134" width="34.85546875" style="2212" customWidth="1"/>
    <col min="5135" max="5135" width="37" style="2212" customWidth="1"/>
    <col min="5136" max="5136" width="34.85546875" style="2212" customWidth="1"/>
    <col min="5137" max="5137" width="27.5703125" style="2212" customWidth="1"/>
    <col min="5138" max="5138" width="36.85546875" style="2212" customWidth="1"/>
    <col min="5139" max="5139" width="38.7109375" style="2212" customWidth="1"/>
    <col min="5140" max="5142" width="14.7109375" style="2212" customWidth="1"/>
    <col min="5143" max="5143" width="18.7109375" style="2212" customWidth="1"/>
    <col min="5144" max="5144" width="25.42578125" style="2212" customWidth="1"/>
    <col min="5145" max="5145" width="34.85546875" style="2212" customWidth="1"/>
    <col min="5146" max="5146" width="28" style="2212" customWidth="1"/>
    <col min="5147" max="5147" width="34.140625" style="2212" customWidth="1"/>
    <col min="5148" max="5148" width="34" style="2212" customWidth="1"/>
    <col min="5149" max="5379" width="11.42578125" style="2212"/>
    <col min="5380" max="5380" width="108.140625" style="2212" customWidth="1"/>
    <col min="5381" max="5381" width="28.7109375" style="2212" customWidth="1"/>
    <col min="5382" max="5382" width="32.5703125" style="2212" customWidth="1"/>
    <col min="5383" max="5383" width="28.7109375" style="2212" customWidth="1"/>
    <col min="5384" max="5385" width="31.7109375" style="2212" customWidth="1"/>
    <col min="5386" max="5386" width="30.140625" style="2212" customWidth="1"/>
    <col min="5387" max="5387" width="33.7109375" style="2212" customWidth="1"/>
    <col min="5388" max="5388" width="27" style="2212" customWidth="1"/>
    <col min="5389" max="5389" width="28.7109375" style="2212" customWidth="1"/>
    <col min="5390" max="5390" width="34.85546875" style="2212" customWidth="1"/>
    <col min="5391" max="5391" width="37" style="2212" customWidth="1"/>
    <col min="5392" max="5392" width="34.85546875" style="2212" customWidth="1"/>
    <col min="5393" max="5393" width="27.5703125" style="2212" customWidth="1"/>
    <col min="5394" max="5394" width="36.85546875" style="2212" customWidth="1"/>
    <col min="5395" max="5395" width="38.7109375" style="2212" customWidth="1"/>
    <col min="5396" max="5398" width="14.7109375" style="2212" customWidth="1"/>
    <col min="5399" max="5399" width="18.7109375" style="2212" customWidth="1"/>
    <col min="5400" max="5400" width="25.42578125" style="2212" customWidth="1"/>
    <col min="5401" max="5401" width="34.85546875" style="2212" customWidth="1"/>
    <col min="5402" max="5402" width="28" style="2212" customWidth="1"/>
    <col min="5403" max="5403" width="34.140625" style="2212" customWidth="1"/>
    <col min="5404" max="5404" width="34" style="2212" customWidth="1"/>
    <col min="5405" max="5635" width="11.42578125" style="2212"/>
    <col min="5636" max="5636" width="108.140625" style="2212" customWidth="1"/>
    <col min="5637" max="5637" width="28.7109375" style="2212" customWidth="1"/>
    <col min="5638" max="5638" width="32.5703125" style="2212" customWidth="1"/>
    <col min="5639" max="5639" width="28.7109375" style="2212" customWidth="1"/>
    <col min="5640" max="5641" width="31.7109375" style="2212" customWidth="1"/>
    <col min="5642" max="5642" width="30.140625" style="2212" customWidth="1"/>
    <col min="5643" max="5643" width="33.7109375" style="2212" customWidth="1"/>
    <col min="5644" max="5644" width="27" style="2212" customWidth="1"/>
    <col min="5645" max="5645" width="28.7109375" style="2212" customWidth="1"/>
    <col min="5646" max="5646" width="34.85546875" style="2212" customWidth="1"/>
    <col min="5647" max="5647" width="37" style="2212" customWidth="1"/>
    <col min="5648" max="5648" width="34.85546875" style="2212" customWidth="1"/>
    <col min="5649" max="5649" width="27.5703125" style="2212" customWidth="1"/>
    <col min="5650" max="5650" width="36.85546875" style="2212" customWidth="1"/>
    <col min="5651" max="5651" width="38.7109375" style="2212" customWidth="1"/>
    <col min="5652" max="5654" width="14.7109375" style="2212" customWidth="1"/>
    <col min="5655" max="5655" width="18.7109375" style="2212" customWidth="1"/>
    <col min="5656" max="5656" width="25.42578125" style="2212" customWidth="1"/>
    <col min="5657" max="5657" width="34.85546875" style="2212" customWidth="1"/>
    <col min="5658" max="5658" width="28" style="2212" customWidth="1"/>
    <col min="5659" max="5659" width="34.140625" style="2212" customWidth="1"/>
    <col min="5660" max="5660" width="34" style="2212" customWidth="1"/>
    <col min="5661" max="5891" width="11.42578125" style="2212"/>
    <col min="5892" max="5892" width="108.140625" style="2212" customWidth="1"/>
    <col min="5893" max="5893" width="28.7109375" style="2212" customWidth="1"/>
    <col min="5894" max="5894" width="32.5703125" style="2212" customWidth="1"/>
    <col min="5895" max="5895" width="28.7109375" style="2212" customWidth="1"/>
    <col min="5896" max="5897" width="31.7109375" style="2212" customWidth="1"/>
    <col min="5898" max="5898" width="30.140625" style="2212" customWidth="1"/>
    <col min="5899" max="5899" width="33.7109375" style="2212" customWidth="1"/>
    <col min="5900" max="5900" width="27" style="2212" customWidth="1"/>
    <col min="5901" max="5901" width="28.7109375" style="2212" customWidth="1"/>
    <col min="5902" max="5902" width="34.85546875" style="2212" customWidth="1"/>
    <col min="5903" max="5903" width="37" style="2212" customWidth="1"/>
    <col min="5904" max="5904" width="34.85546875" style="2212" customWidth="1"/>
    <col min="5905" max="5905" width="27.5703125" style="2212" customWidth="1"/>
    <col min="5906" max="5906" width="36.85546875" style="2212" customWidth="1"/>
    <col min="5907" max="5907" width="38.7109375" style="2212" customWidth="1"/>
    <col min="5908" max="5910" width="14.7109375" style="2212" customWidth="1"/>
    <col min="5911" max="5911" width="18.7109375" style="2212" customWidth="1"/>
    <col min="5912" max="5912" width="25.42578125" style="2212" customWidth="1"/>
    <col min="5913" max="5913" width="34.85546875" style="2212" customWidth="1"/>
    <col min="5914" max="5914" width="28" style="2212" customWidth="1"/>
    <col min="5915" max="5915" width="34.140625" style="2212" customWidth="1"/>
    <col min="5916" max="5916" width="34" style="2212" customWidth="1"/>
    <col min="5917" max="6147" width="11.42578125" style="2212"/>
    <col min="6148" max="6148" width="108.140625" style="2212" customWidth="1"/>
    <col min="6149" max="6149" width="28.7109375" style="2212" customWidth="1"/>
    <col min="6150" max="6150" width="32.5703125" style="2212" customWidth="1"/>
    <col min="6151" max="6151" width="28.7109375" style="2212" customWidth="1"/>
    <col min="6152" max="6153" width="31.7109375" style="2212" customWidth="1"/>
    <col min="6154" max="6154" width="30.140625" style="2212" customWidth="1"/>
    <col min="6155" max="6155" width="33.7109375" style="2212" customWidth="1"/>
    <col min="6156" max="6156" width="27" style="2212" customWidth="1"/>
    <col min="6157" max="6157" width="28.7109375" style="2212" customWidth="1"/>
    <col min="6158" max="6158" width="34.85546875" style="2212" customWidth="1"/>
    <col min="6159" max="6159" width="37" style="2212" customWidth="1"/>
    <col min="6160" max="6160" width="34.85546875" style="2212" customWidth="1"/>
    <col min="6161" max="6161" width="27.5703125" style="2212" customWidth="1"/>
    <col min="6162" max="6162" width="36.85546875" style="2212" customWidth="1"/>
    <col min="6163" max="6163" width="38.7109375" style="2212" customWidth="1"/>
    <col min="6164" max="6166" width="14.7109375" style="2212" customWidth="1"/>
    <col min="6167" max="6167" width="18.7109375" style="2212" customWidth="1"/>
    <col min="6168" max="6168" width="25.42578125" style="2212" customWidth="1"/>
    <col min="6169" max="6169" width="34.85546875" style="2212" customWidth="1"/>
    <col min="6170" max="6170" width="28" style="2212" customWidth="1"/>
    <col min="6171" max="6171" width="34.140625" style="2212" customWidth="1"/>
    <col min="6172" max="6172" width="34" style="2212" customWidth="1"/>
    <col min="6173" max="6403" width="11.42578125" style="2212"/>
    <col min="6404" max="6404" width="108.140625" style="2212" customWidth="1"/>
    <col min="6405" max="6405" width="28.7109375" style="2212" customWidth="1"/>
    <col min="6406" max="6406" width="32.5703125" style="2212" customWidth="1"/>
    <col min="6407" max="6407" width="28.7109375" style="2212" customWidth="1"/>
    <col min="6408" max="6409" width="31.7109375" style="2212" customWidth="1"/>
    <col min="6410" max="6410" width="30.140625" style="2212" customWidth="1"/>
    <col min="6411" max="6411" width="33.7109375" style="2212" customWidth="1"/>
    <col min="6412" max="6412" width="27" style="2212" customWidth="1"/>
    <col min="6413" max="6413" width="28.7109375" style="2212" customWidth="1"/>
    <col min="6414" max="6414" width="34.85546875" style="2212" customWidth="1"/>
    <col min="6415" max="6415" width="37" style="2212" customWidth="1"/>
    <col min="6416" max="6416" width="34.85546875" style="2212" customWidth="1"/>
    <col min="6417" max="6417" width="27.5703125" style="2212" customWidth="1"/>
    <col min="6418" max="6418" width="36.85546875" style="2212" customWidth="1"/>
    <col min="6419" max="6419" width="38.7109375" style="2212" customWidth="1"/>
    <col min="6420" max="6422" width="14.7109375" style="2212" customWidth="1"/>
    <col min="6423" max="6423" width="18.7109375" style="2212" customWidth="1"/>
    <col min="6424" max="6424" width="25.42578125" style="2212" customWidth="1"/>
    <col min="6425" max="6425" width="34.85546875" style="2212" customWidth="1"/>
    <col min="6426" max="6426" width="28" style="2212" customWidth="1"/>
    <col min="6427" max="6427" width="34.140625" style="2212" customWidth="1"/>
    <col min="6428" max="6428" width="34" style="2212" customWidth="1"/>
    <col min="6429" max="6659" width="11.42578125" style="2212"/>
    <col min="6660" max="6660" width="108.140625" style="2212" customWidth="1"/>
    <col min="6661" max="6661" width="28.7109375" style="2212" customWidth="1"/>
    <col min="6662" max="6662" width="32.5703125" style="2212" customWidth="1"/>
    <col min="6663" max="6663" width="28.7109375" style="2212" customWidth="1"/>
    <col min="6664" max="6665" width="31.7109375" style="2212" customWidth="1"/>
    <col min="6666" max="6666" width="30.140625" style="2212" customWidth="1"/>
    <col min="6667" max="6667" width="33.7109375" style="2212" customWidth="1"/>
    <col min="6668" max="6668" width="27" style="2212" customWidth="1"/>
    <col min="6669" max="6669" width="28.7109375" style="2212" customWidth="1"/>
    <col min="6670" max="6670" width="34.85546875" style="2212" customWidth="1"/>
    <col min="6671" max="6671" width="37" style="2212" customWidth="1"/>
    <col min="6672" max="6672" width="34.85546875" style="2212" customWidth="1"/>
    <col min="6673" max="6673" width="27.5703125" style="2212" customWidth="1"/>
    <col min="6674" max="6674" width="36.85546875" style="2212" customWidth="1"/>
    <col min="6675" max="6675" width="38.7109375" style="2212" customWidth="1"/>
    <col min="6676" max="6678" width="14.7109375" style="2212" customWidth="1"/>
    <col min="6679" max="6679" width="18.7109375" style="2212" customWidth="1"/>
    <col min="6680" max="6680" width="25.42578125" style="2212" customWidth="1"/>
    <col min="6681" max="6681" width="34.85546875" style="2212" customWidth="1"/>
    <col min="6682" max="6682" width="28" style="2212" customWidth="1"/>
    <col min="6683" max="6683" width="34.140625" style="2212" customWidth="1"/>
    <col min="6684" max="6684" width="34" style="2212" customWidth="1"/>
    <col min="6685" max="6915" width="11.42578125" style="2212"/>
    <col min="6916" max="6916" width="108.140625" style="2212" customWidth="1"/>
    <col min="6917" max="6917" width="28.7109375" style="2212" customWidth="1"/>
    <col min="6918" max="6918" width="32.5703125" style="2212" customWidth="1"/>
    <col min="6919" max="6919" width="28.7109375" style="2212" customWidth="1"/>
    <col min="6920" max="6921" width="31.7109375" style="2212" customWidth="1"/>
    <col min="6922" max="6922" width="30.140625" style="2212" customWidth="1"/>
    <col min="6923" max="6923" width="33.7109375" style="2212" customWidth="1"/>
    <col min="6924" max="6924" width="27" style="2212" customWidth="1"/>
    <col min="6925" max="6925" width="28.7109375" style="2212" customWidth="1"/>
    <col min="6926" max="6926" width="34.85546875" style="2212" customWidth="1"/>
    <col min="6927" max="6927" width="37" style="2212" customWidth="1"/>
    <col min="6928" max="6928" width="34.85546875" style="2212" customWidth="1"/>
    <col min="6929" max="6929" width="27.5703125" style="2212" customWidth="1"/>
    <col min="6930" max="6930" width="36.85546875" style="2212" customWidth="1"/>
    <col min="6931" max="6931" width="38.7109375" style="2212" customWidth="1"/>
    <col min="6932" max="6934" width="14.7109375" style="2212" customWidth="1"/>
    <col min="6935" max="6935" width="18.7109375" style="2212" customWidth="1"/>
    <col min="6936" max="6936" width="25.42578125" style="2212" customWidth="1"/>
    <col min="6937" max="6937" width="34.85546875" style="2212" customWidth="1"/>
    <col min="6938" max="6938" width="28" style="2212" customWidth="1"/>
    <col min="6939" max="6939" width="34.140625" style="2212" customWidth="1"/>
    <col min="6940" max="6940" width="34" style="2212" customWidth="1"/>
    <col min="6941" max="7171" width="11.42578125" style="2212"/>
    <col min="7172" max="7172" width="108.140625" style="2212" customWidth="1"/>
    <col min="7173" max="7173" width="28.7109375" style="2212" customWidth="1"/>
    <col min="7174" max="7174" width="32.5703125" style="2212" customWidth="1"/>
    <col min="7175" max="7175" width="28.7109375" style="2212" customWidth="1"/>
    <col min="7176" max="7177" width="31.7109375" style="2212" customWidth="1"/>
    <col min="7178" max="7178" width="30.140625" style="2212" customWidth="1"/>
    <col min="7179" max="7179" width="33.7109375" style="2212" customWidth="1"/>
    <col min="7180" max="7180" width="27" style="2212" customWidth="1"/>
    <col min="7181" max="7181" width="28.7109375" style="2212" customWidth="1"/>
    <col min="7182" max="7182" width="34.85546875" style="2212" customWidth="1"/>
    <col min="7183" max="7183" width="37" style="2212" customWidth="1"/>
    <col min="7184" max="7184" width="34.85546875" style="2212" customWidth="1"/>
    <col min="7185" max="7185" width="27.5703125" style="2212" customWidth="1"/>
    <col min="7186" max="7186" width="36.85546875" style="2212" customWidth="1"/>
    <col min="7187" max="7187" width="38.7109375" style="2212" customWidth="1"/>
    <col min="7188" max="7190" width="14.7109375" style="2212" customWidth="1"/>
    <col min="7191" max="7191" width="18.7109375" style="2212" customWidth="1"/>
    <col min="7192" max="7192" width="25.42578125" style="2212" customWidth="1"/>
    <col min="7193" max="7193" width="34.85546875" style="2212" customWidth="1"/>
    <col min="7194" max="7194" width="28" style="2212" customWidth="1"/>
    <col min="7195" max="7195" width="34.140625" style="2212" customWidth="1"/>
    <col min="7196" max="7196" width="34" style="2212" customWidth="1"/>
    <col min="7197" max="7427" width="11.42578125" style="2212"/>
    <col min="7428" max="7428" width="108.140625" style="2212" customWidth="1"/>
    <col min="7429" max="7429" width="28.7109375" style="2212" customWidth="1"/>
    <col min="7430" max="7430" width="32.5703125" style="2212" customWidth="1"/>
    <col min="7431" max="7431" width="28.7109375" style="2212" customWidth="1"/>
    <col min="7432" max="7433" width="31.7109375" style="2212" customWidth="1"/>
    <col min="7434" max="7434" width="30.140625" style="2212" customWidth="1"/>
    <col min="7435" max="7435" width="33.7109375" style="2212" customWidth="1"/>
    <col min="7436" max="7436" width="27" style="2212" customWidth="1"/>
    <col min="7437" max="7437" width="28.7109375" style="2212" customWidth="1"/>
    <col min="7438" max="7438" width="34.85546875" style="2212" customWidth="1"/>
    <col min="7439" max="7439" width="37" style="2212" customWidth="1"/>
    <col min="7440" max="7440" width="34.85546875" style="2212" customWidth="1"/>
    <col min="7441" max="7441" width="27.5703125" style="2212" customWidth="1"/>
    <col min="7442" max="7442" width="36.85546875" style="2212" customWidth="1"/>
    <col min="7443" max="7443" width="38.7109375" style="2212" customWidth="1"/>
    <col min="7444" max="7446" width="14.7109375" style="2212" customWidth="1"/>
    <col min="7447" max="7447" width="18.7109375" style="2212" customWidth="1"/>
    <col min="7448" max="7448" width="25.42578125" style="2212" customWidth="1"/>
    <col min="7449" max="7449" width="34.85546875" style="2212" customWidth="1"/>
    <col min="7450" max="7450" width="28" style="2212" customWidth="1"/>
    <col min="7451" max="7451" width="34.140625" style="2212" customWidth="1"/>
    <col min="7452" max="7452" width="34" style="2212" customWidth="1"/>
    <col min="7453" max="7683" width="11.42578125" style="2212"/>
    <col min="7684" max="7684" width="108.140625" style="2212" customWidth="1"/>
    <col min="7685" max="7685" width="28.7109375" style="2212" customWidth="1"/>
    <col min="7686" max="7686" width="32.5703125" style="2212" customWidth="1"/>
    <col min="7687" max="7687" width="28.7109375" style="2212" customWidth="1"/>
    <col min="7688" max="7689" width="31.7109375" style="2212" customWidth="1"/>
    <col min="7690" max="7690" width="30.140625" style="2212" customWidth="1"/>
    <col min="7691" max="7691" width="33.7109375" style="2212" customWidth="1"/>
    <col min="7692" max="7692" width="27" style="2212" customWidth="1"/>
    <col min="7693" max="7693" width="28.7109375" style="2212" customWidth="1"/>
    <col min="7694" max="7694" width="34.85546875" style="2212" customWidth="1"/>
    <col min="7695" max="7695" width="37" style="2212" customWidth="1"/>
    <col min="7696" max="7696" width="34.85546875" style="2212" customWidth="1"/>
    <col min="7697" max="7697" width="27.5703125" style="2212" customWidth="1"/>
    <col min="7698" max="7698" width="36.85546875" style="2212" customWidth="1"/>
    <col min="7699" max="7699" width="38.7109375" style="2212" customWidth="1"/>
    <col min="7700" max="7702" width="14.7109375" style="2212" customWidth="1"/>
    <col min="7703" max="7703" width="18.7109375" style="2212" customWidth="1"/>
    <col min="7704" max="7704" width="25.42578125" style="2212" customWidth="1"/>
    <col min="7705" max="7705" width="34.85546875" style="2212" customWidth="1"/>
    <col min="7706" max="7706" width="28" style="2212" customWidth="1"/>
    <col min="7707" max="7707" width="34.140625" style="2212" customWidth="1"/>
    <col min="7708" max="7708" width="34" style="2212" customWidth="1"/>
    <col min="7709" max="7939" width="11.42578125" style="2212"/>
    <col min="7940" max="7940" width="108.140625" style="2212" customWidth="1"/>
    <col min="7941" max="7941" width="28.7109375" style="2212" customWidth="1"/>
    <col min="7942" max="7942" width="32.5703125" style="2212" customWidth="1"/>
    <col min="7943" max="7943" width="28.7109375" style="2212" customWidth="1"/>
    <col min="7944" max="7945" width="31.7109375" style="2212" customWidth="1"/>
    <col min="7946" max="7946" width="30.140625" style="2212" customWidth="1"/>
    <col min="7947" max="7947" width="33.7109375" style="2212" customWidth="1"/>
    <col min="7948" max="7948" width="27" style="2212" customWidth="1"/>
    <col min="7949" max="7949" width="28.7109375" style="2212" customWidth="1"/>
    <col min="7950" max="7950" width="34.85546875" style="2212" customWidth="1"/>
    <col min="7951" max="7951" width="37" style="2212" customWidth="1"/>
    <col min="7952" max="7952" width="34.85546875" style="2212" customWidth="1"/>
    <col min="7953" max="7953" width="27.5703125" style="2212" customWidth="1"/>
    <col min="7954" max="7954" width="36.85546875" style="2212" customWidth="1"/>
    <col min="7955" max="7955" width="38.7109375" style="2212" customWidth="1"/>
    <col min="7956" max="7958" width="14.7109375" style="2212" customWidth="1"/>
    <col min="7959" max="7959" width="18.7109375" style="2212" customWidth="1"/>
    <col min="7960" max="7960" width="25.42578125" style="2212" customWidth="1"/>
    <col min="7961" max="7961" width="34.85546875" style="2212" customWidth="1"/>
    <col min="7962" max="7962" width="28" style="2212" customWidth="1"/>
    <col min="7963" max="7963" width="34.140625" style="2212" customWidth="1"/>
    <col min="7964" max="7964" width="34" style="2212" customWidth="1"/>
    <col min="7965" max="8195" width="11.42578125" style="2212"/>
    <col min="8196" max="8196" width="108.140625" style="2212" customWidth="1"/>
    <col min="8197" max="8197" width="28.7109375" style="2212" customWidth="1"/>
    <col min="8198" max="8198" width="32.5703125" style="2212" customWidth="1"/>
    <col min="8199" max="8199" width="28.7109375" style="2212" customWidth="1"/>
    <col min="8200" max="8201" width="31.7109375" style="2212" customWidth="1"/>
    <col min="8202" max="8202" width="30.140625" style="2212" customWidth="1"/>
    <col min="8203" max="8203" width="33.7109375" style="2212" customWidth="1"/>
    <col min="8204" max="8204" width="27" style="2212" customWidth="1"/>
    <col min="8205" max="8205" width="28.7109375" style="2212" customWidth="1"/>
    <col min="8206" max="8206" width="34.85546875" style="2212" customWidth="1"/>
    <col min="8207" max="8207" width="37" style="2212" customWidth="1"/>
    <col min="8208" max="8208" width="34.85546875" style="2212" customWidth="1"/>
    <col min="8209" max="8209" width="27.5703125" style="2212" customWidth="1"/>
    <col min="8210" max="8210" width="36.85546875" style="2212" customWidth="1"/>
    <col min="8211" max="8211" width="38.7109375" style="2212" customWidth="1"/>
    <col min="8212" max="8214" width="14.7109375" style="2212" customWidth="1"/>
    <col min="8215" max="8215" width="18.7109375" style="2212" customWidth="1"/>
    <col min="8216" max="8216" width="25.42578125" style="2212" customWidth="1"/>
    <col min="8217" max="8217" width="34.85546875" style="2212" customWidth="1"/>
    <col min="8218" max="8218" width="28" style="2212" customWidth="1"/>
    <col min="8219" max="8219" width="34.140625" style="2212" customWidth="1"/>
    <col min="8220" max="8220" width="34" style="2212" customWidth="1"/>
    <col min="8221" max="8451" width="11.42578125" style="2212"/>
    <col min="8452" max="8452" width="108.140625" style="2212" customWidth="1"/>
    <col min="8453" max="8453" width="28.7109375" style="2212" customWidth="1"/>
    <col min="8454" max="8454" width="32.5703125" style="2212" customWidth="1"/>
    <col min="8455" max="8455" width="28.7109375" style="2212" customWidth="1"/>
    <col min="8456" max="8457" width="31.7109375" style="2212" customWidth="1"/>
    <col min="8458" max="8458" width="30.140625" style="2212" customWidth="1"/>
    <col min="8459" max="8459" width="33.7109375" style="2212" customWidth="1"/>
    <col min="8460" max="8460" width="27" style="2212" customWidth="1"/>
    <col min="8461" max="8461" width="28.7109375" style="2212" customWidth="1"/>
    <col min="8462" max="8462" width="34.85546875" style="2212" customWidth="1"/>
    <col min="8463" max="8463" width="37" style="2212" customWidth="1"/>
    <col min="8464" max="8464" width="34.85546875" style="2212" customWidth="1"/>
    <col min="8465" max="8465" width="27.5703125" style="2212" customWidth="1"/>
    <col min="8466" max="8466" width="36.85546875" style="2212" customWidth="1"/>
    <col min="8467" max="8467" width="38.7109375" style="2212" customWidth="1"/>
    <col min="8468" max="8470" width="14.7109375" style="2212" customWidth="1"/>
    <col min="8471" max="8471" width="18.7109375" style="2212" customWidth="1"/>
    <col min="8472" max="8472" width="25.42578125" style="2212" customWidth="1"/>
    <col min="8473" max="8473" width="34.85546875" style="2212" customWidth="1"/>
    <col min="8474" max="8474" width="28" style="2212" customWidth="1"/>
    <col min="8475" max="8475" width="34.140625" style="2212" customWidth="1"/>
    <col min="8476" max="8476" width="34" style="2212" customWidth="1"/>
    <col min="8477" max="8707" width="11.42578125" style="2212"/>
    <col min="8708" max="8708" width="108.140625" style="2212" customWidth="1"/>
    <col min="8709" max="8709" width="28.7109375" style="2212" customWidth="1"/>
    <col min="8710" max="8710" width="32.5703125" style="2212" customWidth="1"/>
    <col min="8711" max="8711" width="28.7109375" style="2212" customWidth="1"/>
    <col min="8712" max="8713" width="31.7109375" style="2212" customWidth="1"/>
    <col min="8714" max="8714" width="30.140625" style="2212" customWidth="1"/>
    <col min="8715" max="8715" width="33.7109375" style="2212" customWidth="1"/>
    <col min="8716" max="8716" width="27" style="2212" customWidth="1"/>
    <col min="8717" max="8717" width="28.7109375" style="2212" customWidth="1"/>
    <col min="8718" max="8718" width="34.85546875" style="2212" customWidth="1"/>
    <col min="8719" max="8719" width="37" style="2212" customWidth="1"/>
    <col min="8720" max="8720" width="34.85546875" style="2212" customWidth="1"/>
    <col min="8721" max="8721" width="27.5703125" style="2212" customWidth="1"/>
    <col min="8722" max="8722" width="36.85546875" style="2212" customWidth="1"/>
    <col min="8723" max="8723" width="38.7109375" style="2212" customWidth="1"/>
    <col min="8724" max="8726" width="14.7109375" style="2212" customWidth="1"/>
    <col min="8727" max="8727" width="18.7109375" style="2212" customWidth="1"/>
    <col min="8728" max="8728" width="25.42578125" style="2212" customWidth="1"/>
    <col min="8729" max="8729" width="34.85546875" style="2212" customWidth="1"/>
    <col min="8730" max="8730" width="28" style="2212" customWidth="1"/>
    <col min="8731" max="8731" width="34.140625" style="2212" customWidth="1"/>
    <col min="8732" max="8732" width="34" style="2212" customWidth="1"/>
    <col min="8733" max="8963" width="11.42578125" style="2212"/>
    <col min="8964" max="8964" width="108.140625" style="2212" customWidth="1"/>
    <col min="8965" max="8965" width="28.7109375" style="2212" customWidth="1"/>
    <col min="8966" max="8966" width="32.5703125" style="2212" customWidth="1"/>
    <col min="8967" max="8967" width="28.7109375" style="2212" customWidth="1"/>
    <col min="8968" max="8969" width="31.7109375" style="2212" customWidth="1"/>
    <col min="8970" max="8970" width="30.140625" style="2212" customWidth="1"/>
    <col min="8971" max="8971" width="33.7109375" style="2212" customWidth="1"/>
    <col min="8972" max="8972" width="27" style="2212" customWidth="1"/>
    <col min="8973" max="8973" width="28.7109375" style="2212" customWidth="1"/>
    <col min="8974" max="8974" width="34.85546875" style="2212" customWidth="1"/>
    <col min="8975" max="8975" width="37" style="2212" customWidth="1"/>
    <col min="8976" max="8976" width="34.85546875" style="2212" customWidth="1"/>
    <col min="8977" max="8977" width="27.5703125" style="2212" customWidth="1"/>
    <col min="8978" max="8978" width="36.85546875" style="2212" customWidth="1"/>
    <col min="8979" max="8979" width="38.7109375" style="2212" customWidth="1"/>
    <col min="8980" max="8982" width="14.7109375" style="2212" customWidth="1"/>
    <col min="8983" max="8983" width="18.7109375" style="2212" customWidth="1"/>
    <col min="8984" max="8984" width="25.42578125" style="2212" customWidth="1"/>
    <col min="8985" max="8985" width="34.85546875" style="2212" customWidth="1"/>
    <col min="8986" max="8986" width="28" style="2212" customWidth="1"/>
    <col min="8987" max="8987" width="34.140625" style="2212" customWidth="1"/>
    <col min="8988" max="8988" width="34" style="2212" customWidth="1"/>
    <col min="8989" max="9219" width="11.42578125" style="2212"/>
    <col min="9220" max="9220" width="108.140625" style="2212" customWidth="1"/>
    <col min="9221" max="9221" width="28.7109375" style="2212" customWidth="1"/>
    <col min="9222" max="9222" width="32.5703125" style="2212" customWidth="1"/>
    <col min="9223" max="9223" width="28.7109375" style="2212" customWidth="1"/>
    <col min="9224" max="9225" width="31.7109375" style="2212" customWidth="1"/>
    <col min="9226" max="9226" width="30.140625" style="2212" customWidth="1"/>
    <col min="9227" max="9227" width="33.7109375" style="2212" customWidth="1"/>
    <col min="9228" max="9228" width="27" style="2212" customWidth="1"/>
    <col min="9229" max="9229" width="28.7109375" style="2212" customWidth="1"/>
    <col min="9230" max="9230" width="34.85546875" style="2212" customWidth="1"/>
    <col min="9231" max="9231" width="37" style="2212" customWidth="1"/>
    <col min="9232" max="9232" width="34.85546875" style="2212" customWidth="1"/>
    <col min="9233" max="9233" width="27.5703125" style="2212" customWidth="1"/>
    <col min="9234" max="9234" width="36.85546875" style="2212" customWidth="1"/>
    <col min="9235" max="9235" width="38.7109375" style="2212" customWidth="1"/>
    <col min="9236" max="9238" width="14.7109375" style="2212" customWidth="1"/>
    <col min="9239" max="9239" width="18.7109375" style="2212" customWidth="1"/>
    <col min="9240" max="9240" width="25.42578125" style="2212" customWidth="1"/>
    <col min="9241" max="9241" width="34.85546875" style="2212" customWidth="1"/>
    <col min="9242" max="9242" width="28" style="2212" customWidth="1"/>
    <col min="9243" max="9243" width="34.140625" style="2212" customWidth="1"/>
    <col min="9244" max="9244" width="34" style="2212" customWidth="1"/>
    <col min="9245" max="9475" width="11.42578125" style="2212"/>
    <col min="9476" max="9476" width="108.140625" style="2212" customWidth="1"/>
    <col min="9477" max="9477" width="28.7109375" style="2212" customWidth="1"/>
    <col min="9478" max="9478" width="32.5703125" style="2212" customWidth="1"/>
    <col min="9479" max="9479" width="28.7109375" style="2212" customWidth="1"/>
    <col min="9480" max="9481" width="31.7109375" style="2212" customWidth="1"/>
    <col min="9482" max="9482" width="30.140625" style="2212" customWidth="1"/>
    <col min="9483" max="9483" width="33.7109375" style="2212" customWidth="1"/>
    <col min="9484" max="9484" width="27" style="2212" customWidth="1"/>
    <col min="9485" max="9485" width="28.7109375" style="2212" customWidth="1"/>
    <col min="9486" max="9486" width="34.85546875" style="2212" customWidth="1"/>
    <col min="9487" max="9487" width="37" style="2212" customWidth="1"/>
    <col min="9488" max="9488" width="34.85546875" style="2212" customWidth="1"/>
    <col min="9489" max="9489" width="27.5703125" style="2212" customWidth="1"/>
    <col min="9490" max="9490" width="36.85546875" style="2212" customWidth="1"/>
    <col min="9491" max="9491" width="38.7109375" style="2212" customWidth="1"/>
    <col min="9492" max="9494" width="14.7109375" style="2212" customWidth="1"/>
    <col min="9495" max="9495" width="18.7109375" style="2212" customWidth="1"/>
    <col min="9496" max="9496" width="25.42578125" style="2212" customWidth="1"/>
    <col min="9497" max="9497" width="34.85546875" style="2212" customWidth="1"/>
    <col min="9498" max="9498" width="28" style="2212" customWidth="1"/>
    <col min="9499" max="9499" width="34.140625" style="2212" customWidth="1"/>
    <col min="9500" max="9500" width="34" style="2212" customWidth="1"/>
    <col min="9501" max="9731" width="11.42578125" style="2212"/>
    <col min="9732" max="9732" width="108.140625" style="2212" customWidth="1"/>
    <col min="9733" max="9733" width="28.7109375" style="2212" customWidth="1"/>
    <col min="9734" max="9734" width="32.5703125" style="2212" customWidth="1"/>
    <col min="9735" max="9735" width="28.7109375" style="2212" customWidth="1"/>
    <col min="9736" max="9737" width="31.7109375" style="2212" customWidth="1"/>
    <col min="9738" max="9738" width="30.140625" style="2212" customWidth="1"/>
    <col min="9739" max="9739" width="33.7109375" style="2212" customWidth="1"/>
    <col min="9740" max="9740" width="27" style="2212" customWidth="1"/>
    <col min="9741" max="9741" width="28.7109375" style="2212" customWidth="1"/>
    <col min="9742" max="9742" width="34.85546875" style="2212" customWidth="1"/>
    <col min="9743" max="9743" width="37" style="2212" customWidth="1"/>
    <col min="9744" max="9744" width="34.85546875" style="2212" customWidth="1"/>
    <col min="9745" max="9745" width="27.5703125" style="2212" customWidth="1"/>
    <col min="9746" max="9746" width="36.85546875" style="2212" customWidth="1"/>
    <col min="9747" max="9747" width="38.7109375" style="2212" customWidth="1"/>
    <col min="9748" max="9750" width="14.7109375" style="2212" customWidth="1"/>
    <col min="9751" max="9751" width="18.7109375" style="2212" customWidth="1"/>
    <col min="9752" max="9752" width="25.42578125" style="2212" customWidth="1"/>
    <col min="9753" max="9753" width="34.85546875" style="2212" customWidth="1"/>
    <col min="9754" max="9754" width="28" style="2212" customWidth="1"/>
    <col min="9755" max="9755" width="34.140625" style="2212" customWidth="1"/>
    <col min="9756" max="9756" width="34" style="2212" customWidth="1"/>
    <col min="9757" max="9987" width="11.42578125" style="2212"/>
    <col min="9988" max="9988" width="108.140625" style="2212" customWidth="1"/>
    <col min="9989" max="9989" width="28.7109375" style="2212" customWidth="1"/>
    <col min="9990" max="9990" width="32.5703125" style="2212" customWidth="1"/>
    <col min="9991" max="9991" width="28.7109375" style="2212" customWidth="1"/>
    <col min="9992" max="9993" width="31.7109375" style="2212" customWidth="1"/>
    <col min="9994" max="9994" width="30.140625" style="2212" customWidth="1"/>
    <col min="9995" max="9995" width="33.7109375" style="2212" customWidth="1"/>
    <col min="9996" max="9996" width="27" style="2212" customWidth="1"/>
    <col min="9997" max="9997" width="28.7109375" style="2212" customWidth="1"/>
    <col min="9998" max="9998" width="34.85546875" style="2212" customWidth="1"/>
    <col min="9999" max="9999" width="37" style="2212" customWidth="1"/>
    <col min="10000" max="10000" width="34.85546875" style="2212" customWidth="1"/>
    <col min="10001" max="10001" width="27.5703125" style="2212" customWidth="1"/>
    <col min="10002" max="10002" width="36.85546875" style="2212" customWidth="1"/>
    <col min="10003" max="10003" width="38.7109375" style="2212" customWidth="1"/>
    <col min="10004" max="10006" width="14.7109375" style="2212" customWidth="1"/>
    <col min="10007" max="10007" width="18.7109375" style="2212" customWidth="1"/>
    <col min="10008" max="10008" width="25.42578125" style="2212" customWidth="1"/>
    <col min="10009" max="10009" width="34.85546875" style="2212" customWidth="1"/>
    <col min="10010" max="10010" width="28" style="2212" customWidth="1"/>
    <col min="10011" max="10011" width="34.140625" style="2212" customWidth="1"/>
    <col min="10012" max="10012" width="34" style="2212" customWidth="1"/>
    <col min="10013" max="10243" width="11.42578125" style="2212"/>
    <col min="10244" max="10244" width="108.140625" style="2212" customWidth="1"/>
    <col min="10245" max="10245" width="28.7109375" style="2212" customWidth="1"/>
    <col min="10246" max="10246" width="32.5703125" style="2212" customWidth="1"/>
    <col min="10247" max="10247" width="28.7109375" style="2212" customWidth="1"/>
    <col min="10248" max="10249" width="31.7109375" style="2212" customWidth="1"/>
    <col min="10250" max="10250" width="30.140625" style="2212" customWidth="1"/>
    <col min="10251" max="10251" width="33.7109375" style="2212" customWidth="1"/>
    <col min="10252" max="10252" width="27" style="2212" customWidth="1"/>
    <col min="10253" max="10253" width="28.7109375" style="2212" customWidth="1"/>
    <col min="10254" max="10254" width="34.85546875" style="2212" customWidth="1"/>
    <col min="10255" max="10255" width="37" style="2212" customWidth="1"/>
    <col min="10256" max="10256" width="34.85546875" style="2212" customWidth="1"/>
    <col min="10257" max="10257" width="27.5703125" style="2212" customWidth="1"/>
    <col min="10258" max="10258" width="36.85546875" style="2212" customWidth="1"/>
    <col min="10259" max="10259" width="38.7109375" style="2212" customWidth="1"/>
    <col min="10260" max="10262" width="14.7109375" style="2212" customWidth="1"/>
    <col min="10263" max="10263" width="18.7109375" style="2212" customWidth="1"/>
    <col min="10264" max="10264" width="25.42578125" style="2212" customWidth="1"/>
    <col min="10265" max="10265" width="34.85546875" style="2212" customWidth="1"/>
    <col min="10266" max="10266" width="28" style="2212" customWidth="1"/>
    <col min="10267" max="10267" width="34.140625" style="2212" customWidth="1"/>
    <col min="10268" max="10268" width="34" style="2212" customWidth="1"/>
    <col min="10269" max="10499" width="11.42578125" style="2212"/>
    <col min="10500" max="10500" width="108.140625" style="2212" customWidth="1"/>
    <col min="10501" max="10501" width="28.7109375" style="2212" customWidth="1"/>
    <col min="10502" max="10502" width="32.5703125" style="2212" customWidth="1"/>
    <col min="10503" max="10503" width="28.7109375" style="2212" customWidth="1"/>
    <col min="10504" max="10505" width="31.7109375" style="2212" customWidth="1"/>
    <col min="10506" max="10506" width="30.140625" style="2212" customWidth="1"/>
    <col min="10507" max="10507" width="33.7109375" style="2212" customWidth="1"/>
    <col min="10508" max="10508" width="27" style="2212" customWidth="1"/>
    <col min="10509" max="10509" width="28.7109375" style="2212" customWidth="1"/>
    <col min="10510" max="10510" width="34.85546875" style="2212" customWidth="1"/>
    <col min="10511" max="10511" width="37" style="2212" customWidth="1"/>
    <col min="10512" max="10512" width="34.85546875" style="2212" customWidth="1"/>
    <col min="10513" max="10513" width="27.5703125" style="2212" customWidth="1"/>
    <col min="10514" max="10514" width="36.85546875" style="2212" customWidth="1"/>
    <col min="10515" max="10515" width="38.7109375" style="2212" customWidth="1"/>
    <col min="10516" max="10518" width="14.7109375" style="2212" customWidth="1"/>
    <col min="10519" max="10519" width="18.7109375" style="2212" customWidth="1"/>
    <col min="10520" max="10520" width="25.42578125" style="2212" customWidth="1"/>
    <col min="10521" max="10521" width="34.85546875" style="2212" customWidth="1"/>
    <col min="10522" max="10522" width="28" style="2212" customWidth="1"/>
    <col min="10523" max="10523" width="34.140625" style="2212" customWidth="1"/>
    <col min="10524" max="10524" width="34" style="2212" customWidth="1"/>
    <col min="10525" max="10755" width="11.42578125" style="2212"/>
    <col min="10756" max="10756" width="108.140625" style="2212" customWidth="1"/>
    <col min="10757" max="10757" width="28.7109375" style="2212" customWidth="1"/>
    <col min="10758" max="10758" width="32.5703125" style="2212" customWidth="1"/>
    <col min="10759" max="10759" width="28.7109375" style="2212" customWidth="1"/>
    <col min="10760" max="10761" width="31.7109375" style="2212" customWidth="1"/>
    <col min="10762" max="10762" width="30.140625" style="2212" customWidth="1"/>
    <col min="10763" max="10763" width="33.7109375" style="2212" customWidth="1"/>
    <col min="10764" max="10764" width="27" style="2212" customWidth="1"/>
    <col min="10765" max="10765" width="28.7109375" style="2212" customWidth="1"/>
    <col min="10766" max="10766" width="34.85546875" style="2212" customWidth="1"/>
    <col min="10767" max="10767" width="37" style="2212" customWidth="1"/>
    <col min="10768" max="10768" width="34.85546875" style="2212" customWidth="1"/>
    <col min="10769" max="10769" width="27.5703125" style="2212" customWidth="1"/>
    <col min="10770" max="10770" width="36.85546875" style="2212" customWidth="1"/>
    <col min="10771" max="10771" width="38.7109375" style="2212" customWidth="1"/>
    <col min="10772" max="10774" width="14.7109375" style="2212" customWidth="1"/>
    <col min="10775" max="10775" width="18.7109375" style="2212" customWidth="1"/>
    <col min="10776" max="10776" width="25.42578125" style="2212" customWidth="1"/>
    <col min="10777" max="10777" width="34.85546875" style="2212" customWidth="1"/>
    <col min="10778" max="10778" width="28" style="2212" customWidth="1"/>
    <col min="10779" max="10779" width="34.140625" style="2212" customWidth="1"/>
    <col min="10780" max="10780" width="34" style="2212" customWidth="1"/>
    <col min="10781" max="11011" width="11.42578125" style="2212"/>
    <col min="11012" max="11012" width="108.140625" style="2212" customWidth="1"/>
    <col min="11013" max="11013" width="28.7109375" style="2212" customWidth="1"/>
    <col min="11014" max="11014" width="32.5703125" style="2212" customWidth="1"/>
    <col min="11015" max="11015" width="28.7109375" style="2212" customWidth="1"/>
    <col min="11016" max="11017" width="31.7109375" style="2212" customWidth="1"/>
    <col min="11018" max="11018" width="30.140625" style="2212" customWidth="1"/>
    <col min="11019" max="11019" width="33.7109375" style="2212" customWidth="1"/>
    <col min="11020" max="11020" width="27" style="2212" customWidth="1"/>
    <col min="11021" max="11021" width="28.7109375" style="2212" customWidth="1"/>
    <col min="11022" max="11022" width="34.85546875" style="2212" customWidth="1"/>
    <col min="11023" max="11023" width="37" style="2212" customWidth="1"/>
    <col min="11024" max="11024" width="34.85546875" style="2212" customWidth="1"/>
    <col min="11025" max="11025" width="27.5703125" style="2212" customWidth="1"/>
    <col min="11026" max="11026" width="36.85546875" style="2212" customWidth="1"/>
    <col min="11027" max="11027" width="38.7109375" style="2212" customWidth="1"/>
    <col min="11028" max="11030" width="14.7109375" style="2212" customWidth="1"/>
    <col min="11031" max="11031" width="18.7109375" style="2212" customWidth="1"/>
    <col min="11032" max="11032" width="25.42578125" style="2212" customWidth="1"/>
    <col min="11033" max="11033" width="34.85546875" style="2212" customWidth="1"/>
    <col min="11034" max="11034" width="28" style="2212" customWidth="1"/>
    <col min="11035" max="11035" width="34.140625" style="2212" customWidth="1"/>
    <col min="11036" max="11036" width="34" style="2212" customWidth="1"/>
    <col min="11037" max="11267" width="11.42578125" style="2212"/>
    <col min="11268" max="11268" width="108.140625" style="2212" customWidth="1"/>
    <col min="11269" max="11269" width="28.7109375" style="2212" customWidth="1"/>
    <col min="11270" max="11270" width="32.5703125" style="2212" customWidth="1"/>
    <col min="11271" max="11271" width="28.7109375" style="2212" customWidth="1"/>
    <col min="11272" max="11273" width="31.7109375" style="2212" customWidth="1"/>
    <col min="11274" max="11274" width="30.140625" style="2212" customWidth="1"/>
    <col min="11275" max="11275" width="33.7109375" style="2212" customWidth="1"/>
    <col min="11276" max="11276" width="27" style="2212" customWidth="1"/>
    <col min="11277" max="11277" width="28.7109375" style="2212" customWidth="1"/>
    <col min="11278" max="11278" width="34.85546875" style="2212" customWidth="1"/>
    <col min="11279" max="11279" width="37" style="2212" customWidth="1"/>
    <col min="11280" max="11280" width="34.85546875" style="2212" customWidth="1"/>
    <col min="11281" max="11281" width="27.5703125" style="2212" customWidth="1"/>
    <col min="11282" max="11282" width="36.85546875" style="2212" customWidth="1"/>
    <col min="11283" max="11283" width="38.7109375" style="2212" customWidth="1"/>
    <col min="11284" max="11286" width="14.7109375" style="2212" customWidth="1"/>
    <col min="11287" max="11287" width="18.7109375" style="2212" customWidth="1"/>
    <col min="11288" max="11288" width="25.42578125" style="2212" customWidth="1"/>
    <col min="11289" max="11289" width="34.85546875" style="2212" customWidth="1"/>
    <col min="11290" max="11290" width="28" style="2212" customWidth="1"/>
    <col min="11291" max="11291" width="34.140625" style="2212" customWidth="1"/>
    <col min="11292" max="11292" width="34" style="2212" customWidth="1"/>
    <col min="11293" max="11523" width="11.42578125" style="2212"/>
    <col min="11524" max="11524" width="108.140625" style="2212" customWidth="1"/>
    <col min="11525" max="11525" width="28.7109375" style="2212" customWidth="1"/>
    <col min="11526" max="11526" width="32.5703125" style="2212" customWidth="1"/>
    <col min="11527" max="11527" width="28.7109375" style="2212" customWidth="1"/>
    <col min="11528" max="11529" width="31.7109375" style="2212" customWidth="1"/>
    <col min="11530" max="11530" width="30.140625" style="2212" customWidth="1"/>
    <col min="11531" max="11531" width="33.7109375" style="2212" customWidth="1"/>
    <col min="11532" max="11532" width="27" style="2212" customWidth="1"/>
    <col min="11533" max="11533" width="28.7109375" style="2212" customWidth="1"/>
    <col min="11534" max="11534" width="34.85546875" style="2212" customWidth="1"/>
    <col min="11535" max="11535" width="37" style="2212" customWidth="1"/>
    <col min="11536" max="11536" width="34.85546875" style="2212" customWidth="1"/>
    <col min="11537" max="11537" width="27.5703125" style="2212" customWidth="1"/>
    <col min="11538" max="11538" width="36.85546875" style="2212" customWidth="1"/>
    <col min="11539" max="11539" width="38.7109375" style="2212" customWidth="1"/>
    <col min="11540" max="11542" width="14.7109375" style="2212" customWidth="1"/>
    <col min="11543" max="11543" width="18.7109375" style="2212" customWidth="1"/>
    <col min="11544" max="11544" width="25.42578125" style="2212" customWidth="1"/>
    <col min="11545" max="11545" width="34.85546875" style="2212" customWidth="1"/>
    <col min="11546" max="11546" width="28" style="2212" customWidth="1"/>
    <col min="11547" max="11547" width="34.140625" style="2212" customWidth="1"/>
    <col min="11548" max="11548" width="34" style="2212" customWidth="1"/>
    <col min="11549" max="11779" width="11.42578125" style="2212"/>
    <col min="11780" max="11780" width="108.140625" style="2212" customWidth="1"/>
    <col min="11781" max="11781" width="28.7109375" style="2212" customWidth="1"/>
    <col min="11782" max="11782" width="32.5703125" style="2212" customWidth="1"/>
    <col min="11783" max="11783" width="28.7109375" style="2212" customWidth="1"/>
    <col min="11784" max="11785" width="31.7109375" style="2212" customWidth="1"/>
    <col min="11786" max="11786" width="30.140625" style="2212" customWidth="1"/>
    <col min="11787" max="11787" width="33.7109375" style="2212" customWidth="1"/>
    <col min="11788" max="11788" width="27" style="2212" customWidth="1"/>
    <col min="11789" max="11789" width="28.7109375" style="2212" customWidth="1"/>
    <col min="11790" max="11790" width="34.85546875" style="2212" customWidth="1"/>
    <col min="11791" max="11791" width="37" style="2212" customWidth="1"/>
    <col min="11792" max="11792" width="34.85546875" style="2212" customWidth="1"/>
    <col min="11793" max="11793" width="27.5703125" style="2212" customWidth="1"/>
    <col min="11794" max="11794" width="36.85546875" style="2212" customWidth="1"/>
    <col min="11795" max="11795" width="38.7109375" style="2212" customWidth="1"/>
    <col min="11796" max="11798" width="14.7109375" style="2212" customWidth="1"/>
    <col min="11799" max="11799" width="18.7109375" style="2212" customWidth="1"/>
    <col min="11800" max="11800" width="25.42578125" style="2212" customWidth="1"/>
    <col min="11801" max="11801" width="34.85546875" style="2212" customWidth="1"/>
    <col min="11802" max="11802" width="28" style="2212" customWidth="1"/>
    <col min="11803" max="11803" width="34.140625" style="2212" customWidth="1"/>
    <col min="11804" max="11804" width="34" style="2212" customWidth="1"/>
    <col min="11805" max="12035" width="11.42578125" style="2212"/>
    <col min="12036" max="12036" width="108.140625" style="2212" customWidth="1"/>
    <col min="12037" max="12037" width="28.7109375" style="2212" customWidth="1"/>
    <col min="12038" max="12038" width="32.5703125" style="2212" customWidth="1"/>
    <col min="12039" max="12039" width="28.7109375" style="2212" customWidth="1"/>
    <col min="12040" max="12041" width="31.7109375" style="2212" customWidth="1"/>
    <col min="12042" max="12042" width="30.140625" style="2212" customWidth="1"/>
    <col min="12043" max="12043" width="33.7109375" style="2212" customWidth="1"/>
    <col min="12044" max="12044" width="27" style="2212" customWidth="1"/>
    <col min="12045" max="12045" width="28.7109375" style="2212" customWidth="1"/>
    <col min="12046" max="12046" width="34.85546875" style="2212" customWidth="1"/>
    <col min="12047" max="12047" width="37" style="2212" customWidth="1"/>
    <col min="12048" max="12048" width="34.85546875" style="2212" customWidth="1"/>
    <col min="12049" max="12049" width="27.5703125" style="2212" customWidth="1"/>
    <col min="12050" max="12050" width="36.85546875" style="2212" customWidth="1"/>
    <col min="12051" max="12051" width="38.7109375" style="2212" customWidth="1"/>
    <col min="12052" max="12054" width="14.7109375" style="2212" customWidth="1"/>
    <col min="12055" max="12055" width="18.7109375" style="2212" customWidth="1"/>
    <col min="12056" max="12056" width="25.42578125" style="2212" customWidth="1"/>
    <col min="12057" max="12057" width="34.85546875" style="2212" customWidth="1"/>
    <col min="12058" max="12058" width="28" style="2212" customWidth="1"/>
    <col min="12059" max="12059" width="34.140625" style="2212" customWidth="1"/>
    <col min="12060" max="12060" width="34" style="2212" customWidth="1"/>
    <col min="12061" max="12291" width="11.42578125" style="2212"/>
    <col min="12292" max="12292" width="108.140625" style="2212" customWidth="1"/>
    <col min="12293" max="12293" width="28.7109375" style="2212" customWidth="1"/>
    <col min="12294" max="12294" width="32.5703125" style="2212" customWidth="1"/>
    <col min="12295" max="12295" width="28.7109375" style="2212" customWidth="1"/>
    <col min="12296" max="12297" width="31.7109375" style="2212" customWidth="1"/>
    <col min="12298" max="12298" width="30.140625" style="2212" customWidth="1"/>
    <col min="12299" max="12299" width="33.7109375" style="2212" customWidth="1"/>
    <col min="12300" max="12300" width="27" style="2212" customWidth="1"/>
    <col min="12301" max="12301" width="28.7109375" style="2212" customWidth="1"/>
    <col min="12302" max="12302" width="34.85546875" style="2212" customWidth="1"/>
    <col min="12303" max="12303" width="37" style="2212" customWidth="1"/>
    <col min="12304" max="12304" width="34.85546875" style="2212" customWidth="1"/>
    <col min="12305" max="12305" width="27.5703125" style="2212" customWidth="1"/>
    <col min="12306" max="12306" width="36.85546875" style="2212" customWidth="1"/>
    <col min="12307" max="12307" width="38.7109375" style="2212" customWidth="1"/>
    <col min="12308" max="12310" width="14.7109375" style="2212" customWidth="1"/>
    <col min="12311" max="12311" width="18.7109375" style="2212" customWidth="1"/>
    <col min="12312" max="12312" width="25.42578125" style="2212" customWidth="1"/>
    <col min="12313" max="12313" width="34.85546875" style="2212" customWidth="1"/>
    <col min="12314" max="12314" width="28" style="2212" customWidth="1"/>
    <col min="12315" max="12315" width="34.140625" style="2212" customWidth="1"/>
    <col min="12316" max="12316" width="34" style="2212" customWidth="1"/>
    <col min="12317" max="12547" width="11.42578125" style="2212"/>
    <col min="12548" max="12548" width="108.140625" style="2212" customWidth="1"/>
    <col min="12549" max="12549" width="28.7109375" style="2212" customWidth="1"/>
    <col min="12550" max="12550" width="32.5703125" style="2212" customWidth="1"/>
    <col min="12551" max="12551" width="28.7109375" style="2212" customWidth="1"/>
    <col min="12552" max="12553" width="31.7109375" style="2212" customWidth="1"/>
    <col min="12554" max="12554" width="30.140625" style="2212" customWidth="1"/>
    <col min="12555" max="12555" width="33.7109375" style="2212" customWidth="1"/>
    <col min="12556" max="12556" width="27" style="2212" customWidth="1"/>
    <col min="12557" max="12557" width="28.7109375" style="2212" customWidth="1"/>
    <col min="12558" max="12558" width="34.85546875" style="2212" customWidth="1"/>
    <col min="12559" max="12559" width="37" style="2212" customWidth="1"/>
    <col min="12560" max="12560" width="34.85546875" style="2212" customWidth="1"/>
    <col min="12561" max="12561" width="27.5703125" style="2212" customWidth="1"/>
    <col min="12562" max="12562" width="36.85546875" style="2212" customWidth="1"/>
    <col min="12563" max="12563" width="38.7109375" style="2212" customWidth="1"/>
    <col min="12564" max="12566" width="14.7109375" style="2212" customWidth="1"/>
    <col min="12567" max="12567" width="18.7109375" style="2212" customWidth="1"/>
    <col min="12568" max="12568" width="25.42578125" style="2212" customWidth="1"/>
    <col min="12569" max="12569" width="34.85546875" style="2212" customWidth="1"/>
    <col min="12570" max="12570" width="28" style="2212" customWidth="1"/>
    <col min="12571" max="12571" width="34.140625" style="2212" customWidth="1"/>
    <col min="12572" max="12572" width="34" style="2212" customWidth="1"/>
    <col min="12573" max="12803" width="11.42578125" style="2212"/>
    <col min="12804" max="12804" width="108.140625" style="2212" customWidth="1"/>
    <col min="12805" max="12805" width="28.7109375" style="2212" customWidth="1"/>
    <col min="12806" max="12806" width="32.5703125" style="2212" customWidth="1"/>
    <col min="12807" max="12807" width="28.7109375" style="2212" customWidth="1"/>
    <col min="12808" max="12809" width="31.7109375" style="2212" customWidth="1"/>
    <col min="12810" max="12810" width="30.140625" style="2212" customWidth="1"/>
    <col min="12811" max="12811" width="33.7109375" style="2212" customWidth="1"/>
    <col min="12812" max="12812" width="27" style="2212" customWidth="1"/>
    <col min="12813" max="12813" width="28.7109375" style="2212" customWidth="1"/>
    <col min="12814" max="12814" width="34.85546875" style="2212" customWidth="1"/>
    <col min="12815" max="12815" width="37" style="2212" customWidth="1"/>
    <col min="12816" max="12816" width="34.85546875" style="2212" customWidth="1"/>
    <col min="12817" max="12817" width="27.5703125" style="2212" customWidth="1"/>
    <col min="12818" max="12818" width="36.85546875" style="2212" customWidth="1"/>
    <col min="12819" max="12819" width="38.7109375" style="2212" customWidth="1"/>
    <col min="12820" max="12822" width="14.7109375" style="2212" customWidth="1"/>
    <col min="12823" max="12823" width="18.7109375" style="2212" customWidth="1"/>
    <col min="12824" max="12824" width="25.42578125" style="2212" customWidth="1"/>
    <col min="12825" max="12825" width="34.85546875" style="2212" customWidth="1"/>
    <col min="12826" max="12826" width="28" style="2212" customWidth="1"/>
    <col min="12827" max="12827" width="34.140625" style="2212" customWidth="1"/>
    <col min="12828" max="12828" width="34" style="2212" customWidth="1"/>
    <col min="12829" max="13059" width="11.42578125" style="2212"/>
    <col min="13060" max="13060" width="108.140625" style="2212" customWidth="1"/>
    <col min="13061" max="13061" width="28.7109375" style="2212" customWidth="1"/>
    <col min="13062" max="13062" width="32.5703125" style="2212" customWidth="1"/>
    <col min="13063" max="13063" width="28.7109375" style="2212" customWidth="1"/>
    <col min="13064" max="13065" width="31.7109375" style="2212" customWidth="1"/>
    <col min="13066" max="13066" width="30.140625" style="2212" customWidth="1"/>
    <col min="13067" max="13067" width="33.7109375" style="2212" customWidth="1"/>
    <col min="13068" max="13068" width="27" style="2212" customWidth="1"/>
    <col min="13069" max="13069" width="28.7109375" style="2212" customWidth="1"/>
    <col min="13070" max="13070" width="34.85546875" style="2212" customWidth="1"/>
    <col min="13071" max="13071" width="37" style="2212" customWidth="1"/>
    <col min="13072" max="13072" width="34.85546875" style="2212" customWidth="1"/>
    <col min="13073" max="13073" width="27.5703125" style="2212" customWidth="1"/>
    <col min="13074" max="13074" width="36.85546875" style="2212" customWidth="1"/>
    <col min="13075" max="13075" width="38.7109375" style="2212" customWidth="1"/>
    <col min="13076" max="13078" width="14.7109375" style="2212" customWidth="1"/>
    <col min="13079" max="13079" width="18.7109375" style="2212" customWidth="1"/>
    <col min="13080" max="13080" width="25.42578125" style="2212" customWidth="1"/>
    <col min="13081" max="13081" width="34.85546875" style="2212" customWidth="1"/>
    <col min="13082" max="13082" width="28" style="2212" customWidth="1"/>
    <col min="13083" max="13083" width="34.140625" style="2212" customWidth="1"/>
    <col min="13084" max="13084" width="34" style="2212" customWidth="1"/>
    <col min="13085" max="13315" width="11.42578125" style="2212"/>
    <col min="13316" max="13316" width="108.140625" style="2212" customWidth="1"/>
    <col min="13317" max="13317" width="28.7109375" style="2212" customWidth="1"/>
    <col min="13318" max="13318" width="32.5703125" style="2212" customWidth="1"/>
    <col min="13319" max="13319" width="28.7109375" style="2212" customWidth="1"/>
    <col min="13320" max="13321" width="31.7109375" style="2212" customWidth="1"/>
    <col min="13322" max="13322" width="30.140625" style="2212" customWidth="1"/>
    <col min="13323" max="13323" width="33.7109375" style="2212" customWidth="1"/>
    <col min="13324" max="13324" width="27" style="2212" customWidth="1"/>
    <col min="13325" max="13325" width="28.7109375" style="2212" customWidth="1"/>
    <col min="13326" max="13326" width="34.85546875" style="2212" customWidth="1"/>
    <col min="13327" max="13327" width="37" style="2212" customWidth="1"/>
    <col min="13328" max="13328" width="34.85546875" style="2212" customWidth="1"/>
    <col min="13329" max="13329" width="27.5703125" style="2212" customWidth="1"/>
    <col min="13330" max="13330" width="36.85546875" style="2212" customWidth="1"/>
    <col min="13331" max="13331" width="38.7109375" style="2212" customWidth="1"/>
    <col min="13332" max="13334" width="14.7109375" style="2212" customWidth="1"/>
    <col min="13335" max="13335" width="18.7109375" style="2212" customWidth="1"/>
    <col min="13336" max="13336" width="25.42578125" style="2212" customWidth="1"/>
    <col min="13337" max="13337" width="34.85546875" style="2212" customWidth="1"/>
    <col min="13338" max="13338" width="28" style="2212" customWidth="1"/>
    <col min="13339" max="13339" width="34.140625" style="2212" customWidth="1"/>
    <col min="13340" max="13340" width="34" style="2212" customWidth="1"/>
    <col min="13341" max="13571" width="11.42578125" style="2212"/>
    <col min="13572" max="13572" width="108.140625" style="2212" customWidth="1"/>
    <col min="13573" max="13573" width="28.7109375" style="2212" customWidth="1"/>
    <col min="13574" max="13574" width="32.5703125" style="2212" customWidth="1"/>
    <col min="13575" max="13575" width="28.7109375" style="2212" customWidth="1"/>
    <col min="13576" max="13577" width="31.7109375" style="2212" customWidth="1"/>
    <col min="13578" max="13578" width="30.140625" style="2212" customWidth="1"/>
    <col min="13579" max="13579" width="33.7109375" style="2212" customWidth="1"/>
    <col min="13580" max="13580" width="27" style="2212" customWidth="1"/>
    <col min="13581" max="13581" width="28.7109375" style="2212" customWidth="1"/>
    <col min="13582" max="13582" width="34.85546875" style="2212" customWidth="1"/>
    <col min="13583" max="13583" width="37" style="2212" customWidth="1"/>
    <col min="13584" max="13584" width="34.85546875" style="2212" customWidth="1"/>
    <col min="13585" max="13585" width="27.5703125" style="2212" customWidth="1"/>
    <col min="13586" max="13586" width="36.85546875" style="2212" customWidth="1"/>
    <col min="13587" max="13587" width="38.7109375" style="2212" customWidth="1"/>
    <col min="13588" max="13590" width="14.7109375" style="2212" customWidth="1"/>
    <col min="13591" max="13591" width="18.7109375" style="2212" customWidth="1"/>
    <col min="13592" max="13592" width="25.42578125" style="2212" customWidth="1"/>
    <col min="13593" max="13593" width="34.85546875" style="2212" customWidth="1"/>
    <col min="13594" max="13594" width="28" style="2212" customWidth="1"/>
    <col min="13595" max="13595" width="34.140625" style="2212" customWidth="1"/>
    <col min="13596" max="13596" width="34" style="2212" customWidth="1"/>
    <col min="13597" max="13827" width="11.42578125" style="2212"/>
    <col min="13828" max="13828" width="108.140625" style="2212" customWidth="1"/>
    <col min="13829" max="13829" width="28.7109375" style="2212" customWidth="1"/>
    <col min="13830" max="13830" width="32.5703125" style="2212" customWidth="1"/>
    <col min="13831" max="13831" width="28.7109375" style="2212" customWidth="1"/>
    <col min="13832" max="13833" width="31.7109375" style="2212" customWidth="1"/>
    <col min="13834" max="13834" width="30.140625" style="2212" customWidth="1"/>
    <col min="13835" max="13835" width="33.7109375" style="2212" customWidth="1"/>
    <col min="13836" max="13836" width="27" style="2212" customWidth="1"/>
    <col min="13837" max="13837" width="28.7109375" style="2212" customWidth="1"/>
    <col min="13838" max="13838" width="34.85546875" style="2212" customWidth="1"/>
    <col min="13839" max="13839" width="37" style="2212" customWidth="1"/>
    <col min="13840" max="13840" width="34.85546875" style="2212" customWidth="1"/>
    <col min="13841" max="13841" width="27.5703125" style="2212" customWidth="1"/>
    <col min="13842" max="13842" width="36.85546875" style="2212" customWidth="1"/>
    <col min="13843" max="13843" width="38.7109375" style="2212" customWidth="1"/>
    <col min="13844" max="13846" width="14.7109375" style="2212" customWidth="1"/>
    <col min="13847" max="13847" width="18.7109375" style="2212" customWidth="1"/>
    <col min="13848" max="13848" width="25.42578125" style="2212" customWidth="1"/>
    <col min="13849" max="13849" width="34.85546875" style="2212" customWidth="1"/>
    <col min="13850" max="13850" width="28" style="2212" customWidth="1"/>
    <col min="13851" max="13851" width="34.140625" style="2212" customWidth="1"/>
    <col min="13852" max="13852" width="34" style="2212" customWidth="1"/>
    <col min="13853" max="14083" width="11.42578125" style="2212"/>
    <col min="14084" max="14084" width="108.140625" style="2212" customWidth="1"/>
    <col min="14085" max="14085" width="28.7109375" style="2212" customWidth="1"/>
    <col min="14086" max="14086" width="32.5703125" style="2212" customWidth="1"/>
    <col min="14087" max="14087" width="28.7109375" style="2212" customWidth="1"/>
    <col min="14088" max="14089" width="31.7109375" style="2212" customWidth="1"/>
    <col min="14090" max="14090" width="30.140625" style="2212" customWidth="1"/>
    <col min="14091" max="14091" width="33.7109375" style="2212" customWidth="1"/>
    <col min="14092" max="14092" width="27" style="2212" customWidth="1"/>
    <col min="14093" max="14093" width="28.7109375" style="2212" customWidth="1"/>
    <col min="14094" max="14094" width="34.85546875" style="2212" customWidth="1"/>
    <col min="14095" max="14095" width="37" style="2212" customWidth="1"/>
    <col min="14096" max="14096" width="34.85546875" style="2212" customWidth="1"/>
    <col min="14097" max="14097" width="27.5703125" style="2212" customWidth="1"/>
    <col min="14098" max="14098" width="36.85546875" style="2212" customWidth="1"/>
    <col min="14099" max="14099" width="38.7109375" style="2212" customWidth="1"/>
    <col min="14100" max="14102" width="14.7109375" style="2212" customWidth="1"/>
    <col min="14103" max="14103" width="18.7109375" style="2212" customWidth="1"/>
    <col min="14104" max="14104" width="25.42578125" style="2212" customWidth="1"/>
    <col min="14105" max="14105" width="34.85546875" style="2212" customWidth="1"/>
    <col min="14106" max="14106" width="28" style="2212" customWidth="1"/>
    <col min="14107" max="14107" width="34.140625" style="2212" customWidth="1"/>
    <col min="14108" max="14108" width="34" style="2212" customWidth="1"/>
    <col min="14109" max="14339" width="11.42578125" style="2212"/>
    <col min="14340" max="14340" width="108.140625" style="2212" customWidth="1"/>
    <col min="14341" max="14341" width="28.7109375" style="2212" customWidth="1"/>
    <col min="14342" max="14342" width="32.5703125" style="2212" customWidth="1"/>
    <col min="14343" max="14343" width="28.7109375" style="2212" customWidth="1"/>
    <col min="14344" max="14345" width="31.7109375" style="2212" customWidth="1"/>
    <col min="14346" max="14346" width="30.140625" style="2212" customWidth="1"/>
    <col min="14347" max="14347" width="33.7109375" style="2212" customWidth="1"/>
    <col min="14348" max="14348" width="27" style="2212" customWidth="1"/>
    <col min="14349" max="14349" width="28.7109375" style="2212" customWidth="1"/>
    <col min="14350" max="14350" width="34.85546875" style="2212" customWidth="1"/>
    <col min="14351" max="14351" width="37" style="2212" customWidth="1"/>
    <col min="14352" max="14352" width="34.85546875" style="2212" customWidth="1"/>
    <col min="14353" max="14353" width="27.5703125" style="2212" customWidth="1"/>
    <col min="14354" max="14354" width="36.85546875" style="2212" customWidth="1"/>
    <col min="14355" max="14355" width="38.7109375" style="2212" customWidth="1"/>
    <col min="14356" max="14358" width="14.7109375" style="2212" customWidth="1"/>
    <col min="14359" max="14359" width="18.7109375" style="2212" customWidth="1"/>
    <col min="14360" max="14360" width="25.42578125" style="2212" customWidth="1"/>
    <col min="14361" max="14361" width="34.85546875" style="2212" customWidth="1"/>
    <col min="14362" max="14362" width="28" style="2212" customWidth="1"/>
    <col min="14363" max="14363" width="34.140625" style="2212" customWidth="1"/>
    <col min="14364" max="14364" width="34" style="2212" customWidth="1"/>
    <col min="14365" max="14595" width="11.42578125" style="2212"/>
    <col min="14596" max="14596" width="108.140625" style="2212" customWidth="1"/>
    <col min="14597" max="14597" width="28.7109375" style="2212" customWidth="1"/>
    <col min="14598" max="14598" width="32.5703125" style="2212" customWidth="1"/>
    <col min="14599" max="14599" width="28.7109375" style="2212" customWidth="1"/>
    <col min="14600" max="14601" width="31.7109375" style="2212" customWidth="1"/>
    <col min="14602" max="14602" width="30.140625" style="2212" customWidth="1"/>
    <col min="14603" max="14603" width="33.7109375" style="2212" customWidth="1"/>
    <col min="14604" max="14604" width="27" style="2212" customWidth="1"/>
    <col min="14605" max="14605" width="28.7109375" style="2212" customWidth="1"/>
    <col min="14606" max="14606" width="34.85546875" style="2212" customWidth="1"/>
    <col min="14607" max="14607" width="37" style="2212" customWidth="1"/>
    <col min="14608" max="14608" width="34.85546875" style="2212" customWidth="1"/>
    <col min="14609" max="14609" width="27.5703125" style="2212" customWidth="1"/>
    <col min="14610" max="14610" width="36.85546875" style="2212" customWidth="1"/>
    <col min="14611" max="14611" width="38.7109375" style="2212" customWidth="1"/>
    <col min="14612" max="14614" width="14.7109375" style="2212" customWidth="1"/>
    <col min="14615" max="14615" width="18.7109375" style="2212" customWidth="1"/>
    <col min="14616" max="14616" width="25.42578125" style="2212" customWidth="1"/>
    <col min="14617" max="14617" width="34.85546875" style="2212" customWidth="1"/>
    <col min="14618" max="14618" width="28" style="2212" customWidth="1"/>
    <col min="14619" max="14619" width="34.140625" style="2212" customWidth="1"/>
    <col min="14620" max="14620" width="34" style="2212" customWidth="1"/>
    <col min="14621" max="14851" width="11.42578125" style="2212"/>
    <col min="14852" max="14852" width="108.140625" style="2212" customWidth="1"/>
    <col min="14853" max="14853" width="28.7109375" style="2212" customWidth="1"/>
    <col min="14854" max="14854" width="32.5703125" style="2212" customWidth="1"/>
    <col min="14855" max="14855" width="28.7109375" style="2212" customWidth="1"/>
    <col min="14856" max="14857" width="31.7109375" style="2212" customWidth="1"/>
    <col min="14858" max="14858" width="30.140625" style="2212" customWidth="1"/>
    <col min="14859" max="14859" width="33.7109375" style="2212" customWidth="1"/>
    <col min="14860" max="14860" width="27" style="2212" customWidth="1"/>
    <col min="14861" max="14861" width="28.7109375" style="2212" customWidth="1"/>
    <col min="14862" max="14862" width="34.85546875" style="2212" customWidth="1"/>
    <col min="14863" max="14863" width="37" style="2212" customWidth="1"/>
    <col min="14864" max="14864" width="34.85546875" style="2212" customWidth="1"/>
    <col min="14865" max="14865" width="27.5703125" style="2212" customWidth="1"/>
    <col min="14866" max="14866" width="36.85546875" style="2212" customWidth="1"/>
    <col min="14867" max="14867" width="38.7109375" style="2212" customWidth="1"/>
    <col min="14868" max="14870" width="14.7109375" style="2212" customWidth="1"/>
    <col min="14871" max="14871" width="18.7109375" style="2212" customWidth="1"/>
    <col min="14872" max="14872" width="25.42578125" style="2212" customWidth="1"/>
    <col min="14873" max="14873" width="34.85546875" style="2212" customWidth="1"/>
    <col min="14874" max="14874" width="28" style="2212" customWidth="1"/>
    <col min="14875" max="14875" width="34.140625" style="2212" customWidth="1"/>
    <col min="14876" max="14876" width="34" style="2212" customWidth="1"/>
    <col min="14877" max="15107" width="11.42578125" style="2212"/>
    <col min="15108" max="15108" width="108.140625" style="2212" customWidth="1"/>
    <col min="15109" max="15109" width="28.7109375" style="2212" customWidth="1"/>
    <col min="15110" max="15110" width="32.5703125" style="2212" customWidth="1"/>
    <col min="15111" max="15111" width="28.7109375" style="2212" customWidth="1"/>
    <col min="15112" max="15113" width="31.7109375" style="2212" customWidth="1"/>
    <col min="15114" max="15114" width="30.140625" style="2212" customWidth="1"/>
    <col min="15115" max="15115" width="33.7109375" style="2212" customWidth="1"/>
    <col min="15116" max="15116" width="27" style="2212" customWidth="1"/>
    <col min="15117" max="15117" width="28.7109375" style="2212" customWidth="1"/>
    <col min="15118" max="15118" width="34.85546875" style="2212" customWidth="1"/>
    <col min="15119" max="15119" width="37" style="2212" customWidth="1"/>
    <col min="15120" max="15120" width="34.85546875" style="2212" customWidth="1"/>
    <col min="15121" max="15121" width="27.5703125" style="2212" customWidth="1"/>
    <col min="15122" max="15122" width="36.85546875" style="2212" customWidth="1"/>
    <col min="15123" max="15123" width="38.7109375" style="2212" customWidth="1"/>
    <col min="15124" max="15126" width="14.7109375" style="2212" customWidth="1"/>
    <col min="15127" max="15127" width="18.7109375" style="2212" customWidth="1"/>
    <col min="15128" max="15128" width="25.42578125" style="2212" customWidth="1"/>
    <col min="15129" max="15129" width="34.85546875" style="2212" customWidth="1"/>
    <col min="15130" max="15130" width="28" style="2212" customWidth="1"/>
    <col min="15131" max="15131" width="34.140625" style="2212" customWidth="1"/>
    <col min="15132" max="15132" width="34" style="2212" customWidth="1"/>
    <col min="15133" max="15363" width="11.42578125" style="2212"/>
    <col min="15364" max="15364" width="108.140625" style="2212" customWidth="1"/>
    <col min="15365" max="15365" width="28.7109375" style="2212" customWidth="1"/>
    <col min="15366" max="15366" width="32.5703125" style="2212" customWidth="1"/>
    <col min="15367" max="15367" width="28.7109375" style="2212" customWidth="1"/>
    <col min="15368" max="15369" width="31.7109375" style="2212" customWidth="1"/>
    <col min="15370" max="15370" width="30.140625" style="2212" customWidth="1"/>
    <col min="15371" max="15371" width="33.7109375" style="2212" customWidth="1"/>
    <col min="15372" max="15372" width="27" style="2212" customWidth="1"/>
    <col min="15373" max="15373" width="28.7109375" style="2212" customWidth="1"/>
    <col min="15374" max="15374" width="34.85546875" style="2212" customWidth="1"/>
    <col min="15375" max="15375" width="37" style="2212" customWidth="1"/>
    <col min="15376" max="15376" width="34.85546875" style="2212" customWidth="1"/>
    <col min="15377" max="15377" width="27.5703125" style="2212" customWidth="1"/>
    <col min="15378" max="15378" width="36.85546875" style="2212" customWidth="1"/>
    <col min="15379" max="15379" width="38.7109375" style="2212" customWidth="1"/>
    <col min="15380" max="15382" width="14.7109375" style="2212" customWidth="1"/>
    <col min="15383" max="15383" width="18.7109375" style="2212" customWidth="1"/>
    <col min="15384" max="15384" width="25.42578125" style="2212" customWidth="1"/>
    <col min="15385" max="15385" width="34.85546875" style="2212" customWidth="1"/>
    <col min="15386" max="15386" width="28" style="2212" customWidth="1"/>
    <col min="15387" max="15387" width="34.140625" style="2212" customWidth="1"/>
    <col min="15388" max="15388" width="34" style="2212" customWidth="1"/>
    <col min="15389" max="15619" width="11.42578125" style="2212"/>
    <col min="15620" max="15620" width="108.140625" style="2212" customWidth="1"/>
    <col min="15621" max="15621" width="28.7109375" style="2212" customWidth="1"/>
    <col min="15622" max="15622" width="32.5703125" style="2212" customWidth="1"/>
    <col min="15623" max="15623" width="28.7109375" style="2212" customWidth="1"/>
    <col min="15624" max="15625" width="31.7109375" style="2212" customWidth="1"/>
    <col min="15626" max="15626" width="30.140625" style="2212" customWidth="1"/>
    <col min="15627" max="15627" width="33.7109375" style="2212" customWidth="1"/>
    <col min="15628" max="15628" width="27" style="2212" customWidth="1"/>
    <col min="15629" max="15629" width="28.7109375" style="2212" customWidth="1"/>
    <col min="15630" max="15630" width="34.85546875" style="2212" customWidth="1"/>
    <col min="15631" max="15631" width="37" style="2212" customWidth="1"/>
    <col min="15632" max="15632" width="34.85546875" style="2212" customWidth="1"/>
    <col min="15633" max="15633" width="27.5703125" style="2212" customWidth="1"/>
    <col min="15634" max="15634" width="36.85546875" style="2212" customWidth="1"/>
    <col min="15635" max="15635" width="38.7109375" style="2212" customWidth="1"/>
    <col min="15636" max="15638" width="14.7109375" style="2212" customWidth="1"/>
    <col min="15639" max="15639" width="18.7109375" style="2212" customWidth="1"/>
    <col min="15640" max="15640" width="25.42578125" style="2212" customWidth="1"/>
    <col min="15641" max="15641" width="34.85546875" style="2212" customWidth="1"/>
    <col min="15642" max="15642" width="28" style="2212" customWidth="1"/>
    <col min="15643" max="15643" width="34.140625" style="2212" customWidth="1"/>
    <col min="15644" max="15644" width="34" style="2212" customWidth="1"/>
    <col min="15645" max="15875" width="11.42578125" style="2212"/>
    <col min="15876" max="15876" width="108.140625" style="2212" customWidth="1"/>
    <col min="15877" max="15877" width="28.7109375" style="2212" customWidth="1"/>
    <col min="15878" max="15878" width="32.5703125" style="2212" customWidth="1"/>
    <col min="15879" max="15879" width="28.7109375" style="2212" customWidth="1"/>
    <col min="15880" max="15881" width="31.7109375" style="2212" customWidth="1"/>
    <col min="15882" max="15882" width="30.140625" style="2212" customWidth="1"/>
    <col min="15883" max="15883" width="33.7109375" style="2212" customWidth="1"/>
    <col min="15884" max="15884" width="27" style="2212" customWidth="1"/>
    <col min="15885" max="15885" width="28.7109375" style="2212" customWidth="1"/>
    <col min="15886" max="15886" width="34.85546875" style="2212" customWidth="1"/>
    <col min="15887" max="15887" width="37" style="2212" customWidth="1"/>
    <col min="15888" max="15888" width="34.85546875" style="2212" customWidth="1"/>
    <col min="15889" max="15889" width="27.5703125" style="2212" customWidth="1"/>
    <col min="15890" max="15890" width="36.85546875" style="2212" customWidth="1"/>
    <col min="15891" max="15891" width="38.7109375" style="2212" customWidth="1"/>
    <col min="15892" max="15894" width="14.7109375" style="2212" customWidth="1"/>
    <col min="15895" max="15895" width="18.7109375" style="2212" customWidth="1"/>
    <col min="15896" max="15896" width="25.42578125" style="2212" customWidth="1"/>
    <col min="15897" max="15897" width="34.85546875" style="2212" customWidth="1"/>
    <col min="15898" max="15898" width="28" style="2212" customWidth="1"/>
    <col min="15899" max="15899" width="34.140625" style="2212" customWidth="1"/>
    <col min="15900" max="15900" width="34" style="2212" customWidth="1"/>
    <col min="15901" max="16131" width="11.42578125" style="2212"/>
    <col min="16132" max="16132" width="108.140625" style="2212" customWidth="1"/>
    <col min="16133" max="16133" width="28.7109375" style="2212" customWidth="1"/>
    <col min="16134" max="16134" width="32.5703125" style="2212" customWidth="1"/>
    <col min="16135" max="16135" width="28.7109375" style="2212" customWidth="1"/>
    <col min="16136" max="16137" width="31.7109375" style="2212" customWidth="1"/>
    <col min="16138" max="16138" width="30.140625" style="2212" customWidth="1"/>
    <col min="16139" max="16139" width="33.7109375" style="2212" customWidth="1"/>
    <col min="16140" max="16140" width="27" style="2212" customWidth="1"/>
    <col min="16141" max="16141" width="28.7109375" style="2212" customWidth="1"/>
    <col min="16142" max="16142" width="34.85546875" style="2212" customWidth="1"/>
    <col min="16143" max="16143" width="37" style="2212" customWidth="1"/>
    <col min="16144" max="16144" width="34.85546875" style="2212" customWidth="1"/>
    <col min="16145" max="16145" width="27.5703125" style="2212" customWidth="1"/>
    <col min="16146" max="16146" width="36.85546875" style="2212" customWidth="1"/>
    <col min="16147" max="16147" width="38.7109375" style="2212" customWidth="1"/>
    <col min="16148" max="16150" width="14.7109375" style="2212" customWidth="1"/>
    <col min="16151" max="16151" width="18.7109375" style="2212" customWidth="1"/>
    <col min="16152" max="16152" width="25.42578125" style="2212" customWidth="1"/>
    <col min="16153" max="16153" width="34.85546875" style="2212" customWidth="1"/>
    <col min="16154" max="16154" width="28" style="2212" customWidth="1"/>
    <col min="16155" max="16155" width="34.140625" style="2212" customWidth="1"/>
    <col min="16156" max="16156" width="34" style="2212" customWidth="1"/>
    <col min="16157" max="16384" width="11.42578125" style="2212"/>
  </cols>
  <sheetData>
    <row r="1" spans="1:29" s="2573" customFormat="1" ht="24.75" customHeight="1">
      <c r="A1" s="2572"/>
      <c r="B1" s="41" t="s">
        <v>48</v>
      </c>
      <c r="C1" s="41">
        <v>1</v>
      </c>
      <c r="L1" s="2574" t="s">
        <v>2945</v>
      </c>
      <c r="M1" s="2574"/>
      <c r="N1" s="2574"/>
      <c r="O1" s="2574"/>
      <c r="P1" s="2574"/>
      <c r="Q1" s="2574"/>
      <c r="R1" s="2574"/>
      <c r="S1" s="2574"/>
      <c r="T1" s="2574"/>
      <c r="U1" s="2574"/>
      <c r="X1" s="2575"/>
      <c r="Y1" s="2575"/>
      <c r="Z1" s="2575"/>
      <c r="AA1" s="2575"/>
      <c r="AB1" s="2575"/>
      <c r="AC1" s="2575"/>
    </row>
    <row r="2" spans="1:29" s="2576" customFormat="1">
      <c r="B2" s="41" t="s">
        <v>49</v>
      </c>
      <c r="C2" s="41" t="s">
        <v>2946</v>
      </c>
      <c r="L2" s="2577" t="s">
        <v>2947</v>
      </c>
      <c r="M2" s="2578"/>
      <c r="N2" s="2579"/>
      <c r="O2" s="2580"/>
      <c r="P2" s="2581"/>
      <c r="Q2" s="2580"/>
      <c r="R2" s="2580"/>
      <c r="S2" s="2580"/>
      <c r="T2" s="2580"/>
      <c r="U2" s="2575"/>
      <c r="V2" s="2575"/>
      <c r="W2" s="2575"/>
      <c r="X2" s="2575"/>
      <c r="Y2" s="2575"/>
      <c r="Z2" s="2575"/>
      <c r="AA2" s="2575"/>
      <c r="AB2" s="2575"/>
      <c r="AC2" s="2575"/>
    </row>
    <row r="3" spans="1:29" s="2576" customFormat="1">
      <c r="B3" s="41" t="s">
        <v>47</v>
      </c>
      <c r="C3" s="41" t="s">
        <v>1049</v>
      </c>
      <c r="M3" s="2577"/>
      <c r="N3" s="4958"/>
      <c r="O3" s="4958"/>
      <c r="P3" s="4958"/>
      <c r="Q3" s="4958"/>
      <c r="R3" s="4958"/>
      <c r="S3" s="4958"/>
      <c r="T3" s="4958"/>
      <c r="U3" s="4958"/>
      <c r="V3" s="4958"/>
      <c r="W3" s="2575"/>
      <c r="X3" s="2582"/>
      <c r="Y3" s="2582"/>
      <c r="Z3" s="2582"/>
      <c r="AA3" s="2582"/>
      <c r="AB3" s="2582"/>
    </row>
    <row r="4" spans="1:29" s="2576" customFormat="1">
      <c r="B4" s="41" t="s">
        <v>50</v>
      </c>
      <c r="C4" s="41" t="s">
        <v>53</v>
      </c>
      <c r="M4" s="2572"/>
      <c r="N4" s="2575"/>
      <c r="O4" s="2575"/>
      <c r="P4" s="2575"/>
      <c r="Q4" s="2575"/>
      <c r="R4" s="2575"/>
      <c r="S4" s="2575"/>
      <c r="T4" s="2575"/>
      <c r="U4" s="2575"/>
      <c r="V4" s="2575"/>
      <c r="W4" s="2575"/>
      <c r="X4" s="2582"/>
      <c r="Y4" s="2582"/>
      <c r="Z4" s="2582"/>
      <c r="AA4" s="2582"/>
      <c r="AB4" s="2582"/>
    </row>
    <row r="5" spans="1:29" s="2576" customFormat="1">
      <c r="B5" s="41" t="s">
        <v>792</v>
      </c>
      <c r="C5" s="41" t="s">
        <v>71</v>
      </c>
      <c r="O5" s="2575"/>
      <c r="P5" s="2575"/>
      <c r="Q5" s="2575"/>
      <c r="R5" s="2575"/>
      <c r="S5" s="2575"/>
      <c r="T5" s="2575"/>
      <c r="U5" s="2575"/>
      <c r="V5" s="2575"/>
      <c r="W5" s="2575"/>
      <c r="X5" s="2583"/>
      <c r="Y5" s="2583"/>
      <c r="Z5" s="2583"/>
      <c r="AA5" s="2583"/>
      <c r="AB5" s="2583"/>
    </row>
    <row r="6" spans="1:29" s="2576" customFormat="1" ht="19.5" customHeight="1" thickBot="1">
      <c r="B6" s="2584"/>
      <c r="C6" s="2575"/>
      <c r="D6" s="2575"/>
      <c r="E6" s="2575"/>
      <c r="F6" s="2575"/>
      <c r="G6" s="2575"/>
      <c r="H6" s="2575"/>
      <c r="I6" s="2575"/>
      <c r="J6" s="2575"/>
      <c r="K6" s="2575"/>
      <c r="L6" s="2575"/>
      <c r="M6" s="2575"/>
      <c r="N6" s="2585"/>
      <c r="O6" s="2585"/>
      <c r="P6" s="2585"/>
      <c r="Q6" s="2585"/>
      <c r="R6" s="2585"/>
      <c r="S6" s="2583"/>
      <c r="T6" s="2583"/>
      <c r="U6" s="2583"/>
      <c r="V6" s="2583"/>
      <c r="W6" s="2583"/>
      <c r="X6" s="2583"/>
      <c r="Y6" s="2583"/>
      <c r="Z6" s="2583"/>
      <c r="AA6" s="2583"/>
      <c r="AB6" s="2583"/>
    </row>
    <row r="7" spans="1:29" s="2576" customFormat="1" ht="36" customHeight="1">
      <c r="A7" s="2586"/>
      <c r="B7" s="2587"/>
      <c r="C7" s="4959" t="s">
        <v>2948</v>
      </c>
      <c r="D7" s="4960"/>
      <c r="E7" s="4961" t="s">
        <v>2949</v>
      </c>
      <c r="F7" s="4961" t="s">
        <v>2950</v>
      </c>
      <c r="G7" s="4962" t="s">
        <v>2951</v>
      </c>
      <c r="H7" s="4963"/>
      <c r="I7" s="4963"/>
      <c r="J7" s="4963"/>
      <c r="K7" s="4963"/>
      <c r="L7" s="4964"/>
      <c r="M7" s="4961" t="s">
        <v>2952</v>
      </c>
      <c r="N7" s="4959" t="s">
        <v>2953</v>
      </c>
      <c r="O7" s="4965"/>
      <c r="P7" s="4965"/>
      <c r="Q7" s="4966" t="s">
        <v>2954</v>
      </c>
      <c r="R7" s="4965" t="s">
        <v>2955</v>
      </c>
      <c r="S7" s="4965"/>
      <c r="T7" s="4965"/>
      <c r="U7" s="4960"/>
      <c r="V7" s="4969" t="s">
        <v>2956</v>
      </c>
      <c r="W7" s="2588"/>
      <c r="X7" s="4946" t="s">
        <v>2957</v>
      </c>
      <c r="Y7" s="4949" t="s">
        <v>2958</v>
      </c>
      <c r="Z7" s="4951" t="s">
        <v>2959</v>
      </c>
      <c r="AA7" s="2589"/>
      <c r="AB7" s="2590"/>
    </row>
    <row r="8" spans="1:29" s="2576" customFormat="1" ht="44.25" customHeight="1">
      <c r="A8" s="2591"/>
      <c r="B8" s="2592"/>
      <c r="C8" s="4954"/>
      <c r="D8" s="4937"/>
      <c r="E8" s="4937"/>
      <c r="F8" s="4937"/>
      <c r="G8" s="4956" t="s">
        <v>2960</v>
      </c>
      <c r="H8" s="4957"/>
      <c r="I8" s="4956" t="s">
        <v>2526</v>
      </c>
      <c r="J8" s="4957"/>
      <c r="K8" s="4956" t="s">
        <v>2961</v>
      </c>
      <c r="L8" s="4957"/>
      <c r="M8" s="4937"/>
      <c r="N8" s="4937" t="s">
        <v>2962</v>
      </c>
      <c r="O8" s="4935" t="s">
        <v>2963</v>
      </c>
      <c r="P8" s="2593"/>
      <c r="Q8" s="4967"/>
      <c r="R8" s="4938">
        <v>0</v>
      </c>
      <c r="S8" s="4940">
        <v>0.2</v>
      </c>
      <c r="T8" s="4940">
        <v>0.5</v>
      </c>
      <c r="U8" s="4940">
        <v>1</v>
      </c>
      <c r="V8" s="4970"/>
      <c r="W8" s="4942" t="s">
        <v>2964</v>
      </c>
      <c r="X8" s="4947"/>
      <c r="Y8" s="4945"/>
      <c r="Z8" s="4952"/>
      <c r="AA8" s="4944" t="s">
        <v>2965</v>
      </c>
      <c r="AB8" s="4932" t="s">
        <v>2966</v>
      </c>
    </row>
    <row r="9" spans="1:29" s="2576" customFormat="1" ht="15" customHeight="1">
      <c r="A9" s="2591"/>
      <c r="B9" s="2592"/>
      <c r="C9" s="4955"/>
      <c r="D9" s="4937"/>
      <c r="E9" s="4937"/>
      <c r="F9" s="4937"/>
      <c r="G9" s="4934" t="s">
        <v>2967</v>
      </c>
      <c r="H9" s="4934" t="s">
        <v>2968</v>
      </c>
      <c r="I9" s="4936" t="s">
        <v>2969</v>
      </c>
      <c r="J9" s="4936" t="s">
        <v>2970</v>
      </c>
      <c r="K9" s="4934" t="s">
        <v>2971</v>
      </c>
      <c r="L9" s="4934" t="s">
        <v>2972</v>
      </c>
      <c r="M9" s="4937"/>
      <c r="N9" s="4937"/>
      <c r="O9" s="4937"/>
      <c r="P9" s="4935" t="s">
        <v>2973</v>
      </c>
      <c r="Q9" s="4967"/>
      <c r="R9" s="4939"/>
      <c r="S9" s="4941"/>
      <c r="T9" s="4941"/>
      <c r="U9" s="4941"/>
      <c r="V9" s="4970"/>
      <c r="W9" s="4943"/>
      <c r="X9" s="4947"/>
      <c r="Y9" s="4945"/>
      <c r="Z9" s="4952"/>
      <c r="AA9" s="4945"/>
      <c r="AB9" s="4933"/>
    </row>
    <row r="10" spans="1:29" s="2576" customFormat="1" ht="63.75" customHeight="1">
      <c r="A10" s="2591"/>
      <c r="B10" s="2592"/>
      <c r="C10" s="4955"/>
      <c r="D10" s="4937"/>
      <c r="E10" s="4937"/>
      <c r="F10" s="4937"/>
      <c r="G10" s="4935"/>
      <c r="H10" s="4935"/>
      <c r="I10" s="4937"/>
      <c r="J10" s="4937"/>
      <c r="K10" s="4935"/>
      <c r="L10" s="4935"/>
      <c r="M10" s="4937"/>
      <c r="N10" s="4937"/>
      <c r="O10" s="4937"/>
      <c r="P10" s="4935"/>
      <c r="Q10" s="4968"/>
      <c r="R10" s="4939"/>
      <c r="S10" s="4941"/>
      <c r="T10" s="4941"/>
      <c r="U10" s="4941"/>
      <c r="V10" s="4940"/>
      <c r="W10" s="4943" t="s">
        <v>2974</v>
      </c>
      <c r="X10" s="4948"/>
      <c r="Y10" s="4950"/>
      <c r="Z10" s="4953"/>
      <c r="AA10" s="4945"/>
      <c r="AB10" s="4933"/>
    </row>
    <row r="11" spans="1:29" s="2576" customFormat="1" ht="25.5" customHeight="1">
      <c r="A11" s="2594"/>
      <c r="B11" s="2595"/>
      <c r="C11" s="2596" t="s">
        <v>1417</v>
      </c>
      <c r="D11" s="2597" t="s">
        <v>1422</v>
      </c>
      <c r="E11" s="2596" t="s">
        <v>1425</v>
      </c>
      <c r="F11" s="2597" t="s">
        <v>1428</v>
      </c>
      <c r="G11" s="2596" t="s">
        <v>1431</v>
      </c>
      <c r="H11" s="2596" t="s">
        <v>1434</v>
      </c>
      <c r="I11" s="2596" t="s">
        <v>1436</v>
      </c>
      <c r="J11" s="2596" t="s">
        <v>1439</v>
      </c>
      <c r="K11" s="2596" t="s">
        <v>1442</v>
      </c>
      <c r="L11" s="2596" t="s">
        <v>2654</v>
      </c>
      <c r="M11" s="2596" t="s">
        <v>2975</v>
      </c>
      <c r="N11" s="2598" t="s">
        <v>2658</v>
      </c>
      <c r="O11" s="2599" t="s">
        <v>1451</v>
      </c>
      <c r="P11" s="2598" t="s">
        <v>1454</v>
      </c>
      <c r="Q11" s="2600" t="s">
        <v>2976</v>
      </c>
      <c r="R11" s="2600" t="s">
        <v>1460</v>
      </c>
      <c r="S11" s="2600" t="s">
        <v>2664</v>
      </c>
      <c r="T11" s="2600" t="s">
        <v>2666</v>
      </c>
      <c r="U11" s="2600" t="s">
        <v>2668</v>
      </c>
      <c r="V11" s="2600" t="s">
        <v>2977</v>
      </c>
      <c r="W11" s="2597" t="s">
        <v>2671</v>
      </c>
      <c r="X11" s="2601" t="s">
        <v>2673</v>
      </c>
      <c r="Y11" s="2602">
        <v>230</v>
      </c>
      <c r="Z11" s="2602">
        <v>240</v>
      </c>
      <c r="AA11" s="2603" t="s">
        <v>1468</v>
      </c>
      <c r="AB11" s="2604" t="s">
        <v>1471</v>
      </c>
    </row>
    <row r="12" spans="1:29" s="2576" customFormat="1" ht="18.75" customHeight="1">
      <c r="A12" s="2605" t="s">
        <v>1417</v>
      </c>
      <c r="B12" s="2606" t="s">
        <v>2886</v>
      </c>
      <c r="C12" s="2607"/>
      <c r="D12" s="2607"/>
      <c r="E12" s="2607"/>
      <c r="F12" s="2608"/>
      <c r="G12" s="2608"/>
      <c r="H12" s="2608"/>
      <c r="I12" s="2608"/>
      <c r="J12" s="2608"/>
      <c r="K12" s="2609">
        <f>G12+H12+I12+J12</f>
        <v>0</v>
      </c>
      <c r="L12" s="2608"/>
      <c r="M12" s="2610">
        <f>F12-K12+L12</f>
        <v>0</v>
      </c>
      <c r="N12" s="2608"/>
      <c r="O12" s="2608"/>
      <c r="P12" s="2608"/>
      <c r="Q12" s="2611">
        <f>M12+N12-O12</f>
        <v>0</v>
      </c>
      <c r="R12" s="2608"/>
      <c r="S12" s="2608"/>
      <c r="T12" s="2608"/>
      <c r="U12" s="2608"/>
      <c r="V12" s="2610">
        <f>Q12-R12-0.8*S12-0.5*T12</f>
        <v>0</v>
      </c>
      <c r="W12" s="2612"/>
      <c r="X12" s="2613"/>
      <c r="Y12" s="2613"/>
      <c r="Z12" s="2614">
        <f>X12-Y12</f>
        <v>0</v>
      </c>
      <c r="AA12" s="2613"/>
      <c r="AB12" s="2615"/>
    </row>
    <row r="13" spans="1:29" s="2620" customFormat="1" ht="17.25" customHeight="1">
      <c r="A13" s="2616" t="s">
        <v>2640</v>
      </c>
      <c r="B13" s="2617" t="s">
        <v>2978</v>
      </c>
      <c r="C13" s="2607"/>
      <c r="D13" s="2607"/>
      <c r="E13" s="2607"/>
      <c r="F13" s="2608"/>
      <c r="G13" s="2608"/>
      <c r="H13" s="2608"/>
      <c r="I13" s="2608"/>
      <c r="J13" s="2608"/>
      <c r="K13" s="2609">
        <f t="shared" ref="K13:K14" si="0">G13+H13+I13+J13</f>
        <v>0</v>
      </c>
      <c r="L13" s="2608"/>
      <c r="M13" s="2610">
        <f t="shared" ref="M13:M14" si="1">F13-K13+L13</f>
        <v>0</v>
      </c>
      <c r="N13" s="2608"/>
      <c r="O13" s="2608"/>
      <c r="P13" s="2608"/>
      <c r="Q13" s="2611">
        <f t="shared" ref="Q13:Q14" si="2">M13+N13-O13</f>
        <v>0</v>
      </c>
      <c r="R13" s="2608"/>
      <c r="S13" s="2608"/>
      <c r="T13" s="2608"/>
      <c r="U13" s="2608"/>
      <c r="V13" s="2610">
        <f t="shared" ref="V13:V14" si="3">Q13-R13-0.8*S13-0.5*T13</f>
        <v>0</v>
      </c>
      <c r="W13" s="2612"/>
      <c r="X13" s="2613"/>
      <c r="Y13" s="2613"/>
      <c r="Z13" s="2614">
        <f t="shared" ref="Z13:Z14" si="4">X13-Y13</f>
        <v>0</v>
      </c>
      <c r="AA13" s="2618"/>
      <c r="AB13" s="2619"/>
    </row>
    <row r="14" spans="1:29" s="2620" customFormat="1" ht="27.75" customHeight="1">
      <c r="A14" s="2605" t="s">
        <v>2642</v>
      </c>
      <c r="B14" s="2621" t="s">
        <v>2979</v>
      </c>
      <c r="C14" s="2607"/>
      <c r="D14" s="2607"/>
      <c r="E14" s="2607"/>
      <c r="F14" s="2608"/>
      <c r="G14" s="2608"/>
      <c r="H14" s="2608"/>
      <c r="I14" s="2608"/>
      <c r="J14" s="2608"/>
      <c r="K14" s="2609">
        <f t="shared" si="0"/>
        <v>0</v>
      </c>
      <c r="L14" s="2608"/>
      <c r="M14" s="2610">
        <f t="shared" si="1"/>
        <v>0</v>
      </c>
      <c r="N14" s="2608"/>
      <c r="O14" s="2608"/>
      <c r="P14" s="2608"/>
      <c r="Q14" s="2611">
        <f t="shared" si="2"/>
        <v>0</v>
      </c>
      <c r="R14" s="2608"/>
      <c r="S14" s="2608"/>
      <c r="T14" s="2608"/>
      <c r="U14" s="2608"/>
      <c r="V14" s="2610">
        <f t="shared" si="3"/>
        <v>0</v>
      </c>
      <c r="W14" s="2612"/>
      <c r="X14" s="2613"/>
      <c r="Y14" s="2613"/>
      <c r="Z14" s="2614">
        <f t="shared" si="4"/>
        <v>0</v>
      </c>
      <c r="AA14" s="2618"/>
      <c r="AB14" s="2619"/>
    </row>
    <row r="15" spans="1:29" s="2576" customFormat="1" ht="15.75" customHeight="1">
      <c r="A15" s="2616" t="s">
        <v>2644</v>
      </c>
      <c r="B15" s="2622"/>
      <c r="C15" s="2607"/>
      <c r="D15" s="2607"/>
      <c r="E15" s="2607"/>
      <c r="F15" s="2623"/>
      <c r="G15" s="2623"/>
      <c r="H15" s="2623"/>
      <c r="I15" s="2623"/>
      <c r="J15" s="2623"/>
      <c r="K15" s="2623"/>
      <c r="L15" s="2623"/>
      <c r="M15" s="2623"/>
      <c r="N15" s="2623"/>
      <c r="O15" s="2623"/>
      <c r="P15" s="2623"/>
      <c r="Q15" s="2624"/>
      <c r="R15" s="2623"/>
      <c r="S15" s="2623"/>
      <c r="T15" s="2623"/>
      <c r="U15" s="2623"/>
      <c r="V15" s="2607"/>
      <c r="W15" s="2623"/>
      <c r="X15" s="2623"/>
      <c r="Y15" s="2623"/>
      <c r="Z15" s="2623"/>
      <c r="AA15" s="2623"/>
      <c r="AB15" s="2625"/>
    </row>
    <row r="16" spans="1:29" s="2576" customFormat="1" ht="16.899999999999999" customHeight="1">
      <c r="A16" s="2626" t="s">
        <v>2980</v>
      </c>
      <c r="B16" s="2622"/>
      <c r="C16" s="2607"/>
      <c r="D16" s="2607"/>
      <c r="E16" s="2607"/>
      <c r="F16" s="2623"/>
      <c r="G16" s="2623"/>
      <c r="H16" s="2623"/>
      <c r="I16" s="2623"/>
      <c r="J16" s="2623"/>
      <c r="K16" s="2623"/>
      <c r="L16" s="2623"/>
      <c r="M16" s="2623"/>
      <c r="N16" s="2623"/>
      <c r="O16" s="2623"/>
      <c r="P16" s="2623"/>
      <c r="Q16" s="2624"/>
      <c r="R16" s="2623"/>
      <c r="S16" s="2623"/>
      <c r="T16" s="2623"/>
      <c r="U16" s="2623"/>
      <c r="V16" s="2607"/>
      <c r="W16" s="2623"/>
      <c r="X16" s="2623"/>
      <c r="Y16" s="2623"/>
      <c r="Z16" s="2623"/>
      <c r="AA16" s="2623"/>
      <c r="AB16" s="2627"/>
    </row>
    <row r="17" spans="1:28" s="2576" customFormat="1" ht="15" customHeight="1">
      <c r="A17" s="2628"/>
      <c r="B17" s="4923" t="s">
        <v>2981</v>
      </c>
      <c r="C17" s="4924"/>
      <c r="D17" s="4924"/>
      <c r="E17" s="4924"/>
      <c r="F17" s="4924"/>
      <c r="G17" s="4924"/>
      <c r="H17" s="4924"/>
      <c r="I17" s="4924"/>
      <c r="J17" s="4924"/>
      <c r="K17" s="4924"/>
      <c r="L17" s="4924"/>
      <c r="M17" s="4924"/>
      <c r="N17" s="4924"/>
      <c r="O17" s="4924"/>
      <c r="P17" s="4924"/>
      <c r="Q17" s="4924"/>
      <c r="R17" s="4924"/>
      <c r="S17" s="4924"/>
      <c r="T17" s="4924"/>
      <c r="U17" s="4924"/>
      <c r="V17" s="4924"/>
      <c r="W17" s="4924"/>
      <c r="X17" s="4924"/>
      <c r="Y17" s="4924"/>
      <c r="Z17" s="4924"/>
      <c r="AA17" s="4924"/>
      <c r="AB17" s="4925"/>
    </row>
    <row r="18" spans="1:28" s="2576" customFormat="1" ht="22.5" customHeight="1">
      <c r="A18" s="2605" t="s">
        <v>1422</v>
      </c>
      <c r="B18" s="2629" t="s">
        <v>2982</v>
      </c>
      <c r="C18" s="2630"/>
      <c r="D18" s="2631"/>
      <c r="E18" s="2632"/>
      <c r="F18" s="2633"/>
      <c r="G18" s="2634"/>
      <c r="H18" s="2634"/>
      <c r="I18" s="2634"/>
      <c r="J18" s="2634"/>
      <c r="K18" s="2635">
        <f>G18+H18+I18+J18</f>
        <v>0</v>
      </c>
      <c r="L18" s="2634"/>
      <c r="M18" s="2610">
        <f>F18-K18+L18</f>
        <v>0</v>
      </c>
      <c r="N18" s="2634"/>
      <c r="O18" s="2634"/>
      <c r="P18" s="2636"/>
      <c r="Q18" s="2611">
        <f>M18+N18-O18</f>
        <v>0</v>
      </c>
      <c r="R18" s="2637"/>
      <c r="S18" s="2638"/>
      <c r="T18" s="2638"/>
      <c r="U18" s="2639"/>
      <c r="V18" s="2640"/>
      <c r="W18" s="2641"/>
      <c r="X18" s="2642"/>
      <c r="Y18" s="2643"/>
      <c r="Z18" s="2643"/>
      <c r="AA18" s="2644"/>
      <c r="AB18" s="2645"/>
    </row>
    <row r="19" spans="1:28" s="2576" customFormat="1" ht="21" customHeight="1">
      <c r="A19" s="2646" t="s">
        <v>1425</v>
      </c>
      <c r="B19" s="2647" t="s">
        <v>2983</v>
      </c>
      <c r="C19" s="2630"/>
      <c r="D19" s="2631"/>
      <c r="E19" s="2632"/>
      <c r="F19" s="2648"/>
      <c r="G19" s="2649"/>
      <c r="H19" s="2649"/>
      <c r="I19" s="2649"/>
      <c r="J19" s="2649"/>
      <c r="K19" s="2635">
        <f>G19+H19+I19+J19</f>
        <v>0</v>
      </c>
      <c r="L19" s="2649"/>
      <c r="M19" s="2610">
        <f>F19-K19+L19</f>
        <v>0</v>
      </c>
      <c r="N19" s="2649"/>
      <c r="O19" s="2649"/>
      <c r="P19" s="2650"/>
      <c r="Q19" s="2611">
        <f>M19+N19-O19</f>
        <v>0</v>
      </c>
      <c r="R19" s="2651">
        <f>R12</f>
        <v>0</v>
      </c>
      <c r="S19" s="2651">
        <f t="shared" ref="S19:U19" si="5">S12</f>
        <v>0</v>
      </c>
      <c r="T19" s="2651">
        <f t="shared" si="5"/>
        <v>0</v>
      </c>
      <c r="U19" s="2651">
        <f t="shared" si="5"/>
        <v>0</v>
      </c>
      <c r="V19" s="2652">
        <f>Q19-R19-0.8*S19-0.5*T19</f>
        <v>0</v>
      </c>
      <c r="W19" s="2642"/>
      <c r="X19" s="2642"/>
      <c r="Y19" s="2642"/>
      <c r="Z19" s="2642"/>
      <c r="AA19" s="2653"/>
      <c r="AB19" s="2654"/>
    </row>
    <row r="20" spans="1:28" s="2576" customFormat="1" ht="22.5" customHeight="1">
      <c r="A20" s="2616"/>
      <c r="B20" s="2647" t="s">
        <v>2984</v>
      </c>
      <c r="C20" s="2630"/>
      <c r="D20" s="2631"/>
      <c r="E20" s="2632"/>
      <c r="F20" s="2623"/>
      <c r="G20" s="2655"/>
      <c r="H20" s="2631"/>
      <c r="I20" s="2631"/>
      <c r="J20" s="2631"/>
      <c r="K20" s="2631"/>
      <c r="L20" s="2656"/>
      <c r="M20" s="2657"/>
      <c r="N20" s="2631"/>
      <c r="O20" s="2631"/>
      <c r="P20" s="2631"/>
      <c r="Q20" s="2658"/>
      <c r="R20" s="2630"/>
      <c r="S20" s="2624"/>
      <c r="T20" s="2624"/>
      <c r="U20" s="2659"/>
      <c r="V20" s="2630"/>
      <c r="W20" s="2660"/>
      <c r="X20" s="2661"/>
      <c r="Y20" s="2661"/>
      <c r="Z20" s="2661"/>
      <c r="AA20" s="2658"/>
      <c r="AB20" s="2662"/>
    </row>
    <row r="21" spans="1:28" s="2665" customFormat="1" ht="20.25" customHeight="1">
      <c r="A21" s="2616" t="s">
        <v>1428</v>
      </c>
      <c r="B21" s="2647" t="s">
        <v>2985</v>
      </c>
      <c r="C21" s="2630"/>
      <c r="D21" s="2624"/>
      <c r="E21" s="2632"/>
      <c r="F21" s="2663"/>
      <c r="G21" s="2649"/>
      <c r="H21" s="2649"/>
      <c r="I21" s="2649"/>
      <c r="J21" s="2649"/>
      <c r="K21" s="2635">
        <f>G21+H21+I21+J21</f>
        <v>0</v>
      </c>
      <c r="L21" s="2649"/>
      <c r="M21" s="2610">
        <f>F21-K21+L21</f>
        <v>0</v>
      </c>
      <c r="N21" s="2649"/>
      <c r="O21" s="2649"/>
      <c r="P21" s="2649"/>
      <c r="Q21" s="2611">
        <f>M21+N21-O21</f>
        <v>0</v>
      </c>
      <c r="R21" s="2655"/>
      <c r="S21" s="2631"/>
      <c r="T21" s="2631"/>
      <c r="U21" s="2656"/>
      <c r="V21" s="2640"/>
      <c r="W21" s="2641"/>
      <c r="X21" s="2641"/>
      <c r="Y21" s="2664"/>
      <c r="Z21" s="2664"/>
      <c r="AA21" s="2658"/>
      <c r="AB21" s="2662"/>
    </row>
    <row r="22" spans="1:28" s="2665" customFormat="1" ht="21.75" customHeight="1">
      <c r="A22" s="2666" t="s">
        <v>1431</v>
      </c>
      <c r="B22" s="2647"/>
      <c r="C22" s="2630"/>
      <c r="D22" s="2624"/>
      <c r="E22" s="2632"/>
      <c r="F22" s="2632"/>
      <c r="G22" s="2655"/>
      <c r="H22" s="2631"/>
      <c r="I22" s="2631"/>
      <c r="J22" s="2631"/>
      <c r="K22" s="2631"/>
      <c r="L22" s="2656"/>
      <c r="M22" s="2667"/>
      <c r="N22" s="2631"/>
      <c r="O22" s="2631"/>
      <c r="P22" s="2631"/>
      <c r="Q22" s="2658"/>
      <c r="R22" s="2655"/>
      <c r="S22" s="2631"/>
      <c r="T22" s="2631"/>
      <c r="U22" s="2656"/>
      <c r="V22" s="2630"/>
      <c r="W22" s="2659"/>
      <c r="X22" s="2658"/>
      <c r="Y22" s="2658"/>
      <c r="Z22" s="2658"/>
      <c r="AA22" s="2658"/>
      <c r="AB22" s="2662"/>
    </row>
    <row r="23" spans="1:28" s="2665" customFormat="1" ht="24" customHeight="1">
      <c r="A23" s="2666" t="s">
        <v>1434</v>
      </c>
      <c r="B23" s="2647" t="s">
        <v>2986</v>
      </c>
      <c r="C23" s="2630"/>
      <c r="D23" s="2624"/>
      <c r="E23" s="2632"/>
      <c r="F23" s="2663"/>
      <c r="G23" s="2649"/>
      <c r="H23" s="2649"/>
      <c r="I23" s="2649"/>
      <c r="J23" s="2649"/>
      <c r="K23" s="2635">
        <f>G23+H23+I23+J23</f>
        <v>0</v>
      </c>
      <c r="L23" s="2649"/>
      <c r="M23" s="2610">
        <f>F23-K23+L23</f>
        <v>0</v>
      </c>
      <c r="N23" s="2649"/>
      <c r="O23" s="2649"/>
      <c r="P23" s="2649"/>
      <c r="Q23" s="2611">
        <f>M23+N23-O23</f>
        <v>0</v>
      </c>
      <c r="R23" s="2655"/>
      <c r="S23" s="2631"/>
      <c r="T23" s="2631"/>
      <c r="U23" s="2656"/>
      <c r="V23" s="2640"/>
      <c r="W23" s="2641"/>
      <c r="X23" s="2641"/>
      <c r="Y23" s="2664"/>
      <c r="Z23" s="2664"/>
      <c r="AA23" s="2658"/>
      <c r="AB23" s="2662"/>
    </row>
    <row r="24" spans="1:28" s="2665" customFormat="1" ht="12">
      <c r="A24" s="2666" t="s">
        <v>1436</v>
      </c>
      <c r="B24" s="2668"/>
      <c r="C24" s="2630"/>
      <c r="D24" s="2624"/>
      <c r="E24" s="2632"/>
      <c r="F24" s="2632"/>
      <c r="G24" s="2655"/>
      <c r="H24" s="2631"/>
      <c r="I24" s="2631"/>
      <c r="J24" s="2631"/>
      <c r="K24" s="2631"/>
      <c r="L24" s="2656"/>
      <c r="M24" s="2667"/>
      <c r="N24" s="2631"/>
      <c r="O24" s="2631"/>
      <c r="P24" s="2631"/>
      <c r="Q24" s="2658"/>
      <c r="R24" s="2655"/>
      <c r="S24" s="2631"/>
      <c r="T24" s="2631"/>
      <c r="U24" s="2656"/>
      <c r="V24" s="2630"/>
      <c r="W24" s="2659"/>
      <c r="X24" s="2658"/>
      <c r="Y24" s="2658"/>
      <c r="Z24" s="2658"/>
      <c r="AA24" s="2658"/>
      <c r="AB24" s="2662"/>
    </row>
    <row r="25" spans="1:28" s="2665" customFormat="1" ht="12">
      <c r="A25" s="2666" t="s">
        <v>1439</v>
      </c>
      <c r="B25" s="2669"/>
      <c r="C25" s="2670"/>
      <c r="D25" s="2671"/>
      <c r="E25" s="2672"/>
      <c r="F25" s="2672"/>
      <c r="G25" s="2637"/>
      <c r="H25" s="2638"/>
      <c r="I25" s="2638"/>
      <c r="J25" s="2638"/>
      <c r="K25" s="2638"/>
      <c r="L25" s="2639"/>
      <c r="M25" s="2673"/>
      <c r="N25" s="2638"/>
      <c r="O25" s="2638"/>
      <c r="P25" s="2638"/>
      <c r="Q25" s="2644"/>
      <c r="R25" s="2637"/>
      <c r="S25" s="2638"/>
      <c r="T25" s="2638"/>
      <c r="U25" s="2639"/>
      <c r="V25" s="2670"/>
      <c r="W25" s="2674"/>
      <c r="X25" s="2644"/>
      <c r="Y25" s="2658"/>
      <c r="Z25" s="2658"/>
      <c r="AA25" s="2658"/>
      <c r="AB25" s="2662"/>
    </row>
    <row r="26" spans="1:28" s="2576" customFormat="1" ht="12">
      <c r="A26" s="2646"/>
      <c r="B26" s="4926" t="s">
        <v>2987</v>
      </c>
      <c r="C26" s="4927"/>
      <c r="D26" s="4927"/>
      <c r="E26" s="4927"/>
      <c r="F26" s="4926"/>
      <c r="G26" s="4926"/>
      <c r="H26" s="4926"/>
      <c r="I26" s="4926"/>
      <c r="J26" s="4926"/>
      <c r="K26" s="4926"/>
      <c r="L26" s="4926"/>
      <c r="M26" s="4926"/>
      <c r="N26" s="4926"/>
      <c r="O26" s="4926"/>
      <c r="P26" s="4926"/>
      <c r="Q26" s="4926"/>
      <c r="R26" s="4926"/>
      <c r="S26" s="4926"/>
      <c r="T26" s="4926"/>
      <c r="U26" s="4926"/>
      <c r="V26" s="4926"/>
      <c r="W26" s="4926"/>
      <c r="X26" s="4926"/>
      <c r="Y26" s="4926"/>
      <c r="Z26" s="4926"/>
      <c r="AA26" s="4926"/>
      <c r="AB26" s="4928"/>
    </row>
    <row r="27" spans="1:28" s="2576" customFormat="1" ht="21" customHeight="1">
      <c r="A27" s="2646" t="s">
        <v>1442</v>
      </c>
      <c r="B27" s="2675">
        <v>0</v>
      </c>
      <c r="C27" s="2676"/>
      <c r="D27" s="2677"/>
      <c r="E27" s="2678"/>
      <c r="F27" s="2679"/>
      <c r="G27" s="2680"/>
      <c r="H27" s="2681"/>
      <c r="I27" s="2682"/>
      <c r="J27" s="2682"/>
      <c r="K27" s="2682"/>
      <c r="L27" s="2683"/>
      <c r="M27" s="2684"/>
      <c r="N27" s="2685"/>
      <c r="O27" s="2682"/>
      <c r="P27" s="2683"/>
      <c r="Q27" s="2686"/>
      <c r="R27" s="2687"/>
      <c r="S27" s="2687"/>
      <c r="T27" s="2687"/>
      <c r="U27" s="2687"/>
      <c r="V27" s="2652">
        <f>Q27-R27-0.8*S27-0.5*T27</f>
        <v>0</v>
      </c>
      <c r="W27" s="2687"/>
      <c r="X27" s="2688">
        <f>V27*0%</f>
        <v>0</v>
      </c>
      <c r="Y27" s="2687"/>
      <c r="Z27" s="2688">
        <f>X27-Y27</f>
        <v>0</v>
      </c>
      <c r="AA27" s="2687"/>
      <c r="AB27" s="2689"/>
    </row>
    <row r="28" spans="1:28" s="2576" customFormat="1" ht="12">
      <c r="A28" s="2616">
        <v>100</v>
      </c>
      <c r="B28" s="2675">
        <v>0.1</v>
      </c>
      <c r="C28" s="2680"/>
      <c r="D28" s="2681"/>
      <c r="E28" s="2690"/>
      <c r="F28" s="2679"/>
      <c r="G28" s="2680"/>
      <c r="H28" s="2681"/>
      <c r="I28" s="2682"/>
      <c r="J28" s="2682"/>
      <c r="K28" s="2682"/>
      <c r="L28" s="2683"/>
      <c r="M28" s="2684"/>
      <c r="N28" s="2685"/>
      <c r="O28" s="2682"/>
      <c r="P28" s="2683"/>
      <c r="Q28" s="2687"/>
      <c r="R28" s="2687"/>
      <c r="S28" s="2687"/>
      <c r="T28" s="2687"/>
      <c r="U28" s="2687"/>
      <c r="V28" s="2652">
        <f t="shared" ref="V28:V39" si="6">Q28-R28-0.8*S28-0.5*T28</f>
        <v>0</v>
      </c>
      <c r="W28" s="2687"/>
      <c r="X28" s="2688">
        <f>V28*10%</f>
        <v>0</v>
      </c>
      <c r="Y28" s="2687"/>
      <c r="Z28" s="2688">
        <f t="shared" ref="Z28:Z39" si="7">X28-Y28</f>
        <v>0</v>
      </c>
      <c r="AA28" s="2687"/>
      <c r="AB28" s="2689"/>
    </row>
    <row r="29" spans="1:28" s="2576" customFormat="1" ht="12">
      <c r="A29" s="2616">
        <v>110</v>
      </c>
      <c r="B29" s="2675">
        <v>0.2</v>
      </c>
      <c r="C29" s="2691"/>
      <c r="D29" s="2607"/>
      <c r="E29" s="2618"/>
      <c r="F29" s="2679"/>
      <c r="G29" s="2691"/>
      <c r="H29" s="2607"/>
      <c r="I29" s="2682"/>
      <c r="J29" s="2682"/>
      <c r="K29" s="2682"/>
      <c r="L29" s="2683"/>
      <c r="M29" s="2684"/>
      <c r="N29" s="2685"/>
      <c r="O29" s="2682"/>
      <c r="P29" s="2683"/>
      <c r="Q29" s="2687"/>
      <c r="R29" s="2687"/>
      <c r="S29" s="2687"/>
      <c r="T29" s="2687"/>
      <c r="U29" s="2687"/>
      <c r="V29" s="2652">
        <f t="shared" si="6"/>
        <v>0</v>
      </c>
      <c r="W29" s="2687"/>
      <c r="X29" s="2688">
        <f>V29*20%</f>
        <v>0</v>
      </c>
      <c r="Y29" s="2687"/>
      <c r="Z29" s="2688">
        <f t="shared" si="7"/>
        <v>0</v>
      </c>
      <c r="AA29" s="2687"/>
      <c r="AB29" s="2689"/>
    </row>
    <row r="30" spans="1:28" s="2576" customFormat="1" ht="12">
      <c r="A30" s="2616">
        <v>120</v>
      </c>
      <c r="B30" s="2675">
        <v>0.35</v>
      </c>
      <c r="C30" s="2680"/>
      <c r="D30" s="2681"/>
      <c r="E30" s="2690"/>
      <c r="F30" s="2679"/>
      <c r="G30" s="2680"/>
      <c r="H30" s="2681"/>
      <c r="I30" s="2682"/>
      <c r="J30" s="2682"/>
      <c r="K30" s="2682"/>
      <c r="L30" s="2683"/>
      <c r="M30" s="2684"/>
      <c r="N30" s="2685"/>
      <c r="O30" s="2682"/>
      <c r="P30" s="2683"/>
      <c r="Q30" s="2687"/>
      <c r="R30" s="2687"/>
      <c r="S30" s="2687"/>
      <c r="T30" s="2687"/>
      <c r="U30" s="2687"/>
      <c r="V30" s="2652">
        <f t="shared" si="6"/>
        <v>0</v>
      </c>
      <c r="W30" s="2687"/>
      <c r="X30" s="2688">
        <f>V30*35%</f>
        <v>0</v>
      </c>
      <c r="Y30" s="2687"/>
      <c r="Z30" s="2688">
        <f t="shared" si="7"/>
        <v>0</v>
      </c>
      <c r="AA30" s="2687"/>
      <c r="AB30" s="2689"/>
    </row>
    <row r="31" spans="1:28" s="2576" customFormat="1" ht="12">
      <c r="A31" s="2616">
        <v>130</v>
      </c>
      <c r="B31" s="2675">
        <v>0.5</v>
      </c>
      <c r="C31" s="2655"/>
      <c r="D31" s="2631"/>
      <c r="E31" s="2656"/>
      <c r="F31" s="2679"/>
      <c r="G31" s="2680"/>
      <c r="H31" s="2681"/>
      <c r="I31" s="2682"/>
      <c r="J31" s="2682"/>
      <c r="K31" s="2682"/>
      <c r="L31" s="2683"/>
      <c r="M31" s="2684"/>
      <c r="N31" s="2685"/>
      <c r="O31" s="2682"/>
      <c r="P31" s="2683"/>
      <c r="Q31" s="2687"/>
      <c r="R31" s="2687"/>
      <c r="S31" s="2687"/>
      <c r="T31" s="2687"/>
      <c r="U31" s="2687"/>
      <c r="V31" s="2652">
        <f t="shared" si="6"/>
        <v>0</v>
      </c>
      <c r="W31" s="2687"/>
      <c r="X31" s="2688">
        <f>V31*50%</f>
        <v>0</v>
      </c>
      <c r="Y31" s="2687"/>
      <c r="Z31" s="2688">
        <f t="shared" si="7"/>
        <v>0</v>
      </c>
      <c r="AA31" s="2687"/>
      <c r="AB31" s="2689"/>
    </row>
    <row r="32" spans="1:28" s="2576" customFormat="1" ht="12">
      <c r="A32" s="2616">
        <v>140</v>
      </c>
      <c r="B32" s="2675">
        <v>0.75</v>
      </c>
      <c r="C32" s="2655"/>
      <c r="D32" s="2631"/>
      <c r="E32" s="2656"/>
      <c r="F32" s="2679"/>
      <c r="G32" s="2680"/>
      <c r="H32" s="2681"/>
      <c r="I32" s="2682"/>
      <c r="J32" s="2682"/>
      <c r="K32" s="2682"/>
      <c r="L32" s="2683"/>
      <c r="M32" s="2684"/>
      <c r="N32" s="2685"/>
      <c r="O32" s="2682"/>
      <c r="P32" s="2683"/>
      <c r="Q32" s="2687"/>
      <c r="R32" s="2687"/>
      <c r="S32" s="2687"/>
      <c r="T32" s="2687"/>
      <c r="U32" s="2687"/>
      <c r="V32" s="2652">
        <f t="shared" si="6"/>
        <v>0</v>
      </c>
      <c r="W32" s="2687"/>
      <c r="X32" s="2688">
        <f>V32*75%</f>
        <v>0</v>
      </c>
      <c r="Y32" s="2687"/>
      <c r="Z32" s="2688">
        <f t="shared" si="7"/>
        <v>0</v>
      </c>
      <c r="AA32" s="2687"/>
      <c r="AB32" s="2689"/>
    </row>
    <row r="33" spans="1:28" s="2576" customFormat="1" ht="12">
      <c r="A33" s="2616">
        <v>150</v>
      </c>
      <c r="B33" s="2675">
        <v>0.85</v>
      </c>
      <c r="C33" s="2692"/>
      <c r="D33" s="2693"/>
      <c r="E33" s="2694"/>
      <c r="F33" s="2679"/>
      <c r="G33" s="2695"/>
      <c r="H33" s="2696"/>
      <c r="I33" s="2697"/>
      <c r="J33" s="2697"/>
      <c r="K33" s="2697"/>
      <c r="L33" s="2698"/>
      <c r="M33" s="2699"/>
      <c r="N33" s="2700"/>
      <c r="O33" s="2697"/>
      <c r="P33" s="2698"/>
      <c r="Q33" s="2687"/>
      <c r="R33" s="2687"/>
      <c r="S33" s="2687"/>
      <c r="T33" s="2687"/>
      <c r="U33" s="2687"/>
      <c r="V33" s="2652">
        <f t="shared" si="6"/>
        <v>0</v>
      </c>
      <c r="W33" s="2687"/>
      <c r="X33" s="2688">
        <f>V33*85%</f>
        <v>0</v>
      </c>
      <c r="Y33" s="2687"/>
      <c r="Z33" s="2688">
        <f t="shared" si="7"/>
        <v>0</v>
      </c>
      <c r="AA33" s="2687"/>
      <c r="AB33" s="2689"/>
    </row>
    <row r="34" spans="1:28" s="2576" customFormat="1" ht="12">
      <c r="A34" s="2616">
        <v>160</v>
      </c>
      <c r="B34" s="2675">
        <v>1</v>
      </c>
      <c r="C34" s="2655"/>
      <c r="D34" s="2631"/>
      <c r="E34" s="2656"/>
      <c r="F34" s="2679"/>
      <c r="G34" s="2680"/>
      <c r="H34" s="2681"/>
      <c r="I34" s="2682"/>
      <c r="J34" s="2682"/>
      <c r="K34" s="2682"/>
      <c r="L34" s="2683"/>
      <c r="M34" s="2684"/>
      <c r="N34" s="2685"/>
      <c r="O34" s="2682"/>
      <c r="P34" s="2683"/>
      <c r="Q34" s="2687"/>
      <c r="R34" s="2687"/>
      <c r="S34" s="2687"/>
      <c r="T34" s="2687"/>
      <c r="U34" s="2687"/>
      <c r="V34" s="2652">
        <f t="shared" si="6"/>
        <v>0</v>
      </c>
      <c r="W34" s="2687"/>
      <c r="X34" s="2688">
        <f>V34*100%</f>
        <v>0</v>
      </c>
      <c r="Y34" s="2687"/>
      <c r="Z34" s="2688">
        <f t="shared" si="7"/>
        <v>0</v>
      </c>
      <c r="AA34" s="2687"/>
      <c r="AB34" s="2689"/>
    </row>
    <row r="35" spans="1:28" s="2576" customFormat="1" ht="12">
      <c r="A35" s="2616">
        <v>170</v>
      </c>
      <c r="B35" s="2675">
        <v>1.25</v>
      </c>
      <c r="C35" s="2655"/>
      <c r="D35" s="2631"/>
      <c r="E35" s="2656"/>
      <c r="F35" s="2679"/>
      <c r="G35" s="2680"/>
      <c r="H35" s="2681"/>
      <c r="I35" s="2682"/>
      <c r="J35" s="2682"/>
      <c r="K35" s="2682"/>
      <c r="L35" s="2683"/>
      <c r="M35" s="2684"/>
      <c r="N35" s="2685"/>
      <c r="O35" s="2682"/>
      <c r="P35" s="2683"/>
      <c r="Q35" s="2687"/>
      <c r="R35" s="2687"/>
      <c r="S35" s="2687"/>
      <c r="T35" s="2687"/>
      <c r="U35" s="2687"/>
      <c r="V35" s="2652">
        <f t="shared" si="6"/>
        <v>0</v>
      </c>
      <c r="W35" s="2687"/>
      <c r="X35" s="2688">
        <f>V35*125%</f>
        <v>0</v>
      </c>
      <c r="Y35" s="2687"/>
      <c r="Z35" s="2688">
        <f t="shared" si="7"/>
        <v>0</v>
      </c>
      <c r="AA35" s="2687"/>
      <c r="AB35" s="2689"/>
    </row>
    <row r="36" spans="1:28" s="2576" customFormat="1" ht="12">
      <c r="A36" s="2616">
        <v>180</v>
      </c>
      <c r="B36" s="2675">
        <v>1.5</v>
      </c>
      <c r="C36" s="2692"/>
      <c r="D36" s="2693"/>
      <c r="E36" s="2656"/>
      <c r="F36" s="2679"/>
      <c r="G36" s="2680"/>
      <c r="H36" s="2681"/>
      <c r="I36" s="2682"/>
      <c r="J36" s="2682"/>
      <c r="K36" s="2682"/>
      <c r="L36" s="2683"/>
      <c r="M36" s="2684"/>
      <c r="N36" s="2685"/>
      <c r="O36" s="2682"/>
      <c r="P36" s="2683"/>
      <c r="Q36" s="2687"/>
      <c r="R36" s="2687"/>
      <c r="S36" s="2687"/>
      <c r="T36" s="2687"/>
      <c r="U36" s="2687"/>
      <c r="V36" s="2652">
        <f t="shared" si="6"/>
        <v>0</v>
      </c>
      <c r="W36" s="2687"/>
      <c r="X36" s="2688">
        <f>V36*150%</f>
        <v>0</v>
      </c>
      <c r="Y36" s="2687"/>
      <c r="Z36" s="2688">
        <f t="shared" si="7"/>
        <v>0</v>
      </c>
      <c r="AA36" s="2687"/>
      <c r="AB36" s="2689"/>
    </row>
    <row r="37" spans="1:28" s="2576" customFormat="1" ht="12">
      <c r="A37" s="2616">
        <v>190</v>
      </c>
      <c r="B37" s="2675">
        <v>2</v>
      </c>
      <c r="C37" s="2692"/>
      <c r="D37" s="2693"/>
      <c r="E37" s="2694"/>
      <c r="F37" s="2679"/>
      <c r="G37" s="2695"/>
      <c r="H37" s="2696"/>
      <c r="I37" s="2697"/>
      <c r="J37" s="2697"/>
      <c r="K37" s="2697"/>
      <c r="L37" s="2698"/>
      <c r="M37" s="2699"/>
      <c r="N37" s="2700"/>
      <c r="O37" s="2697"/>
      <c r="P37" s="2698"/>
      <c r="Q37" s="2687"/>
      <c r="R37" s="2687"/>
      <c r="S37" s="2687"/>
      <c r="T37" s="2687"/>
      <c r="U37" s="2687"/>
      <c r="V37" s="2652">
        <f>Q37-R37-0.8*S37-0.5*T37</f>
        <v>0</v>
      </c>
      <c r="W37" s="2687"/>
      <c r="X37" s="2688">
        <f>V37*200%</f>
        <v>0</v>
      </c>
      <c r="Y37" s="2687"/>
      <c r="Z37" s="2688">
        <f>X37-Y37</f>
        <v>0</v>
      </c>
      <c r="AA37" s="2687"/>
      <c r="AB37" s="2689"/>
    </row>
    <row r="38" spans="1:28" s="2576" customFormat="1" ht="12">
      <c r="A38" s="2616">
        <v>195</v>
      </c>
      <c r="B38" s="2675">
        <v>2.5</v>
      </c>
      <c r="C38" s="2692"/>
      <c r="D38" s="2693"/>
      <c r="E38" s="2656"/>
      <c r="F38" s="2679"/>
      <c r="G38" s="2680"/>
      <c r="H38" s="2681"/>
      <c r="I38" s="2682"/>
      <c r="J38" s="2682"/>
      <c r="K38" s="2682"/>
      <c r="L38" s="2683"/>
      <c r="M38" s="2684"/>
      <c r="N38" s="2685"/>
      <c r="O38" s="2682"/>
      <c r="P38" s="2683"/>
      <c r="Q38" s="2687"/>
      <c r="R38" s="2687"/>
      <c r="S38" s="2687"/>
      <c r="T38" s="2687"/>
      <c r="U38" s="2687"/>
      <c r="V38" s="2652">
        <f>Q38-R38-0.8*S38-0.5*T38</f>
        <v>0</v>
      </c>
      <c r="W38" s="2687"/>
      <c r="X38" s="2688">
        <f>V38*250%</f>
        <v>0</v>
      </c>
      <c r="Y38" s="2687"/>
      <c r="Z38" s="2688">
        <f t="shared" si="7"/>
        <v>0</v>
      </c>
      <c r="AA38" s="2687"/>
      <c r="AB38" s="2689"/>
    </row>
    <row r="39" spans="1:28" s="2576" customFormat="1" ht="12">
      <c r="A39" s="2616">
        <v>200</v>
      </c>
      <c r="B39" s="2675">
        <v>12.5</v>
      </c>
      <c r="C39" s="2692"/>
      <c r="D39" s="2693"/>
      <c r="E39" s="2694"/>
      <c r="F39" s="2679"/>
      <c r="G39" s="2695"/>
      <c r="H39" s="2696"/>
      <c r="I39" s="2697"/>
      <c r="J39" s="2697"/>
      <c r="K39" s="2697"/>
      <c r="L39" s="2698"/>
      <c r="M39" s="2699"/>
      <c r="N39" s="2700"/>
      <c r="O39" s="2697"/>
      <c r="P39" s="2698"/>
      <c r="Q39" s="2687"/>
      <c r="R39" s="2687"/>
      <c r="S39" s="2687"/>
      <c r="T39" s="2687"/>
      <c r="U39" s="2687"/>
      <c r="V39" s="2652">
        <f t="shared" si="6"/>
        <v>0</v>
      </c>
      <c r="W39" s="2687"/>
      <c r="X39" s="2688">
        <f>V39*1250%</f>
        <v>0</v>
      </c>
      <c r="Y39" s="2687"/>
      <c r="Z39" s="2688">
        <f t="shared" si="7"/>
        <v>0</v>
      </c>
      <c r="AA39" s="2687"/>
      <c r="AB39" s="2689"/>
    </row>
    <row r="40" spans="1:28" s="2576" customFormat="1" ht="12">
      <c r="A40" s="2701">
        <v>210</v>
      </c>
      <c r="B40" s="2675" t="s">
        <v>2988</v>
      </c>
      <c r="C40" s="2692"/>
      <c r="D40" s="2693"/>
      <c r="E40" s="2694"/>
      <c r="F40" s="2702"/>
      <c r="G40" s="2697"/>
      <c r="H40" s="2697"/>
      <c r="I40" s="2697"/>
      <c r="J40" s="2697"/>
      <c r="K40" s="2697"/>
      <c r="L40" s="2698"/>
      <c r="M40" s="2699"/>
      <c r="N40" s="2700"/>
      <c r="O40" s="2697"/>
      <c r="P40" s="2698"/>
      <c r="Q40" s="2703"/>
      <c r="R40" s="2703"/>
      <c r="S40" s="2703"/>
      <c r="T40" s="2703"/>
      <c r="U40" s="2703"/>
      <c r="V40" s="2652">
        <f>Q40-R40-0.8*S40-0.5*T40</f>
        <v>0</v>
      </c>
      <c r="W40" s="2703"/>
      <c r="X40" s="2687"/>
      <c r="Y40" s="2703"/>
      <c r="Z40" s="2703"/>
      <c r="AA40" s="2703"/>
      <c r="AB40" s="2704"/>
    </row>
    <row r="41" spans="1:28" s="2576" customFormat="1" ht="15" customHeight="1">
      <c r="A41" s="4929" t="s">
        <v>2989</v>
      </c>
      <c r="B41" s="4930"/>
      <c r="C41" s="4930"/>
      <c r="D41" s="4930"/>
      <c r="E41" s="4930"/>
      <c r="F41" s="4930"/>
      <c r="G41" s="4930"/>
      <c r="H41" s="4930"/>
      <c r="I41" s="4930"/>
      <c r="J41" s="4930"/>
      <c r="K41" s="4930"/>
      <c r="L41" s="4930"/>
      <c r="M41" s="4930"/>
      <c r="N41" s="4930"/>
      <c r="O41" s="4930"/>
      <c r="P41" s="4930"/>
      <c r="Q41" s="4930"/>
      <c r="R41" s="4930"/>
      <c r="S41" s="4930"/>
      <c r="T41" s="4930"/>
      <c r="U41" s="4930"/>
      <c r="V41" s="4930"/>
      <c r="W41" s="4930"/>
      <c r="X41" s="4930"/>
      <c r="Y41" s="4930"/>
      <c r="Z41" s="4930"/>
      <c r="AA41" s="4930"/>
      <c r="AB41" s="4931"/>
    </row>
    <row r="42" spans="1:28" s="2576" customFormat="1" ht="12">
      <c r="A42" s="2705">
        <v>220</v>
      </c>
      <c r="B42" s="2647" t="s">
        <v>2990</v>
      </c>
      <c r="C42" s="2706"/>
      <c r="D42" s="2707"/>
      <c r="E42" s="2708"/>
      <c r="F42" s="2706"/>
      <c r="G42" s="2707"/>
      <c r="H42" s="2707"/>
      <c r="I42" s="2707"/>
      <c r="J42" s="2707"/>
      <c r="K42" s="2707"/>
      <c r="L42" s="2707"/>
      <c r="M42" s="2709"/>
      <c r="N42" s="2707"/>
      <c r="O42" s="2707"/>
      <c r="P42" s="2707"/>
      <c r="Q42" s="2707"/>
      <c r="R42" s="2707"/>
      <c r="S42" s="2707"/>
      <c r="T42" s="2707"/>
      <c r="U42" s="2707"/>
      <c r="V42" s="2707"/>
      <c r="W42" s="2707"/>
      <c r="X42" s="2707"/>
      <c r="Y42" s="2707"/>
      <c r="Z42" s="2707"/>
      <c r="AA42" s="2710"/>
      <c r="AB42" s="2711"/>
    </row>
    <row r="43" spans="1:28" s="2576" customFormat="1" ht="12">
      <c r="A43" s="2705">
        <v>230</v>
      </c>
      <c r="B43" s="2647" t="s">
        <v>2991</v>
      </c>
      <c r="C43" s="2712"/>
      <c r="D43" s="2713"/>
      <c r="E43" s="2714"/>
      <c r="F43" s="2712"/>
      <c r="G43" s="2713"/>
      <c r="H43" s="2713"/>
      <c r="I43" s="2713"/>
      <c r="J43" s="2713"/>
      <c r="K43" s="2713"/>
      <c r="L43" s="2713"/>
      <c r="M43" s="2715"/>
      <c r="N43" s="2713"/>
      <c r="O43" s="2713"/>
      <c r="P43" s="2713"/>
      <c r="Q43" s="2713"/>
      <c r="R43" s="2713"/>
      <c r="S43" s="2713"/>
      <c r="T43" s="2713"/>
      <c r="U43" s="2713"/>
      <c r="V43" s="2713"/>
      <c r="W43" s="2713"/>
      <c r="X43" s="2713"/>
      <c r="Y43" s="2713"/>
      <c r="Z43" s="2713"/>
      <c r="AA43" s="2716"/>
      <c r="AB43" s="2717"/>
    </row>
    <row r="44" spans="1:28" s="2576" customFormat="1" ht="12">
      <c r="A44" s="2705">
        <v>240</v>
      </c>
      <c r="B44" s="2647" t="s">
        <v>2992</v>
      </c>
      <c r="C44" s="2712"/>
      <c r="D44" s="2713"/>
      <c r="E44" s="2714"/>
      <c r="F44" s="2712"/>
      <c r="G44" s="2713"/>
      <c r="H44" s="2713"/>
      <c r="I44" s="2713"/>
      <c r="J44" s="2713"/>
      <c r="K44" s="2713"/>
      <c r="L44" s="2713"/>
      <c r="M44" s="2715"/>
      <c r="N44" s="2713"/>
      <c r="O44" s="2713"/>
      <c r="P44" s="2713"/>
      <c r="Q44" s="2713"/>
      <c r="R44" s="2713"/>
      <c r="S44" s="2713"/>
      <c r="T44" s="2713"/>
      <c r="U44" s="2713"/>
      <c r="V44" s="2713"/>
      <c r="W44" s="2713"/>
      <c r="X44" s="2713"/>
      <c r="Y44" s="2713"/>
      <c r="Z44" s="2713"/>
      <c r="AA44" s="2716"/>
      <c r="AB44" s="2717"/>
    </row>
    <row r="45" spans="1:28" s="2576" customFormat="1" ht="12.75" thickBot="1">
      <c r="A45" s="2718">
        <v>250</v>
      </c>
      <c r="B45" s="2719"/>
      <c r="C45" s="2720"/>
      <c r="D45" s="2721"/>
      <c r="E45" s="2722"/>
      <c r="F45" s="2720"/>
      <c r="G45" s="2721"/>
      <c r="H45" s="2721"/>
      <c r="I45" s="2721"/>
      <c r="J45" s="2721"/>
      <c r="K45" s="2721"/>
      <c r="L45" s="2721"/>
      <c r="M45" s="2723"/>
      <c r="N45" s="2721"/>
      <c r="O45" s="2721"/>
      <c r="P45" s="2721"/>
      <c r="Q45" s="2721"/>
      <c r="R45" s="2721"/>
      <c r="S45" s="2721"/>
      <c r="T45" s="2721"/>
      <c r="U45" s="2721"/>
      <c r="V45" s="2721"/>
      <c r="W45" s="2721"/>
      <c r="X45" s="2721"/>
      <c r="Y45" s="2721"/>
      <c r="Z45" s="2721"/>
      <c r="AA45" s="2724"/>
      <c r="AB45" s="2725"/>
    </row>
    <row r="46" spans="1:28">
      <c r="U46" s="2727"/>
      <c r="V46" s="2727"/>
      <c r="W46" s="2727"/>
      <c r="X46" s="2727"/>
      <c r="Y46" s="2727"/>
      <c r="Z46" s="2727"/>
      <c r="AA46" s="2727"/>
    </row>
    <row r="47" spans="1:28">
      <c r="B47" s="2212" t="s">
        <v>2993</v>
      </c>
      <c r="U47" s="2727"/>
      <c r="V47" s="2727"/>
      <c r="W47" s="2727"/>
      <c r="X47" s="2727"/>
      <c r="Y47" s="2727"/>
      <c r="Z47" s="2727"/>
      <c r="AA47" s="2727"/>
    </row>
    <row r="48" spans="1:28">
      <c r="B48" s="2579"/>
      <c r="U48" s="2727"/>
      <c r="V48" s="2727"/>
      <c r="W48" s="2727"/>
      <c r="X48" s="2727"/>
      <c r="Y48" s="2727"/>
      <c r="Z48" s="2727"/>
      <c r="AA48" s="2727"/>
    </row>
    <row r="50" ht="15" customHeight="1"/>
  </sheetData>
  <mergeCells count="37">
    <mergeCell ref="N3:V3"/>
    <mergeCell ref="C7:D7"/>
    <mergeCell ref="E7:E10"/>
    <mergeCell ref="F7:F10"/>
    <mergeCell ref="G7:L7"/>
    <mergeCell ref="M7:M10"/>
    <mergeCell ref="N7:P7"/>
    <mergeCell ref="Q7:Q10"/>
    <mergeCell ref="R7:U7"/>
    <mergeCell ref="V7:V10"/>
    <mergeCell ref="AA8:AA10"/>
    <mergeCell ref="X7:X10"/>
    <mergeCell ref="Y7:Y10"/>
    <mergeCell ref="Z7:Z10"/>
    <mergeCell ref="C8:C10"/>
    <mergeCell ref="D8:D10"/>
    <mergeCell ref="G8:H8"/>
    <mergeCell ref="I8:J8"/>
    <mergeCell ref="K8:L8"/>
    <mergeCell ref="N8:N10"/>
    <mergeCell ref="O8:O10"/>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s>
  <conditionalFormatting sqref="B17 B24:B26 B38 B39:F40 B37:F37">
    <cfRule type="cellIs" dxfId="79" priority="4" stopIfTrue="1" operator="equal">
      <formula>#REF!</formula>
    </cfRule>
  </conditionalFormatting>
  <conditionalFormatting sqref="B18:B23">
    <cfRule type="cellIs" dxfId="78" priority="3" stopIfTrue="1" operator="equal">
      <formula>#REF!</formula>
    </cfRule>
  </conditionalFormatting>
  <conditionalFormatting sqref="B27:B36">
    <cfRule type="cellIs" dxfId="77" priority="2" stopIfTrue="1" operator="equal">
      <formula>#REF!</formula>
    </cfRule>
  </conditionalFormatting>
  <conditionalFormatting sqref="B42:B44">
    <cfRule type="cellIs" dxfId="76" priority="1" stopIfTrue="1" operator="equal">
      <formula>#REF!</formula>
    </cfRule>
  </conditionalFormatting>
  <pageMargins left="0.70866141732283472" right="0.70866141732283472" top="0.15748031496062992" bottom="0" header="0.31496062992125984" footer="0.31496062992125984"/>
  <pageSetup paperSize="9" fitToHeight="3" orientation="landscape" cellComments="asDisplayed" r:id="rId1"/>
  <headerFooter alignWithMargins="0">
    <oddFooter>&amp;C&amp;60&amp;U&amp;A&amp;R&amp;40&amp;P of &amp;N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0"/>
  <sheetViews>
    <sheetView zoomScale="90" zoomScaleNormal="90" zoomScaleSheetLayoutView="30" workbookViewId="0">
      <selection sqref="A1:Z6"/>
    </sheetView>
  </sheetViews>
  <sheetFormatPr defaultColWidth="11.42578125" defaultRowHeight="15"/>
  <cols>
    <col min="1" max="1" width="5.140625" style="2726" customWidth="1"/>
    <col min="2" max="2" width="46.140625" style="2212" customWidth="1"/>
    <col min="3" max="3" width="9.28515625" style="2212" customWidth="1"/>
    <col min="4" max="4" width="8.85546875" style="2212" customWidth="1"/>
    <col min="5" max="5" width="8.5703125" style="2212" customWidth="1"/>
    <col min="6" max="6" width="15.140625" style="2212" customWidth="1"/>
    <col min="7" max="7" width="9" style="2212" customWidth="1"/>
    <col min="8" max="8" width="11.28515625" style="2212" customWidth="1"/>
    <col min="9" max="9" width="11.42578125" style="2212" customWidth="1"/>
    <col min="10" max="10" width="13.7109375" style="2212" customWidth="1"/>
    <col min="11" max="11" width="12.42578125" style="2212" customWidth="1"/>
    <col min="12" max="12" width="13.42578125" style="2212" customWidth="1"/>
    <col min="13" max="13" width="16.85546875" style="2212" customWidth="1"/>
    <col min="14" max="14" width="17.7109375" style="2212" customWidth="1"/>
    <col min="15" max="15" width="14.42578125" style="2212" customWidth="1"/>
    <col min="16" max="16" width="12.85546875" style="2212" customWidth="1"/>
    <col min="17" max="17" width="17.42578125" style="2212" customWidth="1"/>
    <col min="18" max="18" width="12.7109375" style="2212" customWidth="1"/>
    <col min="19" max="19" width="9.42578125" style="2212" customWidth="1"/>
    <col min="20" max="20" width="8.85546875" style="2212" customWidth="1"/>
    <col min="21" max="21" width="9.85546875" style="2212" customWidth="1"/>
    <col min="22" max="22" width="15.7109375" style="2212" customWidth="1"/>
    <col min="23" max="23" width="17.7109375" style="2212" customWidth="1"/>
    <col min="24" max="26" width="14.28515625" style="2212" customWidth="1"/>
    <col min="27" max="27" width="16" style="2212" customWidth="1"/>
    <col min="28" max="28" width="16.28515625" style="2212" customWidth="1"/>
    <col min="29" max="259" width="11.42578125" style="2212"/>
    <col min="260" max="260" width="108.140625" style="2212" customWidth="1"/>
    <col min="261" max="261" width="28.7109375" style="2212" customWidth="1"/>
    <col min="262" max="262" width="32.5703125" style="2212" customWidth="1"/>
    <col min="263" max="263" width="28.7109375" style="2212" customWidth="1"/>
    <col min="264" max="265" width="31.7109375" style="2212" customWidth="1"/>
    <col min="266" max="266" width="30.140625" style="2212" customWidth="1"/>
    <col min="267" max="267" width="33.7109375" style="2212" customWidth="1"/>
    <col min="268" max="268" width="27" style="2212" customWidth="1"/>
    <col min="269" max="269" width="28.7109375" style="2212" customWidth="1"/>
    <col min="270" max="270" width="34.85546875" style="2212" customWidth="1"/>
    <col min="271" max="271" width="37" style="2212" customWidth="1"/>
    <col min="272" max="272" width="34.85546875" style="2212" customWidth="1"/>
    <col min="273" max="273" width="27.5703125" style="2212" customWidth="1"/>
    <col min="274" max="274" width="36.85546875" style="2212" customWidth="1"/>
    <col min="275" max="275" width="38.7109375" style="2212" customWidth="1"/>
    <col min="276" max="278" width="14.7109375" style="2212" customWidth="1"/>
    <col min="279" max="279" width="18.7109375" style="2212" customWidth="1"/>
    <col min="280" max="280" width="25.42578125" style="2212" customWidth="1"/>
    <col min="281" max="281" width="34.85546875" style="2212" customWidth="1"/>
    <col min="282" max="282" width="28" style="2212" customWidth="1"/>
    <col min="283" max="283" width="34.140625" style="2212" customWidth="1"/>
    <col min="284" max="284" width="34" style="2212" customWidth="1"/>
    <col min="285" max="515" width="11.42578125" style="2212"/>
    <col min="516" max="516" width="108.140625" style="2212" customWidth="1"/>
    <col min="517" max="517" width="28.7109375" style="2212" customWidth="1"/>
    <col min="518" max="518" width="32.5703125" style="2212" customWidth="1"/>
    <col min="519" max="519" width="28.7109375" style="2212" customWidth="1"/>
    <col min="520" max="521" width="31.7109375" style="2212" customWidth="1"/>
    <col min="522" max="522" width="30.140625" style="2212" customWidth="1"/>
    <col min="523" max="523" width="33.7109375" style="2212" customWidth="1"/>
    <col min="524" max="524" width="27" style="2212" customWidth="1"/>
    <col min="525" max="525" width="28.7109375" style="2212" customWidth="1"/>
    <col min="526" max="526" width="34.85546875" style="2212" customWidth="1"/>
    <col min="527" max="527" width="37" style="2212" customWidth="1"/>
    <col min="528" max="528" width="34.85546875" style="2212" customWidth="1"/>
    <col min="529" max="529" width="27.5703125" style="2212" customWidth="1"/>
    <col min="530" max="530" width="36.85546875" style="2212" customWidth="1"/>
    <col min="531" max="531" width="38.7109375" style="2212" customWidth="1"/>
    <col min="532" max="534" width="14.7109375" style="2212" customWidth="1"/>
    <col min="535" max="535" width="18.7109375" style="2212" customWidth="1"/>
    <col min="536" max="536" width="25.42578125" style="2212" customWidth="1"/>
    <col min="537" max="537" width="34.85546875" style="2212" customWidth="1"/>
    <col min="538" max="538" width="28" style="2212" customWidth="1"/>
    <col min="539" max="539" width="34.140625" style="2212" customWidth="1"/>
    <col min="540" max="540" width="34" style="2212" customWidth="1"/>
    <col min="541" max="771" width="11.42578125" style="2212"/>
    <col min="772" max="772" width="108.140625" style="2212" customWidth="1"/>
    <col min="773" max="773" width="28.7109375" style="2212" customWidth="1"/>
    <col min="774" max="774" width="32.5703125" style="2212" customWidth="1"/>
    <col min="775" max="775" width="28.7109375" style="2212" customWidth="1"/>
    <col min="776" max="777" width="31.7109375" style="2212" customWidth="1"/>
    <col min="778" max="778" width="30.140625" style="2212" customWidth="1"/>
    <col min="779" max="779" width="33.7109375" style="2212" customWidth="1"/>
    <col min="780" max="780" width="27" style="2212" customWidth="1"/>
    <col min="781" max="781" width="28.7109375" style="2212" customWidth="1"/>
    <col min="782" max="782" width="34.85546875" style="2212" customWidth="1"/>
    <col min="783" max="783" width="37" style="2212" customWidth="1"/>
    <col min="784" max="784" width="34.85546875" style="2212" customWidth="1"/>
    <col min="785" max="785" width="27.5703125" style="2212" customWidth="1"/>
    <col min="786" max="786" width="36.85546875" style="2212" customWidth="1"/>
    <col min="787" max="787" width="38.7109375" style="2212" customWidth="1"/>
    <col min="788" max="790" width="14.7109375" style="2212" customWidth="1"/>
    <col min="791" max="791" width="18.7109375" style="2212" customWidth="1"/>
    <col min="792" max="792" width="25.42578125" style="2212" customWidth="1"/>
    <col min="793" max="793" width="34.85546875" style="2212" customWidth="1"/>
    <col min="794" max="794" width="28" style="2212" customWidth="1"/>
    <col min="795" max="795" width="34.140625" style="2212" customWidth="1"/>
    <col min="796" max="796" width="34" style="2212" customWidth="1"/>
    <col min="797" max="1027" width="11.42578125" style="2212"/>
    <col min="1028" max="1028" width="108.140625" style="2212" customWidth="1"/>
    <col min="1029" max="1029" width="28.7109375" style="2212" customWidth="1"/>
    <col min="1030" max="1030" width="32.5703125" style="2212" customWidth="1"/>
    <col min="1031" max="1031" width="28.7109375" style="2212" customWidth="1"/>
    <col min="1032" max="1033" width="31.7109375" style="2212" customWidth="1"/>
    <col min="1034" max="1034" width="30.140625" style="2212" customWidth="1"/>
    <col min="1035" max="1035" width="33.7109375" style="2212" customWidth="1"/>
    <col min="1036" max="1036" width="27" style="2212" customWidth="1"/>
    <col min="1037" max="1037" width="28.7109375" style="2212" customWidth="1"/>
    <col min="1038" max="1038" width="34.85546875" style="2212" customWidth="1"/>
    <col min="1039" max="1039" width="37" style="2212" customWidth="1"/>
    <col min="1040" max="1040" width="34.85546875" style="2212" customWidth="1"/>
    <col min="1041" max="1041" width="27.5703125" style="2212" customWidth="1"/>
    <col min="1042" max="1042" width="36.85546875" style="2212" customWidth="1"/>
    <col min="1043" max="1043" width="38.7109375" style="2212" customWidth="1"/>
    <col min="1044" max="1046" width="14.7109375" style="2212" customWidth="1"/>
    <col min="1047" max="1047" width="18.7109375" style="2212" customWidth="1"/>
    <col min="1048" max="1048" width="25.42578125" style="2212" customWidth="1"/>
    <col min="1049" max="1049" width="34.85546875" style="2212" customWidth="1"/>
    <col min="1050" max="1050" width="28" style="2212" customWidth="1"/>
    <col min="1051" max="1051" width="34.140625" style="2212" customWidth="1"/>
    <col min="1052" max="1052" width="34" style="2212" customWidth="1"/>
    <col min="1053" max="1283" width="11.42578125" style="2212"/>
    <col min="1284" max="1284" width="108.140625" style="2212" customWidth="1"/>
    <col min="1285" max="1285" width="28.7109375" style="2212" customWidth="1"/>
    <col min="1286" max="1286" width="32.5703125" style="2212" customWidth="1"/>
    <col min="1287" max="1287" width="28.7109375" style="2212" customWidth="1"/>
    <col min="1288" max="1289" width="31.7109375" style="2212" customWidth="1"/>
    <col min="1290" max="1290" width="30.140625" style="2212" customWidth="1"/>
    <col min="1291" max="1291" width="33.7109375" style="2212" customWidth="1"/>
    <col min="1292" max="1292" width="27" style="2212" customWidth="1"/>
    <col min="1293" max="1293" width="28.7109375" style="2212" customWidth="1"/>
    <col min="1294" max="1294" width="34.85546875" style="2212" customWidth="1"/>
    <col min="1295" max="1295" width="37" style="2212" customWidth="1"/>
    <col min="1296" max="1296" width="34.85546875" style="2212" customWidth="1"/>
    <col min="1297" max="1297" width="27.5703125" style="2212" customWidth="1"/>
    <col min="1298" max="1298" width="36.85546875" style="2212" customWidth="1"/>
    <col min="1299" max="1299" width="38.7109375" style="2212" customWidth="1"/>
    <col min="1300" max="1302" width="14.7109375" style="2212" customWidth="1"/>
    <col min="1303" max="1303" width="18.7109375" style="2212" customWidth="1"/>
    <col min="1304" max="1304" width="25.42578125" style="2212" customWidth="1"/>
    <col min="1305" max="1305" width="34.85546875" style="2212" customWidth="1"/>
    <col min="1306" max="1306" width="28" style="2212" customWidth="1"/>
    <col min="1307" max="1307" width="34.140625" style="2212" customWidth="1"/>
    <col min="1308" max="1308" width="34" style="2212" customWidth="1"/>
    <col min="1309" max="1539" width="11.42578125" style="2212"/>
    <col min="1540" max="1540" width="108.140625" style="2212" customWidth="1"/>
    <col min="1541" max="1541" width="28.7109375" style="2212" customWidth="1"/>
    <col min="1542" max="1542" width="32.5703125" style="2212" customWidth="1"/>
    <col min="1543" max="1543" width="28.7109375" style="2212" customWidth="1"/>
    <col min="1544" max="1545" width="31.7109375" style="2212" customWidth="1"/>
    <col min="1546" max="1546" width="30.140625" style="2212" customWidth="1"/>
    <col min="1547" max="1547" width="33.7109375" style="2212" customWidth="1"/>
    <col min="1548" max="1548" width="27" style="2212" customWidth="1"/>
    <col min="1549" max="1549" width="28.7109375" style="2212" customWidth="1"/>
    <col min="1550" max="1550" width="34.85546875" style="2212" customWidth="1"/>
    <col min="1551" max="1551" width="37" style="2212" customWidth="1"/>
    <col min="1552" max="1552" width="34.85546875" style="2212" customWidth="1"/>
    <col min="1553" max="1553" width="27.5703125" style="2212" customWidth="1"/>
    <col min="1554" max="1554" width="36.85546875" style="2212" customWidth="1"/>
    <col min="1555" max="1555" width="38.7109375" style="2212" customWidth="1"/>
    <col min="1556" max="1558" width="14.7109375" style="2212" customWidth="1"/>
    <col min="1559" max="1559" width="18.7109375" style="2212" customWidth="1"/>
    <col min="1560" max="1560" width="25.42578125" style="2212" customWidth="1"/>
    <col min="1561" max="1561" width="34.85546875" style="2212" customWidth="1"/>
    <col min="1562" max="1562" width="28" style="2212" customWidth="1"/>
    <col min="1563" max="1563" width="34.140625" style="2212" customWidth="1"/>
    <col min="1564" max="1564" width="34" style="2212" customWidth="1"/>
    <col min="1565" max="1795" width="11.42578125" style="2212"/>
    <col min="1796" max="1796" width="108.140625" style="2212" customWidth="1"/>
    <col min="1797" max="1797" width="28.7109375" style="2212" customWidth="1"/>
    <col min="1798" max="1798" width="32.5703125" style="2212" customWidth="1"/>
    <col min="1799" max="1799" width="28.7109375" style="2212" customWidth="1"/>
    <col min="1800" max="1801" width="31.7109375" style="2212" customWidth="1"/>
    <col min="1802" max="1802" width="30.140625" style="2212" customWidth="1"/>
    <col min="1803" max="1803" width="33.7109375" style="2212" customWidth="1"/>
    <col min="1804" max="1804" width="27" style="2212" customWidth="1"/>
    <col min="1805" max="1805" width="28.7109375" style="2212" customWidth="1"/>
    <col min="1806" max="1806" width="34.85546875" style="2212" customWidth="1"/>
    <col min="1807" max="1807" width="37" style="2212" customWidth="1"/>
    <col min="1808" max="1808" width="34.85546875" style="2212" customWidth="1"/>
    <col min="1809" max="1809" width="27.5703125" style="2212" customWidth="1"/>
    <col min="1810" max="1810" width="36.85546875" style="2212" customWidth="1"/>
    <col min="1811" max="1811" width="38.7109375" style="2212" customWidth="1"/>
    <col min="1812" max="1814" width="14.7109375" style="2212" customWidth="1"/>
    <col min="1815" max="1815" width="18.7109375" style="2212" customWidth="1"/>
    <col min="1816" max="1816" width="25.42578125" style="2212" customWidth="1"/>
    <col min="1817" max="1817" width="34.85546875" style="2212" customWidth="1"/>
    <col min="1818" max="1818" width="28" style="2212" customWidth="1"/>
    <col min="1819" max="1819" width="34.140625" style="2212" customWidth="1"/>
    <col min="1820" max="1820" width="34" style="2212" customWidth="1"/>
    <col min="1821" max="2051" width="11.42578125" style="2212"/>
    <col min="2052" max="2052" width="108.140625" style="2212" customWidth="1"/>
    <col min="2053" max="2053" width="28.7109375" style="2212" customWidth="1"/>
    <col min="2054" max="2054" width="32.5703125" style="2212" customWidth="1"/>
    <col min="2055" max="2055" width="28.7109375" style="2212" customWidth="1"/>
    <col min="2056" max="2057" width="31.7109375" style="2212" customWidth="1"/>
    <col min="2058" max="2058" width="30.140625" style="2212" customWidth="1"/>
    <col min="2059" max="2059" width="33.7109375" style="2212" customWidth="1"/>
    <col min="2060" max="2060" width="27" style="2212" customWidth="1"/>
    <col min="2061" max="2061" width="28.7109375" style="2212" customWidth="1"/>
    <col min="2062" max="2062" width="34.85546875" style="2212" customWidth="1"/>
    <col min="2063" max="2063" width="37" style="2212" customWidth="1"/>
    <col min="2064" max="2064" width="34.85546875" style="2212" customWidth="1"/>
    <col min="2065" max="2065" width="27.5703125" style="2212" customWidth="1"/>
    <col min="2066" max="2066" width="36.85546875" style="2212" customWidth="1"/>
    <col min="2067" max="2067" width="38.7109375" style="2212" customWidth="1"/>
    <col min="2068" max="2070" width="14.7109375" style="2212" customWidth="1"/>
    <col min="2071" max="2071" width="18.7109375" style="2212" customWidth="1"/>
    <col min="2072" max="2072" width="25.42578125" style="2212" customWidth="1"/>
    <col min="2073" max="2073" width="34.85546875" style="2212" customWidth="1"/>
    <col min="2074" max="2074" width="28" style="2212" customWidth="1"/>
    <col min="2075" max="2075" width="34.140625" style="2212" customWidth="1"/>
    <col min="2076" max="2076" width="34" style="2212" customWidth="1"/>
    <col min="2077" max="2307" width="11.42578125" style="2212"/>
    <col min="2308" max="2308" width="108.140625" style="2212" customWidth="1"/>
    <col min="2309" max="2309" width="28.7109375" style="2212" customWidth="1"/>
    <col min="2310" max="2310" width="32.5703125" style="2212" customWidth="1"/>
    <col min="2311" max="2311" width="28.7109375" style="2212" customWidth="1"/>
    <col min="2312" max="2313" width="31.7109375" style="2212" customWidth="1"/>
    <col min="2314" max="2314" width="30.140625" style="2212" customWidth="1"/>
    <col min="2315" max="2315" width="33.7109375" style="2212" customWidth="1"/>
    <col min="2316" max="2316" width="27" style="2212" customWidth="1"/>
    <col min="2317" max="2317" width="28.7109375" style="2212" customWidth="1"/>
    <col min="2318" max="2318" width="34.85546875" style="2212" customWidth="1"/>
    <col min="2319" max="2319" width="37" style="2212" customWidth="1"/>
    <col min="2320" max="2320" width="34.85546875" style="2212" customWidth="1"/>
    <col min="2321" max="2321" width="27.5703125" style="2212" customWidth="1"/>
    <col min="2322" max="2322" width="36.85546875" style="2212" customWidth="1"/>
    <col min="2323" max="2323" width="38.7109375" style="2212" customWidth="1"/>
    <col min="2324" max="2326" width="14.7109375" style="2212" customWidth="1"/>
    <col min="2327" max="2327" width="18.7109375" style="2212" customWidth="1"/>
    <col min="2328" max="2328" width="25.42578125" style="2212" customWidth="1"/>
    <col min="2329" max="2329" width="34.85546875" style="2212" customWidth="1"/>
    <col min="2330" max="2330" width="28" style="2212" customWidth="1"/>
    <col min="2331" max="2331" width="34.140625" style="2212" customWidth="1"/>
    <col min="2332" max="2332" width="34" style="2212" customWidth="1"/>
    <col min="2333" max="2563" width="11.42578125" style="2212"/>
    <col min="2564" max="2564" width="108.140625" style="2212" customWidth="1"/>
    <col min="2565" max="2565" width="28.7109375" style="2212" customWidth="1"/>
    <col min="2566" max="2566" width="32.5703125" style="2212" customWidth="1"/>
    <col min="2567" max="2567" width="28.7109375" style="2212" customWidth="1"/>
    <col min="2568" max="2569" width="31.7109375" style="2212" customWidth="1"/>
    <col min="2570" max="2570" width="30.140625" style="2212" customWidth="1"/>
    <col min="2571" max="2571" width="33.7109375" style="2212" customWidth="1"/>
    <col min="2572" max="2572" width="27" style="2212" customWidth="1"/>
    <col min="2573" max="2573" width="28.7109375" style="2212" customWidth="1"/>
    <col min="2574" max="2574" width="34.85546875" style="2212" customWidth="1"/>
    <col min="2575" max="2575" width="37" style="2212" customWidth="1"/>
    <col min="2576" max="2576" width="34.85546875" style="2212" customWidth="1"/>
    <col min="2577" max="2577" width="27.5703125" style="2212" customWidth="1"/>
    <col min="2578" max="2578" width="36.85546875" style="2212" customWidth="1"/>
    <col min="2579" max="2579" width="38.7109375" style="2212" customWidth="1"/>
    <col min="2580" max="2582" width="14.7109375" style="2212" customWidth="1"/>
    <col min="2583" max="2583" width="18.7109375" style="2212" customWidth="1"/>
    <col min="2584" max="2584" width="25.42578125" style="2212" customWidth="1"/>
    <col min="2585" max="2585" width="34.85546875" style="2212" customWidth="1"/>
    <col min="2586" max="2586" width="28" style="2212" customWidth="1"/>
    <col min="2587" max="2587" width="34.140625" style="2212" customWidth="1"/>
    <col min="2588" max="2588" width="34" style="2212" customWidth="1"/>
    <col min="2589" max="2819" width="11.42578125" style="2212"/>
    <col min="2820" max="2820" width="108.140625" style="2212" customWidth="1"/>
    <col min="2821" max="2821" width="28.7109375" style="2212" customWidth="1"/>
    <col min="2822" max="2822" width="32.5703125" style="2212" customWidth="1"/>
    <col min="2823" max="2823" width="28.7109375" style="2212" customWidth="1"/>
    <col min="2824" max="2825" width="31.7109375" style="2212" customWidth="1"/>
    <col min="2826" max="2826" width="30.140625" style="2212" customWidth="1"/>
    <col min="2827" max="2827" width="33.7109375" style="2212" customWidth="1"/>
    <col min="2828" max="2828" width="27" style="2212" customWidth="1"/>
    <col min="2829" max="2829" width="28.7109375" style="2212" customWidth="1"/>
    <col min="2830" max="2830" width="34.85546875" style="2212" customWidth="1"/>
    <col min="2831" max="2831" width="37" style="2212" customWidth="1"/>
    <col min="2832" max="2832" width="34.85546875" style="2212" customWidth="1"/>
    <col min="2833" max="2833" width="27.5703125" style="2212" customWidth="1"/>
    <col min="2834" max="2834" width="36.85546875" style="2212" customWidth="1"/>
    <col min="2835" max="2835" width="38.7109375" style="2212" customWidth="1"/>
    <col min="2836" max="2838" width="14.7109375" style="2212" customWidth="1"/>
    <col min="2839" max="2839" width="18.7109375" style="2212" customWidth="1"/>
    <col min="2840" max="2840" width="25.42578125" style="2212" customWidth="1"/>
    <col min="2841" max="2841" width="34.85546875" style="2212" customWidth="1"/>
    <col min="2842" max="2842" width="28" style="2212" customWidth="1"/>
    <col min="2843" max="2843" width="34.140625" style="2212" customWidth="1"/>
    <col min="2844" max="2844" width="34" style="2212" customWidth="1"/>
    <col min="2845" max="3075" width="11.42578125" style="2212"/>
    <col min="3076" max="3076" width="108.140625" style="2212" customWidth="1"/>
    <col min="3077" max="3077" width="28.7109375" style="2212" customWidth="1"/>
    <col min="3078" max="3078" width="32.5703125" style="2212" customWidth="1"/>
    <col min="3079" max="3079" width="28.7109375" style="2212" customWidth="1"/>
    <col min="3080" max="3081" width="31.7109375" style="2212" customWidth="1"/>
    <col min="3082" max="3082" width="30.140625" style="2212" customWidth="1"/>
    <col min="3083" max="3083" width="33.7109375" style="2212" customWidth="1"/>
    <col min="3084" max="3084" width="27" style="2212" customWidth="1"/>
    <col min="3085" max="3085" width="28.7109375" style="2212" customWidth="1"/>
    <col min="3086" max="3086" width="34.85546875" style="2212" customWidth="1"/>
    <col min="3087" max="3087" width="37" style="2212" customWidth="1"/>
    <col min="3088" max="3088" width="34.85546875" style="2212" customWidth="1"/>
    <col min="3089" max="3089" width="27.5703125" style="2212" customWidth="1"/>
    <col min="3090" max="3090" width="36.85546875" style="2212" customWidth="1"/>
    <col min="3091" max="3091" width="38.7109375" style="2212" customWidth="1"/>
    <col min="3092" max="3094" width="14.7109375" style="2212" customWidth="1"/>
    <col min="3095" max="3095" width="18.7109375" style="2212" customWidth="1"/>
    <col min="3096" max="3096" width="25.42578125" style="2212" customWidth="1"/>
    <col min="3097" max="3097" width="34.85546875" style="2212" customWidth="1"/>
    <col min="3098" max="3098" width="28" style="2212" customWidth="1"/>
    <col min="3099" max="3099" width="34.140625" style="2212" customWidth="1"/>
    <col min="3100" max="3100" width="34" style="2212" customWidth="1"/>
    <col min="3101" max="3331" width="11.42578125" style="2212"/>
    <col min="3332" max="3332" width="108.140625" style="2212" customWidth="1"/>
    <col min="3333" max="3333" width="28.7109375" style="2212" customWidth="1"/>
    <col min="3334" max="3334" width="32.5703125" style="2212" customWidth="1"/>
    <col min="3335" max="3335" width="28.7109375" style="2212" customWidth="1"/>
    <col min="3336" max="3337" width="31.7109375" style="2212" customWidth="1"/>
    <col min="3338" max="3338" width="30.140625" style="2212" customWidth="1"/>
    <col min="3339" max="3339" width="33.7109375" style="2212" customWidth="1"/>
    <col min="3340" max="3340" width="27" style="2212" customWidth="1"/>
    <col min="3341" max="3341" width="28.7109375" style="2212" customWidth="1"/>
    <col min="3342" max="3342" width="34.85546875" style="2212" customWidth="1"/>
    <col min="3343" max="3343" width="37" style="2212" customWidth="1"/>
    <col min="3344" max="3344" width="34.85546875" style="2212" customWidth="1"/>
    <col min="3345" max="3345" width="27.5703125" style="2212" customWidth="1"/>
    <col min="3346" max="3346" width="36.85546875" style="2212" customWidth="1"/>
    <col min="3347" max="3347" width="38.7109375" style="2212" customWidth="1"/>
    <col min="3348" max="3350" width="14.7109375" style="2212" customWidth="1"/>
    <col min="3351" max="3351" width="18.7109375" style="2212" customWidth="1"/>
    <col min="3352" max="3352" width="25.42578125" style="2212" customWidth="1"/>
    <col min="3353" max="3353" width="34.85546875" style="2212" customWidth="1"/>
    <col min="3354" max="3354" width="28" style="2212" customWidth="1"/>
    <col min="3355" max="3355" width="34.140625" style="2212" customWidth="1"/>
    <col min="3356" max="3356" width="34" style="2212" customWidth="1"/>
    <col min="3357" max="3587" width="11.42578125" style="2212"/>
    <col min="3588" max="3588" width="108.140625" style="2212" customWidth="1"/>
    <col min="3589" max="3589" width="28.7109375" style="2212" customWidth="1"/>
    <col min="3590" max="3590" width="32.5703125" style="2212" customWidth="1"/>
    <col min="3591" max="3591" width="28.7109375" style="2212" customWidth="1"/>
    <col min="3592" max="3593" width="31.7109375" style="2212" customWidth="1"/>
    <col min="3594" max="3594" width="30.140625" style="2212" customWidth="1"/>
    <col min="3595" max="3595" width="33.7109375" style="2212" customWidth="1"/>
    <col min="3596" max="3596" width="27" style="2212" customWidth="1"/>
    <col min="3597" max="3597" width="28.7109375" style="2212" customWidth="1"/>
    <col min="3598" max="3598" width="34.85546875" style="2212" customWidth="1"/>
    <col min="3599" max="3599" width="37" style="2212" customWidth="1"/>
    <col min="3600" max="3600" width="34.85546875" style="2212" customWidth="1"/>
    <col min="3601" max="3601" width="27.5703125" style="2212" customWidth="1"/>
    <col min="3602" max="3602" width="36.85546875" style="2212" customWidth="1"/>
    <col min="3603" max="3603" width="38.7109375" style="2212" customWidth="1"/>
    <col min="3604" max="3606" width="14.7109375" style="2212" customWidth="1"/>
    <col min="3607" max="3607" width="18.7109375" style="2212" customWidth="1"/>
    <col min="3608" max="3608" width="25.42578125" style="2212" customWidth="1"/>
    <col min="3609" max="3609" width="34.85546875" style="2212" customWidth="1"/>
    <col min="3610" max="3610" width="28" style="2212" customWidth="1"/>
    <col min="3611" max="3611" width="34.140625" style="2212" customWidth="1"/>
    <col min="3612" max="3612" width="34" style="2212" customWidth="1"/>
    <col min="3613" max="3843" width="11.42578125" style="2212"/>
    <col min="3844" max="3844" width="108.140625" style="2212" customWidth="1"/>
    <col min="3845" max="3845" width="28.7109375" style="2212" customWidth="1"/>
    <col min="3846" max="3846" width="32.5703125" style="2212" customWidth="1"/>
    <col min="3847" max="3847" width="28.7109375" style="2212" customWidth="1"/>
    <col min="3848" max="3849" width="31.7109375" style="2212" customWidth="1"/>
    <col min="3850" max="3850" width="30.140625" style="2212" customWidth="1"/>
    <col min="3851" max="3851" width="33.7109375" style="2212" customWidth="1"/>
    <col min="3852" max="3852" width="27" style="2212" customWidth="1"/>
    <col min="3853" max="3853" width="28.7109375" style="2212" customWidth="1"/>
    <col min="3854" max="3854" width="34.85546875" style="2212" customWidth="1"/>
    <col min="3855" max="3855" width="37" style="2212" customWidth="1"/>
    <col min="3856" max="3856" width="34.85546875" style="2212" customWidth="1"/>
    <col min="3857" max="3857" width="27.5703125" style="2212" customWidth="1"/>
    <col min="3858" max="3858" width="36.85546875" style="2212" customWidth="1"/>
    <col min="3859" max="3859" width="38.7109375" style="2212" customWidth="1"/>
    <col min="3860" max="3862" width="14.7109375" style="2212" customWidth="1"/>
    <col min="3863" max="3863" width="18.7109375" style="2212" customWidth="1"/>
    <col min="3864" max="3864" width="25.42578125" style="2212" customWidth="1"/>
    <col min="3865" max="3865" width="34.85546875" style="2212" customWidth="1"/>
    <col min="3866" max="3866" width="28" style="2212" customWidth="1"/>
    <col min="3867" max="3867" width="34.140625" style="2212" customWidth="1"/>
    <col min="3868" max="3868" width="34" style="2212" customWidth="1"/>
    <col min="3869" max="4099" width="11.42578125" style="2212"/>
    <col min="4100" max="4100" width="108.140625" style="2212" customWidth="1"/>
    <col min="4101" max="4101" width="28.7109375" style="2212" customWidth="1"/>
    <col min="4102" max="4102" width="32.5703125" style="2212" customWidth="1"/>
    <col min="4103" max="4103" width="28.7109375" style="2212" customWidth="1"/>
    <col min="4104" max="4105" width="31.7109375" style="2212" customWidth="1"/>
    <col min="4106" max="4106" width="30.140625" style="2212" customWidth="1"/>
    <col min="4107" max="4107" width="33.7109375" style="2212" customWidth="1"/>
    <col min="4108" max="4108" width="27" style="2212" customWidth="1"/>
    <col min="4109" max="4109" width="28.7109375" style="2212" customWidth="1"/>
    <col min="4110" max="4110" width="34.85546875" style="2212" customWidth="1"/>
    <col min="4111" max="4111" width="37" style="2212" customWidth="1"/>
    <col min="4112" max="4112" width="34.85546875" style="2212" customWidth="1"/>
    <col min="4113" max="4113" width="27.5703125" style="2212" customWidth="1"/>
    <col min="4114" max="4114" width="36.85546875" style="2212" customWidth="1"/>
    <col min="4115" max="4115" width="38.7109375" style="2212" customWidth="1"/>
    <col min="4116" max="4118" width="14.7109375" style="2212" customWidth="1"/>
    <col min="4119" max="4119" width="18.7109375" style="2212" customWidth="1"/>
    <col min="4120" max="4120" width="25.42578125" style="2212" customWidth="1"/>
    <col min="4121" max="4121" width="34.85546875" style="2212" customWidth="1"/>
    <col min="4122" max="4122" width="28" style="2212" customWidth="1"/>
    <col min="4123" max="4123" width="34.140625" style="2212" customWidth="1"/>
    <col min="4124" max="4124" width="34" style="2212" customWidth="1"/>
    <col min="4125" max="4355" width="11.42578125" style="2212"/>
    <col min="4356" max="4356" width="108.140625" style="2212" customWidth="1"/>
    <col min="4357" max="4357" width="28.7109375" style="2212" customWidth="1"/>
    <col min="4358" max="4358" width="32.5703125" style="2212" customWidth="1"/>
    <col min="4359" max="4359" width="28.7109375" style="2212" customWidth="1"/>
    <col min="4360" max="4361" width="31.7109375" style="2212" customWidth="1"/>
    <col min="4362" max="4362" width="30.140625" style="2212" customWidth="1"/>
    <col min="4363" max="4363" width="33.7109375" style="2212" customWidth="1"/>
    <col min="4364" max="4364" width="27" style="2212" customWidth="1"/>
    <col min="4365" max="4365" width="28.7109375" style="2212" customWidth="1"/>
    <col min="4366" max="4366" width="34.85546875" style="2212" customWidth="1"/>
    <col min="4367" max="4367" width="37" style="2212" customWidth="1"/>
    <col min="4368" max="4368" width="34.85546875" style="2212" customWidth="1"/>
    <col min="4369" max="4369" width="27.5703125" style="2212" customWidth="1"/>
    <col min="4370" max="4370" width="36.85546875" style="2212" customWidth="1"/>
    <col min="4371" max="4371" width="38.7109375" style="2212" customWidth="1"/>
    <col min="4372" max="4374" width="14.7109375" style="2212" customWidth="1"/>
    <col min="4375" max="4375" width="18.7109375" style="2212" customWidth="1"/>
    <col min="4376" max="4376" width="25.42578125" style="2212" customWidth="1"/>
    <col min="4377" max="4377" width="34.85546875" style="2212" customWidth="1"/>
    <col min="4378" max="4378" width="28" style="2212" customWidth="1"/>
    <col min="4379" max="4379" width="34.140625" style="2212" customWidth="1"/>
    <col min="4380" max="4380" width="34" style="2212" customWidth="1"/>
    <col min="4381" max="4611" width="11.42578125" style="2212"/>
    <col min="4612" max="4612" width="108.140625" style="2212" customWidth="1"/>
    <col min="4613" max="4613" width="28.7109375" style="2212" customWidth="1"/>
    <col min="4614" max="4614" width="32.5703125" style="2212" customWidth="1"/>
    <col min="4615" max="4615" width="28.7109375" style="2212" customWidth="1"/>
    <col min="4616" max="4617" width="31.7109375" style="2212" customWidth="1"/>
    <col min="4618" max="4618" width="30.140625" style="2212" customWidth="1"/>
    <col min="4619" max="4619" width="33.7109375" style="2212" customWidth="1"/>
    <col min="4620" max="4620" width="27" style="2212" customWidth="1"/>
    <col min="4621" max="4621" width="28.7109375" style="2212" customWidth="1"/>
    <col min="4622" max="4622" width="34.85546875" style="2212" customWidth="1"/>
    <col min="4623" max="4623" width="37" style="2212" customWidth="1"/>
    <col min="4624" max="4624" width="34.85546875" style="2212" customWidth="1"/>
    <col min="4625" max="4625" width="27.5703125" style="2212" customWidth="1"/>
    <col min="4626" max="4626" width="36.85546875" style="2212" customWidth="1"/>
    <col min="4627" max="4627" width="38.7109375" style="2212" customWidth="1"/>
    <col min="4628" max="4630" width="14.7109375" style="2212" customWidth="1"/>
    <col min="4631" max="4631" width="18.7109375" style="2212" customWidth="1"/>
    <col min="4632" max="4632" width="25.42578125" style="2212" customWidth="1"/>
    <col min="4633" max="4633" width="34.85546875" style="2212" customWidth="1"/>
    <col min="4634" max="4634" width="28" style="2212" customWidth="1"/>
    <col min="4635" max="4635" width="34.140625" style="2212" customWidth="1"/>
    <col min="4636" max="4636" width="34" style="2212" customWidth="1"/>
    <col min="4637" max="4867" width="11.42578125" style="2212"/>
    <col min="4868" max="4868" width="108.140625" style="2212" customWidth="1"/>
    <col min="4869" max="4869" width="28.7109375" style="2212" customWidth="1"/>
    <col min="4870" max="4870" width="32.5703125" style="2212" customWidth="1"/>
    <col min="4871" max="4871" width="28.7109375" style="2212" customWidth="1"/>
    <col min="4872" max="4873" width="31.7109375" style="2212" customWidth="1"/>
    <col min="4874" max="4874" width="30.140625" style="2212" customWidth="1"/>
    <col min="4875" max="4875" width="33.7109375" style="2212" customWidth="1"/>
    <col min="4876" max="4876" width="27" style="2212" customWidth="1"/>
    <col min="4877" max="4877" width="28.7109375" style="2212" customWidth="1"/>
    <col min="4878" max="4878" width="34.85546875" style="2212" customWidth="1"/>
    <col min="4879" max="4879" width="37" style="2212" customWidth="1"/>
    <col min="4880" max="4880" width="34.85546875" style="2212" customWidth="1"/>
    <col min="4881" max="4881" width="27.5703125" style="2212" customWidth="1"/>
    <col min="4882" max="4882" width="36.85546875" style="2212" customWidth="1"/>
    <col min="4883" max="4883" width="38.7109375" style="2212" customWidth="1"/>
    <col min="4884" max="4886" width="14.7109375" style="2212" customWidth="1"/>
    <col min="4887" max="4887" width="18.7109375" style="2212" customWidth="1"/>
    <col min="4888" max="4888" width="25.42578125" style="2212" customWidth="1"/>
    <col min="4889" max="4889" width="34.85546875" style="2212" customWidth="1"/>
    <col min="4890" max="4890" width="28" style="2212" customWidth="1"/>
    <col min="4891" max="4891" width="34.140625" style="2212" customWidth="1"/>
    <col min="4892" max="4892" width="34" style="2212" customWidth="1"/>
    <col min="4893" max="5123" width="11.42578125" style="2212"/>
    <col min="5124" max="5124" width="108.140625" style="2212" customWidth="1"/>
    <col min="5125" max="5125" width="28.7109375" style="2212" customWidth="1"/>
    <col min="5126" max="5126" width="32.5703125" style="2212" customWidth="1"/>
    <col min="5127" max="5127" width="28.7109375" style="2212" customWidth="1"/>
    <col min="5128" max="5129" width="31.7109375" style="2212" customWidth="1"/>
    <col min="5130" max="5130" width="30.140625" style="2212" customWidth="1"/>
    <col min="5131" max="5131" width="33.7109375" style="2212" customWidth="1"/>
    <col min="5132" max="5132" width="27" style="2212" customWidth="1"/>
    <col min="5133" max="5133" width="28.7109375" style="2212" customWidth="1"/>
    <col min="5134" max="5134" width="34.85546875" style="2212" customWidth="1"/>
    <col min="5135" max="5135" width="37" style="2212" customWidth="1"/>
    <col min="5136" max="5136" width="34.85546875" style="2212" customWidth="1"/>
    <col min="5137" max="5137" width="27.5703125" style="2212" customWidth="1"/>
    <col min="5138" max="5138" width="36.85546875" style="2212" customWidth="1"/>
    <col min="5139" max="5139" width="38.7109375" style="2212" customWidth="1"/>
    <col min="5140" max="5142" width="14.7109375" style="2212" customWidth="1"/>
    <col min="5143" max="5143" width="18.7109375" style="2212" customWidth="1"/>
    <col min="5144" max="5144" width="25.42578125" style="2212" customWidth="1"/>
    <col min="5145" max="5145" width="34.85546875" style="2212" customWidth="1"/>
    <col min="5146" max="5146" width="28" style="2212" customWidth="1"/>
    <col min="5147" max="5147" width="34.140625" style="2212" customWidth="1"/>
    <col min="5148" max="5148" width="34" style="2212" customWidth="1"/>
    <col min="5149" max="5379" width="11.42578125" style="2212"/>
    <col min="5380" max="5380" width="108.140625" style="2212" customWidth="1"/>
    <col min="5381" max="5381" width="28.7109375" style="2212" customWidth="1"/>
    <col min="5382" max="5382" width="32.5703125" style="2212" customWidth="1"/>
    <col min="5383" max="5383" width="28.7109375" style="2212" customWidth="1"/>
    <col min="5384" max="5385" width="31.7109375" style="2212" customWidth="1"/>
    <col min="5386" max="5386" width="30.140625" style="2212" customWidth="1"/>
    <col min="5387" max="5387" width="33.7109375" style="2212" customWidth="1"/>
    <col min="5388" max="5388" width="27" style="2212" customWidth="1"/>
    <col min="5389" max="5389" width="28.7109375" style="2212" customWidth="1"/>
    <col min="5390" max="5390" width="34.85546875" style="2212" customWidth="1"/>
    <col min="5391" max="5391" width="37" style="2212" customWidth="1"/>
    <col min="5392" max="5392" width="34.85546875" style="2212" customWidth="1"/>
    <col min="5393" max="5393" width="27.5703125" style="2212" customWidth="1"/>
    <col min="5394" max="5394" width="36.85546875" style="2212" customWidth="1"/>
    <col min="5395" max="5395" width="38.7109375" style="2212" customWidth="1"/>
    <col min="5396" max="5398" width="14.7109375" style="2212" customWidth="1"/>
    <col min="5399" max="5399" width="18.7109375" style="2212" customWidth="1"/>
    <col min="5400" max="5400" width="25.42578125" style="2212" customWidth="1"/>
    <col min="5401" max="5401" width="34.85546875" style="2212" customWidth="1"/>
    <col min="5402" max="5402" width="28" style="2212" customWidth="1"/>
    <col min="5403" max="5403" width="34.140625" style="2212" customWidth="1"/>
    <col min="5404" max="5404" width="34" style="2212" customWidth="1"/>
    <col min="5405" max="5635" width="11.42578125" style="2212"/>
    <col min="5636" max="5636" width="108.140625" style="2212" customWidth="1"/>
    <col min="5637" max="5637" width="28.7109375" style="2212" customWidth="1"/>
    <col min="5638" max="5638" width="32.5703125" style="2212" customWidth="1"/>
    <col min="5639" max="5639" width="28.7109375" style="2212" customWidth="1"/>
    <col min="5640" max="5641" width="31.7109375" style="2212" customWidth="1"/>
    <col min="5642" max="5642" width="30.140625" style="2212" customWidth="1"/>
    <col min="5643" max="5643" width="33.7109375" style="2212" customWidth="1"/>
    <col min="5644" max="5644" width="27" style="2212" customWidth="1"/>
    <col min="5645" max="5645" width="28.7109375" style="2212" customWidth="1"/>
    <col min="5646" max="5646" width="34.85546875" style="2212" customWidth="1"/>
    <col min="5647" max="5647" width="37" style="2212" customWidth="1"/>
    <col min="5648" max="5648" width="34.85546875" style="2212" customWidth="1"/>
    <col min="5649" max="5649" width="27.5703125" style="2212" customWidth="1"/>
    <col min="5650" max="5650" width="36.85546875" style="2212" customWidth="1"/>
    <col min="5651" max="5651" width="38.7109375" style="2212" customWidth="1"/>
    <col min="5652" max="5654" width="14.7109375" style="2212" customWidth="1"/>
    <col min="5655" max="5655" width="18.7109375" style="2212" customWidth="1"/>
    <col min="5656" max="5656" width="25.42578125" style="2212" customWidth="1"/>
    <col min="5657" max="5657" width="34.85546875" style="2212" customWidth="1"/>
    <col min="5658" max="5658" width="28" style="2212" customWidth="1"/>
    <col min="5659" max="5659" width="34.140625" style="2212" customWidth="1"/>
    <col min="5660" max="5660" width="34" style="2212" customWidth="1"/>
    <col min="5661" max="5891" width="11.42578125" style="2212"/>
    <col min="5892" max="5892" width="108.140625" style="2212" customWidth="1"/>
    <col min="5893" max="5893" width="28.7109375" style="2212" customWidth="1"/>
    <col min="5894" max="5894" width="32.5703125" style="2212" customWidth="1"/>
    <col min="5895" max="5895" width="28.7109375" style="2212" customWidth="1"/>
    <col min="5896" max="5897" width="31.7109375" style="2212" customWidth="1"/>
    <col min="5898" max="5898" width="30.140625" style="2212" customWidth="1"/>
    <col min="5899" max="5899" width="33.7109375" style="2212" customWidth="1"/>
    <col min="5900" max="5900" width="27" style="2212" customWidth="1"/>
    <col min="5901" max="5901" width="28.7109375" style="2212" customWidth="1"/>
    <col min="5902" max="5902" width="34.85546875" style="2212" customWidth="1"/>
    <col min="5903" max="5903" width="37" style="2212" customWidth="1"/>
    <col min="5904" max="5904" width="34.85546875" style="2212" customWidth="1"/>
    <col min="5905" max="5905" width="27.5703125" style="2212" customWidth="1"/>
    <col min="5906" max="5906" width="36.85546875" style="2212" customWidth="1"/>
    <col min="5907" max="5907" width="38.7109375" style="2212" customWidth="1"/>
    <col min="5908" max="5910" width="14.7109375" style="2212" customWidth="1"/>
    <col min="5911" max="5911" width="18.7109375" style="2212" customWidth="1"/>
    <col min="5912" max="5912" width="25.42578125" style="2212" customWidth="1"/>
    <col min="5913" max="5913" width="34.85546875" style="2212" customWidth="1"/>
    <col min="5914" max="5914" width="28" style="2212" customWidth="1"/>
    <col min="5915" max="5915" width="34.140625" style="2212" customWidth="1"/>
    <col min="5916" max="5916" width="34" style="2212" customWidth="1"/>
    <col min="5917" max="6147" width="11.42578125" style="2212"/>
    <col min="6148" max="6148" width="108.140625" style="2212" customWidth="1"/>
    <col min="6149" max="6149" width="28.7109375" style="2212" customWidth="1"/>
    <col min="6150" max="6150" width="32.5703125" style="2212" customWidth="1"/>
    <col min="6151" max="6151" width="28.7109375" style="2212" customWidth="1"/>
    <col min="6152" max="6153" width="31.7109375" style="2212" customWidth="1"/>
    <col min="6154" max="6154" width="30.140625" style="2212" customWidth="1"/>
    <col min="6155" max="6155" width="33.7109375" style="2212" customWidth="1"/>
    <col min="6156" max="6156" width="27" style="2212" customWidth="1"/>
    <col min="6157" max="6157" width="28.7109375" style="2212" customWidth="1"/>
    <col min="6158" max="6158" width="34.85546875" style="2212" customWidth="1"/>
    <col min="6159" max="6159" width="37" style="2212" customWidth="1"/>
    <col min="6160" max="6160" width="34.85546875" style="2212" customWidth="1"/>
    <col min="6161" max="6161" width="27.5703125" style="2212" customWidth="1"/>
    <col min="6162" max="6162" width="36.85546875" style="2212" customWidth="1"/>
    <col min="6163" max="6163" width="38.7109375" style="2212" customWidth="1"/>
    <col min="6164" max="6166" width="14.7109375" style="2212" customWidth="1"/>
    <col min="6167" max="6167" width="18.7109375" style="2212" customWidth="1"/>
    <col min="6168" max="6168" width="25.42578125" style="2212" customWidth="1"/>
    <col min="6169" max="6169" width="34.85546875" style="2212" customWidth="1"/>
    <col min="6170" max="6170" width="28" style="2212" customWidth="1"/>
    <col min="6171" max="6171" width="34.140625" style="2212" customWidth="1"/>
    <col min="6172" max="6172" width="34" style="2212" customWidth="1"/>
    <col min="6173" max="6403" width="11.42578125" style="2212"/>
    <col min="6404" max="6404" width="108.140625" style="2212" customWidth="1"/>
    <col min="6405" max="6405" width="28.7109375" style="2212" customWidth="1"/>
    <col min="6406" max="6406" width="32.5703125" style="2212" customWidth="1"/>
    <col min="6407" max="6407" width="28.7109375" style="2212" customWidth="1"/>
    <col min="6408" max="6409" width="31.7109375" style="2212" customWidth="1"/>
    <col min="6410" max="6410" width="30.140625" style="2212" customWidth="1"/>
    <col min="6411" max="6411" width="33.7109375" style="2212" customWidth="1"/>
    <col min="6412" max="6412" width="27" style="2212" customWidth="1"/>
    <col min="6413" max="6413" width="28.7109375" style="2212" customWidth="1"/>
    <col min="6414" max="6414" width="34.85546875" style="2212" customWidth="1"/>
    <col min="6415" max="6415" width="37" style="2212" customWidth="1"/>
    <col min="6416" max="6416" width="34.85546875" style="2212" customWidth="1"/>
    <col min="6417" max="6417" width="27.5703125" style="2212" customWidth="1"/>
    <col min="6418" max="6418" width="36.85546875" style="2212" customWidth="1"/>
    <col min="6419" max="6419" width="38.7109375" style="2212" customWidth="1"/>
    <col min="6420" max="6422" width="14.7109375" style="2212" customWidth="1"/>
    <col min="6423" max="6423" width="18.7109375" style="2212" customWidth="1"/>
    <col min="6424" max="6424" width="25.42578125" style="2212" customWidth="1"/>
    <col min="6425" max="6425" width="34.85546875" style="2212" customWidth="1"/>
    <col min="6426" max="6426" width="28" style="2212" customWidth="1"/>
    <col min="6427" max="6427" width="34.140625" style="2212" customWidth="1"/>
    <col min="6428" max="6428" width="34" style="2212" customWidth="1"/>
    <col min="6429" max="6659" width="11.42578125" style="2212"/>
    <col min="6660" max="6660" width="108.140625" style="2212" customWidth="1"/>
    <col min="6661" max="6661" width="28.7109375" style="2212" customWidth="1"/>
    <col min="6662" max="6662" width="32.5703125" style="2212" customWidth="1"/>
    <col min="6663" max="6663" width="28.7109375" style="2212" customWidth="1"/>
    <col min="6664" max="6665" width="31.7109375" style="2212" customWidth="1"/>
    <col min="6666" max="6666" width="30.140625" style="2212" customWidth="1"/>
    <col min="6667" max="6667" width="33.7109375" style="2212" customWidth="1"/>
    <col min="6668" max="6668" width="27" style="2212" customWidth="1"/>
    <col min="6669" max="6669" width="28.7109375" style="2212" customWidth="1"/>
    <col min="6670" max="6670" width="34.85546875" style="2212" customWidth="1"/>
    <col min="6671" max="6671" width="37" style="2212" customWidth="1"/>
    <col min="6672" max="6672" width="34.85546875" style="2212" customWidth="1"/>
    <col min="6673" max="6673" width="27.5703125" style="2212" customWidth="1"/>
    <col min="6674" max="6674" width="36.85546875" style="2212" customWidth="1"/>
    <col min="6675" max="6675" width="38.7109375" style="2212" customWidth="1"/>
    <col min="6676" max="6678" width="14.7109375" style="2212" customWidth="1"/>
    <col min="6679" max="6679" width="18.7109375" style="2212" customWidth="1"/>
    <col min="6680" max="6680" width="25.42578125" style="2212" customWidth="1"/>
    <col min="6681" max="6681" width="34.85546875" style="2212" customWidth="1"/>
    <col min="6682" max="6682" width="28" style="2212" customWidth="1"/>
    <col min="6683" max="6683" width="34.140625" style="2212" customWidth="1"/>
    <col min="6684" max="6684" width="34" style="2212" customWidth="1"/>
    <col min="6685" max="6915" width="11.42578125" style="2212"/>
    <col min="6916" max="6916" width="108.140625" style="2212" customWidth="1"/>
    <col min="6917" max="6917" width="28.7109375" style="2212" customWidth="1"/>
    <col min="6918" max="6918" width="32.5703125" style="2212" customWidth="1"/>
    <col min="6919" max="6919" width="28.7109375" style="2212" customWidth="1"/>
    <col min="6920" max="6921" width="31.7109375" style="2212" customWidth="1"/>
    <col min="6922" max="6922" width="30.140625" style="2212" customWidth="1"/>
    <col min="6923" max="6923" width="33.7109375" style="2212" customWidth="1"/>
    <col min="6924" max="6924" width="27" style="2212" customWidth="1"/>
    <col min="6925" max="6925" width="28.7109375" style="2212" customWidth="1"/>
    <col min="6926" max="6926" width="34.85546875" style="2212" customWidth="1"/>
    <col min="6927" max="6927" width="37" style="2212" customWidth="1"/>
    <col min="6928" max="6928" width="34.85546875" style="2212" customWidth="1"/>
    <col min="6929" max="6929" width="27.5703125" style="2212" customWidth="1"/>
    <col min="6930" max="6930" width="36.85546875" style="2212" customWidth="1"/>
    <col min="6931" max="6931" width="38.7109375" style="2212" customWidth="1"/>
    <col min="6932" max="6934" width="14.7109375" style="2212" customWidth="1"/>
    <col min="6935" max="6935" width="18.7109375" style="2212" customWidth="1"/>
    <col min="6936" max="6936" width="25.42578125" style="2212" customWidth="1"/>
    <col min="6937" max="6937" width="34.85546875" style="2212" customWidth="1"/>
    <col min="6938" max="6938" width="28" style="2212" customWidth="1"/>
    <col min="6939" max="6939" width="34.140625" style="2212" customWidth="1"/>
    <col min="6940" max="6940" width="34" style="2212" customWidth="1"/>
    <col min="6941" max="7171" width="11.42578125" style="2212"/>
    <col min="7172" max="7172" width="108.140625" style="2212" customWidth="1"/>
    <col min="7173" max="7173" width="28.7109375" style="2212" customWidth="1"/>
    <col min="7174" max="7174" width="32.5703125" style="2212" customWidth="1"/>
    <col min="7175" max="7175" width="28.7109375" style="2212" customWidth="1"/>
    <col min="7176" max="7177" width="31.7109375" style="2212" customWidth="1"/>
    <col min="7178" max="7178" width="30.140625" style="2212" customWidth="1"/>
    <col min="7179" max="7179" width="33.7109375" style="2212" customWidth="1"/>
    <col min="7180" max="7180" width="27" style="2212" customWidth="1"/>
    <col min="7181" max="7181" width="28.7109375" style="2212" customWidth="1"/>
    <col min="7182" max="7182" width="34.85546875" style="2212" customWidth="1"/>
    <col min="7183" max="7183" width="37" style="2212" customWidth="1"/>
    <col min="7184" max="7184" width="34.85546875" style="2212" customWidth="1"/>
    <col min="7185" max="7185" width="27.5703125" style="2212" customWidth="1"/>
    <col min="7186" max="7186" width="36.85546875" style="2212" customWidth="1"/>
    <col min="7187" max="7187" width="38.7109375" style="2212" customWidth="1"/>
    <col min="7188" max="7190" width="14.7109375" style="2212" customWidth="1"/>
    <col min="7191" max="7191" width="18.7109375" style="2212" customWidth="1"/>
    <col min="7192" max="7192" width="25.42578125" style="2212" customWidth="1"/>
    <col min="7193" max="7193" width="34.85546875" style="2212" customWidth="1"/>
    <col min="7194" max="7194" width="28" style="2212" customWidth="1"/>
    <col min="7195" max="7195" width="34.140625" style="2212" customWidth="1"/>
    <col min="7196" max="7196" width="34" style="2212" customWidth="1"/>
    <col min="7197" max="7427" width="11.42578125" style="2212"/>
    <col min="7428" max="7428" width="108.140625" style="2212" customWidth="1"/>
    <col min="7429" max="7429" width="28.7109375" style="2212" customWidth="1"/>
    <col min="7430" max="7430" width="32.5703125" style="2212" customWidth="1"/>
    <col min="7431" max="7431" width="28.7109375" style="2212" customWidth="1"/>
    <col min="7432" max="7433" width="31.7109375" style="2212" customWidth="1"/>
    <col min="7434" max="7434" width="30.140625" style="2212" customWidth="1"/>
    <col min="7435" max="7435" width="33.7109375" style="2212" customWidth="1"/>
    <col min="7436" max="7436" width="27" style="2212" customWidth="1"/>
    <col min="7437" max="7437" width="28.7109375" style="2212" customWidth="1"/>
    <col min="7438" max="7438" width="34.85546875" style="2212" customWidth="1"/>
    <col min="7439" max="7439" width="37" style="2212" customWidth="1"/>
    <col min="7440" max="7440" width="34.85546875" style="2212" customWidth="1"/>
    <col min="7441" max="7441" width="27.5703125" style="2212" customWidth="1"/>
    <col min="7442" max="7442" width="36.85546875" style="2212" customWidth="1"/>
    <col min="7443" max="7443" width="38.7109375" style="2212" customWidth="1"/>
    <col min="7444" max="7446" width="14.7109375" style="2212" customWidth="1"/>
    <col min="7447" max="7447" width="18.7109375" style="2212" customWidth="1"/>
    <col min="7448" max="7448" width="25.42578125" style="2212" customWidth="1"/>
    <col min="7449" max="7449" width="34.85546875" style="2212" customWidth="1"/>
    <col min="7450" max="7450" width="28" style="2212" customWidth="1"/>
    <col min="7451" max="7451" width="34.140625" style="2212" customWidth="1"/>
    <col min="7452" max="7452" width="34" style="2212" customWidth="1"/>
    <col min="7453" max="7683" width="11.42578125" style="2212"/>
    <col min="7684" max="7684" width="108.140625" style="2212" customWidth="1"/>
    <col min="7685" max="7685" width="28.7109375" style="2212" customWidth="1"/>
    <col min="7686" max="7686" width="32.5703125" style="2212" customWidth="1"/>
    <col min="7687" max="7687" width="28.7109375" style="2212" customWidth="1"/>
    <col min="7688" max="7689" width="31.7109375" style="2212" customWidth="1"/>
    <col min="7690" max="7690" width="30.140625" style="2212" customWidth="1"/>
    <col min="7691" max="7691" width="33.7109375" style="2212" customWidth="1"/>
    <col min="7692" max="7692" width="27" style="2212" customWidth="1"/>
    <col min="7693" max="7693" width="28.7109375" style="2212" customWidth="1"/>
    <col min="7694" max="7694" width="34.85546875" style="2212" customWidth="1"/>
    <col min="7695" max="7695" width="37" style="2212" customWidth="1"/>
    <col min="7696" max="7696" width="34.85546875" style="2212" customWidth="1"/>
    <col min="7697" max="7697" width="27.5703125" style="2212" customWidth="1"/>
    <col min="7698" max="7698" width="36.85546875" style="2212" customWidth="1"/>
    <col min="7699" max="7699" width="38.7109375" style="2212" customWidth="1"/>
    <col min="7700" max="7702" width="14.7109375" style="2212" customWidth="1"/>
    <col min="7703" max="7703" width="18.7109375" style="2212" customWidth="1"/>
    <col min="7704" max="7704" width="25.42578125" style="2212" customWidth="1"/>
    <col min="7705" max="7705" width="34.85546875" style="2212" customWidth="1"/>
    <col min="7706" max="7706" width="28" style="2212" customWidth="1"/>
    <col min="7707" max="7707" width="34.140625" style="2212" customWidth="1"/>
    <col min="7708" max="7708" width="34" style="2212" customWidth="1"/>
    <col min="7709" max="7939" width="11.42578125" style="2212"/>
    <col min="7940" max="7940" width="108.140625" style="2212" customWidth="1"/>
    <col min="7941" max="7941" width="28.7109375" style="2212" customWidth="1"/>
    <col min="7942" max="7942" width="32.5703125" style="2212" customWidth="1"/>
    <col min="7943" max="7943" width="28.7109375" style="2212" customWidth="1"/>
    <col min="7944" max="7945" width="31.7109375" style="2212" customWidth="1"/>
    <col min="7946" max="7946" width="30.140625" style="2212" customWidth="1"/>
    <col min="7947" max="7947" width="33.7109375" style="2212" customWidth="1"/>
    <col min="7948" max="7948" width="27" style="2212" customWidth="1"/>
    <col min="7949" max="7949" width="28.7109375" style="2212" customWidth="1"/>
    <col min="7950" max="7950" width="34.85546875" style="2212" customWidth="1"/>
    <col min="7951" max="7951" width="37" style="2212" customWidth="1"/>
    <col min="7952" max="7952" width="34.85546875" style="2212" customWidth="1"/>
    <col min="7953" max="7953" width="27.5703125" style="2212" customWidth="1"/>
    <col min="7954" max="7954" width="36.85546875" style="2212" customWidth="1"/>
    <col min="7955" max="7955" width="38.7109375" style="2212" customWidth="1"/>
    <col min="7956" max="7958" width="14.7109375" style="2212" customWidth="1"/>
    <col min="7959" max="7959" width="18.7109375" style="2212" customWidth="1"/>
    <col min="7960" max="7960" width="25.42578125" style="2212" customWidth="1"/>
    <col min="7961" max="7961" width="34.85546875" style="2212" customWidth="1"/>
    <col min="7962" max="7962" width="28" style="2212" customWidth="1"/>
    <col min="7963" max="7963" width="34.140625" style="2212" customWidth="1"/>
    <col min="7964" max="7964" width="34" style="2212" customWidth="1"/>
    <col min="7965" max="8195" width="11.42578125" style="2212"/>
    <col min="8196" max="8196" width="108.140625" style="2212" customWidth="1"/>
    <col min="8197" max="8197" width="28.7109375" style="2212" customWidth="1"/>
    <col min="8198" max="8198" width="32.5703125" style="2212" customWidth="1"/>
    <col min="8199" max="8199" width="28.7109375" style="2212" customWidth="1"/>
    <col min="8200" max="8201" width="31.7109375" style="2212" customWidth="1"/>
    <col min="8202" max="8202" width="30.140625" style="2212" customWidth="1"/>
    <col min="8203" max="8203" width="33.7109375" style="2212" customWidth="1"/>
    <col min="8204" max="8204" width="27" style="2212" customWidth="1"/>
    <col min="8205" max="8205" width="28.7109375" style="2212" customWidth="1"/>
    <col min="8206" max="8206" width="34.85546875" style="2212" customWidth="1"/>
    <col min="8207" max="8207" width="37" style="2212" customWidth="1"/>
    <col min="8208" max="8208" width="34.85546875" style="2212" customWidth="1"/>
    <col min="8209" max="8209" width="27.5703125" style="2212" customWidth="1"/>
    <col min="8210" max="8210" width="36.85546875" style="2212" customWidth="1"/>
    <col min="8211" max="8211" width="38.7109375" style="2212" customWidth="1"/>
    <col min="8212" max="8214" width="14.7109375" style="2212" customWidth="1"/>
    <col min="8215" max="8215" width="18.7109375" style="2212" customWidth="1"/>
    <col min="8216" max="8216" width="25.42578125" style="2212" customWidth="1"/>
    <col min="8217" max="8217" width="34.85546875" style="2212" customWidth="1"/>
    <col min="8218" max="8218" width="28" style="2212" customWidth="1"/>
    <col min="8219" max="8219" width="34.140625" style="2212" customWidth="1"/>
    <col min="8220" max="8220" width="34" style="2212" customWidth="1"/>
    <col min="8221" max="8451" width="11.42578125" style="2212"/>
    <col min="8452" max="8452" width="108.140625" style="2212" customWidth="1"/>
    <col min="8453" max="8453" width="28.7109375" style="2212" customWidth="1"/>
    <col min="8454" max="8454" width="32.5703125" style="2212" customWidth="1"/>
    <col min="8455" max="8455" width="28.7109375" style="2212" customWidth="1"/>
    <col min="8456" max="8457" width="31.7109375" style="2212" customWidth="1"/>
    <col min="8458" max="8458" width="30.140625" style="2212" customWidth="1"/>
    <col min="8459" max="8459" width="33.7109375" style="2212" customWidth="1"/>
    <col min="8460" max="8460" width="27" style="2212" customWidth="1"/>
    <col min="8461" max="8461" width="28.7109375" style="2212" customWidth="1"/>
    <col min="8462" max="8462" width="34.85546875" style="2212" customWidth="1"/>
    <col min="8463" max="8463" width="37" style="2212" customWidth="1"/>
    <col min="8464" max="8464" width="34.85546875" style="2212" customWidth="1"/>
    <col min="8465" max="8465" width="27.5703125" style="2212" customWidth="1"/>
    <col min="8466" max="8466" width="36.85546875" style="2212" customWidth="1"/>
    <col min="8467" max="8467" width="38.7109375" style="2212" customWidth="1"/>
    <col min="8468" max="8470" width="14.7109375" style="2212" customWidth="1"/>
    <col min="8471" max="8471" width="18.7109375" style="2212" customWidth="1"/>
    <col min="8472" max="8472" width="25.42578125" style="2212" customWidth="1"/>
    <col min="8473" max="8473" width="34.85546875" style="2212" customWidth="1"/>
    <col min="8474" max="8474" width="28" style="2212" customWidth="1"/>
    <col min="8475" max="8475" width="34.140625" style="2212" customWidth="1"/>
    <col min="8476" max="8476" width="34" style="2212" customWidth="1"/>
    <col min="8477" max="8707" width="11.42578125" style="2212"/>
    <col min="8708" max="8708" width="108.140625" style="2212" customWidth="1"/>
    <col min="8709" max="8709" width="28.7109375" style="2212" customWidth="1"/>
    <col min="8710" max="8710" width="32.5703125" style="2212" customWidth="1"/>
    <col min="8711" max="8711" width="28.7109375" style="2212" customWidth="1"/>
    <col min="8712" max="8713" width="31.7109375" style="2212" customWidth="1"/>
    <col min="8714" max="8714" width="30.140625" style="2212" customWidth="1"/>
    <col min="8715" max="8715" width="33.7109375" style="2212" customWidth="1"/>
    <col min="8716" max="8716" width="27" style="2212" customWidth="1"/>
    <col min="8717" max="8717" width="28.7109375" style="2212" customWidth="1"/>
    <col min="8718" max="8718" width="34.85546875" style="2212" customWidth="1"/>
    <col min="8719" max="8719" width="37" style="2212" customWidth="1"/>
    <col min="8720" max="8720" width="34.85546875" style="2212" customWidth="1"/>
    <col min="8721" max="8721" width="27.5703125" style="2212" customWidth="1"/>
    <col min="8722" max="8722" width="36.85546875" style="2212" customWidth="1"/>
    <col min="8723" max="8723" width="38.7109375" style="2212" customWidth="1"/>
    <col min="8724" max="8726" width="14.7109375" style="2212" customWidth="1"/>
    <col min="8727" max="8727" width="18.7109375" style="2212" customWidth="1"/>
    <col min="8728" max="8728" width="25.42578125" style="2212" customWidth="1"/>
    <col min="8729" max="8729" width="34.85546875" style="2212" customWidth="1"/>
    <col min="8730" max="8730" width="28" style="2212" customWidth="1"/>
    <col min="8731" max="8731" width="34.140625" style="2212" customWidth="1"/>
    <col min="8732" max="8732" width="34" style="2212" customWidth="1"/>
    <col min="8733" max="8963" width="11.42578125" style="2212"/>
    <col min="8964" max="8964" width="108.140625" style="2212" customWidth="1"/>
    <col min="8965" max="8965" width="28.7109375" style="2212" customWidth="1"/>
    <col min="8966" max="8966" width="32.5703125" style="2212" customWidth="1"/>
    <col min="8967" max="8967" width="28.7109375" style="2212" customWidth="1"/>
    <col min="8968" max="8969" width="31.7109375" style="2212" customWidth="1"/>
    <col min="8970" max="8970" width="30.140625" style="2212" customWidth="1"/>
    <col min="8971" max="8971" width="33.7109375" style="2212" customWidth="1"/>
    <col min="8972" max="8972" width="27" style="2212" customWidth="1"/>
    <col min="8973" max="8973" width="28.7109375" style="2212" customWidth="1"/>
    <col min="8974" max="8974" width="34.85546875" style="2212" customWidth="1"/>
    <col min="8975" max="8975" width="37" style="2212" customWidth="1"/>
    <col min="8976" max="8976" width="34.85546875" style="2212" customWidth="1"/>
    <col min="8977" max="8977" width="27.5703125" style="2212" customWidth="1"/>
    <col min="8978" max="8978" width="36.85546875" style="2212" customWidth="1"/>
    <col min="8979" max="8979" width="38.7109375" style="2212" customWidth="1"/>
    <col min="8980" max="8982" width="14.7109375" style="2212" customWidth="1"/>
    <col min="8983" max="8983" width="18.7109375" style="2212" customWidth="1"/>
    <col min="8984" max="8984" width="25.42578125" style="2212" customWidth="1"/>
    <col min="8985" max="8985" width="34.85546875" style="2212" customWidth="1"/>
    <col min="8986" max="8986" width="28" style="2212" customWidth="1"/>
    <col min="8987" max="8987" width="34.140625" style="2212" customWidth="1"/>
    <col min="8988" max="8988" width="34" style="2212" customWidth="1"/>
    <col min="8989" max="9219" width="11.42578125" style="2212"/>
    <col min="9220" max="9220" width="108.140625" style="2212" customWidth="1"/>
    <col min="9221" max="9221" width="28.7109375" style="2212" customWidth="1"/>
    <col min="9222" max="9222" width="32.5703125" style="2212" customWidth="1"/>
    <col min="9223" max="9223" width="28.7109375" style="2212" customWidth="1"/>
    <col min="9224" max="9225" width="31.7109375" style="2212" customWidth="1"/>
    <col min="9226" max="9226" width="30.140625" style="2212" customWidth="1"/>
    <col min="9227" max="9227" width="33.7109375" style="2212" customWidth="1"/>
    <col min="9228" max="9228" width="27" style="2212" customWidth="1"/>
    <col min="9229" max="9229" width="28.7109375" style="2212" customWidth="1"/>
    <col min="9230" max="9230" width="34.85546875" style="2212" customWidth="1"/>
    <col min="9231" max="9231" width="37" style="2212" customWidth="1"/>
    <col min="9232" max="9232" width="34.85546875" style="2212" customWidth="1"/>
    <col min="9233" max="9233" width="27.5703125" style="2212" customWidth="1"/>
    <col min="9234" max="9234" width="36.85546875" style="2212" customWidth="1"/>
    <col min="9235" max="9235" width="38.7109375" style="2212" customWidth="1"/>
    <col min="9236" max="9238" width="14.7109375" style="2212" customWidth="1"/>
    <col min="9239" max="9239" width="18.7109375" style="2212" customWidth="1"/>
    <col min="9240" max="9240" width="25.42578125" style="2212" customWidth="1"/>
    <col min="9241" max="9241" width="34.85546875" style="2212" customWidth="1"/>
    <col min="9242" max="9242" width="28" style="2212" customWidth="1"/>
    <col min="9243" max="9243" width="34.140625" style="2212" customWidth="1"/>
    <col min="9244" max="9244" width="34" style="2212" customWidth="1"/>
    <col min="9245" max="9475" width="11.42578125" style="2212"/>
    <col min="9476" max="9476" width="108.140625" style="2212" customWidth="1"/>
    <col min="9477" max="9477" width="28.7109375" style="2212" customWidth="1"/>
    <col min="9478" max="9478" width="32.5703125" style="2212" customWidth="1"/>
    <col min="9479" max="9479" width="28.7109375" style="2212" customWidth="1"/>
    <col min="9480" max="9481" width="31.7109375" style="2212" customWidth="1"/>
    <col min="9482" max="9482" width="30.140625" style="2212" customWidth="1"/>
    <col min="9483" max="9483" width="33.7109375" style="2212" customWidth="1"/>
    <col min="9484" max="9484" width="27" style="2212" customWidth="1"/>
    <col min="9485" max="9485" width="28.7109375" style="2212" customWidth="1"/>
    <col min="9486" max="9486" width="34.85546875" style="2212" customWidth="1"/>
    <col min="9487" max="9487" width="37" style="2212" customWidth="1"/>
    <col min="9488" max="9488" width="34.85546875" style="2212" customWidth="1"/>
    <col min="9489" max="9489" width="27.5703125" style="2212" customWidth="1"/>
    <col min="9490" max="9490" width="36.85546875" style="2212" customWidth="1"/>
    <col min="9491" max="9491" width="38.7109375" style="2212" customWidth="1"/>
    <col min="9492" max="9494" width="14.7109375" style="2212" customWidth="1"/>
    <col min="9495" max="9495" width="18.7109375" style="2212" customWidth="1"/>
    <col min="9496" max="9496" width="25.42578125" style="2212" customWidth="1"/>
    <col min="9497" max="9497" width="34.85546875" style="2212" customWidth="1"/>
    <col min="9498" max="9498" width="28" style="2212" customWidth="1"/>
    <col min="9499" max="9499" width="34.140625" style="2212" customWidth="1"/>
    <col min="9500" max="9500" width="34" style="2212" customWidth="1"/>
    <col min="9501" max="9731" width="11.42578125" style="2212"/>
    <col min="9732" max="9732" width="108.140625" style="2212" customWidth="1"/>
    <col min="9733" max="9733" width="28.7109375" style="2212" customWidth="1"/>
    <col min="9734" max="9734" width="32.5703125" style="2212" customWidth="1"/>
    <col min="9735" max="9735" width="28.7109375" style="2212" customWidth="1"/>
    <col min="9736" max="9737" width="31.7109375" style="2212" customWidth="1"/>
    <col min="9738" max="9738" width="30.140625" style="2212" customWidth="1"/>
    <col min="9739" max="9739" width="33.7109375" style="2212" customWidth="1"/>
    <col min="9740" max="9740" width="27" style="2212" customWidth="1"/>
    <col min="9741" max="9741" width="28.7109375" style="2212" customWidth="1"/>
    <col min="9742" max="9742" width="34.85546875" style="2212" customWidth="1"/>
    <col min="9743" max="9743" width="37" style="2212" customWidth="1"/>
    <col min="9744" max="9744" width="34.85546875" style="2212" customWidth="1"/>
    <col min="9745" max="9745" width="27.5703125" style="2212" customWidth="1"/>
    <col min="9746" max="9746" width="36.85546875" style="2212" customWidth="1"/>
    <col min="9747" max="9747" width="38.7109375" style="2212" customWidth="1"/>
    <col min="9748" max="9750" width="14.7109375" style="2212" customWidth="1"/>
    <col min="9751" max="9751" width="18.7109375" style="2212" customWidth="1"/>
    <col min="9752" max="9752" width="25.42578125" style="2212" customWidth="1"/>
    <col min="9753" max="9753" width="34.85546875" style="2212" customWidth="1"/>
    <col min="9754" max="9754" width="28" style="2212" customWidth="1"/>
    <col min="9755" max="9755" width="34.140625" style="2212" customWidth="1"/>
    <col min="9756" max="9756" width="34" style="2212" customWidth="1"/>
    <col min="9757" max="9987" width="11.42578125" style="2212"/>
    <col min="9988" max="9988" width="108.140625" style="2212" customWidth="1"/>
    <col min="9989" max="9989" width="28.7109375" style="2212" customWidth="1"/>
    <col min="9990" max="9990" width="32.5703125" style="2212" customWidth="1"/>
    <col min="9991" max="9991" width="28.7109375" style="2212" customWidth="1"/>
    <col min="9992" max="9993" width="31.7109375" style="2212" customWidth="1"/>
    <col min="9994" max="9994" width="30.140625" style="2212" customWidth="1"/>
    <col min="9995" max="9995" width="33.7109375" style="2212" customWidth="1"/>
    <col min="9996" max="9996" width="27" style="2212" customWidth="1"/>
    <col min="9997" max="9997" width="28.7109375" style="2212" customWidth="1"/>
    <col min="9998" max="9998" width="34.85546875" style="2212" customWidth="1"/>
    <col min="9999" max="9999" width="37" style="2212" customWidth="1"/>
    <col min="10000" max="10000" width="34.85546875" style="2212" customWidth="1"/>
    <col min="10001" max="10001" width="27.5703125" style="2212" customWidth="1"/>
    <col min="10002" max="10002" width="36.85546875" style="2212" customWidth="1"/>
    <col min="10003" max="10003" width="38.7109375" style="2212" customWidth="1"/>
    <col min="10004" max="10006" width="14.7109375" style="2212" customWidth="1"/>
    <col min="10007" max="10007" width="18.7109375" style="2212" customWidth="1"/>
    <col min="10008" max="10008" width="25.42578125" style="2212" customWidth="1"/>
    <col min="10009" max="10009" width="34.85546875" style="2212" customWidth="1"/>
    <col min="10010" max="10010" width="28" style="2212" customWidth="1"/>
    <col min="10011" max="10011" width="34.140625" style="2212" customWidth="1"/>
    <col min="10012" max="10012" width="34" style="2212" customWidth="1"/>
    <col min="10013" max="10243" width="11.42578125" style="2212"/>
    <col min="10244" max="10244" width="108.140625" style="2212" customWidth="1"/>
    <col min="10245" max="10245" width="28.7109375" style="2212" customWidth="1"/>
    <col min="10246" max="10246" width="32.5703125" style="2212" customWidth="1"/>
    <col min="10247" max="10247" width="28.7109375" style="2212" customWidth="1"/>
    <col min="10248" max="10249" width="31.7109375" style="2212" customWidth="1"/>
    <col min="10250" max="10250" width="30.140625" style="2212" customWidth="1"/>
    <col min="10251" max="10251" width="33.7109375" style="2212" customWidth="1"/>
    <col min="10252" max="10252" width="27" style="2212" customWidth="1"/>
    <col min="10253" max="10253" width="28.7109375" style="2212" customWidth="1"/>
    <col min="10254" max="10254" width="34.85546875" style="2212" customWidth="1"/>
    <col min="10255" max="10255" width="37" style="2212" customWidth="1"/>
    <col min="10256" max="10256" width="34.85546875" style="2212" customWidth="1"/>
    <col min="10257" max="10257" width="27.5703125" style="2212" customWidth="1"/>
    <col min="10258" max="10258" width="36.85546875" style="2212" customWidth="1"/>
    <col min="10259" max="10259" width="38.7109375" style="2212" customWidth="1"/>
    <col min="10260" max="10262" width="14.7109375" style="2212" customWidth="1"/>
    <col min="10263" max="10263" width="18.7109375" style="2212" customWidth="1"/>
    <col min="10264" max="10264" width="25.42578125" style="2212" customWidth="1"/>
    <col min="10265" max="10265" width="34.85546875" style="2212" customWidth="1"/>
    <col min="10266" max="10266" width="28" style="2212" customWidth="1"/>
    <col min="10267" max="10267" width="34.140625" style="2212" customWidth="1"/>
    <col min="10268" max="10268" width="34" style="2212" customWidth="1"/>
    <col min="10269" max="10499" width="11.42578125" style="2212"/>
    <col min="10500" max="10500" width="108.140625" style="2212" customWidth="1"/>
    <col min="10501" max="10501" width="28.7109375" style="2212" customWidth="1"/>
    <col min="10502" max="10502" width="32.5703125" style="2212" customWidth="1"/>
    <col min="10503" max="10503" width="28.7109375" style="2212" customWidth="1"/>
    <col min="10504" max="10505" width="31.7109375" style="2212" customWidth="1"/>
    <col min="10506" max="10506" width="30.140625" style="2212" customWidth="1"/>
    <col min="10507" max="10507" width="33.7109375" style="2212" customWidth="1"/>
    <col min="10508" max="10508" width="27" style="2212" customWidth="1"/>
    <col min="10509" max="10509" width="28.7109375" style="2212" customWidth="1"/>
    <col min="10510" max="10510" width="34.85546875" style="2212" customWidth="1"/>
    <col min="10511" max="10511" width="37" style="2212" customWidth="1"/>
    <col min="10512" max="10512" width="34.85546875" style="2212" customWidth="1"/>
    <col min="10513" max="10513" width="27.5703125" style="2212" customWidth="1"/>
    <col min="10514" max="10514" width="36.85546875" style="2212" customWidth="1"/>
    <col min="10515" max="10515" width="38.7109375" style="2212" customWidth="1"/>
    <col min="10516" max="10518" width="14.7109375" style="2212" customWidth="1"/>
    <col min="10519" max="10519" width="18.7109375" style="2212" customWidth="1"/>
    <col min="10520" max="10520" width="25.42578125" style="2212" customWidth="1"/>
    <col min="10521" max="10521" width="34.85546875" style="2212" customWidth="1"/>
    <col min="10522" max="10522" width="28" style="2212" customWidth="1"/>
    <col min="10523" max="10523" width="34.140625" style="2212" customWidth="1"/>
    <col min="10524" max="10524" width="34" style="2212" customWidth="1"/>
    <col min="10525" max="10755" width="11.42578125" style="2212"/>
    <col min="10756" max="10756" width="108.140625" style="2212" customWidth="1"/>
    <col min="10757" max="10757" width="28.7109375" style="2212" customWidth="1"/>
    <col min="10758" max="10758" width="32.5703125" style="2212" customWidth="1"/>
    <col min="10759" max="10759" width="28.7109375" style="2212" customWidth="1"/>
    <col min="10760" max="10761" width="31.7109375" style="2212" customWidth="1"/>
    <col min="10762" max="10762" width="30.140625" style="2212" customWidth="1"/>
    <col min="10763" max="10763" width="33.7109375" style="2212" customWidth="1"/>
    <col min="10764" max="10764" width="27" style="2212" customWidth="1"/>
    <col min="10765" max="10765" width="28.7109375" style="2212" customWidth="1"/>
    <col min="10766" max="10766" width="34.85546875" style="2212" customWidth="1"/>
    <col min="10767" max="10767" width="37" style="2212" customWidth="1"/>
    <col min="10768" max="10768" width="34.85546875" style="2212" customWidth="1"/>
    <col min="10769" max="10769" width="27.5703125" style="2212" customWidth="1"/>
    <col min="10770" max="10770" width="36.85546875" style="2212" customWidth="1"/>
    <col min="10771" max="10771" width="38.7109375" style="2212" customWidth="1"/>
    <col min="10772" max="10774" width="14.7109375" style="2212" customWidth="1"/>
    <col min="10775" max="10775" width="18.7109375" style="2212" customWidth="1"/>
    <col min="10776" max="10776" width="25.42578125" style="2212" customWidth="1"/>
    <col min="10777" max="10777" width="34.85546875" style="2212" customWidth="1"/>
    <col min="10778" max="10778" width="28" style="2212" customWidth="1"/>
    <col min="10779" max="10779" width="34.140625" style="2212" customWidth="1"/>
    <col min="10780" max="10780" width="34" style="2212" customWidth="1"/>
    <col min="10781" max="11011" width="11.42578125" style="2212"/>
    <col min="11012" max="11012" width="108.140625" style="2212" customWidth="1"/>
    <col min="11013" max="11013" width="28.7109375" style="2212" customWidth="1"/>
    <col min="11014" max="11014" width="32.5703125" style="2212" customWidth="1"/>
    <col min="11015" max="11015" width="28.7109375" style="2212" customWidth="1"/>
    <col min="11016" max="11017" width="31.7109375" style="2212" customWidth="1"/>
    <col min="11018" max="11018" width="30.140625" style="2212" customWidth="1"/>
    <col min="11019" max="11019" width="33.7109375" style="2212" customWidth="1"/>
    <col min="11020" max="11020" width="27" style="2212" customWidth="1"/>
    <col min="11021" max="11021" width="28.7109375" style="2212" customWidth="1"/>
    <col min="11022" max="11022" width="34.85546875" style="2212" customWidth="1"/>
    <col min="11023" max="11023" width="37" style="2212" customWidth="1"/>
    <col min="11024" max="11024" width="34.85546875" style="2212" customWidth="1"/>
    <col min="11025" max="11025" width="27.5703125" style="2212" customWidth="1"/>
    <col min="11026" max="11026" width="36.85546875" style="2212" customWidth="1"/>
    <col min="11027" max="11027" width="38.7109375" style="2212" customWidth="1"/>
    <col min="11028" max="11030" width="14.7109375" style="2212" customWidth="1"/>
    <col min="11031" max="11031" width="18.7109375" style="2212" customWidth="1"/>
    <col min="11032" max="11032" width="25.42578125" style="2212" customWidth="1"/>
    <col min="11033" max="11033" width="34.85546875" style="2212" customWidth="1"/>
    <col min="11034" max="11034" width="28" style="2212" customWidth="1"/>
    <col min="11035" max="11035" width="34.140625" style="2212" customWidth="1"/>
    <col min="11036" max="11036" width="34" style="2212" customWidth="1"/>
    <col min="11037" max="11267" width="11.42578125" style="2212"/>
    <col min="11268" max="11268" width="108.140625" style="2212" customWidth="1"/>
    <col min="11269" max="11269" width="28.7109375" style="2212" customWidth="1"/>
    <col min="11270" max="11270" width="32.5703125" style="2212" customWidth="1"/>
    <col min="11271" max="11271" width="28.7109375" style="2212" customWidth="1"/>
    <col min="11272" max="11273" width="31.7109375" style="2212" customWidth="1"/>
    <col min="11274" max="11274" width="30.140625" style="2212" customWidth="1"/>
    <col min="11275" max="11275" width="33.7109375" style="2212" customWidth="1"/>
    <col min="11276" max="11276" width="27" style="2212" customWidth="1"/>
    <col min="11277" max="11277" width="28.7109375" style="2212" customWidth="1"/>
    <col min="11278" max="11278" width="34.85546875" style="2212" customWidth="1"/>
    <col min="11279" max="11279" width="37" style="2212" customWidth="1"/>
    <col min="11280" max="11280" width="34.85546875" style="2212" customWidth="1"/>
    <col min="11281" max="11281" width="27.5703125" style="2212" customWidth="1"/>
    <col min="11282" max="11282" width="36.85546875" style="2212" customWidth="1"/>
    <col min="11283" max="11283" width="38.7109375" style="2212" customWidth="1"/>
    <col min="11284" max="11286" width="14.7109375" style="2212" customWidth="1"/>
    <col min="11287" max="11287" width="18.7109375" style="2212" customWidth="1"/>
    <col min="11288" max="11288" width="25.42578125" style="2212" customWidth="1"/>
    <col min="11289" max="11289" width="34.85546875" style="2212" customWidth="1"/>
    <col min="11290" max="11290" width="28" style="2212" customWidth="1"/>
    <col min="11291" max="11291" width="34.140625" style="2212" customWidth="1"/>
    <col min="11292" max="11292" width="34" style="2212" customWidth="1"/>
    <col min="11293" max="11523" width="11.42578125" style="2212"/>
    <col min="11524" max="11524" width="108.140625" style="2212" customWidth="1"/>
    <col min="11525" max="11525" width="28.7109375" style="2212" customWidth="1"/>
    <col min="11526" max="11526" width="32.5703125" style="2212" customWidth="1"/>
    <col min="11527" max="11527" width="28.7109375" style="2212" customWidth="1"/>
    <col min="11528" max="11529" width="31.7109375" style="2212" customWidth="1"/>
    <col min="11530" max="11530" width="30.140625" style="2212" customWidth="1"/>
    <col min="11531" max="11531" width="33.7109375" style="2212" customWidth="1"/>
    <col min="11532" max="11532" width="27" style="2212" customWidth="1"/>
    <col min="11533" max="11533" width="28.7109375" style="2212" customWidth="1"/>
    <col min="11534" max="11534" width="34.85546875" style="2212" customWidth="1"/>
    <col min="11535" max="11535" width="37" style="2212" customWidth="1"/>
    <col min="11536" max="11536" width="34.85546875" style="2212" customWidth="1"/>
    <col min="11537" max="11537" width="27.5703125" style="2212" customWidth="1"/>
    <col min="11538" max="11538" width="36.85546875" style="2212" customWidth="1"/>
    <col min="11539" max="11539" width="38.7109375" style="2212" customWidth="1"/>
    <col min="11540" max="11542" width="14.7109375" style="2212" customWidth="1"/>
    <col min="11543" max="11543" width="18.7109375" style="2212" customWidth="1"/>
    <col min="11544" max="11544" width="25.42578125" style="2212" customWidth="1"/>
    <col min="11545" max="11545" width="34.85546875" style="2212" customWidth="1"/>
    <col min="11546" max="11546" width="28" style="2212" customWidth="1"/>
    <col min="11547" max="11547" width="34.140625" style="2212" customWidth="1"/>
    <col min="11548" max="11548" width="34" style="2212" customWidth="1"/>
    <col min="11549" max="11779" width="11.42578125" style="2212"/>
    <col min="11780" max="11780" width="108.140625" style="2212" customWidth="1"/>
    <col min="11781" max="11781" width="28.7109375" style="2212" customWidth="1"/>
    <col min="11782" max="11782" width="32.5703125" style="2212" customWidth="1"/>
    <col min="11783" max="11783" width="28.7109375" style="2212" customWidth="1"/>
    <col min="11784" max="11785" width="31.7109375" style="2212" customWidth="1"/>
    <col min="11786" max="11786" width="30.140625" style="2212" customWidth="1"/>
    <col min="11787" max="11787" width="33.7109375" style="2212" customWidth="1"/>
    <col min="11788" max="11788" width="27" style="2212" customWidth="1"/>
    <col min="11789" max="11789" width="28.7109375" style="2212" customWidth="1"/>
    <col min="11790" max="11790" width="34.85546875" style="2212" customWidth="1"/>
    <col min="11791" max="11791" width="37" style="2212" customWidth="1"/>
    <col min="11792" max="11792" width="34.85546875" style="2212" customWidth="1"/>
    <col min="11793" max="11793" width="27.5703125" style="2212" customWidth="1"/>
    <col min="11794" max="11794" width="36.85546875" style="2212" customWidth="1"/>
    <col min="11795" max="11795" width="38.7109375" style="2212" customWidth="1"/>
    <col min="11796" max="11798" width="14.7109375" style="2212" customWidth="1"/>
    <col min="11799" max="11799" width="18.7109375" style="2212" customWidth="1"/>
    <col min="11800" max="11800" width="25.42578125" style="2212" customWidth="1"/>
    <col min="11801" max="11801" width="34.85546875" style="2212" customWidth="1"/>
    <col min="11802" max="11802" width="28" style="2212" customWidth="1"/>
    <col min="11803" max="11803" width="34.140625" style="2212" customWidth="1"/>
    <col min="11804" max="11804" width="34" style="2212" customWidth="1"/>
    <col min="11805" max="12035" width="11.42578125" style="2212"/>
    <col min="12036" max="12036" width="108.140625" style="2212" customWidth="1"/>
    <col min="12037" max="12037" width="28.7109375" style="2212" customWidth="1"/>
    <col min="12038" max="12038" width="32.5703125" style="2212" customWidth="1"/>
    <col min="12039" max="12039" width="28.7109375" style="2212" customWidth="1"/>
    <col min="12040" max="12041" width="31.7109375" style="2212" customWidth="1"/>
    <col min="12042" max="12042" width="30.140625" style="2212" customWidth="1"/>
    <col min="12043" max="12043" width="33.7109375" style="2212" customWidth="1"/>
    <col min="12044" max="12044" width="27" style="2212" customWidth="1"/>
    <col min="12045" max="12045" width="28.7109375" style="2212" customWidth="1"/>
    <col min="12046" max="12046" width="34.85546875" style="2212" customWidth="1"/>
    <col min="12047" max="12047" width="37" style="2212" customWidth="1"/>
    <col min="12048" max="12048" width="34.85546875" style="2212" customWidth="1"/>
    <col min="12049" max="12049" width="27.5703125" style="2212" customWidth="1"/>
    <col min="12050" max="12050" width="36.85546875" style="2212" customWidth="1"/>
    <col min="12051" max="12051" width="38.7109375" style="2212" customWidth="1"/>
    <col min="12052" max="12054" width="14.7109375" style="2212" customWidth="1"/>
    <col min="12055" max="12055" width="18.7109375" style="2212" customWidth="1"/>
    <col min="12056" max="12056" width="25.42578125" style="2212" customWidth="1"/>
    <col min="12057" max="12057" width="34.85546875" style="2212" customWidth="1"/>
    <col min="12058" max="12058" width="28" style="2212" customWidth="1"/>
    <col min="12059" max="12059" width="34.140625" style="2212" customWidth="1"/>
    <col min="12060" max="12060" width="34" style="2212" customWidth="1"/>
    <col min="12061" max="12291" width="11.42578125" style="2212"/>
    <col min="12292" max="12292" width="108.140625" style="2212" customWidth="1"/>
    <col min="12293" max="12293" width="28.7109375" style="2212" customWidth="1"/>
    <col min="12294" max="12294" width="32.5703125" style="2212" customWidth="1"/>
    <col min="12295" max="12295" width="28.7109375" style="2212" customWidth="1"/>
    <col min="12296" max="12297" width="31.7109375" style="2212" customWidth="1"/>
    <col min="12298" max="12298" width="30.140625" style="2212" customWidth="1"/>
    <col min="12299" max="12299" width="33.7109375" style="2212" customWidth="1"/>
    <col min="12300" max="12300" width="27" style="2212" customWidth="1"/>
    <col min="12301" max="12301" width="28.7109375" style="2212" customWidth="1"/>
    <col min="12302" max="12302" width="34.85546875" style="2212" customWidth="1"/>
    <col min="12303" max="12303" width="37" style="2212" customWidth="1"/>
    <col min="12304" max="12304" width="34.85546875" style="2212" customWidth="1"/>
    <col min="12305" max="12305" width="27.5703125" style="2212" customWidth="1"/>
    <col min="12306" max="12306" width="36.85546875" style="2212" customWidth="1"/>
    <col min="12307" max="12307" width="38.7109375" style="2212" customWidth="1"/>
    <col min="12308" max="12310" width="14.7109375" style="2212" customWidth="1"/>
    <col min="12311" max="12311" width="18.7109375" style="2212" customWidth="1"/>
    <col min="12312" max="12312" width="25.42578125" style="2212" customWidth="1"/>
    <col min="12313" max="12313" width="34.85546875" style="2212" customWidth="1"/>
    <col min="12314" max="12314" width="28" style="2212" customWidth="1"/>
    <col min="12315" max="12315" width="34.140625" style="2212" customWidth="1"/>
    <col min="12316" max="12316" width="34" style="2212" customWidth="1"/>
    <col min="12317" max="12547" width="11.42578125" style="2212"/>
    <col min="12548" max="12548" width="108.140625" style="2212" customWidth="1"/>
    <col min="12549" max="12549" width="28.7109375" style="2212" customWidth="1"/>
    <col min="12550" max="12550" width="32.5703125" style="2212" customWidth="1"/>
    <col min="12551" max="12551" width="28.7109375" style="2212" customWidth="1"/>
    <col min="12552" max="12553" width="31.7109375" style="2212" customWidth="1"/>
    <col min="12554" max="12554" width="30.140625" style="2212" customWidth="1"/>
    <col min="12555" max="12555" width="33.7109375" style="2212" customWidth="1"/>
    <col min="12556" max="12556" width="27" style="2212" customWidth="1"/>
    <col min="12557" max="12557" width="28.7109375" style="2212" customWidth="1"/>
    <col min="12558" max="12558" width="34.85546875" style="2212" customWidth="1"/>
    <col min="12559" max="12559" width="37" style="2212" customWidth="1"/>
    <col min="12560" max="12560" width="34.85546875" style="2212" customWidth="1"/>
    <col min="12561" max="12561" width="27.5703125" style="2212" customWidth="1"/>
    <col min="12562" max="12562" width="36.85546875" style="2212" customWidth="1"/>
    <col min="12563" max="12563" width="38.7109375" style="2212" customWidth="1"/>
    <col min="12564" max="12566" width="14.7109375" style="2212" customWidth="1"/>
    <col min="12567" max="12567" width="18.7109375" style="2212" customWidth="1"/>
    <col min="12568" max="12568" width="25.42578125" style="2212" customWidth="1"/>
    <col min="12569" max="12569" width="34.85546875" style="2212" customWidth="1"/>
    <col min="12570" max="12570" width="28" style="2212" customWidth="1"/>
    <col min="12571" max="12571" width="34.140625" style="2212" customWidth="1"/>
    <col min="12572" max="12572" width="34" style="2212" customWidth="1"/>
    <col min="12573" max="12803" width="11.42578125" style="2212"/>
    <col min="12804" max="12804" width="108.140625" style="2212" customWidth="1"/>
    <col min="12805" max="12805" width="28.7109375" style="2212" customWidth="1"/>
    <col min="12806" max="12806" width="32.5703125" style="2212" customWidth="1"/>
    <col min="12807" max="12807" width="28.7109375" style="2212" customWidth="1"/>
    <col min="12808" max="12809" width="31.7109375" style="2212" customWidth="1"/>
    <col min="12810" max="12810" width="30.140625" style="2212" customWidth="1"/>
    <col min="12811" max="12811" width="33.7109375" style="2212" customWidth="1"/>
    <col min="12812" max="12812" width="27" style="2212" customWidth="1"/>
    <col min="12813" max="12813" width="28.7109375" style="2212" customWidth="1"/>
    <col min="12814" max="12814" width="34.85546875" style="2212" customWidth="1"/>
    <col min="12815" max="12815" width="37" style="2212" customWidth="1"/>
    <col min="12816" max="12816" width="34.85546875" style="2212" customWidth="1"/>
    <col min="12817" max="12817" width="27.5703125" style="2212" customWidth="1"/>
    <col min="12818" max="12818" width="36.85546875" style="2212" customWidth="1"/>
    <col min="12819" max="12819" width="38.7109375" style="2212" customWidth="1"/>
    <col min="12820" max="12822" width="14.7109375" style="2212" customWidth="1"/>
    <col min="12823" max="12823" width="18.7109375" style="2212" customWidth="1"/>
    <col min="12824" max="12824" width="25.42578125" style="2212" customWidth="1"/>
    <col min="12825" max="12825" width="34.85546875" style="2212" customWidth="1"/>
    <col min="12826" max="12826" width="28" style="2212" customWidth="1"/>
    <col min="12827" max="12827" width="34.140625" style="2212" customWidth="1"/>
    <col min="12828" max="12828" width="34" style="2212" customWidth="1"/>
    <col min="12829" max="13059" width="11.42578125" style="2212"/>
    <col min="13060" max="13060" width="108.140625" style="2212" customWidth="1"/>
    <col min="13061" max="13061" width="28.7109375" style="2212" customWidth="1"/>
    <col min="13062" max="13062" width="32.5703125" style="2212" customWidth="1"/>
    <col min="13063" max="13063" width="28.7109375" style="2212" customWidth="1"/>
    <col min="13064" max="13065" width="31.7109375" style="2212" customWidth="1"/>
    <col min="13066" max="13066" width="30.140625" style="2212" customWidth="1"/>
    <col min="13067" max="13067" width="33.7109375" style="2212" customWidth="1"/>
    <col min="13068" max="13068" width="27" style="2212" customWidth="1"/>
    <col min="13069" max="13069" width="28.7109375" style="2212" customWidth="1"/>
    <col min="13070" max="13070" width="34.85546875" style="2212" customWidth="1"/>
    <col min="13071" max="13071" width="37" style="2212" customWidth="1"/>
    <col min="13072" max="13072" width="34.85546875" style="2212" customWidth="1"/>
    <col min="13073" max="13073" width="27.5703125" style="2212" customWidth="1"/>
    <col min="13074" max="13074" width="36.85546875" style="2212" customWidth="1"/>
    <col min="13075" max="13075" width="38.7109375" style="2212" customWidth="1"/>
    <col min="13076" max="13078" width="14.7109375" style="2212" customWidth="1"/>
    <col min="13079" max="13079" width="18.7109375" style="2212" customWidth="1"/>
    <col min="13080" max="13080" width="25.42578125" style="2212" customWidth="1"/>
    <col min="13081" max="13081" width="34.85546875" style="2212" customWidth="1"/>
    <col min="13082" max="13082" width="28" style="2212" customWidth="1"/>
    <col min="13083" max="13083" width="34.140625" style="2212" customWidth="1"/>
    <col min="13084" max="13084" width="34" style="2212" customWidth="1"/>
    <col min="13085" max="13315" width="11.42578125" style="2212"/>
    <col min="13316" max="13316" width="108.140625" style="2212" customWidth="1"/>
    <col min="13317" max="13317" width="28.7109375" style="2212" customWidth="1"/>
    <col min="13318" max="13318" width="32.5703125" style="2212" customWidth="1"/>
    <col min="13319" max="13319" width="28.7109375" style="2212" customWidth="1"/>
    <col min="13320" max="13321" width="31.7109375" style="2212" customWidth="1"/>
    <col min="13322" max="13322" width="30.140625" style="2212" customWidth="1"/>
    <col min="13323" max="13323" width="33.7109375" style="2212" customWidth="1"/>
    <col min="13324" max="13324" width="27" style="2212" customWidth="1"/>
    <col min="13325" max="13325" width="28.7109375" style="2212" customWidth="1"/>
    <col min="13326" max="13326" width="34.85546875" style="2212" customWidth="1"/>
    <col min="13327" max="13327" width="37" style="2212" customWidth="1"/>
    <col min="13328" max="13328" width="34.85546875" style="2212" customWidth="1"/>
    <col min="13329" max="13329" width="27.5703125" style="2212" customWidth="1"/>
    <col min="13330" max="13330" width="36.85546875" style="2212" customWidth="1"/>
    <col min="13331" max="13331" width="38.7109375" style="2212" customWidth="1"/>
    <col min="13332" max="13334" width="14.7109375" style="2212" customWidth="1"/>
    <col min="13335" max="13335" width="18.7109375" style="2212" customWidth="1"/>
    <col min="13336" max="13336" width="25.42578125" style="2212" customWidth="1"/>
    <col min="13337" max="13337" width="34.85546875" style="2212" customWidth="1"/>
    <col min="13338" max="13338" width="28" style="2212" customWidth="1"/>
    <col min="13339" max="13339" width="34.140625" style="2212" customWidth="1"/>
    <col min="13340" max="13340" width="34" style="2212" customWidth="1"/>
    <col min="13341" max="13571" width="11.42578125" style="2212"/>
    <col min="13572" max="13572" width="108.140625" style="2212" customWidth="1"/>
    <col min="13573" max="13573" width="28.7109375" style="2212" customWidth="1"/>
    <col min="13574" max="13574" width="32.5703125" style="2212" customWidth="1"/>
    <col min="13575" max="13575" width="28.7109375" style="2212" customWidth="1"/>
    <col min="13576" max="13577" width="31.7109375" style="2212" customWidth="1"/>
    <col min="13578" max="13578" width="30.140625" style="2212" customWidth="1"/>
    <col min="13579" max="13579" width="33.7109375" style="2212" customWidth="1"/>
    <col min="13580" max="13580" width="27" style="2212" customWidth="1"/>
    <col min="13581" max="13581" width="28.7109375" style="2212" customWidth="1"/>
    <col min="13582" max="13582" width="34.85546875" style="2212" customWidth="1"/>
    <col min="13583" max="13583" width="37" style="2212" customWidth="1"/>
    <col min="13584" max="13584" width="34.85546875" style="2212" customWidth="1"/>
    <col min="13585" max="13585" width="27.5703125" style="2212" customWidth="1"/>
    <col min="13586" max="13586" width="36.85546875" style="2212" customWidth="1"/>
    <col min="13587" max="13587" width="38.7109375" style="2212" customWidth="1"/>
    <col min="13588" max="13590" width="14.7109375" style="2212" customWidth="1"/>
    <col min="13591" max="13591" width="18.7109375" style="2212" customWidth="1"/>
    <col min="13592" max="13592" width="25.42578125" style="2212" customWidth="1"/>
    <col min="13593" max="13593" width="34.85546875" style="2212" customWidth="1"/>
    <col min="13594" max="13594" width="28" style="2212" customWidth="1"/>
    <col min="13595" max="13595" width="34.140625" style="2212" customWidth="1"/>
    <col min="13596" max="13596" width="34" style="2212" customWidth="1"/>
    <col min="13597" max="13827" width="11.42578125" style="2212"/>
    <col min="13828" max="13828" width="108.140625" style="2212" customWidth="1"/>
    <col min="13829" max="13829" width="28.7109375" style="2212" customWidth="1"/>
    <col min="13830" max="13830" width="32.5703125" style="2212" customWidth="1"/>
    <col min="13831" max="13831" width="28.7109375" style="2212" customWidth="1"/>
    <col min="13832" max="13833" width="31.7109375" style="2212" customWidth="1"/>
    <col min="13834" max="13834" width="30.140625" style="2212" customWidth="1"/>
    <col min="13835" max="13835" width="33.7109375" style="2212" customWidth="1"/>
    <col min="13836" max="13836" width="27" style="2212" customWidth="1"/>
    <col min="13837" max="13837" width="28.7109375" style="2212" customWidth="1"/>
    <col min="13838" max="13838" width="34.85546875" style="2212" customWidth="1"/>
    <col min="13839" max="13839" width="37" style="2212" customWidth="1"/>
    <col min="13840" max="13840" width="34.85546875" style="2212" customWidth="1"/>
    <col min="13841" max="13841" width="27.5703125" style="2212" customWidth="1"/>
    <col min="13842" max="13842" width="36.85546875" style="2212" customWidth="1"/>
    <col min="13843" max="13843" width="38.7109375" style="2212" customWidth="1"/>
    <col min="13844" max="13846" width="14.7109375" style="2212" customWidth="1"/>
    <col min="13847" max="13847" width="18.7109375" style="2212" customWidth="1"/>
    <col min="13848" max="13848" width="25.42578125" style="2212" customWidth="1"/>
    <col min="13849" max="13849" width="34.85546875" style="2212" customWidth="1"/>
    <col min="13850" max="13850" width="28" style="2212" customWidth="1"/>
    <col min="13851" max="13851" width="34.140625" style="2212" customWidth="1"/>
    <col min="13852" max="13852" width="34" style="2212" customWidth="1"/>
    <col min="13853" max="14083" width="11.42578125" style="2212"/>
    <col min="14084" max="14084" width="108.140625" style="2212" customWidth="1"/>
    <col min="14085" max="14085" width="28.7109375" style="2212" customWidth="1"/>
    <col min="14086" max="14086" width="32.5703125" style="2212" customWidth="1"/>
    <col min="14087" max="14087" width="28.7109375" style="2212" customWidth="1"/>
    <col min="14088" max="14089" width="31.7109375" style="2212" customWidth="1"/>
    <col min="14090" max="14090" width="30.140625" style="2212" customWidth="1"/>
    <col min="14091" max="14091" width="33.7109375" style="2212" customWidth="1"/>
    <col min="14092" max="14092" width="27" style="2212" customWidth="1"/>
    <col min="14093" max="14093" width="28.7109375" style="2212" customWidth="1"/>
    <col min="14094" max="14094" width="34.85546875" style="2212" customWidth="1"/>
    <col min="14095" max="14095" width="37" style="2212" customWidth="1"/>
    <col min="14096" max="14096" width="34.85546875" style="2212" customWidth="1"/>
    <col min="14097" max="14097" width="27.5703125" style="2212" customWidth="1"/>
    <col min="14098" max="14098" width="36.85546875" style="2212" customWidth="1"/>
    <col min="14099" max="14099" width="38.7109375" style="2212" customWidth="1"/>
    <col min="14100" max="14102" width="14.7109375" style="2212" customWidth="1"/>
    <col min="14103" max="14103" width="18.7109375" style="2212" customWidth="1"/>
    <col min="14104" max="14104" width="25.42578125" style="2212" customWidth="1"/>
    <col min="14105" max="14105" width="34.85546875" style="2212" customWidth="1"/>
    <col min="14106" max="14106" width="28" style="2212" customWidth="1"/>
    <col min="14107" max="14107" width="34.140625" style="2212" customWidth="1"/>
    <col min="14108" max="14108" width="34" style="2212" customWidth="1"/>
    <col min="14109" max="14339" width="11.42578125" style="2212"/>
    <col min="14340" max="14340" width="108.140625" style="2212" customWidth="1"/>
    <col min="14341" max="14341" width="28.7109375" style="2212" customWidth="1"/>
    <col min="14342" max="14342" width="32.5703125" style="2212" customWidth="1"/>
    <col min="14343" max="14343" width="28.7109375" style="2212" customWidth="1"/>
    <col min="14344" max="14345" width="31.7109375" style="2212" customWidth="1"/>
    <col min="14346" max="14346" width="30.140625" style="2212" customWidth="1"/>
    <col min="14347" max="14347" width="33.7109375" style="2212" customWidth="1"/>
    <col min="14348" max="14348" width="27" style="2212" customWidth="1"/>
    <col min="14349" max="14349" width="28.7109375" style="2212" customWidth="1"/>
    <col min="14350" max="14350" width="34.85546875" style="2212" customWidth="1"/>
    <col min="14351" max="14351" width="37" style="2212" customWidth="1"/>
    <col min="14352" max="14352" width="34.85546875" style="2212" customWidth="1"/>
    <col min="14353" max="14353" width="27.5703125" style="2212" customWidth="1"/>
    <col min="14354" max="14354" width="36.85546875" style="2212" customWidth="1"/>
    <col min="14355" max="14355" width="38.7109375" style="2212" customWidth="1"/>
    <col min="14356" max="14358" width="14.7109375" style="2212" customWidth="1"/>
    <col min="14359" max="14359" width="18.7109375" style="2212" customWidth="1"/>
    <col min="14360" max="14360" width="25.42578125" style="2212" customWidth="1"/>
    <col min="14361" max="14361" width="34.85546875" style="2212" customWidth="1"/>
    <col min="14362" max="14362" width="28" style="2212" customWidth="1"/>
    <col min="14363" max="14363" width="34.140625" style="2212" customWidth="1"/>
    <col min="14364" max="14364" width="34" style="2212" customWidth="1"/>
    <col min="14365" max="14595" width="11.42578125" style="2212"/>
    <col min="14596" max="14596" width="108.140625" style="2212" customWidth="1"/>
    <col min="14597" max="14597" width="28.7109375" style="2212" customWidth="1"/>
    <col min="14598" max="14598" width="32.5703125" style="2212" customWidth="1"/>
    <col min="14599" max="14599" width="28.7109375" style="2212" customWidth="1"/>
    <col min="14600" max="14601" width="31.7109375" style="2212" customWidth="1"/>
    <col min="14602" max="14602" width="30.140625" style="2212" customWidth="1"/>
    <col min="14603" max="14603" width="33.7109375" style="2212" customWidth="1"/>
    <col min="14604" max="14604" width="27" style="2212" customWidth="1"/>
    <col min="14605" max="14605" width="28.7109375" style="2212" customWidth="1"/>
    <col min="14606" max="14606" width="34.85546875" style="2212" customWidth="1"/>
    <col min="14607" max="14607" width="37" style="2212" customWidth="1"/>
    <col min="14608" max="14608" width="34.85546875" style="2212" customWidth="1"/>
    <col min="14609" max="14609" width="27.5703125" style="2212" customWidth="1"/>
    <col min="14610" max="14610" width="36.85546875" style="2212" customWidth="1"/>
    <col min="14611" max="14611" width="38.7109375" style="2212" customWidth="1"/>
    <col min="14612" max="14614" width="14.7109375" style="2212" customWidth="1"/>
    <col min="14615" max="14615" width="18.7109375" style="2212" customWidth="1"/>
    <col min="14616" max="14616" width="25.42578125" style="2212" customWidth="1"/>
    <col min="14617" max="14617" width="34.85546875" style="2212" customWidth="1"/>
    <col min="14618" max="14618" width="28" style="2212" customWidth="1"/>
    <col min="14619" max="14619" width="34.140625" style="2212" customWidth="1"/>
    <col min="14620" max="14620" width="34" style="2212" customWidth="1"/>
    <col min="14621" max="14851" width="11.42578125" style="2212"/>
    <col min="14852" max="14852" width="108.140625" style="2212" customWidth="1"/>
    <col min="14853" max="14853" width="28.7109375" style="2212" customWidth="1"/>
    <col min="14854" max="14854" width="32.5703125" style="2212" customWidth="1"/>
    <col min="14855" max="14855" width="28.7109375" style="2212" customWidth="1"/>
    <col min="14856" max="14857" width="31.7109375" style="2212" customWidth="1"/>
    <col min="14858" max="14858" width="30.140625" style="2212" customWidth="1"/>
    <col min="14859" max="14859" width="33.7109375" style="2212" customWidth="1"/>
    <col min="14860" max="14860" width="27" style="2212" customWidth="1"/>
    <col min="14861" max="14861" width="28.7109375" style="2212" customWidth="1"/>
    <col min="14862" max="14862" width="34.85546875" style="2212" customWidth="1"/>
    <col min="14863" max="14863" width="37" style="2212" customWidth="1"/>
    <col min="14864" max="14864" width="34.85546875" style="2212" customWidth="1"/>
    <col min="14865" max="14865" width="27.5703125" style="2212" customWidth="1"/>
    <col min="14866" max="14866" width="36.85546875" style="2212" customWidth="1"/>
    <col min="14867" max="14867" width="38.7109375" style="2212" customWidth="1"/>
    <col min="14868" max="14870" width="14.7109375" style="2212" customWidth="1"/>
    <col min="14871" max="14871" width="18.7109375" style="2212" customWidth="1"/>
    <col min="14872" max="14872" width="25.42578125" style="2212" customWidth="1"/>
    <col min="14873" max="14873" width="34.85546875" style="2212" customWidth="1"/>
    <col min="14874" max="14874" width="28" style="2212" customWidth="1"/>
    <col min="14875" max="14875" width="34.140625" style="2212" customWidth="1"/>
    <col min="14876" max="14876" width="34" style="2212" customWidth="1"/>
    <col min="14877" max="15107" width="11.42578125" style="2212"/>
    <col min="15108" max="15108" width="108.140625" style="2212" customWidth="1"/>
    <col min="15109" max="15109" width="28.7109375" style="2212" customWidth="1"/>
    <col min="15110" max="15110" width="32.5703125" style="2212" customWidth="1"/>
    <col min="15111" max="15111" width="28.7109375" style="2212" customWidth="1"/>
    <col min="15112" max="15113" width="31.7109375" style="2212" customWidth="1"/>
    <col min="15114" max="15114" width="30.140625" style="2212" customWidth="1"/>
    <col min="15115" max="15115" width="33.7109375" style="2212" customWidth="1"/>
    <col min="15116" max="15116" width="27" style="2212" customWidth="1"/>
    <col min="15117" max="15117" width="28.7109375" style="2212" customWidth="1"/>
    <col min="15118" max="15118" width="34.85546875" style="2212" customWidth="1"/>
    <col min="15119" max="15119" width="37" style="2212" customWidth="1"/>
    <col min="15120" max="15120" width="34.85546875" style="2212" customWidth="1"/>
    <col min="15121" max="15121" width="27.5703125" style="2212" customWidth="1"/>
    <col min="15122" max="15122" width="36.85546875" style="2212" customWidth="1"/>
    <col min="15123" max="15123" width="38.7109375" style="2212" customWidth="1"/>
    <col min="15124" max="15126" width="14.7109375" style="2212" customWidth="1"/>
    <col min="15127" max="15127" width="18.7109375" style="2212" customWidth="1"/>
    <col min="15128" max="15128" width="25.42578125" style="2212" customWidth="1"/>
    <col min="15129" max="15129" width="34.85546875" style="2212" customWidth="1"/>
    <col min="15130" max="15130" width="28" style="2212" customWidth="1"/>
    <col min="15131" max="15131" width="34.140625" style="2212" customWidth="1"/>
    <col min="15132" max="15132" width="34" style="2212" customWidth="1"/>
    <col min="15133" max="15363" width="11.42578125" style="2212"/>
    <col min="15364" max="15364" width="108.140625" style="2212" customWidth="1"/>
    <col min="15365" max="15365" width="28.7109375" style="2212" customWidth="1"/>
    <col min="15366" max="15366" width="32.5703125" style="2212" customWidth="1"/>
    <col min="15367" max="15367" width="28.7109375" style="2212" customWidth="1"/>
    <col min="15368" max="15369" width="31.7109375" style="2212" customWidth="1"/>
    <col min="15370" max="15370" width="30.140625" style="2212" customWidth="1"/>
    <col min="15371" max="15371" width="33.7109375" style="2212" customWidth="1"/>
    <col min="15372" max="15372" width="27" style="2212" customWidth="1"/>
    <col min="15373" max="15373" width="28.7109375" style="2212" customWidth="1"/>
    <col min="15374" max="15374" width="34.85546875" style="2212" customWidth="1"/>
    <col min="15375" max="15375" width="37" style="2212" customWidth="1"/>
    <col min="15376" max="15376" width="34.85546875" style="2212" customWidth="1"/>
    <col min="15377" max="15377" width="27.5703125" style="2212" customWidth="1"/>
    <col min="15378" max="15378" width="36.85546875" style="2212" customWidth="1"/>
    <col min="15379" max="15379" width="38.7109375" style="2212" customWidth="1"/>
    <col min="15380" max="15382" width="14.7109375" style="2212" customWidth="1"/>
    <col min="15383" max="15383" width="18.7109375" style="2212" customWidth="1"/>
    <col min="15384" max="15384" width="25.42578125" style="2212" customWidth="1"/>
    <col min="15385" max="15385" width="34.85546875" style="2212" customWidth="1"/>
    <col min="15386" max="15386" width="28" style="2212" customWidth="1"/>
    <col min="15387" max="15387" width="34.140625" style="2212" customWidth="1"/>
    <col min="15388" max="15388" width="34" style="2212" customWidth="1"/>
    <col min="15389" max="15619" width="11.42578125" style="2212"/>
    <col min="15620" max="15620" width="108.140625" style="2212" customWidth="1"/>
    <col min="15621" max="15621" width="28.7109375" style="2212" customWidth="1"/>
    <col min="15622" max="15622" width="32.5703125" style="2212" customWidth="1"/>
    <col min="15623" max="15623" width="28.7109375" style="2212" customWidth="1"/>
    <col min="15624" max="15625" width="31.7109375" style="2212" customWidth="1"/>
    <col min="15626" max="15626" width="30.140625" style="2212" customWidth="1"/>
    <col min="15627" max="15627" width="33.7109375" style="2212" customWidth="1"/>
    <col min="15628" max="15628" width="27" style="2212" customWidth="1"/>
    <col min="15629" max="15629" width="28.7109375" style="2212" customWidth="1"/>
    <col min="15630" max="15630" width="34.85546875" style="2212" customWidth="1"/>
    <col min="15631" max="15631" width="37" style="2212" customWidth="1"/>
    <col min="15632" max="15632" width="34.85546875" style="2212" customWidth="1"/>
    <col min="15633" max="15633" width="27.5703125" style="2212" customWidth="1"/>
    <col min="15634" max="15634" width="36.85546875" style="2212" customWidth="1"/>
    <col min="15635" max="15635" width="38.7109375" style="2212" customWidth="1"/>
    <col min="15636" max="15638" width="14.7109375" style="2212" customWidth="1"/>
    <col min="15639" max="15639" width="18.7109375" style="2212" customWidth="1"/>
    <col min="15640" max="15640" width="25.42578125" style="2212" customWidth="1"/>
    <col min="15641" max="15641" width="34.85546875" style="2212" customWidth="1"/>
    <col min="15642" max="15642" width="28" style="2212" customWidth="1"/>
    <col min="15643" max="15643" width="34.140625" style="2212" customWidth="1"/>
    <col min="15644" max="15644" width="34" style="2212" customWidth="1"/>
    <col min="15645" max="15875" width="11.42578125" style="2212"/>
    <col min="15876" max="15876" width="108.140625" style="2212" customWidth="1"/>
    <col min="15877" max="15877" width="28.7109375" style="2212" customWidth="1"/>
    <col min="15878" max="15878" width="32.5703125" style="2212" customWidth="1"/>
    <col min="15879" max="15879" width="28.7109375" style="2212" customWidth="1"/>
    <col min="15880" max="15881" width="31.7109375" style="2212" customWidth="1"/>
    <col min="15882" max="15882" width="30.140625" style="2212" customWidth="1"/>
    <col min="15883" max="15883" width="33.7109375" style="2212" customWidth="1"/>
    <col min="15884" max="15884" width="27" style="2212" customWidth="1"/>
    <col min="15885" max="15885" width="28.7109375" style="2212" customWidth="1"/>
    <col min="15886" max="15886" width="34.85546875" style="2212" customWidth="1"/>
    <col min="15887" max="15887" width="37" style="2212" customWidth="1"/>
    <col min="15888" max="15888" width="34.85546875" style="2212" customWidth="1"/>
    <col min="15889" max="15889" width="27.5703125" style="2212" customWidth="1"/>
    <col min="15890" max="15890" width="36.85546875" style="2212" customWidth="1"/>
    <col min="15891" max="15891" width="38.7109375" style="2212" customWidth="1"/>
    <col min="15892" max="15894" width="14.7109375" style="2212" customWidth="1"/>
    <col min="15895" max="15895" width="18.7109375" style="2212" customWidth="1"/>
    <col min="15896" max="15896" width="25.42578125" style="2212" customWidth="1"/>
    <col min="15897" max="15897" width="34.85546875" style="2212" customWidth="1"/>
    <col min="15898" max="15898" width="28" style="2212" customWidth="1"/>
    <col min="15899" max="15899" width="34.140625" style="2212" customWidth="1"/>
    <col min="15900" max="15900" width="34" style="2212" customWidth="1"/>
    <col min="15901" max="16131" width="11.42578125" style="2212"/>
    <col min="16132" max="16132" width="108.140625" style="2212" customWidth="1"/>
    <col min="16133" max="16133" width="28.7109375" style="2212" customWidth="1"/>
    <col min="16134" max="16134" width="32.5703125" style="2212" customWidth="1"/>
    <col min="16135" max="16135" width="28.7109375" style="2212" customWidth="1"/>
    <col min="16136" max="16137" width="31.7109375" style="2212" customWidth="1"/>
    <col min="16138" max="16138" width="30.140625" style="2212" customWidth="1"/>
    <col min="16139" max="16139" width="33.7109375" style="2212" customWidth="1"/>
    <col min="16140" max="16140" width="27" style="2212" customWidth="1"/>
    <col min="16141" max="16141" width="28.7109375" style="2212" customWidth="1"/>
    <col min="16142" max="16142" width="34.85546875" style="2212" customWidth="1"/>
    <col min="16143" max="16143" width="37" style="2212" customWidth="1"/>
    <col min="16144" max="16144" width="34.85546875" style="2212" customWidth="1"/>
    <col min="16145" max="16145" width="27.5703125" style="2212" customWidth="1"/>
    <col min="16146" max="16146" width="36.85546875" style="2212" customWidth="1"/>
    <col min="16147" max="16147" width="38.7109375" style="2212" customWidth="1"/>
    <col min="16148" max="16150" width="14.7109375" style="2212" customWidth="1"/>
    <col min="16151" max="16151" width="18.7109375" style="2212" customWidth="1"/>
    <col min="16152" max="16152" width="25.42578125" style="2212" customWidth="1"/>
    <col min="16153" max="16153" width="34.85546875" style="2212" customWidth="1"/>
    <col min="16154" max="16154" width="28" style="2212" customWidth="1"/>
    <col min="16155" max="16155" width="34.140625" style="2212" customWidth="1"/>
    <col min="16156" max="16156" width="34" style="2212" customWidth="1"/>
    <col min="16157" max="16384" width="11.42578125" style="2212"/>
  </cols>
  <sheetData>
    <row r="1" spans="1:29" s="2573" customFormat="1" ht="24.75" customHeight="1">
      <c r="A1" s="2572"/>
      <c r="B1" s="41" t="s">
        <v>48</v>
      </c>
      <c r="C1" s="41">
        <v>2</v>
      </c>
      <c r="L1" s="2574" t="s">
        <v>2945</v>
      </c>
      <c r="M1" s="2574"/>
      <c r="N1" s="2574"/>
      <c r="O1" s="2574"/>
      <c r="P1" s="2574"/>
      <c r="Q1" s="2574"/>
      <c r="R1" s="2574"/>
      <c r="S1" s="2574"/>
      <c r="T1" s="2574"/>
      <c r="U1" s="2574"/>
      <c r="X1" s="2575"/>
      <c r="Y1" s="2575"/>
      <c r="Z1" s="2575"/>
      <c r="AA1" s="2575"/>
      <c r="AB1" s="2575"/>
      <c r="AC1" s="2575"/>
    </row>
    <row r="2" spans="1:29" s="2576" customFormat="1">
      <c r="B2" s="41" t="s">
        <v>49</v>
      </c>
      <c r="C2" s="41" t="s">
        <v>2994</v>
      </c>
      <c r="L2" s="2577" t="s">
        <v>2947</v>
      </c>
      <c r="M2" s="2578"/>
      <c r="N2" s="2579"/>
      <c r="O2" s="2580"/>
      <c r="P2" s="2581"/>
      <c r="Q2" s="2580"/>
      <c r="R2" s="2580"/>
      <c r="S2" s="2580"/>
      <c r="T2" s="2580"/>
      <c r="U2" s="2575"/>
      <c r="V2" s="2575"/>
      <c r="W2" s="2575"/>
      <c r="X2" s="2575"/>
      <c r="Y2" s="2575"/>
      <c r="Z2" s="2575"/>
      <c r="AA2" s="2575"/>
      <c r="AB2" s="2575"/>
      <c r="AC2" s="2575"/>
    </row>
    <row r="3" spans="1:29" s="2576" customFormat="1">
      <c r="B3" s="41" t="s">
        <v>47</v>
      </c>
      <c r="C3" s="41" t="s">
        <v>1049</v>
      </c>
      <c r="M3" s="2577"/>
      <c r="N3" s="4958"/>
      <c r="O3" s="4958"/>
      <c r="P3" s="4958"/>
      <c r="Q3" s="4958"/>
      <c r="R3" s="4958"/>
      <c r="S3" s="4958"/>
      <c r="T3" s="4958"/>
      <c r="U3" s="4958"/>
      <c r="V3" s="4958"/>
      <c r="W3" s="2575"/>
      <c r="X3" s="2582"/>
      <c r="Y3" s="2582"/>
      <c r="Z3" s="2582"/>
      <c r="AA3" s="2582"/>
      <c r="AB3" s="2582"/>
    </row>
    <row r="4" spans="1:29" s="2576" customFormat="1">
      <c r="B4" s="41" t="s">
        <v>50</v>
      </c>
      <c r="C4" s="41" t="s">
        <v>53</v>
      </c>
      <c r="M4" s="2572"/>
      <c r="N4" s="2575"/>
      <c r="O4" s="2575"/>
      <c r="P4" s="2575"/>
      <c r="Q4" s="2575"/>
      <c r="R4" s="2575"/>
      <c r="S4" s="2575"/>
      <c r="T4" s="2575"/>
      <c r="U4" s="2575"/>
      <c r="V4" s="2575"/>
      <c r="W4" s="2575"/>
      <c r="X4" s="2582"/>
      <c r="Y4" s="2582"/>
      <c r="Z4" s="2582"/>
      <c r="AA4" s="2582"/>
      <c r="AB4" s="2582"/>
    </row>
    <row r="5" spans="1:29" s="2576" customFormat="1">
      <c r="B5" s="41" t="s">
        <v>792</v>
      </c>
      <c r="C5" s="41" t="s">
        <v>71</v>
      </c>
      <c r="O5" s="2575"/>
      <c r="P5" s="2575"/>
      <c r="Q5" s="2575"/>
      <c r="R5" s="2575"/>
      <c r="S5" s="2575"/>
      <c r="T5" s="2575"/>
      <c r="U5" s="2575"/>
      <c r="V5" s="2575"/>
      <c r="W5" s="2575"/>
      <c r="X5" s="2583"/>
      <c r="Y5" s="2583"/>
      <c r="Z5" s="2583"/>
      <c r="AA5" s="2583"/>
      <c r="AB5" s="2583"/>
    </row>
    <row r="6" spans="1:29" s="2576" customFormat="1" ht="19.5" customHeight="1" thickBot="1">
      <c r="B6" s="2584"/>
      <c r="C6" s="2575"/>
      <c r="D6" s="2575"/>
      <c r="E6" s="2575"/>
      <c r="F6" s="2575"/>
      <c r="G6" s="2575"/>
      <c r="H6" s="2575"/>
      <c r="I6" s="2575"/>
      <c r="J6" s="2575"/>
      <c r="K6" s="2575"/>
      <c r="L6" s="2575"/>
      <c r="M6" s="2575"/>
      <c r="N6" s="2585"/>
      <c r="O6" s="2585"/>
      <c r="P6" s="2585"/>
      <c r="Q6" s="2585"/>
      <c r="R6" s="2585"/>
      <c r="S6" s="2583"/>
      <c r="T6" s="2583"/>
      <c r="U6" s="2583"/>
      <c r="V6" s="2583"/>
      <c r="W6" s="2583"/>
      <c r="X6" s="2583"/>
      <c r="Y6" s="2583"/>
      <c r="Z6" s="2583"/>
      <c r="AA6" s="2583"/>
      <c r="AB6" s="2583"/>
    </row>
    <row r="7" spans="1:29" s="2576" customFormat="1" ht="36" customHeight="1">
      <c r="A7" s="2586"/>
      <c r="B7" s="2587"/>
      <c r="C7" s="4959" t="s">
        <v>2948</v>
      </c>
      <c r="D7" s="4960"/>
      <c r="E7" s="4961" t="s">
        <v>2949</v>
      </c>
      <c r="F7" s="4961" t="s">
        <v>2950</v>
      </c>
      <c r="G7" s="4962" t="s">
        <v>2951</v>
      </c>
      <c r="H7" s="4963"/>
      <c r="I7" s="4963"/>
      <c r="J7" s="4963"/>
      <c r="K7" s="4963"/>
      <c r="L7" s="4964"/>
      <c r="M7" s="4961" t="s">
        <v>2952</v>
      </c>
      <c r="N7" s="4959" t="s">
        <v>2953</v>
      </c>
      <c r="O7" s="4965"/>
      <c r="P7" s="4965"/>
      <c r="Q7" s="4966" t="s">
        <v>2954</v>
      </c>
      <c r="R7" s="4965" t="s">
        <v>2955</v>
      </c>
      <c r="S7" s="4965"/>
      <c r="T7" s="4965"/>
      <c r="U7" s="4960"/>
      <c r="V7" s="4969" t="s">
        <v>2956</v>
      </c>
      <c r="W7" s="2588"/>
      <c r="X7" s="4946" t="s">
        <v>2957</v>
      </c>
      <c r="Y7" s="4949" t="s">
        <v>2958</v>
      </c>
      <c r="Z7" s="4951" t="s">
        <v>2959</v>
      </c>
      <c r="AA7" s="2589"/>
      <c r="AB7" s="2590"/>
    </row>
    <row r="8" spans="1:29" s="2576" customFormat="1" ht="44.25" customHeight="1">
      <c r="A8" s="2591"/>
      <c r="B8" s="2592"/>
      <c r="C8" s="4954"/>
      <c r="D8" s="4937"/>
      <c r="E8" s="4937"/>
      <c r="F8" s="4937"/>
      <c r="G8" s="4956" t="s">
        <v>2960</v>
      </c>
      <c r="H8" s="4957"/>
      <c r="I8" s="4956" t="s">
        <v>2526</v>
      </c>
      <c r="J8" s="4957"/>
      <c r="K8" s="4956" t="s">
        <v>2961</v>
      </c>
      <c r="L8" s="4957"/>
      <c r="M8" s="4937"/>
      <c r="N8" s="4937" t="s">
        <v>2962</v>
      </c>
      <c r="O8" s="4935" t="s">
        <v>2963</v>
      </c>
      <c r="P8" s="2593"/>
      <c r="Q8" s="4967"/>
      <c r="R8" s="4938">
        <v>0</v>
      </c>
      <c r="S8" s="4940">
        <v>0.2</v>
      </c>
      <c r="T8" s="4940">
        <v>0.5</v>
      </c>
      <c r="U8" s="4940">
        <v>1</v>
      </c>
      <c r="V8" s="4970"/>
      <c r="W8" s="4942" t="s">
        <v>2964</v>
      </c>
      <c r="X8" s="4947"/>
      <c r="Y8" s="4945"/>
      <c r="Z8" s="4952"/>
      <c r="AA8" s="4944" t="s">
        <v>2965</v>
      </c>
      <c r="AB8" s="4932" t="s">
        <v>2966</v>
      </c>
    </row>
    <row r="9" spans="1:29" s="2576" customFormat="1" ht="15" customHeight="1">
      <c r="A9" s="2591"/>
      <c r="B9" s="2592"/>
      <c r="C9" s="4955"/>
      <c r="D9" s="4937"/>
      <c r="E9" s="4937"/>
      <c r="F9" s="4937"/>
      <c r="G9" s="4934" t="s">
        <v>2967</v>
      </c>
      <c r="H9" s="4934" t="s">
        <v>2968</v>
      </c>
      <c r="I9" s="4936" t="s">
        <v>2969</v>
      </c>
      <c r="J9" s="4936" t="s">
        <v>2970</v>
      </c>
      <c r="K9" s="4934" t="s">
        <v>2971</v>
      </c>
      <c r="L9" s="4934" t="s">
        <v>2972</v>
      </c>
      <c r="M9" s="4937"/>
      <c r="N9" s="4937"/>
      <c r="O9" s="4937"/>
      <c r="P9" s="4935" t="s">
        <v>2973</v>
      </c>
      <c r="Q9" s="4967"/>
      <c r="R9" s="4939"/>
      <c r="S9" s="4941"/>
      <c r="T9" s="4941"/>
      <c r="U9" s="4941"/>
      <c r="V9" s="4970"/>
      <c r="W9" s="4943"/>
      <c r="X9" s="4947"/>
      <c r="Y9" s="4945"/>
      <c r="Z9" s="4952"/>
      <c r="AA9" s="4945"/>
      <c r="AB9" s="4933"/>
    </row>
    <row r="10" spans="1:29" s="2576" customFormat="1" ht="63.75" customHeight="1">
      <c r="A10" s="2591"/>
      <c r="B10" s="2592"/>
      <c r="C10" s="4955"/>
      <c r="D10" s="4937"/>
      <c r="E10" s="4937"/>
      <c r="F10" s="4937"/>
      <c r="G10" s="4935"/>
      <c r="H10" s="4935"/>
      <c r="I10" s="4937"/>
      <c r="J10" s="4937"/>
      <c r="K10" s="4935"/>
      <c r="L10" s="4935"/>
      <c r="M10" s="4937"/>
      <c r="N10" s="4937"/>
      <c r="O10" s="4937"/>
      <c r="P10" s="4935"/>
      <c r="Q10" s="4968"/>
      <c r="R10" s="4939"/>
      <c r="S10" s="4941"/>
      <c r="T10" s="4941"/>
      <c r="U10" s="4941"/>
      <c r="V10" s="4940"/>
      <c r="W10" s="4943" t="s">
        <v>2974</v>
      </c>
      <c r="X10" s="4948"/>
      <c r="Y10" s="4950"/>
      <c r="Z10" s="4953"/>
      <c r="AA10" s="4945"/>
      <c r="AB10" s="4933"/>
    </row>
    <row r="11" spans="1:29" s="2576" customFormat="1" ht="25.5" customHeight="1">
      <c r="A11" s="2594"/>
      <c r="B11" s="2595"/>
      <c r="C11" s="2596" t="s">
        <v>1417</v>
      </c>
      <c r="D11" s="2597" t="s">
        <v>1422</v>
      </c>
      <c r="E11" s="2596" t="s">
        <v>1425</v>
      </c>
      <c r="F11" s="2597" t="s">
        <v>1428</v>
      </c>
      <c r="G11" s="2596" t="s">
        <v>1431</v>
      </c>
      <c r="H11" s="2596" t="s">
        <v>1434</v>
      </c>
      <c r="I11" s="2596" t="s">
        <v>1436</v>
      </c>
      <c r="J11" s="2596" t="s">
        <v>1439</v>
      </c>
      <c r="K11" s="2596" t="s">
        <v>1442</v>
      </c>
      <c r="L11" s="2596" t="s">
        <v>2654</v>
      </c>
      <c r="M11" s="2596" t="s">
        <v>2975</v>
      </c>
      <c r="N11" s="2598" t="s">
        <v>2658</v>
      </c>
      <c r="O11" s="2599" t="s">
        <v>1451</v>
      </c>
      <c r="P11" s="2598" t="s">
        <v>1454</v>
      </c>
      <c r="Q11" s="2600" t="s">
        <v>2976</v>
      </c>
      <c r="R11" s="2600" t="s">
        <v>1460</v>
      </c>
      <c r="S11" s="2600" t="s">
        <v>2664</v>
      </c>
      <c r="T11" s="2600" t="s">
        <v>2666</v>
      </c>
      <c r="U11" s="2600" t="s">
        <v>2668</v>
      </c>
      <c r="V11" s="2600" t="s">
        <v>2977</v>
      </c>
      <c r="W11" s="2597" t="s">
        <v>2671</v>
      </c>
      <c r="X11" s="2601" t="s">
        <v>2673</v>
      </c>
      <c r="Y11" s="2602">
        <v>230</v>
      </c>
      <c r="Z11" s="2602">
        <v>240</v>
      </c>
      <c r="AA11" s="2603" t="s">
        <v>1468</v>
      </c>
      <c r="AB11" s="2604" t="s">
        <v>1471</v>
      </c>
    </row>
    <row r="12" spans="1:29" s="2576" customFormat="1" ht="18.75" customHeight="1">
      <c r="A12" s="2605" t="s">
        <v>1417</v>
      </c>
      <c r="B12" s="2606" t="s">
        <v>2886</v>
      </c>
      <c r="C12" s="2607"/>
      <c r="D12" s="2607"/>
      <c r="E12" s="2607"/>
      <c r="F12" s="2608"/>
      <c r="G12" s="2608"/>
      <c r="H12" s="2608"/>
      <c r="I12" s="2608"/>
      <c r="J12" s="2608"/>
      <c r="K12" s="2609">
        <f>G12+H12+I12+J12</f>
        <v>0</v>
      </c>
      <c r="L12" s="2608"/>
      <c r="M12" s="2610">
        <f>F12-K12+L12</f>
        <v>0</v>
      </c>
      <c r="N12" s="2608"/>
      <c r="O12" s="2608"/>
      <c r="P12" s="2608"/>
      <c r="Q12" s="2611">
        <f>M12+N12-O12</f>
        <v>0</v>
      </c>
      <c r="R12" s="2608"/>
      <c r="S12" s="2608"/>
      <c r="T12" s="2608"/>
      <c r="U12" s="2608"/>
      <c r="V12" s="2610">
        <f>Q12-R12-0.8*S12-0.5*T12</f>
        <v>0</v>
      </c>
      <c r="W12" s="2612"/>
      <c r="X12" s="2613"/>
      <c r="Y12" s="2613"/>
      <c r="Z12" s="2614">
        <f>X12-Y12</f>
        <v>0</v>
      </c>
      <c r="AA12" s="2613"/>
      <c r="AB12" s="2615"/>
    </row>
    <row r="13" spans="1:29" s="2620" customFormat="1" ht="17.25" customHeight="1">
      <c r="A13" s="2616" t="s">
        <v>2640</v>
      </c>
      <c r="B13" s="2617" t="s">
        <v>2978</v>
      </c>
      <c r="C13" s="2607"/>
      <c r="D13" s="2607"/>
      <c r="E13" s="2607"/>
      <c r="F13" s="2608"/>
      <c r="G13" s="2608"/>
      <c r="H13" s="2608"/>
      <c r="I13" s="2608"/>
      <c r="J13" s="2608"/>
      <c r="K13" s="2609">
        <f t="shared" ref="K13:K14" si="0">G13+H13+I13+J13</f>
        <v>0</v>
      </c>
      <c r="L13" s="2608"/>
      <c r="M13" s="2610">
        <f t="shared" ref="M13:M14" si="1">F13-K13+L13</f>
        <v>0</v>
      </c>
      <c r="N13" s="2608"/>
      <c r="O13" s="2608"/>
      <c r="P13" s="2608"/>
      <c r="Q13" s="2611">
        <f t="shared" ref="Q13:Q14" si="2">M13+N13-O13</f>
        <v>0</v>
      </c>
      <c r="R13" s="2608"/>
      <c r="S13" s="2608"/>
      <c r="T13" s="2608"/>
      <c r="U13" s="2608"/>
      <c r="V13" s="2610">
        <f t="shared" ref="V13:V14" si="3">Q13-R13-0.8*S13-0.5*T13</f>
        <v>0</v>
      </c>
      <c r="W13" s="2612"/>
      <c r="X13" s="2613"/>
      <c r="Y13" s="2613"/>
      <c r="Z13" s="2614">
        <f t="shared" ref="Z13:Z14" si="4">X13-Y13</f>
        <v>0</v>
      </c>
      <c r="AA13" s="2618"/>
      <c r="AB13" s="2619"/>
    </row>
    <row r="14" spans="1:29" s="2620" customFormat="1" ht="27.75" customHeight="1">
      <c r="A14" s="2605" t="s">
        <v>2642</v>
      </c>
      <c r="B14" s="2621" t="s">
        <v>2979</v>
      </c>
      <c r="C14" s="2607"/>
      <c r="D14" s="2607"/>
      <c r="E14" s="2607"/>
      <c r="F14" s="2608"/>
      <c r="G14" s="2608"/>
      <c r="H14" s="2608"/>
      <c r="I14" s="2608"/>
      <c r="J14" s="2608"/>
      <c r="K14" s="2609">
        <f t="shared" si="0"/>
        <v>0</v>
      </c>
      <c r="L14" s="2608"/>
      <c r="M14" s="2610">
        <f t="shared" si="1"/>
        <v>0</v>
      </c>
      <c r="N14" s="2608"/>
      <c r="O14" s="2608"/>
      <c r="P14" s="2608"/>
      <c r="Q14" s="2611">
        <f t="shared" si="2"/>
        <v>0</v>
      </c>
      <c r="R14" s="2608"/>
      <c r="S14" s="2608"/>
      <c r="T14" s="2608"/>
      <c r="U14" s="2608"/>
      <c r="V14" s="2610">
        <f t="shared" si="3"/>
        <v>0</v>
      </c>
      <c r="W14" s="2612"/>
      <c r="X14" s="2613"/>
      <c r="Y14" s="2613"/>
      <c r="Z14" s="2614">
        <f t="shared" si="4"/>
        <v>0</v>
      </c>
      <c r="AA14" s="2618"/>
      <c r="AB14" s="2619"/>
    </row>
    <row r="15" spans="1:29" s="2576" customFormat="1" ht="15.75" customHeight="1">
      <c r="A15" s="2616" t="s">
        <v>2644</v>
      </c>
      <c r="B15" s="2622"/>
      <c r="C15" s="2607"/>
      <c r="D15" s="2607"/>
      <c r="E15" s="2607"/>
      <c r="F15" s="2623"/>
      <c r="G15" s="2623"/>
      <c r="H15" s="2623"/>
      <c r="I15" s="2623"/>
      <c r="J15" s="2623"/>
      <c r="K15" s="2623"/>
      <c r="L15" s="2623"/>
      <c r="M15" s="2623"/>
      <c r="N15" s="2623"/>
      <c r="O15" s="2623"/>
      <c r="P15" s="2623"/>
      <c r="Q15" s="2624"/>
      <c r="R15" s="2623"/>
      <c r="S15" s="2623"/>
      <c r="T15" s="2623"/>
      <c r="U15" s="2623"/>
      <c r="V15" s="2607"/>
      <c r="W15" s="2623"/>
      <c r="X15" s="2623"/>
      <c r="Y15" s="2623"/>
      <c r="Z15" s="2623"/>
      <c r="AA15" s="2623"/>
      <c r="AB15" s="2625"/>
    </row>
    <row r="16" spans="1:29" s="2576" customFormat="1" ht="16.899999999999999" customHeight="1">
      <c r="A16" s="2626" t="s">
        <v>2980</v>
      </c>
      <c r="B16" s="2622"/>
      <c r="C16" s="2607"/>
      <c r="D16" s="2607"/>
      <c r="E16" s="2607"/>
      <c r="F16" s="2623"/>
      <c r="G16" s="2623"/>
      <c r="H16" s="2623"/>
      <c r="I16" s="2623"/>
      <c r="J16" s="2623"/>
      <c r="K16" s="2623"/>
      <c r="L16" s="2623"/>
      <c r="M16" s="2623"/>
      <c r="N16" s="2623"/>
      <c r="O16" s="2623"/>
      <c r="P16" s="2623"/>
      <c r="Q16" s="2624"/>
      <c r="R16" s="2623"/>
      <c r="S16" s="2623"/>
      <c r="T16" s="2623"/>
      <c r="U16" s="2623"/>
      <c r="V16" s="2607"/>
      <c r="W16" s="2623"/>
      <c r="X16" s="2623"/>
      <c r="Y16" s="2623"/>
      <c r="Z16" s="2623"/>
      <c r="AA16" s="2623"/>
      <c r="AB16" s="2627"/>
    </row>
    <row r="17" spans="1:28" s="2576" customFormat="1" ht="15" customHeight="1">
      <c r="A17" s="2628"/>
      <c r="B17" s="4923" t="s">
        <v>2981</v>
      </c>
      <c r="C17" s="4924"/>
      <c r="D17" s="4924"/>
      <c r="E17" s="4924"/>
      <c r="F17" s="4924"/>
      <c r="G17" s="4924"/>
      <c r="H17" s="4924"/>
      <c r="I17" s="4924"/>
      <c r="J17" s="4924"/>
      <c r="K17" s="4924"/>
      <c r="L17" s="4924"/>
      <c r="M17" s="4924"/>
      <c r="N17" s="4924"/>
      <c r="O17" s="4924"/>
      <c r="P17" s="4924"/>
      <c r="Q17" s="4924"/>
      <c r="R17" s="4924"/>
      <c r="S17" s="4924"/>
      <c r="T17" s="4924"/>
      <c r="U17" s="4924"/>
      <c r="V17" s="4924"/>
      <c r="W17" s="4924"/>
      <c r="X17" s="4924"/>
      <c r="Y17" s="4924"/>
      <c r="Z17" s="4924"/>
      <c r="AA17" s="4924"/>
      <c r="AB17" s="4925"/>
    </row>
    <row r="18" spans="1:28" s="2576" customFormat="1" ht="22.5" customHeight="1">
      <c r="A18" s="2605" t="s">
        <v>1422</v>
      </c>
      <c r="B18" s="2629" t="s">
        <v>2982</v>
      </c>
      <c r="C18" s="2630"/>
      <c r="D18" s="2631"/>
      <c r="E18" s="2632"/>
      <c r="F18" s="2633"/>
      <c r="G18" s="2634"/>
      <c r="H18" s="2634"/>
      <c r="I18" s="2634"/>
      <c r="J18" s="2634"/>
      <c r="K18" s="2635">
        <f>G18+H18+I18+J18</f>
        <v>0</v>
      </c>
      <c r="L18" s="2634"/>
      <c r="M18" s="2610">
        <f>F18-K18+L18</f>
        <v>0</v>
      </c>
      <c r="N18" s="2634"/>
      <c r="O18" s="2634"/>
      <c r="P18" s="2636"/>
      <c r="Q18" s="2611">
        <f>M18+N18-O18</f>
        <v>0</v>
      </c>
      <c r="R18" s="2637"/>
      <c r="S18" s="2638"/>
      <c r="T18" s="2638"/>
      <c r="U18" s="2639"/>
      <c r="V18" s="2640"/>
      <c r="W18" s="2641"/>
      <c r="X18" s="2642"/>
      <c r="Y18" s="2643"/>
      <c r="Z18" s="2643"/>
      <c r="AA18" s="2644"/>
      <c r="AB18" s="2645"/>
    </row>
    <row r="19" spans="1:28" s="2576" customFormat="1" ht="21" customHeight="1">
      <c r="A19" s="2646" t="s">
        <v>1425</v>
      </c>
      <c r="B19" s="2647" t="s">
        <v>2983</v>
      </c>
      <c r="C19" s="2630"/>
      <c r="D19" s="2631"/>
      <c r="E19" s="2632"/>
      <c r="F19" s="2648"/>
      <c r="G19" s="2649"/>
      <c r="H19" s="2649"/>
      <c r="I19" s="2649"/>
      <c r="J19" s="2649"/>
      <c r="K19" s="2635">
        <f>G19+H19+I19+J19</f>
        <v>0</v>
      </c>
      <c r="L19" s="2649"/>
      <c r="M19" s="2610">
        <f>F19-K19+L19</f>
        <v>0</v>
      </c>
      <c r="N19" s="2649"/>
      <c r="O19" s="2649"/>
      <c r="P19" s="2650"/>
      <c r="Q19" s="2611">
        <f>M19+N19-O19</f>
        <v>0</v>
      </c>
      <c r="R19" s="2651">
        <f>R12</f>
        <v>0</v>
      </c>
      <c r="S19" s="2651">
        <f t="shared" ref="S19:U19" si="5">S12</f>
        <v>0</v>
      </c>
      <c r="T19" s="2651">
        <f t="shared" si="5"/>
        <v>0</v>
      </c>
      <c r="U19" s="2651">
        <f t="shared" si="5"/>
        <v>0</v>
      </c>
      <c r="V19" s="2652">
        <f>Q19-R19-0.8*S19-0.5*T19</f>
        <v>0</v>
      </c>
      <c r="W19" s="2642"/>
      <c r="X19" s="2642"/>
      <c r="Y19" s="2642"/>
      <c r="Z19" s="2642"/>
      <c r="AA19" s="2653"/>
      <c r="AB19" s="2654"/>
    </row>
    <row r="20" spans="1:28" s="2576" customFormat="1" ht="22.5" customHeight="1">
      <c r="A20" s="2616"/>
      <c r="B20" s="2647" t="s">
        <v>2984</v>
      </c>
      <c r="C20" s="2630"/>
      <c r="D20" s="2631"/>
      <c r="E20" s="2632"/>
      <c r="F20" s="2623"/>
      <c r="G20" s="2655"/>
      <c r="H20" s="2631"/>
      <c r="I20" s="2631"/>
      <c r="J20" s="2631"/>
      <c r="K20" s="2631"/>
      <c r="L20" s="2656"/>
      <c r="M20" s="2657"/>
      <c r="N20" s="2631"/>
      <c r="O20" s="2631"/>
      <c r="P20" s="2631"/>
      <c r="Q20" s="2658"/>
      <c r="R20" s="2630"/>
      <c r="S20" s="2624"/>
      <c r="T20" s="2624"/>
      <c r="U20" s="2659"/>
      <c r="V20" s="2630"/>
      <c r="W20" s="2660"/>
      <c r="X20" s="2661"/>
      <c r="Y20" s="2661"/>
      <c r="Z20" s="2661"/>
      <c r="AA20" s="2658"/>
      <c r="AB20" s="2662"/>
    </row>
    <row r="21" spans="1:28" s="2665" customFormat="1" ht="20.25" customHeight="1">
      <c r="A21" s="2616" t="s">
        <v>1428</v>
      </c>
      <c r="B21" s="2647" t="s">
        <v>2985</v>
      </c>
      <c r="C21" s="2630"/>
      <c r="D21" s="2624"/>
      <c r="E21" s="2632"/>
      <c r="F21" s="2663"/>
      <c r="G21" s="2649"/>
      <c r="H21" s="2649"/>
      <c r="I21" s="2649"/>
      <c r="J21" s="2649"/>
      <c r="K21" s="2635">
        <f>G21+H21+I21+J21</f>
        <v>0</v>
      </c>
      <c r="L21" s="2649"/>
      <c r="M21" s="2610">
        <f>F21-K21+L21</f>
        <v>0</v>
      </c>
      <c r="N21" s="2649"/>
      <c r="O21" s="2649"/>
      <c r="P21" s="2649"/>
      <c r="Q21" s="2611">
        <f>M21+N21-O21</f>
        <v>0</v>
      </c>
      <c r="R21" s="2655"/>
      <c r="S21" s="2631"/>
      <c r="T21" s="2631"/>
      <c r="U21" s="2656"/>
      <c r="V21" s="2640"/>
      <c r="W21" s="2641"/>
      <c r="X21" s="2641"/>
      <c r="Y21" s="2664"/>
      <c r="Z21" s="2664"/>
      <c r="AA21" s="2658"/>
      <c r="AB21" s="2662"/>
    </row>
    <row r="22" spans="1:28" s="2665" customFormat="1" ht="21.75" customHeight="1">
      <c r="A22" s="2666" t="s">
        <v>1431</v>
      </c>
      <c r="B22" s="2647"/>
      <c r="C22" s="2630"/>
      <c r="D22" s="2624"/>
      <c r="E22" s="2632"/>
      <c r="F22" s="2632"/>
      <c r="G22" s="2655"/>
      <c r="H22" s="2631"/>
      <c r="I22" s="2631"/>
      <c r="J22" s="2631"/>
      <c r="K22" s="2631"/>
      <c r="L22" s="2656"/>
      <c r="M22" s="2667"/>
      <c r="N22" s="2631"/>
      <c r="O22" s="2631"/>
      <c r="P22" s="2631"/>
      <c r="Q22" s="2658"/>
      <c r="R22" s="2655"/>
      <c r="S22" s="2631"/>
      <c r="T22" s="2631"/>
      <c r="U22" s="2656"/>
      <c r="V22" s="2630"/>
      <c r="W22" s="2659"/>
      <c r="X22" s="2658"/>
      <c r="Y22" s="2658"/>
      <c r="Z22" s="2658"/>
      <c r="AA22" s="2658"/>
      <c r="AB22" s="2662"/>
    </row>
    <row r="23" spans="1:28" s="2665" customFormat="1" ht="24" customHeight="1">
      <c r="A23" s="2666" t="s">
        <v>1434</v>
      </c>
      <c r="B23" s="2647" t="s">
        <v>2986</v>
      </c>
      <c r="C23" s="2630"/>
      <c r="D23" s="2624"/>
      <c r="E23" s="2632"/>
      <c r="F23" s="2663"/>
      <c r="G23" s="2649"/>
      <c r="H23" s="2649"/>
      <c r="I23" s="2649"/>
      <c r="J23" s="2649"/>
      <c r="K23" s="2635">
        <f>G23+H23+I23+J23</f>
        <v>0</v>
      </c>
      <c r="L23" s="2649"/>
      <c r="M23" s="2610">
        <f>F23-K23+L23</f>
        <v>0</v>
      </c>
      <c r="N23" s="2649"/>
      <c r="O23" s="2649"/>
      <c r="P23" s="2649"/>
      <c r="Q23" s="2611">
        <f>M23+N23-O23</f>
        <v>0</v>
      </c>
      <c r="R23" s="2655"/>
      <c r="S23" s="2631"/>
      <c r="T23" s="2631"/>
      <c r="U23" s="2656"/>
      <c r="V23" s="2640"/>
      <c r="W23" s="2641"/>
      <c r="X23" s="2641"/>
      <c r="Y23" s="2664"/>
      <c r="Z23" s="2664"/>
      <c r="AA23" s="2658"/>
      <c r="AB23" s="2662"/>
    </row>
    <row r="24" spans="1:28" s="2665" customFormat="1" ht="12">
      <c r="A24" s="2666" t="s">
        <v>1436</v>
      </c>
      <c r="B24" s="2668"/>
      <c r="C24" s="2630"/>
      <c r="D24" s="2624"/>
      <c r="E24" s="2632"/>
      <c r="F24" s="2632"/>
      <c r="G24" s="2655"/>
      <c r="H24" s="2631"/>
      <c r="I24" s="2631"/>
      <c r="J24" s="2631"/>
      <c r="K24" s="2631"/>
      <c r="L24" s="2656"/>
      <c r="M24" s="2667"/>
      <c r="N24" s="2631"/>
      <c r="O24" s="2631"/>
      <c r="P24" s="2631"/>
      <c r="Q24" s="2658"/>
      <c r="R24" s="2655"/>
      <c r="S24" s="2631"/>
      <c r="T24" s="2631"/>
      <c r="U24" s="2656"/>
      <c r="V24" s="2630"/>
      <c r="W24" s="2659"/>
      <c r="X24" s="2658"/>
      <c r="Y24" s="2658"/>
      <c r="Z24" s="2658"/>
      <c r="AA24" s="2658"/>
      <c r="AB24" s="2662"/>
    </row>
    <row r="25" spans="1:28" s="2665" customFormat="1" ht="12">
      <c r="A25" s="2666" t="s">
        <v>1439</v>
      </c>
      <c r="B25" s="2669"/>
      <c r="C25" s="2670"/>
      <c r="D25" s="2671"/>
      <c r="E25" s="2672"/>
      <c r="F25" s="2672"/>
      <c r="G25" s="2637"/>
      <c r="H25" s="2638"/>
      <c r="I25" s="2638"/>
      <c r="J25" s="2638"/>
      <c r="K25" s="2638"/>
      <c r="L25" s="2639"/>
      <c r="M25" s="2673"/>
      <c r="N25" s="2638"/>
      <c r="O25" s="2638"/>
      <c r="P25" s="2638"/>
      <c r="Q25" s="2644"/>
      <c r="R25" s="2637"/>
      <c r="S25" s="2638"/>
      <c r="T25" s="2638"/>
      <c r="U25" s="2639"/>
      <c r="V25" s="2670"/>
      <c r="W25" s="2674"/>
      <c r="X25" s="2644"/>
      <c r="Y25" s="2658"/>
      <c r="Z25" s="2658"/>
      <c r="AA25" s="2658"/>
      <c r="AB25" s="2662"/>
    </row>
    <row r="26" spans="1:28" s="2576" customFormat="1" ht="12">
      <c r="A26" s="2646"/>
      <c r="B26" s="4926" t="s">
        <v>2987</v>
      </c>
      <c r="C26" s="4927"/>
      <c r="D26" s="4927"/>
      <c r="E26" s="4927"/>
      <c r="F26" s="4926"/>
      <c r="G26" s="4926"/>
      <c r="H26" s="4926"/>
      <c r="I26" s="4926"/>
      <c r="J26" s="4926"/>
      <c r="K26" s="4926"/>
      <c r="L26" s="4926"/>
      <c r="M26" s="4926"/>
      <c r="N26" s="4926"/>
      <c r="O26" s="4926"/>
      <c r="P26" s="4926"/>
      <c r="Q26" s="4926"/>
      <c r="R26" s="4926"/>
      <c r="S26" s="4926"/>
      <c r="T26" s="4926"/>
      <c r="U26" s="4926"/>
      <c r="V26" s="4926"/>
      <c r="W26" s="4926"/>
      <c r="X26" s="4926"/>
      <c r="Y26" s="4926"/>
      <c r="Z26" s="4926"/>
      <c r="AA26" s="4926"/>
      <c r="AB26" s="4928"/>
    </row>
    <row r="27" spans="1:28" s="2576" customFormat="1" ht="21" customHeight="1">
      <c r="A27" s="2646" t="s">
        <v>1442</v>
      </c>
      <c r="B27" s="2675">
        <v>0</v>
      </c>
      <c r="C27" s="2676"/>
      <c r="D27" s="2677"/>
      <c r="E27" s="2678"/>
      <c r="F27" s="2679"/>
      <c r="G27" s="2680"/>
      <c r="H27" s="2681"/>
      <c r="I27" s="2682"/>
      <c r="J27" s="2682"/>
      <c r="K27" s="2682"/>
      <c r="L27" s="2683"/>
      <c r="M27" s="2684"/>
      <c r="N27" s="2685"/>
      <c r="O27" s="2682"/>
      <c r="P27" s="2683"/>
      <c r="Q27" s="2686"/>
      <c r="R27" s="2687"/>
      <c r="S27" s="2687"/>
      <c r="T27" s="2687"/>
      <c r="U27" s="2687"/>
      <c r="V27" s="2652">
        <f>Q27-R27-0.8*S27-0.5*T27</f>
        <v>0</v>
      </c>
      <c r="W27" s="2687"/>
      <c r="X27" s="2688">
        <f>V27*0%</f>
        <v>0</v>
      </c>
      <c r="Y27" s="2687"/>
      <c r="Z27" s="2688">
        <f>X27-Y27</f>
        <v>0</v>
      </c>
      <c r="AA27" s="2687"/>
      <c r="AB27" s="2689"/>
    </row>
    <row r="28" spans="1:28" s="2576" customFormat="1" ht="12">
      <c r="A28" s="2616">
        <v>100</v>
      </c>
      <c r="B28" s="2675">
        <v>0.1</v>
      </c>
      <c r="C28" s="2680"/>
      <c r="D28" s="2681"/>
      <c r="E28" s="2690"/>
      <c r="F28" s="2679"/>
      <c r="G28" s="2680"/>
      <c r="H28" s="2681"/>
      <c r="I28" s="2682"/>
      <c r="J28" s="2682"/>
      <c r="K28" s="2682"/>
      <c r="L28" s="2683"/>
      <c r="M28" s="2684"/>
      <c r="N28" s="2685"/>
      <c r="O28" s="2682"/>
      <c r="P28" s="2683"/>
      <c r="Q28" s="2687"/>
      <c r="R28" s="2687"/>
      <c r="S28" s="2687"/>
      <c r="T28" s="2687"/>
      <c r="U28" s="2687"/>
      <c r="V28" s="2652">
        <f t="shared" ref="V28:V39" si="6">Q28-R28-0.8*S28-0.5*T28</f>
        <v>0</v>
      </c>
      <c r="W28" s="2687"/>
      <c r="X28" s="2688">
        <f>V28*10%</f>
        <v>0</v>
      </c>
      <c r="Y28" s="2687"/>
      <c r="Z28" s="2688">
        <f t="shared" ref="Z28:Z39" si="7">X28-Y28</f>
        <v>0</v>
      </c>
      <c r="AA28" s="2687"/>
      <c r="AB28" s="2689"/>
    </row>
    <row r="29" spans="1:28" s="2576" customFormat="1" ht="12">
      <c r="A29" s="2616">
        <v>110</v>
      </c>
      <c r="B29" s="2675">
        <v>0.2</v>
      </c>
      <c r="C29" s="2691"/>
      <c r="D29" s="2607"/>
      <c r="E29" s="2618"/>
      <c r="F29" s="2679"/>
      <c r="G29" s="2691"/>
      <c r="H29" s="2607"/>
      <c r="I29" s="2682"/>
      <c r="J29" s="2682"/>
      <c r="K29" s="2682"/>
      <c r="L29" s="2683"/>
      <c r="M29" s="2684"/>
      <c r="N29" s="2685"/>
      <c r="O29" s="2682"/>
      <c r="P29" s="2683"/>
      <c r="Q29" s="2687"/>
      <c r="R29" s="2687"/>
      <c r="S29" s="2687"/>
      <c r="T29" s="2687"/>
      <c r="U29" s="2687"/>
      <c r="V29" s="2652">
        <f t="shared" si="6"/>
        <v>0</v>
      </c>
      <c r="W29" s="2687"/>
      <c r="X29" s="2688">
        <f>V29*20%</f>
        <v>0</v>
      </c>
      <c r="Y29" s="2687"/>
      <c r="Z29" s="2688">
        <f t="shared" si="7"/>
        <v>0</v>
      </c>
      <c r="AA29" s="2687"/>
      <c r="AB29" s="2689"/>
    </row>
    <row r="30" spans="1:28" s="2576" customFormat="1" ht="12">
      <c r="A30" s="2616">
        <v>120</v>
      </c>
      <c r="B30" s="2675">
        <v>0.35</v>
      </c>
      <c r="C30" s="2680"/>
      <c r="D30" s="2681"/>
      <c r="E30" s="2690"/>
      <c r="F30" s="2679"/>
      <c r="G30" s="2680"/>
      <c r="H30" s="2681"/>
      <c r="I30" s="2682"/>
      <c r="J30" s="2682"/>
      <c r="K30" s="2682"/>
      <c r="L30" s="2683"/>
      <c r="M30" s="2684"/>
      <c r="N30" s="2685"/>
      <c r="O30" s="2682"/>
      <c r="P30" s="2683"/>
      <c r="Q30" s="2687"/>
      <c r="R30" s="2687"/>
      <c r="S30" s="2687"/>
      <c r="T30" s="2687"/>
      <c r="U30" s="2687"/>
      <c r="V30" s="2652">
        <f t="shared" si="6"/>
        <v>0</v>
      </c>
      <c r="W30" s="2687"/>
      <c r="X30" s="2688">
        <f>V30*35%</f>
        <v>0</v>
      </c>
      <c r="Y30" s="2687"/>
      <c r="Z30" s="2688">
        <f t="shared" si="7"/>
        <v>0</v>
      </c>
      <c r="AA30" s="2687"/>
      <c r="AB30" s="2689"/>
    </row>
    <row r="31" spans="1:28" s="2576" customFormat="1" ht="12">
      <c r="A31" s="2616">
        <v>130</v>
      </c>
      <c r="B31" s="2675">
        <v>0.5</v>
      </c>
      <c r="C31" s="2655"/>
      <c r="D31" s="2631"/>
      <c r="E31" s="2656"/>
      <c r="F31" s="2679"/>
      <c r="G31" s="2680"/>
      <c r="H31" s="2681"/>
      <c r="I31" s="2682"/>
      <c r="J31" s="2682"/>
      <c r="K31" s="2682"/>
      <c r="L31" s="2683"/>
      <c r="M31" s="2684"/>
      <c r="N31" s="2685"/>
      <c r="O31" s="2682"/>
      <c r="P31" s="2683"/>
      <c r="Q31" s="2687"/>
      <c r="R31" s="2687"/>
      <c r="S31" s="2687"/>
      <c r="T31" s="2687"/>
      <c r="U31" s="2687"/>
      <c r="V31" s="2652">
        <f t="shared" si="6"/>
        <v>0</v>
      </c>
      <c r="W31" s="2687"/>
      <c r="X31" s="2688">
        <f>V31*50%</f>
        <v>0</v>
      </c>
      <c r="Y31" s="2687"/>
      <c r="Z31" s="2688">
        <f t="shared" si="7"/>
        <v>0</v>
      </c>
      <c r="AA31" s="2687"/>
      <c r="AB31" s="2689"/>
    </row>
    <row r="32" spans="1:28" s="2576" customFormat="1" ht="12">
      <c r="A32" s="2616">
        <v>140</v>
      </c>
      <c r="B32" s="2675">
        <v>0.75</v>
      </c>
      <c r="C32" s="2655"/>
      <c r="D32" s="2631"/>
      <c r="E32" s="2656"/>
      <c r="F32" s="2679"/>
      <c r="G32" s="2680"/>
      <c r="H32" s="2681"/>
      <c r="I32" s="2682"/>
      <c r="J32" s="2682"/>
      <c r="K32" s="2682"/>
      <c r="L32" s="2683"/>
      <c r="M32" s="2684"/>
      <c r="N32" s="2685"/>
      <c r="O32" s="2682"/>
      <c r="P32" s="2683"/>
      <c r="Q32" s="2687"/>
      <c r="R32" s="2687"/>
      <c r="S32" s="2687"/>
      <c r="T32" s="2687"/>
      <c r="U32" s="2687"/>
      <c r="V32" s="2652">
        <f t="shared" si="6"/>
        <v>0</v>
      </c>
      <c r="W32" s="2687"/>
      <c r="X32" s="2688">
        <f>V32*75%</f>
        <v>0</v>
      </c>
      <c r="Y32" s="2687"/>
      <c r="Z32" s="2688">
        <f t="shared" si="7"/>
        <v>0</v>
      </c>
      <c r="AA32" s="2687"/>
      <c r="AB32" s="2689"/>
    </row>
    <row r="33" spans="1:28" s="2576" customFormat="1" ht="12">
      <c r="A33" s="2616">
        <v>150</v>
      </c>
      <c r="B33" s="2675">
        <v>0.85</v>
      </c>
      <c r="C33" s="2692"/>
      <c r="D33" s="2693"/>
      <c r="E33" s="2694"/>
      <c r="F33" s="2679"/>
      <c r="G33" s="2695"/>
      <c r="H33" s="2696"/>
      <c r="I33" s="2697"/>
      <c r="J33" s="2697"/>
      <c r="K33" s="2697"/>
      <c r="L33" s="2698"/>
      <c r="M33" s="2699"/>
      <c r="N33" s="2700"/>
      <c r="O33" s="2697"/>
      <c r="P33" s="2698"/>
      <c r="Q33" s="2687"/>
      <c r="R33" s="2687"/>
      <c r="S33" s="2687"/>
      <c r="T33" s="2687"/>
      <c r="U33" s="2687"/>
      <c r="V33" s="2652">
        <f t="shared" si="6"/>
        <v>0</v>
      </c>
      <c r="W33" s="2687"/>
      <c r="X33" s="2688">
        <f>V33*85%</f>
        <v>0</v>
      </c>
      <c r="Y33" s="2687"/>
      <c r="Z33" s="2688">
        <f t="shared" si="7"/>
        <v>0</v>
      </c>
      <c r="AA33" s="2687"/>
      <c r="AB33" s="2689"/>
    </row>
    <row r="34" spans="1:28" s="2576" customFormat="1" ht="12">
      <c r="A34" s="2616">
        <v>160</v>
      </c>
      <c r="B34" s="2675">
        <v>1</v>
      </c>
      <c r="C34" s="2655"/>
      <c r="D34" s="2631"/>
      <c r="E34" s="2656"/>
      <c r="F34" s="2679"/>
      <c r="G34" s="2680"/>
      <c r="H34" s="2681"/>
      <c r="I34" s="2682"/>
      <c r="J34" s="2682"/>
      <c r="K34" s="2682"/>
      <c r="L34" s="2683"/>
      <c r="M34" s="2684"/>
      <c r="N34" s="2685"/>
      <c r="O34" s="2682"/>
      <c r="P34" s="2683"/>
      <c r="Q34" s="2687"/>
      <c r="R34" s="2687"/>
      <c r="S34" s="2687"/>
      <c r="T34" s="2687"/>
      <c r="U34" s="2687"/>
      <c r="V34" s="2652">
        <f t="shared" si="6"/>
        <v>0</v>
      </c>
      <c r="W34" s="2687"/>
      <c r="X34" s="2688">
        <f>V34*100%</f>
        <v>0</v>
      </c>
      <c r="Y34" s="2687"/>
      <c r="Z34" s="2688">
        <f t="shared" si="7"/>
        <v>0</v>
      </c>
      <c r="AA34" s="2687"/>
      <c r="AB34" s="2689"/>
    </row>
    <row r="35" spans="1:28" s="2576" customFormat="1" ht="12">
      <c r="A35" s="2616">
        <v>170</v>
      </c>
      <c r="B35" s="2675">
        <v>1.25</v>
      </c>
      <c r="C35" s="2655"/>
      <c r="D35" s="2631"/>
      <c r="E35" s="2656"/>
      <c r="F35" s="2679"/>
      <c r="G35" s="2680"/>
      <c r="H35" s="2681"/>
      <c r="I35" s="2682"/>
      <c r="J35" s="2682"/>
      <c r="K35" s="2682"/>
      <c r="L35" s="2683"/>
      <c r="M35" s="2684"/>
      <c r="N35" s="2685"/>
      <c r="O35" s="2682"/>
      <c r="P35" s="2683"/>
      <c r="Q35" s="2687"/>
      <c r="R35" s="2687"/>
      <c r="S35" s="2687"/>
      <c r="T35" s="2687"/>
      <c r="U35" s="2687"/>
      <c r="V35" s="2652">
        <f t="shared" si="6"/>
        <v>0</v>
      </c>
      <c r="W35" s="2687"/>
      <c r="X35" s="2688">
        <f>V35*125%</f>
        <v>0</v>
      </c>
      <c r="Y35" s="2687"/>
      <c r="Z35" s="2688">
        <f t="shared" si="7"/>
        <v>0</v>
      </c>
      <c r="AA35" s="2687"/>
      <c r="AB35" s="2689"/>
    </row>
    <row r="36" spans="1:28" s="2576" customFormat="1" ht="12">
      <c r="A36" s="2616">
        <v>180</v>
      </c>
      <c r="B36" s="2675">
        <v>1.5</v>
      </c>
      <c r="C36" s="2692"/>
      <c r="D36" s="2693"/>
      <c r="E36" s="2656"/>
      <c r="F36" s="2679"/>
      <c r="G36" s="2680"/>
      <c r="H36" s="2681"/>
      <c r="I36" s="2682"/>
      <c r="J36" s="2682"/>
      <c r="K36" s="2682"/>
      <c r="L36" s="2683"/>
      <c r="M36" s="2684"/>
      <c r="N36" s="2685"/>
      <c r="O36" s="2682"/>
      <c r="P36" s="2683"/>
      <c r="Q36" s="2687"/>
      <c r="R36" s="2687"/>
      <c r="S36" s="2687"/>
      <c r="T36" s="2687"/>
      <c r="U36" s="2687"/>
      <c r="V36" s="2652">
        <f t="shared" si="6"/>
        <v>0</v>
      </c>
      <c r="W36" s="2687"/>
      <c r="X36" s="2688">
        <f>V36*150%</f>
        <v>0</v>
      </c>
      <c r="Y36" s="2687"/>
      <c r="Z36" s="2688">
        <f t="shared" si="7"/>
        <v>0</v>
      </c>
      <c r="AA36" s="2687"/>
      <c r="AB36" s="2689"/>
    </row>
    <row r="37" spans="1:28" s="2576" customFormat="1" ht="12">
      <c r="A37" s="2616">
        <v>190</v>
      </c>
      <c r="B37" s="2675">
        <v>2</v>
      </c>
      <c r="C37" s="2692"/>
      <c r="D37" s="2693"/>
      <c r="E37" s="2694"/>
      <c r="F37" s="2679"/>
      <c r="G37" s="2695"/>
      <c r="H37" s="2696"/>
      <c r="I37" s="2697"/>
      <c r="J37" s="2697"/>
      <c r="K37" s="2697"/>
      <c r="L37" s="2698"/>
      <c r="M37" s="2699"/>
      <c r="N37" s="2700"/>
      <c r="O37" s="2697"/>
      <c r="P37" s="2698"/>
      <c r="Q37" s="2687"/>
      <c r="R37" s="2687"/>
      <c r="S37" s="2687"/>
      <c r="T37" s="2687"/>
      <c r="U37" s="2687"/>
      <c r="V37" s="2652">
        <f>Q37-R37-0.8*S37-0.5*T37</f>
        <v>0</v>
      </c>
      <c r="W37" s="2687"/>
      <c r="X37" s="2688">
        <f>V37*200%</f>
        <v>0</v>
      </c>
      <c r="Y37" s="2687"/>
      <c r="Z37" s="2688">
        <f>X37-Y37</f>
        <v>0</v>
      </c>
      <c r="AA37" s="2687"/>
      <c r="AB37" s="2689"/>
    </row>
    <row r="38" spans="1:28" s="2576" customFormat="1" ht="12">
      <c r="A38" s="2616">
        <v>195</v>
      </c>
      <c r="B38" s="2675">
        <v>2.5</v>
      </c>
      <c r="C38" s="2692"/>
      <c r="D38" s="2693"/>
      <c r="E38" s="2656"/>
      <c r="F38" s="2679"/>
      <c r="G38" s="2680"/>
      <c r="H38" s="2681"/>
      <c r="I38" s="2682"/>
      <c r="J38" s="2682"/>
      <c r="K38" s="2682"/>
      <c r="L38" s="2683"/>
      <c r="M38" s="2684"/>
      <c r="N38" s="2685"/>
      <c r="O38" s="2682"/>
      <c r="P38" s="2683"/>
      <c r="Q38" s="2687"/>
      <c r="R38" s="2687"/>
      <c r="S38" s="2687"/>
      <c r="T38" s="2687"/>
      <c r="U38" s="2687"/>
      <c r="V38" s="2652">
        <f>Q38-R38-0.8*S38-0.5*T38</f>
        <v>0</v>
      </c>
      <c r="W38" s="2687"/>
      <c r="X38" s="2688">
        <f>V38*250%</f>
        <v>0</v>
      </c>
      <c r="Y38" s="2687"/>
      <c r="Z38" s="2688">
        <f t="shared" si="7"/>
        <v>0</v>
      </c>
      <c r="AA38" s="2687"/>
      <c r="AB38" s="2689"/>
    </row>
    <row r="39" spans="1:28" s="2576" customFormat="1" ht="12">
      <c r="A39" s="2616">
        <v>200</v>
      </c>
      <c r="B39" s="2675">
        <v>12.5</v>
      </c>
      <c r="C39" s="2692"/>
      <c r="D39" s="2693"/>
      <c r="E39" s="2694"/>
      <c r="F39" s="2679"/>
      <c r="G39" s="2695"/>
      <c r="H39" s="2696"/>
      <c r="I39" s="2697"/>
      <c r="J39" s="2697"/>
      <c r="K39" s="2697"/>
      <c r="L39" s="2698"/>
      <c r="M39" s="2699"/>
      <c r="N39" s="2700"/>
      <c r="O39" s="2697"/>
      <c r="P39" s="2698"/>
      <c r="Q39" s="2687"/>
      <c r="R39" s="2687"/>
      <c r="S39" s="2687"/>
      <c r="T39" s="2687"/>
      <c r="U39" s="2687"/>
      <c r="V39" s="2652">
        <f t="shared" si="6"/>
        <v>0</v>
      </c>
      <c r="W39" s="2687"/>
      <c r="X39" s="2688">
        <f>V39*1250%</f>
        <v>0</v>
      </c>
      <c r="Y39" s="2687"/>
      <c r="Z39" s="2688">
        <f t="shared" si="7"/>
        <v>0</v>
      </c>
      <c r="AA39" s="2687"/>
      <c r="AB39" s="2689"/>
    </row>
    <row r="40" spans="1:28" s="2576" customFormat="1" ht="12">
      <c r="A40" s="2701">
        <v>210</v>
      </c>
      <c r="B40" s="2675" t="s">
        <v>2988</v>
      </c>
      <c r="C40" s="2692"/>
      <c r="D40" s="2693"/>
      <c r="E40" s="2694"/>
      <c r="F40" s="2702"/>
      <c r="G40" s="2697"/>
      <c r="H40" s="2697"/>
      <c r="I40" s="2697"/>
      <c r="J40" s="2697"/>
      <c r="K40" s="2697"/>
      <c r="L40" s="2698"/>
      <c r="M40" s="2699"/>
      <c r="N40" s="2700"/>
      <c r="O40" s="2697"/>
      <c r="P40" s="2698"/>
      <c r="Q40" s="2703"/>
      <c r="R40" s="2703"/>
      <c r="S40" s="2703"/>
      <c r="T40" s="2703"/>
      <c r="U40" s="2703"/>
      <c r="V40" s="2652">
        <f>Q40-R40-0.8*S40-0.5*T40</f>
        <v>0</v>
      </c>
      <c r="W40" s="2703"/>
      <c r="X40" s="2687"/>
      <c r="Y40" s="2703"/>
      <c r="Z40" s="2703"/>
      <c r="AA40" s="2703"/>
      <c r="AB40" s="2704"/>
    </row>
    <row r="41" spans="1:28" s="2576" customFormat="1" ht="15" customHeight="1">
      <c r="A41" s="4929" t="s">
        <v>2989</v>
      </c>
      <c r="B41" s="4930"/>
      <c r="C41" s="4930"/>
      <c r="D41" s="4930"/>
      <c r="E41" s="4930"/>
      <c r="F41" s="4930"/>
      <c r="G41" s="4930"/>
      <c r="H41" s="4930"/>
      <c r="I41" s="4930"/>
      <c r="J41" s="4930"/>
      <c r="K41" s="4930"/>
      <c r="L41" s="4930"/>
      <c r="M41" s="4930"/>
      <c r="N41" s="4930"/>
      <c r="O41" s="4930"/>
      <c r="P41" s="4930"/>
      <c r="Q41" s="4930"/>
      <c r="R41" s="4930"/>
      <c r="S41" s="4930"/>
      <c r="T41" s="4930"/>
      <c r="U41" s="4930"/>
      <c r="V41" s="4930"/>
      <c r="W41" s="4930"/>
      <c r="X41" s="4930"/>
      <c r="Y41" s="4930"/>
      <c r="Z41" s="4930"/>
      <c r="AA41" s="4930"/>
      <c r="AB41" s="4931"/>
    </row>
    <row r="42" spans="1:28" s="2576" customFormat="1" ht="12">
      <c r="A42" s="2705">
        <v>220</v>
      </c>
      <c r="B42" s="2647" t="s">
        <v>2990</v>
      </c>
      <c r="C42" s="2706"/>
      <c r="D42" s="2707"/>
      <c r="E42" s="2708"/>
      <c r="F42" s="2706"/>
      <c r="G42" s="2707"/>
      <c r="H42" s="2707"/>
      <c r="I42" s="2707"/>
      <c r="J42" s="2707"/>
      <c r="K42" s="2707"/>
      <c r="L42" s="2707"/>
      <c r="M42" s="2709"/>
      <c r="N42" s="2707"/>
      <c r="O42" s="2707"/>
      <c r="P42" s="2707"/>
      <c r="Q42" s="2707"/>
      <c r="R42" s="2707"/>
      <c r="S42" s="2707"/>
      <c r="T42" s="2707"/>
      <c r="U42" s="2707"/>
      <c r="V42" s="2707"/>
      <c r="W42" s="2707"/>
      <c r="X42" s="2707"/>
      <c r="Y42" s="2707"/>
      <c r="Z42" s="2707"/>
      <c r="AA42" s="2710"/>
      <c r="AB42" s="2711"/>
    </row>
    <row r="43" spans="1:28" s="2576" customFormat="1" ht="12">
      <c r="A43" s="2705">
        <v>230</v>
      </c>
      <c r="B43" s="2647" t="s">
        <v>2991</v>
      </c>
      <c r="C43" s="2712"/>
      <c r="D43" s="2713"/>
      <c r="E43" s="2714"/>
      <c r="F43" s="2712"/>
      <c r="G43" s="2713"/>
      <c r="H43" s="2713"/>
      <c r="I43" s="2713"/>
      <c r="J43" s="2713"/>
      <c r="K43" s="2713"/>
      <c r="L43" s="2713"/>
      <c r="M43" s="2715"/>
      <c r="N43" s="2713"/>
      <c r="O43" s="2713"/>
      <c r="P43" s="2713"/>
      <c r="Q43" s="2713"/>
      <c r="R43" s="2713"/>
      <c r="S43" s="2713"/>
      <c r="T43" s="2713"/>
      <c r="U43" s="2713"/>
      <c r="V43" s="2713"/>
      <c r="W43" s="2713"/>
      <c r="X43" s="2713"/>
      <c r="Y43" s="2713"/>
      <c r="Z43" s="2713"/>
      <c r="AA43" s="2716"/>
      <c r="AB43" s="2717"/>
    </row>
    <row r="44" spans="1:28" s="2576" customFormat="1" ht="12">
      <c r="A44" s="2705">
        <v>240</v>
      </c>
      <c r="B44" s="2647" t="s">
        <v>2992</v>
      </c>
      <c r="C44" s="2712"/>
      <c r="D44" s="2713"/>
      <c r="E44" s="2714"/>
      <c r="F44" s="2712"/>
      <c r="G44" s="2713"/>
      <c r="H44" s="2713"/>
      <c r="I44" s="2713"/>
      <c r="J44" s="2713"/>
      <c r="K44" s="2713"/>
      <c r="L44" s="2713"/>
      <c r="M44" s="2715"/>
      <c r="N44" s="2713"/>
      <c r="O44" s="2713"/>
      <c r="P44" s="2713"/>
      <c r="Q44" s="2713"/>
      <c r="R44" s="2713"/>
      <c r="S44" s="2713"/>
      <c r="T44" s="2713"/>
      <c r="U44" s="2713"/>
      <c r="V44" s="2713"/>
      <c r="W44" s="2713"/>
      <c r="X44" s="2713"/>
      <c r="Y44" s="2713"/>
      <c r="Z44" s="2713"/>
      <c r="AA44" s="2716"/>
      <c r="AB44" s="2717"/>
    </row>
    <row r="45" spans="1:28" s="2576" customFormat="1" ht="12.75" thickBot="1">
      <c r="A45" s="2718">
        <v>250</v>
      </c>
      <c r="B45" s="2719"/>
      <c r="C45" s="2720"/>
      <c r="D45" s="2721"/>
      <c r="E45" s="2722"/>
      <c r="F45" s="2720"/>
      <c r="G45" s="2721"/>
      <c r="H45" s="2721"/>
      <c r="I45" s="2721"/>
      <c r="J45" s="2721"/>
      <c r="K45" s="2721"/>
      <c r="L45" s="2721"/>
      <c r="M45" s="2723"/>
      <c r="N45" s="2721"/>
      <c r="O45" s="2721"/>
      <c r="P45" s="2721"/>
      <c r="Q45" s="2721"/>
      <c r="R45" s="2721"/>
      <c r="S45" s="2721"/>
      <c r="T45" s="2721"/>
      <c r="U45" s="2721"/>
      <c r="V45" s="2721"/>
      <c r="W45" s="2721"/>
      <c r="X45" s="2721"/>
      <c r="Y45" s="2721"/>
      <c r="Z45" s="2721"/>
      <c r="AA45" s="2724"/>
      <c r="AB45" s="2725"/>
    </row>
    <row r="46" spans="1:28">
      <c r="U46" s="2727"/>
      <c r="V46" s="2727"/>
      <c r="W46" s="2727"/>
      <c r="X46" s="2727"/>
      <c r="Y46" s="2727"/>
      <c r="Z46" s="2727"/>
      <c r="AA46" s="2727"/>
    </row>
    <row r="47" spans="1:28">
      <c r="B47" s="2212" t="s">
        <v>2993</v>
      </c>
      <c r="U47" s="2727"/>
      <c r="V47" s="2727"/>
      <c r="W47" s="2727"/>
      <c r="X47" s="2727"/>
      <c r="Y47" s="2727"/>
      <c r="Z47" s="2727"/>
      <c r="AA47" s="2727"/>
    </row>
    <row r="48" spans="1:28">
      <c r="B48" s="2579"/>
      <c r="U48" s="2727"/>
      <c r="V48" s="2727"/>
      <c r="W48" s="2727"/>
      <c r="X48" s="2727"/>
      <c r="Y48" s="2727"/>
      <c r="Z48" s="2727"/>
      <c r="AA48" s="2727"/>
    </row>
    <row r="50" ht="15" customHeight="1"/>
  </sheetData>
  <mergeCells count="37">
    <mergeCell ref="N3:V3"/>
    <mergeCell ref="C7:D7"/>
    <mergeCell ref="E7:E10"/>
    <mergeCell ref="F7:F10"/>
    <mergeCell ref="G7:L7"/>
    <mergeCell ref="M7:M10"/>
    <mergeCell ref="N7:P7"/>
    <mergeCell ref="Q7:Q10"/>
    <mergeCell ref="R7:U7"/>
    <mergeCell ref="V7:V10"/>
    <mergeCell ref="AA8:AA10"/>
    <mergeCell ref="X7:X10"/>
    <mergeCell ref="Y7:Y10"/>
    <mergeCell ref="Z7:Z10"/>
    <mergeCell ref="C8:C10"/>
    <mergeCell ref="D8:D10"/>
    <mergeCell ref="G8:H8"/>
    <mergeCell ref="I8:J8"/>
    <mergeCell ref="K8:L8"/>
    <mergeCell ref="N8:N10"/>
    <mergeCell ref="O8:O10"/>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s>
  <conditionalFormatting sqref="B17 B24:B26 B38 B39:F40 B37:F37">
    <cfRule type="cellIs" dxfId="75" priority="4" stopIfTrue="1" operator="equal">
      <formula>#REF!</formula>
    </cfRule>
  </conditionalFormatting>
  <conditionalFormatting sqref="B18:B23">
    <cfRule type="cellIs" dxfId="74" priority="3" stopIfTrue="1" operator="equal">
      <formula>#REF!</formula>
    </cfRule>
  </conditionalFormatting>
  <conditionalFormatting sqref="B27:B36">
    <cfRule type="cellIs" dxfId="73" priority="2" stopIfTrue="1" operator="equal">
      <formula>#REF!</formula>
    </cfRule>
  </conditionalFormatting>
  <conditionalFormatting sqref="B42:B44">
    <cfRule type="cellIs" dxfId="72"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0"/>
  <sheetViews>
    <sheetView zoomScale="90" zoomScaleNormal="90" zoomScaleSheetLayoutView="30" workbookViewId="0">
      <selection sqref="A1:Z6"/>
    </sheetView>
  </sheetViews>
  <sheetFormatPr defaultColWidth="11.42578125" defaultRowHeight="15"/>
  <cols>
    <col min="1" max="1" width="5.140625" style="2726" customWidth="1"/>
    <col min="2" max="2" width="46.140625" style="2212" customWidth="1"/>
    <col min="3" max="3" width="9.28515625" style="2212" customWidth="1"/>
    <col min="4" max="4" width="8.85546875" style="2212" customWidth="1"/>
    <col min="5" max="5" width="8.5703125" style="2212" customWidth="1"/>
    <col min="6" max="6" width="15.140625" style="2212" customWidth="1"/>
    <col min="7" max="7" width="9" style="2212" customWidth="1"/>
    <col min="8" max="8" width="11.28515625" style="2212" customWidth="1"/>
    <col min="9" max="9" width="11.42578125" style="2212" customWidth="1"/>
    <col min="10" max="10" width="13.7109375" style="2212" customWidth="1"/>
    <col min="11" max="11" width="12.42578125" style="2212" customWidth="1"/>
    <col min="12" max="12" width="13.42578125" style="2212" customWidth="1"/>
    <col min="13" max="13" width="16.85546875" style="2212" customWidth="1"/>
    <col min="14" max="14" width="17.7109375" style="2212" customWidth="1"/>
    <col min="15" max="15" width="14.42578125" style="2212" customWidth="1"/>
    <col min="16" max="16" width="12.85546875" style="2212" customWidth="1"/>
    <col min="17" max="17" width="17.42578125" style="2212" customWidth="1"/>
    <col min="18" max="18" width="12.7109375" style="2212" customWidth="1"/>
    <col min="19" max="19" width="9.42578125" style="2212" customWidth="1"/>
    <col min="20" max="20" width="8.85546875" style="2212" customWidth="1"/>
    <col min="21" max="21" width="9.85546875" style="2212" customWidth="1"/>
    <col min="22" max="22" width="15.7109375" style="2212" customWidth="1"/>
    <col min="23" max="23" width="17.7109375" style="2212" customWidth="1"/>
    <col min="24" max="26" width="14.28515625" style="2212" customWidth="1"/>
    <col min="27" max="27" width="16" style="2212" customWidth="1"/>
    <col min="28" max="28" width="16.28515625" style="2212" customWidth="1"/>
    <col min="29" max="259" width="11.42578125" style="2212"/>
    <col min="260" max="260" width="108.140625" style="2212" customWidth="1"/>
    <col min="261" max="261" width="28.7109375" style="2212" customWidth="1"/>
    <col min="262" max="262" width="32.5703125" style="2212" customWidth="1"/>
    <col min="263" max="263" width="28.7109375" style="2212" customWidth="1"/>
    <col min="264" max="265" width="31.7109375" style="2212" customWidth="1"/>
    <col min="266" max="266" width="30.140625" style="2212" customWidth="1"/>
    <col min="267" max="267" width="33.7109375" style="2212" customWidth="1"/>
    <col min="268" max="268" width="27" style="2212" customWidth="1"/>
    <col min="269" max="269" width="28.7109375" style="2212" customWidth="1"/>
    <col min="270" max="270" width="34.85546875" style="2212" customWidth="1"/>
    <col min="271" max="271" width="37" style="2212" customWidth="1"/>
    <col min="272" max="272" width="34.85546875" style="2212" customWidth="1"/>
    <col min="273" max="273" width="27.5703125" style="2212" customWidth="1"/>
    <col min="274" max="274" width="36.85546875" style="2212" customWidth="1"/>
    <col min="275" max="275" width="38.7109375" style="2212" customWidth="1"/>
    <col min="276" max="278" width="14.7109375" style="2212" customWidth="1"/>
    <col min="279" max="279" width="18.7109375" style="2212" customWidth="1"/>
    <col min="280" max="280" width="25.42578125" style="2212" customWidth="1"/>
    <col min="281" max="281" width="34.85546875" style="2212" customWidth="1"/>
    <col min="282" max="282" width="28" style="2212" customWidth="1"/>
    <col min="283" max="283" width="34.140625" style="2212" customWidth="1"/>
    <col min="284" max="284" width="34" style="2212" customWidth="1"/>
    <col min="285" max="515" width="11.42578125" style="2212"/>
    <col min="516" max="516" width="108.140625" style="2212" customWidth="1"/>
    <col min="517" max="517" width="28.7109375" style="2212" customWidth="1"/>
    <col min="518" max="518" width="32.5703125" style="2212" customWidth="1"/>
    <col min="519" max="519" width="28.7109375" style="2212" customWidth="1"/>
    <col min="520" max="521" width="31.7109375" style="2212" customWidth="1"/>
    <col min="522" max="522" width="30.140625" style="2212" customWidth="1"/>
    <col min="523" max="523" width="33.7109375" style="2212" customWidth="1"/>
    <col min="524" max="524" width="27" style="2212" customWidth="1"/>
    <col min="525" max="525" width="28.7109375" style="2212" customWidth="1"/>
    <col min="526" max="526" width="34.85546875" style="2212" customWidth="1"/>
    <col min="527" max="527" width="37" style="2212" customWidth="1"/>
    <col min="528" max="528" width="34.85546875" style="2212" customWidth="1"/>
    <col min="529" max="529" width="27.5703125" style="2212" customWidth="1"/>
    <col min="530" max="530" width="36.85546875" style="2212" customWidth="1"/>
    <col min="531" max="531" width="38.7109375" style="2212" customWidth="1"/>
    <col min="532" max="534" width="14.7109375" style="2212" customWidth="1"/>
    <col min="535" max="535" width="18.7109375" style="2212" customWidth="1"/>
    <col min="536" max="536" width="25.42578125" style="2212" customWidth="1"/>
    <col min="537" max="537" width="34.85546875" style="2212" customWidth="1"/>
    <col min="538" max="538" width="28" style="2212" customWidth="1"/>
    <col min="539" max="539" width="34.140625" style="2212" customWidth="1"/>
    <col min="540" max="540" width="34" style="2212" customWidth="1"/>
    <col min="541" max="771" width="11.42578125" style="2212"/>
    <col min="772" max="772" width="108.140625" style="2212" customWidth="1"/>
    <col min="773" max="773" width="28.7109375" style="2212" customWidth="1"/>
    <col min="774" max="774" width="32.5703125" style="2212" customWidth="1"/>
    <col min="775" max="775" width="28.7109375" style="2212" customWidth="1"/>
    <col min="776" max="777" width="31.7109375" style="2212" customWidth="1"/>
    <col min="778" max="778" width="30.140625" style="2212" customWidth="1"/>
    <col min="779" max="779" width="33.7109375" style="2212" customWidth="1"/>
    <col min="780" max="780" width="27" style="2212" customWidth="1"/>
    <col min="781" max="781" width="28.7109375" style="2212" customWidth="1"/>
    <col min="782" max="782" width="34.85546875" style="2212" customWidth="1"/>
    <col min="783" max="783" width="37" style="2212" customWidth="1"/>
    <col min="784" max="784" width="34.85546875" style="2212" customWidth="1"/>
    <col min="785" max="785" width="27.5703125" style="2212" customWidth="1"/>
    <col min="786" max="786" width="36.85546875" style="2212" customWidth="1"/>
    <col min="787" max="787" width="38.7109375" style="2212" customWidth="1"/>
    <col min="788" max="790" width="14.7109375" style="2212" customWidth="1"/>
    <col min="791" max="791" width="18.7109375" style="2212" customWidth="1"/>
    <col min="792" max="792" width="25.42578125" style="2212" customWidth="1"/>
    <col min="793" max="793" width="34.85546875" style="2212" customWidth="1"/>
    <col min="794" max="794" width="28" style="2212" customWidth="1"/>
    <col min="795" max="795" width="34.140625" style="2212" customWidth="1"/>
    <col min="796" max="796" width="34" style="2212" customWidth="1"/>
    <col min="797" max="1027" width="11.42578125" style="2212"/>
    <col min="1028" max="1028" width="108.140625" style="2212" customWidth="1"/>
    <col min="1029" max="1029" width="28.7109375" style="2212" customWidth="1"/>
    <col min="1030" max="1030" width="32.5703125" style="2212" customWidth="1"/>
    <col min="1031" max="1031" width="28.7109375" style="2212" customWidth="1"/>
    <col min="1032" max="1033" width="31.7109375" style="2212" customWidth="1"/>
    <col min="1034" max="1034" width="30.140625" style="2212" customWidth="1"/>
    <col min="1035" max="1035" width="33.7109375" style="2212" customWidth="1"/>
    <col min="1036" max="1036" width="27" style="2212" customWidth="1"/>
    <col min="1037" max="1037" width="28.7109375" style="2212" customWidth="1"/>
    <col min="1038" max="1038" width="34.85546875" style="2212" customWidth="1"/>
    <col min="1039" max="1039" width="37" style="2212" customWidth="1"/>
    <col min="1040" max="1040" width="34.85546875" style="2212" customWidth="1"/>
    <col min="1041" max="1041" width="27.5703125" style="2212" customWidth="1"/>
    <col min="1042" max="1042" width="36.85546875" style="2212" customWidth="1"/>
    <col min="1043" max="1043" width="38.7109375" style="2212" customWidth="1"/>
    <col min="1044" max="1046" width="14.7109375" style="2212" customWidth="1"/>
    <col min="1047" max="1047" width="18.7109375" style="2212" customWidth="1"/>
    <col min="1048" max="1048" width="25.42578125" style="2212" customWidth="1"/>
    <col min="1049" max="1049" width="34.85546875" style="2212" customWidth="1"/>
    <col min="1050" max="1050" width="28" style="2212" customWidth="1"/>
    <col min="1051" max="1051" width="34.140625" style="2212" customWidth="1"/>
    <col min="1052" max="1052" width="34" style="2212" customWidth="1"/>
    <col min="1053" max="1283" width="11.42578125" style="2212"/>
    <col min="1284" max="1284" width="108.140625" style="2212" customWidth="1"/>
    <col min="1285" max="1285" width="28.7109375" style="2212" customWidth="1"/>
    <col min="1286" max="1286" width="32.5703125" style="2212" customWidth="1"/>
    <col min="1287" max="1287" width="28.7109375" style="2212" customWidth="1"/>
    <col min="1288" max="1289" width="31.7109375" style="2212" customWidth="1"/>
    <col min="1290" max="1290" width="30.140625" style="2212" customWidth="1"/>
    <col min="1291" max="1291" width="33.7109375" style="2212" customWidth="1"/>
    <col min="1292" max="1292" width="27" style="2212" customWidth="1"/>
    <col min="1293" max="1293" width="28.7109375" style="2212" customWidth="1"/>
    <col min="1294" max="1294" width="34.85546875" style="2212" customWidth="1"/>
    <col min="1295" max="1295" width="37" style="2212" customWidth="1"/>
    <col min="1296" max="1296" width="34.85546875" style="2212" customWidth="1"/>
    <col min="1297" max="1297" width="27.5703125" style="2212" customWidth="1"/>
    <col min="1298" max="1298" width="36.85546875" style="2212" customWidth="1"/>
    <col min="1299" max="1299" width="38.7109375" style="2212" customWidth="1"/>
    <col min="1300" max="1302" width="14.7109375" style="2212" customWidth="1"/>
    <col min="1303" max="1303" width="18.7109375" style="2212" customWidth="1"/>
    <col min="1304" max="1304" width="25.42578125" style="2212" customWidth="1"/>
    <col min="1305" max="1305" width="34.85546875" style="2212" customWidth="1"/>
    <col min="1306" max="1306" width="28" style="2212" customWidth="1"/>
    <col min="1307" max="1307" width="34.140625" style="2212" customWidth="1"/>
    <col min="1308" max="1308" width="34" style="2212" customWidth="1"/>
    <col min="1309" max="1539" width="11.42578125" style="2212"/>
    <col min="1540" max="1540" width="108.140625" style="2212" customWidth="1"/>
    <col min="1541" max="1541" width="28.7109375" style="2212" customWidth="1"/>
    <col min="1542" max="1542" width="32.5703125" style="2212" customWidth="1"/>
    <col min="1543" max="1543" width="28.7109375" style="2212" customWidth="1"/>
    <col min="1544" max="1545" width="31.7109375" style="2212" customWidth="1"/>
    <col min="1546" max="1546" width="30.140625" style="2212" customWidth="1"/>
    <col min="1547" max="1547" width="33.7109375" style="2212" customWidth="1"/>
    <col min="1548" max="1548" width="27" style="2212" customWidth="1"/>
    <col min="1549" max="1549" width="28.7109375" style="2212" customWidth="1"/>
    <col min="1550" max="1550" width="34.85546875" style="2212" customWidth="1"/>
    <col min="1551" max="1551" width="37" style="2212" customWidth="1"/>
    <col min="1552" max="1552" width="34.85546875" style="2212" customWidth="1"/>
    <col min="1553" max="1553" width="27.5703125" style="2212" customWidth="1"/>
    <col min="1554" max="1554" width="36.85546875" style="2212" customWidth="1"/>
    <col min="1555" max="1555" width="38.7109375" style="2212" customWidth="1"/>
    <col min="1556" max="1558" width="14.7109375" style="2212" customWidth="1"/>
    <col min="1559" max="1559" width="18.7109375" style="2212" customWidth="1"/>
    <col min="1560" max="1560" width="25.42578125" style="2212" customWidth="1"/>
    <col min="1561" max="1561" width="34.85546875" style="2212" customWidth="1"/>
    <col min="1562" max="1562" width="28" style="2212" customWidth="1"/>
    <col min="1563" max="1563" width="34.140625" style="2212" customWidth="1"/>
    <col min="1564" max="1564" width="34" style="2212" customWidth="1"/>
    <col min="1565" max="1795" width="11.42578125" style="2212"/>
    <col min="1796" max="1796" width="108.140625" style="2212" customWidth="1"/>
    <col min="1797" max="1797" width="28.7109375" style="2212" customWidth="1"/>
    <col min="1798" max="1798" width="32.5703125" style="2212" customWidth="1"/>
    <col min="1799" max="1799" width="28.7109375" style="2212" customWidth="1"/>
    <col min="1800" max="1801" width="31.7109375" style="2212" customWidth="1"/>
    <col min="1802" max="1802" width="30.140625" style="2212" customWidth="1"/>
    <col min="1803" max="1803" width="33.7109375" style="2212" customWidth="1"/>
    <col min="1804" max="1804" width="27" style="2212" customWidth="1"/>
    <col min="1805" max="1805" width="28.7109375" style="2212" customWidth="1"/>
    <col min="1806" max="1806" width="34.85546875" style="2212" customWidth="1"/>
    <col min="1807" max="1807" width="37" style="2212" customWidth="1"/>
    <col min="1808" max="1808" width="34.85546875" style="2212" customWidth="1"/>
    <col min="1809" max="1809" width="27.5703125" style="2212" customWidth="1"/>
    <col min="1810" max="1810" width="36.85546875" style="2212" customWidth="1"/>
    <col min="1811" max="1811" width="38.7109375" style="2212" customWidth="1"/>
    <col min="1812" max="1814" width="14.7109375" style="2212" customWidth="1"/>
    <col min="1815" max="1815" width="18.7109375" style="2212" customWidth="1"/>
    <col min="1816" max="1816" width="25.42578125" style="2212" customWidth="1"/>
    <col min="1817" max="1817" width="34.85546875" style="2212" customWidth="1"/>
    <col min="1818" max="1818" width="28" style="2212" customWidth="1"/>
    <col min="1819" max="1819" width="34.140625" style="2212" customWidth="1"/>
    <col min="1820" max="1820" width="34" style="2212" customWidth="1"/>
    <col min="1821" max="2051" width="11.42578125" style="2212"/>
    <col min="2052" max="2052" width="108.140625" style="2212" customWidth="1"/>
    <col min="2053" max="2053" width="28.7109375" style="2212" customWidth="1"/>
    <col min="2054" max="2054" width="32.5703125" style="2212" customWidth="1"/>
    <col min="2055" max="2055" width="28.7109375" style="2212" customWidth="1"/>
    <col min="2056" max="2057" width="31.7109375" style="2212" customWidth="1"/>
    <col min="2058" max="2058" width="30.140625" style="2212" customWidth="1"/>
    <col min="2059" max="2059" width="33.7109375" style="2212" customWidth="1"/>
    <col min="2060" max="2060" width="27" style="2212" customWidth="1"/>
    <col min="2061" max="2061" width="28.7109375" style="2212" customWidth="1"/>
    <col min="2062" max="2062" width="34.85546875" style="2212" customWidth="1"/>
    <col min="2063" max="2063" width="37" style="2212" customWidth="1"/>
    <col min="2064" max="2064" width="34.85546875" style="2212" customWidth="1"/>
    <col min="2065" max="2065" width="27.5703125" style="2212" customWidth="1"/>
    <col min="2066" max="2066" width="36.85546875" style="2212" customWidth="1"/>
    <col min="2067" max="2067" width="38.7109375" style="2212" customWidth="1"/>
    <col min="2068" max="2070" width="14.7109375" style="2212" customWidth="1"/>
    <col min="2071" max="2071" width="18.7109375" style="2212" customWidth="1"/>
    <col min="2072" max="2072" width="25.42578125" style="2212" customWidth="1"/>
    <col min="2073" max="2073" width="34.85546875" style="2212" customWidth="1"/>
    <col min="2074" max="2074" width="28" style="2212" customWidth="1"/>
    <col min="2075" max="2075" width="34.140625" style="2212" customWidth="1"/>
    <col min="2076" max="2076" width="34" style="2212" customWidth="1"/>
    <col min="2077" max="2307" width="11.42578125" style="2212"/>
    <col min="2308" max="2308" width="108.140625" style="2212" customWidth="1"/>
    <col min="2309" max="2309" width="28.7109375" style="2212" customWidth="1"/>
    <col min="2310" max="2310" width="32.5703125" style="2212" customWidth="1"/>
    <col min="2311" max="2311" width="28.7109375" style="2212" customWidth="1"/>
    <col min="2312" max="2313" width="31.7109375" style="2212" customWidth="1"/>
    <col min="2314" max="2314" width="30.140625" style="2212" customWidth="1"/>
    <col min="2315" max="2315" width="33.7109375" style="2212" customWidth="1"/>
    <col min="2316" max="2316" width="27" style="2212" customWidth="1"/>
    <col min="2317" max="2317" width="28.7109375" style="2212" customWidth="1"/>
    <col min="2318" max="2318" width="34.85546875" style="2212" customWidth="1"/>
    <col min="2319" max="2319" width="37" style="2212" customWidth="1"/>
    <col min="2320" max="2320" width="34.85546875" style="2212" customWidth="1"/>
    <col min="2321" max="2321" width="27.5703125" style="2212" customWidth="1"/>
    <col min="2322" max="2322" width="36.85546875" style="2212" customWidth="1"/>
    <col min="2323" max="2323" width="38.7109375" style="2212" customWidth="1"/>
    <col min="2324" max="2326" width="14.7109375" style="2212" customWidth="1"/>
    <col min="2327" max="2327" width="18.7109375" style="2212" customWidth="1"/>
    <col min="2328" max="2328" width="25.42578125" style="2212" customWidth="1"/>
    <col min="2329" max="2329" width="34.85546875" style="2212" customWidth="1"/>
    <col min="2330" max="2330" width="28" style="2212" customWidth="1"/>
    <col min="2331" max="2331" width="34.140625" style="2212" customWidth="1"/>
    <col min="2332" max="2332" width="34" style="2212" customWidth="1"/>
    <col min="2333" max="2563" width="11.42578125" style="2212"/>
    <col min="2564" max="2564" width="108.140625" style="2212" customWidth="1"/>
    <col min="2565" max="2565" width="28.7109375" style="2212" customWidth="1"/>
    <col min="2566" max="2566" width="32.5703125" style="2212" customWidth="1"/>
    <col min="2567" max="2567" width="28.7109375" style="2212" customWidth="1"/>
    <col min="2568" max="2569" width="31.7109375" style="2212" customWidth="1"/>
    <col min="2570" max="2570" width="30.140625" style="2212" customWidth="1"/>
    <col min="2571" max="2571" width="33.7109375" style="2212" customWidth="1"/>
    <col min="2572" max="2572" width="27" style="2212" customWidth="1"/>
    <col min="2573" max="2573" width="28.7109375" style="2212" customWidth="1"/>
    <col min="2574" max="2574" width="34.85546875" style="2212" customWidth="1"/>
    <col min="2575" max="2575" width="37" style="2212" customWidth="1"/>
    <col min="2576" max="2576" width="34.85546875" style="2212" customWidth="1"/>
    <col min="2577" max="2577" width="27.5703125" style="2212" customWidth="1"/>
    <col min="2578" max="2578" width="36.85546875" style="2212" customWidth="1"/>
    <col min="2579" max="2579" width="38.7109375" style="2212" customWidth="1"/>
    <col min="2580" max="2582" width="14.7109375" style="2212" customWidth="1"/>
    <col min="2583" max="2583" width="18.7109375" style="2212" customWidth="1"/>
    <col min="2584" max="2584" width="25.42578125" style="2212" customWidth="1"/>
    <col min="2585" max="2585" width="34.85546875" style="2212" customWidth="1"/>
    <col min="2586" max="2586" width="28" style="2212" customWidth="1"/>
    <col min="2587" max="2587" width="34.140625" style="2212" customWidth="1"/>
    <col min="2588" max="2588" width="34" style="2212" customWidth="1"/>
    <col min="2589" max="2819" width="11.42578125" style="2212"/>
    <col min="2820" max="2820" width="108.140625" style="2212" customWidth="1"/>
    <col min="2821" max="2821" width="28.7109375" style="2212" customWidth="1"/>
    <col min="2822" max="2822" width="32.5703125" style="2212" customWidth="1"/>
    <col min="2823" max="2823" width="28.7109375" style="2212" customWidth="1"/>
    <col min="2824" max="2825" width="31.7109375" style="2212" customWidth="1"/>
    <col min="2826" max="2826" width="30.140625" style="2212" customWidth="1"/>
    <col min="2827" max="2827" width="33.7109375" style="2212" customWidth="1"/>
    <col min="2828" max="2828" width="27" style="2212" customWidth="1"/>
    <col min="2829" max="2829" width="28.7109375" style="2212" customWidth="1"/>
    <col min="2830" max="2830" width="34.85546875" style="2212" customWidth="1"/>
    <col min="2831" max="2831" width="37" style="2212" customWidth="1"/>
    <col min="2832" max="2832" width="34.85546875" style="2212" customWidth="1"/>
    <col min="2833" max="2833" width="27.5703125" style="2212" customWidth="1"/>
    <col min="2834" max="2834" width="36.85546875" style="2212" customWidth="1"/>
    <col min="2835" max="2835" width="38.7109375" style="2212" customWidth="1"/>
    <col min="2836" max="2838" width="14.7109375" style="2212" customWidth="1"/>
    <col min="2839" max="2839" width="18.7109375" style="2212" customWidth="1"/>
    <col min="2840" max="2840" width="25.42578125" style="2212" customWidth="1"/>
    <col min="2841" max="2841" width="34.85546875" style="2212" customWidth="1"/>
    <col min="2842" max="2842" width="28" style="2212" customWidth="1"/>
    <col min="2843" max="2843" width="34.140625" style="2212" customWidth="1"/>
    <col min="2844" max="2844" width="34" style="2212" customWidth="1"/>
    <col min="2845" max="3075" width="11.42578125" style="2212"/>
    <col min="3076" max="3076" width="108.140625" style="2212" customWidth="1"/>
    <col min="3077" max="3077" width="28.7109375" style="2212" customWidth="1"/>
    <col min="3078" max="3078" width="32.5703125" style="2212" customWidth="1"/>
    <col min="3079" max="3079" width="28.7109375" style="2212" customWidth="1"/>
    <col min="3080" max="3081" width="31.7109375" style="2212" customWidth="1"/>
    <col min="3082" max="3082" width="30.140625" style="2212" customWidth="1"/>
    <col min="3083" max="3083" width="33.7109375" style="2212" customWidth="1"/>
    <col min="3084" max="3084" width="27" style="2212" customWidth="1"/>
    <col min="3085" max="3085" width="28.7109375" style="2212" customWidth="1"/>
    <col min="3086" max="3086" width="34.85546875" style="2212" customWidth="1"/>
    <col min="3087" max="3087" width="37" style="2212" customWidth="1"/>
    <col min="3088" max="3088" width="34.85546875" style="2212" customWidth="1"/>
    <col min="3089" max="3089" width="27.5703125" style="2212" customWidth="1"/>
    <col min="3090" max="3090" width="36.85546875" style="2212" customWidth="1"/>
    <col min="3091" max="3091" width="38.7109375" style="2212" customWidth="1"/>
    <col min="3092" max="3094" width="14.7109375" style="2212" customWidth="1"/>
    <col min="3095" max="3095" width="18.7109375" style="2212" customWidth="1"/>
    <col min="3096" max="3096" width="25.42578125" style="2212" customWidth="1"/>
    <col min="3097" max="3097" width="34.85546875" style="2212" customWidth="1"/>
    <col min="3098" max="3098" width="28" style="2212" customWidth="1"/>
    <col min="3099" max="3099" width="34.140625" style="2212" customWidth="1"/>
    <col min="3100" max="3100" width="34" style="2212" customWidth="1"/>
    <col min="3101" max="3331" width="11.42578125" style="2212"/>
    <col min="3332" max="3332" width="108.140625" style="2212" customWidth="1"/>
    <col min="3333" max="3333" width="28.7109375" style="2212" customWidth="1"/>
    <col min="3334" max="3334" width="32.5703125" style="2212" customWidth="1"/>
    <col min="3335" max="3335" width="28.7109375" style="2212" customWidth="1"/>
    <col min="3336" max="3337" width="31.7109375" style="2212" customWidth="1"/>
    <col min="3338" max="3338" width="30.140625" style="2212" customWidth="1"/>
    <col min="3339" max="3339" width="33.7109375" style="2212" customWidth="1"/>
    <col min="3340" max="3340" width="27" style="2212" customWidth="1"/>
    <col min="3341" max="3341" width="28.7109375" style="2212" customWidth="1"/>
    <col min="3342" max="3342" width="34.85546875" style="2212" customWidth="1"/>
    <col min="3343" max="3343" width="37" style="2212" customWidth="1"/>
    <col min="3344" max="3344" width="34.85546875" style="2212" customWidth="1"/>
    <col min="3345" max="3345" width="27.5703125" style="2212" customWidth="1"/>
    <col min="3346" max="3346" width="36.85546875" style="2212" customWidth="1"/>
    <col min="3347" max="3347" width="38.7109375" style="2212" customWidth="1"/>
    <col min="3348" max="3350" width="14.7109375" style="2212" customWidth="1"/>
    <col min="3351" max="3351" width="18.7109375" style="2212" customWidth="1"/>
    <col min="3352" max="3352" width="25.42578125" style="2212" customWidth="1"/>
    <col min="3353" max="3353" width="34.85546875" style="2212" customWidth="1"/>
    <col min="3354" max="3354" width="28" style="2212" customWidth="1"/>
    <col min="3355" max="3355" width="34.140625" style="2212" customWidth="1"/>
    <col min="3356" max="3356" width="34" style="2212" customWidth="1"/>
    <col min="3357" max="3587" width="11.42578125" style="2212"/>
    <col min="3588" max="3588" width="108.140625" style="2212" customWidth="1"/>
    <col min="3589" max="3589" width="28.7109375" style="2212" customWidth="1"/>
    <col min="3590" max="3590" width="32.5703125" style="2212" customWidth="1"/>
    <col min="3591" max="3591" width="28.7109375" style="2212" customWidth="1"/>
    <col min="3592" max="3593" width="31.7109375" style="2212" customWidth="1"/>
    <col min="3594" max="3594" width="30.140625" style="2212" customWidth="1"/>
    <col min="3595" max="3595" width="33.7109375" style="2212" customWidth="1"/>
    <col min="3596" max="3596" width="27" style="2212" customWidth="1"/>
    <col min="3597" max="3597" width="28.7109375" style="2212" customWidth="1"/>
    <col min="3598" max="3598" width="34.85546875" style="2212" customWidth="1"/>
    <col min="3599" max="3599" width="37" style="2212" customWidth="1"/>
    <col min="3600" max="3600" width="34.85546875" style="2212" customWidth="1"/>
    <col min="3601" max="3601" width="27.5703125" style="2212" customWidth="1"/>
    <col min="3602" max="3602" width="36.85546875" style="2212" customWidth="1"/>
    <col min="3603" max="3603" width="38.7109375" style="2212" customWidth="1"/>
    <col min="3604" max="3606" width="14.7109375" style="2212" customWidth="1"/>
    <col min="3607" max="3607" width="18.7109375" style="2212" customWidth="1"/>
    <col min="3608" max="3608" width="25.42578125" style="2212" customWidth="1"/>
    <col min="3609" max="3609" width="34.85546875" style="2212" customWidth="1"/>
    <col min="3610" max="3610" width="28" style="2212" customWidth="1"/>
    <col min="3611" max="3611" width="34.140625" style="2212" customWidth="1"/>
    <col min="3612" max="3612" width="34" style="2212" customWidth="1"/>
    <col min="3613" max="3843" width="11.42578125" style="2212"/>
    <col min="3844" max="3844" width="108.140625" style="2212" customWidth="1"/>
    <col min="3845" max="3845" width="28.7109375" style="2212" customWidth="1"/>
    <col min="3846" max="3846" width="32.5703125" style="2212" customWidth="1"/>
    <col min="3847" max="3847" width="28.7109375" style="2212" customWidth="1"/>
    <col min="3848" max="3849" width="31.7109375" style="2212" customWidth="1"/>
    <col min="3850" max="3850" width="30.140625" style="2212" customWidth="1"/>
    <col min="3851" max="3851" width="33.7109375" style="2212" customWidth="1"/>
    <col min="3852" max="3852" width="27" style="2212" customWidth="1"/>
    <col min="3853" max="3853" width="28.7109375" style="2212" customWidth="1"/>
    <col min="3854" max="3854" width="34.85546875" style="2212" customWidth="1"/>
    <col min="3855" max="3855" width="37" style="2212" customWidth="1"/>
    <col min="3856" max="3856" width="34.85546875" style="2212" customWidth="1"/>
    <col min="3857" max="3857" width="27.5703125" style="2212" customWidth="1"/>
    <col min="3858" max="3858" width="36.85546875" style="2212" customWidth="1"/>
    <col min="3859" max="3859" width="38.7109375" style="2212" customWidth="1"/>
    <col min="3860" max="3862" width="14.7109375" style="2212" customWidth="1"/>
    <col min="3863" max="3863" width="18.7109375" style="2212" customWidth="1"/>
    <col min="3864" max="3864" width="25.42578125" style="2212" customWidth="1"/>
    <col min="3865" max="3865" width="34.85546875" style="2212" customWidth="1"/>
    <col min="3866" max="3866" width="28" style="2212" customWidth="1"/>
    <col min="3867" max="3867" width="34.140625" style="2212" customWidth="1"/>
    <col min="3868" max="3868" width="34" style="2212" customWidth="1"/>
    <col min="3869" max="4099" width="11.42578125" style="2212"/>
    <col min="4100" max="4100" width="108.140625" style="2212" customWidth="1"/>
    <col min="4101" max="4101" width="28.7109375" style="2212" customWidth="1"/>
    <col min="4102" max="4102" width="32.5703125" style="2212" customWidth="1"/>
    <col min="4103" max="4103" width="28.7109375" style="2212" customWidth="1"/>
    <col min="4104" max="4105" width="31.7109375" style="2212" customWidth="1"/>
    <col min="4106" max="4106" width="30.140625" style="2212" customWidth="1"/>
    <col min="4107" max="4107" width="33.7109375" style="2212" customWidth="1"/>
    <col min="4108" max="4108" width="27" style="2212" customWidth="1"/>
    <col min="4109" max="4109" width="28.7109375" style="2212" customWidth="1"/>
    <col min="4110" max="4110" width="34.85546875" style="2212" customWidth="1"/>
    <col min="4111" max="4111" width="37" style="2212" customWidth="1"/>
    <col min="4112" max="4112" width="34.85546875" style="2212" customWidth="1"/>
    <col min="4113" max="4113" width="27.5703125" style="2212" customWidth="1"/>
    <col min="4114" max="4114" width="36.85546875" style="2212" customWidth="1"/>
    <col min="4115" max="4115" width="38.7109375" style="2212" customWidth="1"/>
    <col min="4116" max="4118" width="14.7109375" style="2212" customWidth="1"/>
    <col min="4119" max="4119" width="18.7109375" style="2212" customWidth="1"/>
    <col min="4120" max="4120" width="25.42578125" style="2212" customWidth="1"/>
    <col min="4121" max="4121" width="34.85546875" style="2212" customWidth="1"/>
    <col min="4122" max="4122" width="28" style="2212" customWidth="1"/>
    <col min="4123" max="4123" width="34.140625" style="2212" customWidth="1"/>
    <col min="4124" max="4124" width="34" style="2212" customWidth="1"/>
    <col min="4125" max="4355" width="11.42578125" style="2212"/>
    <col min="4356" max="4356" width="108.140625" style="2212" customWidth="1"/>
    <col min="4357" max="4357" width="28.7109375" style="2212" customWidth="1"/>
    <col min="4358" max="4358" width="32.5703125" style="2212" customWidth="1"/>
    <col min="4359" max="4359" width="28.7109375" style="2212" customWidth="1"/>
    <col min="4360" max="4361" width="31.7109375" style="2212" customWidth="1"/>
    <col min="4362" max="4362" width="30.140625" style="2212" customWidth="1"/>
    <col min="4363" max="4363" width="33.7109375" style="2212" customWidth="1"/>
    <col min="4364" max="4364" width="27" style="2212" customWidth="1"/>
    <col min="4365" max="4365" width="28.7109375" style="2212" customWidth="1"/>
    <col min="4366" max="4366" width="34.85546875" style="2212" customWidth="1"/>
    <col min="4367" max="4367" width="37" style="2212" customWidth="1"/>
    <col min="4368" max="4368" width="34.85546875" style="2212" customWidth="1"/>
    <col min="4369" max="4369" width="27.5703125" style="2212" customWidth="1"/>
    <col min="4370" max="4370" width="36.85546875" style="2212" customWidth="1"/>
    <col min="4371" max="4371" width="38.7109375" style="2212" customWidth="1"/>
    <col min="4372" max="4374" width="14.7109375" style="2212" customWidth="1"/>
    <col min="4375" max="4375" width="18.7109375" style="2212" customWidth="1"/>
    <col min="4376" max="4376" width="25.42578125" style="2212" customWidth="1"/>
    <col min="4377" max="4377" width="34.85546875" style="2212" customWidth="1"/>
    <col min="4378" max="4378" width="28" style="2212" customWidth="1"/>
    <col min="4379" max="4379" width="34.140625" style="2212" customWidth="1"/>
    <col min="4380" max="4380" width="34" style="2212" customWidth="1"/>
    <col min="4381" max="4611" width="11.42578125" style="2212"/>
    <col min="4612" max="4612" width="108.140625" style="2212" customWidth="1"/>
    <col min="4613" max="4613" width="28.7109375" style="2212" customWidth="1"/>
    <col min="4614" max="4614" width="32.5703125" style="2212" customWidth="1"/>
    <col min="4615" max="4615" width="28.7109375" style="2212" customWidth="1"/>
    <col min="4616" max="4617" width="31.7109375" style="2212" customWidth="1"/>
    <col min="4618" max="4618" width="30.140625" style="2212" customWidth="1"/>
    <col min="4619" max="4619" width="33.7109375" style="2212" customWidth="1"/>
    <col min="4620" max="4620" width="27" style="2212" customWidth="1"/>
    <col min="4621" max="4621" width="28.7109375" style="2212" customWidth="1"/>
    <col min="4622" max="4622" width="34.85546875" style="2212" customWidth="1"/>
    <col min="4623" max="4623" width="37" style="2212" customWidth="1"/>
    <col min="4624" max="4624" width="34.85546875" style="2212" customWidth="1"/>
    <col min="4625" max="4625" width="27.5703125" style="2212" customWidth="1"/>
    <col min="4626" max="4626" width="36.85546875" style="2212" customWidth="1"/>
    <col min="4627" max="4627" width="38.7109375" style="2212" customWidth="1"/>
    <col min="4628" max="4630" width="14.7109375" style="2212" customWidth="1"/>
    <col min="4631" max="4631" width="18.7109375" style="2212" customWidth="1"/>
    <col min="4632" max="4632" width="25.42578125" style="2212" customWidth="1"/>
    <col min="4633" max="4633" width="34.85546875" style="2212" customWidth="1"/>
    <col min="4634" max="4634" width="28" style="2212" customWidth="1"/>
    <col min="4635" max="4635" width="34.140625" style="2212" customWidth="1"/>
    <col min="4636" max="4636" width="34" style="2212" customWidth="1"/>
    <col min="4637" max="4867" width="11.42578125" style="2212"/>
    <col min="4868" max="4868" width="108.140625" style="2212" customWidth="1"/>
    <col min="4869" max="4869" width="28.7109375" style="2212" customWidth="1"/>
    <col min="4870" max="4870" width="32.5703125" style="2212" customWidth="1"/>
    <col min="4871" max="4871" width="28.7109375" style="2212" customWidth="1"/>
    <col min="4872" max="4873" width="31.7109375" style="2212" customWidth="1"/>
    <col min="4874" max="4874" width="30.140625" style="2212" customWidth="1"/>
    <col min="4875" max="4875" width="33.7109375" style="2212" customWidth="1"/>
    <col min="4876" max="4876" width="27" style="2212" customWidth="1"/>
    <col min="4877" max="4877" width="28.7109375" style="2212" customWidth="1"/>
    <col min="4878" max="4878" width="34.85546875" style="2212" customWidth="1"/>
    <col min="4879" max="4879" width="37" style="2212" customWidth="1"/>
    <col min="4880" max="4880" width="34.85546875" style="2212" customWidth="1"/>
    <col min="4881" max="4881" width="27.5703125" style="2212" customWidth="1"/>
    <col min="4882" max="4882" width="36.85546875" style="2212" customWidth="1"/>
    <col min="4883" max="4883" width="38.7109375" style="2212" customWidth="1"/>
    <col min="4884" max="4886" width="14.7109375" style="2212" customWidth="1"/>
    <col min="4887" max="4887" width="18.7109375" style="2212" customWidth="1"/>
    <col min="4888" max="4888" width="25.42578125" style="2212" customWidth="1"/>
    <col min="4889" max="4889" width="34.85546875" style="2212" customWidth="1"/>
    <col min="4890" max="4890" width="28" style="2212" customWidth="1"/>
    <col min="4891" max="4891" width="34.140625" style="2212" customWidth="1"/>
    <col min="4892" max="4892" width="34" style="2212" customWidth="1"/>
    <col min="4893" max="5123" width="11.42578125" style="2212"/>
    <col min="5124" max="5124" width="108.140625" style="2212" customWidth="1"/>
    <col min="5125" max="5125" width="28.7109375" style="2212" customWidth="1"/>
    <col min="5126" max="5126" width="32.5703125" style="2212" customWidth="1"/>
    <col min="5127" max="5127" width="28.7109375" style="2212" customWidth="1"/>
    <col min="5128" max="5129" width="31.7109375" style="2212" customWidth="1"/>
    <col min="5130" max="5130" width="30.140625" style="2212" customWidth="1"/>
    <col min="5131" max="5131" width="33.7109375" style="2212" customWidth="1"/>
    <col min="5132" max="5132" width="27" style="2212" customWidth="1"/>
    <col min="5133" max="5133" width="28.7109375" style="2212" customWidth="1"/>
    <col min="5134" max="5134" width="34.85546875" style="2212" customWidth="1"/>
    <col min="5135" max="5135" width="37" style="2212" customWidth="1"/>
    <col min="5136" max="5136" width="34.85546875" style="2212" customWidth="1"/>
    <col min="5137" max="5137" width="27.5703125" style="2212" customWidth="1"/>
    <col min="5138" max="5138" width="36.85546875" style="2212" customWidth="1"/>
    <col min="5139" max="5139" width="38.7109375" style="2212" customWidth="1"/>
    <col min="5140" max="5142" width="14.7109375" style="2212" customWidth="1"/>
    <col min="5143" max="5143" width="18.7109375" style="2212" customWidth="1"/>
    <col min="5144" max="5144" width="25.42578125" style="2212" customWidth="1"/>
    <col min="5145" max="5145" width="34.85546875" style="2212" customWidth="1"/>
    <col min="5146" max="5146" width="28" style="2212" customWidth="1"/>
    <col min="5147" max="5147" width="34.140625" style="2212" customWidth="1"/>
    <col min="5148" max="5148" width="34" style="2212" customWidth="1"/>
    <col min="5149" max="5379" width="11.42578125" style="2212"/>
    <col min="5380" max="5380" width="108.140625" style="2212" customWidth="1"/>
    <col min="5381" max="5381" width="28.7109375" style="2212" customWidth="1"/>
    <col min="5382" max="5382" width="32.5703125" style="2212" customWidth="1"/>
    <col min="5383" max="5383" width="28.7109375" style="2212" customWidth="1"/>
    <col min="5384" max="5385" width="31.7109375" style="2212" customWidth="1"/>
    <col min="5386" max="5386" width="30.140625" style="2212" customWidth="1"/>
    <col min="5387" max="5387" width="33.7109375" style="2212" customWidth="1"/>
    <col min="5388" max="5388" width="27" style="2212" customWidth="1"/>
    <col min="5389" max="5389" width="28.7109375" style="2212" customWidth="1"/>
    <col min="5390" max="5390" width="34.85546875" style="2212" customWidth="1"/>
    <col min="5391" max="5391" width="37" style="2212" customWidth="1"/>
    <col min="5392" max="5392" width="34.85546875" style="2212" customWidth="1"/>
    <col min="5393" max="5393" width="27.5703125" style="2212" customWidth="1"/>
    <col min="5394" max="5394" width="36.85546875" style="2212" customWidth="1"/>
    <col min="5395" max="5395" width="38.7109375" style="2212" customWidth="1"/>
    <col min="5396" max="5398" width="14.7109375" style="2212" customWidth="1"/>
    <col min="5399" max="5399" width="18.7109375" style="2212" customWidth="1"/>
    <col min="5400" max="5400" width="25.42578125" style="2212" customWidth="1"/>
    <col min="5401" max="5401" width="34.85546875" style="2212" customWidth="1"/>
    <col min="5402" max="5402" width="28" style="2212" customWidth="1"/>
    <col min="5403" max="5403" width="34.140625" style="2212" customWidth="1"/>
    <col min="5404" max="5404" width="34" style="2212" customWidth="1"/>
    <col min="5405" max="5635" width="11.42578125" style="2212"/>
    <col min="5636" max="5636" width="108.140625" style="2212" customWidth="1"/>
    <col min="5637" max="5637" width="28.7109375" style="2212" customWidth="1"/>
    <col min="5638" max="5638" width="32.5703125" style="2212" customWidth="1"/>
    <col min="5639" max="5639" width="28.7109375" style="2212" customWidth="1"/>
    <col min="5640" max="5641" width="31.7109375" style="2212" customWidth="1"/>
    <col min="5642" max="5642" width="30.140625" style="2212" customWidth="1"/>
    <col min="5643" max="5643" width="33.7109375" style="2212" customWidth="1"/>
    <col min="5644" max="5644" width="27" style="2212" customWidth="1"/>
    <col min="5645" max="5645" width="28.7109375" style="2212" customWidth="1"/>
    <col min="5646" max="5646" width="34.85546875" style="2212" customWidth="1"/>
    <col min="5647" max="5647" width="37" style="2212" customWidth="1"/>
    <col min="5648" max="5648" width="34.85546875" style="2212" customWidth="1"/>
    <col min="5649" max="5649" width="27.5703125" style="2212" customWidth="1"/>
    <col min="5650" max="5650" width="36.85546875" style="2212" customWidth="1"/>
    <col min="5651" max="5651" width="38.7109375" style="2212" customWidth="1"/>
    <col min="5652" max="5654" width="14.7109375" style="2212" customWidth="1"/>
    <col min="5655" max="5655" width="18.7109375" style="2212" customWidth="1"/>
    <col min="5656" max="5656" width="25.42578125" style="2212" customWidth="1"/>
    <col min="5657" max="5657" width="34.85546875" style="2212" customWidth="1"/>
    <col min="5658" max="5658" width="28" style="2212" customWidth="1"/>
    <col min="5659" max="5659" width="34.140625" style="2212" customWidth="1"/>
    <col min="5660" max="5660" width="34" style="2212" customWidth="1"/>
    <col min="5661" max="5891" width="11.42578125" style="2212"/>
    <col min="5892" max="5892" width="108.140625" style="2212" customWidth="1"/>
    <col min="5893" max="5893" width="28.7109375" style="2212" customWidth="1"/>
    <col min="5894" max="5894" width="32.5703125" style="2212" customWidth="1"/>
    <col min="5895" max="5895" width="28.7109375" style="2212" customWidth="1"/>
    <col min="5896" max="5897" width="31.7109375" style="2212" customWidth="1"/>
    <col min="5898" max="5898" width="30.140625" style="2212" customWidth="1"/>
    <col min="5899" max="5899" width="33.7109375" style="2212" customWidth="1"/>
    <col min="5900" max="5900" width="27" style="2212" customWidth="1"/>
    <col min="5901" max="5901" width="28.7109375" style="2212" customWidth="1"/>
    <col min="5902" max="5902" width="34.85546875" style="2212" customWidth="1"/>
    <col min="5903" max="5903" width="37" style="2212" customWidth="1"/>
    <col min="5904" max="5904" width="34.85546875" style="2212" customWidth="1"/>
    <col min="5905" max="5905" width="27.5703125" style="2212" customWidth="1"/>
    <col min="5906" max="5906" width="36.85546875" style="2212" customWidth="1"/>
    <col min="5907" max="5907" width="38.7109375" style="2212" customWidth="1"/>
    <col min="5908" max="5910" width="14.7109375" style="2212" customWidth="1"/>
    <col min="5911" max="5911" width="18.7109375" style="2212" customWidth="1"/>
    <col min="5912" max="5912" width="25.42578125" style="2212" customWidth="1"/>
    <col min="5913" max="5913" width="34.85546875" style="2212" customWidth="1"/>
    <col min="5914" max="5914" width="28" style="2212" customWidth="1"/>
    <col min="5915" max="5915" width="34.140625" style="2212" customWidth="1"/>
    <col min="5916" max="5916" width="34" style="2212" customWidth="1"/>
    <col min="5917" max="6147" width="11.42578125" style="2212"/>
    <col min="6148" max="6148" width="108.140625" style="2212" customWidth="1"/>
    <col min="6149" max="6149" width="28.7109375" style="2212" customWidth="1"/>
    <col min="6150" max="6150" width="32.5703125" style="2212" customWidth="1"/>
    <col min="6151" max="6151" width="28.7109375" style="2212" customWidth="1"/>
    <col min="6152" max="6153" width="31.7109375" style="2212" customWidth="1"/>
    <col min="6154" max="6154" width="30.140625" style="2212" customWidth="1"/>
    <col min="6155" max="6155" width="33.7109375" style="2212" customWidth="1"/>
    <col min="6156" max="6156" width="27" style="2212" customWidth="1"/>
    <col min="6157" max="6157" width="28.7109375" style="2212" customWidth="1"/>
    <col min="6158" max="6158" width="34.85546875" style="2212" customWidth="1"/>
    <col min="6159" max="6159" width="37" style="2212" customWidth="1"/>
    <col min="6160" max="6160" width="34.85546875" style="2212" customWidth="1"/>
    <col min="6161" max="6161" width="27.5703125" style="2212" customWidth="1"/>
    <col min="6162" max="6162" width="36.85546875" style="2212" customWidth="1"/>
    <col min="6163" max="6163" width="38.7109375" style="2212" customWidth="1"/>
    <col min="6164" max="6166" width="14.7109375" style="2212" customWidth="1"/>
    <col min="6167" max="6167" width="18.7109375" style="2212" customWidth="1"/>
    <col min="6168" max="6168" width="25.42578125" style="2212" customWidth="1"/>
    <col min="6169" max="6169" width="34.85546875" style="2212" customWidth="1"/>
    <col min="6170" max="6170" width="28" style="2212" customWidth="1"/>
    <col min="6171" max="6171" width="34.140625" style="2212" customWidth="1"/>
    <col min="6172" max="6172" width="34" style="2212" customWidth="1"/>
    <col min="6173" max="6403" width="11.42578125" style="2212"/>
    <col min="6404" max="6404" width="108.140625" style="2212" customWidth="1"/>
    <col min="6405" max="6405" width="28.7109375" style="2212" customWidth="1"/>
    <col min="6406" max="6406" width="32.5703125" style="2212" customWidth="1"/>
    <col min="6407" max="6407" width="28.7109375" style="2212" customWidth="1"/>
    <col min="6408" max="6409" width="31.7109375" style="2212" customWidth="1"/>
    <col min="6410" max="6410" width="30.140625" style="2212" customWidth="1"/>
    <col min="6411" max="6411" width="33.7109375" style="2212" customWidth="1"/>
    <col min="6412" max="6412" width="27" style="2212" customWidth="1"/>
    <col min="6413" max="6413" width="28.7109375" style="2212" customWidth="1"/>
    <col min="6414" max="6414" width="34.85546875" style="2212" customWidth="1"/>
    <col min="6415" max="6415" width="37" style="2212" customWidth="1"/>
    <col min="6416" max="6416" width="34.85546875" style="2212" customWidth="1"/>
    <col min="6417" max="6417" width="27.5703125" style="2212" customWidth="1"/>
    <col min="6418" max="6418" width="36.85546875" style="2212" customWidth="1"/>
    <col min="6419" max="6419" width="38.7109375" style="2212" customWidth="1"/>
    <col min="6420" max="6422" width="14.7109375" style="2212" customWidth="1"/>
    <col min="6423" max="6423" width="18.7109375" style="2212" customWidth="1"/>
    <col min="6424" max="6424" width="25.42578125" style="2212" customWidth="1"/>
    <col min="6425" max="6425" width="34.85546875" style="2212" customWidth="1"/>
    <col min="6426" max="6426" width="28" style="2212" customWidth="1"/>
    <col min="6427" max="6427" width="34.140625" style="2212" customWidth="1"/>
    <col min="6428" max="6428" width="34" style="2212" customWidth="1"/>
    <col min="6429" max="6659" width="11.42578125" style="2212"/>
    <col min="6660" max="6660" width="108.140625" style="2212" customWidth="1"/>
    <col min="6661" max="6661" width="28.7109375" style="2212" customWidth="1"/>
    <col min="6662" max="6662" width="32.5703125" style="2212" customWidth="1"/>
    <col min="6663" max="6663" width="28.7109375" style="2212" customWidth="1"/>
    <col min="6664" max="6665" width="31.7109375" style="2212" customWidth="1"/>
    <col min="6666" max="6666" width="30.140625" style="2212" customWidth="1"/>
    <col min="6667" max="6667" width="33.7109375" style="2212" customWidth="1"/>
    <col min="6668" max="6668" width="27" style="2212" customWidth="1"/>
    <col min="6669" max="6669" width="28.7109375" style="2212" customWidth="1"/>
    <col min="6670" max="6670" width="34.85546875" style="2212" customWidth="1"/>
    <col min="6671" max="6671" width="37" style="2212" customWidth="1"/>
    <col min="6672" max="6672" width="34.85546875" style="2212" customWidth="1"/>
    <col min="6673" max="6673" width="27.5703125" style="2212" customWidth="1"/>
    <col min="6674" max="6674" width="36.85546875" style="2212" customWidth="1"/>
    <col min="6675" max="6675" width="38.7109375" style="2212" customWidth="1"/>
    <col min="6676" max="6678" width="14.7109375" style="2212" customWidth="1"/>
    <col min="6679" max="6679" width="18.7109375" style="2212" customWidth="1"/>
    <col min="6680" max="6680" width="25.42578125" style="2212" customWidth="1"/>
    <col min="6681" max="6681" width="34.85546875" style="2212" customWidth="1"/>
    <col min="6682" max="6682" width="28" style="2212" customWidth="1"/>
    <col min="6683" max="6683" width="34.140625" style="2212" customWidth="1"/>
    <col min="6684" max="6684" width="34" style="2212" customWidth="1"/>
    <col min="6685" max="6915" width="11.42578125" style="2212"/>
    <col min="6916" max="6916" width="108.140625" style="2212" customWidth="1"/>
    <col min="6917" max="6917" width="28.7109375" style="2212" customWidth="1"/>
    <col min="6918" max="6918" width="32.5703125" style="2212" customWidth="1"/>
    <col min="6919" max="6919" width="28.7109375" style="2212" customWidth="1"/>
    <col min="6920" max="6921" width="31.7109375" style="2212" customWidth="1"/>
    <col min="6922" max="6922" width="30.140625" style="2212" customWidth="1"/>
    <col min="6923" max="6923" width="33.7109375" style="2212" customWidth="1"/>
    <col min="6924" max="6924" width="27" style="2212" customWidth="1"/>
    <col min="6925" max="6925" width="28.7109375" style="2212" customWidth="1"/>
    <col min="6926" max="6926" width="34.85546875" style="2212" customWidth="1"/>
    <col min="6927" max="6927" width="37" style="2212" customWidth="1"/>
    <col min="6928" max="6928" width="34.85546875" style="2212" customWidth="1"/>
    <col min="6929" max="6929" width="27.5703125" style="2212" customWidth="1"/>
    <col min="6930" max="6930" width="36.85546875" style="2212" customWidth="1"/>
    <col min="6931" max="6931" width="38.7109375" style="2212" customWidth="1"/>
    <col min="6932" max="6934" width="14.7109375" style="2212" customWidth="1"/>
    <col min="6935" max="6935" width="18.7109375" style="2212" customWidth="1"/>
    <col min="6936" max="6936" width="25.42578125" style="2212" customWidth="1"/>
    <col min="6937" max="6937" width="34.85546875" style="2212" customWidth="1"/>
    <col min="6938" max="6938" width="28" style="2212" customWidth="1"/>
    <col min="6939" max="6939" width="34.140625" style="2212" customWidth="1"/>
    <col min="6940" max="6940" width="34" style="2212" customWidth="1"/>
    <col min="6941" max="7171" width="11.42578125" style="2212"/>
    <col min="7172" max="7172" width="108.140625" style="2212" customWidth="1"/>
    <col min="7173" max="7173" width="28.7109375" style="2212" customWidth="1"/>
    <col min="7174" max="7174" width="32.5703125" style="2212" customWidth="1"/>
    <col min="7175" max="7175" width="28.7109375" style="2212" customWidth="1"/>
    <col min="7176" max="7177" width="31.7109375" style="2212" customWidth="1"/>
    <col min="7178" max="7178" width="30.140625" style="2212" customWidth="1"/>
    <col min="7179" max="7179" width="33.7109375" style="2212" customWidth="1"/>
    <col min="7180" max="7180" width="27" style="2212" customWidth="1"/>
    <col min="7181" max="7181" width="28.7109375" style="2212" customWidth="1"/>
    <col min="7182" max="7182" width="34.85546875" style="2212" customWidth="1"/>
    <col min="7183" max="7183" width="37" style="2212" customWidth="1"/>
    <col min="7184" max="7184" width="34.85546875" style="2212" customWidth="1"/>
    <col min="7185" max="7185" width="27.5703125" style="2212" customWidth="1"/>
    <col min="7186" max="7186" width="36.85546875" style="2212" customWidth="1"/>
    <col min="7187" max="7187" width="38.7109375" style="2212" customWidth="1"/>
    <col min="7188" max="7190" width="14.7109375" style="2212" customWidth="1"/>
    <col min="7191" max="7191" width="18.7109375" style="2212" customWidth="1"/>
    <col min="7192" max="7192" width="25.42578125" style="2212" customWidth="1"/>
    <col min="7193" max="7193" width="34.85546875" style="2212" customWidth="1"/>
    <col min="7194" max="7194" width="28" style="2212" customWidth="1"/>
    <col min="7195" max="7195" width="34.140625" style="2212" customWidth="1"/>
    <col min="7196" max="7196" width="34" style="2212" customWidth="1"/>
    <col min="7197" max="7427" width="11.42578125" style="2212"/>
    <col min="7428" max="7428" width="108.140625" style="2212" customWidth="1"/>
    <col min="7429" max="7429" width="28.7109375" style="2212" customWidth="1"/>
    <col min="7430" max="7430" width="32.5703125" style="2212" customWidth="1"/>
    <col min="7431" max="7431" width="28.7109375" style="2212" customWidth="1"/>
    <col min="7432" max="7433" width="31.7109375" style="2212" customWidth="1"/>
    <col min="7434" max="7434" width="30.140625" style="2212" customWidth="1"/>
    <col min="7435" max="7435" width="33.7109375" style="2212" customWidth="1"/>
    <col min="7436" max="7436" width="27" style="2212" customWidth="1"/>
    <col min="7437" max="7437" width="28.7109375" style="2212" customWidth="1"/>
    <col min="7438" max="7438" width="34.85546875" style="2212" customWidth="1"/>
    <col min="7439" max="7439" width="37" style="2212" customWidth="1"/>
    <col min="7440" max="7440" width="34.85546875" style="2212" customWidth="1"/>
    <col min="7441" max="7441" width="27.5703125" style="2212" customWidth="1"/>
    <col min="7442" max="7442" width="36.85546875" style="2212" customWidth="1"/>
    <col min="7443" max="7443" width="38.7109375" style="2212" customWidth="1"/>
    <col min="7444" max="7446" width="14.7109375" style="2212" customWidth="1"/>
    <col min="7447" max="7447" width="18.7109375" style="2212" customWidth="1"/>
    <col min="7448" max="7448" width="25.42578125" style="2212" customWidth="1"/>
    <col min="7449" max="7449" width="34.85546875" style="2212" customWidth="1"/>
    <col min="7450" max="7450" width="28" style="2212" customWidth="1"/>
    <col min="7451" max="7451" width="34.140625" style="2212" customWidth="1"/>
    <col min="7452" max="7452" width="34" style="2212" customWidth="1"/>
    <col min="7453" max="7683" width="11.42578125" style="2212"/>
    <col min="7684" max="7684" width="108.140625" style="2212" customWidth="1"/>
    <col min="7685" max="7685" width="28.7109375" style="2212" customWidth="1"/>
    <col min="7686" max="7686" width="32.5703125" style="2212" customWidth="1"/>
    <col min="7687" max="7687" width="28.7109375" style="2212" customWidth="1"/>
    <col min="7688" max="7689" width="31.7109375" style="2212" customWidth="1"/>
    <col min="7690" max="7690" width="30.140625" style="2212" customWidth="1"/>
    <col min="7691" max="7691" width="33.7109375" style="2212" customWidth="1"/>
    <col min="7692" max="7692" width="27" style="2212" customWidth="1"/>
    <col min="7693" max="7693" width="28.7109375" style="2212" customWidth="1"/>
    <col min="7694" max="7694" width="34.85546875" style="2212" customWidth="1"/>
    <col min="7695" max="7695" width="37" style="2212" customWidth="1"/>
    <col min="7696" max="7696" width="34.85546875" style="2212" customWidth="1"/>
    <col min="7697" max="7697" width="27.5703125" style="2212" customWidth="1"/>
    <col min="7698" max="7698" width="36.85546875" style="2212" customWidth="1"/>
    <col min="7699" max="7699" width="38.7109375" style="2212" customWidth="1"/>
    <col min="7700" max="7702" width="14.7109375" style="2212" customWidth="1"/>
    <col min="7703" max="7703" width="18.7109375" style="2212" customWidth="1"/>
    <col min="7704" max="7704" width="25.42578125" style="2212" customWidth="1"/>
    <col min="7705" max="7705" width="34.85546875" style="2212" customWidth="1"/>
    <col min="7706" max="7706" width="28" style="2212" customWidth="1"/>
    <col min="7707" max="7707" width="34.140625" style="2212" customWidth="1"/>
    <col min="7708" max="7708" width="34" style="2212" customWidth="1"/>
    <col min="7709" max="7939" width="11.42578125" style="2212"/>
    <col min="7940" max="7940" width="108.140625" style="2212" customWidth="1"/>
    <col min="7941" max="7941" width="28.7109375" style="2212" customWidth="1"/>
    <col min="7942" max="7942" width="32.5703125" style="2212" customWidth="1"/>
    <col min="7943" max="7943" width="28.7109375" style="2212" customWidth="1"/>
    <col min="7944" max="7945" width="31.7109375" style="2212" customWidth="1"/>
    <col min="7946" max="7946" width="30.140625" style="2212" customWidth="1"/>
    <col min="7947" max="7947" width="33.7109375" style="2212" customWidth="1"/>
    <col min="7948" max="7948" width="27" style="2212" customWidth="1"/>
    <col min="7949" max="7949" width="28.7109375" style="2212" customWidth="1"/>
    <col min="7950" max="7950" width="34.85546875" style="2212" customWidth="1"/>
    <col min="7951" max="7951" width="37" style="2212" customWidth="1"/>
    <col min="7952" max="7952" width="34.85546875" style="2212" customWidth="1"/>
    <col min="7953" max="7953" width="27.5703125" style="2212" customWidth="1"/>
    <col min="7954" max="7954" width="36.85546875" style="2212" customWidth="1"/>
    <col min="7955" max="7955" width="38.7109375" style="2212" customWidth="1"/>
    <col min="7956" max="7958" width="14.7109375" style="2212" customWidth="1"/>
    <col min="7959" max="7959" width="18.7109375" style="2212" customWidth="1"/>
    <col min="7960" max="7960" width="25.42578125" style="2212" customWidth="1"/>
    <col min="7961" max="7961" width="34.85546875" style="2212" customWidth="1"/>
    <col min="7962" max="7962" width="28" style="2212" customWidth="1"/>
    <col min="7963" max="7963" width="34.140625" style="2212" customWidth="1"/>
    <col min="7964" max="7964" width="34" style="2212" customWidth="1"/>
    <col min="7965" max="8195" width="11.42578125" style="2212"/>
    <col min="8196" max="8196" width="108.140625" style="2212" customWidth="1"/>
    <col min="8197" max="8197" width="28.7109375" style="2212" customWidth="1"/>
    <col min="8198" max="8198" width="32.5703125" style="2212" customWidth="1"/>
    <col min="8199" max="8199" width="28.7109375" style="2212" customWidth="1"/>
    <col min="8200" max="8201" width="31.7109375" style="2212" customWidth="1"/>
    <col min="8202" max="8202" width="30.140625" style="2212" customWidth="1"/>
    <col min="8203" max="8203" width="33.7109375" style="2212" customWidth="1"/>
    <col min="8204" max="8204" width="27" style="2212" customWidth="1"/>
    <col min="8205" max="8205" width="28.7109375" style="2212" customWidth="1"/>
    <col min="8206" max="8206" width="34.85546875" style="2212" customWidth="1"/>
    <col min="8207" max="8207" width="37" style="2212" customWidth="1"/>
    <col min="8208" max="8208" width="34.85546875" style="2212" customWidth="1"/>
    <col min="8209" max="8209" width="27.5703125" style="2212" customWidth="1"/>
    <col min="8210" max="8210" width="36.85546875" style="2212" customWidth="1"/>
    <col min="8211" max="8211" width="38.7109375" style="2212" customWidth="1"/>
    <col min="8212" max="8214" width="14.7109375" style="2212" customWidth="1"/>
    <col min="8215" max="8215" width="18.7109375" style="2212" customWidth="1"/>
    <col min="8216" max="8216" width="25.42578125" style="2212" customWidth="1"/>
    <col min="8217" max="8217" width="34.85546875" style="2212" customWidth="1"/>
    <col min="8218" max="8218" width="28" style="2212" customWidth="1"/>
    <col min="8219" max="8219" width="34.140625" style="2212" customWidth="1"/>
    <col min="8220" max="8220" width="34" style="2212" customWidth="1"/>
    <col min="8221" max="8451" width="11.42578125" style="2212"/>
    <col min="8452" max="8452" width="108.140625" style="2212" customWidth="1"/>
    <col min="8453" max="8453" width="28.7109375" style="2212" customWidth="1"/>
    <col min="8454" max="8454" width="32.5703125" style="2212" customWidth="1"/>
    <col min="8455" max="8455" width="28.7109375" style="2212" customWidth="1"/>
    <col min="8456" max="8457" width="31.7109375" style="2212" customWidth="1"/>
    <col min="8458" max="8458" width="30.140625" style="2212" customWidth="1"/>
    <col min="8459" max="8459" width="33.7109375" style="2212" customWidth="1"/>
    <col min="8460" max="8460" width="27" style="2212" customWidth="1"/>
    <col min="8461" max="8461" width="28.7109375" style="2212" customWidth="1"/>
    <col min="8462" max="8462" width="34.85546875" style="2212" customWidth="1"/>
    <col min="8463" max="8463" width="37" style="2212" customWidth="1"/>
    <col min="8464" max="8464" width="34.85546875" style="2212" customWidth="1"/>
    <col min="8465" max="8465" width="27.5703125" style="2212" customWidth="1"/>
    <col min="8466" max="8466" width="36.85546875" style="2212" customWidth="1"/>
    <col min="8467" max="8467" width="38.7109375" style="2212" customWidth="1"/>
    <col min="8468" max="8470" width="14.7109375" style="2212" customWidth="1"/>
    <col min="8471" max="8471" width="18.7109375" style="2212" customWidth="1"/>
    <col min="8472" max="8472" width="25.42578125" style="2212" customWidth="1"/>
    <col min="8473" max="8473" width="34.85546875" style="2212" customWidth="1"/>
    <col min="8474" max="8474" width="28" style="2212" customWidth="1"/>
    <col min="8475" max="8475" width="34.140625" style="2212" customWidth="1"/>
    <col min="8476" max="8476" width="34" style="2212" customWidth="1"/>
    <col min="8477" max="8707" width="11.42578125" style="2212"/>
    <col min="8708" max="8708" width="108.140625" style="2212" customWidth="1"/>
    <col min="8709" max="8709" width="28.7109375" style="2212" customWidth="1"/>
    <col min="8710" max="8710" width="32.5703125" style="2212" customWidth="1"/>
    <col min="8711" max="8711" width="28.7109375" style="2212" customWidth="1"/>
    <col min="8712" max="8713" width="31.7109375" style="2212" customWidth="1"/>
    <col min="8714" max="8714" width="30.140625" style="2212" customWidth="1"/>
    <col min="8715" max="8715" width="33.7109375" style="2212" customWidth="1"/>
    <col min="8716" max="8716" width="27" style="2212" customWidth="1"/>
    <col min="8717" max="8717" width="28.7109375" style="2212" customWidth="1"/>
    <col min="8718" max="8718" width="34.85546875" style="2212" customWidth="1"/>
    <col min="8719" max="8719" width="37" style="2212" customWidth="1"/>
    <col min="8720" max="8720" width="34.85546875" style="2212" customWidth="1"/>
    <col min="8721" max="8721" width="27.5703125" style="2212" customWidth="1"/>
    <col min="8722" max="8722" width="36.85546875" style="2212" customWidth="1"/>
    <col min="8723" max="8723" width="38.7109375" style="2212" customWidth="1"/>
    <col min="8724" max="8726" width="14.7109375" style="2212" customWidth="1"/>
    <col min="8727" max="8727" width="18.7109375" style="2212" customWidth="1"/>
    <col min="8728" max="8728" width="25.42578125" style="2212" customWidth="1"/>
    <col min="8729" max="8729" width="34.85546875" style="2212" customWidth="1"/>
    <col min="8730" max="8730" width="28" style="2212" customWidth="1"/>
    <col min="8731" max="8731" width="34.140625" style="2212" customWidth="1"/>
    <col min="8732" max="8732" width="34" style="2212" customWidth="1"/>
    <col min="8733" max="8963" width="11.42578125" style="2212"/>
    <col min="8964" max="8964" width="108.140625" style="2212" customWidth="1"/>
    <col min="8965" max="8965" width="28.7109375" style="2212" customWidth="1"/>
    <col min="8966" max="8966" width="32.5703125" style="2212" customWidth="1"/>
    <col min="8967" max="8967" width="28.7109375" style="2212" customWidth="1"/>
    <col min="8968" max="8969" width="31.7109375" style="2212" customWidth="1"/>
    <col min="8970" max="8970" width="30.140625" style="2212" customWidth="1"/>
    <col min="8971" max="8971" width="33.7109375" style="2212" customWidth="1"/>
    <col min="8972" max="8972" width="27" style="2212" customWidth="1"/>
    <col min="8973" max="8973" width="28.7109375" style="2212" customWidth="1"/>
    <col min="8974" max="8974" width="34.85546875" style="2212" customWidth="1"/>
    <col min="8975" max="8975" width="37" style="2212" customWidth="1"/>
    <col min="8976" max="8976" width="34.85546875" style="2212" customWidth="1"/>
    <col min="8977" max="8977" width="27.5703125" style="2212" customWidth="1"/>
    <col min="8978" max="8978" width="36.85546875" style="2212" customWidth="1"/>
    <col min="8979" max="8979" width="38.7109375" style="2212" customWidth="1"/>
    <col min="8980" max="8982" width="14.7109375" style="2212" customWidth="1"/>
    <col min="8983" max="8983" width="18.7109375" style="2212" customWidth="1"/>
    <col min="8984" max="8984" width="25.42578125" style="2212" customWidth="1"/>
    <col min="8985" max="8985" width="34.85546875" style="2212" customWidth="1"/>
    <col min="8986" max="8986" width="28" style="2212" customWidth="1"/>
    <col min="8987" max="8987" width="34.140625" style="2212" customWidth="1"/>
    <col min="8988" max="8988" width="34" style="2212" customWidth="1"/>
    <col min="8989" max="9219" width="11.42578125" style="2212"/>
    <col min="9220" max="9220" width="108.140625" style="2212" customWidth="1"/>
    <col min="9221" max="9221" width="28.7109375" style="2212" customWidth="1"/>
    <col min="9222" max="9222" width="32.5703125" style="2212" customWidth="1"/>
    <col min="9223" max="9223" width="28.7109375" style="2212" customWidth="1"/>
    <col min="9224" max="9225" width="31.7109375" style="2212" customWidth="1"/>
    <col min="9226" max="9226" width="30.140625" style="2212" customWidth="1"/>
    <col min="9227" max="9227" width="33.7109375" style="2212" customWidth="1"/>
    <col min="9228" max="9228" width="27" style="2212" customWidth="1"/>
    <col min="9229" max="9229" width="28.7109375" style="2212" customWidth="1"/>
    <col min="9230" max="9230" width="34.85546875" style="2212" customWidth="1"/>
    <col min="9231" max="9231" width="37" style="2212" customWidth="1"/>
    <col min="9232" max="9232" width="34.85546875" style="2212" customWidth="1"/>
    <col min="9233" max="9233" width="27.5703125" style="2212" customWidth="1"/>
    <col min="9234" max="9234" width="36.85546875" style="2212" customWidth="1"/>
    <col min="9235" max="9235" width="38.7109375" style="2212" customWidth="1"/>
    <col min="9236" max="9238" width="14.7109375" style="2212" customWidth="1"/>
    <col min="9239" max="9239" width="18.7109375" style="2212" customWidth="1"/>
    <col min="9240" max="9240" width="25.42578125" style="2212" customWidth="1"/>
    <col min="9241" max="9241" width="34.85546875" style="2212" customWidth="1"/>
    <col min="9242" max="9242" width="28" style="2212" customWidth="1"/>
    <col min="9243" max="9243" width="34.140625" style="2212" customWidth="1"/>
    <col min="9244" max="9244" width="34" style="2212" customWidth="1"/>
    <col min="9245" max="9475" width="11.42578125" style="2212"/>
    <col min="9476" max="9476" width="108.140625" style="2212" customWidth="1"/>
    <col min="9477" max="9477" width="28.7109375" style="2212" customWidth="1"/>
    <col min="9478" max="9478" width="32.5703125" style="2212" customWidth="1"/>
    <col min="9479" max="9479" width="28.7109375" style="2212" customWidth="1"/>
    <col min="9480" max="9481" width="31.7109375" style="2212" customWidth="1"/>
    <col min="9482" max="9482" width="30.140625" style="2212" customWidth="1"/>
    <col min="9483" max="9483" width="33.7109375" style="2212" customWidth="1"/>
    <col min="9484" max="9484" width="27" style="2212" customWidth="1"/>
    <col min="9485" max="9485" width="28.7109375" style="2212" customWidth="1"/>
    <col min="9486" max="9486" width="34.85546875" style="2212" customWidth="1"/>
    <col min="9487" max="9487" width="37" style="2212" customWidth="1"/>
    <col min="9488" max="9488" width="34.85546875" style="2212" customWidth="1"/>
    <col min="9489" max="9489" width="27.5703125" style="2212" customWidth="1"/>
    <col min="9490" max="9490" width="36.85546875" style="2212" customWidth="1"/>
    <col min="9491" max="9491" width="38.7109375" style="2212" customWidth="1"/>
    <col min="9492" max="9494" width="14.7109375" style="2212" customWidth="1"/>
    <col min="9495" max="9495" width="18.7109375" style="2212" customWidth="1"/>
    <col min="9496" max="9496" width="25.42578125" style="2212" customWidth="1"/>
    <col min="9497" max="9497" width="34.85546875" style="2212" customWidth="1"/>
    <col min="9498" max="9498" width="28" style="2212" customWidth="1"/>
    <col min="9499" max="9499" width="34.140625" style="2212" customWidth="1"/>
    <col min="9500" max="9500" width="34" style="2212" customWidth="1"/>
    <col min="9501" max="9731" width="11.42578125" style="2212"/>
    <col min="9732" max="9732" width="108.140625" style="2212" customWidth="1"/>
    <col min="9733" max="9733" width="28.7109375" style="2212" customWidth="1"/>
    <col min="9734" max="9734" width="32.5703125" style="2212" customWidth="1"/>
    <col min="9735" max="9735" width="28.7109375" style="2212" customWidth="1"/>
    <col min="9736" max="9737" width="31.7109375" style="2212" customWidth="1"/>
    <col min="9738" max="9738" width="30.140625" style="2212" customWidth="1"/>
    <col min="9739" max="9739" width="33.7109375" style="2212" customWidth="1"/>
    <col min="9740" max="9740" width="27" style="2212" customWidth="1"/>
    <col min="9741" max="9741" width="28.7109375" style="2212" customWidth="1"/>
    <col min="9742" max="9742" width="34.85546875" style="2212" customWidth="1"/>
    <col min="9743" max="9743" width="37" style="2212" customWidth="1"/>
    <col min="9744" max="9744" width="34.85546875" style="2212" customWidth="1"/>
    <col min="9745" max="9745" width="27.5703125" style="2212" customWidth="1"/>
    <col min="9746" max="9746" width="36.85546875" style="2212" customWidth="1"/>
    <col min="9747" max="9747" width="38.7109375" style="2212" customWidth="1"/>
    <col min="9748" max="9750" width="14.7109375" style="2212" customWidth="1"/>
    <col min="9751" max="9751" width="18.7109375" style="2212" customWidth="1"/>
    <col min="9752" max="9752" width="25.42578125" style="2212" customWidth="1"/>
    <col min="9753" max="9753" width="34.85546875" style="2212" customWidth="1"/>
    <col min="9754" max="9754" width="28" style="2212" customWidth="1"/>
    <col min="9755" max="9755" width="34.140625" style="2212" customWidth="1"/>
    <col min="9756" max="9756" width="34" style="2212" customWidth="1"/>
    <col min="9757" max="9987" width="11.42578125" style="2212"/>
    <col min="9988" max="9988" width="108.140625" style="2212" customWidth="1"/>
    <col min="9989" max="9989" width="28.7109375" style="2212" customWidth="1"/>
    <col min="9990" max="9990" width="32.5703125" style="2212" customWidth="1"/>
    <col min="9991" max="9991" width="28.7109375" style="2212" customWidth="1"/>
    <col min="9992" max="9993" width="31.7109375" style="2212" customWidth="1"/>
    <col min="9994" max="9994" width="30.140625" style="2212" customWidth="1"/>
    <col min="9995" max="9995" width="33.7109375" style="2212" customWidth="1"/>
    <col min="9996" max="9996" width="27" style="2212" customWidth="1"/>
    <col min="9997" max="9997" width="28.7109375" style="2212" customWidth="1"/>
    <col min="9998" max="9998" width="34.85546875" style="2212" customWidth="1"/>
    <col min="9999" max="9999" width="37" style="2212" customWidth="1"/>
    <col min="10000" max="10000" width="34.85546875" style="2212" customWidth="1"/>
    <col min="10001" max="10001" width="27.5703125" style="2212" customWidth="1"/>
    <col min="10002" max="10002" width="36.85546875" style="2212" customWidth="1"/>
    <col min="10003" max="10003" width="38.7109375" style="2212" customWidth="1"/>
    <col min="10004" max="10006" width="14.7109375" style="2212" customWidth="1"/>
    <col min="10007" max="10007" width="18.7109375" style="2212" customWidth="1"/>
    <col min="10008" max="10008" width="25.42578125" style="2212" customWidth="1"/>
    <col min="10009" max="10009" width="34.85546875" style="2212" customWidth="1"/>
    <col min="10010" max="10010" width="28" style="2212" customWidth="1"/>
    <col min="10011" max="10011" width="34.140625" style="2212" customWidth="1"/>
    <col min="10012" max="10012" width="34" style="2212" customWidth="1"/>
    <col min="10013" max="10243" width="11.42578125" style="2212"/>
    <col min="10244" max="10244" width="108.140625" style="2212" customWidth="1"/>
    <col min="10245" max="10245" width="28.7109375" style="2212" customWidth="1"/>
    <col min="10246" max="10246" width="32.5703125" style="2212" customWidth="1"/>
    <col min="10247" max="10247" width="28.7109375" style="2212" customWidth="1"/>
    <col min="10248" max="10249" width="31.7109375" style="2212" customWidth="1"/>
    <col min="10250" max="10250" width="30.140625" style="2212" customWidth="1"/>
    <col min="10251" max="10251" width="33.7109375" style="2212" customWidth="1"/>
    <col min="10252" max="10252" width="27" style="2212" customWidth="1"/>
    <col min="10253" max="10253" width="28.7109375" style="2212" customWidth="1"/>
    <col min="10254" max="10254" width="34.85546875" style="2212" customWidth="1"/>
    <col min="10255" max="10255" width="37" style="2212" customWidth="1"/>
    <col min="10256" max="10256" width="34.85546875" style="2212" customWidth="1"/>
    <col min="10257" max="10257" width="27.5703125" style="2212" customWidth="1"/>
    <col min="10258" max="10258" width="36.85546875" style="2212" customWidth="1"/>
    <col min="10259" max="10259" width="38.7109375" style="2212" customWidth="1"/>
    <col min="10260" max="10262" width="14.7109375" style="2212" customWidth="1"/>
    <col min="10263" max="10263" width="18.7109375" style="2212" customWidth="1"/>
    <col min="10264" max="10264" width="25.42578125" style="2212" customWidth="1"/>
    <col min="10265" max="10265" width="34.85546875" style="2212" customWidth="1"/>
    <col min="10266" max="10266" width="28" style="2212" customWidth="1"/>
    <col min="10267" max="10267" width="34.140625" style="2212" customWidth="1"/>
    <col min="10268" max="10268" width="34" style="2212" customWidth="1"/>
    <col min="10269" max="10499" width="11.42578125" style="2212"/>
    <col min="10500" max="10500" width="108.140625" style="2212" customWidth="1"/>
    <col min="10501" max="10501" width="28.7109375" style="2212" customWidth="1"/>
    <col min="10502" max="10502" width="32.5703125" style="2212" customWidth="1"/>
    <col min="10503" max="10503" width="28.7109375" style="2212" customWidth="1"/>
    <col min="10504" max="10505" width="31.7109375" style="2212" customWidth="1"/>
    <col min="10506" max="10506" width="30.140625" style="2212" customWidth="1"/>
    <col min="10507" max="10507" width="33.7109375" style="2212" customWidth="1"/>
    <col min="10508" max="10508" width="27" style="2212" customWidth="1"/>
    <col min="10509" max="10509" width="28.7109375" style="2212" customWidth="1"/>
    <col min="10510" max="10510" width="34.85546875" style="2212" customWidth="1"/>
    <col min="10511" max="10511" width="37" style="2212" customWidth="1"/>
    <col min="10512" max="10512" width="34.85546875" style="2212" customWidth="1"/>
    <col min="10513" max="10513" width="27.5703125" style="2212" customWidth="1"/>
    <col min="10514" max="10514" width="36.85546875" style="2212" customWidth="1"/>
    <col min="10515" max="10515" width="38.7109375" style="2212" customWidth="1"/>
    <col min="10516" max="10518" width="14.7109375" style="2212" customWidth="1"/>
    <col min="10519" max="10519" width="18.7109375" style="2212" customWidth="1"/>
    <col min="10520" max="10520" width="25.42578125" style="2212" customWidth="1"/>
    <col min="10521" max="10521" width="34.85546875" style="2212" customWidth="1"/>
    <col min="10522" max="10522" width="28" style="2212" customWidth="1"/>
    <col min="10523" max="10523" width="34.140625" style="2212" customWidth="1"/>
    <col min="10524" max="10524" width="34" style="2212" customWidth="1"/>
    <col min="10525" max="10755" width="11.42578125" style="2212"/>
    <col min="10756" max="10756" width="108.140625" style="2212" customWidth="1"/>
    <col min="10757" max="10757" width="28.7109375" style="2212" customWidth="1"/>
    <col min="10758" max="10758" width="32.5703125" style="2212" customWidth="1"/>
    <col min="10759" max="10759" width="28.7109375" style="2212" customWidth="1"/>
    <col min="10760" max="10761" width="31.7109375" style="2212" customWidth="1"/>
    <col min="10762" max="10762" width="30.140625" style="2212" customWidth="1"/>
    <col min="10763" max="10763" width="33.7109375" style="2212" customWidth="1"/>
    <col min="10764" max="10764" width="27" style="2212" customWidth="1"/>
    <col min="10765" max="10765" width="28.7109375" style="2212" customWidth="1"/>
    <col min="10766" max="10766" width="34.85546875" style="2212" customWidth="1"/>
    <col min="10767" max="10767" width="37" style="2212" customWidth="1"/>
    <col min="10768" max="10768" width="34.85546875" style="2212" customWidth="1"/>
    <col min="10769" max="10769" width="27.5703125" style="2212" customWidth="1"/>
    <col min="10770" max="10770" width="36.85546875" style="2212" customWidth="1"/>
    <col min="10771" max="10771" width="38.7109375" style="2212" customWidth="1"/>
    <col min="10772" max="10774" width="14.7109375" style="2212" customWidth="1"/>
    <col min="10775" max="10775" width="18.7109375" style="2212" customWidth="1"/>
    <col min="10776" max="10776" width="25.42578125" style="2212" customWidth="1"/>
    <col min="10777" max="10777" width="34.85546875" style="2212" customWidth="1"/>
    <col min="10778" max="10778" width="28" style="2212" customWidth="1"/>
    <col min="10779" max="10779" width="34.140625" style="2212" customWidth="1"/>
    <col min="10780" max="10780" width="34" style="2212" customWidth="1"/>
    <col min="10781" max="11011" width="11.42578125" style="2212"/>
    <col min="11012" max="11012" width="108.140625" style="2212" customWidth="1"/>
    <col min="11013" max="11013" width="28.7109375" style="2212" customWidth="1"/>
    <col min="11014" max="11014" width="32.5703125" style="2212" customWidth="1"/>
    <col min="11015" max="11015" width="28.7109375" style="2212" customWidth="1"/>
    <col min="11016" max="11017" width="31.7109375" style="2212" customWidth="1"/>
    <col min="11018" max="11018" width="30.140625" style="2212" customWidth="1"/>
    <col min="11019" max="11019" width="33.7109375" style="2212" customWidth="1"/>
    <col min="11020" max="11020" width="27" style="2212" customWidth="1"/>
    <col min="11021" max="11021" width="28.7109375" style="2212" customWidth="1"/>
    <col min="11022" max="11022" width="34.85546875" style="2212" customWidth="1"/>
    <col min="11023" max="11023" width="37" style="2212" customWidth="1"/>
    <col min="11024" max="11024" width="34.85546875" style="2212" customWidth="1"/>
    <col min="11025" max="11025" width="27.5703125" style="2212" customWidth="1"/>
    <col min="11026" max="11026" width="36.85546875" style="2212" customWidth="1"/>
    <col min="11027" max="11027" width="38.7109375" style="2212" customWidth="1"/>
    <col min="11028" max="11030" width="14.7109375" style="2212" customWidth="1"/>
    <col min="11031" max="11031" width="18.7109375" style="2212" customWidth="1"/>
    <col min="11032" max="11032" width="25.42578125" style="2212" customWidth="1"/>
    <col min="11033" max="11033" width="34.85546875" style="2212" customWidth="1"/>
    <col min="11034" max="11034" width="28" style="2212" customWidth="1"/>
    <col min="11035" max="11035" width="34.140625" style="2212" customWidth="1"/>
    <col min="11036" max="11036" width="34" style="2212" customWidth="1"/>
    <col min="11037" max="11267" width="11.42578125" style="2212"/>
    <col min="11268" max="11268" width="108.140625" style="2212" customWidth="1"/>
    <col min="11269" max="11269" width="28.7109375" style="2212" customWidth="1"/>
    <col min="11270" max="11270" width="32.5703125" style="2212" customWidth="1"/>
    <col min="11271" max="11271" width="28.7109375" style="2212" customWidth="1"/>
    <col min="11272" max="11273" width="31.7109375" style="2212" customWidth="1"/>
    <col min="11274" max="11274" width="30.140625" style="2212" customWidth="1"/>
    <col min="11275" max="11275" width="33.7109375" style="2212" customWidth="1"/>
    <col min="11276" max="11276" width="27" style="2212" customWidth="1"/>
    <col min="11277" max="11277" width="28.7109375" style="2212" customWidth="1"/>
    <col min="11278" max="11278" width="34.85546875" style="2212" customWidth="1"/>
    <col min="11279" max="11279" width="37" style="2212" customWidth="1"/>
    <col min="11280" max="11280" width="34.85546875" style="2212" customWidth="1"/>
    <col min="11281" max="11281" width="27.5703125" style="2212" customWidth="1"/>
    <col min="11282" max="11282" width="36.85546875" style="2212" customWidth="1"/>
    <col min="11283" max="11283" width="38.7109375" style="2212" customWidth="1"/>
    <col min="11284" max="11286" width="14.7109375" style="2212" customWidth="1"/>
    <col min="11287" max="11287" width="18.7109375" style="2212" customWidth="1"/>
    <col min="11288" max="11288" width="25.42578125" style="2212" customWidth="1"/>
    <col min="11289" max="11289" width="34.85546875" style="2212" customWidth="1"/>
    <col min="11290" max="11290" width="28" style="2212" customWidth="1"/>
    <col min="11291" max="11291" width="34.140625" style="2212" customWidth="1"/>
    <col min="11292" max="11292" width="34" style="2212" customWidth="1"/>
    <col min="11293" max="11523" width="11.42578125" style="2212"/>
    <col min="11524" max="11524" width="108.140625" style="2212" customWidth="1"/>
    <col min="11525" max="11525" width="28.7109375" style="2212" customWidth="1"/>
    <col min="11526" max="11526" width="32.5703125" style="2212" customWidth="1"/>
    <col min="11527" max="11527" width="28.7109375" style="2212" customWidth="1"/>
    <col min="11528" max="11529" width="31.7109375" style="2212" customWidth="1"/>
    <col min="11530" max="11530" width="30.140625" style="2212" customWidth="1"/>
    <col min="11531" max="11531" width="33.7109375" style="2212" customWidth="1"/>
    <col min="11532" max="11532" width="27" style="2212" customWidth="1"/>
    <col min="11533" max="11533" width="28.7109375" style="2212" customWidth="1"/>
    <col min="11534" max="11534" width="34.85546875" style="2212" customWidth="1"/>
    <col min="11535" max="11535" width="37" style="2212" customWidth="1"/>
    <col min="11536" max="11536" width="34.85546875" style="2212" customWidth="1"/>
    <col min="11537" max="11537" width="27.5703125" style="2212" customWidth="1"/>
    <col min="11538" max="11538" width="36.85546875" style="2212" customWidth="1"/>
    <col min="11539" max="11539" width="38.7109375" style="2212" customWidth="1"/>
    <col min="11540" max="11542" width="14.7109375" style="2212" customWidth="1"/>
    <col min="11543" max="11543" width="18.7109375" style="2212" customWidth="1"/>
    <col min="11544" max="11544" width="25.42578125" style="2212" customWidth="1"/>
    <col min="11545" max="11545" width="34.85546875" style="2212" customWidth="1"/>
    <col min="11546" max="11546" width="28" style="2212" customWidth="1"/>
    <col min="11547" max="11547" width="34.140625" style="2212" customWidth="1"/>
    <col min="11548" max="11548" width="34" style="2212" customWidth="1"/>
    <col min="11549" max="11779" width="11.42578125" style="2212"/>
    <col min="11780" max="11780" width="108.140625" style="2212" customWidth="1"/>
    <col min="11781" max="11781" width="28.7109375" style="2212" customWidth="1"/>
    <col min="11782" max="11782" width="32.5703125" style="2212" customWidth="1"/>
    <col min="11783" max="11783" width="28.7109375" style="2212" customWidth="1"/>
    <col min="11784" max="11785" width="31.7109375" style="2212" customWidth="1"/>
    <col min="11786" max="11786" width="30.140625" style="2212" customWidth="1"/>
    <col min="11787" max="11787" width="33.7109375" style="2212" customWidth="1"/>
    <col min="11788" max="11788" width="27" style="2212" customWidth="1"/>
    <col min="11789" max="11789" width="28.7109375" style="2212" customWidth="1"/>
    <col min="11790" max="11790" width="34.85546875" style="2212" customWidth="1"/>
    <col min="11791" max="11791" width="37" style="2212" customWidth="1"/>
    <col min="11792" max="11792" width="34.85546875" style="2212" customWidth="1"/>
    <col min="11793" max="11793" width="27.5703125" style="2212" customWidth="1"/>
    <col min="11794" max="11794" width="36.85546875" style="2212" customWidth="1"/>
    <col min="11795" max="11795" width="38.7109375" style="2212" customWidth="1"/>
    <col min="11796" max="11798" width="14.7109375" style="2212" customWidth="1"/>
    <col min="11799" max="11799" width="18.7109375" style="2212" customWidth="1"/>
    <col min="11800" max="11800" width="25.42578125" style="2212" customWidth="1"/>
    <col min="11801" max="11801" width="34.85546875" style="2212" customWidth="1"/>
    <col min="11802" max="11802" width="28" style="2212" customWidth="1"/>
    <col min="11803" max="11803" width="34.140625" style="2212" customWidth="1"/>
    <col min="11804" max="11804" width="34" style="2212" customWidth="1"/>
    <col min="11805" max="12035" width="11.42578125" style="2212"/>
    <col min="12036" max="12036" width="108.140625" style="2212" customWidth="1"/>
    <col min="12037" max="12037" width="28.7109375" style="2212" customWidth="1"/>
    <col min="12038" max="12038" width="32.5703125" style="2212" customWidth="1"/>
    <col min="12039" max="12039" width="28.7109375" style="2212" customWidth="1"/>
    <col min="12040" max="12041" width="31.7109375" style="2212" customWidth="1"/>
    <col min="12042" max="12042" width="30.140625" style="2212" customWidth="1"/>
    <col min="12043" max="12043" width="33.7109375" style="2212" customWidth="1"/>
    <col min="12044" max="12044" width="27" style="2212" customWidth="1"/>
    <col min="12045" max="12045" width="28.7109375" style="2212" customWidth="1"/>
    <col min="12046" max="12046" width="34.85546875" style="2212" customWidth="1"/>
    <col min="12047" max="12047" width="37" style="2212" customWidth="1"/>
    <col min="12048" max="12048" width="34.85546875" style="2212" customWidth="1"/>
    <col min="12049" max="12049" width="27.5703125" style="2212" customWidth="1"/>
    <col min="12050" max="12050" width="36.85546875" style="2212" customWidth="1"/>
    <col min="12051" max="12051" width="38.7109375" style="2212" customWidth="1"/>
    <col min="12052" max="12054" width="14.7109375" style="2212" customWidth="1"/>
    <col min="12055" max="12055" width="18.7109375" style="2212" customWidth="1"/>
    <col min="12056" max="12056" width="25.42578125" style="2212" customWidth="1"/>
    <col min="12057" max="12057" width="34.85546875" style="2212" customWidth="1"/>
    <col min="12058" max="12058" width="28" style="2212" customWidth="1"/>
    <col min="12059" max="12059" width="34.140625" style="2212" customWidth="1"/>
    <col min="12060" max="12060" width="34" style="2212" customWidth="1"/>
    <col min="12061" max="12291" width="11.42578125" style="2212"/>
    <col min="12292" max="12292" width="108.140625" style="2212" customWidth="1"/>
    <col min="12293" max="12293" width="28.7109375" style="2212" customWidth="1"/>
    <col min="12294" max="12294" width="32.5703125" style="2212" customWidth="1"/>
    <col min="12295" max="12295" width="28.7109375" style="2212" customWidth="1"/>
    <col min="12296" max="12297" width="31.7109375" style="2212" customWidth="1"/>
    <col min="12298" max="12298" width="30.140625" style="2212" customWidth="1"/>
    <col min="12299" max="12299" width="33.7109375" style="2212" customWidth="1"/>
    <col min="12300" max="12300" width="27" style="2212" customWidth="1"/>
    <col min="12301" max="12301" width="28.7109375" style="2212" customWidth="1"/>
    <col min="12302" max="12302" width="34.85546875" style="2212" customWidth="1"/>
    <col min="12303" max="12303" width="37" style="2212" customWidth="1"/>
    <col min="12304" max="12304" width="34.85546875" style="2212" customWidth="1"/>
    <col min="12305" max="12305" width="27.5703125" style="2212" customWidth="1"/>
    <col min="12306" max="12306" width="36.85546875" style="2212" customWidth="1"/>
    <col min="12307" max="12307" width="38.7109375" style="2212" customWidth="1"/>
    <col min="12308" max="12310" width="14.7109375" style="2212" customWidth="1"/>
    <col min="12311" max="12311" width="18.7109375" style="2212" customWidth="1"/>
    <col min="12312" max="12312" width="25.42578125" style="2212" customWidth="1"/>
    <col min="12313" max="12313" width="34.85546875" style="2212" customWidth="1"/>
    <col min="12314" max="12314" width="28" style="2212" customWidth="1"/>
    <col min="12315" max="12315" width="34.140625" style="2212" customWidth="1"/>
    <col min="12316" max="12316" width="34" style="2212" customWidth="1"/>
    <col min="12317" max="12547" width="11.42578125" style="2212"/>
    <col min="12548" max="12548" width="108.140625" style="2212" customWidth="1"/>
    <col min="12549" max="12549" width="28.7109375" style="2212" customWidth="1"/>
    <col min="12550" max="12550" width="32.5703125" style="2212" customWidth="1"/>
    <col min="12551" max="12551" width="28.7109375" style="2212" customWidth="1"/>
    <col min="12552" max="12553" width="31.7109375" style="2212" customWidth="1"/>
    <col min="12554" max="12554" width="30.140625" style="2212" customWidth="1"/>
    <col min="12555" max="12555" width="33.7109375" style="2212" customWidth="1"/>
    <col min="12556" max="12556" width="27" style="2212" customWidth="1"/>
    <col min="12557" max="12557" width="28.7109375" style="2212" customWidth="1"/>
    <col min="12558" max="12558" width="34.85546875" style="2212" customWidth="1"/>
    <col min="12559" max="12559" width="37" style="2212" customWidth="1"/>
    <col min="12560" max="12560" width="34.85546875" style="2212" customWidth="1"/>
    <col min="12561" max="12561" width="27.5703125" style="2212" customWidth="1"/>
    <col min="12562" max="12562" width="36.85546875" style="2212" customWidth="1"/>
    <col min="12563" max="12563" width="38.7109375" style="2212" customWidth="1"/>
    <col min="12564" max="12566" width="14.7109375" style="2212" customWidth="1"/>
    <col min="12567" max="12567" width="18.7109375" style="2212" customWidth="1"/>
    <col min="12568" max="12568" width="25.42578125" style="2212" customWidth="1"/>
    <col min="12569" max="12569" width="34.85546875" style="2212" customWidth="1"/>
    <col min="12570" max="12570" width="28" style="2212" customWidth="1"/>
    <col min="12571" max="12571" width="34.140625" style="2212" customWidth="1"/>
    <col min="12572" max="12572" width="34" style="2212" customWidth="1"/>
    <col min="12573" max="12803" width="11.42578125" style="2212"/>
    <col min="12804" max="12804" width="108.140625" style="2212" customWidth="1"/>
    <col min="12805" max="12805" width="28.7109375" style="2212" customWidth="1"/>
    <col min="12806" max="12806" width="32.5703125" style="2212" customWidth="1"/>
    <col min="12807" max="12807" width="28.7109375" style="2212" customWidth="1"/>
    <col min="12808" max="12809" width="31.7109375" style="2212" customWidth="1"/>
    <col min="12810" max="12810" width="30.140625" style="2212" customWidth="1"/>
    <col min="12811" max="12811" width="33.7109375" style="2212" customWidth="1"/>
    <col min="12812" max="12812" width="27" style="2212" customWidth="1"/>
    <col min="12813" max="12813" width="28.7109375" style="2212" customWidth="1"/>
    <col min="12814" max="12814" width="34.85546875" style="2212" customWidth="1"/>
    <col min="12815" max="12815" width="37" style="2212" customWidth="1"/>
    <col min="12816" max="12816" width="34.85546875" style="2212" customWidth="1"/>
    <col min="12817" max="12817" width="27.5703125" style="2212" customWidth="1"/>
    <col min="12818" max="12818" width="36.85546875" style="2212" customWidth="1"/>
    <col min="12819" max="12819" width="38.7109375" style="2212" customWidth="1"/>
    <col min="12820" max="12822" width="14.7109375" style="2212" customWidth="1"/>
    <col min="12823" max="12823" width="18.7109375" style="2212" customWidth="1"/>
    <col min="12824" max="12824" width="25.42578125" style="2212" customWidth="1"/>
    <col min="12825" max="12825" width="34.85546875" style="2212" customWidth="1"/>
    <col min="12826" max="12826" width="28" style="2212" customWidth="1"/>
    <col min="12827" max="12827" width="34.140625" style="2212" customWidth="1"/>
    <col min="12828" max="12828" width="34" style="2212" customWidth="1"/>
    <col min="12829" max="13059" width="11.42578125" style="2212"/>
    <col min="13060" max="13060" width="108.140625" style="2212" customWidth="1"/>
    <col min="13061" max="13061" width="28.7109375" style="2212" customWidth="1"/>
    <col min="13062" max="13062" width="32.5703125" style="2212" customWidth="1"/>
    <col min="13063" max="13063" width="28.7109375" style="2212" customWidth="1"/>
    <col min="13064" max="13065" width="31.7109375" style="2212" customWidth="1"/>
    <col min="13066" max="13066" width="30.140625" style="2212" customWidth="1"/>
    <col min="13067" max="13067" width="33.7109375" style="2212" customWidth="1"/>
    <col min="13068" max="13068" width="27" style="2212" customWidth="1"/>
    <col min="13069" max="13069" width="28.7109375" style="2212" customWidth="1"/>
    <col min="13070" max="13070" width="34.85546875" style="2212" customWidth="1"/>
    <col min="13071" max="13071" width="37" style="2212" customWidth="1"/>
    <col min="13072" max="13072" width="34.85546875" style="2212" customWidth="1"/>
    <col min="13073" max="13073" width="27.5703125" style="2212" customWidth="1"/>
    <col min="13074" max="13074" width="36.85546875" style="2212" customWidth="1"/>
    <col min="13075" max="13075" width="38.7109375" style="2212" customWidth="1"/>
    <col min="13076" max="13078" width="14.7109375" style="2212" customWidth="1"/>
    <col min="13079" max="13079" width="18.7109375" style="2212" customWidth="1"/>
    <col min="13080" max="13080" width="25.42578125" style="2212" customWidth="1"/>
    <col min="13081" max="13081" width="34.85546875" style="2212" customWidth="1"/>
    <col min="13082" max="13082" width="28" style="2212" customWidth="1"/>
    <col min="13083" max="13083" width="34.140625" style="2212" customWidth="1"/>
    <col min="13084" max="13084" width="34" style="2212" customWidth="1"/>
    <col min="13085" max="13315" width="11.42578125" style="2212"/>
    <col min="13316" max="13316" width="108.140625" style="2212" customWidth="1"/>
    <col min="13317" max="13317" width="28.7109375" style="2212" customWidth="1"/>
    <col min="13318" max="13318" width="32.5703125" style="2212" customWidth="1"/>
    <col min="13319" max="13319" width="28.7109375" style="2212" customWidth="1"/>
    <col min="13320" max="13321" width="31.7109375" style="2212" customWidth="1"/>
    <col min="13322" max="13322" width="30.140625" style="2212" customWidth="1"/>
    <col min="13323" max="13323" width="33.7109375" style="2212" customWidth="1"/>
    <col min="13324" max="13324" width="27" style="2212" customWidth="1"/>
    <col min="13325" max="13325" width="28.7109375" style="2212" customWidth="1"/>
    <col min="13326" max="13326" width="34.85546875" style="2212" customWidth="1"/>
    <col min="13327" max="13327" width="37" style="2212" customWidth="1"/>
    <col min="13328" max="13328" width="34.85546875" style="2212" customWidth="1"/>
    <col min="13329" max="13329" width="27.5703125" style="2212" customWidth="1"/>
    <col min="13330" max="13330" width="36.85546875" style="2212" customWidth="1"/>
    <col min="13331" max="13331" width="38.7109375" style="2212" customWidth="1"/>
    <col min="13332" max="13334" width="14.7109375" style="2212" customWidth="1"/>
    <col min="13335" max="13335" width="18.7109375" style="2212" customWidth="1"/>
    <col min="13336" max="13336" width="25.42578125" style="2212" customWidth="1"/>
    <col min="13337" max="13337" width="34.85546875" style="2212" customWidth="1"/>
    <col min="13338" max="13338" width="28" style="2212" customWidth="1"/>
    <col min="13339" max="13339" width="34.140625" style="2212" customWidth="1"/>
    <col min="13340" max="13340" width="34" style="2212" customWidth="1"/>
    <col min="13341" max="13571" width="11.42578125" style="2212"/>
    <col min="13572" max="13572" width="108.140625" style="2212" customWidth="1"/>
    <col min="13573" max="13573" width="28.7109375" style="2212" customWidth="1"/>
    <col min="13574" max="13574" width="32.5703125" style="2212" customWidth="1"/>
    <col min="13575" max="13575" width="28.7109375" style="2212" customWidth="1"/>
    <col min="13576" max="13577" width="31.7109375" style="2212" customWidth="1"/>
    <col min="13578" max="13578" width="30.140625" style="2212" customWidth="1"/>
    <col min="13579" max="13579" width="33.7109375" style="2212" customWidth="1"/>
    <col min="13580" max="13580" width="27" style="2212" customWidth="1"/>
    <col min="13581" max="13581" width="28.7109375" style="2212" customWidth="1"/>
    <col min="13582" max="13582" width="34.85546875" style="2212" customWidth="1"/>
    <col min="13583" max="13583" width="37" style="2212" customWidth="1"/>
    <col min="13584" max="13584" width="34.85546875" style="2212" customWidth="1"/>
    <col min="13585" max="13585" width="27.5703125" style="2212" customWidth="1"/>
    <col min="13586" max="13586" width="36.85546875" style="2212" customWidth="1"/>
    <col min="13587" max="13587" width="38.7109375" style="2212" customWidth="1"/>
    <col min="13588" max="13590" width="14.7109375" style="2212" customWidth="1"/>
    <col min="13591" max="13591" width="18.7109375" style="2212" customWidth="1"/>
    <col min="13592" max="13592" width="25.42578125" style="2212" customWidth="1"/>
    <col min="13593" max="13593" width="34.85546875" style="2212" customWidth="1"/>
    <col min="13594" max="13594" width="28" style="2212" customWidth="1"/>
    <col min="13595" max="13595" width="34.140625" style="2212" customWidth="1"/>
    <col min="13596" max="13596" width="34" style="2212" customWidth="1"/>
    <col min="13597" max="13827" width="11.42578125" style="2212"/>
    <col min="13828" max="13828" width="108.140625" style="2212" customWidth="1"/>
    <col min="13829" max="13829" width="28.7109375" style="2212" customWidth="1"/>
    <col min="13830" max="13830" width="32.5703125" style="2212" customWidth="1"/>
    <col min="13831" max="13831" width="28.7109375" style="2212" customWidth="1"/>
    <col min="13832" max="13833" width="31.7109375" style="2212" customWidth="1"/>
    <col min="13834" max="13834" width="30.140625" style="2212" customWidth="1"/>
    <col min="13835" max="13835" width="33.7109375" style="2212" customWidth="1"/>
    <col min="13836" max="13836" width="27" style="2212" customWidth="1"/>
    <col min="13837" max="13837" width="28.7109375" style="2212" customWidth="1"/>
    <col min="13838" max="13838" width="34.85546875" style="2212" customWidth="1"/>
    <col min="13839" max="13839" width="37" style="2212" customWidth="1"/>
    <col min="13840" max="13840" width="34.85546875" style="2212" customWidth="1"/>
    <col min="13841" max="13841" width="27.5703125" style="2212" customWidth="1"/>
    <col min="13842" max="13842" width="36.85546875" style="2212" customWidth="1"/>
    <col min="13843" max="13843" width="38.7109375" style="2212" customWidth="1"/>
    <col min="13844" max="13846" width="14.7109375" style="2212" customWidth="1"/>
    <col min="13847" max="13847" width="18.7109375" style="2212" customWidth="1"/>
    <col min="13848" max="13848" width="25.42578125" style="2212" customWidth="1"/>
    <col min="13849" max="13849" width="34.85546875" style="2212" customWidth="1"/>
    <col min="13850" max="13850" width="28" style="2212" customWidth="1"/>
    <col min="13851" max="13851" width="34.140625" style="2212" customWidth="1"/>
    <col min="13852" max="13852" width="34" style="2212" customWidth="1"/>
    <col min="13853" max="14083" width="11.42578125" style="2212"/>
    <col min="14084" max="14084" width="108.140625" style="2212" customWidth="1"/>
    <col min="14085" max="14085" width="28.7109375" style="2212" customWidth="1"/>
    <col min="14086" max="14086" width="32.5703125" style="2212" customWidth="1"/>
    <col min="14087" max="14087" width="28.7109375" style="2212" customWidth="1"/>
    <col min="14088" max="14089" width="31.7109375" style="2212" customWidth="1"/>
    <col min="14090" max="14090" width="30.140625" style="2212" customWidth="1"/>
    <col min="14091" max="14091" width="33.7109375" style="2212" customWidth="1"/>
    <col min="14092" max="14092" width="27" style="2212" customWidth="1"/>
    <col min="14093" max="14093" width="28.7109375" style="2212" customWidth="1"/>
    <col min="14094" max="14094" width="34.85546875" style="2212" customWidth="1"/>
    <col min="14095" max="14095" width="37" style="2212" customWidth="1"/>
    <col min="14096" max="14096" width="34.85546875" style="2212" customWidth="1"/>
    <col min="14097" max="14097" width="27.5703125" style="2212" customWidth="1"/>
    <col min="14098" max="14098" width="36.85546875" style="2212" customWidth="1"/>
    <col min="14099" max="14099" width="38.7109375" style="2212" customWidth="1"/>
    <col min="14100" max="14102" width="14.7109375" style="2212" customWidth="1"/>
    <col min="14103" max="14103" width="18.7109375" style="2212" customWidth="1"/>
    <col min="14104" max="14104" width="25.42578125" style="2212" customWidth="1"/>
    <col min="14105" max="14105" width="34.85546875" style="2212" customWidth="1"/>
    <col min="14106" max="14106" width="28" style="2212" customWidth="1"/>
    <col min="14107" max="14107" width="34.140625" style="2212" customWidth="1"/>
    <col min="14108" max="14108" width="34" style="2212" customWidth="1"/>
    <col min="14109" max="14339" width="11.42578125" style="2212"/>
    <col min="14340" max="14340" width="108.140625" style="2212" customWidth="1"/>
    <col min="14341" max="14341" width="28.7109375" style="2212" customWidth="1"/>
    <col min="14342" max="14342" width="32.5703125" style="2212" customWidth="1"/>
    <col min="14343" max="14343" width="28.7109375" style="2212" customWidth="1"/>
    <col min="14344" max="14345" width="31.7109375" style="2212" customWidth="1"/>
    <col min="14346" max="14346" width="30.140625" style="2212" customWidth="1"/>
    <col min="14347" max="14347" width="33.7109375" style="2212" customWidth="1"/>
    <col min="14348" max="14348" width="27" style="2212" customWidth="1"/>
    <col min="14349" max="14349" width="28.7109375" style="2212" customWidth="1"/>
    <col min="14350" max="14350" width="34.85546875" style="2212" customWidth="1"/>
    <col min="14351" max="14351" width="37" style="2212" customWidth="1"/>
    <col min="14352" max="14352" width="34.85546875" style="2212" customWidth="1"/>
    <col min="14353" max="14353" width="27.5703125" style="2212" customWidth="1"/>
    <col min="14354" max="14354" width="36.85546875" style="2212" customWidth="1"/>
    <col min="14355" max="14355" width="38.7109375" style="2212" customWidth="1"/>
    <col min="14356" max="14358" width="14.7109375" style="2212" customWidth="1"/>
    <col min="14359" max="14359" width="18.7109375" style="2212" customWidth="1"/>
    <col min="14360" max="14360" width="25.42578125" style="2212" customWidth="1"/>
    <col min="14361" max="14361" width="34.85546875" style="2212" customWidth="1"/>
    <col min="14362" max="14362" width="28" style="2212" customWidth="1"/>
    <col min="14363" max="14363" width="34.140625" style="2212" customWidth="1"/>
    <col min="14364" max="14364" width="34" style="2212" customWidth="1"/>
    <col min="14365" max="14595" width="11.42578125" style="2212"/>
    <col min="14596" max="14596" width="108.140625" style="2212" customWidth="1"/>
    <col min="14597" max="14597" width="28.7109375" style="2212" customWidth="1"/>
    <col min="14598" max="14598" width="32.5703125" style="2212" customWidth="1"/>
    <col min="14599" max="14599" width="28.7109375" style="2212" customWidth="1"/>
    <col min="14600" max="14601" width="31.7109375" style="2212" customWidth="1"/>
    <col min="14602" max="14602" width="30.140625" style="2212" customWidth="1"/>
    <col min="14603" max="14603" width="33.7109375" style="2212" customWidth="1"/>
    <col min="14604" max="14604" width="27" style="2212" customWidth="1"/>
    <col min="14605" max="14605" width="28.7109375" style="2212" customWidth="1"/>
    <col min="14606" max="14606" width="34.85546875" style="2212" customWidth="1"/>
    <col min="14607" max="14607" width="37" style="2212" customWidth="1"/>
    <col min="14608" max="14608" width="34.85546875" style="2212" customWidth="1"/>
    <col min="14609" max="14609" width="27.5703125" style="2212" customWidth="1"/>
    <col min="14610" max="14610" width="36.85546875" style="2212" customWidth="1"/>
    <col min="14611" max="14611" width="38.7109375" style="2212" customWidth="1"/>
    <col min="14612" max="14614" width="14.7109375" style="2212" customWidth="1"/>
    <col min="14615" max="14615" width="18.7109375" style="2212" customWidth="1"/>
    <col min="14616" max="14616" width="25.42578125" style="2212" customWidth="1"/>
    <col min="14617" max="14617" width="34.85546875" style="2212" customWidth="1"/>
    <col min="14618" max="14618" width="28" style="2212" customWidth="1"/>
    <col min="14619" max="14619" width="34.140625" style="2212" customWidth="1"/>
    <col min="14620" max="14620" width="34" style="2212" customWidth="1"/>
    <col min="14621" max="14851" width="11.42578125" style="2212"/>
    <col min="14852" max="14852" width="108.140625" style="2212" customWidth="1"/>
    <col min="14853" max="14853" width="28.7109375" style="2212" customWidth="1"/>
    <col min="14854" max="14854" width="32.5703125" style="2212" customWidth="1"/>
    <col min="14855" max="14855" width="28.7109375" style="2212" customWidth="1"/>
    <col min="14856" max="14857" width="31.7109375" style="2212" customWidth="1"/>
    <col min="14858" max="14858" width="30.140625" style="2212" customWidth="1"/>
    <col min="14859" max="14859" width="33.7109375" style="2212" customWidth="1"/>
    <col min="14860" max="14860" width="27" style="2212" customWidth="1"/>
    <col min="14861" max="14861" width="28.7109375" style="2212" customWidth="1"/>
    <col min="14862" max="14862" width="34.85546875" style="2212" customWidth="1"/>
    <col min="14863" max="14863" width="37" style="2212" customWidth="1"/>
    <col min="14864" max="14864" width="34.85546875" style="2212" customWidth="1"/>
    <col min="14865" max="14865" width="27.5703125" style="2212" customWidth="1"/>
    <col min="14866" max="14866" width="36.85546875" style="2212" customWidth="1"/>
    <col min="14867" max="14867" width="38.7109375" style="2212" customWidth="1"/>
    <col min="14868" max="14870" width="14.7109375" style="2212" customWidth="1"/>
    <col min="14871" max="14871" width="18.7109375" style="2212" customWidth="1"/>
    <col min="14872" max="14872" width="25.42578125" style="2212" customWidth="1"/>
    <col min="14873" max="14873" width="34.85546875" style="2212" customWidth="1"/>
    <col min="14874" max="14874" width="28" style="2212" customWidth="1"/>
    <col min="14875" max="14875" width="34.140625" style="2212" customWidth="1"/>
    <col min="14876" max="14876" width="34" style="2212" customWidth="1"/>
    <col min="14877" max="15107" width="11.42578125" style="2212"/>
    <col min="15108" max="15108" width="108.140625" style="2212" customWidth="1"/>
    <col min="15109" max="15109" width="28.7109375" style="2212" customWidth="1"/>
    <col min="15110" max="15110" width="32.5703125" style="2212" customWidth="1"/>
    <col min="15111" max="15111" width="28.7109375" style="2212" customWidth="1"/>
    <col min="15112" max="15113" width="31.7109375" style="2212" customWidth="1"/>
    <col min="15114" max="15114" width="30.140625" style="2212" customWidth="1"/>
    <col min="15115" max="15115" width="33.7109375" style="2212" customWidth="1"/>
    <col min="15116" max="15116" width="27" style="2212" customWidth="1"/>
    <col min="15117" max="15117" width="28.7109375" style="2212" customWidth="1"/>
    <col min="15118" max="15118" width="34.85546875" style="2212" customWidth="1"/>
    <col min="15119" max="15119" width="37" style="2212" customWidth="1"/>
    <col min="15120" max="15120" width="34.85546875" style="2212" customWidth="1"/>
    <col min="15121" max="15121" width="27.5703125" style="2212" customWidth="1"/>
    <col min="15122" max="15122" width="36.85546875" style="2212" customWidth="1"/>
    <col min="15123" max="15123" width="38.7109375" style="2212" customWidth="1"/>
    <col min="15124" max="15126" width="14.7109375" style="2212" customWidth="1"/>
    <col min="15127" max="15127" width="18.7109375" style="2212" customWidth="1"/>
    <col min="15128" max="15128" width="25.42578125" style="2212" customWidth="1"/>
    <col min="15129" max="15129" width="34.85546875" style="2212" customWidth="1"/>
    <col min="15130" max="15130" width="28" style="2212" customWidth="1"/>
    <col min="15131" max="15131" width="34.140625" style="2212" customWidth="1"/>
    <col min="15132" max="15132" width="34" style="2212" customWidth="1"/>
    <col min="15133" max="15363" width="11.42578125" style="2212"/>
    <col min="15364" max="15364" width="108.140625" style="2212" customWidth="1"/>
    <col min="15365" max="15365" width="28.7109375" style="2212" customWidth="1"/>
    <col min="15366" max="15366" width="32.5703125" style="2212" customWidth="1"/>
    <col min="15367" max="15367" width="28.7109375" style="2212" customWidth="1"/>
    <col min="15368" max="15369" width="31.7109375" style="2212" customWidth="1"/>
    <col min="15370" max="15370" width="30.140625" style="2212" customWidth="1"/>
    <col min="15371" max="15371" width="33.7109375" style="2212" customWidth="1"/>
    <col min="15372" max="15372" width="27" style="2212" customWidth="1"/>
    <col min="15373" max="15373" width="28.7109375" style="2212" customWidth="1"/>
    <col min="15374" max="15374" width="34.85546875" style="2212" customWidth="1"/>
    <col min="15375" max="15375" width="37" style="2212" customWidth="1"/>
    <col min="15376" max="15376" width="34.85546875" style="2212" customWidth="1"/>
    <col min="15377" max="15377" width="27.5703125" style="2212" customWidth="1"/>
    <col min="15378" max="15378" width="36.85546875" style="2212" customWidth="1"/>
    <col min="15379" max="15379" width="38.7109375" style="2212" customWidth="1"/>
    <col min="15380" max="15382" width="14.7109375" style="2212" customWidth="1"/>
    <col min="15383" max="15383" width="18.7109375" style="2212" customWidth="1"/>
    <col min="15384" max="15384" width="25.42578125" style="2212" customWidth="1"/>
    <col min="15385" max="15385" width="34.85546875" style="2212" customWidth="1"/>
    <col min="15386" max="15386" width="28" style="2212" customWidth="1"/>
    <col min="15387" max="15387" width="34.140625" style="2212" customWidth="1"/>
    <col min="15388" max="15388" width="34" style="2212" customWidth="1"/>
    <col min="15389" max="15619" width="11.42578125" style="2212"/>
    <col min="15620" max="15620" width="108.140625" style="2212" customWidth="1"/>
    <col min="15621" max="15621" width="28.7109375" style="2212" customWidth="1"/>
    <col min="15622" max="15622" width="32.5703125" style="2212" customWidth="1"/>
    <col min="15623" max="15623" width="28.7109375" style="2212" customWidth="1"/>
    <col min="15624" max="15625" width="31.7109375" style="2212" customWidth="1"/>
    <col min="15626" max="15626" width="30.140625" style="2212" customWidth="1"/>
    <col min="15627" max="15627" width="33.7109375" style="2212" customWidth="1"/>
    <col min="15628" max="15628" width="27" style="2212" customWidth="1"/>
    <col min="15629" max="15629" width="28.7109375" style="2212" customWidth="1"/>
    <col min="15630" max="15630" width="34.85546875" style="2212" customWidth="1"/>
    <col min="15631" max="15631" width="37" style="2212" customWidth="1"/>
    <col min="15632" max="15632" width="34.85546875" style="2212" customWidth="1"/>
    <col min="15633" max="15633" width="27.5703125" style="2212" customWidth="1"/>
    <col min="15634" max="15634" width="36.85546875" style="2212" customWidth="1"/>
    <col min="15635" max="15635" width="38.7109375" style="2212" customWidth="1"/>
    <col min="15636" max="15638" width="14.7109375" style="2212" customWidth="1"/>
    <col min="15639" max="15639" width="18.7109375" style="2212" customWidth="1"/>
    <col min="15640" max="15640" width="25.42578125" style="2212" customWidth="1"/>
    <col min="15641" max="15641" width="34.85546875" style="2212" customWidth="1"/>
    <col min="15642" max="15642" width="28" style="2212" customWidth="1"/>
    <col min="15643" max="15643" width="34.140625" style="2212" customWidth="1"/>
    <col min="15644" max="15644" width="34" style="2212" customWidth="1"/>
    <col min="15645" max="15875" width="11.42578125" style="2212"/>
    <col min="15876" max="15876" width="108.140625" style="2212" customWidth="1"/>
    <col min="15877" max="15877" width="28.7109375" style="2212" customWidth="1"/>
    <col min="15878" max="15878" width="32.5703125" style="2212" customWidth="1"/>
    <col min="15879" max="15879" width="28.7109375" style="2212" customWidth="1"/>
    <col min="15880" max="15881" width="31.7109375" style="2212" customWidth="1"/>
    <col min="15882" max="15882" width="30.140625" style="2212" customWidth="1"/>
    <col min="15883" max="15883" width="33.7109375" style="2212" customWidth="1"/>
    <col min="15884" max="15884" width="27" style="2212" customWidth="1"/>
    <col min="15885" max="15885" width="28.7109375" style="2212" customWidth="1"/>
    <col min="15886" max="15886" width="34.85546875" style="2212" customWidth="1"/>
    <col min="15887" max="15887" width="37" style="2212" customWidth="1"/>
    <col min="15888" max="15888" width="34.85546875" style="2212" customWidth="1"/>
    <col min="15889" max="15889" width="27.5703125" style="2212" customWidth="1"/>
    <col min="15890" max="15890" width="36.85546875" style="2212" customWidth="1"/>
    <col min="15891" max="15891" width="38.7109375" style="2212" customWidth="1"/>
    <col min="15892" max="15894" width="14.7109375" style="2212" customWidth="1"/>
    <col min="15895" max="15895" width="18.7109375" style="2212" customWidth="1"/>
    <col min="15896" max="15896" width="25.42578125" style="2212" customWidth="1"/>
    <col min="15897" max="15897" width="34.85546875" style="2212" customWidth="1"/>
    <col min="15898" max="15898" width="28" style="2212" customWidth="1"/>
    <col min="15899" max="15899" width="34.140625" style="2212" customWidth="1"/>
    <col min="15900" max="15900" width="34" style="2212" customWidth="1"/>
    <col min="15901" max="16131" width="11.42578125" style="2212"/>
    <col min="16132" max="16132" width="108.140625" style="2212" customWidth="1"/>
    <col min="16133" max="16133" width="28.7109375" style="2212" customWidth="1"/>
    <col min="16134" max="16134" width="32.5703125" style="2212" customWidth="1"/>
    <col min="16135" max="16135" width="28.7109375" style="2212" customWidth="1"/>
    <col min="16136" max="16137" width="31.7109375" style="2212" customWidth="1"/>
    <col min="16138" max="16138" width="30.140625" style="2212" customWidth="1"/>
    <col min="16139" max="16139" width="33.7109375" style="2212" customWidth="1"/>
    <col min="16140" max="16140" width="27" style="2212" customWidth="1"/>
    <col min="16141" max="16141" width="28.7109375" style="2212" customWidth="1"/>
    <col min="16142" max="16142" width="34.85546875" style="2212" customWidth="1"/>
    <col min="16143" max="16143" width="37" style="2212" customWidth="1"/>
    <col min="16144" max="16144" width="34.85546875" style="2212" customWidth="1"/>
    <col min="16145" max="16145" width="27.5703125" style="2212" customWidth="1"/>
    <col min="16146" max="16146" width="36.85546875" style="2212" customWidth="1"/>
    <col min="16147" max="16147" width="38.7109375" style="2212" customWidth="1"/>
    <col min="16148" max="16150" width="14.7109375" style="2212" customWidth="1"/>
    <col min="16151" max="16151" width="18.7109375" style="2212" customWidth="1"/>
    <col min="16152" max="16152" width="25.42578125" style="2212" customWidth="1"/>
    <col min="16153" max="16153" width="34.85546875" style="2212" customWidth="1"/>
    <col min="16154" max="16154" width="28" style="2212" customWidth="1"/>
    <col min="16155" max="16155" width="34.140625" style="2212" customWidth="1"/>
    <col min="16156" max="16156" width="34" style="2212" customWidth="1"/>
    <col min="16157" max="16384" width="11.42578125" style="2212"/>
  </cols>
  <sheetData>
    <row r="1" spans="1:29" s="2573" customFormat="1" ht="24.75" customHeight="1">
      <c r="A1" s="2572"/>
      <c r="B1" s="41" t="s">
        <v>48</v>
      </c>
      <c r="C1" s="41">
        <v>3</v>
      </c>
      <c r="L1" s="2574" t="s">
        <v>2945</v>
      </c>
      <c r="M1" s="2574"/>
      <c r="N1" s="2574"/>
      <c r="O1" s="2574"/>
      <c r="P1" s="2574"/>
      <c r="Q1" s="2574"/>
      <c r="R1" s="2574"/>
      <c r="S1" s="2574"/>
      <c r="T1" s="2574"/>
      <c r="U1" s="2574"/>
      <c r="X1" s="2575"/>
      <c r="Y1" s="2575"/>
      <c r="Z1" s="2575"/>
      <c r="AA1" s="2575"/>
      <c r="AB1" s="2575"/>
      <c r="AC1" s="2575"/>
    </row>
    <row r="2" spans="1:29" s="2576" customFormat="1">
      <c r="B2" s="41" t="s">
        <v>49</v>
      </c>
      <c r="C2" s="41" t="s">
        <v>2995</v>
      </c>
      <c r="L2" s="2577" t="s">
        <v>2947</v>
      </c>
      <c r="M2" s="2578"/>
      <c r="N2" s="2579"/>
      <c r="O2" s="2580"/>
      <c r="P2" s="2581"/>
      <c r="Q2" s="2580"/>
      <c r="R2" s="2580"/>
      <c r="S2" s="2580"/>
      <c r="T2" s="2580"/>
      <c r="U2" s="2575"/>
      <c r="V2" s="2575"/>
      <c r="W2" s="2575"/>
      <c r="X2" s="2575"/>
      <c r="Y2" s="2575"/>
      <c r="Z2" s="2575"/>
      <c r="AA2" s="2575"/>
      <c r="AB2" s="2575"/>
      <c r="AC2" s="2575"/>
    </row>
    <row r="3" spans="1:29" s="2576" customFormat="1">
      <c r="B3" s="41" t="s">
        <v>47</v>
      </c>
      <c r="C3" s="41" t="s">
        <v>1049</v>
      </c>
      <c r="M3" s="2577"/>
      <c r="N3" s="4958"/>
      <c r="O3" s="4958"/>
      <c r="P3" s="4958"/>
      <c r="Q3" s="4958"/>
      <c r="R3" s="4958"/>
      <c r="S3" s="4958"/>
      <c r="T3" s="4958"/>
      <c r="U3" s="4958"/>
      <c r="V3" s="4958"/>
      <c r="W3" s="2575"/>
      <c r="X3" s="2582"/>
      <c r="Y3" s="2582"/>
      <c r="Z3" s="2582"/>
      <c r="AA3" s="2582"/>
      <c r="AB3" s="2582"/>
    </row>
    <row r="4" spans="1:29" s="2576" customFormat="1">
      <c r="B4" s="41" t="s">
        <v>50</v>
      </c>
      <c r="C4" s="41" t="s">
        <v>53</v>
      </c>
      <c r="M4" s="2572"/>
      <c r="N4" s="2575"/>
      <c r="O4" s="2575"/>
      <c r="P4" s="2575"/>
      <c r="Q4" s="2575"/>
      <c r="R4" s="2575"/>
      <c r="S4" s="2575"/>
      <c r="T4" s="2575"/>
      <c r="U4" s="2575"/>
      <c r="V4" s="2575"/>
      <c r="W4" s="2575"/>
      <c r="X4" s="2582"/>
      <c r="Y4" s="2582"/>
      <c r="Z4" s="2582"/>
      <c r="AA4" s="2582"/>
      <c r="AB4" s="2582"/>
    </row>
    <row r="5" spans="1:29" s="2576" customFormat="1">
      <c r="B5" s="41" t="s">
        <v>792</v>
      </c>
      <c r="C5" s="41" t="s">
        <v>71</v>
      </c>
      <c r="O5" s="2575"/>
      <c r="P5" s="2575"/>
      <c r="Q5" s="2575"/>
      <c r="R5" s="2575"/>
      <c r="S5" s="2575"/>
      <c r="T5" s="2575"/>
      <c r="U5" s="2575"/>
      <c r="V5" s="2575"/>
      <c r="W5" s="2575"/>
      <c r="X5" s="2583"/>
      <c r="Y5" s="2583"/>
      <c r="Z5" s="2583"/>
      <c r="AA5" s="2583"/>
      <c r="AB5" s="2583"/>
    </row>
    <row r="6" spans="1:29" s="2576" customFormat="1" ht="19.5" customHeight="1" thickBot="1">
      <c r="B6" s="2584"/>
      <c r="C6" s="2575"/>
      <c r="D6" s="2575"/>
      <c r="E6" s="2575"/>
      <c r="F6" s="2575"/>
      <c r="G6" s="2575"/>
      <c r="H6" s="2575"/>
      <c r="I6" s="2575"/>
      <c r="J6" s="2575"/>
      <c r="K6" s="2575"/>
      <c r="L6" s="2575"/>
      <c r="M6" s="2575"/>
      <c r="N6" s="2585"/>
      <c r="O6" s="2585"/>
      <c r="P6" s="2585"/>
      <c r="Q6" s="2585"/>
      <c r="R6" s="2585"/>
      <c r="S6" s="2583"/>
      <c r="T6" s="2583"/>
      <c r="U6" s="2583"/>
      <c r="V6" s="2583"/>
      <c r="W6" s="2583"/>
      <c r="X6" s="2583"/>
      <c r="Y6" s="2583"/>
      <c r="Z6" s="2583"/>
      <c r="AA6" s="2583"/>
      <c r="AB6" s="2583"/>
    </row>
    <row r="7" spans="1:29" s="2576" customFormat="1" ht="36" customHeight="1">
      <c r="A7" s="2586"/>
      <c r="B7" s="2587"/>
      <c r="C7" s="4959" t="s">
        <v>2948</v>
      </c>
      <c r="D7" s="4960"/>
      <c r="E7" s="4961" t="s">
        <v>2949</v>
      </c>
      <c r="F7" s="4961" t="s">
        <v>2950</v>
      </c>
      <c r="G7" s="4962" t="s">
        <v>2951</v>
      </c>
      <c r="H7" s="4963"/>
      <c r="I7" s="4963"/>
      <c r="J7" s="4963"/>
      <c r="K7" s="4963"/>
      <c r="L7" s="4964"/>
      <c r="M7" s="4961" t="s">
        <v>2952</v>
      </c>
      <c r="N7" s="4959" t="s">
        <v>2953</v>
      </c>
      <c r="O7" s="4965"/>
      <c r="P7" s="4965"/>
      <c r="Q7" s="4966" t="s">
        <v>2954</v>
      </c>
      <c r="R7" s="4965" t="s">
        <v>2955</v>
      </c>
      <c r="S7" s="4965"/>
      <c r="T7" s="4965"/>
      <c r="U7" s="4960"/>
      <c r="V7" s="4969" t="s">
        <v>2956</v>
      </c>
      <c r="W7" s="2588"/>
      <c r="X7" s="4946" t="s">
        <v>2957</v>
      </c>
      <c r="Y7" s="4949" t="s">
        <v>2958</v>
      </c>
      <c r="Z7" s="4951" t="s">
        <v>2959</v>
      </c>
      <c r="AA7" s="2589"/>
      <c r="AB7" s="2590"/>
    </row>
    <row r="8" spans="1:29" s="2576" customFormat="1" ht="44.25" customHeight="1">
      <c r="A8" s="2591"/>
      <c r="B8" s="2592"/>
      <c r="C8" s="4954"/>
      <c r="D8" s="4937"/>
      <c r="E8" s="4937"/>
      <c r="F8" s="4937"/>
      <c r="G8" s="4956" t="s">
        <v>2960</v>
      </c>
      <c r="H8" s="4957"/>
      <c r="I8" s="4956" t="s">
        <v>2526</v>
      </c>
      <c r="J8" s="4957"/>
      <c r="K8" s="4956" t="s">
        <v>2961</v>
      </c>
      <c r="L8" s="4957"/>
      <c r="M8" s="4937"/>
      <c r="N8" s="4937" t="s">
        <v>2962</v>
      </c>
      <c r="O8" s="4935" t="s">
        <v>2963</v>
      </c>
      <c r="P8" s="2593"/>
      <c r="Q8" s="4967"/>
      <c r="R8" s="4938">
        <v>0</v>
      </c>
      <c r="S8" s="4940">
        <v>0.2</v>
      </c>
      <c r="T8" s="4940">
        <v>0.5</v>
      </c>
      <c r="U8" s="4940">
        <v>1</v>
      </c>
      <c r="V8" s="4970"/>
      <c r="W8" s="4942" t="s">
        <v>2964</v>
      </c>
      <c r="X8" s="4947"/>
      <c r="Y8" s="4945"/>
      <c r="Z8" s="4952"/>
      <c r="AA8" s="4944" t="s">
        <v>2965</v>
      </c>
      <c r="AB8" s="4932" t="s">
        <v>2966</v>
      </c>
    </row>
    <row r="9" spans="1:29" s="2576" customFormat="1" ht="15" customHeight="1">
      <c r="A9" s="2591"/>
      <c r="B9" s="2592"/>
      <c r="C9" s="4955"/>
      <c r="D9" s="4937"/>
      <c r="E9" s="4937"/>
      <c r="F9" s="4937"/>
      <c r="G9" s="4934" t="s">
        <v>2967</v>
      </c>
      <c r="H9" s="4934" t="s">
        <v>2968</v>
      </c>
      <c r="I9" s="4936" t="s">
        <v>2969</v>
      </c>
      <c r="J9" s="4936" t="s">
        <v>2970</v>
      </c>
      <c r="K9" s="4934" t="s">
        <v>2971</v>
      </c>
      <c r="L9" s="4934" t="s">
        <v>2972</v>
      </c>
      <c r="M9" s="4937"/>
      <c r="N9" s="4937"/>
      <c r="O9" s="4937"/>
      <c r="P9" s="4935" t="s">
        <v>2973</v>
      </c>
      <c r="Q9" s="4967"/>
      <c r="R9" s="4939"/>
      <c r="S9" s="4941"/>
      <c r="T9" s="4941"/>
      <c r="U9" s="4941"/>
      <c r="V9" s="4970"/>
      <c r="W9" s="4943"/>
      <c r="X9" s="4947"/>
      <c r="Y9" s="4945"/>
      <c r="Z9" s="4952"/>
      <c r="AA9" s="4945"/>
      <c r="AB9" s="4933"/>
    </row>
    <row r="10" spans="1:29" s="2576" customFormat="1" ht="63.75" customHeight="1">
      <c r="A10" s="2591"/>
      <c r="B10" s="2592"/>
      <c r="C10" s="4955"/>
      <c r="D10" s="4937"/>
      <c r="E10" s="4937"/>
      <c r="F10" s="4937"/>
      <c r="G10" s="4935"/>
      <c r="H10" s="4935"/>
      <c r="I10" s="4937"/>
      <c r="J10" s="4937"/>
      <c r="K10" s="4935"/>
      <c r="L10" s="4935"/>
      <c r="M10" s="4937"/>
      <c r="N10" s="4937"/>
      <c r="O10" s="4937"/>
      <c r="P10" s="4935"/>
      <c r="Q10" s="4968"/>
      <c r="R10" s="4939"/>
      <c r="S10" s="4941"/>
      <c r="T10" s="4941"/>
      <c r="U10" s="4941"/>
      <c r="V10" s="4940"/>
      <c r="W10" s="4943" t="s">
        <v>2974</v>
      </c>
      <c r="X10" s="4948"/>
      <c r="Y10" s="4950"/>
      <c r="Z10" s="4953"/>
      <c r="AA10" s="4945"/>
      <c r="AB10" s="4933"/>
    </row>
    <row r="11" spans="1:29" s="2576" customFormat="1" ht="25.5" customHeight="1">
      <c r="A11" s="2594"/>
      <c r="B11" s="2595"/>
      <c r="C11" s="2596" t="s">
        <v>1417</v>
      </c>
      <c r="D11" s="2597" t="s">
        <v>1422</v>
      </c>
      <c r="E11" s="2596" t="s">
        <v>1425</v>
      </c>
      <c r="F11" s="2597" t="s">
        <v>1428</v>
      </c>
      <c r="G11" s="2596" t="s">
        <v>1431</v>
      </c>
      <c r="H11" s="2596" t="s">
        <v>1434</v>
      </c>
      <c r="I11" s="2596" t="s">
        <v>1436</v>
      </c>
      <c r="J11" s="2596" t="s">
        <v>1439</v>
      </c>
      <c r="K11" s="2596" t="s">
        <v>1442</v>
      </c>
      <c r="L11" s="2596" t="s">
        <v>2654</v>
      </c>
      <c r="M11" s="2596" t="s">
        <v>2975</v>
      </c>
      <c r="N11" s="2598" t="s">
        <v>2658</v>
      </c>
      <c r="O11" s="2599" t="s">
        <v>1451</v>
      </c>
      <c r="P11" s="2598" t="s">
        <v>1454</v>
      </c>
      <c r="Q11" s="2600" t="s">
        <v>2976</v>
      </c>
      <c r="R11" s="2600" t="s">
        <v>1460</v>
      </c>
      <c r="S11" s="2600" t="s">
        <v>2664</v>
      </c>
      <c r="T11" s="2600" t="s">
        <v>2666</v>
      </c>
      <c r="U11" s="2600" t="s">
        <v>2668</v>
      </c>
      <c r="V11" s="2600" t="s">
        <v>2977</v>
      </c>
      <c r="W11" s="2597" t="s">
        <v>2671</v>
      </c>
      <c r="X11" s="2601" t="s">
        <v>2673</v>
      </c>
      <c r="Y11" s="2602">
        <v>230</v>
      </c>
      <c r="Z11" s="2602">
        <v>240</v>
      </c>
      <c r="AA11" s="2603" t="s">
        <v>1468</v>
      </c>
      <c r="AB11" s="2604" t="s">
        <v>1471</v>
      </c>
    </row>
    <row r="12" spans="1:29" s="2576" customFormat="1" ht="18.75" customHeight="1">
      <c r="A12" s="2605" t="s">
        <v>1417</v>
      </c>
      <c r="B12" s="2606" t="s">
        <v>2886</v>
      </c>
      <c r="C12" s="2607"/>
      <c r="D12" s="2607"/>
      <c r="E12" s="2607"/>
      <c r="F12" s="2608"/>
      <c r="G12" s="2608"/>
      <c r="H12" s="2608"/>
      <c r="I12" s="2608"/>
      <c r="J12" s="2608"/>
      <c r="K12" s="2609">
        <f>G12+H12+I12+J12</f>
        <v>0</v>
      </c>
      <c r="L12" s="2608"/>
      <c r="M12" s="2610">
        <f>F12-K12+L12</f>
        <v>0</v>
      </c>
      <c r="N12" s="2608"/>
      <c r="O12" s="2608"/>
      <c r="P12" s="2608"/>
      <c r="Q12" s="2611">
        <f>M12+N12-O12</f>
        <v>0</v>
      </c>
      <c r="R12" s="2608"/>
      <c r="S12" s="2608"/>
      <c r="T12" s="2608"/>
      <c r="U12" s="2608"/>
      <c r="V12" s="2610">
        <f>Q12-R12-0.8*S12-0.5*T12</f>
        <v>0</v>
      </c>
      <c r="W12" s="2612"/>
      <c r="X12" s="2613"/>
      <c r="Y12" s="2613"/>
      <c r="Z12" s="2614">
        <f>X12-Y12</f>
        <v>0</v>
      </c>
      <c r="AA12" s="2613"/>
      <c r="AB12" s="2615"/>
    </row>
    <row r="13" spans="1:29" s="2620" customFormat="1" ht="17.25" customHeight="1">
      <c r="A13" s="2616" t="s">
        <v>2640</v>
      </c>
      <c r="B13" s="2617" t="s">
        <v>2978</v>
      </c>
      <c r="C13" s="2607"/>
      <c r="D13" s="2607"/>
      <c r="E13" s="2607"/>
      <c r="F13" s="2608"/>
      <c r="G13" s="2608"/>
      <c r="H13" s="2608"/>
      <c r="I13" s="2608"/>
      <c r="J13" s="2608"/>
      <c r="K13" s="2609">
        <f t="shared" ref="K13:K14" si="0">G13+H13+I13+J13</f>
        <v>0</v>
      </c>
      <c r="L13" s="2608"/>
      <c r="M13" s="2610">
        <f t="shared" ref="M13:M14" si="1">F13-K13+L13</f>
        <v>0</v>
      </c>
      <c r="N13" s="2608"/>
      <c r="O13" s="2608"/>
      <c r="P13" s="2608"/>
      <c r="Q13" s="2611">
        <f t="shared" ref="Q13:Q14" si="2">M13+N13-O13</f>
        <v>0</v>
      </c>
      <c r="R13" s="2608"/>
      <c r="S13" s="2608"/>
      <c r="T13" s="2608"/>
      <c r="U13" s="2608"/>
      <c r="V13" s="2610">
        <f t="shared" ref="V13:V14" si="3">Q13-R13-0.8*S13-0.5*T13</f>
        <v>0</v>
      </c>
      <c r="W13" s="2612"/>
      <c r="X13" s="2613"/>
      <c r="Y13" s="2613"/>
      <c r="Z13" s="2614">
        <f t="shared" ref="Z13:Z14" si="4">X13-Y13</f>
        <v>0</v>
      </c>
      <c r="AA13" s="2618"/>
      <c r="AB13" s="2619"/>
    </row>
    <row r="14" spans="1:29" s="2620" customFormat="1" ht="27.75" customHeight="1">
      <c r="A14" s="2605" t="s">
        <v>2642</v>
      </c>
      <c r="B14" s="2621" t="s">
        <v>2979</v>
      </c>
      <c r="C14" s="2607"/>
      <c r="D14" s="2607"/>
      <c r="E14" s="2607"/>
      <c r="F14" s="2608"/>
      <c r="G14" s="2608"/>
      <c r="H14" s="2608"/>
      <c r="I14" s="2608"/>
      <c r="J14" s="2608"/>
      <c r="K14" s="2609">
        <f t="shared" si="0"/>
        <v>0</v>
      </c>
      <c r="L14" s="2608"/>
      <c r="M14" s="2610">
        <f t="shared" si="1"/>
        <v>0</v>
      </c>
      <c r="N14" s="2608"/>
      <c r="O14" s="2608"/>
      <c r="P14" s="2608"/>
      <c r="Q14" s="2611">
        <f t="shared" si="2"/>
        <v>0</v>
      </c>
      <c r="R14" s="2608"/>
      <c r="S14" s="2608"/>
      <c r="T14" s="2608"/>
      <c r="U14" s="2608"/>
      <c r="V14" s="2610">
        <f t="shared" si="3"/>
        <v>0</v>
      </c>
      <c r="W14" s="2612"/>
      <c r="X14" s="2613"/>
      <c r="Y14" s="2613"/>
      <c r="Z14" s="2614">
        <f t="shared" si="4"/>
        <v>0</v>
      </c>
      <c r="AA14" s="2618"/>
      <c r="AB14" s="2619"/>
    </row>
    <row r="15" spans="1:29" s="2576" customFormat="1" ht="15.75" customHeight="1">
      <c r="A15" s="2616" t="s">
        <v>2644</v>
      </c>
      <c r="B15" s="2622"/>
      <c r="C15" s="2607"/>
      <c r="D15" s="2607"/>
      <c r="E15" s="2607"/>
      <c r="F15" s="2623"/>
      <c r="G15" s="2623"/>
      <c r="H15" s="2623"/>
      <c r="I15" s="2623"/>
      <c r="J15" s="2623"/>
      <c r="K15" s="2623"/>
      <c r="L15" s="2623"/>
      <c r="M15" s="2623"/>
      <c r="N15" s="2623"/>
      <c r="O15" s="2623"/>
      <c r="P15" s="2623"/>
      <c r="Q15" s="2624"/>
      <c r="R15" s="2623"/>
      <c r="S15" s="2623"/>
      <c r="T15" s="2623"/>
      <c r="U15" s="2623"/>
      <c r="V15" s="2607"/>
      <c r="W15" s="2623"/>
      <c r="X15" s="2623"/>
      <c r="Y15" s="2623"/>
      <c r="Z15" s="2623"/>
      <c r="AA15" s="2623"/>
      <c r="AB15" s="2625"/>
    </row>
    <row r="16" spans="1:29" s="2576" customFormat="1" ht="16.899999999999999" customHeight="1">
      <c r="A16" s="2626" t="s">
        <v>2980</v>
      </c>
      <c r="B16" s="2622"/>
      <c r="C16" s="2607"/>
      <c r="D16" s="2607"/>
      <c r="E16" s="2607"/>
      <c r="F16" s="2623"/>
      <c r="G16" s="2623"/>
      <c r="H16" s="2623"/>
      <c r="I16" s="2623"/>
      <c r="J16" s="2623"/>
      <c r="K16" s="2623"/>
      <c r="L16" s="2623"/>
      <c r="M16" s="2623"/>
      <c r="N16" s="2623"/>
      <c r="O16" s="2623"/>
      <c r="P16" s="2623"/>
      <c r="Q16" s="2624"/>
      <c r="R16" s="2623"/>
      <c r="S16" s="2623"/>
      <c r="T16" s="2623"/>
      <c r="U16" s="2623"/>
      <c r="V16" s="2607"/>
      <c r="W16" s="2623"/>
      <c r="X16" s="2623"/>
      <c r="Y16" s="2623"/>
      <c r="Z16" s="2623"/>
      <c r="AA16" s="2623"/>
      <c r="AB16" s="2627"/>
    </row>
    <row r="17" spans="1:28" s="2576" customFormat="1" ht="15" customHeight="1">
      <c r="A17" s="2628"/>
      <c r="B17" s="4923" t="s">
        <v>2981</v>
      </c>
      <c r="C17" s="4924"/>
      <c r="D17" s="4924"/>
      <c r="E17" s="4924"/>
      <c r="F17" s="4924"/>
      <c r="G17" s="4924"/>
      <c r="H17" s="4924"/>
      <c r="I17" s="4924"/>
      <c r="J17" s="4924"/>
      <c r="K17" s="4924"/>
      <c r="L17" s="4924"/>
      <c r="M17" s="4924"/>
      <c r="N17" s="4924"/>
      <c r="O17" s="4924"/>
      <c r="P17" s="4924"/>
      <c r="Q17" s="4924"/>
      <c r="R17" s="4924"/>
      <c r="S17" s="4924"/>
      <c r="T17" s="4924"/>
      <c r="U17" s="4924"/>
      <c r="V17" s="4924"/>
      <c r="W17" s="4924"/>
      <c r="X17" s="4924"/>
      <c r="Y17" s="4924"/>
      <c r="Z17" s="4924"/>
      <c r="AA17" s="4924"/>
      <c r="AB17" s="4925"/>
    </row>
    <row r="18" spans="1:28" s="2576" customFormat="1" ht="22.5" customHeight="1">
      <c r="A18" s="2605" t="s">
        <v>1422</v>
      </c>
      <c r="B18" s="2629" t="s">
        <v>2982</v>
      </c>
      <c r="C18" s="2630"/>
      <c r="D18" s="2631"/>
      <c r="E18" s="2632"/>
      <c r="F18" s="2633"/>
      <c r="G18" s="2634"/>
      <c r="H18" s="2634"/>
      <c r="I18" s="2634"/>
      <c r="J18" s="2634"/>
      <c r="K18" s="2635">
        <f>G18+H18+I18+J18</f>
        <v>0</v>
      </c>
      <c r="L18" s="2634"/>
      <c r="M18" s="2610">
        <f>F18-K18+L18</f>
        <v>0</v>
      </c>
      <c r="N18" s="2634"/>
      <c r="O18" s="2634"/>
      <c r="P18" s="2636"/>
      <c r="Q18" s="2611">
        <f>M18+N18-O18</f>
        <v>0</v>
      </c>
      <c r="R18" s="2637"/>
      <c r="S18" s="2638"/>
      <c r="T18" s="2638"/>
      <c r="U18" s="2639"/>
      <c r="V18" s="2640"/>
      <c r="W18" s="2641"/>
      <c r="X18" s="2642"/>
      <c r="Y18" s="2643"/>
      <c r="Z18" s="2643"/>
      <c r="AA18" s="2644"/>
      <c r="AB18" s="2645"/>
    </row>
    <row r="19" spans="1:28" s="2576" customFormat="1" ht="21" customHeight="1">
      <c r="A19" s="2646" t="s">
        <v>1425</v>
      </c>
      <c r="B19" s="2647" t="s">
        <v>2983</v>
      </c>
      <c r="C19" s="2630"/>
      <c r="D19" s="2631"/>
      <c r="E19" s="2632"/>
      <c r="F19" s="2648"/>
      <c r="G19" s="2649"/>
      <c r="H19" s="2649"/>
      <c r="I19" s="2649"/>
      <c r="J19" s="2649"/>
      <c r="K19" s="2635">
        <f>G19+H19+I19+J19</f>
        <v>0</v>
      </c>
      <c r="L19" s="2649"/>
      <c r="M19" s="2610">
        <f>F19-K19+L19</f>
        <v>0</v>
      </c>
      <c r="N19" s="2649"/>
      <c r="O19" s="2649"/>
      <c r="P19" s="2650"/>
      <c r="Q19" s="2611">
        <f>M19+N19-O19</f>
        <v>0</v>
      </c>
      <c r="R19" s="2651">
        <f>R12</f>
        <v>0</v>
      </c>
      <c r="S19" s="2651">
        <f t="shared" ref="S19:U19" si="5">S12</f>
        <v>0</v>
      </c>
      <c r="T19" s="2651">
        <f t="shared" si="5"/>
        <v>0</v>
      </c>
      <c r="U19" s="2651">
        <f t="shared" si="5"/>
        <v>0</v>
      </c>
      <c r="V19" s="2652">
        <f>Q19-R19-0.8*S19-0.5*T19</f>
        <v>0</v>
      </c>
      <c r="W19" s="2642"/>
      <c r="X19" s="2642"/>
      <c r="Y19" s="2642"/>
      <c r="Z19" s="2642"/>
      <c r="AA19" s="2653"/>
      <c r="AB19" s="2654"/>
    </row>
    <row r="20" spans="1:28" s="2576" customFormat="1" ht="22.5" customHeight="1">
      <c r="A20" s="2616"/>
      <c r="B20" s="2647" t="s">
        <v>2984</v>
      </c>
      <c r="C20" s="2630"/>
      <c r="D20" s="2631"/>
      <c r="E20" s="2632"/>
      <c r="F20" s="2623"/>
      <c r="G20" s="2655"/>
      <c r="H20" s="2631"/>
      <c r="I20" s="2631"/>
      <c r="J20" s="2631"/>
      <c r="K20" s="2631"/>
      <c r="L20" s="2656"/>
      <c r="M20" s="2657"/>
      <c r="N20" s="2631"/>
      <c r="O20" s="2631"/>
      <c r="P20" s="2631"/>
      <c r="Q20" s="2658"/>
      <c r="R20" s="2630"/>
      <c r="S20" s="2624"/>
      <c r="T20" s="2624"/>
      <c r="U20" s="2659"/>
      <c r="V20" s="2630"/>
      <c r="W20" s="2660"/>
      <c r="X20" s="2661"/>
      <c r="Y20" s="2661"/>
      <c r="Z20" s="2661"/>
      <c r="AA20" s="2658"/>
      <c r="AB20" s="2662"/>
    </row>
    <row r="21" spans="1:28" s="2665" customFormat="1" ht="20.25" customHeight="1">
      <c r="A21" s="2616" t="s">
        <v>1428</v>
      </c>
      <c r="B21" s="2647" t="s">
        <v>2985</v>
      </c>
      <c r="C21" s="2630"/>
      <c r="D21" s="2624"/>
      <c r="E21" s="2632"/>
      <c r="F21" s="2663"/>
      <c r="G21" s="2649"/>
      <c r="H21" s="2649"/>
      <c r="I21" s="2649"/>
      <c r="J21" s="2649"/>
      <c r="K21" s="2635">
        <f>G21+H21+I21+J21</f>
        <v>0</v>
      </c>
      <c r="L21" s="2649"/>
      <c r="M21" s="2610">
        <f>F21-K21+L21</f>
        <v>0</v>
      </c>
      <c r="N21" s="2649"/>
      <c r="O21" s="2649"/>
      <c r="P21" s="2649"/>
      <c r="Q21" s="2611">
        <f>M21+N21-O21</f>
        <v>0</v>
      </c>
      <c r="R21" s="2655"/>
      <c r="S21" s="2631"/>
      <c r="T21" s="2631"/>
      <c r="U21" s="2656"/>
      <c r="V21" s="2640"/>
      <c r="W21" s="2641"/>
      <c r="X21" s="2641"/>
      <c r="Y21" s="2664"/>
      <c r="Z21" s="2664"/>
      <c r="AA21" s="2658"/>
      <c r="AB21" s="2662"/>
    </row>
    <row r="22" spans="1:28" s="2665" customFormat="1" ht="21.75" customHeight="1">
      <c r="A22" s="2666" t="s">
        <v>1431</v>
      </c>
      <c r="B22" s="2647"/>
      <c r="C22" s="2630"/>
      <c r="D22" s="2624"/>
      <c r="E22" s="2632"/>
      <c r="F22" s="2632"/>
      <c r="G22" s="2655"/>
      <c r="H22" s="2631"/>
      <c r="I22" s="2631"/>
      <c r="J22" s="2631"/>
      <c r="K22" s="2631"/>
      <c r="L22" s="2656"/>
      <c r="M22" s="2667"/>
      <c r="N22" s="2631"/>
      <c r="O22" s="2631"/>
      <c r="P22" s="2631"/>
      <c r="Q22" s="2658"/>
      <c r="R22" s="2655"/>
      <c r="S22" s="2631"/>
      <c r="T22" s="2631"/>
      <c r="U22" s="2656"/>
      <c r="V22" s="2630"/>
      <c r="W22" s="2659"/>
      <c r="X22" s="2658"/>
      <c r="Y22" s="2658"/>
      <c r="Z22" s="2658"/>
      <c r="AA22" s="2658"/>
      <c r="AB22" s="2662"/>
    </row>
    <row r="23" spans="1:28" s="2665" customFormat="1" ht="24" customHeight="1">
      <c r="A23" s="2666" t="s">
        <v>1434</v>
      </c>
      <c r="B23" s="2647" t="s">
        <v>2986</v>
      </c>
      <c r="C23" s="2630"/>
      <c r="D23" s="2624"/>
      <c r="E23" s="2632"/>
      <c r="F23" s="2663"/>
      <c r="G23" s="2649"/>
      <c r="H23" s="2649"/>
      <c r="I23" s="2649"/>
      <c r="J23" s="2649"/>
      <c r="K23" s="2635">
        <f>G23+H23+I23+J23</f>
        <v>0</v>
      </c>
      <c r="L23" s="2649"/>
      <c r="M23" s="2610">
        <f>F23-K23+L23</f>
        <v>0</v>
      </c>
      <c r="N23" s="2649"/>
      <c r="O23" s="2649"/>
      <c r="P23" s="2649"/>
      <c r="Q23" s="2611">
        <f>M23+N23-O23</f>
        <v>0</v>
      </c>
      <c r="R23" s="2655"/>
      <c r="S23" s="2631"/>
      <c r="T23" s="2631"/>
      <c r="U23" s="2656"/>
      <c r="V23" s="2640"/>
      <c r="W23" s="2641"/>
      <c r="X23" s="2641"/>
      <c r="Y23" s="2664"/>
      <c r="Z23" s="2664"/>
      <c r="AA23" s="2658"/>
      <c r="AB23" s="2662"/>
    </row>
    <row r="24" spans="1:28" s="2665" customFormat="1" ht="12">
      <c r="A24" s="2666" t="s">
        <v>1436</v>
      </c>
      <c r="B24" s="2668"/>
      <c r="C24" s="2630"/>
      <c r="D24" s="2624"/>
      <c r="E24" s="2632"/>
      <c r="F24" s="2632"/>
      <c r="G24" s="2655"/>
      <c r="H24" s="2631"/>
      <c r="I24" s="2631"/>
      <c r="J24" s="2631"/>
      <c r="K24" s="2631"/>
      <c r="L24" s="2656"/>
      <c r="M24" s="2667"/>
      <c r="N24" s="2631"/>
      <c r="O24" s="2631"/>
      <c r="P24" s="2631"/>
      <c r="Q24" s="2658"/>
      <c r="R24" s="2655"/>
      <c r="S24" s="2631"/>
      <c r="T24" s="2631"/>
      <c r="U24" s="2656"/>
      <c r="V24" s="2630"/>
      <c r="W24" s="2659"/>
      <c r="X24" s="2658"/>
      <c r="Y24" s="2658"/>
      <c r="Z24" s="2658"/>
      <c r="AA24" s="2658"/>
      <c r="AB24" s="2662"/>
    </row>
    <row r="25" spans="1:28" s="2665" customFormat="1" ht="12">
      <c r="A25" s="2666" t="s">
        <v>1439</v>
      </c>
      <c r="B25" s="2669"/>
      <c r="C25" s="2670"/>
      <c r="D25" s="2671"/>
      <c r="E25" s="2672"/>
      <c r="F25" s="2672"/>
      <c r="G25" s="2637"/>
      <c r="H25" s="2638"/>
      <c r="I25" s="2638"/>
      <c r="J25" s="2638"/>
      <c r="K25" s="2638"/>
      <c r="L25" s="2639"/>
      <c r="M25" s="2673"/>
      <c r="N25" s="2638"/>
      <c r="O25" s="2638"/>
      <c r="P25" s="2638"/>
      <c r="Q25" s="2644"/>
      <c r="R25" s="2637"/>
      <c r="S25" s="2638"/>
      <c r="T25" s="2638"/>
      <c r="U25" s="2639"/>
      <c r="V25" s="2670"/>
      <c r="W25" s="2674"/>
      <c r="X25" s="2644"/>
      <c r="Y25" s="2658"/>
      <c r="Z25" s="2658"/>
      <c r="AA25" s="2658"/>
      <c r="AB25" s="2662"/>
    </row>
    <row r="26" spans="1:28" s="2576" customFormat="1" ht="12">
      <c r="A26" s="2646"/>
      <c r="B26" s="4926" t="s">
        <v>2987</v>
      </c>
      <c r="C26" s="4927"/>
      <c r="D26" s="4927"/>
      <c r="E26" s="4927"/>
      <c r="F26" s="4926"/>
      <c r="G26" s="4926"/>
      <c r="H26" s="4926"/>
      <c r="I26" s="4926"/>
      <c r="J26" s="4926"/>
      <c r="K26" s="4926"/>
      <c r="L26" s="4926"/>
      <c r="M26" s="4926"/>
      <c r="N26" s="4926"/>
      <c r="O26" s="4926"/>
      <c r="P26" s="4926"/>
      <c r="Q26" s="4926"/>
      <c r="R26" s="4926"/>
      <c r="S26" s="4926"/>
      <c r="T26" s="4926"/>
      <c r="U26" s="4926"/>
      <c r="V26" s="4926"/>
      <c r="W26" s="4926"/>
      <c r="X26" s="4926"/>
      <c r="Y26" s="4926"/>
      <c r="Z26" s="4926"/>
      <c r="AA26" s="4926"/>
      <c r="AB26" s="4928"/>
    </row>
    <row r="27" spans="1:28" s="2576" customFormat="1" ht="21" customHeight="1">
      <c r="A27" s="2646" t="s">
        <v>1442</v>
      </c>
      <c r="B27" s="2675">
        <v>0</v>
      </c>
      <c r="C27" s="2676"/>
      <c r="D27" s="2677"/>
      <c r="E27" s="2678"/>
      <c r="F27" s="2679"/>
      <c r="G27" s="2680"/>
      <c r="H27" s="2681"/>
      <c r="I27" s="2682"/>
      <c r="J27" s="2682"/>
      <c r="K27" s="2682"/>
      <c r="L27" s="2683"/>
      <c r="M27" s="2684"/>
      <c r="N27" s="2685"/>
      <c r="O27" s="2682"/>
      <c r="P27" s="2683"/>
      <c r="Q27" s="2686"/>
      <c r="R27" s="2687"/>
      <c r="S27" s="2687"/>
      <c r="T27" s="2687"/>
      <c r="U27" s="2687"/>
      <c r="V27" s="2652">
        <f>Q27-R27-0.8*S27-0.5*T27</f>
        <v>0</v>
      </c>
      <c r="W27" s="2687"/>
      <c r="X27" s="2688">
        <f>V27*0%</f>
        <v>0</v>
      </c>
      <c r="Y27" s="2687"/>
      <c r="Z27" s="2688">
        <f>X27-Y27</f>
        <v>0</v>
      </c>
      <c r="AA27" s="2687"/>
      <c r="AB27" s="2689"/>
    </row>
    <row r="28" spans="1:28" s="2576" customFormat="1" ht="12">
      <c r="A28" s="2616">
        <v>100</v>
      </c>
      <c r="B28" s="2675">
        <v>0.1</v>
      </c>
      <c r="C28" s="2680"/>
      <c r="D28" s="2681"/>
      <c r="E28" s="2690"/>
      <c r="F28" s="2679"/>
      <c r="G28" s="2680"/>
      <c r="H28" s="2681"/>
      <c r="I28" s="2682"/>
      <c r="J28" s="2682"/>
      <c r="K28" s="2682"/>
      <c r="L28" s="2683"/>
      <c r="M28" s="2684"/>
      <c r="N28" s="2685"/>
      <c r="O28" s="2682"/>
      <c r="P28" s="2683"/>
      <c r="Q28" s="2687"/>
      <c r="R28" s="2687"/>
      <c r="S28" s="2687"/>
      <c r="T28" s="2687"/>
      <c r="U28" s="2687"/>
      <c r="V28" s="2652">
        <f t="shared" ref="V28:V39" si="6">Q28-R28-0.8*S28-0.5*T28</f>
        <v>0</v>
      </c>
      <c r="W28" s="2687"/>
      <c r="X28" s="2688">
        <f>V28*10%</f>
        <v>0</v>
      </c>
      <c r="Y28" s="2687"/>
      <c r="Z28" s="2688">
        <f t="shared" ref="Z28:Z39" si="7">X28-Y28</f>
        <v>0</v>
      </c>
      <c r="AA28" s="2687"/>
      <c r="AB28" s="2689"/>
    </row>
    <row r="29" spans="1:28" s="2576" customFormat="1" ht="12">
      <c r="A29" s="2616">
        <v>110</v>
      </c>
      <c r="B29" s="2675">
        <v>0.2</v>
      </c>
      <c r="C29" s="2691"/>
      <c r="D29" s="2607"/>
      <c r="E29" s="2618"/>
      <c r="F29" s="2679"/>
      <c r="G29" s="2691"/>
      <c r="H29" s="2607"/>
      <c r="I29" s="2682"/>
      <c r="J29" s="2682"/>
      <c r="K29" s="2682"/>
      <c r="L29" s="2683"/>
      <c r="M29" s="2684"/>
      <c r="N29" s="2685"/>
      <c r="O29" s="2682"/>
      <c r="P29" s="2683"/>
      <c r="Q29" s="2687"/>
      <c r="R29" s="2687"/>
      <c r="S29" s="2687"/>
      <c r="T29" s="2687"/>
      <c r="U29" s="2687"/>
      <c r="V29" s="2652">
        <f t="shared" si="6"/>
        <v>0</v>
      </c>
      <c r="W29" s="2687"/>
      <c r="X29" s="2688">
        <f>V29*20%</f>
        <v>0</v>
      </c>
      <c r="Y29" s="2687"/>
      <c r="Z29" s="2688">
        <f t="shared" si="7"/>
        <v>0</v>
      </c>
      <c r="AA29" s="2687"/>
      <c r="AB29" s="2689"/>
    </row>
    <row r="30" spans="1:28" s="2576" customFormat="1" ht="12">
      <c r="A30" s="2616">
        <v>120</v>
      </c>
      <c r="B30" s="2675">
        <v>0.35</v>
      </c>
      <c r="C30" s="2680"/>
      <c r="D30" s="2681"/>
      <c r="E30" s="2690"/>
      <c r="F30" s="2679"/>
      <c r="G30" s="2680"/>
      <c r="H30" s="2681"/>
      <c r="I30" s="2682"/>
      <c r="J30" s="2682"/>
      <c r="K30" s="2682"/>
      <c r="L30" s="2683"/>
      <c r="M30" s="2684"/>
      <c r="N30" s="2685"/>
      <c r="O30" s="2682"/>
      <c r="P30" s="2683"/>
      <c r="Q30" s="2687"/>
      <c r="R30" s="2687"/>
      <c r="S30" s="2687"/>
      <c r="T30" s="2687"/>
      <c r="U30" s="2687"/>
      <c r="V30" s="2652">
        <f t="shared" si="6"/>
        <v>0</v>
      </c>
      <c r="W30" s="2687"/>
      <c r="X30" s="2688">
        <f>V30*35%</f>
        <v>0</v>
      </c>
      <c r="Y30" s="2687"/>
      <c r="Z30" s="2688">
        <f t="shared" si="7"/>
        <v>0</v>
      </c>
      <c r="AA30" s="2687"/>
      <c r="AB30" s="2689"/>
    </row>
    <row r="31" spans="1:28" s="2576" customFormat="1" ht="12">
      <c r="A31" s="2616">
        <v>130</v>
      </c>
      <c r="B31" s="2675">
        <v>0.5</v>
      </c>
      <c r="C31" s="2655"/>
      <c r="D31" s="2631"/>
      <c r="E31" s="2656"/>
      <c r="F31" s="2679"/>
      <c r="G31" s="2680"/>
      <c r="H31" s="2681"/>
      <c r="I31" s="2682"/>
      <c r="J31" s="2682"/>
      <c r="K31" s="2682"/>
      <c r="L31" s="2683"/>
      <c r="M31" s="2684"/>
      <c r="N31" s="2685"/>
      <c r="O31" s="2682"/>
      <c r="P31" s="2683"/>
      <c r="Q31" s="2687"/>
      <c r="R31" s="2687"/>
      <c r="S31" s="2687"/>
      <c r="T31" s="2687"/>
      <c r="U31" s="2687"/>
      <c r="V31" s="2652">
        <f t="shared" si="6"/>
        <v>0</v>
      </c>
      <c r="W31" s="2687"/>
      <c r="X31" s="2688">
        <f>V31*50%</f>
        <v>0</v>
      </c>
      <c r="Y31" s="2687"/>
      <c r="Z31" s="2688">
        <f t="shared" si="7"/>
        <v>0</v>
      </c>
      <c r="AA31" s="2687"/>
      <c r="AB31" s="2689"/>
    </row>
    <row r="32" spans="1:28" s="2576" customFormat="1" ht="12">
      <c r="A32" s="2616">
        <v>140</v>
      </c>
      <c r="B32" s="2675">
        <v>0.75</v>
      </c>
      <c r="C32" s="2655"/>
      <c r="D32" s="2631"/>
      <c r="E32" s="2656"/>
      <c r="F32" s="2679"/>
      <c r="G32" s="2680"/>
      <c r="H32" s="2681"/>
      <c r="I32" s="2682"/>
      <c r="J32" s="2682"/>
      <c r="K32" s="2682"/>
      <c r="L32" s="2683"/>
      <c r="M32" s="2684"/>
      <c r="N32" s="2685"/>
      <c r="O32" s="2682"/>
      <c r="P32" s="2683"/>
      <c r="Q32" s="2687"/>
      <c r="R32" s="2687"/>
      <c r="S32" s="2687"/>
      <c r="T32" s="2687"/>
      <c r="U32" s="2687"/>
      <c r="V32" s="2652">
        <f t="shared" si="6"/>
        <v>0</v>
      </c>
      <c r="W32" s="2687"/>
      <c r="X32" s="2688">
        <f>V32*75%</f>
        <v>0</v>
      </c>
      <c r="Y32" s="2687"/>
      <c r="Z32" s="2688">
        <f t="shared" si="7"/>
        <v>0</v>
      </c>
      <c r="AA32" s="2687"/>
      <c r="AB32" s="2689"/>
    </row>
    <row r="33" spans="1:28" s="2576" customFormat="1" ht="12">
      <c r="A33" s="2616">
        <v>150</v>
      </c>
      <c r="B33" s="2675">
        <v>0.85</v>
      </c>
      <c r="C33" s="2692"/>
      <c r="D33" s="2693"/>
      <c r="E33" s="2694"/>
      <c r="F33" s="2679"/>
      <c r="G33" s="2695"/>
      <c r="H33" s="2696"/>
      <c r="I33" s="2697"/>
      <c r="J33" s="2697"/>
      <c r="K33" s="2697"/>
      <c r="L33" s="2698"/>
      <c r="M33" s="2699"/>
      <c r="N33" s="2700"/>
      <c r="O33" s="2697"/>
      <c r="P33" s="2698"/>
      <c r="Q33" s="2687"/>
      <c r="R33" s="2687"/>
      <c r="S33" s="2687"/>
      <c r="T33" s="2687"/>
      <c r="U33" s="2687"/>
      <c r="V33" s="2652">
        <f t="shared" si="6"/>
        <v>0</v>
      </c>
      <c r="W33" s="2687"/>
      <c r="X33" s="2688">
        <f>V33*85%</f>
        <v>0</v>
      </c>
      <c r="Y33" s="2687"/>
      <c r="Z33" s="2688">
        <f t="shared" si="7"/>
        <v>0</v>
      </c>
      <c r="AA33" s="2687"/>
      <c r="AB33" s="2689"/>
    </row>
    <row r="34" spans="1:28" s="2576" customFormat="1" ht="12">
      <c r="A34" s="2616">
        <v>160</v>
      </c>
      <c r="B34" s="2675">
        <v>1</v>
      </c>
      <c r="C34" s="2655"/>
      <c r="D34" s="2631"/>
      <c r="E34" s="2656"/>
      <c r="F34" s="2679"/>
      <c r="G34" s="2680"/>
      <c r="H34" s="2681"/>
      <c r="I34" s="2682"/>
      <c r="J34" s="2682"/>
      <c r="K34" s="2682"/>
      <c r="L34" s="2683"/>
      <c r="M34" s="2684"/>
      <c r="N34" s="2685"/>
      <c r="O34" s="2682"/>
      <c r="P34" s="2683"/>
      <c r="Q34" s="2687"/>
      <c r="R34" s="2687"/>
      <c r="S34" s="2687"/>
      <c r="T34" s="2687"/>
      <c r="U34" s="2687"/>
      <c r="V34" s="2652">
        <f t="shared" si="6"/>
        <v>0</v>
      </c>
      <c r="W34" s="2687"/>
      <c r="X34" s="2688">
        <f>V34*100%</f>
        <v>0</v>
      </c>
      <c r="Y34" s="2687"/>
      <c r="Z34" s="2688">
        <f t="shared" si="7"/>
        <v>0</v>
      </c>
      <c r="AA34" s="2687"/>
      <c r="AB34" s="2689"/>
    </row>
    <row r="35" spans="1:28" s="2576" customFormat="1" ht="12">
      <c r="A35" s="2616">
        <v>170</v>
      </c>
      <c r="B35" s="2675">
        <v>1.25</v>
      </c>
      <c r="C35" s="2655"/>
      <c r="D35" s="2631"/>
      <c r="E35" s="2656"/>
      <c r="F35" s="2679"/>
      <c r="G35" s="2680"/>
      <c r="H35" s="2681"/>
      <c r="I35" s="2682"/>
      <c r="J35" s="2682"/>
      <c r="K35" s="2682"/>
      <c r="L35" s="2683"/>
      <c r="M35" s="2684"/>
      <c r="N35" s="2685"/>
      <c r="O35" s="2682"/>
      <c r="P35" s="2683"/>
      <c r="Q35" s="2687"/>
      <c r="R35" s="2687"/>
      <c r="S35" s="2687"/>
      <c r="T35" s="2687"/>
      <c r="U35" s="2687"/>
      <c r="V35" s="2652">
        <f t="shared" si="6"/>
        <v>0</v>
      </c>
      <c r="W35" s="2687"/>
      <c r="X35" s="2688">
        <f>V35*125%</f>
        <v>0</v>
      </c>
      <c r="Y35" s="2687"/>
      <c r="Z35" s="2688">
        <f t="shared" si="7"/>
        <v>0</v>
      </c>
      <c r="AA35" s="2687"/>
      <c r="AB35" s="2689"/>
    </row>
    <row r="36" spans="1:28" s="2576" customFormat="1" ht="12">
      <c r="A36" s="2616">
        <v>180</v>
      </c>
      <c r="B36" s="2675">
        <v>1.5</v>
      </c>
      <c r="C36" s="2692"/>
      <c r="D36" s="2693"/>
      <c r="E36" s="2656"/>
      <c r="F36" s="2679"/>
      <c r="G36" s="2680"/>
      <c r="H36" s="2681"/>
      <c r="I36" s="2682"/>
      <c r="J36" s="2682"/>
      <c r="K36" s="2682"/>
      <c r="L36" s="2683"/>
      <c r="M36" s="2684"/>
      <c r="N36" s="2685"/>
      <c r="O36" s="2682"/>
      <c r="P36" s="2683"/>
      <c r="Q36" s="2687"/>
      <c r="R36" s="2687"/>
      <c r="S36" s="2687"/>
      <c r="T36" s="2687"/>
      <c r="U36" s="2687"/>
      <c r="V36" s="2652">
        <f t="shared" si="6"/>
        <v>0</v>
      </c>
      <c r="W36" s="2687"/>
      <c r="X36" s="2688">
        <f>V36*150%</f>
        <v>0</v>
      </c>
      <c r="Y36" s="2687"/>
      <c r="Z36" s="2688">
        <f t="shared" si="7"/>
        <v>0</v>
      </c>
      <c r="AA36" s="2687"/>
      <c r="AB36" s="2689"/>
    </row>
    <row r="37" spans="1:28" s="2576" customFormat="1" ht="12">
      <c r="A37" s="2616">
        <v>190</v>
      </c>
      <c r="B37" s="2675">
        <v>2</v>
      </c>
      <c r="C37" s="2692"/>
      <c r="D37" s="2693"/>
      <c r="E37" s="2694"/>
      <c r="F37" s="2679"/>
      <c r="G37" s="2695"/>
      <c r="H37" s="2696"/>
      <c r="I37" s="2697"/>
      <c r="J37" s="2697"/>
      <c r="K37" s="2697"/>
      <c r="L37" s="2698"/>
      <c r="M37" s="2699"/>
      <c r="N37" s="2700"/>
      <c r="O37" s="2697"/>
      <c r="P37" s="2698"/>
      <c r="Q37" s="2687"/>
      <c r="R37" s="2687"/>
      <c r="S37" s="2687"/>
      <c r="T37" s="2687"/>
      <c r="U37" s="2687"/>
      <c r="V37" s="2652">
        <f>Q37-R37-0.8*S37-0.5*T37</f>
        <v>0</v>
      </c>
      <c r="W37" s="2687"/>
      <c r="X37" s="2688">
        <f>V37*200%</f>
        <v>0</v>
      </c>
      <c r="Y37" s="2687"/>
      <c r="Z37" s="2688">
        <f>X37-Y37</f>
        <v>0</v>
      </c>
      <c r="AA37" s="2687"/>
      <c r="AB37" s="2689"/>
    </row>
    <row r="38" spans="1:28" s="2576" customFormat="1" ht="12">
      <c r="A38" s="2616">
        <v>195</v>
      </c>
      <c r="B38" s="2675">
        <v>2.5</v>
      </c>
      <c r="C38" s="2692"/>
      <c r="D38" s="2693"/>
      <c r="E38" s="2656"/>
      <c r="F38" s="2679"/>
      <c r="G38" s="2680"/>
      <c r="H38" s="2681"/>
      <c r="I38" s="2682"/>
      <c r="J38" s="2682"/>
      <c r="K38" s="2682"/>
      <c r="L38" s="2683"/>
      <c r="M38" s="2684"/>
      <c r="N38" s="2685"/>
      <c r="O38" s="2682"/>
      <c r="P38" s="2683"/>
      <c r="Q38" s="2687"/>
      <c r="R38" s="2687"/>
      <c r="S38" s="2687"/>
      <c r="T38" s="2687"/>
      <c r="U38" s="2687"/>
      <c r="V38" s="2652">
        <f>Q38-R38-0.8*S38-0.5*T38</f>
        <v>0</v>
      </c>
      <c r="W38" s="2687"/>
      <c r="X38" s="2688">
        <f>V38*250%</f>
        <v>0</v>
      </c>
      <c r="Y38" s="2687"/>
      <c r="Z38" s="2688">
        <f t="shared" si="7"/>
        <v>0</v>
      </c>
      <c r="AA38" s="2687"/>
      <c r="AB38" s="2689"/>
    </row>
    <row r="39" spans="1:28" s="2576" customFormat="1" ht="12">
      <c r="A39" s="2616">
        <v>200</v>
      </c>
      <c r="B39" s="2675">
        <v>12.5</v>
      </c>
      <c r="C39" s="2692"/>
      <c r="D39" s="2693"/>
      <c r="E39" s="2694"/>
      <c r="F39" s="2679"/>
      <c r="G39" s="2695"/>
      <c r="H39" s="2696"/>
      <c r="I39" s="2697"/>
      <c r="J39" s="2697"/>
      <c r="K39" s="2697"/>
      <c r="L39" s="2698"/>
      <c r="M39" s="2699"/>
      <c r="N39" s="2700"/>
      <c r="O39" s="2697"/>
      <c r="P39" s="2698"/>
      <c r="Q39" s="2687"/>
      <c r="R39" s="2687"/>
      <c r="S39" s="2687"/>
      <c r="T39" s="2687"/>
      <c r="U39" s="2687"/>
      <c r="V39" s="2652">
        <f t="shared" si="6"/>
        <v>0</v>
      </c>
      <c r="W39" s="2687"/>
      <c r="X39" s="2688">
        <f>V39*1250%</f>
        <v>0</v>
      </c>
      <c r="Y39" s="2687"/>
      <c r="Z39" s="2688">
        <f t="shared" si="7"/>
        <v>0</v>
      </c>
      <c r="AA39" s="2687"/>
      <c r="AB39" s="2689"/>
    </row>
    <row r="40" spans="1:28" s="2576" customFormat="1" ht="12">
      <c r="A40" s="2701">
        <v>210</v>
      </c>
      <c r="B40" s="2675" t="s">
        <v>2988</v>
      </c>
      <c r="C40" s="2692"/>
      <c r="D40" s="2693"/>
      <c r="E40" s="2694"/>
      <c r="F40" s="2702"/>
      <c r="G40" s="2697"/>
      <c r="H40" s="2697"/>
      <c r="I40" s="2697"/>
      <c r="J40" s="2697"/>
      <c r="K40" s="2697"/>
      <c r="L40" s="2698"/>
      <c r="M40" s="2699"/>
      <c r="N40" s="2700"/>
      <c r="O40" s="2697"/>
      <c r="P40" s="2698"/>
      <c r="Q40" s="2703"/>
      <c r="R40" s="2703"/>
      <c r="S40" s="2703"/>
      <c r="T40" s="2703"/>
      <c r="U40" s="2703"/>
      <c r="V40" s="2652">
        <f>Q40-R40-0.8*S40-0.5*T40</f>
        <v>0</v>
      </c>
      <c r="W40" s="2703"/>
      <c r="X40" s="2687"/>
      <c r="Y40" s="2703"/>
      <c r="Z40" s="2703"/>
      <c r="AA40" s="2703"/>
      <c r="AB40" s="2704"/>
    </row>
    <row r="41" spans="1:28" s="2576" customFormat="1" ht="15" customHeight="1">
      <c r="A41" s="4929" t="s">
        <v>2989</v>
      </c>
      <c r="B41" s="4930"/>
      <c r="C41" s="4930"/>
      <c r="D41" s="4930"/>
      <c r="E41" s="4930"/>
      <c r="F41" s="4930"/>
      <c r="G41" s="4930"/>
      <c r="H41" s="4930"/>
      <c r="I41" s="4930"/>
      <c r="J41" s="4930"/>
      <c r="K41" s="4930"/>
      <c r="L41" s="4930"/>
      <c r="M41" s="4930"/>
      <c r="N41" s="4930"/>
      <c r="O41" s="4930"/>
      <c r="P41" s="4930"/>
      <c r="Q41" s="4930"/>
      <c r="R41" s="4930"/>
      <c r="S41" s="4930"/>
      <c r="T41" s="4930"/>
      <c r="U41" s="4930"/>
      <c r="V41" s="4930"/>
      <c r="W41" s="4930"/>
      <c r="X41" s="4930"/>
      <c r="Y41" s="4930"/>
      <c r="Z41" s="4930"/>
      <c r="AA41" s="4930"/>
      <c r="AB41" s="4931"/>
    </row>
    <row r="42" spans="1:28" s="2576" customFormat="1" ht="12">
      <c r="A42" s="2705">
        <v>220</v>
      </c>
      <c r="B42" s="2647" t="s">
        <v>2990</v>
      </c>
      <c r="C42" s="2706"/>
      <c r="D42" s="2707"/>
      <c r="E42" s="2708"/>
      <c r="F42" s="2706"/>
      <c r="G42" s="2707"/>
      <c r="H42" s="2707"/>
      <c r="I42" s="2707"/>
      <c r="J42" s="2707"/>
      <c r="K42" s="2707"/>
      <c r="L42" s="2707"/>
      <c r="M42" s="2709"/>
      <c r="N42" s="2707"/>
      <c r="O42" s="2707"/>
      <c r="P42" s="2707"/>
      <c r="Q42" s="2707"/>
      <c r="R42" s="2707"/>
      <c r="S42" s="2707"/>
      <c r="T42" s="2707"/>
      <c r="U42" s="2707"/>
      <c r="V42" s="2707"/>
      <c r="W42" s="2707"/>
      <c r="X42" s="2707"/>
      <c r="Y42" s="2707"/>
      <c r="Z42" s="2707"/>
      <c r="AA42" s="2710"/>
      <c r="AB42" s="2711"/>
    </row>
    <row r="43" spans="1:28" s="2576" customFormat="1" ht="12">
      <c r="A43" s="2705">
        <v>230</v>
      </c>
      <c r="B43" s="2647" t="s">
        <v>2991</v>
      </c>
      <c r="C43" s="2712"/>
      <c r="D43" s="2713"/>
      <c r="E43" s="2714"/>
      <c r="F43" s="2712"/>
      <c r="G43" s="2713"/>
      <c r="H43" s="2713"/>
      <c r="I43" s="2713"/>
      <c r="J43" s="2713"/>
      <c r="K43" s="2713"/>
      <c r="L43" s="2713"/>
      <c r="M43" s="2715"/>
      <c r="N43" s="2713"/>
      <c r="O43" s="2713"/>
      <c r="P43" s="2713"/>
      <c r="Q43" s="2713"/>
      <c r="R43" s="2713"/>
      <c r="S43" s="2713"/>
      <c r="T43" s="2713"/>
      <c r="U43" s="2713"/>
      <c r="V43" s="2713"/>
      <c r="W43" s="2713"/>
      <c r="X43" s="2713"/>
      <c r="Y43" s="2713"/>
      <c r="Z43" s="2713"/>
      <c r="AA43" s="2716"/>
      <c r="AB43" s="2717"/>
    </row>
    <row r="44" spans="1:28" s="2576" customFormat="1" ht="12">
      <c r="A44" s="2705">
        <v>240</v>
      </c>
      <c r="B44" s="2647" t="s">
        <v>2992</v>
      </c>
      <c r="C44" s="2712"/>
      <c r="D44" s="2713"/>
      <c r="E44" s="2714"/>
      <c r="F44" s="2712"/>
      <c r="G44" s="2713"/>
      <c r="H44" s="2713"/>
      <c r="I44" s="2713"/>
      <c r="J44" s="2713"/>
      <c r="K44" s="2713"/>
      <c r="L44" s="2713"/>
      <c r="M44" s="2715"/>
      <c r="N44" s="2713"/>
      <c r="O44" s="2713"/>
      <c r="P44" s="2713"/>
      <c r="Q44" s="2713"/>
      <c r="R44" s="2713"/>
      <c r="S44" s="2713"/>
      <c r="T44" s="2713"/>
      <c r="U44" s="2713"/>
      <c r="V44" s="2713"/>
      <c r="W44" s="2713"/>
      <c r="X44" s="2713"/>
      <c r="Y44" s="2713"/>
      <c r="Z44" s="2713"/>
      <c r="AA44" s="2716"/>
      <c r="AB44" s="2717"/>
    </row>
    <row r="45" spans="1:28" s="2576" customFormat="1" ht="12.75" thickBot="1">
      <c r="A45" s="2718">
        <v>250</v>
      </c>
      <c r="B45" s="2719"/>
      <c r="C45" s="2720"/>
      <c r="D45" s="2721"/>
      <c r="E45" s="2722"/>
      <c r="F45" s="2720"/>
      <c r="G45" s="2721"/>
      <c r="H45" s="2721"/>
      <c r="I45" s="2721"/>
      <c r="J45" s="2721"/>
      <c r="K45" s="2721"/>
      <c r="L45" s="2721"/>
      <c r="M45" s="2723"/>
      <c r="N45" s="2721"/>
      <c r="O45" s="2721"/>
      <c r="P45" s="2721"/>
      <c r="Q45" s="2721"/>
      <c r="R45" s="2721"/>
      <c r="S45" s="2721"/>
      <c r="T45" s="2721"/>
      <c r="U45" s="2721"/>
      <c r="V45" s="2721"/>
      <c r="W45" s="2721"/>
      <c r="X45" s="2721"/>
      <c r="Y45" s="2721"/>
      <c r="Z45" s="2721"/>
      <c r="AA45" s="2724"/>
      <c r="AB45" s="2725"/>
    </row>
    <row r="46" spans="1:28">
      <c r="U46" s="2727"/>
      <c r="V46" s="2727"/>
      <c r="W46" s="2727"/>
      <c r="X46" s="2727"/>
      <c r="Y46" s="2727"/>
      <c r="Z46" s="2727"/>
      <c r="AA46" s="2727"/>
    </row>
    <row r="47" spans="1:28">
      <c r="B47" s="2212" t="s">
        <v>2993</v>
      </c>
      <c r="U47" s="2727"/>
      <c r="V47" s="2727"/>
      <c r="W47" s="2727"/>
      <c r="X47" s="2727"/>
      <c r="Y47" s="2727"/>
      <c r="Z47" s="2727"/>
      <c r="AA47" s="2727"/>
    </row>
    <row r="48" spans="1:28">
      <c r="B48" s="2579"/>
      <c r="U48" s="2727"/>
      <c r="V48" s="2727"/>
      <c r="W48" s="2727"/>
      <c r="X48" s="2727"/>
      <c r="Y48" s="2727"/>
      <c r="Z48" s="2727"/>
      <c r="AA48" s="2727"/>
    </row>
    <row r="50" ht="15" customHeight="1"/>
  </sheetData>
  <mergeCells count="37">
    <mergeCell ref="N3:V3"/>
    <mergeCell ref="C7:D7"/>
    <mergeCell ref="E7:E10"/>
    <mergeCell ref="F7:F10"/>
    <mergeCell ref="G7:L7"/>
    <mergeCell ref="M7:M10"/>
    <mergeCell ref="N7:P7"/>
    <mergeCell ref="Q7:Q10"/>
    <mergeCell ref="R7:U7"/>
    <mergeCell ref="V7:V10"/>
    <mergeCell ref="AA8:AA10"/>
    <mergeCell ref="X7:X10"/>
    <mergeCell ref="Y7:Y10"/>
    <mergeCell ref="Z7:Z10"/>
    <mergeCell ref="C8:C10"/>
    <mergeCell ref="D8:D10"/>
    <mergeCell ref="G8:H8"/>
    <mergeCell ref="I8:J8"/>
    <mergeCell ref="K8:L8"/>
    <mergeCell ref="N8:N10"/>
    <mergeCell ref="O8:O10"/>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s>
  <conditionalFormatting sqref="B17 B24:B26 B38 B39:F40 B37:F37">
    <cfRule type="cellIs" dxfId="71" priority="4" stopIfTrue="1" operator="equal">
      <formula>#REF!</formula>
    </cfRule>
  </conditionalFormatting>
  <conditionalFormatting sqref="B18:B23">
    <cfRule type="cellIs" dxfId="70" priority="3" stopIfTrue="1" operator="equal">
      <formula>#REF!</formula>
    </cfRule>
  </conditionalFormatting>
  <conditionalFormatting sqref="B27:B36">
    <cfRule type="cellIs" dxfId="69" priority="2" stopIfTrue="1" operator="equal">
      <formula>#REF!</formula>
    </cfRule>
  </conditionalFormatting>
  <conditionalFormatting sqref="B42:B44">
    <cfRule type="cellIs" dxfId="68"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0"/>
  <sheetViews>
    <sheetView zoomScaleNormal="100" zoomScaleSheetLayoutView="30" workbookViewId="0">
      <selection sqref="A1:Z6"/>
    </sheetView>
  </sheetViews>
  <sheetFormatPr defaultColWidth="11.42578125" defaultRowHeight="15"/>
  <cols>
    <col min="1" max="1" width="5.140625" style="2726" customWidth="1"/>
    <col min="2" max="2" width="46.140625" style="2212" customWidth="1"/>
    <col min="3" max="3" width="9.28515625" style="2212" customWidth="1"/>
    <col min="4" max="4" width="8.85546875" style="2212" customWidth="1"/>
    <col min="5" max="5" width="8.5703125" style="2212" customWidth="1"/>
    <col min="6" max="6" width="15.140625" style="2212" customWidth="1"/>
    <col min="7" max="7" width="9" style="2212" customWidth="1"/>
    <col min="8" max="8" width="11.28515625" style="2212" customWidth="1"/>
    <col min="9" max="9" width="11.42578125" style="2212" customWidth="1"/>
    <col min="10" max="10" width="13.7109375" style="2212" customWidth="1"/>
    <col min="11" max="11" width="12.42578125" style="2212" customWidth="1"/>
    <col min="12" max="12" width="13.42578125" style="2212" customWidth="1"/>
    <col min="13" max="13" width="16.85546875" style="2212" customWidth="1"/>
    <col min="14" max="14" width="17.7109375" style="2212" customWidth="1"/>
    <col min="15" max="15" width="14.42578125" style="2212" customWidth="1"/>
    <col min="16" max="16" width="12.85546875" style="2212" customWidth="1"/>
    <col min="17" max="17" width="17.42578125" style="2212" customWidth="1"/>
    <col min="18" max="18" width="12.7109375" style="2212" customWidth="1"/>
    <col min="19" max="19" width="9.42578125" style="2212" customWidth="1"/>
    <col min="20" max="20" width="8.85546875" style="2212" customWidth="1"/>
    <col min="21" max="21" width="9.85546875" style="2212" customWidth="1"/>
    <col min="22" max="22" width="15.7109375" style="2212" customWidth="1"/>
    <col min="23" max="23" width="17.7109375" style="2212" customWidth="1"/>
    <col min="24" max="26" width="14.28515625" style="2212" customWidth="1"/>
    <col min="27" max="27" width="16" style="2212" customWidth="1"/>
    <col min="28" max="28" width="16.28515625" style="2212" customWidth="1"/>
    <col min="29" max="259" width="11.42578125" style="2212"/>
    <col min="260" max="260" width="108.140625" style="2212" customWidth="1"/>
    <col min="261" max="261" width="28.7109375" style="2212" customWidth="1"/>
    <col min="262" max="262" width="32.5703125" style="2212" customWidth="1"/>
    <col min="263" max="263" width="28.7109375" style="2212" customWidth="1"/>
    <col min="264" max="265" width="31.7109375" style="2212" customWidth="1"/>
    <col min="266" max="266" width="30.140625" style="2212" customWidth="1"/>
    <col min="267" max="267" width="33.7109375" style="2212" customWidth="1"/>
    <col min="268" max="268" width="27" style="2212" customWidth="1"/>
    <col min="269" max="269" width="28.7109375" style="2212" customWidth="1"/>
    <col min="270" max="270" width="34.85546875" style="2212" customWidth="1"/>
    <col min="271" max="271" width="37" style="2212" customWidth="1"/>
    <col min="272" max="272" width="34.85546875" style="2212" customWidth="1"/>
    <col min="273" max="273" width="27.5703125" style="2212" customWidth="1"/>
    <col min="274" max="274" width="36.85546875" style="2212" customWidth="1"/>
    <col min="275" max="275" width="38.7109375" style="2212" customWidth="1"/>
    <col min="276" max="278" width="14.7109375" style="2212" customWidth="1"/>
    <col min="279" max="279" width="18.7109375" style="2212" customWidth="1"/>
    <col min="280" max="280" width="25.42578125" style="2212" customWidth="1"/>
    <col min="281" max="281" width="34.85546875" style="2212" customWidth="1"/>
    <col min="282" max="282" width="28" style="2212" customWidth="1"/>
    <col min="283" max="283" width="34.140625" style="2212" customWidth="1"/>
    <col min="284" max="284" width="34" style="2212" customWidth="1"/>
    <col min="285" max="515" width="11.42578125" style="2212"/>
    <col min="516" max="516" width="108.140625" style="2212" customWidth="1"/>
    <col min="517" max="517" width="28.7109375" style="2212" customWidth="1"/>
    <col min="518" max="518" width="32.5703125" style="2212" customWidth="1"/>
    <col min="519" max="519" width="28.7109375" style="2212" customWidth="1"/>
    <col min="520" max="521" width="31.7109375" style="2212" customWidth="1"/>
    <col min="522" max="522" width="30.140625" style="2212" customWidth="1"/>
    <col min="523" max="523" width="33.7109375" style="2212" customWidth="1"/>
    <col min="524" max="524" width="27" style="2212" customWidth="1"/>
    <col min="525" max="525" width="28.7109375" style="2212" customWidth="1"/>
    <col min="526" max="526" width="34.85546875" style="2212" customWidth="1"/>
    <col min="527" max="527" width="37" style="2212" customWidth="1"/>
    <col min="528" max="528" width="34.85546875" style="2212" customWidth="1"/>
    <col min="529" max="529" width="27.5703125" style="2212" customWidth="1"/>
    <col min="530" max="530" width="36.85546875" style="2212" customWidth="1"/>
    <col min="531" max="531" width="38.7109375" style="2212" customWidth="1"/>
    <col min="532" max="534" width="14.7109375" style="2212" customWidth="1"/>
    <col min="535" max="535" width="18.7109375" style="2212" customWidth="1"/>
    <col min="536" max="536" width="25.42578125" style="2212" customWidth="1"/>
    <col min="537" max="537" width="34.85546875" style="2212" customWidth="1"/>
    <col min="538" max="538" width="28" style="2212" customWidth="1"/>
    <col min="539" max="539" width="34.140625" style="2212" customWidth="1"/>
    <col min="540" max="540" width="34" style="2212" customWidth="1"/>
    <col min="541" max="771" width="11.42578125" style="2212"/>
    <col min="772" max="772" width="108.140625" style="2212" customWidth="1"/>
    <col min="773" max="773" width="28.7109375" style="2212" customWidth="1"/>
    <col min="774" max="774" width="32.5703125" style="2212" customWidth="1"/>
    <col min="775" max="775" width="28.7109375" style="2212" customWidth="1"/>
    <col min="776" max="777" width="31.7109375" style="2212" customWidth="1"/>
    <col min="778" max="778" width="30.140625" style="2212" customWidth="1"/>
    <col min="779" max="779" width="33.7109375" style="2212" customWidth="1"/>
    <col min="780" max="780" width="27" style="2212" customWidth="1"/>
    <col min="781" max="781" width="28.7109375" style="2212" customWidth="1"/>
    <col min="782" max="782" width="34.85546875" style="2212" customWidth="1"/>
    <col min="783" max="783" width="37" style="2212" customWidth="1"/>
    <col min="784" max="784" width="34.85546875" style="2212" customWidth="1"/>
    <col min="785" max="785" width="27.5703125" style="2212" customWidth="1"/>
    <col min="786" max="786" width="36.85546875" style="2212" customWidth="1"/>
    <col min="787" max="787" width="38.7109375" style="2212" customWidth="1"/>
    <col min="788" max="790" width="14.7109375" style="2212" customWidth="1"/>
    <col min="791" max="791" width="18.7109375" style="2212" customWidth="1"/>
    <col min="792" max="792" width="25.42578125" style="2212" customWidth="1"/>
    <col min="793" max="793" width="34.85546875" style="2212" customWidth="1"/>
    <col min="794" max="794" width="28" style="2212" customWidth="1"/>
    <col min="795" max="795" width="34.140625" style="2212" customWidth="1"/>
    <col min="796" max="796" width="34" style="2212" customWidth="1"/>
    <col min="797" max="1027" width="11.42578125" style="2212"/>
    <col min="1028" max="1028" width="108.140625" style="2212" customWidth="1"/>
    <col min="1029" max="1029" width="28.7109375" style="2212" customWidth="1"/>
    <col min="1030" max="1030" width="32.5703125" style="2212" customWidth="1"/>
    <col min="1031" max="1031" width="28.7109375" style="2212" customWidth="1"/>
    <col min="1032" max="1033" width="31.7109375" style="2212" customWidth="1"/>
    <col min="1034" max="1034" width="30.140625" style="2212" customWidth="1"/>
    <col min="1035" max="1035" width="33.7109375" style="2212" customWidth="1"/>
    <col min="1036" max="1036" width="27" style="2212" customWidth="1"/>
    <col min="1037" max="1037" width="28.7109375" style="2212" customWidth="1"/>
    <col min="1038" max="1038" width="34.85546875" style="2212" customWidth="1"/>
    <col min="1039" max="1039" width="37" style="2212" customWidth="1"/>
    <col min="1040" max="1040" width="34.85546875" style="2212" customWidth="1"/>
    <col min="1041" max="1041" width="27.5703125" style="2212" customWidth="1"/>
    <col min="1042" max="1042" width="36.85546875" style="2212" customWidth="1"/>
    <col min="1043" max="1043" width="38.7109375" style="2212" customWidth="1"/>
    <col min="1044" max="1046" width="14.7109375" style="2212" customWidth="1"/>
    <col min="1047" max="1047" width="18.7109375" style="2212" customWidth="1"/>
    <col min="1048" max="1048" width="25.42578125" style="2212" customWidth="1"/>
    <col min="1049" max="1049" width="34.85546875" style="2212" customWidth="1"/>
    <col min="1050" max="1050" width="28" style="2212" customWidth="1"/>
    <col min="1051" max="1051" width="34.140625" style="2212" customWidth="1"/>
    <col min="1052" max="1052" width="34" style="2212" customWidth="1"/>
    <col min="1053" max="1283" width="11.42578125" style="2212"/>
    <col min="1284" max="1284" width="108.140625" style="2212" customWidth="1"/>
    <col min="1285" max="1285" width="28.7109375" style="2212" customWidth="1"/>
    <col min="1286" max="1286" width="32.5703125" style="2212" customWidth="1"/>
    <col min="1287" max="1287" width="28.7109375" style="2212" customWidth="1"/>
    <col min="1288" max="1289" width="31.7109375" style="2212" customWidth="1"/>
    <col min="1290" max="1290" width="30.140625" style="2212" customWidth="1"/>
    <col min="1291" max="1291" width="33.7109375" style="2212" customWidth="1"/>
    <col min="1292" max="1292" width="27" style="2212" customWidth="1"/>
    <col min="1293" max="1293" width="28.7109375" style="2212" customWidth="1"/>
    <col min="1294" max="1294" width="34.85546875" style="2212" customWidth="1"/>
    <col min="1295" max="1295" width="37" style="2212" customWidth="1"/>
    <col min="1296" max="1296" width="34.85546875" style="2212" customWidth="1"/>
    <col min="1297" max="1297" width="27.5703125" style="2212" customWidth="1"/>
    <col min="1298" max="1298" width="36.85546875" style="2212" customWidth="1"/>
    <col min="1299" max="1299" width="38.7109375" style="2212" customWidth="1"/>
    <col min="1300" max="1302" width="14.7109375" style="2212" customWidth="1"/>
    <col min="1303" max="1303" width="18.7109375" style="2212" customWidth="1"/>
    <col min="1304" max="1304" width="25.42578125" style="2212" customWidth="1"/>
    <col min="1305" max="1305" width="34.85546875" style="2212" customWidth="1"/>
    <col min="1306" max="1306" width="28" style="2212" customWidth="1"/>
    <col min="1307" max="1307" width="34.140625" style="2212" customWidth="1"/>
    <col min="1308" max="1308" width="34" style="2212" customWidth="1"/>
    <col min="1309" max="1539" width="11.42578125" style="2212"/>
    <col min="1540" max="1540" width="108.140625" style="2212" customWidth="1"/>
    <col min="1541" max="1541" width="28.7109375" style="2212" customWidth="1"/>
    <col min="1542" max="1542" width="32.5703125" style="2212" customWidth="1"/>
    <col min="1543" max="1543" width="28.7109375" style="2212" customWidth="1"/>
    <col min="1544" max="1545" width="31.7109375" style="2212" customWidth="1"/>
    <col min="1546" max="1546" width="30.140625" style="2212" customWidth="1"/>
    <col min="1547" max="1547" width="33.7109375" style="2212" customWidth="1"/>
    <col min="1548" max="1548" width="27" style="2212" customWidth="1"/>
    <col min="1549" max="1549" width="28.7109375" style="2212" customWidth="1"/>
    <col min="1550" max="1550" width="34.85546875" style="2212" customWidth="1"/>
    <col min="1551" max="1551" width="37" style="2212" customWidth="1"/>
    <col min="1552" max="1552" width="34.85546875" style="2212" customWidth="1"/>
    <col min="1553" max="1553" width="27.5703125" style="2212" customWidth="1"/>
    <col min="1554" max="1554" width="36.85546875" style="2212" customWidth="1"/>
    <col min="1555" max="1555" width="38.7109375" style="2212" customWidth="1"/>
    <col min="1556" max="1558" width="14.7109375" style="2212" customWidth="1"/>
    <col min="1559" max="1559" width="18.7109375" style="2212" customWidth="1"/>
    <col min="1560" max="1560" width="25.42578125" style="2212" customWidth="1"/>
    <col min="1561" max="1561" width="34.85546875" style="2212" customWidth="1"/>
    <col min="1562" max="1562" width="28" style="2212" customWidth="1"/>
    <col min="1563" max="1563" width="34.140625" style="2212" customWidth="1"/>
    <col min="1564" max="1564" width="34" style="2212" customWidth="1"/>
    <col min="1565" max="1795" width="11.42578125" style="2212"/>
    <col min="1796" max="1796" width="108.140625" style="2212" customWidth="1"/>
    <col min="1797" max="1797" width="28.7109375" style="2212" customWidth="1"/>
    <col min="1798" max="1798" width="32.5703125" style="2212" customWidth="1"/>
    <col min="1799" max="1799" width="28.7109375" style="2212" customWidth="1"/>
    <col min="1800" max="1801" width="31.7109375" style="2212" customWidth="1"/>
    <col min="1802" max="1802" width="30.140625" style="2212" customWidth="1"/>
    <col min="1803" max="1803" width="33.7109375" style="2212" customWidth="1"/>
    <col min="1804" max="1804" width="27" style="2212" customWidth="1"/>
    <col min="1805" max="1805" width="28.7109375" style="2212" customWidth="1"/>
    <col min="1806" max="1806" width="34.85546875" style="2212" customWidth="1"/>
    <col min="1807" max="1807" width="37" style="2212" customWidth="1"/>
    <col min="1808" max="1808" width="34.85546875" style="2212" customWidth="1"/>
    <col min="1809" max="1809" width="27.5703125" style="2212" customWidth="1"/>
    <col min="1810" max="1810" width="36.85546875" style="2212" customWidth="1"/>
    <col min="1811" max="1811" width="38.7109375" style="2212" customWidth="1"/>
    <col min="1812" max="1814" width="14.7109375" style="2212" customWidth="1"/>
    <col min="1815" max="1815" width="18.7109375" style="2212" customWidth="1"/>
    <col min="1816" max="1816" width="25.42578125" style="2212" customWidth="1"/>
    <col min="1817" max="1817" width="34.85546875" style="2212" customWidth="1"/>
    <col min="1818" max="1818" width="28" style="2212" customWidth="1"/>
    <col min="1819" max="1819" width="34.140625" style="2212" customWidth="1"/>
    <col min="1820" max="1820" width="34" style="2212" customWidth="1"/>
    <col min="1821" max="2051" width="11.42578125" style="2212"/>
    <col min="2052" max="2052" width="108.140625" style="2212" customWidth="1"/>
    <col min="2053" max="2053" width="28.7109375" style="2212" customWidth="1"/>
    <col min="2054" max="2054" width="32.5703125" style="2212" customWidth="1"/>
    <col min="2055" max="2055" width="28.7109375" style="2212" customWidth="1"/>
    <col min="2056" max="2057" width="31.7109375" style="2212" customWidth="1"/>
    <col min="2058" max="2058" width="30.140625" style="2212" customWidth="1"/>
    <col min="2059" max="2059" width="33.7109375" style="2212" customWidth="1"/>
    <col min="2060" max="2060" width="27" style="2212" customWidth="1"/>
    <col min="2061" max="2061" width="28.7109375" style="2212" customWidth="1"/>
    <col min="2062" max="2062" width="34.85546875" style="2212" customWidth="1"/>
    <col min="2063" max="2063" width="37" style="2212" customWidth="1"/>
    <col min="2064" max="2064" width="34.85546875" style="2212" customWidth="1"/>
    <col min="2065" max="2065" width="27.5703125" style="2212" customWidth="1"/>
    <col min="2066" max="2066" width="36.85546875" style="2212" customWidth="1"/>
    <col min="2067" max="2067" width="38.7109375" style="2212" customWidth="1"/>
    <col min="2068" max="2070" width="14.7109375" style="2212" customWidth="1"/>
    <col min="2071" max="2071" width="18.7109375" style="2212" customWidth="1"/>
    <col min="2072" max="2072" width="25.42578125" style="2212" customWidth="1"/>
    <col min="2073" max="2073" width="34.85546875" style="2212" customWidth="1"/>
    <col min="2074" max="2074" width="28" style="2212" customWidth="1"/>
    <col min="2075" max="2075" width="34.140625" style="2212" customWidth="1"/>
    <col min="2076" max="2076" width="34" style="2212" customWidth="1"/>
    <col min="2077" max="2307" width="11.42578125" style="2212"/>
    <col min="2308" max="2308" width="108.140625" style="2212" customWidth="1"/>
    <col min="2309" max="2309" width="28.7109375" style="2212" customWidth="1"/>
    <col min="2310" max="2310" width="32.5703125" style="2212" customWidth="1"/>
    <col min="2311" max="2311" width="28.7109375" style="2212" customWidth="1"/>
    <col min="2312" max="2313" width="31.7109375" style="2212" customWidth="1"/>
    <col min="2314" max="2314" width="30.140625" style="2212" customWidth="1"/>
    <col min="2315" max="2315" width="33.7109375" style="2212" customWidth="1"/>
    <col min="2316" max="2316" width="27" style="2212" customWidth="1"/>
    <col min="2317" max="2317" width="28.7109375" style="2212" customWidth="1"/>
    <col min="2318" max="2318" width="34.85546875" style="2212" customWidth="1"/>
    <col min="2319" max="2319" width="37" style="2212" customWidth="1"/>
    <col min="2320" max="2320" width="34.85546875" style="2212" customWidth="1"/>
    <col min="2321" max="2321" width="27.5703125" style="2212" customWidth="1"/>
    <col min="2322" max="2322" width="36.85546875" style="2212" customWidth="1"/>
    <col min="2323" max="2323" width="38.7109375" style="2212" customWidth="1"/>
    <col min="2324" max="2326" width="14.7109375" style="2212" customWidth="1"/>
    <col min="2327" max="2327" width="18.7109375" style="2212" customWidth="1"/>
    <col min="2328" max="2328" width="25.42578125" style="2212" customWidth="1"/>
    <col min="2329" max="2329" width="34.85546875" style="2212" customWidth="1"/>
    <col min="2330" max="2330" width="28" style="2212" customWidth="1"/>
    <col min="2331" max="2331" width="34.140625" style="2212" customWidth="1"/>
    <col min="2332" max="2332" width="34" style="2212" customWidth="1"/>
    <col min="2333" max="2563" width="11.42578125" style="2212"/>
    <col min="2564" max="2564" width="108.140625" style="2212" customWidth="1"/>
    <col min="2565" max="2565" width="28.7109375" style="2212" customWidth="1"/>
    <col min="2566" max="2566" width="32.5703125" style="2212" customWidth="1"/>
    <col min="2567" max="2567" width="28.7109375" style="2212" customWidth="1"/>
    <col min="2568" max="2569" width="31.7109375" style="2212" customWidth="1"/>
    <col min="2570" max="2570" width="30.140625" style="2212" customWidth="1"/>
    <col min="2571" max="2571" width="33.7109375" style="2212" customWidth="1"/>
    <col min="2572" max="2572" width="27" style="2212" customWidth="1"/>
    <col min="2573" max="2573" width="28.7109375" style="2212" customWidth="1"/>
    <col min="2574" max="2574" width="34.85546875" style="2212" customWidth="1"/>
    <col min="2575" max="2575" width="37" style="2212" customWidth="1"/>
    <col min="2576" max="2576" width="34.85546875" style="2212" customWidth="1"/>
    <col min="2577" max="2577" width="27.5703125" style="2212" customWidth="1"/>
    <col min="2578" max="2578" width="36.85546875" style="2212" customWidth="1"/>
    <col min="2579" max="2579" width="38.7109375" style="2212" customWidth="1"/>
    <col min="2580" max="2582" width="14.7109375" style="2212" customWidth="1"/>
    <col min="2583" max="2583" width="18.7109375" style="2212" customWidth="1"/>
    <col min="2584" max="2584" width="25.42578125" style="2212" customWidth="1"/>
    <col min="2585" max="2585" width="34.85546875" style="2212" customWidth="1"/>
    <col min="2586" max="2586" width="28" style="2212" customWidth="1"/>
    <col min="2587" max="2587" width="34.140625" style="2212" customWidth="1"/>
    <col min="2588" max="2588" width="34" style="2212" customWidth="1"/>
    <col min="2589" max="2819" width="11.42578125" style="2212"/>
    <col min="2820" max="2820" width="108.140625" style="2212" customWidth="1"/>
    <col min="2821" max="2821" width="28.7109375" style="2212" customWidth="1"/>
    <col min="2822" max="2822" width="32.5703125" style="2212" customWidth="1"/>
    <col min="2823" max="2823" width="28.7109375" style="2212" customWidth="1"/>
    <col min="2824" max="2825" width="31.7109375" style="2212" customWidth="1"/>
    <col min="2826" max="2826" width="30.140625" style="2212" customWidth="1"/>
    <col min="2827" max="2827" width="33.7109375" style="2212" customWidth="1"/>
    <col min="2828" max="2828" width="27" style="2212" customWidth="1"/>
    <col min="2829" max="2829" width="28.7109375" style="2212" customWidth="1"/>
    <col min="2830" max="2830" width="34.85546875" style="2212" customWidth="1"/>
    <col min="2831" max="2831" width="37" style="2212" customWidth="1"/>
    <col min="2832" max="2832" width="34.85546875" style="2212" customWidth="1"/>
    <col min="2833" max="2833" width="27.5703125" style="2212" customWidth="1"/>
    <col min="2834" max="2834" width="36.85546875" style="2212" customWidth="1"/>
    <col min="2835" max="2835" width="38.7109375" style="2212" customWidth="1"/>
    <col min="2836" max="2838" width="14.7109375" style="2212" customWidth="1"/>
    <col min="2839" max="2839" width="18.7109375" style="2212" customWidth="1"/>
    <col min="2840" max="2840" width="25.42578125" style="2212" customWidth="1"/>
    <col min="2841" max="2841" width="34.85546875" style="2212" customWidth="1"/>
    <col min="2842" max="2842" width="28" style="2212" customWidth="1"/>
    <col min="2843" max="2843" width="34.140625" style="2212" customWidth="1"/>
    <col min="2844" max="2844" width="34" style="2212" customWidth="1"/>
    <col min="2845" max="3075" width="11.42578125" style="2212"/>
    <col min="3076" max="3076" width="108.140625" style="2212" customWidth="1"/>
    <col min="3077" max="3077" width="28.7109375" style="2212" customWidth="1"/>
    <col min="3078" max="3078" width="32.5703125" style="2212" customWidth="1"/>
    <col min="3079" max="3079" width="28.7109375" style="2212" customWidth="1"/>
    <col min="3080" max="3081" width="31.7109375" style="2212" customWidth="1"/>
    <col min="3082" max="3082" width="30.140625" style="2212" customWidth="1"/>
    <col min="3083" max="3083" width="33.7109375" style="2212" customWidth="1"/>
    <col min="3084" max="3084" width="27" style="2212" customWidth="1"/>
    <col min="3085" max="3085" width="28.7109375" style="2212" customWidth="1"/>
    <col min="3086" max="3086" width="34.85546875" style="2212" customWidth="1"/>
    <col min="3087" max="3087" width="37" style="2212" customWidth="1"/>
    <col min="3088" max="3088" width="34.85546875" style="2212" customWidth="1"/>
    <col min="3089" max="3089" width="27.5703125" style="2212" customWidth="1"/>
    <col min="3090" max="3090" width="36.85546875" style="2212" customWidth="1"/>
    <col min="3091" max="3091" width="38.7109375" style="2212" customWidth="1"/>
    <col min="3092" max="3094" width="14.7109375" style="2212" customWidth="1"/>
    <col min="3095" max="3095" width="18.7109375" style="2212" customWidth="1"/>
    <col min="3096" max="3096" width="25.42578125" style="2212" customWidth="1"/>
    <col min="3097" max="3097" width="34.85546875" style="2212" customWidth="1"/>
    <col min="3098" max="3098" width="28" style="2212" customWidth="1"/>
    <col min="3099" max="3099" width="34.140625" style="2212" customWidth="1"/>
    <col min="3100" max="3100" width="34" style="2212" customWidth="1"/>
    <col min="3101" max="3331" width="11.42578125" style="2212"/>
    <col min="3332" max="3332" width="108.140625" style="2212" customWidth="1"/>
    <col min="3333" max="3333" width="28.7109375" style="2212" customWidth="1"/>
    <col min="3334" max="3334" width="32.5703125" style="2212" customWidth="1"/>
    <col min="3335" max="3335" width="28.7109375" style="2212" customWidth="1"/>
    <col min="3336" max="3337" width="31.7109375" style="2212" customWidth="1"/>
    <col min="3338" max="3338" width="30.140625" style="2212" customWidth="1"/>
    <col min="3339" max="3339" width="33.7109375" style="2212" customWidth="1"/>
    <col min="3340" max="3340" width="27" style="2212" customWidth="1"/>
    <col min="3341" max="3341" width="28.7109375" style="2212" customWidth="1"/>
    <col min="3342" max="3342" width="34.85546875" style="2212" customWidth="1"/>
    <col min="3343" max="3343" width="37" style="2212" customWidth="1"/>
    <col min="3344" max="3344" width="34.85546875" style="2212" customWidth="1"/>
    <col min="3345" max="3345" width="27.5703125" style="2212" customWidth="1"/>
    <col min="3346" max="3346" width="36.85546875" style="2212" customWidth="1"/>
    <col min="3347" max="3347" width="38.7109375" style="2212" customWidth="1"/>
    <col min="3348" max="3350" width="14.7109375" style="2212" customWidth="1"/>
    <col min="3351" max="3351" width="18.7109375" style="2212" customWidth="1"/>
    <col min="3352" max="3352" width="25.42578125" style="2212" customWidth="1"/>
    <col min="3353" max="3353" width="34.85546875" style="2212" customWidth="1"/>
    <col min="3354" max="3354" width="28" style="2212" customWidth="1"/>
    <col min="3355" max="3355" width="34.140625" style="2212" customWidth="1"/>
    <col min="3356" max="3356" width="34" style="2212" customWidth="1"/>
    <col min="3357" max="3587" width="11.42578125" style="2212"/>
    <col min="3588" max="3588" width="108.140625" style="2212" customWidth="1"/>
    <col min="3589" max="3589" width="28.7109375" style="2212" customWidth="1"/>
    <col min="3590" max="3590" width="32.5703125" style="2212" customWidth="1"/>
    <col min="3591" max="3591" width="28.7109375" style="2212" customWidth="1"/>
    <col min="3592" max="3593" width="31.7109375" style="2212" customWidth="1"/>
    <col min="3594" max="3594" width="30.140625" style="2212" customWidth="1"/>
    <col min="3595" max="3595" width="33.7109375" style="2212" customWidth="1"/>
    <col min="3596" max="3596" width="27" style="2212" customWidth="1"/>
    <col min="3597" max="3597" width="28.7109375" style="2212" customWidth="1"/>
    <col min="3598" max="3598" width="34.85546875" style="2212" customWidth="1"/>
    <col min="3599" max="3599" width="37" style="2212" customWidth="1"/>
    <col min="3600" max="3600" width="34.85546875" style="2212" customWidth="1"/>
    <col min="3601" max="3601" width="27.5703125" style="2212" customWidth="1"/>
    <col min="3602" max="3602" width="36.85546875" style="2212" customWidth="1"/>
    <col min="3603" max="3603" width="38.7109375" style="2212" customWidth="1"/>
    <col min="3604" max="3606" width="14.7109375" style="2212" customWidth="1"/>
    <col min="3607" max="3607" width="18.7109375" style="2212" customWidth="1"/>
    <col min="3608" max="3608" width="25.42578125" style="2212" customWidth="1"/>
    <col min="3609" max="3609" width="34.85546875" style="2212" customWidth="1"/>
    <col min="3610" max="3610" width="28" style="2212" customWidth="1"/>
    <col min="3611" max="3611" width="34.140625" style="2212" customWidth="1"/>
    <col min="3612" max="3612" width="34" style="2212" customWidth="1"/>
    <col min="3613" max="3843" width="11.42578125" style="2212"/>
    <col min="3844" max="3844" width="108.140625" style="2212" customWidth="1"/>
    <col min="3845" max="3845" width="28.7109375" style="2212" customWidth="1"/>
    <col min="3846" max="3846" width="32.5703125" style="2212" customWidth="1"/>
    <col min="3847" max="3847" width="28.7109375" style="2212" customWidth="1"/>
    <col min="3848" max="3849" width="31.7109375" style="2212" customWidth="1"/>
    <col min="3850" max="3850" width="30.140625" style="2212" customWidth="1"/>
    <col min="3851" max="3851" width="33.7109375" style="2212" customWidth="1"/>
    <col min="3852" max="3852" width="27" style="2212" customWidth="1"/>
    <col min="3853" max="3853" width="28.7109375" style="2212" customWidth="1"/>
    <col min="3854" max="3854" width="34.85546875" style="2212" customWidth="1"/>
    <col min="3855" max="3855" width="37" style="2212" customWidth="1"/>
    <col min="3856" max="3856" width="34.85546875" style="2212" customWidth="1"/>
    <col min="3857" max="3857" width="27.5703125" style="2212" customWidth="1"/>
    <col min="3858" max="3858" width="36.85546875" style="2212" customWidth="1"/>
    <col min="3859" max="3859" width="38.7109375" style="2212" customWidth="1"/>
    <col min="3860" max="3862" width="14.7109375" style="2212" customWidth="1"/>
    <col min="3863" max="3863" width="18.7109375" style="2212" customWidth="1"/>
    <col min="3864" max="3864" width="25.42578125" style="2212" customWidth="1"/>
    <col min="3865" max="3865" width="34.85546875" style="2212" customWidth="1"/>
    <col min="3866" max="3866" width="28" style="2212" customWidth="1"/>
    <col min="3867" max="3867" width="34.140625" style="2212" customWidth="1"/>
    <col min="3868" max="3868" width="34" style="2212" customWidth="1"/>
    <col min="3869" max="4099" width="11.42578125" style="2212"/>
    <col min="4100" max="4100" width="108.140625" style="2212" customWidth="1"/>
    <col min="4101" max="4101" width="28.7109375" style="2212" customWidth="1"/>
    <col min="4102" max="4102" width="32.5703125" style="2212" customWidth="1"/>
    <col min="4103" max="4103" width="28.7109375" style="2212" customWidth="1"/>
    <col min="4104" max="4105" width="31.7109375" style="2212" customWidth="1"/>
    <col min="4106" max="4106" width="30.140625" style="2212" customWidth="1"/>
    <col min="4107" max="4107" width="33.7109375" style="2212" customWidth="1"/>
    <col min="4108" max="4108" width="27" style="2212" customWidth="1"/>
    <col min="4109" max="4109" width="28.7109375" style="2212" customWidth="1"/>
    <col min="4110" max="4110" width="34.85546875" style="2212" customWidth="1"/>
    <col min="4111" max="4111" width="37" style="2212" customWidth="1"/>
    <col min="4112" max="4112" width="34.85546875" style="2212" customWidth="1"/>
    <col min="4113" max="4113" width="27.5703125" style="2212" customWidth="1"/>
    <col min="4114" max="4114" width="36.85546875" style="2212" customWidth="1"/>
    <col min="4115" max="4115" width="38.7109375" style="2212" customWidth="1"/>
    <col min="4116" max="4118" width="14.7109375" style="2212" customWidth="1"/>
    <col min="4119" max="4119" width="18.7109375" style="2212" customWidth="1"/>
    <col min="4120" max="4120" width="25.42578125" style="2212" customWidth="1"/>
    <col min="4121" max="4121" width="34.85546875" style="2212" customWidth="1"/>
    <col min="4122" max="4122" width="28" style="2212" customWidth="1"/>
    <col min="4123" max="4123" width="34.140625" style="2212" customWidth="1"/>
    <col min="4124" max="4124" width="34" style="2212" customWidth="1"/>
    <col min="4125" max="4355" width="11.42578125" style="2212"/>
    <col min="4356" max="4356" width="108.140625" style="2212" customWidth="1"/>
    <col min="4357" max="4357" width="28.7109375" style="2212" customWidth="1"/>
    <col min="4358" max="4358" width="32.5703125" style="2212" customWidth="1"/>
    <col min="4359" max="4359" width="28.7109375" style="2212" customWidth="1"/>
    <col min="4360" max="4361" width="31.7109375" style="2212" customWidth="1"/>
    <col min="4362" max="4362" width="30.140625" style="2212" customWidth="1"/>
    <col min="4363" max="4363" width="33.7109375" style="2212" customWidth="1"/>
    <col min="4364" max="4364" width="27" style="2212" customWidth="1"/>
    <col min="4365" max="4365" width="28.7109375" style="2212" customWidth="1"/>
    <col min="4366" max="4366" width="34.85546875" style="2212" customWidth="1"/>
    <col min="4367" max="4367" width="37" style="2212" customWidth="1"/>
    <col min="4368" max="4368" width="34.85546875" style="2212" customWidth="1"/>
    <col min="4369" max="4369" width="27.5703125" style="2212" customWidth="1"/>
    <col min="4370" max="4370" width="36.85546875" style="2212" customWidth="1"/>
    <col min="4371" max="4371" width="38.7109375" style="2212" customWidth="1"/>
    <col min="4372" max="4374" width="14.7109375" style="2212" customWidth="1"/>
    <col min="4375" max="4375" width="18.7109375" style="2212" customWidth="1"/>
    <col min="4376" max="4376" width="25.42578125" style="2212" customWidth="1"/>
    <col min="4377" max="4377" width="34.85546875" style="2212" customWidth="1"/>
    <col min="4378" max="4378" width="28" style="2212" customWidth="1"/>
    <col min="4379" max="4379" width="34.140625" style="2212" customWidth="1"/>
    <col min="4380" max="4380" width="34" style="2212" customWidth="1"/>
    <col min="4381" max="4611" width="11.42578125" style="2212"/>
    <col min="4612" max="4612" width="108.140625" style="2212" customWidth="1"/>
    <col min="4613" max="4613" width="28.7109375" style="2212" customWidth="1"/>
    <col min="4614" max="4614" width="32.5703125" style="2212" customWidth="1"/>
    <col min="4615" max="4615" width="28.7109375" style="2212" customWidth="1"/>
    <col min="4616" max="4617" width="31.7109375" style="2212" customWidth="1"/>
    <col min="4618" max="4618" width="30.140625" style="2212" customWidth="1"/>
    <col min="4619" max="4619" width="33.7109375" style="2212" customWidth="1"/>
    <col min="4620" max="4620" width="27" style="2212" customWidth="1"/>
    <col min="4621" max="4621" width="28.7109375" style="2212" customWidth="1"/>
    <col min="4622" max="4622" width="34.85546875" style="2212" customWidth="1"/>
    <col min="4623" max="4623" width="37" style="2212" customWidth="1"/>
    <col min="4624" max="4624" width="34.85546875" style="2212" customWidth="1"/>
    <col min="4625" max="4625" width="27.5703125" style="2212" customWidth="1"/>
    <col min="4626" max="4626" width="36.85546875" style="2212" customWidth="1"/>
    <col min="4627" max="4627" width="38.7109375" style="2212" customWidth="1"/>
    <col min="4628" max="4630" width="14.7109375" style="2212" customWidth="1"/>
    <col min="4631" max="4631" width="18.7109375" style="2212" customWidth="1"/>
    <col min="4632" max="4632" width="25.42578125" style="2212" customWidth="1"/>
    <col min="4633" max="4633" width="34.85546875" style="2212" customWidth="1"/>
    <col min="4634" max="4634" width="28" style="2212" customWidth="1"/>
    <col min="4635" max="4635" width="34.140625" style="2212" customWidth="1"/>
    <col min="4636" max="4636" width="34" style="2212" customWidth="1"/>
    <col min="4637" max="4867" width="11.42578125" style="2212"/>
    <col min="4868" max="4868" width="108.140625" style="2212" customWidth="1"/>
    <col min="4869" max="4869" width="28.7109375" style="2212" customWidth="1"/>
    <col min="4870" max="4870" width="32.5703125" style="2212" customWidth="1"/>
    <col min="4871" max="4871" width="28.7109375" style="2212" customWidth="1"/>
    <col min="4872" max="4873" width="31.7109375" style="2212" customWidth="1"/>
    <col min="4874" max="4874" width="30.140625" style="2212" customWidth="1"/>
    <col min="4875" max="4875" width="33.7109375" style="2212" customWidth="1"/>
    <col min="4876" max="4876" width="27" style="2212" customWidth="1"/>
    <col min="4877" max="4877" width="28.7109375" style="2212" customWidth="1"/>
    <col min="4878" max="4878" width="34.85546875" style="2212" customWidth="1"/>
    <col min="4879" max="4879" width="37" style="2212" customWidth="1"/>
    <col min="4880" max="4880" width="34.85546875" style="2212" customWidth="1"/>
    <col min="4881" max="4881" width="27.5703125" style="2212" customWidth="1"/>
    <col min="4882" max="4882" width="36.85546875" style="2212" customWidth="1"/>
    <col min="4883" max="4883" width="38.7109375" style="2212" customWidth="1"/>
    <col min="4884" max="4886" width="14.7109375" style="2212" customWidth="1"/>
    <col min="4887" max="4887" width="18.7109375" style="2212" customWidth="1"/>
    <col min="4888" max="4888" width="25.42578125" style="2212" customWidth="1"/>
    <col min="4889" max="4889" width="34.85546875" style="2212" customWidth="1"/>
    <col min="4890" max="4890" width="28" style="2212" customWidth="1"/>
    <col min="4891" max="4891" width="34.140625" style="2212" customWidth="1"/>
    <col min="4892" max="4892" width="34" style="2212" customWidth="1"/>
    <col min="4893" max="5123" width="11.42578125" style="2212"/>
    <col min="5124" max="5124" width="108.140625" style="2212" customWidth="1"/>
    <col min="5125" max="5125" width="28.7109375" style="2212" customWidth="1"/>
    <col min="5126" max="5126" width="32.5703125" style="2212" customWidth="1"/>
    <col min="5127" max="5127" width="28.7109375" style="2212" customWidth="1"/>
    <col min="5128" max="5129" width="31.7109375" style="2212" customWidth="1"/>
    <col min="5130" max="5130" width="30.140625" style="2212" customWidth="1"/>
    <col min="5131" max="5131" width="33.7109375" style="2212" customWidth="1"/>
    <col min="5132" max="5132" width="27" style="2212" customWidth="1"/>
    <col min="5133" max="5133" width="28.7109375" style="2212" customWidth="1"/>
    <col min="5134" max="5134" width="34.85546875" style="2212" customWidth="1"/>
    <col min="5135" max="5135" width="37" style="2212" customWidth="1"/>
    <col min="5136" max="5136" width="34.85546875" style="2212" customWidth="1"/>
    <col min="5137" max="5137" width="27.5703125" style="2212" customWidth="1"/>
    <col min="5138" max="5138" width="36.85546875" style="2212" customWidth="1"/>
    <col min="5139" max="5139" width="38.7109375" style="2212" customWidth="1"/>
    <col min="5140" max="5142" width="14.7109375" style="2212" customWidth="1"/>
    <col min="5143" max="5143" width="18.7109375" style="2212" customWidth="1"/>
    <col min="5144" max="5144" width="25.42578125" style="2212" customWidth="1"/>
    <col min="5145" max="5145" width="34.85546875" style="2212" customWidth="1"/>
    <col min="5146" max="5146" width="28" style="2212" customWidth="1"/>
    <col min="5147" max="5147" width="34.140625" style="2212" customWidth="1"/>
    <col min="5148" max="5148" width="34" style="2212" customWidth="1"/>
    <col min="5149" max="5379" width="11.42578125" style="2212"/>
    <col min="5380" max="5380" width="108.140625" style="2212" customWidth="1"/>
    <col min="5381" max="5381" width="28.7109375" style="2212" customWidth="1"/>
    <col min="5382" max="5382" width="32.5703125" style="2212" customWidth="1"/>
    <col min="5383" max="5383" width="28.7109375" style="2212" customWidth="1"/>
    <col min="5384" max="5385" width="31.7109375" style="2212" customWidth="1"/>
    <col min="5386" max="5386" width="30.140625" style="2212" customWidth="1"/>
    <col min="5387" max="5387" width="33.7109375" style="2212" customWidth="1"/>
    <col min="5388" max="5388" width="27" style="2212" customWidth="1"/>
    <col min="5389" max="5389" width="28.7109375" style="2212" customWidth="1"/>
    <col min="5390" max="5390" width="34.85546875" style="2212" customWidth="1"/>
    <col min="5391" max="5391" width="37" style="2212" customWidth="1"/>
    <col min="5392" max="5392" width="34.85546875" style="2212" customWidth="1"/>
    <col min="5393" max="5393" width="27.5703125" style="2212" customWidth="1"/>
    <col min="5394" max="5394" width="36.85546875" style="2212" customWidth="1"/>
    <col min="5395" max="5395" width="38.7109375" style="2212" customWidth="1"/>
    <col min="5396" max="5398" width="14.7109375" style="2212" customWidth="1"/>
    <col min="5399" max="5399" width="18.7109375" style="2212" customWidth="1"/>
    <col min="5400" max="5400" width="25.42578125" style="2212" customWidth="1"/>
    <col min="5401" max="5401" width="34.85546875" style="2212" customWidth="1"/>
    <col min="5402" max="5402" width="28" style="2212" customWidth="1"/>
    <col min="5403" max="5403" width="34.140625" style="2212" customWidth="1"/>
    <col min="5404" max="5404" width="34" style="2212" customWidth="1"/>
    <col min="5405" max="5635" width="11.42578125" style="2212"/>
    <col min="5636" max="5636" width="108.140625" style="2212" customWidth="1"/>
    <col min="5637" max="5637" width="28.7109375" style="2212" customWidth="1"/>
    <col min="5638" max="5638" width="32.5703125" style="2212" customWidth="1"/>
    <col min="5639" max="5639" width="28.7109375" style="2212" customWidth="1"/>
    <col min="5640" max="5641" width="31.7109375" style="2212" customWidth="1"/>
    <col min="5642" max="5642" width="30.140625" style="2212" customWidth="1"/>
    <col min="5643" max="5643" width="33.7109375" style="2212" customWidth="1"/>
    <col min="5644" max="5644" width="27" style="2212" customWidth="1"/>
    <col min="5645" max="5645" width="28.7109375" style="2212" customWidth="1"/>
    <col min="5646" max="5646" width="34.85546875" style="2212" customWidth="1"/>
    <col min="5647" max="5647" width="37" style="2212" customWidth="1"/>
    <col min="5648" max="5648" width="34.85546875" style="2212" customWidth="1"/>
    <col min="5649" max="5649" width="27.5703125" style="2212" customWidth="1"/>
    <col min="5650" max="5650" width="36.85546875" style="2212" customWidth="1"/>
    <col min="5651" max="5651" width="38.7109375" style="2212" customWidth="1"/>
    <col min="5652" max="5654" width="14.7109375" style="2212" customWidth="1"/>
    <col min="5655" max="5655" width="18.7109375" style="2212" customWidth="1"/>
    <col min="5656" max="5656" width="25.42578125" style="2212" customWidth="1"/>
    <col min="5657" max="5657" width="34.85546875" style="2212" customWidth="1"/>
    <col min="5658" max="5658" width="28" style="2212" customWidth="1"/>
    <col min="5659" max="5659" width="34.140625" style="2212" customWidth="1"/>
    <col min="5660" max="5660" width="34" style="2212" customWidth="1"/>
    <col min="5661" max="5891" width="11.42578125" style="2212"/>
    <col min="5892" max="5892" width="108.140625" style="2212" customWidth="1"/>
    <col min="5893" max="5893" width="28.7109375" style="2212" customWidth="1"/>
    <col min="5894" max="5894" width="32.5703125" style="2212" customWidth="1"/>
    <col min="5895" max="5895" width="28.7109375" style="2212" customWidth="1"/>
    <col min="5896" max="5897" width="31.7109375" style="2212" customWidth="1"/>
    <col min="5898" max="5898" width="30.140625" style="2212" customWidth="1"/>
    <col min="5899" max="5899" width="33.7109375" style="2212" customWidth="1"/>
    <col min="5900" max="5900" width="27" style="2212" customWidth="1"/>
    <col min="5901" max="5901" width="28.7109375" style="2212" customWidth="1"/>
    <col min="5902" max="5902" width="34.85546875" style="2212" customWidth="1"/>
    <col min="5903" max="5903" width="37" style="2212" customWidth="1"/>
    <col min="5904" max="5904" width="34.85546875" style="2212" customWidth="1"/>
    <col min="5905" max="5905" width="27.5703125" style="2212" customWidth="1"/>
    <col min="5906" max="5906" width="36.85546875" style="2212" customWidth="1"/>
    <col min="5907" max="5907" width="38.7109375" style="2212" customWidth="1"/>
    <col min="5908" max="5910" width="14.7109375" style="2212" customWidth="1"/>
    <col min="5911" max="5911" width="18.7109375" style="2212" customWidth="1"/>
    <col min="5912" max="5912" width="25.42578125" style="2212" customWidth="1"/>
    <col min="5913" max="5913" width="34.85546875" style="2212" customWidth="1"/>
    <col min="5914" max="5914" width="28" style="2212" customWidth="1"/>
    <col min="5915" max="5915" width="34.140625" style="2212" customWidth="1"/>
    <col min="5916" max="5916" width="34" style="2212" customWidth="1"/>
    <col min="5917" max="6147" width="11.42578125" style="2212"/>
    <col min="6148" max="6148" width="108.140625" style="2212" customWidth="1"/>
    <col min="6149" max="6149" width="28.7109375" style="2212" customWidth="1"/>
    <col min="6150" max="6150" width="32.5703125" style="2212" customWidth="1"/>
    <col min="6151" max="6151" width="28.7109375" style="2212" customWidth="1"/>
    <col min="6152" max="6153" width="31.7109375" style="2212" customWidth="1"/>
    <col min="6154" max="6154" width="30.140625" style="2212" customWidth="1"/>
    <col min="6155" max="6155" width="33.7109375" style="2212" customWidth="1"/>
    <col min="6156" max="6156" width="27" style="2212" customWidth="1"/>
    <col min="6157" max="6157" width="28.7109375" style="2212" customWidth="1"/>
    <col min="6158" max="6158" width="34.85546875" style="2212" customWidth="1"/>
    <col min="6159" max="6159" width="37" style="2212" customWidth="1"/>
    <col min="6160" max="6160" width="34.85546875" style="2212" customWidth="1"/>
    <col min="6161" max="6161" width="27.5703125" style="2212" customWidth="1"/>
    <col min="6162" max="6162" width="36.85546875" style="2212" customWidth="1"/>
    <col min="6163" max="6163" width="38.7109375" style="2212" customWidth="1"/>
    <col min="6164" max="6166" width="14.7109375" style="2212" customWidth="1"/>
    <col min="6167" max="6167" width="18.7109375" style="2212" customWidth="1"/>
    <col min="6168" max="6168" width="25.42578125" style="2212" customWidth="1"/>
    <col min="6169" max="6169" width="34.85546875" style="2212" customWidth="1"/>
    <col min="6170" max="6170" width="28" style="2212" customWidth="1"/>
    <col min="6171" max="6171" width="34.140625" style="2212" customWidth="1"/>
    <col min="6172" max="6172" width="34" style="2212" customWidth="1"/>
    <col min="6173" max="6403" width="11.42578125" style="2212"/>
    <col min="6404" max="6404" width="108.140625" style="2212" customWidth="1"/>
    <col min="6405" max="6405" width="28.7109375" style="2212" customWidth="1"/>
    <col min="6406" max="6406" width="32.5703125" style="2212" customWidth="1"/>
    <col min="6407" max="6407" width="28.7109375" style="2212" customWidth="1"/>
    <col min="6408" max="6409" width="31.7109375" style="2212" customWidth="1"/>
    <col min="6410" max="6410" width="30.140625" style="2212" customWidth="1"/>
    <col min="6411" max="6411" width="33.7109375" style="2212" customWidth="1"/>
    <col min="6412" max="6412" width="27" style="2212" customWidth="1"/>
    <col min="6413" max="6413" width="28.7109375" style="2212" customWidth="1"/>
    <col min="6414" max="6414" width="34.85546875" style="2212" customWidth="1"/>
    <col min="6415" max="6415" width="37" style="2212" customWidth="1"/>
    <col min="6416" max="6416" width="34.85546875" style="2212" customWidth="1"/>
    <col min="6417" max="6417" width="27.5703125" style="2212" customWidth="1"/>
    <col min="6418" max="6418" width="36.85546875" style="2212" customWidth="1"/>
    <col min="6419" max="6419" width="38.7109375" style="2212" customWidth="1"/>
    <col min="6420" max="6422" width="14.7109375" style="2212" customWidth="1"/>
    <col min="6423" max="6423" width="18.7109375" style="2212" customWidth="1"/>
    <col min="6424" max="6424" width="25.42578125" style="2212" customWidth="1"/>
    <col min="6425" max="6425" width="34.85546875" style="2212" customWidth="1"/>
    <col min="6426" max="6426" width="28" style="2212" customWidth="1"/>
    <col min="6427" max="6427" width="34.140625" style="2212" customWidth="1"/>
    <col min="6428" max="6428" width="34" style="2212" customWidth="1"/>
    <col min="6429" max="6659" width="11.42578125" style="2212"/>
    <col min="6660" max="6660" width="108.140625" style="2212" customWidth="1"/>
    <col min="6661" max="6661" width="28.7109375" style="2212" customWidth="1"/>
    <col min="6662" max="6662" width="32.5703125" style="2212" customWidth="1"/>
    <col min="6663" max="6663" width="28.7109375" style="2212" customWidth="1"/>
    <col min="6664" max="6665" width="31.7109375" style="2212" customWidth="1"/>
    <col min="6666" max="6666" width="30.140625" style="2212" customWidth="1"/>
    <col min="6667" max="6667" width="33.7109375" style="2212" customWidth="1"/>
    <col min="6668" max="6668" width="27" style="2212" customWidth="1"/>
    <col min="6669" max="6669" width="28.7109375" style="2212" customWidth="1"/>
    <col min="6670" max="6670" width="34.85546875" style="2212" customWidth="1"/>
    <col min="6671" max="6671" width="37" style="2212" customWidth="1"/>
    <col min="6672" max="6672" width="34.85546875" style="2212" customWidth="1"/>
    <col min="6673" max="6673" width="27.5703125" style="2212" customWidth="1"/>
    <col min="6674" max="6674" width="36.85546875" style="2212" customWidth="1"/>
    <col min="6675" max="6675" width="38.7109375" style="2212" customWidth="1"/>
    <col min="6676" max="6678" width="14.7109375" style="2212" customWidth="1"/>
    <col min="6679" max="6679" width="18.7109375" style="2212" customWidth="1"/>
    <col min="6680" max="6680" width="25.42578125" style="2212" customWidth="1"/>
    <col min="6681" max="6681" width="34.85546875" style="2212" customWidth="1"/>
    <col min="6682" max="6682" width="28" style="2212" customWidth="1"/>
    <col min="6683" max="6683" width="34.140625" style="2212" customWidth="1"/>
    <col min="6684" max="6684" width="34" style="2212" customWidth="1"/>
    <col min="6685" max="6915" width="11.42578125" style="2212"/>
    <col min="6916" max="6916" width="108.140625" style="2212" customWidth="1"/>
    <col min="6917" max="6917" width="28.7109375" style="2212" customWidth="1"/>
    <col min="6918" max="6918" width="32.5703125" style="2212" customWidth="1"/>
    <col min="6919" max="6919" width="28.7109375" style="2212" customWidth="1"/>
    <col min="6920" max="6921" width="31.7109375" style="2212" customWidth="1"/>
    <col min="6922" max="6922" width="30.140625" style="2212" customWidth="1"/>
    <col min="6923" max="6923" width="33.7109375" style="2212" customWidth="1"/>
    <col min="6924" max="6924" width="27" style="2212" customWidth="1"/>
    <col min="6925" max="6925" width="28.7109375" style="2212" customWidth="1"/>
    <col min="6926" max="6926" width="34.85546875" style="2212" customWidth="1"/>
    <col min="6927" max="6927" width="37" style="2212" customWidth="1"/>
    <col min="6928" max="6928" width="34.85546875" style="2212" customWidth="1"/>
    <col min="6929" max="6929" width="27.5703125" style="2212" customWidth="1"/>
    <col min="6930" max="6930" width="36.85546875" style="2212" customWidth="1"/>
    <col min="6931" max="6931" width="38.7109375" style="2212" customWidth="1"/>
    <col min="6932" max="6934" width="14.7109375" style="2212" customWidth="1"/>
    <col min="6935" max="6935" width="18.7109375" style="2212" customWidth="1"/>
    <col min="6936" max="6936" width="25.42578125" style="2212" customWidth="1"/>
    <col min="6937" max="6937" width="34.85546875" style="2212" customWidth="1"/>
    <col min="6938" max="6938" width="28" style="2212" customWidth="1"/>
    <col min="6939" max="6939" width="34.140625" style="2212" customWidth="1"/>
    <col min="6940" max="6940" width="34" style="2212" customWidth="1"/>
    <col min="6941" max="7171" width="11.42578125" style="2212"/>
    <col min="7172" max="7172" width="108.140625" style="2212" customWidth="1"/>
    <col min="7173" max="7173" width="28.7109375" style="2212" customWidth="1"/>
    <col min="7174" max="7174" width="32.5703125" style="2212" customWidth="1"/>
    <col min="7175" max="7175" width="28.7109375" style="2212" customWidth="1"/>
    <col min="7176" max="7177" width="31.7109375" style="2212" customWidth="1"/>
    <col min="7178" max="7178" width="30.140625" style="2212" customWidth="1"/>
    <col min="7179" max="7179" width="33.7109375" style="2212" customWidth="1"/>
    <col min="7180" max="7180" width="27" style="2212" customWidth="1"/>
    <col min="7181" max="7181" width="28.7109375" style="2212" customWidth="1"/>
    <col min="7182" max="7182" width="34.85546875" style="2212" customWidth="1"/>
    <col min="7183" max="7183" width="37" style="2212" customWidth="1"/>
    <col min="7184" max="7184" width="34.85546875" style="2212" customWidth="1"/>
    <col min="7185" max="7185" width="27.5703125" style="2212" customWidth="1"/>
    <col min="7186" max="7186" width="36.85546875" style="2212" customWidth="1"/>
    <col min="7187" max="7187" width="38.7109375" style="2212" customWidth="1"/>
    <col min="7188" max="7190" width="14.7109375" style="2212" customWidth="1"/>
    <col min="7191" max="7191" width="18.7109375" style="2212" customWidth="1"/>
    <col min="7192" max="7192" width="25.42578125" style="2212" customWidth="1"/>
    <col min="7193" max="7193" width="34.85546875" style="2212" customWidth="1"/>
    <col min="7194" max="7194" width="28" style="2212" customWidth="1"/>
    <col min="7195" max="7195" width="34.140625" style="2212" customWidth="1"/>
    <col min="7196" max="7196" width="34" style="2212" customWidth="1"/>
    <col min="7197" max="7427" width="11.42578125" style="2212"/>
    <col min="7428" max="7428" width="108.140625" style="2212" customWidth="1"/>
    <col min="7429" max="7429" width="28.7109375" style="2212" customWidth="1"/>
    <col min="7430" max="7430" width="32.5703125" style="2212" customWidth="1"/>
    <col min="7431" max="7431" width="28.7109375" style="2212" customWidth="1"/>
    <col min="7432" max="7433" width="31.7109375" style="2212" customWidth="1"/>
    <col min="7434" max="7434" width="30.140625" style="2212" customWidth="1"/>
    <col min="7435" max="7435" width="33.7109375" style="2212" customWidth="1"/>
    <col min="7436" max="7436" width="27" style="2212" customWidth="1"/>
    <col min="7437" max="7437" width="28.7109375" style="2212" customWidth="1"/>
    <col min="7438" max="7438" width="34.85546875" style="2212" customWidth="1"/>
    <col min="7439" max="7439" width="37" style="2212" customWidth="1"/>
    <col min="7440" max="7440" width="34.85546875" style="2212" customWidth="1"/>
    <col min="7441" max="7441" width="27.5703125" style="2212" customWidth="1"/>
    <col min="7442" max="7442" width="36.85546875" style="2212" customWidth="1"/>
    <col min="7443" max="7443" width="38.7109375" style="2212" customWidth="1"/>
    <col min="7444" max="7446" width="14.7109375" style="2212" customWidth="1"/>
    <col min="7447" max="7447" width="18.7109375" style="2212" customWidth="1"/>
    <col min="7448" max="7448" width="25.42578125" style="2212" customWidth="1"/>
    <col min="7449" max="7449" width="34.85546875" style="2212" customWidth="1"/>
    <col min="7450" max="7450" width="28" style="2212" customWidth="1"/>
    <col min="7451" max="7451" width="34.140625" style="2212" customWidth="1"/>
    <col min="7452" max="7452" width="34" style="2212" customWidth="1"/>
    <col min="7453" max="7683" width="11.42578125" style="2212"/>
    <col min="7684" max="7684" width="108.140625" style="2212" customWidth="1"/>
    <col min="7685" max="7685" width="28.7109375" style="2212" customWidth="1"/>
    <col min="7686" max="7686" width="32.5703125" style="2212" customWidth="1"/>
    <col min="7687" max="7687" width="28.7109375" style="2212" customWidth="1"/>
    <col min="7688" max="7689" width="31.7109375" style="2212" customWidth="1"/>
    <col min="7690" max="7690" width="30.140625" style="2212" customWidth="1"/>
    <col min="7691" max="7691" width="33.7109375" style="2212" customWidth="1"/>
    <col min="7692" max="7692" width="27" style="2212" customWidth="1"/>
    <col min="7693" max="7693" width="28.7109375" style="2212" customWidth="1"/>
    <col min="7694" max="7694" width="34.85546875" style="2212" customWidth="1"/>
    <col min="7695" max="7695" width="37" style="2212" customWidth="1"/>
    <col min="7696" max="7696" width="34.85546875" style="2212" customWidth="1"/>
    <col min="7697" max="7697" width="27.5703125" style="2212" customWidth="1"/>
    <col min="7698" max="7698" width="36.85546875" style="2212" customWidth="1"/>
    <col min="7699" max="7699" width="38.7109375" style="2212" customWidth="1"/>
    <col min="7700" max="7702" width="14.7109375" style="2212" customWidth="1"/>
    <col min="7703" max="7703" width="18.7109375" style="2212" customWidth="1"/>
    <col min="7704" max="7704" width="25.42578125" style="2212" customWidth="1"/>
    <col min="7705" max="7705" width="34.85546875" style="2212" customWidth="1"/>
    <col min="7706" max="7706" width="28" style="2212" customWidth="1"/>
    <col min="7707" max="7707" width="34.140625" style="2212" customWidth="1"/>
    <col min="7708" max="7708" width="34" style="2212" customWidth="1"/>
    <col min="7709" max="7939" width="11.42578125" style="2212"/>
    <col min="7940" max="7940" width="108.140625" style="2212" customWidth="1"/>
    <col min="7941" max="7941" width="28.7109375" style="2212" customWidth="1"/>
    <col min="7942" max="7942" width="32.5703125" style="2212" customWidth="1"/>
    <col min="7943" max="7943" width="28.7109375" style="2212" customWidth="1"/>
    <col min="7944" max="7945" width="31.7109375" style="2212" customWidth="1"/>
    <col min="7946" max="7946" width="30.140625" style="2212" customWidth="1"/>
    <col min="7947" max="7947" width="33.7109375" style="2212" customWidth="1"/>
    <col min="7948" max="7948" width="27" style="2212" customWidth="1"/>
    <col min="7949" max="7949" width="28.7109375" style="2212" customWidth="1"/>
    <col min="7950" max="7950" width="34.85546875" style="2212" customWidth="1"/>
    <col min="7951" max="7951" width="37" style="2212" customWidth="1"/>
    <col min="7952" max="7952" width="34.85546875" style="2212" customWidth="1"/>
    <col min="7953" max="7953" width="27.5703125" style="2212" customWidth="1"/>
    <col min="7954" max="7954" width="36.85546875" style="2212" customWidth="1"/>
    <col min="7955" max="7955" width="38.7109375" style="2212" customWidth="1"/>
    <col min="7956" max="7958" width="14.7109375" style="2212" customWidth="1"/>
    <col min="7959" max="7959" width="18.7109375" style="2212" customWidth="1"/>
    <col min="7960" max="7960" width="25.42578125" style="2212" customWidth="1"/>
    <col min="7961" max="7961" width="34.85546875" style="2212" customWidth="1"/>
    <col min="7962" max="7962" width="28" style="2212" customWidth="1"/>
    <col min="7963" max="7963" width="34.140625" style="2212" customWidth="1"/>
    <col min="7964" max="7964" width="34" style="2212" customWidth="1"/>
    <col min="7965" max="8195" width="11.42578125" style="2212"/>
    <col min="8196" max="8196" width="108.140625" style="2212" customWidth="1"/>
    <col min="8197" max="8197" width="28.7109375" style="2212" customWidth="1"/>
    <col min="8198" max="8198" width="32.5703125" style="2212" customWidth="1"/>
    <col min="8199" max="8199" width="28.7109375" style="2212" customWidth="1"/>
    <col min="8200" max="8201" width="31.7109375" style="2212" customWidth="1"/>
    <col min="8202" max="8202" width="30.140625" style="2212" customWidth="1"/>
    <col min="8203" max="8203" width="33.7109375" style="2212" customWidth="1"/>
    <col min="8204" max="8204" width="27" style="2212" customWidth="1"/>
    <col min="8205" max="8205" width="28.7109375" style="2212" customWidth="1"/>
    <col min="8206" max="8206" width="34.85546875" style="2212" customWidth="1"/>
    <col min="8207" max="8207" width="37" style="2212" customWidth="1"/>
    <col min="8208" max="8208" width="34.85546875" style="2212" customWidth="1"/>
    <col min="8209" max="8209" width="27.5703125" style="2212" customWidth="1"/>
    <col min="8210" max="8210" width="36.85546875" style="2212" customWidth="1"/>
    <col min="8211" max="8211" width="38.7109375" style="2212" customWidth="1"/>
    <col min="8212" max="8214" width="14.7109375" style="2212" customWidth="1"/>
    <col min="8215" max="8215" width="18.7109375" style="2212" customWidth="1"/>
    <col min="8216" max="8216" width="25.42578125" style="2212" customWidth="1"/>
    <col min="8217" max="8217" width="34.85546875" style="2212" customWidth="1"/>
    <col min="8218" max="8218" width="28" style="2212" customWidth="1"/>
    <col min="8219" max="8219" width="34.140625" style="2212" customWidth="1"/>
    <col min="8220" max="8220" width="34" style="2212" customWidth="1"/>
    <col min="8221" max="8451" width="11.42578125" style="2212"/>
    <col min="8452" max="8452" width="108.140625" style="2212" customWidth="1"/>
    <col min="8453" max="8453" width="28.7109375" style="2212" customWidth="1"/>
    <col min="8454" max="8454" width="32.5703125" style="2212" customWidth="1"/>
    <col min="8455" max="8455" width="28.7109375" style="2212" customWidth="1"/>
    <col min="8456" max="8457" width="31.7109375" style="2212" customWidth="1"/>
    <col min="8458" max="8458" width="30.140625" style="2212" customWidth="1"/>
    <col min="8459" max="8459" width="33.7109375" style="2212" customWidth="1"/>
    <col min="8460" max="8460" width="27" style="2212" customWidth="1"/>
    <col min="8461" max="8461" width="28.7109375" style="2212" customWidth="1"/>
    <col min="8462" max="8462" width="34.85546875" style="2212" customWidth="1"/>
    <col min="8463" max="8463" width="37" style="2212" customWidth="1"/>
    <col min="8464" max="8464" width="34.85546875" style="2212" customWidth="1"/>
    <col min="8465" max="8465" width="27.5703125" style="2212" customWidth="1"/>
    <col min="8466" max="8466" width="36.85546875" style="2212" customWidth="1"/>
    <col min="8467" max="8467" width="38.7109375" style="2212" customWidth="1"/>
    <col min="8468" max="8470" width="14.7109375" style="2212" customWidth="1"/>
    <col min="8471" max="8471" width="18.7109375" style="2212" customWidth="1"/>
    <col min="8472" max="8472" width="25.42578125" style="2212" customWidth="1"/>
    <col min="8473" max="8473" width="34.85546875" style="2212" customWidth="1"/>
    <col min="8474" max="8474" width="28" style="2212" customWidth="1"/>
    <col min="8475" max="8475" width="34.140625" style="2212" customWidth="1"/>
    <col min="8476" max="8476" width="34" style="2212" customWidth="1"/>
    <col min="8477" max="8707" width="11.42578125" style="2212"/>
    <col min="8708" max="8708" width="108.140625" style="2212" customWidth="1"/>
    <col min="8709" max="8709" width="28.7109375" style="2212" customWidth="1"/>
    <col min="8710" max="8710" width="32.5703125" style="2212" customWidth="1"/>
    <col min="8711" max="8711" width="28.7109375" style="2212" customWidth="1"/>
    <col min="8712" max="8713" width="31.7109375" style="2212" customWidth="1"/>
    <col min="8714" max="8714" width="30.140625" style="2212" customWidth="1"/>
    <col min="8715" max="8715" width="33.7109375" style="2212" customWidth="1"/>
    <col min="8716" max="8716" width="27" style="2212" customWidth="1"/>
    <col min="8717" max="8717" width="28.7109375" style="2212" customWidth="1"/>
    <col min="8718" max="8718" width="34.85546875" style="2212" customWidth="1"/>
    <col min="8719" max="8719" width="37" style="2212" customWidth="1"/>
    <col min="8720" max="8720" width="34.85546875" style="2212" customWidth="1"/>
    <col min="8721" max="8721" width="27.5703125" style="2212" customWidth="1"/>
    <col min="8722" max="8722" width="36.85546875" style="2212" customWidth="1"/>
    <col min="8723" max="8723" width="38.7109375" style="2212" customWidth="1"/>
    <col min="8724" max="8726" width="14.7109375" style="2212" customWidth="1"/>
    <col min="8727" max="8727" width="18.7109375" style="2212" customWidth="1"/>
    <col min="8728" max="8728" width="25.42578125" style="2212" customWidth="1"/>
    <col min="8729" max="8729" width="34.85546875" style="2212" customWidth="1"/>
    <col min="8730" max="8730" width="28" style="2212" customWidth="1"/>
    <col min="8731" max="8731" width="34.140625" style="2212" customWidth="1"/>
    <col min="8732" max="8732" width="34" style="2212" customWidth="1"/>
    <col min="8733" max="8963" width="11.42578125" style="2212"/>
    <col min="8964" max="8964" width="108.140625" style="2212" customWidth="1"/>
    <col min="8965" max="8965" width="28.7109375" style="2212" customWidth="1"/>
    <col min="8966" max="8966" width="32.5703125" style="2212" customWidth="1"/>
    <col min="8967" max="8967" width="28.7109375" style="2212" customWidth="1"/>
    <col min="8968" max="8969" width="31.7109375" style="2212" customWidth="1"/>
    <col min="8970" max="8970" width="30.140625" style="2212" customWidth="1"/>
    <col min="8971" max="8971" width="33.7109375" style="2212" customWidth="1"/>
    <col min="8972" max="8972" width="27" style="2212" customWidth="1"/>
    <col min="8973" max="8973" width="28.7109375" style="2212" customWidth="1"/>
    <col min="8974" max="8974" width="34.85546875" style="2212" customWidth="1"/>
    <col min="8975" max="8975" width="37" style="2212" customWidth="1"/>
    <col min="8976" max="8976" width="34.85546875" style="2212" customWidth="1"/>
    <col min="8977" max="8977" width="27.5703125" style="2212" customWidth="1"/>
    <col min="8978" max="8978" width="36.85546875" style="2212" customWidth="1"/>
    <col min="8979" max="8979" width="38.7109375" style="2212" customWidth="1"/>
    <col min="8980" max="8982" width="14.7109375" style="2212" customWidth="1"/>
    <col min="8983" max="8983" width="18.7109375" style="2212" customWidth="1"/>
    <col min="8984" max="8984" width="25.42578125" style="2212" customWidth="1"/>
    <col min="8985" max="8985" width="34.85546875" style="2212" customWidth="1"/>
    <col min="8986" max="8986" width="28" style="2212" customWidth="1"/>
    <col min="8987" max="8987" width="34.140625" style="2212" customWidth="1"/>
    <col min="8988" max="8988" width="34" style="2212" customWidth="1"/>
    <col min="8989" max="9219" width="11.42578125" style="2212"/>
    <col min="9220" max="9220" width="108.140625" style="2212" customWidth="1"/>
    <col min="9221" max="9221" width="28.7109375" style="2212" customWidth="1"/>
    <col min="9222" max="9222" width="32.5703125" style="2212" customWidth="1"/>
    <col min="9223" max="9223" width="28.7109375" style="2212" customWidth="1"/>
    <col min="9224" max="9225" width="31.7109375" style="2212" customWidth="1"/>
    <col min="9226" max="9226" width="30.140625" style="2212" customWidth="1"/>
    <col min="9227" max="9227" width="33.7109375" style="2212" customWidth="1"/>
    <col min="9228" max="9228" width="27" style="2212" customWidth="1"/>
    <col min="9229" max="9229" width="28.7109375" style="2212" customWidth="1"/>
    <col min="9230" max="9230" width="34.85546875" style="2212" customWidth="1"/>
    <col min="9231" max="9231" width="37" style="2212" customWidth="1"/>
    <col min="9232" max="9232" width="34.85546875" style="2212" customWidth="1"/>
    <col min="9233" max="9233" width="27.5703125" style="2212" customWidth="1"/>
    <col min="9234" max="9234" width="36.85546875" style="2212" customWidth="1"/>
    <col min="9235" max="9235" width="38.7109375" style="2212" customWidth="1"/>
    <col min="9236" max="9238" width="14.7109375" style="2212" customWidth="1"/>
    <col min="9239" max="9239" width="18.7109375" style="2212" customWidth="1"/>
    <col min="9240" max="9240" width="25.42578125" style="2212" customWidth="1"/>
    <col min="9241" max="9241" width="34.85546875" style="2212" customWidth="1"/>
    <col min="9242" max="9242" width="28" style="2212" customWidth="1"/>
    <col min="9243" max="9243" width="34.140625" style="2212" customWidth="1"/>
    <col min="9244" max="9244" width="34" style="2212" customWidth="1"/>
    <col min="9245" max="9475" width="11.42578125" style="2212"/>
    <col min="9476" max="9476" width="108.140625" style="2212" customWidth="1"/>
    <col min="9477" max="9477" width="28.7109375" style="2212" customWidth="1"/>
    <col min="9478" max="9478" width="32.5703125" style="2212" customWidth="1"/>
    <col min="9479" max="9479" width="28.7109375" style="2212" customWidth="1"/>
    <col min="9480" max="9481" width="31.7109375" style="2212" customWidth="1"/>
    <col min="9482" max="9482" width="30.140625" style="2212" customWidth="1"/>
    <col min="9483" max="9483" width="33.7109375" style="2212" customWidth="1"/>
    <col min="9484" max="9484" width="27" style="2212" customWidth="1"/>
    <col min="9485" max="9485" width="28.7109375" style="2212" customWidth="1"/>
    <col min="9486" max="9486" width="34.85546875" style="2212" customWidth="1"/>
    <col min="9487" max="9487" width="37" style="2212" customWidth="1"/>
    <col min="9488" max="9488" width="34.85546875" style="2212" customWidth="1"/>
    <col min="9489" max="9489" width="27.5703125" style="2212" customWidth="1"/>
    <col min="9490" max="9490" width="36.85546875" style="2212" customWidth="1"/>
    <col min="9491" max="9491" width="38.7109375" style="2212" customWidth="1"/>
    <col min="9492" max="9494" width="14.7109375" style="2212" customWidth="1"/>
    <col min="9495" max="9495" width="18.7109375" style="2212" customWidth="1"/>
    <col min="9496" max="9496" width="25.42578125" style="2212" customWidth="1"/>
    <col min="9497" max="9497" width="34.85546875" style="2212" customWidth="1"/>
    <col min="9498" max="9498" width="28" style="2212" customWidth="1"/>
    <col min="9499" max="9499" width="34.140625" style="2212" customWidth="1"/>
    <col min="9500" max="9500" width="34" style="2212" customWidth="1"/>
    <col min="9501" max="9731" width="11.42578125" style="2212"/>
    <col min="9732" max="9732" width="108.140625" style="2212" customWidth="1"/>
    <col min="9733" max="9733" width="28.7109375" style="2212" customWidth="1"/>
    <col min="9734" max="9734" width="32.5703125" style="2212" customWidth="1"/>
    <col min="9735" max="9735" width="28.7109375" style="2212" customWidth="1"/>
    <col min="9736" max="9737" width="31.7109375" style="2212" customWidth="1"/>
    <col min="9738" max="9738" width="30.140625" style="2212" customWidth="1"/>
    <col min="9739" max="9739" width="33.7109375" style="2212" customWidth="1"/>
    <col min="9740" max="9740" width="27" style="2212" customWidth="1"/>
    <col min="9741" max="9741" width="28.7109375" style="2212" customWidth="1"/>
    <col min="9742" max="9742" width="34.85546875" style="2212" customWidth="1"/>
    <col min="9743" max="9743" width="37" style="2212" customWidth="1"/>
    <col min="9744" max="9744" width="34.85546875" style="2212" customWidth="1"/>
    <col min="9745" max="9745" width="27.5703125" style="2212" customWidth="1"/>
    <col min="9746" max="9746" width="36.85546875" style="2212" customWidth="1"/>
    <col min="9747" max="9747" width="38.7109375" style="2212" customWidth="1"/>
    <col min="9748" max="9750" width="14.7109375" style="2212" customWidth="1"/>
    <col min="9751" max="9751" width="18.7109375" style="2212" customWidth="1"/>
    <col min="9752" max="9752" width="25.42578125" style="2212" customWidth="1"/>
    <col min="9753" max="9753" width="34.85546875" style="2212" customWidth="1"/>
    <col min="9754" max="9754" width="28" style="2212" customWidth="1"/>
    <col min="9755" max="9755" width="34.140625" style="2212" customWidth="1"/>
    <col min="9756" max="9756" width="34" style="2212" customWidth="1"/>
    <col min="9757" max="9987" width="11.42578125" style="2212"/>
    <col min="9988" max="9988" width="108.140625" style="2212" customWidth="1"/>
    <col min="9989" max="9989" width="28.7109375" style="2212" customWidth="1"/>
    <col min="9990" max="9990" width="32.5703125" style="2212" customWidth="1"/>
    <col min="9991" max="9991" width="28.7109375" style="2212" customWidth="1"/>
    <col min="9992" max="9993" width="31.7109375" style="2212" customWidth="1"/>
    <col min="9994" max="9994" width="30.140625" style="2212" customWidth="1"/>
    <col min="9995" max="9995" width="33.7109375" style="2212" customWidth="1"/>
    <col min="9996" max="9996" width="27" style="2212" customWidth="1"/>
    <col min="9997" max="9997" width="28.7109375" style="2212" customWidth="1"/>
    <col min="9998" max="9998" width="34.85546875" style="2212" customWidth="1"/>
    <col min="9999" max="9999" width="37" style="2212" customWidth="1"/>
    <col min="10000" max="10000" width="34.85546875" style="2212" customWidth="1"/>
    <col min="10001" max="10001" width="27.5703125" style="2212" customWidth="1"/>
    <col min="10002" max="10002" width="36.85546875" style="2212" customWidth="1"/>
    <col min="10003" max="10003" width="38.7109375" style="2212" customWidth="1"/>
    <col min="10004" max="10006" width="14.7109375" style="2212" customWidth="1"/>
    <col min="10007" max="10007" width="18.7109375" style="2212" customWidth="1"/>
    <col min="10008" max="10008" width="25.42578125" style="2212" customWidth="1"/>
    <col min="10009" max="10009" width="34.85546875" style="2212" customWidth="1"/>
    <col min="10010" max="10010" width="28" style="2212" customWidth="1"/>
    <col min="10011" max="10011" width="34.140625" style="2212" customWidth="1"/>
    <col min="10012" max="10012" width="34" style="2212" customWidth="1"/>
    <col min="10013" max="10243" width="11.42578125" style="2212"/>
    <col min="10244" max="10244" width="108.140625" style="2212" customWidth="1"/>
    <col min="10245" max="10245" width="28.7109375" style="2212" customWidth="1"/>
    <col min="10246" max="10246" width="32.5703125" style="2212" customWidth="1"/>
    <col min="10247" max="10247" width="28.7109375" style="2212" customWidth="1"/>
    <col min="10248" max="10249" width="31.7109375" style="2212" customWidth="1"/>
    <col min="10250" max="10250" width="30.140625" style="2212" customWidth="1"/>
    <col min="10251" max="10251" width="33.7109375" style="2212" customWidth="1"/>
    <col min="10252" max="10252" width="27" style="2212" customWidth="1"/>
    <col min="10253" max="10253" width="28.7109375" style="2212" customWidth="1"/>
    <col min="10254" max="10254" width="34.85546875" style="2212" customWidth="1"/>
    <col min="10255" max="10255" width="37" style="2212" customWidth="1"/>
    <col min="10256" max="10256" width="34.85546875" style="2212" customWidth="1"/>
    <col min="10257" max="10257" width="27.5703125" style="2212" customWidth="1"/>
    <col min="10258" max="10258" width="36.85546875" style="2212" customWidth="1"/>
    <col min="10259" max="10259" width="38.7109375" style="2212" customWidth="1"/>
    <col min="10260" max="10262" width="14.7109375" style="2212" customWidth="1"/>
    <col min="10263" max="10263" width="18.7109375" style="2212" customWidth="1"/>
    <col min="10264" max="10264" width="25.42578125" style="2212" customWidth="1"/>
    <col min="10265" max="10265" width="34.85546875" style="2212" customWidth="1"/>
    <col min="10266" max="10266" width="28" style="2212" customWidth="1"/>
    <col min="10267" max="10267" width="34.140625" style="2212" customWidth="1"/>
    <col min="10268" max="10268" width="34" style="2212" customWidth="1"/>
    <col min="10269" max="10499" width="11.42578125" style="2212"/>
    <col min="10500" max="10500" width="108.140625" style="2212" customWidth="1"/>
    <col min="10501" max="10501" width="28.7109375" style="2212" customWidth="1"/>
    <col min="10502" max="10502" width="32.5703125" style="2212" customWidth="1"/>
    <col min="10503" max="10503" width="28.7109375" style="2212" customWidth="1"/>
    <col min="10504" max="10505" width="31.7109375" style="2212" customWidth="1"/>
    <col min="10506" max="10506" width="30.140625" style="2212" customWidth="1"/>
    <col min="10507" max="10507" width="33.7109375" style="2212" customWidth="1"/>
    <col min="10508" max="10508" width="27" style="2212" customWidth="1"/>
    <col min="10509" max="10509" width="28.7109375" style="2212" customWidth="1"/>
    <col min="10510" max="10510" width="34.85546875" style="2212" customWidth="1"/>
    <col min="10511" max="10511" width="37" style="2212" customWidth="1"/>
    <col min="10512" max="10512" width="34.85546875" style="2212" customWidth="1"/>
    <col min="10513" max="10513" width="27.5703125" style="2212" customWidth="1"/>
    <col min="10514" max="10514" width="36.85546875" style="2212" customWidth="1"/>
    <col min="10515" max="10515" width="38.7109375" style="2212" customWidth="1"/>
    <col min="10516" max="10518" width="14.7109375" style="2212" customWidth="1"/>
    <col min="10519" max="10519" width="18.7109375" style="2212" customWidth="1"/>
    <col min="10520" max="10520" width="25.42578125" style="2212" customWidth="1"/>
    <col min="10521" max="10521" width="34.85546875" style="2212" customWidth="1"/>
    <col min="10522" max="10522" width="28" style="2212" customWidth="1"/>
    <col min="10523" max="10523" width="34.140625" style="2212" customWidth="1"/>
    <col min="10524" max="10524" width="34" style="2212" customWidth="1"/>
    <col min="10525" max="10755" width="11.42578125" style="2212"/>
    <col min="10756" max="10756" width="108.140625" style="2212" customWidth="1"/>
    <col min="10757" max="10757" width="28.7109375" style="2212" customWidth="1"/>
    <col min="10758" max="10758" width="32.5703125" style="2212" customWidth="1"/>
    <col min="10759" max="10759" width="28.7109375" style="2212" customWidth="1"/>
    <col min="10760" max="10761" width="31.7109375" style="2212" customWidth="1"/>
    <col min="10762" max="10762" width="30.140625" style="2212" customWidth="1"/>
    <col min="10763" max="10763" width="33.7109375" style="2212" customWidth="1"/>
    <col min="10764" max="10764" width="27" style="2212" customWidth="1"/>
    <col min="10765" max="10765" width="28.7109375" style="2212" customWidth="1"/>
    <col min="10766" max="10766" width="34.85546875" style="2212" customWidth="1"/>
    <col min="10767" max="10767" width="37" style="2212" customWidth="1"/>
    <col min="10768" max="10768" width="34.85546875" style="2212" customWidth="1"/>
    <col min="10769" max="10769" width="27.5703125" style="2212" customWidth="1"/>
    <col min="10770" max="10770" width="36.85546875" style="2212" customWidth="1"/>
    <col min="10771" max="10771" width="38.7109375" style="2212" customWidth="1"/>
    <col min="10772" max="10774" width="14.7109375" style="2212" customWidth="1"/>
    <col min="10775" max="10775" width="18.7109375" style="2212" customWidth="1"/>
    <col min="10776" max="10776" width="25.42578125" style="2212" customWidth="1"/>
    <col min="10777" max="10777" width="34.85546875" style="2212" customWidth="1"/>
    <col min="10778" max="10778" width="28" style="2212" customWidth="1"/>
    <col min="10779" max="10779" width="34.140625" style="2212" customWidth="1"/>
    <col min="10780" max="10780" width="34" style="2212" customWidth="1"/>
    <col min="10781" max="11011" width="11.42578125" style="2212"/>
    <col min="11012" max="11012" width="108.140625" style="2212" customWidth="1"/>
    <col min="11013" max="11013" width="28.7109375" style="2212" customWidth="1"/>
    <col min="11014" max="11014" width="32.5703125" style="2212" customWidth="1"/>
    <col min="11015" max="11015" width="28.7109375" style="2212" customWidth="1"/>
    <col min="11016" max="11017" width="31.7109375" style="2212" customWidth="1"/>
    <col min="11018" max="11018" width="30.140625" style="2212" customWidth="1"/>
    <col min="11019" max="11019" width="33.7109375" style="2212" customWidth="1"/>
    <col min="11020" max="11020" width="27" style="2212" customWidth="1"/>
    <col min="11021" max="11021" width="28.7109375" style="2212" customWidth="1"/>
    <col min="11022" max="11022" width="34.85546875" style="2212" customWidth="1"/>
    <col min="11023" max="11023" width="37" style="2212" customWidth="1"/>
    <col min="11024" max="11024" width="34.85546875" style="2212" customWidth="1"/>
    <col min="11025" max="11025" width="27.5703125" style="2212" customWidth="1"/>
    <col min="11026" max="11026" width="36.85546875" style="2212" customWidth="1"/>
    <col min="11027" max="11027" width="38.7109375" style="2212" customWidth="1"/>
    <col min="11028" max="11030" width="14.7109375" style="2212" customWidth="1"/>
    <col min="11031" max="11031" width="18.7109375" style="2212" customWidth="1"/>
    <col min="11032" max="11032" width="25.42578125" style="2212" customWidth="1"/>
    <col min="11033" max="11033" width="34.85546875" style="2212" customWidth="1"/>
    <col min="11034" max="11034" width="28" style="2212" customWidth="1"/>
    <col min="11035" max="11035" width="34.140625" style="2212" customWidth="1"/>
    <col min="11036" max="11036" width="34" style="2212" customWidth="1"/>
    <col min="11037" max="11267" width="11.42578125" style="2212"/>
    <col min="11268" max="11268" width="108.140625" style="2212" customWidth="1"/>
    <col min="11269" max="11269" width="28.7109375" style="2212" customWidth="1"/>
    <col min="11270" max="11270" width="32.5703125" style="2212" customWidth="1"/>
    <col min="11271" max="11271" width="28.7109375" style="2212" customWidth="1"/>
    <col min="11272" max="11273" width="31.7109375" style="2212" customWidth="1"/>
    <col min="11274" max="11274" width="30.140625" style="2212" customWidth="1"/>
    <col min="11275" max="11275" width="33.7109375" style="2212" customWidth="1"/>
    <col min="11276" max="11276" width="27" style="2212" customWidth="1"/>
    <col min="11277" max="11277" width="28.7109375" style="2212" customWidth="1"/>
    <col min="11278" max="11278" width="34.85546875" style="2212" customWidth="1"/>
    <col min="11279" max="11279" width="37" style="2212" customWidth="1"/>
    <col min="11280" max="11280" width="34.85546875" style="2212" customWidth="1"/>
    <col min="11281" max="11281" width="27.5703125" style="2212" customWidth="1"/>
    <col min="11282" max="11282" width="36.85546875" style="2212" customWidth="1"/>
    <col min="11283" max="11283" width="38.7109375" style="2212" customWidth="1"/>
    <col min="11284" max="11286" width="14.7109375" style="2212" customWidth="1"/>
    <col min="11287" max="11287" width="18.7109375" style="2212" customWidth="1"/>
    <col min="11288" max="11288" width="25.42578125" style="2212" customWidth="1"/>
    <col min="11289" max="11289" width="34.85546875" style="2212" customWidth="1"/>
    <col min="11290" max="11290" width="28" style="2212" customWidth="1"/>
    <col min="11291" max="11291" width="34.140625" style="2212" customWidth="1"/>
    <col min="11292" max="11292" width="34" style="2212" customWidth="1"/>
    <col min="11293" max="11523" width="11.42578125" style="2212"/>
    <col min="11524" max="11524" width="108.140625" style="2212" customWidth="1"/>
    <col min="11525" max="11525" width="28.7109375" style="2212" customWidth="1"/>
    <col min="11526" max="11526" width="32.5703125" style="2212" customWidth="1"/>
    <col min="11527" max="11527" width="28.7109375" style="2212" customWidth="1"/>
    <col min="11528" max="11529" width="31.7109375" style="2212" customWidth="1"/>
    <col min="11530" max="11530" width="30.140625" style="2212" customWidth="1"/>
    <col min="11531" max="11531" width="33.7109375" style="2212" customWidth="1"/>
    <col min="11532" max="11532" width="27" style="2212" customWidth="1"/>
    <col min="11533" max="11533" width="28.7109375" style="2212" customWidth="1"/>
    <col min="11534" max="11534" width="34.85546875" style="2212" customWidth="1"/>
    <col min="11535" max="11535" width="37" style="2212" customWidth="1"/>
    <col min="11536" max="11536" width="34.85546875" style="2212" customWidth="1"/>
    <col min="11537" max="11537" width="27.5703125" style="2212" customWidth="1"/>
    <col min="11538" max="11538" width="36.85546875" style="2212" customWidth="1"/>
    <col min="11539" max="11539" width="38.7109375" style="2212" customWidth="1"/>
    <col min="11540" max="11542" width="14.7109375" style="2212" customWidth="1"/>
    <col min="11543" max="11543" width="18.7109375" style="2212" customWidth="1"/>
    <col min="11544" max="11544" width="25.42578125" style="2212" customWidth="1"/>
    <col min="11545" max="11545" width="34.85546875" style="2212" customWidth="1"/>
    <col min="11546" max="11546" width="28" style="2212" customWidth="1"/>
    <col min="11547" max="11547" width="34.140625" style="2212" customWidth="1"/>
    <col min="11548" max="11548" width="34" style="2212" customWidth="1"/>
    <col min="11549" max="11779" width="11.42578125" style="2212"/>
    <col min="11780" max="11780" width="108.140625" style="2212" customWidth="1"/>
    <col min="11781" max="11781" width="28.7109375" style="2212" customWidth="1"/>
    <col min="11782" max="11782" width="32.5703125" style="2212" customWidth="1"/>
    <col min="11783" max="11783" width="28.7109375" style="2212" customWidth="1"/>
    <col min="11784" max="11785" width="31.7109375" style="2212" customWidth="1"/>
    <col min="11786" max="11786" width="30.140625" style="2212" customWidth="1"/>
    <col min="11787" max="11787" width="33.7109375" style="2212" customWidth="1"/>
    <col min="11788" max="11788" width="27" style="2212" customWidth="1"/>
    <col min="11789" max="11789" width="28.7109375" style="2212" customWidth="1"/>
    <col min="11790" max="11790" width="34.85546875" style="2212" customWidth="1"/>
    <col min="11791" max="11791" width="37" style="2212" customWidth="1"/>
    <col min="11792" max="11792" width="34.85546875" style="2212" customWidth="1"/>
    <col min="11793" max="11793" width="27.5703125" style="2212" customWidth="1"/>
    <col min="11794" max="11794" width="36.85546875" style="2212" customWidth="1"/>
    <col min="11795" max="11795" width="38.7109375" style="2212" customWidth="1"/>
    <col min="11796" max="11798" width="14.7109375" style="2212" customWidth="1"/>
    <col min="11799" max="11799" width="18.7109375" style="2212" customWidth="1"/>
    <col min="11800" max="11800" width="25.42578125" style="2212" customWidth="1"/>
    <col min="11801" max="11801" width="34.85546875" style="2212" customWidth="1"/>
    <col min="11802" max="11802" width="28" style="2212" customWidth="1"/>
    <col min="11803" max="11803" width="34.140625" style="2212" customWidth="1"/>
    <col min="11804" max="11804" width="34" style="2212" customWidth="1"/>
    <col min="11805" max="12035" width="11.42578125" style="2212"/>
    <col min="12036" max="12036" width="108.140625" style="2212" customWidth="1"/>
    <col min="12037" max="12037" width="28.7109375" style="2212" customWidth="1"/>
    <col min="12038" max="12038" width="32.5703125" style="2212" customWidth="1"/>
    <col min="12039" max="12039" width="28.7109375" style="2212" customWidth="1"/>
    <col min="12040" max="12041" width="31.7109375" style="2212" customWidth="1"/>
    <col min="12042" max="12042" width="30.140625" style="2212" customWidth="1"/>
    <col min="12043" max="12043" width="33.7109375" style="2212" customWidth="1"/>
    <col min="12044" max="12044" width="27" style="2212" customWidth="1"/>
    <col min="12045" max="12045" width="28.7109375" style="2212" customWidth="1"/>
    <col min="12046" max="12046" width="34.85546875" style="2212" customWidth="1"/>
    <col min="12047" max="12047" width="37" style="2212" customWidth="1"/>
    <col min="12048" max="12048" width="34.85546875" style="2212" customWidth="1"/>
    <col min="12049" max="12049" width="27.5703125" style="2212" customWidth="1"/>
    <col min="12050" max="12050" width="36.85546875" style="2212" customWidth="1"/>
    <col min="12051" max="12051" width="38.7109375" style="2212" customWidth="1"/>
    <col min="12052" max="12054" width="14.7109375" style="2212" customWidth="1"/>
    <col min="12055" max="12055" width="18.7109375" style="2212" customWidth="1"/>
    <col min="12056" max="12056" width="25.42578125" style="2212" customWidth="1"/>
    <col min="12057" max="12057" width="34.85546875" style="2212" customWidth="1"/>
    <col min="12058" max="12058" width="28" style="2212" customWidth="1"/>
    <col min="12059" max="12059" width="34.140625" style="2212" customWidth="1"/>
    <col min="12060" max="12060" width="34" style="2212" customWidth="1"/>
    <col min="12061" max="12291" width="11.42578125" style="2212"/>
    <col min="12292" max="12292" width="108.140625" style="2212" customWidth="1"/>
    <col min="12293" max="12293" width="28.7109375" style="2212" customWidth="1"/>
    <col min="12294" max="12294" width="32.5703125" style="2212" customWidth="1"/>
    <col min="12295" max="12295" width="28.7109375" style="2212" customWidth="1"/>
    <col min="12296" max="12297" width="31.7109375" style="2212" customWidth="1"/>
    <col min="12298" max="12298" width="30.140625" style="2212" customWidth="1"/>
    <col min="12299" max="12299" width="33.7109375" style="2212" customWidth="1"/>
    <col min="12300" max="12300" width="27" style="2212" customWidth="1"/>
    <col min="12301" max="12301" width="28.7109375" style="2212" customWidth="1"/>
    <col min="12302" max="12302" width="34.85546875" style="2212" customWidth="1"/>
    <col min="12303" max="12303" width="37" style="2212" customWidth="1"/>
    <col min="12304" max="12304" width="34.85546875" style="2212" customWidth="1"/>
    <col min="12305" max="12305" width="27.5703125" style="2212" customWidth="1"/>
    <col min="12306" max="12306" width="36.85546875" style="2212" customWidth="1"/>
    <col min="12307" max="12307" width="38.7109375" style="2212" customWidth="1"/>
    <col min="12308" max="12310" width="14.7109375" style="2212" customWidth="1"/>
    <col min="12311" max="12311" width="18.7109375" style="2212" customWidth="1"/>
    <col min="12312" max="12312" width="25.42578125" style="2212" customWidth="1"/>
    <col min="12313" max="12313" width="34.85546875" style="2212" customWidth="1"/>
    <col min="12314" max="12314" width="28" style="2212" customWidth="1"/>
    <col min="12315" max="12315" width="34.140625" style="2212" customWidth="1"/>
    <col min="12316" max="12316" width="34" style="2212" customWidth="1"/>
    <col min="12317" max="12547" width="11.42578125" style="2212"/>
    <col min="12548" max="12548" width="108.140625" style="2212" customWidth="1"/>
    <col min="12549" max="12549" width="28.7109375" style="2212" customWidth="1"/>
    <col min="12550" max="12550" width="32.5703125" style="2212" customWidth="1"/>
    <col min="12551" max="12551" width="28.7109375" style="2212" customWidth="1"/>
    <col min="12552" max="12553" width="31.7109375" style="2212" customWidth="1"/>
    <col min="12554" max="12554" width="30.140625" style="2212" customWidth="1"/>
    <col min="12555" max="12555" width="33.7109375" style="2212" customWidth="1"/>
    <col min="12556" max="12556" width="27" style="2212" customWidth="1"/>
    <col min="12557" max="12557" width="28.7109375" style="2212" customWidth="1"/>
    <col min="12558" max="12558" width="34.85546875" style="2212" customWidth="1"/>
    <col min="12559" max="12559" width="37" style="2212" customWidth="1"/>
    <col min="12560" max="12560" width="34.85546875" style="2212" customWidth="1"/>
    <col min="12561" max="12561" width="27.5703125" style="2212" customWidth="1"/>
    <col min="12562" max="12562" width="36.85546875" style="2212" customWidth="1"/>
    <col min="12563" max="12563" width="38.7109375" style="2212" customWidth="1"/>
    <col min="12564" max="12566" width="14.7109375" style="2212" customWidth="1"/>
    <col min="12567" max="12567" width="18.7109375" style="2212" customWidth="1"/>
    <col min="12568" max="12568" width="25.42578125" style="2212" customWidth="1"/>
    <col min="12569" max="12569" width="34.85546875" style="2212" customWidth="1"/>
    <col min="12570" max="12570" width="28" style="2212" customWidth="1"/>
    <col min="12571" max="12571" width="34.140625" style="2212" customWidth="1"/>
    <col min="12572" max="12572" width="34" style="2212" customWidth="1"/>
    <col min="12573" max="12803" width="11.42578125" style="2212"/>
    <col min="12804" max="12804" width="108.140625" style="2212" customWidth="1"/>
    <col min="12805" max="12805" width="28.7109375" style="2212" customWidth="1"/>
    <col min="12806" max="12806" width="32.5703125" style="2212" customWidth="1"/>
    <col min="12807" max="12807" width="28.7109375" style="2212" customWidth="1"/>
    <col min="12808" max="12809" width="31.7109375" style="2212" customWidth="1"/>
    <col min="12810" max="12810" width="30.140625" style="2212" customWidth="1"/>
    <col min="12811" max="12811" width="33.7109375" style="2212" customWidth="1"/>
    <col min="12812" max="12812" width="27" style="2212" customWidth="1"/>
    <col min="12813" max="12813" width="28.7109375" style="2212" customWidth="1"/>
    <col min="12814" max="12814" width="34.85546875" style="2212" customWidth="1"/>
    <col min="12815" max="12815" width="37" style="2212" customWidth="1"/>
    <col min="12816" max="12816" width="34.85546875" style="2212" customWidth="1"/>
    <col min="12817" max="12817" width="27.5703125" style="2212" customWidth="1"/>
    <col min="12818" max="12818" width="36.85546875" style="2212" customWidth="1"/>
    <col min="12819" max="12819" width="38.7109375" style="2212" customWidth="1"/>
    <col min="12820" max="12822" width="14.7109375" style="2212" customWidth="1"/>
    <col min="12823" max="12823" width="18.7109375" style="2212" customWidth="1"/>
    <col min="12824" max="12824" width="25.42578125" style="2212" customWidth="1"/>
    <col min="12825" max="12825" width="34.85546875" style="2212" customWidth="1"/>
    <col min="12826" max="12826" width="28" style="2212" customWidth="1"/>
    <col min="12827" max="12827" width="34.140625" style="2212" customWidth="1"/>
    <col min="12828" max="12828" width="34" style="2212" customWidth="1"/>
    <col min="12829" max="13059" width="11.42578125" style="2212"/>
    <col min="13060" max="13060" width="108.140625" style="2212" customWidth="1"/>
    <col min="13061" max="13061" width="28.7109375" style="2212" customWidth="1"/>
    <col min="13062" max="13062" width="32.5703125" style="2212" customWidth="1"/>
    <col min="13063" max="13063" width="28.7109375" style="2212" customWidth="1"/>
    <col min="13064" max="13065" width="31.7109375" style="2212" customWidth="1"/>
    <col min="13066" max="13066" width="30.140625" style="2212" customWidth="1"/>
    <col min="13067" max="13067" width="33.7109375" style="2212" customWidth="1"/>
    <col min="13068" max="13068" width="27" style="2212" customWidth="1"/>
    <col min="13069" max="13069" width="28.7109375" style="2212" customWidth="1"/>
    <col min="13070" max="13070" width="34.85546875" style="2212" customWidth="1"/>
    <col min="13071" max="13071" width="37" style="2212" customWidth="1"/>
    <col min="13072" max="13072" width="34.85546875" style="2212" customWidth="1"/>
    <col min="13073" max="13073" width="27.5703125" style="2212" customWidth="1"/>
    <col min="13074" max="13074" width="36.85546875" style="2212" customWidth="1"/>
    <col min="13075" max="13075" width="38.7109375" style="2212" customWidth="1"/>
    <col min="13076" max="13078" width="14.7109375" style="2212" customWidth="1"/>
    <col min="13079" max="13079" width="18.7109375" style="2212" customWidth="1"/>
    <col min="13080" max="13080" width="25.42578125" style="2212" customWidth="1"/>
    <col min="13081" max="13081" width="34.85546875" style="2212" customWidth="1"/>
    <col min="13082" max="13082" width="28" style="2212" customWidth="1"/>
    <col min="13083" max="13083" width="34.140625" style="2212" customWidth="1"/>
    <col min="13084" max="13084" width="34" style="2212" customWidth="1"/>
    <col min="13085" max="13315" width="11.42578125" style="2212"/>
    <col min="13316" max="13316" width="108.140625" style="2212" customWidth="1"/>
    <col min="13317" max="13317" width="28.7109375" style="2212" customWidth="1"/>
    <col min="13318" max="13318" width="32.5703125" style="2212" customWidth="1"/>
    <col min="13319" max="13319" width="28.7109375" style="2212" customWidth="1"/>
    <col min="13320" max="13321" width="31.7109375" style="2212" customWidth="1"/>
    <col min="13322" max="13322" width="30.140625" style="2212" customWidth="1"/>
    <col min="13323" max="13323" width="33.7109375" style="2212" customWidth="1"/>
    <col min="13324" max="13324" width="27" style="2212" customWidth="1"/>
    <col min="13325" max="13325" width="28.7109375" style="2212" customWidth="1"/>
    <col min="13326" max="13326" width="34.85546875" style="2212" customWidth="1"/>
    <col min="13327" max="13327" width="37" style="2212" customWidth="1"/>
    <col min="13328" max="13328" width="34.85546875" style="2212" customWidth="1"/>
    <col min="13329" max="13329" width="27.5703125" style="2212" customWidth="1"/>
    <col min="13330" max="13330" width="36.85546875" style="2212" customWidth="1"/>
    <col min="13331" max="13331" width="38.7109375" style="2212" customWidth="1"/>
    <col min="13332" max="13334" width="14.7109375" style="2212" customWidth="1"/>
    <col min="13335" max="13335" width="18.7109375" style="2212" customWidth="1"/>
    <col min="13336" max="13336" width="25.42578125" style="2212" customWidth="1"/>
    <col min="13337" max="13337" width="34.85546875" style="2212" customWidth="1"/>
    <col min="13338" max="13338" width="28" style="2212" customWidth="1"/>
    <col min="13339" max="13339" width="34.140625" style="2212" customWidth="1"/>
    <col min="13340" max="13340" width="34" style="2212" customWidth="1"/>
    <col min="13341" max="13571" width="11.42578125" style="2212"/>
    <col min="13572" max="13572" width="108.140625" style="2212" customWidth="1"/>
    <col min="13573" max="13573" width="28.7109375" style="2212" customWidth="1"/>
    <col min="13574" max="13574" width="32.5703125" style="2212" customWidth="1"/>
    <col min="13575" max="13575" width="28.7109375" style="2212" customWidth="1"/>
    <col min="13576" max="13577" width="31.7109375" style="2212" customWidth="1"/>
    <col min="13578" max="13578" width="30.140625" style="2212" customWidth="1"/>
    <col min="13579" max="13579" width="33.7109375" style="2212" customWidth="1"/>
    <col min="13580" max="13580" width="27" style="2212" customWidth="1"/>
    <col min="13581" max="13581" width="28.7109375" style="2212" customWidth="1"/>
    <col min="13582" max="13582" width="34.85546875" style="2212" customWidth="1"/>
    <col min="13583" max="13583" width="37" style="2212" customWidth="1"/>
    <col min="13584" max="13584" width="34.85546875" style="2212" customWidth="1"/>
    <col min="13585" max="13585" width="27.5703125" style="2212" customWidth="1"/>
    <col min="13586" max="13586" width="36.85546875" style="2212" customWidth="1"/>
    <col min="13587" max="13587" width="38.7109375" style="2212" customWidth="1"/>
    <col min="13588" max="13590" width="14.7109375" style="2212" customWidth="1"/>
    <col min="13591" max="13591" width="18.7109375" style="2212" customWidth="1"/>
    <col min="13592" max="13592" width="25.42578125" style="2212" customWidth="1"/>
    <col min="13593" max="13593" width="34.85546875" style="2212" customWidth="1"/>
    <col min="13594" max="13594" width="28" style="2212" customWidth="1"/>
    <col min="13595" max="13595" width="34.140625" style="2212" customWidth="1"/>
    <col min="13596" max="13596" width="34" style="2212" customWidth="1"/>
    <col min="13597" max="13827" width="11.42578125" style="2212"/>
    <col min="13828" max="13828" width="108.140625" style="2212" customWidth="1"/>
    <col min="13829" max="13829" width="28.7109375" style="2212" customWidth="1"/>
    <col min="13830" max="13830" width="32.5703125" style="2212" customWidth="1"/>
    <col min="13831" max="13831" width="28.7109375" style="2212" customWidth="1"/>
    <col min="13832" max="13833" width="31.7109375" style="2212" customWidth="1"/>
    <col min="13834" max="13834" width="30.140625" style="2212" customWidth="1"/>
    <col min="13835" max="13835" width="33.7109375" style="2212" customWidth="1"/>
    <col min="13836" max="13836" width="27" style="2212" customWidth="1"/>
    <col min="13837" max="13837" width="28.7109375" style="2212" customWidth="1"/>
    <col min="13838" max="13838" width="34.85546875" style="2212" customWidth="1"/>
    <col min="13839" max="13839" width="37" style="2212" customWidth="1"/>
    <col min="13840" max="13840" width="34.85546875" style="2212" customWidth="1"/>
    <col min="13841" max="13841" width="27.5703125" style="2212" customWidth="1"/>
    <col min="13842" max="13842" width="36.85546875" style="2212" customWidth="1"/>
    <col min="13843" max="13843" width="38.7109375" style="2212" customWidth="1"/>
    <col min="13844" max="13846" width="14.7109375" style="2212" customWidth="1"/>
    <col min="13847" max="13847" width="18.7109375" style="2212" customWidth="1"/>
    <col min="13848" max="13848" width="25.42578125" style="2212" customWidth="1"/>
    <col min="13849" max="13849" width="34.85546875" style="2212" customWidth="1"/>
    <col min="13850" max="13850" width="28" style="2212" customWidth="1"/>
    <col min="13851" max="13851" width="34.140625" style="2212" customWidth="1"/>
    <col min="13852" max="13852" width="34" style="2212" customWidth="1"/>
    <col min="13853" max="14083" width="11.42578125" style="2212"/>
    <col min="14084" max="14084" width="108.140625" style="2212" customWidth="1"/>
    <col min="14085" max="14085" width="28.7109375" style="2212" customWidth="1"/>
    <col min="14086" max="14086" width="32.5703125" style="2212" customWidth="1"/>
    <col min="14087" max="14087" width="28.7109375" style="2212" customWidth="1"/>
    <col min="14088" max="14089" width="31.7109375" style="2212" customWidth="1"/>
    <col min="14090" max="14090" width="30.140625" style="2212" customWidth="1"/>
    <col min="14091" max="14091" width="33.7109375" style="2212" customWidth="1"/>
    <col min="14092" max="14092" width="27" style="2212" customWidth="1"/>
    <col min="14093" max="14093" width="28.7109375" style="2212" customWidth="1"/>
    <col min="14094" max="14094" width="34.85546875" style="2212" customWidth="1"/>
    <col min="14095" max="14095" width="37" style="2212" customWidth="1"/>
    <col min="14096" max="14096" width="34.85546875" style="2212" customWidth="1"/>
    <col min="14097" max="14097" width="27.5703125" style="2212" customWidth="1"/>
    <col min="14098" max="14098" width="36.85546875" style="2212" customWidth="1"/>
    <col min="14099" max="14099" width="38.7109375" style="2212" customWidth="1"/>
    <col min="14100" max="14102" width="14.7109375" style="2212" customWidth="1"/>
    <col min="14103" max="14103" width="18.7109375" style="2212" customWidth="1"/>
    <col min="14104" max="14104" width="25.42578125" style="2212" customWidth="1"/>
    <col min="14105" max="14105" width="34.85546875" style="2212" customWidth="1"/>
    <col min="14106" max="14106" width="28" style="2212" customWidth="1"/>
    <col min="14107" max="14107" width="34.140625" style="2212" customWidth="1"/>
    <col min="14108" max="14108" width="34" style="2212" customWidth="1"/>
    <col min="14109" max="14339" width="11.42578125" style="2212"/>
    <col min="14340" max="14340" width="108.140625" style="2212" customWidth="1"/>
    <col min="14341" max="14341" width="28.7109375" style="2212" customWidth="1"/>
    <col min="14342" max="14342" width="32.5703125" style="2212" customWidth="1"/>
    <col min="14343" max="14343" width="28.7109375" style="2212" customWidth="1"/>
    <col min="14344" max="14345" width="31.7109375" style="2212" customWidth="1"/>
    <col min="14346" max="14346" width="30.140625" style="2212" customWidth="1"/>
    <col min="14347" max="14347" width="33.7109375" style="2212" customWidth="1"/>
    <col min="14348" max="14348" width="27" style="2212" customWidth="1"/>
    <col min="14349" max="14349" width="28.7109375" style="2212" customWidth="1"/>
    <col min="14350" max="14350" width="34.85546875" style="2212" customWidth="1"/>
    <col min="14351" max="14351" width="37" style="2212" customWidth="1"/>
    <col min="14352" max="14352" width="34.85546875" style="2212" customWidth="1"/>
    <col min="14353" max="14353" width="27.5703125" style="2212" customWidth="1"/>
    <col min="14354" max="14354" width="36.85546875" style="2212" customWidth="1"/>
    <col min="14355" max="14355" width="38.7109375" style="2212" customWidth="1"/>
    <col min="14356" max="14358" width="14.7109375" style="2212" customWidth="1"/>
    <col min="14359" max="14359" width="18.7109375" style="2212" customWidth="1"/>
    <col min="14360" max="14360" width="25.42578125" style="2212" customWidth="1"/>
    <col min="14361" max="14361" width="34.85546875" style="2212" customWidth="1"/>
    <col min="14362" max="14362" width="28" style="2212" customWidth="1"/>
    <col min="14363" max="14363" width="34.140625" style="2212" customWidth="1"/>
    <col min="14364" max="14364" width="34" style="2212" customWidth="1"/>
    <col min="14365" max="14595" width="11.42578125" style="2212"/>
    <col min="14596" max="14596" width="108.140625" style="2212" customWidth="1"/>
    <col min="14597" max="14597" width="28.7109375" style="2212" customWidth="1"/>
    <col min="14598" max="14598" width="32.5703125" style="2212" customWidth="1"/>
    <col min="14599" max="14599" width="28.7109375" style="2212" customWidth="1"/>
    <col min="14600" max="14601" width="31.7109375" style="2212" customWidth="1"/>
    <col min="14602" max="14602" width="30.140625" style="2212" customWidth="1"/>
    <col min="14603" max="14603" width="33.7109375" style="2212" customWidth="1"/>
    <col min="14604" max="14604" width="27" style="2212" customWidth="1"/>
    <col min="14605" max="14605" width="28.7109375" style="2212" customWidth="1"/>
    <col min="14606" max="14606" width="34.85546875" style="2212" customWidth="1"/>
    <col min="14607" max="14607" width="37" style="2212" customWidth="1"/>
    <col min="14608" max="14608" width="34.85546875" style="2212" customWidth="1"/>
    <col min="14609" max="14609" width="27.5703125" style="2212" customWidth="1"/>
    <col min="14610" max="14610" width="36.85546875" style="2212" customWidth="1"/>
    <col min="14611" max="14611" width="38.7109375" style="2212" customWidth="1"/>
    <col min="14612" max="14614" width="14.7109375" style="2212" customWidth="1"/>
    <col min="14615" max="14615" width="18.7109375" style="2212" customWidth="1"/>
    <col min="14616" max="14616" width="25.42578125" style="2212" customWidth="1"/>
    <col min="14617" max="14617" width="34.85546875" style="2212" customWidth="1"/>
    <col min="14618" max="14618" width="28" style="2212" customWidth="1"/>
    <col min="14619" max="14619" width="34.140625" style="2212" customWidth="1"/>
    <col min="14620" max="14620" width="34" style="2212" customWidth="1"/>
    <col min="14621" max="14851" width="11.42578125" style="2212"/>
    <col min="14852" max="14852" width="108.140625" style="2212" customWidth="1"/>
    <col min="14853" max="14853" width="28.7109375" style="2212" customWidth="1"/>
    <col min="14854" max="14854" width="32.5703125" style="2212" customWidth="1"/>
    <col min="14855" max="14855" width="28.7109375" style="2212" customWidth="1"/>
    <col min="14856" max="14857" width="31.7109375" style="2212" customWidth="1"/>
    <col min="14858" max="14858" width="30.140625" style="2212" customWidth="1"/>
    <col min="14859" max="14859" width="33.7109375" style="2212" customWidth="1"/>
    <col min="14860" max="14860" width="27" style="2212" customWidth="1"/>
    <col min="14861" max="14861" width="28.7109375" style="2212" customWidth="1"/>
    <col min="14862" max="14862" width="34.85546875" style="2212" customWidth="1"/>
    <col min="14863" max="14863" width="37" style="2212" customWidth="1"/>
    <col min="14864" max="14864" width="34.85546875" style="2212" customWidth="1"/>
    <col min="14865" max="14865" width="27.5703125" style="2212" customWidth="1"/>
    <col min="14866" max="14866" width="36.85546875" style="2212" customWidth="1"/>
    <col min="14867" max="14867" width="38.7109375" style="2212" customWidth="1"/>
    <col min="14868" max="14870" width="14.7109375" style="2212" customWidth="1"/>
    <col min="14871" max="14871" width="18.7109375" style="2212" customWidth="1"/>
    <col min="14872" max="14872" width="25.42578125" style="2212" customWidth="1"/>
    <col min="14873" max="14873" width="34.85546875" style="2212" customWidth="1"/>
    <col min="14874" max="14874" width="28" style="2212" customWidth="1"/>
    <col min="14875" max="14875" width="34.140625" style="2212" customWidth="1"/>
    <col min="14876" max="14876" width="34" style="2212" customWidth="1"/>
    <col min="14877" max="15107" width="11.42578125" style="2212"/>
    <col min="15108" max="15108" width="108.140625" style="2212" customWidth="1"/>
    <col min="15109" max="15109" width="28.7109375" style="2212" customWidth="1"/>
    <col min="15110" max="15110" width="32.5703125" style="2212" customWidth="1"/>
    <col min="15111" max="15111" width="28.7109375" style="2212" customWidth="1"/>
    <col min="15112" max="15113" width="31.7109375" style="2212" customWidth="1"/>
    <col min="15114" max="15114" width="30.140625" style="2212" customWidth="1"/>
    <col min="15115" max="15115" width="33.7109375" style="2212" customWidth="1"/>
    <col min="15116" max="15116" width="27" style="2212" customWidth="1"/>
    <col min="15117" max="15117" width="28.7109375" style="2212" customWidth="1"/>
    <col min="15118" max="15118" width="34.85546875" style="2212" customWidth="1"/>
    <col min="15119" max="15119" width="37" style="2212" customWidth="1"/>
    <col min="15120" max="15120" width="34.85546875" style="2212" customWidth="1"/>
    <col min="15121" max="15121" width="27.5703125" style="2212" customWidth="1"/>
    <col min="15122" max="15122" width="36.85546875" style="2212" customWidth="1"/>
    <col min="15123" max="15123" width="38.7109375" style="2212" customWidth="1"/>
    <col min="15124" max="15126" width="14.7109375" style="2212" customWidth="1"/>
    <col min="15127" max="15127" width="18.7109375" style="2212" customWidth="1"/>
    <col min="15128" max="15128" width="25.42578125" style="2212" customWidth="1"/>
    <col min="15129" max="15129" width="34.85546875" style="2212" customWidth="1"/>
    <col min="15130" max="15130" width="28" style="2212" customWidth="1"/>
    <col min="15131" max="15131" width="34.140625" style="2212" customWidth="1"/>
    <col min="15132" max="15132" width="34" style="2212" customWidth="1"/>
    <col min="15133" max="15363" width="11.42578125" style="2212"/>
    <col min="15364" max="15364" width="108.140625" style="2212" customWidth="1"/>
    <col min="15365" max="15365" width="28.7109375" style="2212" customWidth="1"/>
    <col min="15366" max="15366" width="32.5703125" style="2212" customWidth="1"/>
    <col min="15367" max="15367" width="28.7109375" style="2212" customWidth="1"/>
    <col min="15368" max="15369" width="31.7109375" style="2212" customWidth="1"/>
    <col min="15370" max="15370" width="30.140625" style="2212" customWidth="1"/>
    <col min="15371" max="15371" width="33.7109375" style="2212" customWidth="1"/>
    <col min="15372" max="15372" width="27" style="2212" customWidth="1"/>
    <col min="15373" max="15373" width="28.7109375" style="2212" customWidth="1"/>
    <col min="15374" max="15374" width="34.85546875" style="2212" customWidth="1"/>
    <col min="15375" max="15375" width="37" style="2212" customWidth="1"/>
    <col min="15376" max="15376" width="34.85546875" style="2212" customWidth="1"/>
    <col min="15377" max="15377" width="27.5703125" style="2212" customWidth="1"/>
    <col min="15378" max="15378" width="36.85546875" style="2212" customWidth="1"/>
    <col min="15379" max="15379" width="38.7109375" style="2212" customWidth="1"/>
    <col min="15380" max="15382" width="14.7109375" style="2212" customWidth="1"/>
    <col min="15383" max="15383" width="18.7109375" style="2212" customWidth="1"/>
    <col min="15384" max="15384" width="25.42578125" style="2212" customWidth="1"/>
    <col min="15385" max="15385" width="34.85546875" style="2212" customWidth="1"/>
    <col min="15386" max="15386" width="28" style="2212" customWidth="1"/>
    <col min="15387" max="15387" width="34.140625" style="2212" customWidth="1"/>
    <col min="15388" max="15388" width="34" style="2212" customWidth="1"/>
    <col min="15389" max="15619" width="11.42578125" style="2212"/>
    <col min="15620" max="15620" width="108.140625" style="2212" customWidth="1"/>
    <col min="15621" max="15621" width="28.7109375" style="2212" customWidth="1"/>
    <col min="15622" max="15622" width="32.5703125" style="2212" customWidth="1"/>
    <col min="15623" max="15623" width="28.7109375" style="2212" customWidth="1"/>
    <col min="15624" max="15625" width="31.7109375" style="2212" customWidth="1"/>
    <col min="15626" max="15626" width="30.140625" style="2212" customWidth="1"/>
    <col min="15627" max="15627" width="33.7109375" style="2212" customWidth="1"/>
    <col min="15628" max="15628" width="27" style="2212" customWidth="1"/>
    <col min="15629" max="15629" width="28.7109375" style="2212" customWidth="1"/>
    <col min="15630" max="15630" width="34.85546875" style="2212" customWidth="1"/>
    <col min="15631" max="15631" width="37" style="2212" customWidth="1"/>
    <col min="15632" max="15632" width="34.85546875" style="2212" customWidth="1"/>
    <col min="15633" max="15633" width="27.5703125" style="2212" customWidth="1"/>
    <col min="15634" max="15634" width="36.85546875" style="2212" customWidth="1"/>
    <col min="15635" max="15635" width="38.7109375" style="2212" customWidth="1"/>
    <col min="15636" max="15638" width="14.7109375" style="2212" customWidth="1"/>
    <col min="15639" max="15639" width="18.7109375" style="2212" customWidth="1"/>
    <col min="15640" max="15640" width="25.42578125" style="2212" customWidth="1"/>
    <col min="15641" max="15641" width="34.85546875" style="2212" customWidth="1"/>
    <col min="15642" max="15642" width="28" style="2212" customWidth="1"/>
    <col min="15643" max="15643" width="34.140625" style="2212" customWidth="1"/>
    <col min="15644" max="15644" width="34" style="2212" customWidth="1"/>
    <col min="15645" max="15875" width="11.42578125" style="2212"/>
    <col min="15876" max="15876" width="108.140625" style="2212" customWidth="1"/>
    <col min="15877" max="15877" width="28.7109375" style="2212" customWidth="1"/>
    <col min="15878" max="15878" width="32.5703125" style="2212" customWidth="1"/>
    <col min="15879" max="15879" width="28.7109375" style="2212" customWidth="1"/>
    <col min="15880" max="15881" width="31.7109375" style="2212" customWidth="1"/>
    <col min="15882" max="15882" width="30.140625" style="2212" customWidth="1"/>
    <col min="15883" max="15883" width="33.7109375" style="2212" customWidth="1"/>
    <col min="15884" max="15884" width="27" style="2212" customWidth="1"/>
    <col min="15885" max="15885" width="28.7109375" style="2212" customWidth="1"/>
    <col min="15886" max="15886" width="34.85546875" style="2212" customWidth="1"/>
    <col min="15887" max="15887" width="37" style="2212" customWidth="1"/>
    <col min="15888" max="15888" width="34.85546875" style="2212" customWidth="1"/>
    <col min="15889" max="15889" width="27.5703125" style="2212" customWidth="1"/>
    <col min="15890" max="15890" width="36.85546875" style="2212" customWidth="1"/>
    <col min="15891" max="15891" width="38.7109375" style="2212" customWidth="1"/>
    <col min="15892" max="15894" width="14.7109375" style="2212" customWidth="1"/>
    <col min="15895" max="15895" width="18.7109375" style="2212" customWidth="1"/>
    <col min="15896" max="15896" width="25.42578125" style="2212" customWidth="1"/>
    <col min="15897" max="15897" width="34.85546875" style="2212" customWidth="1"/>
    <col min="15898" max="15898" width="28" style="2212" customWidth="1"/>
    <col min="15899" max="15899" width="34.140625" style="2212" customWidth="1"/>
    <col min="15900" max="15900" width="34" style="2212" customWidth="1"/>
    <col min="15901" max="16131" width="11.42578125" style="2212"/>
    <col min="16132" max="16132" width="108.140625" style="2212" customWidth="1"/>
    <col min="16133" max="16133" width="28.7109375" style="2212" customWidth="1"/>
    <col min="16134" max="16134" width="32.5703125" style="2212" customWidth="1"/>
    <col min="16135" max="16135" width="28.7109375" style="2212" customWidth="1"/>
    <col min="16136" max="16137" width="31.7109375" style="2212" customWidth="1"/>
    <col min="16138" max="16138" width="30.140625" style="2212" customWidth="1"/>
    <col min="16139" max="16139" width="33.7109375" style="2212" customWidth="1"/>
    <col min="16140" max="16140" width="27" style="2212" customWidth="1"/>
    <col min="16141" max="16141" width="28.7109375" style="2212" customWidth="1"/>
    <col min="16142" max="16142" width="34.85546875" style="2212" customWidth="1"/>
    <col min="16143" max="16143" width="37" style="2212" customWidth="1"/>
    <col min="16144" max="16144" width="34.85546875" style="2212" customWidth="1"/>
    <col min="16145" max="16145" width="27.5703125" style="2212" customWidth="1"/>
    <col min="16146" max="16146" width="36.85546875" style="2212" customWidth="1"/>
    <col min="16147" max="16147" width="38.7109375" style="2212" customWidth="1"/>
    <col min="16148" max="16150" width="14.7109375" style="2212" customWidth="1"/>
    <col min="16151" max="16151" width="18.7109375" style="2212" customWidth="1"/>
    <col min="16152" max="16152" width="25.42578125" style="2212" customWidth="1"/>
    <col min="16153" max="16153" width="34.85546875" style="2212" customWidth="1"/>
    <col min="16154" max="16154" width="28" style="2212" customWidth="1"/>
    <col min="16155" max="16155" width="34.140625" style="2212" customWidth="1"/>
    <col min="16156" max="16156" width="34" style="2212" customWidth="1"/>
    <col min="16157" max="16384" width="11.42578125" style="2212"/>
  </cols>
  <sheetData>
    <row r="1" spans="1:29" s="2573" customFormat="1" ht="24.75" customHeight="1">
      <c r="A1" s="2572"/>
      <c r="B1" s="41" t="s">
        <v>48</v>
      </c>
      <c r="C1" s="41">
        <v>4</v>
      </c>
      <c r="L1" s="2574" t="s">
        <v>2945</v>
      </c>
      <c r="M1" s="2574"/>
      <c r="N1" s="2574"/>
      <c r="O1" s="2574"/>
      <c r="P1" s="2574"/>
      <c r="Q1" s="2574"/>
      <c r="R1" s="2574"/>
      <c r="S1" s="2574"/>
      <c r="T1" s="2574"/>
      <c r="U1" s="2574"/>
      <c r="X1" s="2575"/>
      <c r="Y1" s="2575"/>
      <c r="Z1" s="2575"/>
      <c r="AA1" s="2575"/>
      <c r="AB1" s="2575"/>
      <c r="AC1" s="2575"/>
    </row>
    <row r="2" spans="1:29" s="2576" customFormat="1">
      <c r="B2" s="41" t="s">
        <v>49</v>
      </c>
      <c r="C2" s="41" t="s">
        <v>2996</v>
      </c>
      <c r="L2" s="2577" t="s">
        <v>2947</v>
      </c>
      <c r="M2" s="2578"/>
      <c r="N2" s="2579"/>
      <c r="O2" s="2580"/>
      <c r="P2" s="2581"/>
      <c r="Q2" s="2580"/>
      <c r="R2" s="2580"/>
      <c r="S2" s="2580"/>
      <c r="T2" s="2580"/>
      <c r="U2" s="2575"/>
      <c r="V2" s="2575"/>
      <c r="W2" s="2575"/>
      <c r="X2" s="2575"/>
      <c r="Y2" s="2575"/>
      <c r="Z2" s="2575"/>
      <c r="AA2" s="2575"/>
      <c r="AB2" s="2575"/>
      <c r="AC2" s="2575"/>
    </row>
    <row r="3" spans="1:29" s="2576" customFormat="1">
      <c r="B3" s="41" t="s">
        <v>47</v>
      </c>
      <c r="C3" s="41" t="s">
        <v>1049</v>
      </c>
      <c r="M3" s="2577"/>
      <c r="N3" s="4958"/>
      <c r="O3" s="4958"/>
      <c r="P3" s="4958"/>
      <c r="Q3" s="4958"/>
      <c r="R3" s="4958"/>
      <c r="S3" s="4958"/>
      <c r="T3" s="4958"/>
      <c r="U3" s="4958"/>
      <c r="V3" s="4958"/>
      <c r="W3" s="2575"/>
      <c r="X3" s="2582"/>
      <c r="Y3" s="2582"/>
      <c r="Z3" s="2582"/>
      <c r="AA3" s="2582"/>
      <c r="AB3" s="2582"/>
    </row>
    <row r="4" spans="1:29" s="2576" customFormat="1">
      <c r="B4" s="41" t="s">
        <v>50</v>
      </c>
      <c r="C4" s="41" t="s">
        <v>53</v>
      </c>
      <c r="M4" s="2572"/>
      <c r="N4" s="2575"/>
      <c r="O4" s="2575"/>
      <c r="P4" s="2575"/>
      <c r="Q4" s="2575"/>
      <c r="R4" s="2575"/>
      <c r="S4" s="2575"/>
      <c r="T4" s="2575"/>
      <c r="U4" s="2575"/>
      <c r="V4" s="2575"/>
      <c r="W4" s="2575"/>
      <c r="X4" s="2582"/>
      <c r="Y4" s="2582"/>
      <c r="Z4" s="2582"/>
      <c r="AA4" s="2582"/>
      <c r="AB4" s="2582"/>
    </row>
    <row r="5" spans="1:29" s="2576" customFormat="1">
      <c r="B5" s="41" t="s">
        <v>792</v>
      </c>
      <c r="C5" s="41" t="s">
        <v>71</v>
      </c>
      <c r="O5" s="2575"/>
      <c r="P5" s="2575"/>
      <c r="Q5" s="2575"/>
      <c r="R5" s="2575"/>
      <c r="S5" s="2575"/>
      <c r="T5" s="2575"/>
      <c r="U5" s="2575"/>
      <c r="V5" s="2575"/>
      <c r="W5" s="2575"/>
      <c r="X5" s="2583"/>
      <c r="Y5" s="2583"/>
      <c r="Z5" s="2583"/>
      <c r="AA5" s="2583"/>
      <c r="AB5" s="2583"/>
    </row>
    <row r="6" spans="1:29" s="2576" customFormat="1" ht="19.5" customHeight="1" thickBot="1">
      <c r="B6" s="2584"/>
      <c r="C6" s="2575"/>
      <c r="D6" s="2575"/>
      <c r="E6" s="2575"/>
      <c r="F6" s="2575"/>
      <c r="G6" s="2575"/>
      <c r="H6" s="2575"/>
      <c r="I6" s="2575"/>
      <c r="J6" s="2575"/>
      <c r="K6" s="2575"/>
      <c r="L6" s="2575"/>
      <c r="M6" s="2575"/>
      <c r="N6" s="2585"/>
      <c r="O6" s="2585"/>
      <c r="P6" s="2585"/>
      <c r="Q6" s="2585"/>
      <c r="R6" s="2585"/>
      <c r="S6" s="2583"/>
      <c r="T6" s="2583"/>
      <c r="U6" s="2583"/>
      <c r="V6" s="2583"/>
      <c r="W6" s="2583"/>
      <c r="X6" s="2583"/>
      <c r="Y6" s="2583"/>
      <c r="Z6" s="2583"/>
      <c r="AA6" s="2583"/>
      <c r="AB6" s="2583"/>
    </row>
    <row r="7" spans="1:29" s="2576" customFormat="1" ht="36" customHeight="1">
      <c r="A7" s="2586"/>
      <c r="B7" s="2587"/>
      <c r="C7" s="4959" t="s">
        <v>2948</v>
      </c>
      <c r="D7" s="4960"/>
      <c r="E7" s="4961" t="s">
        <v>2949</v>
      </c>
      <c r="F7" s="4961" t="s">
        <v>2950</v>
      </c>
      <c r="G7" s="4962" t="s">
        <v>2951</v>
      </c>
      <c r="H7" s="4963"/>
      <c r="I7" s="4963"/>
      <c r="J7" s="4963"/>
      <c r="K7" s="4963"/>
      <c r="L7" s="4964"/>
      <c r="M7" s="4961" t="s">
        <v>2952</v>
      </c>
      <c r="N7" s="4959" t="s">
        <v>2953</v>
      </c>
      <c r="O7" s="4965"/>
      <c r="P7" s="4965"/>
      <c r="Q7" s="4966" t="s">
        <v>2954</v>
      </c>
      <c r="R7" s="4965" t="s">
        <v>2955</v>
      </c>
      <c r="S7" s="4965"/>
      <c r="T7" s="4965"/>
      <c r="U7" s="4960"/>
      <c r="V7" s="4969" t="s">
        <v>2956</v>
      </c>
      <c r="W7" s="2588"/>
      <c r="X7" s="4946" t="s">
        <v>2957</v>
      </c>
      <c r="Y7" s="4949" t="s">
        <v>2958</v>
      </c>
      <c r="Z7" s="4951" t="s">
        <v>2959</v>
      </c>
      <c r="AA7" s="2589"/>
      <c r="AB7" s="2590"/>
    </row>
    <row r="8" spans="1:29" s="2576" customFormat="1" ht="44.25" customHeight="1">
      <c r="A8" s="2591"/>
      <c r="B8" s="2592"/>
      <c r="C8" s="4954"/>
      <c r="D8" s="4937"/>
      <c r="E8" s="4937"/>
      <c r="F8" s="4937"/>
      <c r="G8" s="4956" t="s">
        <v>2960</v>
      </c>
      <c r="H8" s="4957"/>
      <c r="I8" s="4956" t="s">
        <v>2526</v>
      </c>
      <c r="J8" s="4957"/>
      <c r="K8" s="4956" t="s">
        <v>2961</v>
      </c>
      <c r="L8" s="4957"/>
      <c r="M8" s="4937"/>
      <c r="N8" s="4937" t="s">
        <v>2962</v>
      </c>
      <c r="O8" s="4935" t="s">
        <v>2963</v>
      </c>
      <c r="P8" s="2593"/>
      <c r="Q8" s="4967"/>
      <c r="R8" s="4938">
        <v>0</v>
      </c>
      <c r="S8" s="4940">
        <v>0.2</v>
      </c>
      <c r="T8" s="4940">
        <v>0.5</v>
      </c>
      <c r="U8" s="4940">
        <v>1</v>
      </c>
      <c r="V8" s="4970"/>
      <c r="W8" s="4942" t="s">
        <v>2964</v>
      </c>
      <c r="X8" s="4947"/>
      <c r="Y8" s="4945"/>
      <c r="Z8" s="4952"/>
      <c r="AA8" s="4944" t="s">
        <v>2965</v>
      </c>
      <c r="AB8" s="4932" t="s">
        <v>2966</v>
      </c>
    </row>
    <row r="9" spans="1:29" s="2576" customFormat="1" ht="15" customHeight="1">
      <c r="A9" s="2591"/>
      <c r="B9" s="2592"/>
      <c r="C9" s="4955"/>
      <c r="D9" s="4937"/>
      <c r="E9" s="4937"/>
      <c r="F9" s="4937"/>
      <c r="G9" s="4934" t="s">
        <v>2967</v>
      </c>
      <c r="H9" s="4934" t="s">
        <v>2968</v>
      </c>
      <c r="I9" s="4936" t="s">
        <v>2969</v>
      </c>
      <c r="J9" s="4936" t="s">
        <v>2970</v>
      </c>
      <c r="K9" s="4934" t="s">
        <v>2971</v>
      </c>
      <c r="L9" s="4934" t="s">
        <v>2972</v>
      </c>
      <c r="M9" s="4937"/>
      <c r="N9" s="4937"/>
      <c r="O9" s="4937"/>
      <c r="P9" s="4935" t="s">
        <v>2973</v>
      </c>
      <c r="Q9" s="4967"/>
      <c r="R9" s="4939"/>
      <c r="S9" s="4941"/>
      <c r="T9" s="4941"/>
      <c r="U9" s="4941"/>
      <c r="V9" s="4970"/>
      <c r="W9" s="4943"/>
      <c r="X9" s="4947"/>
      <c r="Y9" s="4945"/>
      <c r="Z9" s="4952"/>
      <c r="AA9" s="4945"/>
      <c r="AB9" s="4933"/>
    </row>
    <row r="10" spans="1:29" s="2576" customFormat="1" ht="63.75" customHeight="1">
      <c r="A10" s="2591"/>
      <c r="B10" s="2592"/>
      <c r="C10" s="4955"/>
      <c r="D10" s="4937"/>
      <c r="E10" s="4937"/>
      <c r="F10" s="4937"/>
      <c r="G10" s="4935"/>
      <c r="H10" s="4935"/>
      <c r="I10" s="4937"/>
      <c r="J10" s="4937"/>
      <c r="K10" s="4935"/>
      <c r="L10" s="4935"/>
      <c r="M10" s="4937"/>
      <c r="N10" s="4937"/>
      <c r="O10" s="4937"/>
      <c r="P10" s="4935"/>
      <c r="Q10" s="4968"/>
      <c r="R10" s="4939"/>
      <c r="S10" s="4941"/>
      <c r="T10" s="4941"/>
      <c r="U10" s="4941"/>
      <c r="V10" s="4940"/>
      <c r="W10" s="4943" t="s">
        <v>2974</v>
      </c>
      <c r="X10" s="4948"/>
      <c r="Y10" s="4950"/>
      <c r="Z10" s="4953"/>
      <c r="AA10" s="4945"/>
      <c r="AB10" s="4933"/>
    </row>
    <row r="11" spans="1:29" s="2576" customFormat="1" ht="25.5" customHeight="1">
      <c r="A11" s="2594"/>
      <c r="B11" s="2595"/>
      <c r="C11" s="2596" t="s">
        <v>1417</v>
      </c>
      <c r="D11" s="2597" t="s">
        <v>1422</v>
      </c>
      <c r="E11" s="2596" t="s">
        <v>1425</v>
      </c>
      <c r="F11" s="2597" t="s">
        <v>1428</v>
      </c>
      <c r="G11" s="2596" t="s">
        <v>1431</v>
      </c>
      <c r="H11" s="2596" t="s">
        <v>1434</v>
      </c>
      <c r="I11" s="2596" t="s">
        <v>1436</v>
      </c>
      <c r="J11" s="2596" t="s">
        <v>1439</v>
      </c>
      <c r="K11" s="2596" t="s">
        <v>1442</v>
      </c>
      <c r="L11" s="2596" t="s">
        <v>2654</v>
      </c>
      <c r="M11" s="2596" t="s">
        <v>2975</v>
      </c>
      <c r="N11" s="2598" t="s">
        <v>2658</v>
      </c>
      <c r="O11" s="2599" t="s">
        <v>1451</v>
      </c>
      <c r="P11" s="2598" t="s">
        <v>1454</v>
      </c>
      <c r="Q11" s="2600" t="s">
        <v>2976</v>
      </c>
      <c r="R11" s="2600" t="s">
        <v>1460</v>
      </c>
      <c r="S11" s="2600" t="s">
        <v>2664</v>
      </c>
      <c r="T11" s="2600" t="s">
        <v>2666</v>
      </c>
      <c r="U11" s="2600" t="s">
        <v>2668</v>
      </c>
      <c r="V11" s="2600" t="s">
        <v>2977</v>
      </c>
      <c r="W11" s="2597" t="s">
        <v>2671</v>
      </c>
      <c r="X11" s="2601" t="s">
        <v>2673</v>
      </c>
      <c r="Y11" s="2602">
        <v>230</v>
      </c>
      <c r="Z11" s="2602">
        <v>240</v>
      </c>
      <c r="AA11" s="2603" t="s">
        <v>1468</v>
      </c>
      <c r="AB11" s="2604" t="s">
        <v>1471</v>
      </c>
    </row>
    <row r="12" spans="1:29" s="2576" customFormat="1" ht="18.75" customHeight="1">
      <c r="A12" s="2605" t="s">
        <v>1417</v>
      </c>
      <c r="B12" s="2606" t="s">
        <v>2886</v>
      </c>
      <c r="C12" s="2607"/>
      <c r="D12" s="2607"/>
      <c r="E12" s="2607"/>
      <c r="F12" s="2608"/>
      <c r="G12" s="2608"/>
      <c r="H12" s="2608"/>
      <c r="I12" s="2608"/>
      <c r="J12" s="2608"/>
      <c r="K12" s="2609">
        <f>G12+H12+I12+J12</f>
        <v>0</v>
      </c>
      <c r="L12" s="2608"/>
      <c r="M12" s="2610">
        <f>F12-K12+L12</f>
        <v>0</v>
      </c>
      <c r="N12" s="2608"/>
      <c r="O12" s="2608"/>
      <c r="P12" s="2608"/>
      <c r="Q12" s="2611">
        <f>M12+N12-O12</f>
        <v>0</v>
      </c>
      <c r="R12" s="2608"/>
      <c r="S12" s="2608"/>
      <c r="T12" s="2608"/>
      <c r="U12" s="2608"/>
      <c r="V12" s="2610">
        <f>Q12-R12-0.8*S12-0.5*T12</f>
        <v>0</v>
      </c>
      <c r="W12" s="2612"/>
      <c r="X12" s="2613"/>
      <c r="Y12" s="2613"/>
      <c r="Z12" s="2614">
        <f>X12-Y12</f>
        <v>0</v>
      </c>
      <c r="AA12" s="2613"/>
      <c r="AB12" s="2615"/>
    </row>
    <row r="13" spans="1:29" s="2620" customFormat="1" ht="17.25" customHeight="1">
      <c r="A13" s="2616" t="s">
        <v>2640</v>
      </c>
      <c r="B13" s="2617" t="s">
        <v>2978</v>
      </c>
      <c r="C13" s="2607"/>
      <c r="D13" s="2607"/>
      <c r="E13" s="2607"/>
      <c r="F13" s="2608"/>
      <c r="G13" s="2608"/>
      <c r="H13" s="2608"/>
      <c r="I13" s="2608"/>
      <c r="J13" s="2608"/>
      <c r="K13" s="2609">
        <f t="shared" ref="K13:K14" si="0">G13+H13+I13+J13</f>
        <v>0</v>
      </c>
      <c r="L13" s="2608"/>
      <c r="M13" s="2610">
        <f t="shared" ref="M13:M14" si="1">F13-K13+L13</f>
        <v>0</v>
      </c>
      <c r="N13" s="2608"/>
      <c r="O13" s="2608"/>
      <c r="P13" s="2608"/>
      <c r="Q13" s="2611">
        <f t="shared" ref="Q13:Q14" si="2">M13+N13-O13</f>
        <v>0</v>
      </c>
      <c r="R13" s="2608"/>
      <c r="S13" s="2608"/>
      <c r="T13" s="2608"/>
      <c r="U13" s="2608"/>
      <c r="V13" s="2610">
        <f t="shared" ref="V13:V14" si="3">Q13-R13-0.8*S13-0.5*T13</f>
        <v>0</v>
      </c>
      <c r="W13" s="2612"/>
      <c r="X13" s="2613"/>
      <c r="Y13" s="2613"/>
      <c r="Z13" s="2614">
        <f t="shared" ref="Z13:Z14" si="4">X13-Y13</f>
        <v>0</v>
      </c>
      <c r="AA13" s="2618"/>
      <c r="AB13" s="2619"/>
    </row>
    <row r="14" spans="1:29" s="2620" customFormat="1" ht="27.75" customHeight="1">
      <c r="A14" s="2605" t="s">
        <v>2642</v>
      </c>
      <c r="B14" s="2621" t="s">
        <v>2979</v>
      </c>
      <c r="C14" s="2607"/>
      <c r="D14" s="2607"/>
      <c r="E14" s="2607"/>
      <c r="F14" s="2608"/>
      <c r="G14" s="2608"/>
      <c r="H14" s="2608"/>
      <c r="I14" s="2608"/>
      <c r="J14" s="2608"/>
      <c r="K14" s="2609">
        <f t="shared" si="0"/>
        <v>0</v>
      </c>
      <c r="L14" s="2608"/>
      <c r="M14" s="2610">
        <f t="shared" si="1"/>
        <v>0</v>
      </c>
      <c r="N14" s="2608"/>
      <c r="O14" s="2608"/>
      <c r="P14" s="2608"/>
      <c r="Q14" s="2611">
        <f t="shared" si="2"/>
        <v>0</v>
      </c>
      <c r="R14" s="2608"/>
      <c r="S14" s="2608"/>
      <c r="T14" s="2608"/>
      <c r="U14" s="2608"/>
      <c r="V14" s="2610">
        <f t="shared" si="3"/>
        <v>0</v>
      </c>
      <c r="W14" s="2612"/>
      <c r="X14" s="2613"/>
      <c r="Y14" s="2613"/>
      <c r="Z14" s="2614">
        <f t="shared" si="4"/>
        <v>0</v>
      </c>
      <c r="AA14" s="2618"/>
      <c r="AB14" s="2619"/>
    </row>
    <row r="15" spans="1:29" s="2576" customFormat="1" ht="15.75" customHeight="1">
      <c r="A15" s="2616" t="s">
        <v>2644</v>
      </c>
      <c r="B15" s="2622"/>
      <c r="C15" s="2607"/>
      <c r="D15" s="2607"/>
      <c r="E15" s="2607"/>
      <c r="F15" s="2623"/>
      <c r="G15" s="2623"/>
      <c r="H15" s="2623"/>
      <c r="I15" s="2623"/>
      <c r="J15" s="2623"/>
      <c r="K15" s="2623"/>
      <c r="L15" s="2623"/>
      <c r="M15" s="2623"/>
      <c r="N15" s="2623"/>
      <c r="O15" s="2623"/>
      <c r="P15" s="2623"/>
      <c r="Q15" s="2624"/>
      <c r="R15" s="2623"/>
      <c r="S15" s="2623"/>
      <c r="T15" s="2623"/>
      <c r="U15" s="2623"/>
      <c r="V15" s="2607"/>
      <c r="W15" s="2623"/>
      <c r="X15" s="2623"/>
      <c r="Y15" s="2623"/>
      <c r="Z15" s="2623"/>
      <c r="AA15" s="2623"/>
      <c r="AB15" s="2625"/>
    </row>
    <row r="16" spans="1:29" s="2576" customFormat="1" ht="16.899999999999999" customHeight="1">
      <c r="A16" s="2626" t="s">
        <v>2980</v>
      </c>
      <c r="B16" s="2622"/>
      <c r="C16" s="2607"/>
      <c r="D16" s="2607"/>
      <c r="E16" s="2607"/>
      <c r="F16" s="2623"/>
      <c r="G16" s="2623"/>
      <c r="H16" s="2623"/>
      <c r="I16" s="2623"/>
      <c r="J16" s="2623"/>
      <c r="K16" s="2623"/>
      <c r="L16" s="2623"/>
      <c r="M16" s="2623"/>
      <c r="N16" s="2623"/>
      <c r="O16" s="2623"/>
      <c r="P16" s="2623"/>
      <c r="Q16" s="2624"/>
      <c r="R16" s="2623"/>
      <c r="S16" s="2623"/>
      <c r="T16" s="2623"/>
      <c r="U16" s="2623"/>
      <c r="V16" s="2607"/>
      <c r="W16" s="2623"/>
      <c r="X16" s="2623"/>
      <c r="Y16" s="2623"/>
      <c r="Z16" s="2623"/>
      <c r="AA16" s="2623"/>
      <c r="AB16" s="2627"/>
    </row>
    <row r="17" spans="1:28" s="2576" customFormat="1" ht="15" customHeight="1">
      <c r="A17" s="2628"/>
      <c r="B17" s="4923" t="s">
        <v>2981</v>
      </c>
      <c r="C17" s="4924"/>
      <c r="D17" s="4924"/>
      <c r="E17" s="4924"/>
      <c r="F17" s="4924"/>
      <c r="G17" s="4924"/>
      <c r="H17" s="4924"/>
      <c r="I17" s="4924"/>
      <c r="J17" s="4924"/>
      <c r="K17" s="4924"/>
      <c r="L17" s="4924"/>
      <c r="M17" s="4924"/>
      <c r="N17" s="4924"/>
      <c r="O17" s="4924"/>
      <c r="P17" s="4924"/>
      <c r="Q17" s="4924"/>
      <c r="R17" s="4924"/>
      <c r="S17" s="4924"/>
      <c r="T17" s="4924"/>
      <c r="U17" s="4924"/>
      <c r="V17" s="4924"/>
      <c r="W17" s="4924"/>
      <c r="X17" s="4924"/>
      <c r="Y17" s="4924"/>
      <c r="Z17" s="4924"/>
      <c r="AA17" s="4924"/>
      <c r="AB17" s="4925"/>
    </row>
    <row r="18" spans="1:28" s="2576" customFormat="1" ht="22.5" customHeight="1">
      <c r="A18" s="2605" t="s">
        <v>1422</v>
      </c>
      <c r="B18" s="2629" t="s">
        <v>2982</v>
      </c>
      <c r="C18" s="2630"/>
      <c r="D18" s="2631"/>
      <c r="E18" s="2632"/>
      <c r="F18" s="2633"/>
      <c r="G18" s="2634"/>
      <c r="H18" s="2634"/>
      <c r="I18" s="2634"/>
      <c r="J18" s="2634"/>
      <c r="K18" s="2635">
        <f>G18+H18+I18+J18</f>
        <v>0</v>
      </c>
      <c r="L18" s="2634"/>
      <c r="M18" s="2610">
        <f>F18-K18+L18</f>
        <v>0</v>
      </c>
      <c r="N18" s="2634"/>
      <c r="O18" s="2634"/>
      <c r="P18" s="2636"/>
      <c r="Q18" s="2611">
        <f>M18+N18-O18</f>
        <v>0</v>
      </c>
      <c r="R18" s="2637"/>
      <c r="S18" s="2638"/>
      <c r="T18" s="2638"/>
      <c r="U18" s="2639"/>
      <c r="V18" s="2640"/>
      <c r="W18" s="2641"/>
      <c r="X18" s="2642"/>
      <c r="Y18" s="2643"/>
      <c r="Z18" s="2643"/>
      <c r="AA18" s="2644"/>
      <c r="AB18" s="2645"/>
    </row>
    <row r="19" spans="1:28" s="2576" customFormat="1" ht="21" customHeight="1">
      <c r="A19" s="2646" t="s">
        <v>1425</v>
      </c>
      <c r="B19" s="2647" t="s">
        <v>2983</v>
      </c>
      <c r="C19" s="2630"/>
      <c r="D19" s="2631"/>
      <c r="E19" s="2632"/>
      <c r="F19" s="2648"/>
      <c r="G19" s="2649"/>
      <c r="H19" s="2649"/>
      <c r="I19" s="2649"/>
      <c r="J19" s="2649"/>
      <c r="K19" s="2635">
        <f>G19+H19+I19+J19</f>
        <v>0</v>
      </c>
      <c r="L19" s="2649"/>
      <c r="M19" s="2610">
        <f>F19-K19+L19</f>
        <v>0</v>
      </c>
      <c r="N19" s="2649"/>
      <c r="O19" s="2649"/>
      <c r="P19" s="2650"/>
      <c r="Q19" s="2611">
        <f>M19+N19-O19</f>
        <v>0</v>
      </c>
      <c r="R19" s="2651">
        <f>R12</f>
        <v>0</v>
      </c>
      <c r="S19" s="2651">
        <f t="shared" ref="S19:U19" si="5">S12</f>
        <v>0</v>
      </c>
      <c r="T19" s="2651">
        <f t="shared" si="5"/>
        <v>0</v>
      </c>
      <c r="U19" s="2651">
        <f t="shared" si="5"/>
        <v>0</v>
      </c>
      <c r="V19" s="2652">
        <f>Q19-R19-0.8*S19-0.5*T19</f>
        <v>0</v>
      </c>
      <c r="W19" s="2642"/>
      <c r="X19" s="2642"/>
      <c r="Y19" s="2642"/>
      <c r="Z19" s="2642"/>
      <c r="AA19" s="2653"/>
      <c r="AB19" s="2654"/>
    </row>
    <row r="20" spans="1:28" s="2576" customFormat="1" ht="22.5" customHeight="1">
      <c r="A20" s="2616"/>
      <c r="B20" s="2647" t="s">
        <v>2984</v>
      </c>
      <c r="C20" s="2630"/>
      <c r="D20" s="2631"/>
      <c r="E20" s="2632"/>
      <c r="F20" s="2623"/>
      <c r="G20" s="2655"/>
      <c r="H20" s="2631"/>
      <c r="I20" s="2631"/>
      <c r="J20" s="2631"/>
      <c r="K20" s="2631"/>
      <c r="L20" s="2656"/>
      <c r="M20" s="2657"/>
      <c r="N20" s="2631"/>
      <c r="O20" s="2631"/>
      <c r="P20" s="2631"/>
      <c r="Q20" s="2658"/>
      <c r="R20" s="2630"/>
      <c r="S20" s="2624"/>
      <c r="T20" s="2624"/>
      <c r="U20" s="2659"/>
      <c r="V20" s="2630"/>
      <c r="W20" s="2660"/>
      <c r="X20" s="2661"/>
      <c r="Y20" s="2661"/>
      <c r="Z20" s="2661"/>
      <c r="AA20" s="2658"/>
      <c r="AB20" s="2662"/>
    </row>
    <row r="21" spans="1:28" s="2665" customFormat="1" ht="20.25" customHeight="1">
      <c r="A21" s="2616" t="s">
        <v>1428</v>
      </c>
      <c r="B21" s="2647" t="s">
        <v>2985</v>
      </c>
      <c r="C21" s="2630"/>
      <c r="D21" s="2624"/>
      <c r="E21" s="2632"/>
      <c r="F21" s="2663"/>
      <c r="G21" s="2649"/>
      <c r="H21" s="2649"/>
      <c r="I21" s="2649"/>
      <c r="J21" s="2649"/>
      <c r="K21" s="2635">
        <f>G21+H21+I21+J21</f>
        <v>0</v>
      </c>
      <c r="L21" s="2649"/>
      <c r="M21" s="2610">
        <f>F21-K21+L21</f>
        <v>0</v>
      </c>
      <c r="N21" s="2649"/>
      <c r="O21" s="2649"/>
      <c r="P21" s="2649"/>
      <c r="Q21" s="2611">
        <f>M21+N21-O21</f>
        <v>0</v>
      </c>
      <c r="R21" s="2655"/>
      <c r="S21" s="2631"/>
      <c r="T21" s="2631"/>
      <c r="U21" s="2656"/>
      <c r="V21" s="2640"/>
      <c r="W21" s="2641"/>
      <c r="X21" s="2641"/>
      <c r="Y21" s="2664"/>
      <c r="Z21" s="2664"/>
      <c r="AA21" s="2658"/>
      <c r="AB21" s="2662"/>
    </row>
    <row r="22" spans="1:28" s="2665" customFormat="1" ht="21.75" customHeight="1">
      <c r="A22" s="2666" t="s">
        <v>1431</v>
      </c>
      <c r="B22" s="2647"/>
      <c r="C22" s="2630"/>
      <c r="D22" s="2624"/>
      <c r="E22" s="2632"/>
      <c r="F22" s="2632"/>
      <c r="G22" s="2655"/>
      <c r="H22" s="2631"/>
      <c r="I22" s="2631"/>
      <c r="J22" s="2631"/>
      <c r="K22" s="2631"/>
      <c r="L22" s="2656"/>
      <c r="M22" s="2667"/>
      <c r="N22" s="2631"/>
      <c r="O22" s="2631"/>
      <c r="P22" s="2631"/>
      <c r="Q22" s="2658"/>
      <c r="R22" s="2655"/>
      <c r="S22" s="2631"/>
      <c r="T22" s="2631"/>
      <c r="U22" s="2656"/>
      <c r="V22" s="2630"/>
      <c r="W22" s="2659"/>
      <c r="X22" s="2658"/>
      <c r="Y22" s="2658"/>
      <c r="Z22" s="2658"/>
      <c r="AA22" s="2658"/>
      <c r="AB22" s="2662"/>
    </row>
    <row r="23" spans="1:28" s="2665" customFormat="1" ht="24" customHeight="1">
      <c r="A23" s="2666" t="s">
        <v>1434</v>
      </c>
      <c r="B23" s="2647" t="s">
        <v>2986</v>
      </c>
      <c r="C23" s="2630"/>
      <c r="D23" s="2624"/>
      <c r="E23" s="2632"/>
      <c r="F23" s="2663"/>
      <c r="G23" s="2649"/>
      <c r="H23" s="2649"/>
      <c r="I23" s="2649"/>
      <c r="J23" s="2649"/>
      <c r="K23" s="2635">
        <f>G23+H23+I23+J23</f>
        <v>0</v>
      </c>
      <c r="L23" s="2649"/>
      <c r="M23" s="2610">
        <f>F23-K23+L23</f>
        <v>0</v>
      </c>
      <c r="N23" s="2649"/>
      <c r="O23" s="2649"/>
      <c r="P23" s="2649"/>
      <c r="Q23" s="2611">
        <f>M23+N23-O23</f>
        <v>0</v>
      </c>
      <c r="R23" s="2655"/>
      <c r="S23" s="2631"/>
      <c r="T23" s="2631"/>
      <c r="U23" s="2656"/>
      <c r="V23" s="2640"/>
      <c r="W23" s="2641"/>
      <c r="X23" s="2641"/>
      <c r="Y23" s="2664"/>
      <c r="Z23" s="2664"/>
      <c r="AA23" s="2658"/>
      <c r="AB23" s="2662"/>
    </row>
    <row r="24" spans="1:28" s="2665" customFormat="1" ht="12">
      <c r="A24" s="2666" t="s">
        <v>1436</v>
      </c>
      <c r="B24" s="2668"/>
      <c r="C24" s="2630"/>
      <c r="D24" s="2624"/>
      <c r="E24" s="2632"/>
      <c r="F24" s="2632"/>
      <c r="G24" s="2655"/>
      <c r="H24" s="2631"/>
      <c r="I24" s="2631"/>
      <c r="J24" s="2631"/>
      <c r="K24" s="2631"/>
      <c r="L24" s="2656"/>
      <c r="M24" s="2667"/>
      <c r="N24" s="2631"/>
      <c r="O24" s="2631"/>
      <c r="P24" s="2631"/>
      <c r="Q24" s="2658"/>
      <c r="R24" s="2655"/>
      <c r="S24" s="2631"/>
      <c r="T24" s="2631"/>
      <c r="U24" s="2656"/>
      <c r="V24" s="2630"/>
      <c r="W24" s="2659"/>
      <c r="X24" s="2658"/>
      <c r="Y24" s="2658"/>
      <c r="Z24" s="2658"/>
      <c r="AA24" s="2658"/>
      <c r="AB24" s="2662"/>
    </row>
    <row r="25" spans="1:28" s="2665" customFormat="1" ht="12">
      <c r="A25" s="2666" t="s">
        <v>1439</v>
      </c>
      <c r="B25" s="2669"/>
      <c r="C25" s="2670"/>
      <c r="D25" s="2671"/>
      <c r="E25" s="2672"/>
      <c r="F25" s="2672"/>
      <c r="G25" s="2637"/>
      <c r="H25" s="2638"/>
      <c r="I25" s="2638"/>
      <c r="J25" s="2638"/>
      <c r="K25" s="2638"/>
      <c r="L25" s="2639"/>
      <c r="M25" s="2673"/>
      <c r="N25" s="2638"/>
      <c r="O25" s="2638"/>
      <c r="P25" s="2638"/>
      <c r="Q25" s="2644"/>
      <c r="R25" s="2637"/>
      <c r="S25" s="2638"/>
      <c r="T25" s="2638"/>
      <c r="U25" s="2639"/>
      <c r="V25" s="2670"/>
      <c r="W25" s="2674"/>
      <c r="X25" s="2644"/>
      <c r="Y25" s="2658"/>
      <c r="Z25" s="2658"/>
      <c r="AA25" s="2658"/>
      <c r="AB25" s="2662"/>
    </row>
    <row r="26" spans="1:28" s="2576" customFormat="1" ht="12">
      <c r="A26" s="2646"/>
      <c r="B26" s="4926" t="s">
        <v>2987</v>
      </c>
      <c r="C26" s="4927"/>
      <c r="D26" s="4927"/>
      <c r="E26" s="4927"/>
      <c r="F26" s="4926"/>
      <c r="G26" s="4926"/>
      <c r="H26" s="4926"/>
      <c r="I26" s="4926"/>
      <c r="J26" s="4926"/>
      <c r="K26" s="4926"/>
      <c r="L26" s="4926"/>
      <c r="M26" s="4926"/>
      <c r="N26" s="4926"/>
      <c r="O26" s="4926"/>
      <c r="P26" s="4926"/>
      <c r="Q26" s="4926"/>
      <c r="R26" s="4926"/>
      <c r="S26" s="4926"/>
      <c r="T26" s="4926"/>
      <c r="U26" s="4926"/>
      <c r="V26" s="4926"/>
      <c r="W26" s="4926"/>
      <c r="X26" s="4926"/>
      <c r="Y26" s="4926"/>
      <c r="Z26" s="4926"/>
      <c r="AA26" s="4926"/>
      <c r="AB26" s="4928"/>
    </row>
    <row r="27" spans="1:28" s="2576" customFormat="1" ht="21" customHeight="1">
      <c r="A27" s="2646" t="s">
        <v>1442</v>
      </c>
      <c r="B27" s="2675">
        <v>0</v>
      </c>
      <c r="C27" s="2676"/>
      <c r="D27" s="2677"/>
      <c r="E27" s="2678"/>
      <c r="F27" s="2679"/>
      <c r="G27" s="2680"/>
      <c r="H27" s="2681"/>
      <c r="I27" s="2682"/>
      <c r="J27" s="2682"/>
      <c r="K27" s="2682"/>
      <c r="L27" s="2683"/>
      <c r="M27" s="2684"/>
      <c r="N27" s="2685"/>
      <c r="O27" s="2682"/>
      <c r="P27" s="2683"/>
      <c r="Q27" s="2686"/>
      <c r="R27" s="2687"/>
      <c r="S27" s="2687"/>
      <c r="T27" s="2687"/>
      <c r="U27" s="2687"/>
      <c r="V27" s="2652">
        <f>Q27-R27-0.8*S27-0.5*T27</f>
        <v>0</v>
      </c>
      <c r="W27" s="2687"/>
      <c r="X27" s="2688">
        <f>V27*0%</f>
        <v>0</v>
      </c>
      <c r="Y27" s="2687"/>
      <c r="Z27" s="2688">
        <f>X27-Y27</f>
        <v>0</v>
      </c>
      <c r="AA27" s="2687"/>
      <c r="AB27" s="2689"/>
    </row>
    <row r="28" spans="1:28" s="2576" customFormat="1" ht="12">
      <c r="A28" s="2616">
        <v>100</v>
      </c>
      <c r="B28" s="2675">
        <v>0.1</v>
      </c>
      <c r="C28" s="2680"/>
      <c r="D28" s="2681"/>
      <c r="E28" s="2690"/>
      <c r="F28" s="2679"/>
      <c r="G28" s="2680"/>
      <c r="H28" s="2681"/>
      <c r="I28" s="2682"/>
      <c r="J28" s="2682"/>
      <c r="K28" s="2682"/>
      <c r="L28" s="2683"/>
      <c r="M28" s="2684"/>
      <c r="N28" s="2685"/>
      <c r="O28" s="2682"/>
      <c r="P28" s="2683"/>
      <c r="Q28" s="2687"/>
      <c r="R28" s="2687"/>
      <c r="S28" s="2687"/>
      <c r="T28" s="2687"/>
      <c r="U28" s="2687"/>
      <c r="V28" s="2652">
        <f t="shared" ref="V28:V39" si="6">Q28-R28-0.8*S28-0.5*T28</f>
        <v>0</v>
      </c>
      <c r="W28" s="2687"/>
      <c r="X28" s="2688">
        <f>V28*10%</f>
        <v>0</v>
      </c>
      <c r="Y28" s="2687"/>
      <c r="Z28" s="2688">
        <f t="shared" ref="Z28:Z39" si="7">X28-Y28</f>
        <v>0</v>
      </c>
      <c r="AA28" s="2687"/>
      <c r="AB28" s="2689"/>
    </row>
    <row r="29" spans="1:28" s="2576" customFormat="1" ht="12">
      <c r="A29" s="2616">
        <v>110</v>
      </c>
      <c r="B29" s="2675">
        <v>0.2</v>
      </c>
      <c r="C29" s="2691"/>
      <c r="D29" s="2607"/>
      <c r="E29" s="2618"/>
      <c r="F29" s="2679"/>
      <c r="G29" s="2691"/>
      <c r="H29" s="2607"/>
      <c r="I29" s="2682"/>
      <c r="J29" s="2682"/>
      <c r="K29" s="2682"/>
      <c r="L29" s="2683"/>
      <c r="M29" s="2684"/>
      <c r="N29" s="2685"/>
      <c r="O29" s="2682"/>
      <c r="P29" s="2683"/>
      <c r="Q29" s="2687"/>
      <c r="R29" s="2687"/>
      <c r="S29" s="2687"/>
      <c r="T29" s="2687"/>
      <c r="U29" s="2687"/>
      <c r="V29" s="2652">
        <f t="shared" si="6"/>
        <v>0</v>
      </c>
      <c r="W29" s="2687"/>
      <c r="X29" s="2688">
        <f>V29*20%</f>
        <v>0</v>
      </c>
      <c r="Y29" s="2687"/>
      <c r="Z29" s="2688">
        <f t="shared" si="7"/>
        <v>0</v>
      </c>
      <c r="AA29" s="2687"/>
      <c r="AB29" s="2689"/>
    </row>
    <row r="30" spans="1:28" s="2576" customFormat="1" ht="12">
      <c r="A30" s="2616">
        <v>120</v>
      </c>
      <c r="B30" s="2675">
        <v>0.35</v>
      </c>
      <c r="C30" s="2680"/>
      <c r="D30" s="2681"/>
      <c r="E30" s="2690"/>
      <c r="F30" s="2679"/>
      <c r="G30" s="2680"/>
      <c r="H30" s="2681"/>
      <c r="I30" s="2682"/>
      <c r="J30" s="2682"/>
      <c r="K30" s="2682"/>
      <c r="L30" s="2683"/>
      <c r="M30" s="2684"/>
      <c r="N30" s="2685"/>
      <c r="O30" s="2682"/>
      <c r="P30" s="2683"/>
      <c r="Q30" s="2687"/>
      <c r="R30" s="2687"/>
      <c r="S30" s="2687"/>
      <c r="T30" s="2687"/>
      <c r="U30" s="2687"/>
      <c r="V30" s="2652">
        <f t="shared" si="6"/>
        <v>0</v>
      </c>
      <c r="W30" s="2687"/>
      <c r="X30" s="2688">
        <f>V30*35%</f>
        <v>0</v>
      </c>
      <c r="Y30" s="2687"/>
      <c r="Z30" s="2688">
        <f t="shared" si="7"/>
        <v>0</v>
      </c>
      <c r="AA30" s="2687"/>
      <c r="AB30" s="2689"/>
    </row>
    <row r="31" spans="1:28" s="2576" customFormat="1" ht="12">
      <c r="A31" s="2616">
        <v>130</v>
      </c>
      <c r="B31" s="2675">
        <v>0.5</v>
      </c>
      <c r="C31" s="2655"/>
      <c r="D31" s="2631"/>
      <c r="E31" s="2656"/>
      <c r="F31" s="2679"/>
      <c r="G31" s="2680"/>
      <c r="H31" s="2681"/>
      <c r="I31" s="2682"/>
      <c r="J31" s="2682"/>
      <c r="K31" s="2682"/>
      <c r="L31" s="2683"/>
      <c r="M31" s="2684"/>
      <c r="N31" s="2685"/>
      <c r="O31" s="2682"/>
      <c r="P31" s="2683"/>
      <c r="Q31" s="2687"/>
      <c r="R31" s="2687"/>
      <c r="S31" s="2687"/>
      <c r="T31" s="2687"/>
      <c r="U31" s="2687"/>
      <c r="V31" s="2652">
        <f t="shared" si="6"/>
        <v>0</v>
      </c>
      <c r="W31" s="2687"/>
      <c r="X31" s="2688">
        <f>V31*50%</f>
        <v>0</v>
      </c>
      <c r="Y31" s="2687"/>
      <c r="Z31" s="2688">
        <f t="shared" si="7"/>
        <v>0</v>
      </c>
      <c r="AA31" s="2687"/>
      <c r="AB31" s="2689"/>
    </row>
    <row r="32" spans="1:28" s="2576" customFormat="1" ht="12">
      <c r="A32" s="2616">
        <v>140</v>
      </c>
      <c r="B32" s="2675">
        <v>0.75</v>
      </c>
      <c r="C32" s="2655"/>
      <c r="D32" s="2631"/>
      <c r="E32" s="2656"/>
      <c r="F32" s="2679"/>
      <c r="G32" s="2680"/>
      <c r="H32" s="2681"/>
      <c r="I32" s="2682"/>
      <c r="J32" s="2682"/>
      <c r="K32" s="2682"/>
      <c r="L32" s="2683"/>
      <c r="M32" s="2684"/>
      <c r="N32" s="2685"/>
      <c r="O32" s="2682"/>
      <c r="P32" s="2683"/>
      <c r="Q32" s="2687"/>
      <c r="R32" s="2687"/>
      <c r="S32" s="2687"/>
      <c r="T32" s="2687"/>
      <c r="U32" s="2687"/>
      <c r="V32" s="2652">
        <f t="shared" si="6"/>
        <v>0</v>
      </c>
      <c r="W32" s="2687"/>
      <c r="X32" s="2688">
        <f>V32*75%</f>
        <v>0</v>
      </c>
      <c r="Y32" s="2687"/>
      <c r="Z32" s="2688">
        <f t="shared" si="7"/>
        <v>0</v>
      </c>
      <c r="AA32" s="2687"/>
      <c r="AB32" s="2689"/>
    </row>
    <row r="33" spans="1:28" s="2576" customFormat="1" ht="12">
      <c r="A33" s="2616">
        <v>150</v>
      </c>
      <c r="B33" s="2675">
        <v>0.85</v>
      </c>
      <c r="C33" s="2692"/>
      <c r="D33" s="2693"/>
      <c r="E33" s="2694"/>
      <c r="F33" s="2679"/>
      <c r="G33" s="2695"/>
      <c r="H33" s="2696"/>
      <c r="I33" s="2697"/>
      <c r="J33" s="2697"/>
      <c r="K33" s="2697"/>
      <c r="L33" s="2698"/>
      <c r="M33" s="2699"/>
      <c r="N33" s="2700"/>
      <c r="O33" s="2697"/>
      <c r="P33" s="2698"/>
      <c r="Q33" s="2687"/>
      <c r="R33" s="2687"/>
      <c r="S33" s="2687"/>
      <c r="T33" s="2687"/>
      <c r="U33" s="2687"/>
      <c r="V33" s="2652">
        <f t="shared" si="6"/>
        <v>0</v>
      </c>
      <c r="W33" s="2687"/>
      <c r="X33" s="2688">
        <f>V33*85%</f>
        <v>0</v>
      </c>
      <c r="Y33" s="2687"/>
      <c r="Z33" s="2688">
        <f t="shared" si="7"/>
        <v>0</v>
      </c>
      <c r="AA33" s="2687"/>
      <c r="AB33" s="2689"/>
    </row>
    <row r="34" spans="1:28" s="2576" customFormat="1" ht="12">
      <c r="A34" s="2616">
        <v>160</v>
      </c>
      <c r="B34" s="2675">
        <v>1</v>
      </c>
      <c r="C34" s="2655"/>
      <c r="D34" s="2631"/>
      <c r="E34" s="2656"/>
      <c r="F34" s="2679"/>
      <c r="G34" s="2680"/>
      <c r="H34" s="2681"/>
      <c r="I34" s="2682"/>
      <c r="J34" s="2682"/>
      <c r="K34" s="2682"/>
      <c r="L34" s="2683"/>
      <c r="M34" s="2684"/>
      <c r="N34" s="2685"/>
      <c r="O34" s="2682"/>
      <c r="P34" s="2683"/>
      <c r="Q34" s="2687"/>
      <c r="R34" s="2687"/>
      <c r="S34" s="2687"/>
      <c r="T34" s="2687"/>
      <c r="U34" s="2687"/>
      <c r="V34" s="2652">
        <f t="shared" si="6"/>
        <v>0</v>
      </c>
      <c r="W34" s="2687"/>
      <c r="X34" s="2688">
        <f>V34*100%</f>
        <v>0</v>
      </c>
      <c r="Y34" s="2687"/>
      <c r="Z34" s="2688">
        <f t="shared" si="7"/>
        <v>0</v>
      </c>
      <c r="AA34" s="2687"/>
      <c r="AB34" s="2689"/>
    </row>
    <row r="35" spans="1:28" s="2576" customFormat="1" ht="12">
      <c r="A35" s="2616">
        <v>170</v>
      </c>
      <c r="B35" s="2675">
        <v>1.25</v>
      </c>
      <c r="C35" s="2655"/>
      <c r="D35" s="2631"/>
      <c r="E35" s="2656"/>
      <c r="F35" s="2679"/>
      <c r="G35" s="2680"/>
      <c r="H35" s="2681"/>
      <c r="I35" s="2682"/>
      <c r="J35" s="2682"/>
      <c r="K35" s="2682"/>
      <c r="L35" s="2683"/>
      <c r="M35" s="2684"/>
      <c r="N35" s="2685"/>
      <c r="O35" s="2682"/>
      <c r="P35" s="2683"/>
      <c r="Q35" s="2687"/>
      <c r="R35" s="2687"/>
      <c r="S35" s="2687"/>
      <c r="T35" s="2687"/>
      <c r="U35" s="2687"/>
      <c r="V35" s="2652">
        <f t="shared" si="6"/>
        <v>0</v>
      </c>
      <c r="W35" s="2687"/>
      <c r="X35" s="2688">
        <f>V35*125%</f>
        <v>0</v>
      </c>
      <c r="Y35" s="2687"/>
      <c r="Z35" s="2688">
        <f t="shared" si="7"/>
        <v>0</v>
      </c>
      <c r="AA35" s="2687"/>
      <c r="AB35" s="2689"/>
    </row>
    <row r="36" spans="1:28" s="2576" customFormat="1" ht="12">
      <c r="A36" s="2616">
        <v>180</v>
      </c>
      <c r="B36" s="2675">
        <v>1.5</v>
      </c>
      <c r="C36" s="2692"/>
      <c r="D36" s="2693"/>
      <c r="E36" s="2656"/>
      <c r="F36" s="2679"/>
      <c r="G36" s="2680"/>
      <c r="H36" s="2681"/>
      <c r="I36" s="2682"/>
      <c r="J36" s="2682"/>
      <c r="K36" s="2682"/>
      <c r="L36" s="2683"/>
      <c r="M36" s="2684"/>
      <c r="N36" s="2685"/>
      <c r="O36" s="2682"/>
      <c r="P36" s="2683"/>
      <c r="Q36" s="2687"/>
      <c r="R36" s="2687"/>
      <c r="S36" s="2687"/>
      <c r="T36" s="2687"/>
      <c r="U36" s="2687"/>
      <c r="V36" s="2652">
        <f t="shared" si="6"/>
        <v>0</v>
      </c>
      <c r="W36" s="2687"/>
      <c r="X36" s="2688">
        <f>V36*150%</f>
        <v>0</v>
      </c>
      <c r="Y36" s="2687"/>
      <c r="Z36" s="2688">
        <f t="shared" si="7"/>
        <v>0</v>
      </c>
      <c r="AA36" s="2687"/>
      <c r="AB36" s="2689"/>
    </row>
    <row r="37" spans="1:28" s="2576" customFormat="1" ht="12">
      <c r="A37" s="2616">
        <v>190</v>
      </c>
      <c r="B37" s="2675">
        <v>2</v>
      </c>
      <c r="C37" s="2692"/>
      <c r="D37" s="2693"/>
      <c r="E37" s="2694"/>
      <c r="F37" s="2679"/>
      <c r="G37" s="2695"/>
      <c r="H37" s="2696"/>
      <c r="I37" s="2697"/>
      <c r="J37" s="2697"/>
      <c r="K37" s="2697"/>
      <c r="L37" s="2698"/>
      <c r="M37" s="2699"/>
      <c r="N37" s="2700"/>
      <c r="O37" s="2697"/>
      <c r="P37" s="2698"/>
      <c r="Q37" s="2687"/>
      <c r="R37" s="2687"/>
      <c r="S37" s="2687"/>
      <c r="T37" s="2687"/>
      <c r="U37" s="2687"/>
      <c r="V37" s="2652">
        <f>Q37-R37-0.8*S37-0.5*T37</f>
        <v>0</v>
      </c>
      <c r="W37" s="2687"/>
      <c r="X37" s="2688">
        <f>V37*200%</f>
        <v>0</v>
      </c>
      <c r="Y37" s="2687"/>
      <c r="Z37" s="2688">
        <f>X37-Y37</f>
        <v>0</v>
      </c>
      <c r="AA37" s="2687"/>
      <c r="AB37" s="2689"/>
    </row>
    <row r="38" spans="1:28" s="2576" customFormat="1" ht="12">
      <c r="A38" s="2616">
        <v>195</v>
      </c>
      <c r="B38" s="2675">
        <v>2.5</v>
      </c>
      <c r="C38" s="2692"/>
      <c r="D38" s="2693"/>
      <c r="E38" s="2656"/>
      <c r="F38" s="2679"/>
      <c r="G38" s="2680"/>
      <c r="H38" s="2681"/>
      <c r="I38" s="2682"/>
      <c r="J38" s="2682"/>
      <c r="K38" s="2682"/>
      <c r="L38" s="2683"/>
      <c r="M38" s="2684"/>
      <c r="N38" s="2685"/>
      <c r="O38" s="2682"/>
      <c r="P38" s="2683"/>
      <c r="Q38" s="2687"/>
      <c r="R38" s="2687"/>
      <c r="S38" s="2687"/>
      <c r="T38" s="2687"/>
      <c r="U38" s="2687"/>
      <c r="V38" s="2652">
        <f>Q38-R38-0.8*S38-0.5*T38</f>
        <v>0</v>
      </c>
      <c r="W38" s="2687"/>
      <c r="X38" s="2688">
        <f>V38*250%</f>
        <v>0</v>
      </c>
      <c r="Y38" s="2687"/>
      <c r="Z38" s="2688">
        <f t="shared" si="7"/>
        <v>0</v>
      </c>
      <c r="AA38" s="2687"/>
      <c r="AB38" s="2689"/>
    </row>
    <row r="39" spans="1:28" s="2576" customFormat="1" ht="12">
      <c r="A39" s="2616">
        <v>200</v>
      </c>
      <c r="B39" s="2675">
        <v>12.5</v>
      </c>
      <c r="C39" s="2692"/>
      <c r="D39" s="2693"/>
      <c r="E39" s="2694"/>
      <c r="F39" s="2679"/>
      <c r="G39" s="2695"/>
      <c r="H39" s="2696"/>
      <c r="I39" s="2697"/>
      <c r="J39" s="2697"/>
      <c r="K39" s="2697"/>
      <c r="L39" s="2698"/>
      <c r="M39" s="2699"/>
      <c r="N39" s="2700"/>
      <c r="O39" s="2697"/>
      <c r="P39" s="2698"/>
      <c r="Q39" s="2687"/>
      <c r="R39" s="2687"/>
      <c r="S39" s="2687"/>
      <c r="T39" s="2687"/>
      <c r="U39" s="2687"/>
      <c r="V39" s="2652">
        <f t="shared" si="6"/>
        <v>0</v>
      </c>
      <c r="W39" s="2687"/>
      <c r="X39" s="2688">
        <f>V39*1250%</f>
        <v>0</v>
      </c>
      <c r="Y39" s="2687"/>
      <c r="Z39" s="2688">
        <f t="shared" si="7"/>
        <v>0</v>
      </c>
      <c r="AA39" s="2687"/>
      <c r="AB39" s="2689"/>
    </row>
    <row r="40" spans="1:28" s="2576" customFormat="1" ht="12">
      <c r="A40" s="2701">
        <v>210</v>
      </c>
      <c r="B40" s="2675" t="s">
        <v>2988</v>
      </c>
      <c r="C40" s="2692"/>
      <c r="D40" s="2693"/>
      <c r="E40" s="2694"/>
      <c r="F40" s="2702"/>
      <c r="G40" s="2697"/>
      <c r="H40" s="2697"/>
      <c r="I40" s="2697"/>
      <c r="J40" s="2697"/>
      <c r="K40" s="2697"/>
      <c r="L40" s="2698"/>
      <c r="M40" s="2699"/>
      <c r="N40" s="2700"/>
      <c r="O40" s="2697"/>
      <c r="P40" s="2698"/>
      <c r="Q40" s="2703"/>
      <c r="R40" s="2703"/>
      <c r="S40" s="2703"/>
      <c r="T40" s="2703"/>
      <c r="U40" s="2703"/>
      <c r="V40" s="2652">
        <f>Q40-R40-0.8*S40-0.5*T40</f>
        <v>0</v>
      </c>
      <c r="W40" s="2703"/>
      <c r="X40" s="2687"/>
      <c r="Y40" s="2703"/>
      <c r="Z40" s="2703"/>
      <c r="AA40" s="2703"/>
      <c r="AB40" s="2704"/>
    </row>
    <row r="41" spans="1:28" s="2576" customFormat="1" ht="15" customHeight="1">
      <c r="A41" s="4929" t="s">
        <v>2989</v>
      </c>
      <c r="B41" s="4930"/>
      <c r="C41" s="4930"/>
      <c r="D41" s="4930"/>
      <c r="E41" s="4930"/>
      <c r="F41" s="4930"/>
      <c r="G41" s="4930"/>
      <c r="H41" s="4930"/>
      <c r="I41" s="4930"/>
      <c r="J41" s="4930"/>
      <c r="K41" s="4930"/>
      <c r="L41" s="4930"/>
      <c r="M41" s="4930"/>
      <c r="N41" s="4930"/>
      <c r="O41" s="4930"/>
      <c r="P41" s="4930"/>
      <c r="Q41" s="4930"/>
      <c r="R41" s="4930"/>
      <c r="S41" s="4930"/>
      <c r="T41" s="4930"/>
      <c r="U41" s="4930"/>
      <c r="V41" s="4930"/>
      <c r="W41" s="4930"/>
      <c r="X41" s="4930"/>
      <c r="Y41" s="4930"/>
      <c r="Z41" s="4930"/>
      <c r="AA41" s="4930"/>
      <c r="AB41" s="4931"/>
    </row>
    <row r="42" spans="1:28" s="2576" customFormat="1" ht="12">
      <c r="A42" s="2705">
        <v>220</v>
      </c>
      <c r="B42" s="2647" t="s">
        <v>2990</v>
      </c>
      <c r="C42" s="2706"/>
      <c r="D42" s="2707"/>
      <c r="E42" s="2708"/>
      <c r="F42" s="2706"/>
      <c r="G42" s="2707"/>
      <c r="H42" s="2707"/>
      <c r="I42" s="2707"/>
      <c r="J42" s="2707"/>
      <c r="K42" s="2707"/>
      <c r="L42" s="2707"/>
      <c r="M42" s="2709"/>
      <c r="N42" s="2707"/>
      <c r="O42" s="2707"/>
      <c r="P42" s="2707"/>
      <c r="Q42" s="2707"/>
      <c r="R42" s="2707"/>
      <c r="S42" s="2707"/>
      <c r="T42" s="2707"/>
      <c r="U42" s="2707"/>
      <c r="V42" s="2707"/>
      <c r="W42" s="2707"/>
      <c r="X42" s="2707"/>
      <c r="Y42" s="2707"/>
      <c r="Z42" s="2707"/>
      <c r="AA42" s="2710"/>
      <c r="AB42" s="2711"/>
    </row>
    <row r="43" spans="1:28" s="2576" customFormat="1" ht="12">
      <c r="A43" s="2705">
        <v>230</v>
      </c>
      <c r="B43" s="2647" t="s">
        <v>2991</v>
      </c>
      <c r="C43" s="2712"/>
      <c r="D43" s="2713"/>
      <c r="E43" s="2714"/>
      <c r="F43" s="2712"/>
      <c r="G43" s="2713"/>
      <c r="H43" s="2713"/>
      <c r="I43" s="2713"/>
      <c r="J43" s="2713"/>
      <c r="K43" s="2713"/>
      <c r="L43" s="2713"/>
      <c r="M43" s="2715"/>
      <c r="N43" s="2713"/>
      <c r="O43" s="2713"/>
      <c r="P43" s="2713"/>
      <c r="Q43" s="2713"/>
      <c r="R43" s="2713"/>
      <c r="S43" s="2713"/>
      <c r="T43" s="2713"/>
      <c r="U43" s="2713"/>
      <c r="V43" s="2713"/>
      <c r="W43" s="2713"/>
      <c r="X43" s="2713"/>
      <c r="Y43" s="2713"/>
      <c r="Z43" s="2713"/>
      <c r="AA43" s="2716"/>
      <c r="AB43" s="2717"/>
    </row>
    <row r="44" spans="1:28" s="2576" customFormat="1" ht="12">
      <c r="A44" s="2705">
        <v>240</v>
      </c>
      <c r="B44" s="2647" t="s">
        <v>2992</v>
      </c>
      <c r="C44" s="2712"/>
      <c r="D44" s="2713"/>
      <c r="E44" s="2714"/>
      <c r="F44" s="2712"/>
      <c r="G44" s="2713"/>
      <c r="H44" s="2713"/>
      <c r="I44" s="2713"/>
      <c r="J44" s="2713"/>
      <c r="K44" s="2713"/>
      <c r="L44" s="2713"/>
      <c r="M44" s="2715"/>
      <c r="N44" s="2713"/>
      <c r="O44" s="2713"/>
      <c r="P44" s="2713"/>
      <c r="Q44" s="2713"/>
      <c r="R44" s="2713"/>
      <c r="S44" s="2713"/>
      <c r="T44" s="2713"/>
      <c r="U44" s="2713"/>
      <c r="V44" s="2713"/>
      <c r="W44" s="2713"/>
      <c r="X44" s="2713"/>
      <c r="Y44" s="2713"/>
      <c r="Z44" s="2713"/>
      <c r="AA44" s="2716"/>
      <c r="AB44" s="2717"/>
    </row>
    <row r="45" spans="1:28" s="2576" customFormat="1" ht="12.75" thickBot="1">
      <c r="A45" s="2718">
        <v>250</v>
      </c>
      <c r="B45" s="2719"/>
      <c r="C45" s="2720"/>
      <c r="D45" s="2721"/>
      <c r="E45" s="2722"/>
      <c r="F45" s="2720"/>
      <c r="G45" s="2721"/>
      <c r="H45" s="2721"/>
      <c r="I45" s="2721"/>
      <c r="J45" s="2721"/>
      <c r="K45" s="2721"/>
      <c r="L45" s="2721"/>
      <c r="M45" s="2723"/>
      <c r="N45" s="2721"/>
      <c r="O45" s="2721"/>
      <c r="P45" s="2721"/>
      <c r="Q45" s="2721"/>
      <c r="R45" s="2721"/>
      <c r="S45" s="2721"/>
      <c r="T45" s="2721"/>
      <c r="U45" s="2721"/>
      <c r="V45" s="2721"/>
      <c r="W45" s="2721"/>
      <c r="X45" s="2721"/>
      <c r="Y45" s="2721"/>
      <c r="Z45" s="2721"/>
      <c r="AA45" s="2724"/>
      <c r="AB45" s="2725"/>
    </row>
    <row r="46" spans="1:28">
      <c r="U46" s="2727"/>
      <c r="V46" s="2727"/>
      <c r="W46" s="2727"/>
      <c r="X46" s="2727"/>
      <c r="Y46" s="2727"/>
      <c r="Z46" s="2727"/>
      <c r="AA46" s="2727"/>
    </row>
    <row r="47" spans="1:28">
      <c r="B47" s="2212" t="s">
        <v>2993</v>
      </c>
      <c r="U47" s="2727"/>
      <c r="V47" s="2727"/>
      <c r="W47" s="2727"/>
      <c r="X47" s="2727"/>
      <c r="Y47" s="2727"/>
      <c r="Z47" s="2727"/>
      <c r="AA47" s="2727"/>
    </row>
    <row r="48" spans="1:28">
      <c r="B48" s="2579"/>
      <c r="U48" s="2727"/>
      <c r="V48" s="2727"/>
      <c r="W48" s="2727"/>
      <c r="X48" s="2727"/>
      <c r="Y48" s="2727"/>
      <c r="Z48" s="2727"/>
      <c r="AA48" s="2727"/>
    </row>
    <row r="50" ht="15" customHeight="1"/>
  </sheetData>
  <mergeCells count="37">
    <mergeCell ref="N3:V3"/>
    <mergeCell ref="C7:D7"/>
    <mergeCell ref="E7:E10"/>
    <mergeCell ref="F7:F10"/>
    <mergeCell ref="G7:L7"/>
    <mergeCell ref="M7:M10"/>
    <mergeCell ref="N7:P7"/>
    <mergeCell ref="Q7:Q10"/>
    <mergeCell ref="R7:U7"/>
    <mergeCell ref="V7:V10"/>
    <mergeCell ref="AA8:AA10"/>
    <mergeCell ref="X7:X10"/>
    <mergeCell ref="Y7:Y10"/>
    <mergeCell ref="Z7:Z10"/>
    <mergeCell ref="C8:C10"/>
    <mergeCell ref="D8:D10"/>
    <mergeCell ref="G8:H8"/>
    <mergeCell ref="I8:J8"/>
    <mergeCell ref="K8:L8"/>
    <mergeCell ref="N8:N10"/>
    <mergeCell ref="O8:O10"/>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s>
  <conditionalFormatting sqref="B17 B24:B26 B38 B39:F40 B37:F37">
    <cfRule type="cellIs" dxfId="67" priority="4" stopIfTrue="1" operator="equal">
      <formula>#REF!</formula>
    </cfRule>
  </conditionalFormatting>
  <conditionalFormatting sqref="B18:B23">
    <cfRule type="cellIs" dxfId="66" priority="3" stopIfTrue="1" operator="equal">
      <formula>#REF!</formula>
    </cfRule>
  </conditionalFormatting>
  <conditionalFormatting sqref="B27:B36">
    <cfRule type="cellIs" dxfId="65" priority="2" stopIfTrue="1" operator="equal">
      <formula>#REF!</formula>
    </cfRule>
  </conditionalFormatting>
  <conditionalFormatting sqref="B42:B44">
    <cfRule type="cellIs" dxfId="64"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0"/>
  <sheetViews>
    <sheetView zoomScale="70" zoomScaleNormal="70" zoomScaleSheetLayoutView="30" workbookViewId="0">
      <selection sqref="A1:Z6"/>
    </sheetView>
  </sheetViews>
  <sheetFormatPr defaultColWidth="11.42578125" defaultRowHeight="15"/>
  <cols>
    <col min="1" max="1" width="5.140625" style="2726" customWidth="1"/>
    <col min="2" max="2" width="46.140625" style="2212" customWidth="1"/>
    <col min="3" max="3" width="9.28515625" style="2212" customWidth="1"/>
    <col min="4" max="4" width="8.85546875" style="2212" customWidth="1"/>
    <col min="5" max="5" width="8.5703125" style="2212" customWidth="1"/>
    <col min="6" max="6" width="15.140625" style="2212" customWidth="1"/>
    <col min="7" max="7" width="9" style="2212" customWidth="1"/>
    <col min="8" max="8" width="11.28515625" style="2212" customWidth="1"/>
    <col min="9" max="9" width="11.42578125" style="2212" customWidth="1"/>
    <col min="10" max="10" width="13.7109375" style="2212" customWidth="1"/>
    <col min="11" max="11" width="12.42578125" style="2212" customWidth="1"/>
    <col min="12" max="12" width="13.42578125" style="2212" customWidth="1"/>
    <col min="13" max="13" width="16.85546875" style="2212" customWidth="1"/>
    <col min="14" max="14" width="17.7109375" style="2212" customWidth="1"/>
    <col min="15" max="15" width="14.42578125" style="2212" customWidth="1"/>
    <col min="16" max="16" width="12.85546875" style="2212" customWidth="1"/>
    <col min="17" max="17" width="17.42578125" style="2212" customWidth="1"/>
    <col min="18" max="18" width="12.7109375" style="2212" customWidth="1"/>
    <col min="19" max="19" width="9.42578125" style="2212" customWidth="1"/>
    <col min="20" max="20" width="8.85546875" style="2212" customWidth="1"/>
    <col min="21" max="21" width="9.85546875" style="2212" customWidth="1"/>
    <col min="22" max="22" width="15.7109375" style="2212" customWidth="1"/>
    <col min="23" max="23" width="17.7109375" style="2212" customWidth="1"/>
    <col min="24" max="26" width="14.28515625" style="2212" customWidth="1"/>
    <col min="27" max="27" width="16" style="2212" customWidth="1"/>
    <col min="28" max="28" width="16.28515625" style="2212" customWidth="1"/>
    <col min="29" max="259" width="11.42578125" style="2212"/>
    <col min="260" max="260" width="108.140625" style="2212" customWidth="1"/>
    <col min="261" max="261" width="28.7109375" style="2212" customWidth="1"/>
    <col min="262" max="262" width="32.5703125" style="2212" customWidth="1"/>
    <col min="263" max="263" width="28.7109375" style="2212" customWidth="1"/>
    <col min="264" max="265" width="31.7109375" style="2212" customWidth="1"/>
    <col min="266" max="266" width="30.140625" style="2212" customWidth="1"/>
    <col min="267" max="267" width="33.7109375" style="2212" customWidth="1"/>
    <col min="268" max="268" width="27" style="2212" customWidth="1"/>
    <col min="269" max="269" width="28.7109375" style="2212" customWidth="1"/>
    <col min="270" max="270" width="34.85546875" style="2212" customWidth="1"/>
    <col min="271" max="271" width="37" style="2212" customWidth="1"/>
    <col min="272" max="272" width="34.85546875" style="2212" customWidth="1"/>
    <col min="273" max="273" width="27.5703125" style="2212" customWidth="1"/>
    <col min="274" max="274" width="36.85546875" style="2212" customWidth="1"/>
    <col min="275" max="275" width="38.7109375" style="2212" customWidth="1"/>
    <col min="276" max="278" width="14.7109375" style="2212" customWidth="1"/>
    <col min="279" max="279" width="18.7109375" style="2212" customWidth="1"/>
    <col min="280" max="280" width="25.42578125" style="2212" customWidth="1"/>
    <col min="281" max="281" width="34.85546875" style="2212" customWidth="1"/>
    <col min="282" max="282" width="28" style="2212" customWidth="1"/>
    <col min="283" max="283" width="34.140625" style="2212" customWidth="1"/>
    <col min="284" max="284" width="34" style="2212" customWidth="1"/>
    <col min="285" max="515" width="11.42578125" style="2212"/>
    <col min="516" max="516" width="108.140625" style="2212" customWidth="1"/>
    <col min="517" max="517" width="28.7109375" style="2212" customWidth="1"/>
    <col min="518" max="518" width="32.5703125" style="2212" customWidth="1"/>
    <col min="519" max="519" width="28.7109375" style="2212" customWidth="1"/>
    <col min="520" max="521" width="31.7109375" style="2212" customWidth="1"/>
    <col min="522" max="522" width="30.140625" style="2212" customWidth="1"/>
    <col min="523" max="523" width="33.7109375" style="2212" customWidth="1"/>
    <col min="524" max="524" width="27" style="2212" customWidth="1"/>
    <col min="525" max="525" width="28.7109375" style="2212" customWidth="1"/>
    <col min="526" max="526" width="34.85546875" style="2212" customWidth="1"/>
    <col min="527" max="527" width="37" style="2212" customWidth="1"/>
    <col min="528" max="528" width="34.85546875" style="2212" customWidth="1"/>
    <col min="529" max="529" width="27.5703125" style="2212" customWidth="1"/>
    <col min="530" max="530" width="36.85546875" style="2212" customWidth="1"/>
    <col min="531" max="531" width="38.7109375" style="2212" customWidth="1"/>
    <col min="532" max="534" width="14.7109375" style="2212" customWidth="1"/>
    <col min="535" max="535" width="18.7109375" style="2212" customWidth="1"/>
    <col min="536" max="536" width="25.42578125" style="2212" customWidth="1"/>
    <col min="537" max="537" width="34.85546875" style="2212" customWidth="1"/>
    <col min="538" max="538" width="28" style="2212" customWidth="1"/>
    <col min="539" max="539" width="34.140625" style="2212" customWidth="1"/>
    <col min="540" max="540" width="34" style="2212" customWidth="1"/>
    <col min="541" max="771" width="11.42578125" style="2212"/>
    <col min="772" max="772" width="108.140625" style="2212" customWidth="1"/>
    <col min="773" max="773" width="28.7109375" style="2212" customWidth="1"/>
    <col min="774" max="774" width="32.5703125" style="2212" customWidth="1"/>
    <col min="775" max="775" width="28.7109375" style="2212" customWidth="1"/>
    <col min="776" max="777" width="31.7109375" style="2212" customWidth="1"/>
    <col min="778" max="778" width="30.140625" style="2212" customWidth="1"/>
    <col min="779" max="779" width="33.7109375" style="2212" customWidth="1"/>
    <col min="780" max="780" width="27" style="2212" customWidth="1"/>
    <col min="781" max="781" width="28.7109375" style="2212" customWidth="1"/>
    <col min="782" max="782" width="34.85546875" style="2212" customWidth="1"/>
    <col min="783" max="783" width="37" style="2212" customWidth="1"/>
    <col min="784" max="784" width="34.85546875" style="2212" customWidth="1"/>
    <col min="785" max="785" width="27.5703125" style="2212" customWidth="1"/>
    <col min="786" max="786" width="36.85546875" style="2212" customWidth="1"/>
    <col min="787" max="787" width="38.7109375" style="2212" customWidth="1"/>
    <col min="788" max="790" width="14.7109375" style="2212" customWidth="1"/>
    <col min="791" max="791" width="18.7109375" style="2212" customWidth="1"/>
    <col min="792" max="792" width="25.42578125" style="2212" customWidth="1"/>
    <col min="793" max="793" width="34.85546875" style="2212" customWidth="1"/>
    <col min="794" max="794" width="28" style="2212" customWidth="1"/>
    <col min="795" max="795" width="34.140625" style="2212" customWidth="1"/>
    <col min="796" max="796" width="34" style="2212" customWidth="1"/>
    <col min="797" max="1027" width="11.42578125" style="2212"/>
    <col min="1028" max="1028" width="108.140625" style="2212" customWidth="1"/>
    <col min="1029" max="1029" width="28.7109375" style="2212" customWidth="1"/>
    <col min="1030" max="1030" width="32.5703125" style="2212" customWidth="1"/>
    <col min="1031" max="1031" width="28.7109375" style="2212" customWidth="1"/>
    <col min="1032" max="1033" width="31.7109375" style="2212" customWidth="1"/>
    <col min="1034" max="1034" width="30.140625" style="2212" customWidth="1"/>
    <col min="1035" max="1035" width="33.7109375" style="2212" customWidth="1"/>
    <col min="1036" max="1036" width="27" style="2212" customWidth="1"/>
    <col min="1037" max="1037" width="28.7109375" style="2212" customWidth="1"/>
    <col min="1038" max="1038" width="34.85546875" style="2212" customWidth="1"/>
    <col min="1039" max="1039" width="37" style="2212" customWidth="1"/>
    <col min="1040" max="1040" width="34.85546875" style="2212" customWidth="1"/>
    <col min="1041" max="1041" width="27.5703125" style="2212" customWidth="1"/>
    <col min="1042" max="1042" width="36.85546875" style="2212" customWidth="1"/>
    <col min="1043" max="1043" width="38.7109375" style="2212" customWidth="1"/>
    <col min="1044" max="1046" width="14.7109375" style="2212" customWidth="1"/>
    <col min="1047" max="1047" width="18.7109375" style="2212" customWidth="1"/>
    <col min="1048" max="1048" width="25.42578125" style="2212" customWidth="1"/>
    <col min="1049" max="1049" width="34.85546875" style="2212" customWidth="1"/>
    <col min="1050" max="1050" width="28" style="2212" customWidth="1"/>
    <col min="1051" max="1051" width="34.140625" style="2212" customWidth="1"/>
    <col min="1052" max="1052" width="34" style="2212" customWidth="1"/>
    <col min="1053" max="1283" width="11.42578125" style="2212"/>
    <col min="1284" max="1284" width="108.140625" style="2212" customWidth="1"/>
    <col min="1285" max="1285" width="28.7109375" style="2212" customWidth="1"/>
    <col min="1286" max="1286" width="32.5703125" style="2212" customWidth="1"/>
    <col min="1287" max="1287" width="28.7109375" style="2212" customWidth="1"/>
    <col min="1288" max="1289" width="31.7109375" style="2212" customWidth="1"/>
    <col min="1290" max="1290" width="30.140625" style="2212" customWidth="1"/>
    <col min="1291" max="1291" width="33.7109375" style="2212" customWidth="1"/>
    <col min="1292" max="1292" width="27" style="2212" customWidth="1"/>
    <col min="1293" max="1293" width="28.7109375" style="2212" customWidth="1"/>
    <col min="1294" max="1294" width="34.85546875" style="2212" customWidth="1"/>
    <col min="1295" max="1295" width="37" style="2212" customWidth="1"/>
    <col min="1296" max="1296" width="34.85546875" style="2212" customWidth="1"/>
    <col min="1297" max="1297" width="27.5703125" style="2212" customWidth="1"/>
    <col min="1298" max="1298" width="36.85546875" style="2212" customWidth="1"/>
    <col min="1299" max="1299" width="38.7109375" style="2212" customWidth="1"/>
    <col min="1300" max="1302" width="14.7109375" style="2212" customWidth="1"/>
    <col min="1303" max="1303" width="18.7109375" style="2212" customWidth="1"/>
    <col min="1304" max="1304" width="25.42578125" style="2212" customWidth="1"/>
    <col min="1305" max="1305" width="34.85546875" style="2212" customWidth="1"/>
    <col min="1306" max="1306" width="28" style="2212" customWidth="1"/>
    <col min="1307" max="1307" width="34.140625" style="2212" customWidth="1"/>
    <col min="1308" max="1308" width="34" style="2212" customWidth="1"/>
    <col min="1309" max="1539" width="11.42578125" style="2212"/>
    <col min="1540" max="1540" width="108.140625" style="2212" customWidth="1"/>
    <col min="1541" max="1541" width="28.7109375" style="2212" customWidth="1"/>
    <col min="1542" max="1542" width="32.5703125" style="2212" customWidth="1"/>
    <col min="1543" max="1543" width="28.7109375" style="2212" customWidth="1"/>
    <col min="1544" max="1545" width="31.7109375" style="2212" customWidth="1"/>
    <col min="1546" max="1546" width="30.140625" style="2212" customWidth="1"/>
    <col min="1547" max="1547" width="33.7109375" style="2212" customWidth="1"/>
    <col min="1548" max="1548" width="27" style="2212" customWidth="1"/>
    <col min="1549" max="1549" width="28.7109375" style="2212" customWidth="1"/>
    <col min="1550" max="1550" width="34.85546875" style="2212" customWidth="1"/>
    <col min="1551" max="1551" width="37" style="2212" customWidth="1"/>
    <col min="1552" max="1552" width="34.85546875" style="2212" customWidth="1"/>
    <col min="1553" max="1553" width="27.5703125" style="2212" customWidth="1"/>
    <col min="1554" max="1554" width="36.85546875" style="2212" customWidth="1"/>
    <col min="1555" max="1555" width="38.7109375" style="2212" customWidth="1"/>
    <col min="1556" max="1558" width="14.7109375" style="2212" customWidth="1"/>
    <col min="1559" max="1559" width="18.7109375" style="2212" customWidth="1"/>
    <col min="1560" max="1560" width="25.42578125" style="2212" customWidth="1"/>
    <col min="1561" max="1561" width="34.85546875" style="2212" customWidth="1"/>
    <col min="1562" max="1562" width="28" style="2212" customWidth="1"/>
    <col min="1563" max="1563" width="34.140625" style="2212" customWidth="1"/>
    <col min="1564" max="1564" width="34" style="2212" customWidth="1"/>
    <col min="1565" max="1795" width="11.42578125" style="2212"/>
    <col min="1796" max="1796" width="108.140625" style="2212" customWidth="1"/>
    <col min="1797" max="1797" width="28.7109375" style="2212" customWidth="1"/>
    <col min="1798" max="1798" width="32.5703125" style="2212" customWidth="1"/>
    <col min="1799" max="1799" width="28.7109375" style="2212" customWidth="1"/>
    <col min="1800" max="1801" width="31.7109375" style="2212" customWidth="1"/>
    <col min="1802" max="1802" width="30.140625" style="2212" customWidth="1"/>
    <col min="1803" max="1803" width="33.7109375" style="2212" customWidth="1"/>
    <col min="1804" max="1804" width="27" style="2212" customWidth="1"/>
    <col min="1805" max="1805" width="28.7109375" style="2212" customWidth="1"/>
    <col min="1806" max="1806" width="34.85546875" style="2212" customWidth="1"/>
    <col min="1807" max="1807" width="37" style="2212" customWidth="1"/>
    <col min="1808" max="1808" width="34.85546875" style="2212" customWidth="1"/>
    <col min="1809" max="1809" width="27.5703125" style="2212" customWidth="1"/>
    <col min="1810" max="1810" width="36.85546875" style="2212" customWidth="1"/>
    <col min="1811" max="1811" width="38.7109375" style="2212" customWidth="1"/>
    <col min="1812" max="1814" width="14.7109375" style="2212" customWidth="1"/>
    <col min="1815" max="1815" width="18.7109375" style="2212" customWidth="1"/>
    <col min="1816" max="1816" width="25.42578125" style="2212" customWidth="1"/>
    <col min="1817" max="1817" width="34.85546875" style="2212" customWidth="1"/>
    <col min="1818" max="1818" width="28" style="2212" customWidth="1"/>
    <col min="1819" max="1819" width="34.140625" style="2212" customWidth="1"/>
    <col min="1820" max="1820" width="34" style="2212" customWidth="1"/>
    <col min="1821" max="2051" width="11.42578125" style="2212"/>
    <col min="2052" max="2052" width="108.140625" style="2212" customWidth="1"/>
    <col min="2053" max="2053" width="28.7109375" style="2212" customWidth="1"/>
    <col min="2054" max="2054" width="32.5703125" style="2212" customWidth="1"/>
    <col min="2055" max="2055" width="28.7109375" style="2212" customWidth="1"/>
    <col min="2056" max="2057" width="31.7109375" style="2212" customWidth="1"/>
    <col min="2058" max="2058" width="30.140625" style="2212" customWidth="1"/>
    <col min="2059" max="2059" width="33.7109375" style="2212" customWidth="1"/>
    <col min="2060" max="2060" width="27" style="2212" customWidth="1"/>
    <col min="2061" max="2061" width="28.7109375" style="2212" customWidth="1"/>
    <col min="2062" max="2062" width="34.85546875" style="2212" customWidth="1"/>
    <col min="2063" max="2063" width="37" style="2212" customWidth="1"/>
    <col min="2064" max="2064" width="34.85546875" style="2212" customWidth="1"/>
    <col min="2065" max="2065" width="27.5703125" style="2212" customWidth="1"/>
    <col min="2066" max="2066" width="36.85546875" style="2212" customWidth="1"/>
    <col min="2067" max="2067" width="38.7109375" style="2212" customWidth="1"/>
    <col min="2068" max="2070" width="14.7109375" style="2212" customWidth="1"/>
    <col min="2071" max="2071" width="18.7109375" style="2212" customWidth="1"/>
    <col min="2072" max="2072" width="25.42578125" style="2212" customWidth="1"/>
    <col min="2073" max="2073" width="34.85546875" style="2212" customWidth="1"/>
    <col min="2074" max="2074" width="28" style="2212" customWidth="1"/>
    <col min="2075" max="2075" width="34.140625" style="2212" customWidth="1"/>
    <col min="2076" max="2076" width="34" style="2212" customWidth="1"/>
    <col min="2077" max="2307" width="11.42578125" style="2212"/>
    <col min="2308" max="2308" width="108.140625" style="2212" customWidth="1"/>
    <col min="2309" max="2309" width="28.7109375" style="2212" customWidth="1"/>
    <col min="2310" max="2310" width="32.5703125" style="2212" customWidth="1"/>
    <col min="2311" max="2311" width="28.7109375" style="2212" customWidth="1"/>
    <col min="2312" max="2313" width="31.7109375" style="2212" customWidth="1"/>
    <col min="2314" max="2314" width="30.140625" style="2212" customWidth="1"/>
    <col min="2315" max="2315" width="33.7109375" style="2212" customWidth="1"/>
    <col min="2316" max="2316" width="27" style="2212" customWidth="1"/>
    <col min="2317" max="2317" width="28.7109375" style="2212" customWidth="1"/>
    <col min="2318" max="2318" width="34.85546875" style="2212" customWidth="1"/>
    <col min="2319" max="2319" width="37" style="2212" customWidth="1"/>
    <col min="2320" max="2320" width="34.85546875" style="2212" customWidth="1"/>
    <col min="2321" max="2321" width="27.5703125" style="2212" customWidth="1"/>
    <col min="2322" max="2322" width="36.85546875" style="2212" customWidth="1"/>
    <col min="2323" max="2323" width="38.7109375" style="2212" customWidth="1"/>
    <col min="2324" max="2326" width="14.7109375" style="2212" customWidth="1"/>
    <col min="2327" max="2327" width="18.7109375" style="2212" customWidth="1"/>
    <col min="2328" max="2328" width="25.42578125" style="2212" customWidth="1"/>
    <col min="2329" max="2329" width="34.85546875" style="2212" customWidth="1"/>
    <col min="2330" max="2330" width="28" style="2212" customWidth="1"/>
    <col min="2331" max="2331" width="34.140625" style="2212" customWidth="1"/>
    <col min="2332" max="2332" width="34" style="2212" customWidth="1"/>
    <col min="2333" max="2563" width="11.42578125" style="2212"/>
    <col min="2564" max="2564" width="108.140625" style="2212" customWidth="1"/>
    <col min="2565" max="2565" width="28.7109375" style="2212" customWidth="1"/>
    <col min="2566" max="2566" width="32.5703125" style="2212" customWidth="1"/>
    <col min="2567" max="2567" width="28.7109375" style="2212" customWidth="1"/>
    <col min="2568" max="2569" width="31.7109375" style="2212" customWidth="1"/>
    <col min="2570" max="2570" width="30.140625" style="2212" customWidth="1"/>
    <col min="2571" max="2571" width="33.7109375" style="2212" customWidth="1"/>
    <col min="2572" max="2572" width="27" style="2212" customWidth="1"/>
    <col min="2573" max="2573" width="28.7109375" style="2212" customWidth="1"/>
    <col min="2574" max="2574" width="34.85546875" style="2212" customWidth="1"/>
    <col min="2575" max="2575" width="37" style="2212" customWidth="1"/>
    <col min="2576" max="2576" width="34.85546875" style="2212" customWidth="1"/>
    <col min="2577" max="2577" width="27.5703125" style="2212" customWidth="1"/>
    <col min="2578" max="2578" width="36.85546875" style="2212" customWidth="1"/>
    <col min="2579" max="2579" width="38.7109375" style="2212" customWidth="1"/>
    <col min="2580" max="2582" width="14.7109375" style="2212" customWidth="1"/>
    <col min="2583" max="2583" width="18.7109375" style="2212" customWidth="1"/>
    <col min="2584" max="2584" width="25.42578125" style="2212" customWidth="1"/>
    <col min="2585" max="2585" width="34.85546875" style="2212" customWidth="1"/>
    <col min="2586" max="2586" width="28" style="2212" customWidth="1"/>
    <col min="2587" max="2587" width="34.140625" style="2212" customWidth="1"/>
    <col min="2588" max="2588" width="34" style="2212" customWidth="1"/>
    <col min="2589" max="2819" width="11.42578125" style="2212"/>
    <col min="2820" max="2820" width="108.140625" style="2212" customWidth="1"/>
    <col min="2821" max="2821" width="28.7109375" style="2212" customWidth="1"/>
    <col min="2822" max="2822" width="32.5703125" style="2212" customWidth="1"/>
    <col min="2823" max="2823" width="28.7109375" style="2212" customWidth="1"/>
    <col min="2824" max="2825" width="31.7109375" style="2212" customWidth="1"/>
    <col min="2826" max="2826" width="30.140625" style="2212" customWidth="1"/>
    <col min="2827" max="2827" width="33.7109375" style="2212" customWidth="1"/>
    <col min="2828" max="2828" width="27" style="2212" customWidth="1"/>
    <col min="2829" max="2829" width="28.7109375" style="2212" customWidth="1"/>
    <col min="2830" max="2830" width="34.85546875" style="2212" customWidth="1"/>
    <col min="2831" max="2831" width="37" style="2212" customWidth="1"/>
    <col min="2832" max="2832" width="34.85546875" style="2212" customWidth="1"/>
    <col min="2833" max="2833" width="27.5703125" style="2212" customWidth="1"/>
    <col min="2834" max="2834" width="36.85546875" style="2212" customWidth="1"/>
    <col min="2835" max="2835" width="38.7109375" style="2212" customWidth="1"/>
    <col min="2836" max="2838" width="14.7109375" style="2212" customWidth="1"/>
    <col min="2839" max="2839" width="18.7109375" style="2212" customWidth="1"/>
    <col min="2840" max="2840" width="25.42578125" style="2212" customWidth="1"/>
    <col min="2841" max="2841" width="34.85546875" style="2212" customWidth="1"/>
    <col min="2842" max="2842" width="28" style="2212" customWidth="1"/>
    <col min="2843" max="2843" width="34.140625" style="2212" customWidth="1"/>
    <col min="2844" max="2844" width="34" style="2212" customWidth="1"/>
    <col min="2845" max="3075" width="11.42578125" style="2212"/>
    <col min="3076" max="3076" width="108.140625" style="2212" customWidth="1"/>
    <col min="3077" max="3077" width="28.7109375" style="2212" customWidth="1"/>
    <col min="3078" max="3078" width="32.5703125" style="2212" customWidth="1"/>
    <col min="3079" max="3079" width="28.7109375" style="2212" customWidth="1"/>
    <col min="3080" max="3081" width="31.7109375" style="2212" customWidth="1"/>
    <col min="3082" max="3082" width="30.140625" style="2212" customWidth="1"/>
    <col min="3083" max="3083" width="33.7109375" style="2212" customWidth="1"/>
    <col min="3084" max="3084" width="27" style="2212" customWidth="1"/>
    <col min="3085" max="3085" width="28.7109375" style="2212" customWidth="1"/>
    <col min="3086" max="3086" width="34.85546875" style="2212" customWidth="1"/>
    <col min="3087" max="3087" width="37" style="2212" customWidth="1"/>
    <col min="3088" max="3088" width="34.85546875" style="2212" customWidth="1"/>
    <col min="3089" max="3089" width="27.5703125" style="2212" customWidth="1"/>
    <col min="3090" max="3090" width="36.85546875" style="2212" customWidth="1"/>
    <col min="3091" max="3091" width="38.7109375" style="2212" customWidth="1"/>
    <col min="3092" max="3094" width="14.7109375" style="2212" customWidth="1"/>
    <col min="3095" max="3095" width="18.7109375" style="2212" customWidth="1"/>
    <col min="3096" max="3096" width="25.42578125" style="2212" customWidth="1"/>
    <col min="3097" max="3097" width="34.85546875" style="2212" customWidth="1"/>
    <col min="3098" max="3098" width="28" style="2212" customWidth="1"/>
    <col min="3099" max="3099" width="34.140625" style="2212" customWidth="1"/>
    <col min="3100" max="3100" width="34" style="2212" customWidth="1"/>
    <col min="3101" max="3331" width="11.42578125" style="2212"/>
    <col min="3332" max="3332" width="108.140625" style="2212" customWidth="1"/>
    <col min="3333" max="3333" width="28.7109375" style="2212" customWidth="1"/>
    <col min="3334" max="3334" width="32.5703125" style="2212" customWidth="1"/>
    <col min="3335" max="3335" width="28.7109375" style="2212" customWidth="1"/>
    <col min="3336" max="3337" width="31.7109375" style="2212" customWidth="1"/>
    <col min="3338" max="3338" width="30.140625" style="2212" customWidth="1"/>
    <col min="3339" max="3339" width="33.7109375" style="2212" customWidth="1"/>
    <col min="3340" max="3340" width="27" style="2212" customWidth="1"/>
    <col min="3341" max="3341" width="28.7109375" style="2212" customWidth="1"/>
    <col min="3342" max="3342" width="34.85546875" style="2212" customWidth="1"/>
    <col min="3343" max="3343" width="37" style="2212" customWidth="1"/>
    <col min="3344" max="3344" width="34.85546875" style="2212" customWidth="1"/>
    <col min="3345" max="3345" width="27.5703125" style="2212" customWidth="1"/>
    <col min="3346" max="3346" width="36.85546875" style="2212" customWidth="1"/>
    <col min="3347" max="3347" width="38.7109375" style="2212" customWidth="1"/>
    <col min="3348" max="3350" width="14.7109375" style="2212" customWidth="1"/>
    <col min="3351" max="3351" width="18.7109375" style="2212" customWidth="1"/>
    <col min="3352" max="3352" width="25.42578125" style="2212" customWidth="1"/>
    <col min="3353" max="3353" width="34.85546875" style="2212" customWidth="1"/>
    <col min="3354" max="3354" width="28" style="2212" customWidth="1"/>
    <col min="3355" max="3355" width="34.140625" style="2212" customWidth="1"/>
    <col min="3356" max="3356" width="34" style="2212" customWidth="1"/>
    <col min="3357" max="3587" width="11.42578125" style="2212"/>
    <col min="3588" max="3588" width="108.140625" style="2212" customWidth="1"/>
    <col min="3589" max="3589" width="28.7109375" style="2212" customWidth="1"/>
    <col min="3590" max="3590" width="32.5703125" style="2212" customWidth="1"/>
    <col min="3591" max="3591" width="28.7109375" style="2212" customWidth="1"/>
    <col min="3592" max="3593" width="31.7109375" style="2212" customWidth="1"/>
    <col min="3594" max="3594" width="30.140625" style="2212" customWidth="1"/>
    <col min="3595" max="3595" width="33.7109375" style="2212" customWidth="1"/>
    <col min="3596" max="3596" width="27" style="2212" customWidth="1"/>
    <col min="3597" max="3597" width="28.7109375" style="2212" customWidth="1"/>
    <col min="3598" max="3598" width="34.85546875" style="2212" customWidth="1"/>
    <col min="3599" max="3599" width="37" style="2212" customWidth="1"/>
    <col min="3600" max="3600" width="34.85546875" style="2212" customWidth="1"/>
    <col min="3601" max="3601" width="27.5703125" style="2212" customWidth="1"/>
    <col min="3602" max="3602" width="36.85546875" style="2212" customWidth="1"/>
    <col min="3603" max="3603" width="38.7109375" style="2212" customWidth="1"/>
    <col min="3604" max="3606" width="14.7109375" style="2212" customWidth="1"/>
    <col min="3607" max="3607" width="18.7109375" style="2212" customWidth="1"/>
    <col min="3608" max="3608" width="25.42578125" style="2212" customWidth="1"/>
    <col min="3609" max="3609" width="34.85546875" style="2212" customWidth="1"/>
    <col min="3610" max="3610" width="28" style="2212" customWidth="1"/>
    <col min="3611" max="3611" width="34.140625" style="2212" customWidth="1"/>
    <col min="3612" max="3612" width="34" style="2212" customWidth="1"/>
    <col min="3613" max="3843" width="11.42578125" style="2212"/>
    <col min="3844" max="3844" width="108.140625" style="2212" customWidth="1"/>
    <col min="3845" max="3845" width="28.7109375" style="2212" customWidth="1"/>
    <col min="3846" max="3846" width="32.5703125" style="2212" customWidth="1"/>
    <col min="3847" max="3847" width="28.7109375" style="2212" customWidth="1"/>
    <col min="3848" max="3849" width="31.7109375" style="2212" customWidth="1"/>
    <col min="3850" max="3850" width="30.140625" style="2212" customWidth="1"/>
    <col min="3851" max="3851" width="33.7109375" style="2212" customWidth="1"/>
    <col min="3852" max="3852" width="27" style="2212" customWidth="1"/>
    <col min="3853" max="3853" width="28.7109375" style="2212" customWidth="1"/>
    <col min="3854" max="3854" width="34.85546875" style="2212" customWidth="1"/>
    <col min="3855" max="3855" width="37" style="2212" customWidth="1"/>
    <col min="3856" max="3856" width="34.85546875" style="2212" customWidth="1"/>
    <col min="3857" max="3857" width="27.5703125" style="2212" customWidth="1"/>
    <col min="3858" max="3858" width="36.85546875" style="2212" customWidth="1"/>
    <col min="3859" max="3859" width="38.7109375" style="2212" customWidth="1"/>
    <col min="3860" max="3862" width="14.7109375" style="2212" customWidth="1"/>
    <col min="3863" max="3863" width="18.7109375" style="2212" customWidth="1"/>
    <col min="3864" max="3864" width="25.42578125" style="2212" customWidth="1"/>
    <col min="3865" max="3865" width="34.85546875" style="2212" customWidth="1"/>
    <col min="3866" max="3866" width="28" style="2212" customWidth="1"/>
    <col min="3867" max="3867" width="34.140625" style="2212" customWidth="1"/>
    <col min="3868" max="3868" width="34" style="2212" customWidth="1"/>
    <col min="3869" max="4099" width="11.42578125" style="2212"/>
    <col min="4100" max="4100" width="108.140625" style="2212" customWidth="1"/>
    <col min="4101" max="4101" width="28.7109375" style="2212" customWidth="1"/>
    <col min="4102" max="4102" width="32.5703125" style="2212" customWidth="1"/>
    <col min="4103" max="4103" width="28.7109375" style="2212" customWidth="1"/>
    <col min="4104" max="4105" width="31.7109375" style="2212" customWidth="1"/>
    <col min="4106" max="4106" width="30.140625" style="2212" customWidth="1"/>
    <col min="4107" max="4107" width="33.7109375" style="2212" customWidth="1"/>
    <col min="4108" max="4108" width="27" style="2212" customWidth="1"/>
    <col min="4109" max="4109" width="28.7109375" style="2212" customWidth="1"/>
    <col min="4110" max="4110" width="34.85546875" style="2212" customWidth="1"/>
    <col min="4111" max="4111" width="37" style="2212" customWidth="1"/>
    <col min="4112" max="4112" width="34.85546875" style="2212" customWidth="1"/>
    <col min="4113" max="4113" width="27.5703125" style="2212" customWidth="1"/>
    <col min="4114" max="4114" width="36.85546875" style="2212" customWidth="1"/>
    <col min="4115" max="4115" width="38.7109375" style="2212" customWidth="1"/>
    <col min="4116" max="4118" width="14.7109375" style="2212" customWidth="1"/>
    <col min="4119" max="4119" width="18.7109375" style="2212" customWidth="1"/>
    <col min="4120" max="4120" width="25.42578125" style="2212" customWidth="1"/>
    <col min="4121" max="4121" width="34.85546875" style="2212" customWidth="1"/>
    <col min="4122" max="4122" width="28" style="2212" customWidth="1"/>
    <col min="4123" max="4123" width="34.140625" style="2212" customWidth="1"/>
    <col min="4124" max="4124" width="34" style="2212" customWidth="1"/>
    <col min="4125" max="4355" width="11.42578125" style="2212"/>
    <col min="4356" max="4356" width="108.140625" style="2212" customWidth="1"/>
    <col min="4357" max="4357" width="28.7109375" style="2212" customWidth="1"/>
    <col min="4358" max="4358" width="32.5703125" style="2212" customWidth="1"/>
    <col min="4359" max="4359" width="28.7109375" style="2212" customWidth="1"/>
    <col min="4360" max="4361" width="31.7109375" style="2212" customWidth="1"/>
    <col min="4362" max="4362" width="30.140625" style="2212" customWidth="1"/>
    <col min="4363" max="4363" width="33.7109375" style="2212" customWidth="1"/>
    <col min="4364" max="4364" width="27" style="2212" customWidth="1"/>
    <col min="4365" max="4365" width="28.7109375" style="2212" customWidth="1"/>
    <col min="4366" max="4366" width="34.85546875" style="2212" customWidth="1"/>
    <col min="4367" max="4367" width="37" style="2212" customWidth="1"/>
    <col min="4368" max="4368" width="34.85546875" style="2212" customWidth="1"/>
    <col min="4369" max="4369" width="27.5703125" style="2212" customWidth="1"/>
    <col min="4370" max="4370" width="36.85546875" style="2212" customWidth="1"/>
    <col min="4371" max="4371" width="38.7109375" style="2212" customWidth="1"/>
    <col min="4372" max="4374" width="14.7109375" style="2212" customWidth="1"/>
    <col min="4375" max="4375" width="18.7109375" style="2212" customWidth="1"/>
    <col min="4376" max="4376" width="25.42578125" style="2212" customWidth="1"/>
    <col min="4377" max="4377" width="34.85546875" style="2212" customWidth="1"/>
    <col min="4378" max="4378" width="28" style="2212" customWidth="1"/>
    <col min="4379" max="4379" width="34.140625" style="2212" customWidth="1"/>
    <col min="4380" max="4380" width="34" style="2212" customWidth="1"/>
    <col min="4381" max="4611" width="11.42578125" style="2212"/>
    <col min="4612" max="4612" width="108.140625" style="2212" customWidth="1"/>
    <col min="4613" max="4613" width="28.7109375" style="2212" customWidth="1"/>
    <col min="4614" max="4614" width="32.5703125" style="2212" customWidth="1"/>
    <col min="4615" max="4615" width="28.7109375" style="2212" customWidth="1"/>
    <col min="4616" max="4617" width="31.7109375" style="2212" customWidth="1"/>
    <col min="4618" max="4618" width="30.140625" style="2212" customWidth="1"/>
    <col min="4619" max="4619" width="33.7109375" style="2212" customWidth="1"/>
    <col min="4620" max="4620" width="27" style="2212" customWidth="1"/>
    <col min="4621" max="4621" width="28.7109375" style="2212" customWidth="1"/>
    <col min="4622" max="4622" width="34.85546875" style="2212" customWidth="1"/>
    <col min="4623" max="4623" width="37" style="2212" customWidth="1"/>
    <col min="4624" max="4624" width="34.85546875" style="2212" customWidth="1"/>
    <col min="4625" max="4625" width="27.5703125" style="2212" customWidth="1"/>
    <col min="4626" max="4626" width="36.85546875" style="2212" customWidth="1"/>
    <col min="4627" max="4627" width="38.7109375" style="2212" customWidth="1"/>
    <col min="4628" max="4630" width="14.7109375" style="2212" customWidth="1"/>
    <col min="4631" max="4631" width="18.7109375" style="2212" customWidth="1"/>
    <col min="4632" max="4632" width="25.42578125" style="2212" customWidth="1"/>
    <col min="4633" max="4633" width="34.85546875" style="2212" customWidth="1"/>
    <col min="4634" max="4634" width="28" style="2212" customWidth="1"/>
    <col min="4635" max="4635" width="34.140625" style="2212" customWidth="1"/>
    <col min="4636" max="4636" width="34" style="2212" customWidth="1"/>
    <col min="4637" max="4867" width="11.42578125" style="2212"/>
    <col min="4868" max="4868" width="108.140625" style="2212" customWidth="1"/>
    <col min="4869" max="4869" width="28.7109375" style="2212" customWidth="1"/>
    <col min="4870" max="4870" width="32.5703125" style="2212" customWidth="1"/>
    <col min="4871" max="4871" width="28.7109375" style="2212" customWidth="1"/>
    <col min="4872" max="4873" width="31.7109375" style="2212" customWidth="1"/>
    <col min="4874" max="4874" width="30.140625" style="2212" customWidth="1"/>
    <col min="4875" max="4875" width="33.7109375" style="2212" customWidth="1"/>
    <col min="4876" max="4876" width="27" style="2212" customWidth="1"/>
    <col min="4877" max="4877" width="28.7109375" style="2212" customWidth="1"/>
    <col min="4878" max="4878" width="34.85546875" style="2212" customWidth="1"/>
    <col min="4879" max="4879" width="37" style="2212" customWidth="1"/>
    <col min="4880" max="4880" width="34.85546875" style="2212" customWidth="1"/>
    <col min="4881" max="4881" width="27.5703125" style="2212" customWidth="1"/>
    <col min="4882" max="4882" width="36.85546875" style="2212" customWidth="1"/>
    <col min="4883" max="4883" width="38.7109375" style="2212" customWidth="1"/>
    <col min="4884" max="4886" width="14.7109375" style="2212" customWidth="1"/>
    <col min="4887" max="4887" width="18.7109375" style="2212" customWidth="1"/>
    <col min="4888" max="4888" width="25.42578125" style="2212" customWidth="1"/>
    <col min="4889" max="4889" width="34.85546875" style="2212" customWidth="1"/>
    <col min="4890" max="4890" width="28" style="2212" customWidth="1"/>
    <col min="4891" max="4891" width="34.140625" style="2212" customWidth="1"/>
    <col min="4892" max="4892" width="34" style="2212" customWidth="1"/>
    <col min="4893" max="5123" width="11.42578125" style="2212"/>
    <col min="5124" max="5124" width="108.140625" style="2212" customWidth="1"/>
    <col min="5125" max="5125" width="28.7109375" style="2212" customWidth="1"/>
    <col min="5126" max="5126" width="32.5703125" style="2212" customWidth="1"/>
    <col min="5127" max="5127" width="28.7109375" style="2212" customWidth="1"/>
    <col min="5128" max="5129" width="31.7109375" style="2212" customWidth="1"/>
    <col min="5130" max="5130" width="30.140625" style="2212" customWidth="1"/>
    <col min="5131" max="5131" width="33.7109375" style="2212" customWidth="1"/>
    <col min="5132" max="5132" width="27" style="2212" customWidth="1"/>
    <col min="5133" max="5133" width="28.7109375" style="2212" customWidth="1"/>
    <col min="5134" max="5134" width="34.85546875" style="2212" customWidth="1"/>
    <col min="5135" max="5135" width="37" style="2212" customWidth="1"/>
    <col min="5136" max="5136" width="34.85546875" style="2212" customWidth="1"/>
    <col min="5137" max="5137" width="27.5703125" style="2212" customWidth="1"/>
    <col min="5138" max="5138" width="36.85546875" style="2212" customWidth="1"/>
    <col min="5139" max="5139" width="38.7109375" style="2212" customWidth="1"/>
    <col min="5140" max="5142" width="14.7109375" style="2212" customWidth="1"/>
    <col min="5143" max="5143" width="18.7109375" style="2212" customWidth="1"/>
    <col min="5144" max="5144" width="25.42578125" style="2212" customWidth="1"/>
    <col min="5145" max="5145" width="34.85546875" style="2212" customWidth="1"/>
    <col min="5146" max="5146" width="28" style="2212" customWidth="1"/>
    <col min="5147" max="5147" width="34.140625" style="2212" customWidth="1"/>
    <col min="5148" max="5148" width="34" style="2212" customWidth="1"/>
    <col min="5149" max="5379" width="11.42578125" style="2212"/>
    <col min="5380" max="5380" width="108.140625" style="2212" customWidth="1"/>
    <col min="5381" max="5381" width="28.7109375" style="2212" customWidth="1"/>
    <col min="5382" max="5382" width="32.5703125" style="2212" customWidth="1"/>
    <col min="5383" max="5383" width="28.7109375" style="2212" customWidth="1"/>
    <col min="5384" max="5385" width="31.7109375" style="2212" customWidth="1"/>
    <col min="5386" max="5386" width="30.140625" style="2212" customWidth="1"/>
    <col min="5387" max="5387" width="33.7109375" style="2212" customWidth="1"/>
    <col min="5388" max="5388" width="27" style="2212" customWidth="1"/>
    <col min="5389" max="5389" width="28.7109375" style="2212" customWidth="1"/>
    <col min="5390" max="5390" width="34.85546875" style="2212" customWidth="1"/>
    <col min="5391" max="5391" width="37" style="2212" customWidth="1"/>
    <col min="5392" max="5392" width="34.85546875" style="2212" customWidth="1"/>
    <col min="5393" max="5393" width="27.5703125" style="2212" customWidth="1"/>
    <col min="5394" max="5394" width="36.85546875" style="2212" customWidth="1"/>
    <col min="5395" max="5395" width="38.7109375" style="2212" customWidth="1"/>
    <col min="5396" max="5398" width="14.7109375" style="2212" customWidth="1"/>
    <col min="5399" max="5399" width="18.7109375" style="2212" customWidth="1"/>
    <col min="5400" max="5400" width="25.42578125" style="2212" customWidth="1"/>
    <col min="5401" max="5401" width="34.85546875" style="2212" customWidth="1"/>
    <col min="5402" max="5402" width="28" style="2212" customWidth="1"/>
    <col min="5403" max="5403" width="34.140625" style="2212" customWidth="1"/>
    <col min="5404" max="5404" width="34" style="2212" customWidth="1"/>
    <col min="5405" max="5635" width="11.42578125" style="2212"/>
    <col min="5636" max="5636" width="108.140625" style="2212" customWidth="1"/>
    <col min="5637" max="5637" width="28.7109375" style="2212" customWidth="1"/>
    <col min="5638" max="5638" width="32.5703125" style="2212" customWidth="1"/>
    <col min="5639" max="5639" width="28.7109375" style="2212" customWidth="1"/>
    <col min="5640" max="5641" width="31.7109375" style="2212" customWidth="1"/>
    <col min="5642" max="5642" width="30.140625" style="2212" customWidth="1"/>
    <col min="5643" max="5643" width="33.7109375" style="2212" customWidth="1"/>
    <col min="5644" max="5644" width="27" style="2212" customWidth="1"/>
    <col min="5645" max="5645" width="28.7109375" style="2212" customWidth="1"/>
    <col min="5646" max="5646" width="34.85546875" style="2212" customWidth="1"/>
    <col min="5647" max="5647" width="37" style="2212" customWidth="1"/>
    <col min="5648" max="5648" width="34.85546875" style="2212" customWidth="1"/>
    <col min="5649" max="5649" width="27.5703125" style="2212" customWidth="1"/>
    <col min="5650" max="5650" width="36.85546875" style="2212" customWidth="1"/>
    <col min="5651" max="5651" width="38.7109375" style="2212" customWidth="1"/>
    <col min="5652" max="5654" width="14.7109375" style="2212" customWidth="1"/>
    <col min="5655" max="5655" width="18.7109375" style="2212" customWidth="1"/>
    <col min="5656" max="5656" width="25.42578125" style="2212" customWidth="1"/>
    <col min="5657" max="5657" width="34.85546875" style="2212" customWidth="1"/>
    <col min="5658" max="5658" width="28" style="2212" customWidth="1"/>
    <col min="5659" max="5659" width="34.140625" style="2212" customWidth="1"/>
    <col min="5660" max="5660" width="34" style="2212" customWidth="1"/>
    <col min="5661" max="5891" width="11.42578125" style="2212"/>
    <col min="5892" max="5892" width="108.140625" style="2212" customWidth="1"/>
    <col min="5893" max="5893" width="28.7109375" style="2212" customWidth="1"/>
    <col min="5894" max="5894" width="32.5703125" style="2212" customWidth="1"/>
    <col min="5895" max="5895" width="28.7109375" style="2212" customWidth="1"/>
    <col min="5896" max="5897" width="31.7109375" style="2212" customWidth="1"/>
    <col min="5898" max="5898" width="30.140625" style="2212" customWidth="1"/>
    <col min="5899" max="5899" width="33.7109375" style="2212" customWidth="1"/>
    <col min="5900" max="5900" width="27" style="2212" customWidth="1"/>
    <col min="5901" max="5901" width="28.7109375" style="2212" customWidth="1"/>
    <col min="5902" max="5902" width="34.85546875" style="2212" customWidth="1"/>
    <col min="5903" max="5903" width="37" style="2212" customWidth="1"/>
    <col min="5904" max="5904" width="34.85546875" style="2212" customWidth="1"/>
    <col min="5905" max="5905" width="27.5703125" style="2212" customWidth="1"/>
    <col min="5906" max="5906" width="36.85546875" style="2212" customWidth="1"/>
    <col min="5907" max="5907" width="38.7109375" style="2212" customWidth="1"/>
    <col min="5908" max="5910" width="14.7109375" style="2212" customWidth="1"/>
    <col min="5911" max="5911" width="18.7109375" style="2212" customWidth="1"/>
    <col min="5912" max="5912" width="25.42578125" style="2212" customWidth="1"/>
    <col min="5913" max="5913" width="34.85546875" style="2212" customWidth="1"/>
    <col min="5914" max="5914" width="28" style="2212" customWidth="1"/>
    <col min="5915" max="5915" width="34.140625" style="2212" customWidth="1"/>
    <col min="5916" max="5916" width="34" style="2212" customWidth="1"/>
    <col min="5917" max="6147" width="11.42578125" style="2212"/>
    <col min="6148" max="6148" width="108.140625" style="2212" customWidth="1"/>
    <col min="6149" max="6149" width="28.7109375" style="2212" customWidth="1"/>
    <col min="6150" max="6150" width="32.5703125" style="2212" customWidth="1"/>
    <col min="6151" max="6151" width="28.7109375" style="2212" customWidth="1"/>
    <col min="6152" max="6153" width="31.7109375" style="2212" customWidth="1"/>
    <col min="6154" max="6154" width="30.140625" style="2212" customWidth="1"/>
    <col min="6155" max="6155" width="33.7109375" style="2212" customWidth="1"/>
    <col min="6156" max="6156" width="27" style="2212" customWidth="1"/>
    <col min="6157" max="6157" width="28.7109375" style="2212" customWidth="1"/>
    <col min="6158" max="6158" width="34.85546875" style="2212" customWidth="1"/>
    <col min="6159" max="6159" width="37" style="2212" customWidth="1"/>
    <col min="6160" max="6160" width="34.85546875" style="2212" customWidth="1"/>
    <col min="6161" max="6161" width="27.5703125" style="2212" customWidth="1"/>
    <col min="6162" max="6162" width="36.85546875" style="2212" customWidth="1"/>
    <col min="6163" max="6163" width="38.7109375" style="2212" customWidth="1"/>
    <col min="6164" max="6166" width="14.7109375" style="2212" customWidth="1"/>
    <col min="6167" max="6167" width="18.7109375" style="2212" customWidth="1"/>
    <col min="6168" max="6168" width="25.42578125" style="2212" customWidth="1"/>
    <col min="6169" max="6169" width="34.85546875" style="2212" customWidth="1"/>
    <col min="6170" max="6170" width="28" style="2212" customWidth="1"/>
    <col min="6171" max="6171" width="34.140625" style="2212" customWidth="1"/>
    <col min="6172" max="6172" width="34" style="2212" customWidth="1"/>
    <col min="6173" max="6403" width="11.42578125" style="2212"/>
    <col min="6404" max="6404" width="108.140625" style="2212" customWidth="1"/>
    <col min="6405" max="6405" width="28.7109375" style="2212" customWidth="1"/>
    <col min="6406" max="6406" width="32.5703125" style="2212" customWidth="1"/>
    <col min="6407" max="6407" width="28.7109375" style="2212" customWidth="1"/>
    <col min="6408" max="6409" width="31.7109375" style="2212" customWidth="1"/>
    <col min="6410" max="6410" width="30.140625" style="2212" customWidth="1"/>
    <col min="6411" max="6411" width="33.7109375" style="2212" customWidth="1"/>
    <col min="6412" max="6412" width="27" style="2212" customWidth="1"/>
    <col min="6413" max="6413" width="28.7109375" style="2212" customWidth="1"/>
    <col min="6414" max="6414" width="34.85546875" style="2212" customWidth="1"/>
    <col min="6415" max="6415" width="37" style="2212" customWidth="1"/>
    <col min="6416" max="6416" width="34.85546875" style="2212" customWidth="1"/>
    <col min="6417" max="6417" width="27.5703125" style="2212" customWidth="1"/>
    <col min="6418" max="6418" width="36.85546875" style="2212" customWidth="1"/>
    <col min="6419" max="6419" width="38.7109375" style="2212" customWidth="1"/>
    <col min="6420" max="6422" width="14.7109375" style="2212" customWidth="1"/>
    <col min="6423" max="6423" width="18.7109375" style="2212" customWidth="1"/>
    <col min="6424" max="6424" width="25.42578125" style="2212" customWidth="1"/>
    <col min="6425" max="6425" width="34.85546875" style="2212" customWidth="1"/>
    <col min="6426" max="6426" width="28" style="2212" customWidth="1"/>
    <col min="6427" max="6427" width="34.140625" style="2212" customWidth="1"/>
    <col min="6428" max="6428" width="34" style="2212" customWidth="1"/>
    <col min="6429" max="6659" width="11.42578125" style="2212"/>
    <col min="6660" max="6660" width="108.140625" style="2212" customWidth="1"/>
    <col min="6661" max="6661" width="28.7109375" style="2212" customWidth="1"/>
    <col min="6662" max="6662" width="32.5703125" style="2212" customWidth="1"/>
    <col min="6663" max="6663" width="28.7109375" style="2212" customWidth="1"/>
    <col min="6664" max="6665" width="31.7109375" style="2212" customWidth="1"/>
    <col min="6666" max="6666" width="30.140625" style="2212" customWidth="1"/>
    <col min="6667" max="6667" width="33.7109375" style="2212" customWidth="1"/>
    <col min="6668" max="6668" width="27" style="2212" customWidth="1"/>
    <col min="6669" max="6669" width="28.7109375" style="2212" customWidth="1"/>
    <col min="6670" max="6670" width="34.85546875" style="2212" customWidth="1"/>
    <col min="6671" max="6671" width="37" style="2212" customWidth="1"/>
    <col min="6672" max="6672" width="34.85546875" style="2212" customWidth="1"/>
    <col min="6673" max="6673" width="27.5703125" style="2212" customWidth="1"/>
    <col min="6674" max="6674" width="36.85546875" style="2212" customWidth="1"/>
    <col min="6675" max="6675" width="38.7109375" style="2212" customWidth="1"/>
    <col min="6676" max="6678" width="14.7109375" style="2212" customWidth="1"/>
    <col min="6679" max="6679" width="18.7109375" style="2212" customWidth="1"/>
    <col min="6680" max="6680" width="25.42578125" style="2212" customWidth="1"/>
    <col min="6681" max="6681" width="34.85546875" style="2212" customWidth="1"/>
    <col min="6682" max="6682" width="28" style="2212" customWidth="1"/>
    <col min="6683" max="6683" width="34.140625" style="2212" customWidth="1"/>
    <col min="6684" max="6684" width="34" style="2212" customWidth="1"/>
    <col min="6685" max="6915" width="11.42578125" style="2212"/>
    <col min="6916" max="6916" width="108.140625" style="2212" customWidth="1"/>
    <col min="6917" max="6917" width="28.7109375" style="2212" customWidth="1"/>
    <col min="6918" max="6918" width="32.5703125" style="2212" customWidth="1"/>
    <col min="6919" max="6919" width="28.7109375" style="2212" customWidth="1"/>
    <col min="6920" max="6921" width="31.7109375" style="2212" customWidth="1"/>
    <col min="6922" max="6922" width="30.140625" style="2212" customWidth="1"/>
    <col min="6923" max="6923" width="33.7109375" style="2212" customWidth="1"/>
    <col min="6924" max="6924" width="27" style="2212" customWidth="1"/>
    <col min="6925" max="6925" width="28.7109375" style="2212" customWidth="1"/>
    <col min="6926" max="6926" width="34.85546875" style="2212" customWidth="1"/>
    <col min="6927" max="6927" width="37" style="2212" customWidth="1"/>
    <col min="6928" max="6928" width="34.85546875" style="2212" customWidth="1"/>
    <col min="6929" max="6929" width="27.5703125" style="2212" customWidth="1"/>
    <col min="6930" max="6930" width="36.85546875" style="2212" customWidth="1"/>
    <col min="6931" max="6931" width="38.7109375" style="2212" customWidth="1"/>
    <col min="6932" max="6934" width="14.7109375" style="2212" customWidth="1"/>
    <col min="6935" max="6935" width="18.7109375" style="2212" customWidth="1"/>
    <col min="6936" max="6936" width="25.42578125" style="2212" customWidth="1"/>
    <col min="6937" max="6937" width="34.85546875" style="2212" customWidth="1"/>
    <col min="6938" max="6938" width="28" style="2212" customWidth="1"/>
    <col min="6939" max="6939" width="34.140625" style="2212" customWidth="1"/>
    <col min="6940" max="6940" width="34" style="2212" customWidth="1"/>
    <col min="6941" max="7171" width="11.42578125" style="2212"/>
    <col min="7172" max="7172" width="108.140625" style="2212" customWidth="1"/>
    <col min="7173" max="7173" width="28.7109375" style="2212" customWidth="1"/>
    <col min="7174" max="7174" width="32.5703125" style="2212" customWidth="1"/>
    <col min="7175" max="7175" width="28.7109375" style="2212" customWidth="1"/>
    <col min="7176" max="7177" width="31.7109375" style="2212" customWidth="1"/>
    <col min="7178" max="7178" width="30.140625" style="2212" customWidth="1"/>
    <col min="7179" max="7179" width="33.7109375" style="2212" customWidth="1"/>
    <col min="7180" max="7180" width="27" style="2212" customWidth="1"/>
    <col min="7181" max="7181" width="28.7109375" style="2212" customWidth="1"/>
    <col min="7182" max="7182" width="34.85546875" style="2212" customWidth="1"/>
    <col min="7183" max="7183" width="37" style="2212" customWidth="1"/>
    <col min="7184" max="7184" width="34.85546875" style="2212" customWidth="1"/>
    <col min="7185" max="7185" width="27.5703125" style="2212" customWidth="1"/>
    <col min="7186" max="7186" width="36.85546875" style="2212" customWidth="1"/>
    <col min="7187" max="7187" width="38.7109375" style="2212" customWidth="1"/>
    <col min="7188" max="7190" width="14.7109375" style="2212" customWidth="1"/>
    <col min="7191" max="7191" width="18.7109375" style="2212" customWidth="1"/>
    <col min="7192" max="7192" width="25.42578125" style="2212" customWidth="1"/>
    <col min="7193" max="7193" width="34.85546875" style="2212" customWidth="1"/>
    <col min="7194" max="7194" width="28" style="2212" customWidth="1"/>
    <col min="7195" max="7195" width="34.140625" style="2212" customWidth="1"/>
    <col min="7196" max="7196" width="34" style="2212" customWidth="1"/>
    <col min="7197" max="7427" width="11.42578125" style="2212"/>
    <col min="7428" max="7428" width="108.140625" style="2212" customWidth="1"/>
    <col min="7429" max="7429" width="28.7109375" style="2212" customWidth="1"/>
    <col min="7430" max="7430" width="32.5703125" style="2212" customWidth="1"/>
    <col min="7431" max="7431" width="28.7109375" style="2212" customWidth="1"/>
    <col min="7432" max="7433" width="31.7109375" style="2212" customWidth="1"/>
    <col min="7434" max="7434" width="30.140625" style="2212" customWidth="1"/>
    <col min="7435" max="7435" width="33.7109375" style="2212" customWidth="1"/>
    <col min="7436" max="7436" width="27" style="2212" customWidth="1"/>
    <col min="7437" max="7437" width="28.7109375" style="2212" customWidth="1"/>
    <col min="7438" max="7438" width="34.85546875" style="2212" customWidth="1"/>
    <col min="7439" max="7439" width="37" style="2212" customWidth="1"/>
    <col min="7440" max="7440" width="34.85546875" style="2212" customWidth="1"/>
    <col min="7441" max="7441" width="27.5703125" style="2212" customWidth="1"/>
    <col min="7442" max="7442" width="36.85546875" style="2212" customWidth="1"/>
    <col min="7443" max="7443" width="38.7109375" style="2212" customWidth="1"/>
    <col min="7444" max="7446" width="14.7109375" style="2212" customWidth="1"/>
    <col min="7447" max="7447" width="18.7109375" style="2212" customWidth="1"/>
    <col min="7448" max="7448" width="25.42578125" style="2212" customWidth="1"/>
    <col min="7449" max="7449" width="34.85546875" style="2212" customWidth="1"/>
    <col min="7450" max="7450" width="28" style="2212" customWidth="1"/>
    <col min="7451" max="7451" width="34.140625" style="2212" customWidth="1"/>
    <col min="7452" max="7452" width="34" style="2212" customWidth="1"/>
    <col min="7453" max="7683" width="11.42578125" style="2212"/>
    <col min="7684" max="7684" width="108.140625" style="2212" customWidth="1"/>
    <col min="7685" max="7685" width="28.7109375" style="2212" customWidth="1"/>
    <col min="7686" max="7686" width="32.5703125" style="2212" customWidth="1"/>
    <col min="7687" max="7687" width="28.7109375" style="2212" customWidth="1"/>
    <col min="7688" max="7689" width="31.7109375" style="2212" customWidth="1"/>
    <col min="7690" max="7690" width="30.140625" style="2212" customWidth="1"/>
    <col min="7691" max="7691" width="33.7109375" style="2212" customWidth="1"/>
    <col min="7692" max="7692" width="27" style="2212" customWidth="1"/>
    <col min="7693" max="7693" width="28.7109375" style="2212" customWidth="1"/>
    <col min="7694" max="7694" width="34.85546875" style="2212" customWidth="1"/>
    <col min="7695" max="7695" width="37" style="2212" customWidth="1"/>
    <col min="7696" max="7696" width="34.85546875" style="2212" customWidth="1"/>
    <col min="7697" max="7697" width="27.5703125" style="2212" customWidth="1"/>
    <col min="7698" max="7698" width="36.85546875" style="2212" customWidth="1"/>
    <col min="7699" max="7699" width="38.7109375" style="2212" customWidth="1"/>
    <col min="7700" max="7702" width="14.7109375" style="2212" customWidth="1"/>
    <col min="7703" max="7703" width="18.7109375" style="2212" customWidth="1"/>
    <col min="7704" max="7704" width="25.42578125" style="2212" customWidth="1"/>
    <col min="7705" max="7705" width="34.85546875" style="2212" customWidth="1"/>
    <col min="7706" max="7706" width="28" style="2212" customWidth="1"/>
    <col min="7707" max="7707" width="34.140625" style="2212" customWidth="1"/>
    <col min="7708" max="7708" width="34" style="2212" customWidth="1"/>
    <col min="7709" max="7939" width="11.42578125" style="2212"/>
    <col min="7940" max="7940" width="108.140625" style="2212" customWidth="1"/>
    <col min="7941" max="7941" width="28.7109375" style="2212" customWidth="1"/>
    <col min="7942" max="7942" width="32.5703125" style="2212" customWidth="1"/>
    <col min="7943" max="7943" width="28.7109375" style="2212" customWidth="1"/>
    <col min="7944" max="7945" width="31.7109375" style="2212" customWidth="1"/>
    <col min="7946" max="7946" width="30.140625" style="2212" customWidth="1"/>
    <col min="7947" max="7947" width="33.7109375" style="2212" customWidth="1"/>
    <col min="7948" max="7948" width="27" style="2212" customWidth="1"/>
    <col min="7949" max="7949" width="28.7109375" style="2212" customWidth="1"/>
    <col min="7950" max="7950" width="34.85546875" style="2212" customWidth="1"/>
    <col min="7951" max="7951" width="37" style="2212" customWidth="1"/>
    <col min="7952" max="7952" width="34.85546875" style="2212" customWidth="1"/>
    <col min="7953" max="7953" width="27.5703125" style="2212" customWidth="1"/>
    <col min="7954" max="7954" width="36.85546875" style="2212" customWidth="1"/>
    <col min="7955" max="7955" width="38.7109375" style="2212" customWidth="1"/>
    <col min="7956" max="7958" width="14.7109375" style="2212" customWidth="1"/>
    <col min="7959" max="7959" width="18.7109375" style="2212" customWidth="1"/>
    <col min="7960" max="7960" width="25.42578125" style="2212" customWidth="1"/>
    <col min="7961" max="7961" width="34.85546875" style="2212" customWidth="1"/>
    <col min="7962" max="7962" width="28" style="2212" customWidth="1"/>
    <col min="7963" max="7963" width="34.140625" style="2212" customWidth="1"/>
    <col min="7964" max="7964" width="34" style="2212" customWidth="1"/>
    <col min="7965" max="8195" width="11.42578125" style="2212"/>
    <col min="8196" max="8196" width="108.140625" style="2212" customWidth="1"/>
    <col min="8197" max="8197" width="28.7109375" style="2212" customWidth="1"/>
    <col min="8198" max="8198" width="32.5703125" style="2212" customWidth="1"/>
    <col min="8199" max="8199" width="28.7109375" style="2212" customWidth="1"/>
    <col min="8200" max="8201" width="31.7109375" style="2212" customWidth="1"/>
    <col min="8202" max="8202" width="30.140625" style="2212" customWidth="1"/>
    <col min="8203" max="8203" width="33.7109375" style="2212" customWidth="1"/>
    <col min="8204" max="8204" width="27" style="2212" customWidth="1"/>
    <col min="8205" max="8205" width="28.7109375" style="2212" customWidth="1"/>
    <col min="8206" max="8206" width="34.85546875" style="2212" customWidth="1"/>
    <col min="8207" max="8207" width="37" style="2212" customWidth="1"/>
    <col min="8208" max="8208" width="34.85546875" style="2212" customWidth="1"/>
    <col min="8209" max="8209" width="27.5703125" style="2212" customWidth="1"/>
    <col min="8210" max="8210" width="36.85546875" style="2212" customWidth="1"/>
    <col min="8211" max="8211" width="38.7109375" style="2212" customWidth="1"/>
    <col min="8212" max="8214" width="14.7109375" style="2212" customWidth="1"/>
    <col min="8215" max="8215" width="18.7109375" style="2212" customWidth="1"/>
    <col min="8216" max="8216" width="25.42578125" style="2212" customWidth="1"/>
    <col min="8217" max="8217" width="34.85546875" style="2212" customWidth="1"/>
    <col min="8218" max="8218" width="28" style="2212" customWidth="1"/>
    <col min="8219" max="8219" width="34.140625" style="2212" customWidth="1"/>
    <col min="8220" max="8220" width="34" style="2212" customWidth="1"/>
    <col min="8221" max="8451" width="11.42578125" style="2212"/>
    <col min="8452" max="8452" width="108.140625" style="2212" customWidth="1"/>
    <col min="8453" max="8453" width="28.7109375" style="2212" customWidth="1"/>
    <col min="8454" max="8454" width="32.5703125" style="2212" customWidth="1"/>
    <col min="8455" max="8455" width="28.7109375" style="2212" customWidth="1"/>
    <col min="8456" max="8457" width="31.7109375" style="2212" customWidth="1"/>
    <col min="8458" max="8458" width="30.140625" style="2212" customWidth="1"/>
    <col min="8459" max="8459" width="33.7109375" style="2212" customWidth="1"/>
    <col min="8460" max="8460" width="27" style="2212" customWidth="1"/>
    <col min="8461" max="8461" width="28.7109375" style="2212" customWidth="1"/>
    <col min="8462" max="8462" width="34.85546875" style="2212" customWidth="1"/>
    <col min="8463" max="8463" width="37" style="2212" customWidth="1"/>
    <col min="8464" max="8464" width="34.85546875" style="2212" customWidth="1"/>
    <col min="8465" max="8465" width="27.5703125" style="2212" customWidth="1"/>
    <col min="8466" max="8466" width="36.85546875" style="2212" customWidth="1"/>
    <col min="8467" max="8467" width="38.7109375" style="2212" customWidth="1"/>
    <col min="8468" max="8470" width="14.7109375" style="2212" customWidth="1"/>
    <col min="8471" max="8471" width="18.7109375" style="2212" customWidth="1"/>
    <col min="8472" max="8472" width="25.42578125" style="2212" customWidth="1"/>
    <col min="8473" max="8473" width="34.85546875" style="2212" customWidth="1"/>
    <col min="8474" max="8474" width="28" style="2212" customWidth="1"/>
    <col min="8475" max="8475" width="34.140625" style="2212" customWidth="1"/>
    <col min="8476" max="8476" width="34" style="2212" customWidth="1"/>
    <col min="8477" max="8707" width="11.42578125" style="2212"/>
    <col min="8708" max="8708" width="108.140625" style="2212" customWidth="1"/>
    <col min="8709" max="8709" width="28.7109375" style="2212" customWidth="1"/>
    <col min="8710" max="8710" width="32.5703125" style="2212" customWidth="1"/>
    <col min="8711" max="8711" width="28.7109375" style="2212" customWidth="1"/>
    <col min="8712" max="8713" width="31.7109375" style="2212" customWidth="1"/>
    <col min="8714" max="8714" width="30.140625" style="2212" customWidth="1"/>
    <col min="8715" max="8715" width="33.7109375" style="2212" customWidth="1"/>
    <col min="8716" max="8716" width="27" style="2212" customWidth="1"/>
    <col min="8717" max="8717" width="28.7109375" style="2212" customWidth="1"/>
    <col min="8718" max="8718" width="34.85546875" style="2212" customWidth="1"/>
    <col min="8719" max="8719" width="37" style="2212" customWidth="1"/>
    <col min="8720" max="8720" width="34.85546875" style="2212" customWidth="1"/>
    <col min="8721" max="8721" width="27.5703125" style="2212" customWidth="1"/>
    <col min="8722" max="8722" width="36.85546875" style="2212" customWidth="1"/>
    <col min="8723" max="8723" width="38.7109375" style="2212" customWidth="1"/>
    <col min="8724" max="8726" width="14.7109375" style="2212" customWidth="1"/>
    <col min="8727" max="8727" width="18.7109375" style="2212" customWidth="1"/>
    <col min="8728" max="8728" width="25.42578125" style="2212" customWidth="1"/>
    <col min="8729" max="8729" width="34.85546875" style="2212" customWidth="1"/>
    <col min="8730" max="8730" width="28" style="2212" customWidth="1"/>
    <col min="8731" max="8731" width="34.140625" style="2212" customWidth="1"/>
    <col min="8732" max="8732" width="34" style="2212" customWidth="1"/>
    <col min="8733" max="8963" width="11.42578125" style="2212"/>
    <col min="8964" max="8964" width="108.140625" style="2212" customWidth="1"/>
    <col min="8965" max="8965" width="28.7109375" style="2212" customWidth="1"/>
    <col min="8966" max="8966" width="32.5703125" style="2212" customWidth="1"/>
    <col min="8967" max="8967" width="28.7109375" style="2212" customWidth="1"/>
    <col min="8968" max="8969" width="31.7109375" style="2212" customWidth="1"/>
    <col min="8970" max="8970" width="30.140625" style="2212" customWidth="1"/>
    <col min="8971" max="8971" width="33.7109375" style="2212" customWidth="1"/>
    <col min="8972" max="8972" width="27" style="2212" customWidth="1"/>
    <col min="8973" max="8973" width="28.7109375" style="2212" customWidth="1"/>
    <col min="8974" max="8974" width="34.85546875" style="2212" customWidth="1"/>
    <col min="8975" max="8975" width="37" style="2212" customWidth="1"/>
    <col min="8976" max="8976" width="34.85546875" style="2212" customWidth="1"/>
    <col min="8977" max="8977" width="27.5703125" style="2212" customWidth="1"/>
    <col min="8978" max="8978" width="36.85546875" style="2212" customWidth="1"/>
    <col min="8979" max="8979" width="38.7109375" style="2212" customWidth="1"/>
    <col min="8980" max="8982" width="14.7109375" style="2212" customWidth="1"/>
    <col min="8983" max="8983" width="18.7109375" style="2212" customWidth="1"/>
    <col min="8984" max="8984" width="25.42578125" style="2212" customWidth="1"/>
    <col min="8985" max="8985" width="34.85546875" style="2212" customWidth="1"/>
    <col min="8986" max="8986" width="28" style="2212" customWidth="1"/>
    <col min="8987" max="8987" width="34.140625" style="2212" customWidth="1"/>
    <col min="8988" max="8988" width="34" style="2212" customWidth="1"/>
    <col min="8989" max="9219" width="11.42578125" style="2212"/>
    <col min="9220" max="9220" width="108.140625" style="2212" customWidth="1"/>
    <col min="9221" max="9221" width="28.7109375" style="2212" customWidth="1"/>
    <col min="9222" max="9222" width="32.5703125" style="2212" customWidth="1"/>
    <col min="9223" max="9223" width="28.7109375" style="2212" customWidth="1"/>
    <col min="9224" max="9225" width="31.7109375" style="2212" customWidth="1"/>
    <col min="9226" max="9226" width="30.140625" style="2212" customWidth="1"/>
    <col min="9227" max="9227" width="33.7109375" style="2212" customWidth="1"/>
    <col min="9228" max="9228" width="27" style="2212" customWidth="1"/>
    <col min="9229" max="9229" width="28.7109375" style="2212" customWidth="1"/>
    <col min="9230" max="9230" width="34.85546875" style="2212" customWidth="1"/>
    <col min="9231" max="9231" width="37" style="2212" customWidth="1"/>
    <col min="9232" max="9232" width="34.85546875" style="2212" customWidth="1"/>
    <col min="9233" max="9233" width="27.5703125" style="2212" customWidth="1"/>
    <col min="9234" max="9234" width="36.85546875" style="2212" customWidth="1"/>
    <col min="9235" max="9235" width="38.7109375" style="2212" customWidth="1"/>
    <col min="9236" max="9238" width="14.7109375" style="2212" customWidth="1"/>
    <col min="9239" max="9239" width="18.7109375" style="2212" customWidth="1"/>
    <col min="9240" max="9240" width="25.42578125" style="2212" customWidth="1"/>
    <col min="9241" max="9241" width="34.85546875" style="2212" customWidth="1"/>
    <col min="9242" max="9242" width="28" style="2212" customWidth="1"/>
    <col min="9243" max="9243" width="34.140625" style="2212" customWidth="1"/>
    <col min="9244" max="9244" width="34" style="2212" customWidth="1"/>
    <col min="9245" max="9475" width="11.42578125" style="2212"/>
    <col min="9476" max="9476" width="108.140625" style="2212" customWidth="1"/>
    <col min="9477" max="9477" width="28.7109375" style="2212" customWidth="1"/>
    <col min="9478" max="9478" width="32.5703125" style="2212" customWidth="1"/>
    <col min="9479" max="9479" width="28.7109375" style="2212" customWidth="1"/>
    <col min="9480" max="9481" width="31.7109375" style="2212" customWidth="1"/>
    <col min="9482" max="9482" width="30.140625" style="2212" customWidth="1"/>
    <col min="9483" max="9483" width="33.7109375" style="2212" customWidth="1"/>
    <col min="9484" max="9484" width="27" style="2212" customWidth="1"/>
    <col min="9485" max="9485" width="28.7109375" style="2212" customWidth="1"/>
    <col min="9486" max="9486" width="34.85546875" style="2212" customWidth="1"/>
    <col min="9487" max="9487" width="37" style="2212" customWidth="1"/>
    <col min="9488" max="9488" width="34.85546875" style="2212" customWidth="1"/>
    <col min="9489" max="9489" width="27.5703125" style="2212" customWidth="1"/>
    <col min="9490" max="9490" width="36.85546875" style="2212" customWidth="1"/>
    <col min="9491" max="9491" width="38.7109375" style="2212" customWidth="1"/>
    <col min="9492" max="9494" width="14.7109375" style="2212" customWidth="1"/>
    <col min="9495" max="9495" width="18.7109375" style="2212" customWidth="1"/>
    <col min="9496" max="9496" width="25.42578125" style="2212" customWidth="1"/>
    <col min="9497" max="9497" width="34.85546875" style="2212" customWidth="1"/>
    <col min="9498" max="9498" width="28" style="2212" customWidth="1"/>
    <col min="9499" max="9499" width="34.140625" style="2212" customWidth="1"/>
    <col min="9500" max="9500" width="34" style="2212" customWidth="1"/>
    <col min="9501" max="9731" width="11.42578125" style="2212"/>
    <col min="9732" max="9732" width="108.140625" style="2212" customWidth="1"/>
    <col min="9733" max="9733" width="28.7109375" style="2212" customWidth="1"/>
    <col min="9734" max="9734" width="32.5703125" style="2212" customWidth="1"/>
    <col min="9735" max="9735" width="28.7109375" style="2212" customWidth="1"/>
    <col min="9736" max="9737" width="31.7109375" style="2212" customWidth="1"/>
    <col min="9738" max="9738" width="30.140625" style="2212" customWidth="1"/>
    <col min="9739" max="9739" width="33.7109375" style="2212" customWidth="1"/>
    <col min="9740" max="9740" width="27" style="2212" customWidth="1"/>
    <col min="9741" max="9741" width="28.7109375" style="2212" customWidth="1"/>
    <col min="9742" max="9742" width="34.85546875" style="2212" customWidth="1"/>
    <col min="9743" max="9743" width="37" style="2212" customWidth="1"/>
    <col min="9744" max="9744" width="34.85546875" style="2212" customWidth="1"/>
    <col min="9745" max="9745" width="27.5703125" style="2212" customWidth="1"/>
    <col min="9746" max="9746" width="36.85546875" style="2212" customWidth="1"/>
    <col min="9747" max="9747" width="38.7109375" style="2212" customWidth="1"/>
    <col min="9748" max="9750" width="14.7109375" style="2212" customWidth="1"/>
    <col min="9751" max="9751" width="18.7109375" style="2212" customWidth="1"/>
    <col min="9752" max="9752" width="25.42578125" style="2212" customWidth="1"/>
    <col min="9753" max="9753" width="34.85546875" style="2212" customWidth="1"/>
    <col min="9754" max="9754" width="28" style="2212" customWidth="1"/>
    <col min="9755" max="9755" width="34.140625" style="2212" customWidth="1"/>
    <col min="9756" max="9756" width="34" style="2212" customWidth="1"/>
    <col min="9757" max="9987" width="11.42578125" style="2212"/>
    <col min="9988" max="9988" width="108.140625" style="2212" customWidth="1"/>
    <col min="9989" max="9989" width="28.7109375" style="2212" customWidth="1"/>
    <col min="9990" max="9990" width="32.5703125" style="2212" customWidth="1"/>
    <col min="9991" max="9991" width="28.7109375" style="2212" customWidth="1"/>
    <col min="9992" max="9993" width="31.7109375" style="2212" customWidth="1"/>
    <col min="9994" max="9994" width="30.140625" style="2212" customWidth="1"/>
    <col min="9995" max="9995" width="33.7109375" style="2212" customWidth="1"/>
    <col min="9996" max="9996" width="27" style="2212" customWidth="1"/>
    <col min="9997" max="9997" width="28.7109375" style="2212" customWidth="1"/>
    <col min="9998" max="9998" width="34.85546875" style="2212" customWidth="1"/>
    <col min="9999" max="9999" width="37" style="2212" customWidth="1"/>
    <col min="10000" max="10000" width="34.85546875" style="2212" customWidth="1"/>
    <col min="10001" max="10001" width="27.5703125" style="2212" customWidth="1"/>
    <col min="10002" max="10002" width="36.85546875" style="2212" customWidth="1"/>
    <col min="10003" max="10003" width="38.7109375" style="2212" customWidth="1"/>
    <col min="10004" max="10006" width="14.7109375" style="2212" customWidth="1"/>
    <col min="10007" max="10007" width="18.7109375" style="2212" customWidth="1"/>
    <col min="10008" max="10008" width="25.42578125" style="2212" customWidth="1"/>
    <col min="10009" max="10009" width="34.85546875" style="2212" customWidth="1"/>
    <col min="10010" max="10010" width="28" style="2212" customWidth="1"/>
    <col min="10011" max="10011" width="34.140625" style="2212" customWidth="1"/>
    <col min="10012" max="10012" width="34" style="2212" customWidth="1"/>
    <col min="10013" max="10243" width="11.42578125" style="2212"/>
    <col min="10244" max="10244" width="108.140625" style="2212" customWidth="1"/>
    <col min="10245" max="10245" width="28.7109375" style="2212" customWidth="1"/>
    <col min="10246" max="10246" width="32.5703125" style="2212" customWidth="1"/>
    <col min="10247" max="10247" width="28.7109375" style="2212" customWidth="1"/>
    <col min="10248" max="10249" width="31.7109375" style="2212" customWidth="1"/>
    <col min="10250" max="10250" width="30.140625" style="2212" customWidth="1"/>
    <col min="10251" max="10251" width="33.7109375" style="2212" customWidth="1"/>
    <col min="10252" max="10252" width="27" style="2212" customWidth="1"/>
    <col min="10253" max="10253" width="28.7109375" style="2212" customWidth="1"/>
    <col min="10254" max="10254" width="34.85546875" style="2212" customWidth="1"/>
    <col min="10255" max="10255" width="37" style="2212" customWidth="1"/>
    <col min="10256" max="10256" width="34.85546875" style="2212" customWidth="1"/>
    <col min="10257" max="10257" width="27.5703125" style="2212" customWidth="1"/>
    <col min="10258" max="10258" width="36.85546875" style="2212" customWidth="1"/>
    <col min="10259" max="10259" width="38.7109375" style="2212" customWidth="1"/>
    <col min="10260" max="10262" width="14.7109375" style="2212" customWidth="1"/>
    <col min="10263" max="10263" width="18.7109375" style="2212" customWidth="1"/>
    <col min="10264" max="10264" width="25.42578125" style="2212" customWidth="1"/>
    <col min="10265" max="10265" width="34.85546875" style="2212" customWidth="1"/>
    <col min="10266" max="10266" width="28" style="2212" customWidth="1"/>
    <col min="10267" max="10267" width="34.140625" style="2212" customWidth="1"/>
    <col min="10268" max="10268" width="34" style="2212" customWidth="1"/>
    <col min="10269" max="10499" width="11.42578125" style="2212"/>
    <col min="10500" max="10500" width="108.140625" style="2212" customWidth="1"/>
    <col min="10501" max="10501" width="28.7109375" style="2212" customWidth="1"/>
    <col min="10502" max="10502" width="32.5703125" style="2212" customWidth="1"/>
    <col min="10503" max="10503" width="28.7109375" style="2212" customWidth="1"/>
    <col min="10504" max="10505" width="31.7109375" style="2212" customWidth="1"/>
    <col min="10506" max="10506" width="30.140625" style="2212" customWidth="1"/>
    <col min="10507" max="10507" width="33.7109375" style="2212" customWidth="1"/>
    <col min="10508" max="10508" width="27" style="2212" customWidth="1"/>
    <col min="10509" max="10509" width="28.7109375" style="2212" customWidth="1"/>
    <col min="10510" max="10510" width="34.85546875" style="2212" customWidth="1"/>
    <col min="10511" max="10511" width="37" style="2212" customWidth="1"/>
    <col min="10512" max="10512" width="34.85546875" style="2212" customWidth="1"/>
    <col min="10513" max="10513" width="27.5703125" style="2212" customWidth="1"/>
    <col min="10514" max="10514" width="36.85546875" style="2212" customWidth="1"/>
    <col min="10515" max="10515" width="38.7109375" style="2212" customWidth="1"/>
    <col min="10516" max="10518" width="14.7109375" style="2212" customWidth="1"/>
    <col min="10519" max="10519" width="18.7109375" style="2212" customWidth="1"/>
    <col min="10520" max="10520" width="25.42578125" style="2212" customWidth="1"/>
    <col min="10521" max="10521" width="34.85546875" style="2212" customWidth="1"/>
    <col min="10522" max="10522" width="28" style="2212" customWidth="1"/>
    <col min="10523" max="10523" width="34.140625" style="2212" customWidth="1"/>
    <col min="10524" max="10524" width="34" style="2212" customWidth="1"/>
    <col min="10525" max="10755" width="11.42578125" style="2212"/>
    <col min="10756" max="10756" width="108.140625" style="2212" customWidth="1"/>
    <col min="10757" max="10757" width="28.7109375" style="2212" customWidth="1"/>
    <col min="10758" max="10758" width="32.5703125" style="2212" customWidth="1"/>
    <col min="10759" max="10759" width="28.7109375" style="2212" customWidth="1"/>
    <col min="10760" max="10761" width="31.7109375" style="2212" customWidth="1"/>
    <col min="10762" max="10762" width="30.140625" style="2212" customWidth="1"/>
    <col min="10763" max="10763" width="33.7109375" style="2212" customWidth="1"/>
    <col min="10764" max="10764" width="27" style="2212" customWidth="1"/>
    <col min="10765" max="10765" width="28.7109375" style="2212" customWidth="1"/>
    <col min="10766" max="10766" width="34.85546875" style="2212" customWidth="1"/>
    <col min="10767" max="10767" width="37" style="2212" customWidth="1"/>
    <col min="10768" max="10768" width="34.85546875" style="2212" customWidth="1"/>
    <col min="10769" max="10769" width="27.5703125" style="2212" customWidth="1"/>
    <col min="10770" max="10770" width="36.85546875" style="2212" customWidth="1"/>
    <col min="10771" max="10771" width="38.7109375" style="2212" customWidth="1"/>
    <col min="10772" max="10774" width="14.7109375" style="2212" customWidth="1"/>
    <col min="10775" max="10775" width="18.7109375" style="2212" customWidth="1"/>
    <col min="10776" max="10776" width="25.42578125" style="2212" customWidth="1"/>
    <col min="10777" max="10777" width="34.85546875" style="2212" customWidth="1"/>
    <col min="10778" max="10778" width="28" style="2212" customWidth="1"/>
    <col min="10779" max="10779" width="34.140625" style="2212" customWidth="1"/>
    <col min="10780" max="10780" width="34" style="2212" customWidth="1"/>
    <col min="10781" max="11011" width="11.42578125" style="2212"/>
    <col min="11012" max="11012" width="108.140625" style="2212" customWidth="1"/>
    <col min="11013" max="11013" width="28.7109375" style="2212" customWidth="1"/>
    <col min="11014" max="11014" width="32.5703125" style="2212" customWidth="1"/>
    <col min="11015" max="11015" width="28.7109375" style="2212" customWidth="1"/>
    <col min="11016" max="11017" width="31.7109375" style="2212" customWidth="1"/>
    <col min="11018" max="11018" width="30.140625" style="2212" customWidth="1"/>
    <col min="11019" max="11019" width="33.7109375" style="2212" customWidth="1"/>
    <col min="11020" max="11020" width="27" style="2212" customWidth="1"/>
    <col min="11021" max="11021" width="28.7109375" style="2212" customWidth="1"/>
    <col min="11022" max="11022" width="34.85546875" style="2212" customWidth="1"/>
    <col min="11023" max="11023" width="37" style="2212" customWidth="1"/>
    <col min="11024" max="11024" width="34.85546875" style="2212" customWidth="1"/>
    <col min="11025" max="11025" width="27.5703125" style="2212" customWidth="1"/>
    <col min="11026" max="11026" width="36.85546875" style="2212" customWidth="1"/>
    <col min="11027" max="11027" width="38.7109375" style="2212" customWidth="1"/>
    <col min="11028" max="11030" width="14.7109375" style="2212" customWidth="1"/>
    <col min="11031" max="11031" width="18.7109375" style="2212" customWidth="1"/>
    <col min="11032" max="11032" width="25.42578125" style="2212" customWidth="1"/>
    <col min="11033" max="11033" width="34.85546875" style="2212" customWidth="1"/>
    <col min="11034" max="11034" width="28" style="2212" customWidth="1"/>
    <col min="11035" max="11035" width="34.140625" style="2212" customWidth="1"/>
    <col min="11036" max="11036" width="34" style="2212" customWidth="1"/>
    <col min="11037" max="11267" width="11.42578125" style="2212"/>
    <col min="11268" max="11268" width="108.140625" style="2212" customWidth="1"/>
    <col min="11269" max="11269" width="28.7109375" style="2212" customWidth="1"/>
    <col min="11270" max="11270" width="32.5703125" style="2212" customWidth="1"/>
    <col min="11271" max="11271" width="28.7109375" style="2212" customWidth="1"/>
    <col min="11272" max="11273" width="31.7109375" style="2212" customWidth="1"/>
    <col min="11274" max="11274" width="30.140625" style="2212" customWidth="1"/>
    <col min="11275" max="11275" width="33.7109375" style="2212" customWidth="1"/>
    <col min="11276" max="11276" width="27" style="2212" customWidth="1"/>
    <col min="11277" max="11277" width="28.7109375" style="2212" customWidth="1"/>
    <col min="11278" max="11278" width="34.85546875" style="2212" customWidth="1"/>
    <col min="11279" max="11279" width="37" style="2212" customWidth="1"/>
    <col min="11280" max="11280" width="34.85546875" style="2212" customWidth="1"/>
    <col min="11281" max="11281" width="27.5703125" style="2212" customWidth="1"/>
    <col min="11282" max="11282" width="36.85546875" style="2212" customWidth="1"/>
    <col min="11283" max="11283" width="38.7109375" style="2212" customWidth="1"/>
    <col min="11284" max="11286" width="14.7109375" style="2212" customWidth="1"/>
    <col min="11287" max="11287" width="18.7109375" style="2212" customWidth="1"/>
    <col min="11288" max="11288" width="25.42578125" style="2212" customWidth="1"/>
    <col min="11289" max="11289" width="34.85546875" style="2212" customWidth="1"/>
    <col min="11290" max="11290" width="28" style="2212" customWidth="1"/>
    <col min="11291" max="11291" width="34.140625" style="2212" customWidth="1"/>
    <col min="11292" max="11292" width="34" style="2212" customWidth="1"/>
    <col min="11293" max="11523" width="11.42578125" style="2212"/>
    <col min="11524" max="11524" width="108.140625" style="2212" customWidth="1"/>
    <col min="11525" max="11525" width="28.7109375" style="2212" customWidth="1"/>
    <col min="11526" max="11526" width="32.5703125" style="2212" customWidth="1"/>
    <col min="11527" max="11527" width="28.7109375" style="2212" customWidth="1"/>
    <col min="11528" max="11529" width="31.7109375" style="2212" customWidth="1"/>
    <col min="11530" max="11530" width="30.140625" style="2212" customWidth="1"/>
    <col min="11531" max="11531" width="33.7109375" style="2212" customWidth="1"/>
    <col min="11532" max="11532" width="27" style="2212" customWidth="1"/>
    <col min="11533" max="11533" width="28.7109375" style="2212" customWidth="1"/>
    <col min="11534" max="11534" width="34.85546875" style="2212" customWidth="1"/>
    <col min="11535" max="11535" width="37" style="2212" customWidth="1"/>
    <col min="11536" max="11536" width="34.85546875" style="2212" customWidth="1"/>
    <col min="11537" max="11537" width="27.5703125" style="2212" customWidth="1"/>
    <col min="11538" max="11538" width="36.85546875" style="2212" customWidth="1"/>
    <col min="11539" max="11539" width="38.7109375" style="2212" customWidth="1"/>
    <col min="11540" max="11542" width="14.7109375" style="2212" customWidth="1"/>
    <col min="11543" max="11543" width="18.7109375" style="2212" customWidth="1"/>
    <col min="11544" max="11544" width="25.42578125" style="2212" customWidth="1"/>
    <col min="11545" max="11545" width="34.85546875" style="2212" customWidth="1"/>
    <col min="11546" max="11546" width="28" style="2212" customWidth="1"/>
    <col min="11547" max="11547" width="34.140625" style="2212" customWidth="1"/>
    <col min="11548" max="11548" width="34" style="2212" customWidth="1"/>
    <col min="11549" max="11779" width="11.42578125" style="2212"/>
    <col min="11780" max="11780" width="108.140625" style="2212" customWidth="1"/>
    <col min="11781" max="11781" width="28.7109375" style="2212" customWidth="1"/>
    <col min="11782" max="11782" width="32.5703125" style="2212" customWidth="1"/>
    <col min="11783" max="11783" width="28.7109375" style="2212" customWidth="1"/>
    <col min="11784" max="11785" width="31.7109375" style="2212" customWidth="1"/>
    <col min="11786" max="11786" width="30.140625" style="2212" customWidth="1"/>
    <col min="11787" max="11787" width="33.7109375" style="2212" customWidth="1"/>
    <col min="11788" max="11788" width="27" style="2212" customWidth="1"/>
    <col min="11789" max="11789" width="28.7109375" style="2212" customWidth="1"/>
    <col min="11790" max="11790" width="34.85546875" style="2212" customWidth="1"/>
    <col min="11791" max="11791" width="37" style="2212" customWidth="1"/>
    <col min="11792" max="11792" width="34.85546875" style="2212" customWidth="1"/>
    <col min="11793" max="11793" width="27.5703125" style="2212" customWidth="1"/>
    <col min="11794" max="11794" width="36.85546875" style="2212" customWidth="1"/>
    <col min="11795" max="11795" width="38.7109375" style="2212" customWidth="1"/>
    <col min="11796" max="11798" width="14.7109375" style="2212" customWidth="1"/>
    <col min="11799" max="11799" width="18.7109375" style="2212" customWidth="1"/>
    <col min="11800" max="11800" width="25.42578125" style="2212" customWidth="1"/>
    <col min="11801" max="11801" width="34.85546875" style="2212" customWidth="1"/>
    <col min="11802" max="11802" width="28" style="2212" customWidth="1"/>
    <col min="11803" max="11803" width="34.140625" style="2212" customWidth="1"/>
    <col min="11804" max="11804" width="34" style="2212" customWidth="1"/>
    <col min="11805" max="12035" width="11.42578125" style="2212"/>
    <col min="12036" max="12036" width="108.140625" style="2212" customWidth="1"/>
    <col min="12037" max="12037" width="28.7109375" style="2212" customWidth="1"/>
    <col min="12038" max="12038" width="32.5703125" style="2212" customWidth="1"/>
    <col min="12039" max="12039" width="28.7109375" style="2212" customWidth="1"/>
    <col min="12040" max="12041" width="31.7109375" style="2212" customWidth="1"/>
    <col min="12042" max="12042" width="30.140625" style="2212" customWidth="1"/>
    <col min="12043" max="12043" width="33.7109375" style="2212" customWidth="1"/>
    <col min="12044" max="12044" width="27" style="2212" customWidth="1"/>
    <col min="12045" max="12045" width="28.7109375" style="2212" customWidth="1"/>
    <col min="12046" max="12046" width="34.85546875" style="2212" customWidth="1"/>
    <col min="12047" max="12047" width="37" style="2212" customWidth="1"/>
    <col min="12048" max="12048" width="34.85546875" style="2212" customWidth="1"/>
    <col min="12049" max="12049" width="27.5703125" style="2212" customWidth="1"/>
    <col min="12050" max="12050" width="36.85546875" style="2212" customWidth="1"/>
    <col min="12051" max="12051" width="38.7109375" style="2212" customWidth="1"/>
    <col min="12052" max="12054" width="14.7109375" style="2212" customWidth="1"/>
    <col min="12055" max="12055" width="18.7109375" style="2212" customWidth="1"/>
    <col min="12056" max="12056" width="25.42578125" style="2212" customWidth="1"/>
    <col min="12057" max="12057" width="34.85546875" style="2212" customWidth="1"/>
    <col min="12058" max="12058" width="28" style="2212" customWidth="1"/>
    <col min="12059" max="12059" width="34.140625" style="2212" customWidth="1"/>
    <col min="12060" max="12060" width="34" style="2212" customWidth="1"/>
    <col min="12061" max="12291" width="11.42578125" style="2212"/>
    <col min="12292" max="12292" width="108.140625" style="2212" customWidth="1"/>
    <col min="12293" max="12293" width="28.7109375" style="2212" customWidth="1"/>
    <col min="12294" max="12294" width="32.5703125" style="2212" customWidth="1"/>
    <col min="12295" max="12295" width="28.7109375" style="2212" customWidth="1"/>
    <col min="12296" max="12297" width="31.7109375" style="2212" customWidth="1"/>
    <col min="12298" max="12298" width="30.140625" style="2212" customWidth="1"/>
    <col min="12299" max="12299" width="33.7109375" style="2212" customWidth="1"/>
    <col min="12300" max="12300" width="27" style="2212" customWidth="1"/>
    <col min="12301" max="12301" width="28.7109375" style="2212" customWidth="1"/>
    <col min="12302" max="12302" width="34.85546875" style="2212" customWidth="1"/>
    <col min="12303" max="12303" width="37" style="2212" customWidth="1"/>
    <col min="12304" max="12304" width="34.85546875" style="2212" customWidth="1"/>
    <col min="12305" max="12305" width="27.5703125" style="2212" customWidth="1"/>
    <col min="12306" max="12306" width="36.85546875" style="2212" customWidth="1"/>
    <col min="12307" max="12307" width="38.7109375" style="2212" customWidth="1"/>
    <col min="12308" max="12310" width="14.7109375" style="2212" customWidth="1"/>
    <col min="12311" max="12311" width="18.7109375" style="2212" customWidth="1"/>
    <col min="12312" max="12312" width="25.42578125" style="2212" customWidth="1"/>
    <col min="12313" max="12313" width="34.85546875" style="2212" customWidth="1"/>
    <col min="12314" max="12314" width="28" style="2212" customWidth="1"/>
    <col min="12315" max="12315" width="34.140625" style="2212" customWidth="1"/>
    <col min="12316" max="12316" width="34" style="2212" customWidth="1"/>
    <col min="12317" max="12547" width="11.42578125" style="2212"/>
    <col min="12548" max="12548" width="108.140625" style="2212" customWidth="1"/>
    <col min="12549" max="12549" width="28.7109375" style="2212" customWidth="1"/>
    <col min="12550" max="12550" width="32.5703125" style="2212" customWidth="1"/>
    <col min="12551" max="12551" width="28.7109375" style="2212" customWidth="1"/>
    <col min="12552" max="12553" width="31.7109375" style="2212" customWidth="1"/>
    <col min="12554" max="12554" width="30.140625" style="2212" customWidth="1"/>
    <col min="12555" max="12555" width="33.7109375" style="2212" customWidth="1"/>
    <col min="12556" max="12556" width="27" style="2212" customWidth="1"/>
    <col min="12557" max="12557" width="28.7109375" style="2212" customWidth="1"/>
    <col min="12558" max="12558" width="34.85546875" style="2212" customWidth="1"/>
    <col min="12559" max="12559" width="37" style="2212" customWidth="1"/>
    <col min="12560" max="12560" width="34.85546875" style="2212" customWidth="1"/>
    <col min="12561" max="12561" width="27.5703125" style="2212" customWidth="1"/>
    <col min="12562" max="12562" width="36.85546875" style="2212" customWidth="1"/>
    <col min="12563" max="12563" width="38.7109375" style="2212" customWidth="1"/>
    <col min="12564" max="12566" width="14.7109375" style="2212" customWidth="1"/>
    <col min="12567" max="12567" width="18.7109375" style="2212" customWidth="1"/>
    <col min="12568" max="12568" width="25.42578125" style="2212" customWidth="1"/>
    <col min="12569" max="12569" width="34.85546875" style="2212" customWidth="1"/>
    <col min="12570" max="12570" width="28" style="2212" customWidth="1"/>
    <col min="12571" max="12571" width="34.140625" style="2212" customWidth="1"/>
    <col min="12572" max="12572" width="34" style="2212" customWidth="1"/>
    <col min="12573" max="12803" width="11.42578125" style="2212"/>
    <col min="12804" max="12804" width="108.140625" style="2212" customWidth="1"/>
    <col min="12805" max="12805" width="28.7109375" style="2212" customWidth="1"/>
    <col min="12806" max="12806" width="32.5703125" style="2212" customWidth="1"/>
    <col min="12807" max="12807" width="28.7109375" style="2212" customWidth="1"/>
    <col min="12808" max="12809" width="31.7109375" style="2212" customWidth="1"/>
    <col min="12810" max="12810" width="30.140625" style="2212" customWidth="1"/>
    <col min="12811" max="12811" width="33.7109375" style="2212" customWidth="1"/>
    <col min="12812" max="12812" width="27" style="2212" customWidth="1"/>
    <col min="12813" max="12813" width="28.7109375" style="2212" customWidth="1"/>
    <col min="12814" max="12814" width="34.85546875" style="2212" customWidth="1"/>
    <col min="12815" max="12815" width="37" style="2212" customWidth="1"/>
    <col min="12816" max="12816" width="34.85546875" style="2212" customWidth="1"/>
    <col min="12817" max="12817" width="27.5703125" style="2212" customWidth="1"/>
    <col min="12818" max="12818" width="36.85546875" style="2212" customWidth="1"/>
    <col min="12819" max="12819" width="38.7109375" style="2212" customWidth="1"/>
    <col min="12820" max="12822" width="14.7109375" style="2212" customWidth="1"/>
    <col min="12823" max="12823" width="18.7109375" style="2212" customWidth="1"/>
    <col min="12824" max="12824" width="25.42578125" style="2212" customWidth="1"/>
    <col min="12825" max="12825" width="34.85546875" style="2212" customWidth="1"/>
    <col min="12826" max="12826" width="28" style="2212" customWidth="1"/>
    <col min="12827" max="12827" width="34.140625" style="2212" customWidth="1"/>
    <col min="12828" max="12828" width="34" style="2212" customWidth="1"/>
    <col min="12829" max="13059" width="11.42578125" style="2212"/>
    <col min="13060" max="13060" width="108.140625" style="2212" customWidth="1"/>
    <col min="13061" max="13061" width="28.7109375" style="2212" customWidth="1"/>
    <col min="13062" max="13062" width="32.5703125" style="2212" customWidth="1"/>
    <col min="13063" max="13063" width="28.7109375" style="2212" customWidth="1"/>
    <col min="13064" max="13065" width="31.7109375" style="2212" customWidth="1"/>
    <col min="13066" max="13066" width="30.140625" style="2212" customWidth="1"/>
    <col min="13067" max="13067" width="33.7109375" style="2212" customWidth="1"/>
    <col min="13068" max="13068" width="27" style="2212" customWidth="1"/>
    <col min="13069" max="13069" width="28.7109375" style="2212" customWidth="1"/>
    <col min="13070" max="13070" width="34.85546875" style="2212" customWidth="1"/>
    <col min="13071" max="13071" width="37" style="2212" customWidth="1"/>
    <col min="13072" max="13072" width="34.85546875" style="2212" customWidth="1"/>
    <col min="13073" max="13073" width="27.5703125" style="2212" customWidth="1"/>
    <col min="13074" max="13074" width="36.85546875" style="2212" customWidth="1"/>
    <col min="13075" max="13075" width="38.7109375" style="2212" customWidth="1"/>
    <col min="13076" max="13078" width="14.7109375" style="2212" customWidth="1"/>
    <col min="13079" max="13079" width="18.7109375" style="2212" customWidth="1"/>
    <col min="13080" max="13080" width="25.42578125" style="2212" customWidth="1"/>
    <col min="13081" max="13081" width="34.85546875" style="2212" customWidth="1"/>
    <col min="13082" max="13082" width="28" style="2212" customWidth="1"/>
    <col min="13083" max="13083" width="34.140625" style="2212" customWidth="1"/>
    <col min="13084" max="13084" width="34" style="2212" customWidth="1"/>
    <col min="13085" max="13315" width="11.42578125" style="2212"/>
    <col min="13316" max="13316" width="108.140625" style="2212" customWidth="1"/>
    <col min="13317" max="13317" width="28.7109375" style="2212" customWidth="1"/>
    <col min="13318" max="13318" width="32.5703125" style="2212" customWidth="1"/>
    <col min="13319" max="13319" width="28.7109375" style="2212" customWidth="1"/>
    <col min="13320" max="13321" width="31.7109375" style="2212" customWidth="1"/>
    <col min="13322" max="13322" width="30.140625" style="2212" customWidth="1"/>
    <col min="13323" max="13323" width="33.7109375" style="2212" customWidth="1"/>
    <col min="13324" max="13324" width="27" style="2212" customWidth="1"/>
    <col min="13325" max="13325" width="28.7109375" style="2212" customWidth="1"/>
    <col min="13326" max="13326" width="34.85546875" style="2212" customWidth="1"/>
    <col min="13327" max="13327" width="37" style="2212" customWidth="1"/>
    <col min="13328" max="13328" width="34.85546875" style="2212" customWidth="1"/>
    <col min="13329" max="13329" width="27.5703125" style="2212" customWidth="1"/>
    <col min="13330" max="13330" width="36.85546875" style="2212" customWidth="1"/>
    <col min="13331" max="13331" width="38.7109375" style="2212" customWidth="1"/>
    <col min="13332" max="13334" width="14.7109375" style="2212" customWidth="1"/>
    <col min="13335" max="13335" width="18.7109375" style="2212" customWidth="1"/>
    <col min="13336" max="13336" width="25.42578125" style="2212" customWidth="1"/>
    <col min="13337" max="13337" width="34.85546875" style="2212" customWidth="1"/>
    <col min="13338" max="13338" width="28" style="2212" customWidth="1"/>
    <col min="13339" max="13339" width="34.140625" style="2212" customWidth="1"/>
    <col min="13340" max="13340" width="34" style="2212" customWidth="1"/>
    <col min="13341" max="13571" width="11.42578125" style="2212"/>
    <col min="13572" max="13572" width="108.140625" style="2212" customWidth="1"/>
    <col min="13573" max="13573" width="28.7109375" style="2212" customWidth="1"/>
    <col min="13574" max="13574" width="32.5703125" style="2212" customWidth="1"/>
    <col min="13575" max="13575" width="28.7109375" style="2212" customWidth="1"/>
    <col min="13576" max="13577" width="31.7109375" style="2212" customWidth="1"/>
    <col min="13578" max="13578" width="30.140625" style="2212" customWidth="1"/>
    <col min="13579" max="13579" width="33.7109375" style="2212" customWidth="1"/>
    <col min="13580" max="13580" width="27" style="2212" customWidth="1"/>
    <col min="13581" max="13581" width="28.7109375" style="2212" customWidth="1"/>
    <col min="13582" max="13582" width="34.85546875" style="2212" customWidth="1"/>
    <col min="13583" max="13583" width="37" style="2212" customWidth="1"/>
    <col min="13584" max="13584" width="34.85546875" style="2212" customWidth="1"/>
    <col min="13585" max="13585" width="27.5703125" style="2212" customWidth="1"/>
    <col min="13586" max="13586" width="36.85546875" style="2212" customWidth="1"/>
    <col min="13587" max="13587" width="38.7109375" style="2212" customWidth="1"/>
    <col min="13588" max="13590" width="14.7109375" style="2212" customWidth="1"/>
    <col min="13591" max="13591" width="18.7109375" style="2212" customWidth="1"/>
    <col min="13592" max="13592" width="25.42578125" style="2212" customWidth="1"/>
    <col min="13593" max="13593" width="34.85546875" style="2212" customWidth="1"/>
    <col min="13594" max="13594" width="28" style="2212" customWidth="1"/>
    <col min="13595" max="13595" width="34.140625" style="2212" customWidth="1"/>
    <col min="13596" max="13596" width="34" style="2212" customWidth="1"/>
    <col min="13597" max="13827" width="11.42578125" style="2212"/>
    <col min="13828" max="13828" width="108.140625" style="2212" customWidth="1"/>
    <col min="13829" max="13829" width="28.7109375" style="2212" customWidth="1"/>
    <col min="13830" max="13830" width="32.5703125" style="2212" customWidth="1"/>
    <col min="13831" max="13831" width="28.7109375" style="2212" customWidth="1"/>
    <col min="13832" max="13833" width="31.7109375" style="2212" customWidth="1"/>
    <col min="13834" max="13834" width="30.140625" style="2212" customWidth="1"/>
    <col min="13835" max="13835" width="33.7109375" style="2212" customWidth="1"/>
    <col min="13836" max="13836" width="27" style="2212" customWidth="1"/>
    <col min="13837" max="13837" width="28.7109375" style="2212" customWidth="1"/>
    <col min="13838" max="13838" width="34.85546875" style="2212" customWidth="1"/>
    <col min="13839" max="13839" width="37" style="2212" customWidth="1"/>
    <col min="13840" max="13840" width="34.85546875" style="2212" customWidth="1"/>
    <col min="13841" max="13841" width="27.5703125" style="2212" customWidth="1"/>
    <col min="13842" max="13842" width="36.85546875" style="2212" customWidth="1"/>
    <col min="13843" max="13843" width="38.7109375" style="2212" customWidth="1"/>
    <col min="13844" max="13846" width="14.7109375" style="2212" customWidth="1"/>
    <col min="13847" max="13847" width="18.7109375" style="2212" customWidth="1"/>
    <col min="13848" max="13848" width="25.42578125" style="2212" customWidth="1"/>
    <col min="13849" max="13849" width="34.85546875" style="2212" customWidth="1"/>
    <col min="13850" max="13850" width="28" style="2212" customWidth="1"/>
    <col min="13851" max="13851" width="34.140625" style="2212" customWidth="1"/>
    <col min="13852" max="13852" width="34" style="2212" customWidth="1"/>
    <col min="13853" max="14083" width="11.42578125" style="2212"/>
    <col min="14084" max="14084" width="108.140625" style="2212" customWidth="1"/>
    <col min="14085" max="14085" width="28.7109375" style="2212" customWidth="1"/>
    <col min="14086" max="14086" width="32.5703125" style="2212" customWidth="1"/>
    <col min="14087" max="14087" width="28.7109375" style="2212" customWidth="1"/>
    <col min="14088" max="14089" width="31.7109375" style="2212" customWidth="1"/>
    <col min="14090" max="14090" width="30.140625" style="2212" customWidth="1"/>
    <col min="14091" max="14091" width="33.7109375" style="2212" customWidth="1"/>
    <col min="14092" max="14092" width="27" style="2212" customWidth="1"/>
    <col min="14093" max="14093" width="28.7109375" style="2212" customWidth="1"/>
    <col min="14094" max="14094" width="34.85546875" style="2212" customWidth="1"/>
    <col min="14095" max="14095" width="37" style="2212" customWidth="1"/>
    <col min="14096" max="14096" width="34.85546875" style="2212" customWidth="1"/>
    <col min="14097" max="14097" width="27.5703125" style="2212" customWidth="1"/>
    <col min="14098" max="14098" width="36.85546875" style="2212" customWidth="1"/>
    <col min="14099" max="14099" width="38.7109375" style="2212" customWidth="1"/>
    <col min="14100" max="14102" width="14.7109375" style="2212" customWidth="1"/>
    <col min="14103" max="14103" width="18.7109375" style="2212" customWidth="1"/>
    <col min="14104" max="14104" width="25.42578125" style="2212" customWidth="1"/>
    <col min="14105" max="14105" width="34.85546875" style="2212" customWidth="1"/>
    <col min="14106" max="14106" width="28" style="2212" customWidth="1"/>
    <col min="14107" max="14107" width="34.140625" style="2212" customWidth="1"/>
    <col min="14108" max="14108" width="34" style="2212" customWidth="1"/>
    <col min="14109" max="14339" width="11.42578125" style="2212"/>
    <col min="14340" max="14340" width="108.140625" style="2212" customWidth="1"/>
    <col min="14341" max="14341" width="28.7109375" style="2212" customWidth="1"/>
    <col min="14342" max="14342" width="32.5703125" style="2212" customWidth="1"/>
    <col min="14343" max="14343" width="28.7109375" style="2212" customWidth="1"/>
    <col min="14344" max="14345" width="31.7109375" style="2212" customWidth="1"/>
    <col min="14346" max="14346" width="30.140625" style="2212" customWidth="1"/>
    <col min="14347" max="14347" width="33.7109375" style="2212" customWidth="1"/>
    <col min="14348" max="14348" width="27" style="2212" customWidth="1"/>
    <col min="14349" max="14349" width="28.7109375" style="2212" customWidth="1"/>
    <col min="14350" max="14350" width="34.85546875" style="2212" customWidth="1"/>
    <col min="14351" max="14351" width="37" style="2212" customWidth="1"/>
    <col min="14352" max="14352" width="34.85546875" style="2212" customWidth="1"/>
    <col min="14353" max="14353" width="27.5703125" style="2212" customWidth="1"/>
    <col min="14354" max="14354" width="36.85546875" style="2212" customWidth="1"/>
    <col min="14355" max="14355" width="38.7109375" style="2212" customWidth="1"/>
    <col min="14356" max="14358" width="14.7109375" style="2212" customWidth="1"/>
    <col min="14359" max="14359" width="18.7109375" style="2212" customWidth="1"/>
    <col min="14360" max="14360" width="25.42578125" style="2212" customWidth="1"/>
    <col min="14361" max="14361" width="34.85546875" style="2212" customWidth="1"/>
    <col min="14362" max="14362" width="28" style="2212" customWidth="1"/>
    <col min="14363" max="14363" width="34.140625" style="2212" customWidth="1"/>
    <col min="14364" max="14364" width="34" style="2212" customWidth="1"/>
    <col min="14365" max="14595" width="11.42578125" style="2212"/>
    <col min="14596" max="14596" width="108.140625" style="2212" customWidth="1"/>
    <col min="14597" max="14597" width="28.7109375" style="2212" customWidth="1"/>
    <col min="14598" max="14598" width="32.5703125" style="2212" customWidth="1"/>
    <col min="14599" max="14599" width="28.7109375" style="2212" customWidth="1"/>
    <col min="14600" max="14601" width="31.7109375" style="2212" customWidth="1"/>
    <col min="14602" max="14602" width="30.140625" style="2212" customWidth="1"/>
    <col min="14603" max="14603" width="33.7109375" style="2212" customWidth="1"/>
    <col min="14604" max="14604" width="27" style="2212" customWidth="1"/>
    <col min="14605" max="14605" width="28.7109375" style="2212" customWidth="1"/>
    <col min="14606" max="14606" width="34.85546875" style="2212" customWidth="1"/>
    <col min="14607" max="14607" width="37" style="2212" customWidth="1"/>
    <col min="14608" max="14608" width="34.85546875" style="2212" customWidth="1"/>
    <col min="14609" max="14609" width="27.5703125" style="2212" customWidth="1"/>
    <col min="14610" max="14610" width="36.85546875" style="2212" customWidth="1"/>
    <col min="14611" max="14611" width="38.7109375" style="2212" customWidth="1"/>
    <col min="14612" max="14614" width="14.7109375" style="2212" customWidth="1"/>
    <col min="14615" max="14615" width="18.7109375" style="2212" customWidth="1"/>
    <col min="14616" max="14616" width="25.42578125" style="2212" customWidth="1"/>
    <col min="14617" max="14617" width="34.85546875" style="2212" customWidth="1"/>
    <col min="14618" max="14618" width="28" style="2212" customWidth="1"/>
    <col min="14619" max="14619" width="34.140625" style="2212" customWidth="1"/>
    <col min="14620" max="14620" width="34" style="2212" customWidth="1"/>
    <col min="14621" max="14851" width="11.42578125" style="2212"/>
    <col min="14852" max="14852" width="108.140625" style="2212" customWidth="1"/>
    <col min="14853" max="14853" width="28.7109375" style="2212" customWidth="1"/>
    <col min="14854" max="14854" width="32.5703125" style="2212" customWidth="1"/>
    <col min="14855" max="14855" width="28.7109375" style="2212" customWidth="1"/>
    <col min="14856" max="14857" width="31.7109375" style="2212" customWidth="1"/>
    <col min="14858" max="14858" width="30.140625" style="2212" customWidth="1"/>
    <col min="14859" max="14859" width="33.7109375" style="2212" customWidth="1"/>
    <col min="14860" max="14860" width="27" style="2212" customWidth="1"/>
    <col min="14861" max="14861" width="28.7109375" style="2212" customWidth="1"/>
    <col min="14862" max="14862" width="34.85546875" style="2212" customWidth="1"/>
    <col min="14863" max="14863" width="37" style="2212" customWidth="1"/>
    <col min="14864" max="14864" width="34.85546875" style="2212" customWidth="1"/>
    <col min="14865" max="14865" width="27.5703125" style="2212" customWidth="1"/>
    <col min="14866" max="14866" width="36.85546875" style="2212" customWidth="1"/>
    <col min="14867" max="14867" width="38.7109375" style="2212" customWidth="1"/>
    <col min="14868" max="14870" width="14.7109375" style="2212" customWidth="1"/>
    <col min="14871" max="14871" width="18.7109375" style="2212" customWidth="1"/>
    <col min="14872" max="14872" width="25.42578125" style="2212" customWidth="1"/>
    <col min="14873" max="14873" width="34.85546875" style="2212" customWidth="1"/>
    <col min="14874" max="14874" width="28" style="2212" customWidth="1"/>
    <col min="14875" max="14875" width="34.140625" style="2212" customWidth="1"/>
    <col min="14876" max="14876" width="34" style="2212" customWidth="1"/>
    <col min="14877" max="15107" width="11.42578125" style="2212"/>
    <col min="15108" max="15108" width="108.140625" style="2212" customWidth="1"/>
    <col min="15109" max="15109" width="28.7109375" style="2212" customWidth="1"/>
    <col min="15110" max="15110" width="32.5703125" style="2212" customWidth="1"/>
    <col min="15111" max="15111" width="28.7109375" style="2212" customWidth="1"/>
    <col min="15112" max="15113" width="31.7109375" style="2212" customWidth="1"/>
    <col min="15114" max="15114" width="30.140625" style="2212" customWidth="1"/>
    <col min="15115" max="15115" width="33.7109375" style="2212" customWidth="1"/>
    <col min="15116" max="15116" width="27" style="2212" customWidth="1"/>
    <col min="15117" max="15117" width="28.7109375" style="2212" customWidth="1"/>
    <col min="15118" max="15118" width="34.85546875" style="2212" customWidth="1"/>
    <col min="15119" max="15119" width="37" style="2212" customWidth="1"/>
    <col min="15120" max="15120" width="34.85546875" style="2212" customWidth="1"/>
    <col min="15121" max="15121" width="27.5703125" style="2212" customWidth="1"/>
    <col min="15122" max="15122" width="36.85546875" style="2212" customWidth="1"/>
    <col min="15123" max="15123" width="38.7109375" style="2212" customWidth="1"/>
    <col min="15124" max="15126" width="14.7109375" style="2212" customWidth="1"/>
    <col min="15127" max="15127" width="18.7109375" style="2212" customWidth="1"/>
    <col min="15128" max="15128" width="25.42578125" style="2212" customWidth="1"/>
    <col min="15129" max="15129" width="34.85546875" style="2212" customWidth="1"/>
    <col min="15130" max="15130" width="28" style="2212" customWidth="1"/>
    <col min="15131" max="15131" width="34.140625" style="2212" customWidth="1"/>
    <col min="15132" max="15132" width="34" style="2212" customWidth="1"/>
    <col min="15133" max="15363" width="11.42578125" style="2212"/>
    <col min="15364" max="15364" width="108.140625" style="2212" customWidth="1"/>
    <col min="15365" max="15365" width="28.7109375" style="2212" customWidth="1"/>
    <col min="15366" max="15366" width="32.5703125" style="2212" customWidth="1"/>
    <col min="15367" max="15367" width="28.7109375" style="2212" customWidth="1"/>
    <col min="15368" max="15369" width="31.7109375" style="2212" customWidth="1"/>
    <col min="15370" max="15370" width="30.140625" style="2212" customWidth="1"/>
    <col min="15371" max="15371" width="33.7109375" style="2212" customWidth="1"/>
    <col min="15372" max="15372" width="27" style="2212" customWidth="1"/>
    <col min="15373" max="15373" width="28.7109375" style="2212" customWidth="1"/>
    <col min="15374" max="15374" width="34.85546875" style="2212" customWidth="1"/>
    <col min="15375" max="15375" width="37" style="2212" customWidth="1"/>
    <col min="15376" max="15376" width="34.85546875" style="2212" customWidth="1"/>
    <col min="15377" max="15377" width="27.5703125" style="2212" customWidth="1"/>
    <col min="15378" max="15378" width="36.85546875" style="2212" customWidth="1"/>
    <col min="15379" max="15379" width="38.7109375" style="2212" customWidth="1"/>
    <col min="15380" max="15382" width="14.7109375" style="2212" customWidth="1"/>
    <col min="15383" max="15383" width="18.7109375" style="2212" customWidth="1"/>
    <col min="15384" max="15384" width="25.42578125" style="2212" customWidth="1"/>
    <col min="15385" max="15385" width="34.85546875" style="2212" customWidth="1"/>
    <col min="15386" max="15386" width="28" style="2212" customWidth="1"/>
    <col min="15387" max="15387" width="34.140625" style="2212" customWidth="1"/>
    <col min="15388" max="15388" width="34" style="2212" customWidth="1"/>
    <col min="15389" max="15619" width="11.42578125" style="2212"/>
    <col min="15620" max="15620" width="108.140625" style="2212" customWidth="1"/>
    <col min="15621" max="15621" width="28.7109375" style="2212" customWidth="1"/>
    <col min="15622" max="15622" width="32.5703125" style="2212" customWidth="1"/>
    <col min="15623" max="15623" width="28.7109375" style="2212" customWidth="1"/>
    <col min="15624" max="15625" width="31.7109375" style="2212" customWidth="1"/>
    <col min="15626" max="15626" width="30.140625" style="2212" customWidth="1"/>
    <col min="15627" max="15627" width="33.7109375" style="2212" customWidth="1"/>
    <col min="15628" max="15628" width="27" style="2212" customWidth="1"/>
    <col min="15629" max="15629" width="28.7109375" style="2212" customWidth="1"/>
    <col min="15630" max="15630" width="34.85546875" style="2212" customWidth="1"/>
    <col min="15631" max="15631" width="37" style="2212" customWidth="1"/>
    <col min="15632" max="15632" width="34.85546875" style="2212" customWidth="1"/>
    <col min="15633" max="15633" width="27.5703125" style="2212" customWidth="1"/>
    <col min="15634" max="15634" width="36.85546875" style="2212" customWidth="1"/>
    <col min="15635" max="15635" width="38.7109375" style="2212" customWidth="1"/>
    <col min="15636" max="15638" width="14.7109375" style="2212" customWidth="1"/>
    <col min="15639" max="15639" width="18.7109375" style="2212" customWidth="1"/>
    <col min="15640" max="15640" width="25.42578125" style="2212" customWidth="1"/>
    <col min="15641" max="15641" width="34.85546875" style="2212" customWidth="1"/>
    <col min="15642" max="15642" width="28" style="2212" customWidth="1"/>
    <col min="15643" max="15643" width="34.140625" style="2212" customWidth="1"/>
    <col min="15644" max="15644" width="34" style="2212" customWidth="1"/>
    <col min="15645" max="15875" width="11.42578125" style="2212"/>
    <col min="15876" max="15876" width="108.140625" style="2212" customWidth="1"/>
    <col min="15877" max="15877" width="28.7109375" style="2212" customWidth="1"/>
    <col min="15878" max="15878" width="32.5703125" style="2212" customWidth="1"/>
    <col min="15879" max="15879" width="28.7109375" style="2212" customWidth="1"/>
    <col min="15880" max="15881" width="31.7109375" style="2212" customWidth="1"/>
    <col min="15882" max="15882" width="30.140625" style="2212" customWidth="1"/>
    <col min="15883" max="15883" width="33.7109375" style="2212" customWidth="1"/>
    <col min="15884" max="15884" width="27" style="2212" customWidth="1"/>
    <col min="15885" max="15885" width="28.7109375" style="2212" customWidth="1"/>
    <col min="15886" max="15886" width="34.85546875" style="2212" customWidth="1"/>
    <col min="15887" max="15887" width="37" style="2212" customWidth="1"/>
    <col min="15888" max="15888" width="34.85546875" style="2212" customWidth="1"/>
    <col min="15889" max="15889" width="27.5703125" style="2212" customWidth="1"/>
    <col min="15890" max="15890" width="36.85546875" style="2212" customWidth="1"/>
    <col min="15891" max="15891" width="38.7109375" style="2212" customWidth="1"/>
    <col min="15892" max="15894" width="14.7109375" style="2212" customWidth="1"/>
    <col min="15895" max="15895" width="18.7109375" style="2212" customWidth="1"/>
    <col min="15896" max="15896" width="25.42578125" style="2212" customWidth="1"/>
    <col min="15897" max="15897" width="34.85546875" style="2212" customWidth="1"/>
    <col min="15898" max="15898" width="28" style="2212" customWidth="1"/>
    <col min="15899" max="15899" width="34.140625" style="2212" customWidth="1"/>
    <col min="15900" max="15900" width="34" style="2212" customWidth="1"/>
    <col min="15901" max="16131" width="11.42578125" style="2212"/>
    <col min="16132" max="16132" width="108.140625" style="2212" customWidth="1"/>
    <col min="16133" max="16133" width="28.7109375" style="2212" customWidth="1"/>
    <col min="16134" max="16134" width="32.5703125" style="2212" customWidth="1"/>
    <col min="16135" max="16135" width="28.7109375" style="2212" customWidth="1"/>
    <col min="16136" max="16137" width="31.7109375" style="2212" customWidth="1"/>
    <col min="16138" max="16138" width="30.140625" style="2212" customWidth="1"/>
    <col min="16139" max="16139" width="33.7109375" style="2212" customWidth="1"/>
    <col min="16140" max="16140" width="27" style="2212" customWidth="1"/>
    <col min="16141" max="16141" width="28.7109375" style="2212" customWidth="1"/>
    <col min="16142" max="16142" width="34.85546875" style="2212" customWidth="1"/>
    <col min="16143" max="16143" width="37" style="2212" customWidth="1"/>
    <col min="16144" max="16144" width="34.85546875" style="2212" customWidth="1"/>
    <col min="16145" max="16145" width="27.5703125" style="2212" customWidth="1"/>
    <col min="16146" max="16146" width="36.85546875" style="2212" customWidth="1"/>
    <col min="16147" max="16147" width="38.7109375" style="2212" customWidth="1"/>
    <col min="16148" max="16150" width="14.7109375" style="2212" customWidth="1"/>
    <col min="16151" max="16151" width="18.7109375" style="2212" customWidth="1"/>
    <col min="16152" max="16152" width="25.42578125" style="2212" customWidth="1"/>
    <col min="16153" max="16153" width="34.85546875" style="2212" customWidth="1"/>
    <col min="16154" max="16154" width="28" style="2212" customWidth="1"/>
    <col min="16155" max="16155" width="34.140625" style="2212" customWidth="1"/>
    <col min="16156" max="16156" width="34" style="2212" customWidth="1"/>
    <col min="16157" max="16384" width="11.42578125" style="2212"/>
  </cols>
  <sheetData>
    <row r="1" spans="1:29" s="2573" customFormat="1" ht="24.75" customHeight="1">
      <c r="A1" s="2572"/>
      <c r="B1" s="41" t="s">
        <v>48</v>
      </c>
      <c r="C1" s="41">
        <v>5</v>
      </c>
      <c r="L1" s="2574" t="s">
        <v>2945</v>
      </c>
      <c r="M1" s="2574"/>
      <c r="N1" s="2574"/>
      <c r="O1" s="2574"/>
      <c r="P1" s="2574"/>
      <c r="Q1" s="2574"/>
      <c r="R1" s="2574"/>
      <c r="S1" s="2574"/>
      <c r="T1" s="2574"/>
      <c r="U1" s="2574"/>
      <c r="X1" s="2575"/>
      <c r="Y1" s="2575"/>
      <c r="Z1" s="2575"/>
      <c r="AA1" s="2575"/>
      <c r="AB1" s="2575"/>
      <c r="AC1" s="2575"/>
    </row>
    <row r="2" spans="1:29" s="2576" customFormat="1">
      <c r="B2" s="41" t="s">
        <v>49</v>
      </c>
      <c r="C2" s="41" t="s">
        <v>2997</v>
      </c>
      <c r="L2" s="2577" t="s">
        <v>2947</v>
      </c>
      <c r="M2" s="2578"/>
      <c r="N2" s="2579"/>
      <c r="O2" s="2580"/>
      <c r="P2" s="2581"/>
      <c r="Q2" s="2580"/>
      <c r="R2" s="2580"/>
      <c r="S2" s="2580"/>
      <c r="T2" s="2580"/>
      <c r="U2" s="2575"/>
      <c r="V2" s="2575"/>
      <c r="W2" s="2575"/>
      <c r="X2" s="2575"/>
      <c r="Y2" s="2575"/>
      <c r="Z2" s="2575"/>
      <c r="AA2" s="2575"/>
      <c r="AB2" s="2575"/>
      <c r="AC2" s="2575"/>
    </row>
    <row r="3" spans="1:29" s="2576" customFormat="1">
      <c r="B3" s="41" t="s">
        <v>47</v>
      </c>
      <c r="C3" s="41" t="s">
        <v>1049</v>
      </c>
      <c r="M3" s="2577"/>
      <c r="N3" s="4958"/>
      <c r="O3" s="4958"/>
      <c r="P3" s="4958"/>
      <c r="Q3" s="4958"/>
      <c r="R3" s="4958"/>
      <c r="S3" s="4958"/>
      <c r="T3" s="4958"/>
      <c r="U3" s="4958"/>
      <c r="V3" s="4958"/>
      <c r="W3" s="2575"/>
      <c r="X3" s="2582"/>
      <c r="Y3" s="2582"/>
      <c r="Z3" s="2582"/>
      <c r="AA3" s="2582"/>
      <c r="AB3" s="2582"/>
    </row>
    <row r="4" spans="1:29" s="2576" customFormat="1">
      <c r="B4" s="41" t="s">
        <v>50</v>
      </c>
      <c r="C4" s="41" t="s">
        <v>53</v>
      </c>
      <c r="M4" s="2572"/>
      <c r="N4" s="2575"/>
      <c r="O4" s="2575"/>
      <c r="P4" s="2575"/>
      <c r="Q4" s="2575"/>
      <c r="R4" s="2575"/>
      <c r="S4" s="2575"/>
      <c r="T4" s="2575"/>
      <c r="U4" s="2575"/>
      <c r="V4" s="2575"/>
      <c r="W4" s="2575"/>
      <c r="X4" s="2582"/>
      <c r="Y4" s="2582"/>
      <c r="Z4" s="2582"/>
      <c r="AA4" s="2582"/>
      <c r="AB4" s="2582"/>
    </row>
    <row r="5" spans="1:29" s="2576" customFormat="1">
      <c r="B5" s="41" t="s">
        <v>792</v>
      </c>
      <c r="C5" s="41" t="s">
        <v>71</v>
      </c>
      <c r="O5" s="2575"/>
      <c r="P5" s="2575"/>
      <c r="Q5" s="2575"/>
      <c r="R5" s="2575"/>
      <c r="S5" s="2575"/>
      <c r="T5" s="2575"/>
      <c r="U5" s="2575"/>
      <c r="V5" s="2575"/>
      <c r="W5" s="2575"/>
      <c r="X5" s="2583"/>
      <c r="Y5" s="2583"/>
      <c r="Z5" s="2583"/>
      <c r="AA5" s="2583"/>
      <c r="AB5" s="2583"/>
    </row>
    <row r="6" spans="1:29" s="2576" customFormat="1" ht="19.5" customHeight="1" thickBot="1">
      <c r="B6" s="2584"/>
      <c r="C6" s="2575"/>
      <c r="D6" s="2575"/>
      <c r="E6" s="2575"/>
      <c r="F6" s="2575"/>
      <c r="G6" s="2575"/>
      <c r="H6" s="2575"/>
      <c r="I6" s="2575"/>
      <c r="J6" s="2575"/>
      <c r="K6" s="2575"/>
      <c r="L6" s="2575"/>
      <c r="M6" s="2575"/>
      <c r="N6" s="2585"/>
      <c r="O6" s="2585"/>
      <c r="P6" s="2585"/>
      <c r="Q6" s="2585"/>
      <c r="R6" s="2585"/>
      <c r="S6" s="2583"/>
      <c r="T6" s="2583"/>
      <c r="U6" s="2583"/>
      <c r="V6" s="2583"/>
      <c r="W6" s="2583"/>
      <c r="X6" s="2583"/>
      <c r="Y6" s="2583"/>
      <c r="Z6" s="2583"/>
      <c r="AA6" s="2583"/>
      <c r="AB6" s="2583"/>
    </row>
    <row r="7" spans="1:29" s="2576" customFormat="1" ht="36" customHeight="1">
      <c r="A7" s="2586"/>
      <c r="B7" s="2587"/>
      <c r="C7" s="4959" t="s">
        <v>2948</v>
      </c>
      <c r="D7" s="4960"/>
      <c r="E7" s="4961" t="s">
        <v>2949</v>
      </c>
      <c r="F7" s="4961" t="s">
        <v>2950</v>
      </c>
      <c r="G7" s="4962" t="s">
        <v>2951</v>
      </c>
      <c r="H7" s="4963"/>
      <c r="I7" s="4963"/>
      <c r="J7" s="4963"/>
      <c r="K7" s="4963"/>
      <c r="L7" s="4964"/>
      <c r="M7" s="4961" t="s">
        <v>2952</v>
      </c>
      <c r="N7" s="4959" t="s">
        <v>2953</v>
      </c>
      <c r="O7" s="4965"/>
      <c r="P7" s="4965"/>
      <c r="Q7" s="4966" t="s">
        <v>2954</v>
      </c>
      <c r="R7" s="4965" t="s">
        <v>2955</v>
      </c>
      <c r="S7" s="4965"/>
      <c r="T7" s="4965"/>
      <c r="U7" s="4960"/>
      <c r="V7" s="4969" t="s">
        <v>2956</v>
      </c>
      <c r="W7" s="2588"/>
      <c r="X7" s="4946" t="s">
        <v>2957</v>
      </c>
      <c r="Y7" s="4949" t="s">
        <v>2958</v>
      </c>
      <c r="Z7" s="4951" t="s">
        <v>2959</v>
      </c>
      <c r="AA7" s="2589"/>
      <c r="AB7" s="2590"/>
    </row>
    <row r="8" spans="1:29" s="2576" customFormat="1" ht="44.25" customHeight="1">
      <c r="A8" s="2591"/>
      <c r="B8" s="2592"/>
      <c r="C8" s="4954"/>
      <c r="D8" s="4937"/>
      <c r="E8" s="4937"/>
      <c r="F8" s="4937"/>
      <c r="G8" s="4956" t="s">
        <v>2960</v>
      </c>
      <c r="H8" s="4957"/>
      <c r="I8" s="4956" t="s">
        <v>2526</v>
      </c>
      <c r="J8" s="4957"/>
      <c r="K8" s="4956" t="s">
        <v>2961</v>
      </c>
      <c r="L8" s="4957"/>
      <c r="M8" s="4937"/>
      <c r="N8" s="4937" t="s">
        <v>2962</v>
      </c>
      <c r="O8" s="4935" t="s">
        <v>2963</v>
      </c>
      <c r="P8" s="2593"/>
      <c r="Q8" s="4967"/>
      <c r="R8" s="4938">
        <v>0</v>
      </c>
      <c r="S8" s="4940">
        <v>0.2</v>
      </c>
      <c r="T8" s="4940">
        <v>0.5</v>
      </c>
      <c r="U8" s="4940">
        <v>1</v>
      </c>
      <c r="V8" s="4970"/>
      <c r="W8" s="4942" t="s">
        <v>2964</v>
      </c>
      <c r="X8" s="4947"/>
      <c r="Y8" s="4945"/>
      <c r="Z8" s="4952"/>
      <c r="AA8" s="4944" t="s">
        <v>2965</v>
      </c>
      <c r="AB8" s="4932" t="s">
        <v>2966</v>
      </c>
    </row>
    <row r="9" spans="1:29" s="2576" customFormat="1" ht="15" customHeight="1">
      <c r="A9" s="2591"/>
      <c r="B9" s="2592"/>
      <c r="C9" s="4955"/>
      <c r="D9" s="4937"/>
      <c r="E9" s="4937"/>
      <c r="F9" s="4937"/>
      <c r="G9" s="4934" t="s">
        <v>2967</v>
      </c>
      <c r="H9" s="4934" t="s">
        <v>2968</v>
      </c>
      <c r="I9" s="4936" t="s">
        <v>2969</v>
      </c>
      <c r="J9" s="4936" t="s">
        <v>2970</v>
      </c>
      <c r="K9" s="4934" t="s">
        <v>2971</v>
      </c>
      <c r="L9" s="4934" t="s">
        <v>2972</v>
      </c>
      <c r="M9" s="4937"/>
      <c r="N9" s="4937"/>
      <c r="O9" s="4937"/>
      <c r="P9" s="4935" t="s">
        <v>2973</v>
      </c>
      <c r="Q9" s="4967"/>
      <c r="R9" s="4939"/>
      <c r="S9" s="4941"/>
      <c r="T9" s="4941"/>
      <c r="U9" s="4941"/>
      <c r="V9" s="4970"/>
      <c r="W9" s="4943"/>
      <c r="X9" s="4947"/>
      <c r="Y9" s="4945"/>
      <c r="Z9" s="4952"/>
      <c r="AA9" s="4945"/>
      <c r="AB9" s="4933"/>
    </row>
    <row r="10" spans="1:29" s="2576" customFormat="1" ht="63.75" customHeight="1">
      <c r="A10" s="2591"/>
      <c r="B10" s="2592"/>
      <c r="C10" s="4955"/>
      <c r="D10" s="4937"/>
      <c r="E10" s="4937"/>
      <c r="F10" s="4937"/>
      <c r="G10" s="4935"/>
      <c r="H10" s="4935"/>
      <c r="I10" s="4937"/>
      <c r="J10" s="4937"/>
      <c r="K10" s="4935"/>
      <c r="L10" s="4935"/>
      <c r="M10" s="4937"/>
      <c r="N10" s="4937"/>
      <c r="O10" s="4937"/>
      <c r="P10" s="4935"/>
      <c r="Q10" s="4968"/>
      <c r="R10" s="4939"/>
      <c r="S10" s="4941"/>
      <c r="T10" s="4941"/>
      <c r="U10" s="4941"/>
      <c r="V10" s="4940"/>
      <c r="W10" s="4943" t="s">
        <v>2974</v>
      </c>
      <c r="X10" s="4948"/>
      <c r="Y10" s="4950"/>
      <c r="Z10" s="4953"/>
      <c r="AA10" s="4945"/>
      <c r="AB10" s="4933"/>
    </row>
    <row r="11" spans="1:29" s="2576" customFormat="1" ht="25.5" customHeight="1">
      <c r="A11" s="2594"/>
      <c r="B11" s="2595"/>
      <c r="C11" s="2596" t="s">
        <v>1417</v>
      </c>
      <c r="D11" s="2597" t="s">
        <v>1422</v>
      </c>
      <c r="E11" s="2596" t="s">
        <v>1425</v>
      </c>
      <c r="F11" s="2597" t="s">
        <v>1428</v>
      </c>
      <c r="G11" s="2596" t="s">
        <v>1431</v>
      </c>
      <c r="H11" s="2596" t="s">
        <v>1434</v>
      </c>
      <c r="I11" s="2596" t="s">
        <v>1436</v>
      </c>
      <c r="J11" s="2596" t="s">
        <v>1439</v>
      </c>
      <c r="K11" s="2596" t="s">
        <v>1442</v>
      </c>
      <c r="L11" s="2596" t="s">
        <v>2654</v>
      </c>
      <c r="M11" s="2596" t="s">
        <v>2975</v>
      </c>
      <c r="N11" s="2598" t="s">
        <v>2658</v>
      </c>
      <c r="O11" s="2599" t="s">
        <v>1451</v>
      </c>
      <c r="P11" s="2598" t="s">
        <v>1454</v>
      </c>
      <c r="Q11" s="2600" t="s">
        <v>2976</v>
      </c>
      <c r="R11" s="2600" t="s">
        <v>1460</v>
      </c>
      <c r="S11" s="2600" t="s">
        <v>2664</v>
      </c>
      <c r="T11" s="2600" t="s">
        <v>2666</v>
      </c>
      <c r="U11" s="2600" t="s">
        <v>2668</v>
      </c>
      <c r="V11" s="2600" t="s">
        <v>2977</v>
      </c>
      <c r="W11" s="2597" t="s">
        <v>2671</v>
      </c>
      <c r="X11" s="2601" t="s">
        <v>2673</v>
      </c>
      <c r="Y11" s="2602">
        <v>230</v>
      </c>
      <c r="Z11" s="2602">
        <v>240</v>
      </c>
      <c r="AA11" s="2603" t="s">
        <v>1468</v>
      </c>
      <c r="AB11" s="2604" t="s">
        <v>1471</v>
      </c>
    </row>
    <row r="12" spans="1:29" s="2576" customFormat="1" ht="18.75" customHeight="1">
      <c r="A12" s="2605" t="s">
        <v>1417</v>
      </c>
      <c r="B12" s="2606" t="s">
        <v>2886</v>
      </c>
      <c r="C12" s="2607"/>
      <c r="D12" s="2607"/>
      <c r="E12" s="2607"/>
      <c r="F12" s="2608"/>
      <c r="G12" s="2608"/>
      <c r="H12" s="2608"/>
      <c r="I12" s="2608"/>
      <c r="J12" s="2608"/>
      <c r="K12" s="2609">
        <f>G12+H12+I12+J12</f>
        <v>0</v>
      </c>
      <c r="L12" s="2608"/>
      <c r="M12" s="2610">
        <f>F12-K12+L12</f>
        <v>0</v>
      </c>
      <c r="N12" s="2608"/>
      <c r="O12" s="2608"/>
      <c r="P12" s="2608"/>
      <c r="Q12" s="2611">
        <f>M12+N12-O12</f>
        <v>0</v>
      </c>
      <c r="R12" s="2608"/>
      <c r="S12" s="2608"/>
      <c r="T12" s="2608"/>
      <c r="U12" s="2608"/>
      <c r="V12" s="2610">
        <f>Q12-R12-0.8*S12-0.5*T12</f>
        <v>0</v>
      </c>
      <c r="W12" s="2612"/>
      <c r="X12" s="2613"/>
      <c r="Y12" s="2613"/>
      <c r="Z12" s="2614">
        <f>X12-Y12</f>
        <v>0</v>
      </c>
      <c r="AA12" s="2613"/>
      <c r="AB12" s="2615"/>
    </row>
    <row r="13" spans="1:29" s="2620" customFormat="1" ht="17.25" customHeight="1">
      <c r="A13" s="2616" t="s">
        <v>2640</v>
      </c>
      <c r="B13" s="2617" t="s">
        <v>2978</v>
      </c>
      <c r="C13" s="2607"/>
      <c r="D13" s="2607"/>
      <c r="E13" s="2607"/>
      <c r="F13" s="2608"/>
      <c r="G13" s="2608"/>
      <c r="H13" s="2608"/>
      <c r="I13" s="2608"/>
      <c r="J13" s="2608"/>
      <c r="K13" s="2609">
        <f t="shared" ref="K13:K14" si="0">G13+H13+I13+J13</f>
        <v>0</v>
      </c>
      <c r="L13" s="2608"/>
      <c r="M13" s="2610">
        <f t="shared" ref="M13:M14" si="1">F13-K13+L13</f>
        <v>0</v>
      </c>
      <c r="N13" s="2608"/>
      <c r="O13" s="2608"/>
      <c r="P13" s="2608"/>
      <c r="Q13" s="2611">
        <f t="shared" ref="Q13:Q14" si="2">M13+N13-O13</f>
        <v>0</v>
      </c>
      <c r="R13" s="2608"/>
      <c r="S13" s="2608"/>
      <c r="T13" s="2608"/>
      <c r="U13" s="2608"/>
      <c r="V13" s="2610">
        <f t="shared" ref="V13:V14" si="3">Q13-R13-0.8*S13-0.5*T13</f>
        <v>0</v>
      </c>
      <c r="W13" s="2612"/>
      <c r="X13" s="2613"/>
      <c r="Y13" s="2613"/>
      <c r="Z13" s="2614">
        <f t="shared" ref="Z13:Z14" si="4">X13-Y13</f>
        <v>0</v>
      </c>
      <c r="AA13" s="2618"/>
      <c r="AB13" s="2619"/>
    </row>
    <row r="14" spans="1:29" s="2620" customFormat="1" ht="27.75" customHeight="1">
      <c r="A14" s="2605" t="s">
        <v>2642</v>
      </c>
      <c r="B14" s="2621" t="s">
        <v>2979</v>
      </c>
      <c r="C14" s="2607"/>
      <c r="D14" s="2607"/>
      <c r="E14" s="2607"/>
      <c r="F14" s="2608"/>
      <c r="G14" s="2608"/>
      <c r="H14" s="2608"/>
      <c r="I14" s="2608"/>
      <c r="J14" s="2608"/>
      <c r="K14" s="2609">
        <f t="shared" si="0"/>
        <v>0</v>
      </c>
      <c r="L14" s="2608"/>
      <c r="M14" s="2610">
        <f t="shared" si="1"/>
        <v>0</v>
      </c>
      <c r="N14" s="2608"/>
      <c r="O14" s="2608"/>
      <c r="P14" s="2608"/>
      <c r="Q14" s="2611">
        <f t="shared" si="2"/>
        <v>0</v>
      </c>
      <c r="R14" s="2608"/>
      <c r="S14" s="2608"/>
      <c r="T14" s="2608"/>
      <c r="U14" s="2608"/>
      <c r="V14" s="2610">
        <f t="shared" si="3"/>
        <v>0</v>
      </c>
      <c r="W14" s="2612"/>
      <c r="X14" s="2613"/>
      <c r="Y14" s="2613"/>
      <c r="Z14" s="2614">
        <f t="shared" si="4"/>
        <v>0</v>
      </c>
      <c r="AA14" s="2618"/>
      <c r="AB14" s="2619"/>
    </row>
    <row r="15" spans="1:29" s="2576" customFormat="1" ht="15.75" customHeight="1">
      <c r="A15" s="2616" t="s">
        <v>2644</v>
      </c>
      <c r="B15" s="2622"/>
      <c r="C15" s="2607"/>
      <c r="D15" s="2607"/>
      <c r="E15" s="2607"/>
      <c r="F15" s="2623"/>
      <c r="G15" s="2623"/>
      <c r="H15" s="2623"/>
      <c r="I15" s="2623"/>
      <c r="J15" s="2623"/>
      <c r="K15" s="2623"/>
      <c r="L15" s="2623"/>
      <c r="M15" s="2623"/>
      <c r="N15" s="2623"/>
      <c r="O15" s="2623"/>
      <c r="P15" s="2623"/>
      <c r="Q15" s="2624"/>
      <c r="R15" s="2623"/>
      <c r="S15" s="2623"/>
      <c r="T15" s="2623"/>
      <c r="U15" s="2623"/>
      <c r="V15" s="2607"/>
      <c r="W15" s="2623"/>
      <c r="X15" s="2623"/>
      <c r="Y15" s="2623"/>
      <c r="Z15" s="2623"/>
      <c r="AA15" s="2623"/>
      <c r="AB15" s="2625"/>
    </row>
    <row r="16" spans="1:29" s="2576" customFormat="1" ht="16.899999999999999" customHeight="1">
      <c r="A16" s="2626" t="s">
        <v>2980</v>
      </c>
      <c r="B16" s="2622"/>
      <c r="C16" s="2607"/>
      <c r="D16" s="2607"/>
      <c r="E16" s="2607"/>
      <c r="F16" s="2623"/>
      <c r="G16" s="2623"/>
      <c r="H16" s="2623"/>
      <c r="I16" s="2623"/>
      <c r="J16" s="2623"/>
      <c r="K16" s="2623"/>
      <c r="L16" s="2623"/>
      <c r="M16" s="2623"/>
      <c r="N16" s="2623"/>
      <c r="O16" s="2623"/>
      <c r="P16" s="2623"/>
      <c r="Q16" s="2624"/>
      <c r="R16" s="2623"/>
      <c r="S16" s="2623"/>
      <c r="T16" s="2623"/>
      <c r="U16" s="2623"/>
      <c r="V16" s="2607"/>
      <c r="W16" s="2623"/>
      <c r="X16" s="2623"/>
      <c r="Y16" s="2623"/>
      <c r="Z16" s="2623"/>
      <c r="AA16" s="2623"/>
      <c r="AB16" s="2627"/>
    </row>
    <row r="17" spans="1:28" s="2576" customFormat="1" ht="15" customHeight="1">
      <c r="A17" s="2628"/>
      <c r="B17" s="4923" t="s">
        <v>2981</v>
      </c>
      <c r="C17" s="4924"/>
      <c r="D17" s="4924"/>
      <c r="E17" s="4924"/>
      <c r="F17" s="4924"/>
      <c r="G17" s="4924"/>
      <c r="H17" s="4924"/>
      <c r="I17" s="4924"/>
      <c r="J17" s="4924"/>
      <c r="K17" s="4924"/>
      <c r="L17" s="4924"/>
      <c r="M17" s="4924"/>
      <c r="N17" s="4924"/>
      <c r="O17" s="4924"/>
      <c r="P17" s="4924"/>
      <c r="Q17" s="4924"/>
      <c r="R17" s="4924"/>
      <c r="S17" s="4924"/>
      <c r="T17" s="4924"/>
      <c r="U17" s="4924"/>
      <c r="V17" s="4924"/>
      <c r="W17" s="4924"/>
      <c r="X17" s="4924"/>
      <c r="Y17" s="4924"/>
      <c r="Z17" s="4924"/>
      <c r="AA17" s="4924"/>
      <c r="AB17" s="4925"/>
    </row>
    <row r="18" spans="1:28" s="2576" customFormat="1" ht="22.5" customHeight="1">
      <c r="A18" s="2605" t="s">
        <v>1422</v>
      </c>
      <c r="B18" s="2629" t="s">
        <v>2982</v>
      </c>
      <c r="C18" s="2630"/>
      <c r="D18" s="2631"/>
      <c r="E18" s="2632"/>
      <c r="F18" s="2633"/>
      <c r="G18" s="2634"/>
      <c r="H18" s="2634"/>
      <c r="I18" s="2634"/>
      <c r="J18" s="2634"/>
      <c r="K18" s="2635">
        <f>G18+H18+I18+J18</f>
        <v>0</v>
      </c>
      <c r="L18" s="2634"/>
      <c r="M18" s="2610">
        <f>F18-K18+L18</f>
        <v>0</v>
      </c>
      <c r="N18" s="2634"/>
      <c r="O18" s="2634"/>
      <c r="P18" s="2636"/>
      <c r="Q18" s="2611">
        <f>M18+N18-O18</f>
        <v>0</v>
      </c>
      <c r="R18" s="2637"/>
      <c r="S18" s="2638"/>
      <c r="T18" s="2638"/>
      <c r="U18" s="2639"/>
      <c r="V18" s="2640"/>
      <c r="W18" s="2641"/>
      <c r="X18" s="2642"/>
      <c r="Y18" s="2643"/>
      <c r="Z18" s="2643"/>
      <c r="AA18" s="2644"/>
      <c r="AB18" s="2645"/>
    </row>
    <row r="19" spans="1:28" s="2576" customFormat="1" ht="21" customHeight="1">
      <c r="A19" s="2646" t="s">
        <v>1425</v>
      </c>
      <c r="B19" s="2647" t="s">
        <v>2983</v>
      </c>
      <c r="C19" s="2630"/>
      <c r="D19" s="2631"/>
      <c r="E19" s="2632"/>
      <c r="F19" s="2648"/>
      <c r="G19" s="2649"/>
      <c r="H19" s="2649"/>
      <c r="I19" s="2649"/>
      <c r="J19" s="2649"/>
      <c r="K19" s="2635">
        <f>G19+H19+I19+J19</f>
        <v>0</v>
      </c>
      <c r="L19" s="2649"/>
      <c r="M19" s="2610">
        <f>F19-K19+L19</f>
        <v>0</v>
      </c>
      <c r="N19" s="2649"/>
      <c r="O19" s="2649"/>
      <c r="P19" s="2650"/>
      <c r="Q19" s="2611">
        <f>M19+N19-O19</f>
        <v>0</v>
      </c>
      <c r="R19" s="2651">
        <f>R12</f>
        <v>0</v>
      </c>
      <c r="S19" s="2651">
        <f t="shared" ref="S19:U19" si="5">S12</f>
        <v>0</v>
      </c>
      <c r="T19" s="2651">
        <f t="shared" si="5"/>
        <v>0</v>
      </c>
      <c r="U19" s="2651">
        <f t="shared" si="5"/>
        <v>0</v>
      </c>
      <c r="V19" s="2652">
        <f>Q19-R19-0.8*S19-0.5*T19</f>
        <v>0</v>
      </c>
      <c r="W19" s="2642"/>
      <c r="X19" s="2642"/>
      <c r="Y19" s="2642"/>
      <c r="Z19" s="2642"/>
      <c r="AA19" s="2653"/>
      <c r="AB19" s="2654"/>
    </row>
    <row r="20" spans="1:28" s="2576" customFormat="1" ht="22.5" customHeight="1">
      <c r="A20" s="2616"/>
      <c r="B20" s="2647" t="s">
        <v>2984</v>
      </c>
      <c r="C20" s="2630"/>
      <c r="D20" s="2631"/>
      <c r="E20" s="2632"/>
      <c r="F20" s="2623"/>
      <c r="G20" s="2655"/>
      <c r="H20" s="2631"/>
      <c r="I20" s="2631"/>
      <c r="J20" s="2631"/>
      <c r="K20" s="2631"/>
      <c r="L20" s="2656"/>
      <c r="M20" s="2657"/>
      <c r="N20" s="2631"/>
      <c r="O20" s="2631"/>
      <c r="P20" s="2631"/>
      <c r="Q20" s="2658"/>
      <c r="R20" s="2630"/>
      <c r="S20" s="2624"/>
      <c r="T20" s="2624"/>
      <c r="U20" s="2659"/>
      <c r="V20" s="2630"/>
      <c r="W20" s="2660"/>
      <c r="X20" s="2661"/>
      <c r="Y20" s="2661"/>
      <c r="Z20" s="2661"/>
      <c r="AA20" s="2658"/>
      <c r="AB20" s="2662"/>
    </row>
    <row r="21" spans="1:28" s="2665" customFormat="1" ht="20.25" customHeight="1">
      <c r="A21" s="2616" t="s">
        <v>1428</v>
      </c>
      <c r="B21" s="2647" t="s">
        <v>2985</v>
      </c>
      <c r="C21" s="2630"/>
      <c r="D21" s="2624"/>
      <c r="E21" s="2632"/>
      <c r="F21" s="2663"/>
      <c r="G21" s="2649"/>
      <c r="H21" s="2649"/>
      <c r="I21" s="2649"/>
      <c r="J21" s="2649"/>
      <c r="K21" s="2635">
        <f>G21+H21+I21+J21</f>
        <v>0</v>
      </c>
      <c r="L21" s="2649"/>
      <c r="M21" s="2610">
        <f>F21-K21+L21</f>
        <v>0</v>
      </c>
      <c r="N21" s="2649"/>
      <c r="O21" s="2649"/>
      <c r="P21" s="2649"/>
      <c r="Q21" s="2611">
        <f>M21+N21-O21</f>
        <v>0</v>
      </c>
      <c r="R21" s="2655"/>
      <c r="S21" s="2631"/>
      <c r="T21" s="2631"/>
      <c r="U21" s="2656"/>
      <c r="V21" s="2640"/>
      <c r="W21" s="2641"/>
      <c r="X21" s="2641"/>
      <c r="Y21" s="2664"/>
      <c r="Z21" s="2664"/>
      <c r="AA21" s="2658"/>
      <c r="AB21" s="2662"/>
    </row>
    <row r="22" spans="1:28" s="2665" customFormat="1" ht="21.75" customHeight="1">
      <c r="A22" s="2666" t="s">
        <v>1431</v>
      </c>
      <c r="B22" s="2647"/>
      <c r="C22" s="2630"/>
      <c r="D22" s="2624"/>
      <c r="E22" s="2632"/>
      <c r="F22" s="2632"/>
      <c r="G22" s="2655"/>
      <c r="H22" s="2631"/>
      <c r="I22" s="2631"/>
      <c r="J22" s="2631"/>
      <c r="K22" s="2631"/>
      <c r="L22" s="2656"/>
      <c r="M22" s="2667"/>
      <c r="N22" s="2631"/>
      <c r="O22" s="2631"/>
      <c r="P22" s="2631"/>
      <c r="Q22" s="2658"/>
      <c r="R22" s="2655"/>
      <c r="S22" s="2631"/>
      <c r="T22" s="2631"/>
      <c r="U22" s="2656"/>
      <c r="V22" s="2630"/>
      <c r="W22" s="2659"/>
      <c r="X22" s="2658"/>
      <c r="Y22" s="2658"/>
      <c r="Z22" s="2658"/>
      <c r="AA22" s="2658"/>
      <c r="AB22" s="2662"/>
    </row>
    <row r="23" spans="1:28" s="2665" customFormat="1" ht="24" customHeight="1">
      <c r="A23" s="2666" t="s">
        <v>1434</v>
      </c>
      <c r="B23" s="2647" t="s">
        <v>2986</v>
      </c>
      <c r="C23" s="2630"/>
      <c r="D23" s="2624"/>
      <c r="E23" s="2632"/>
      <c r="F23" s="2663"/>
      <c r="G23" s="2649"/>
      <c r="H23" s="2649"/>
      <c r="I23" s="2649"/>
      <c r="J23" s="2649"/>
      <c r="K23" s="2635">
        <f>G23+H23+I23+J23</f>
        <v>0</v>
      </c>
      <c r="L23" s="2649"/>
      <c r="M23" s="2610">
        <f>F23-K23+L23</f>
        <v>0</v>
      </c>
      <c r="N23" s="2649"/>
      <c r="O23" s="2649"/>
      <c r="P23" s="2649"/>
      <c r="Q23" s="2611">
        <f>M23+N23-O23</f>
        <v>0</v>
      </c>
      <c r="R23" s="2655"/>
      <c r="S23" s="2631"/>
      <c r="T23" s="2631"/>
      <c r="U23" s="2656"/>
      <c r="V23" s="2640"/>
      <c r="W23" s="2641"/>
      <c r="X23" s="2641"/>
      <c r="Y23" s="2664"/>
      <c r="Z23" s="2664"/>
      <c r="AA23" s="2658"/>
      <c r="AB23" s="2662"/>
    </row>
    <row r="24" spans="1:28" s="2665" customFormat="1" ht="12">
      <c r="A24" s="2666" t="s">
        <v>1436</v>
      </c>
      <c r="B24" s="2668"/>
      <c r="C24" s="2630"/>
      <c r="D24" s="2624"/>
      <c r="E24" s="2632"/>
      <c r="F24" s="2632"/>
      <c r="G24" s="2655"/>
      <c r="H24" s="2631"/>
      <c r="I24" s="2631"/>
      <c r="J24" s="2631"/>
      <c r="K24" s="2631"/>
      <c r="L24" s="2656"/>
      <c r="M24" s="2667"/>
      <c r="N24" s="2631"/>
      <c r="O24" s="2631"/>
      <c r="P24" s="2631"/>
      <c r="Q24" s="2658"/>
      <c r="R24" s="2655"/>
      <c r="S24" s="2631"/>
      <c r="T24" s="2631"/>
      <c r="U24" s="2656"/>
      <c r="V24" s="2630"/>
      <c r="W24" s="2659"/>
      <c r="X24" s="2658"/>
      <c r="Y24" s="2658"/>
      <c r="Z24" s="2658"/>
      <c r="AA24" s="2658"/>
      <c r="AB24" s="2662"/>
    </row>
    <row r="25" spans="1:28" s="2665" customFormat="1" ht="12">
      <c r="A25" s="2666" t="s">
        <v>1439</v>
      </c>
      <c r="B25" s="2669"/>
      <c r="C25" s="2670"/>
      <c r="D25" s="2671"/>
      <c r="E25" s="2672"/>
      <c r="F25" s="2672"/>
      <c r="G25" s="2637"/>
      <c r="H25" s="2638"/>
      <c r="I25" s="2638"/>
      <c r="J25" s="2638"/>
      <c r="K25" s="2638"/>
      <c r="L25" s="2639"/>
      <c r="M25" s="2673"/>
      <c r="N25" s="2638"/>
      <c r="O25" s="2638"/>
      <c r="P25" s="2638"/>
      <c r="Q25" s="2644"/>
      <c r="R25" s="2637"/>
      <c r="S25" s="2638"/>
      <c r="T25" s="2638"/>
      <c r="U25" s="2639"/>
      <c r="V25" s="2670"/>
      <c r="W25" s="2674"/>
      <c r="X25" s="2644"/>
      <c r="Y25" s="2658"/>
      <c r="Z25" s="2658"/>
      <c r="AA25" s="2658"/>
      <c r="AB25" s="2662"/>
    </row>
    <row r="26" spans="1:28" s="2576" customFormat="1" ht="12">
      <c r="A26" s="2646"/>
      <c r="B26" s="4926" t="s">
        <v>2987</v>
      </c>
      <c r="C26" s="4927"/>
      <c r="D26" s="4927"/>
      <c r="E26" s="4927"/>
      <c r="F26" s="4926"/>
      <c r="G26" s="4926"/>
      <c r="H26" s="4926"/>
      <c r="I26" s="4926"/>
      <c r="J26" s="4926"/>
      <c r="K26" s="4926"/>
      <c r="L26" s="4926"/>
      <c r="M26" s="4926"/>
      <c r="N26" s="4926"/>
      <c r="O26" s="4926"/>
      <c r="P26" s="4926"/>
      <c r="Q26" s="4926"/>
      <c r="R26" s="4926"/>
      <c r="S26" s="4926"/>
      <c r="T26" s="4926"/>
      <c r="U26" s="4926"/>
      <c r="V26" s="4926"/>
      <c r="W26" s="4926"/>
      <c r="X26" s="4926"/>
      <c r="Y26" s="4926"/>
      <c r="Z26" s="4926"/>
      <c r="AA26" s="4926"/>
      <c r="AB26" s="4928"/>
    </row>
    <row r="27" spans="1:28" s="2576" customFormat="1" ht="21" customHeight="1">
      <c r="A27" s="2646" t="s">
        <v>1442</v>
      </c>
      <c r="B27" s="2675">
        <v>0</v>
      </c>
      <c r="C27" s="2676"/>
      <c r="D27" s="2677"/>
      <c r="E27" s="2678"/>
      <c r="F27" s="2679"/>
      <c r="G27" s="2680"/>
      <c r="H27" s="2681"/>
      <c r="I27" s="2682"/>
      <c r="J27" s="2682"/>
      <c r="K27" s="2682"/>
      <c r="L27" s="2683"/>
      <c r="M27" s="2684"/>
      <c r="N27" s="2685"/>
      <c r="O27" s="2682"/>
      <c r="P27" s="2683"/>
      <c r="Q27" s="2686"/>
      <c r="R27" s="2687"/>
      <c r="S27" s="2687"/>
      <c r="T27" s="2687"/>
      <c r="U27" s="2687"/>
      <c r="V27" s="2652">
        <f>Q27-R27-0.8*S27-0.5*T27</f>
        <v>0</v>
      </c>
      <c r="W27" s="2687"/>
      <c r="X27" s="2688">
        <f>V27*0%</f>
        <v>0</v>
      </c>
      <c r="Y27" s="2687"/>
      <c r="Z27" s="2688">
        <f>X27-Y27</f>
        <v>0</v>
      </c>
      <c r="AA27" s="2687"/>
      <c r="AB27" s="2689"/>
    </row>
    <row r="28" spans="1:28" s="2576" customFormat="1" ht="12">
      <c r="A28" s="2616">
        <v>100</v>
      </c>
      <c r="B28" s="2675">
        <v>0.1</v>
      </c>
      <c r="C28" s="2680"/>
      <c r="D28" s="2681"/>
      <c r="E28" s="2690"/>
      <c r="F28" s="2679"/>
      <c r="G28" s="2680"/>
      <c r="H28" s="2681"/>
      <c r="I28" s="2682"/>
      <c r="J28" s="2682"/>
      <c r="K28" s="2682"/>
      <c r="L28" s="2683"/>
      <c r="M28" s="2684"/>
      <c r="N28" s="2685"/>
      <c r="O28" s="2682"/>
      <c r="P28" s="2683"/>
      <c r="Q28" s="2687"/>
      <c r="R28" s="2687"/>
      <c r="S28" s="2687"/>
      <c r="T28" s="2687"/>
      <c r="U28" s="2687"/>
      <c r="V28" s="2652">
        <f t="shared" ref="V28:V39" si="6">Q28-R28-0.8*S28-0.5*T28</f>
        <v>0</v>
      </c>
      <c r="W28" s="2687"/>
      <c r="X28" s="2688">
        <f>V28*10%</f>
        <v>0</v>
      </c>
      <c r="Y28" s="2687"/>
      <c r="Z28" s="2688">
        <f t="shared" ref="Z28:Z39" si="7">X28-Y28</f>
        <v>0</v>
      </c>
      <c r="AA28" s="2687"/>
      <c r="AB28" s="2689"/>
    </row>
    <row r="29" spans="1:28" s="2576" customFormat="1" ht="12">
      <c r="A29" s="2616">
        <v>110</v>
      </c>
      <c r="B29" s="2675">
        <v>0.2</v>
      </c>
      <c r="C29" s="2691"/>
      <c r="D29" s="2607"/>
      <c r="E29" s="2618"/>
      <c r="F29" s="2679"/>
      <c r="G29" s="2691"/>
      <c r="H29" s="2607"/>
      <c r="I29" s="2682"/>
      <c r="J29" s="2682"/>
      <c r="K29" s="2682"/>
      <c r="L29" s="2683"/>
      <c r="M29" s="2684"/>
      <c r="N29" s="2685"/>
      <c r="O29" s="2682"/>
      <c r="P29" s="2683"/>
      <c r="Q29" s="2687"/>
      <c r="R29" s="2687"/>
      <c r="S29" s="2687"/>
      <c r="T29" s="2687"/>
      <c r="U29" s="2687"/>
      <c r="V29" s="2652">
        <f t="shared" si="6"/>
        <v>0</v>
      </c>
      <c r="W29" s="2687"/>
      <c r="X29" s="2688">
        <f>V29*20%</f>
        <v>0</v>
      </c>
      <c r="Y29" s="2687"/>
      <c r="Z29" s="2688">
        <f t="shared" si="7"/>
        <v>0</v>
      </c>
      <c r="AA29" s="2687"/>
      <c r="AB29" s="2689"/>
    </row>
    <row r="30" spans="1:28" s="2576" customFormat="1" ht="12">
      <c r="A30" s="2616">
        <v>120</v>
      </c>
      <c r="B30" s="2675">
        <v>0.35</v>
      </c>
      <c r="C30" s="2680"/>
      <c r="D30" s="2681"/>
      <c r="E30" s="2690"/>
      <c r="F30" s="2679"/>
      <c r="G30" s="2680"/>
      <c r="H30" s="2681"/>
      <c r="I30" s="2682"/>
      <c r="J30" s="2682"/>
      <c r="K30" s="2682"/>
      <c r="L30" s="2683"/>
      <c r="M30" s="2684"/>
      <c r="N30" s="2685"/>
      <c r="O30" s="2682"/>
      <c r="P30" s="2683"/>
      <c r="Q30" s="2687"/>
      <c r="R30" s="2687"/>
      <c r="S30" s="2687"/>
      <c r="T30" s="2687"/>
      <c r="U30" s="2687"/>
      <c r="V30" s="2652">
        <f t="shared" si="6"/>
        <v>0</v>
      </c>
      <c r="W30" s="2687"/>
      <c r="X30" s="2688">
        <f>V30*35%</f>
        <v>0</v>
      </c>
      <c r="Y30" s="2687"/>
      <c r="Z30" s="2688">
        <f t="shared" si="7"/>
        <v>0</v>
      </c>
      <c r="AA30" s="2687"/>
      <c r="AB30" s="2689"/>
    </row>
    <row r="31" spans="1:28" s="2576" customFormat="1" ht="12">
      <c r="A31" s="2616">
        <v>130</v>
      </c>
      <c r="B31" s="2675">
        <v>0.5</v>
      </c>
      <c r="C31" s="2655"/>
      <c r="D31" s="2631"/>
      <c r="E31" s="2656"/>
      <c r="F31" s="2679"/>
      <c r="G31" s="2680"/>
      <c r="H31" s="2681"/>
      <c r="I31" s="2682"/>
      <c r="J31" s="2682"/>
      <c r="K31" s="2682"/>
      <c r="L31" s="2683"/>
      <c r="M31" s="2684"/>
      <c r="N31" s="2685"/>
      <c r="O31" s="2682"/>
      <c r="P31" s="2683"/>
      <c r="Q31" s="2687"/>
      <c r="R31" s="2687"/>
      <c r="S31" s="2687"/>
      <c r="T31" s="2687"/>
      <c r="U31" s="2687"/>
      <c r="V31" s="2652">
        <f t="shared" si="6"/>
        <v>0</v>
      </c>
      <c r="W31" s="2687"/>
      <c r="X31" s="2688">
        <f>V31*50%</f>
        <v>0</v>
      </c>
      <c r="Y31" s="2687"/>
      <c r="Z31" s="2688">
        <f t="shared" si="7"/>
        <v>0</v>
      </c>
      <c r="AA31" s="2687"/>
      <c r="AB31" s="2689"/>
    </row>
    <row r="32" spans="1:28" s="2576" customFormat="1" ht="12">
      <c r="A32" s="2616">
        <v>140</v>
      </c>
      <c r="B32" s="2675">
        <v>0.75</v>
      </c>
      <c r="C32" s="2655"/>
      <c r="D32" s="2631"/>
      <c r="E32" s="2656"/>
      <c r="F32" s="2679"/>
      <c r="G32" s="2680"/>
      <c r="H32" s="2681"/>
      <c r="I32" s="2682"/>
      <c r="J32" s="2682"/>
      <c r="K32" s="2682"/>
      <c r="L32" s="2683"/>
      <c r="M32" s="2684"/>
      <c r="N32" s="2685"/>
      <c r="O32" s="2682"/>
      <c r="P32" s="2683"/>
      <c r="Q32" s="2687"/>
      <c r="R32" s="2687"/>
      <c r="S32" s="2687"/>
      <c r="T32" s="2687"/>
      <c r="U32" s="2687"/>
      <c r="V32" s="2652">
        <f t="shared" si="6"/>
        <v>0</v>
      </c>
      <c r="W32" s="2687"/>
      <c r="X32" s="2688">
        <f>V32*75%</f>
        <v>0</v>
      </c>
      <c r="Y32" s="2687"/>
      <c r="Z32" s="2688">
        <f t="shared" si="7"/>
        <v>0</v>
      </c>
      <c r="AA32" s="2687"/>
      <c r="AB32" s="2689"/>
    </row>
    <row r="33" spans="1:28" s="2576" customFormat="1" ht="12">
      <c r="A33" s="2616">
        <v>150</v>
      </c>
      <c r="B33" s="2675">
        <v>0.85</v>
      </c>
      <c r="C33" s="2692"/>
      <c r="D33" s="2693"/>
      <c r="E33" s="2694"/>
      <c r="F33" s="2679"/>
      <c r="G33" s="2695"/>
      <c r="H33" s="2696"/>
      <c r="I33" s="2697"/>
      <c r="J33" s="2697"/>
      <c r="K33" s="2697"/>
      <c r="L33" s="2698"/>
      <c r="M33" s="2699"/>
      <c r="N33" s="2700"/>
      <c r="O33" s="2697"/>
      <c r="P33" s="2698"/>
      <c r="Q33" s="2687"/>
      <c r="R33" s="2687"/>
      <c r="S33" s="2687"/>
      <c r="T33" s="2687"/>
      <c r="U33" s="2687"/>
      <c r="V33" s="2652">
        <f t="shared" si="6"/>
        <v>0</v>
      </c>
      <c r="W33" s="2687"/>
      <c r="X33" s="2688">
        <f>V33*85%</f>
        <v>0</v>
      </c>
      <c r="Y33" s="2687"/>
      <c r="Z33" s="2688">
        <f t="shared" si="7"/>
        <v>0</v>
      </c>
      <c r="AA33" s="2687"/>
      <c r="AB33" s="2689"/>
    </row>
    <row r="34" spans="1:28" s="2576" customFormat="1" ht="12">
      <c r="A34" s="2616">
        <v>160</v>
      </c>
      <c r="B34" s="2675">
        <v>1</v>
      </c>
      <c r="C34" s="2655"/>
      <c r="D34" s="2631"/>
      <c r="E34" s="2656"/>
      <c r="F34" s="2679"/>
      <c r="G34" s="2680"/>
      <c r="H34" s="2681"/>
      <c r="I34" s="2682"/>
      <c r="J34" s="2682"/>
      <c r="K34" s="2682"/>
      <c r="L34" s="2683"/>
      <c r="M34" s="2684"/>
      <c r="N34" s="2685"/>
      <c r="O34" s="2682"/>
      <c r="P34" s="2683"/>
      <c r="Q34" s="2687"/>
      <c r="R34" s="2687"/>
      <c r="S34" s="2687"/>
      <c r="T34" s="2687"/>
      <c r="U34" s="2687"/>
      <c r="V34" s="2652">
        <f t="shared" si="6"/>
        <v>0</v>
      </c>
      <c r="W34" s="2687"/>
      <c r="X34" s="2688">
        <f>V34*100%</f>
        <v>0</v>
      </c>
      <c r="Y34" s="2687"/>
      <c r="Z34" s="2688">
        <f t="shared" si="7"/>
        <v>0</v>
      </c>
      <c r="AA34" s="2687"/>
      <c r="AB34" s="2689"/>
    </row>
    <row r="35" spans="1:28" s="2576" customFormat="1" ht="12">
      <c r="A35" s="2616">
        <v>170</v>
      </c>
      <c r="B35" s="2675">
        <v>1.25</v>
      </c>
      <c r="C35" s="2655"/>
      <c r="D35" s="2631"/>
      <c r="E35" s="2656"/>
      <c r="F35" s="2679"/>
      <c r="G35" s="2680"/>
      <c r="H35" s="2681"/>
      <c r="I35" s="2682"/>
      <c r="J35" s="2682"/>
      <c r="K35" s="2682"/>
      <c r="L35" s="2683"/>
      <c r="M35" s="2684"/>
      <c r="N35" s="2685"/>
      <c r="O35" s="2682"/>
      <c r="P35" s="2683"/>
      <c r="Q35" s="2687"/>
      <c r="R35" s="2687"/>
      <c r="S35" s="2687"/>
      <c r="T35" s="2687"/>
      <c r="U35" s="2687"/>
      <c r="V35" s="2652">
        <f t="shared" si="6"/>
        <v>0</v>
      </c>
      <c r="W35" s="2687"/>
      <c r="X35" s="2688">
        <f>V35*125%</f>
        <v>0</v>
      </c>
      <c r="Y35" s="2687"/>
      <c r="Z35" s="2688">
        <f t="shared" si="7"/>
        <v>0</v>
      </c>
      <c r="AA35" s="2687"/>
      <c r="AB35" s="2689"/>
    </row>
    <row r="36" spans="1:28" s="2576" customFormat="1" ht="12">
      <c r="A36" s="2616">
        <v>180</v>
      </c>
      <c r="B36" s="2675">
        <v>1.5</v>
      </c>
      <c r="C36" s="2692"/>
      <c r="D36" s="2693"/>
      <c r="E36" s="2656"/>
      <c r="F36" s="2679"/>
      <c r="G36" s="2680"/>
      <c r="H36" s="2681"/>
      <c r="I36" s="2682"/>
      <c r="J36" s="2682"/>
      <c r="K36" s="2682"/>
      <c r="L36" s="2683"/>
      <c r="M36" s="2684"/>
      <c r="N36" s="2685"/>
      <c r="O36" s="2682"/>
      <c r="P36" s="2683"/>
      <c r="Q36" s="2687"/>
      <c r="R36" s="2687"/>
      <c r="S36" s="2687"/>
      <c r="T36" s="2687"/>
      <c r="U36" s="2687"/>
      <c r="V36" s="2652">
        <f t="shared" si="6"/>
        <v>0</v>
      </c>
      <c r="W36" s="2687"/>
      <c r="X36" s="2688">
        <f>V36*150%</f>
        <v>0</v>
      </c>
      <c r="Y36" s="2687"/>
      <c r="Z36" s="2688">
        <f t="shared" si="7"/>
        <v>0</v>
      </c>
      <c r="AA36" s="2687"/>
      <c r="AB36" s="2689"/>
    </row>
    <row r="37" spans="1:28" s="2576" customFormat="1" ht="12">
      <c r="A37" s="2616">
        <v>190</v>
      </c>
      <c r="B37" s="2675">
        <v>2</v>
      </c>
      <c r="C37" s="2692"/>
      <c r="D37" s="2693"/>
      <c r="E37" s="2694"/>
      <c r="F37" s="2679"/>
      <c r="G37" s="2695"/>
      <c r="H37" s="2696"/>
      <c r="I37" s="2697"/>
      <c r="J37" s="2697"/>
      <c r="K37" s="2697"/>
      <c r="L37" s="2698"/>
      <c r="M37" s="2699"/>
      <c r="N37" s="2700"/>
      <c r="O37" s="2697"/>
      <c r="P37" s="2698"/>
      <c r="Q37" s="2687"/>
      <c r="R37" s="2687"/>
      <c r="S37" s="2687"/>
      <c r="T37" s="2687"/>
      <c r="U37" s="2687"/>
      <c r="V37" s="2652">
        <f>Q37-R37-0.8*S37-0.5*T37</f>
        <v>0</v>
      </c>
      <c r="W37" s="2687"/>
      <c r="X37" s="2688">
        <f>V37*200%</f>
        <v>0</v>
      </c>
      <c r="Y37" s="2687"/>
      <c r="Z37" s="2688">
        <f>X37-Y37</f>
        <v>0</v>
      </c>
      <c r="AA37" s="2687"/>
      <c r="AB37" s="2689"/>
    </row>
    <row r="38" spans="1:28" s="2576" customFormat="1" ht="12">
      <c r="A38" s="2616">
        <v>195</v>
      </c>
      <c r="B38" s="2675">
        <v>2.5</v>
      </c>
      <c r="C38" s="2692"/>
      <c r="D38" s="2693"/>
      <c r="E38" s="2656"/>
      <c r="F38" s="2679"/>
      <c r="G38" s="2680"/>
      <c r="H38" s="2681"/>
      <c r="I38" s="2682"/>
      <c r="J38" s="2682"/>
      <c r="K38" s="2682"/>
      <c r="L38" s="2683"/>
      <c r="M38" s="2684"/>
      <c r="N38" s="2685"/>
      <c r="O38" s="2682"/>
      <c r="P38" s="2683"/>
      <c r="Q38" s="2687"/>
      <c r="R38" s="2687"/>
      <c r="S38" s="2687"/>
      <c r="T38" s="2687"/>
      <c r="U38" s="2687"/>
      <c r="V38" s="2652">
        <f>Q38-R38-0.8*S38-0.5*T38</f>
        <v>0</v>
      </c>
      <c r="W38" s="2687"/>
      <c r="X38" s="2688">
        <f>V38*250%</f>
        <v>0</v>
      </c>
      <c r="Y38" s="2687"/>
      <c r="Z38" s="2688">
        <f t="shared" si="7"/>
        <v>0</v>
      </c>
      <c r="AA38" s="2687"/>
      <c r="AB38" s="2689"/>
    </row>
    <row r="39" spans="1:28" s="2576" customFormat="1" ht="12">
      <c r="A39" s="2616">
        <v>200</v>
      </c>
      <c r="B39" s="2675">
        <v>12.5</v>
      </c>
      <c r="C39" s="2692"/>
      <c r="D39" s="2693"/>
      <c r="E39" s="2694"/>
      <c r="F39" s="2679"/>
      <c r="G39" s="2695"/>
      <c r="H39" s="2696"/>
      <c r="I39" s="2697"/>
      <c r="J39" s="2697"/>
      <c r="K39" s="2697"/>
      <c r="L39" s="2698"/>
      <c r="M39" s="2699"/>
      <c r="N39" s="2700"/>
      <c r="O39" s="2697"/>
      <c r="P39" s="2698"/>
      <c r="Q39" s="2687"/>
      <c r="R39" s="2687"/>
      <c r="S39" s="2687"/>
      <c r="T39" s="2687"/>
      <c r="U39" s="2687"/>
      <c r="V39" s="2652">
        <f t="shared" si="6"/>
        <v>0</v>
      </c>
      <c r="W39" s="2687"/>
      <c r="X39" s="2688">
        <f>V39*1250%</f>
        <v>0</v>
      </c>
      <c r="Y39" s="2687"/>
      <c r="Z39" s="2688">
        <f t="shared" si="7"/>
        <v>0</v>
      </c>
      <c r="AA39" s="2687"/>
      <c r="AB39" s="2689"/>
    </row>
    <row r="40" spans="1:28" s="2576" customFormat="1" ht="12">
      <c r="A40" s="2701">
        <v>210</v>
      </c>
      <c r="B40" s="2675" t="s">
        <v>2988</v>
      </c>
      <c r="C40" s="2692"/>
      <c r="D40" s="2693"/>
      <c r="E40" s="2694"/>
      <c r="F40" s="2702"/>
      <c r="G40" s="2697"/>
      <c r="H40" s="2697"/>
      <c r="I40" s="2697"/>
      <c r="J40" s="2697"/>
      <c r="K40" s="2697"/>
      <c r="L40" s="2698"/>
      <c r="M40" s="2699"/>
      <c r="N40" s="2700"/>
      <c r="O40" s="2697"/>
      <c r="P40" s="2698"/>
      <c r="Q40" s="2703"/>
      <c r="R40" s="2703"/>
      <c r="S40" s="2703"/>
      <c r="T40" s="2703"/>
      <c r="U40" s="2703"/>
      <c r="V40" s="2652">
        <f>Q40-R40-0.8*S40-0.5*T40</f>
        <v>0</v>
      </c>
      <c r="W40" s="2703"/>
      <c r="X40" s="2687"/>
      <c r="Y40" s="2703"/>
      <c r="Z40" s="2703"/>
      <c r="AA40" s="2703"/>
      <c r="AB40" s="2704"/>
    </row>
    <row r="41" spans="1:28" s="2576" customFormat="1" ht="15" customHeight="1">
      <c r="A41" s="4929" t="s">
        <v>2989</v>
      </c>
      <c r="B41" s="4930"/>
      <c r="C41" s="4930"/>
      <c r="D41" s="4930"/>
      <c r="E41" s="4930"/>
      <c r="F41" s="4930"/>
      <c r="G41" s="4930"/>
      <c r="H41" s="4930"/>
      <c r="I41" s="4930"/>
      <c r="J41" s="4930"/>
      <c r="K41" s="4930"/>
      <c r="L41" s="4930"/>
      <c r="M41" s="4930"/>
      <c r="N41" s="4930"/>
      <c r="O41" s="4930"/>
      <c r="P41" s="4930"/>
      <c r="Q41" s="4930"/>
      <c r="R41" s="4930"/>
      <c r="S41" s="4930"/>
      <c r="T41" s="4930"/>
      <c r="U41" s="4930"/>
      <c r="V41" s="4930"/>
      <c r="W41" s="4930"/>
      <c r="X41" s="4930"/>
      <c r="Y41" s="4930"/>
      <c r="Z41" s="4930"/>
      <c r="AA41" s="4930"/>
      <c r="AB41" s="4931"/>
    </row>
    <row r="42" spans="1:28" s="2576" customFormat="1" ht="12">
      <c r="A42" s="2705">
        <v>220</v>
      </c>
      <c r="B42" s="2647" t="s">
        <v>2990</v>
      </c>
      <c r="C42" s="2706"/>
      <c r="D42" s="2707"/>
      <c r="E42" s="2708"/>
      <c r="F42" s="2706"/>
      <c r="G42" s="2707"/>
      <c r="H42" s="2707"/>
      <c r="I42" s="2707"/>
      <c r="J42" s="2707"/>
      <c r="K42" s="2707"/>
      <c r="L42" s="2707"/>
      <c r="M42" s="2709"/>
      <c r="N42" s="2707"/>
      <c r="O42" s="2707"/>
      <c r="P42" s="2707"/>
      <c r="Q42" s="2707"/>
      <c r="R42" s="2707"/>
      <c r="S42" s="2707"/>
      <c r="T42" s="2707"/>
      <c r="U42" s="2707"/>
      <c r="V42" s="2707"/>
      <c r="W42" s="2707"/>
      <c r="X42" s="2707"/>
      <c r="Y42" s="2707"/>
      <c r="Z42" s="2707"/>
      <c r="AA42" s="2710"/>
      <c r="AB42" s="2711"/>
    </row>
    <row r="43" spans="1:28" s="2576" customFormat="1" ht="12">
      <c r="A43" s="2705">
        <v>230</v>
      </c>
      <c r="B43" s="2647" t="s">
        <v>2991</v>
      </c>
      <c r="C43" s="2712"/>
      <c r="D43" s="2713"/>
      <c r="E43" s="2714"/>
      <c r="F43" s="2712"/>
      <c r="G43" s="2713"/>
      <c r="H43" s="2713"/>
      <c r="I43" s="2713"/>
      <c r="J43" s="2713"/>
      <c r="K43" s="2713"/>
      <c r="L43" s="2713"/>
      <c r="M43" s="2715"/>
      <c r="N43" s="2713"/>
      <c r="O43" s="2713"/>
      <c r="P43" s="2713"/>
      <c r="Q43" s="2713"/>
      <c r="R43" s="2713"/>
      <c r="S43" s="2713"/>
      <c r="T43" s="2713"/>
      <c r="U43" s="2713"/>
      <c r="V43" s="2713"/>
      <c r="W43" s="2713"/>
      <c r="X43" s="2713"/>
      <c r="Y43" s="2713"/>
      <c r="Z43" s="2713"/>
      <c r="AA43" s="2716"/>
      <c r="AB43" s="2717"/>
    </row>
    <row r="44" spans="1:28" s="2576" customFormat="1" ht="12">
      <c r="A44" s="2705">
        <v>240</v>
      </c>
      <c r="B44" s="2647" t="s">
        <v>2992</v>
      </c>
      <c r="C44" s="2712"/>
      <c r="D44" s="2713"/>
      <c r="E44" s="2714"/>
      <c r="F44" s="2712"/>
      <c r="G44" s="2713"/>
      <c r="H44" s="2713"/>
      <c r="I44" s="2713"/>
      <c r="J44" s="2713"/>
      <c r="K44" s="2713"/>
      <c r="L44" s="2713"/>
      <c r="M44" s="2715"/>
      <c r="N44" s="2713"/>
      <c r="O44" s="2713"/>
      <c r="P44" s="2713"/>
      <c r="Q44" s="2713"/>
      <c r="R44" s="2713"/>
      <c r="S44" s="2713"/>
      <c r="T44" s="2713"/>
      <c r="U44" s="2713"/>
      <c r="V44" s="2713"/>
      <c r="W44" s="2713"/>
      <c r="X44" s="2713"/>
      <c r="Y44" s="2713"/>
      <c r="Z44" s="2713"/>
      <c r="AA44" s="2716"/>
      <c r="AB44" s="2717"/>
    </row>
    <row r="45" spans="1:28" s="2576" customFormat="1" ht="12.75" thickBot="1">
      <c r="A45" s="2718">
        <v>250</v>
      </c>
      <c r="B45" s="2719"/>
      <c r="C45" s="2720"/>
      <c r="D45" s="2721"/>
      <c r="E45" s="2722"/>
      <c r="F45" s="2720"/>
      <c r="G45" s="2721"/>
      <c r="H45" s="2721"/>
      <c r="I45" s="2721"/>
      <c r="J45" s="2721"/>
      <c r="K45" s="2721"/>
      <c r="L45" s="2721"/>
      <c r="M45" s="2723"/>
      <c r="N45" s="2721"/>
      <c r="O45" s="2721"/>
      <c r="P45" s="2721"/>
      <c r="Q45" s="2721"/>
      <c r="R45" s="2721"/>
      <c r="S45" s="2721"/>
      <c r="T45" s="2721"/>
      <c r="U45" s="2721"/>
      <c r="V45" s="2721"/>
      <c r="W45" s="2721"/>
      <c r="X45" s="2721"/>
      <c r="Y45" s="2721"/>
      <c r="Z45" s="2721"/>
      <c r="AA45" s="2724"/>
      <c r="AB45" s="2725"/>
    </row>
    <row r="46" spans="1:28">
      <c r="U46" s="2727"/>
      <c r="V46" s="2727"/>
      <c r="W46" s="2727"/>
      <c r="X46" s="2727"/>
      <c r="Y46" s="2727"/>
      <c r="Z46" s="2727"/>
      <c r="AA46" s="2727"/>
    </row>
    <row r="47" spans="1:28">
      <c r="B47" s="2212" t="s">
        <v>2993</v>
      </c>
      <c r="U47" s="2727"/>
      <c r="V47" s="2727"/>
      <c r="W47" s="2727"/>
      <c r="X47" s="2727"/>
      <c r="Y47" s="2727"/>
      <c r="Z47" s="2727"/>
      <c r="AA47" s="2727"/>
    </row>
    <row r="48" spans="1:28">
      <c r="B48" s="2579"/>
      <c r="U48" s="2727"/>
      <c r="V48" s="2727"/>
      <c r="W48" s="2727"/>
      <c r="X48" s="2727"/>
      <c r="Y48" s="2727"/>
      <c r="Z48" s="2727"/>
      <c r="AA48" s="2727"/>
    </row>
    <row r="50" ht="15" customHeight="1"/>
  </sheetData>
  <mergeCells count="37">
    <mergeCell ref="N3:V3"/>
    <mergeCell ref="C7:D7"/>
    <mergeCell ref="E7:E10"/>
    <mergeCell ref="F7:F10"/>
    <mergeCell ref="G7:L7"/>
    <mergeCell ref="M7:M10"/>
    <mergeCell ref="N7:P7"/>
    <mergeCell ref="Q7:Q10"/>
    <mergeCell ref="R7:U7"/>
    <mergeCell ref="V7:V10"/>
    <mergeCell ref="AA8:AA10"/>
    <mergeCell ref="X7:X10"/>
    <mergeCell ref="Y7:Y10"/>
    <mergeCell ref="Z7:Z10"/>
    <mergeCell ref="C8:C10"/>
    <mergeCell ref="D8:D10"/>
    <mergeCell ref="G8:H8"/>
    <mergeCell ref="I8:J8"/>
    <mergeCell ref="K8:L8"/>
    <mergeCell ref="N8:N10"/>
    <mergeCell ref="O8:O10"/>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s>
  <conditionalFormatting sqref="B17 B24:B26 B38 B39:F40 B37:F37">
    <cfRule type="cellIs" dxfId="63" priority="4" stopIfTrue="1" operator="equal">
      <formula>#REF!</formula>
    </cfRule>
  </conditionalFormatting>
  <conditionalFormatting sqref="B18:B23">
    <cfRule type="cellIs" dxfId="62" priority="3" stopIfTrue="1" operator="equal">
      <formula>#REF!</formula>
    </cfRule>
  </conditionalFormatting>
  <conditionalFormatting sqref="B27:B36">
    <cfRule type="cellIs" dxfId="61" priority="2" stopIfTrue="1" operator="equal">
      <formula>#REF!</formula>
    </cfRule>
  </conditionalFormatting>
  <conditionalFormatting sqref="B42:B44">
    <cfRule type="cellIs" dxfId="60"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0"/>
  <sheetViews>
    <sheetView zoomScale="70" zoomScaleNormal="70" zoomScaleSheetLayoutView="30" workbookViewId="0">
      <selection sqref="A1:Z6"/>
    </sheetView>
  </sheetViews>
  <sheetFormatPr defaultColWidth="11.42578125" defaultRowHeight="15"/>
  <cols>
    <col min="1" max="1" width="5.140625" style="2726" customWidth="1"/>
    <col min="2" max="2" width="46.140625" style="2212" customWidth="1"/>
    <col min="3" max="3" width="9.28515625" style="2212" customWidth="1"/>
    <col min="4" max="4" width="8.85546875" style="2212" customWidth="1"/>
    <col min="5" max="5" width="8.5703125" style="2212" customWidth="1"/>
    <col min="6" max="6" width="15.140625" style="2212" customWidth="1"/>
    <col min="7" max="7" width="9" style="2212" customWidth="1"/>
    <col min="8" max="8" width="11.28515625" style="2212" customWidth="1"/>
    <col min="9" max="9" width="11.42578125" style="2212" customWidth="1"/>
    <col min="10" max="10" width="13.7109375" style="2212" customWidth="1"/>
    <col min="11" max="11" width="12.42578125" style="2212" customWidth="1"/>
    <col min="12" max="12" width="13.42578125" style="2212" customWidth="1"/>
    <col min="13" max="13" width="16.85546875" style="2212" customWidth="1"/>
    <col min="14" max="14" width="17.7109375" style="2212" customWidth="1"/>
    <col min="15" max="15" width="14.42578125" style="2212" customWidth="1"/>
    <col min="16" max="16" width="12.85546875" style="2212" customWidth="1"/>
    <col min="17" max="17" width="17.42578125" style="2212" customWidth="1"/>
    <col min="18" max="18" width="12.7109375" style="2212" customWidth="1"/>
    <col min="19" max="19" width="9.42578125" style="2212" customWidth="1"/>
    <col min="20" max="20" width="8.85546875" style="2212" customWidth="1"/>
    <col min="21" max="21" width="9.85546875" style="2212" customWidth="1"/>
    <col min="22" max="22" width="15.7109375" style="2212" customWidth="1"/>
    <col min="23" max="23" width="17.7109375" style="2212" customWidth="1"/>
    <col min="24" max="26" width="14.28515625" style="2212" customWidth="1"/>
    <col min="27" max="27" width="16" style="2212" customWidth="1"/>
    <col min="28" max="28" width="16.28515625" style="2212" customWidth="1"/>
    <col min="29" max="259" width="11.42578125" style="2212"/>
    <col min="260" max="260" width="108.140625" style="2212" customWidth="1"/>
    <col min="261" max="261" width="28.7109375" style="2212" customWidth="1"/>
    <col min="262" max="262" width="32.5703125" style="2212" customWidth="1"/>
    <col min="263" max="263" width="28.7109375" style="2212" customWidth="1"/>
    <col min="264" max="265" width="31.7109375" style="2212" customWidth="1"/>
    <col min="266" max="266" width="30.140625" style="2212" customWidth="1"/>
    <col min="267" max="267" width="33.7109375" style="2212" customWidth="1"/>
    <col min="268" max="268" width="27" style="2212" customWidth="1"/>
    <col min="269" max="269" width="28.7109375" style="2212" customWidth="1"/>
    <col min="270" max="270" width="34.85546875" style="2212" customWidth="1"/>
    <col min="271" max="271" width="37" style="2212" customWidth="1"/>
    <col min="272" max="272" width="34.85546875" style="2212" customWidth="1"/>
    <col min="273" max="273" width="27.5703125" style="2212" customWidth="1"/>
    <col min="274" max="274" width="36.85546875" style="2212" customWidth="1"/>
    <col min="275" max="275" width="38.7109375" style="2212" customWidth="1"/>
    <col min="276" max="278" width="14.7109375" style="2212" customWidth="1"/>
    <col min="279" max="279" width="18.7109375" style="2212" customWidth="1"/>
    <col min="280" max="280" width="25.42578125" style="2212" customWidth="1"/>
    <col min="281" max="281" width="34.85546875" style="2212" customWidth="1"/>
    <col min="282" max="282" width="28" style="2212" customWidth="1"/>
    <col min="283" max="283" width="34.140625" style="2212" customWidth="1"/>
    <col min="284" max="284" width="34" style="2212" customWidth="1"/>
    <col min="285" max="515" width="11.42578125" style="2212"/>
    <col min="516" max="516" width="108.140625" style="2212" customWidth="1"/>
    <col min="517" max="517" width="28.7109375" style="2212" customWidth="1"/>
    <col min="518" max="518" width="32.5703125" style="2212" customWidth="1"/>
    <col min="519" max="519" width="28.7109375" style="2212" customWidth="1"/>
    <col min="520" max="521" width="31.7109375" style="2212" customWidth="1"/>
    <col min="522" max="522" width="30.140625" style="2212" customWidth="1"/>
    <col min="523" max="523" width="33.7109375" style="2212" customWidth="1"/>
    <col min="524" max="524" width="27" style="2212" customWidth="1"/>
    <col min="525" max="525" width="28.7109375" style="2212" customWidth="1"/>
    <col min="526" max="526" width="34.85546875" style="2212" customWidth="1"/>
    <col min="527" max="527" width="37" style="2212" customWidth="1"/>
    <col min="528" max="528" width="34.85546875" style="2212" customWidth="1"/>
    <col min="529" max="529" width="27.5703125" style="2212" customWidth="1"/>
    <col min="530" max="530" width="36.85546875" style="2212" customWidth="1"/>
    <col min="531" max="531" width="38.7109375" style="2212" customWidth="1"/>
    <col min="532" max="534" width="14.7109375" style="2212" customWidth="1"/>
    <col min="535" max="535" width="18.7109375" style="2212" customWidth="1"/>
    <col min="536" max="536" width="25.42578125" style="2212" customWidth="1"/>
    <col min="537" max="537" width="34.85546875" style="2212" customWidth="1"/>
    <col min="538" max="538" width="28" style="2212" customWidth="1"/>
    <col min="539" max="539" width="34.140625" style="2212" customWidth="1"/>
    <col min="540" max="540" width="34" style="2212" customWidth="1"/>
    <col min="541" max="771" width="11.42578125" style="2212"/>
    <col min="772" max="772" width="108.140625" style="2212" customWidth="1"/>
    <col min="773" max="773" width="28.7109375" style="2212" customWidth="1"/>
    <col min="774" max="774" width="32.5703125" style="2212" customWidth="1"/>
    <col min="775" max="775" width="28.7109375" style="2212" customWidth="1"/>
    <col min="776" max="777" width="31.7109375" style="2212" customWidth="1"/>
    <col min="778" max="778" width="30.140625" style="2212" customWidth="1"/>
    <col min="779" max="779" width="33.7109375" style="2212" customWidth="1"/>
    <col min="780" max="780" width="27" style="2212" customWidth="1"/>
    <col min="781" max="781" width="28.7109375" style="2212" customWidth="1"/>
    <col min="782" max="782" width="34.85546875" style="2212" customWidth="1"/>
    <col min="783" max="783" width="37" style="2212" customWidth="1"/>
    <col min="784" max="784" width="34.85546875" style="2212" customWidth="1"/>
    <col min="785" max="785" width="27.5703125" style="2212" customWidth="1"/>
    <col min="786" max="786" width="36.85546875" style="2212" customWidth="1"/>
    <col min="787" max="787" width="38.7109375" style="2212" customWidth="1"/>
    <col min="788" max="790" width="14.7109375" style="2212" customWidth="1"/>
    <col min="791" max="791" width="18.7109375" style="2212" customWidth="1"/>
    <col min="792" max="792" width="25.42578125" style="2212" customWidth="1"/>
    <col min="793" max="793" width="34.85546875" style="2212" customWidth="1"/>
    <col min="794" max="794" width="28" style="2212" customWidth="1"/>
    <col min="795" max="795" width="34.140625" style="2212" customWidth="1"/>
    <col min="796" max="796" width="34" style="2212" customWidth="1"/>
    <col min="797" max="1027" width="11.42578125" style="2212"/>
    <col min="1028" max="1028" width="108.140625" style="2212" customWidth="1"/>
    <col min="1029" max="1029" width="28.7109375" style="2212" customWidth="1"/>
    <col min="1030" max="1030" width="32.5703125" style="2212" customWidth="1"/>
    <col min="1031" max="1031" width="28.7109375" style="2212" customWidth="1"/>
    <col min="1032" max="1033" width="31.7109375" style="2212" customWidth="1"/>
    <col min="1034" max="1034" width="30.140625" style="2212" customWidth="1"/>
    <col min="1035" max="1035" width="33.7109375" style="2212" customWidth="1"/>
    <col min="1036" max="1036" width="27" style="2212" customWidth="1"/>
    <col min="1037" max="1037" width="28.7109375" style="2212" customWidth="1"/>
    <col min="1038" max="1038" width="34.85546875" style="2212" customWidth="1"/>
    <col min="1039" max="1039" width="37" style="2212" customWidth="1"/>
    <col min="1040" max="1040" width="34.85546875" style="2212" customWidth="1"/>
    <col min="1041" max="1041" width="27.5703125" style="2212" customWidth="1"/>
    <col min="1042" max="1042" width="36.85546875" style="2212" customWidth="1"/>
    <col min="1043" max="1043" width="38.7109375" style="2212" customWidth="1"/>
    <col min="1044" max="1046" width="14.7109375" style="2212" customWidth="1"/>
    <col min="1047" max="1047" width="18.7109375" style="2212" customWidth="1"/>
    <col min="1048" max="1048" width="25.42578125" style="2212" customWidth="1"/>
    <col min="1049" max="1049" width="34.85546875" style="2212" customWidth="1"/>
    <col min="1050" max="1050" width="28" style="2212" customWidth="1"/>
    <col min="1051" max="1051" width="34.140625" style="2212" customWidth="1"/>
    <col min="1052" max="1052" width="34" style="2212" customWidth="1"/>
    <col min="1053" max="1283" width="11.42578125" style="2212"/>
    <col min="1284" max="1284" width="108.140625" style="2212" customWidth="1"/>
    <col min="1285" max="1285" width="28.7109375" style="2212" customWidth="1"/>
    <col min="1286" max="1286" width="32.5703125" style="2212" customWidth="1"/>
    <col min="1287" max="1287" width="28.7109375" style="2212" customWidth="1"/>
    <col min="1288" max="1289" width="31.7109375" style="2212" customWidth="1"/>
    <col min="1290" max="1290" width="30.140625" style="2212" customWidth="1"/>
    <col min="1291" max="1291" width="33.7109375" style="2212" customWidth="1"/>
    <col min="1292" max="1292" width="27" style="2212" customWidth="1"/>
    <col min="1293" max="1293" width="28.7109375" style="2212" customWidth="1"/>
    <col min="1294" max="1294" width="34.85546875" style="2212" customWidth="1"/>
    <col min="1295" max="1295" width="37" style="2212" customWidth="1"/>
    <col min="1296" max="1296" width="34.85546875" style="2212" customWidth="1"/>
    <col min="1297" max="1297" width="27.5703125" style="2212" customWidth="1"/>
    <col min="1298" max="1298" width="36.85546875" style="2212" customWidth="1"/>
    <col min="1299" max="1299" width="38.7109375" style="2212" customWidth="1"/>
    <col min="1300" max="1302" width="14.7109375" style="2212" customWidth="1"/>
    <col min="1303" max="1303" width="18.7109375" style="2212" customWidth="1"/>
    <col min="1304" max="1304" width="25.42578125" style="2212" customWidth="1"/>
    <col min="1305" max="1305" width="34.85546875" style="2212" customWidth="1"/>
    <col min="1306" max="1306" width="28" style="2212" customWidth="1"/>
    <col min="1307" max="1307" width="34.140625" style="2212" customWidth="1"/>
    <col min="1308" max="1308" width="34" style="2212" customWidth="1"/>
    <col min="1309" max="1539" width="11.42578125" style="2212"/>
    <col min="1540" max="1540" width="108.140625" style="2212" customWidth="1"/>
    <col min="1541" max="1541" width="28.7109375" style="2212" customWidth="1"/>
    <col min="1542" max="1542" width="32.5703125" style="2212" customWidth="1"/>
    <col min="1543" max="1543" width="28.7109375" style="2212" customWidth="1"/>
    <col min="1544" max="1545" width="31.7109375" style="2212" customWidth="1"/>
    <col min="1546" max="1546" width="30.140625" style="2212" customWidth="1"/>
    <col min="1547" max="1547" width="33.7109375" style="2212" customWidth="1"/>
    <col min="1548" max="1548" width="27" style="2212" customWidth="1"/>
    <col min="1549" max="1549" width="28.7109375" style="2212" customWidth="1"/>
    <col min="1550" max="1550" width="34.85546875" style="2212" customWidth="1"/>
    <col min="1551" max="1551" width="37" style="2212" customWidth="1"/>
    <col min="1552" max="1552" width="34.85546875" style="2212" customWidth="1"/>
    <col min="1553" max="1553" width="27.5703125" style="2212" customWidth="1"/>
    <col min="1554" max="1554" width="36.85546875" style="2212" customWidth="1"/>
    <col min="1555" max="1555" width="38.7109375" style="2212" customWidth="1"/>
    <col min="1556" max="1558" width="14.7109375" style="2212" customWidth="1"/>
    <col min="1559" max="1559" width="18.7109375" style="2212" customWidth="1"/>
    <col min="1560" max="1560" width="25.42578125" style="2212" customWidth="1"/>
    <col min="1561" max="1561" width="34.85546875" style="2212" customWidth="1"/>
    <col min="1562" max="1562" width="28" style="2212" customWidth="1"/>
    <col min="1563" max="1563" width="34.140625" style="2212" customWidth="1"/>
    <col min="1564" max="1564" width="34" style="2212" customWidth="1"/>
    <col min="1565" max="1795" width="11.42578125" style="2212"/>
    <col min="1796" max="1796" width="108.140625" style="2212" customWidth="1"/>
    <col min="1797" max="1797" width="28.7109375" style="2212" customWidth="1"/>
    <col min="1798" max="1798" width="32.5703125" style="2212" customWidth="1"/>
    <col min="1799" max="1799" width="28.7109375" style="2212" customWidth="1"/>
    <col min="1800" max="1801" width="31.7109375" style="2212" customWidth="1"/>
    <col min="1802" max="1802" width="30.140625" style="2212" customWidth="1"/>
    <col min="1803" max="1803" width="33.7109375" style="2212" customWidth="1"/>
    <col min="1804" max="1804" width="27" style="2212" customWidth="1"/>
    <col min="1805" max="1805" width="28.7109375" style="2212" customWidth="1"/>
    <col min="1806" max="1806" width="34.85546875" style="2212" customWidth="1"/>
    <col min="1807" max="1807" width="37" style="2212" customWidth="1"/>
    <col min="1808" max="1808" width="34.85546875" style="2212" customWidth="1"/>
    <col min="1809" max="1809" width="27.5703125" style="2212" customWidth="1"/>
    <col min="1810" max="1810" width="36.85546875" style="2212" customWidth="1"/>
    <col min="1811" max="1811" width="38.7109375" style="2212" customWidth="1"/>
    <col min="1812" max="1814" width="14.7109375" style="2212" customWidth="1"/>
    <col min="1815" max="1815" width="18.7109375" style="2212" customWidth="1"/>
    <col min="1816" max="1816" width="25.42578125" style="2212" customWidth="1"/>
    <col min="1817" max="1817" width="34.85546875" style="2212" customWidth="1"/>
    <col min="1818" max="1818" width="28" style="2212" customWidth="1"/>
    <col min="1819" max="1819" width="34.140625" style="2212" customWidth="1"/>
    <col min="1820" max="1820" width="34" style="2212" customWidth="1"/>
    <col min="1821" max="2051" width="11.42578125" style="2212"/>
    <col min="2052" max="2052" width="108.140625" style="2212" customWidth="1"/>
    <col min="2053" max="2053" width="28.7109375" style="2212" customWidth="1"/>
    <col min="2054" max="2054" width="32.5703125" style="2212" customWidth="1"/>
    <col min="2055" max="2055" width="28.7109375" style="2212" customWidth="1"/>
    <col min="2056" max="2057" width="31.7109375" style="2212" customWidth="1"/>
    <col min="2058" max="2058" width="30.140625" style="2212" customWidth="1"/>
    <col min="2059" max="2059" width="33.7109375" style="2212" customWidth="1"/>
    <col min="2060" max="2060" width="27" style="2212" customWidth="1"/>
    <col min="2061" max="2061" width="28.7109375" style="2212" customWidth="1"/>
    <col min="2062" max="2062" width="34.85546875" style="2212" customWidth="1"/>
    <col min="2063" max="2063" width="37" style="2212" customWidth="1"/>
    <col min="2064" max="2064" width="34.85546875" style="2212" customWidth="1"/>
    <col min="2065" max="2065" width="27.5703125" style="2212" customWidth="1"/>
    <col min="2066" max="2066" width="36.85546875" style="2212" customWidth="1"/>
    <col min="2067" max="2067" width="38.7109375" style="2212" customWidth="1"/>
    <col min="2068" max="2070" width="14.7109375" style="2212" customWidth="1"/>
    <col min="2071" max="2071" width="18.7109375" style="2212" customWidth="1"/>
    <col min="2072" max="2072" width="25.42578125" style="2212" customWidth="1"/>
    <col min="2073" max="2073" width="34.85546875" style="2212" customWidth="1"/>
    <col min="2074" max="2074" width="28" style="2212" customWidth="1"/>
    <col min="2075" max="2075" width="34.140625" style="2212" customWidth="1"/>
    <col min="2076" max="2076" width="34" style="2212" customWidth="1"/>
    <col min="2077" max="2307" width="11.42578125" style="2212"/>
    <col min="2308" max="2308" width="108.140625" style="2212" customWidth="1"/>
    <col min="2309" max="2309" width="28.7109375" style="2212" customWidth="1"/>
    <col min="2310" max="2310" width="32.5703125" style="2212" customWidth="1"/>
    <col min="2311" max="2311" width="28.7109375" style="2212" customWidth="1"/>
    <col min="2312" max="2313" width="31.7109375" style="2212" customWidth="1"/>
    <col min="2314" max="2314" width="30.140625" style="2212" customWidth="1"/>
    <col min="2315" max="2315" width="33.7109375" style="2212" customWidth="1"/>
    <col min="2316" max="2316" width="27" style="2212" customWidth="1"/>
    <col min="2317" max="2317" width="28.7109375" style="2212" customWidth="1"/>
    <col min="2318" max="2318" width="34.85546875" style="2212" customWidth="1"/>
    <col min="2319" max="2319" width="37" style="2212" customWidth="1"/>
    <col min="2320" max="2320" width="34.85546875" style="2212" customWidth="1"/>
    <col min="2321" max="2321" width="27.5703125" style="2212" customWidth="1"/>
    <col min="2322" max="2322" width="36.85546875" style="2212" customWidth="1"/>
    <col min="2323" max="2323" width="38.7109375" style="2212" customWidth="1"/>
    <col min="2324" max="2326" width="14.7109375" style="2212" customWidth="1"/>
    <col min="2327" max="2327" width="18.7109375" style="2212" customWidth="1"/>
    <col min="2328" max="2328" width="25.42578125" style="2212" customWidth="1"/>
    <col min="2329" max="2329" width="34.85546875" style="2212" customWidth="1"/>
    <col min="2330" max="2330" width="28" style="2212" customWidth="1"/>
    <col min="2331" max="2331" width="34.140625" style="2212" customWidth="1"/>
    <col min="2332" max="2332" width="34" style="2212" customWidth="1"/>
    <col min="2333" max="2563" width="11.42578125" style="2212"/>
    <col min="2564" max="2564" width="108.140625" style="2212" customWidth="1"/>
    <col min="2565" max="2565" width="28.7109375" style="2212" customWidth="1"/>
    <col min="2566" max="2566" width="32.5703125" style="2212" customWidth="1"/>
    <col min="2567" max="2567" width="28.7109375" style="2212" customWidth="1"/>
    <col min="2568" max="2569" width="31.7109375" style="2212" customWidth="1"/>
    <col min="2570" max="2570" width="30.140625" style="2212" customWidth="1"/>
    <col min="2571" max="2571" width="33.7109375" style="2212" customWidth="1"/>
    <col min="2572" max="2572" width="27" style="2212" customWidth="1"/>
    <col min="2573" max="2573" width="28.7109375" style="2212" customWidth="1"/>
    <col min="2574" max="2574" width="34.85546875" style="2212" customWidth="1"/>
    <col min="2575" max="2575" width="37" style="2212" customWidth="1"/>
    <col min="2576" max="2576" width="34.85546875" style="2212" customWidth="1"/>
    <col min="2577" max="2577" width="27.5703125" style="2212" customWidth="1"/>
    <col min="2578" max="2578" width="36.85546875" style="2212" customWidth="1"/>
    <col min="2579" max="2579" width="38.7109375" style="2212" customWidth="1"/>
    <col min="2580" max="2582" width="14.7109375" style="2212" customWidth="1"/>
    <col min="2583" max="2583" width="18.7109375" style="2212" customWidth="1"/>
    <col min="2584" max="2584" width="25.42578125" style="2212" customWidth="1"/>
    <col min="2585" max="2585" width="34.85546875" style="2212" customWidth="1"/>
    <col min="2586" max="2586" width="28" style="2212" customWidth="1"/>
    <col min="2587" max="2587" width="34.140625" style="2212" customWidth="1"/>
    <col min="2588" max="2588" width="34" style="2212" customWidth="1"/>
    <col min="2589" max="2819" width="11.42578125" style="2212"/>
    <col min="2820" max="2820" width="108.140625" style="2212" customWidth="1"/>
    <col min="2821" max="2821" width="28.7109375" style="2212" customWidth="1"/>
    <col min="2822" max="2822" width="32.5703125" style="2212" customWidth="1"/>
    <col min="2823" max="2823" width="28.7109375" style="2212" customWidth="1"/>
    <col min="2824" max="2825" width="31.7109375" style="2212" customWidth="1"/>
    <col min="2826" max="2826" width="30.140625" style="2212" customWidth="1"/>
    <col min="2827" max="2827" width="33.7109375" style="2212" customWidth="1"/>
    <col min="2828" max="2828" width="27" style="2212" customWidth="1"/>
    <col min="2829" max="2829" width="28.7109375" style="2212" customWidth="1"/>
    <col min="2830" max="2830" width="34.85546875" style="2212" customWidth="1"/>
    <col min="2831" max="2831" width="37" style="2212" customWidth="1"/>
    <col min="2832" max="2832" width="34.85546875" style="2212" customWidth="1"/>
    <col min="2833" max="2833" width="27.5703125" style="2212" customWidth="1"/>
    <col min="2834" max="2834" width="36.85546875" style="2212" customWidth="1"/>
    <col min="2835" max="2835" width="38.7109375" style="2212" customWidth="1"/>
    <col min="2836" max="2838" width="14.7109375" style="2212" customWidth="1"/>
    <col min="2839" max="2839" width="18.7109375" style="2212" customWidth="1"/>
    <col min="2840" max="2840" width="25.42578125" style="2212" customWidth="1"/>
    <col min="2841" max="2841" width="34.85546875" style="2212" customWidth="1"/>
    <col min="2842" max="2842" width="28" style="2212" customWidth="1"/>
    <col min="2843" max="2843" width="34.140625" style="2212" customWidth="1"/>
    <col min="2844" max="2844" width="34" style="2212" customWidth="1"/>
    <col min="2845" max="3075" width="11.42578125" style="2212"/>
    <col min="3076" max="3076" width="108.140625" style="2212" customWidth="1"/>
    <col min="3077" max="3077" width="28.7109375" style="2212" customWidth="1"/>
    <col min="3078" max="3078" width="32.5703125" style="2212" customWidth="1"/>
    <col min="3079" max="3079" width="28.7109375" style="2212" customWidth="1"/>
    <col min="3080" max="3081" width="31.7109375" style="2212" customWidth="1"/>
    <col min="3082" max="3082" width="30.140625" style="2212" customWidth="1"/>
    <col min="3083" max="3083" width="33.7109375" style="2212" customWidth="1"/>
    <col min="3084" max="3084" width="27" style="2212" customWidth="1"/>
    <col min="3085" max="3085" width="28.7109375" style="2212" customWidth="1"/>
    <col min="3086" max="3086" width="34.85546875" style="2212" customWidth="1"/>
    <col min="3087" max="3087" width="37" style="2212" customWidth="1"/>
    <col min="3088" max="3088" width="34.85546875" style="2212" customWidth="1"/>
    <col min="3089" max="3089" width="27.5703125" style="2212" customWidth="1"/>
    <col min="3090" max="3090" width="36.85546875" style="2212" customWidth="1"/>
    <col min="3091" max="3091" width="38.7109375" style="2212" customWidth="1"/>
    <col min="3092" max="3094" width="14.7109375" style="2212" customWidth="1"/>
    <col min="3095" max="3095" width="18.7109375" style="2212" customWidth="1"/>
    <col min="3096" max="3096" width="25.42578125" style="2212" customWidth="1"/>
    <col min="3097" max="3097" width="34.85546875" style="2212" customWidth="1"/>
    <col min="3098" max="3098" width="28" style="2212" customWidth="1"/>
    <col min="3099" max="3099" width="34.140625" style="2212" customWidth="1"/>
    <col min="3100" max="3100" width="34" style="2212" customWidth="1"/>
    <col min="3101" max="3331" width="11.42578125" style="2212"/>
    <col min="3332" max="3332" width="108.140625" style="2212" customWidth="1"/>
    <col min="3333" max="3333" width="28.7109375" style="2212" customWidth="1"/>
    <col min="3334" max="3334" width="32.5703125" style="2212" customWidth="1"/>
    <col min="3335" max="3335" width="28.7109375" style="2212" customWidth="1"/>
    <col min="3336" max="3337" width="31.7109375" style="2212" customWidth="1"/>
    <col min="3338" max="3338" width="30.140625" style="2212" customWidth="1"/>
    <col min="3339" max="3339" width="33.7109375" style="2212" customWidth="1"/>
    <col min="3340" max="3340" width="27" style="2212" customWidth="1"/>
    <col min="3341" max="3341" width="28.7109375" style="2212" customWidth="1"/>
    <col min="3342" max="3342" width="34.85546875" style="2212" customWidth="1"/>
    <col min="3343" max="3343" width="37" style="2212" customWidth="1"/>
    <col min="3344" max="3344" width="34.85546875" style="2212" customWidth="1"/>
    <col min="3345" max="3345" width="27.5703125" style="2212" customWidth="1"/>
    <col min="3346" max="3346" width="36.85546875" style="2212" customWidth="1"/>
    <col min="3347" max="3347" width="38.7109375" style="2212" customWidth="1"/>
    <col min="3348" max="3350" width="14.7109375" style="2212" customWidth="1"/>
    <col min="3351" max="3351" width="18.7109375" style="2212" customWidth="1"/>
    <col min="3352" max="3352" width="25.42578125" style="2212" customWidth="1"/>
    <col min="3353" max="3353" width="34.85546875" style="2212" customWidth="1"/>
    <col min="3354" max="3354" width="28" style="2212" customWidth="1"/>
    <col min="3355" max="3355" width="34.140625" style="2212" customWidth="1"/>
    <col min="3356" max="3356" width="34" style="2212" customWidth="1"/>
    <col min="3357" max="3587" width="11.42578125" style="2212"/>
    <col min="3588" max="3588" width="108.140625" style="2212" customWidth="1"/>
    <col min="3589" max="3589" width="28.7109375" style="2212" customWidth="1"/>
    <col min="3590" max="3590" width="32.5703125" style="2212" customWidth="1"/>
    <col min="3591" max="3591" width="28.7109375" style="2212" customWidth="1"/>
    <col min="3592" max="3593" width="31.7109375" style="2212" customWidth="1"/>
    <col min="3594" max="3594" width="30.140625" style="2212" customWidth="1"/>
    <col min="3595" max="3595" width="33.7109375" style="2212" customWidth="1"/>
    <col min="3596" max="3596" width="27" style="2212" customWidth="1"/>
    <col min="3597" max="3597" width="28.7109375" style="2212" customWidth="1"/>
    <col min="3598" max="3598" width="34.85546875" style="2212" customWidth="1"/>
    <col min="3599" max="3599" width="37" style="2212" customWidth="1"/>
    <col min="3600" max="3600" width="34.85546875" style="2212" customWidth="1"/>
    <col min="3601" max="3601" width="27.5703125" style="2212" customWidth="1"/>
    <col min="3602" max="3602" width="36.85546875" style="2212" customWidth="1"/>
    <col min="3603" max="3603" width="38.7109375" style="2212" customWidth="1"/>
    <col min="3604" max="3606" width="14.7109375" style="2212" customWidth="1"/>
    <col min="3607" max="3607" width="18.7109375" style="2212" customWidth="1"/>
    <col min="3608" max="3608" width="25.42578125" style="2212" customWidth="1"/>
    <col min="3609" max="3609" width="34.85546875" style="2212" customWidth="1"/>
    <col min="3610" max="3610" width="28" style="2212" customWidth="1"/>
    <col min="3611" max="3611" width="34.140625" style="2212" customWidth="1"/>
    <col min="3612" max="3612" width="34" style="2212" customWidth="1"/>
    <col min="3613" max="3843" width="11.42578125" style="2212"/>
    <col min="3844" max="3844" width="108.140625" style="2212" customWidth="1"/>
    <col min="3845" max="3845" width="28.7109375" style="2212" customWidth="1"/>
    <col min="3846" max="3846" width="32.5703125" style="2212" customWidth="1"/>
    <col min="3847" max="3847" width="28.7109375" style="2212" customWidth="1"/>
    <col min="3848" max="3849" width="31.7109375" style="2212" customWidth="1"/>
    <col min="3850" max="3850" width="30.140625" style="2212" customWidth="1"/>
    <col min="3851" max="3851" width="33.7109375" style="2212" customWidth="1"/>
    <col min="3852" max="3852" width="27" style="2212" customWidth="1"/>
    <col min="3853" max="3853" width="28.7109375" style="2212" customWidth="1"/>
    <col min="3854" max="3854" width="34.85546875" style="2212" customWidth="1"/>
    <col min="3855" max="3855" width="37" style="2212" customWidth="1"/>
    <col min="3856" max="3856" width="34.85546875" style="2212" customWidth="1"/>
    <col min="3857" max="3857" width="27.5703125" style="2212" customWidth="1"/>
    <col min="3858" max="3858" width="36.85546875" style="2212" customWidth="1"/>
    <col min="3859" max="3859" width="38.7109375" style="2212" customWidth="1"/>
    <col min="3860" max="3862" width="14.7109375" style="2212" customWidth="1"/>
    <col min="3863" max="3863" width="18.7109375" style="2212" customWidth="1"/>
    <col min="3864" max="3864" width="25.42578125" style="2212" customWidth="1"/>
    <col min="3865" max="3865" width="34.85546875" style="2212" customWidth="1"/>
    <col min="3866" max="3866" width="28" style="2212" customWidth="1"/>
    <col min="3867" max="3867" width="34.140625" style="2212" customWidth="1"/>
    <col min="3868" max="3868" width="34" style="2212" customWidth="1"/>
    <col min="3869" max="4099" width="11.42578125" style="2212"/>
    <col min="4100" max="4100" width="108.140625" style="2212" customWidth="1"/>
    <col min="4101" max="4101" width="28.7109375" style="2212" customWidth="1"/>
    <col min="4102" max="4102" width="32.5703125" style="2212" customWidth="1"/>
    <col min="4103" max="4103" width="28.7109375" style="2212" customWidth="1"/>
    <col min="4104" max="4105" width="31.7109375" style="2212" customWidth="1"/>
    <col min="4106" max="4106" width="30.140625" style="2212" customWidth="1"/>
    <col min="4107" max="4107" width="33.7109375" style="2212" customWidth="1"/>
    <col min="4108" max="4108" width="27" style="2212" customWidth="1"/>
    <col min="4109" max="4109" width="28.7109375" style="2212" customWidth="1"/>
    <col min="4110" max="4110" width="34.85546875" style="2212" customWidth="1"/>
    <col min="4111" max="4111" width="37" style="2212" customWidth="1"/>
    <col min="4112" max="4112" width="34.85546875" style="2212" customWidth="1"/>
    <col min="4113" max="4113" width="27.5703125" style="2212" customWidth="1"/>
    <col min="4114" max="4114" width="36.85546875" style="2212" customWidth="1"/>
    <col min="4115" max="4115" width="38.7109375" style="2212" customWidth="1"/>
    <col min="4116" max="4118" width="14.7109375" style="2212" customWidth="1"/>
    <col min="4119" max="4119" width="18.7109375" style="2212" customWidth="1"/>
    <col min="4120" max="4120" width="25.42578125" style="2212" customWidth="1"/>
    <col min="4121" max="4121" width="34.85546875" style="2212" customWidth="1"/>
    <col min="4122" max="4122" width="28" style="2212" customWidth="1"/>
    <col min="4123" max="4123" width="34.140625" style="2212" customWidth="1"/>
    <col min="4124" max="4124" width="34" style="2212" customWidth="1"/>
    <col min="4125" max="4355" width="11.42578125" style="2212"/>
    <col min="4356" max="4356" width="108.140625" style="2212" customWidth="1"/>
    <col min="4357" max="4357" width="28.7109375" style="2212" customWidth="1"/>
    <col min="4358" max="4358" width="32.5703125" style="2212" customWidth="1"/>
    <col min="4359" max="4359" width="28.7109375" style="2212" customWidth="1"/>
    <col min="4360" max="4361" width="31.7109375" style="2212" customWidth="1"/>
    <col min="4362" max="4362" width="30.140625" style="2212" customWidth="1"/>
    <col min="4363" max="4363" width="33.7109375" style="2212" customWidth="1"/>
    <col min="4364" max="4364" width="27" style="2212" customWidth="1"/>
    <col min="4365" max="4365" width="28.7109375" style="2212" customWidth="1"/>
    <col min="4366" max="4366" width="34.85546875" style="2212" customWidth="1"/>
    <col min="4367" max="4367" width="37" style="2212" customWidth="1"/>
    <col min="4368" max="4368" width="34.85546875" style="2212" customWidth="1"/>
    <col min="4369" max="4369" width="27.5703125" style="2212" customWidth="1"/>
    <col min="4370" max="4370" width="36.85546875" style="2212" customWidth="1"/>
    <col min="4371" max="4371" width="38.7109375" style="2212" customWidth="1"/>
    <col min="4372" max="4374" width="14.7109375" style="2212" customWidth="1"/>
    <col min="4375" max="4375" width="18.7109375" style="2212" customWidth="1"/>
    <col min="4376" max="4376" width="25.42578125" style="2212" customWidth="1"/>
    <col min="4377" max="4377" width="34.85546875" style="2212" customWidth="1"/>
    <col min="4378" max="4378" width="28" style="2212" customWidth="1"/>
    <col min="4379" max="4379" width="34.140625" style="2212" customWidth="1"/>
    <col min="4380" max="4380" width="34" style="2212" customWidth="1"/>
    <col min="4381" max="4611" width="11.42578125" style="2212"/>
    <col min="4612" max="4612" width="108.140625" style="2212" customWidth="1"/>
    <col min="4613" max="4613" width="28.7109375" style="2212" customWidth="1"/>
    <col min="4614" max="4614" width="32.5703125" style="2212" customWidth="1"/>
    <col min="4615" max="4615" width="28.7109375" style="2212" customWidth="1"/>
    <col min="4616" max="4617" width="31.7109375" style="2212" customWidth="1"/>
    <col min="4618" max="4618" width="30.140625" style="2212" customWidth="1"/>
    <col min="4619" max="4619" width="33.7109375" style="2212" customWidth="1"/>
    <col min="4620" max="4620" width="27" style="2212" customWidth="1"/>
    <col min="4621" max="4621" width="28.7109375" style="2212" customWidth="1"/>
    <col min="4622" max="4622" width="34.85546875" style="2212" customWidth="1"/>
    <col min="4623" max="4623" width="37" style="2212" customWidth="1"/>
    <col min="4624" max="4624" width="34.85546875" style="2212" customWidth="1"/>
    <col min="4625" max="4625" width="27.5703125" style="2212" customWidth="1"/>
    <col min="4626" max="4626" width="36.85546875" style="2212" customWidth="1"/>
    <col min="4627" max="4627" width="38.7109375" style="2212" customWidth="1"/>
    <col min="4628" max="4630" width="14.7109375" style="2212" customWidth="1"/>
    <col min="4631" max="4631" width="18.7109375" style="2212" customWidth="1"/>
    <col min="4632" max="4632" width="25.42578125" style="2212" customWidth="1"/>
    <col min="4633" max="4633" width="34.85546875" style="2212" customWidth="1"/>
    <col min="4634" max="4634" width="28" style="2212" customWidth="1"/>
    <col min="4635" max="4635" width="34.140625" style="2212" customWidth="1"/>
    <col min="4636" max="4636" width="34" style="2212" customWidth="1"/>
    <col min="4637" max="4867" width="11.42578125" style="2212"/>
    <col min="4868" max="4868" width="108.140625" style="2212" customWidth="1"/>
    <col min="4869" max="4869" width="28.7109375" style="2212" customWidth="1"/>
    <col min="4870" max="4870" width="32.5703125" style="2212" customWidth="1"/>
    <col min="4871" max="4871" width="28.7109375" style="2212" customWidth="1"/>
    <col min="4872" max="4873" width="31.7109375" style="2212" customWidth="1"/>
    <col min="4874" max="4874" width="30.140625" style="2212" customWidth="1"/>
    <col min="4875" max="4875" width="33.7109375" style="2212" customWidth="1"/>
    <col min="4876" max="4876" width="27" style="2212" customWidth="1"/>
    <col min="4877" max="4877" width="28.7109375" style="2212" customWidth="1"/>
    <col min="4878" max="4878" width="34.85546875" style="2212" customWidth="1"/>
    <col min="4879" max="4879" width="37" style="2212" customWidth="1"/>
    <col min="4880" max="4880" width="34.85546875" style="2212" customWidth="1"/>
    <col min="4881" max="4881" width="27.5703125" style="2212" customWidth="1"/>
    <col min="4882" max="4882" width="36.85546875" style="2212" customWidth="1"/>
    <col min="4883" max="4883" width="38.7109375" style="2212" customWidth="1"/>
    <col min="4884" max="4886" width="14.7109375" style="2212" customWidth="1"/>
    <col min="4887" max="4887" width="18.7109375" style="2212" customWidth="1"/>
    <col min="4888" max="4888" width="25.42578125" style="2212" customWidth="1"/>
    <col min="4889" max="4889" width="34.85546875" style="2212" customWidth="1"/>
    <col min="4890" max="4890" width="28" style="2212" customWidth="1"/>
    <col min="4891" max="4891" width="34.140625" style="2212" customWidth="1"/>
    <col min="4892" max="4892" width="34" style="2212" customWidth="1"/>
    <col min="4893" max="5123" width="11.42578125" style="2212"/>
    <col min="5124" max="5124" width="108.140625" style="2212" customWidth="1"/>
    <col min="5125" max="5125" width="28.7109375" style="2212" customWidth="1"/>
    <col min="5126" max="5126" width="32.5703125" style="2212" customWidth="1"/>
    <col min="5127" max="5127" width="28.7109375" style="2212" customWidth="1"/>
    <col min="5128" max="5129" width="31.7109375" style="2212" customWidth="1"/>
    <col min="5130" max="5130" width="30.140625" style="2212" customWidth="1"/>
    <col min="5131" max="5131" width="33.7109375" style="2212" customWidth="1"/>
    <col min="5132" max="5132" width="27" style="2212" customWidth="1"/>
    <col min="5133" max="5133" width="28.7109375" style="2212" customWidth="1"/>
    <col min="5134" max="5134" width="34.85546875" style="2212" customWidth="1"/>
    <col min="5135" max="5135" width="37" style="2212" customWidth="1"/>
    <col min="5136" max="5136" width="34.85546875" style="2212" customWidth="1"/>
    <col min="5137" max="5137" width="27.5703125" style="2212" customWidth="1"/>
    <col min="5138" max="5138" width="36.85546875" style="2212" customWidth="1"/>
    <col min="5139" max="5139" width="38.7109375" style="2212" customWidth="1"/>
    <col min="5140" max="5142" width="14.7109375" style="2212" customWidth="1"/>
    <col min="5143" max="5143" width="18.7109375" style="2212" customWidth="1"/>
    <col min="5144" max="5144" width="25.42578125" style="2212" customWidth="1"/>
    <col min="5145" max="5145" width="34.85546875" style="2212" customWidth="1"/>
    <col min="5146" max="5146" width="28" style="2212" customWidth="1"/>
    <col min="5147" max="5147" width="34.140625" style="2212" customWidth="1"/>
    <col min="5148" max="5148" width="34" style="2212" customWidth="1"/>
    <col min="5149" max="5379" width="11.42578125" style="2212"/>
    <col min="5380" max="5380" width="108.140625" style="2212" customWidth="1"/>
    <col min="5381" max="5381" width="28.7109375" style="2212" customWidth="1"/>
    <col min="5382" max="5382" width="32.5703125" style="2212" customWidth="1"/>
    <col min="5383" max="5383" width="28.7109375" style="2212" customWidth="1"/>
    <col min="5384" max="5385" width="31.7109375" style="2212" customWidth="1"/>
    <col min="5386" max="5386" width="30.140625" style="2212" customWidth="1"/>
    <col min="5387" max="5387" width="33.7109375" style="2212" customWidth="1"/>
    <col min="5388" max="5388" width="27" style="2212" customWidth="1"/>
    <col min="5389" max="5389" width="28.7109375" style="2212" customWidth="1"/>
    <col min="5390" max="5390" width="34.85546875" style="2212" customWidth="1"/>
    <col min="5391" max="5391" width="37" style="2212" customWidth="1"/>
    <col min="5392" max="5392" width="34.85546875" style="2212" customWidth="1"/>
    <col min="5393" max="5393" width="27.5703125" style="2212" customWidth="1"/>
    <col min="5394" max="5394" width="36.85546875" style="2212" customWidth="1"/>
    <col min="5395" max="5395" width="38.7109375" style="2212" customWidth="1"/>
    <col min="5396" max="5398" width="14.7109375" style="2212" customWidth="1"/>
    <col min="5399" max="5399" width="18.7109375" style="2212" customWidth="1"/>
    <col min="5400" max="5400" width="25.42578125" style="2212" customWidth="1"/>
    <col min="5401" max="5401" width="34.85546875" style="2212" customWidth="1"/>
    <col min="5402" max="5402" width="28" style="2212" customWidth="1"/>
    <col min="5403" max="5403" width="34.140625" style="2212" customWidth="1"/>
    <col min="5404" max="5404" width="34" style="2212" customWidth="1"/>
    <col min="5405" max="5635" width="11.42578125" style="2212"/>
    <col min="5636" max="5636" width="108.140625" style="2212" customWidth="1"/>
    <col min="5637" max="5637" width="28.7109375" style="2212" customWidth="1"/>
    <col min="5638" max="5638" width="32.5703125" style="2212" customWidth="1"/>
    <col min="5639" max="5639" width="28.7109375" style="2212" customWidth="1"/>
    <col min="5640" max="5641" width="31.7109375" style="2212" customWidth="1"/>
    <col min="5642" max="5642" width="30.140625" style="2212" customWidth="1"/>
    <col min="5643" max="5643" width="33.7109375" style="2212" customWidth="1"/>
    <col min="5644" max="5644" width="27" style="2212" customWidth="1"/>
    <col min="5645" max="5645" width="28.7109375" style="2212" customWidth="1"/>
    <col min="5646" max="5646" width="34.85546875" style="2212" customWidth="1"/>
    <col min="5647" max="5647" width="37" style="2212" customWidth="1"/>
    <col min="5648" max="5648" width="34.85546875" style="2212" customWidth="1"/>
    <col min="5649" max="5649" width="27.5703125" style="2212" customWidth="1"/>
    <col min="5650" max="5650" width="36.85546875" style="2212" customWidth="1"/>
    <col min="5651" max="5651" width="38.7109375" style="2212" customWidth="1"/>
    <col min="5652" max="5654" width="14.7109375" style="2212" customWidth="1"/>
    <col min="5655" max="5655" width="18.7109375" style="2212" customWidth="1"/>
    <col min="5656" max="5656" width="25.42578125" style="2212" customWidth="1"/>
    <col min="5657" max="5657" width="34.85546875" style="2212" customWidth="1"/>
    <col min="5658" max="5658" width="28" style="2212" customWidth="1"/>
    <col min="5659" max="5659" width="34.140625" style="2212" customWidth="1"/>
    <col min="5660" max="5660" width="34" style="2212" customWidth="1"/>
    <col min="5661" max="5891" width="11.42578125" style="2212"/>
    <col min="5892" max="5892" width="108.140625" style="2212" customWidth="1"/>
    <col min="5893" max="5893" width="28.7109375" style="2212" customWidth="1"/>
    <col min="5894" max="5894" width="32.5703125" style="2212" customWidth="1"/>
    <col min="5895" max="5895" width="28.7109375" style="2212" customWidth="1"/>
    <col min="5896" max="5897" width="31.7109375" style="2212" customWidth="1"/>
    <col min="5898" max="5898" width="30.140625" style="2212" customWidth="1"/>
    <col min="5899" max="5899" width="33.7109375" style="2212" customWidth="1"/>
    <col min="5900" max="5900" width="27" style="2212" customWidth="1"/>
    <col min="5901" max="5901" width="28.7109375" style="2212" customWidth="1"/>
    <col min="5902" max="5902" width="34.85546875" style="2212" customWidth="1"/>
    <col min="5903" max="5903" width="37" style="2212" customWidth="1"/>
    <col min="5904" max="5904" width="34.85546875" style="2212" customWidth="1"/>
    <col min="5905" max="5905" width="27.5703125" style="2212" customWidth="1"/>
    <col min="5906" max="5906" width="36.85546875" style="2212" customWidth="1"/>
    <col min="5907" max="5907" width="38.7109375" style="2212" customWidth="1"/>
    <col min="5908" max="5910" width="14.7109375" style="2212" customWidth="1"/>
    <col min="5911" max="5911" width="18.7109375" style="2212" customWidth="1"/>
    <col min="5912" max="5912" width="25.42578125" style="2212" customWidth="1"/>
    <col min="5913" max="5913" width="34.85546875" style="2212" customWidth="1"/>
    <col min="5914" max="5914" width="28" style="2212" customWidth="1"/>
    <col min="5915" max="5915" width="34.140625" style="2212" customWidth="1"/>
    <col min="5916" max="5916" width="34" style="2212" customWidth="1"/>
    <col min="5917" max="6147" width="11.42578125" style="2212"/>
    <col min="6148" max="6148" width="108.140625" style="2212" customWidth="1"/>
    <col min="6149" max="6149" width="28.7109375" style="2212" customWidth="1"/>
    <col min="6150" max="6150" width="32.5703125" style="2212" customWidth="1"/>
    <col min="6151" max="6151" width="28.7109375" style="2212" customWidth="1"/>
    <col min="6152" max="6153" width="31.7109375" style="2212" customWidth="1"/>
    <col min="6154" max="6154" width="30.140625" style="2212" customWidth="1"/>
    <col min="6155" max="6155" width="33.7109375" style="2212" customWidth="1"/>
    <col min="6156" max="6156" width="27" style="2212" customWidth="1"/>
    <col min="6157" max="6157" width="28.7109375" style="2212" customWidth="1"/>
    <col min="6158" max="6158" width="34.85546875" style="2212" customWidth="1"/>
    <col min="6159" max="6159" width="37" style="2212" customWidth="1"/>
    <col min="6160" max="6160" width="34.85546875" style="2212" customWidth="1"/>
    <col min="6161" max="6161" width="27.5703125" style="2212" customWidth="1"/>
    <col min="6162" max="6162" width="36.85546875" style="2212" customWidth="1"/>
    <col min="6163" max="6163" width="38.7109375" style="2212" customWidth="1"/>
    <col min="6164" max="6166" width="14.7109375" style="2212" customWidth="1"/>
    <col min="6167" max="6167" width="18.7109375" style="2212" customWidth="1"/>
    <col min="6168" max="6168" width="25.42578125" style="2212" customWidth="1"/>
    <col min="6169" max="6169" width="34.85546875" style="2212" customWidth="1"/>
    <col min="6170" max="6170" width="28" style="2212" customWidth="1"/>
    <col min="6171" max="6171" width="34.140625" style="2212" customWidth="1"/>
    <col min="6172" max="6172" width="34" style="2212" customWidth="1"/>
    <col min="6173" max="6403" width="11.42578125" style="2212"/>
    <col min="6404" max="6404" width="108.140625" style="2212" customWidth="1"/>
    <col min="6405" max="6405" width="28.7109375" style="2212" customWidth="1"/>
    <col min="6406" max="6406" width="32.5703125" style="2212" customWidth="1"/>
    <col min="6407" max="6407" width="28.7109375" style="2212" customWidth="1"/>
    <col min="6408" max="6409" width="31.7109375" style="2212" customWidth="1"/>
    <col min="6410" max="6410" width="30.140625" style="2212" customWidth="1"/>
    <col min="6411" max="6411" width="33.7109375" style="2212" customWidth="1"/>
    <col min="6412" max="6412" width="27" style="2212" customWidth="1"/>
    <col min="6413" max="6413" width="28.7109375" style="2212" customWidth="1"/>
    <col min="6414" max="6414" width="34.85546875" style="2212" customWidth="1"/>
    <col min="6415" max="6415" width="37" style="2212" customWidth="1"/>
    <col min="6416" max="6416" width="34.85546875" style="2212" customWidth="1"/>
    <col min="6417" max="6417" width="27.5703125" style="2212" customWidth="1"/>
    <col min="6418" max="6418" width="36.85546875" style="2212" customWidth="1"/>
    <col min="6419" max="6419" width="38.7109375" style="2212" customWidth="1"/>
    <col min="6420" max="6422" width="14.7109375" style="2212" customWidth="1"/>
    <col min="6423" max="6423" width="18.7109375" style="2212" customWidth="1"/>
    <col min="6424" max="6424" width="25.42578125" style="2212" customWidth="1"/>
    <col min="6425" max="6425" width="34.85546875" style="2212" customWidth="1"/>
    <col min="6426" max="6426" width="28" style="2212" customWidth="1"/>
    <col min="6427" max="6427" width="34.140625" style="2212" customWidth="1"/>
    <col min="6428" max="6428" width="34" style="2212" customWidth="1"/>
    <col min="6429" max="6659" width="11.42578125" style="2212"/>
    <col min="6660" max="6660" width="108.140625" style="2212" customWidth="1"/>
    <col min="6661" max="6661" width="28.7109375" style="2212" customWidth="1"/>
    <col min="6662" max="6662" width="32.5703125" style="2212" customWidth="1"/>
    <col min="6663" max="6663" width="28.7109375" style="2212" customWidth="1"/>
    <col min="6664" max="6665" width="31.7109375" style="2212" customWidth="1"/>
    <col min="6666" max="6666" width="30.140625" style="2212" customWidth="1"/>
    <col min="6667" max="6667" width="33.7109375" style="2212" customWidth="1"/>
    <col min="6668" max="6668" width="27" style="2212" customWidth="1"/>
    <col min="6669" max="6669" width="28.7109375" style="2212" customWidth="1"/>
    <col min="6670" max="6670" width="34.85546875" style="2212" customWidth="1"/>
    <col min="6671" max="6671" width="37" style="2212" customWidth="1"/>
    <col min="6672" max="6672" width="34.85546875" style="2212" customWidth="1"/>
    <col min="6673" max="6673" width="27.5703125" style="2212" customWidth="1"/>
    <col min="6674" max="6674" width="36.85546875" style="2212" customWidth="1"/>
    <col min="6675" max="6675" width="38.7109375" style="2212" customWidth="1"/>
    <col min="6676" max="6678" width="14.7109375" style="2212" customWidth="1"/>
    <col min="6679" max="6679" width="18.7109375" style="2212" customWidth="1"/>
    <col min="6680" max="6680" width="25.42578125" style="2212" customWidth="1"/>
    <col min="6681" max="6681" width="34.85546875" style="2212" customWidth="1"/>
    <col min="6682" max="6682" width="28" style="2212" customWidth="1"/>
    <col min="6683" max="6683" width="34.140625" style="2212" customWidth="1"/>
    <col min="6684" max="6684" width="34" style="2212" customWidth="1"/>
    <col min="6685" max="6915" width="11.42578125" style="2212"/>
    <col min="6916" max="6916" width="108.140625" style="2212" customWidth="1"/>
    <col min="6917" max="6917" width="28.7109375" style="2212" customWidth="1"/>
    <col min="6918" max="6918" width="32.5703125" style="2212" customWidth="1"/>
    <col min="6919" max="6919" width="28.7109375" style="2212" customWidth="1"/>
    <col min="6920" max="6921" width="31.7109375" style="2212" customWidth="1"/>
    <col min="6922" max="6922" width="30.140625" style="2212" customWidth="1"/>
    <col min="6923" max="6923" width="33.7109375" style="2212" customWidth="1"/>
    <col min="6924" max="6924" width="27" style="2212" customWidth="1"/>
    <col min="6925" max="6925" width="28.7109375" style="2212" customWidth="1"/>
    <col min="6926" max="6926" width="34.85546875" style="2212" customWidth="1"/>
    <col min="6927" max="6927" width="37" style="2212" customWidth="1"/>
    <col min="6928" max="6928" width="34.85546875" style="2212" customWidth="1"/>
    <col min="6929" max="6929" width="27.5703125" style="2212" customWidth="1"/>
    <col min="6930" max="6930" width="36.85546875" style="2212" customWidth="1"/>
    <col min="6931" max="6931" width="38.7109375" style="2212" customWidth="1"/>
    <col min="6932" max="6934" width="14.7109375" style="2212" customWidth="1"/>
    <col min="6935" max="6935" width="18.7109375" style="2212" customWidth="1"/>
    <col min="6936" max="6936" width="25.42578125" style="2212" customWidth="1"/>
    <col min="6937" max="6937" width="34.85546875" style="2212" customWidth="1"/>
    <col min="6938" max="6938" width="28" style="2212" customWidth="1"/>
    <col min="6939" max="6939" width="34.140625" style="2212" customWidth="1"/>
    <col min="6940" max="6940" width="34" style="2212" customWidth="1"/>
    <col min="6941" max="7171" width="11.42578125" style="2212"/>
    <col min="7172" max="7172" width="108.140625" style="2212" customWidth="1"/>
    <col min="7173" max="7173" width="28.7109375" style="2212" customWidth="1"/>
    <col min="7174" max="7174" width="32.5703125" style="2212" customWidth="1"/>
    <col min="7175" max="7175" width="28.7109375" style="2212" customWidth="1"/>
    <col min="7176" max="7177" width="31.7109375" style="2212" customWidth="1"/>
    <col min="7178" max="7178" width="30.140625" style="2212" customWidth="1"/>
    <col min="7179" max="7179" width="33.7109375" style="2212" customWidth="1"/>
    <col min="7180" max="7180" width="27" style="2212" customWidth="1"/>
    <col min="7181" max="7181" width="28.7109375" style="2212" customWidth="1"/>
    <col min="7182" max="7182" width="34.85546875" style="2212" customWidth="1"/>
    <col min="7183" max="7183" width="37" style="2212" customWidth="1"/>
    <col min="7184" max="7184" width="34.85546875" style="2212" customWidth="1"/>
    <col min="7185" max="7185" width="27.5703125" style="2212" customWidth="1"/>
    <col min="7186" max="7186" width="36.85546875" style="2212" customWidth="1"/>
    <col min="7187" max="7187" width="38.7109375" style="2212" customWidth="1"/>
    <col min="7188" max="7190" width="14.7109375" style="2212" customWidth="1"/>
    <col min="7191" max="7191" width="18.7109375" style="2212" customWidth="1"/>
    <col min="7192" max="7192" width="25.42578125" style="2212" customWidth="1"/>
    <col min="7193" max="7193" width="34.85546875" style="2212" customWidth="1"/>
    <col min="7194" max="7194" width="28" style="2212" customWidth="1"/>
    <col min="7195" max="7195" width="34.140625" style="2212" customWidth="1"/>
    <col min="7196" max="7196" width="34" style="2212" customWidth="1"/>
    <col min="7197" max="7427" width="11.42578125" style="2212"/>
    <col min="7428" max="7428" width="108.140625" style="2212" customWidth="1"/>
    <col min="7429" max="7429" width="28.7109375" style="2212" customWidth="1"/>
    <col min="7430" max="7430" width="32.5703125" style="2212" customWidth="1"/>
    <col min="7431" max="7431" width="28.7109375" style="2212" customWidth="1"/>
    <col min="7432" max="7433" width="31.7109375" style="2212" customWidth="1"/>
    <col min="7434" max="7434" width="30.140625" style="2212" customWidth="1"/>
    <col min="7435" max="7435" width="33.7109375" style="2212" customWidth="1"/>
    <col min="7436" max="7436" width="27" style="2212" customWidth="1"/>
    <col min="7437" max="7437" width="28.7109375" style="2212" customWidth="1"/>
    <col min="7438" max="7438" width="34.85546875" style="2212" customWidth="1"/>
    <col min="7439" max="7439" width="37" style="2212" customWidth="1"/>
    <col min="7440" max="7440" width="34.85546875" style="2212" customWidth="1"/>
    <col min="7441" max="7441" width="27.5703125" style="2212" customWidth="1"/>
    <col min="7442" max="7442" width="36.85546875" style="2212" customWidth="1"/>
    <col min="7443" max="7443" width="38.7109375" style="2212" customWidth="1"/>
    <col min="7444" max="7446" width="14.7109375" style="2212" customWidth="1"/>
    <col min="7447" max="7447" width="18.7109375" style="2212" customWidth="1"/>
    <col min="7448" max="7448" width="25.42578125" style="2212" customWidth="1"/>
    <col min="7449" max="7449" width="34.85546875" style="2212" customWidth="1"/>
    <col min="7450" max="7450" width="28" style="2212" customWidth="1"/>
    <col min="7451" max="7451" width="34.140625" style="2212" customWidth="1"/>
    <col min="7452" max="7452" width="34" style="2212" customWidth="1"/>
    <col min="7453" max="7683" width="11.42578125" style="2212"/>
    <col min="7684" max="7684" width="108.140625" style="2212" customWidth="1"/>
    <col min="7685" max="7685" width="28.7109375" style="2212" customWidth="1"/>
    <col min="7686" max="7686" width="32.5703125" style="2212" customWidth="1"/>
    <col min="7687" max="7687" width="28.7109375" style="2212" customWidth="1"/>
    <col min="7688" max="7689" width="31.7109375" style="2212" customWidth="1"/>
    <col min="7690" max="7690" width="30.140625" style="2212" customWidth="1"/>
    <col min="7691" max="7691" width="33.7109375" style="2212" customWidth="1"/>
    <col min="7692" max="7692" width="27" style="2212" customWidth="1"/>
    <col min="7693" max="7693" width="28.7109375" style="2212" customWidth="1"/>
    <col min="7694" max="7694" width="34.85546875" style="2212" customWidth="1"/>
    <col min="7695" max="7695" width="37" style="2212" customWidth="1"/>
    <col min="7696" max="7696" width="34.85546875" style="2212" customWidth="1"/>
    <col min="7697" max="7697" width="27.5703125" style="2212" customWidth="1"/>
    <col min="7698" max="7698" width="36.85546875" style="2212" customWidth="1"/>
    <col min="7699" max="7699" width="38.7109375" style="2212" customWidth="1"/>
    <col min="7700" max="7702" width="14.7109375" style="2212" customWidth="1"/>
    <col min="7703" max="7703" width="18.7109375" style="2212" customWidth="1"/>
    <col min="7704" max="7704" width="25.42578125" style="2212" customWidth="1"/>
    <col min="7705" max="7705" width="34.85546875" style="2212" customWidth="1"/>
    <col min="7706" max="7706" width="28" style="2212" customWidth="1"/>
    <col min="7707" max="7707" width="34.140625" style="2212" customWidth="1"/>
    <col min="7708" max="7708" width="34" style="2212" customWidth="1"/>
    <col min="7709" max="7939" width="11.42578125" style="2212"/>
    <col min="7940" max="7940" width="108.140625" style="2212" customWidth="1"/>
    <col min="7941" max="7941" width="28.7109375" style="2212" customWidth="1"/>
    <col min="7942" max="7942" width="32.5703125" style="2212" customWidth="1"/>
    <col min="7943" max="7943" width="28.7109375" style="2212" customWidth="1"/>
    <col min="7944" max="7945" width="31.7109375" style="2212" customWidth="1"/>
    <col min="7946" max="7946" width="30.140625" style="2212" customWidth="1"/>
    <col min="7947" max="7947" width="33.7109375" style="2212" customWidth="1"/>
    <col min="7948" max="7948" width="27" style="2212" customWidth="1"/>
    <col min="7949" max="7949" width="28.7109375" style="2212" customWidth="1"/>
    <col min="7950" max="7950" width="34.85546875" style="2212" customWidth="1"/>
    <col min="7951" max="7951" width="37" style="2212" customWidth="1"/>
    <col min="7952" max="7952" width="34.85546875" style="2212" customWidth="1"/>
    <col min="7953" max="7953" width="27.5703125" style="2212" customWidth="1"/>
    <col min="7954" max="7954" width="36.85546875" style="2212" customWidth="1"/>
    <col min="7955" max="7955" width="38.7109375" style="2212" customWidth="1"/>
    <col min="7956" max="7958" width="14.7109375" style="2212" customWidth="1"/>
    <col min="7959" max="7959" width="18.7109375" style="2212" customWidth="1"/>
    <col min="7960" max="7960" width="25.42578125" style="2212" customWidth="1"/>
    <col min="7961" max="7961" width="34.85546875" style="2212" customWidth="1"/>
    <col min="7962" max="7962" width="28" style="2212" customWidth="1"/>
    <col min="7963" max="7963" width="34.140625" style="2212" customWidth="1"/>
    <col min="7964" max="7964" width="34" style="2212" customWidth="1"/>
    <col min="7965" max="8195" width="11.42578125" style="2212"/>
    <col min="8196" max="8196" width="108.140625" style="2212" customWidth="1"/>
    <col min="8197" max="8197" width="28.7109375" style="2212" customWidth="1"/>
    <col min="8198" max="8198" width="32.5703125" style="2212" customWidth="1"/>
    <col min="8199" max="8199" width="28.7109375" style="2212" customWidth="1"/>
    <col min="8200" max="8201" width="31.7109375" style="2212" customWidth="1"/>
    <col min="8202" max="8202" width="30.140625" style="2212" customWidth="1"/>
    <col min="8203" max="8203" width="33.7109375" style="2212" customWidth="1"/>
    <col min="8204" max="8204" width="27" style="2212" customWidth="1"/>
    <col min="8205" max="8205" width="28.7109375" style="2212" customWidth="1"/>
    <col min="8206" max="8206" width="34.85546875" style="2212" customWidth="1"/>
    <col min="8207" max="8207" width="37" style="2212" customWidth="1"/>
    <col min="8208" max="8208" width="34.85546875" style="2212" customWidth="1"/>
    <col min="8209" max="8209" width="27.5703125" style="2212" customWidth="1"/>
    <col min="8210" max="8210" width="36.85546875" style="2212" customWidth="1"/>
    <col min="8211" max="8211" width="38.7109375" style="2212" customWidth="1"/>
    <col min="8212" max="8214" width="14.7109375" style="2212" customWidth="1"/>
    <col min="8215" max="8215" width="18.7109375" style="2212" customWidth="1"/>
    <col min="8216" max="8216" width="25.42578125" style="2212" customWidth="1"/>
    <col min="8217" max="8217" width="34.85546875" style="2212" customWidth="1"/>
    <col min="8218" max="8218" width="28" style="2212" customWidth="1"/>
    <col min="8219" max="8219" width="34.140625" style="2212" customWidth="1"/>
    <col min="8220" max="8220" width="34" style="2212" customWidth="1"/>
    <col min="8221" max="8451" width="11.42578125" style="2212"/>
    <col min="8452" max="8452" width="108.140625" style="2212" customWidth="1"/>
    <col min="8453" max="8453" width="28.7109375" style="2212" customWidth="1"/>
    <col min="8454" max="8454" width="32.5703125" style="2212" customWidth="1"/>
    <col min="8455" max="8455" width="28.7109375" style="2212" customWidth="1"/>
    <col min="8456" max="8457" width="31.7109375" style="2212" customWidth="1"/>
    <col min="8458" max="8458" width="30.140625" style="2212" customWidth="1"/>
    <col min="8459" max="8459" width="33.7109375" style="2212" customWidth="1"/>
    <col min="8460" max="8460" width="27" style="2212" customWidth="1"/>
    <col min="8461" max="8461" width="28.7109375" style="2212" customWidth="1"/>
    <col min="8462" max="8462" width="34.85546875" style="2212" customWidth="1"/>
    <col min="8463" max="8463" width="37" style="2212" customWidth="1"/>
    <col min="8464" max="8464" width="34.85546875" style="2212" customWidth="1"/>
    <col min="8465" max="8465" width="27.5703125" style="2212" customWidth="1"/>
    <col min="8466" max="8466" width="36.85546875" style="2212" customWidth="1"/>
    <col min="8467" max="8467" width="38.7109375" style="2212" customWidth="1"/>
    <col min="8468" max="8470" width="14.7109375" style="2212" customWidth="1"/>
    <col min="8471" max="8471" width="18.7109375" style="2212" customWidth="1"/>
    <col min="8472" max="8472" width="25.42578125" style="2212" customWidth="1"/>
    <col min="8473" max="8473" width="34.85546875" style="2212" customWidth="1"/>
    <col min="8474" max="8474" width="28" style="2212" customWidth="1"/>
    <col min="8475" max="8475" width="34.140625" style="2212" customWidth="1"/>
    <col min="8476" max="8476" width="34" style="2212" customWidth="1"/>
    <col min="8477" max="8707" width="11.42578125" style="2212"/>
    <col min="8708" max="8708" width="108.140625" style="2212" customWidth="1"/>
    <col min="8709" max="8709" width="28.7109375" style="2212" customWidth="1"/>
    <col min="8710" max="8710" width="32.5703125" style="2212" customWidth="1"/>
    <col min="8711" max="8711" width="28.7109375" style="2212" customWidth="1"/>
    <col min="8712" max="8713" width="31.7109375" style="2212" customWidth="1"/>
    <col min="8714" max="8714" width="30.140625" style="2212" customWidth="1"/>
    <col min="8715" max="8715" width="33.7109375" style="2212" customWidth="1"/>
    <col min="8716" max="8716" width="27" style="2212" customWidth="1"/>
    <col min="8717" max="8717" width="28.7109375" style="2212" customWidth="1"/>
    <col min="8718" max="8718" width="34.85546875" style="2212" customWidth="1"/>
    <col min="8719" max="8719" width="37" style="2212" customWidth="1"/>
    <col min="8720" max="8720" width="34.85546875" style="2212" customWidth="1"/>
    <col min="8721" max="8721" width="27.5703125" style="2212" customWidth="1"/>
    <col min="8722" max="8722" width="36.85546875" style="2212" customWidth="1"/>
    <col min="8723" max="8723" width="38.7109375" style="2212" customWidth="1"/>
    <col min="8724" max="8726" width="14.7109375" style="2212" customWidth="1"/>
    <col min="8727" max="8727" width="18.7109375" style="2212" customWidth="1"/>
    <col min="8728" max="8728" width="25.42578125" style="2212" customWidth="1"/>
    <col min="8729" max="8729" width="34.85546875" style="2212" customWidth="1"/>
    <col min="8730" max="8730" width="28" style="2212" customWidth="1"/>
    <col min="8731" max="8731" width="34.140625" style="2212" customWidth="1"/>
    <col min="8732" max="8732" width="34" style="2212" customWidth="1"/>
    <col min="8733" max="8963" width="11.42578125" style="2212"/>
    <col min="8964" max="8964" width="108.140625" style="2212" customWidth="1"/>
    <col min="8965" max="8965" width="28.7109375" style="2212" customWidth="1"/>
    <col min="8966" max="8966" width="32.5703125" style="2212" customWidth="1"/>
    <col min="8967" max="8967" width="28.7109375" style="2212" customWidth="1"/>
    <col min="8968" max="8969" width="31.7109375" style="2212" customWidth="1"/>
    <col min="8970" max="8970" width="30.140625" style="2212" customWidth="1"/>
    <col min="8971" max="8971" width="33.7109375" style="2212" customWidth="1"/>
    <col min="8972" max="8972" width="27" style="2212" customWidth="1"/>
    <col min="8973" max="8973" width="28.7109375" style="2212" customWidth="1"/>
    <col min="8974" max="8974" width="34.85546875" style="2212" customWidth="1"/>
    <col min="8975" max="8975" width="37" style="2212" customWidth="1"/>
    <col min="8976" max="8976" width="34.85546875" style="2212" customWidth="1"/>
    <col min="8977" max="8977" width="27.5703125" style="2212" customWidth="1"/>
    <col min="8978" max="8978" width="36.85546875" style="2212" customWidth="1"/>
    <col min="8979" max="8979" width="38.7109375" style="2212" customWidth="1"/>
    <col min="8980" max="8982" width="14.7109375" style="2212" customWidth="1"/>
    <col min="8983" max="8983" width="18.7109375" style="2212" customWidth="1"/>
    <col min="8984" max="8984" width="25.42578125" style="2212" customWidth="1"/>
    <col min="8985" max="8985" width="34.85546875" style="2212" customWidth="1"/>
    <col min="8986" max="8986" width="28" style="2212" customWidth="1"/>
    <col min="8987" max="8987" width="34.140625" style="2212" customWidth="1"/>
    <col min="8988" max="8988" width="34" style="2212" customWidth="1"/>
    <col min="8989" max="9219" width="11.42578125" style="2212"/>
    <col min="9220" max="9220" width="108.140625" style="2212" customWidth="1"/>
    <col min="9221" max="9221" width="28.7109375" style="2212" customWidth="1"/>
    <col min="9222" max="9222" width="32.5703125" style="2212" customWidth="1"/>
    <col min="9223" max="9223" width="28.7109375" style="2212" customWidth="1"/>
    <col min="9224" max="9225" width="31.7109375" style="2212" customWidth="1"/>
    <col min="9226" max="9226" width="30.140625" style="2212" customWidth="1"/>
    <col min="9227" max="9227" width="33.7109375" style="2212" customWidth="1"/>
    <col min="9228" max="9228" width="27" style="2212" customWidth="1"/>
    <col min="9229" max="9229" width="28.7109375" style="2212" customWidth="1"/>
    <col min="9230" max="9230" width="34.85546875" style="2212" customWidth="1"/>
    <col min="9231" max="9231" width="37" style="2212" customWidth="1"/>
    <col min="9232" max="9232" width="34.85546875" style="2212" customWidth="1"/>
    <col min="9233" max="9233" width="27.5703125" style="2212" customWidth="1"/>
    <col min="9234" max="9234" width="36.85546875" style="2212" customWidth="1"/>
    <col min="9235" max="9235" width="38.7109375" style="2212" customWidth="1"/>
    <col min="9236" max="9238" width="14.7109375" style="2212" customWidth="1"/>
    <col min="9239" max="9239" width="18.7109375" style="2212" customWidth="1"/>
    <col min="9240" max="9240" width="25.42578125" style="2212" customWidth="1"/>
    <col min="9241" max="9241" width="34.85546875" style="2212" customWidth="1"/>
    <col min="9242" max="9242" width="28" style="2212" customWidth="1"/>
    <col min="9243" max="9243" width="34.140625" style="2212" customWidth="1"/>
    <col min="9244" max="9244" width="34" style="2212" customWidth="1"/>
    <col min="9245" max="9475" width="11.42578125" style="2212"/>
    <col min="9476" max="9476" width="108.140625" style="2212" customWidth="1"/>
    <col min="9477" max="9477" width="28.7109375" style="2212" customWidth="1"/>
    <col min="9478" max="9478" width="32.5703125" style="2212" customWidth="1"/>
    <col min="9479" max="9479" width="28.7109375" style="2212" customWidth="1"/>
    <col min="9480" max="9481" width="31.7109375" style="2212" customWidth="1"/>
    <col min="9482" max="9482" width="30.140625" style="2212" customWidth="1"/>
    <col min="9483" max="9483" width="33.7109375" style="2212" customWidth="1"/>
    <col min="9484" max="9484" width="27" style="2212" customWidth="1"/>
    <col min="9485" max="9485" width="28.7109375" style="2212" customWidth="1"/>
    <col min="9486" max="9486" width="34.85546875" style="2212" customWidth="1"/>
    <col min="9487" max="9487" width="37" style="2212" customWidth="1"/>
    <col min="9488" max="9488" width="34.85546875" style="2212" customWidth="1"/>
    <col min="9489" max="9489" width="27.5703125" style="2212" customWidth="1"/>
    <col min="9490" max="9490" width="36.85546875" style="2212" customWidth="1"/>
    <col min="9491" max="9491" width="38.7109375" style="2212" customWidth="1"/>
    <col min="9492" max="9494" width="14.7109375" style="2212" customWidth="1"/>
    <col min="9495" max="9495" width="18.7109375" style="2212" customWidth="1"/>
    <col min="9496" max="9496" width="25.42578125" style="2212" customWidth="1"/>
    <col min="9497" max="9497" width="34.85546875" style="2212" customWidth="1"/>
    <col min="9498" max="9498" width="28" style="2212" customWidth="1"/>
    <col min="9499" max="9499" width="34.140625" style="2212" customWidth="1"/>
    <col min="9500" max="9500" width="34" style="2212" customWidth="1"/>
    <col min="9501" max="9731" width="11.42578125" style="2212"/>
    <col min="9732" max="9732" width="108.140625" style="2212" customWidth="1"/>
    <col min="9733" max="9733" width="28.7109375" style="2212" customWidth="1"/>
    <col min="9734" max="9734" width="32.5703125" style="2212" customWidth="1"/>
    <col min="9735" max="9735" width="28.7109375" style="2212" customWidth="1"/>
    <col min="9736" max="9737" width="31.7109375" style="2212" customWidth="1"/>
    <col min="9738" max="9738" width="30.140625" style="2212" customWidth="1"/>
    <col min="9739" max="9739" width="33.7109375" style="2212" customWidth="1"/>
    <col min="9740" max="9740" width="27" style="2212" customWidth="1"/>
    <col min="9741" max="9741" width="28.7109375" style="2212" customWidth="1"/>
    <col min="9742" max="9742" width="34.85546875" style="2212" customWidth="1"/>
    <col min="9743" max="9743" width="37" style="2212" customWidth="1"/>
    <col min="9744" max="9744" width="34.85546875" style="2212" customWidth="1"/>
    <col min="9745" max="9745" width="27.5703125" style="2212" customWidth="1"/>
    <col min="9746" max="9746" width="36.85546875" style="2212" customWidth="1"/>
    <col min="9747" max="9747" width="38.7109375" style="2212" customWidth="1"/>
    <col min="9748" max="9750" width="14.7109375" style="2212" customWidth="1"/>
    <col min="9751" max="9751" width="18.7109375" style="2212" customWidth="1"/>
    <col min="9752" max="9752" width="25.42578125" style="2212" customWidth="1"/>
    <col min="9753" max="9753" width="34.85546875" style="2212" customWidth="1"/>
    <col min="9754" max="9754" width="28" style="2212" customWidth="1"/>
    <col min="9755" max="9755" width="34.140625" style="2212" customWidth="1"/>
    <col min="9756" max="9756" width="34" style="2212" customWidth="1"/>
    <col min="9757" max="9987" width="11.42578125" style="2212"/>
    <col min="9988" max="9988" width="108.140625" style="2212" customWidth="1"/>
    <col min="9989" max="9989" width="28.7109375" style="2212" customWidth="1"/>
    <col min="9990" max="9990" width="32.5703125" style="2212" customWidth="1"/>
    <col min="9991" max="9991" width="28.7109375" style="2212" customWidth="1"/>
    <col min="9992" max="9993" width="31.7109375" style="2212" customWidth="1"/>
    <col min="9994" max="9994" width="30.140625" style="2212" customWidth="1"/>
    <col min="9995" max="9995" width="33.7109375" style="2212" customWidth="1"/>
    <col min="9996" max="9996" width="27" style="2212" customWidth="1"/>
    <col min="9997" max="9997" width="28.7109375" style="2212" customWidth="1"/>
    <col min="9998" max="9998" width="34.85546875" style="2212" customWidth="1"/>
    <col min="9999" max="9999" width="37" style="2212" customWidth="1"/>
    <col min="10000" max="10000" width="34.85546875" style="2212" customWidth="1"/>
    <col min="10001" max="10001" width="27.5703125" style="2212" customWidth="1"/>
    <col min="10002" max="10002" width="36.85546875" style="2212" customWidth="1"/>
    <col min="10003" max="10003" width="38.7109375" style="2212" customWidth="1"/>
    <col min="10004" max="10006" width="14.7109375" style="2212" customWidth="1"/>
    <col min="10007" max="10007" width="18.7109375" style="2212" customWidth="1"/>
    <col min="10008" max="10008" width="25.42578125" style="2212" customWidth="1"/>
    <col min="10009" max="10009" width="34.85546875" style="2212" customWidth="1"/>
    <col min="10010" max="10010" width="28" style="2212" customWidth="1"/>
    <col min="10011" max="10011" width="34.140625" style="2212" customWidth="1"/>
    <col min="10012" max="10012" width="34" style="2212" customWidth="1"/>
    <col min="10013" max="10243" width="11.42578125" style="2212"/>
    <col min="10244" max="10244" width="108.140625" style="2212" customWidth="1"/>
    <col min="10245" max="10245" width="28.7109375" style="2212" customWidth="1"/>
    <col min="10246" max="10246" width="32.5703125" style="2212" customWidth="1"/>
    <col min="10247" max="10247" width="28.7109375" style="2212" customWidth="1"/>
    <col min="10248" max="10249" width="31.7109375" style="2212" customWidth="1"/>
    <col min="10250" max="10250" width="30.140625" style="2212" customWidth="1"/>
    <col min="10251" max="10251" width="33.7109375" style="2212" customWidth="1"/>
    <col min="10252" max="10252" width="27" style="2212" customWidth="1"/>
    <col min="10253" max="10253" width="28.7109375" style="2212" customWidth="1"/>
    <col min="10254" max="10254" width="34.85546875" style="2212" customWidth="1"/>
    <col min="10255" max="10255" width="37" style="2212" customWidth="1"/>
    <col min="10256" max="10256" width="34.85546875" style="2212" customWidth="1"/>
    <col min="10257" max="10257" width="27.5703125" style="2212" customWidth="1"/>
    <col min="10258" max="10258" width="36.85546875" style="2212" customWidth="1"/>
    <col min="10259" max="10259" width="38.7109375" style="2212" customWidth="1"/>
    <col min="10260" max="10262" width="14.7109375" style="2212" customWidth="1"/>
    <col min="10263" max="10263" width="18.7109375" style="2212" customWidth="1"/>
    <col min="10264" max="10264" width="25.42578125" style="2212" customWidth="1"/>
    <col min="10265" max="10265" width="34.85546875" style="2212" customWidth="1"/>
    <col min="10266" max="10266" width="28" style="2212" customWidth="1"/>
    <col min="10267" max="10267" width="34.140625" style="2212" customWidth="1"/>
    <col min="10268" max="10268" width="34" style="2212" customWidth="1"/>
    <col min="10269" max="10499" width="11.42578125" style="2212"/>
    <col min="10500" max="10500" width="108.140625" style="2212" customWidth="1"/>
    <col min="10501" max="10501" width="28.7109375" style="2212" customWidth="1"/>
    <col min="10502" max="10502" width="32.5703125" style="2212" customWidth="1"/>
    <col min="10503" max="10503" width="28.7109375" style="2212" customWidth="1"/>
    <col min="10504" max="10505" width="31.7109375" style="2212" customWidth="1"/>
    <col min="10506" max="10506" width="30.140625" style="2212" customWidth="1"/>
    <col min="10507" max="10507" width="33.7109375" style="2212" customWidth="1"/>
    <col min="10508" max="10508" width="27" style="2212" customWidth="1"/>
    <col min="10509" max="10509" width="28.7109375" style="2212" customWidth="1"/>
    <col min="10510" max="10510" width="34.85546875" style="2212" customWidth="1"/>
    <col min="10511" max="10511" width="37" style="2212" customWidth="1"/>
    <col min="10512" max="10512" width="34.85546875" style="2212" customWidth="1"/>
    <col min="10513" max="10513" width="27.5703125" style="2212" customWidth="1"/>
    <col min="10514" max="10514" width="36.85546875" style="2212" customWidth="1"/>
    <col min="10515" max="10515" width="38.7109375" style="2212" customWidth="1"/>
    <col min="10516" max="10518" width="14.7109375" style="2212" customWidth="1"/>
    <col min="10519" max="10519" width="18.7109375" style="2212" customWidth="1"/>
    <col min="10520" max="10520" width="25.42578125" style="2212" customWidth="1"/>
    <col min="10521" max="10521" width="34.85546875" style="2212" customWidth="1"/>
    <col min="10522" max="10522" width="28" style="2212" customWidth="1"/>
    <col min="10523" max="10523" width="34.140625" style="2212" customWidth="1"/>
    <col min="10524" max="10524" width="34" style="2212" customWidth="1"/>
    <col min="10525" max="10755" width="11.42578125" style="2212"/>
    <col min="10756" max="10756" width="108.140625" style="2212" customWidth="1"/>
    <col min="10757" max="10757" width="28.7109375" style="2212" customWidth="1"/>
    <col min="10758" max="10758" width="32.5703125" style="2212" customWidth="1"/>
    <col min="10759" max="10759" width="28.7109375" style="2212" customWidth="1"/>
    <col min="10760" max="10761" width="31.7109375" style="2212" customWidth="1"/>
    <col min="10762" max="10762" width="30.140625" style="2212" customWidth="1"/>
    <col min="10763" max="10763" width="33.7109375" style="2212" customWidth="1"/>
    <col min="10764" max="10764" width="27" style="2212" customWidth="1"/>
    <col min="10765" max="10765" width="28.7109375" style="2212" customWidth="1"/>
    <col min="10766" max="10766" width="34.85546875" style="2212" customWidth="1"/>
    <col min="10767" max="10767" width="37" style="2212" customWidth="1"/>
    <col min="10768" max="10768" width="34.85546875" style="2212" customWidth="1"/>
    <col min="10769" max="10769" width="27.5703125" style="2212" customWidth="1"/>
    <col min="10770" max="10770" width="36.85546875" style="2212" customWidth="1"/>
    <col min="10771" max="10771" width="38.7109375" style="2212" customWidth="1"/>
    <col min="10772" max="10774" width="14.7109375" style="2212" customWidth="1"/>
    <col min="10775" max="10775" width="18.7109375" style="2212" customWidth="1"/>
    <col min="10776" max="10776" width="25.42578125" style="2212" customWidth="1"/>
    <col min="10777" max="10777" width="34.85546875" style="2212" customWidth="1"/>
    <col min="10778" max="10778" width="28" style="2212" customWidth="1"/>
    <col min="10779" max="10779" width="34.140625" style="2212" customWidth="1"/>
    <col min="10780" max="10780" width="34" style="2212" customWidth="1"/>
    <col min="10781" max="11011" width="11.42578125" style="2212"/>
    <col min="11012" max="11012" width="108.140625" style="2212" customWidth="1"/>
    <col min="11013" max="11013" width="28.7109375" style="2212" customWidth="1"/>
    <col min="11014" max="11014" width="32.5703125" style="2212" customWidth="1"/>
    <col min="11015" max="11015" width="28.7109375" style="2212" customWidth="1"/>
    <col min="11016" max="11017" width="31.7109375" style="2212" customWidth="1"/>
    <col min="11018" max="11018" width="30.140625" style="2212" customWidth="1"/>
    <col min="11019" max="11019" width="33.7109375" style="2212" customWidth="1"/>
    <col min="11020" max="11020" width="27" style="2212" customWidth="1"/>
    <col min="11021" max="11021" width="28.7109375" style="2212" customWidth="1"/>
    <col min="11022" max="11022" width="34.85546875" style="2212" customWidth="1"/>
    <col min="11023" max="11023" width="37" style="2212" customWidth="1"/>
    <col min="11024" max="11024" width="34.85546875" style="2212" customWidth="1"/>
    <col min="11025" max="11025" width="27.5703125" style="2212" customWidth="1"/>
    <col min="11026" max="11026" width="36.85546875" style="2212" customWidth="1"/>
    <col min="11027" max="11027" width="38.7109375" style="2212" customWidth="1"/>
    <col min="11028" max="11030" width="14.7109375" style="2212" customWidth="1"/>
    <col min="11031" max="11031" width="18.7109375" style="2212" customWidth="1"/>
    <col min="11032" max="11032" width="25.42578125" style="2212" customWidth="1"/>
    <col min="11033" max="11033" width="34.85546875" style="2212" customWidth="1"/>
    <col min="11034" max="11034" width="28" style="2212" customWidth="1"/>
    <col min="11035" max="11035" width="34.140625" style="2212" customWidth="1"/>
    <col min="11036" max="11036" width="34" style="2212" customWidth="1"/>
    <col min="11037" max="11267" width="11.42578125" style="2212"/>
    <col min="11268" max="11268" width="108.140625" style="2212" customWidth="1"/>
    <col min="11269" max="11269" width="28.7109375" style="2212" customWidth="1"/>
    <col min="11270" max="11270" width="32.5703125" style="2212" customWidth="1"/>
    <col min="11271" max="11271" width="28.7109375" style="2212" customWidth="1"/>
    <col min="11272" max="11273" width="31.7109375" style="2212" customWidth="1"/>
    <col min="11274" max="11274" width="30.140625" style="2212" customWidth="1"/>
    <col min="11275" max="11275" width="33.7109375" style="2212" customWidth="1"/>
    <col min="11276" max="11276" width="27" style="2212" customWidth="1"/>
    <col min="11277" max="11277" width="28.7109375" style="2212" customWidth="1"/>
    <col min="11278" max="11278" width="34.85546875" style="2212" customWidth="1"/>
    <col min="11279" max="11279" width="37" style="2212" customWidth="1"/>
    <col min="11280" max="11280" width="34.85546875" style="2212" customWidth="1"/>
    <col min="11281" max="11281" width="27.5703125" style="2212" customWidth="1"/>
    <col min="11282" max="11282" width="36.85546875" style="2212" customWidth="1"/>
    <col min="11283" max="11283" width="38.7109375" style="2212" customWidth="1"/>
    <col min="11284" max="11286" width="14.7109375" style="2212" customWidth="1"/>
    <col min="11287" max="11287" width="18.7109375" style="2212" customWidth="1"/>
    <col min="11288" max="11288" width="25.42578125" style="2212" customWidth="1"/>
    <col min="11289" max="11289" width="34.85546875" style="2212" customWidth="1"/>
    <col min="11290" max="11290" width="28" style="2212" customWidth="1"/>
    <col min="11291" max="11291" width="34.140625" style="2212" customWidth="1"/>
    <col min="11292" max="11292" width="34" style="2212" customWidth="1"/>
    <col min="11293" max="11523" width="11.42578125" style="2212"/>
    <col min="11524" max="11524" width="108.140625" style="2212" customWidth="1"/>
    <col min="11525" max="11525" width="28.7109375" style="2212" customWidth="1"/>
    <col min="11526" max="11526" width="32.5703125" style="2212" customWidth="1"/>
    <col min="11527" max="11527" width="28.7109375" style="2212" customWidth="1"/>
    <col min="11528" max="11529" width="31.7109375" style="2212" customWidth="1"/>
    <col min="11530" max="11530" width="30.140625" style="2212" customWidth="1"/>
    <col min="11531" max="11531" width="33.7109375" style="2212" customWidth="1"/>
    <col min="11532" max="11532" width="27" style="2212" customWidth="1"/>
    <col min="11533" max="11533" width="28.7109375" style="2212" customWidth="1"/>
    <col min="11534" max="11534" width="34.85546875" style="2212" customWidth="1"/>
    <col min="11535" max="11535" width="37" style="2212" customWidth="1"/>
    <col min="11536" max="11536" width="34.85546875" style="2212" customWidth="1"/>
    <col min="11537" max="11537" width="27.5703125" style="2212" customWidth="1"/>
    <col min="11538" max="11538" width="36.85546875" style="2212" customWidth="1"/>
    <col min="11539" max="11539" width="38.7109375" style="2212" customWidth="1"/>
    <col min="11540" max="11542" width="14.7109375" style="2212" customWidth="1"/>
    <col min="11543" max="11543" width="18.7109375" style="2212" customWidth="1"/>
    <col min="11544" max="11544" width="25.42578125" style="2212" customWidth="1"/>
    <col min="11545" max="11545" width="34.85546875" style="2212" customWidth="1"/>
    <col min="11546" max="11546" width="28" style="2212" customWidth="1"/>
    <col min="11547" max="11547" width="34.140625" style="2212" customWidth="1"/>
    <col min="11548" max="11548" width="34" style="2212" customWidth="1"/>
    <col min="11549" max="11779" width="11.42578125" style="2212"/>
    <col min="11780" max="11780" width="108.140625" style="2212" customWidth="1"/>
    <col min="11781" max="11781" width="28.7109375" style="2212" customWidth="1"/>
    <col min="11782" max="11782" width="32.5703125" style="2212" customWidth="1"/>
    <col min="11783" max="11783" width="28.7109375" style="2212" customWidth="1"/>
    <col min="11784" max="11785" width="31.7109375" style="2212" customWidth="1"/>
    <col min="11786" max="11786" width="30.140625" style="2212" customWidth="1"/>
    <col min="11787" max="11787" width="33.7109375" style="2212" customWidth="1"/>
    <col min="11788" max="11788" width="27" style="2212" customWidth="1"/>
    <col min="11789" max="11789" width="28.7109375" style="2212" customWidth="1"/>
    <col min="11790" max="11790" width="34.85546875" style="2212" customWidth="1"/>
    <col min="11791" max="11791" width="37" style="2212" customWidth="1"/>
    <col min="11792" max="11792" width="34.85546875" style="2212" customWidth="1"/>
    <col min="11793" max="11793" width="27.5703125" style="2212" customWidth="1"/>
    <col min="11794" max="11794" width="36.85546875" style="2212" customWidth="1"/>
    <col min="11795" max="11795" width="38.7109375" style="2212" customWidth="1"/>
    <col min="11796" max="11798" width="14.7109375" style="2212" customWidth="1"/>
    <col min="11799" max="11799" width="18.7109375" style="2212" customWidth="1"/>
    <col min="11800" max="11800" width="25.42578125" style="2212" customWidth="1"/>
    <col min="11801" max="11801" width="34.85546875" style="2212" customWidth="1"/>
    <col min="11802" max="11802" width="28" style="2212" customWidth="1"/>
    <col min="11803" max="11803" width="34.140625" style="2212" customWidth="1"/>
    <col min="11804" max="11804" width="34" style="2212" customWidth="1"/>
    <col min="11805" max="12035" width="11.42578125" style="2212"/>
    <col min="12036" max="12036" width="108.140625" style="2212" customWidth="1"/>
    <col min="12037" max="12037" width="28.7109375" style="2212" customWidth="1"/>
    <col min="12038" max="12038" width="32.5703125" style="2212" customWidth="1"/>
    <col min="12039" max="12039" width="28.7109375" style="2212" customWidth="1"/>
    <col min="12040" max="12041" width="31.7109375" style="2212" customWidth="1"/>
    <col min="12042" max="12042" width="30.140625" style="2212" customWidth="1"/>
    <col min="12043" max="12043" width="33.7109375" style="2212" customWidth="1"/>
    <col min="12044" max="12044" width="27" style="2212" customWidth="1"/>
    <col min="12045" max="12045" width="28.7109375" style="2212" customWidth="1"/>
    <col min="12046" max="12046" width="34.85546875" style="2212" customWidth="1"/>
    <col min="12047" max="12047" width="37" style="2212" customWidth="1"/>
    <col min="12048" max="12048" width="34.85546875" style="2212" customWidth="1"/>
    <col min="12049" max="12049" width="27.5703125" style="2212" customWidth="1"/>
    <col min="12050" max="12050" width="36.85546875" style="2212" customWidth="1"/>
    <col min="12051" max="12051" width="38.7109375" style="2212" customWidth="1"/>
    <col min="12052" max="12054" width="14.7109375" style="2212" customWidth="1"/>
    <col min="12055" max="12055" width="18.7109375" style="2212" customWidth="1"/>
    <col min="12056" max="12056" width="25.42578125" style="2212" customWidth="1"/>
    <col min="12057" max="12057" width="34.85546875" style="2212" customWidth="1"/>
    <col min="12058" max="12058" width="28" style="2212" customWidth="1"/>
    <col min="12059" max="12059" width="34.140625" style="2212" customWidth="1"/>
    <col min="12060" max="12060" width="34" style="2212" customWidth="1"/>
    <col min="12061" max="12291" width="11.42578125" style="2212"/>
    <col min="12292" max="12292" width="108.140625" style="2212" customWidth="1"/>
    <col min="12293" max="12293" width="28.7109375" style="2212" customWidth="1"/>
    <col min="12294" max="12294" width="32.5703125" style="2212" customWidth="1"/>
    <col min="12295" max="12295" width="28.7109375" style="2212" customWidth="1"/>
    <col min="12296" max="12297" width="31.7109375" style="2212" customWidth="1"/>
    <col min="12298" max="12298" width="30.140625" style="2212" customWidth="1"/>
    <col min="12299" max="12299" width="33.7109375" style="2212" customWidth="1"/>
    <col min="12300" max="12300" width="27" style="2212" customWidth="1"/>
    <col min="12301" max="12301" width="28.7109375" style="2212" customWidth="1"/>
    <col min="12302" max="12302" width="34.85546875" style="2212" customWidth="1"/>
    <col min="12303" max="12303" width="37" style="2212" customWidth="1"/>
    <col min="12304" max="12304" width="34.85546875" style="2212" customWidth="1"/>
    <col min="12305" max="12305" width="27.5703125" style="2212" customWidth="1"/>
    <col min="12306" max="12306" width="36.85546875" style="2212" customWidth="1"/>
    <col min="12307" max="12307" width="38.7109375" style="2212" customWidth="1"/>
    <col min="12308" max="12310" width="14.7109375" style="2212" customWidth="1"/>
    <col min="12311" max="12311" width="18.7109375" style="2212" customWidth="1"/>
    <col min="12312" max="12312" width="25.42578125" style="2212" customWidth="1"/>
    <col min="12313" max="12313" width="34.85546875" style="2212" customWidth="1"/>
    <col min="12314" max="12314" width="28" style="2212" customWidth="1"/>
    <col min="12315" max="12315" width="34.140625" style="2212" customWidth="1"/>
    <col min="12316" max="12316" width="34" style="2212" customWidth="1"/>
    <col min="12317" max="12547" width="11.42578125" style="2212"/>
    <col min="12548" max="12548" width="108.140625" style="2212" customWidth="1"/>
    <col min="12549" max="12549" width="28.7109375" style="2212" customWidth="1"/>
    <col min="12550" max="12550" width="32.5703125" style="2212" customWidth="1"/>
    <col min="12551" max="12551" width="28.7109375" style="2212" customWidth="1"/>
    <col min="12552" max="12553" width="31.7109375" style="2212" customWidth="1"/>
    <col min="12554" max="12554" width="30.140625" style="2212" customWidth="1"/>
    <col min="12555" max="12555" width="33.7109375" style="2212" customWidth="1"/>
    <col min="12556" max="12556" width="27" style="2212" customWidth="1"/>
    <col min="12557" max="12557" width="28.7109375" style="2212" customWidth="1"/>
    <col min="12558" max="12558" width="34.85546875" style="2212" customWidth="1"/>
    <col min="12559" max="12559" width="37" style="2212" customWidth="1"/>
    <col min="12560" max="12560" width="34.85546875" style="2212" customWidth="1"/>
    <col min="12561" max="12561" width="27.5703125" style="2212" customWidth="1"/>
    <col min="12562" max="12562" width="36.85546875" style="2212" customWidth="1"/>
    <col min="12563" max="12563" width="38.7109375" style="2212" customWidth="1"/>
    <col min="12564" max="12566" width="14.7109375" style="2212" customWidth="1"/>
    <col min="12567" max="12567" width="18.7109375" style="2212" customWidth="1"/>
    <col min="12568" max="12568" width="25.42578125" style="2212" customWidth="1"/>
    <col min="12569" max="12569" width="34.85546875" style="2212" customWidth="1"/>
    <col min="12570" max="12570" width="28" style="2212" customWidth="1"/>
    <col min="12571" max="12571" width="34.140625" style="2212" customWidth="1"/>
    <col min="12572" max="12572" width="34" style="2212" customWidth="1"/>
    <col min="12573" max="12803" width="11.42578125" style="2212"/>
    <col min="12804" max="12804" width="108.140625" style="2212" customWidth="1"/>
    <col min="12805" max="12805" width="28.7109375" style="2212" customWidth="1"/>
    <col min="12806" max="12806" width="32.5703125" style="2212" customWidth="1"/>
    <col min="12807" max="12807" width="28.7109375" style="2212" customWidth="1"/>
    <col min="12808" max="12809" width="31.7109375" style="2212" customWidth="1"/>
    <col min="12810" max="12810" width="30.140625" style="2212" customWidth="1"/>
    <col min="12811" max="12811" width="33.7109375" style="2212" customWidth="1"/>
    <col min="12812" max="12812" width="27" style="2212" customWidth="1"/>
    <col min="12813" max="12813" width="28.7109375" style="2212" customWidth="1"/>
    <col min="12814" max="12814" width="34.85546875" style="2212" customWidth="1"/>
    <col min="12815" max="12815" width="37" style="2212" customWidth="1"/>
    <col min="12816" max="12816" width="34.85546875" style="2212" customWidth="1"/>
    <col min="12817" max="12817" width="27.5703125" style="2212" customWidth="1"/>
    <col min="12818" max="12818" width="36.85546875" style="2212" customWidth="1"/>
    <col min="12819" max="12819" width="38.7109375" style="2212" customWidth="1"/>
    <col min="12820" max="12822" width="14.7109375" style="2212" customWidth="1"/>
    <col min="12823" max="12823" width="18.7109375" style="2212" customWidth="1"/>
    <col min="12824" max="12824" width="25.42578125" style="2212" customWidth="1"/>
    <col min="12825" max="12825" width="34.85546875" style="2212" customWidth="1"/>
    <col min="12826" max="12826" width="28" style="2212" customWidth="1"/>
    <col min="12827" max="12827" width="34.140625" style="2212" customWidth="1"/>
    <col min="12828" max="12828" width="34" style="2212" customWidth="1"/>
    <col min="12829" max="13059" width="11.42578125" style="2212"/>
    <col min="13060" max="13060" width="108.140625" style="2212" customWidth="1"/>
    <col min="13061" max="13061" width="28.7109375" style="2212" customWidth="1"/>
    <col min="13062" max="13062" width="32.5703125" style="2212" customWidth="1"/>
    <col min="13063" max="13063" width="28.7109375" style="2212" customWidth="1"/>
    <col min="13064" max="13065" width="31.7109375" style="2212" customWidth="1"/>
    <col min="13066" max="13066" width="30.140625" style="2212" customWidth="1"/>
    <col min="13067" max="13067" width="33.7109375" style="2212" customWidth="1"/>
    <col min="13068" max="13068" width="27" style="2212" customWidth="1"/>
    <col min="13069" max="13069" width="28.7109375" style="2212" customWidth="1"/>
    <col min="13070" max="13070" width="34.85546875" style="2212" customWidth="1"/>
    <col min="13071" max="13071" width="37" style="2212" customWidth="1"/>
    <col min="13072" max="13072" width="34.85546875" style="2212" customWidth="1"/>
    <col min="13073" max="13073" width="27.5703125" style="2212" customWidth="1"/>
    <col min="13074" max="13074" width="36.85546875" style="2212" customWidth="1"/>
    <col min="13075" max="13075" width="38.7109375" style="2212" customWidth="1"/>
    <col min="13076" max="13078" width="14.7109375" style="2212" customWidth="1"/>
    <col min="13079" max="13079" width="18.7109375" style="2212" customWidth="1"/>
    <col min="13080" max="13080" width="25.42578125" style="2212" customWidth="1"/>
    <col min="13081" max="13081" width="34.85546875" style="2212" customWidth="1"/>
    <col min="13082" max="13082" width="28" style="2212" customWidth="1"/>
    <col min="13083" max="13083" width="34.140625" style="2212" customWidth="1"/>
    <col min="13084" max="13084" width="34" style="2212" customWidth="1"/>
    <col min="13085" max="13315" width="11.42578125" style="2212"/>
    <col min="13316" max="13316" width="108.140625" style="2212" customWidth="1"/>
    <col min="13317" max="13317" width="28.7109375" style="2212" customWidth="1"/>
    <col min="13318" max="13318" width="32.5703125" style="2212" customWidth="1"/>
    <col min="13319" max="13319" width="28.7109375" style="2212" customWidth="1"/>
    <col min="13320" max="13321" width="31.7109375" style="2212" customWidth="1"/>
    <col min="13322" max="13322" width="30.140625" style="2212" customWidth="1"/>
    <col min="13323" max="13323" width="33.7109375" style="2212" customWidth="1"/>
    <col min="13324" max="13324" width="27" style="2212" customWidth="1"/>
    <col min="13325" max="13325" width="28.7109375" style="2212" customWidth="1"/>
    <col min="13326" max="13326" width="34.85546875" style="2212" customWidth="1"/>
    <col min="13327" max="13327" width="37" style="2212" customWidth="1"/>
    <col min="13328" max="13328" width="34.85546875" style="2212" customWidth="1"/>
    <col min="13329" max="13329" width="27.5703125" style="2212" customWidth="1"/>
    <col min="13330" max="13330" width="36.85546875" style="2212" customWidth="1"/>
    <col min="13331" max="13331" width="38.7109375" style="2212" customWidth="1"/>
    <col min="13332" max="13334" width="14.7109375" style="2212" customWidth="1"/>
    <col min="13335" max="13335" width="18.7109375" style="2212" customWidth="1"/>
    <col min="13336" max="13336" width="25.42578125" style="2212" customWidth="1"/>
    <col min="13337" max="13337" width="34.85546875" style="2212" customWidth="1"/>
    <col min="13338" max="13338" width="28" style="2212" customWidth="1"/>
    <col min="13339" max="13339" width="34.140625" style="2212" customWidth="1"/>
    <col min="13340" max="13340" width="34" style="2212" customWidth="1"/>
    <col min="13341" max="13571" width="11.42578125" style="2212"/>
    <col min="13572" max="13572" width="108.140625" style="2212" customWidth="1"/>
    <col min="13573" max="13573" width="28.7109375" style="2212" customWidth="1"/>
    <col min="13574" max="13574" width="32.5703125" style="2212" customWidth="1"/>
    <col min="13575" max="13575" width="28.7109375" style="2212" customWidth="1"/>
    <col min="13576" max="13577" width="31.7109375" style="2212" customWidth="1"/>
    <col min="13578" max="13578" width="30.140625" style="2212" customWidth="1"/>
    <col min="13579" max="13579" width="33.7109375" style="2212" customWidth="1"/>
    <col min="13580" max="13580" width="27" style="2212" customWidth="1"/>
    <col min="13581" max="13581" width="28.7109375" style="2212" customWidth="1"/>
    <col min="13582" max="13582" width="34.85546875" style="2212" customWidth="1"/>
    <col min="13583" max="13583" width="37" style="2212" customWidth="1"/>
    <col min="13584" max="13584" width="34.85546875" style="2212" customWidth="1"/>
    <col min="13585" max="13585" width="27.5703125" style="2212" customWidth="1"/>
    <col min="13586" max="13586" width="36.85546875" style="2212" customWidth="1"/>
    <col min="13587" max="13587" width="38.7109375" style="2212" customWidth="1"/>
    <col min="13588" max="13590" width="14.7109375" style="2212" customWidth="1"/>
    <col min="13591" max="13591" width="18.7109375" style="2212" customWidth="1"/>
    <col min="13592" max="13592" width="25.42578125" style="2212" customWidth="1"/>
    <col min="13593" max="13593" width="34.85546875" style="2212" customWidth="1"/>
    <col min="13594" max="13594" width="28" style="2212" customWidth="1"/>
    <col min="13595" max="13595" width="34.140625" style="2212" customWidth="1"/>
    <col min="13596" max="13596" width="34" style="2212" customWidth="1"/>
    <col min="13597" max="13827" width="11.42578125" style="2212"/>
    <col min="13828" max="13828" width="108.140625" style="2212" customWidth="1"/>
    <col min="13829" max="13829" width="28.7109375" style="2212" customWidth="1"/>
    <col min="13830" max="13830" width="32.5703125" style="2212" customWidth="1"/>
    <col min="13831" max="13831" width="28.7109375" style="2212" customWidth="1"/>
    <col min="13832" max="13833" width="31.7109375" style="2212" customWidth="1"/>
    <col min="13834" max="13834" width="30.140625" style="2212" customWidth="1"/>
    <col min="13835" max="13835" width="33.7109375" style="2212" customWidth="1"/>
    <col min="13836" max="13836" width="27" style="2212" customWidth="1"/>
    <col min="13837" max="13837" width="28.7109375" style="2212" customWidth="1"/>
    <col min="13838" max="13838" width="34.85546875" style="2212" customWidth="1"/>
    <col min="13839" max="13839" width="37" style="2212" customWidth="1"/>
    <col min="13840" max="13840" width="34.85546875" style="2212" customWidth="1"/>
    <col min="13841" max="13841" width="27.5703125" style="2212" customWidth="1"/>
    <col min="13842" max="13842" width="36.85546875" style="2212" customWidth="1"/>
    <col min="13843" max="13843" width="38.7109375" style="2212" customWidth="1"/>
    <col min="13844" max="13846" width="14.7109375" style="2212" customWidth="1"/>
    <col min="13847" max="13847" width="18.7109375" style="2212" customWidth="1"/>
    <col min="13848" max="13848" width="25.42578125" style="2212" customWidth="1"/>
    <col min="13849" max="13849" width="34.85546875" style="2212" customWidth="1"/>
    <col min="13850" max="13850" width="28" style="2212" customWidth="1"/>
    <col min="13851" max="13851" width="34.140625" style="2212" customWidth="1"/>
    <col min="13852" max="13852" width="34" style="2212" customWidth="1"/>
    <col min="13853" max="14083" width="11.42578125" style="2212"/>
    <col min="14084" max="14084" width="108.140625" style="2212" customWidth="1"/>
    <col min="14085" max="14085" width="28.7109375" style="2212" customWidth="1"/>
    <col min="14086" max="14086" width="32.5703125" style="2212" customWidth="1"/>
    <col min="14087" max="14087" width="28.7109375" style="2212" customWidth="1"/>
    <col min="14088" max="14089" width="31.7109375" style="2212" customWidth="1"/>
    <col min="14090" max="14090" width="30.140625" style="2212" customWidth="1"/>
    <col min="14091" max="14091" width="33.7109375" style="2212" customWidth="1"/>
    <col min="14092" max="14092" width="27" style="2212" customWidth="1"/>
    <col min="14093" max="14093" width="28.7109375" style="2212" customWidth="1"/>
    <col min="14094" max="14094" width="34.85546875" style="2212" customWidth="1"/>
    <col min="14095" max="14095" width="37" style="2212" customWidth="1"/>
    <col min="14096" max="14096" width="34.85546875" style="2212" customWidth="1"/>
    <col min="14097" max="14097" width="27.5703125" style="2212" customWidth="1"/>
    <col min="14098" max="14098" width="36.85546875" style="2212" customWidth="1"/>
    <col min="14099" max="14099" width="38.7109375" style="2212" customWidth="1"/>
    <col min="14100" max="14102" width="14.7109375" style="2212" customWidth="1"/>
    <col min="14103" max="14103" width="18.7109375" style="2212" customWidth="1"/>
    <col min="14104" max="14104" width="25.42578125" style="2212" customWidth="1"/>
    <col min="14105" max="14105" width="34.85546875" style="2212" customWidth="1"/>
    <col min="14106" max="14106" width="28" style="2212" customWidth="1"/>
    <col min="14107" max="14107" width="34.140625" style="2212" customWidth="1"/>
    <col min="14108" max="14108" width="34" style="2212" customWidth="1"/>
    <col min="14109" max="14339" width="11.42578125" style="2212"/>
    <col min="14340" max="14340" width="108.140625" style="2212" customWidth="1"/>
    <col min="14341" max="14341" width="28.7109375" style="2212" customWidth="1"/>
    <col min="14342" max="14342" width="32.5703125" style="2212" customWidth="1"/>
    <col min="14343" max="14343" width="28.7109375" style="2212" customWidth="1"/>
    <col min="14344" max="14345" width="31.7109375" style="2212" customWidth="1"/>
    <col min="14346" max="14346" width="30.140625" style="2212" customWidth="1"/>
    <col min="14347" max="14347" width="33.7109375" style="2212" customWidth="1"/>
    <col min="14348" max="14348" width="27" style="2212" customWidth="1"/>
    <col min="14349" max="14349" width="28.7109375" style="2212" customWidth="1"/>
    <col min="14350" max="14350" width="34.85546875" style="2212" customWidth="1"/>
    <col min="14351" max="14351" width="37" style="2212" customWidth="1"/>
    <col min="14352" max="14352" width="34.85546875" style="2212" customWidth="1"/>
    <col min="14353" max="14353" width="27.5703125" style="2212" customWidth="1"/>
    <col min="14354" max="14354" width="36.85546875" style="2212" customWidth="1"/>
    <col min="14355" max="14355" width="38.7109375" style="2212" customWidth="1"/>
    <col min="14356" max="14358" width="14.7109375" style="2212" customWidth="1"/>
    <col min="14359" max="14359" width="18.7109375" style="2212" customWidth="1"/>
    <col min="14360" max="14360" width="25.42578125" style="2212" customWidth="1"/>
    <col min="14361" max="14361" width="34.85546875" style="2212" customWidth="1"/>
    <col min="14362" max="14362" width="28" style="2212" customWidth="1"/>
    <col min="14363" max="14363" width="34.140625" style="2212" customWidth="1"/>
    <col min="14364" max="14364" width="34" style="2212" customWidth="1"/>
    <col min="14365" max="14595" width="11.42578125" style="2212"/>
    <col min="14596" max="14596" width="108.140625" style="2212" customWidth="1"/>
    <col min="14597" max="14597" width="28.7109375" style="2212" customWidth="1"/>
    <col min="14598" max="14598" width="32.5703125" style="2212" customWidth="1"/>
    <col min="14599" max="14599" width="28.7109375" style="2212" customWidth="1"/>
    <col min="14600" max="14601" width="31.7109375" style="2212" customWidth="1"/>
    <col min="14602" max="14602" width="30.140625" style="2212" customWidth="1"/>
    <col min="14603" max="14603" width="33.7109375" style="2212" customWidth="1"/>
    <col min="14604" max="14604" width="27" style="2212" customWidth="1"/>
    <col min="14605" max="14605" width="28.7109375" style="2212" customWidth="1"/>
    <col min="14606" max="14606" width="34.85546875" style="2212" customWidth="1"/>
    <col min="14607" max="14607" width="37" style="2212" customWidth="1"/>
    <col min="14608" max="14608" width="34.85546875" style="2212" customWidth="1"/>
    <col min="14609" max="14609" width="27.5703125" style="2212" customWidth="1"/>
    <col min="14610" max="14610" width="36.85546875" style="2212" customWidth="1"/>
    <col min="14611" max="14611" width="38.7109375" style="2212" customWidth="1"/>
    <col min="14612" max="14614" width="14.7109375" style="2212" customWidth="1"/>
    <col min="14615" max="14615" width="18.7109375" style="2212" customWidth="1"/>
    <col min="14616" max="14616" width="25.42578125" style="2212" customWidth="1"/>
    <col min="14617" max="14617" width="34.85546875" style="2212" customWidth="1"/>
    <col min="14618" max="14618" width="28" style="2212" customWidth="1"/>
    <col min="14619" max="14619" width="34.140625" style="2212" customWidth="1"/>
    <col min="14620" max="14620" width="34" style="2212" customWidth="1"/>
    <col min="14621" max="14851" width="11.42578125" style="2212"/>
    <col min="14852" max="14852" width="108.140625" style="2212" customWidth="1"/>
    <col min="14853" max="14853" width="28.7109375" style="2212" customWidth="1"/>
    <col min="14854" max="14854" width="32.5703125" style="2212" customWidth="1"/>
    <col min="14855" max="14855" width="28.7109375" style="2212" customWidth="1"/>
    <col min="14856" max="14857" width="31.7109375" style="2212" customWidth="1"/>
    <col min="14858" max="14858" width="30.140625" style="2212" customWidth="1"/>
    <col min="14859" max="14859" width="33.7109375" style="2212" customWidth="1"/>
    <col min="14860" max="14860" width="27" style="2212" customWidth="1"/>
    <col min="14861" max="14861" width="28.7109375" style="2212" customWidth="1"/>
    <col min="14862" max="14862" width="34.85546875" style="2212" customWidth="1"/>
    <col min="14863" max="14863" width="37" style="2212" customWidth="1"/>
    <col min="14864" max="14864" width="34.85546875" style="2212" customWidth="1"/>
    <col min="14865" max="14865" width="27.5703125" style="2212" customWidth="1"/>
    <col min="14866" max="14866" width="36.85546875" style="2212" customWidth="1"/>
    <col min="14867" max="14867" width="38.7109375" style="2212" customWidth="1"/>
    <col min="14868" max="14870" width="14.7109375" style="2212" customWidth="1"/>
    <col min="14871" max="14871" width="18.7109375" style="2212" customWidth="1"/>
    <col min="14872" max="14872" width="25.42578125" style="2212" customWidth="1"/>
    <col min="14873" max="14873" width="34.85546875" style="2212" customWidth="1"/>
    <col min="14874" max="14874" width="28" style="2212" customWidth="1"/>
    <col min="14875" max="14875" width="34.140625" style="2212" customWidth="1"/>
    <col min="14876" max="14876" width="34" style="2212" customWidth="1"/>
    <col min="14877" max="15107" width="11.42578125" style="2212"/>
    <col min="15108" max="15108" width="108.140625" style="2212" customWidth="1"/>
    <col min="15109" max="15109" width="28.7109375" style="2212" customWidth="1"/>
    <col min="15110" max="15110" width="32.5703125" style="2212" customWidth="1"/>
    <col min="15111" max="15111" width="28.7109375" style="2212" customWidth="1"/>
    <col min="15112" max="15113" width="31.7109375" style="2212" customWidth="1"/>
    <col min="15114" max="15114" width="30.140625" style="2212" customWidth="1"/>
    <col min="15115" max="15115" width="33.7109375" style="2212" customWidth="1"/>
    <col min="15116" max="15116" width="27" style="2212" customWidth="1"/>
    <col min="15117" max="15117" width="28.7109375" style="2212" customWidth="1"/>
    <col min="15118" max="15118" width="34.85546875" style="2212" customWidth="1"/>
    <col min="15119" max="15119" width="37" style="2212" customWidth="1"/>
    <col min="15120" max="15120" width="34.85546875" style="2212" customWidth="1"/>
    <col min="15121" max="15121" width="27.5703125" style="2212" customWidth="1"/>
    <col min="15122" max="15122" width="36.85546875" style="2212" customWidth="1"/>
    <col min="15123" max="15123" width="38.7109375" style="2212" customWidth="1"/>
    <col min="15124" max="15126" width="14.7109375" style="2212" customWidth="1"/>
    <col min="15127" max="15127" width="18.7109375" style="2212" customWidth="1"/>
    <col min="15128" max="15128" width="25.42578125" style="2212" customWidth="1"/>
    <col min="15129" max="15129" width="34.85546875" style="2212" customWidth="1"/>
    <col min="15130" max="15130" width="28" style="2212" customWidth="1"/>
    <col min="15131" max="15131" width="34.140625" style="2212" customWidth="1"/>
    <col min="15132" max="15132" width="34" style="2212" customWidth="1"/>
    <col min="15133" max="15363" width="11.42578125" style="2212"/>
    <col min="15364" max="15364" width="108.140625" style="2212" customWidth="1"/>
    <col min="15365" max="15365" width="28.7109375" style="2212" customWidth="1"/>
    <col min="15366" max="15366" width="32.5703125" style="2212" customWidth="1"/>
    <col min="15367" max="15367" width="28.7109375" style="2212" customWidth="1"/>
    <col min="15368" max="15369" width="31.7109375" style="2212" customWidth="1"/>
    <col min="15370" max="15370" width="30.140625" style="2212" customWidth="1"/>
    <col min="15371" max="15371" width="33.7109375" style="2212" customWidth="1"/>
    <col min="15372" max="15372" width="27" style="2212" customWidth="1"/>
    <col min="15373" max="15373" width="28.7109375" style="2212" customWidth="1"/>
    <col min="15374" max="15374" width="34.85546875" style="2212" customWidth="1"/>
    <col min="15375" max="15375" width="37" style="2212" customWidth="1"/>
    <col min="15376" max="15376" width="34.85546875" style="2212" customWidth="1"/>
    <col min="15377" max="15377" width="27.5703125" style="2212" customWidth="1"/>
    <col min="15378" max="15378" width="36.85546875" style="2212" customWidth="1"/>
    <col min="15379" max="15379" width="38.7109375" style="2212" customWidth="1"/>
    <col min="15380" max="15382" width="14.7109375" style="2212" customWidth="1"/>
    <col min="15383" max="15383" width="18.7109375" style="2212" customWidth="1"/>
    <col min="15384" max="15384" width="25.42578125" style="2212" customWidth="1"/>
    <col min="15385" max="15385" width="34.85546875" style="2212" customWidth="1"/>
    <col min="15386" max="15386" width="28" style="2212" customWidth="1"/>
    <col min="15387" max="15387" width="34.140625" style="2212" customWidth="1"/>
    <col min="15388" max="15388" width="34" style="2212" customWidth="1"/>
    <col min="15389" max="15619" width="11.42578125" style="2212"/>
    <col min="15620" max="15620" width="108.140625" style="2212" customWidth="1"/>
    <col min="15621" max="15621" width="28.7109375" style="2212" customWidth="1"/>
    <col min="15622" max="15622" width="32.5703125" style="2212" customWidth="1"/>
    <col min="15623" max="15623" width="28.7109375" style="2212" customWidth="1"/>
    <col min="15624" max="15625" width="31.7109375" style="2212" customWidth="1"/>
    <col min="15626" max="15626" width="30.140625" style="2212" customWidth="1"/>
    <col min="15627" max="15627" width="33.7109375" style="2212" customWidth="1"/>
    <col min="15628" max="15628" width="27" style="2212" customWidth="1"/>
    <col min="15629" max="15629" width="28.7109375" style="2212" customWidth="1"/>
    <col min="15630" max="15630" width="34.85546875" style="2212" customWidth="1"/>
    <col min="15631" max="15631" width="37" style="2212" customWidth="1"/>
    <col min="15632" max="15632" width="34.85546875" style="2212" customWidth="1"/>
    <col min="15633" max="15633" width="27.5703125" style="2212" customWidth="1"/>
    <col min="15634" max="15634" width="36.85546875" style="2212" customWidth="1"/>
    <col min="15635" max="15635" width="38.7109375" style="2212" customWidth="1"/>
    <col min="15636" max="15638" width="14.7109375" style="2212" customWidth="1"/>
    <col min="15639" max="15639" width="18.7109375" style="2212" customWidth="1"/>
    <col min="15640" max="15640" width="25.42578125" style="2212" customWidth="1"/>
    <col min="15641" max="15641" width="34.85546875" style="2212" customWidth="1"/>
    <col min="15642" max="15642" width="28" style="2212" customWidth="1"/>
    <col min="15643" max="15643" width="34.140625" style="2212" customWidth="1"/>
    <col min="15644" max="15644" width="34" style="2212" customWidth="1"/>
    <col min="15645" max="15875" width="11.42578125" style="2212"/>
    <col min="15876" max="15876" width="108.140625" style="2212" customWidth="1"/>
    <col min="15877" max="15877" width="28.7109375" style="2212" customWidth="1"/>
    <col min="15878" max="15878" width="32.5703125" style="2212" customWidth="1"/>
    <col min="15879" max="15879" width="28.7109375" style="2212" customWidth="1"/>
    <col min="15880" max="15881" width="31.7109375" style="2212" customWidth="1"/>
    <col min="15882" max="15882" width="30.140625" style="2212" customWidth="1"/>
    <col min="15883" max="15883" width="33.7109375" style="2212" customWidth="1"/>
    <col min="15884" max="15884" width="27" style="2212" customWidth="1"/>
    <col min="15885" max="15885" width="28.7109375" style="2212" customWidth="1"/>
    <col min="15886" max="15886" width="34.85546875" style="2212" customWidth="1"/>
    <col min="15887" max="15887" width="37" style="2212" customWidth="1"/>
    <col min="15888" max="15888" width="34.85546875" style="2212" customWidth="1"/>
    <col min="15889" max="15889" width="27.5703125" style="2212" customWidth="1"/>
    <col min="15890" max="15890" width="36.85546875" style="2212" customWidth="1"/>
    <col min="15891" max="15891" width="38.7109375" style="2212" customWidth="1"/>
    <col min="15892" max="15894" width="14.7109375" style="2212" customWidth="1"/>
    <col min="15895" max="15895" width="18.7109375" style="2212" customWidth="1"/>
    <col min="15896" max="15896" width="25.42578125" style="2212" customWidth="1"/>
    <col min="15897" max="15897" width="34.85546875" style="2212" customWidth="1"/>
    <col min="15898" max="15898" width="28" style="2212" customWidth="1"/>
    <col min="15899" max="15899" width="34.140625" style="2212" customWidth="1"/>
    <col min="15900" max="15900" width="34" style="2212" customWidth="1"/>
    <col min="15901" max="16131" width="11.42578125" style="2212"/>
    <col min="16132" max="16132" width="108.140625" style="2212" customWidth="1"/>
    <col min="16133" max="16133" width="28.7109375" style="2212" customWidth="1"/>
    <col min="16134" max="16134" width="32.5703125" style="2212" customWidth="1"/>
    <col min="16135" max="16135" width="28.7109375" style="2212" customWidth="1"/>
    <col min="16136" max="16137" width="31.7109375" style="2212" customWidth="1"/>
    <col min="16138" max="16138" width="30.140625" style="2212" customWidth="1"/>
    <col min="16139" max="16139" width="33.7109375" style="2212" customWidth="1"/>
    <col min="16140" max="16140" width="27" style="2212" customWidth="1"/>
    <col min="16141" max="16141" width="28.7109375" style="2212" customWidth="1"/>
    <col min="16142" max="16142" width="34.85546875" style="2212" customWidth="1"/>
    <col min="16143" max="16143" width="37" style="2212" customWidth="1"/>
    <col min="16144" max="16144" width="34.85546875" style="2212" customWidth="1"/>
    <col min="16145" max="16145" width="27.5703125" style="2212" customWidth="1"/>
    <col min="16146" max="16146" width="36.85546875" style="2212" customWidth="1"/>
    <col min="16147" max="16147" width="38.7109375" style="2212" customWidth="1"/>
    <col min="16148" max="16150" width="14.7109375" style="2212" customWidth="1"/>
    <col min="16151" max="16151" width="18.7109375" style="2212" customWidth="1"/>
    <col min="16152" max="16152" width="25.42578125" style="2212" customWidth="1"/>
    <col min="16153" max="16153" width="34.85546875" style="2212" customWidth="1"/>
    <col min="16154" max="16154" width="28" style="2212" customWidth="1"/>
    <col min="16155" max="16155" width="34.140625" style="2212" customWidth="1"/>
    <col min="16156" max="16156" width="34" style="2212" customWidth="1"/>
    <col min="16157" max="16384" width="11.42578125" style="2212"/>
  </cols>
  <sheetData>
    <row r="1" spans="1:29" s="2573" customFormat="1" ht="24.75" customHeight="1">
      <c r="A1" s="2572"/>
      <c r="B1" s="41" t="s">
        <v>48</v>
      </c>
      <c r="C1" s="41">
        <v>6</v>
      </c>
      <c r="L1" s="2574" t="s">
        <v>2945</v>
      </c>
      <c r="M1" s="2574"/>
      <c r="N1" s="2574"/>
      <c r="O1" s="2574"/>
      <c r="P1" s="2574"/>
      <c r="Q1" s="2574"/>
      <c r="R1" s="2574"/>
      <c r="S1" s="2574"/>
      <c r="T1" s="2574"/>
      <c r="U1" s="2574"/>
      <c r="X1" s="2575"/>
      <c r="Y1" s="2575"/>
      <c r="Z1" s="2575"/>
      <c r="AA1" s="2575"/>
      <c r="AB1" s="2575"/>
      <c r="AC1" s="2575"/>
    </row>
    <row r="2" spans="1:29" s="2576" customFormat="1">
      <c r="B2" s="41" t="s">
        <v>49</v>
      </c>
      <c r="C2" s="41" t="s">
        <v>2998</v>
      </c>
      <c r="L2" s="2577" t="s">
        <v>2947</v>
      </c>
      <c r="M2" s="2578"/>
      <c r="N2" s="2579"/>
      <c r="O2" s="2580"/>
      <c r="P2" s="2581"/>
      <c r="Q2" s="2580"/>
      <c r="R2" s="2580"/>
      <c r="S2" s="2580"/>
      <c r="T2" s="2580"/>
      <c r="U2" s="2575"/>
      <c r="V2" s="2575"/>
      <c r="W2" s="2575"/>
      <c r="X2" s="2575"/>
      <c r="Y2" s="2575"/>
      <c r="Z2" s="2575"/>
      <c r="AA2" s="2575"/>
      <c r="AB2" s="2575"/>
      <c r="AC2" s="2575"/>
    </row>
    <row r="3" spans="1:29" s="2576" customFormat="1">
      <c r="B3" s="41" t="s">
        <v>47</v>
      </c>
      <c r="C3" s="41" t="s">
        <v>1049</v>
      </c>
      <c r="M3" s="2577"/>
      <c r="N3" s="4958"/>
      <c r="O3" s="4958"/>
      <c r="P3" s="4958"/>
      <c r="Q3" s="4958"/>
      <c r="R3" s="4958"/>
      <c r="S3" s="4958"/>
      <c r="T3" s="4958"/>
      <c r="U3" s="4958"/>
      <c r="V3" s="4958"/>
      <c r="W3" s="2575"/>
      <c r="X3" s="2582"/>
      <c r="Y3" s="2582"/>
      <c r="Z3" s="2582"/>
      <c r="AA3" s="2582"/>
      <c r="AB3" s="2582"/>
    </row>
    <row r="4" spans="1:29" s="2576" customFormat="1">
      <c r="B4" s="41" t="s">
        <v>50</v>
      </c>
      <c r="C4" s="41" t="s">
        <v>53</v>
      </c>
      <c r="M4" s="2572"/>
      <c r="N4" s="2575"/>
      <c r="O4" s="2575"/>
      <c r="P4" s="2575"/>
      <c r="Q4" s="2575"/>
      <c r="R4" s="2575"/>
      <c r="S4" s="2575"/>
      <c r="T4" s="2575"/>
      <c r="U4" s="2575"/>
      <c r="V4" s="2575"/>
      <c r="W4" s="2575"/>
      <c r="X4" s="2582"/>
      <c r="Y4" s="2582"/>
      <c r="Z4" s="2582"/>
      <c r="AA4" s="2582"/>
      <c r="AB4" s="2582"/>
    </row>
    <row r="5" spans="1:29" s="2576" customFormat="1">
      <c r="B5" s="41" t="s">
        <v>792</v>
      </c>
      <c r="C5" s="41" t="s">
        <v>71</v>
      </c>
      <c r="O5" s="2575"/>
      <c r="P5" s="2575"/>
      <c r="Q5" s="2575"/>
      <c r="R5" s="2575"/>
      <c r="S5" s="2575"/>
      <c r="T5" s="2575"/>
      <c r="U5" s="2575"/>
      <c r="V5" s="2575"/>
      <c r="W5" s="2575"/>
      <c r="X5" s="2583"/>
      <c r="Y5" s="2583"/>
      <c r="Z5" s="2583"/>
      <c r="AA5" s="2583"/>
      <c r="AB5" s="2583"/>
    </row>
    <row r="6" spans="1:29" s="2576" customFormat="1" ht="19.5" customHeight="1" thickBot="1">
      <c r="B6" s="2584"/>
      <c r="C6" s="2575"/>
      <c r="D6" s="2575"/>
      <c r="E6" s="2575"/>
      <c r="F6" s="2575"/>
      <c r="G6" s="2575"/>
      <c r="H6" s="2575"/>
      <c r="I6" s="2575"/>
      <c r="J6" s="2575"/>
      <c r="K6" s="2575"/>
      <c r="L6" s="2575"/>
      <c r="M6" s="2575"/>
      <c r="N6" s="2585"/>
      <c r="O6" s="2585"/>
      <c r="P6" s="2585"/>
      <c r="Q6" s="2585"/>
      <c r="R6" s="2585"/>
      <c r="S6" s="2583"/>
      <c r="T6" s="2583"/>
      <c r="U6" s="2583"/>
      <c r="V6" s="2583"/>
      <c r="W6" s="2583"/>
      <c r="X6" s="2583"/>
      <c r="Y6" s="2583"/>
      <c r="Z6" s="2583"/>
      <c r="AA6" s="2583"/>
      <c r="AB6" s="2583"/>
    </row>
    <row r="7" spans="1:29" s="2576" customFormat="1" ht="36" customHeight="1">
      <c r="A7" s="2586"/>
      <c r="B7" s="2587"/>
      <c r="C7" s="4959" t="s">
        <v>2948</v>
      </c>
      <c r="D7" s="4960"/>
      <c r="E7" s="4961" t="s">
        <v>2949</v>
      </c>
      <c r="F7" s="4961" t="s">
        <v>2950</v>
      </c>
      <c r="G7" s="4962" t="s">
        <v>2951</v>
      </c>
      <c r="H7" s="4963"/>
      <c r="I7" s="4963"/>
      <c r="J7" s="4963"/>
      <c r="K7" s="4963"/>
      <c r="L7" s="4964"/>
      <c r="M7" s="4961" t="s">
        <v>2952</v>
      </c>
      <c r="N7" s="4959" t="s">
        <v>2953</v>
      </c>
      <c r="O7" s="4965"/>
      <c r="P7" s="4965"/>
      <c r="Q7" s="4966" t="s">
        <v>2954</v>
      </c>
      <c r="R7" s="4965" t="s">
        <v>2955</v>
      </c>
      <c r="S7" s="4965"/>
      <c r="T7" s="4965"/>
      <c r="U7" s="4960"/>
      <c r="V7" s="4969" t="s">
        <v>2956</v>
      </c>
      <c r="W7" s="2588"/>
      <c r="X7" s="4946" t="s">
        <v>2957</v>
      </c>
      <c r="Y7" s="4949" t="s">
        <v>2958</v>
      </c>
      <c r="Z7" s="4951" t="s">
        <v>2959</v>
      </c>
      <c r="AA7" s="2589"/>
      <c r="AB7" s="2590"/>
    </row>
    <row r="8" spans="1:29" s="2576" customFormat="1" ht="44.25" customHeight="1">
      <c r="A8" s="2591"/>
      <c r="B8" s="2592"/>
      <c r="C8" s="4954"/>
      <c r="D8" s="4937"/>
      <c r="E8" s="4937"/>
      <c r="F8" s="4937"/>
      <c r="G8" s="4956" t="s">
        <v>2960</v>
      </c>
      <c r="H8" s="4957"/>
      <c r="I8" s="4956" t="s">
        <v>2526</v>
      </c>
      <c r="J8" s="4957"/>
      <c r="K8" s="4956" t="s">
        <v>2961</v>
      </c>
      <c r="L8" s="4957"/>
      <c r="M8" s="4937"/>
      <c r="N8" s="4937" t="s">
        <v>2962</v>
      </c>
      <c r="O8" s="4935" t="s">
        <v>2963</v>
      </c>
      <c r="P8" s="2593"/>
      <c r="Q8" s="4967"/>
      <c r="R8" s="4938">
        <v>0</v>
      </c>
      <c r="S8" s="4940">
        <v>0.2</v>
      </c>
      <c r="T8" s="4940">
        <v>0.5</v>
      </c>
      <c r="U8" s="4940">
        <v>1</v>
      </c>
      <c r="V8" s="4970"/>
      <c r="W8" s="4942" t="s">
        <v>2964</v>
      </c>
      <c r="X8" s="4947"/>
      <c r="Y8" s="4945"/>
      <c r="Z8" s="4952"/>
      <c r="AA8" s="4944" t="s">
        <v>2965</v>
      </c>
      <c r="AB8" s="4932" t="s">
        <v>2966</v>
      </c>
    </row>
    <row r="9" spans="1:29" s="2576" customFormat="1" ht="15" customHeight="1">
      <c r="A9" s="2591"/>
      <c r="B9" s="2592"/>
      <c r="C9" s="4955"/>
      <c r="D9" s="4937"/>
      <c r="E9" s="4937"/>
      <c r="F9" s="4937"/>
      <c r="G9" s="4934" t="s">
        <v>2967</v>
      </c>
      <c r="H9" s="4934" t="s">
        <v>2968</v>
      </c>
      <c r="I9" s="4936" t="s">
        <v>2969</v>
      </c>
      <c r="J9" s="4936" t="s">
        <v>2970</v>
      </c>
      <c r="K9" s="4934" t="s">
        <v>2971</v>
      </c>
      <c r="L9" s="4934" t="s">
        <v>2972</v>
      </c>
      <c r="M9" s="4937"/>
      <c r="N9" s="4937"/>
      <c r="O9" s="4937"/>
      <c r="P9" s="4935" t="s">
        <v>2973</v>
      </c>
      <c r="Q9" s="4967"/>
      <c r="R9" s="4939"/>
      <c r="S9" s="4941"/>
      <c r="T9" s="4941"/>
      <c r="U9" s="4941"/>
      <c r="V9" s="4970"/>
      <c r="W9" s="4943"/>
      <c r="X9" s="4947"/>
      <c r="Y9" s="4945"/>
      <c r="Z9" s="4952"/>
      <c r="AA9" s="4945"/>
      <c r="AB9" s="4933"/>
    </row>
    <row r="10" spans="1:29" s="2576" customFormat="1" ht="63.75" customHeight="1">
      <c r="A10" s="2591"/>
      <c r="B10" s="2592"/>
      <c r="C10" s="4955"/>
      <c r="D10" s="4937"/>
      <c r="E10" s="4937"/>
      <c r="F10" s="4937"/>
      <c r="G10" s="4935"/>
      <c r="H10" s="4935"/>
      <c r="I10" s="4937"/>
      <c r="J10" s="4937"/>
      <c r="K10" s="4935"/>
      <c r="L10" s="4935"/>
      <c r="M10" s="4937"/>
      <c r="N10" s="4937"/>
      <c r="O10" s="4937"/>
      <c r="P10" s="4935"/>
      <c r="Q10" s="4968"/>
      <c r="R10" s="4939"/>
      <c r="S10" s="4941"/>
      <c r="T10" s="4941"/>
      <c r="U10" s="4941"/>
      <c r="V10" s="4940"/>
      <c r="W10" s="4943" t="s">
        <v>2974</v>
      </c>
      <c r="X10" s="4948"/>
      <c r="Y10" s="4950"/>
      <c r="Z10" s="4953"/>
      <c r="AA10" s="4945"/>
      <c r="AB10" s="4933"/>
    </row>
    <row r="11" spans="1:29" s="2576" customFormat="1" ht="25.5" customHeight="1">
      <c r="A11" s="2594"/>
      <c r="B11" s="2595"/>
      <c r="C11" s="2596" t="s">
        <v>1417</v>
      </c>
      <c r="D11" s="2597" t="s">
        <v>1422</v>
      </c>
      <c r="E11" s="2596" t="s">
        <v>1425</v>
      </c>
      <c r="F11" s="2597" t="s">
        <v>1428</v>
      </c>
      <c r="G11" s="2596" t="s">
        <v>1431</v>
      </c>
      <c r="H11" s="2596" t="s">
        <v>1434</v>
      </c>
      <c r="I11" s="2596" t="s">
        <v>1436</v>
      </c>
      <c r="J11" s="2596" t="s">
        <v>1439</v>
      </c>
      <c r="K11" s="2596" t="s">
        <v>1442</v>
      </c>
      <c r="L11" s="2596" t="s">
        <v>2654</v>
      </c>
      <c r="M11" s="2596" t="s">
        <v>2975</v>
      </c>
      <c r="N11" s="2598" t="s">
        <v>2658</v>
      </c>
      <c r="O11" s="2599" t="s">
        <v>1451</v>
      </c>
      <c r="P11" s="2598" t="s">
        <v>1454</v>
      </c>
      <c r="Q11" s="2600" t="s">
        <v>2976</v>
      </c>
      <c r="R11" s="2600" t="s">
        <v>1460</v>
      </c>
      <c r="S11" s="2600" t="s">
        <v>2664</v>
      </c>
      <c r="T11" s="2600" t="s">
        <v>2666</v>
      </c>
      <c r="U11" s="2600" t="s">
        <v>2668</v>
      </c>
      <c r="V11" s="2600" t="s">
        <v>2977</v>
      </c>
      <c r="W11" s="2597" t="s">
        <v>2671</v>
      </c>
      <c r="X11" s="2601" t="s">
        <v>2673</v>
      </c>
      <c r="Y11" s="2602">
        <v>230</v>
      </c>
      <c r="Z11" s="2602">
        <v>240</v>
      </c>
      <c r="AA11" s="2603" t="s">
        <v>1468</v>
      </c>
      <c r="AB11" s="2604" t="s">
        <v>1471</v>
      </c>
    </row>
    <row r="12" spans="1:29" s="2576" customFormat="1" ht="18.75" customHeight="1">
      <c r="A12" s="2605" t="s">
        <v>1417</v>
      </c>
      <c r="B12" s="2606" t="s">
        <v>2886</v>
      </c>
      <c r="C12" s="2607"/>
      <c r="D12" s="2607"/>
      <c r="E12" s="2607"/>
      <c r="F12" s="2608"/>
      <c r="G12" s="2608"/>
      <c r="H12" s="2608"/>
      <c r="I12" s="2608"/>
      <c r="J12" s="2608"/>
      <c r="K12" s="2609">
        <f>G12+H12+I12+J12</f>
        <v>0</v>
      </c>
      <c r="L12" s="2608"/>
      <c r="M12" s="2610">
        <f>F12-K12+L12</f>
        <v>0</v>
      </c>
      <c r="N12" s="2608"/>
      <c r="O12" s="2608"/>
      <c r="P12" s="2608"/>
      <c r="Q12" s="2611">
        <f>M12+N12-O12</f>
        <v>0</v>
      </c>
      <c r="R12" s="2608"/>
      <c r="S12" s="2608"/>
      <c r="T12" s="2608"/>
      <c r="U12" s="2608"/>
      <c r="V12" s="2610">
        <f>Q12-R12-0.8*S12-0.5*T12</f>
        <v>0</v>
      </c>
      <c r="W12" s="2612"/>
      <c r="X12" s="2613"/>
      <c r="Y12" s="2613"/>
      <c r="Z12" s="2614">
        <f>X12-Y12</f>
        <v>0</v>
      </c>
      <c r="AA12" s="2613"/>
      <c r="AB12" s="2615"/>
    </row>
    <row r="13" spans="1:29" s="2620" customFormat="1" ht="17.25" customHeight="1">
      <c r="A13" s="2616" t="s">
        <v>2640</v>
      </c>
      <c r="B13" s="2617" t="s">
        <v>2978</v>
      </c>
      <c r="C13" s="2607"/>
      <c r="D13" s="2607"/>
      <c r="E13" s="2607"/>
      <c r="F13" s="2608"/>
      <c r="G13" s="2608"/>
      <c r="H13" s="2608"/>
      <c r="I13" s="2608"/>
      <c r="J13" s="2608"/>
      <c r="K13" s="2609">
        <f t="shared" ref="K13:K14" si="0">G13+H13+I13+J13</f>
        <v>0</v>
      </c>
      <c r="L13" s="2608"/>
      <c r="M13" s="2610">
        <f t="shared" ref="M13:M14" si="1">F13-K13+L13</f>
        <v>0</v>
      </c>
      <c r="N13" s="2608"/>
      <c r="O13" s="2608"/>
      <c r="P13" s="2608"/>
      <c r="Q13" s="2611">
        <f t="shared" ref="Q13:Q14" si="2">M13+N13-O13</f>
        <v>0</v>
      </c>
      <c r="R13" s="2608"/>
      <c r="S13" s="2608"/>
      <c r="T13" s="2608"/>
      <c r="U13" s="2608"/>
      <c r="V13" s="2610">
        <f t="shared" ref="V13:V14" si="3">Q13-R13-0.8*S13-0.5*T13</f>
        <v>0</v>
      </c>
      <c r="W13" s="2612"/>
      <c r="X13" s="2613"/>
      <c r="Y13" s="2613"/>
      <c r="Z13" s="2614">
        <f t="shared" ref="Z13:Z14" si="4">X13-Y13</f>
        <v>0</v>
      </c>
      <c r="AA13" s="2618"/>
      <c r="AB13" s="2619"/>
    </row>
    <row r="14" spans="1:29" s="2620" customFormat="1" ht="27.75" customHeight="1">
      <c r="A14" s="2605" t="s">
        <v>2642</v>
      </c>
      <c r="B14" s="2621" t="s">
        <v>2979</v>
      </c>
      <c r="C14" s="2607"/>
      <c r="D14" s="2607"/>
      <c r="E14" s="2607"/>
      <c r="F14" s="2608"/>
      <c r="G14" s="2608"/>
      <c r="H14" s="2608"/>
      <c r="I14" s="2608"/>
      <c r="J14" s="2608"/>
      <c r="K14" s="2609">
        <f t="shared" si="0"/>
        <v>0</v>
      </c>
      <c r="L14" s="2608"/>
      <c r="M14" s="2610">
        <f t="shared" si="1"/>
        <v>0</v>
      </c>
      <c r="N14" s="2608"/>
      <c r="O14" s="2608"/>
      <c r="P14" s="2608"/>
      <c r="Q14" s="2611">
        <f t="shared" si="2"/>
        <v>0</v>
      </c>
      <c r="R14" s="2608"/>
      <c r="S14" s="2608"/>
      <c r="T14" s="2608"/>
      <c r="U14" s="2608"/>
      <c r="V14" s="2610">
        <f t="shared" si="3"/>
        <v>0</v>
      </c>
      <c r="W14" s="2612"/>
      <c r="X14" s="2613"/>
      <c r="Y14" s="2613"/>
      <c r="Z14" s="2614">
        <f t="shared" si="4"/>
        <v>0</v>
      </c>
      <c r="AA14" s="2618"/>
      <c r="AB14" s="2619"/>
    </row>
    <row r="15" spans="1:29" s="2576" customFormat="1" ht="15.75" customHeight="1">
      <c r="A15" s="2616" t="s">
        <v>2644</v>
      </c>
      <c r="B15" s="2622"/>
      <c r="C15" s="2607"/>
      <c r="D15" s="2607"/>
      <c r="E15" s="2607"/>
      <c r="F15" s="2623"/>
      <c r="G15" s="2623"/>
      <c r="H15" s="2623"/>
      <c r="I15" s="2623"/>
      <c r="J15" s="2623"/>
      <c r="K15" s="2623"/>
      <c r="L15" s="2623"/>
      <c r="M15" s="2623"/>
      <c r="N15" s="2623"/>
      <c r="O15" s="2623"/>
      <c r="P15" s="2623"/>
      <c r="Q15" s="2624"/>
      <c r="R15" s="2623"/>
      <c r="S15" s="2623"/>
      <c r="T15" s="2623"/>
      <c r="U15" s="2623"/>
      <c r="V15" s="2607"/>
      <c r="W15" s="2623"/>
      <c r="X15" s="2623"/>
      <c r="Y15" s="2623"/>
      <c r="Z15" s="2623"/>
      <c r="AA15" s="2623"/>
      <c r="AB15" s="2625"/>
    </row>
    <row r="16" spans="1:29" s="2576" customFormat="1" ht="16.899999999999999" customHeight="1">
      <c r="A16" s="2626" t="s">
        <v>2980</v>
      </c>
      <c r="B16" s="2622"/>
      <c r="C16" s="2607"/>
      <c r="D16" s="2607"/>
      <c r="E16" s="2607"/>
      <c r="F16" s="2623"/>
      <c r="G16" s="2623"/>
      <c r="H16" s="2623"/>
      <c r="I16" s="2623"/>
      <c r="J16" s="2623"/>
      <c r="K16" s="2623"/>
      <c r="L16" s="2623"/>
      <c r="M16" s="2623"/>
      <c r="N16" s="2623"/>
      <c r="O16" s="2623"/>
      <c r="P16" s="2623"/>
      <c r="Q16" s="2624"/>
      <c r="R16" s="2623"/>
      <c r="S16" s="2623"/>
      <c r="T16" s="2623"/>
      <c r="U16" s="2623"/>
      <c r="V16" s="2607"/>
      <c r="W16" s="2623"/>
      <c r="X16" s="2623"/>
      <c r="Y16" s="2623"/>
      <c r="Z16" s="2623"/>
      <c r="AA16" s="2623"/>
      <c r="AB16" s="2627"/>
    </row>
    <row r="17" spans="1:28" s="2576" customFormat="1" ht="15" customHeight="1">
      <c r="A17" s="2628"/>
      <c r="B17" s="4923" t="s">
        <v>2981</v>
      </c>
      <c r="C17" s="4924"/>
      <c r="D17" s="4924"/>
      <c r="E17" s="4924"/>
      <c r="F17" s="4924"/>
      <c r="G17" s="4924"/>
      <c r="H17" s="4924"/>
      <c r="I17" s="4924"/>
      <c r="J17" s="4924"/>
      <c r="K17" s="4924"/>
      <c r="L17" s="4924"/>
      <c r="M17" s="4924"/>
      <c r="N17" s="4924"/>
      <c r="O17" s="4924"/>
      <c r="P17" s="4924"/>
      <c r="Q17" s="4924"/>
      <c r="R17" s="4924"/>
      <c r="S17" s="4924"/>
      <c r="T17" s="4924"/>
      <c r="U17" s="4924"/>
      <c r="V17" s="4924"/>
      <c r="W17" s="4924"/>
      <c r="X17" s="4924"/>
      <c r="Y17" s="4924"/>
      <c r="Z17" s="4924"/>
      <c r="AA17" s="4924"/>
      <c r="AB17" s="4925"/>
    </row>
    <row r="18" spans="1:28" s="2576" customFormat="1" ht="22.5" customHeight="1">
      <c r="A18" s="2605" t="s">
        <v>1422</v>
      </c>
      <c r="B18" s="2629" t="s">
        <v>2982</v>
      </c>
      <c r="C18" s="2630"/>
      <c r="D18" s="2631"/>
      <c r="E18" s="2632"/>
      <c r="F18" s="2633"/>
      <c r="G18" s="2634"/>
      <c r="H18" s="2634"/>
      <c r="I18" s="2634"/>
      <c r="J18" s="2634"/>
      <c r="K18" s="2635">
        <f>G18+H18+I18+J18</f>
        <v>0</v>
      </c>
      <c r="L18" s="2634"/>
      <c r="M18" s="2610">
        <f>F18-K18+L18</f>
        <v>0</v>
      </c>
      <c r="N18" s="2634"/>
      <c r="O18" s="2634"/>
      <c r="P18" s="2636"/>
      <c r="Q18" s="2611">
        <f>M18+N18-O18</f>
        <v>0</v>
      </c>
      <c r="R18" s="2637"/>
      <c r="S18" s="2638"/>
      <c r="T18" s="2638"/>
      <c r="U18" s="2639"/>
      <c r="V18" s="2640"/>
      <c r="W18" s="2641"/>
      <c r="X18" s="2642"/>
      <c r="Y18" s="2643"/>
      <c r="Z18" s="2643"/>
      <c r="AA18" s="2644"/>
      <c r="AB18" s="2645"/>
    </row>
    <row r="19" spans="1:28" s="2576" customFormat="1" ht="21" customHeight="1">
      <c r="A19" s="2646" t="s">
        <v>1425</v>
      </c>
      <c r="B19" s="2647" t="s">
        <v>2983</v>
      </c>
      <c r="C19" s="2630"/>
      <c r="D19" s="2631"/>
      <c r="E19" s="2632"/>
      <c r="F19" s="2648"/>
      <c r="G19" s="2649"/>
      <c r="H19" s="2649"/>
      <c r="I19" s="2649"/>
      <c r="J19" s="2649"/>
      <c r="K19" s="2635">
        <f>G19+H19+I19+J19</f>
        <v>0</v>
      </c>
      <c r="L19" s="2649"/>
      <c r="M19" s="2610">
        <f>F19-K19+L19</f>
        <v>0</v>
      </c>
      <c r="N19" s="2649"/>
      <c r="O19" s="2649"/>
      <c r="P19" s="2650"/>
      <c r="Q19" s="2611">
        <f>M19+N19-O19</f>
        <v>0</v>
      </c>
      <c r="R19" s="2651">
        <f>R12</f>
        <v>0</v>
      </c>
      <c r="S19" s="2651">
        <f t="shared" ref="S19:U19" si="5">S12</f>
        <v>0</v>
      </c>
      <c r="T19" s="2651">
        <f t="shared" si="5"/>
        <v>0</v>
      </c>
      <c r="U19" s="2651">
        <f t="shared" si="5"/>
        <v>0</v>
      </c>
      <c r="V19" s="2652">
        <f>Q19-R19-0.8*S19-0.5*T19</f>
        <v>0</v>
      </c>
      <c r="W19" s="2642"/>
      <c r="X19" s="2642"/>
      <c r="Y19" s="2642"/>
      <c r="Z19" s="2642"/>
      <c r="AA19" s="2653"/>
      <c r="AB19" s="2654"/>
    </row>
    <row r="20" spans="1:28" s="2576" customFormat="1" ht="22.5" customHeight="1">
      <c r="A20" s="2616"/>
      <c r="B20" s="2647" t="s">
        <v>2984</v>
      </c>
      <c r="C20" s="2630"/>
      <c r="D20" s="2631"/>
      <c r="E20" s="2632"/>
      <c r="F20" s="2623"/>
      <c r="G20" s="2655"/>
      <c r="H20" s="2631"/>
      <c r="I20" s="2631"/>
      <c r="J20" s="2631"/>
      <c r="K20" s="2631"/>
      <c r="L20" s="2656"/>
      <c r="M20" s="2657"/>
      <c r="N20" s="2631"/>
      <c r="O20" s="2631"/>
      <c r="P20" s="2631"/>
      <c r="Q20" s="2658"/>
      <c r="R20" s="2630"/>
      <c r="S20" s="2624"/>
      <c r="T20" s="2624"/>
      <c r="U20" s="2659"/>
      <c r="V20" s="2630"/>
      <c r="W20" s="2660"/>
      <c r="X20" s="2661"/>
      <c r="Y20" s="2661"/>
      <c r="Z20" s="2661"/>
      <c r="AA20" s="2658"/>
      <c r="AB20" s="2662"/>
    </row>
    <row r="21" spans="1:28" s="2665" customFormat="1" ht="20.25" customHeight="1">
      <c r="A21" s="2616" t="s">
        <v>1428</v>
      </c>
      <c r="B21" s="2647" t="s">
        <v>2985</v>
      </c>
      <c r="C21" s="2630"/>
      <c r="D21" s="2624"/>
      <c r="E21" s="2632"/>
      <c r="F21" s="2663"/>
      <c r="G21" s="2649"/>
      <c r="H21" s="2649"/>
      <c r="I21" s="2649"/>
      <c r="J21" s="2649"/>
      <c r="K21" s="2635">
        <f>G21+H21+I21+J21</f>
        <v>0</v>
      </c>
      <c r="L21" s="2649"/>
      <c r="M21" s="2610">
        <f>F21-K21+L21</f>
        <v>0</v>
      </c>
      <c r="N21" s="2649"/>
      <c r="O21" s="2649"/>
      <c r="P21" s="2649"/>
      <c r="Q21" s="2611">
        <f>M21+N21-O21</f>
        <v>0</v>
      </c>
      <c r="R21" s="2655"/>
      <c r="S21" s="2631"/>
      <c r="T21" s="2631"/>
      <c r="U21" s="2656"/>
      <c r="V21" s="2640"/>
      <c r="W21" s="2641"/>
      <c r="X21" s="2641"/>
      <c r="Y21" s="2664"/>
      <c r="Z21" s="2664"/>
      <c r="AA21" s="2658"/>
      <c r="AB21" s="2662"/>
    </row>
    <row r="22" spans="1:28" s="2665" customFormat="1" ht="21.75" customHeight="1">
      <c r="A22" s="2666" t="s">
        <v>1431</v>
      </c>
      <c r="B22" s="2647"/>
      <c r="C22" s="2630"/>
      <c r="D22" s="2624"/>
      <c r="E22" s="2632"/>
      <c r="F22" s="2632"/>
      <c r="G22" s="2655"/>
      <c r="H22" s="2631"/>
      <c r="I22" s="2631"/>
      <c r="J22" s="2631"/>
      <c r="K22" s="2631"/>
      <c r="L22" s="2656"/>
      <c r="M22" s="2667"/>
      <c r="N22" s="2631"/>
      <c r="O22" s="2631"/>
      <c r="P22" s="2631"/>
      <c r="Q22" s="2658"/>
      <c r="R22" s="2655"/>
      <c r="S22" s="2631"/>
      <c r="T22" s="2631"/>
      <c r="U22" s="2656"/>
      <c r="V22" s="2630"/>
      <c r="W22" s="2659"/>
      <c r="X22" s="2658"/>
      <c r="Y22" s="2658"/>
      <c r="Z22" s="2658"/>
      <c r="AA22" s="2658"/>
      <c r="AB22" s="2662"/>
    </row>
    <row r="23" spans="1:28" s="2665" customFormat="1" ht="24" customHeight="1">
      <c r="A23" s="2666" t="s">
        <v>1434</v>
      </c>
      <c r="B23" s="2647" t="s">
        <v>2986</v>
      </c>
      <c r="C23" s="2630"/>
      <c r="D23" s="2624"/>
      <c r="E23" s="2632"/>
      <c r="F23" s="2663"/>
      <c r="G23" s="2649"/>
      <c r="H23" s="2649"/>
      <c r="I23" s="2649"/>
      <c r="J23" s="2649"/>
      <c r="K23" s="2635">
        <f>G23+H23+I23+J23</f>
        <v>0</v>
      </c>
      <c r="L23" s="2649"/>
      <c r="M23" s="2610">
        <f>F23-K23+L23</f>
        <v>0</v>
      </c>
      <c r="N23" s="2649"/>
      <c r="O23" s="2649"/>
      <c r="P23" s="2649"/>
      <c r="Q23" s="2611">
        <f>M23+N23-O23</f>
        <v>0</v>
      </c>
      <c r="R23" s="2655"/>
      <c r="S23" s="2631"/>
      <c r="T23" s="2631"/>
      <c r="U23" s="2656"/>
      <c r="V23" s="2640"/>
      <c r="W23" s="2641"/>
      <c r="X23" s="2641"/>
      <c r="Y23" s="2664"/>
      <c r="Z23" s="2664"/>
      <c r="AA23" s="2658"/>
      <c r="AB23" s="2662"/>
    </row>
    <row r="24" spans="1:28" s="2665" customFormat="1" ht="12">
      <c r="A24" s="2666" t="s">
        <v>1436</v>
      </c>
      <c r="B24" s="2668"/>
      <c r="C24" s="2630"/>
      <c r="D24" s="2624"/>
      <c r="E24" s="2632"/>
      <c r="F24" s="2632"/>
      <c r="G24" s="2655"/>
      <c r="H24" s="2631"/>
      <c r="I24" s="2631"/>
      <c r="J24" s="2631"/>
      <c r="K24" s="2631"/>
      <c r="L24" s="2656"/>
      <c r="M24" s="2667"/>
      <c r="N24" s="2631"/>
      <c r="O24" s="2631"/>
      <c r="P24" s="2631"/>
      <c r="Q24" s="2658"/>
      <c r="R24" s="2655"/>
      <c r="S24" s="2631"/>
      <c r="T24" s="2631"/>
      <c r="U24" s="2656"/>
      <c r="V24" s="2630"/>
      <c r="W24" s="2659"/>
      <c r="X24" s="2658"/>
      <c r="Y24" s="2658"/>
      <c r="Z24" s="2658"/>
      <c r="AA24" s="2658"/>
      <c r="AB24" s="2662"/>
    </row>
    <row r="25" spans="1:28" s="2665" customFormat="1" ht="12">
      <c r="A25" s="2666" t="s">
        <v>1439</v>
      </c>
      <c r="B25" s="2669"/>
      <c r="C25" s="2670"/>
      <c r="D25" s="2671"/>
      <c r="E25" s="2672"/>
      <c r="F25" s="2672"/>
      <c r="G25" s="2637"/>
      <c r="H25" s="2638"/>
      <c r="I25" s="2638"/>
      <c r="J25" s="2638"/>
      <c r="K25" s="2638"/>
      <c r="L25" s="2639"/>
      <c r="M25" s="2673"/>
      <c r="N25" s="2638"/>
      <c r="O25" s="2638"/>
      <c r="P25" s="2638"/>
      <c r="Q25" s="2644"/>
      <c r="R25" s="2637"/>
      <c r="S25" s="2638"/>
      <c r="T25" s="2638"/>
      <c r="U25" s="2639"/>
      <c r="V25" s="2670"/>
      <c r="W25" s="2674"/>
      <c r="X25" s="2644"/>
      <c r="Y25" s="2658"/>
      <c r="Z25" s="2658"/>
      <c r="AA25" s="2658"/>
      <c r="AB25" s="2662"/>
    </row>
    <row r="26" spans="1:28" s="2576" customFormat="1" ht="12">
      <c r="A26" s="2646"/>
      <c r="B26" s="4926" t="s">
        <v>2987</v>
      </c>
      <c r="C26" s="4927"/>
      <c r="D26" s="4927"/>
      <c r="E26" s="4927"/>
      <c r="F26" s="4926"/>
      <c r="G26" s="4926"/>
      <c r="H26" s="4926"/>
      <c r="I26" s="4926"/>
      <c r="J26" s="4926"/>
      <c r="K26" s="4926"/>
      <c r="L26" s="4926"/>
      <c r="M26" s="4926"/>
      <c r="N26" s="4926"/>
      <c r="O26" s="4926"/>
      <c r="P26" s="4926"/>
      <c r="Q26" s="4926"/>
      <c r="R26" s="4926"/>
      <c r="S26" s="4926"/>
      <c r="T26" s="4926"/>
      <c r="U26" s="4926"/>
      <c r="V26" s="4926"/>
      <c r="W26" s="4926"/>
      <c r="X26" s="4926"/>
      <c r="Y26" s="4926"/>
      <c r="Z26" s="4926"/>
      <c r="AA26" s="4926"/>
      <c r="AB26" s="4928"/>
    </row>
    <row r="27" spans="1:28" s="2576" customFormat="1" ht="21" customHeight="1">
      <c r="A27" s="2646" t="s">
        <v>1442</v>
      </c>
      <c r="B27" s="2675">
        <v>0</v>
      </c>
      <c r="C27" s="2676"/>
      <c r="D27" s="2677"/>
      <c r="E27" s="2678"/>
      <c r="F27" s="2679"/>
      <c r="G27" s="2680"/>
      <c r="H27" s="2681"/>
      <c r="I27" s="2682"/>
      <c r="J27" s="2682"/>
      <c r="K27" s="2682"/>
      <c r="L27" s="2683"/>
      <c r="M27" s="2684"/>
      <c r="N27" s="2685"/>
      <c r="O27" s="2682"/>
      <c r="P27" s="2683"/>
      <c r="Q27" s="2686"/>
      <c r="R27" s="2687"/>
      <c r="S27" s="2687"/>
      <c r="T27" s="2687"/>
      <c r="U27" s="2687"/>
      <c r="V27" s="2652">
        <f>Q27-R27-0.8*S27-0.5*T27</f>
        <v>0</v>
      </c>
      <c r="W27" s="2687"/>
      <c r="X27" s="2688">
        <f>V27*0%</f>
        <v>0</v>
      </c>
      <c r="Y27" s="2687"/>
      <c r="Z27" s="2688">
        <f>X27-Y27</f>
        <v>0</v>
      </c>
      <c r="AA27" s="2687"/>
      <c r="AB27" s="2689"/>
    </row>
    <row r="28" spans="1:28" s="2576" customFormat="1" ht="12">
      <c r="A28" s="2616">
        <v>100</v>
      </c>
      <c r="B28" s="2675">
        <v>0.1</v>
      </c>
      <c r="C28" s="2680"/>
      <c r="D28" s="2681"/>
      <c r="E28" s="2690"/>
      <c r="F28" s="2679"/>
      <c r="G28" s="2680"/>
      <c r="H28" s="2681"/>
      <c r="I28" s="2682"/>
      <c r="J28" s="2682"/>
      <c r="K28" s="2682"/>
      <c r="L28" s="2683"/>
      <c r="M28" s="2684"/>
      <c r="N28" s="2685"/>
      <c r="O28" s="2682"/>
      <c r="P28" s="2683"/>
      <c r="Q28" s="2687"/>
      <c r="R28" s="2687"/>
      <c r="S28" s="2687"/>
      <c r="T28" s="2687"/>
      <c r="U28" s="2687"/>
      <c r="V28" s="2652">
        <f t="shared" ref="V28:V39" si="6">Q28-R28-0.8*S28-0.5*T28</f>
        <v>0</v>
      </c>
      <c r="W28" s="2687"/>
      <c r="X28" s="2688">
        <f>V28*10%</f>
        <v>0</v>
      </c>
      <c r="Y28" s="2687"/>
      <c r="Z28" s="2688">
        <f t="shared" ref="Z28:Z39" si="7">X28-Y28</f>
        <v>0</v>
      </c>
      <c r="AA28" s="2687"/>
      <c r="AB28" s="2689"/>
    </row>
    <row r="29" spans="1:28" s="2576" customFormat="1" ht="12">
      <c r="A29" s="2616">
        <v>110</v>
      </c>
      <c r="B29" s="2675">
        <v>0.2</v>
      </c>
      <c r="C29" s="2691"/>
      <c r="D29" s="2607"/>
      <c r="E29" s="2618"/>
      <c r="F29" s="2679"/>
      <c r="G29" s="2691"/>
      <c r="H29" s="2607"/>
      <c r="I29" s="2682"/>
      <c r="J29" s="2682"/>
      <c r="K29" s="2682"/>
      <c r="L29" s="2683"/>
      <c r="M29" s="2684"/>
      <c r="N29" s="2685"/>
      <c r="O29" s="2682"/>
      <c r="P29" s="2683"/>
      <c r="Q29" s="2687"/>
      <c r="R29" s="2687"/>
      <c r="S29" s="2687"/>
      <c r="T29" s="2687"/>
      <c r="U29" s="2687"/>
      <c r="V29" s="2652">
        <f t="shared" si="6"/>
        <v>0</v>
      </c>
      <c r="W29" s="2687"/>
      <c r="X29" s="2688">
        <f>V29*20%</f>
        <v>0</v>
      </c>
      <c r="Y29" s="2687"/>
      <c r="Z29" s="2688">
        <f t="shared" si="7"/>
        <v>0</v>
      </c>
      <c r="AA29" s="2687"/>
      <c r="AB29" s="2689"/>
    </row>
    <row r="30" spans="1:28" s="2576" customFormat="1" ht="12">
      <c r="A30" s="2616">
        <v>120</v>
      </c>
      <c r="B30" s="2675">
        <v>0.35</v>
      </c>
      <c r="C30" s="2680"/>
      <c r="D30" s="2681"/>
      <c r="E30" s="2690"/>
      <c r="F30" s="2679"/>
      <c r="G30" s="2680"/>
      <c r="H30" s="2681"/>
      <c r="I30" s="2682"/>
      <c r="J30" s="2682"/>
      <c r="K30" s="2682"/>
      <c r="L30" s="2683"/>
      <c r="M30" s="2684"/>
      <c r="N30" s="2685"/>
      <c r="O30" s="2682"/>
      <c r="P30" s="2683"/>
      <c r="Q30" s="2687"/>
      <c r="R30" s="2687"/>
      <c r="S30" s="2687"/>
      <c r="T30" s="2687"/>
      <c r="U30" s="2687"/>
      <c r="V30" s="2652">
        <f t="shared" si="6"/>
        <v>0</v>
      </c>
      <c r="W30" s="2687"/>
      <c r="X30" s="2688">
        <f>V30*35%</f>
        <v>0</v>
      </c>
      <c r="Y30" s="2687"/>
      <c r="Z30" s="2688">
        <f t="shared" si="7"/>
        <v>0</v>
      </c>
      <c r="AA30" s="2687"/>
      <c r="AB30" s="2689"/>
    </row>
    <row r="31" spans="1:28" s="2576" customFormat="1" ht="12">
      <c r="A31" s="2616">
        <v>130</v>
      </c>
      <c r="B31" s="2675">
        <v>0.5</v>
      </c>
      <c r="C31" s="2655"/>
      <c r="D31" s="2631"/>
      <c r="E31" s="2656"/>
      <c r="F31" s="2679"/>
      <c r="G31" s="2680"/>
      <c r="H31" s="2681"/>
      <c r="I31" s="2682"/>
      <c r="J31" s="2682"/>
      <c r="K31" s="2682"/>
      <c r="L31" s="2683"/>
      <c r="M31" s="2684"/>
      <c r="N31" s="2685"/>
      <c r="O31" s="2682"/>
      <c r="P31" s="2683"/>
      <c r="Q31" s="2687"/>
      <c r="R31" s="2687"/>
      <c r="S31" s="2687"/>
      <c r="T31" s="2687"/>
      <c r="U31" s="2687"/>
      <c r="V31" s="2652">
        <f t="shared" si="6"/>
        <v>0</v>
      </c>
      <c r="W31" s="2687"/>
      <c r="X31" s="2688">
        <f>V31*50%</f>
        <v>0</v>
      </c>
      <c r="Y31" s="2687"/>
      <c r="Z31" s="2688">
        <f t="shared" si="7"/>
        <v>0</v>
      </c>
      <c r="AA31" s="2687"/>
      <c r="AB31" s="2689"/>
    </row>
    <row r="32" spans="1:28" s="2576" customFormat="1" ht="12">
      <c r="A32" s="2616">
        <v>140</v>
      </c>
      <c r="B32" s="2675">
        <v>0.75</v>
      </c>
      <c r="C32" s="2655"/>
      <c r="D32" s="2631"/>
      <c r="E32" s="2656"/>
      <c r="F32" s="2679"/>
      <c r="G32" s="2680"/>
      <c r="H32" s="2681"/>
      <c r="I32" s="2682"/>
      <c r="J32" s="2682"/>
      <c r="K32" s="2682"/>
      <c r="L32" s="2683"/>
      <c r="M32" s="2684"/>
      <c r="N32" s="2685"/>
      <c r="O32" s="2682"/>
      <c r="P32" s="2683"/>
      <c r="Q32" s="2687"/>
      <c r="R32" s="2687"/>
      <c r="S32" s="2687"/>
      <c r="T32" s="2687"/>
      <c r="U32" s="2687"/>
      <c r="V32" s="2652">
        <f t="shared" si="6"/>
        <v>0</v>
      </c>
      <c r="W32" s="2687"/>
      <c r="X32" s="2688">
        <f>V32*75%</f>
        <v>0</v>
      </c>
      <c r="Y32" s="2687"/>
      <c r="Z32" s="2688">
        <f t="shared" si="7"/>
        <v>0</v>
      </c>
      <c r="AA32" s="2687"/>
      <c r="AB32" s="2689"/>
    </row>
    <row r="33" spans="1:28" s="2576" customFormat="1" ht="12">
      <c r="A33" s="2616">
        <v>150</v>
      </c>
      <c r="B33" s="2675">
        <v>0.85</v>
      </c>
      <c r="C33" s="2692"/>
      <c r="D33" s="2693"/>
      <c r="E33" s="2694"/>
      <c r="F33" s="2679"/>
      <c r="G33" s="2695"/>
      <c r="H33" s="2696"/>
      <c r="I33" s="2697"/>
      <c r="J33" s="2697"/>
      <c r="K33" s="2697"/>
      <c r="L33" s="2698"/>
      <c r="M33" s="2699"/>
      <c r="N33" s="2700"/>
      <c r="O33" s="2697"/>
      <c r="P33" s="2698"/>
      <c r="Q33" s="2687"/>
      <c r="R33" s="2687"/>
      <c r="S33" s="2687"/>
      <c r="T33" s="2687"/>
      <c r="U33" s="2687"/>
      <c r="V33" s="2652">
        <f t="shared" si="6"/>
        <v>0</v>
      </c>
      <c r="W33" s="2687"/>
      <c r="X33" s="2688">
        <f>V33*85%</f>
        <v>0</v>
      </c>
      <c r="Y33" s="2687"/>
      <c r="Z33" s="2688">
        <f t="shared" si="7"/>
        <v>0</v>
      </c>
      <c r="AA33" s="2687"/>
      <c r="AB33" s="2689"/>
    </row>
    <row r="34" spans="1:28" s="2576" customFormat="1" ht="12">
      <c r="A34" s="2616">
        <v>160</v>
      </c>
      <c r="B34" s="2675">
        <v>1</v>
      </c>
      <c r="C34" s="2655"/>
      <c r="D34" s="2631"/>
      <c r="E34" s="2656"/>
      <c r="F34" s="2679"/>
      <c r="G34" s="2680"/>
      <c r="H34" s="2681"/>
      <c r="I34" s="2682"/>
      <c r="J34" s="2682"/>
      <c r="K34" s="2682"/>
      <c r="L34" s="2683"/>
      <c r="M34" s="2684"/>
      <c r="N34" s="2685"/>
      <c r="O34" s="2682"/>
      <c r="P34" s="2683"/>
      <c r="Q34" s="2687"/>
      <c r="R34" s="2687"/>
      <c r="S34" s="2687"/>
      <c r="T34" s="2687"/>
      <c r="U34" s="2687"/>
      <c r="V34" s="2652">
        <f t="shared" si="6"/>
        <v>0</v>
      </c>
      <c r="W34" s="2687"/>
      <c r="X34" s="2688">
        <f>V34*100%</f>
        <v>0</v>
      </c>
      <c r="Y34" s="2687"/>
      <c r="Z34" s="2688">
        <f t="shared" si="7"/>
        <v>0</v>
      </c>
      <c r="AA34" s="2687"/>
      <c r="AB34" s="2689"/>
    </row>
    <row r="35" spans="1:28" s="2576" customFormat="1" ht="12">
      <c r="A35" s="2616">
        <v>170</v>
      </c>
      <c r="B35" s="2675">
        <v>1.25</v>
      </c>
      <c r="C35" s="2655"/>
      <c r="D35" s="2631"/>
      <c r="E35" s="2656"/>
      <c r="F35" s="2679"/>
      <c r="G35" s="2680"/>
      <c r="H35" s="2681"/>
      <c r="I35" s="2682"/>
      <c r="J35" s="2682"/>
      <c r="K35" s="2682"/>
      <c r="L35" s="2683"/>
      <c r="M35" s="2684"/>
      <c r="N35" s="2685"/>
      <c r="O35" s="2682"/>
      <c r="P35" s="2683"/>
      <c r="Q35" s="2687"/>
      <c r="R35" s="2687"/>
      <c r="S35" s="2687"/>
      <c r="T35" s="2687"/>
      <c r="U35" s="2687"/>
      <c r="V35" s="2652">
        <f t="shared" si="6"/>
        <v>0</v>
      </c>
      <c r="W35" s="2687"/>
      <c r="X35" s="2688">
        <f>V35*125%</f>
        <v>0</v>
      </c>
      <c r="Y35" s="2687"/>
      <c r="Z35" s="2688">
        <f t="shared" si="7"/>
        <v>0</v>
      </c>
      <c r="AA35" s="2687"/>
      <c r="AB35" s="2689"/>
    </row>
    <row r="36" spans="1:28" s="2576" customFormat="1" ht="12">
      <c r="A36" s="2616">
        <v>180</v>
      </c>
      <c r="B36" s="2675">
        <v>1.5</v>
      </c>
      <c r="C36" s="2692"/>
      <c r="D36" s="2693"/>
      <c r="E36" s="2656"/>
      <c r="F36" s="2679"/>
      <c r="G36" s="2680"/>
      <c r="H36" s="2681"/>
      <c r="I36" s="2682"/>
      <c r="J36" s="2682"/>
      <c r="K36" s="2682"/>
      <c r="L36" s="2683"/>
      <c r="M36" s="2684"/>
      <c r="N36" s="2685"/>
      <c r="O36" s="2682"/>
      <c r="P36" s="2683"/>
      <c r="Q36" s="2687"/>
      <c r="R36" s="2687"/>
      <c r="S36" s="2687"/>
      <c r="T36" s="2687"/>
      <c r="U36" s="2687"/>
      <c r="V36" s="2652">
        <f t="shared" si="6"/>
        <v>0</v>
      </c>
      <c r="W36" s="2687"/>
      <c r="X36" s="2688">
        <f>V36*150%</f>
        <v>0</v>
      </c>
      <c r="Y36" s="2687"/>
      <c r="Z36" s="2688">
        <f t="shared" si="7"/>
        <v>0</v>
      </c>
      <c r="AA36" s="2687"/>
      <c r="AB36" s="2689"/>
    </row>
    <row r="37" spans="1:28" s="2576" customFormat="1" ht="12">
      <c r="A37" s="2616">
        <v>190</v>
      </c>
      <c r="B37" s="2675">
        <v>2</v>
      </c>
      <c r="C37" s="2692"/>
      <c r="D37" s="2693"/>
      <c r="E37" s="2694"/>
      <c r="F37" s="2679"/>
      <c r="G37" s="2695"/>
      <c r="H37" s="2696"/>
      <c r="I37" s="2697"/>
      <c r="J37" s="2697"/>
      <c r="K37" s="2697"/>
      <c r="L37" s="2698"/>
      <c r="M37" s="2699"/>
      <c r="N37" s="2700"/>
      <c r="O37" s="2697"/>
      <c r="P37" s="2698"/>
      <c r="Q37" s="2687"/>
      <c r="R37" s="2687"/>
      <c r="S37" s="2687"/>
      <c r="T37" s="2687"/>
      <c r="U37" s="2687"/>
      <c r="V37" s="2652">
        <f>Q37-R37-0.8*S37-0.5*T37</f>
        <v>0</v>
      </c>
      <c r="W37" s="2687"/>
      <c r="X37" s="2688">
        <f>V37*200%</f>
        <v>0</v>
      </c>
      <c r="Y37" s="2687"/>
      <c r="Z37" s="2688">
        <f>X37-Y37</f>
        <v>0</v>
      </c>
      <c r="AA37" s="2687"/>
      <c r="AB37" s="2689"/>
    </row>
    <row r="38" spans="1:28" s="2576" customFormat="1" ht="12">
      <c r="A38" s="2616">
        <v>195</v>
      </c>
      <c r="B38" s="2675">
        <v>2.5</v>
      </c>
      <c r="C38" s="2692"/>
      <c r="D38" s="2693"/>
      <c r="E38" s="2656"/>
      <c r="F38" s="2679"/>
      <c r="G38" s="2680"/>
      <c r="H38" s="2681"/>
      <c r="I38" s="2682"/>
      <c r="J38" s="2682"/>
      <c r="K38" s="2682"/>
      <c r="L38" s="2683"/>
      <c r="M38" s="2684"/>
      <c r="N38" s="2685"/>
      <c r="O38" s="2682"/>
      <c r="P38" s="2683"/>
      <c r="Q38" s="2687"/>
      <c r="R38" s="2687"/>
      <c r="S38" s="2687"/>
      <c r="T38" s="2687"/>
      <c r="U38" s="2687"/>
      <c r="V38" s="2652">
        <f>Q38-R38-0.8*S38-0.5*T38</f>
        <v>0</v>
      </c>
      <c r="W38" s="2687"/>
      <c r="X38" s="2688">
        <f>V38*250%</f>
        <v>0</v>
      </c>
      <c r="Y38" s="2687"/>
      <c r="Z38" s="2688">
        <f t="shared" si="7"/>
        <v>0</v>
      </c>
      <c r="AA38" s="2687"/>
      <c r="AB38" s="2689"/>
    </row>
    <row r="39" spans="1:28" s="2576" customFormat="1" ht="12">
      <c r="A39" s="2616">
        <v>200</v>
      </c>
      <c r="B39" s="2675">
        <v>12.5</v>
      </c>
      <c r="C39" s="2692"/>
      <c r="D39" s="2693"/>
      <c r="E39" s="2694"/>
      <c r="F39" s="2679"/>
      <c r="G39" s="2695"/>
      <c r="H39" s="2696"/>
      <c r="I39" s="2697"/>
      <c r="J39" s="2697"/>
      <c r="K39" s="2697"/>
      <c r="L39" s="2698"/>
      <c r="M39" s="2699"/>
      <c r="N39" s="2700"/>
      <c r="O39" s="2697"/>
      <c r="P39" s="2698"/>
      <c r="Q39" s="2687"/>
      <c r="R39" s="2687"/>
      <c r="S39" s="2687"/>
      <c r="T39" s="2687"/>
      <c r="U39" s="2687"/>
      <c r="V39" s="2652">
        <f t="shared" si="6"/>
        <v>0</v>
      </c>
      <c r="W39" s="2687"/>
      <c r="X39" s="2688">
        <f>V39*1250%</f>
        <v>0</v>
      </c>
      <c r="Y39" s="2687"/>
      <c r="Z39" s="2688">
        <f t="shared" si="7"/>
        <v>0</v>
      </c>
      <c r="AA39" s="2687"/>
      <c r="AB39" s="2689"/>
    </row>
    <row r="40" spans="1:28" s="2576" customFormat="1" ht="12">
      <c r="A40" s="2701">
        <v>210</v>
      </c>
      <c r="B40" s="2675" t="s">
        <v>2988</v>
      </c>
      <c r="C40" s="2692"/>
      <c r="D40" s="2693"/>
      <c r="E40" s="2694"/>
      <c r="F40" s="2702"/>
      <c r="G40" s="2697"/>
      <c r="H40" s="2697"/>
      <c r="I40" s="2697"/>
      <c r="J40" s="2697"/>
      <c r="K40" s="2697"/>
      <c r="L40" s="2698"/>
      <c r="M40" s="2699"/>
      <c r="N40" s="2700"/>
      <c r="O40" s="2697"/>
      <c r="P40" s="2698"/>
      <c r="Q40" s="2703"/>
      <c r="R40" s="2703"/>
      <c r="S40" s="2703"/>
      <c r="T40" s="2703"/>
      <c r="U40" s="2703"/>
      <c r="V40" s="2652">
        <f>Q40-R40-0.8*S40-0.5*T40</f>
        <v>0</v>
      </c>
      <c r="W40" s="2703"/>
      <c r="X40" s="2687"/>
      <c r="Y40" s="2703"/>
      <c r="Z40" s="2703"/>
      <c r="AA40" s="2703"/>
      <c r="AB40" s="2704"/>
    </row>
    <row r="41" spans="1:28" s="2576" customFormat="1" ht="15" customHeight="1">
      <c r="A41" s="4929" t="s">
        <v>2989</v>
      </c>
      <c r="B41" s="4930"/>
      <c r="C41" s="4930"/>
      <c r="D41" s="4930"/>
      <c r="E41" s="4930"/>
      <c r="F41" s="4930"/>
      <c r="G41" s="4930"/>
      <c r="H41" s="4930"/>
      <c r="I41" s="4930"/>
      <c r="J41" s="4930"/>
      <c r="K41" s="4930"/>
      <c r="L41" s="4930"/>
      <c r="M41" s="4930"/>
      <c r="N41" s="4930"/>
      <c r="O41" s="4930"/>
      <c r="P41" s="4930"/>
      <c r="Q41" s="4930"/>
      <c r="R41" s="4930"/>
      <c r="S41" s="4930"/>
      <c r="T41" s="4930"/>
      <c r="U41" s="4930"/>
      <c r="V41" s="4930"/>
      <c r="W41" s="4930"/>
      <c r="X41" s="4930"/>
      <c r="Y41" s="4930"/>
      <c r="Z41" s="4930"/>
      <c r="AA41" s="4930"/>
      <c r="AB41" s="4931"/>
    </row>
    <row r="42" spans="1:28" s="2576" customFormat="1" ht="12">
      <c r="A42" s="2705">
        <v>220</v>
      </c>
      <c r="B42" s="2647" t="s">
        <v>2990</v>
      </c>
      <c r="C42" s="2706"/>
      <c r="D42" s="2707"/>
      <c r="E42" s="2708"/>
      <c r="F42" s="2706"/>
      <c r="G42" s="2707"/>
      <c r="H42" s="2707"/>
      <c r="I42" s="2707"/>
      <c r="J42" s="2707"/>
      <c r="K42" s="2707"/>
      <c r="L42" s="2707"/>
      <c r="M42" s="2709"/>
      <c r="N42" s="2707"/>
      <c r="O42" s="2707"/>
      <c r="P42" s="2707"/>
      <c r="Q42" s="2707"/>
      <c r="R42" s="2707"/>
      <c r="S42" s="2707"/>
      <c r="T42" s="2707"/>
      <c r="U42" s="2707"/>
      <c r="V42" s="2707"/>
      <c r="W42" s="2707"/>
      <c r="X42" s="2707"/>
      <c r="Y42" s="2707"/>
      <c r="Z42" s="2707"/>
      <c r="AA42" s="2710"/>
      <c r="AB42" s="2711"/>
    </row>
    <row r="43" spans="1:28" s="2576" customFormat="1" ht="12">
      <c r="A43" s="2705">
        <v>230</v>
      </c>
      <c r="B43" s="2647" t="s">
        <v>2991</v>
      </c>
      <c r="C43" s="2712"/>
      <c r="D43" s="2713"/>
      <c r="E43" s="2714"/>
      <c r="F43" s="2712"/>
      <c r="G43" s="2713"/>
      <c r="H43" s="2713"/>
      <c r="I43" s="2713"/>
      <c r="J43" s="2713"/>
      <c r="K43" s="2713"/>
      <c r="L43" s="2713"/>
      <c r="M43" s="2715"/>
      <c r="N43" s="2713"/>
      <c r="O43" s="2713"/>
      <c r="P43" s="2713"/>
      <c r="Q43" s="2713"/>
      <c r="R43" s="2713"/>
      <c r="S43" s="2713"/>
      <c r="T43" s="2713"/>
      <c r="U43" s="2713"/>
      <c r="V43" s="2713"/>
      <c r="W43" s="2713"/>
      <c r="X43" s="2713"/>
      <c r="Y43" s="2713"/>
      <c r="Z43" s="2713"/>
      <c r="AA43" s="2716"/>
      <c r="AB43" s="2717"/>
    </row>
    <row r="44" spans="1:28" s="2576" customFormat="1" ht="12">
      <c r="A44" s="2705">
        <v>240</v>
      </c>
      <c r="B44" s="2647" t="s">
        <v>2992</v>
      </c>
      <c r="C44" s="2712"/>
      <c r="D44" s="2713"/>
      <c r="E44" s="2714"/>
      <c r="F44" s="2712"/>
      <c r="G44" s="2713"/>
      <c r="H44" s="2713"/>
      <c r="I44" s="2713"/>
      <c r="J44" s="2713"/>
      <c r="K44" s="2713"/>
      <c r="L44" s="2713"/>
      <c r="M44" s="2715"/>
      <c r="N44" s="2713"/>
      <c r="O44" s="2713"/>
      <c r="P44" s="2713"/>
      <c r="Q44" s="2713"/>
      <c r="R44" s="2713"/>
      <c r="S44" s="2713"/>
      <c r="T44" s="2713"/>
      <c r="U44" s="2713"/>
      <c r="V44" s="2713"/>
      <c r="W44" s="2713"/>
      <c r="X44" s="2713"/>
      <c r="Y44" s="2713"/>
      <c r="Z44" s="2713"/>
      <c r="AA44" s="2716"/>
      <c r="AB44" s="2717"/>
    </row>
    <row r="45" spans="1:28" s="2576" customFormat="1" ht="12.75" thickBot="1">
      <c r="A45" s="2718">
        <v>250</v>
      </c>
      <c r="B45" s="2719"/>
      <c r="C45" s="2720"/>
      <c r="D45" s="2721"/>
      <c r="E45" s="2722"/>
      <c r="F45" s="2720"/>
      <c r="G45" s="2721"/>
      <c r="H45" s="2721"/>
      <c r="I45" s="2721"/>
      <c r="J45" s="2721"/>
      <c r="K45" s="2721"/>
      <c r="L45" s="2721"/>
      <c r="M45" s="2723"/>
      <c r="N45" s="2721"/>
      <c r="O45" s="2721"/>
      <c r="P45" s="2721"/>
      <c r="Q45" s="2721"/>
      <c r="R45" s="2721"/>
      <c r="S45" s="2721"/>
      <c r="T45" s="2721"/>
      <c r="U45" s="2721"/>
      <c r="V45" s="2721"/>
      <c r="W45" s="2721"/>
      <c r="X45" s="2721"/>
      <c r="Y45" s="2721"/>
      <c r="Z45" s="2721"/>
      <c r="AA45" s="2724"/>
      <c r="AB45" s="2725"/>
    </row>
    <row r="46" spans="1:28">
      <c r="U46" s="2727"/>
      <c r="V46" s="2727"/>
      <c r="W46" s="2727"/>
      <c r="X46" s="2727"/>
      <c r="Y46" s="2727"/>
      <c r="Z46" s="2727"/>
      <c r="AA46" s="2727"/>
    </row>
    <row r="47" spans="1:28">
      <c r="B47" s="2212" t="s">
        <v>2993</v>
      </c>
      <c r="U47" s="2727"/>
      <c r="V47" s="2727"/>
      <c r="W47" s="2727"/>
      <c r="X47" s="2727"/>
      <c r="Y47" s="2727"/>
      <c r="Z47" s="2727"/>
      <c r="AA47" s="2727"/>
    </row>
    <row r="48" spans="1:28">
      <c r="B48" s="2579"/>
      <c r="U48" s="2727"/>
      <c r="V48" s="2727"/>
      <c r="W48" s="2727"/>
      <c r="X48" s="2727"/>
      <c r="Y48" s="2727"/>
      <c r="Z48" s="2727"/>
      <c r="AA48" s="2727"/>
    </row>
    <row r="50" ht="15" customHeight="1"/>
  </sheetData>
  <mergeCells count="37">
    <mergeCell ref="N3:V3"/>
    <mergeCell ref="C7:D7"/>
    <mergeCell ref="E7:E10"/>
    <mergeCell ref="F7:F10"/>
    <mergeCell ref="G7:L7"/>
    <mergeCell ref="M7:M10"/>
    <mergeCell ref="N7:P7"/>
    <mergeCell ref="Q7:Q10"/>
    <mergeCell ref="R7:U7"/>
    <mergeCell ref="V7:V10"/>
    <mergeCell ref="AA8:AA10"/>
    <mergeCell ref="X7:X10"/>
    <mergeCell ref="Y7:Y10"/>
    <mergeCell ref="Z7:Z10"/>
    <mergeCell ref="C8:C10"/>
    <mergeCell ref="D8:D10"/>
    <mergeCell ref="G8:H8"/>
    <mergeCell ref="I8:J8"/>
    <mergeCell ref="K8:L8"/>
    <mergeCell ref="N8:N10"/>
    <mergeCell ref="O8:O10"/>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s>
  <conditionalFormatting sqref="B17 B24:B26 B38 B39:F40 B37:F37">
    <cfRule type="cellIs" dxfId="59" priority="4" stopIfTrue="1" operator="equal">
      <formula>#REF!</formula>
    </cfRule>
  </conditionalFormatting>
  <conditionalFormatting sqref="B18:B23">
    <cfRule type="cellIs" dxfId="58" priority="3" stopIfTrue="1" operator="equal">
      <formula>#REF!</formula>
    </cfRule>
  </conditionalFormatting>
  <conditionalFormatting sqref="B27:B36">
    <cfRule type="cellIs" dxfId="57" priority="2" stopIfTrue="1" operator="equal">
      <formula>#REF!</formula>
    </cfRule>
  </conditionalFormatting>
  <conditionalFormatting sqref="B42:B44">
    <cfRule type="cellIs" dxfId="56"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21"/>
  <sheetViews>
    <sheetView zoomScale="85" zoomScaleNormal="85" workbookViewId="0"/>
  </sheetViews>
  <sheetFormatPr defaultRowHeight="15"/>
  <cols>
    <col min="1" max="1" width="9.42578125" style="27" customWidth="1"/>
    <col min="2" max="2" width="57.28515625" style="27" customWidth="1"/>
    <col min="3" max="27" width="12.28515625" style="32" customWidth="1"/>
    <col min="28" max="29" width="14.140625" style="32" customWidth="1"/>
    <col min="30" max="30" width="16" style="32" customWidth="1"/>
    <col min="31" max="31" width="9.140625" style="32"/>
    <col min="32" max="32" width="14.85546875" style="79" customWidth="1"/>
    <col min="33" max="16384" width="9.140625" style="32"/>
  </cols>
  <sheetData>
    <row r="1" spans="1:32">
      <c r="B1" s="27" t="s">
        <v>48</v>
      </c>
      <c r="C1" s="34" t="s">
        <v>683</v>
      </c>
      <c r="D1" s="1"/>
      <c r="E1" s="1"/>
    </row>
    <row r="2" spans="1:32">
      <c r="B2" s="27" t="s">
        <v>49</v>
      </c>
      <c r="C2" s="32" t="s">
        <v>158</v>
      </c>
      <c r="D2" s="1"/>
      <c r="E2" s="31"/>
    </row>
    <row r="3" spans="1:32">
      <c r="B3" s="27" t="s">
        <v>47</v>
      </c>
      <c r="C3" s="27" t="s">
        <v>52</v>
      </c>
      <c r="D3" s="1"/>
      <c r="E3" s="1"/>
    </row>
    <row r="4" spans="1:32">
      <c r="B4" s="27" t="s">
        <v>50</v>
      </c>
      <c r="C4" s="94" t="s">
        <v>114</v>
      </c>
      <c r="D4" s="1"/>
      <c r="E4" s="1"/>
    </row>
    <row r="5" spans="1:32">
      <c r="B5" s="27" t="s">
        <v>51</v>
      </c>
      <c r="C5" s="118" t="s">
        <v>71</v>
      </c>
      <c r="D5" s="1"/>
      <c r="E5" s="1"/>
    </row>
    <row r="7" spans="1:32" ht="29.25" customHeight="1">
      <c r="A7" s="254"/>
      <c r="B7" s="4457" t="s">
        <v>158</v>
      </c>
      <c r="C7" s="4474" t="s">
        <v>27</v>
      </c>
      <c r="D7" s="4463"/>
      <c r="E7" s="4466" t="s">
        <v>67</v>
      </c>
      <c r="F7" s="4466"/>
      <c r="G7" s="4469" t="s">
        <v>179</v>
      </c>
      <c r="H7" s="4466"/>
      <c r="I7" s="4466"/>
      <c r="J7" s="4466"/>
      <c r="K7" s="4466"/>
      <c r="L7" s="4470"/>
      <c r="M7" s="4468" t="s">
        <v>172</v>
      </c>
      <c r="N7" s="4468"/>
      <c r="O7" s="4468"/>
      <c r="P7" s="4468"/>
      <c r="Q7" s="4468"/>
      <c r="R7" s="4468"/>
      <c r="S7" s="4468"/>
      <c r="T7" s="4468"/>
      <c r="U7" s="4468"/>
      <c r="V7" s="4468"/>
      <c r="W7" s="4468"/>
      <c r="X7" s="4468"/>
      <c r="Y7" s="255"/>
      <c r="Z7" s="255"/>
      <c r="AA7" s="4442" t="s">
        <v>69</v>
      </c>
      <c r="AB7" s="4441"/>
      <c r="AC7" s="4441"/>
      <c r="AD7" s="4443"/>
      <c r="AF7" s="88"/>
    </row>
    <row r="8" spans="1:32" ht="42.75" customHeight="1">
      <c r="A8" s="330"/>
      <c r="B8" s="4458"/>
      <c r="C8" s="4475"/>
      <c r="D8" s="4465"/>
      <c r="E8" s="4467" t="s">
        <v>169</v>
      </c>
      <c r="F8" s="4467"/>
      <c r="G8" s="4476" t="s">
        <v>175</v>
      </c>
      <c r="H8" s="4477"/>
      <c r="I8" s="4476" t="s">
        <v>171</v>
      </c>
      <c r="J8" s="4477"/>
      <c r="K8" s="4476" t="s">
        <v>170</v>
      </c>
      <c r="L8" s="4477"/>
      <c r="M8" s="4441" t="s">
        <v>34</v>
      </c>
      <c r="N8" s="4443"/>
      <c r="O8" s="4442" t="s">
        <v>35</v>
      </c>
      <c r="P8" s="4443"/>
      <c r="Q8" s="4442" t="s">
        <v>36</v>
      </c>
      <c r="R8" s="4443"/>
      <c r="S8" s="4453" t="s">
        <v>173</v>
      </c>
      <c r="T8" s="4454"/>
      <c r="U8" s="4451" t="s">
        <v>174</v>
      </c>
      <c r="V8" s="4452"/>
      <c r="W8" s="4451" t="s">
        <v>181</v>
      </c>
      <c r="X8" s="4452"/>
      <c r="Y8" s="4453" t="s">
        <v>46</v>
      </c>
      <c r="Z8" s="4454"/>
      <c r="AA8" s="4455" t="s">
        <v>31</v>
      </c>
      <c r="AB8" s="4478"/>
      <c r="AC8" s="4478"/>
      <c r="AD8" s="4456"/>
    </row>
    <row r="9" spans="1:32" ht="30" customHeight="1">
      <c r="A9" s="33"/>
      <c r="B9" s="4473"/>
      <c r="C9" s="256" t="s">
        <v>38</v>
      </c>
      <c r="D9" s="256" t="s">
        <v>37</v>
      </c>
      <c r="E9" s="256" t="s">
        <v>38</v>
      </c>
      <c r="F9" s="256" t="s">
        <v>37</v>
      </c>
      <c r="G9" s="256" t="s">
        <v>38</v>
      </c>
      <c r="H9" s="256" t="s">
        <v>37</v>
      </c>
      <c r="I9" s="256" t="s">
        <v>38</v>
      </c>
      <c r="J9" s="256" t="s">
        <v>37</v>
      </c>
      <c r="K9" s="256" t="s">
        <v>38</v>
      </c>
      <c r="L9" s="256" t="s">
        <v>37</v>
      </c>
      <c r="M9" s="256" t="s">
        <v>38</v>
      </c>
      <c r="N9" s="256" t="s">
        <v>37</v>
      </c>
      <c r="O9" s="256" t="s">
        <v>38</v>
      </c>
      <c r="P9" s="256" t="s">
        <v>37</v>
      </c>
      <c r="Q9" s="256" t="s">
        <v>38</v>
      </c>
      <c r="R9" s="256" t="s">
        <v>37</v>
      </c>
      <c r="S9" s="256" t="s">
        <v>38</v>
      </c>
      <c r="T9" s="256" t="s">
        <v>37</v>
      </c>
      <c r="U9" s="256" t="s">
        <v>38</v>
      </c>
      <c r="V9" s="256" t="s">
        <v>37</v>
      </c>
      <c r="W9" s="256" t="s">
        <v>38</v>
      </c>
      <c r="X9" s="256" t="s">
        <v>37</v>
      </c>
      <c r="Y9" s="256" t="s">
        <v>38</v>
      </c>
      <c r="Z9" s="256" t="s">
        <v>37</v>
      </c>
      <c r="AA9" s="270" t="s">
        <v>708</v>
      </c>
      <c r="AB9" s="270" t="s">
        <v>709</v>
      </c>
      <c r="AC9" s="270" t="s">
        <v>710</v>
      </c>
      <c r="AD9" s="270" t="s">
        <v>711</v>
      </c>
      <c r="AF9" s="88"/>
    </row>
    <row r="10" spans="1:32">
      <c r="A10" s="29" t="s">
        <v>53</v>
      </c>
      <c r="B10" s="259" t="s">
        <v>1</v>
      </c>
      <c r="C10" s="39">
        <v>0</v>
      </c>
      <c r="D10" s="39">
        <v>0</v>
      </c>
      <c r="E10" s="39">
        <v>0</v>
      </c>
      <c r="F10" s="39">
        <v>0</v>
      </c>
      <c r="G10" s="39">
        <v>0</v>
      </c>
      <c r="H10" s="39">
        <v>0</v>
      </c>
      <c r="I10" s="39">
        <v>0</v>
      </c>
      <c r="J10" s="39">
        <v>0</v>
      </c>
      <c r="K10" s="39">
        <v>0</v>
      </c>
      <c r="L10" s="39">
        <v>0</v>
      </c>
      <c r="M10" s="39">
        <v>0</v>
      </c>
      <c r="N10" s="39">
        <v>0</v>
      </c>
      <c r="O10" s="39">
        <v>0</v>
      </c>
      <c r="P10" s="39">
        <v>0</v>
      </c>
      <c r="Q10" s="39">
        <v>0</v>
      </c>
      <c r="R10" s="39">
        <v>0</v>
      </c>
      <c r="S10" s="39">
        <v>0</v>
      </c>
      <c r="T10" s="39">
        <v>0</v>
      </c>
      <c r="U10" s="39">
        <v>0</v>
      </c>
      <c r="V10" s="39">
        <v>0</v>
      </c>
      <c r="W10" s="39">
        <v>0</v>
      </c>
      <c r="X10" s="39">
        <v>0</v>
      </c>
      <c r="Y10" s="39">
        <v>0</v>
      </c>
      <c r="Z10" s="39">
        <v>0</v>
      </c>
      <c r="AA10" s="39">
        <v>0</v>
      </c>
      <c r="AB10" s="39">
        <v>0</v>
      </c>
      <c r="AC10" s="39">
        <v>0</v>
      </c>
      <c r="AD10" s="39">
        <v>0</v>
      </c>
      <c r="AF10" s="87"/>
    </row>
    <row r="11" spans="1:32">
      <c r="A11" s="29"/>
      <c r="B11" s="25" t="s">
        <v>126</v>
      </c>
      <c r="C11" s="39">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F11" s="87"/>
    </row>
    <row r="12" spans="1:32">
      <c r="A12" s="29"/>
      <c r="B12" s="13" t="s">
        <v>161</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F12" s="87"/>
    </row>
    <row r="13" spans="1:32">
      <c r="A13" s="29"/>
      <c r="B13" s="25" t="s">
        <v>66</v>
      </c>
      <c r="C13" s="39">
        <v>0</v>
      </c>
      <c r="D13" s="39">
        <v>0</v>
      </c>
      <c r="E13" s="39">
        <v>0</v>
      </c>
      <c r="F13" s="39">
        <v>0</v>
      </c>
      <c r="G13" s="39">
        <v>0</v>
      </c>
      <c r="H13" s="39">
        <v>0</v>
      </c>
      <c r="I13" s="39">
        <v>0</v>
      </c>
      <c r="J13" s="39">
        <v>0</v>
      </c>
      <c r="K13" s="39">
        <v>0</v>
      </c>
      <c r="L13" s="39">
        <v>0</v>
      </c>
      <c r="M13" s="39">
        <v>0</v>
      </c>
      <c r="N13" s="39">
        <v>0</v>
      </c>
      <c r="O13" s="39">
        <v>0</v>
      </c>
      <c r="P13" s="39">
        <v>0</v>
      </c>
      <c r="Q13" s="39">
        <v>0</v>
      </c>
      <c r="R13" s="39">
        <v>0</v>
      </c>
      <c r="S13" s="39">
        <v>0</v>
      </c>
      <c r="T13" s="39">
        <v>0</v>
      </c>
      <c r="U13" s="39">
        <v>0</v>
      </c>
      <c r="V13" s="39">
        <v>0</v>
      </c>
      <c r="W13" s="39">
        <v>0</v>
      </c>
      <c r="X13" s="39">
        <v>0</v>
      </c>
      <c r="Y13" s="39">
        <v>0</v>
      </c>
      <c r="Z13" s="39">
        <v>0</v>
      </c>
      <c r="AA13" s="39">
        <v>0</v>
      </c>
      <c r="AB13" s="39">
        <v>0</v>
      </c>
      <c r="AC13" s="39">
        <v>0</v>
      </c>
      <c r="AD13" s="39">
        <v>0</v>
      </c>
      <c r="AF13" s="87"/>
    </row>
    <row r="14" spans="1:32">
      <c r="A14" s="29"/>
      <c r="B14" s="25" t="s">
        <v>3</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F14" s="87"/>
    </row>
    <row r="15" spans="1:32">
      <c r="A15" s="29"/>
      <c r="B15" s="25" t="s">
        <v>4</v>
      </c>
      <c r="C15" s="39">
        <v>0</v>
      </c>
      <c r="D15" s="39">
        <v>0</v>
      </c>
      <c r="E15" s="39">
        <v>0</v>
      </c>
      <c r="F15" s="39">
        <v>0</v>
      </c>
      <c r="G15" s="39">
        <v>0</v>
      </c>
      <c r="H15" s="39">
        <v>0</v>
      </c>
      <c r="I15" s="39">
        <v>0</v>
      </c>
      <c r="J15" s="39">
        <v>0</v>
      </c>
      <c r="K15" s="39">
        <v>0</v>
      </c>
      <c r="L15" s="39">
        <v>0</v>
      </c>
      <c r="M15" s="39">
        <v>0</v>
      </c>
      <c r="N15" s="39">
        <v>0</v>
      </c>
      <c r="O15" s="39">
        <v>0</v>
      </c>
      <c r="P15" s="39">
        <v>0</v>
      </c>
      <c r="Q15" s="39">
        <v>0</v>
      </c>
      <c r="R15" s="39">
        <v>0</v>
      </c>
      <c r="S15" s="39">
        <v>0</v>
      </c>
      <c r="T15" s="39">
        <v>0</v>
      </c>
      <c r="U15" s="39">
        <v>0</v>
      </c>
      <c r="V15" s="39">
        <v>0</v>
      </c>
      <c r="W15" s="39">
        <v>0</v>
      </c>
      <c r="X15" s="39">
        <v>0</v>
      </c>
      <c r="Y15" s="39">
        <v>0</v>
      </c>
      <c r="Z15" s="39">
        <v>0</v>
      </c>
      <c r="AA15" s="39">
        <v>0</v>
      </c>
      <c r="AB15" s="39">
        <v>0</v>
      </c>
      <c r="AC15" s="39">
        <v>0</v>
      </c>
      <c r="AD15" s="39">
        <v>0</v>
      </c>
      <c r="AF15" s="87"/>
    </row>
    <row r="16" spans="1:32">
      <c r="A16" s="29"/>
      <c r="B16" s="13" t="s">
        <v>162</v>
      </c>
      <c r="C16" s="39">
        <v>0</v>
      </c>
      <c r="D16" s="39">
        <v>0</v>
      </c>
      <c r="E16" s="39">
        <v>0</v>
      </c>
      <c r="F16" s="39">
        <v>0</v>
      </c>
      <c r="G16" s="39">
        <v>0</v>
      </c>
      <c r="H16" s="39">
        <v>0</v>
      </c>
      <c r="I16" s="39">
        <v>0</v>
      </c>
      <c r="J16" s="39">
        <v>0</v>
      </c>
      <c r="K16" s="39">
        <v>0</v>
      </c>
      <c r="L16" s="39">
        <v>0</v>
      </c>
      <c r="M16" s="39">
        <v>0</v>
      </c>
      <c r="N16" s="39">
        <v>0</v>
      </c>
      <c r="O16" s="39">
        <v>0</v>
      </c>
      <c r="P16" s="39">
        <v>0</v>
      </c>
      <c r="Q16" s="39">
        <v>0</v>
      </c>
      <c r="R16" s="39">
        <v>0</v>
      </c>
      <c r="S16" s="39">
        <v>0</v>
      </c>
      <c r="T16" s="39">
        <v>0</v>
      </c>
      <c r="U16" s="39">
        <v>0</v>
      </c>
      <c r="V16" s="39">
        <v>0</v>
      </c>
      <c r="W16" s="39">
        <v>0</v>
      </c>
      <c r="X16" s="39">
        <v>0</v>
      </c>
      <c r="Y16" s="39">
        <v>0</v>
      </c>
      <c r="Z16" s="39">
        <v>0</v>
      </c>
      <c r="AA16" s="39">
        <v>0</v>
      </c>
      <c r="AB16" s="39">
        <v>0</v>
      </c>
      <c r="AC16" s="39">
        <v>0</v>
      </c>
      <c r="AD16" s="39">
        <v>0</v>
      </c>
      <c r="AF16" s="87"/>
    </row>
    <row r="17" spans="1:32" ht="45">
      <c r="A17" s="29"/>
      <c r="B17" s="111" t="s">
        <v>193</v>
      </c>
      <c r="C17" s="39">
        <v>0</v>
      </c>
      <c r="D17" s="39">
        <v>0</v>
      </c>
      <c r="E17" s="39">
        <v>0</v>
      </c>
      <c r="F17" s="39">
        <v>0</v>
      </c>
      <c r="G17" s="39">
        <v>0</v>
      </c>
      <c r="H17" s="39">
        <v>0</v>
      </c>
      <c r="I17" s="39">
        <v>0</v>
      </c>
      <c r="J17" s="39">
        <v>0</v>
      </c>
      <c r="K17" s="39">
        <v>0</v>
      </c>
      <c r="L17" s="39">
        <v>0</v>
      </c>
      <c r="M17" s="39">
        <v>0</v>
      </c>
      <c r="N17" s="39">
        <v>0</v>
      </c>
      <c r="O17" s="39">
        <v>0</v>
      </c>
      <c r="P17" s="39">
        <v>0</v>
      </c>
      <c r="Q17" s="39">
        <v>0</v>
      </c>
      <c r="R17" s="39">
        <v>0</v>
      </c>
      <c r="S17" s="39">
        <v>0</v>
      </c>
      <c r="T17" s="39">
        <v>0</v>
      </c>
      <c r="U17" s="39">
        <v>0</v>
      </c>
      <c r="V17" s="39">
        <v>0</v>
      </c>
      <c r="W17" s="39">
        <v>0</v>
      </c>
      <c r="X17" s="39">
        <v>0</v>
      </c>
      <c r="Y17" s="39">
        <v>0</v>
      </c>
      <c r="Z17" s="39">
        <v>0</v>
      </c>
      <c r="AA17" s="39">
        <v>0</v>
      </c>
      <c r="AB17" s="39">
        <v>0</v>
      </c>
      <c r="AC17" s="39">
        <v>0</v>
      </c>
      <c r="AD17" s="39">
        <v>0</v>
      </c>
      <c r="AF17" s="87"/>
    </row>
    <row r="18" spans="1:32">
      <c r="A18" s="29"/>
      <c r="B18" s="13" t="s">
        <v>163</v>
      </c>
      <c r="C18" s="39">
        <v>0</v>
      </c>
      <c r="D18" s="39">
        <v>0</v>
      </c>
      <c r="E18" s="39">
        <v>0</v>
      </c>
      <c r="F18" s="39">
        <v>0</v>
      </c>
      <c r="G18" s="39">
        <v>0</v>
      </c>
      <c r="H18" s="39">
        <v>0</v>
      </c>
      <c r="I18" s="39">
        <v>0</v>
      </c>
      <c r="J18" s="39">
        <v>0</v>
      </c>
      <c r="K18" s="39">
        <v>0</v>
      </c>
      <c r="L18" s="39">
        <v>0</v>
      </c>
      <c r="M18" s="39">
        <v>0</v>
      </c>
      <c r="N18" s="39">
        <v>0</v>
      </c>
      <c r="O18" s="39">
        <v>0</v>
      </c>
      <c r="P18" s="39">
        <v>0</v>
      </c>
      <c r="Q18" s="39">
        <v>0</v>
      </c>
      <c r="R18" s="39">
        <v>0</v>
      </c>
      <c r="S18" s="39">
        <v>0</v>
      </c>
      <c r="T18" s="39">
        <v>0</v>
      </c>
      <c r="U18" s="39">
        <v>0</v>
      </c>
      <c r="V18" s="39">
        <v>0</v>
      </c>
      <c r="W18" s="39">
        <v>0</v>
      </c>
      <c r="X18" s="39">
        <v>0</v>
      </c>
      <c r="Y18" s="39">
        <v>0</v>
      </c>
      <c r="Z18" s="39">
        <v>0</v>
      </c>
      <c r="AA18" s="39">
        <v>0</v>
      </c>
      <c r="AB18" s="39">
        <v>0</v>
      </c>
      <c r="AC18" s="39">
        <v>0</v>
      </c>
      <c r="AD18" s="39">
        <v>0</v>
      </c>
      <c r="AF18" s="87"/>
    </row>
    <row r="19" spans="1:32">
      <c r="A19" s="29"/>
      <c r="B19" s="13" t="s">
        <v>192</v>
      </c>
      <c r="C19" s="39">
        <v>0</v>
      </c>
      <c r="D19" s="39">
        <v>0</v>
      </c>
      <c r="E19" s="39">
        <v>0</v>
      </c>
      <c r="F19" s="39">
        <v>0</v>
      </c>
      <c r="G19" s="39">
        <v>0</v>
      </c>
      <c r="H19" s="39">
        <v>0</v>
      </c>
      <c r="I19" s="39">
        <v>0</v>
      </c>
      <c r="J19" s="39">
        <v>0</v>
      </c>
      <c r="K19" s="39">
        <v>0</v>
      </c>
      <c r="L19" s="39">
        <v>0</v>
      </c>
      <c r="M19" s="39">
        <v>0</v>
      </c>
      <c r="N19" s="39">
        <v>0</v>
      </c>
      <c r="O19" s="39">
        <v>0</v>
      </c>
      <c r="P19" s="39">
        <v>0</v>
      </c>
      <c r="Q19" s="39">
        <v>0</v>
      </c>
      <c r="R19" s="39">
        <v>0</v>
      </c>
      <c r="S19" s="39">
        <v>0</v>
      </c>
      <c r="T19" s="39">
        <v>0</v>
      </c>
      <c r="U19" s="39">
        <v>0</v>
      </c>
      <c r="V19" s="39">
        <v>0</v>
      </c>
      <c r="W19" s="39">
        <v>0</v>
      </c>
      <c r="X19" s="39">
        <v>0</v>
      </c>
      <c r="Y19" s="39">
        <v>0</v>
      </c>
      <c r="Z19" s="39">
        <v>0</v>
      </c>
      <c r="AA19" s="39">
        <v>0</v>
      </c>
      <c r="AB19" s="39">
        <v>0</v>
      </c>
      <c r="AC19" s="39">
        <v>0</v>
      </c>
      <c r="AD19" s="39">
        <v>0</v>
      </c>
      <c r="AF19" s="87"/>
    </row>
    <row r="20" spans="1:32">
      <c r="A20" s="29"/>
      <c r="B20" s="13" t="s">
        <v>5</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0</v>
      </c>
      <c r="U20" s="39">
        <v>0</v>
      </c>
      <c r="V20" s="39">
        <v>0</v>
      </c>
      <c r="W20" s="39">
        <v>0</v>
      </c>
      <c r="X20" s="39">
        <v>0</v>
      </c>
      <c r="Y20" s="39">
        <v>0</v>
      </c>
      <c r="Z20" s="39">
        <v>0</v>
      </c>
      <c r="AA20" s="39">
        <v>0</v>
      </c>
      <c r="AB20" s="39">
        <v>0</v>
      </c>
      <c r="AC20" s="39">
        <v>0</v>
      </c>
      <c r="AD20" s="39">
        <v>0</v>
      </c>
      <c r="AF20" s="87"/>
    </row>
    <row r="21" spans="1:32">
      <c r="A21" s="29"/>
      <c r="B21" s="13" t="s">
        <v>9</v>
      </c>
      <c r="C21" s="39">
        <v>0</v>
      </c>
      <c r="D21" s="39">
        <v>0</v>
      </c>
      <c r="E21" s="39">
        <v>0</v>
      </c>
      <c r="F21" s="39">
        <v>0</v>
      </c>
      <c r="G21" s="39">
        <v>0</v>
      </c>
      <c r="H21" s="39">
        <v>0</v>
      </c>
      <c r="I21" s="39">
        <v>0</v>
      </c>
      <c r="J21" s="39">
        <v>0</v>
      </c>
      <c r="K21" s="39">
        <v>0</v>
      </c>
      <c r="L21" s="39">
        <v>0</v>
      </c>
      <c r="M21" s="39">
        <v>0</v>
      </c>
      <c r="N21" s="39">
        <v>0</v>
      </c>
      <c r="O21" s="39">
        <v>0</v>
      </c>
      <c r="P21" s="39">
        <v>0</v>
      </c>
      <c r="Q21" s="39">
        <v>0</v>
      </c>
      <c r="R21" s="39">
        <v>0</v>
      </c>
      <c r="S21" s="39">
        <v>0</v>
      </c>
      <c r="T21" s="39">
        <v>0</v>
      </c>
      <c r="U21" s="39">
        <v>0</v>
      </c>
      <c r="V21" s="39">
        <v>0</v>
      </c>
      <c r="W21" s="39">
        <v>0</v>
      </c>
      <c r="X21" s="39">
        <v>0</v>
      </c>
      <c r="Y21" s="39">
        <v>0</v>
      </c>
      <c r="Z21" s="39">
        <v>0</v>
      </c>
      <c r="AA21" s="39">
        <v>0</v>
      </c>
      <c r="AB21" s="39">
        <v>0</v>
      </c>
      <c r="AC21" s="39">
        <v>0</v>
      </c>
      <c r="AD21" s="39">
        <v>0</v>
      </c>
      <c r="AF21" s="87"/>
    </row>
    <row r="22" spans="1:32">
      <c r="A22" s="29"/>
      <c r="B22" s="13" t="s">
        <v>0</v>
      </c>
      <c r="C22" s="39">
        <v>0</v>
      </c>
      <c r="D22" s="39">
        <v>0</v>
      </c>
      <c r="E22" s="39">
        <v>0</v>
      </c>
      <c r="F22" s="39">
        <v>0</v>
      </c>
      <c r="G22" s="39">
        <v>0</v>
      </c>
      <c r="H22" s="39">
        <v>0</v>
      </c>
      <c r="I22" s="39">
        <v>0</v>
      </c>
      <c r="J22" s="39">
        <v>0</v>
      </c>
      <c r="K22" s="39">
        <v>0</v>
      </c>
      <c r="L22" s="39">
        <v>0</v>
      </c>
      <c r="M22" s="39">
        <v>0</v>
      </c>
      <c r="N22" s="39">
        <v>0</v>
      </c>
      <c r="O22" s="39">
        <v>0</v>
      </c>
      <c r="P22" s="39">
        <v>0</v>
      </c>
      <c r="Q22" s="39">
        <v>0</v>
      </c>
      <c r="R22" s="39">
        <v>0</v>
      </c>
      <c r="S22" s="39">
        <v>0</v>
      </c>
      <c r="T22" s="39">
        <v>0</v>
      </c>
      <c r="U22" s="39">
        <v>0</v>
      </c>
      <c r="V22" s="39">
        <v>0</v>
      </c>
      <c r="W22" s="39">
        <v>0</v>
      </c>
      <c r="X22" s="39">
        <v>0</v>
      </c>
      <c r="Y22" s="39">
        <v>0</v>
      </c>
      <c r="Z22" s="39">
        <v>0</v>
      </c>
      <c r="AA22" s="39">
        <v>0</v>
      </c>
      <c r="AB22" s="39">
        <v>0</v>
      </c>
      <c r="AC22" s="39">
        <v>0</v>
      </c>
      <c r="AD22" s="39">
        <v>0</v>
      </c>
      <c r="AF22" s="87"/>
    </row>
    <row r="23" spans="1:32">
      <c r="A23" s="29"/>
      <c r="B23" s="13" t="s">
        <v>150</v>
      </c>
      <c r="C23" s="39">
        <v>0</v>
      </c>
      <c r="D23" s="39">
        <v>0</v>
      </c>
      <c r="E23" s="39">
        <v>0</v>
      </c>
      <c r="F23" s="39">
        <v>0</v>
      </c>
      <c r="G23" s="39">
        <v>0</v>
      </c>
      <c r="H23" s="39">
        <v>0</v>
      </c>
      <c r="I23" s="39">
        <v>0</v>
      </c>
      <c r="J23" s="39">
        <v>0</v>
      </c>
      <c r="K23" s="39">
        <v>0</v>
      </c>
      <c r="L23" s="39">
        <v>0</v>
      </c>
      <c r="M23" s="39">
        <v>0</v>
      </c>
      <c r="N23" s="39">
        <v>0</v>
      </c>
      <c r="O23" s="39">
        <v>0</v>
      </c>
      <c r="P23" s="39">
        <v>0</v>
      </c>
      <c r="Q23" s="39">
        <v>0</v>
      </c>
      <c r="R23" s="39">
        <v>0</v>
      </c>
      <c r="S23" s="39">
        <v>0</v>
      </c>
      <c r="T23" s="39">
        <v>0</v>
      </c>
      <c r="U23" s="39">
        <v>0</v>
      </c>
      <c r="V23" s="39">
        <v>0</v>
      </c>
      <c r="W23" s="39">
        <v>0</v>
      </c>
      <c r="X23" s="39">
        <v>0</v>
      </c>
      <c r="Y23" s="39">
        <v>0</v>
      </c>
      <c r="Z23" s="39">
        <v>0</v>
      </c>
      <c r="AA23" s="39">
        <v>0</v>
      </c>
      <c r="AB23" s="39">
        <v>0</v>
      </c>
      <c r="AC23" s="39">
        <v>0</v>
      </c>
      <c r="AD23" s="39">
        <v>0</v>
      </c>
      <c r="AF23" s="87"/>
    </row>
    <row r="24" spans="1:32">
      <c r="A24" s="282"/>
      <c r="B24" s="266" t="s">
        <v>751</v>
      </c>
      <c r="C24" s="271">
        <f>SUM(C10:C23)</f>
        <v>0</v>
      </c>
      <c r="D24" s="271">
        <f t="shared" ref="D24:AC24" si="0">SUM(D10:D23)</f>
        <v>0</v>
      </c>
      <c r="E24" s="271">
        <f t="shared" si="0"/>
        <v>0</v>
      </c>
      <c r="F24" s="271">
        <f t="shared" si="0"/>
        <v>0</v>
      </c>
      <c r="G24" s="271">
        <f t="shared" si="0"/>
        <v>0</v>
      </c>
      <c r="H24" s="271">
        <v>0</v>
      </c>
      <c r="I24" s="271">
        <f t="shared" si="0"/>
        <v>0</v>
      </c>
      <c r="J24" s="271">
        <v>0</v>
      </c>
      <c r="K24" s="271">
        <f t="shared" si="0"/>
        <v>0</v>
      </c>
      <c r="L24" s="271">
        <f t="shared" si="0"/>
        <v>0</v>
      </c>
      <c r="M24" s="271">
        <f t="shared" si="0"/>
        <v>0</v>
      </c>
      <c r="N24" s="271">
        <f t="shared" si="0"/>
        <v>0</v>
      </c>
      <c r="O24" s="271">
        <f t="shared" si="0"/>
        <v>0</v>
      </c>
      <c r="P24" s="271">
        <f t="shared" si="0"/>
        <v>0</v>
      </c>
      <c r="Q24" s="271">
        <f t="shared" si="0"/>
        <v>0</v>
      </c>
      <c r="R24" s="271">
        <f t="shared" si="0"/>
        <v>0</v>
      </c>
      <c r="S24" s="271">
        <f t="shared" si="0"/>
        <v>0</v>
      </c>
      <c r="T24" s="271">
        <f t="shared" si="0"/>
        <v>0</v>
      </c>
      <c r="U24" s="271">
        <f t="shared" si="0"/>
        <v>0</v>
      </c>
      <c r="V24" s="271">
        <f t="shared" si="0"/>
        <v>0</v>
      </c>
      <c r="W24" s="271">
        <f t="shared" si="0"/>
        <v>0</v>
      </c>
      <c r="X24" s="271">
        <f t="shared" si="0"/>
        <v>0</v>
      </c>
      <c r="Y24" s="271">
        <f t="shared" si="0"/>
        <v>0</v>
      </c>
      <c r="Z24" s="271">
        <f t="shared" si="0"/>
        <v>0</v>
      </c>
      <c r="AA24" s="271">
        <f t="shared" si="0"/>
        <v>0</v>
      </c>
      <c r="AB24" s="271">
        <f t="shared" si="0"/>
        <v>0</v>
      </c>
      <c r="AC24" s="271">
        <f t="shared" si="0"/>
        <v>0</v>
      </c>
      <c r="AD24" s="271">
        <f>SUM(AD10:AD23)</f>
        <v>0</v>
      </c>
      <c r="AF24" s="87"/>
    </row>
    <row r="25" spans="1:32">
      <c r="A25" s="29" t="s">
        <v>55</v>
      </c>
      <c r="B25" s="259" t="s">
        <v>1</v>
      </c>
      <c r="C25" s="39">
        <v>0</v>
      </c>
      <c r="D25" s="39">
        <v>0</v>
      </c>
      <c r="E25" s="39">
        <v>0</v>
      </c>
      <c r="F25" s="39">
        <v>0</v>
      </c>
      <c r="G25" s="39">
        <v>0</v>
      </c>
      <c r="H25" s="39">
        <v>0</v>
      </c>
      <c r="I25" s="39">
        <v>0</v>
      </c>
      <c r="J25" s="39">
        <v>0</v>
      </c>
      <c r="K25" s="39">
        <v>0</v>
      </c>
      <c r="L25" s="39">
        <v>0</v>
      </c>
      <c r="M25" s="39">
        <v>0</v>
      </c>
      <c r="N25" s="39">
        <v>0</v>
      </c>
      <c r="O25" s="39">
        <v>0</v>
      </c>
      <c r="P25" s="39">
        <v>0</v>
      </c>
      <c r="Q25" s="39">
        <v>0</v>
      </c>
      <c r="R25" s="39">
        <v>0</v>
      </c>
      <c r="S25" s="39">
        <v>0</v>
      </c>
      <c r="T25" s="39">
        <v>0</v>
      </c>
      <c r="U25" s="39">
        <v>0</v>
      </c>
      <c r="V25" s="39">
        <v>0</v>
      </c>
      <c r="W25" s="39">
        <v>0</v>
      </c>
      <c r="X25" s="39">
        <v>0</v>
      </c>
      <c r="Y25" s="39">
        <v>0</v>
      </c>
      <c r="Z25" s="39">
        <v>0</v>
      </c>
      <c r="AA25" s="39">
        <v>0</v>
      </c>
      <c r="AB25" s="39">
        <v>0</v>
      </c>
      <c r="AC25" s="39">
        <v>0</v>
      </c>
      <c r="AD25" s="39">
        <v>0</v>
      </c>
      <c r="AF25" s="87"/>
    </row>
    <row r="26" spans="1:32">
      <c r="A26" s="29"/>
      <c r="B26" s="25" t="s">
        <v>126</v>
      </c>
      <c r="C26" s="39">
        <v>0</v>
      </c>
      <c r="D26" s="39">
        <v>0</v>
      </c>
      <c r="E26" s="39">
        <v>0</v>
      </c>
      <c r="F26" s="39">
        <v>0</v>
      </c>
      <c r="G26" s="39">
        <v>0</v>
      </c>
      <c r="H26" s="39">
        <v>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39">
        <v>0</v>
      </c>
      <c r="AD26" s="39">
        <v>0</v>
      </c>
      <c r="AF26" s="87"/>
    </row>
    <row r="27" spans="1:32">
      <c r="A27" s="29"/>
      <c r="B27" s="13" t="s">
        <v>161</v>
      </c>
      <c r="C27" s="39">
        <v>0</v>
      </c>
      <c r="D27" s="39">
        <v>0</v>
      </c>
      <c r="E27" s="39">
        <v>0</v>
      </c>
      <c r="F27" s="39">
        <v>0</v>
      </c>
      <c r="G27" s="39">
        <v>0</v>
      </c>
      <c r="H27" s="39">
        <v>0</v>
      </c>
      <c r="I27" s="39">
        <v>0</v>
      </c>
      <c r="J27" s="39">
        <v>0</v>
      </c>
      <c r="K27" s="39">
        <v>0</v>
      </c>
      <c r="L27" s="39">
        <v>0</v>
      </c>
      <c r="M27" s="39">
        <v>0</v>
      </c>
      <c r="N27" s="39">
        <v>0</v>
      </c>
      <c r="O27" s="39">
        <v>0</v>
      </c>
      <c r="P27" s="39">
        <v>0</v>
      </c>
      <c r="Q27" s="39">
        <v>0</v>
      </c>
      <c r="R27" s="39">
        <v>0</v>
      </c>
      <c r="S27" s="39">
        <v>0</v>
      </c>
      <c r="T27" s="39">
        <v>0</v>
      </c>
      <c r="U27" s="39">
        <v>0</v>
      </c>
      <c r="V27" s="39">
        <v>0</v>
      </c>
      <c r="W27" s="39">
        <v>0</v>
      </c>
      <c r="X27" s="39">
        <v>0</v>
      </c>
      <c r="Y27" s="39">
        <v>0</v>
      </c>
      <c r="Z27" s="39">
        <v>0</v>
      </c>
      <c r="AA27" s="39">
        <v>0</v>
      </c>
      <c r="AB27" s="39">
        <v>0</v>
      </c>
      <c r="AC27" s="39">
        <v>0</v>
      </c>
      <c r="AD27" s="39">
        <v>0</v>
      </c>
      <c r="AF27" s="87"/>
    </row>
    <row r="28" spans="1:32">
      <c r="A28" s="29"/>
      <c r="B28" s="25" t="s">
        <v>66</v>
      </c>
      <c r="C28" s="39">
        <v>0</v>
      </c>
      <c r="D28" s="39">
        <v>0</v>
      </c>
      <c r="E28" s="39">
        <v>0</v>
      </c>
      <c r="F28" s="39">
        <v>0</v>
      </c>
      <c r="G28" s="39">
        <v>0</v>
      </c>
      <c r="H28" s="39">
        <v>0</v>
      </c>
      <c r="I28" s="39">
        <v>0</v>
      </c>
      <c r="J28" s="39">
        <v>0</v>
      </c>
      <c r="K28" s="39">
        <v>0</v>
      </c>
      <c r="L28" s="39">
        <v>0</v>
      </c>
      <c r="M28" s="39">
        <v>0</v>
      </c>
      <c r="N28" s="39">
        <v>0</v>
      </c>
      <c r="O28" s="39">
        <v>0</v>
      </c>
      <c r="P28" s="39">
        <v>0</v>
      </c>
      <c r="Q28" s="39">
        <v>0</v>
      </c>
      <c r="R28" s="39">
        <v>0</v>
      </c>
      <c r="S28" s="39">
        <v>0</v>
      </c>
      <c r="T28" s="39">
        <v>0</v>
      </c>
      <c r="U28" s="39">
        <v>0</v>
      </c>
      <c r="V28" s="39">
        <v>0</v>
      </c>
      <c r="W28" s="39">
        <v>0</v>
      </c>
      <c r="X28" s="39">
        <v>0</v>
      </c>
      <c r="Y28" s="39">
        <v>0</v>
      </c>
      <c r="Z28" s="39">
        <v>0</v>
      </c>
      <c r="AA28" s="39">
        <v>0</v>
      </c>
      <c r="AB28" s="39">
        <v>0</v>
      </c>
      <c r="AC28" s="39">
        <v>0</v>
      </c>
      <c r="AD28" s="39">
        <v>0</v>
      </c>
      <c r="AF28" s="87"/>
    </row>
    <row r="29" spans="1:32">
      <c r="A29" s="29"/>
      <c r="B29" s="25" t="s">
        <v>3</v>
      </c>
      <c r="C29" s="39">
        <v>0</v>
      </c>
      <c r="D29" s="39">
        <v>0</v>
      </c>
      <c r="E29" s="39">
        <v>0</v>
      </c>
      <c r="F29" s="39">
        <v>0</v>
      </c>
      <c r="G29" s="39">
        <v>0</v>
      </c>
      <c r="H29" s="39">
        <v>0</v>
      </c>
      <c r="I29" s="39">
        <v>0</v>
      </c>
      <c r="J29" s="39">
        <v>0</v>
      </c>
      <c r="K29" s="39">
        <v>0</v>
      </c>
      <c r="L29" s="39">
        <v>0</v>
      </c>
      <c r="M29" s="39">
        <v>0</v>
      </c>
      <c r="N29" s="39">
        <v>0</v>
      </c>
      <c r="O29" s="39">
        <v>0</v>
      </c>
      <c r="P29" s="39">
        <v>0</v>
      </c>
      <c r="Q29" s="39">
        <v>0</v>
      </c>
      <c r="R29" s="39">
        <v>0</v>
      </c>
      <c r="S29" s="39">
        <v>0</v>
      </c>
      <c r="T29" s="39">
        <v>0</v>
      </c>
      <c r="U29" s="39">
        <v>0</v>
      </c>
      <c r="V29" s="39">
        <v>0</v>
      </c>
      <c r="W29" s="39">
        <v>0</v>
      </c>
      <c r="X29" s="39">
        <v>0</v>
      </c>
      <c r="Y29" s="39">
        <v>0</v>
      </c>
      <c r="Z29" s="39">
        <v>0</v>
      </c>
      <c r="AA29" s="39">
        <v>0</v>
      </c>
      <c r="AB29" s="39">
        <v>0</v>
      </c>
      <c r="AC29" s="39">
        <v>0</v>
      </c>
      <c r="AD29" s="39">
        <v>0</v>
      </c>
      <c r="AF29" s="87"/>
    </row>
    <row r="30" spans="1:32">
      <c r="A30" s="29"/>
      <c r="B30" s="25" t="s">
        <v>4</v>
      </c>
      <c r="C30" s="39">
        <v>0</v>
      </c>
      <c r="D30" s="39">
        <v>0</v>
      </c>
      <c r="E30" s="39">
        <v>0</v>
      </c>
      <c r="F30" s="39">
        <v>0</v>
      </c>
      <c r="G30" s="39">
        <v>0</v>
      </c>
      <c r="H30" s="39">
        <v>0</v>
      </c>
      <c r="I30" s="39">
        <v>0</v>
      </c>
      <c r="J30" s="39">
        <v>0</v>
      </c>
      <c r="K30" s="39">
        <v>0</v>
      </c>
      <c r="L30" s="39">
        <v>0</v>
      </c>
      <c r="M30" s="39">
        <v>0</v>
      </c>
      <c r="N30" s="39">
        <v>0</v>
      </c>
      <c r="O30" s="39">
        <v>0</v>
      </c>
      <c r="P30" s="39">
        <v>0</v>
      </c>
      <c r="Q30" s="39">
        <v>0</v>
      </c>
      <c r="R30" s="39">
        <v>0</v>
      </c>
      <c r="S30" s="39">
        <v>0</v>
      </c>
      <c r="T30" s="39">
        <v>0</v>
      </c>
      <c r="U30" s="39">
        <v>0</v>
      </c>
      <c r="V30" s="39">
        <v>0</v>
      </c>
      <c r="W30" s="39">
        <v>0</v>
      </c>
      <c r="X30" s="39">
        <v>0</v>
      </c>
      <c r="Y30" s="39">
        <v>0</v>
      </c>
      <c r="Z30" s="39">
        <v>0</v>
      </c>
      <c r="AA30" s="39">
        <v>0</v>
      </c>
      <c r="AB30" s="39">
        <v>0</v>
      </c>
      <c r="AC30" s="39">
        <v>0</v>
      </c>
      <c r="AD30" s="39">
        <v>0</v>
      </c>
      <c r="AF30" s="87"/>
    </row>
    <row r="31" spans="1:32">
      <c r="A31" s="29"/>
      <c r="B31" s="13" t="s">
        <v>162</v>
      </c>
      <c r="C31" s="39">
        <v>0</v>
      </c>
      <c r="D31" s="39">
        <v>0</v>
      </c>
      <c r="E31" s="39">
        <v>0</v>
      </c>
      <c r="F31" s="39">
        <v>0</v>
      </c>
      <c r="G31" s="39">
        <v>0</v>
      </c>
      <c r="H31" s="39">
        <v>0</v>
      </c>
      <c r="I31" s="39">
        <v>0</v>
      </c>
      <c r="J31" s="39">
        <v>0</v>
      </c>
      <c r="K31" s="39">
        <v>0</v>
      </c>
      <c r="L31" s="39">
        <v>0</v>
      </c>
      <c r="M31" s="39">
        <v>0</v>
      </c>
      <c r="N31" s="39">
        <v>0</v>
      </c>
      <c r="O31" s="39">
        <v>0</v>
      </c>
      <c r="P31" s="39">
        <v>0</v>
      </c>
      <c r="Q31" s="39">
        <v>0</v>
      </c>
      <c r="R31" s="39">
        <v>0</v>
      </c>
      <c r="S31" s="39">
        <v>0</v>
      </c>
      <c r="T31" s="39">
        <v>0</v>
      </c>
      <c r="U31" s="39">
        <v>0</v>
      </c>
      <c r="V31" s="39">
        <v>0</v>
      </c>
      <c r="W31" s="39">
        <v>0</v>
      </c>
      <c r="X31" s="39">
        <v>0</v>
      </c>
      <c r="Y31" s="39">
        <v>0</v>
      </c>
      <c r="Z31" s="39">
        <v>0</v>
      </c>
      <c r="AA31" s="39">
        <v>0</v>
      </c>
      <c r="AB31" s="39">
        <v>0</v>
      </c>
      <c r="AC31" s="39">
        <v>0</v>
      </c>
      <c r="AD31" s="39">
        <v>0</v>
      </c>
      <c r="AF31" s="87"/>
    </row>
    <row r="32" spans="1:32" ht="45">
      <c r="A32" s="29"/>
      <c r="B32" s="111" t="s">
        <v>193</v>
      </c>
      <c r="C32" s="39">
        <v>0</v>
      </c>
      <c r="D32" s="39">
        <v>0</v>
      </c>
      <c r="E32" s="39">
        <v>0</v>
      </c>
      <c r="F32" s="39">
        <v>0</v>
      </c>
      <c r="G32" s="39">
        <v>0</v>
      </c>
      <c r="H32" s="39">
        <v>0</v>
      </c>
      <c r="I32" s="39">
        <v>0</v>
      </c>
      <c r="J32" s="39">
        <v>0</v>
      </c>
      <c r="K32" s="39">
        <v>0</v>
      </c>
      <c r="L32" s="39">
        <v>0</v>
      </c>
      <c r="M32" s="39">
        <v>0</v>
      </c>
      <c r="N32" s="39">
        <v>0</v>
      </c>
      <c r="O32" s="39">
        <v>0</v>
      </c>
      <c r="P32" s="39">
        <v>0</v>
      </c>
      <c r="Q32" s="39">
        <v>0</v>
      </c>
      <c r="R32" s="39">
        <v>0</v>
      </c>
      <c r="S32" s="39">
        <v>0</v>
      </c>
      <c r="T32" s="39">
        <v>0</v>
      </c>
      <c r="U32" s="39">
        <v>0</v>
      </c>
      <c r="V32" s="39">
        <v>0</v>
      </c>
      <c r="W32" s="39">
        <v>0</v>
      </c>
      <c r="X32" s="39">
        <v>0</v>
      </c>
      <c r="Y32" s="39">
        <v>0</v>
      </c>
      <c r="Z32" s="39">
        <v>0</v>
      </c>
      <c r="AA32" s="39">
        <v>0</v>
      </c>
      <c r="AB32" s="39">
        <v>0</v>
      </c>
      <c r="AC32" s="39">
        <v>0</v>
      </c>
      <c r="AD32" s="39">
        <v>0</v>
      </c>
      <c r="AF32" s="87"/>
    </row>
    <row r="33" spans="1:32">
      <c r="A33" s="29"/>
      <c r="B33" s="13" t="s">
        <v>163</v>
      </c>
      <c r="C33" s="39">
        <v>0</v>
      </c>
      <c r="D33" s="39">
        <v>0</v>
      </c>
      <c r="E33" s="39">
        <v>0</v>
      </c>
      <c r="F33" s="39">
        <v>0</v>
      </c>
      <c r="G33" s="39">
        <v>0</v>
      </c>
      <c r="H33" s="39">
        <v>0</v>
      </c>
      <c r="I33" s="39">
        <v>0</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9">
        <v>0</v>
      </c>
      <c r="AA33" s="39">
        <v>0</v>
      </c>
      <c r="AB33" s="39">
        <v>0</v>
      </c>
      <c r="AC33" s="39">
        <v>0</v>
      </c>
      <c r="AD33" s="39">
        <v>0</v>
      </c>
      <c r="AF33" s="87"/>
    </row>
    <row r="34" spans="1:32">
      <c r="A34" s="29"/>
      <c r="B34" s="13" t="s">
        <v>192</v>
      </c>
      <c r="C34" s="39">
        <v>0</v>
      </c>
      <c r="D34" s="39">
        <v>0</v>
      </c>
      <c r="E34" s="39">
        <v>0</v>
      </c>
      <c r="F34" s="39">
        <v>0</v>
      </c>
      <c r="G34" s="39">
        <v>0</v>
      </c>
      <c r="H34" s="39">
        <v>0</v>
      </c>
      <c r="I34" s="39">
        <v>0</v>
      </c>
      <c r="J34" s="39">
        <v>0</v>
      </c>
      <c r="K34" s="39">
        <v>0</v>
      </c>
      <c r="L34" s="39">
        <v>0</v>
      </c>
      <c r="M34" s="39">
        <v>0</v>
      </c>
      <c r="N34" s="39">
        <v>0</v>
      </c>
      <c r="O34" s="39">
        <v>0</v>
      </c>
      <c r="P34" s="39">
        <v>0</v>
      </c>
      <c r="Q34" s="39">
        <v>0</v>
      </c>
      <c r="R34" s="39">
        <v>0</v>
      </c>
      <c r="S34" s="39">
        <v>0</v>
      </c>
      <c r="T34" s="39">
        <v>0</v>
      </c>
      <c r="U34" s="39">
        <v>0</v>
      </c>
      <c r="V34" s="39">
        <v>0</v>
      </c>
      <c r="W34" s="39">
        <v>0</v>
      </c>
      <c r="X34" s="39">
        <v>0</v>
      </c>
      <c r="Y34" s="39">
        <v>0</v>
      </c>
      <c r="Z34" s="39">
        <v>0</v>
      </c>
      <c r="AA34" s="39">
        <v>0</v>
      </c>
      <c r="AB34" s="39">
        <v>0</v>
      </c>
      <c r="AC34" s="39">
        <v>0</v>
      </c>
      <c r="AD34" s="39">
        <v>0</v>
      </c>
      <c r="AF34" s="87"/>
    </row>
    <row r="35" spans="1:32">
      <c r="A35" s="29"/>
      <c r="B35" s="13" t="s">
        <v>5</v>
      </c>
      <c r="C35" s="39">
        <v>0</v>
      </c>
      <c r="D35" s="39">
        <v>0</v>
      </c>
      <c r="E35" s="39">
        <v>0</v>
      </c>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F35" s="87"/>
    </row>
    <row r="36" spans="1:32">
      <c r="A36" s="29"/>
      <c r="B36" s="13" t="s">
        <v>9</v>
      </c>
      <c r="C36" s="39">
        <v>0</v>
      </c>
      <c r="D36" s="39">
        <v>0</v>
      </c>
      <c r="E36" s="39">
        <v>0</v>
      </c>
      <c r="F36" s="39">
        <v>0</v>
      </c>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v>0</v>
      </c>
      <c r="AB36" s="39">
        <v>0</v>
      </c>
      <c r="AC36" s="39">
        <v>0</v>
      </c>
      <c r="AD36" s="39">
        <v>0</v>
      </c>
      <c r="AF36" s="87"/>
    </row>
    <row r="37" spans="1:32">
      <c r="A37" s="29"/>
      <c r="B37" s="13" t="s">
        <v>0</v>
      </c>
      <c r="C37" s="39">
        <v>0</v>
      </c>
      <c r="D37" s="39">
        <v>0</v>
      </c>
      <c r="E37" s="39">
        <v>0</v>
      </c>
      <c r="F37" s="39">
        <v>0</v>
      </c>
      <c r="G37" s="39">
        <v>0</v>
      </c>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F37" s="87"/>
    </row>
    <row r="38" spans="1:32">
      <c r="A38" s="29"/>
      <c r="B38" s="13" t="s">
        <v>150</v>
      </c>
      <c r="C38" s="39">
        <v>0</v>
      </c>
      <c r="D38" s="39">
        <v>0</v>
      </c>
      <c r="E38" s="39">
        <v>0</v>
      </c>
      <c r="F38" s="39">
        <v>0</v>
      </c>
      <c r="G38" s="39">
        <v>0</v>
      </c>
      <c r="H38" s="39">
        <v>0</v>
      </c>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v>0</v>
      </c>
      <c r="AC38" s="39">
        <v>0</v>
      </c>
      <c r="AD38" s="39">
        <v>0</v>
      </c>
      <c r="AF38" s="87"/>
    </row>
    <row r="39" spans="1:32">
      <c r="A39" s="282"/>
      <c r="B39" s="266" t="s">
        <v>741</v>
      </c>
      <c r="C39" s="271">
        <f>SUM(C25:C38)</f>
        <v>0</v>
      </c>
      <c r="D39" s="271">
        <f t="shared" ref="D39:G39" si="1">SUM(D25:D38)</f>
        <v>0</v>
      </c>
      <c r="E39" s="271">
        <f t="shared" si="1"/>
        <v>0</v>
      </c>
      <c r="F39" s="271">
        <f t="shared" si="1"/>
        <v>0</v>
      </c>
      <c r="G39" s="271">
        <f t="shared" si="1"/>
        <v>0</v>
      </c>
      <c r="H39" s="271">
        <v>0</v>
      </c>
      <c r="I39" s="271">
        <f t="shared" ref="I39" si="2">SUM(I25:I38)</f>
        <v>0</v>
      </c>
      <c r="J39" s="271">
        <v>0</v>
      </c>
      <c r="K39" s="271">
        <f t="shared" ref="K39:AC39" si="3">SUM(K25:K38)</f>
        <v>0</v>
      </c>
      <c r="L39" s="271">
        <f t="shared" si="3"/>
        <v>0</v>
      </c>
      <c r="M39" s="271">
        <f t="shared" si="3"/>
        <v>0</v>
      </c>
      <c r="N39" s="271">
        <f t="shared" si="3"/>
        <v>0</v>
      </c>
      <c r="O39" s="271">
        <f t="shared" si="3"/>
        <v>0</v>
      </c>
      <c r="P39" s="271">
        <f t="shared" si="3"/>
        <v>0</v>
      </c>
      <c r="Q39" s="271">
        <f t="shared" si="3"/>
        <v>0</v>
      </c>
      <c r="R39" s="271">
        <f t="shared" si="3"/>
        <v>0</v>
      </c>
      <c r="S39" s="271">
        <f t="shared" si="3"/>
        <v>0</v>
      </c>
      <c r="T39" s="271">
        <f t="shared" si="3"/>
        <v>0</v>
      </c>
      <c r="U39" s="271">
        <f t="shared" si="3"/>
        <v>0</v>
      </c>
      <c r="V39" s="271">
        <f t="shared" si="3"/>
        <v>0</v>
      </c>
      <c r="W39" s="271">
        <f t="shared" si="3"/>
        <v>0</v>
      </c>
      <c r="X39" s="271">
        <f t="shared" si="3"/>
        <v>0</v>
      </c>
      <c r="Y39" s="271">
        <f t="shared" si="3"/>
        <v>0</v>
      </c>
      <c r="Z39" s="271">
        <f t="shared" si="3"/>
        <v>0</v>
      </c>
      <c r="AA39" s="271">
        <f t="shared" si="3"/>
        <v>0</v>
      </c>
      <c r="AB39" s="271">
        <f t="shared" si="3"/>
        <v>0</v>
      </c>
      <c r="AC39" s="271">
        <f t="shared" si="3"/>
        <v>0</v>
      </c>
      <c r="AD39" s="271">
        <f>SUM(AD25:AD38)</f>
        <v>0</v>
      </c>
      <c r="AF39" s="87"/>
    </row>
    <row r="40" spans="1:32">
      <c r="A40" s="29" t="s">
        <v>56</v>
      </c>
      <c r="B40" s="259" t="s">
        <v>1</v>
      </c>
      <c r="C40" s="39">
        <v>0</v>
      </c>
      <c r="D40" s="39">
        <v>0</v>
      </c>
      <c r="E40" s="39">
        <v>0</v>
      </c>
      <c r="F40" s="39">
        <v>0</v>
      </c>
      <c r="G40" s="39">
        <v>0</v>
      </c>
      <c r="H40" s="39">
        <v>0</v>
      </c>
      <c r="I40" s="39">
        <v>0</v>
      </c>
      <c r="J40" s="39">
        <v>0</v>
      </c>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v>0</v>
      </c>
      <c r="AC40" s="39">
        <v>0</v>
      </c>
      <c r="AD40" s="39">
        <v>0</v>
      </c>
      <c r="AF40" s="87"/>
    </row>
    <row r="41" spans="1:32">
      <c r="A41" s="29"/>
      <c r="B41" s="25" t="s">
        <v>126</v>
      </c>
      <c r="C41" s="39">
        <v>0</v>
      </c>
      <c r="D41" s="39">
        <v>0</v>
      </c>
      <c r="E41" s="39">
        <v>0</v>
      </c>
      <c r="F41" s="39">
        <v>0</v>
      </c>
      <c r="G41" s="39">
        <v>0</v>
      </c>
      <c r="H41" s="39">
        <v>0</v>
      </c>
      <c r="I41" s="39">
        <v>0</v>
      </c>
      <c r="J41" s="39">
        <v>0</v>
      </c>
      <c r="K41" s="39">
        <v>0</v>
      </c>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v>0</v>
      </c>
      <c r="AC41" s="39">
        <v>0</v>
      </c>
      <c r="AD41" s="39">
        <v>0</v>
      </c>
      <c r="AF41" s="87"/>
    </row>
    <row r="42" spans="1:32">
      <c r="A42" s="29"/>
      <c r="B42" s="13" t="s">
        <v>161</v>
      </c>
      <c r="C42" s="39">
        <v>0</v>
      </c>
      <c r="D42" s="39">
        <v>0</v>
      </c>
      <c r="E42" s="39">
        <v>0</v>
      </c>
      <c r="F42" s="39">
        <v>0</v>
      </c>
      <c r="G42" s="39">
        <v>0</v>
      </c>
      <c r="H42" s="39">
        <v>0</v>
      </c>
      <c r="I42" s="39">
        <v>0</v>
      </c>
      <c r="J42" s="39">
        <v>0</v>
      </c>
      <c r="K42" s="39">
        <v>0</v>
      </c>
      <c r="L42" s="39">
        <v>0</v>
      </c>
      <c r="M42" s="39">
        <v>0</v>
      </c>
      <c r="N42" s="39">
        <v>0</v>
      </c>
      <c r="O42" s="39">
        <v>0</v>
      </c>
      <c r="P42" s="39">
        <v>0</v>
      </c>
      <c r="Q42" s="39">
        <v>0</v>
      </c>
      <c r="R42" s="39">
        <v>0</v>
      </c>
      <c r="S42" s="39">
        <v>0</v>
      </c>
      <c r="T42" s="39">
        <v>0</v>
      </c>
      <c r="U42" s="39">
        <v>0</v>
      </c>
      <c r="V42" s="39">
        <v>0</v>
      </c>
      <c r="W42" s="39">
        <v>0</v>
      </c>
      <c r="X42" s="39">
        <v>0</v>
      </c>
      <c r="Y42" s="39">
        <v>0</v>
      </c>
      <c r="Z42" s="39">
        <v>0</v>
      </c>
      <c r="AA42" s="39">
        <v>0</v>
      </c>
      <c r="AB42" s="39">
        <v>0</v>
      </c>
      <c r="AC42" s="39">
        <v>0</v>
      </c>
      <c r="AD42" s="39">
        <v>0</v>
      </c>
      <c r="AF42" s="87"/>
    </row>
    <row r="43" spans="1:32">
      <c r="A43" s="29"/>
      <c r="B43" s="25" t="s">
        <v>66</v>
      </c>
      <c r="C43" s="39">
        <v>0</v>
      </c>
      <c r="D43" s="39">
        <v>0</v>
      </c>
      <c r="E43" s="39">
        <v>0</v>
      </c>
      <c r="F43" s="39">
        <v>0</v>
      </c>
      <c r="G43" s="39">
        <v>0</v>
      </c>
      <c r="H43" s="39">
        <v>0</v>
      </c>
      <c r="I43" s="39">
        <v>0</v>
      </c>
      <c r="J43" s="39">
        <v>0</v>
      </c>
      <c r="K43" s="39">
        <v>0</v>
      </c>
      <c r="L43" s="39">
        <v>0</v>
      </c>
      <c r="M43" s="39">
        <v>0</v>
      </c>
      <c r="N43" s="39">
        <v>0</v>
      </c>
      <c r="O43" s="39">
        <v>0</v>
      </c>
      <c r="P43" s="39">
        <v>0</v>
      </c>
      <c r="Q43" s="39">
        <v>0</v>
      </c>
      <c r="R43" s="39">
        <v>0</v>
      </c>
      <c r="S43" s="39">
        <v>0</v>
      </c>
      <c r="T43" s="39">
        <v>0</v>
      </c>
      <c r="U43" s="39">
        <v>0</v>
      </c>
      <c r="V43" s="39">
        <v>0</v>
      </c>
      <c r="W43" s="39">
        <v>0</v>
      </c>
      <c r="X43" s="39">
        <v>0</v>
      </c>
      <c r="Y43" s="39">
        <v>0</v>
      </c>
      <c r="Z43" s="39">
        <v>0</v>
      </c>
      <c r="AA43" s="39">
        <v>0</v>
      </c>
      <c r="AB43" s="39">
        <v>0</v>
      </c>
      <c r="AC43" s="39">
        <v>0</v>
      </c>
      <c r="AD43" s="39">
        <v>0</v>
      </c>
      <c r="AF43" s="87"/>
    </row>
    <row r="44" spans="1:32">
      <c r="A44" s="29"/>
      <c r="B44" s="25" t="s">
        <v>3</v>
      </c>
      <c r="C44" s="39">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F44" s="87"/>
    </row>
    <row r="45" spans="1:32">
      <c r="A45" s="29"/>
      <c r="B45" s="25" t="s">
        <v>4</v>
      </c>
      <c r="C45" s="39">
        <v>0</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39">
        <v>0</v>
      </c>
      <c r="Z45" s="39">
        <v>0</v>
      </c>
      <c r="AA45" s="39">
        <v>0</v>
      </c>
      <c r="AB45" s="39">
        <v>0</v>
      </c>
      <c r="AC45" s="39">
        <v>0</v>
      </c>
      <c r="AD45" s="39">
        <v>0</v>
      </c>
      <c r="AF45" s="87"/>
    </row>
    <row r="46" spans="1:32">
      <c r="A46" s="29"/>
      <c r="B46" s="13" t="s">
        <v>162</v>
      </c>
      <c r="C46" s="39">
        <v>0</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F46" s="87"/>
    </row>
    <row r="47" spans="1:32" ht="45">
      <c r="A47" s="29"/>
      <c r="B47" s="111" t="s">
        <v>193</v>
      </c>
      <c r="C47" s="39">
        <v>0</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F47" s="87"/>
    </row>
    <row r="48" spans="1:32">
      <c r="A48" s="29"/>
      <c r="B48" s="13" t="s">
        <v>163</v>
      </c>
      <c r="C48" s="39">
        <v>0</v>
      </c>
      <c r="D48" s="39">
        <v>0</v>
      </c>
      <c r="E48" s="39">
        <v>0</v>
      </c>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v>0</v>
      </c>
      <c r="AC48" s="39">
        <v>0</v>
      </c>
      <c r="AD48" s="39">
        <v>0</v>
      </c>
      <c r="AF48" s="87"/>
    </row>
    <row r="49" spans="1:32">
      <c r="A49" s="29"/>
      <c r="B49" s="13" t="s">
        <v>192</v>
      </c>
      <c r="C49" s="39">
        <v>0</v>
      </c>
      <c r="D49" s="39">
        <v>0</v>
      </c>
      <c r="E49" s="39">
        <v>0</v>
      </c>
      <c r="F49" s="39">
        <v>0</v>
      </c>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0</v>
      </c>
      <c r="Y49" s="39">
        <v>0</v>
      </c>
      <c r="Z49" s="39">
        <v>0</v>
      </c>
      <c r="AA49" s="39">
        <v>0</v>
      </c>
      <c r="AB49" s="39">
        <v>0</v>
      </c>
      <c r="AC49" s="39">
        <v>0</v>
      </c>
      <c r="AD49" s="39">
        <v>0</v>
      </c>
      <c r="AF49" s="87"/>
    </row>
    <row r="50" spans="1:32">
      <c r="A50" s="29"/>
      <c r="B50" s="13" t="s">
        <v>5</v>
      </c>
      <c r="C50" s="39">
        <v>0</v>
      </c>
      <c r="D50" s="39">
        <v>0</v>
      </c>
      <c r="E50" s="39">
        <v>0</v>
      </c>
      <c r="F50" s="39">
        <v>0</v>
      </c>
      <c r="G50" s="39">
        <v>0</v>
      </c>
      <c r="H50" s="39">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v>0</v>
      </c>
      <c r="AC50" s="39">
        <v>0</v>
      </c>
      <c r="AD50" s="39">
        <v>0</v>
      </c>
      <c r="AF50" s="87"/>
    </row>
    <row r="51" spans="1:32">
      <c r="A51" s="29"/>
      <c r="B51" s="13" t="s">
        <v>9</v>
      </c>
      <c r="C51" s="39">
        <v>0</v>
      </c>
      <c r="D51" s="39">
        <v>0</v>
      </c>
      <c r="E51" s="39">
        <v>0</v>
      </c>
      <c r="F51" s="39">
        <v>0</v>
      </c>
      <c r="G51" s="39">
        <v>0</v>
      </c>
      <c r="H51" s="39">
        <v>0</v>
      </c>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v>0</v>
      </c>
      <c r="AC51" s="39">
        <v>0</v>
      </c>
      <c r="AD51" s="39">
        <v>0</v>
      </c>
      <c r="AF51" s="87"/>
    </row>
    <row r="52" spans="1:32">
      <c r="A52" s="29"/>
      <c r="B52" s="13" t="s">
        <v>0</v>
      </c>
      <c r="C52" s="39">
        <v>0</v>
      </c>
      <c r="D52" s="39">
        <v>0</v>
      </c>
      <c r="E52" s="39">
        <v>0</v>
      </c>
      <c r="F52" s="39">
        <v>0</v>
      </c>
      <c r="G52" s="39">
        <v>0</v>
      </c>
      <c r="H52" s="39">
        <v>0</v>
      </c>
      <c r="I52" s="39">
        <v>0</v>
      </c>
      <c r="J52" s="39">
        <v>0</v>
      </c>
      <c r="K52" s="39">
        <v>0</v>
      </c>
      <c r="L52" s="39">
        <v>0</v>
      </c>
      <c r="M52" s="39">
        <v>0</v>
      </c>
      <c r="N52" s="39">
        <v>0</v>
      </c>
      <c r="O52" s="39">
        <v>0</v>
      </c>
      <c r="P52" s="39">
        <v>0</v>
      </c>
      <c r="Q52" s="39">
        <v>0</v>
      </c>
      <c r="R52" s="39">
        <v>0</v>
      </c>
      <c r="S52" s="39">
        <v>0</v>
      </c>
      <c r="T52" s="39">
        <v>0</v>
      </c>
      <c r="U52" s="39">
        <v>0</v>
      </c>
      <c r="V52" s="39">
        <v>0</v>
      </c>
      <c r="W52" s="39">
        <v>0</v>
      </c>
      <c r="X52" s="39">
        <v>0</v>
      </c>
      <c r="Y52" s="39">
        <v>0</v>
      </c>
      <c r="Z52" s="39">
        <v>0</v>
      </c>
      <c r="AA52" s="39">
        <v>0</v>
      </c>
      <c r="AB52" s="39">
        <v>0</v>
      </c>
      <c r="AC52" s="39">
        <v>0</v>
      </c>
      <c r="AD52" s="39">
        <v>0</v>
      </c>
      <c r="AF52" s="87"/>
    </row>
    <row r="53" spans="1:32">
      <c r="A53" s="29"/>
      <c r="B53" s="13" t="s">
        <v>150</v>
      </c>
      <c r="C53" s="39">
        <v>0</v>
      </c>
      <c r="D53" s="39">
        <v>0</v>
      </c>
      <c r="E53" s="39">
        <v>0</v>
      </c>
      <c r="F53" s="39">
        <v>0</v>
      </c>
      <c r="G53" s="39">
        <v>0</v>
      </c>
      <c r="H53" s="39">
        <v>0</v>
      </c>
      <c r="I53" s="39">
        <v>0</v>
      </c>
      <c r="J53" s="39">
        <v>0</v>
      </c>
      <c r="K53" s="39">
        <v>0</v>
      </c>
      <c r="L53" s="39">
        <v>0</v>
      </c>
      <c r="M53" s="39">
        <v>0</v>
      </c>
      <c r="N53" s="39">
        <v>0</v>
      </c>
      <c r="O53" s="39">
        <v>0</v>
      </c>
      <c r="P53" s="39">
        <v>0</v>
      </c>
      <c r="Q53" s="39">
        <v>0</v>
      </c>
      <c r="R53" s="39">
        <v>0</v>
      </c>
      <c r="S53" s="39">
        <v>0</v>
      </c>
      <c r="T53" s="39">
        <v>0</v>
      </c>
      <c r="U53" s="39">
        <v>0</v>
      </c>
      <c r="V53" s="39">
        <v>0</v>
      </c>
      <c r="W53" s="39">
        <v>0</v>
      </c>
      <c r="X53" s="39">
        <v>0</v>
      </c>
      <c r="Y53" s="39">
        <v>0</v>
      </c>
      <c r="Z53" s="39">
        <v>0</v>
      </c>
      <c r="AA53" s="39">
        <v>0</v>
      </c>
      <c r="AB53" s="39">
        <v>0</v>
      </c>
      <c r="AC53" s="39">
        <v>0</v>
      </c>
      <c r="AD53" s="39">
        <v>0</v>
      </c>
      <c r="AF53" s="87"/>
    </row>
    <row r="54" spans="1:32">
      <c r="A54" s="282"/>
      <c r="B54" s="266" t="s">
        <v>742</v>
      </c>
      <c r="C54" s="271">
        <f>SUM(C40:C53)</f>
        <v>0</v>
      </c>
      <c r="D54" s="271">
        <f t="shared" ref="D54:G54" si="4">SUM(D40:D53)</f>
        <v>0</v>
      </c>
      <c r="E54" s="271">
        <f t="shared" si="4"/>
        <v>0</v>
      </c>
      <c r="F54" s="271">
        <f t="shared" si="4"/>
        <v>0</v>
      </c>
      <c r="G54" s="271">
        <f t="shared" si="4"/>
        <v>0</v>
      </c>
      <c r="H54" s="271">
        <v>0</v>
      </c>
      <c r="I54" s="271">
        <f t="shared" ref="I54" si="5">SUM(I40:I53)</f>
        <v>0</v>
      </c>
      <c r="J54" s="271">
        <v>0</v>
      </c>
      <c r="K54" s="271">
        <f t="shared" ref="K54:AD54" si="6">SUM(K40:K53)</f>
        <v>0</v>
      </c>
      <c r="L54" s="271">
        <f t="shared" si="6"/>
        <v>0</v>
      </c>
      <c r="M54" s="271">
        <f t="shared" si="6"/>
        <v>0</v>
      </c>
      <c r="N54" s="271">
        <f t="shared" si="6"/>
        <v>0</v>
      </c>
      <c r="O54" s="271">
        <f t="shared" si="6"/>
        <v>0</v>
      </c>
      <c r="P54" s="271">
        <f t="shared" si="6"/>
        <v>0</v>
      </c>
      <c r="Q54" s="271">
        <f t="shared" si="6"/>
        <v>0</v>
      </c>
      <c r="R54" s="271">
        <f t="shared" si="6"/>
        <v>0</v>
      </c>
      <c r="S54" s="271">
        <f t="shared" si="6"/>
        <v>0</v>
      </c>
      <c r="T54" s="271">
        <f t="shared" si="6"/>
        <v>0</v>
      </c>
      <c r="U54" s="271">
        <f t="shared" si="6"/>
        <v>0</v>
      </c>
      <c r="V54" s="271">
        <f t="shared" si="6"/>
        <v>0</v>
      </c>
      <c r="W54" s="271">
        <f t="shared" si="6"/>
        <v>0</v>
      </c>
      <c r="X54" s="271">
        <f t="shared" si="6"/>
        <v>0</v>
      </c>
      <c r="Y54" s="271">
        <f t="shared" si="6"/>
        <v>0</v>
      </c>
      <c r="Z54" s="271">
        <f t="shared" si="6"/>
        <v>0</v>
      </c>
      <c r="AA54" s="271">
        <f t="shared" si="6"/>
        <v>0</v>
      </c>
      <c r="AB54" s="271">
        <f t="shared" si="6"/>
        <v>0</v>
      </c>
      <c r="AC54" s="271">
        <f t="shared" si="6"/>
        <v>0</v>
      </c>
      <c r="AD54" s="271">
        <f t="shared" si="6"/>
        <v>0</v>
      </c>
      <c r="AF54" s="87"/>
    </row>
    <row r="55" spans="1:32">
      <c r="A55" s="29" t="s">
        <v>57</v>
      </c>
      <c r="B55" s="259" t="s">
        <v>1</v>
      </c>
      <c r="C55" s="39">
        <v>0</v>
      </c>
      <c r="D55" s="39">
        <v>0</v>
      </c>
      <c r="E55" s="39">
        <v>0</v>
      </c>
      <c r="F55" s="39">
        <v>0</v>
      </c>
      <c r="G55" s="39">
        <v>0</v>
      </c>
      <c r="H55" s="39">
        <v>0</v>
      </c>
      <c r="I55" s="39">
        <v>0</v>
      </c>
      <c r="J55" s="39">
        <v>0</v>
      </c>
      <c r="K55" s="39">
        <v>0</v>
      </c>
      <c r="L55" s="39">
        <v>0</v>
      </c>
      <c r="M55" s="39">
        <v>0</v>
      </c>
      <c r="N55" s="39">
        <v>0</v>
      </c>
      <c r="O55" s="39">
        <v>0</v>
      </c>
      <c r="P55" s="39">
        <v>0</v>
      </c>
      <c r="Q55" s="39">
        <v>0</v>
      </c>
      <c r="R55" s="39">
        <v>0</v>
      </c>
      <c r="S55" s="39">
        <v>0</v>
      </c>
      <c r="T55" s="39">
        <v>0</v>
      </c>
      <c r="U55" s="39">
        <v>0</v>
      </c>
      <c r="V55" s="39">
        <v>0</v>
      </c>
      <c r="W55" s="39">
        <v>0</v>
      </c>
      <c r="X55" s="39">
        <v>0</v>
      </c>
      <c r="Y55" s="39">
        <v>0</v>
      </c>
      <c r="Z55" s="39">
        <v>0</v>
      </c>
      <c r="AA55" s="39">
        <v>0</v>
      </c>
      <c r="AB55" s="39">
        <v>0</v>
      </c>
      <c r="AC55" s="39">
        <v>0</v>
      </c>
      <c r="AD55" s="39">
        <v>0</v>
      </c>
      <c r="AF55" s="87"/>
    </row>
    <row r="56" spans="1:32">
      <c r="A56" s="29"/>
      <c r="B56" s="25" t="s">
        <v>126</v>
      </c>
      <c r="C56" s="39">
        <v>0</v>
      </c>
      <c r="D56" s="39">
        <v>0</v>
      </c>
      <c r="E56" s="39">
        <v>0</v>
      </c>
      <c r="F56" s="39">
        <v>0</v>
      </c>
      <c r="G56" s="39">
        <v>0</v>
      </c>
      <c r="H56" s="39">
        <v>0</v>
      </c>
      <c r="I56" s="39">
        <v>0</v>
      </c>
      <c r="J56" s="39">
        <v>0</v>
      </c>
      <c r="K56" s="39">
        <v>0</v>
      </c>
      <c r="L56" s="39">
        <v>0</v>
      </c>
      <c r="M56" s="39">
        <v>0</v>
      </c>
      <c r="N56" s="39">
        <v>0</v>
      </c>
      <c r="O56" s="39">
        <v>0</v>
      </c>
      <c r="P56" s="39">
        <v>0</v>
      </c>
      <c r="Q56" s="39">
        <v>0</v>
      </c>
      <c r="R56" s="39">
        <v>0</v>
      </c>
      <c r="S56" s="39">
        <v>0</v>
      </c>
      <c r="T56" s="39">
        <v>0</v>
      </c>
      <c r="U56" s="39">
        <v>0</v>
      </c>
      <c r="V56" s="39">
        <v>0</v>
      </c>
      <c r="W56" s="39">
        <v>0</v>
      </c>
      <c r="X56" s="39">
        <v>0</v>
      </c>
      <c r="Y56" s="39">
        <v>0</v>
      </c>
      <c r="Z56" s="39">
        <v>0</v>
      </c>
      <c r="AA56" s="39">
        <v>0</v>
      </c>
      <c r="AB56" s="39">
        <v>0</v>
      </c>
      <c r="AC56" s="39">
        <v>0</v>
      </c>
      <c r="AD56" s="39">
        <v>0</v>
      </c>
      <c r="AF56" s="87"/>
    </row>
    <row r="57" spans="1:32">
      <c r="A57" s="29"/>
      <c r="B57" s="13" t="s">
        <v>161</v>
      </c>
      <c r="C57" s="39">
        <v>0</v>
      </c>
      <c r="D57" s="39">
        <v>0</v>
      </c>
      <c r="E57" s="39">
        <v>0</v>
      </c>
      <c r="F57" s="39">
        <v>0</v>
      </c>
      <c r="G57" s="39">
        <v>0</v>
      </c>
      <c r="H57" s="39">
        <v>0</v>
      </c>
      <c r="I57" s="39">
        <v>0</v>
      </c>
      <c r="J57" s="39">
        <v>0</v>
      </c>
      <c r="K57" s="39">
        <v>0</v>
      </c>
      <c r="L57" s="39">
        <v>0</v>
      </c>
      <c r="M57" s="39">
        <v>0</v>
      </c>
      <c r="N57" s="39">
        <v>0</v>
      </c>
      <c r="O57" s="39">
        <v>0</v>
      </c>
      <c r="P57" s="39">
        <v>0</v>
      </c>
      <c r="Q57" s="39">
        <v>0</v>
      </c>
      <c r="R57" s="39">
        <v>0</v>
      </c>
      <c r="S57" s="39">
        <v>0</v>
      </c>
      <c r="T57" s="39">
        <v>0</v>
      </c>
      <c r="U57" s="39">
        <v>0</v>
      </c>
      <c r="V57" s="39">
        <v>0</v>
      </c>
      <c r="W57" s="39">
        <v>0</v>
      </c>
      <c r="X57" s="39">
        <v>0</v>
      </c>
      <c r="Y57" s="39">
        <v>0</v>
      </c>
      <c r="Z57" s="39">
        <v>0</v>
      </c>
      <c r="AA57" s="39">
        <v>0</v>
      </c>
      <c r="AB57" s="39">
        <v>0</v>
      </c>
      <c r="AC57" s="39">
        <v>0</v>
      </c>
      <c r="AD57" s="39">
        <v>0</v>
      </c>
      <c r="AF57" s="87"/>
    </row>
    <row r="58" spans="1:32">
      <c r="A58" s="29"/>
      <c r="B58" s="25" t="s">
        <v>66</v>
      </c>
      <c r="C58" s="39">
        <v>0</v>
      </c>
      <c r="D58" s="39">
        <v>0</v>
      </c>
      <c r="E58" s="39">
        <v>0</v>
      </c>
      <c r="F58" s="39">
        <v>0</v>
      </c>
      <c r="G58" s="39">
        <v>0</v>
      </c>
      <c r="H58" s="39">
        <v>0</v>
      </c>
      <c r="I58" s="39">
        <v>0</v>
      </c>
      <c r="J58" s="39">
        <v>0</v>
      </c>
      <c r="K58" s="39">
        <v>0</v>
      </c>
      <c r="L58" s="39">
        <v>0</v>
      </c>
      <c r="M58" s="39">
        <v>0</v>
      </c>
      <c r="N58" s="39">
        <v>0</v>
      </c>
      <c r="O58" s="39">
        <v>0</v>
      </c>
      <c r="P58" s="39">
        <v>0</v>
      </c>
      <c r="Q58" s="39">
        <v>0</v>
      </c>
      <c r="R58" s="39">
        <v>0</v>
      </c>
      <c r="S58" s="39">
        <v>0</v>
      </c>
      <c r="T58" s="39">
        <v>0</v>
      </c>
      <c r="U58" s="39">
        <v>0</v>
      </c>
      <c r="V58" s="39">
        <v>0</v>
      </c>
      <c r="W58" s="39">
        <v>0</v>
      </c>
      <c r="X58" s="39">
        <v>0</v>
      </c>
      <c r="Y58" s="39">
        <v>0</v>
      </c>
      <c r="Z58" s="39">
        <v>0</v>
      </c>
      <c r="AA58" s="39">
        <v>0</v>
      </c>
      <c r="AB58" s="39">
        <v>0</v>
      </c>
      <c r="AC58" s="39">
        <v>0</v>
      </c>
      <c r="AD58" s="39">
        <v>0</v>
      </c>
      <c r="AF58" s="87"/>
    </row>
    <row r="59" spans="1:32">
      <c r="A59" s="29"/>
      <c r="B59" s="25" t="s">
        <v>3</v>
      </c>
      <c r="C59" s="39">
        <v>0</v>
      </c>
      <c r="D59" s="39">
        <v>0</v>
      </c>
      <c r="E59" s="39">
        <v>0</v>
      </c>
      <c r="F59" s="39">
        <v>0</v>
      </c>
      <c r="G59" s="39">
        <v>0</v>
      </c>
      <c r="H59" s="39">
        <v>0</v>
      </c>
      <c r="I59" s="39">
        <v>0</v>
      </c>
      <c r="J59" s="39">
        <v>0</v>
      </c>
      <c r="K59" s="39">
        <v>0</v>
      </c>
      <c r="L59" s="39">
        <v>0</v>
      </c>
      <c r="M59" s="39">
        <v>0</v>
      </c>
      <c r="N59" s="39">
        <v>0</v>
      </c>
      <c r="O59" s="39">
        <v>0</v>
      </c>
      <c r="P59" s="39">
        <v>0</v>
      </c>
      <c r="Q59" s="39">
        <v>0</v>
      </c>
      <c r="R59" s="39">
        <v>0</v>
      </c>
      <c r="S59" s="39">
        <v>0</v>
      </c>
      <c r="T59" s="39">
        <v>0</v>
      </c>
      <c r="U59" s="39">
        <v>0</v>
      </c>
      <c r="V59" s="39">
        <v>0</v>
      </c>
      <c r="W59" s="39">
        <v>0</v>
      </c>
      <c r="X59" s="39">
        <v>0</v>
      </c>
      <c r="Y59" s="39">
        <v>0</v>
      </c>
      <c r="Z59" s="39">
        <v>0</v>
      </c>
      <c r="AA59" s="39">
        <v>0</v>
      </c>
      <c r="AB59" s="39">
        <v>0</v>
      </c>
      <c r="AC59" s="39">
        <v>0</v>
      </c>
      <c r="AD59" s="39">
        <v>0</v>
      </c>
      <c r="AF59" s="87"/>
    </row>
    <row r="60" spans="1:32">
      <c r="A60" s="29"/>
      <c r="B60" s="25" t="s">
        <v>4</v>
      </c>
      <c r="C60" s="39">
        <v>0</v>
      </c>
      <c r="D60" s="39">
        <v>0</v>
      </c>
      <c r="E60" s="39">
        <v>0</v>
      </c>
      <c r="F60" s="39">
        <v>0</v>
      </c>
      <c r="G60" s="39">
        <v>0</v>
      </c>
      <c r="H60" s="39">
        <v>0</v>
      </c>
      <c r="I60" s="39">
        <v>0</v>
      </c>
      <c r="J60" s="39">
        <v>0</v>
      </c>
      <c r="K60" s="39">
        <v>0</v>
      </c>
      <c r="L60" s="39">
        <v>0</v>
      </c>
      <c r="M60" s="39">
        <v>0</v>
      </c>
      <c r="N60" s="39">
        <v>0</v>
      </c>
      <c r="O60" s="39">
        <v>0</v>
      </c>
      <c r="P60" s="39">
        <v>0</v>
      </c>
      <c r="Q60" s="39">
        <v>0</v>
      </c>
      <c r="R60" s="39">
        <v>0</v>
      </c>
      <c r="S60" s="39">
        <v>0</v>
      </c>
      <c r="T60" s="39">
        <v>0</v>
      </c>
      <c r="U60" s="39">
        <v>0</v>
      </c>
      <c r="V60" s="39">
        <v>0</v>
      </c>
      <c r="W60" s="39">
        <v>0</v>
      </c>
      <c r="X60" s="39">
        <v>0</v>
      </c>
      <c r="Y60" s="39">
        <v>0</v>
      </c>
      <c r="Z60" s="39">
        <v>0</v>
      </c>
      <c r="AA60" s="39">
        <v>0</v>
      </c>
      <c r="AB60" s="39">
        <v>0</v>
      </c>
      <c r="AC60" s="39">
        <v>0</v>
      </c>
      <c r="AD60" s="39">
        <v>0</v>
      </c>
      <c r="AF60" s="87"/>
    </row>
    <row r="61" spans="1:32">
      <c r="A61" s="29"/>
      <c r="B61" s="13" t="s">
        <v>162</v>
      </c>
      <c r="C61" s="39">
        <v>0</v>
      </c>
      <c r="D61" s="39">
        <v>0</v>
      </c>
      <c r="E61" s="39">
        <v>0</v>
      </c>
      <c r="F61" s="39">
        <v>0</v>
      </c>
      <c r="G61" s="39">
        <v>0</v>
      </c>
      <c r="H61" s="39">
        <v>0</v>
      </c>
      <c r="I61" s="39">
        <v>0</v>
      </c>
      <c r="J61" s="39">
        <v>0</v>
      </c>
      <c r="K61" s="39">
        <v>0</v>
      </c>
      <c r="L61" s="39">
        <v>0</v>
      </c>
      <c r="M61" s="39">
        <v>0</v>
      </c>
      <c r="N61" s="39">
        <v>0</v>
      </c>
      <c r="O61" s="39">
        <v>0</v>
      </c>
      <c r="P61" s="39">
        <v>0</v>
      </c>
      <c r="Q61" s="39">
        <v>0</v>
      </c>
      <c r="R61" s="39">
        <v>0</v>
      </c>
      <c r="S61" s="39">
        <v>0</v>
      </c>
      <c r="T61" s="39">
        <v>0</v>
      </c>
      <c r="U61" s="39">
        <v>0</v>
      </c>
      <c r="V61" s="39">
        <v>0</v>
      </c>
      <c r="W61" s="39">
        <v>0</v>
      </c>
      <c r="X61" s="39">
        <v>0</v>
      </c>
      <c r="Y61" s="39">
        <v>0</v>
      </c>
      <c r="Z61" s="39">
        <v>0</v>
      </c>
      <c r="AA61" s="39">
        <v>0</v>
      </c>
      <c r="AB61" s="39">
        <v>0</v>
      </c>
      <c r="AC61" s="39">
        <v>0</v>
      </c>
      <c r="AD61" s="39">
        <v>0</v>
      </c>
      <c r="AF61" s="87"/>
    </row>
    <row r="62" spans="1:32" ht="45">
      <c r="A62" s="29"/>
      <c r="B62" s="111" t="s">
        <v>193</v>
      </c>
      <c r="C62" s="39">
        <v>0</v>
      </c>
      <c r="D62" s="39">
        <v>0</v>
      </c>
      <c r="E62" s="39">
        <v>0</v>
      </c>
      <c r="F62" s="39">
        <v>0</v>
      </c>
      <c r="G62" s="39">
        <v>0</v>
      </c>
      <c r="H62" s="39">
        <v>0</v>
      </c>
      <c r="I62" s="39">
        <v>0</v>
      </c>
      <c r="J62" s="39">
        <v>0</v>
      </c>
      <c r="K62" s="39">
        <v>0</v>
      </c>
      <c r="L62" s="39">
        <v>0</v>
      </c>
      <c r="M62" s="39">
        <v>0</v>
      </c>
      <c r="N62" s="39">
        <v>0</v>
      </c>
      <c r="O62" s="39">
        <v>0</v>
      </c>
      <c r="P62" s="39">
        <v>0</v>
      </c>
      <c r="Q62" s="39">
        <v>0</v>
      </c>
      <c r="R62" s="39">
        <v>0</v>
      </c>
      <c r="S62" s="39">
        <v>0</v>
      </c>
      <c r="T62" s="39">
        <v>0</v>
      </c>
      <c r="U62" s="39">
        <v>0</v>
      </c>
      <c r="V62" s="39">
        <v>0</v>
      </c>
      <c r="W62" s="39">
        <v>0</v>
      </c>
      <c r="X62" s="39">
        <v>0</v>
      </c>
      <c r="Y62" s="39">
        <v>0</v>
      </c>
      <c r="Z62" s="39">
        <v>0</v>
      </c>
      <c r="AA62" s="39">
        <v>0</v>
      </c>
      <c r="AB62" s="39">
        <v>0</v>
      </c>
      <c r="AC62" s="39">
        <v>0</v>
      </c>
      <c r="AD62" s="39">
        <v>0</v>
      </c>
      <c r="AF62" s="87"/>
    </row>
    <row r="63" spans="1:32">
      <c r="A63" s="29"/>
      <c r="B63" s="13" t="s">
        <v>163</v>
      </c>
      <c r="C63" s="39">
        <v>0</v>
      </c>
      <c r="D63" s="39">
        <v>0</v>
      </c>
      <c r="E63" s="39">
        <v>0</v>
      </c>
      <c r="F63" s="39">
        <v>0</v>
      </c>
      <c r="G63" s="39">
        <v>0</v>
      </c>
      <c r="H63" s="39">
        <v>0</v>
      </c>
      <c r="I63" s="39">
        <v>0</v>
      </c>
      <c r="J63" s="39">
        <v>0</v>
      </c>
      <c r="K63" s="39">
        <v>0</v>
      </c>
      <c r="L63" s="39">
        <v>0</v>
      </c>
      <c r="M63" s="39">
        <v>0</v>
      </c>
      <c r="N63" s="39">
        <v>0</v>
      </c>
      <c r="O63" s="39">
        <v>0</v>
      </c>
      <c r="P63" s="39">
        <v>0</v>
      </c>
      <c r="Q63" s="39">
        <v>0</v>
      </c>
      <c r="R63" s="39">
        <v>0</v>
      </c>
      <c r="S63" s="39">
        <v>0</v>
      </c>
      <c r="T63" s="39">
        <v>0</v>
      </c>
      <c r="U63" s="39">
        <v>0</v>
      </c>
      <c r="V63" s="39">
        <v>0</v>
      </c>
      <c r="W63" s="39">
        <v>0</v>
      </c>
      <c r="X63" s="39">
        <v>0</v>
      </c>
      <c r="Y63" s="39">
        <v>0</v>
      </c>
      <c r="Z63" s="39">
        <v>0</v>
      </c>
      <c r="AA63" s="39">
        <v>0</v>
      </c>
      <c r="AB63" s="39">
        <v>0</v>
      </c>
      <c r="AC63" s="39">
        <v>0</v>
      </c>
      <c r="AD63" s="39">
        <v>0</v>
      </c>
      <c r="AF63" s="87"/>
    </row>
    <row r="64" spans="1:32">
      <c r="A64" s="29"/>
      <c r="B64" s="13" t="s">
        <v>192</v>
      </c>
      <c r="C64" s="39">
        <v>0</v>
      </c>
      <c r="D64" s="39">
        <v>0</v>
      </c>
      <c r="E64" s="39">
        <v>0</v>
      </c>
      <c r="F64" s="39">
        <v>0</v>
      </c>
      <c r="G64" s="39">
        <v>0</v>
      </c>
      <c r="H64" s="39">
        <v>0</v>
      </c>
      <c r="I64" s="39">
        <v>0</v>
      </c>
      <c r="J64" s="39">
        <v>0</v>
      </c>
      <c r="K64" s="39">
        <v>0</v>
      </c>
      <c r="L64" s="39">
        <v>0</v>
      </c>
      <c r="M64" s="39">
        <v>0</v>
      </c>
      <c r="N64" s="39">
        <v>0</v>
      </c>
      <c r="O64" s="39">
        <v>0</v>
      </c>
      <c r="P64" s="39">
        <v>0</v>
      </c>
      <c r="Q64" s="39">
        <v>0</v>
      </c>
      <c r="R64" s="39">
        <v>0</v>
      </c>
      <c r="S64" s="39">
        <v>0</v>
      </c>
      <c r="T64" s="39">
        <v>0</v>
      </c>
      <c r="U64" s="39">
        <v>0</v>
      </c>
      <c r="V64" s="39">
        <v>0</v>
      </c>
      <c r="W64" s="39">
        <v>0</v>
      </c>
      <c r="X64" s="39">
        <v>0</v>
      </c>
      <c r="Y64" s="39">
        <v>0</v>
      </c>
      <c r="Z64" s="39">
        <v>0</v>
      </c>
      <c r="AA64" s="39">
        <v>0</v>
      </c>
      <c r="AB64" s="39">
        <v>0</v>
      </c>
      <c r="AC64" s="39">
        <v>0</v>
      </c>
      <c r="AD64" s="39">
        <v>0</v>
      </c>
      <c r="AF64" s="87"/>
    </row>
    <row r="65" spans="1:32">
      <c r="A65" s="29"/>
      <c r="B65" s="13" t="s">
        <v>5</v>
      </c>
      <c r="C65" s="39">
        <v>0</v>
      </c>
      <c r="D65" s="39">
        <v>0</v>
      </c>
      <c r="E65" s="39">
        <v>0</v>
      </c>
      <c r="F65" s="39">
        <v>0</v>
      </c>
      <c r="G65" s="39">
        <v>0</v>
      </c>
      <c r="H65" s="39">
        <v>0</v>
      </c>
      <c r="I65" s="39">
        <v>0</v>
      </c>
      <c r="J65" s="39">
        <v>0</v>
      </c>
      <c r="K65" s="39">
        <v>0</v>
      </c>
      <c r="L65" s="39">
        <v>0</v>
      </c>
      <c r="M65" s="39">
        <v>0</v>
      </c>
      <c r="N65" s="39">
        <v>0</v>
      </c>
      <c r="O65" s="39">
        <v>0</v>
      </c>
      <c r="P65" s="39">
        <v>0</v>
      </c>
      <c r="Q65" s="39">
        <v>0</v>
      </c>
      <c r="R65" s="39">
        <v>0</v>
      </c>
      <c r="S65" s="39">
        <v>0</v>
      </c>
      <c r="T65" s="39">
        <v>0</v>
      </c>
      <c r="U65" s="39">
        <v>0</v>
      </c>
      <c r="V65" s="39">
        <v>0</v>
      </c>
      <c r="W65" s="39">
        <v>0</v>
      </c>
      <c r="X65" s="39">
        <v>0</v>
      </c>
      <c r="Y65" s="39">
        <v>0</v>
      </c>
      <c r="Z65" s="39">
        <v>0</v>
      </c>
      <c r="AA65" s="39">
        <v>0</v>
      </c>
      <c r="AB65" s="39">
        <v>0</v>
      </c>
      <c r="AC65" s="39">
        <v>0</v>
      </c>
      <c r="AD65" s="39">
        <v>0</v>
      </c>
      <c r="AF65" s="87"/>
    </row>
    <row r="66" spans="1:32">
      <c r="A66" s="29"/>
      <c r="B66" s="13" t="s">
        <v>9</v>
      </c>
      <c r="C66" s="39">
        <v>0</v>
      </c>
      <c r="D66" s="39">
        <v>0</v>
      </c>
      <c r="E66" s="39">
        <v>0</v>
      </c>
      <c r="F66" s="39">
        <v>0</v>
      </c>
      <c r="G66" s="39">
        <v>0</v>
      </c>
      <c r="H66" s="39">
        <v>0</v>
      </c>
      <c r="I66" s="39">
        <v>0</v>
      </c>
      <c r="J66" s="39">
        <v>0</v>
      </c>
      <c r="K66" s="39">
        <v>0</v>
      </c>
      <c r="L66" s="39">
        <v>0</v>
      </c>
      <c r="M66" s="39">
        <v>0</v>
      </c>
      <c r="N66" s="39">
        <v>0</v>
      </c>
      <c r="O66" s="39">
        <v>0</v>
      </c>
      <c r="P66" s="39">
        <v>0</v>
      </c>
      <c r="Q66" s="39">
        <v>0</v>
      </c>
      <c r="R66" s="39">
        <v>0</v>
      </c>
      <c r="S66" s="39">
        <v>0</v>
      </c>
      <c r="T66" s="39">
        <v>0</v>
      </c>
      <c r="U66" s="39">
        <v>0</v>
      </c>
      <c r="V66" s="39">
        <v>0</v>
      </c>
      <c r="W66" s="39">
        <v>0</v>
      </c>
      <c r="X66" s="39">
        <v>0</v>
      </c>
      <c r="Y66" s="39">
        <v>0</v>
      </c>
      <c r="Z66" s="39">
        <v>0</v>
      </c>
      <c r="AA66" s="39">
        <v>0</v>
      </c>
      <c r="AB66" s="39">
        <v>0</v>
      </c>
      <c r="AC66" s="39">
        <v>0</v>
      </c>
      <c r="AD66" s="39">
        <v>0</v>
      </c>
      <c r="AF66" s="87"/>
    </row>
    <row r="67" spans="1:32">
      <c r="A67" s="29"/>
      <c r="B67" s="13" t="s">
        <v>0</v>
      </c>
      <c r="C67" s="39">
        <v>0</v>
      </c>
      <c r="D67" s="39">
        <v>0</v>
      </c>
      <c r="E67" s="39">
        <v>0</v>
      </c>
      <c r="F67" s="39">
        <v>0</v>
      </c>
      <c r="G67" s="39">
        <v>0</v>
      </c>
      <c r="H67" s="39">
        <v>0</v>
      </c>
      <c r="I67" s="39">
        <v>0</v>
      </c>
      <c r="J67" s="39">
        <v>0</v>
      </c>
      <c r="K67" s="39">
        <v>0</v>
      </c>
      <c r="L67" s="39">
        <v>0</v>
      </c>
      <c r="M67" s="39">
        <v>0</v>
      </c>
      <c r="N67" s="39">
        <v>0</v>
      </c>
      <c r="O67" s="39">
        <v>0</v>
      </c>
      <c r="P67" s="39">
        <v>0</v>
      </c>
      <c r="Q67" s="39">
        <v>0</v>
      </c>
      <c r="R67" s="39">
        <v>0</v>
      </c>
      <c r="S67" s="39">
        <v>0</v>
      </c>
      <c r="T67" s="39">
        <v>0</v>
      </c>
      <c r="U67" s="39">
        <v>0</v>
      </c>
      <c r="V67" s="39">
        <v>0</v>
      </c>
      <c r="W67" s="39">
        <v>0</v>
      </c>
      <c r="X67" s="39">
        <v>0</v>
      </c>
      <c r="Y67" s="39">
        <v>0</v>
      </c>
      <c r="Z67" s="39">
        <v>0</v>
      </c>
      <c r="AA67" s="39">
        <v>0</v>
      </c>
      <c r="AB67" s="39">
        <v>0</v>
      </c>
      <c r="AC67" s="39">
        <v>0</v>
      </c>
      <c r="AD67" s="39">
        <v>0</v>
      </c>
      <c r="AF67" s="87"/>
    </row>
    <row r="68" spans="1:32">
      <c r="A68" s="29"/>
      <c r="B68" s="13" t="s">
        <v>150</v>
      </c>
      <c r="C68" s="39">
        <v>0</v>
      </c>
      <c r="D68" s="39">
        <v>0</v>
      </c>
      <c r="E68" s="39">
        <v>0</v>
      </c>
      <c r="F68" s="39">
        <v>0</v>
      </c>
      <c r="G68" s="39">
        <v>0</v>
      </c>
      <c r="H68" s="39">
        <v>0</v>
      </c>
      <c r="I68" s="39">
        <v>0</v>
      </c>
      <c r="J68" s="39">
        <v>0</v>
      </c>
      <c r="K68" s="39">
        <v>0</v>
      </c>
      <c r="L68" s="39">
        <v>0</v>
      </c>
      <c r="M68" s="39">
        <v>0</v>
      </c>
      <c r="N68" s="39">
        <v>0</v>
      </c>
      <c r="O68" s="39">
        <v>0</v>
      </c>
      <c r="P68" s="39">
        <v>0</v>
      </c>
      <c r="Q68" s="39">
        <v>0</v>
      </c>
      <c r="R68" s="39">
        <v>0</v>
      </c>
      <c r="S68" s="39">
        <v>0</v>
      </c>
      <c r="T68" s="39">
        <v>0</v>
      </c>
      <c r="U68" s="39">
        <v>0</v>
      </c>
      <c r="V68" s="39">
        <v>0</v>
      </c>
      <c r="W68" s="39">
        <v>0</v>
      </c>
      <c r="X68" s="39">
        <v>0</v>
      </c>
      <c r="Y68" s="39">
        <v>0</v>
      </c>
      <c r="Z68" s="39">
        <v>0</v>
      </c>
      <c r="AA68" s="39">
        <v>0</v>
      </c>
      <c r="AB68" s="39">
        <v>0</v>
      </c>
      <c r="AC68" s="39">
        <v>0</v>
      </c>
      <c r="AD68" s="39">
        <v>0</v>
      </c>
      <c r="AF68" s="87"/>
    </row>
    <row r="69" spans="1:32">
      <c r="A69" s="282"/>
      <c r="B69" s="266" t="s">
        <v>743</v>
      </c>
      <c r="C69" s="271">
        <f>SUM(C55:C68)</f>
        <v>0</v>
      </c>
      <c r="D69" s="271">
        <f t="shared" ref="D69:G69" si="7">SUM(D55:D68)</f>
        <v>0</v>
      </c>
      <c r="E69" s="271">
        <f t="shared" si="7"/>
        <v>0</v>
      </c>
      <c r="F69" s="271">
        <f t="shared" si="7"/>
        <v>0</v>
      </c>
      <c r="G69" s="271">
        <f t="shared" si="7"/>
        <v>0</v>
      </c>
      <c r="H69" s="271">
        <v>0</v>
      </c>
      <c r="I69" s="271">
        <f t="shared" ref="I69" si="8">SUM(I55:I68)</f>
        <v>0</v>
      </c>
      <c r="J69" s="271">
        <v>0</v>
      </c>
      <c r="K69" s="271">
        <f t="shared" ref="K69:AD69" si="9">SUM(K55:K68)</f>
        <v>0</v>
      </c>
      <c r="L69" s="271">
        <f t="shared" si="9"/>
        <v>0</v>
      </c>
      <c r="M69" s="271">
        <f t="shared" si="9"/>
        <v>0</v>
      </c>
      <c r="N69" s="271">
        <f t="shared" si="9"/>
        <v>0</v>
      </c>
      <c r="O69" s="271">
        <f t="shared" si="9"/>
        <v>0</v>
      </c>
      <c r="P69" s="271">
        <f t="shared" si="9"/>
        <v>0</v>
      </c>
      <c r="Q69" s="271">
        <f t="shared" si="9"/>
        <v>0</v>
      </c>
      <c r="R69" s="271">
        <f t="shared" si="9"/>
        <v>0</v>
      </c>
      <c r="S69" s="271">
        <f t="shared" si="9"/>
        <v>0</v>
      </c>
      <c r="T69" s="271">
        <f t="shared" si="9"/>
        <v>0</v>
      </c>
      <c r="U69" s="271">
        <f t="shared" si="9"/>
        <v>0</v>
      </c>
      <c r="V69" s="271">
        <f t="shared" si="9"/>
        <v>0</v>
      </c>
      <c r="W69" s="271">
        <f t="shared" si="9"/>
        <v>0</v>
      </c>
      <c r="X69" s="271">
        <f t="shared" si="9"/>
        <v>0</v>
      </c>
      <c r="Y69" s="271">
        <f t="shared" si="9"/>
        <v>0</v>
      </c>
      <c r="Z69" s="271">
        <f t="shared" si="9"/>
        <v>0</v>
      </c>
      <c r="AA69" s="271">
        <f t="shared" si="9"/>
        <v>0</v>
      </c>
      <c r="AB69" s="271">
        <f t="shared" si="9"/>
        <v>0</v>
      </c>
      <c r="AC69" s="271">
        <f t="shared" si="9"/>
        <v>0</v>
      </c>
      <c r="AD69" s="271">
        <f t="shared" si="9"/>
        <v>0</v>
      </c>
      <c r="AF69" s="87"/>
    </row>
    <row r="70" spans="1:32">
      <c r="A70" s="29" t="s">
        <v>58</v>
      </c>
      <c r="B70" s="259" t="s">
        <v>1</v>
      </c>
      <c r="C70" s="39">
        <v>0</v>
      </c>
      <c r="D70" s="39">
        <v>0</v>
      </c>
      <c r="E70" s="39">
        <v>0</v>
      </c>
      <c r="F70" s="39">
        <v>0</v>
      </c>
      <c r="G70" s="39">
        <v>0</v>
      </c>
      <c r="H70" s="39">
        <v>0</v>
      </c>
      <c r="I70" s="39">
        <v>0</v>
      </c>
      <c r="J70" s="39">
        <v>0</v>
      </c>
      <c r="K70" s="39">
        <v>0</v>
      </c>
      <c r="L70" s="39">
        <v>0</v>
      </c>
      <c r="M70" s="39">
        <v>0</v>
      </c>
      <c r="N70" s="39">
        <v>0</v>
      </c>
      <c r="O70" s="39">
        <v>0</v>
      </c>
      <c r="P70" s="39">
        <v>0</v>
      </c>
      <c r="Q70" s="39">
        <v>0</v>
      </c>
      <c r="R70" s="39">
        <v>0</v>
      </c>
      <c r="S70" s="39">
        <v>0</v>
      </c>
      <c r="T70" s="39">
        <v>0</v>
      </c>
      <c r="U70" s="39">
        <v>0</v>
      </c>
      <c r="V70" s="39">
        <v>0</v>
      </c>
      <c r="W70" s="39">
        <v>0</v>
      </c>
      <c r="X70" s="39">
        <v>0</v>
      </c>
      <c r="Y70" s="39">
        <v>0</v>
      </c>
      <c r="Z70" s="39">
        <v>0</v>
      </c>
      <c r="AA70" s="39">
        <v>0</v>
      </c>
      <c r="AB70" s="39">
        <v>0</v>
      </c>
      <c r="AC70" s="39">
        <v>0</v>
      </c>
      <c r="AD70" s="39">
        <v>0</v>
      </c>
      <c r="AF70" s="87"/>
    </row>
    <row r="71" spans="1:32">
      <c r="A71" s="29"/>
      <c r="B71" s="25" t="s">
        <v>126</v>
      </c>
      <c r="C71" s="39">
        <v>0</v>
      </c>
      <c r="D71" s="39">
        <v>0</v>
      </c>
      <c r="E71" s="39">
        <v>0</v>
      </c>
      <c r="F71" s="39">
        <v>0</v>
      </c>
      <c r="G71" s="39">
        <v>0</v>
      </c>
      <c r="H71" s="39">
        <v>0</v>
      </c>
      <c r="I71" s="39">
        <v>0</v>
      </c>
      <c r="J71" s="39">
        <v>0</v>
      </c>
      <c r="K71" s="39">
        <v>0</v>
      </c>
      <c r="L71" s="39">
        <v>0</v>
      </c>
      <c r="M71" s="39">
        <v>0</v>
      </c>
      <c r="N71" s="39">
        <v>0</v>
      </c>
      <c r="O71" s="39">
        <v>0</v>
      </c>
      <c r="P71" s="39">
        <v>0</v>
      </c>
      <c r="Q71" s="39">
        <v>0</v>
      </c>
      <c r="R71" s="39">
        <v>0</v>
      </c>
      <c r="S71" s="39">
        <v>0</v>
      </c>
      <c r="T71" s="39">
        <v>0</v>
      </c>
      <c r="U71" s="39">
        <v>0</v>
      </c>
      <c r="V71" s="39">
        <v>0</v>
      </c>
      <c r="W71" s="39">
        <v>0</v>
      </c>
      <c r="X71" s="39">
        <v>0</v>
      </c>
      <c r="Y71" s="39">
        <v>0</v>
      </c>
      <c r="Z71" s="39">
        <v>0</v>
      </c>
      <c r="AA71" s="39">
        <v>0</v>
      </c>
      <c r="AB71" s="39">
        <v>0</v>
      </c>
      <c r="AC71" s="39">
        <v>0</v>
      </c>
      <c r="AD71" s="39">
        <v>0</v>
      </c>
      <c r="AF71" s="87"/>
    </row>
    <row r="72" spans="1:32">
      <c r="A72" s="29"/>
      <c r="B72" s="13" t="s">
        <v>161</v>
      </c>
      <c r="C72" s="39">
        <v>0</v>
      </c>
      <c r="D72" s="39">
        <v>0</v>
      </c>
      <c r="E72" s="39">
        <v>0</v>
      </c>
      <c r="F72" s="39">
        <v>0</v>
      </c>
      <c r="G72" s="39">
        <v>0</v>
      </c>
      <c r="H72" s="39">
        <v>0</v>
      </c>
      <c r="I72" s="39">
        <v>0</v>
      </c>
      <c r="J72" s="39">
        <v>0</v>
      </c>
      <c r="K72" s="39">
        <v>0</v>
      </c>
      <c r="L72" s="39">
        <v>0</v>
      </c>
      <c r="M72" s="39">
        <v>0</v>
      </c>
      <c r="N72" s="39">
        <v>0</v>
      </c>
      <c r="O72" s="39">
        <v>0</v>
      </c>
      <c r="P72" s="39">
        <v>0</v>
      </c>
      <c r="Q72" s="39">
        <v>0</v>
      </c>
      <c r="R72" s="39">
        <v>0</v>
      </c>
      <c r="S72" s="39">
        <v>0</v>
      </c>
      <c r="T72" s="39">
        <v>0</v>
      </c>
      <c r="U72" s="39">
        <v>0</v>
      </c>
      <c r="V72" s="39">
        <v>0</v>
      </c>
      <c r="W72" s="39">
        <v>0</v>
      </c>
      <c r="X72" s="39">
        <v>0</v>
      </c>
      <c r="Y72" s="39">
        <v>0</v>
      </c>
      <c r="Z72" s="39">
        <v>0</v>
      </c>
      <c r="AA72" s="39">
        <v>0</v>
      </c>
      <c r="AB72" s="39">
        <v>0</v>
      </c>
      <c r="AC72" s="39">
        <v>0</v>
      </c>
      <c r="AD72" s="39">
        <v>0</v>
      </c>
      <c r="AF72" s="87"/>
    </row>
    <row r="73" spans="1:32">
      <c r="A73" s="29"/>
      <c r="B73" s="25" t="s">
        <v>66</v>
      </c>
      <c r="C73" s="39">
        <v>0</v>
      </c>
      <c r="D73" s="39">
        <v>0</v>
      </c>
      <c r="E73" s="39">
        <v>0</v>
      </c>
      <c r="F73" s="39">
        <v>0</v>
      </c>
      <c r="G73" s="39">
        <v>0</v>
      </c>
      <c r="H73" s="39">
        <v>0</v>
      </c>
      <c r="I73" s="39">
        <v>0</v>
      </c>
      <c r="J73" s="39">
        <v>0</v>
      </c>
      <c r="K73" s="39">
        <v>0</v>
      </c>
      <c r="L73" s="39">
        <v>0</v>
      </c>
      <c r="M73" s="39">
        <v>0</v>
      </c>
      <c r="N73" s="39">
        <v>0</v>
      </c>
      <c r="O73" s="39">
        <v>0</v>
      </c>
      <c r="P73" s="39">
        <v>0</v>
      </c>
      <c r="Q73" s="39">
        <v>0</v>
      </c>
      <c r="R73" s="39">
        <v>0</v>
      </c>
      <c r="S73" s="39">
        <v>0</v>
      </c>
      <c r="T73" s="39">
        <v>0</v>
      </c>
      <c r="U73" s="39">
        <v>0</v>
      </c>
      <c r="V73" s="39">
        <v>0</v>
      </c>
      <c r="W73" s="39">
        <v>0</v>
      </c>
      <c r="X73" s="39">
        <v>0</v>
      </c>
      <c r="Y73" s="39">
        <v>0</v>
      </c>
      <c r="Z73" s="39">
        <v>0</v>
      </c>
      <c r="AA73" s="39">
        <v>0</v>
      </c>
      <c r="AB73" s="39">
        <v>0</v>
      </c>
      <c r="AC73" s="39">
        <v>0</v>
      </c>
      <c r="AD73" s="39">
        <v>0</v>
      </c>
      <c r="AF73" s="87"/>
    </row>
    <row r="74" spans="1:32">
      <c r="A74" s="29"/>
      <c r="B74" s="25" t="s">
        <v>3</v>
      </c>
      <c r="C74" s="39">
        <v>0</v>
      </c>
      <c r="D74" s="39">
        <v>0</v>
      </c>
      <c r="E74" s="39">
        <v>0</v>
      </c>
      <c r="F74" s="39">
        <v>0</v>
      </c>
      <c r="G74" s="39">
        <v>0</v>
      </c>
      <c r="H74" s="39">
        <v>0</v>
      </c>
      <c r="I74" s="39">
        <v>0</v>
      </c>
      <c r="J74" s="39">
        <v>0</v>
      </c>
      <c r="K74" s="39">
        <v>0</v>
      </c>
      <c r="L74" s="39">
        <v>0</v>
      </c>
      <c r="M74" s="39">
        <v>0</v>
      </c>
      <c r="N74" s="39">
        <v>0</v>
      </c>
      <c r="O74" s="39">
        <v>0</v>
      </c>
      <c r="P74" s="39">
        <v>0</v>
      </c>
      <c r="Q74" s="39">
        <v>0</v>
      </c>
      <c r="R74" s="39">
        <v>0</v>
      </c>
      <c r="S74" s="39">
        <v>0</v>
      </c>
      <c r="T74" s="39">
        <v>0</v>
      </c>
      <c r="U74" s="39">
        <v>0</v>
      </c>
      <c r="V74" s="39">
        <v>0</v>
      </c>
      <c r="W74" s="39">
        <v>0</v>
      </c>
      <c r="X74" s="39">
        <v>0</v>
      </c>
      <c r="Y74" s="39">
        <v>0</v>
      </c>
      <c r="Z74" s="39">
        <v>0</v>
      </c>
      <c r="AA74" s="39">
        <v>0</v>
      </c>
      <c r="AB74" s="39">
        <v>0</v>
      </c>
      <c r="AC74" s="39">
        <v>0</v>
      </c>
      <c r="AD74" s="39">
        <v>0</v>
      </c>
      <c r="AF74" s="87"/>
    </row>
    <row r="75" spans="1:32">
      <c r="A75" s="29"/>
      <c r="B75" s="25" t="s">
        <v>4</v>
      </c>
      <c r="C75" s="39">
        <v>0</v>
      </c>
      <c r="D75" s="39">
        <v>0</v>
      </c>
      <c r="E75" s="39">
        <v>0</v>
      </c>
      <c r="F75" s="39">
        <v>0</v>
      </c>
      <c r="G75" s="39">
        <v>0</v>
      </c>
      <c r="H75" s="39">
        <v>0</v>
      </c>
      <c r="I75" s="39">
        <v>0</v>
      </c>
      <c r="J75" s="39">
        <v>0</v>
      </c>
      <c r="K75" s="39">
        <v>0</v>
      </c>
      <c r="L75" s="39">
        <v>0</v>
      </c>
      <c r="M75" s="39">
        <v>0</v>
      </c>
      <c r="N75" s="39">
        <v>0</v>
      </c>
      <c r="O75" s="39">
        <v>0</v>
      </c>
      <c r="P75" s="39">
        <v>0</v>
      </c>
      <c r="Q75" s="39">
        <v>0</v>
      </c>
      <c r="R75" s="39">
        <v>0</v>
      </c>
      <c r="S75" s="39">
        <v>0</v>
      </c>
      <c r="T75" s="39">
        <v>0</v>
      </c>
      <c r="U75" s="39">
        <v>0</v>
      </c>
      <c r="V75" s="39">
        <v>0</v>
      </c>
      <c r="W75" s="39">
        <v>0</v>
      </c>
      <c r="X75" s="39">
        <v>0</v>
      </c>
      <c r="Y75" s="39">
        <v>0</v>
      </c>
      <c r="Z75" s="39">
        <v>0</v>
      </c>
      <c r="AA75" s="39">
        <v>0</v>
      </c>
      <c r="AB75" s="39">
        <v>0</v>
      </c>
      <c r="AC75" s="39">
        <v>0</v>
      </c>
      <c r="AD75" s="39">
        <v>0</v>
      </c>
      <c r="AF75" s="87"/>
    </row>
    <row r="76" spans="1:32">
      <c r="A76" s="29"/>
      <c r="B76" s="13" t="s">
        <v>162</v>
      </c>
      <c r="C76" s="39">
        <v>0</v>
      </c>
      <c r="D76" s="39">
        <v>0</v>
      </c>
      <c r="E76" s="39">
        <v>0</v>
      </c>
      <c r="F76" s="39">
        <v>0</v>
      </c>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F76" s="87"/>
    </row>
    <row r="77" spans="1:32" ht="45">
      <c r="A77" s="29"/>
      <c r="B77" s="111" t="s">
        <v>193</v>
      </c>
      <c r="C77" s="39">
        <v>0</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F77" s="87"/>
    </row>
    <row r="78" spans="1:32">
      <c r="A78" s="29"/>
      <c r="B78" s="13" t="s">
        <v>163</v>
      </c>
      <c r="C78" s="39">
        <v>0</v>
      </c>
      <c r="D78" s="39">
        <v>0</v>
      </c>
      <c r="E78" s="39">
        <v>0</v>
      </c>
      <c r="F78" s="39">
        <v>0</v>
      </c>
      <c r="G78" s="39">
        <v>0</v>
      </c>
      <c r="H78" s="39">
        <v>0</v>
      </c>
      <c r="I78" s="39">
        <v>0</v>
      </c>
      <c r="J78" s="39">
        <v>0</v>
      </c>
      <c r="K78" s="39">
        <v>0</v>
      </c>
      <c r="L78" s="39">
        <v>0</v>
      </c>
      <c r="M78" s="39">
        <v>0</v>
      </c>
      <c r="N78" s="39">
        <v>0</v>
      </c>
      <c r="O78" s="39">
        <v>0</v>
      </c>
      <c r="P78" s="39">
        <v>0</v>
      </c>
      <c r="Q78" s="39">
        <v>0</v>
      </c>
      <c r="R78" s="39">
        <v>0</v>
      </c>
      <c r="S78" s="39">
        <v>0</v>
      </c>
      <c r="T78" s="39">
        <v>0</v>
      </c>
      <c r="U78" s="39">
        <v>0</v>
      </c>
      <c r="V78" s="39">
        <v>0</v>
      </c>
      <c r="W78" s="39">
        <v>0</v>
      </c>
      <c r="X78" s="39">
        <v>0</v>
      </c>
      <c r="Y78" s="39">
        <v>0</v>
      </c>
      <c r="Z78" s="39">
        <v>0</v>
      </c>
      <c r="AA78" s="39">
        <v>0</v>
      </c>
      <c r="AB78" s="39">
        <v>0</v>
      </c>
      <c r="AC78" s="39">
        <v>0</v>
      </c>
      <c r="AD78" s="39">
        <v>0</v>
      </c>
      <c r="AF78" s="87"/>
    </row>
    <row r="79" spans="1:32">
      <c r="A79" s="29"/>
      <c r="B79" s="13" t="s">
        <v>192</v>
      </c>
      <c r="C79" s="39">
        <v>0</v>
      </c>
      <c r="D79" s="39">
        <v>0</v>
      </c>
      <c r="E79" s="39">
        <v>0</v>
      </c>
      <c r="F79" s="39">
        <v>0</v>
      </c>
      <c r="G79" s="39">
        <v>0</v>
      </c>
      <c r="H79" s="39">
        <v>0</v>
      </c>
      <c r="I79" s="39">
        <v>0</v>
      </c>
      <c r="J79" s="39">
        <v>0</v>
      </c>
      <c r="K79" s="39">
        <v>0</v>
      </c>
      <c r="L79" s="39">
        <v>0</v>
      </c>
      <c r="M79" s="39">
        <v>0</v>
      </c>
      <c r="N79" s="39">
        <v>0</v>
      </c>
      <c r="O79" s="39">
        <v>0</v>
      </c>
      <c r="P79" s="39">
        <v>0</v>
      </c>
      <c r="Q79" s="39">
        <v>0</v>
      </c>
      <c r="R79" s="39">
        <v>0</v>
      </c>
      <c r="S79" s="39">
        <v>0</v>
      </c>
      <c r="T79" s="39">
        <v>0</v>
      </c>
      <c r="U79" s="39">
        <v>0</v>
      </c>
      <c r="V79" s="39">
        <v>0</v>
      </c>
      <c r="W79" s="39">
        <v>0</v>
      </c>
      <c r="X79" s="39">
        <v>0</v>
      </c>
      <c r="Y79" s="39">
        <v>0</v>
      </c>
      <c r="Z79" s="39">
        <v>0</v>
      </c>
      <c r="AA79" s="39">
        <v>0</v>
      </c>
      <c r="AB79" s="39">
        <v>0</v>
      </c>
      <c r="AC79" s="39">
        <v>0</v>
      </c>
      <c r="AD79" s="39">
        <v>0</v>
      </c>
      <c r="AF79" s="87"/>
    </row>
    <row r="80" spans="1:32">
      <c r="A80" s="29"/>
      <c r="B80" s="13" t="s">
        <v>5</v>
      </c>
      <c r="C80" s="39">
        <v>0</v>
      </c>
      <c r="D80" s="39">
        <v>0</v>
      </c>
      <c r="E80" s="39">
        <v>0</v>
      </c>
      <c r="F80" s="39">
        <v>0</v>
      </c>
      <c r="G80" s="39">
        <v>0</v>
      </c>
      <c r="H80" s="39">
        <v>0</v>
      </c>
      <c r="I80" s="39">
        <v>0</v>
      </c>
      <c r="J80" s="39">
        <v>0</v>
      </c>
      <c r="K80" s="39">
        <v>0</v>
      </c>
      <c r="L80" s="39">
        <v>0</v>
      </c>
      <c r="M80" s="39">
        <v>0</v>
      </c>
      <c r="N80" s="39">
        <v>0</v>
      </c>
      <c r="O80" s="39">
        <v>0</v>
      </c>
      <c r="P80" s="39">
        <v>0</v>
      </c>
      <c r="Q80" s="39">
        <v>0</v>
      </c>
      <c r="R80" s="39">
        <v>0</v>
      </c>
      <c r="S80" s="39">
        <v>0</v>
      </c>
      <c r="T80" s="39">
        <v>0</v>
      </c>
      <c r="U80" s="39">
        <v>0</v>
      </c>
      <c r="V80" s="39">
        <v>0</v>
      </c>
      <c r="W80" s="39">
        <v>0</v>
      </c>
      <c r="X80" s="39">
        <v>0</v>
      </c>
      <c r="Y80" s="39">
        <v>0</v>
      </c>
      <c r="Z80" s="39">
        <v>0</v>
      </c>
      <c r="AA80" s="39">
        <v>0</v>
      </c>
      <c r="AB80" s="39">
        <v>0</v>
      </c>
      <c r="AC80" s="39">
        <v>0</v>
      </c>
      <c r="AD80" s="39">
        <v>0</v>
      </c>
      <c r="AF80" s="87"/>
    </row>
    <row r="81" spans="1:32">
      <c r="A81" s="29"/>
      <c r="B81" s="13" t="s">
        <v>9</v>
      </c>
      <c r="C81" s="39">
        <v>0</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F81" s="87"/>
    </row>
    <row r="82" spans="1:32">
      <c r="A82" s="29"/>
      <c r="B82" s="13" t="s">
        <v>0</v>
      </c>
      <c r="C82" s="39">
        <v>0</v>
      </c>
      <c r="D82" s="39">
        <v>0</v>
      </c>
      <c r="E82" s="39">
        <v>0</v>
      </c>
      <c r="F82" s="39">
        <v>0</v>
      </c>
      <c r="G82" s="39">
        <v>0</v>
      </c>
      <c r="H82" s="39">
        <v>0</v>
      </c>
      <c r="I82" s="39">
        <v>0</v>
      </c>
      <c r="J82" s="39">
        <v>0</v>
      </c>
      <c r="K82" s="39">
        <v>0</v>
      </c>
      <c r="L82" s="39">
        <v>0</v>
      </c>
      <c r="M82" s="39">
        <v>0</v>
      </c>
      <c r="N82" s="39">
        <v>0</v>
      </c>
      <c r="O82" s="39">
        <v>0</v>
      </c>
      <c r="P82" s="39">
        <v>0</v>
      </c>
      <c r="Q82" s="39">
        <v>0</v>
      </c>
      <c r="R82" s="39">
        <v>0</v>
      </c>
      <c r="S82" s="39">
        <v>0</v>
      </c>
      <c r="T82" s="39">
        <v>0</v>
      </c>
      <c r="U82" s="39">
        <v>0</v>
      </c>
      <c r="V82" s="39">
        <v>0</v>
      </c>
      <c r="W82" s="39">
        <v>0</v>
      </c>
      <c r="X82" s="39">
        <v>0</v>
      </c>
      <c r="Y82" s="39">
        <v>0</v>
      </c>
      <c r="Z82" s="39">
        <v>0</v>
      </c>
      <c r="AA82" s="39">
        <v>0</v>
      </c>
      <c r="AB82" s="39">
        <v>0</v>
      </c>
      <c r="AC82" s="39">
        <v>0</v>
      </c>
      <c r="AD82" s="39">
        <v>0</v>
      </c>
      <c r="AF82" s="87"/>
    </row>
    <row r="83" spans="1:32">
      <c r="A83" s="29"/>
      <c r="B83" s="13" t="s">
        <v>150</v>
      </c>
      <c r="C83" s="39">
        <v>0</v>
      </c>
      <c r="D83" s="39">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F83" s="87"/>
    </row>
    <row r="84" spans="1:32">
      <c r="A84" s="282"/>
      <c r="B84" s="266" t="s">
        <v>752</v>
      </c>
      <c r="C84" s="271">
        <f>SUM(C70:C83)</f>
        <v>0</v>
      </c>
      <c r="D84" s="271">
        <f t="shared" ref="D84:G84" si="10">SUM(D70:D83)</f>
        <v>0</v>
      </c>
      <c r="E84" s="271">
        <f t="shared" si="10"/>
        <v>0</v>
      </c>
      <c r="F84" s="271">
        <f t="shared" si="10"/>
        <v>0</v>
      </c>
      <c r="G84" s="271">
        <f t="shared" si="10"/>
        <v>0</v>
      </c>
      <c r="H84" s="271">
        <v>0</v>
      </c>
      <c r="I84" s="271">
        <f t="shared" ref="I84" si="11">SUM(I70:I83)</f>
        <v>0</v>
      </c>
      <c r="J84" s="271">
        <v>0</v>
      </c>
      <c r="K84" s="271">
        <f t="shared" ref="K84:AD84" si="12">SUM(K70:K83)</f>
        <v>0</v>
      </c>
      <c r="L84" s="271">
        <f t="shared" si="12"/>
        <v>0</v>
      </c>
      <c r="M84" s="271">
        <f t="shared" si="12"/>
        <v>0</v>
      </c>
      <c r="N84" s="271">
        <f t="shared" si="12"/>
        <v>0</v>
      </c>
      <c r="O84" s="271">
        <f t="shared" si="12"/>
        <v>0</v>
      </c>
      <c r="P84" s="271">
        <f t="shared" si="12"/>
        <v>0</v>
      </c>
      <c r="Q84" s="271">
        <f t="shared" si="12"/>
        <v>0</v>
      </c>
      <c r="R84" s="271">
        <f t="shared" si="12"/>
        <v>0</v>
      </c>
      <c r="S84" s="271">
        <f t="shared" si="12"/>
        <v>0</v>
      </c>
      <c r="T84" s="271">
        <f t="shared" si="12"/>
        <v>0</v>
      </c>
      <c r="U84" s="271">
        <f t="shared" si="12"/>
        <v>0</v>
      </c>
      <c r="V84" s="271">
        <f t="shared" si="12"/>
        <v>0</v>
      </c>
      <c r="W84" s="271">
        <f t="shared" si="12"/>
        <v>0</v>
      </c>
      <c r="X84" s="271">
        <f t="shared" si="12"/>
        <v>0</v>
      </c>
      <c r="Y84" s="271">
        <f t="shared" si="12"/>
        <v>0</v>
      </c>
      <c r="Z84" s="271">
        <f t="shared" si="12"/>
        <v>0</v>
      </c>
      <c r="AA84" s="271">
        <f t="shared" si="12"/>
        <v>0</v>
      </c>
      <c r="AB84" s="271">
        <f t="shared" si="12"/>
        <v>0</v>
      </c>
      <c r="AC84" s="271">
        <f t="shared" si="12"/>
        <v>0</v>
      </c>
      <c r="AD84" s="271">
        <f t="shared" si="12"/>
        <v>0</v>
      </c>
      <c r="AF84" s="87"/>
    </row>
    <row r="85" spans="1:32">
      <c r="A85" s="29" t="s">
        <v>122</v>
      </c>
      <c r="B85" s="259" t="s">
        <v>1</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F85" s="87"/>
    </row>
    <row r="86" spans="1:32">
      <c r="A86" s="29"/>
      <c r="B86" s="25" t="s">
        <v>126</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F86" s="87"/>
    </row>
    <row r="87" spans="1:32">
      <c r="A87" s="29"/>
      <c r="B87" s="13" t="s">
        <v>161</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F87" s="87"/>
    </row>
    <row r="88" spans="1:32">
      <c r="A88" s="29"/>
      <c r="B88" s="25" t="s">
        <v>66</v>
      </c>
      <c r="C88" s="39">
        <v>0</v>
      </c>
      <c r="D88" s="39">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F88" s="87"/>
    </row>
    <row r="89" spans="1:32">
      <c r="A89" s="29"/>
      <c r="B89" s="25" t="s">
        <v>3</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F89" s="87"/>
    </row>
    <row r="90" spans="1:32">
      <c r="A90" s="29"/>
      <c r="B90" s="25" t="s">
        <v>4</v>
      </c>
      <c r="C90" s="39">
        <v>0</v>
      </c>
      <c r="D90" s="39">
        <v>0</v>
      </c>
      <c r="E90" s="39">
        <v>0</v>
      </c>
      <c r="F90" s="39">
        <v>0</v>
      </c>
      <c r="G90" s="39">
        <v>0</v>
      </c>
      <c r="H90" s="39">
        <v>0</v>
      </c>
      <c r="I90" s="39">
        <v>0</v>
      </c>
      <c r="J90" s="39">
        <v>0</v>
      </c>
      <c r="K90" s="39">
        <v>0</v>
      </c>
      <c r="L90" s="39">
        <v>0</v>
      </c>
      <c r="M90" s="39">
        <v>0</v>
      </c>
      <c r="N90" s="39">
        <v>0</v>
      </c>
      <c r="O90" s="39">
        <v>0</v>
      </c>
      <c r="P90" s="39">
        <v>0</v>
      </c>
      <c r="Q90" s="39">
        <v>0</v>
      </c>
      <c r="R90" s="39">
        <v>0</v>
      </c>
      <c r="S90" s="39">
        <v>0</v>
      </c>
      <c r="T90" s="39">
        <v>0</v>
      </c>
      <c r="U90" s="39">
        <v>0</v>
      </c>
      <c r="V90" s="39">
        <v>0</v>
      </c>
      <c r="W90" s="39">
        <v>0</v>
      </c>
      <c r="X90" s="39">
        <v>0</v>
      </c>
      <c r="Y90" s="39">
        <v>0</v>
      </c>
      <c r="Z90" s="39">
        <v>0</v>
      </c>
      <c r="AA90" s="39">
        <v>0</v>
      </c>
      <c r="AB90" s="39">
        <v>0</v>
      </c>
      <c r="AC90" s="39">
        <v>0</v>
      </c>
      <c r="AD90" s="39">
        <v>0</v>
      </c>
      <c r="AF90" s="87"/>
    </row>
    <row r="91" spans="1:32">
      <c r="A91" s="29"/>
      <c r="B91" s="13" t="s">
        <v>162</v>
      </c>
      <c r="C91" s="39">
        <v>0</v>
      </c>
      <c r="D91" s="39">
        <v>0</v>
      </c>
      <c r="E91" s="39">
        <v>0</v>
      </c>
      <c r="F91" s="39">
        <v>0</v>
      </c>
      <c r="G91" s="39">
        <v>0</v>
      </c>
      <c r="H91" s="39">
        <v>0</v>
      </c>
      <c r="I91" s="39">
        <v>0</v>
      </c>
      <c r="J91" s="39">
        <v>0</v>
      </c>
      <c r="K91" s="39">
        <v>0</v>
      </c>
      <c r="L91" s="39">
        <v>0</v>
      </c>
      <c r="M91" s="39">
        <v>0</v>
      </c>
      <c r="N91" s="39">
        <v>0</v>
      </c>
      <c r="O91" s="39">
        <v>0</v>
      </c>
      <c r="P91" s="39">
        <v>0</v>
      </c>
      <c r="Q91" s="39">
        <v>0</v>
      </c>
      <c r="R91" s="39">
        <v>0</v>
      </c>
      <c r="S91" s="39">
        <v>0</v>
      </c>
      <c r="T91" s="39">
        <v>0</v>
      </c>
      <c r="U91" s="39">
        <v>0</v>
      </c>
      <c r="V91" s="39">
        <v>0</v>
      </c>
      <c r="W91" s="39">
        <v>0</v>
      </c>
      <c r="X91" s="39">
        <v>0</v>
      </c>
      <c r="Y91" s="39">
        <v>0</v>
      </c>
      <c r="Z91" s="39">
        <v>0</v>
      </c>
      <c r="AA91" s="39">
        <v>0</v>
      </c>
      <c r="AB91" s="39">
        <v>0</v>
      </c>
      <c r="AC91" s="39">
        <v>0</v>
      </c>
      <c r="AD91" s="39">
        <v>0</v>
      </c>
      <c r="AF91" s="87"/>
    </row>
    <row r="92" spans="1:32" ht="45">
      <c r="A92" s="29"/>
      <c r="B92" s="111" t="s">
        <v>193</v>
      </c>
      <c r="C92" s="39">
        <v>0</v>
      </c>
      <c r="D92" s="39">
        <v>0</v>
      </c>
      <c r="E92" s="39">
        <v>0</v>
      </c>
      <c r="F92" s="39">
        <v>0</v>
      </c>
      <c r="G92" s="39">
        <v>0</v>
      </c>
      <c r="H92" s="39">
        <v>0</v>
      </c>
      <c r="I92" s="39">
        <v>0</v>
      </c>
      <c r="J92" s="39">
        <v>0</v>
      </c>
      <c r="K92" s="39">
        <v>0</v>
      </c>
      <c r="L92" s="39">
        <v>0</v>
      </c>
      <c r="M92" s="39">
        <v>0</v>
      </c>
      <c r="N92" s="39">
        <v>0</v>
      </c>
      <c r="O92" s="39">
        <v>0</v>
      </c>
      <c r="P92" s="39">
        <v>0</v>
      </c>
      <c r="Q92" s="39">
        <v>0</v>
      </c>
      <c r="R92" s="39">
        <v>0</v>
      </c>
      <c r="S92" s="39">
        <v>0</v>
      </c>
      <c r="T92" s="39">
        <v>0</v>
      </c>
      <c r="U92" s="39">
        <v>0</v>
      </c>
      <c r="V92" s="39">
        <v>0</v>
      </c>
      <c r="W92" s="39">
        <v>0</v>
      </c>
      <c r="X92" s="39">
        <v>0</v>
      </c>
      <c r="Y92" s="39">
        <v>0</v>
      </c>
      <c r="Z92" s="39">
        <v>0</v>
      </c>
      <c r="AA92" s="39">
        <v>0</v>
      </c>
      <c r="AB92" s="39">
        <v>0</v>
      </c>
      <c r="AC92" s="39">
        <v>0</v>
      </c>
      <c r="AD92" s="39">
        <v>0</v>
      </c>
      <c r="AF92" s="87"/>
    </row>
    <row r="93" spans="1:32">
      <c r="A93" s="29"/>
      <c r="B93" s="13" t="s">
        <v>163</v>
      </c>
      <c r="C93" s="39">
        <v>0</v>
      </c>
      <c r="D93" s="39">
        <v>0</v>
      </c>
      <c r="E93" s="39">
        <v>0</v>
      </c>
      <c r="F93" s="39">
        <v>0</v>
      </c>
      <c r="G93" s="39">
        <v>0</v>
      </c>
      <c r="H93" s="39">
        <v>0</v>
      </c>
      <c r="I93" s="39">
        <v>0</v>
      </c>
      <c r="J93" s="39">
        <v>0</v>
      </c>
      <c r="K93" s="39">
        <v>0</v>
      </c>
      <c r="L93" s="39">
        <v>0</v>
      </c>
      <c r="M93" s="39">
        <v>0</v>
      </c>
      <c r="N93" s="39">
        <v>0</v>
      </c>
      <c r="O93" s="39">
        <v>0</v>
      </c>
      <c r="P93" s="39">
        <v>0</v>
      </c>
      <c r="Q93" s="39">
        <v>0</v>
      </c>
      <c r="R93" s="39">
        <v>0</v>
      </c>
      <c r="S93" s="39">
        <v>0</v>
      </c>
      <c r="T93" s="39">
        <v>0</v>
      </c>
      <c r="U93" s="39">
        <v>0</v>
      </c>
      <c r="V93" s="39">
        <v>0</v>
      </c>
      <c r="W93" s="39">
        <v>0</v>
      </c>
      <c r="X93" s="39">
        <v>0</v>
      </c>
      <c r="Y93" s="39">
        <v>0</v>
      </c>
      <c r="Z93" s="39">
        <v>0</v>
      </c>
      <c r="AA93" s="39">
        <v>0</v>
      </c>
      <c r="AB93" s="39">
        <v>0</v>
      </c>
      <c r="AC93" s="39">
        <v>0</v>
      </c>
      <c r="AD93" s="39">
        <v>0</v>
      </c>
      <c r="AF93" s="87"/>
    </row>
    <row r="94" spans="1:32">
      <c r="A94" s="29"/>
      <c r="B94" s="13" t="s">
        <v>192</v>
      </c>
      <c r="C94" s="39">
        <v>0</v>
      </c>
      <c r="D94" s="39">
        <v>0</v>
      </c>
      <c r="E94" s="39">
        <v>0</v>
      </c>
      <c r="F94" s="39">
        <v>0</v>
      </c>
      <c r="G94" s="39">
        <v>0</v>
      </c>
      <c r="H94" s="39">
        <v>0</v>
      </c>
      <c r="I94" s="39">
        <v>0</v>
      </c>
      <c r="J94" s="39">
        <v>0</v>
      </c>
      <c r="K94" s="39">
        <v>0</v>
      </c>
      <c r="L94" s="39">
        <v>0</v>
      </c>
      <c r="M94" s="39">
        <v>0</v>
      </c>
      <c r="N94" s="39">
        <v>0</v>
      </c>
      <c r="O94" s="39">
        <v>0</v>
      </c>
      <c r="P94" s="39">
        <v>0</v>
      </c>
      <c r="Q94" s="39">
        <v>0</v>
      </c>
      <c r="R94" s="39">
        <v>0</v>
      </c>
      <c r="S94" s="39">
        <v>0</v>
      </c>
      <c r="T94" s="39">
        <v>0</v>
      </c>
      <c r="U94" s="39">
        <v>0</v>
      </c>
      <c r="V94" s="39">
        <v>0</v>
      </c>
      <c r="W94" s="39">
        <v>0</v>
      </c>
      <c r="X94" s="39">
        <v>0</v>
      </c>
      <c r="Y94" s="39">
        <v>0</v>
      </c>
      <c r="Z94" s="39">
        <v>0</v>
      </c>
      <c r="AA94" s="39">
        <v>0</v>
      </c>
      <c r="AB94" s="39">
        <v>0</v>
      </c>
      <c r="AC94" s="39">
        <v>0</v>
      </c>
      <c r="AD94" s="39">
        <v>0</v>
      </c>
      <c r="AF94" s="87"/>
    </row>
    <row r="95" spans="1:32">
      <c r="A95" s="29"/>
      <c r="B95" s="13" t="s">
        <v>5</v>
      </c>
      <c r="C95" s="39">
        <v>0</v>
      </c>
      <c r="D95" s="39">
        <v>0</v>
      </c>
      <c r="E95" s="39">
        <v>0</v>
      </c>
      <c r="F95" s="39">
        <v>0</v>
      </c>
      <c r="G95" s="39">
        <v>0</v>
      </c>
      <c r="H95" s="39">
        <v>0</v>
      </c>
      <c r="I95" s="39">
        <v>0</v>
      </c>
      <c r="J95" s="39">
        <v>0</v>
      </c>
      <c r="K95" s="39">
        <v>0</v>
      </c>
      <c r="L95" s="39">
        <v>0</v>
      </c>
      <c r="M95" s="39">
        <v>0</v>
      </c>
      <c r="N95" s="39">
        <v>0</v>
      </c>
      <c r="O95" s="39">
        <v>0</v>
      </c>
      <c r="P95" s="39">
        <v>0</v>
      </c>
      <c r="Q95" s="39">
        <v>0</v>
      </c>
      <c r="R95" s="39">
        <v>0</v>
      </c>
      <c r="S95" s="39">
        <v>0</v>
      </c>
      <c r="T95" s="39">
        <v>0</v>
      </c>
      <c r="U95" s="39">
        <v>0</v>
      </c>
      <c r="V95" s="39">
        <v>0</v>
      </c>
      <c r="W95" s="39">
        <v>0</v>
      </c>
      <c r="X95" s="39">
        <v>0</v>
      </c>
      <c r="Y95" s="39">
        <v>0</v>
      </c>
      <c r="Z95" s="39">
        <v>0</v>
      </c>
      <c r="AA95" s="39">
        <v>0</v>
      </c>
      <c r="AB95" s="39">
        <v>0</v>
      </c>
      <c r="AC95" s="39">
        <v>0</v>
      </c>
      <c r="AD95" s="39">
        <v>0</v>
      </c>
      <c r="AF95" s="87"/>
    </row>
    <row r="96" spans="1:32">
      <c r="A96" s="29"/>
      <c r="B96" s="13" t="s">
        <v>9</v>
      </c>
      <c r="C96" s="39">
        <v>0</v>
      </c>
      <c r="D96" s="39">
        <v>0</v>
      </c>
      <c r="E96" s="39">
        <v>0</v>
      </c>
      <c r="F96" s="39">
        <v>0</v>
      </c>
      <c r="G96" s="39">
        <v>0</v>
      </c>
      <c r="H96" s="39">
        <v>0</v>
      </c>
      <c r="I96" s="39">
        <v>0</v>
      </c>
      <c r="J96" s="39">
        <v>0</v>
      </c>
      <c r="K96" s="39">
        <v>0</v>
      </c>
      <c r="L96" s="39">
        <v>0</v>
      </c>
      <c r="M96" s="39">
        <v>0</v>
      </c>
      <c r="N96" s="39">
        <v>0</v>
      </c>
      <c r="O96" s="39">
        <v>0</v>
      </c>
      <c r="P96" s="39">
        <v>0</v>
      </c>
      <c r="Q96" s="39">
        <v>0</v>
      </c>
      <c r="R96" s="39">
        <v>0</v>
      </c>
      <c r="S96" s="39">
        <v>0</v>
      </c>
      <c r="T96" s="39">
        <v>0</v>
      </c>
      <c r="U96" s="39">
        <v>0</v>
      </c>
      <c r="V96" s="39">
        <v>0</v>
      </c>
      <c r="W96" s="39">
        <v>0</v>
      </c>
      <c r="X96" s="39">
        <v>0</v>
      </c>
      <c r="Y96" s="39">
        <v>0</v>
      </c>
      <c r="Z96" s="39">
        <v>0</v>
      </c>
      <c r="AA96" s="39">
        <v>0</v>
      </c>
      <c r="AB96" s="39">
        <v>0</v>
      </c>
      <c r="AC96" s="39">
        <v>0</v>
      </c>
      <c r="AD96" s="39">
        <v>0</v>
      </c>
      <c r="AF96" s="87"/>
    </row>
    <row r="97" spans="1:32">
      <c r="A97" s="29"/>
      <c r="B97" s="13" t="s">
        <v>0</v>
      </c>
      <c r="C97" s="39">
        <v>0</v>
      </c>
      <c r="D97" s="39">
        <v>0</v>
      </c>
      <c r="E97" s="39">
        <v>0</v>
      </c>
      <c r="F97" s="39">
        <v>0</v>
      </c>
      <c r="G97" s="39">
        <v>0</v>
      </c>
      <c r="H97" s="39">
        <v>0</v>
      </c>
      <c r="I97" s="39">
        <v>0</v>
      </c>
      <c r="J97" s="39">
        <v>0</v>
      </c>
      <c r="K97" s="39">
        <v>0</v>
      </c>
      <c r="L97" s="39">
        <v>0</v>
      </c>
      <c r="M97" s="39">
        <v>0</v>
      </c>
      <c r="N97" s="39">
        <v>0</v>
      </c>
      <c r="O97" s="39">
        <v>0</v>
      </c>
      <c r="P97" s="39">
        <v>0</v>
      </c>
      <c r="Q97" s="39">
        <v>0</v>
      </c>
      <c r="R97" s="39">
        <v>0</v>
      </c>
      <c r="S97" s="39">
        <v>0</v>
      </c>
      <c r="T97" s="39">
        <v>0</v>
      </c>
      <c r="U97" s="39">
        <v>0</v>
      </c>
      <c r="V97" s="39">
        <v>0</v>
      </c>
      <c r="W97" s="39">
        <v>0</v>
      </c>
      <c r="X97" s="39">
        <v>0</v>
      </c>
      <c r="Y97" s="39">
        <v>0</v>
      </c>
      <c r="Z97" s="39">
        <v>0</v>
      </c>
      <c r="AA97" s="39">
        <v>0</v>
      </c>
      <c r="AB97" s="39">
        <v>0</v>
      </c>
      <c r="AC97" s="39">
        <v>0</v>
      </c>
      <c r="AD97" s="39">
        <v>0</v>
      </c>
      <c r="AF97" s="87"/>
    </row>
    <row r="98" spans="1:32">
      <c r="A98" s="29"/>
      <c r="B98" s="13" t="s">
        <v>150</v>
      </c>
      <c r="C98" s="39">
        <v>0</v>
      </c>
      <c r="D98" s="39">
        <v>0</v>
      </c>
      <c r="E98" s="39">
        <v>0</v>
      </c>
      <c r="F98" s="39">
        <v>0</v>
      </c>
      <c r="G98" s="39">
        <v>0</v>
      </c>
      <c r="H98" s="39">
        <v>0</v>
      </c>
      <c r="I98" s="39">
        <v>0</v>
      </c>
      <c r="J98" s="39">
        <v>0</v>
      </c>
      <c r="K98" s="39">
        <v>0</v>
      </c>
      <c r="L98" s="39">
        <v>0</v>
      </c>
      <c r="M98" s="39">
        <v>0</v>
      </c>
      <c r="N98" s="39">
        <v>0</v>
      </c>
      <c r="O98" s="39">
        <v>0</v>
      </c>
      <c r="P98" s="39">
        <v>0</v>
      </c>
      <c r="Q98" s="39">
        <v>0</v>
      </c>
      <c r="R98" s="39">
        <v>0</v>
      </c>
      <c r="S98" s="39">
        <v>0</v>
      </c>
      <c r="T98" s="39">
        <v>0</v>
      </c>
      <c r="U98" s="39">
        <v>0</v>
      </c>
      <c r="V98" s="39">
        <v>0</v>
      </c>
      <c r="W98" s="39">
        <v>0</v>
      </c>
      <c r="X98" s="39">
        <v>0</v>
      </c>
      <c r="Y98" s="39">
        <v>0</v>
      </c>
      <c r="Z98" s="39">
        <v>0</v>
      </c>
      <c r="AA98" s="39">
        <v>0</v>
      </c>
      <c r="AB98" s="39">
        <v>0</v>
      </c>
      <c r="AC98" s="39">
        <v>0</v>
      </c>
      <c r="AD98" s="39">
        <v>0</v>
      </c>
      <c r="AF98" s="87"/>
    </row>
    <row r="99" spans="1:32">
      <c r="A99" s="282"/>
      <c r="B99" s="266" t="s">
        <v>744</v>
      </c>
      <c r="C99" s="271">
        <f>SUM(C85:C98)</f>
        <v>0</v>
      </c>
      <c r="D99" s="271">
        <f t="shared" ref="D99:G99" si="13">SUM(D85:D98)</f>
        <v>0</v>
      </c>
      <c r="E99" s="271">
        <f t="shared" si="13"/>
        <v>0</v>
      </c>
      <c r="F99" s="271">
        <f t="shared" si="13"/>
        <v>0</v>
      </c>
      <c r="G99" s="271">
        <f t="shared" si="13"/>
        <v>0</v>
      </c>
      <c r="H99" s="271">
        <v>0</v>
      </c>
      <c r="I99" s="271">
        <f t="shared" ref="I99" si="14">SUM(I85:I98)</f>
        <v>0</v>
      </c>
      <c r="J99" s="271">
        <v>0</v>
      </c>
      <c r="K99" s="271">
        <f t="shared" ref="K99:AD99" si="15">SUM(K85:K98)</f>
        <v>0</v>
      </c>
      <c r="L99" s="271">
        <f t="shared" si="15"/>
        <v>0</v>
      </c>
      <c r="M99" s="271">
        <f t="shared" si="15"/>
        <v>0</v>
      </c>
      <c r="N99" s="271">
        <f t="shared" si="15"/>
        <v>0</v>
      </c>
      <c r="O99" s="271">
        <f t="shared" si="15"/>
        <v>0</v>
      </c>
      <c r="P99" s="271">
        <f t="shared" si="15"/>
        <v>0</v>
      </c>
      <c r="Q99" s="271">
        <f t="shared" si="15"/>
        <v>0</v>
      </c>
      <c r="R99" s="271">
        <f t="shared" si="15"/>
        <v>0</v>
      </c>
      <c r="S99" s="271">
        <f t="shared" si="15"/>
        <v>0</v>
      </c>
      <c r="T99" s="271">
        <f t="shared" si="15"/>
        <v>0</v>
      </c>
      <c r="U99" s="271">
        <f t="shared" si="15"/>
        <v>0</v>
      </c>
      <c r="V99" s="271">
        <f t="shared" si="15"/>
        <v>0</v>
      </c>
      <c r="W99" s="271">
        <f t="shared" si="15"/>
        <v>0</v>
      </c>
      <c r="X99" s="271">
        <f t="shared" si="15"/>
        <v>0</v>
      </c>
      <c r="Y99" s="271">
        <f t="shared" si="15"/>
        <v>0</v>
      </c>
      <c r="Z99" s="271">
        <f t="shared" si="15"/>
        <v>0</v>
      </c>
      <c r="AA99" s="271">
        <f t="shared" si="15"/>
        <v>0</v>
      </c>
      <c r="AB99" s="271">
        <f t="shared" si="15"/>
        <v>0</v>
      </c>
      <c r="AC99" s="271">
        <f t="shared" si="15"/>
        <v>0</v>
      </c>
      <c r="AD99" s="271">
        <f t="shared" si="15"/>
        <v>0</v>
      </c>
      <c r="AF99" s="87"/>
    </row>
    <row r="100" spans="1:32">
      <c r="A100" s="29" t="s">
        <v>59</v>
      </c>
      <c r="B100" s="259" t="s">
        <v>1</v>
      </c>
      <c r="C100" s="39">
        <v>0</v>
      </c>
      <c r="D100" s="39">
        <v>0</v>
      </c>
      <c r="E100" s="39">
        <v>0</v>
      </c>
      <c r="F100" s="39">
        <v>0</v>
      </c>
      <c r="G100" s="39">
        <v>0</v>
      </c>
      <c r="H100" s="39">
        <v>0</v>
      </c>
      <c r="I100" s="39">
        <v>0</v>
      </c>
      <c r="J100" s="39">
        <v>0</v>
      </c>
      <c r="K100" s="39">
        <v>0</v>
      </c>
      <c r="L100" s="39">
        <v>0</v>
      </c>
      <c r="M100" s="39">
        <v>0</v>
      </c>
      <c r="N100" s="39">
        <v>0</v>
      </c>
      <c r="O100" s="39">
        <v>0</v>
      </c>
      <c r="P100" s="39">
        <v>0</v>
      </c>
      <c r="Q100" s="39">
        <v>0</v>
      </c>
      <c r="R100" s="39">
        <v>0</v>
      </c>
      <c r="S100" s="39">
        <v>0</v>
      </c>
      <c r="T100" s="39">
        <v>0</v>
      </c>
      <c r="U100" s="39">
        <v>0</v>
      </c>
      <c r="V100" s="39">
        <v>0</v>
      </c>
      <c r="W100" s="39">
        <v>0</v>
      </c>
      <c r="X100" s="39">
        <v>0</v>
      </c>
      <c r="Y100" s="39">
        <v>0</v>
      </c>
      <c r="Z100" s="39">
        <v>0</v>
      </c>
      <c r="AA100" s="39">
        <v>0</v>
      </c>
      <c r="AB100" s="39">
        <v>0</v>
      </c>
      <c r="AC100" s="39">
        <v>0</v>
      </c>
      <c r="AD100" s="39">
        <v>0</v>
      </c>
      <c r="AF100" s="87"/>
    </row>
    <row r="101" spans="1:32">
      <c r="A101" s="29"/>
      <c r="B101" s="25" t="s">
        <v>126</v>
      </c>
      <c r="C101" s="39">
        <v>0</v>
      </c>
      <c r="D101" s="39">
        <v>0</v>
      </c>
      <c r="E101" s="39">
        <v>0</v>
      </c>
      <c r="F101" s="39">
        <v>0</v>
      </c>
      <c r="G101" s="39">
        <v>0</v>
      </c>
      <c r="H101" s="39">
        <v>0</v>
      </c>
      <c r="I101" s="39">
        <v>0</v>
      </c>
      <c r="J101" s="39">
        <v>0</v>
      </c>
      <c r="K101" s="39">
        <v>0</v>
      </c>
      <c r="L101" s="39">
        <v>0</v>
      </c>
      <c r="M101" s="39">
        <v>0</v>
      </c>
      <c r="N101" s="39">
        <v>0</v>
      </c>
      <c r="O101" s="39">
        <v>0</v>
      </c>
      <c r="P101" s="39">
        <v>0</v>
      </c>
      <c r="Q101" s="39">
        <v>0</v>
      </c>
      <c r="R101" s="39">
        <v>0</v>
      </c>
      <c r="S101" s="39">
        <v>0</v>
      </c>
      <c r="T101" s="39">
        <v>0</v>
      </c>
      <c r="U101" s="39">
        <v>0</v>
      </c>
      <c r="V101" s="39">
        <v>0</v>
      </c>
      <c r="W101" s="39">
        <v>0</v>
      </c>
      <c r="X101" s="39">
        <v>0</v>
      </c>
      <c r="Y101" s="39">
        <v>0</v>
      </c>
      <c r="Z101" s="39">
        <v>0</v>
      </c>
      <c r="AA101" s="39">
        <v>0</v>
      </c>
      <c r="AB101" s="39">
        <v>0</v>
      </c>
      <c r="AC101" s="39">
        <v>0</v>
      </c>
      <c r="AD101" s="39">
        <v>0</v>
      </c>
      <c r="AF101" s="87"/>
    </row>
    <row r="102" spans="1:32">
      <c r="A102" s="29"/>
      <c r="B102" s="13" t="s">
        <v>161</v>
      </c>
      <c r="C102" s="39">
        <v>0</v>
      </c>
      <c r="D102" s="39">
        <v>0</v>
      </c>
      <c r="E102" s="39">
        <v>0</v>
      </c>
      <c r="F102" s="39">
        <v>0</v>
      </c>
      <c r="G102" s="39">
        <v>0</v>
      </c>
      <c r="H102" s="39">
        <v>0</v>
      </c>
      <c r="I102" s="39">
        <v>0</v>
      </c>
      <c r="J102" s="39">
        <v>0</v>
      </c>
      <c r="K102" s="39">
        <v>0</v>
      </c>
      <c r="L102" s="39">
        <v>0</v>
      </c>
      <c r="M102" s="39">
        <v>0</v>
      </c>
      <c r="N102" s="39">
        <v>0</v>
      </c>
      <c r="O102" s="39">
        <v>0</v>
      </c>
      <c r="P102" s="39">
        <v>0</v>
      </c>
      <c r="Q102" s="39">
        <v>0</v>
      </c>
      <c r="R102" s="39">
        <v>0</v>
      </c>
      <c r="S102" s="39">
        <v>0</v>
      </c>
      <c r="T102" s="39">
        <v>0</v>
      </c>
      <c r="U102" s="39">
        <v>0</v>
      </c>
      <c r="V102" s="39">
        <v>0</v>
      </c>
      <c r="W102" s="39">
        <v>0</v>
      </c>
      <c r="X102" s="39">
        <v>0</v>
      </c>
      <c r="Y102" s="39">
        <v>0</v>
      </c>
      <c r="Z102" s="39">
        <v>0</v>
      </c>
      <c r="AA102" s="39">
        <v>0</v>
      </c>
      <c r="AB102" s="39">
        <v>0</v>
      </c>
      <c r="AC102" s="39">
        <v>0</v>
      </c>
      <c r="AD102" s="39">
        <v>0</v>
      </c>
      <c r="AF102" s="87"/>
    </row>
    <row r="103" spans="1:32">
      <c r="A103" s="29"/>
      <c r="B103" s="25" t="s">
        <v>66</v>
      </c>
      <c r="C103" s="39">
        <v>0</v>
      </c>
      <c r="D103" s="39">
        <v>0</v>
      </c>
      <c r="E103" s="39">
        <v>0</v>
      </c>
      <c r="F103" s="39">
        <v>0</v>
      </c>
      <c r="G103" s="39">
        <v>0</v>
      </c>
      <c r="H103" s="39">
        <v>0</v>
      </c>
      <c r="I103" s="39">
        <v>0</v>
      </c>
      <c r="J103" s="39">
        <v>0</v>
      </c>
      <c r="K103" s="39">
        <v>0</v>
      </c>
      <c r="L103" s="39">
        <v>0</v>
      </c>
      <c r="M103" s="39">
        <v>0</v>
      </c>
      <c r="N103" s="39">
        <v>0</v>
      </c>
      <c r="O103" s="39">
        <v>0</v>
      </c>
      <c r="P103" s="39">
        <v>0</v>
      </c>
      <c r="Q103" s="39">
        <v>0</v>
      </c>
      <c r="R103" s="39">
        <v>0</v>
      </c>
      <c r="S103" s="39">
        <v>0</v>
      </c>
      <c r="T103" s="39">
        <v>0</v>
      </c>
      <c r="U103" s="39">
        <v>0</v>
      </c>
      <c r="V103" s="39">
        <v>0</v>
      </c>
      <c r="W103" s="39">
        <v>0</v>
      </c>
      <c r="X103" s="39">
        <v>0</v>
      </c>
      <c r="Y103" s="39">
        <v>0</v>
      </c>
      <c r="Z103" s="39">
        <v>0</v>
      </c>
      <c r="AA103" s="39">
        <v>0</v>
      </c>
      <c r="AB103" s="39">
        <v>0</v>
      </c>
      <c r="AC103" s="39">
        <v>0</v>
      </c>
      <c r="AD103" s="39">
        <v>0</v>
      </c>
      <c r="AF103" s="87"/>
    </row>
    <row r="104" spans="1:32">
      <c r="A104" s="29"/>
      <c r="B104" s="25" t="s">
        <v>3</v>
      </c>
      <c r="C104" s="39">
        <v>0</v>
      </c>
      <c r="D104" s="39">
        <v>0</v>
      </c>
      <c r="E104" s="39">
        <v>0</v>
      </c>
      <c r="F104" s="39">
        <v>0</v>
      </c>
      <c r="G104" s="39">
        <v>0</v>
      </c>
      <c r="H104" s="39">
        <v>0</v>
      </c>
      <c r="I104" s="39">
        <v>0</v>
      </c>
      <c r="J104" s="39">
        <v>0</v>
      </c>
      <c r="K104" s="39">
        <v>0</v>
      </c>
      <c r="L104" s="39">
        <v>0</v>
      </c>
      <c r="M104" s="39">
        <v>0</v>
      </c>
      <c r="N104" s="39">
        <v>0</v>
      </c>
      <c r="O104" s="39">
        <v>0</v>
      </c>
      <c r="P104" s="39">
        <v>0</v>
      </c>
      <c r="Q104" s="39">
        <v>0</v>
      </c>
      <c r="R104" s="39">
        <v>0</v>
      </c>
      <c r="S104" s="39">
        <v>0</v>
      </c>
      <c r="T104" s="39">
        <v>0</v>
      </c>
      <c r="U104" s="39">
        <v>0</v>
      </c>
      <c r="V104" s="39">
        <v>0</v>
      </c>
      <c r="W104" s="39">
        <v>0</v>
      </c>
      <c r="X104" s="39">
        <v>0</v>
      </c>
      <c r="Y104" s="39">
        <v>0</v>
      </c>
      <c r="Z104" s="39">
        <v>0</v>
      </c>
      <c r="AA104" s="39">
        <v>0</v>
      </c>
      <c r="AB104" s="39">
        <v>0</v>
      </c>
      <c r="AC104" s="39">
        <v>0</v>
      </c>
      <c r="AD104" s="39">
        <v>0</v>
      </c>
      <c r="AF104" s="87"/>
    </row>
    <row r="105" spans="1:32">
      <c r="A105" s="29"/>
      <c r="B105" s="25" t="s">
        <v>4</v>
      </c>
      <c r="C105" s="39">
        <v>0</v>
      </c>
      <c r="D105" s="39">
        <v>0</v>
      </c>
      <c r="E105" s="39">
        <v>0</v>
      </c>
      <c r="F105" s="39">
        <v>0</v>
      </c>
      <c r="G105" s="39">
        <v>0</v>
      </c>
      <c r="H105" s="39">
        <v>0</v>
      </c>
      <c r="I105" s="39">
        <v>0</v>
      </c>
      <c r="J105" s="39">
        <v>0</v>
      </c>
      <c r="K105" s="39">
        <v>0</v>
      </c>
      <c r="L105" s="39">
        <v>0</v>
      </c>
      <c r="M105" s="39">
        <v>0</v>
      </c>
      <c r="N105" s="39">
        <v>0</v>
      </c>
      <c r="O105" s="39">
        <v>0</v>
      </c>
      <c r="P105" s="39">
        <v>0</v>
      </c>
      <c r="Q105" s="39">
        <v>0</v>
      </c>
      <c r="R105" s="39">
        <v>0</v>
      </c>
      <c r="S105" s="39">
        <v>0</v>
      </c>
      <c r="T105" s="39">
        <v>0</v>
      </c>
      <c r="U105" s="39">
        <v>0</v>
      </c>
      <c r="V105" s="39">
        <v>0</v>
      </c>
      <c r="W105" s="39">
        <v>0</v>
      </c>
      <c r="X105" s="39">
        <v>0</v>
      </c>
      <c r="Y105" s="39">
        <v>0</v>
      </c>
      <c r="Z105" s="39">
        <v>0</v>
      </c>
      <c r="AA105" s="39">
        <v>0</v>
      </c>
      <c r="AB105" s="39">
        <v>0</v>
      </c>
      <c r="AC105" s="39">
        <v>0</v>
      </c>
      <c r="AD105" s="39">
        <v>0</v>
      </c>
      <c r="AF105" s="87"/>
    </row>
    <row r="106" spans="1:32">
      <c r="A106" s="29"/>
      <c r="B106" s="13" t="s">
        <v>162</v>
      </c>
      <c r="C106" s="39">
        <v>0</v>
      </c>
      <c r="D106" s="39">
        <v>0</v>
      </c>
      <c r="E106" s="39">
        <v>0</v>
      </c>
      <c r="F106" s="39">
        <v>0</v>
      </c>
      <c r="G106" s="39">
        <v>0</v>
      </c>
      <c r="H106" s="39">
        <v>0</v>
      </c>
      <c r="I106" s="39">
        <v>0</v>
      </c>
      <c r="J106" s="39">
        <v>0</v>
      </c>
      <c r="K106" s="39">
        <v>0</v>
      </c>
      <c r="L106" s="39">
        <v>0</v>
      </c>
      <c r="M106" s="39">
        <v>0</v>
      </c>
      <c r="N106" s="39">
        <v>0</v>
      </c>
      <c r="O106" s="39">
        <v>0</v>
      </c>
      <c r="P106" s="39">
        <v>0</v>
      </c>
      <c r="Q106" s="39">
        <v>0</v>
      </c>
      <c r="R106" s="39">
        <v>0</v>
      </c>
      <c r="S106" s="39">
        <v>0</v>
      </c>
      <c r="T106" s="39">
        <v>0</v>
      </c>
      <c r="U106" s="39">
        <v>0</v>
      </c>
      <c r="V106" s="39">
        <v>0</v>
      </c>
      <c r="W106" s="39">
        <v>0</v>
      </c>
      <c r="X106" s="39">
        <v>0</v>
      </c>
      <c r="Y106" s="39">
        <v>0</v>
      </c>
      <c r="Z106" s="39">
        <v>0</v>
      </c>
      <c r="AA106" s="39">
        <v>0</v>
      </c>
      <c r="AB106" s="39">
        <v>0</v>
      </c>
      <c r="AC106" s="39">
        <v>0</v>
      </c>
      <c r="AD106" s="39">
        <v>0</v>
      </c>
      <c r="AF106" s="87"/>
    </row>
    <row r="107" spans="1:32" ht="45">
      <c r="A107" s="29"/>
      <c r="B107" s="111" t="s">
        <v>193</v>
      </c>
      <c r="C107" s="39">
        <v>0</v>
      </c>
      <c r="D107" s="39">
        <v>0</v>
      </c>
      <c r="E107" s="39">
        <v>0</v>
      </c>
      <c r="F107" s="39">
        <v>0</v>
      </c>
      <c r="G107" s="39">
        <v>0</v>
      </c>
      <c r="H107" s="39">
        <v>0</v>
      </c>
      <c r="I107" s="39">
        <v>0</v>
      </c>
      <c r="J107" s="39">
        <v>0</v>
      </c>
      <c r="K107" s="39">
        <v>0</v>
      </c>
      <c r="L107" s="39">
        <v>0</v>
      </c>
      <c r="M107" s="39">
        <v>0</v>
      </c>
      <c r="N107" s="39">
        <v>0</v>
      </c>
      <c r="O107" s="39">
        <v>0</v>
      </c>
      <c r="P107" s="39">
        <v>0</v>
      </c>
      <c r="Q107" s="39">
        <v>0</v>
      </c>
      <c r="R107" s="39">
        <v>0</v>
      </c>
      <c r="S107" s="39">
        <v>0</v>
      </c>
      <c r="T107" s="39">
        <v>0</v>
      </c>
      <c r="U107" s="39">
        <v>0</v>
      </c>
      <c r="V107" s="39">
        <v>0</v>
      </c>
      <c r="W107" s="39">
        <v>0</v>
      </c>
      <c r="X107" s="39">
        <v>0</v>
      </c>
      <c r="Y107" s="39">
        <v>0</v>
      </c>
      <c r="Z107" s="39">
        <v>0</v>
      </c>
      <c r="AA107" s="39">
        <v>0</v>
      </c>
      <c r="AB107" s="39">
        <v>0</v>
      </c>
      <c r="AC107" s="39">
        <v>0</v>
      </c>
      <c r="AD107" s="39">
        <v>0</v>
      </c>
      <c r="AF107" s="87"/>
    </row>
    <row r="108" spans="1:32">
      <c r="A108" s="29"/>
      <c r="B108" s="13" t="s">
        <v>163</v>
      </c>
      <c r="C108" s="39">
        <v>0</v>
      </c>
      <c r="D108" s="39">
        <v>0</v>
      </c>
      <c r="E108" s="39">
        <v>0</v>
      </c>
      <c r="F108" s="39">
        <v>0</v>
      </c>
      <c r="G108" s="39">
        <v>0</v>
      </c>
      <c r="H108" s="39">
        <v>0</v>
      </c>
      <c r="I108" s="39">
        <v>0</v>
      </c>
      <c r="J108" s="39">
        <v>0</v>
      </c>
      <c r="K108" s="39">
        <v>0</v>
      </c>
      <c r="L108" s="39">
        <v>0</v>
      </c>
      <c r="M108" s="39">
        <v>0</v>
      </c>
      <c r="N108" s="39">
        <v>0</v>
      </c>
      <c r="O108" s="39">
        <v>0</v>
      </c>
      <c r="P108" s="39">
        <v>0</v>
      </c>
      <c r="Q108" s="39">
        <v>0</v>
      </c>
      <c r="R108" s="39">
        <v>0</v>
      </c>
      <c r="S108" s="39">
        <v>0</v>
      </c>
      <c r="T108" s="39">
        <v>0</v>
      </c>
      <c r="U108" s="39">
        <v>0</v>
      </c>
      <c r="V108" s="39">
        <v>0</v>
      </c>
      <c r="W108" s="39">
        <v>0</v>
      </c>
      <c r="X108" s="39">
        <v>0</v>
      </c>
      <c r="Y108" s="39">
        <v>0</v>
      </c>
      <c r="Z108" s="39">
        <v>0</v>
      </c>
      <c r="AA108" s="39">
        <v>0</v>
      </c>
      <c r="AB108" s="39">
        <v>0</v>
      </c>
      <c r="AC108" s="39">
        <v>0</v>
      </c>
      <c r="AD108" s="39">
        <v>0</v>
      </c>
      <c r="AF108" s="87"/>
    </row>
    <row r="109" spans="1:32">
      <c r="A109" s="29"/>
      <c r="B109" s="13" t="s">
        <v>192</v>
      </c>
      <c r="C109" s="39">
        <v>0</v>
      </c>
      <c r="D109" s="39">
        <v>0</v>
      </c>
      <c r="E109" s="39">
        <v>0</v>
      </c>
      <c r="F109" s="39">
        <v>0</v>
      </c>
      <c r="G109" s="39">
        <v>0</v>
      </c>
      <c r="H109" s="39">
        <v>0</v>
      </c>
      <c r="I109" s="39">
        <v>0</v>
      </c>
      <c r="J109" s="39">
        <v>0</v>
      </c>
      <c r="K109" s="39">
        <v>0</v>
      </c>
      <c r="L109" s="39">
        <v>0</v>
      </c>
      <c r="M109" s="39">
        <v>0</v>
      </c>
      <c r="N109" s="39">
        <v>0</v>
      </c>
      <c r="O109" s="39">
        <v>0</v>
      </c>
      <c r="P109" s="39">
        <v>0</v>
      </c>
      <c r="Q109" s="39">
        <v>0</v>
      </c>
      <c r="R109" s="39">
        <v>0</v>
      </c>
      <c r="S109" s="39">
        <v>0</v>
      </c>
      <c r="T109" s="39">
        <v>0</v>
      </c>
      <c r="U109" s="39">
        <v>0</v>
      </c>
      <c r="V109" s="39">
        <v>0</v>
      </c>
      <c r="W109" s="39">
        <v>0</v>
      </c>
      <c r="X109" s="39">
        <v>0</v>
      </c>
      <c r="Y109" s="39">
        <v>0</v>
      </c>
      <c r="Z109" s="39">
        <v>0</v>
      </c>
      <c r="AA109" s="39">
        <v>0</v>
      </c>
      <c r="AB109" s="39">
        <v>0</v>
      </c>
      <c r="AC109" s="39">
        <v>0</v>
      </c>
      <c r="AD109" s="39">
        <v>0</v>
      </c>
      <c r="AF109" s="87"/>
    </row>
    <row r="110" spans="1:32">
      <c r="A110" s="29"/>
      <c r="B110" s="13" t="s">
        <v>5</v>
      </c>
      <c r="C110" s="39">
        <v>0</v>
      </c>
      <c r="D110" s="39">
        <v>0</v>
      </c>
      <c r="E110" s="39">
        <v>0</v>
      </c>
      <c r="F110" s="39">
        <v>0</v>
      </c>
      <c r="G110" s="39">
        <v>0</v>
      </c>
      <c r="H110" s="39">
        <v>0</v>
      </c>
      <c r="I110" s="39">
        <v>0</v>
      </c>
      <c r="J110" s="39">
        <v>0</v>
      </c>
      <c r="K110" s="39">
        <v>0</v>
      </c>
      <c r="L110" s="39">
        <v>0</v>
      </c>
      <c r="M110" s="39">
        <v>0</v>
      </c>
      <c r="N110" s="39">
        <v>0</v>
      </c>
      <c r="O110" s="39">
        <v>0</v>
      </c>
      <c r="P110" s="39">
        <v>0</v>
      </c>
      <c r="Q110" s="39">
        <v>0</v>
      </c>
      <c r="R110" s="39">
        <v>0</v>
      </c>
      <c r="S110" s="39">
        <v>0</v>
      </c>
      <c r="T110" s="39">
        <v>0</v>
      </c>
      <c r="U110" s="39">
        <v>0</v>
      </c>
      <c r="V110" s="39">
        <v>0</v>
      </c>
      <c r="W110" s="39">
        <v>0</v>
      </c>
      <c r="X110" s="39">
        <v>0</v>
      </c>
      <c r="Y110" s="39">
        <v>0</v>
      </c>
      <c r="Z110" s="39">
        <v>0</v>
      </c>
      <c r="AA110" s="39">
        <v>0</v>
      </c>
      <c r="AB110" s="39">
        <v>0</v>
      </c>
      <c r="AC110" s="39">
        <v>0</v>
      </c>
      <c r="AD110" s="39">
        <v>0</v>
      </c>
      <c r="AF110" s="87"/>
    </row>
    <row r="111" spans="1:32">
      <c r="A111" s="29"/>
      <c r="B111" s="13" t="s">
        <v>9</v>
      </c>
      <c r="C111" s="39">
        <v>0</v>
      </c>
      <c r="D111" s="39">
        <v>0</v>
      </c>
      <c r="E111" s="39">
        <v>0</v>
      </c>
      <c r="F111" s="39">
        <v>0</v>
      </c>
      <c r="G111" s="39">
        <v>0</v>
      </c>
      <c r="H111" s="39">
        <v>0</v>
      </c>
      <c r="I111" s="39">
        <v>0</v>
      </c>
      <c r="J111" s="39">
        <v>0</v>
      </c>
      <c r="K111" s="39">
        <v>0</v>
      </c>
      <c r="L111" s="39">
        <v>0</v>
      </c>
      <c r="M111" s="39">
        <v>0</v>
      </c>
      <c r="N111" s="39">
        <v>0</v>
      </c>
      <c r="O111" s="39">
        <v>0</v>
      </c>
      <c r="P111" s="39">
        <v>0</v>
      </c>
      <c r="Q111" s="39">
        <v>0</v>
      </c>
      <c r="R111" s="39">
        <v>0</v>
      </c>
      <c r="S111" s="39">
        <v>0</v>
      </c>
      <c r="T111" s="39">
        <v>0</v>
      </c>
      <c r="U111" s="39">
        <v>0</v>
      </c>
      <c r="V111" s="39">
        <v>0</v>
      </c>
      <c r="W111" s="39">
        <v>0</v>
      </c>
      <c r="X111" s="39">
        <v>0</v>
      </c>
      <c r="Y111" s="39">
        <v>0</v>
      </c>
      <c r="Z111" s="39">
        <v>0</v>
      </c>
      <c r="AA111" s="39">
        <v>0</v>
      </c>
      <c r="AB111" s="39">
        <v>0</v>
      </c>
      <c r="AC111" s="39">
        <v>0</v>
      </c>
      <c r="AD111" s="39">
        <v>0</v>
      </c>
      <c r="AF111" s="87"/>
    </row>
    <row r="112" spans="1:32">
      <c r="A112" s="29"/>
      <c r="B112" s="13" t="s">
        <v>0</v>
      </c>
      <c r="C112" s="39">
        <v>0</v>
      </c>
      <c r="D112" s="39">
        <v>0</v>
      </c>
      <c r="E112" s="39">
        <v>0</v>
      </c>
      <c r="F112" s="39">
        <v>0</v>
      </c>
      <c r="G112" s="39">
        <v>0</v>
      </c>
      <c r="H112" s="39">
        <v>0</v>
      </c>
      <c r="I112" s="39">
        <v>0</v>
      </c>
      <c r="J112" s="39">
        <v>0</v>
      </c>
      <c r="K112" s="39">
        <v>0</v>
      </c>
      <c r="L112" s="39">
        <v>0</v>
      </c>
      <c r="M112" s="39">
        <v>0</v>
      </c>
      <c r="N112" s="39">
        <v>0</v>
      </c>
      <c r="O112" s="39">
        <v>0</v>
      </c>
      <c r="P112" s="39">
        <v>0</v>
      </c>
      <c r="Q112" s="39">
        <v>0</v>
      </c>
      <c r="R112" s="39">
        <v>0</v>
      </c>
      <c r="S112" s="39">
        <v>0</v>
      </c>
      <c r="T112" s="39">
        <v>0</v>
      </c>
      <c r="U112" s="39">
        <v>0</v>
      </c>
      <c r="V112" s="39">
        <v>0</v>
      </c>
      <c r="W112" s="39">
        <v>0</v>
      </c>
      <c r="X112" s="39">
        <v>0</v>
      </c>
      <c r="Y112" s="39">
        <v>0</v>
      </c>
      <c r="Z112" s="39">
        <v>0</v>
      </c>
      <c r="AA112" s="39">
        <v>0</v>
      </c>
      <c r="AB112" s="39">
        <v>0</v>
      </c>
      <c r="AC112" s="39">
        <v>0</v>
      </c>
      <c r="AD112" s="39">
        <v>0</v>
      </c>
      <c r="AF112" s="87"/>
    </row>
    <row r="113" spans="1:32">
      <c r="A113" s="29"/>
      <c r="B113" s="13" t="s">
        <v>150</v>
      </c>
      <c r="C113" s="39">
        <v>0</v>
      </c>
      <c r="D113" s="39">
        <v>0</v>
      </c>
      <c r="E113" s="39">
        <v>0</v>
      </c>
      <c r="F113" s="39">
        <v>0</v>
      </c>
      <c r="G113" s="39">
        <v>0</v>
      </c>
      <c r="H113" s="39">
        <v>0</v>
      </c>
      <c r="I113" s="39">
        <v>0</v>
      </c>
      <c r="J113" s="39">
        <v>0</v>
      </c>
      <c r="K113" s="39">
        <v>0</v>
      </c>
      <c r="L113" s="39">
        <v>0</v>
      </c>
      <c r="M113" s="39">
        <v>0</v>
      </c>
      <c r="N113" s="39">
        <v>0</v>
      </c>
      <c r="O113" s="39">
        <v>0</v>
      </c>
      <c r="P113" s="39">
        <v>0</v>
      </c>
      <c r="Q113" s="39">
        <v>0</v>
      </c>
      <c r="R113" s="39">
        <v>0</v>
      </c>
      <c r="S113" s="39">
        <v>0</v>
      </c>
      <c r="T113" s="39">
        <v>0</v>
      </c>
      <c r="U113" s="39">
        <v>0</v>
      </c>
      <c r="V113" s="39">
        <v>0</v>
      </c>
      <c r="W113" s="39">
        <v>0</v>
      </c>
      <c r="X113" s="39">
        <v>0</v>
      </c>
      <c r="Y113" s="39">
        <v>0</v>
      </c>
      <c r="Z113" s="39">
        <v>0</v>
      </c>
      <c r="AA113" s="39">
        <v>0</v>
      </c>
      <c r="AB113" s="39">
        <v>0</v>
      </c>
      <c r="AC113" s="39">
        <v>0</v>
      </c>
      <c r="AD113" s="39">
        <v>0</v>
      </c>
      <c r="AF113" s="87"/>
    </row>
    <row r="114" spans="1:32">
      <c r="A114" s="282"/>
      <c r="B114" s="266" t="s">
        <v>745</v>
      </c>
      <c r="C114" s="271">
        <f>SUM(C100:C113)</f>
        <v>0</v>
      </c>
      <c r="D114" s="271">
        <f t="shared" ref="D114:G114" si="16">SUM(D100:D113)</f>
        <v>0</v>
      </c>
      <c r="E114" s="271">
        <f t="shared" si="16"/>
        <v>0</v>
      </c>
      <c r="F114" s="271">
        <f t="shared" si="16"/>
        <v>0</v>
      </c>
      <c r="G114" s="271">
        <f t="shared" si="16"/>
        <v>0</v>
      </c>
      <c r="H114" s="271">
        <v>0</v>
      </c>
      <c r="I114" s="271">
        <f t="shared" ref="I114" si="17">SUM(I100:I113)</f>
        <v>0</v>
      </c>
      <c r="J114" s="271">
        <v>0</v>
      </c>
      <c r="K114" s="271">
        <f t="shared" ref="K114:AD114" si="18">SUM(K100:K113)</f>
        <v>0</v>
      </c>
      <c r="L114" s="271">
        <f t="shared" si="18"/>
        <v>0</v>
      </c>
      <c r="M114" s="271">
        <f t="shared" si="18"/>
        <v>0</v>
      </c>
      <c r="N114" s="271">
        <f t="shared" si="18"/>
        <v>0</v>
      </c>
      <c r="O114" s="271">
        <f t="shared" si="18"/>
        <v>0</v>
      </c>
      <c r="P114" s="271">
        <f t="shared" si="18"/>
        <v>0</v>
      </c>
      <c r="Q114" s="271">
        <f t="shared" si="18"/>
        <v>0</v>
      </c>
      <c r="R114" s="271">
        <f t="shared" si="18"/>
        <v>0</v>
      </c>
      <c r="S114" s="271">
        <f t="shared" si="18"/>
        <v>0</v>
      </c>
      <c r="T114" s="271">
        <f t="shared" si="18"/>
        <v>0</v>
      </c>
      <c r="U114" s="271">
        <f t="shared" si="18"/>
        <v>0</v>
      </c>
      <c r="V114" s="271">
        <f t="shared" si="18"/>
        <v>0</v>
      </c>
      <c r="W114" s="271">
        <f t="shared" si="18"/>
        <v>0</v>
      </c>
      <c r="X114" s="271">
        <f t="shared" si="18"/>
        <v>0</v>
      </c>
      <c r="Y114" s="271">
        <f t="shared" si="18"/>
        <v>0</v>
      </c>
      <c r="Z114" s="271">
        <f t="shared" si="18"/>
        <v>0</v>
      </c>
      <c r="AA114" s="271">
        <f t="shared" si="18"/>
        <v>0</v>
      </c>
      <c r="AB114" s="271">
        <f t="shared" si="18"/>
        <v>0</v>
      </c>
      <c r="AC114" s="271">
        <f t="shared" si="18"/>
        <v>0</v>
      </c>
      <c r="AD114" s="271">
        <f t="shared" si="18"/>
        <v>0</v>
      </c>
      <c r="AF114" s="87"/>
    </row>
    <row r="115" spans="1:32">
      <c r="A115" s="29" t="s">
        <v>60</v>
      </c>
      <c r="B115" s="259" t="s">
        <v>1</v>
      </c>
      <c r="C115" s="39">
        <v>0</v>
      </c>
      <c r="D115" s="39">
        <v>0</v>
      </c>
      <c r="E115" s="39">
        <v>0</v>
      </c>
      <c r="F115" s="39">
        <v>0</v>
      </c>
      <c r="G115" s="39">
        <v>0</v>
      </c>
      <c r="H115" s="39">
        <v>0</v>
      </c>
      <c r="I115" s="39">
        <v>0</v>
      </c>
      <c r="J115" s="39">
        <v>0</v>
      </c>
      <c r="K115" s="39">
        <v>0</v>
      </c>
      <c r="L115" s="39">
        <v>0</v>
      </c>
      <c r="M115" s="39">
        <v>0</v>
      </c>
      <c r="N115" s="39">
        <v>0</v>
      </c>
      <c r="O115" s="39">
        <v>0</v>
      </c>
      <c r="P115" s="39">
        <v>0</v>
      </c>
      <c r="Q115" s="39">
        <v>0</v>
      </c>
      <c r="R115" s="39">
        <v>0</v>
      </c>
      <c r="S115" s="39">
        <v>0</v>
      </c>
      <c r="T115" s="39">
        <v>0</v>
      </c>
      <c r="U115" s="39">
        <v>0</v>
      </c>
      <c r="V115" s="39">
        <v>0</v>
      </c>
      <c r="W115" s="39">
        <v>0</v>
      </c>
      <c r="X115" s="39">
        <v>0</v>
      </c>
      <c r="Y115" s="39">
        <v>0</v>
      </c>
      <c r="Z115" s="39">
        <v>0</v>
      </c>
      <c r="AA115" s="39">
        <v>0</v>
      </c>
      <c r="AB115" s="39">
        <v>0</v>
      </c>
      <c r="AC115" s="39">
        <v>0</v>
      </c>
      <c r="AD115" s="39">
        <v>0</v>
      </c>
      <c r="AF115" s="87"/>
    </row>
    <row r="116" spans="1:32">
      <c r="A116" s="29"/>
      <c r="B116" s="25" t="s">
        <v>126</v>
      </c>
      <c r="C116" s="39">
        <v>0</v>
      </c>
      <c r="D116" s="39">
        <v>0</v>
      </c>
      <c r="E116" s="39">
        <v>0</v>
      </c>
      <c r="F116" s="39">
        <v>0</v>
      </c>
      <c r="G116" s="39">
        <v>0</v>
      </c>
      <c r="H116" s="39">
        <v>0</v>
      </c>
      <c r="I116" s="39">
        <v>0</v>
      </c>
      <c r="J116" s="39">
        <v>0</v>
      </c>
      <c r="K116" s="39">
        <v>0</v>
      </c>
      <c r="L116" s="39">
        <v>0</v>
      </c>
      <c r="M116" s="39">
        <v>0</v>
      </c>
      <c r="N116" s="39">
        <v>0</v>
      </c>
      <c r="O116" s="39">
        <v>0</v>
      </c>
      <c r="P116" s="39">
        <v>0</v>
      </c>
      <c r="Q116" s="39">
        <v>0</v>
      </c>
      <c r="R116" s="39">
        <v>0</v>
      </c>
      <c r="S116" s="39">
        <v>0</v>
      </c>
      <c r="T116" s="39">
        <v>0</v>
      </c>
      <c r="U116" s="39">
        <v>0</v>
      </c>
      <c r="V116" s="39">
        <v>0</v>
      </c>
      <c r="W116" s="39">
        <v>0</v>
      </c>
      <c r="X116" s="39">
        <v>0</v>
      </c>
      <c r="Y116" s="39">
        <v>0</v>
      </c>
      <c r="Z116" s="39">
        <v>0</v>
      </c>
      <c r="AA116" s="39">
        <v>0</v>
      </c>
      <c r="AB116" s="39">
        <v>0</v>
      </c>
      <c r="AC116" s="39">
        <v>0</v>
      </c>
      <c r="AD116" s="39">
        <v>0</v>
      </c>
      <c r="AF116" s="87"/>
    </row>
    <row r="117" spans="1:32">
      <c r="A117" s="29"/>
      <c r="B117" s="13" t="s">
        <v>161</v>
      </c>
      <c r="C117" s="39">
        <v>0</v>
      </c>
      <c r="D117" s="39">
        <v>0</v>
      </c>
      <c r="E117" s="39">
        <v>0</v>
      </c>
      <c r="F117" s="39">
        <v>0</v>
      </c>
      <c r="G117" s="39">
        <v>0</v>
      </c>
      <c r="H117" s="39">
        <v>0</v>
      </c>
      <c r="I117" s="39">
        <v>0</v>
      </c>
      <c r="J117" s="39">
        <v>0</v>
      </c>
      <c r="K117" s="39">
        <v>0</v>
      </c>
      <c r="L117" s="39">
        <v>0</v>
      </c>
      <c r="M117" s="39">
        <v>0</v>
      </c>
      <c r="N117" s="39">
        <v>0</v>
      </c>
      <c r="O117" s="39">
        <v>0</v>
      </c>
      <c r="P117" s="39">
        <v>0</v>
      </c>
      <c r="Q117" s="39">
        <v>0</v>
      </c>
      <c r="R117" s="39">
        <v>0</v>
      </c>
      <c r="S117" s="39">
        <v>0</v>
      </c>
      <c r="T117" s="39">
        <v>0</v>
      </c>
      <c r="U117" s="39">
        <v>0</v>
      </c>
      <c r="V117" s="39">
        <v>0</v>
      </c>
      <c r="W117" s="39">
        <v>0</v>
      </c>
      <c r="X117" s="39">
        <v>0</v>
      </c>
      <c r="Y117" s="39">
        <v>0</v>
      </c>
      <c r="Z117" s="39">
        <v>0</v>
      </c>
      <c r="AA117" s="39">
        <v>0</v>
      </c>
      <c r="AB117" s="39">
        <v>0</v>
      </c>
      <c r="AC117" s="39">
        <v>0</v>
      </c>
      <c r="AD117" s="39">
        <v>0</v>
      </c>
      <c r="AF117" s="87"/>
    </row>
    <row r="118" spans="1:32">
      <c r="A118" s="29"/>
      <c r="B118" s="25" t="s">
        <v>66</v>
      </c>
      <c r="C118" s="39">
        <v>0</v>
      </c>
      <c r="D118" s="39">
        <v>0</v>
      </c>
      <c r="E118" s="39">
        <v>0</v>
      </c>
      <c r="F118" s="39">
        <v>0</v>
      </c>
      <c r="G118" s="39">
        <v>0</v>
      </c>
      <c r="H118" s="39">
        <v>0</v>
      </c>
      <c r="I118" s="39">
        <v>0</v>
      </c>
      <c r="J118" s="39">
        <v>0</v>
      </c>
      <c r="K118" s="39">
        <v>0</v>
      </c>
      <c r="L118" s="39">
        <v>0</v>
      </c>
      <c r="M118" s="39">
        <v>0</v>
      </c>
      <c r="N118" s="39">
        <v>0</v>
      </c>
      <c r="O118" s="39">
        <v>0</v>
      </c>
      <c r="P118" s="39">
        <v>0</v>
      </c>
      <c r="Q118" s="39">
        <v>0</v>
      </c>
      <c r="R118" s="39">
        <v>0</v>
      </c>
      <c r="S118" s="39">
        <v>0</v>
      </c>
      <c r="T118" s="39">
        <v>0</v>
      </c>
      <c r="U118" s="39">
        <v>0</v>
      </c>
      <c r="V118" s="39">
        <v>0</v>
      </c>
      <c r="W118" s="39">
        <v>0</v>
      </c>
      <c r="X118" s="39">
        <v>0</v>
      </c>
      <c r="Y118" s="39">
        <v>0</v>
      </c>
      <c r="Z118" s="39">
        <v>0</v>
      </c>
      <c r="AA118" s="39">
        <v>0</v>
      </c>
      <c r="AB118" s="39">
        <v>0</v>
      </c>
      <c r="AC118" s="39">
        <v>0</v>
      </c>
      <c r="AD118" s="39">
        <v>0</v>
      </c>
      <c r="AF118" s="87"/>
    </row>
    <row r="119" spans="1:32">
      <c r="A119" s="29"/>
      <c r="B119" s="25" t="s">
        <v>3</v>
      </c>
      <c r="C119" s="39">
        <v>0</v>
      </c>
      <c r="D119" s="39">
        <v>0</v>
      </c>
      <c r="E119" s="39">
        <v>0</v>
      </c>
      <c r="F119" s="39">
        <v>0</v>
      </c>
      <c r="G119" s="39">
        <v>0</v>
      </c>
      <c r="H119" s="39">
        <v>0</v>
      </c>
      <c r="I119" s="39">
        <v>0</v>
      </c>
      <c r="J119" s="39">
        <v>0</v>
      </c>
      <c r="K119" s="39">
        <v>0</v>
      </c>
      <c r="L119" s="39">
        <v>0</v>
      </c>
      <c r="M119" s="39">
        <v>0</v>
      </c>
      <c r="N119" s="39">
        <v>0</v>
      </c>
      <c r="O119" s="39">
        <v>0</v>
      </c>
      <c r="P119" s="39">
        <v>0</v>
      </c>
      <c r="Q119" s="39">
        <v>0</v>
      </c>
      <c r="R119" s="39">
        <v>0</v>
      </c>
      <c r="S119" s="39">
        <v>0</v>
      </c>
      <c r="T119" s="39">
        <v>0</v>
      </c>
      <c r="U119" s="39">
        <v>0</v>
      </c>
      <c r="V119" s="39">
        <v>0</v>
      </c>
      <c r="W119" s="39">
        <v>0</v>
      </c>
      <c r="X119" s="39">
        <v>0</v>
      </c>
      <c r="Y119" s="39">
        <v>0</v>
      </c>
      <c r="Z119" s="39">
        <v>0</v>
      </c>
      <c r="AA119" s="39">
        <v>0</v>
      </c>
      <c r="AB119" s="39">
        <v>0</v>
      </c>
      <c r="AC119" s="39">
        <v>0</v>
      </c>
      <c r="AD119" s="39">
        <v>0</v>
      </c>
      <c r="AF119" s="87"/>
    </row>
    <row r="120" spans="1:32">
      <c r="A120" s="29"/>
      <c r="B120" s="25" t="s">
        <v>4</v>
      </c>
      <c r="C120" s="39">
        <v>0</v>
      </c>
      <c r="D120" s="39">
        <v>0</v>
      </c>
      <c r="E120" s="39">
        <v>0</v>
      </c>
      <c r="F120" s="39">
        <v>0</v>
      </c>
      <c r="G120" s="39">
        <v>0</v>
      </c>
      <c r="H120" s="39">
        <v>0</v>
      </c>
      <c r="I120" s="39">
        <v>0</v>
      </c>
      <c r="J120" s="39">
        <v>0</v>
      </c>
      <c r="K120" s="39">
        <v>0</v>
      </c>
      <c r="L120" s="39">
        <v>0</v>
      </c>
      <c r="M120" s="39">
        <v>0</v>
      </c>
      <c r="N120" s="39">
        <v>0</v>
      </c>
      <c r="O120" s="39">
        <v>0</v>
      </c>
      <c r="P120" s="39">
        <v>0</v>
      </c>
      <c r="Q120" s="39">
        <v>0</v>
      </c>
      <c r="R120" s="39">
        <v>0</v>
      </c>
      <c r="S120" s="39">
        <v>0</v>
      </c>
      <c r="T120" s="39">
        <v>0</v>
      </c>
      <c r="U120" s="39">
        <v>0</v>
      </c>
      <c r="V120" s="39">
        <v>0</v>
      </c>
      <c r="W120" s="39">
        <v>0</v>
      </c>
      <c r="X120" s="39">
        <v>0</v>
      </c>
      <c r="Y120" s="39">
        <v>0</v>
      </c>
      <c r="Z120" s="39">
        <v>0</v>
      </c>
      <c r="AA120" s="39">
        <v>0</v>
      </c>
      <c r="AB120" s="39">
        <v>0</v>
      </c>
      <c r="AC120" s="39">
        <v>0</v>
      </c>
      <c r="AD120" s="39">
        <v>0</v>
      </c>
      <c r="AF120" s="87"/>
    </row>
    <row r="121" spans="1:32">
      <c r="A121" s="29"/>
      <c r="B121" s="13" t="s">
        <v>162</v>
      </c>
      <c r="C121" s="39">
        <v>0</v>
      </c>
      <c r="D121" s="39">
        <v>0</v>
      </c>
      <c r="E121" s="39">
        <v>0</v>
      </c>
      <c r="F121" s="39">
        <v>0</v>
      </c>
      <c r="G121" s="39">
        <v>0</v>
      </c>
      <c r="H121" s="39">
        <v>0</v>
      </c>
      <c r="I121" s="39">
        <v>0</v>
      </c>
      <c r="J121" s="39">
        <v>0</v>
      </c>
      <c r="K121" s="39">
        <v>0</v>
      </c>
      <c r="L121" s="39">
        <v>0</v>
      </c>
      <c r="M121" s="39">
        <v>0</v>
      </c>
      <c r="N121" s="39">
        <v>0</v>
      </c>
      <c r="O121" s="39">
        <v>0</v>
      </c>
      <c r="P121" s="39">
        <v>0</v>
      </c>
      <c r="Q121" s="39">
        <v>0</v>
      </c>
      <c r="R121" s="39">
        <v>0</v>
      </c>
      <c r="S121" s="39">
        <v>0</v>
      </c>
      <c r="T121" s="39">
        <v>0</v>
      </c>
      <c r="U121" s="39">
        <v>0</v>
      </c>
      <c r="V121" s="39">
        <v>0</v>
      </c>
      <c r="W121" s="39">
        <v>0</v>
      </c>
      <c r="X121" s="39">
        <v>0</v>
      </c>
      <c r="Y121" s="39">
        <v>0</v>
      </c>
      <c r="Z121" s="39">
        <v>0</v>
      </c>
      <c r="AA121" s="39">
        <v>0</v>
      </c>
      <c r="AB121" s="39">
        <v>0</v>
      </c>
      <c r="AC121" s="39">
        <v>0</v>
      </c>
      <c r="AD121" s="39">
        <v>0</v>
      </c>
      <c r="AF121" s="87"/>
    </row>
    <row r="122" spans="1:32" ht="45">
      <c r="A122" s="29"/>
      <c r="B122" s="111" t="s">
        <v>193</v>
      </c>
      <c r="C122" s="39">
        <v>0</v>
      </c>
      <c r="D122" s="39">
        <v>0</v>
      </c>
      <c r="E122" s="39">
        <v>0</v>
      </c>
      <c r="F122" s="39">
        <v>0</v>
      </c>
      <c r="G122" s="39">
        <v>0</v>
      </c>
      <c r="H122" s="39">
        <v>0</v>
      </c>
      <c r="I122" s="39">
        <v>0</v>
      </c>
      <c r="J122" s="39">
        <v>0</v>
      </c>
      <c r="K122" s="39">
        <v>0</v>
      </c>
      <c r="L122" s="39">
        <v>0</v>
      </c>
      <c r="M122" s="39">
        <v>0</v>
      </c>
      <c r="N122" s="39">
        <v>0</v>
      </c>
      <c r="O122" s="39">
        <v>0</v>
      </c>
      <c r="P122" s="39">
        <v>0</v>
      </c>
      <c r="Q122" s="39">
        <v>0</v>
      </c>
      <c r="R122" s="39">
        <v>0</v>
      </c>
      <c r="S122" s="39">
        <v>0</v>
      </c>
      <c r="T122" s="39">
        <v>0</v>
      </c>
      <c r="U122" s="39">
        <v>0</v>
      </c>
      <c r="V122" s="39">
        <v>0</v>
      </c>
      <c r="W122" s="39">
        <v>0</v>
      </c>
      <c r="X122" s="39">
        <v>0</v>
      </c>
      <c r="Y122" s="39">
        <v>0</v>
      </c>
      <c r="Z122" s="39">
        <v>0</v>
      </c>
      <c r="AA122" s="39">
        <v>0</v>
      </c>
      <c r="AB122" s="39">
        <v>0</v>
      </c>
      <c r="AC122" s="39">
        <v>0</v>
      </c>
      <c r="AD122" s="39">
        <v>0</v>
      </c>
      <c r="AF122" s="87"/>
    </row>
    <row r="123" spans="1:32">
      <c r="A123" s="29"/>
      <c r="B123" s="13" t="s">
        <v>163</v>
      </c>
      <c r="C123" s="39">
        <v>0</v>
      </c>
      <c r="D123" s="39">
        <v>0</v>
      </c>
      <c r="E123" s="39">
        <v>0</v>
      </c>
      <c r="F123" s="39">
        <v>0</v>
      </c>
      <c r="G123" s="39">
        <v>0</v>
      </c>
      <c r="H123" s="39">
        <v>0</v>
      </c>
      <c r="I123" s="39">
        <v>0</v>
      </c>
      <c r="J123" s="39">
        <v>0</v>
      </c>
      <c r="K123" s="39">
        <v>0</v>
      </c>
      <c r="L123" s="39">
        <v>0</v>
      </c>
      <c r="M123" s="39">
        <v>0</v>
      </c>
      <c r="N123" s="39">
        <v>0</v>
      </c>
      <c r="O123" s="39">
        <v>0</v>
      </c>
      <c r="P123" s="39">
        <v>0</v>
      </c>
      <c r="Q123" s="39">
        <v>0</v>
      </c>
      <c r="R123" s="39">
        <v>0</v>
      </c>
      <c r="S123" s="39">
        <v>0</v>
      </c>
      <c r="T123" s="39">
        <v>0</v>
      </c>
      <c r="U123" s="39">
        <v>0</v>
      </c>
      <c r="V123" s="39">
        <v>0</v>
      </c>
      <c r="W123" s="39">
        <v>0</v>
      </c>
      <c r="X123" s="39">
        <v>0</v>
      </c>
      <c r="Y123" s="39">
        <v>0</v>
      </c>
      <c r="Z123" s="39">
        <v>0</v>
      </c>
      <c r="AA123" s="39">
        <v>0</v>
      </c>
      <c r="AB123" s="39">
        <v>0</v>
      </c>
      <c r="AC123" s="39">
        <v>0</v>
      </c>
      <c r="AD123" s="39">
        <v>0</v>
      </c>
      <c r="AF123" s="87"/>
    </row>
    <row r="124" spans="1:32">
      <c r="A124" s="29"/>
      <c r="B124" s="13" t="s">
        <v>192</v>
      </c>
      <c r="C124" s="39">
        <v>0</v>
      </c>
      <c r="D124" s="39">
        <v>0</v>
      </c>
      <c r="E124" s="39">
        <v>0</v>
      </c>
      <c r="F124" s="39">
        <v>0</v>
      </c>
      <c r="G124" s="39">
        <v>0</v>
      </c>
      <c r="H124" s="39">
        <v>0</v>
      </c>
      <c r="I124" s="39">
        <v>0</v>
      </c>
      <c r="J124" s="39">
        <v>0</v>
      </c>
      <c r="K124" s="39">
        <v>0</v>
      </c>
      <c r="L124" s="39">
        <v>0</v>
      </c>
      <c r="M124" s="39">
        <v>0</v>
      </c>
      <c r="N124" s="39">
        <v>0</v>
      </c>
      <c r="O124" s="39">
        <v>0</v>
      </c>
      <c r="P124" s="39">
        <v>0</v>
      </c>
      <c r="Q124" s="39">
        <v>0</v>
      </c>
      <c r="R124" s="39">
        <v>0</v>
      </c>
      <c r="S124" s="39">
        <v>0</v>
      </c>
      <c r="T124" s="39">
        <v>0</v>
      </c>
      <c r="U124" s="39">
        <v>0</v>
      </c>
      <c r="V124" s="39">
        <v>0</v>
      </c>
      <c r="W124" s="39">
        <v>0</v>
      </c>
      <c r="X124" s="39">
        <v>0</v>
      </c>
      <c r="Y124" s="39">
        <v>0</v>
      </c>
      <c r="Z124" s="39">
        <v>0</v>
      </c>
      <c r="AA124" s="39">
        <v>0</v>
      </c>
      <c r="AB124" s="39">
        <v>0</v>
      </c>
      <c r="AC124" s="39">
        <v>0</v>
      </c>
      <c r="AD124" s="39">
        <v>0</v>
      </c>
      <c r="AF124" s="87"/>
    </row>
    <row r="125" spans="1:32">
      <c r="A125" s="29"/>
      <c r="B125" s="13" t="s">
        <v>5</v>
      </c>
      <c r="C125" s="39">
        <v>0</v>
      </c>
      <c r="D125" s="39">
        <v>0</v>
      </c>
      <c r="E125" s="39">
        <v>0</v>
      </c>
      <c r="F125" s="39">
        <v>0</v>
      </c>
      <c r="G125" s="39">
        <v>0</v>
      </c>
      <c r="H125" s="39">
        <v>0</v>
      </c>
      <c r="I125" s="39">
        <v>0</v>
      </c>
      <c r="J125" s="39">
        <v>0</v>
      </c>
      <c r="K125" s="39">
        <v>0</v>
      </c>
      <c r="L125" s="39">
        <v>0</v>
      </c>
      <c r="M125" s="39">
        <v>0</v>
      </c>
      <c r="N125" s="39">
        <v>0</v>
      </c>
      <c r="O125" s="39">
        <v>0</v>
      </c>
      <c r="P125" s="39">
        <v>0</v>
      </c>
      <c r="Q125" s="39">
        <v>0</v>
      </c>
      <c r="R125" s="39">
        <v>0</v>
      </c>
      <c r="S125" s="39">
        <v>0</v>
      </c>
      <c r="T125" s="39">
        <v>0</v>
      </c>
      <c r="U125" s="39">
        <v>0</v>
      </c>
      <c r="V125" s="39">
        <v>0</v>
      </c>
      <c r="W125" s="39">
        <v>0</v>
      </c>
      <c r="X125" s="39">
        <v>0</v>
      </c>
      <c r="Y125" s="39">
        <v>0</v>
      </c>
      <c r="Z125" s="39">
        <v>0</v>
      </c>
      <c r="AA125" s="39">
        <v>0</v>
      </c>
      <c r="AB125" s="39">
        <v>0</v>
      </c>
      <c r="AC125" s="39">
        <v>0</v>
      </c>
      <c r="AD125" s="39">
        <v>0</v>
      </c>
      <c r="AF125" s="87"/>
    </row>
    <row r="126" spans="1:32">
      <c r="A126" s="29"/>
      <c r="B126" s="13" t="s">
        <v>9</v>
      </c>
      <c r="C126" s="39">
        <v>0</v>
      </c>
      <c r="D126" s="39">
        <v>0</v>
      </c>
      <c r="E126" s="39">
        <v>0</v>
      </c>
      <c r="F126" s="39">
        <v>0</v>
      </c>
      <c r="G126" s="39">
        <v>0</v>
      </c>
      <c r="H126" s="39">
        <v>0</v>
      </c>
      <c r="I126" s="39">
        <v>0</v>
      </c>
      <c r="J126" s="39">
        <v>0</v>
      </c>
      <c r="K126" s="39">
        <v>0</v>
      </c>
      <c r="L126" s="39">
        <v>0</v>
      </c>
      <c r="M126" s="39">
        <v>0</v>
      </c>
      <c r="N126" s="39">
        <v>0</v>
      </c>
      <c r="O126" s="39">
        <v>0</v>
      </c>
      <c r="P126" s="39">
        <v>0</v>
      </c>
      <c r="Q126" s="39">
        <v>0</v>
      </c>
      <c r="R126" s="39">
        <v>0</v>
      </c>
      <c r="S126" s="39">
        <v>0</v>
      </c>
      <c r="T126" s="39">
        <v>0</v>
      </c>
      <c r="U126" s="39">
        <v>0</v>
      </c>
      <c r="V126" s="39">
        <v>0</v>
      </c>
      <c r="W126" s="39">
        <v>0</v>
      </c>
      <c r="X126" s="39">
        <v>0</v>
      </c>
      <c r="Y126" s="39">
        <v>0</v>
      </c>
      <c r="Z126" s="39">
        <v>0</v>
      </c>
      <c r="AA126" s="39">
        <v>0</v>
      </c>
      <c r="AB126" s="39">
        <v>0</v>
      </c>
      <c r="AC126" s="39">
        <v>0</v>
      </c>
      <c r="AD126" s="39">
        <v>0</v>
      </c>
      <c r="AF126" s="87"/>
    </row>
    <row r="127" spans="1:32">
      <c r="A127" s="29"/>
      <c r="B127" s="13" t="s">
        <v>0</v>
      </c>
      <c r="C127" s="39">
        <v>0</v>
      </c>
      <c r="D127" s="39">
        <v>0</v>
      </c>
      <c r="E127" s="39">
        <v>0</v>
      </c>
      <c r="F127" s="39">
        <v>0</v>
      </c>
      <c r="G127" s="39">
        <v>0</v>
      </c>
      <c r="H127" s="39">
        <v>0</v>
      </c>
      <c r="I127" s="39">
        <v>0</v>
      </c>
      <c r="J127" s="39">
        <v>0</v>
      </c>
      <c r="K127" s="39">
        <v>0</v>
      </c>
      <c r="L127" s="39">
        <v>0</v>
      </c>
      <c r="M127" s="39">
        <v>0</v>
      </c>
      <c r="N127" s="39">
        <v>0</v>
      </c>
      <c r="O127" s="39">
        <v>0</v>
      </c>
      <c r="P127" s="39">
        <v>0</v>
      </c>
      <c r="Q127" s="39">
        <v>0</v>
      </c>
      <c r="R127" s="39">
        <v>0</v>
      </c>
      <c r="S127" s="39">
        <v>0</v>
      </c>
      <c r="T127" s="39">
        <v>0</v>
      </c>
      <c r="U127" s="39">
        <v>0</v>
      </c>
      <c r="V127" s="39">
        <v>0</v>
      </c>
      <c r="W127" s="39">
        <v>0</v>
      </c>
      <c r="X127" s="39">
        <v>0</v>
      </c>
      <c r="Y127" s="39">
        <v>0</v>
      </c>
      <c r="Z127" s="39">
        <v>0</v>
      </c>
      <c r="AA127" s="39">
        <v>0</v>
      </c>
      <c r="AB127" s="39">
        <v>0</v>
      </c>
      <c r="AC127" s="39">
        <v>0</v>
      </c>
      <c r="AD127" s="39">
        <v>0</v>
      </c>
      <c r="AF127" s="87"/>
    </row>
    <row r="128" spans="1:32">
      <c r="A128" s="29"/>
      <c r="B128" s="13" t="s">
        <v>150</v>
      </c>
      <c r="C128" s="39">
        <v>0</v>
      </c>
      <c r="D128" s="39">
        <v>0</v>
      </c>
      <c r="E128" s="39">
        <v>0</v>
      </c>
      <c r="F128" s="39">
        <v>0</v>
      </c>
      <c r="G128" s="39">
        <v>0</v>
      </c>
      <c r="H128" s="39">
        <v>0</v>
      </c>
      <c r="I128" s="39">
        <v>0</v>
      </c>
      <c r="J128" s="39">
        <v>0</v>
      </c>
      <c r="K128" s="39">
        <v>0</v>
      </c>
      <c r="L128" s="39">
        <v>0</v>
      </c>
      <c r="M128" s="39">
        <v>0</v>
      </c>
      <c r="N128" s="39">
        <v>0</v>
      </c>
      <c r="O128" s="39">
        <v>0</v>
      </c>
      <c r="P128" s="39">
        <v>0</v>
      </c>
      <c r="Q128" s="39">
        <v>0</v>
      </c>
      <c r="R128" s="39">
        <v>0</v>
      </c>
      <c r="S128" s="39">
        <v>0</v>
      </c>
      <c r="T128" s="39">
        <v>0</v>
      </c>
      <c r="U128" s="39">
        <v>0</v>
      </c>
      <c r="V128" s="39">
        <v>0</v>
      </c>
      <c r="W128" s="39">
        <v>0</v>
      </c>
      <c r="X128" s="39">
        <v>0</v>
      </c>
      <c r="Y128" s="39">
        <v>0</v>
      </c>
      <c r="Z128" s="39">
        <v>0</v>
      </c>
      <c r="AA128" s="39">
        <v>0</v>
      </c>
      <c r="AB128" s="39">
        <v>0</v>
      </c>
      <c r="AC128" s="39">
        <v>0</v>
      </c>
      <c r="AD128" s="39">
        <v>0</v>
      </c>
      <c r="AF128" s="87"/>
    </row>
    <row r="129" spans="1:32">
      <c r="A129" s="282"/>
      <c r="B129" s="266" t="s">
        <v>746</v>
      </c>
      <c r="C129" s="271">
        <f>SUM(C115:C128)</f>
        <v>0</v>
      </c>
      <c r="D129" s="271">
        <f t="shared" ref="D129:G129" si="19">SUM(D115:D128)</f>
        <v>0</v>
      </c>
      <c r="E129" s="271">
        <f t="shared" si="19"/>
        <v>0</v>
      </c>
      <c r="F129" s="271">
        <f t="shared" si="19"/>
        <v>0</v>
      </c>
      <c r="G129" s="271">
        <f t="shared" si="19"/>
        <v>0</v>
      </c>
      <c r="H129" s="271">
        <v>0</v>
      </c>
      <c r="I129" s="271">
        <f t="shared" ref="I129" si="20">SUM(I115:I128)</f>
        <v>0</v>
      </c>
      <c r="J129" s="271">
        <v>0</v>
      </c>
      <c r="K129" s="271">
        <f t="shared" ref="K129:AD129" si="21">SUM(K115:K128)</f>
        <v>0</v>
      </c>
      <c r="L129" s="271">
        <f t="shared" si="21"/>
        <v>0</v>
      </c>
      <c r="M129" s="271">
        <f t="shared" si="21"/>
        <v>0</v>
      </c>
      <c r="N129" s="271">
        <f t="shared" si="21"/>
        <v>0</v>
      </c>
      <c r="O129" s="271">
        <f t="shared" si="21"/>
        <v>0</v>
      </c>
      <c r="P129" s="271">
        <f t="shared" si="21"/>
        <v>0</v>
      </c>
      <c r="Q129" s="271">
        <f t="shared" si="21"/>
        <v>0</v>
      </c>
      <c r="R129" s="271">
        <f t="shared" si="21"/>
        <v>0</v>
      </c>
      <c r="S129" s="271">
        <f t="shared" si="21"/>
        <v>0</v>
      </c>
      <c r="T129" s="271">
        <f t="shared" si="21"/>
        <v>0</v>
      </c>
      <c r="U129" s="271">
        <f t="shared" si="21"/>
        <v>0</v>
      </c>
      <c r="V129" s="271">
        <f t="shared" si="21"/>
        <v>0</v>
      </c>
      <c r="W129" s="271">
        <f t="shared" si="21"/>
        <v>0</v>
      </c>
      <c r="X129" s="271">
        <f t="shared" si="21"/>
        <v>0</v>
      </c>
      <c r="Y129" s="271">
        <f t="shared" si="21"/>
        <v>0</v>
      </c>
      <c r="Z129" s="271">
        <f t="shared" si="21"/>
        <v>0</v>
      </c>
      <c r="AA129" s="271">
        <f t="shared" si="21"/>
        <v>0</v>
      </c>
      <c r="AB129" s="271">
        <f t="shared" si="21"/>
        <v>0</v>
      </c>
      <c r="AC129" s="271">
        <f t="shared" si="21"/>
        <v>0</v>
      </c>
      <c r="AD129" s="271">
        <f t="shared" si="21"/>
        <v>0</v>
      </c>
      <c r="AF129" s="87"/>
    </row>
    <row r="130" spans="1:32">
      <c r="A130" s="29" t="s">
        <v>61</v>
      </c>
      <c r="B130" s="259" t="s">
        <v>1</v>
      </c>
      <c r="C130" s="39">
        <v>0</v>
      </c>
      <c r="D130" s="39">
        <v>0</v>
      </c>
      <c r="E130" s="39">
        <v>0</v>
      </c>
      <c r="F130" s="39">
        <v>0</v>
      </c>
      <c r="G130" s="39">
        <v>0</v>
      </c>
      <c r="H130" s="39">
        <v>0</v>
      </c>
      <c r="I130" s="39">
        <v>0</v>
      </c>
      <c r="J130" s="39">
        <v>0</v>
      </c>
      <c r="K130" s="39">
        <v>0</v>
      </c>
      <c r="L130" s="39">
        <v>0</v>
      </c>
      <c r="M130" s="39">
        <v>0</v>
      </c>
      <c r="N130" s="39">
        <v>0</v>
      </c>
      <c r="O130" s="39">
        <v>0</v>
      </c>
      <c r="P130" s="39">
        <v>0</v>
      </c>
      <c r="Q130" s="39">
        <v>0</v>
      </c>
      <c r="R130" s="39">
        <v>0</v>
      </c>
      <c r="S130" s="39">
        <v>0</v>
      </c>
      <c r="T130" s="39">
        <v>0</v>
      </c>
      <c r="U130" s="39">
        <v>0</v>
      </c>
      <c r="V130" s="39">
        <v>0</v>
      </c>
      <c r="W130" s="39">
        <v>0</v>
      </c>
      <c r="X130" s="39">
        <v>0</v>
      </c>
      <c r="Y130" s="39">
        <v>0</v>
      </c>
      <c r="Z130" s="39">
        <v>0</v>
      </c>
      <c r="AA130" s="39">
        <v>0</v>
      </c>
      <c r="AB130" s="39">
        <v>0</v>
      </c>
      <c r="AC130" s="39">
        <v>0</v>
      </c>
      <c r="AD130" s="39">
        <v>0</v>
      </c>
      <c r="AF130" s="87"/>
    </row>
    <row r="131" spans="1:32">
      <c r="A131" s="29"/>
      <c r="B131" s="25" t="s">
        <v>126</v>
      </c>
      <c r="C131" s="39">
        <v>0</v>
      </c>
      <c r="D131" s="39">
        <v>0</v>
      </c>
      <c r="E131" s="39">
        <v>0</v>
      </c>
      <c r="F131" s="39">
        <v>0</v>
      </c>
      <c r="G131" s="39">
        <v>0</v>
      </c>
      <c r="H131" s="39">
        <v>0</v>
      </c>
      <c r="I131" s="39">
        <v>0</v>
      </c>
      <c r="J131" s="39">
        <v>0</v>
      </c>
      <c r="K131" s="39">
        <v>0</v>
      </c>
      <c r="L131" s="39">
        <v>0</v>
      </c>
      <c r="M131" s="39">
        <v>0</v>
      </c>
      <c r="N131" s="39">
        <v>0</v>
      </c>
      <c r="O131" s="39">
        <v>0</v>
      </c>
      <c r="P131" s="39">
        <v>0</v>
      </c>
      <c r="Q131" s="39">
        <v>0</v>
      </c>
      <c r="R131" s="39">
        <v>0</v>
      </c>
      <c r="S131" s="39">
        <v>0</v>
      </c>
      <c r="T131" s="39">
        <v>0</v>
      </c>
      <c r="U131" s="39">
        <v>0</v>
      </c>
      <c r="V131" s="39">
        <v>0</v>
      </c>
      <c r="W131" s="39">
        <v>0</v>
      </c>
      <c r="X131" s="39">
        <v>0</v>
      </c>
      <c r="Y131" s="39">
        <v>0</v>
      </c>
      <c r="Z131" s="39">
        <v>0</v>
      </c>
      <c r="AA131" s="39">
        <v>0</v>
      </c>
      <c r="AB131" s="39">
        <v>0</v>
      </c>
      <c r="AC131" s="39">
        <v>0</v>
      </c>
      <c r="AD131" s="39">
        <v>0</v>
      </c>
      <c r="AF131" s="87"/>
    </row>
    <row r="132" spans="1:32">
      <c r="A132" s="29"/>
      <c r="B132" s="13" t="s">
        <v>161</v>
      </c>
      <c r="C132" s="39">
        <v>0</v>
      </c>
      <c r="D132" s="39">
        <v>0</v>
      </c>
      <c r="E132" s="39">
        <v>0</v>
      </c>
      <c r="F132" s="39">
        <v>0</v>
      </c>
      <c r="G132" s="39">
        <v>0</v>
      </c>
      <c r="H132" s="39">
        <v>0</v>
      </c>
      <c r="I132" s="39">
        <v>0</v>
      </c>
      <c r="J132" s="39">
        <v>0</v>
      </c>
      <c r="K132" s="39">
        <v>0</v>
      </c>
      <c r="L132" s="39">
        <v>0</v>
      </c>
      <c r="M132" s="39">
        <v>0</v>
      </c>
      <c r="N132" s="39">
        <v>0</v>
      </c>
      <c r="O132" s="39">
        <v>0</v>
      </c>
      <c r="P132" s="39">
        <v>0</v>
      </c>
      <c r="Q132" s="39">
        <v>0</v>
      </c>
      <c r="R132" s="39">
        <v>0</v>
      </c>
      <c r="S132" s="39">
        <v>0</v>
      </c>
      <c r="T132" s="39">
        <v>0</v>
      </c>
      <c r="U132" s="39">
        <v>0</v>
      </c>
      <c r="V132" s="39">
        <v>0</v>
      </c>
      <c r="W132" s="39">
        <v>0</v>
      </c>
      <c r="X132" s="39">
        <v>0</v>
      </c>
      <c r="Y132" s="39">
        <v>0</v>
      </c>
      <c r="Z132" s="39">
        <v>0</v>
      </c>
      <c r="AA132" s="39">
        <v>0</v>
      </c>
      <c r="AB132" s="39">
        <v>0</v>
      </c>
      <c r="AC132" s="39">
        <v>0</v>
      </c>
      <c r="AD132" s="39">
        <v>0</v>
      </c>
      <c r="AF132" s="87"/>
    </row>
    <row r="133" spans="1:32">
      <c r="A133" s="29"/>
      <c r="B133" s="25" t="s">
        <v>66</v>
      </c>
      <c r="C133" s="39">
        <v>0</v>
      </c>
      <c r="D133" s="39">
        <v>0</v>
      </c>
      <c r="E133" s="39">
        <v>0</v>
      </c>
      <c r="F133" s="39">
        <v>0</v>
      </c>
      <c r="G133" s="39">
        <v>0</v>
      </c>
      <c r="H133" s="39">
        <v>0</v>
      </c>
      <c r="I133" s="39">
        <v>0</v>
      </c>
      <c r="J133" s="39">
        <v>0</v>
      </c>
      <c r="K133" s="39">
        <v>0</v>
      </c>
      <c r="L133" s="39">
        <v>0</v>
      </c>
      <c r="M133" s="39">
        <v>0</v>
      </c>
      <c r="N133" s="39">
        <v>0</v>
      </c>
      <c r="O133" s="39">
        <v>0</v>
      </c>
      <c r="P133" s="39">
        <v>0</v>
      </c>
      <c r="Q133" s="39">
        <v>0</v>
      </c>
      <c r="R133" s="39">
        <v>0</v>
      </c>
      <c r="S133" s="39">
        <v>0</v>
      </c>
      <c r="T133" s="39">
        <v>0</v>
      </c>
      <c r="U133" s="39">
        <v>0</v>
      </c>
      <c r="V133" s="39">
        <v>0</v>
      </c>
      <c r="W133" s="39">
        <v>0</v>
      </c>
      <c r="X133" s="39">
        <v>0</v>
      </c>
      <c r="Y133" s="39">
        <v>0</v>
      </c>
      <c r="Z133" s="39">
        <v>0</v>
      </c>
      <c r="AA133" s="39">
        <v>0</v>
      </c>
      <c r="AB133" s="39">
        <v>0</v>
      </c>
      <c r="AC133" s="39">
        <v>0</v>
      </c>
      <c r="AD133" s="39">
        <v>0</v>
      </c>
      <c r="AF133" s="87"/>
    </row>
    <row r="134" spans="1:32">
      <c r="A134" s="29"/>
      <c r="B134" s="25" t="s">
        <v>3</v>
      </c>
      <c r="C134" s="39">
        <v>0</v>
      </c>
      <c r="D134" s="39">
        <v>0</v>
      </c>
      <c r="E134" s="39">
        <v>0</v>
      </c>
      <c r="F134" s="39">
        <v>0</v>
      </c>
      <c r="G134" s="39">
        <v>0</v>
      </c>
      <c r="H134" s="39">
        <v>0</v>
      </c>
      <c r="I134" s="39">
        <v>0</v>
      </c>
      <c r="J134" s="39">
        <v>0</v>
      </c>
      <c r="K134" s="39">
        <v>0</v>
      </c>
      <c r="L134" s="39">
        <v>0</v>
      </c>
      <c r="M134" s="39">
        <v>0</v>
      </c>
      <c r="N134" s="39">
        <v>0</v>
      </c>
      <c r="O134" s="39">
        <v>0</v>
      </c>
      <c r="P134" s="39">
        <v>0</v>
      </c>
      <c r="Q134" s="39">
        <v>0</v>
      </c>
      <c r="R134" s="39">
        <v>0</v>
      </c>
      <c r="S134" s="39">
        <v>0</v>
      </c>
      <c r="T134" s="39">
        <v>0</v>
      </c>
      <c r="U134" s="39">
        <v>0</v>
      </c>
      <c r="V134" s="39">
        <v>0</v>
      </c>
      <c r="W134" s="39">
        <v>0</v>
      </c>
      <c r="X134" s="39">
        <v>0</v>
      </c>
      <c r="Y134" s="39">
        <v>0</v>
      </c>
      <c r="Z134" s="39">
        <v>0</v>
      </c>
      <c r="AA134" s="39">
        <v>0</v>
      </c>
      <c r="AB134" s="39">
        <v>0</v>
      </c>
      <c r="AC134" s="39">
        <v>0</v>
      </c>
      <c r="AD134" s="39">
        <v>0</v>
      </c>
      <c r="AF134" s="87"/>
    </row>
    <row r="135" spans="1:32">
      <c r="A135" s="29"/>
      <c r="B135" s="25" t="s">
        <v>4</v>
      </c>
      <c r="C135" s="39">
        <v>0</v>
      </c>
      <c r="D135" s="39">
        <v>0</v>
      </c>
      <c r="E135" s="39">
        <v>0</v>
      </c>
      <c r="F135" s="39">
        <v>0</v>
      </c>
      <c r="G135" s="39">
        <v>0</v>
      </c>
      <c r="H135" s="39">
        <v>0</v>
      </c>
      <c r="I135" s="39">
        <v>0</v>
      </c>
      <c r="J135" s="39">
        <v>0</v>
      </c>
      <c r="K135" s="39">
        <v>0</v>
      </c>
      <c r="L135" s="39">
        <v>0</v>
      </c>
      <c r="M135" s="39">
        <v>0</v>
      </c>
      <c r="N135" s="39">
        <v>0</v>
      </c>
      <c r="O135" s="39">
        <v>0</v>
      </c>
      <c r="P135" s="39">
        <v>0</v>
      </c>
      <c r="Q135" s="39">
        <v>0</v>
      </c>
      <c r="R135" s="39">
        <v>0</v>
      </c>
      <c r="S135" s="39">
        <v>0</v>
      </c>
      <c r="T135" s="39">
        <v>0</v>
      </c>
      <c r="U135" s="39">
        <v>0</v>
      </c>
      <c r="V135" s="39">
        <v>0</v>
      </c>
      <c r="W135" s="39">
        <v>0</v>
      </c>
      <c r="X135" s="39">
        <v>0</v>
      </c>
      <c r="Y135" s="39">
        <v>0</v>
      </c>
      <c r="Z135" s="39">
        <v>0</v>
      </c>
      <c r="AA135" s="39">
        <v>0</v>
      </c>
      <c r="AB135" s="39">
        <v>0</v>
      </c>
      <c r="AC135" s="39">
        <v>0</v>
      </c>
      <c r="AD135" s="39">
        <v>0</v>
      </c>
      <c r="AF135" s="87"/>
    </row>
    <row r="136" spans="1:32">
      <c r="A136" s="29"/>
      <c r="B136" s="13" t="s">
        <v>162</v>
      </c>
      <c r="C136" s="39">
        <v>0</v>
      </c>
      <c r="D136" s="39">
        <v>0</v>
      </c>
      <c r="E136" s="39">
        <v>0</v>
      </c>
      <c r="F136" s="39">
        <v>0</v>
      </c>
      <c r="G136" s="39">
        <v>0</v>
      </c>
      <c r="H136" s="39">
        <v>0</v>
      </c>
      <c r="I136" s="39">
        <v>0</v>
      </c>
      <c r="J136" s="39">
        <v>0</v>
      </c>
      <c r="K136" s="39">
        <v>0</v>
      </c>
      <c r="L136" s="39">
        <v>0</v>
      </c>
      <c r="M136" s="39">
        <v>0</v>
      </c>
      <c r="N136" s="39">
        <v>0</v>
      </c>
      <c r="O136" s="39">
        <v>0</v>
      </c>
      <c r="P136" s="39">
        <v>0</v>
      </c>
      <c r="Q136" s="39">
        <v>0</v>
      </c>
      <c r="R136" s="39">
        <v>0</v>
      </c>
      <c r="S136" s="39">
        <v>0</v>
      </c>
      <c r="T136" s="39">
        <v>0</v>
      </c>
      <c r="U136" s="39">
        <v>0</v>
      </c>
      <c r="V136" s="39">
        <v>0</v>
      </c>
      <c r="W136" s="39">
        <v>0</v>
      </c>
      <c r="X136" s="39">
        <v>0</v>
      </c>
      <c r="Y136" s="39">
        <v>0</v>
      </c>
      <c r="Z136" s="39">
        <v>0</v>
      </c>
      <c r="AA136" s="39">
        <v>0</v>
      </c>
      <c r="AB136" s="39">
        <v>0</v>
      </c>
      <c r="AC136" s="39">
        <v>0</v>
      </c>
      <c r="AD136" s="39">
        <v>0</v>
      </c>
      <c r="AF136" s="87"/>
    </row>
    <row r="137" spans="1:32" ht="45">
      <c r="A137" s="29"/>
      <c r="B137" s="111" t="s">
        <v>193</v>
      </c>
      <c r="C137" s="39">
        <v>0</v>
      </c>
      <c r="D137" s="39">
        <v>0</v>
      </c>
      <c r="E137" s="39">
        <v>0</v>
      </c>
      <c r="F137" s="39">
        <v>0</v>
      </c>
      <c r="G137" s="39">
        <v>0</v>
      </c>
      <c r="H137" s="39">
        <v>0</v>
      </c>
      <c r="I137" s="39">
        <v>0</v>
      </c>
      <c r="J137" s="39">
        <v>0</v>
      </c>
      <c r="K137" s="39">
        <v>0</v>
      </c>
      <c r="L137" s="39">
        <v>0</v>
      </c>
      <c r="M137" s="39">
        <v>0</v>
      </c>
      <c r="N137" s="39">
        <v>0</v>
      </c>
      <c r="O137" s="39">
        <v>0</v>
      </c>
      <c r="P137" s="39">
        <v>0</v>
      </c>
      <c r="Q137" s="39">
        <v>0</v>
      </c>
      <c r="R137" s="39">
        <v>0</v>
      </c>
      <c r="S137" s="39">
        <v>0</v>
      </c>
      <c r="T137" s="39">
        <v>0</v>
      </c>
      <c r="U137" s="39">
        <v>0</v>
      </c>
      <c r="V137" s="39">
        <v>0</v>
      </c>
      <c r="W137" s="39">
        <v>0</v>
      </c>
      <c r="X137" s="39">
        <v>0</v>
      </c>
      <c r="Y137" s="39">
        <v>0</v>
      </c>
      <c r="Z137" s="39">
        <v>0</v>
      </c>
      <c r="AA137" s="39">
        <v>0</v>
      </c>
      <c r="AB137" s="39">
        <v>0</v>
      </c>
      <c r="AC137" s="39">
        <v>0</v>
      </c>
      <c r="AD137" s="39">
        <v>0</v>
      </c>
      <c r="AF137" s="87"/>
    </row>
    <row r="138" spans="1:32">
      <c r="A138" s="29"/>
      <c r="B138" s="13" t="s">
        <v>163</v>
      </c>
      <c r="C138" s="39">
        <v>0</v>
      </c>
      <c r="D138" s="39">
        <v>0</v>
      </c>
      <c r="E138" s="39">
        <v>0</v>
      </c>
      <c r="F138" s="39">
        <v>0</v>
      </c>
      <c r="G138" s="39">
        <v>0</v>
      </c>
      <c r="H138" s="39">
        <v>0</v>
      </c>
      <c r="I138" s="39">
        <v>0</v>
      </c>
      <c r="J138" s="39">
        <v>0</v>
      </c>
      <c r="K138" s="39">
        <v>0</v>
      </c>
      <c r="L138" s="39">
        <v>0</v>
      </c>
      <c r="M138" s="39">
        <v>0</v>
      </c>
      <c r="N138" s="39">
        <v>0</v>
      </c>
      <c r="O138" s="39">
        <v>0</v>
      </c>
      <c r="P138" s="39">
        <v>0</v>
      </c>
      <c r="Q138" s="39">
        <v>0</v>
      </c>
      <c r="R138" s="39">
        <v>0</v>
      </c>
      <c r="S138" s="39">
        <v>0</v>
      </c>
      <c r="T138" s="39">
        <v>0</v>
      </c>
      <c r="U138" s="39">
        <v>0</v>
      </c>
      <c r="V138" s="39">
        <v>0</v>
      </c>
      <c r="W138" s="39">
        <v>0</v>
      </c>
      <c r="X138" s="39">
        <v>0</v>
      </c>
      <c r="Y138" s="39">
        <v>0</v>
      </c>
      <c r="Z138" s="39">
        <v>0</v>
      </c>
      <c r="AA138" s="39">
        <v>0</v>
      </c>
      <c r="AB138" s="39">
        <v>0</v>
      </c>
      <c r="AC138" s="39">
        <v>0</v>
      </c>
      <c r="AD138" s="39">
        <v>0</v>
      </c>
      <c r="AF138" s="87"/>
    </row>
    <row r="139" spans="1:32">
      <c r="A139" s="29"/>
      <c r="B139" s="13" t="s">
        <v>192</v>
      </c>
      <c r="C139" s="39">
        <v>0</v>
      </c>
      <c r="D139" s="39">
        <v>0</v>
      </c>
      <c r="E139" s="39">
        <v>0</v>
      </c>
      <c r="F139" s="39">
        <v>0</v>
      </c>
      <c r="G139" s="39">
        <v>0</v>
      </c>
      <c r="H139" s="39">
        <v>0</v>
      </c>
      <c r="I139" s="39">
        <v>0</v>
      </c>
      <c r="J139" s="39">
        <v>0</v>
      </c>
      <c r="K139" s="39">
        <v>0</v>
      </c>
      <c r="L139" s="39">
        <v>0</v>
      </c>
      <c r="M139" s="39">
        <v>0</v>
      </c>
      <c r="N139" s="39">
        <v>0</v>
      </c>
      <c r="O139" s="39">
        <v>0</v>
      </c>
      <c r="P139" s="39">
        <v>0</v>
      </c>
      <c r="Q139" s="39">
        <v>0</v>
      </c>
      <c r="R139" s="39">
        <v>0</v>
      </c>
      <c r="S139" s="39">
        <v>0</v>
      </c>
      <c r="T139" s="39">
        <v>0</v>
      </c>
      <c r="U139" s="39">
        <v>0</v>
      </c>
      <c r="V139" s="39">
        <v>0</v>
      </c>
      <c r="W139" s="39">
        <v>0</v>
      </c>
      <c r="X139" s="39">
        <v>0</v>
      </c>
      <c r="Y139" s="39">
        <v>0</v>
      </c>
      <c r="Z139" s="39">
        <v>0</v>
      </c>
      <c r="AA139" s="39">
        <v>0</v>
      </c>
      <c r="AB139" s="39">
        <v>0</v>
      </c>
      <c r="AC139" s="39">
        <v>0</v>
      </c>
      <c r="AD139" s="39">
        <v>0</v>
      </c>
      <c r="AF139" s="87"/>
    </row>
    <row r="140" spans="1:32">
      <c r="A140" s="29"/>
      <c r="B140" s="13" t="s">
        <v>5</v>
      </c>
      <c r="C140" s="39">
        <v>0</v>
      </c>
      <c r="D140" s="39">
        <v>0</v>
      </c>
      <c r="E140" s="39">
        <v>0</v>
      </c>
      <c r="F140" s="39">
        <v>0</v>
      </c>
      <c r="G140" s="39">
        <v>0</v>
      </c>
      <c r="H140" s="39">
        <v>0</v>
      </c>
      <c r="I140" s="39">
        <v>0</v>
      </c>
      <c r="J140" s="39">
        <v>0</v>
      </c>
      <c r="K140" s="39">
        <v>0</v>
      </c>
      <c r="L140" s="39">
        <v>0</v>
      </c>
      <c r="M140" s="39">
        <v>0</v>
      </c>
      <c r="N140" s="39">
        <v>0</v>
      </c>
      <c r="O140" s="39">
        <v>0</v>
      </c>
      <c r="P140" s="39">
        <v>0</v>
      </c>
      <c r="Q140" s="39">
        <v>0</v>
      </c>
      <c r="R140" s="39">
        <v>0</v>
      </c>
      <c r="S140" s="39">
        <v>0</v>
      </c>
      <c r="T140" s="39">
        <v>0</v>
      </c>
      <c r="U140" s="39">
        <v>0</v>
      </c>
      <c r="V140" s="39">
        <v>0</v>
      </c>
      <c r="W140" s="39">
        <v>0</v>
      </c>
      <c r="X140" s="39">
        <v>0</v>
      </c>
      <c r="Y140" s="39">
        <v>0</v>
      </c>
      <c r="Z140" s="39">
        <v>0</v>
      </c>
      <c r="AA140" s="39">
        <v>0</v>
      </c>
      <c r="AB140" s="39">
        <v>0</v>
      </c>
      <c r="AC140" s="39">
        <v>0</v>
      </c>
      <c r="AD140" s="39">
        <v>0</v>
      </c>
      <c r="AF140" s="87"/>
    </row>
    <row r="141" spans="1:32">
      <c r="A141" s="29"/>
      <c r="B141" s="13" t="s">
        <v>9</v>
      </c>
      <c r="C141" s="39">
        <v>0</v>
      </c>
      <c r="D141" s="39">
        <v>0</v>
      </c>
      <c r="E141" s="39">
        <v>0</v>
      </c>
      <c r="F141" s="39">
        <v>0</v>
      </c>
      <c r="G141" s="39">
        <v>0</v>
      </c>
      <c r="H141" s="39">
        <v>0</v>
      </c>
      <c r="I141" s="39">
        <v>0</v>
      </c>
      <c r="J141" s="39">
        <v>0</v>
      </c>
      <c r="K141" s="39">
        <v>0</v>
      </c>
      <c r="L141" s="39">
        <v>0</v>
      </c>
      <c r="M141" s="39">
        <v>0</v>
      </c>
      <c r="N141" s="39">
        <v>0</v>
      </c>
      <c r="O141" s="39">
        <v>0</v>
      </c>
      <c r="P141" s="39">
        <v>0</v>
      </c>
      <c r="Q141" s="39">
        <v>0</v>
      </c>
      <c r="R141" s="39">
        <v>0</v>
      </c>
      <c r="S141" s="39">
        <v>0</v>
      </c>
      <c r="T141" s="39">
        <v>0</v>
      </c>
      <c r="U141" s="39">
        <v>0</v>
      </c>
      <c r="V141" s="39">
        <v>0</v>
      </c>
      <c r="W141" s="39">
        <v>0</v>
      </c>
      <c r="X141" s="39">
        <v>0</v>
      </c>
      <c r="Y141" s="39">
        <v>0</v>
      </c>
      <c r="Z141" s="39">
        <v>0</v>
      </c>
      <c r="AA141" s="39">
        <v>0</v>
      </c>
      <c r="AB141" s="39">
        <v>0</v>
      </c>
      <c r="AC141" s="39">
        <v>0</v>
      </c>
      <c r="AD141" s="39">
        <v>0</v>
      </c>
      <c r="AF141" s="87"/>
    </row>
    <row r="142" spans="1:32">
      <c r="A142" s="29"/>
      <c r="B142" s="13" t="s">
        <v>0</v>
      </c>
      <c r="C142" s="39">
        <v>0</v>
      </c>
      <c r="D142" s="39">
        <v>0</v>
      </c>
      <c r="E142" s="39">
        <v>0</v>
      </c>
      <c r="F142" s="39">
        <v>0</v>
      </c>
      <c r="G142" s="39">
        <v>0</v>
      </c>
      <c r="H142" s="39">
        <v>0</v>
      </c>
      <c r="I142" s="39">
        <v>0</v>
      </c>
      <c r="J142" s="39">
        <v>0</v>
      </c>
      <c r="K142" s="39">
        <v>0</v>
      </c>
      <c r="L142" s="39">
        <v>0</v>
      </c>
      <c r="M142" s="39">
        <v>0</v>
      </c>
      <c r="N142" s="39">
        <v>0</v>
      </c>
      <c r="O142" s="39">
        <v>0</v>
      </c>
      <c r="P142" s="39">
        <v>0</v>
      </c>
      <c r="Q142" s="39">
        <v>0</v>
      </c>
      <c r="R142" s="39">
        <v>0</v>
      </c>
      <c r="S142" s="39">
        <v>0</v>
      </c>
      <c r="T142" s="39">
        <v>0</v>
      </c>
      <c r="U142" s="39">
        <v>0</v>
      </c>
      <c r="V142" s="39">
        <v>0</v>
      </c>
      <c r="W142" s="39">
        <v>0</v>
      </c>
      <c r="X142" s="39">
        <v>0</v>
      </c>
      <c r="Y142" s="39">
        <v>0</v>
      </c>
      <c r="Z142" s="39">
        <v>0</v>
      </c>
      <c r="AA142" s="39">
        <v>0</v>
      </c>
      <c r="AB142" s="39">
        <v>0</v>
      </c>
      <c r="AC142" s="39">
        <v>0</v>
      </c>
      <c r="AD142" s="39">
        <v>0</v>
      </c>
      <c r="AF142" s="87"/>
    </row>
    <row r="143" spans="1:32">
      <c r="A143" s="29"/>
      <c r="B143" s="13" t="s">
        <v>150</v>
      </c>
      <c r="C143" s="39">
        <v>0</v>
      </c>
      <c r="D143" s="39">
        <v>0</v>
      </c>
      <c r="E143" s="39">
        <v>0</v>
      </c>
      <c r="F143" s="39">
        <v>0</v>
      </c>
      <c r="G143" s="39">
        <v>0</v>
      </c>
      <c r="H143" s="39">
        <v>0</v>
      </c>
      <c r="I143" s="39">
        <v>0</v>
      </c>
      <c r="J143" s="39">
        <v>0</v>
      </c>
      <c r="K143" s="39">
        <v>0</v>
      </c>
      <c r="L143" s="39">
        <v>0</v>
      </c>
      <c r="M143" s="39">
        <v>0</v>
      </c>
      <c r="N143" s="39">
        <v>0</v>
      </c>
      <c r="O143" s="39">
        <v>0</v>
      </c>
      <c r="P143" s="39">
        <v>0</v>
      </c>
      <c r="Q143" s="39">
        <v>0</v>
      </c>
      <c r="R143" s="39">
        <v>0</v>
      </c>
      <c r="S143" s="39">
        <v>0</v>
      </c>
      <c r="T143" s="39">
        <v>0</v>
      </c>
      <c r="U143" s="39">
        <v>0</v>
      </c>
      <c r="V143" s="39">
        <v>0</v>
      </c>
      <c r="W143" s="39">
        <v>0</v>
      </c>
      <c r="X143" s="39">
        <v>0</v>
      </c>
      <c r="Y143" s="39">
        <v>0</v>
      </c>
      <c r="Z143" s="39">
        <v>0</v>
      </c>
      <c r="AA143" s="39">
        <v>0</v>
      </c>
      <c r="AB143" s="39">
        <v>0</v>
      </c>
      <c r="AC143" s="39">
        <v>0</v>
      </c>
      <c r="AD143" s="39">
        <v>0</v>
      </c>
      <c r="AF143" s="87"/>
    </row>
    <row r="144" spans="1:32">
      <c r="A144" s="282"/>
      <c r="B144" s="266" t="s">
        <v>749</v>
      </c>
      <c r="C144" s="271">
        <f>SUM(C130:C143)</f>
        <v>0</v>
      </c>
      <c r="D144" s="271">
        <f t="shared" ref="D144:G144" si="22">SUM(D130:D143)</f>
        <v>0</v>
      </c>
      <c r="E144" s="271">
        <f t="shared" si="22"/>
        <v>0</v>
      </c>
      <c r="F144" s="271">
        <f t="shared" si="22"/>
        <v>0</v>
      </c>
      <c r="G144" s="271">
        <f t="shared" si="22"/>
        <v>0</v>
      </c>
      <c r="H144" s="271">
        <v>0</v>
      </c>
      <c r="I144" s="271">
        <f t="shared" ref="I144" si="23">SUM(I130:I143)</f>
        <v>0</v>
      </c>
      <c r="J144" s="271">
        <v>0</v>
      </c>
      <c r="K144" s="271">
        <f t="shared" ref="K144:AD144" si="24">SUM(K130:K143)</f>
        <v>0</v>
      </c>
      <c r="L144" s="271">
        <f t="shared" si="24"/>
        <v>0</v>
      </c>
      <c r="M144" s="271">
        <f t="shared" si="24"/>
        <v>0</v>
      </c>
      <c r="N144" s="271">
        <f t="shared" si="24"/>
        <v>0</v>
      </c>
      <c r="O144" s="271">
        <f t="shared" si="24"/>
        <v>0</v>
      </c>
      <c r="P144" s="271">
        <f t="shared" si="24"/>
        <v>0</v>
      </c>
      <c r="Q144" s="271">
        <f t="shared" si="24"/>
        <v>0</v>
      </c>
      <c r="R144" s="271">
        <f t="shared" si="24"/>
        <v>0</v>
      </c>
      <c r="S144" s="271">
        <f t="shared" si="24"/>
        <v>0</v>
      </c>
      <c r="T144" s="271">
        <f t="shared" si="24"/>
        <v>0</v>
      </c>
      <c r="U144" s="271">
        <f t="shared" si="24"/>
        <v>0</v>
      </c>
      <c r="V144" s="271">
        <f t="shared" si="24"/>
        <v>0</v>
      </c>
      <c r="W144" s="271">
        <f t="shared" si="24"/>
        <v>0</v>
      </c>
      <c r="X144" s="271">
        <f t="shared" si="24"/>
        <v>0</v>
      </c>
      <c r="Y144" s="271">
        <f t="shared" si="24"/>
        <v>0</v>
      </c>
      <c r="Z144" s="271">
        <f t="shared" si="24"/>
        <v>0</v>
      </c>
      <c r="AA144" s="271">
        <f t="shared" si="24"/>
        <v>0</v>
      </c>
      <c r="AB144" s="271">
        <f t="shared" si="24"/>
        <v>0</v>
      </c>
      <c r="AC144" s="271">
        <f t="shared" si="24"/>
        <v>0</v>
      </c>
      <c r="AD144" s="271">
        <f t="shared" si="24"/>
        <v>0</v>
      </c>
      <c r="AF144" s="87"/>
    </row>
    <row r="145" spans="1:32">
      <c r="A145" s="29" t="s">
        <v>62</v>
      </c>
      <c r="B145" s="259" t="s">
        <v>1</v>
      </c>
      <c r="C145" s="39">
        <v>0</v>
      </c>
      <c r="D145" s="39">
        <v>0</v>
      </c>
      <c r="E145" s="39">
        <v>0</v>
      </c>
      <c r="F145" s="39">
        <v>0</v>
      </c>
      <c r="G145" s="39">
        <v>0</v>
      </c>
      <c r="H145" s="39">
        <v>0</v>
      </c>
      <c r="I145" s="39">
        <v>0</v>
      </c>
      <c r="J145" s="39">
        <v>0</v>
      </c>
      <c r="K145" s="39">
        <v>0</v>
      </c>
      <c r="L145" s="39">
        <v>0</v>
      </c>
      <c r="M145" s="39">
        <v>0</v>
      </c>
      <c r="N145" s="39">
        <v>0</v>
      </c>
      <c r="O145" s="39">
        <v>0</v>
      </c>
      <c r="P145" s="39">
        <v>0</v>
      </c>
      <c r="Q145" s="39">
        <v>0</v>
      </c>
      <c r="R145" s="39">
        <v>0</v>
      </c>
      <c r="S145" s="39">
        <v>0</v>
      </c>
      <c r="T145" s="39">
        <v>0</v>
      </c>
      <c r="U145" s="39">
        <v>0</v>
      </c>
      <c r="V145" s="39">
        <v>0</v>
      </c>
      <c r="W145" s="39">
        <v>0</v>
      </c>
      <c r="X145" s="39">
        <v>0</v>
      </c>
      <c r="Y145" s="39">
        <v>0</v>
      </c>
      <c r="Z145" s="39">
        <v>0</v>
      </c>
      <c r="AA145" s="39">
        <v>0</v>
      </c>
      <c r="AB145" s="39">
        <v>0</v>
      </c>
      <c r="AC145" s="39">
        <v>0</v>
      </c>
      <c r="AD145" s="39">
        <v>0</v>
      </c>
      <c r="AF145" s="87"/>
    </row>
    <row r="146" spans="1:32">
      <c r="A146" s="29"/>
      <c r="B146" s="25" t="s">
        <v>126</v>
      </c>
      <c r="C146" s="39">
        <v>0</v>
      </c>
      <c r="D146" s="39">
        <v>0</v>
      </c>
      <c r="E146" s="39">
        <v>0</v>
      </c>
      <c r="F146" s="39">
        <v>0</v>
      </c>
      <c r="G146" s="39">
        <v>0</v>
      </c>
      <c r="H146" s="39">
        <v>0</v>
      </c>
      <c r="I146" s="39">
        <v>0</v>
      </c>
      <c r="J146" s="39">
        <v>0</v>
      </c>
      <c r="K146" s="39">
        <v>0</v>
      </c>
      <c r="L146" s="39">
        <v>0</v>
      </c>
      <c r="M146" s="39">
        <v>0</v>
      </c>
      <c r="N146" s="39">
        <v>0</v>
      </c>
      <c r="O146" s="39">
        <v>0</v>
      </c>
      <c r="P146" s="39">
        <v>0</v>
      </c>
      <c r="Q146" s="39">
        <v>0</v>
      </c>
      <c r="R146" s="39">
        <v>0</v>
      </c>
      <c r="S146" s="39">
        <v>0</v>
      </c>
      <c r="T146" s="39">
        <v>0</v>
      </c>
      <c r="U146" s="39">
        <v>0</v>
      </c>
      <c r="V146" s="39">
        <v>0</v>
      </c>
      <c r="W146" s="39">
        <v>0</v>
      </c>
      <c r="X146" s="39">
        <v>0</v>
      </c>
      <c r="Y146" s="39">
        <v>0</v>
      </c>
      <c r="Z146" s="39">
        <v>0</v>
      </c>
      <c r="AA146" s="39">
        <v>0</v>
      </c>
      <c r="AB146" s="39">
        <v>0</v>
      </c>
      <c r="AC146" s="39">
        <v>0</v>
      </c>
      <c r="AD146" s="39">
        <v>0</v>
      </c>
      <c r="AF146" s="87"/>
    </row>
    <row r="147" spans="1:32">
      <c r="A147" s="29"/>
      <c r="B147" s="13" t="s">
        <v>161</v>
      </c>
      <c r="C147" s="39">
        <v>0</v>
      </c>
      <c r="D147" s="39">
        <v>0</v>
      </c>
      <c r="E147" s="39">
        <v>0</v>
      </c>
      <c r="F147" s="39">
        <v>0</v>
      </c>
      <c r="G147" s="39">
        <v>0</v>
      </c>
      <c r="H147" s="39">
        <v>0</v>
      </c>
      <c r="I147" s="39">
        <v>0</v>
      </c>
      <c r="J147" s="39">
        <v>0</v>
      </c>
      <c r="K147" s="39">
        <v>0</v>
      </c>
      <c r="L147" s="39">
        <v>0</v>
      </c>
      <c r="M147" s="39">
        <v>0</v>
      </c>
      <c r="N147" s="39">
        <v>0</v>
      </c>
      <c r="O147" s="39">
        <v>0</v>
      </c>
      <c r="P147" s="39">
        <v>0</v>
      </c>
      <c r="Q147" s="39">
        <v>0</v>
      </c>
      <c r="R147" s="39">
        <v>0</v>
      </c>
      <c r="S147" s="39">
        <v>0</v>
      </c>
      <c r="T147" s="39">
        <v>0</v>
      </c>
      <c r="U147" s="39">
        <v>0</v>
      </c>
      <c r="V147" s="39">
        <v>0</v>
      </c>
      <c r="W147" s="39">
        <v>0</v>
      </c>
      <c r="X147" s="39">
        <v>0</v>
      </c>
      <c r="Y147" s="39">
        <v>0</v>
      </c>
      <c r="Z147" s="39">
        <v>0</v>
      </c>
      <c r="AA147" s="39">
        <v>0</v>
      </c>
      <c r="AB147" s="39">
        <v>0</v>
      </c>
      <c r="AC147" s="39">
        <v>0</v>
      </c>
      <c r="AD147" s="39">
        <v>0</v>
      </c>
      <c r="AF147" s="87"/>
    </row>
    <row r="148" spans="1:32">
      <c r="A148" s="29"/>
      <c r="B148" s="25" t="s">
        <v>66</v>
      </c>
      <c r="C148" s="39">
        <v>0</v>
      </c>
      <c r="D148" s="39">
        <v>0</v>
      </c>
      <c r="E148" s="39">
        <v>0</v>
      </c>
      <c r="F148" s="39">
        <v>0</v>
      </c>
      <c r="G148" s="39">
        <v>0</v>
      </c>
      <c r="H148" s="39">
        <v>0</v>
      </c>
      <c r="I148" s="39">
        <v>0</v>
      </c>
      <c r="J148" s="39">
        <v>0</v>
      </c>
      <c r="K148" s="39">
        <v>0</v>
      </c>
      <c r="L148" s="39">
        <v>0</v>
      </c>
      <c r="M148" s="39">
        <v>0</v>
      </c>
      <c r="N148" s="39">
        <v>0</v>
      </c>
      <c r="O148" s="39">
        <v>0</v>
      </c>
      <c r="P148" s="39">
        <v>0</v>
      </c>
      <c r="Q148" s="39">
        <v>0</v>
      </c>
      <c r="R148" s="39">
        <v>0</v>
      </c>
      <c r="S148" s="39">
        <v>0</v>
      </c>
      <c r="T148" s="39">
        <v>0</v>
      </c>
      <c r="U148" s="39">
        <v>0</v>
      </c>
      <c r="V148" s="39">
        <v>0</v>
      </c>
      <c r="W148" s="39">
        <v>0</v>
      </c>
      <c r="X148" s="39">
        <v>0</v>
      </c>
      <c r="Y148" s="39">
        <v>0</v>
      </c>
      <c r="Z148" s="39">
        <v>0</v>
      </c>
      <c r="AA148" s="39">
        <v>0</v>
      </c>
      <c r="AB148" s="39">
        <v>0</v>
      </c>
      <c r="AC148" s="39">
        <v>0</v>
      </c>
      <c r="AD148" s="39">
        <v>0</v>
      </c>
      <c r="AF148" s="87"/>
    </row>
    <row r="149" spans="1:32">
      <c r="A149" s="29"/>
      <c r="B149" s="25" t="s">
        <v>3</v>
      </c>
      <c r="C149" s="39">
        <v>0</v>
      </c>
      <c r="D149" s="39">
        <v>0</v>
      </c>
      <c r="E149" s="39">
        <v>0</v>
      </c>
      <c r="F149" s="39">
        <v>0</v>
      </c>
      <c r="G149" s="39">
        <v>0</v>
      </c>
      <c r="H149" s="39">
        <v>0</v>
      </c>
      <c r="I149" s="39">
        <v>0</v>
      </c>
      <c r="J149" s="39">
        <v>0</v>
      </c>
      <c r="K149" s="39">
        <v>0</v>
      </c>
      <c r="L149" s="39">
        <v>0</v>
      </c>
      <c r="M149" s="39">
        <v>0</v>
      </c>
      <c r="N149" s="39">
        <v>0</v>
      </c>
      <c r="O149" s="39">
        <v>0</v>
      </c>
      <c r="P149" s="39">
        <v>0</v>
      </c>
      <c r="Q149" s="39">
        <v>0</v>
      </c>
      <c r="R149" s="39">
        <v>0</v>
      </c>
      <c r="S149" s="39">
        <v>0</v>
      </c>
      <c r="T149" s="39">
        <v>0</v>
      </c>
      <c r="U149" s="39">
        <v>0</v>
      </c>
      <c r="V149" s="39">
        <v>0</v>
      </c>
      <c r="W149" s="39">
        <v>0</v>
      </c>
      <c r="X149" s="39">
        <v>0</v>
      </c>
      <c r="Y149" s="39">
        <v>0</v>
      </c>
      <c r="Z149" s="39">
        <v>0</v>
      </c>
      <c r="AA149" s="39">
        <v>0</v>
      </c>
      <c r="AB149" s="39">
        <v>0</v>
      </c>
      <c r="AC149" s="39">
        <v>0</v>
      </c>
      <c r="AD149" s="39">
        <v>0</v>
      </c>
      <c r="AF149" s="87"/>
    </row>
    <row r="150" spans="1:32">
      <c r="A150" s="29"/>
      <c r="B150" s="25" t="s">
        <v>4</v>
      </c>
      <c r="C150" s="39">
        <v>0</v>
      </c>
      <c r="D150" s="39">
        <v>0</v>
      </c>
      <c r="E150" s="39">
        <v>0</v>
      </c>
      <c r="F150" s="39">
        <v>0</v>
      </c>
      <c r="G150" s="39">
        <v>0</v>
      </c>
      <c r="H150" s="39">
        <v>0</v>
      </c>
      <c r="I150" s="39">
        <v>0</v>
      </c>
      <c r="J150" s="39">
        <v>0</v>
      </c>
      <c r="K150" s="39">
        <v>0</v>
      </c>
      <c r="L150" s="39">
        <v>0</v>
      </c>
      <c r="M150" s="39">
        <v>0</v>
      </c>
      <c r="N150" s="39">
        <v>0</v>
      </c>
      <c r="O150" s="39">
        <v>0</v>
      </c>
      <c r="P150" s="39">
        <v>0</v>
      </c>
      <c r="Q150" s="39">
        <v>0</v>
      </c>
      <c r="R150" s="39">
        <v>0</v>
      </c>
      <c r="S150" s="39">
        <v>0</v>
      </c>
      <c r="T150" s="39">
        <v>0</v>
      </c>
      <c r="U150" s="39">
        <v>0</v>
      </c>
      <c r="V150" s="39">
        <v>0</v>
      </c>
      <c r="W150" s="39">
        <v>0</v>
      </c>
      <c r="X150" s="39">
        <v>0</v>
      </c>
      <c r="Y150" s="39">
        <v>0</v>
      </c>
      <c r="Z150" s="39">
        <v>0</v>
      </c>
      <c r="AA150" s="39">
        <v>0</v>
      </c>
      <c r="AB150" s="39">
        <v>0</v>
      </c>
      <c r="AC150" s="39">
        <v>0</v>
      </c>
      <c r="AD150" s="39">
        <v>0</v>
      </c>
      <c r="AF150" s="87"/>
    </row>
    <row r="151" spans="1:32">
      <c r="A151" s="29"/>
      <c r="B151" s="13" t="s">
        <v>162</v>
      </c>
      <c r="C151" s="39">
        <v>0</v>
      </c>
      <c r="D151" s="39">
        <v>0</v>
      </c>
      <c r="E151" s="39">
        <v>0</v>
      </c>
      <c r="F151" s="39">
        <v>0</v>
      </c>
      <c r="G151" s="39">
        <v>0</v>
      </c>
      <c r="H151" s="39">
        <v>0</v>
      </c>
      <c r="I151" s="39">
        <v>0</v>
      </c>
      <c r="J151" s="39">
        <v>0</v>
      </c>
      <c r="K151" s="39">
        <v>0</v>
      </c>
      <c r="L151" s="39">
        <v>0</v>
      </c>
      <c r="M151" s="39">
        <v>0</v>
      </c>
      <c r="N151" s="39">
        <v>0</v>
      </c>
      <c r="O151" s="39">
        <v>0</v>
      </c>
      <c r="P151" s="39">
        <v>0</v>
      </c>
      <c r="Q151" s="39">
        <v>0</v>
      </c>
      <c r="R151" s="39">
        <v>0</v>
      </c>
      <c r="S151" s="39">
        <v>0</v>
      </c>
      <c r="T151" s="39">
        <v>0</v>
      </c>
      <c r="U151" s="39">
        <v>0</v>
      </c>
      <c r="V151" s="39">
        <v>0</v>
      </c>
      <c r="W151" s="39">
        <v>0</v>
      </c>
      <c r="X151" s="39">
        <v>0</v>
      </c>
      <c r="Y151" s="39">
        <v>0</v>
      </c>
      <c r="Z151" s="39">
        <v>0</v>
      </c>
      <c r="AA151" s="39">
        <v>0</v>
      </c>
      <c r="AB151" s="39">
        <v>0</v>
      </c>
      <c r="AC151" s="39">
        <v>0</v>
      </c>
      <c r="AD151" s="39">
        <v>0</v>
      </c>
      <c r="AF151" s="87"/>
    </row>
    <row r="152" spans="1:32" ht="45">
      <c r="A152" s="29"/>
      <c r="B152" s="111" t="s">
        <v>193</v>
      </c>
      <c r="C152" s="39">
        <v>0</v>
      </c>
      <c r="D152" s="39">
        <v>0</v>
      </c>
      <c r="E152" s="39">
        <v>0</v>
      </c>
      <c r="F152" s="39">
        <v>0</v>
      </c>
      <c r="G152" s="39">
        <v>0</v>
      </c>
      <c r="H152" s="39">
        <v>0</v>
      </c>
      <c r="I152" s="39">
        <v>0</v>
      </c>
      <c r="J152" s="39">
        <v>0</v>
      </c>
      <c r="K152" s="39">
        <v>0</v>
      </c>
      <c r="L152" s="39">
        <v>0</v>
      </c>
      <c r="M152" s="39">
        <v>0</v>
      </c>
      <c r="N152" s="39">
        <v>0</v>
      </c>
      <c r="O152" s="39">
        <v>0</v>
      </c>
      <c r="P152" s="39">
        <v>0</v>
      </c>
      <c r="Q152" s="39">
        <v>0</v>
      </c>
      <c r="R152" s="39">
        <v>0</v>
      </c>
      <c r="S152" s="39">
        <v>0</v>
      </c>
      <c r="T152" s="39">
        <v>0</v>
      </c>
      <c r="U152" s="39">
        <v>0</v>
      </c>
      <c r="V152" s="39">
        <v>0</v>
      </c>
      <c r="W152" s="39">
        <v>0</v>
      </c>
      <c r="X152" s="39">
        <v>0</v>
      </c>
      <c r="Y152" s="39">
        <v>0</v>
      </c>
      <c r="Z152" s="39">
        <v>0</v>
      </c>
      <c r="AA152" s="39">
        <v>0</v>
      </c>
      <c r="AB152" s="39">
        <v>0</v>
      </c>
      <c r="AC152" s="39">
        <v>0</v>
      </c>
      <c r="AD152" s="39">
        <v>0</v>
      </c>
      <c r="AF152" s="87"/>
    </row>
    <row r="153" spans="1:32">
      <c r="A153" s="29"/>
      <c r="B153" s="13" t="s">
        <v>163</v>
      </c>
      <c r="C153" s="39">
        <v>0</v>
      </c>
      <c r="D153" s="39">
        <v>0</v>
      </c>
      <c r="E153" s="39">
        <v>0</v>
      </c>
      <c r="F153" s="39">
        <v>0</v>
      </c>
      <c r="G153" s="39">
        <v>0</v>
      </c>
      <c r="H153" s="39">
        <v>0</v>
      </c>
      <c r="I153" s="39">
        <v>0</v>
      </c>
      <c r="J153" s="39">
        <v>0</v>
      </c>
      <c r="K153" s="39">
        <v>0</v>
      </c>
      <c r="L153" s="39">
        <v>0</v>
      </c>
      <c r="M153" s="39">
        <v>0</v>
      </c>
      <c r="N153" s="39">
        <v>0</v>
      </c>
      <c r="O153" s="39">
        <v>0</v>
      </c>
      <c r="P153" s="39">
        <v>0</v>
      </c>
      <c r="Q153" s="39">
        <v>0</v>
      </c>
      <c r="R153" s="39">
        <v>0</v>
      </c>
      <c r="S153" s="39">
        <v>0</v>
      </c>
      <c r="T153" s="39">
        <v>0</v>
      </c>
      <c r="U153" s="39">
        <v>0</v>
      </c>
      <c r="V153" s="39">
        <v>0</v>
      </c>
      <c r="W153" s="39">
        <v>0</v>
      </c>
      <c r="X153" s="39">
        <v>0</v>
      </c>
      <c r="Y153" s="39">
        <v>0</v>
      </c>
      <c r="Z153" s="39">
        <v>0</v>
      </c>
      <c r="AA153" s="39">
        <v>0</v>
      </c>
      <c r="AB153" s="39">
        <v>0</v>
      </c>
      <c r="AC153" s="39">
        <v>0</v>
      </c>
      <c r="AD153" s="39">
        <v>0</v>
      </c>
      <c r="AF153" s="87"/>
    </row>
    <row r="154" spans="1:32">
      <c r="A154" s="29"/>
      <c r="B154" s="13" t="s">
        <v>192</v>
      </c>
      <c r="C154" s="39">
        <v>0</v>
      </c>
      <c r="D154" s="39">
        <v>0</v>
      </c>
      <c r="E154" s="39">
        <v>0</v>
      </c>
      <c r="F154" s="39">
        <v>0</v>
      </c>
      <c r="G154" s="39">
        <v>0</v>
      </c>
      <c r="H154" s="39">
        <v>0</v>
      </c>
      <c r="I154" s="39">
        <v>0</v>
      </c>
      <c r="J154" s="39">
        <v>0</v>
      </c>
      <c r="K154" s="39">
        <v>0</v>
      </c>
      <c r="L154" s="39">
        <v>0</v>
      </c>
      <c r="M154" s="39">
        <v>0</v>
      </c>
      <c r="N154" s="39">
        <v>0</v>
      </c>
      <c r="O154" s="39">
        <v>0</v>
      </c>
      <c r="P154" s="39">
        <v>0</v>
      </c>
      <c r="Q154" s="39">
        <v>0</v>
      </c>
      <c r="R154" s="39">
        <v>0</v>
      </c>
      <c r="S154" s="39">
        <v>0</v>
      </c>
      <c r="T154" s="39">
        <v>0</v>
      </c>
      <c r="U154" s="39">
        <v>0</v>
      </c>
      <c r="V154" s="39">
        <v>0</v>
      </c>
      <c r="W154" s="39">
        <v>0</v>
      </c>
      <c r="X154" s="39">
        <v>0</v>
      </c>
      <c r="Y154" s="39">
        <v>0</v>
      </c>
      <c r="Z154" s="39">
        <v>0</v>
      </c>
      <c r="AA154" s="39">
        <v>0</v>
      </c>
      <c r="AB154" s="39">
        <v>0</v>
      </c>
      <c r="AC154" s="39">
        <v>0</v>
      </c>
      <c r="AD154" s="39">
        <v>0</v>
      </c>
      <c r="AF154" s="87"/>
    </row>
    <row r="155" spans="1:32">
      <c r="A155" s="29"/>
      <c r="B155" s="13" t="s">
        <v>5</v>
      </c>
      <c r="C155" s="39">
        <v>0</v>
      </c>
      <c r="D155" s="39">
        <v>0</v>
      </c>
      <c r="E155" s="39">
        <v>0</v>
      </c>
      <c r="F155" s="39">
        <v>0</v>
      </c>
      <c r="G155" s="39">
        <v>0</v>
      </c>
      <c r="H155" s="39">
        <v>0</v>
      </c>
      <c r="I155" s="39">
        <v>0</v>
      </c>
      <c r="J155" s="39">
        <v>0</v>
      </c>
      <c r="K155" s="39">
        <v>0</v>
      </c>
      <c r="L155" s="39">
        <v>0</v>
      </c>
      <c r="M155" s="39">
        <v>0</v>
      </c>
      <c r="N155" s="39">
        <v>0</v>
      </c>
      <c r="O155" s="39">
        <v>0</v>
      </c>
      <c r="P155" s="39">
        <v>0</v>
      </c>
      <c r="Q155" s="39">
        <v>0</v>
      </c>
      <c r="R155" s="39">
        <v>0</v>
      </c>
      <c r="S155" s="39">
        <v>0</v>
      </c>
      <c r="T155" s="39">
        <v>0</v>
      </c>
      <c r="U155" s="39">
        <v>0</v>
      </c>
      <c r="V155" s="39">
        <v>0</v>
      </c>
      <c r="W155" s="39">
        <v>0</v>
      </c>
      <c r="X155" s="39">
        <v>0</v>
      </c>
      <c r="Y155" s="39">
        <v>0</v>
      </c>
      <c r="Z155" s="39">
        <v>0</v>
      </c>
      <c r="AA155" s="39">
        <v>0</v>
      </c>
      <c r="AB155" s="39">
        <v>0</v>
      </c>
      <c r="AC155" s="39">
        <v>0</v>
      </c>
      <c r="AD155" s="39">
        <v>0</v>
      </c>
      <c r="AF155" s="87"/>
    </row>
    <row r="156" spans="1:32">
      <c r="A156" s="29"/>
      <c r="B156" s="13" t="s">
        <v>9</v>
      </c>
      <c r="C156" s="39">
        <v>0</v>
      </c>
      <c r="D156" s="39">
        <v>0</v>
      </c>
      <c r="E156" s="39">
        <v>0</v>
      </c>
      <c r="F156" s="39">
        <v>0</v>
      </c>
      <c r="G156" s="39">
        <v>0</v>
      </c>
      <c r="H156" s="39">
        <v>0</v>
      </c>
      <c r="I156" s="39">
        <v>0</v>
      </c>
      <c r="J156" s="39">
        <v>0</v>
      </c>
      <c r="K156" s="39">
        <v>0</v>
      </c>
      <c r="L156" s="39">
        <v>0</v>
      </c>
      <c r="M156" s="39">
        <v>0</v>
      </c>
      <c r="N156" s="39">
        <v>0</v>
      </c>
      <c r="O156" s="39">
        <v>0</v>
      </c>
      <c r="P156" s="39">
        <v>0</v>
      </c>
      <c r="Q156" s="39">
        <v>0</v>
      </c>
      <c r="R156" s="39">
        <v>0</v>
      </c>
      <c r="S156" s="39">
        <v>0</v>
      </c>
      <c r="T156" s="39">
        <v>0</v>
      </c>
      <c r="U156" s="39">
        <v>0</v>
      </c>
      <c r="V156" s="39">
        <v>0</v>
      </c>
      <c r="W156" s="39">
        <v>0</v>
      </c>
      <c r="X156" s="39">
        <v>0</v>
      </c>
      <c r="Y156" s="39">
        <v>0</v>
      </c>
      <c r="Z156" s="39">
        <v>0</v>
      </c>
      <c r="AA156" s="39">
        <v>0</v>
      </c>
      <c r="AB156" s="39">
        <v>0</v>
      </c>
      <c r="AC156" s="39">
        <v>0</v>
      </c>
      <c r="AD156" s="39">
        <v>0</v>
      </c>
      <c r="AF156" s="87"/>
    </row>
    <row r="157" spans="1:32">
      <c r="A157" s="29"/>
      <c r="B157" s="13" t="s">
        <v>0</v>
      </c>
      <c r="C157" s="39">
        <v>0</v>
      </c>
      <c r="D157" s="39">
        <v>0</v>
      </c>
      <c r="E157" s="39">
        <v>0</v>
      </c>
      <c r="F157" s="39">
        <v>0</v>
      </c>
      <c r="G157" s="39">
        <v>0</v>
      </c>
      <c r="H157" s="39">
        <v>0</v>
      </c>
      <c r="I157" s="39">
        <v>0</v>
      </c>
      <c r="J157" s="39">
        <v>0</v>
      </c>
      <c r="K157" s="39">
        <v>0</v>
      </c>
      <c r="L157" s="39">
        <v>0</v>
      </c>
      <c r="M157" s="39">
        <v>0</v>
      </c>
      <c r="N157" s="39">
        <v>0</v>
      </c>
      <c r="O157" s="39">
        <v>0</v>
      </c>
      <c r="P157" s="39">
        <v>0</v>
      </c>
      <c r="Q157" s="39">
        <v>0</v>
      </c>
      <c r="R157" s="39">
        <v>0</v>
      </c>
      <c r="S157" s="39">
        <v>0</v>
      </c>
      <c r="T157" s="39">
        <v>0</v>
      </c>
      <c r="U157" s="39">
        <v>0</v>
      </c>
      <c r="V157" s="39">
        <v>0</v>
      </c>
      <c r="W157" s="39">
        <v>0</v>
      </c>
      <c r="X157" s="39">
        <v>0</v>
      </c>
      <c r="Y157" s="39">
        <v>0</v>
      </c>
      <c r="Z157" s="39">
        <v>0</v>
      </c>
      <c r="AA157" s="39">
        <v>0</v>
      </c>
      <c r="AB157" s="39">
        <v>0</v>
      </c>
      <c r="AC157" s="39">
        <v>0</v>
      </c>
      <c r="AD157" s="39">
        <v>0</v>
      </c>
      <c r="AF157" s="87"/>
    </row>
    <row r="158" spans="1:32">
      <c r="A158" s="29"/>
      <c r="B158" s="13" t="s">
        <v>150</v>
      </c>
      <c r="C158" s="39">
        <v>0</v>
      </c>
      <c r="D158" s="39">
        <v>0</v>
      </c>
      <c r="E158" s="39">
        <v>0</v>
      </c>
      <c r="F158" s="39">
        <v>0</v>
      </c>
      <c r="G158" s="39">
        <v>0</v>
      </c>
      <c r="H158" s="39">
        <v>0</v>
      </c>
      <c r="I158" s="39">
        <v>0</v>
      </c>
      <c r="J158" s="39">
        <v>0</v>
      </c>
      <c r="K158" s="39">
        <v>0</v>
      </c>
      <c r="L158" s="39">
        <v>0</v>
      </c>
      <c r="M158" s="39">
        <v>0</v>
      </c>
      <c r="N158" s="39">
        <v>0</v>
      </c>
      <c r="O158" s="39">
        <v>0</v>
      </c>
      <c r="P158" s="39">
        <v>0</v>
      </c>
      <c r="Q158" s="39">
        <v>0</v>
      </c>
      <c r="R158" s="39">
        <v>0</v>
      </c>
      <c r="S158" s="39">
        <v>0</v>
      </c>
      <c r="T158" s="39">
        <v>0</v>
      </c>
      <c r="U158" s="39">
        <v>0</v>
      </c>
      <c r="V158" s="39">
        <v>0</v>
      </c>
      <c r="W158" s="39">
        <v>0</v>
      </c>
      <c r="X158" s="39">
        <v>0</v>
      </c>
      <c r="Y158" s="39">
        <v>0</v>
      </c>
      <c r="Z158" s="39">
        <v>0</v>
      </c>
      <c r="AA158" s="39">
        <v>0</v>
      </c>
      <c r="AB158" s="39">
        <v>0</v>
      </c>
      <c r="AC158" s="39">
        <v>0</v>
      </c>
      <c r="AD158" s="39">
        <v>0</v>
      </c>
      <c r="AF158" s="87"/>
    </row>
    <row r="159" spans="1:32">
      <c r="A159" s="282"/>
      <c r="B159" s="266" t="s">
        <v>747</v>
      </c>
      <c r="C159" s="271">
        <f>SUM(C145:C158)</f>
        <v>0</v>
      </c>
      <c r="D159" s="271">
        <f t="shared" ref="D159:G159" si="25">SUM(D145:D158)</f>
        <v>0</v>
      </c>
      <c r="E159" s="271">
        <f t="shared" si="25"/>
        <v>0</v>
      </c>
      <c r="F159" s="271">
        <f t="shared" si="25"/>
        <v>0</v>
      </c>
      <c r="G159" s="271">
        <f t="shared" si="25"/>
        <v>0</v>
      </c>
      <c r="H159" s="271">
        <v>0</v>
      </c>
      <c r="I159" s="271">
        <f t="shared" ref="I159" si="26">SUM(I145:I158)</f>
        <v>0</v>
      </c>
      <c r="J159" s="271">
        <v>0</v>
      </c>
      <c r="K159" s="271">
        <f t="shared" ref="K159:AD159" si="27">SUM(K145:K158)</f>
        <v>0</v>
      </c>
      <c r="L159" s="271">
        <f t="shared" si="27"/>
        <v>0</v>
      </c>
      <c r="M159" s="271">
        <f t="shared" si="27"/>
        <v>0</v>
      </c>
      <c r="N159" s="271">
        <f t="shared" si="27"/>
        <v>0</v>
      </c>
      <c r="O159" s="271">
        <f t="shared" si="27"/>
        <v>0</v>
      </c>
      <c r="P159" s="271">
        <f t="shared" si="27"/>
        <v>0</v>
      </c>
      <c r="Q159" s="271">
        <f t="shared" si="27"/>
        <v>0</v>
      </c>
      <c r="R159" s="271">
        <f t="shared" si="27"/>
        <v>0</v>
      </c>
      <c r="S159" s="271">
        <f t="shared" si="27"/>
        <v>0</v>
      </c>
      <c r="T159" s="271">
        <f t="shared" si="27"/>
        <v>0</v>
      </c>
      <c r="U159" s="271">
        <f t="shared" si="27"/>
        <v>0</v>
      </c>
      <c r="V159" s="271">
        <f t="shared" si="27"/>
        <v>0</v>
      </c>
      <c r="W159" s="271">
        <f t="shared" si="27"/>
        <v>0</v>
      </c>
      <c r="X159" s="271">
        <f t="shared" si="27"/>
        <v>0</v>
      </c>
      <c r="Y159" s="271">
        <f t="shared" si="27"/>
        <v>0</v>
      </c>
      <c r="Z159" s="271">
        <f t="shared" si="27"/>
        <v>0</v>
      </c>
      <c r="AA159" s="271">
        <f t="shared" si="27"/>
        <v>0</v>
      </c>
      <c r="AB159" s="271">
        <f t="shared" si="27"/>
        <v>0</v>
      </c>
      <c r="AC159" s="271">
        <f t="shared" si="27"/>
        <v>0</v>
      </c>
      <c r="AD159" s="271">
        <f t="shared" si="27"/>
        <v>0</v>
      </c>
      <c r="AF159" s="87"/>
    </row>
    <row r="160" spans="1:32">
      <c r="A160" s="29" t="s">
        <v>63</v>
      </c>
      <c r="B160" s="259" t="s">
        <v>1</v>
      </c>
      <c r="C160" s="39">
        <v>0</v>
      </c>
      <c r="D160" s="39">
        <v>0</v>
      </c>
      <c r="E160" s="39">
        <v>0</v>
      </c>
      <c r="F160" s="39">
        <v>0</v>
      </c>
      <c r="G160" s="39">
        <v>0</v>
      </c>
      <c r="H160" s="39">
        <v>0</v>
      </c>
      <c r="I160" s="39">
        <v>0</v>
      </c>
      <c r="J160" s="39">
        <v>0</v>
      </c>
      <c r="K160" s="39">
        <v>0</v>
      </c>
      <c r="L160" s="39">
        <v>0</v>
      </c>
      <c r="M160" s="39">
        <v>0</v>
      </c>
      <c r="N160" s="39">
        <v>0</v>
      </c>
      <c r="O160" s="39">
        <v>0</v>
      </c>
      <c r="P160" s="39">
        <v>0</v>
      </c>
      <c r="Q160" s="39">
        <v>0</v>
      </c>
      <c r="R160" s="39">
        <v>0</v>
      </c>
      <c r="S160" s="39">
        <v>0</v>
      </c>
      <c r="T160" s="39">
        <v>0</v>
      </c>
      <c r="U160" s="39">
        <v>0</v>
      </c>
      <c r="V160" s="39">
        <v>0</v>
      </c>
      <c r="W160" s="39">
        <v>0</v>
      </c>
      <c r="X160" s="39">
        <v>0</v>
      </c>
      <c r="Y160" s="39">
        <v>0</v>
      </c>
      <c r="Z160" s="39">
        <v>0</v>
      </c>
      <c r="AA160" s="39">
        <v>0</v>
      </c>
      <c r="AB160" s="39">
        <v>0</v>
      </c>
      <c r="AC160" s="39">
        <v>0</v>
      </c>
      <c r="AD160" s="39">
        <v>0</v>
      </c>
      <c r="AF160" s="87"/>
    </row>
    <row r="161" spans="1:32">
      <c r="A161" s="29"/>
      <c r="B161" s="25" t="s">
        <v>126</v>
      </c>
      <c r="C161" s="39">
        <v>0</v>
      </c>
      <c r="D161" s="39">
        <v>0</v>
      </c>
      <c r="E161" s="39">
        <v>0</v>
      </c>
      <c r="F161" s="39">
        <v>0</v>
      </c>
      <c r="G161" s="39">
        <v>0</v>
      </c>
      <c r="H161" s="39">
        <v>0</v>
      </c>
      <c r="I161" s="39">
        <v>0</v>
      </c>
      <c r="J161" s="39">
        <v>0</v>
      </c>
      <c r="K161" s="39">
        <v>0</v>
      </c>
      <c r="L161" s="39">
        <v>0</v>
      </c>
      <c r="M161" s="39">
        <v>0</v>
      </c>
      <c r="N161" s="39">
        <v>0</v>
      </c>
      <c r="O161" s="39">
        <v>0</v>
      </c>
      <c r="P161" s="39">
        <v>0</v>
      </c>
      <c r="Q161" s="39">
        <v>0</v>
      </c>
      <c r="R161" s="39">
        <v>0</v>
      </c>
      <c r="S161" s="39">
        <v>0</v>
      </c>
      <c r="T161" s="39">
        <v>0</v>
      </c>
      <c r="U161" s="39">
        <v>0</v>
      </c>
      <c r="V161" s="39">
        <v>0</v>
      </c>
      <c r="W161" s="39">
        <v>0</v>
      </c>
      <c r="X161" s="39">
        <v>0</v>
      </c>
      <c r="Y161" s="39">
        <v>0</v>
      </c>
      <c r="Z161" s="39">
        <v>0</v>
      </c>
      <c r="AA161" s="39">
        <v>0</v>
      </c>
      <c r="AB161" s="39">
        <v>0</v>
      </c>
      <c r="AC161" s="39">
        <v>0</v>
      </c>
      <c r="AD161" s="39">
        <v>0</v>
      </c>
      <c r="AF161" s="87"/>
    </row>
    <row r="162" spans="1:32">
      <c r="A162" s="29"/>
      <c r="B162" s="13" t="s">
        <v>161</v>
      </c>
      <c r="C162" s="39">
        <v>0</v>
      </c>
      <c r="D162" s="39">
        <v>0</v>
      </c>
      <c r="E162" s="39">
        <v>0</v>
      </c>
      <c r="F162" s="39">
        <v>0</v>
      </c>
      <c r="G162" s="39">
        <v>0</v>
      </c>
      <c r="H162" s="39">
        <v>0</v>
      </c>
      <c r="I162" s="39">
        <v>0</v>
      </c>
      <c r="J162" s="39">
        <v>0</v>
      </c>
      <c r="K162" s="39">
        <v>0</v>
      </c>
      <c r="L162" s="39">
        <v>0</v>
      </c>
      <c r="M162" s="39">
        <v>0</v>
      </c>
      <c r="N162" s="39">
        <v>0</v>
      </c>
      <c r="O162" s="39">
        <v>0</v>
      </c>
      <c r="P162" s="39">
        <v>0</v>
      </c>
      <c r="Q162" s="39">
        <v>0</v>
      </c>
      <c r="R162" s="39">
        <v>0</v>
      </c>
      <c r="S162" s="39">
        <v>0</v>
      </c>
      <c r="T162" s="39">
        <v>0</v>
      </c>
      <c r="U162" s="39">
        <v>0</v>
      </c>
      <c r="V162" s="39">
        <v>0</v>
      </c>
      <c r="W162" s="39">
        <v>0</v>
      </c>
      <c r="X162" s="39">
        <v>0</v>
      </c>
      <c r="Y162" s="39">
        <v>0</v>
      </c>
      <c r="Z162" s="39">
        <v>0</v>
      </c>
      <c r="AA162" s="39">
        <v>0</v>
      </c>
      <c r="AB162" s="39">
        <v>0</v>
      </c>
      <c r="AC162" s="39">
        <v>0</v>
      </c>
      <c r="AD162" s="39">
        <v>0</v>
      </c>
      <c r="AF162" s="87"/>
    </row>
    <row r="163" spans="1:32">
      <c r="A163" s="29"/>
      <c r="B163" s="25" t="s">
        <v>66</v>
      </c>
      <c r="C163" s="39">
        <v>0</v>
      </c>
      <c r="D163" s="39">
        <v>0</v>
      </c>
      <c r="E163" s="39">
        <v>0</v>
      </c>
      <c r="F163" s="39">
        <v>0</v>
      </c>
      <c r="G163" s="39">
        <v>0</v>
      </c>
      <c r="H163" s="39">
        <v>0</v>
      </c>
      <c r="I163" s="39">
        <v>0</v>
      </c>
      <c r="J163" s="39">
        <v>0</v>
      </c>
      <c r="K163" s="39">
        <v>0</v>
      </c>
      <c r="L163" s="39">
        <v>0</v>
      </c>
      <c r="M163" s="39">
        <v>0</v>
      </c>
      <c r="N163" s="39">
        <v>0</v>
      </c>
      <c r="O163" s="39">
        <v>0</v>
      </c>
      <c r="P163" s="39">
        <v>0</v>
      </c>
      <c r="Q163" s="39">
        <v>0</v>
      </c>
      <c r="R163" s="39">
        <v>0</v>
      </c>
      <c r="S163" s="39">
        <v>0</v>
      </c>
      <c r="T163" s="39">
        <v>0</v>
      </c>
      <c r="U163" s="39">
        <v>0</v>
      </c>
      <c r="V163" s="39">
        <v>0</v>
      </c>
      <c r="W163" s="39">
        <v>0</v>
      </c>
      <c r="X163" s="39">
        <v>0</v>
      </c>
      <c r="Y163" s="39">
        <v>0</v>
      </c>
      <c r="Z163" s="39">
        <v>0</v>
      </c>
      <c r="AA163" s="39">
        <v>0</v>
      </c>
      <c r="AB163" s="39">
        <v>0</v>
      </c>
      <c r="AC163" s="39">
        <v>0</v>
      </c>
      <c r="AD163" s="39">
        <v>0</v>
      </c>
      <c r="AF163" s="87"/>
    </row>
    <row r="164" spans="1:32">
      <c r="A164" s="29"/>
      <c r="B164" s="25" t="s">
        <v>3</v>
      </c>
      <c r="C164" s="39">
        <v>0</v>
      </c>
      <c r="D164" s="39">
        <v>0</v>
      </c>
      <c r="E164" s="39">
        <v>0</v>
      </c>
      <c r="F164" s="39">
        <v>0</v>
      </c>
      <c r="G164" s="39">
        <v>0</v>
      </c>
      <c r="H164" s="39">
        <v>0</v>
      </c>
      <c r="I164" s="39">
        <v>0</v>
      </c>
      <c r="J164" s="39">
        <v>0</v>
      </c>
      <c r="K164" s="39">
        <v>0</v>
      </c>
      <c r="L164" s="39">
        <v>0</v>
      </c>
      <c r="M164" s="39">
        <v>0</v>
      </c>
      <c r="N164" s="39">
        <v>0</v>
      </c>
      <c r="O164" s="39">
        <v>0</v>
      </c>
      <c r="P164" s="39">
        <v>0</v>
      </c>
      <c r="Q164" s="39">
        <v>0</v>
      </c>
      <c r="R164" s="39">
        <v>0</v>
      </c>
      <c r="S164" s="39">
        <v>0</v>
      </c>
      <c r="T164" s="39">
        <v>0</v>
      </c>
      <c r="U164" s="39">
        <v>0</v>
      </c>
      <c r="V164" s="39">
        <v>0</v>
      </c>
      <c r="W164" s="39">
        <v>0</v>
      </c>
      <c r="X164" s="39">
        <v>0</v>
      </c>
      <c r="Y164" s="39">
        <v>0</v>
      </c>
      <c r="Z164" s="39">
        <v>0</v>
      </c>
      <c r="AA164" s="39">
        <v>0</v>
      </c>
      <c r="AB164" s="39">
        <v>0</v>
      </c>
      <c r="AC164" s="39">
        <v>0</v>
      </c>
      <c r="AD164" s="39">
        <v>0</v>
      </c>
      <c r="AF164" s="87"/>
    </row>
    <row r="165" spans="1:32">
      <c r="A165" s="29"/>
      <c r="B165" s="25" t="s">
        <v>4</v>
      </c>
      <c r="C165" s="39">
        <v>0</v>
      </c>
      <c r="D165" s="39">
        <v>0</v>
      </c>
      <c r="E165" s="39">
        <v>0</v>
      </c>
      <c r="F165" s="39">
        <v>0</v>
      </c>
      <c r="G165" s="39">
        <v>0</v>
      </c>
      <c r="H165" s="39">
        <v>0</v>
      </c>
      <c r="I165" s="39">
        <v>0</v>
      </c>
      <c r="J165" s="39">
        <v>0</v>
      </c>
      <c r="K165" s="39">
        <v>0</v>
      </c>
      <c r="L165" s="39">
        <v>0</v>
      </c>
      <c r="M165" s="39">
        <v>0</v>
      </c>
      <c r="N165" s="39">
        <v>0</v>
      </c>
      <c r="O165" s="39">
        <v>0</v>
      </c>
      <c r="P165" s="39">
        <v>0</v>
      </c>
      <c r="Q165" s="39">
        <v>0</v>
      </c>
      <c r="R165" s="39">
        <v>0</v>
      </c>
      <c r="S165" s="39">
        <v>0</v>
      </c>
      <c r="T165" s="39">
        <v>0</v>
      </c>
      <c r="U165" s="39">
        <v>0</v>
      </c>
      <c r="V165" s="39">
        <v>0</v>
      </c>
      <c r="W165" s="39">
        <v>0</v>
      </c>
      <c r="X165" s="39">
        <v>0</v>
      </c>
      <c r="Y165" s="39">
        <v>0</v>
      </c>
      <c r="Z165" s="39">
        <v>0</v>
      </c>
      <c r="AA165" s="39">
        <v>0</v>
      </c>
      <c r="AB165" s="39">
        <v>0</v>
      </c>
      <c r="AC165" s="39">
        <v>0</v>
      </c>
      <c r="AD165" s="39">
        <v>0</v>
      </c>
      <c r="AF165" s="87"/>
    </row>
    <row r="166" spans="1:32">
      <c r="A166" s="29"/>
      <c r="B166" s="13" t="s">
        <v>162</v>
      </c>
      <c r="C166" s="39">
        <v>0</v>
      </c>
      <c r="D166" s="39">
        <v>0</v>
      </c>
      <c r="E166" s="39">
        <v>0</v>
      </c>
      <c r="F166" s="39">
        <v>0</v>
      </c>
      <c r="G166" s="39">
        <v>0</v>
      </c>
      <c r="H166" s="39">
        <v>0</v>
      </c>
      <c r="I166" s="39">
        <v>0</v>
      </c>
      <c r="J166" s="39">
        <v>0</v>
      </c>
      <c r="K166" s="39">
        <v>0</v>
      </c>
      <c r="L166" s="39">
        <v>0</v>
      </c>
      <c r="M166" s="39">
        <v>0</v>
      </c>
      <c r="N166" s="39">
        <v>0</v>
      </c>
      <c r="O166" s="39">
        <v>0</v>
      </c>
      <c r="P166" s="39">
        <v>0</v>
      </c>
      <c r="Q166" s="39">
        <v>0</v>
      </c>
      <c r="R166" s="39">
        <v>0</v>
      </c>
      <c r="S166" s="39">
        <v>0</v>
      </c>
      <c r="T166" s="39">
        <v>0</v>
      </c>
      <c r="U166" s="39">
        <v>0</v>
      </c>
      <c r="V166" s="39">
        <v>0</v>
      </c>
      <c r="W166" s="39">
        <v>0</v>
      </c>
      <c r="X166" s="39">
        <v>0</v>
      </c>
      <c r="Y166" s="39">
        <v>0</v>
      </c>
      <c r="Z166" s="39">
        <v>0</v>
      </c>
      <c r="AA166" s="39">
        <v>0</v>
      </c>
      <c r="AB166" s="39">
        <v>0</v>
      </c>
      <c r="AC166" s="39">
        <v>0</v>
      </c>
      <c r="AD166" s="39">
        <v>0</v>
      </c>
      <c r="AF166" s="87"/>
    </row>
    <row r="167" spans="1:32" ht="45">
      <c r="A167" s="29"/>
      <c r="B167" s="111" t="s">
        <v>193</v>
      </c>
      <c r="C167" s="39">
        <v>0</v>
      </c>
      <c r="D167" s="39">
        <v>0</v>
      </c>
      <c r="E167" s="39">
        <v>0</v>
      </c>
      <c r="F167" s="39">
        <v>0</v>
      </c>
      <c r="G167" s="39">
        <v>0</v>
      </c>
      <c r="H167" s="39">
        <v>0</v>
      </c>
      <c r="I167" s="39">
        <v>0</v>
      </c>
      <c r="J167" s="39">
        <v>0</v>
      </c>
      <c r="K167" s="39">
        <v>0</v>
      </c>
      <c r="L167" s="39">
        <v>0</v>
      </c>
      <c r="M167" s="39">
        <v>0</v>
      </c>
      <c r="N167" s="39">
        <v>0</v>
      </c>
      <c r="O167" s="39">
        <v>0</v>
      </c>
      <c r="P167" s="39">
        <v>0</v>
      </c>
      <c r="Q167" s="39">
        <v>0</v>
      </c>
      <c r="R167" s="39">
        <v>0</v>
      </c>
      <c r="S167" s="39">
        <v>0</v>
      </c>
      <c r="T167" s="39">
        <v>0</v>
      </c>
      <c r="U167" s="39">
        <v>0</v>
      </c>
      <c r="V167" s="39">
        <v>0</v>
      </c>
      <c r="W167" s="39">
        <v>0</v>
      </c>
      <c r="X167" s="39">
        <v>0</v>
      </c>
      <c r="Y167" s="39">
        <v>0</v>
      </c>
      <c r="Z167" s="39">
        <v>0</v>
      </c>
      <c r="AA167" s="39">
        <v>0</v>
      </c>
      <c r="AB167" s="39">
        <v>0</v>
      </c>
      <c r="AC167" s="39">
        <v>0</v>
      </c>
      <c r="AD167" s="39">
        <v>0</v>
      </c>
      <c r="AF167" s="87"/>
    </row>
    <row r="168" spans="1:32">
      <c r="A168" s="29"/>
      <c r="B168" s="13" t="s">
        <v>163</v>
      </c>
      <c r="C168" s="39">
        <v>0</v>
      </c>
      <c r="D168" s="39">
        <v>0</v>
      </c>
      <c r="E168" s="39">
        <v>0</v>
      </c>
      <c r="F168" s="39">
        <v>0</v>
      </c>
      <c r="G168" s="39">
        <v>0</v>
      </c>
      <c r="H168" s="39">
        <v>0</v>
      </c>
      <c r="I168" s="39">
        <v>0</v>
      </c>
      <c r="J168" s="39">
        <v>0</v>
      </c>
      <c r="K168" s="39">
        <v>0</v>
      </c>
      <c r="L168" s="39">
        <v>0</v>
      </c>
      <c r="M168" s="39">
        <v>0</v>
      </c>
      <c r="N168" s="39">
        <v>0</v>
      </c>
      <c r="O168" s="39">
        <v>0</v>
      </c>
      <c r="P168" s="39">
        <v>0</v>
      </c>
      <c r="Q168" s="39">
        <v>0</v>
      </c>
      <c r="R168" s="39">
        <v>0</v>
      </c>
      <c r="S168" s="39">
        <v>0</v>
      </c>
      <c r="T168" s="39">
        <v>0</v>
      </c>
      <c r="U168" s="39">
        <v>0</v>
      </c>
      <c r="V168" s="39">
        <v>0</v>
      </c>
      <c r="W168" s="39">
        <v>0</v>
      </c>
      <c r="X168" s="39">
        <v>0</v>
      </c>
      <c r="Y168" s="39">
        <v>0</v>
      </c>
      <c r="Z168" s="39">
        <v>0</v>
      </c>
      <c r="AA168" s="39">
        <v>0</v>
      </c>
      <c r="AB168" s="39">
        <v>0</v>
      </c>
      <c r="AC168" s="39">
        <v>0</v>
      </c>
      <c r="AD168" s="39">
        <v>0</v>
      </c>
      <c r="AF168" s="87"/>
    </row>
    <row r="169" spans="1:32">
      <c r="A169" s="29"/>
      <c r="B169" s="13" t="s">
        <v>192</v>
      </c>
      <c r="C169" s="39">
        <v>0</v>
      </c>
      <c r="D169" s="39">
        <v>0</v>
      </c>
      <c r="E169" s="39">
        <v>0</v>
      </c>
      <c r="F169" s="39">
        <v>0</v>
      </c>
      <c r="G169" s="39">
        <v>0</v>
      </c>
      <c r="H169" s="39">
        <v>0</v>
      </c>
      <c r="I169" s="39">
        <v>0</v>
      </c>
      <c r="J169" s="39">
        <v>0</v>
      </c>
      <c r="K169" s="39">
        <v>0</v>
      </c>
      <c r="L169" s="39">
        <v>0</v>
      </c>
      <c r="M169" s="39">
        <v>0</v>
      </c>
      <c r="N169" s="39">
        <v>0</v>
      </c>
      <c r="O169" s="39">
        <v>0</v>
      </c>
      <c r="P169" s="39">
        <v>0</v>
      </c>
      <c r="Q169" s="39">
        <v>0</v>
      </c>
      <c r="R169" s="39">
        <v>0</v>
      </c>
      <c r="S169" s="39">
        <v>0</v>
      </c>
      <c r="T169" s="39">
        <v>0</v>
      </c>
      <c r="U169" s="39">
        <v>0</v>
      </c>
      <c r="V169" s="39">
        <v>0</v>
      </c>
      <c r="W169" s="39">
        <v>0</v>
      </c>
      <c r="X169" s="39">
        <v>0</v>
      </c>
      <c r="Y169" s="39">
        <v>0</v>
      </c>
      <c r="Z169" s="39">
        <v>0</v>
      </c>
      <c r="AA169" s="39">
        <v>0</v>
      </c>
      <c r="AB169" s="39">
        <v>0</v>
      </c>
      <c r="AC169" s="39">
        <v>0</v>
      </c>
      <c r="AD169" s="39">
        <v>0</v>
      </c>
      <c r="AF169" s="87"/>
    </row>
    <row r="170" spans="1:32">
      <c r="A170" s="29"/>
      <c r="B170" s="13" t="s">
        <v>5</v>
      </c>
      <c r="C170" s="39">
        <v>0</v>
      </c>
      <c r="D170" s="39">
        <v>0</v>
      </c>
      <c r="E170" s="39">
        <v>0</v>
      </c>
      <c r="F170" s="39">
        <v>0</v>
      </c>
      <c r="G170" s="39">
        <v>0</v>
      </c>
      <c r="H170" s="39">
        <v>0</v>
      </c>
      <c r="I170" s="39">
        <v>0</v>
      </c>
      <c r="J170" s="39">
        <v>0</v>
      </c>
      <c r="K170" s="39">
        <v>0</v>
      </c>
      <c r="L170" s="39">
        <v>0</v>
      </c>
      <c r="M170" s="39">
        <v>0</v>
      </c>
      <c r="N170" s="39">
        <v>0</v>
      </c>
      <c r="O170" s="39">
        <v>0</v>
      </c>
      <c r="P170" s="39">
        <v>0</v>
      </c>
      <c r="Q170" s="39">
        <v>0</v>
      </c>
      <c r="R170" s="39">
        <v>0</v>
      </c>
      <c r="S170" s="39">
        <v>0</v>
      </c>
      <c r="T170" s="39">
        <v>0</v>
      </c>
      <c r="U170" s="39">
        <v>0</v>
      </c>
      <c r="V170" s="39">
        <v>0</v>
      </c>
      <c r="W170" s="39">
        <v>0</v>
      </c>
      <c r="X170" s="39">
        <v>0</v>
      </c>
      <c r="Y170" s="39">
        <v>0</v>
      </c>
      <c r="Z170" s="39">
        <v>0</v>
      </c>
      <c r="AA170" s="39">
        <v>0</v>
      </c>
      <c r="AB170" s="39">
        <v>0</v>
      </c>
      <c r="AC170" s="39">
        <v>0</v>
      </c>
      <c r="AD170" s="39">
        <v>0</v>
      </c>
      <c r="AF170" s="87"/>
    </row>
    <row r="171" spans="1:32">
      <c r="A171" s="29"/>
      <c r="B171" s="13" t="s">
        <v>9</v>
      </c>
      <c r="C171" s="39">
        <v>0</v>
      </c>
      <c r="D171" s="39">
        <v>0</v>
      </c>
      <c r="E171" s="39">
        <v>0</v>
      </c>
      <c r="F171" s="39">
        <v>0</v>
      </c>
      <c r="G171" s="39">
        <v>0</v>
      </c>
      <c r="H171" s="39">
        <v>0</v>
      </c>
      <c r="I171" s="39">
        <v>0</v>
      </c>
      <c r="J171" s="39">
        <v>0</v>
      </c>
      <c r="K171" s="39">
        <v>0</v>
      </c>
      <c r="L171" s="39">
        <v>0</v>
      </c>
      <c r="M171" s="39">
        <v>0</v>
      </c>
      <c r="N171" s="39">
        <v>0</v>
      </c>
      <c r="O171" s="39">
        <v>0</v>
      </c>
      <c r="P171" s="39">
        <v>0</v>
      </c>
      <c r="Q171" s="39">
        <v>0</v>
      </c>
      <c r="R171" s="39">
        <v>0</v>
      </c>
      <c r="S171" s="39">
        <v>0</v>
      </c>
      <c r="T171" s="39">
        <v>0</v>
      </c>
      <c r="U171" s="39">
        <v>0</v>
      </c>
      <c r="V171" s="39">
        <v>0</v>
      </c>
      <c r="W171" s="39">
        <v>0</v>
      </c>
      <c r="X171" s="39">
        <v>0</v>
      </c>
      <c r="Y171" s="39">
        <v>0</v>
      </c>
      <c r="Z171" s="39">
        <v>0</v>
      </c>
      <c r="AA171" s="39">
        <v>0</v>
      </c>
      <c r="AB171" s="39">
        <v>0</v>
      </c>
      <c r="AC171" s="39">
        <v>0</v>
      </c>
      <c r="AD171" s="39">
        <v>0</v>
      </c>
      <c r="AF171" s="87"/>
    </row>
    <row r="172" spans="1:32">
      <c r="A172" s="29"/>
      <c r="B172" s="13" t="s">
        <v>0</v>
      </c>
      <c r="C172" s="39">
        <v>0</v>
      </c>
      <c r="D172" s="39">
        <v>0</v>
      </c>
      <c r="E172" s="39">
        <v>0</v>
      </c>
      <c r="F172" s="39">
        <v>0</v>
      </c>
      <c r="G172" s="39">
        <v>0</v>
      </c>
      <c r="H172" s="39">
        <v>0</v>
      </c>
      <c r="I172" s="39">
        <v>0</v>
      </c>
      <c r="J172" s="39">
        <v>0</v>
      </c>
      <c r="K172" s="39">
        <v>0</v>
      </c>
      <c r="L172" s="39">
        <v>0</v>
      </c>
      <c r="M172" s="39">
        <v>0</v>
      </c>
      <c r="N172" s="39">
        <v>0</v>
      </c>
      <c r="O172" s="39">
        <v>0</v>
      </c>
      <c r="P172" s="39">
        <v>0</v>
      </c>
      <c r="Q172" s="39">
        <v>0</v>
      </c>
      <c r="R172" s="39">
        <v>0</v>
      </c>
      <c r="S172" s="39">
        <v>0</v>
      </c>
      <c r="T172" s="39">
        <v>0</v>
      </c>
      <c r="U172" s="39">
        <v>0</v>
      </c>
      <c r="V172" s="39">
        <v>0</v>
      </c>
      <c r="W172" s="39">
        <v>0</v>
      </c>
      <c r="X172" s="39">
        <v>0</v>
      </c>
      <c r="Y172" s="39">
        <v>0</v>
      </c>
      <c r="Z172" s="39">
        <v>0</v>
      </c>
      <c r="AA172" s="39">
        <v>0</v>
      </c>
      <c r="AB172" s="39">
        <v>0</v>
      </c>
      <c r="AC172" s="39">
        <v>0</v>
      </c>
      <c r="AD172" s="39">
        <v>0</v>
      </c>
      <c r="AF172" s="87"/>
    </row>
    <row r="173" spans="1:32">
      <c r="A173" s="29"/>
      <c r="B173" s="13" t="s">
        <v>150</v>
      </c>
      <c r="C173" s="39">
        <v>0</v>
      </c>
      <c r="D173" s="39">
        <v>0</v>
      </c>
      <c r="E173" s="39">
        <v>0</v>
      </c>
      <c r="F173" s="39">
        <v>0</v>
      </c>
      <c r="G173" s="39">
        <v>0</v>
      </c>
      <c r="H173" s="39">
        <v>0</v>
      </c>
      <c r="I173" s="39">
        <v>0</v>
      </c>
      <c r="J173" s="39">
        <v>0</v>
      </c>
      <c r="K173" s="39">
        <v>0</v>
      </c>
      <c r="L173" s="39">
        <v>0</v>
      </c>
      <c r="M173" s="39">
        <v>0</v>
      </c>
      <c r="N173" s="39">
        <v>0</v>
      </c>
      <c r="O173" s="39">
        <v>0</v>
      </c>
      <c r="P173" s="39">
        <v>0</v>
      </c>
      <c r="Q173" s="39">
        <v>0</v>
      </c>
      <c r="R173" s="39">
        <v>0</v>
      </c>
      <c r="S173" s="39">
        <v>0</v>
      </c>
      <c r="T173" s="39">
        <v>0</v>
      </c>
      <c r="U173" s="39">
        <v>0</v>
      </c>
      <c r="V173" s="39">
        <v>0</v>
      </c>
      <c r="W173" s="39">
        <v>0</v>
      </c>
      <c r="X173" s="39">
        <v>0</v>
      </c>
      <c r="Y173" s="39">
        <v>0</v>
      </c>
      <c r="Z173" s="39">
        <v>0</v>
      </c>
      <c r="AA173" s="39">
        <v>0</v>
      </c>
      <c r="AB173" s="39">
        <v>0</v>
      </c>
      <c r="AC173" s="39">
        <v>0</v>
      </c>
      <c r="AD173" s="39">
        <v>0</v>
      </c>
      <c r="AF173" s="87"/>
    </row>
    <row r="174" spans="1:32">
      <c r="A174" s="282"/>
      <c r="B174" s="266" t="s">
        <v>755</v>
      </c>
      <c r="C174" s="271">
        <f>SUM(C160:C173)</f>
        <v>0</v>
      </c>
      <c r="D174" s="271">
        <f t="shared" ref="D174:G174" si="28">SUM(D160:D173)</f>
        <v>0</v>
      </c>
      <c r="E174" s="271">
        <f t="shared" si="28"/>
        <v>0</v>
      </c>
      <c r="F174" s="271">
        <f t="shared" si="28"/>
        <v>0</v>
      </c>
      <c r="G174" s="271">
        <f t="shared" si="28"/>
        <v>0</v>
      </c>
      <c r="H174" s="271">
        <v>0</v>
      </c>
      <c r="I174" s="271">
        <f t="shared" ref="I174" si="29">SUM(I160:I173)</f>
        <v>0</v>
      </c>
      <c r="J174" s="271">
        <v>0</v>
      </c>
      <c r="K174" s="271">
        <f t="shared" ref="K174:AD174" si="30">SUM(K160:K173)</f>
        <v>0</v>
      </c>
      <c r="L174" s="271">
        <f t="shared" si="30"/>
        <v>0</v>
      </c>
      <c r="M174" s="271">
        <f t="shared" si="30"/>
        <v>0</v>
      </c>
      <c r="N174" s="271">
        <f t="shared" si="30"/>
        <v>0</v>
      </c>
      <c r="O174" s="271">
        <f t="shared" si="30"/>
        <v>0</v>
      </c>
      <c r="P174" s="271">
        <f t="shared" si="30"/>
        <v>0</v>
      </c>
      <c r="Q174" s="271">
        <f t="shared" si="30"/>
        <v>0</v>
      </c>
      <c r="R174" s="271">
        <f t="shared" si="30"/>
        <v>0</v>
      </c>
      <c r="S174" s="271">
        <f t="shared" si="30"/>
        <v>0</v>
      </c>
      <c r="T174" s="271">
        <f t="shared" si="30"/>
        <v>0</v>
      </c>
      <c r="U174" s="271">
        <f t="shared" si="30"/>
        <v>0</v>
      </c>
      <c r="V174" s="271">
        <f t="shared" si="30"/>
        <v>0</v>
      </c>
      <c r="W174" s="271">
        <f t="shared" si="30"/>
        <v>0</v>
      </c>
      <c r="X174" s="271">
        <f t="shared" si="30"/>
        <v>0</v>
      </c>
      <c r="Y174" s="271">
        <f t="shared" si="30"/>
        <v>0</v>
      </c>
      <c r="Z174" s="271">
        <f t="shared" si="30"/>
        <v>0</v>
      </c>
      <c r="AA174" s="271">
        <f t="shared" si="30"/>
        <v>0</v>
      </c>
      <c r="AB174" s="271">
        <f t="shared" si="30"/>
        <v>0</v>
      </c>
      <c r="AC174" s="271">
        <f t="shared" si="30"/>
        <v>0</v>
      </c>
      <c r="AD174" s="271">
        <f t="shared" si="30"/>
        <v>0</v>
      </c>
      <c r="AF174" s="87"/>
    </row>
    <row r="175" spans="1:32">
      <c r="A175" s="29" t="s">
        <v>64</v>
      </c>
      <c r="B175" s="259" t="s">
        <v>1</v>
      </c>
      <c r="C175" s="39">
        <v>0</v>
      </c>
      <c r="D175" s="39">
        <v>0</v>
      </c>
      <c r="E175" s="39">
        <v>0</v>
      </c>
      <c r="F175" s="39">
        <v>0</v>
      </c>
      <c r="G175" s="39">
        <v>0</v>
      </c>
      <c r="H175" s="39">
        <v>0</v>
      </c>
      <c r="I175" s="39">
        <v>0</v>
      </c>
      <c r="J175" s="39">
        <v>0</v>
      </c>
      <c r="K175" s="39">
        <v>0</v>
      </c>
      <c r="L175" s="39">
        <v>0</v>
      </c>
      <c r="M175" s="39">
        <v>0</v>
      </c>
      <c r="N175" s="39">
        <v>0</v>
      </c>
      <c r="O175" s="39">
        <v>0</v>
      </c>
      <c r="P175" s="39">
        <v>0</v>
      </c>
      <c r="Q175" s="39">
        <v>0</v>
      </c>
      <c r="R175" s="39">
        <v>0</v>
      </c>
      <c r="S175" s="39">
        <v>0</v>
      </c>
      <c r="T175" s="39">
        <v>0</v>
      </c>
      <c r="U175" s="39">
        <v>0</v>
      </c>
      <c r="V175" s="39">
        <v>0</v>
      </c>
      <c r="W175" s="39">
        <v>0</v>
      </c>
      <c r="X175" s="39">
        <v>0</v>
      </c>
      <c r="Y175" s="39">
        <v>0</v>
      </c>
      <c r="Z175" s="39">
        <v>0</v>
      </c>
      <c r="AA175" s="39">
        <v>0</v>
      </c>
      <c r="AB175" s="39">
        <v>0</v>
      </c>
      <c r="AC175" s="39">
        <v>0</v>
      </c>
      <c r="AD175" s="39">
        <v>0</v>
      </c>
      <c r="AF175" s="87"/>
    </row>
    <row r="176" spans="1:32">
      <c r="A176" s="29"/>
      <c r="B176" s="25" t="s">
        <v>126</v>
      </c>
      <c r="C176" s="39">
        <v>0</v>
      </c>
      <c r="D176" s="39">
        <v>0</v>
      </c>
      <c r="E176" s="39">
        <v>0</v>
      </c>
      <c r="F176" s="39">
        <v>0</v>
      </c>
      <c r="G176" s="39">
        <v>0</v>
      </c>
      <c r="H176" s="39">
        <v>0</v>
      </c>
      <c r="I176" s="39">
        <v>0</v>
      </c>
      <c r="J176" s="39">
        <v>0</v>
      </c>
      <c r="K176" s="39">
        <v>0</v>
      </c>
      <c r="L176" s="39">
        <v>0</v>
      </c>
      <c r="M176" s="39">
        <v>0</v>
      </c>
      <c r="N176" s="39">
        <v>0</v>
      </c>
      <c r="O176" s="39">
        <v>0</v>
      </c>
      <c r="P176" s="39">
        <v>0</v>
      </c>
      <c r="Q176" s="39">
        <v>0</v>
      </c>
      <c r="R176" s="39">
        <v>0</v>
      </c>
      <c r="S176" s="39">
        <v>0</v>
      </c>
      <c r="T176" s="39">
        <v>0</v>
      </c>
      <c r="U176" s="39">
        <v>0</v>
      </c>
      <c r="V176" s="39">
        <v>0</v>
      </c>
      <c r="W176" s="39">
        <v>0</v>
      </c>
      <c r="X176" s="39">
        <v>0</v>
      </c>
      <c r="Y176" s="39">
        <v>0</v>
      </c>
      <c r="Z176" s="39">
        <v>0</v>
      </c>
      <c r="AA176" s="39">
        <v>0</v>
      </c>
      <c r="AB176" s="39">
        <v>0</v>
      </c>
      <c r="AC176" s="39">
        <v>0</v>
      </c>
      <c r="AD176" s="39">
        <v>0</v>
      </c>
      <c r="AF176" s="87"/>
    </row>
    <row r="177" spans="1:32">
      <c r="A177" s="29"/>
      <c r="B177" s="13" t="s">
        <v>161</v>
      </c>
      <c r="C177" s="39">
        <v>0</v>
      </c>
      <c r="D177" s="39">
        <v>0</v>
      </c>
      <c r="E177" s="39">
        <v>0</v>
      </c>
      <c r="F177" s="39">
        <v>0</v>
      </c>
      <c r="G177" s="39">
        <v>0</v>
      </c>
      <c r="H177" s="39">
        <v>0</v>
      </c>
      <c r="I177" s="39">
        <v>0</v>
      </c>
      <c r="J177" s="39">
        <v>0</v>
      </c>
      <c r="K177" s="39">
        <v>0</v>
      </c>
      <c r="L177" s="39">
        <v>0</v>
      </c>
      <c r="M177" s="39">
        <v>0</v>
      </c>
      <c r="N177" s="39">
        <v>0</v>
      </c>
      <c r="O177" s="39">
        <v>0</v>
      </c>
      <c r="P177" s="39">
        <v>0</v>
      </c>
      <c r="Q177" s="39">
        <v>0</v>
      </c>
      <c r="R177" s="39">
        <v>0</v>
      </c>
      <c r="S177" s="39">
        <v>0</v>
      </c>
      <c r="T177" s="39">
        <v>0</v>
      </c>
      <c r="U177" s="39">
        <v>0</v>
      </c>
      <c r="V177" s="39">
        <v>0</v>
      </c>
      <c r="W177" s="39">
        <v>0</v>
      </c>
      <c r="X177" s="39">
        <v>0</v>
      </c>
      <c r="Y177" s="39">
        <v>0</v>
      </c>
      <c r="Z177" s="39">
        <v>0</v>
      </c>
      <c r="AA177" s="39">
        <v>0</v>
      </c>
      <c r="AB177" s="39">
        <v>0</v>
      </c>
      <c r="AC177" s="39">
        <v>0</v>
      </c>
      <c r="AD177" s="39">
        <v>0</v>
      </c>
      <c r="AF177" s="87"/>
    </row>
    <row r="178" spans="1:32">
      <c r="A178" s="29"/>
      <c r="B178" s="25" t="s">
        <v>66</v>
      </c>
      <c r="C178" s="39">
        <v>0</v>
      </c>
      <c r="D178" s="39">
        <v>0</v>
      </c>
      <c r="E178" s="39">
        <v>0</v>
      </c>
      <c r="F178" s="39">
        <v>0</v>
      </c>
      <c r="G178" s="39">
        <v>0</v>
      </c>
      <c r="H178" s="39">
        <v>0</v>
      </c>
      <c r="I178" s="39">
        <v>0</v>
      </c>
      <c r="J178" s="39">
        <v>0</v>
      </c>
      <c r="K178" s="39">
        <v>0</v>
      </c>
      <c r="L178" s="39">
        <v>0</v>
      </c>
      <c r="M178" s="39">
        <v>0</v>
      </c>
      <c r="N178" s="39">
        <v>0</v>
      </c>
      <c r="O178" s="39">
        <v>0</v>
      </c>
      <c r="P178" s="39">
        <v>0</v>
      </c>
      <c r="Q178" s="39">
        <v>0</v>
      </c>
      <c r="R178" s="39">
        <v>0</v>
      </c>
      <c r="S178" s="39">
        <v>0</v>
      </c>
      <c r="T178" s="39">
        <v>0</v>
      </c>
      <c r="U178" s="39">
        <v>0</v>
      </c>
      <c r="V178" s="39">
        <v>0</v>
      </c>
      <c r="W178" s="39">
        <v>0</v>
      </c>
      <c r="X178" s="39">
        <v>0</v>
      </c>
      <c r="Y178" s="39">
        <v>0</v>
      </c>
      <c r="Z178" s="39">
        <v>0</v>
      </c>
      <c r="AA178" s="39">
        <v>0</v>
      </c>
      <c r="AB178" s="39">
        <v>0</v>
      </c>
      <c r="AC178" s="39">
        <v>0</v>
      </c>
      <c r="AD178" s="39">
        <v>0</v>
      </c>
      <c r="AF178" s="87"/>
    </row>
    <row r="179" spans="1:32">
      <c r="A179" s="29"/>
      <c r="B179" s="25" t="s">
        <v>3</v>
      </c>
      <c r="C179" s="39">
        <v>0</v>
      </c>
      <c r="D179" s="39">
        <v>0</v>
      </c>
      <c r="E179" s="39">
        <v>0</v>
      </c>
      <c r="F179" s="39">
        <v>0</v>
      </c>
      <c r="G179" s="39">
        <v>0</v>
      </c>
      <c r="H179" s="39">
        <v>0</v>
      </c>
      <c r="I179" s="39">
        <v>0</v>
      </c>
      <c r="J179" s="39">
        <v>0</v>
      </c>
      <c r="K179" s="39">
        <v>0</v>
      </c>
      <c r="L179" s="39">
        <v>0</v>
      </c>
      <c r="M179" s="39">
        <v>0</v>
      </c>
      <c r="N179" s="39">
        <v>0</v>
      </c>
      <c r="O179" s="39">
        <v>0</v>
      </c>
      <c r="P179" s="39">
        <v>0</v>
      </c>
      <c r="Q179" s="39">
        <v>0</v>
      </c>
      <c r="R179" s="39">
        <v>0</v>
      </c>
      <c r="S179" s="39">
        <v>0</v>
      </c>
      <c r="T179" s="39">
        <v>0</v>
      </c>
      <c r="U179" s="39">
        <v>0</v>
      </c>
      <c r="V179" s="39">
        <v>0</v>
      </c>
      <c r="W179" s="39">
        <v>0</v>
      </c>
      <c r="X179" s="39">
        <v>0</v>
      </c>
      <c r="Y179" s="39">
        <v>0</v>
      </c>
      <c r="Z179" s="39">
        <v>0</v>
      </c>
      <c r="AA179" s="39">
        <v>0</v>
      </c>
      <c r="AB179" s="39">
        <v>0</v>
      </c>
      <c r="AC179" s="39">
        <v>0</v>
      </c>
      <c r="AD179" s="39">
        <v>0</v>
      </c>
      <c r="AF179" s="87"/>
    </row>
    <row r="180" spans="1:32">
      <c r="A180" s="29"/>
      <c r="B180" s="25" t="s">
        <v>4</v>
      </c>
      <c r="C180" s="39">
        <v>0</v>
      </c>
      <c r="D180" s="39">
        <v>0</v>
      </c>
      <c r="E180" s="39">
        <v>0</v>
      </c>
      <c r="F180" s="39">
        <v>0</v>
      </c>
      <c r="G180" s="39">
        <v>0</v>
      </c>
      <c r="H180" s="39">
        <v>0</v>
      </c>
      <c r="I180" s="39">
        <v>0</v>
      </c>
      <c r="J180" s="39">
        <v>0</v>
      </c>
      <c r="K180" s="39">
        <v>0</v>
      </c>
      <c r="L180" s="39">
        <v>0</v>
      </c>
      <c r="M180" s="39">
        <v>0</v>
      </c>
      <c r="N180" s="39">
        <v>0</v>
      </c>
      <c r="O180" s="39">
        <v>0</v>
      </c>
      <c r="P180" s="39">
        <v>0</v>
      </c>
      <c r="Q180" s="39">
        <v>0</v>
      </c>
      <c r="R180" s="39">
        <v>0</v>
      </c>
      <c r="S180" s="39">
        <v>0</v>
      </c>
      <c r="T180" s="39">
        <v>0</v>
      </c>
      <c r="U180" s="39">
        <v>0</v>
      </c>
      <c r="V180" s="39">
        <v>0</v>
      </c>
      <c r="W180" s="39">
        <v>0</v>
      </c>
      <c r="X180" s="39">
        <v>0</v>
      </c>
      <c r="Y180" s="39">
        <v>0</v>
      </c>
      <c r="Z180" s="39">
        <v>0</v>
      </c>
      <c r="AA180" s="39">
        <v>0</v>
      </c>
      <c r="AB180" s="39">
        <v>0</v>
      </c>
      <c r="AC180" s="39">
        <v>0</v>
      </c>
      <c r="AD180" s="39">
        <v>0</v>
      </c>
      <c r="AF180" s="87"/>
    </row>
    <row r="181" spans="1:32">
      <c r="A181" s="29"/>
      <c r="B181" s="13" t="s">
        <v>162</v>
      </c>
      <c r="C181" s="39">
        <v>0</v>
      </c>
      <c r="D181" s="39">
        <v>0</v>
      </c>
      <c r="E181" s="39">
        <v>0</v>
      </c>
      <c r="F181" s="39">
        <v>0</v>
      </c>
      <c r="G181" s="39">
        <v>0</v>
      </c>
      <c r="H181" s="39">
        <v>0</v>
      </c>
      <c r="I181" s="39">
        <v>0</v>
      </c>
      <c r="J181" s="39">
        <v>0</v>
      </c>
      <c r="K181" s="39">
        <v>0</v>
      </c>
      <c r="L181" s="39">
        <v>0</v>
      </c>
      <c r="M181" s="39">
        <v>0</v>
      </c>
      <c r="N181" s="39">
        <v>0</v>
      </c>
      <c r="O181" s="39">
        <v>0</v>
      </c>
      <c r="P181" s="39">
        <v>0</v>
      </c>
      <c r="Q181" s="39">
        <v>0</v>
      </c>
      <c r="R181" s="39">
        <v>0</v>
      </c>
      <c r="S181" s="39">
        <v>0</v>
      </c>
      <c r="T181" s="39">
        <v>0</v>
      </c>
      <c r="U181" s="39">
        <v>0</v>
      </c>
      <c r="V181" s="39">
        <v>0</v>
      </c>
      <c r="W181" s="39">
        <v>0</v>
      </c>
      <c r="X181" s="39">
        <v>0</v>
      </c>
      <c r="Y181" s="39">
        <v>0</v>
      </c>
      <c r="Z181" s="39">
        <v>0</v>
      </c>
      <c r="AA181" s="39">
        <v>0</v>
      </c>
      <c r="AB181" s="39">
        <v>0</v>
      </c>
      <c r="AC181" s="39">
        <v>0</v>
      </c>
      <c r="AD181" s="39">
        <v>0</v>
      </c>
      <c r="AF181" s="87"/>
    </row>
    <row r="182" spans="1:32" ht="45">
      <c r="A182" s="29"/>
      <c r="B182" s="111" t="s">
        <v>193</v>
      </c>
      <c r="C182" s="39">
        <v>0</v>
      </c>
      <c r="D182" s="39">
        <v>0</v>
      </c>
      <c r="E182" s="39">
        <v>0</v>
      </c>
      <c r="F182" s="39">
        <v>0</v>
      </c>
      <c r="G182" s="39">
        <v>0</v>
      </c>
      <c r="H182" s="39">
        <v>0</v>
      </c>
      <c r="I182" s="39">
        <v>0</v>
      </c>
      <c r="J182" s="39">
        <v>0</v>
      </c>
      <c r="K182" s="39">
        <v>0</v>
      </c>
      <c r="L182" s="39">
        <v>0</v>
      </c>
      <c r="M182" s="39">
        <v>0</v>
      </c>
      <c r="N182" s="39">
        <v>0</v>
      </c>
      <c r="O182" s="39">
        <v>0</v>
      </c>
      <c r="P182" s="39">
        <v>0</v>
      </c>
      <c r="Q182" s="39">
        <v>0</v>
      </c>
      <c r="R182" s="39">
        <v>0</v>
      </c>
      <c r="S182" s="39">
        <v>0</v>
      </c>
      <c r="T182" s="39">
        <v>0</v>
      </c>
      <c r="U182" s="39">
        <v>0</v>
      </c>
      <c r="V182" s="39">
        <v>0</v>
      </c>
      <c r="W182" s="39">
        <v>0</v>
      </c>
      <c r="X182" s="39">
        <v>0</v>
      </c>
      <c r="Y182" s="39">
        <v>0</v>
      </c>
      <c r="Z182" s="39">
        <v>0</v>
      </c>
      <c r="AA182" s="39">
        <v>0</v>
      </c>
      <c r="AB182" s="39">
        <v>0</v>
      </c>
      <c r="AC182" s="39">
        <v>0</v>
      </c>
      <c r="AD182" s="39">
        <v>0</v>
      </c>
      <c r="AF182" s="87"/>
    </row>
    <row r="183" spans="1:32">
      <c r="A183" s="29"/>
      <c r="B183" s="13" t="s">
        <v>163</v>
      </c>
      <c r="C183" s="39">
        <v>0</v>
      </c>
      <c r="D183" s="39">
        <v>0</v>
      </c>
      <c r="E183" s="39">
        <v>0</v>
      </c>
      <c r="F183" s="39">
        <v>0</v>
      </c>
      <c r="G183" s="39">
        <v>0</v>
      </c>
      <c r="H183" s="39">
        <v>0</v>
      </c>
      <c r="I183" s="39">
        <v>0</v>
      </c>
      <c r="J183" s="39">
        <v>0</v>
      </c>
      <c r="K183" s="39">
        <v>0</v>
      </c>
      <c r="L183" s="39">
        <v>0</v>
      </c>
      <c r="M183" s="39">
        <v>0</v>
      </c>
      <c r="N183" s="39">
        <v>0</v>
      </c>
      <c r="O183" s="39">
        <v>0</v>
      </c>
      <c r="P183" s="39">
        <v>0</v>
      </c>
      <c r="Q183" s="39">
        <v>0</v>
      </c>
      <c r="R183" s="39">
        <v>0</v>
      </c>
      <c r="S183" s="39">
        <v>0</v>
      </c>
      <c r="T183" s="39">
        <v>0</v>
      </c>
      <c r="U183" s="39">
        <v>0</v>
      </c>
      <c r="V183" s="39">
        <v>0</v>
      </c>
      <c r="W183" s="39">
        <v>0</v>
      </c>
      <c r="X183" s="39">
        <v>0</v>
      </c>
      <c r="Y183" s="39">
        <v>0</v>
      </c>
      <c r="Z183" s="39">
        <v>0</v>
      </c>
      <c r="AA183" s="39">
        <v>0</v>
      </c>
      <c r="AB183" s="39">
        <v>0</v>
      </c>
      <c r="AC183" s="39">
        <v>0</v>
      </c>
      <c r="AD183" s="39">
        <v>0</v>
      </c>
      <c r="AF183" s="87"/>
    </row>
    <row r="184" spans="1:32">
      <c r="A184" s="29"/>
      <c r="B184" s="13" t="s">
        <v>192</v>
      </c>
      <c r="C184" s="39">
        <v>0</v>
      </c>
      <c r="D184" s="39">
        <v>0</v>
      </c>
      <c r="E184" s="39">
        <v>0</v>
      </c>
      <c r="F184" s="39">
        <v>0</v>
      </c>
      <c r="G184" s="39">
        <v>0</v>
      </c>
      <c r="H184" s="39">
        <v>0</v>
      </c>
      <c r="I184" s="39">
        <v>0</v>
      </c>
      <c r="J184" s="39">
        <v>0</v>
      </c>
      <c r="K184" s="39">
        <v>0</v>
      </c>
      <c r="L184" s="39">
        <v>0</v>
      </c>
      <c r="M184" s="39">
        <v>0</v>
      </c>
      <c r="N184" s="39">
        <v>0</v>
      </c>
      <c r="O184" s="39">
        <v>0</v>
      </c>
      <c r="P184" s="39">
        <v>0</v>
      </c>
      <c r="Q184" s="39">
        <v>0</v>
      </c>
      <c r="R184" s="39">
        <v>0</v>
      </c>
      <c r="S184" s="39">
        <v>0</v>
      </c>
      <c r="T184" s="39">
        <v>0</v>
      </c>
      <c r="U184" s="39">
        <v>0</v>
      </c>
      <c r="V184" s="39">
        <v>0</v>
      </c>
      <c r="W184" s="39">
        <v>0</v>
      </c>
      <c r="X184" s="39">
        <v>0</v>
      </c>
      <c r="Y184" s="39">
        <v>0</v>
      </c>
      <c r="Z184" s="39">
        <v>0</v>
      </c>
      <c r="AA184" s="39">
        <v>0</v>
      </c>
      <c r="AB184" s="39">
        <v>0</v>
      </c>
      <c r="AC184" s="39">
        <v>0</v>
      </c>
      <c r="AD184" s="39">
        <v>0</v>
      </c>
      <c r="AF184" s="87"/>
    </row>
    <row r="185" spans="1:32">
      <c r="A185" s="29"/>
      <c r="B185" s="13" t="s">
        <v>5</v>
      </c>
      <c r="C185" s="39">
        <v>0</v>
      </c>
      <c r="D185" s="39">
        <v>0</v>
      </c>
      <c r="E185" s="39">
        <v>0</v>
      </c>
      <c r="F185" s="39">
        <v>0</v>
      </c>
      <c r="G185" s="39">
        <v>0</v>
      </c>
      <c r="H185" s="39">
        <v>0</v>
      </c>
      <c r="I185" s="39">
        <v>0</v>
      </c>
      <c r="J185" s="39">
        <v>0</v>
      </c>
      <c r="K185" s="39">
        <v>0</v>
      </c>
      <c r="L185" s="39">
        <v>0</v>
      </c>
      <c r="M185" s="39">
        <v>0</v>
      </c>
      <c r="N185" s="39">
        <v>0</v>
      </c>
      <c r="O185" s="39">
        <v>0</v>
      </c>
      <c r="P185" s="39">
        <v>0</v>
      </c>
      <c r="Q185" s="39">
        <v>0</v>
      </c>
      <c r="R185" s="39">
        <v>0</v>
      </c>
      <c r="S185" s="39">
        <v>0</v>
      </c>
      <c r="T185" s="39">
        <v>0</v>
      </c>
      <c r="U185" s="39">
        <v>0</v>
      </c>
      <c r="V185" s="39">
        <v>0</v>
      </c>
      <c r="W185" s="39">
        <v>0</v>
      </c>
      <c r="X185" s="39">
        <v>0</v>
      </c>
      <c r="Y185" s="39">
        <v>0</v>
      </c>
      <c r="Z185" s="39">
        <v>0</v>
      </c>
      <c r="AA185" s="39">
        <v>0</v>
      </c>
      <c r="AB185" s="39">
        <v>0</v>
      </c>
      <c r="AC185" s="39">
        <v>0</v>
      </c>
      <c r="AD185" s="39">
        <v>0</v>
      </c>
      <c r="AF185" s="87"/>
    </row>
    <row r="186" spans="1:32">
      <c r="A186" s="29"/>
      <c r="B186" s="13" t="s">
        <v>9</v>
      </c>
      <c r="C186" s="39">
        <v>0</v>
      </c>
      <c r="D186" s="39">
        <v>0</v>
      </c>
      <c r="E186" s="39">
        <v>0</v>
      </c>
      <c r="F186" s="39">
        <v>0</v>
      </c>
      <c r="G186" s="39">
        <v>0</v>
      </c>
      <c r="H186" s="39">
        <v>0</v>
      </c>
      <c r="I186" s="39">
        <v>0</v>
      </c>
      <c r="J186" s="39">
        <v>0</v>
      </c>
      <c r="K186" s="39">
        <v>0</v>
      </c>
      <c r="L186" s="39">
        <v>0</v>
      </c>
      <c r="M186" s="39">
        <v>0</v>
      </c>
      <c r="N186" s="39">
        <v>0</v>
      </c>
      <c r="O186" s="39">
        <v>0</v>
      </c>
      <c r="P186" s="39">
        <v>0</v>
      </c>
      <c r="Q186" s="39">
        <v>0</v>
      </c>
      <c r="R186" s="39">
        <v>0</v>
      </c>
      <c r="S186" s="39">
        <v>0</v>
      </c>
      <c r="T186" s="39">
        <v>0</v>
      </c>
      <c r="U186" s="39">
        <v>0</v>
      </c>
      <c r="V186" s="39">
        <v>0</v>
      </c>
      <c r="W186" s="39">
        <v>0</v>
      </c>
      <c r="X186" s="39">
        <v>0</v>
      </c>
      <c r="Y186" s="39">
        <v>0</v>
      </c>
      <c r="Z186" s="39">
        <v>0</v>
      </c>
      <c r="AA186" s="39">
        <v>0</v>
      </c>
      <c r="AB186" s="39">
        <v>0</v>
      </c>
      <c r="AC186" s="39">
        <v>0</v>
      </c>
      <c r="AD186" s="39">
        <v>0</v>
      </c>
      <c r="AF186" s="87"/>
    </row>
    <row r="187" spans="1:32">
      <c r="A187" s="29"/>
      <c r="B187" s="13" t="s">
        <v>0</v>
      </c>
      <c r="C187" s="39">
        <v>0</v>
      </c>
      <c r="D187" s="39">
        <v>0</v>
      </c>
      <c r="E187" s="39">
        <v>0</v>
      </c>
      <c r="F187" s="39">
        <v>0</v>
      </c>
      <c r="G187" s="39">
        <v>0</v>
      </c>
      <c r="H187" s="39">
        <v>0</v>
      </c>
      <c r="I187" s="39">
        <v>0</v>
      </c>
      <c r="J187" s="39">
        <v>0</v>
      </c>
      <c r="K187" s="39">
        <v>0</v>
      </c>
      <c r="L187" s="39">
        <v>0</v>
      </c>
      <c r="M187" s="39">
        <v>0</v>
      </c>
      <c r="N187" s="39">
        <v>0</v>
      </c>
      <c r="O187" s="39">
        <v>0</v>
      </c>
      <c r="P187" s="39">
        <v>0</v>
      </c>
      <c r="Q187" s="39">
        <v>0</v>
      </c>
      <c r="R187" s="39">
        <v>0</v>
      </c>
      <c r="S187" s="39">
        <v>0</v>
      </c>
      <c r="T187" s="39">
        <v>0</v>
      </c>
      <c r="U187" s="39">
        <v>0</v>
      </c>
      <c r="V187" s="39">
        <v>0</v>
      </c>
      <c r="W187" s="39">
        <v>0</v>
      </c>
      <c r="X187" s="39">
        <v>0</v>
      </c>
      <c r="Y187" s="39">
        <v>0</v>
      </c>
      <c r="Z187" s="39">
        <v>0</v>
      </c>
      <c r="AA187" s="39">
        <v>0</v>
      </c>
      <c r="AB187" s="39">
        <v>0</v>
      </c>
      <c r="AC187" s="39">
        <v>0</v>
      </c>
      <c r="AD187" s="39">
        <v>0</v>
      </c>
      <c r="AF187" s="87"/>
    </row>
    <row r="188" spans="1:32">
      <c r="A188" s="29"/>
      <c r="B188" s="13" t="s">
        <v>150</v>
      </c>
      <c r="C188" s="39">
        <v>0</v>
      </c>
      <c r="D188" s="39">
        <v>0</v>
      </c>
      <c r="E188" s="39">
        <v>0</v>
      </c>
      <c r="F188" s="39">
        <v>0</v>
      </c>
      <c r="G188" s="39">
        <v>0</v>
      </c>
      <c r="H188" s="39">
        <v>0</v>
      </c>
      <c r="I188" s="39">
        <v>0</v>
      </c>
      <c r="J188" s="39">
        <v>0</v>
      </c>
      <c r="K188" s="39">
        <v>0</v>
      </c>
      <c r="L188" s="39">
        <v>0</v>
      </c>
      <c r="M188" s="39">
        <v>0</v>
      </c>
      <c r="N188" s="39">
        <v>0</v>
      </c>
      <c r="O188" s="39">
        <v>0</v>
      </c>
      <c r="P188" s="39">
        <v>0</v>
      </c>
      <c r="Q188" s="39">
        <v>0</v>
      </c>
      <c r="R188" s="39">
        <v>0</v>
      </c>
      <c r="S188" s="39">
        <v>0</v>
      </c>
      <c r="T188" s="39">
        <v>0</v>
      </c>
      <c r="U188" s="39">
        <v>0</v>
      </c>
      <c r="V188" s="39">
        <v>0</v>
      </c>
      <c r="W188" s="39">
        <v>0</v>
      </c>
      <c r="X188" s="39">
        <v>0</v>
      </c>
      <c r="Y188" s="39">
        <v>0</v>
      </c>
      <c r="Z188" s="39">
        <v>0</v>
      </c>
      <c r="AA188" s="39">
        <v>0</v>
      </c>
      <c r="AB188" s="39">
        <v>0</v>
      </c>
      <c r="AC188" s="39">
        <v>0</v>
      </c>
      <c r="AD188" s="39">
        <v>0</v>
      </c>
      <c r="AF188" s="87"/>
    </row>
    <row r="189" spans="1:32">
      <c r="A189" s="282"/>
      <c r="B189" s="266" t="s">
        <v>748</v>
      </c>
      <c r="C189" s="271">
        <f>SUM(C175:C188)</f>
        <v>0</v>
      </c>
      <c r="D189" s="271">
        <f t="shared" ref="D189:G189" si="31">SUM(D175:D188)</f>
        <v>0</v>
      </c>
      <c r="E189" s="271">
        <f t="shared" si="31"/>
        <v>0</v>
      </c>
      <c r="F189" s="271">
        <f t="shared" si="31"/>
        <v>0</v>
      </c>
      <c r="G189" s="271">
        <f t="shared" si="31"/>
        <v>0</v>
      </c>
      <c r="H189" s="271">
        <v>0</v>
      </c>
      <c r="I189" s="271">
        <f t="shared" ref="I189" si="32">SUM(I175:I188)</f>
        <v>0</v>
      </c>
      <c r="J189" s="271">
        <v>0</v>
      </c>
      <c r="K189" s="271">
        <f t="shared" ref="K189:AD189" si="33">SUM(K175:K188)</f>
        <v>0</v>
      </c>
      <c r="L189" s="271">
        <f t="shared" si="33"/>
        <v>0</v>
      </c>
      <c r="M189" s="271">
        <f t="shared" si="33"/>
        <v>0</v>
      </c>
      <c r="N189" s="271">
        <f t="shared" si="33"/>
        <v>0</v>
      </c>
      <c r="O189" s="271">
        <f t="shared" si="33"/>
        <v>0</v>
      </c>
      <c r="P189" s="271">
        <f t="shared" si="33"/>
        <v>0</v>
      </c>
      <c r="Q189" s="271">
        <f t="shared" si="33"/>
        <v>0</v>
      </c>
      <c r="R189" s="271">
        <f t="shared" si="33"/>
        <v>0</v>
      </c>
      <c r="S189" s="271">
        <f t="shared" si="33"/>
        <v>0</v>
      </c>
      <c r="T189" s="271">
        <f t="shared" si="33"/>
        <v>0</v>
      </c>
      <c r="U189" s="271">
        <f t="shared" si="33"/>
        <v>0</v>
      </c>
      <c r="V189" s="271">
        <f t="shared" si="33"/>
        <v>0</v>
      </c>
      <c r="W189" s="271">
        <f t="shared" si="33"/>
        <v>0</v>
      </c>
      <c r="X189" s="271">
        <f t="shared" si="33"/>
        <v>0</v>
      </c>
      <c r="Y189" s="271">
        <f t="shared" si="33"/>
        <v>0</v>
      </c>
      <c r="Z189" s="271">
        <f t="shared" si="33"/>
        <v>0</v>
      </c>
      <c r="AA189" s="271">
        <f t="shared" si="33"/>
        <v>0</v>
      </c>
      <c r="AB189" s="271">
        <f t="shared" si="33"/>
        <v>0</v>
      </c>
      <c r="AC189" s="271">
        <f t="shared" si="33"/>
        <v>0</v>
      </c>
      <c r="AD189" s="271">
        <f t="shared" si="33"/>
        <v>0</v>
      </c>
      <c r="AF189" s="87"/>
    </row>
    <row r="190" spans="1:32" ht="31.5" customHeight="1">
      <c r="A190" s="283" t="s">
        <v>753</v>
      </c>
      <c r="B190" s="259" t="s">
        <v>1</v>
      </c>
      <c r="C190" s="39">
        <v>0</v>
      </c>
      <c r="D190" s="39">
        <v>0</v>
      </c>
      <c r="E190" s="39">
        <v>0</v>
      </c>
      <c r="F190" s="39">
        <v>0</v>
      </c>
      <c r="G190" s="39">
        <v>0</v>
      </c>
      <c r="H190" s="39">
        <v>0</v>
      </c>
      <c r="I190" s="39">
        <v>0</v>
      </c>
      <c r="J190" s="39">
        <v>0</v>
      </c>
      <c r="K190" s="39">
        <v>0</v>
      </c>
      <c r="L190" s="39">
        <v>0</v>
      </c>
      <c r="M190" s="39">
        <v>0</v>
      </c>
      <c r="N190" s="39">
        <v>0</v>
      </c>
      <c r="O190" s="39">
        <v>0</v>
      </c>
      <c r="P190" s="39">
        <v>0</v>
      </c>
      <c r="Q190" s="39">
        <v>0</v>
      </c>
      <c r="R190" s="39">
        <v>0</v>
      </c>
      <c r="S190" s="39">
        <v>0</v>
      </c>
      <c r="T190" s="39">
        <v>0</v>
      </c>
      <c r="U190" s="39">
        <v>0</v>
      </c>
      <c r="V190" s="39">
        <v>0</v>
      </c>
      <c r="W190" s="39">
        <v>0</v>
      </c>
      <c r="X190" s="39">
        <v>0</v>
      </c>
      <c r="Y190" s="39">
        <v>0</v>
      </c>
      <c r="Z190" s="39">
        <v>0</v>
      </c>
      <c r="AA190" s="39">
        <v>0</v>
      </c>
      <c r="AB190" s="39">
        <v>0</v>
      </c>
      <c r="AC190" s="39">
        <v>0</v>
      </c>
      <c r="AD190" s="39">
        <v>0</v>
      </c>
      <c r="AF190" s="87"/>
    </row>
    <row r="191" spans="1:32">
      <c r="A191" s="29"/>
      <c r="B191" s="25" t="s">
        <v>126</v>
      </c>
      <c r="C191" s="39">
        <v>0</v>
      </c>
      <c r="D191" s="39">
        <v>0</v>
      </c>
      <c r="E191" s="39">
        <v>0</v>
      </c>
      <c r="F191" s="39">
        <v>0</v>
      </c>
      <c r="G191" s="39">
        <v>0</v>
      </c>
      <c r="H191" s="39">
        <v>0</v>
      </c>
      <c r="I191" s="39">
        <v>0</v>
      </c>
      <c r="J191" s="39">
        <v>0</v>
      </c>
      <c r="K191" s="39">
        <v>0</v>
      </c>
      <c r="L191" s="39">
        <v>0</v>
      </c>
      <c r="M191" s="39">
        <v>0</v>
      </c>
      <c r="N191" s="39">
        <v>0</v>
      </c>
      <c r="O191" s="39">
        <v>0</v>
      </c>
      <c r="P191" s="39">
        <v>0</v>
      </c>
      <c r="Q191" s="39">
        <v>0</v>
      </c>
      <c r="R191" s="39">
        <v>0</v>
      </c>
      <c r="S191" s="39">
        <v>0</v>
      </c>
      <c r="T191" s="39">
        <v>0</v>
      </c>
      <c r="U191" s="39">
        <v>0</v>
      </c>
      <c r="V191" s="39">
        <v>0</v>
      </c>
      <c r="W191" s="39">
        <v>0</v>
      </c>
      <c r="X191" s="39">
        <v>0</v>
      </c>
      <c r="Y191" s="39">
        <v>0</v>
      </c>
      <c r="Z191" s="39">
        <v>0</v>
      </c>
      <c r="AA191" s="39">
        <v>0</v>
      </c>
      <c r="AB191" s="39">
        <v>0</v>
      </c>
      <c r="AC191" s="39">
        <v>0</v>
      </c>
      <c r="AD191" s="39">
        <v>0</v>
      </c>
      <c r="AF191" s="87"/>
    </row>
    <row r="192" spans="1:32">
      <c r="A192" s="29"/>
      <c r="B192" s="13" t="s">
        <v>161</v>
      </c>
      <c r="C192" s="39">
        <v>0</v>
      </c>
      <c r="D192" s="39">
        <v>0</v>
      </c>
      <c r="E192" s="39">
        <v>0</v>
      </c>
      <c r="F192" s="39">
        <v>0</v>
      </c>
      <c r="G192" s="39">
        <v>0</v>
      </c>
      <c r="H192" s="39">
        <v>0</v>
      </c>
      <c r="I192" s="39">
        <v>0</v>
      </c>
      <c r="J192" s="39">
        <v>0</v>
      </c>
      <c r="K192" s="39">
        <v>0</v>
      </c>
      <c r="L192" s="39">
        <v>0</v>
      </c>
      <c r="M192" s="39">
        <v>0</v>
      </c>
      <c r="N192" s="39">
        <v>0</v>
      </c>
      <c r="O192" s="39">
        <v>0</v>
      </c>
      <c r="P192" s="39">
        <v>0</v>
      </c>
      <c r="Q192" s="39">
        <v>0</v>
      </c>
      <c r="R192" s="39">
        <v>0</v>
      </c>
      <c r="S192" s="39">
        <v>0</v>
      </c>
      <c r="T192" s="39">
        <v>0</v>
      </c>
      <c r="U192" s="39">
        <v>0</v>
      </c>
      <c r="V192" s="39">
        <v>0</v>
      </c>
      <c r="W192" s="39">
        <v>0</v>
      </c>
      <c r="X192" s="39">
        <v>0</v>
      </c>
      <c r="Y192" s="39">
        <v>0</v>
      </c>
      <c r="Z192" s="39">
        <v>0</v>
      </c>
      <c r="AA192" s="39">
        <v>0</v>
      </c>
      <c r="AB192" s="39">
        <v>0</v>
      </c>
      <c r="AC192" s="39">
        <v>0</v>
      </c>
      <c r="AD192" s="39">
        <v>0</v>
      </c>
      <c r="AF192" s="87"/>
    </row>
    <row r="193" spans="1:32">
      <c r="A193" s="29"/>
      <c r="B193" s="25" t="s">
        <v>66</v>
      </c>
      <c r="C193" s="39">
        <v>0</v>
      </c>
      <c r="D193" s="39">
        <v>0</v>
      </c>
      <c r="E193" s="39">
        <v>0</v>
      </c>
      <c r="F193" s="39">
        <v>0</v>
      </c>
      <c r="G193" s="39">
        <v>0</v>
      </c>
      <c r="H193" s="39">
        <v>0</v>
      </c>
      <c r="I193" s="39">
        <v>0</v>
      </c>
      <c r="J193" s="39">
        <v>0</v>
      </c>
      <c r="K193" s="39">
        <v>0</v>
      </c>
      <c r="L193" s="39">
        <v>0</v>
      </c>
      <c r="M193" s="39">
        <v>0</v>
      </c>
      <c r="N193" s="39">
        <v>0</v>
      </c>
      <c r="O193" s="39">
        <v>0</v>
      </c>
      <c r="P193" s="39">
        <v>0</v>
      </c>
      <c r="Q193" s="39">
        <v>0</v>
      </c>
      <c r="R193" s="39">
        <v>0</v>
      </c>
      <c r="S193" s="39">
        <v>0</v>
      </c>
      <c r="T193" s="39">
        <v>0</v>
      </c>
      <c r="U193" s="39">
        <v>0</v>
      </c>
      <c r="V193" s="39">
        <v>0</v>
      </c>
      <c r="W193" s="39">
        <v>0</v>
      </c>
      <c r="X193" s="39">
        <v>0</v>
      </c>
      <c r="Y193" s="39">
        <v>0</v>
      </c>
      <c r="Z193" s="39">
        <v>0</v>
      </c>
      <c r="AA193" s="39">
        <v>0</v>
      </c>
      <c r="AB193" s="39">
        <v>0</v>
      </c>
      <c r="AC193" s="39">
        <v>0</v>
      </c>
      <c r="AD193" s="39">
        <v>0</v>
      </c>
      <c r="AF193" s="87"/>
    </row>
    <row r="194" spans="1:32">
      <c r="A194" s="29"/>
      <c r="B194" s="25" t="s">
        <v>3</v>
      </c>
      <c r="C194" s="39">
        <v>0</v>
      </c>
      <c r="D194" s="39">
        <v>0</v>
      </c>
      <c r="E194" s="39">
        <v>0</v>
      </c>
      <c r="F194" s="39">
        <v>0</v>
      </c>
      <c r="G194" s="39">
        <v>0</v>
      </c>
      <c r="H194" s="39">
        <v>0</v>
      </c>
      <c r="I194" s="39">
        <v>0</v>
      </c>
      <c r="J194" s="39">
        <v>0</v>
      </c>
      <c r="K194" s="39">
        <v>0</v>
      </c>
      <c r="L194" s="39">
        <v>0</v>
      </c>
      <c r="M194" s="39">
        <v>0</v>
      </c>
      <c r="N194" s="39">
        <v>0</v>
      </c>
      <c r="O194" s="39">
        <v>0</v>
      </c>
      <c r="P194" s="39">
        <v>0</v>
      </c>
      <c r="Q194" s="39">
        <v>0</v>
      </c>
      <c r="R194" s="39">
        <v>0</v>
      </c>
      <c r="S194" s="39">
        <v>0</v>
      </c>
      <c r="T194" s="39">
        <v>0</v>
      </c>
      <c r="U194" s="39">
        <v>0</v>
      </c>
      <c r="V194" s="39">
        <v>0</v>
      </c>
      <c r="W194" s="39">
        <v>0</v>
      </c>
      <c r="X194" s="39">
        <v>0</v>
      </c>
      <c r="Y194" s="39">
        <v>0</v>
      </c>
      <c r="Z194" s="39">
        <v>0</v>
      </c>
      <c r="AA194" s="39">
        <v>0</v>
      </c>
      <c r="AB194" s="39">
        <v>0</v>
      </c>
      <c r="AC194" s="39">
        <v>0</v>
      </c>
      <c r="AD194" s="39">
        <v>0</v>
      </c>
      <c r="AF194" s="87"/>
    </row>
    <row r="195" spans="1:32">
      <c r="A195" s="29"/>
      <c r="B195" s="25" t="s">
        <v>4</v>
      </c>
      <c r="C195" s="39">
        <v>0</v>
      </c>
      <c r="D195" s="39">
        <v>0</v>
      </c>
      <c r="E195" s="39">
        <v>0</v>
      </c>
      <c r="F195" s="39">
        <v>0</v>
      </c>
      <c r="G195" s="39">
        <v>0</v>
      </c>
      <c r="H195" s="39">
        <v>0</v>
      </c>
      <c r="I195" s="39">
        <v>0</v>
      </c>
      <c r="J195" s="39">
        <v>0</v>
      </c>
      <c r="K195" s="39">
        <v>0</v>
      </c>
      <c r="L195" s="39">
        <v>0</v>
      </c>
      <c r="M195" s="39">
        <v>0</v>
      </c>
      <c r="N195" s="39">
        <v>0</v>
      </c>
      <c r="O195" s="39">
        <v>0</v>
      </c>
      <c r="P195" s="39">
        <v>0</v>
      </c>
      <c r="Q195" s="39">
        <v>0</v>
      </c>
      <c r="R195" s="39">
        <v>0</v>
      </c>
      <c r="S195" s="39">
        <v>0</v>
      </c>
      <c r="T195" s="39">
        <v>0</v>
      </c>
      <c r="U195" s="39">
        <v>0</v>
      </c>
      <c r="V195" s="39">
        <v>0</v>
      </c>
      <c r="W195" s="39">
        <v>0</v>
      </c>
      <c r="X195" s="39">
        <v>0</v>
      </c>
      <c r="Y195" s="39">
        <v>0</v>
      </c>
      <c r="Z195" s="39">
        <v>0</v>
      </c>
      <c r="AA195" s="39">
        <v>0</v>
      </c>
      <c r="AB195" s="39">
        <v>0</v>
      </c>
      <c r="AC195" s="39">
        <v>0</v>
      </c>
      <c r="AD195" s="39">
        <v>0</v>
      </c>
      <c r="AF195" s="87"/>
    </row>
    <row r="196" spans="1:32">
      <c r="A196" s="29"/>
      <c r="B196" s="13" t="s">
        <v>162</v>
      </c>
      <c r="C196" s="39">
        <v>0</v>
      </c>
      <c r="D196" s="39">
        <v>0</v>
      </c>
      <c r="E196" s="39">
        <v>0</v>
      </c>
      <c r="F196" s="39">
        <v>0</v>
      </c>
      <c r="G196" s="39">
        <v>0</v>
      </c>
      <c r="H196" s="39">
        <v>0</v>
      </c>
      <c r="I196" s="39">
        <v>0</v>
      </c>
      <c r="J196" s="39">
        <v>0</v>
      </c>
      <c r="K196" s="39">
        <v>0</v>
      </c>
      <c r="L196" s="39">
        <v>0</v>
      </c>
      <c r="M196" s="39">
        <v>0</v>
      </c>
      <c r="N196" s="39">
        <v>0</v>
      </c>
      <c r="O196" s="39">
        <v>0</v>
      </c>
      <c r="P196" s="39">
        <v>0</v>
      </c>
      <c r="Q196" s="39">
        <v>0</v>
      </c>
      <c r="R196" s="39">
        <v>0</v>
      </c>
      <c r="S196" s="39">
        <v>0</v>
      </c>
      <c r="T196" s="39">
        <v>0</v>
      </c>
      <c r="U196" s="39">
        <v>0</v>
      </c>
      <c r="V196" s="39">
        <v>0</v>
      </c>
      <c r="W196" s="39">
        <v>0</v>
      </c>
      <c r="X196" s="39">
        <v>0</v>
      </c>
      <c r="Y196" s="39">
        <v>0</v>
      </c>
      <c r="Z196" s="39">
        <v>0</v>
      </c>
      <c r="AA196" s="39">
        <v>0</v>
      </c>
      <c r="AB196" s="39">
        <v>0</v>
      </c>
      <c r="AC196" s="39">
        <v>0</v>
      </c>
      <c r="AD196" s="39">
        <v>0</v>
      </c>
      <c r="AF196" s="87"/>
    </row>
    <row r="197" spans="1:32" ht="45">
      <c r="A197" s="29"/>
      <c r="B197" s="111" t="s">
        <v>193</v>
      </c>
      <c r="C197" s="39">
        <v>0</v>
      </c>
      <c r="D197" s="39">
        <v>0</v>
      </c>
      <c r="E197" s="39">
        <v>0</v>
      </c>
      <c r="F197" s="39">
        <v>0</v>
      </c>
      <c r="G197" s="39">
        <v>0</v>
      </c>
      <c r="H197" s="39">
        <v>0</v>
      </c>
      <c r="I197" s="39">
        <v>0</v>
      </c>
      <c r="J197" s="39">
        <v>0</v>
      </c>
      <c r="K197" s="39">
        <v>0</v>
      </c>
      <c r="L197" s="39">
        <v>0</v>
      </c>
      <c r="M197" s="39">
        <v>0</v>
      </c>
      <c r="N197" s="39">
        <v>0</v>
      </c>
      <c r="O197" s="39">
        <v>0</v>
      </c>
      <c r="P197" s="39">
        <v>0</v>
      </c>
      <c r="Q197" s="39">
        <v>0</v>
      </c>
      <c r="R197" s="39">
        <v>0</v>
      </c>
      <c r="S197" s="39">
        <v>0</v>
      </c>
      <c r="T197" s="39">
        <v>0</v>
      </c>
      <c r="U197" s="39">
        <v>0</v>
      </c>
      <c r="V197" s="39">
        <v>0</v>
      </c>
      <c r="W197" s="39">
        <v>0</v>
      </c>
      <c r="X197" s="39">
        <v>0</v>
      </c>
      <c r="Y197" s="39">
        <v>0</v>
      </c>
      <c r="Z197" s="39">
        <v>0</v>
      </c>
      <c r="AA197" s="39">
        <v>0</v>
      </c>
      <c r="AB197" s="39">
        <v>0</v>
      </c>
      <c r="AC197" s="39">
        <v>0</v>
      </c>
      <c r="AD197" s="39">
        <v>0</v>
      </c>
      <c r="AF197" s="87"/>
    </row>
    <row r="198" spans="1:32">
      <c r="A198" s="29"/>
      <c r="B198" s="13" t="s">
        <v>163</v>
      </c>
      <c r="C198" s="39">
        <v>0</v>
      </c>
      <c r="D198" s="39">
        <v>0</v>
      </c>
      <c r="E198" s="39">
        <v>0</v>
      </c>
      <c r="F198" s="39">
        <v>0</v>
      </c>
      <c r="G198" s="39">
        <v>0</v>
      </c>
      <c r="H198" s="39">
        <v>0</v>
      </c>
      <c r="I198" s="39">
        <v>0</v>
      </c>
      <c r="J198" s="39">
        <v>0</v>
      </c>
      <c r="K198" s="39">
        <v>0</v>
      </c>
      <c r="L198" s="39">
        <v>0</v>
      </c>
      <c r="M198" s="39">
        <v>0</v>
      </c>
      <c r="N198" s="39">
        <v>0</v>
      </c>
      <c r="O198" s="39">
        <v>0</v>
      </c>
      <c r="P198" s="39">
        <v>0</v>
      </c>
      <c r="Q198" s="39">
        <v>0</v>
      </c>
      <c r="R198" s="39">
        <v>0</v>
      </c>
      <c r="S198" s="39">
        <v>0</v>
      </c>
      <c r="T198" s="39">
        <v>0</v>
      </c>
      <c r="U198" s="39">
        <v>0</v>
      </c>
      <c r="V198" s="39">
        <v>0</v>
      </c>
      <c r="W198" s="39">
        <v>0</v>
      </c>
      <c r="X198" s="39">
        <v>0</v>
      </c>
      <c r="Y198" s="39">
        <v>0</v>
      </c>
      <c r="Z198" s="39">
        <v>0</v>
      </c>
      <c r="AA198" s="39">
        <v>0</v>
      </c>
      <c r="AB198" s="39">
        <v>0</v>
      </c>
      <c r="AC198" s="39">
        <v>0</v>
      </c>
      <c r="AD198" s="39">
        <v>0</v>
      </c>
      <c r="AF198" s="87"/>
    </row>
    <row r="199" spans="1:32">
      <c r="A199" s="29"/>
      <c r="B199" s="13" t="s">
        <v>192</v>
      </c>
      <c r="C199" s="39">
        <v>0</v>
      </c>
      <c r="D199" s="39">
        <v>0</v>
      </c>
      <c r="E199" s="39">
        <v>0</v>
      </c>
      <c r="F199" s="39">
        <v>0</v>
      </c>
      <c r="G199" s="39">
        <v>0</v>
      </c>
      <c r="H199" s="39">
        <v>0</v>
      </c>
      <c r="I199" s="39">
        <v>0</v>
      </c>
      <c r="J199" s="39">
        <v>0</v>
      </c>
      <c r="K199" s="39">
        <v>0</v>
      </c>
      <c r="L199" s="39">
        <v>0</v>
      </c>
      <c r="M199" s="39">
        <v>0</v>
      </c>
      <c r="N199" s="39">
        <v>0</v>
      </c>
      <c r="O199" s="39">
        <v>0</v>
      </c>
      <c r="P199" s="39">
        <v>0</v>
      </c>
      <c r="Q199" s="39">
        <v>0</v>
      </c>
      <c r="R199" s="39">
        <v>0</v>
      </c>
      <c r="S199" s="39">
        <v>0</v>
      </c>
      <c r="T199" s="39">
        <v>0</v>
      </c>
      <c r="U199" s="39">
        <v>0</v>
      </c>
      <c r="V199" s="39">
        <v>0</v>
      </c>
      <c r="W199" s="39">
        <v>0</v>
      </c>
      <c r="X199" s="39">
        <v>0</v>
      </c>
      <c r="Y199" s="39">
        <v>0</v>
      </c>
      <c r="Z199" s="39">
        <v>0</v>
      </c>
      <c r="AA199" s="39">
        <v>0</v>
      </c>
      <c r="AB199" s="39">
        <v>0</v>
      </c>
      <c r="AC199" s="39">
        <v>0</v>
      </c>
      <c r="AD199" s="39">
        <v>0</v>
      </c>
      <c r="AF199" s="87"/>
    </row>
    <row r="200" spans="1:32">
      <c r="A200" s="29"/>
      <c r="B200" s="13" t="s">
        <v>5</v>
      </c>
      <c r="C200" s="39">
        <v>0</v>
      </c>
      <c r="D200" s="39">
        <v>0</v>
      </c>
      <c r="E200" s="39">
        <v>0</v>
      </c>
      <c r="F200" s="39">
        <v>0</v>
      </c>
      <c r="G200" s="39">
        <v>0</v>
      </c>
      <c r="H200" s="39">
        <v>0</v>
      </c>
      <c r="I200" s="39">
        <v>0</v>
      </c>
      <c r="J200" s="39">
        <v>0</v>
      </c>
      <c r="K200" s="39">
        <v>0</v>
      </c>
      <c r="L200" s="39">
        <v>0</v>
      </c>
      <c r="M200" s="39">
        <v>0</v>
      </c>
      <c r="N200" s="39">
        <v>0</v>
      </c>
      <c r="O200" s="39">
        <v>0</v>
      </c>
      <c r="P200" s="39">
        <v>0</v>
      </c>
      <c r="Q200" s="39">
        <v>0</v>
      </c>
      <c r="R200" s="39">
        <v>0</v>
      </c>
      <c r="S200" s="39">
        <v>0</v>
      </c>
      <c r="T200" s="39">
        <v>0</v>
      </c>
      <c r="U200" s="39">
        <v>0</v>
      </c>
      <c r="V200" s="39">
        <v>0</v>
      </c>
      <c r="W200" s="39">
        <v>0</v>
      </c>
      <c r="X200" s="39">
        <v>0</v>
      </c>
      <c r="Y200" s="39">
        <v>0</v>
      </c>
      <c r="Z200" s="39">
        <v>0</v>
      </c>
      <c r="AA200" s="39">
        <v>0</v>
      </c>
      <c r="AB200" s="39">
        <v>0</v>
      </c>
      <c r="AC200" s="39">
        <v>0</v>
      </c>
      <c r="AD200" s="39">
        <v>0</v>
      </c>
      <c r="AF200" s="87"/>
    </row>
    <row r="201" spans="1:32">
      <c r="A201" s="29"/>
      <c r="B201" s="13" t="s">
        <v>9</v>
      </c>
      <c r="C201" s="39">
        <v>0</v>
      </c>
      <c r="D201" s="39">
        <v>0</v>
      </c>
      <c r="E201" s="39">
        <v>0</v>
      </c>
      <c r="F201" s="39">
        <v>0</v>
      </c>
      <c r="G201" s="39">
        <v>0</v>
      </c>
      <c r="H201" s="39">
        <v>0</v>
      </c>
      <c r="I201" s="39">
        <v>0</v>
      </c>
      <c r="J201" s="39">
        <v>0</v>
      </c>
      <c r="K201" s="39">
        <v>0</v>
      </c>
      <c r="L201" s="39">
        <v>0</v>
      </c>
      <c r="M201" s="39">
        <v>0</v>
      </c>
      <c r="N201" s="39">
        <v>0</v>
      </c>
      <c r="O201" s="39">
        <v>0</v>
      </c>
      <c r="P201" s="39">
        <v>0</v>
      </c>
      <c r="Q201" s="39">
        <v>0</v>
      </c>
      <c r="R201" s="39">
        <v>0</v>
      </c>
      <c r="S201" s="39">
        <v>0</v>
      </c>
      <c r="T201" s="39">
        <v>0</v>
      </c>
      <c r="U201" s="39">
        <v>0</v>
      </c>
      <c r="V201" s="39">
        <v>0</v>
      </c>
      <c r="W201" s="39">
        <v>0</v>
      </c>
      <c r="X201" s="39">
        <v>0</v>
      </c>
      <c r="Y201" s="39">
        <v>0</v>
      </c>
      <c r="Z201" s="39">
        <v>0</v>
      </c>
      <c r="AA201" s="39">
        <v>0</v>
      </c>
      <c r="AB201" s="39">
        <v>0</v>
      </c>
      <c r="AC201" s="39">
        <v>0</v>
      </c>
      <c r="AD201" s="39">
        <v>0</v>
      </c>
      <c r="AF201" s="87"/>
    </row>
    <row r="202" spans="1:32">
      <c r="A202" s="29"/>
      <c r="B202" s="13" t="s">
        <v>0</v>
      </c>
      <c r="C202" s="39">
        <v>0</v>
      </c>
      <c r="D202" s="39">
        <v>0</v>
      </c>
      <c r="E202" s="39">
        <v>0</v>
      </c>
      <c r="F202" s="39">
        <v>0</v>
      </c>
      <c r="G202" s="39">
        <v>0</v>
      </c>
      <c r="H202" s="39">
        <v>0</v>
      </c>
      <c r="I202" s="39">
        <v>0</v>
      </c>
      <c r="J202" s="39">
        <v>0</v>
      </c>
      <c r="K202" s="39">
        <v>0</v>
      </c>
      <c r="L202" s="39">
        <v>0</v>
      </c>
      <c r="M202" s="39">
        <v>0</v>
      </c>
      <c r="N202" s="39">
        <v>0</v>
      </c>
      <c r="O202" s="39">
        <v>0</v>
      </c>
      <c r="P202" s="39">
        <v>0</v>
      </c>
      <c r="Q202" s="39">
        <v>0</v>
      </c>
      <c r="R202" s="39">
        <v>0</v>
      </c>
      <c r="S202" s="39">
        <v>0</v>
      </c>
      <c r="T202" s="39">
        <v>0</v>
      </c>
      <c r="U202" s="39">
        <v>0</v>
      </c>
      <c r="V202" s="39">
        <v>0</v>
      </c>
      <c r="W202" s="39">
        <v>0</v>
      </c>
      <c r="X202" s="39">
        <v>0</v>
      </c>
      <c r="Y202" s="39">
        <v>0</v>
      </c>
      <c r="Z202" s="39">
        <v>0</v>
      </c>
      <c r="AA202" s="39">
        <v>0</v>
      </c>
      <c r="AB202" s="39">
        <v>0</v>
      </c>
      <c r="AC202" s="39">
        <v>0</v>
      </c>
      <c r="AD202" s="39">
        <v>0</v>
      </c>
      <c r="AF202" s="87"/>
    </row>
    <row r="203" spans="1:32">
      <c r="A203" s="29"/>
      <c r="B203" s="13" t="s">
        <v>150</v>
      </c>
      <c r="C203" s="39">
        <v>0</v>
      </c>
      <c r="D203" s="39">
        <v>0</v>
      </c>
      <c r="E203" s="39">
        <v>0</v>
      </c>
      <c r="F203" s="39">
        <v>0</v>
      </c>
      <c r="G203" s="39">
        <v>0</v>
      </c>
      <c r="H203" s="39">
        <v>0</v>
      </c>
      <c r="I203" s="39">
        <v>0</v>
      </c>
      <c r="J203" s="39">
        <v>0</v>
      </c>
      <c r="K203" s="39">
        <v>0</v>
      </c>
      <c r="L203" s="39">
        <v>0</v>
      </c>
      <c r="M203" s="39">
        <v>0</v>
      </c>
      <c r="N203" s="39">
        <v>0</v>
      </c>
      <c r="O203" s="39">
        <v>0</v>
      </c>
      <c r="P203" s="39">
        <v>0</v>
      </c>
      <c r="Q203" s="39">
        <v>0</v>
      </c>
      <c r="R203" s="39">
        <v>0</v>
      </c>
      <c r="S203" s="39">
        <v>0</v>
      </c>
      <c r="T203" s="39">
        <v>0</v>
      </c>
      <c r="U203" s="39">
        <v>0</v>
      </c>
      <c r="V203" s="39">
        <v>0</v>
      </c>
      <c r="W203" s="39">
        <v>0</v>
      </c>
      <c r="X203" s="39">
        <v>0</v>
      </c>
      <c r="Y203" s="39">
        <v>0</v>
      </c>
      <c r="Z203" s="39">
        <v>0</v>
      </c>
      <c r="AA203" s="39">
        <v>0</v>
      </c>
      <c r="AB203" s="39">
        <v>0</v>
      </c>
      <c r="AC203" s="39">
        <v>0</v>
      </c>
      <c r="AD203" s="39">
        <v>0</v>
      </c>
      <c r="AF203" s="87"/>
    </row>
    <row r="204" spans="1:32">
      <c r="A204" s="282"/>
      <c r="B204" s="266" t="s">
        <v>754</v>
      </c>
      <c r="C204" s="271">
        <f>SUM(C190:C203)</f>
        <v>0</v>
      </c>
      <c r="D204" s="271">
        <f t="shared" ref="D204:G204" si="34">SUM(D190:D203)</f>
        <v>0</v>
      </c>
      <c r="E204" s="271">
        <f t="shared" si="34"/>
        <v>0</v>
      </c>
      <c r="F204" s="271">
        <f t="shared" si="34"/>
        <v>0</v>
      </c>
      <c r="G204" s="271">
        <f t="shared" si="34"/>
        <v>0</v>
      </c>
      <c r="H204" s="271">
        <v>0</v>
      </c>
      <c r="I204" s="271">
        <f t="shared" ref="I204" si="35">SUM(I190:I203)</f>
        <v>0</v>
      </c>
      <c r="J204" s="271">
        <v>0</v>
      </c>
      <c r="K204" s="271">
        <f t="shared" ref="K204:AD204" si="36">SUM(K190:K203)</f>
        <v>0</v>
      </c>
      <c r="L204" s="271">
        <f t="shared" si="36"/>
        <v>0</v>
      </c>
      <c r="M204" s="271">
        <f t="shared" si="36"/>
        <v>0</v>
      </c>
      <c r="N204" s="271">
        <f t="shared" si="36"/>
        <v>0</v>
      </c>
      <c r="O204" s="271">
        <f t="shared" si="36"/>
        <v>0</v>
      </c>
      <c r="P204" s="271">
        <f t="shared" si="36"/>
        <v>0</v>
      </c>
      <c r="Q204" s="271">
        <f t="shared" si="36"/>
        <v>0</v>
      </c>
      <c r="R204" s="271">
        <f t="shared" si="36"/>
        <v>0</v>
      </c>
      <c r="S204" s="271">
        <f t="shared" si="36"/>
        <v>0</v>
      </c>
      <c r="T204" s="271">
        <f t="shared" si="36"/>
        <v>0</v>
      </c>
      <c r="U204" s="271">
        <f t="shared" si="36"/>
        <v>0</v>
      </c>
      <c r="V204" s="271">
        <f t="shared" si="36"/>
        <v>0</v>
      </c>
      <c r="W204" s="271">
        <f t="shared" si="36"/>
        <v>0</v>
      </c>
      <c r="X204" s="271">
        <f t="shared" si="36"/>
        <v>0</v>
      </c>
      <c r="Y204" s="271">
        <f t="shared" si="36"/>
        <v>0</v>
      </c>
      <c r="Z204" s="271">
        <f t="shared" si="36"/>
        <v>0</v>
      </c>
      <c r="AA204" s="271">
        <f t="shared" si="36"/>
        <v>0</v>
      </c>
      <c r="AB204" s="271">
        <f t="shared" si="36"/>
        <v>0</v>
      </c>
      <c r="AC204" s="271">
        <f t="shared" si="36"/>
        <v>0</v>
      </c>
      <c r="AD204" s="271">
        <f t="shared" si="36"/>
        <v>0</v>
      </c>
      <c r="AF204" s="87"/>
    </row>
    <row r="205" spans="1:32" ht="15" customHeight="1">
      <c r="A205" s="4457" t="s">
        <v>152</v>
      </c>
      <c r="B205" s="259" t="s">
        <v>1</v>
      </c>
      <c r="C205" s="250">
        <f>C25*'F35'!$C$39+C40*'F35'!$C$54+C55*'F35'!$C$69+C70*'F35'!$C$84+C85*'F35'!$C$99+C100*'F35'!$C$114+C115*'F35'!$C$129+C130*'F35'!$C$144+C145*'F35'!$C$159+C160*'F35'!$C$174+C175*'F35'!$C$189+C190</f>
        <v>0</v>
      </c>
      <c r="D205" s="250">
        <f>D25*'F35'!$C$39+D40*'F35'!$C$54+D55*'F35'!$C$69+D70*'F35'!$C$84+D85*'F35'!$C$99+D100*'F35'!$C$114+D115*'F35'!$C$129+D130*'F35'!$C$144+D145*'F35'!$C$159+D160*'F35'!$C$174+D175*'F35'!$C$189+D190</f>
        <v>0</v>
      </c>
      <c r="E205" s="250">
        <f>E25*'F35'!$C$39+E40*'F35'!$C$54+E55*'F35'!$C$69+E70*'F35'!$C$84+E85*'F35'!$C$99+E100*'F35'!$C$114+E115*'F35'!$C$129+E130*'F35'!$C$144+E145*'F35'!$C$159+E160*'F35'!$C$174+E175*'F35'!$C$189+E190</f>
        <v>0</v>
      </c>
      <c r="F205" s="250">
        <f>F25*'F35'!$C$39+F40*'F35'!$C$54+F55*'F35'!$C$69+F70*'F35'!$C$84+F85*'F35'!$C$99+F100*'F35'!$C$114+F115*'F35'!$C$129+F130*'F35'!$C$144+F145*'F35'!$C$159+F160*'F35'!$C$174+F175*'F35'!$C$189+F190</f>
        <v>0</v>
      </c>
      <c r="G205" s="250">
        <f>G25*'F35'!$C$39+G40*'F35'!$C$54+G55*'F35'!$C$69+G70*'F35'!$C$84+G85*'F35'!$C$99+G100*'F35'!$C$114+G115*'F35'!$C$129+G130*'F35'!$C$144+G145*'F35'!$C$159+G160*'F35'!$C$174+G175*'F35'!$C$189+G190</f>
        <v>0</v>
      </c>
      <c r="H205" s="250">
        <f>H25*'F35'!$C$39+H40*'F35'!$C$54+H55*'F35'!$C$69+H70*'F35'!$C$84+H85*'F35'!$C$99+H100*'F35'!$C$114+H115*'F35'!$C$129+H130*'F35'!$C$144+H145*'F35'!$C$159+H160*'F35'!$C$174+H175*'F35'!$C$189+H190</f>
        <v>0</v>
      </c>
      <c r="I205" s="250">
        <f>I25*'F35'!$C$39+I40*'F35'!$C$54+I55*'F35'!$C$69+I70*'F35'!$C$84+I85*'F35'!$C$99+I100*'F35'!$C$114+I115*'F35'!$C$129+I130*'F35'!$C$144+I145*'F35'!$C$159+I160*'F35'!$C$174+I175*'F35'!$C$189+I190</f>
        <v>0</v>
      </c>
      <c r="J205" s="250">
        <f>J25*'F35'!$C$39+J40*'F35'!$C$54+J55*'F35'!$C$69+J70*'F35'!$C$84+J85*'F35'!$C$99+J100*'F35'!$C$114+J115*'F35'!$C$129+J130*'F35'!$C$144+J145*'F35'!$C$159+J160*'F35'!$C$174+J175*'F35'!$C$189+J190</f>
        <v>0</v>
      </c>
      <c r="K205" s="250">
        <f>K25*'F35'!$C$39+K40*'F35'!$C$54+K55*'F35'!$C$69+K70*'F35'!$C$84+K85*'F35'!$C$99+K100*'F35'!$C$114+K115*'F35'!$C$129+K130*'F35'!$C$144+K145*'F35'!$C$159+K160*'F35'!$C$174+K175*'F35'!$C$189+K190</f>
        <v>0</v>
      </c>
      <c r="L205" s="250">
        <f>L25*'F35'!$C$39+L40*'F35'!$C$54+L55*'F35'!$C$69+L70*'F35'!$C$84+L85*'F35'!$C$99+L100*'F35'!$C$114+L115*'F35'!$C$129+L130*'F35'!$C$144+L145*'F35'!$C$159+L160*'F35'!$C$174+L175*'F35'!$C$189+L190</f>
        <v>0</v>
      </c>
      <c r="M205" s="250">
        <f>M25*'F35'!$C$39+M40*'F35'!$C$54+M55*'F35'!$C$69+M70*'F35'!$C$84+M85*'F35'!$C$99+M100*'F35'!$C$114+M115*'F35'!$C$129+M130*'F35'!$C$144+M145*'F35'!$C$159+M160*'F35'!$C$174+M175*'F35'!$C$189+M190</f>
        <v>0</v>
      </c>
      <c r="N205" s="250">
        <f>N25*'F35'!$C$39+N40*'F35'!$C$54+N55*'F35'!$C$69+N70*'F35'!$C$84+N85*'F35'!$C$99+N100*'F35'!$C$114+N115*'F35'!$C$129+N130*'F35'!$C$144+N145*'F35'!$C$159+N160*'F35'!$C$174+N175*'F35'!$C$189+N190</f>
        <v>0</v>
      </c>
      <c r="O205" s="250">
        <f>O25*'F35'!$C$39+O40*'F35'!$C$54+O55*'F35'!$C$69+O70*'F35'!$C$84+O85*'F35'!$C$99+O100*'F35'!$C$114+O115*'F35'!$C$129+O130*'F35'!$C$144+O145*'F35'!$C$159+O160*'F35'!$C$174+O175*'F35'!$C$189+O190</f>
        <v>0</v>
      </c>
      <c r="P205" s="250">
        <f>P25*'F35'!$C$39+P40*'F35'!$C$54+P55*'F35'!$C$69+P70*'F35'!$C$84+P85*'F35'!$C$99+P100*'F35'!$C$114+P115*'F35'!$C$129+P130*'F35'!$C$144+P145*'F35'!$C$159+P160*'F35'!$C$174+P175*'F35'!$C$189+P190</f>
        <v>0</v>
      </c>
      <c r="Q205" s="250">
        <f>Q25*'F35'!$C$39+Q40*'F35'!$C$54+Q55*'F35'!$C$69+Q70*'F35'!$C$84+Q85*'F35'!$C$99+Q100*'F35'!$C$114+Q115*'F35'!$C$129+Q130*'F35'!$C$144+Q145*'F35'!$C$159+Q160*'F35'!$C$174+Q175*'F35'!$C$189+Q190</f>
        <v>0</v>
      </c>
      <c r="R205" s="250">
        <f>R25*'F35'!$C$39+R40*'F35'!$C$54+R55*'F35'!$C$69+R70*'F35'!$C$84+R85*'F35'!$C$99+R100*'F35'!$C$114+R115*'F35'!$C$129+R130*'F35'!$C$144+R145*'F35'!$C$159+R160*'F35'!$C$174+R175*'F35'!$C$189+R190</f>
        <v>0</v>
      </c>
      <c r="S205" s="250">
        <f>S25*'F35'!$C$39+S40*'F35'!$C$54+S55*'F35'!$C$69+S70*'F35'!$C$84+S85*'F35'!$C$99+S100*'F35'!$C$114+S115*'F35'!$C$129+S130*'F35'!$C$144+S145*'F35'!$C$159+S160*'F35'!$C$174+S175*'F35'!$C$189+S190</f>
        <v>0</v>
      </c>
      <c r="T205" s="250">
        <f>T25*'F35'!$C$39+T40*'F35'!$C$54+T55*'F35'!$C$69+T70*'F35'!$C$84+T85*'F35'!$C$99+T100*'F35'!$C$114+T115*'F35'!$C$129+T130*'F35'!$C$144+T145*'F35'!$C$159+T160*'F35'!$C$174+T175*'F35'!$C$189+T190</f>
        <v>0</v>
      </c>
      <c r="U205" s="250">
        <f>U25*'F35'!$C$39+U40*'F35'!$C$54+U55*'F35'!$C$69+U70*'F35'!$C$84+U85*'F35'!$C$99+U100*'F35'!$C$114+U115*'F35'!$C$129+U130*'F35'!$C$144+U145*'F35'!$C$159+U160*'F35'!$C$174+U175*'F35'!$C$189+U190</f>
        <v>0</v>
      </c>
      <c r="V205" s="250">
        <f>V25*'F35'!$C$39+V40*'F35'!$C$54+V55*'F35'!$C$69+V70*'F35'!$C$84+V85*'F35'!$C$99+V100*'F35'!$C$114+V115*'F35'!$C$129+V130*'F35'!$C$144+V145*'F35'!$C$159+V160*'F35'!$C$174+V175*'F35'!$C$189+V190</f>
        <v>0</v>
      </c>
      <c r="W205" s="250">
        <f>W25*'F35'!$C$39+W40*'F35'!$C$54+W55*'F35'!$C$69+W70*'F35'!$C$84+W85*'F35'!$C$99+W100*'F35'!$C$114+W115*'F35'!$C$129+W130*'F35'!$C$144+W145*'F35'!$C$159+W160*'F35'!$C$174+W175*'F35'!$C$189+W190</f>
        <v>0</v>
      </c>
      <c r="X205" s="250">
        <f>X25*'F35'!$C$39+X40*'F35'!$C$54+X55*'F35'!$C$69+X70*'F35'!$C$84+X85*'F35'!$C$99+X100*'F35'!$C$114+X115*'F35'!$C$129+X130*'F35'!$C$144+X145*'F35'!$C$159+X160*'F35'!$C$174+X175*'F35'!$C$189+X190</f>
        <v>0</v>
      </c>
      <c r="Y205" s="250">
        <f>Y25*'F35'!$C$39+Y40*'F35'!$C$54+Y55*'F35'!$C$69+Y70*'F35'!$C$84+Y85*'F35'!$C$99+Y100*'F35'!$C$114+Y115*'F35'!$C$129+Y130*'F35'!$C$144+Y145*'F35'!$C$159+Y160*'F35'!$C$174+Y175*'F35'!$C$189+Y190</f>
        <v>0</v>
      </c>
      <c r="Z205" s="250">
        <f>Z25*'F35'!$C$39+Z40*'F35'!$C$54+Z55*'F35'!$C$69+Z70*'F35'!$C$84+Z85*'F35'!$C$99+Z100*'F35'!$C$114+Z115*'F35'!$C$129+Z130*'F35'!$C$144+Z145*'F35'!$C$159+Z160*'F35'!$C$174+Z175*'F35'!$C$189+Z190</f>
        <v>0</v>
      </c>
      <c r="AA205" s="250">
        <f>AA25*'F35'!$C$39+AA40*'F35'!$C$54+AA55*'F35'!$C$69+AA70*'F35'!$C$84+AA85*'F35'!$C$99+AA100*'F35'!$C$114+AA115*'F35'!$C$129+AA130*'F35'!$C$144+AA145*'F35'!$C$159+AA160*'F35'!$C$174+AA175*'F35'!$C$189+AA190</f>
        <v>0</v>
      </c>
      <c r="AB205" s="250">
        <f>AB25*'F35'!$C$39+AB40*'F35'!$C$54+AB55*'F35'!$C$69+AB70*'F35'!$C$84+AB85*'F35'!$C$99+AB100*'F35'!$C$114+AB115*'F35'!$C$129+AB130*'F35'!$C$144+AB145*'F35'!$C$159+AB160*'F35'!$C$174+AB175*'F35'!$C$189+AB190</f>
        <v>0</v>
      </c>
      <c r="AC205" s="250">
        <f>AC25*'F35'!$C$39+AC40*'F35'!$C$54+AC55*'F35'!$C$69+AC70*'F35'!$C$84+AC85*'F35'!$C$99+AC100*'F35'!$C$114+AC115*'F35'!$C$129+AC130*'F35'!$C$144+AC145*'F35'!$C$159+AC160*'F35'!$C$174+AC175*'F35'!$C$189+AC190</f>
        <v>0</v>
      </c>
      <c r="AD205" s="250">
        <f>AD25*'F35'!$C$39+AD40*'F35'!$C$54+AD55*'F35'!$C$69+AD70*'F35'!$C$84+AD85*'F35'!$C$99+AD100*'F35'!$C$114+AD115*'F35'!$C$129+AD130*'F35'!$C$144+AD145*'F35'!$C$159+AD160*'F35'!$C$174+AD175*'F35'!$C$189+AD190</f>
        <v>0</v>
      </c>
      <c r="AF205" s="87"/>
    </row>
    <row r="206" spans="1:32" ht="45.75" customHeight="1">
      <c r="A206" s="4458"/>
      <c r="B206" s="25" t="s">
        <v>126</v>
      </c>
      <c r="C206" s="250">
        <f>C26*'F35'!$C$39+C41*'F35'!$C$54+C56*'F35'!$C$69+C71*'F35'!$C$84+C86*'F35'!$C$99+C101*'F35'!$C$114+C116*'F35'!$C$129+C131*'F35'!$C$144+C146*'F35'!$C$159+C161*'F35'!$C$174+C176*'F35'!$C$189+C191</f>
        <v>0</v>
      </c>
      <c r="D206" s="250">
        <f>D26*'F35'!$C$39+D41*'F35'!$C$54+D56*'F35'!$C$69+D71*'F35'!$C$84+D86*'F35'!$C$99+D101*'F35'!$C$114+D116*'F35'!$C$129+D131*'F35'!$C$144+D146*'F35'!$C$159+D161*'F35'!$C$174+D176*'F35'!$C$189+D191</f>
        <v>0</v>
      </c>
      <c r="E206" s="250">
        <f>E26*'F35'!$C$39+E41*'F35'!$C$54+E56*'F35'!$C$69+E71*'F35'!$C$84+E86*'F35'!$C$99+E101*'F35'!$C$114+E116*'F35'!$C$129+E131*'F35'!$C$144+E146*'F35'!$C$159+E161*'F35'!$C$174+E176*'F35'!$C$189+E191</f>
        <v>0</v>
      </c>
      <c r="F206" s="250">
        <f>F26*'F35'!$C$39+F41*'F35'!$C$54+F56*'F35'!$C$69+F71*'F35'!$C$84+F86*'F35'!$C$99+F101*'F35'!$C$114+F116*'F35'!$C$129+F131*'F35'!$C$144+F146*'F35'!$C$159+F161*'F35'!$C$174+F176*'F35'!$C$189+F191</f>
        <v>0</v>
      </c>
      <c r="G206" s="250">
        <f>G26*'F35'!$C$39+G41*'F35'!$C$54+G56*'F35'!$C$69+G71*'F35'!$C$84+G86*'F35'!$C$99+G101*'F35'!$C$114+G116*'F35'!$C$129+G131*'F35'!$C$144+G146*'F35'!$C$159+G161*'F35'!$C$174+G176*'F35'!$C$189+G191</f>
        <v>0</v>
      </c>
      <c r="H206" s="250">
        <f>H26*'F35'!$C$39+H41*'F35'!$C$54+H56*'F35'!$C$69+H71*'F35'!$C$84+H86*'F35'!$C$99+H101*'F35'!$C$114+H116*'F35'!$C$129+H131*'F35'!$C$144+H146*'F35'!$C$159+H161*'F35'!$C$174+H176*'F35'!$C$189+H191</f>
        <v>0</v>
      </c>
      <c r="I206" s="250">
        <f>I26*'F35'!$C$39+I41*'F35'!$C$54+I56*'F35'!$C$69+I71*'F35'!$C$84+I86*'F35'!$C$99+I101*'F35'!$C$114+I116*'F35'!$C$129+I131*'F35'!$C$144+I146*'F35'!$C$159+I161*'F35'!$C$174+I176*'F35'!$C$189+I191</f>
        <v>0</v>
      </c>
      <c r="J206" s="250">
        <f>J26*'F35'!$C$39+J41*'F35'!$C$54+J56*'F35'!$C$69+J71*'F35'!$C$84+J86*'F35'!$C$99+J101*'F35'!$C$114+J116*'F35'!$C$129+J131*'F35'!$C$144+J146*'F35'!$C$159+J161*'F35'!$C$174+J176*'F35'!$C$189+J191</f>
        <v>0</v>
      </c>
      <c r="K206" s="250">
        <f>K26*'F35'!$C$39+K41*'F35'!$C$54+K56*'F35'!$C$69+K71*'F35'!$C$84+K86*'F35'!$C$99+K101*'F35'!$C$114+K116*'F35'!$C$129+K131*'F35'!$C$144+K146*'F35'!$C$159+K161*'F35'!$C$174+K176*'F35'!$C$189+K191</f>
        <v>0</v>
      </c>
      <c r="L206" s="250">
        <f>L26*'F35'!$C$39+L41*'F35'!$C$54+L56*'F35'!$C$69+L71*'F35'!$C$84+L86*'F35'!$C$99+L101*'F35'!$C$114+L116*'F35'!$C$129+L131*'F35'!$C$144+L146*'F35'!$C$159+L161*'F35'!$C$174+L176*'F35'!$C$189+L191</f>
        <v>0</v>
      </c>
      <c r="M206" s="250">
        <f>M26*'F35'!$C$39+M41*'F35'!$C$54+M56*'F35'!$C$69+M71*'F35'!$C$84+M86*'F35'!$C$99+M101*'F35'!$C$114+M116*'F35'!$C$129+M131*'F35'!$C$144+M146*'F35'!$C$159+M161*'F35'!$C$174+M176*'F35'!$C$189+M191</f>
        <v>0</v>
      </c>
      <c r="N206" s="250">
        <f>N26*'F35'!$C$39+N41*'F35'!$C$54+N56*'F35'!$C$69+N71*'F35'!$C$84+N86*'F35'!$C$99+N101*'F35'!$C$114+N116*'F35'!$C$129+N131*'F35'!$C$144+N146*'F35'!$C$159+N161*'F35'!$C$174+N176*'F35'!$C$189+N191</f>
        <v>0</v>
      </c>
      <c r="O206" s="250">
        <f>O26*'F35'!$C$39+O41*'F35'!$C$54+O56*'F35'!$C$69+O71*'F35'!$C$84+O86*'F35'!$C$99+O101*'F35'!$C$114+O116*'F35'!$C$129+O131*'F35'!$C$144+O146*'F35'!$C$159+O161*'F35'!$C$174+O176*'F35'!$C$189+O191</f>
        <v>0</v>
      </c>
      <c r="P206" s="250">
        <f>P26*'F35'!$C$39+P41*'F35'!$C$54+P56*'F35'!$C$69+P71*'F35'!$C$84+P86*'F35'!$C$99+P101*'F35'!$C$114+P116*'F35'!$C$129+P131*'F35'!$C$144+P146*'F35'!$C$159+P161*'F35'!$C$174+P176*'F35'!$C$189+P191</f>
        <v>0</v>
      </c>
      <c r="Q206" s="250">
        <f>Q26*'F35'!$C$39+Q41*'F35'!$C$54+Q56*'F35'!$C$69+Q71*'F35'!$C$84+Q86*'F35'!$C$99+Q101*'F35'!$C$114+Q116*'F35'!$C$129+Q131*'F35'!$C$144+Q146*'F35'!$C$159+Q161*'F35'!$C$174+Q176*'F35'!$C$189+Q191</f>
        <v>0</v>
      </c>
      <c r="R206" s="250">
        <f>R26*'F35'!$C$39+R41*'F35'!$C$54+R56*'F35'!$C$69+R71*'F35'!$C$84+R86*'F35'!$C$99+R101*'F35'!$C$114+R116*'F35'!$C$129+R131*'F35'!$C$144+R146*'F35'!$C$159+R161*'F35'!$C$174+R176*'F35'!$C$189+R191</f>
        <v>0</v>
      </c>
      <c r="S206" s="250">
        <f>S26*'F35'!$C$39+S41*'F35'!$C$54+S56*'F35'!$C$69+S71*'F35'!$C$84+S86*'F35'!$C$99+S101*'F35'!$C$114+S116*'F35'!$C$129+S131*'F35'!$C$144+S146*'F35'!$C$159+S161*'F35'!$C$174+S176*'F35'!$C$189+S191</f>
        <v>0</v>
      </c>
      <c r="T206" s="250">
        <f>T26*'F35'!$C$39+T41*'F35'!$C$54+T56*'F35'!$C$69+T71*'F35'!$C$84+T86*'F35'!$C$99+T101*'F35'!$C$114+T116*'F35'!$C$129+T131*'F35'!$C$144+T146*'F35'!$C$159+T161*'F35'!$C$174+T176*'F35'!$C$189+T191</f>
        <v>0</v>
      </c>
      <c r="U206" s="250">
        <f>U26*'F35'!$C$39+U41*'F35'!$C$54+U56*'F35'!$C$69+U71*'F35'!$C$84+U86*'F35'!$C$99+U101*'F35'!$C$114+U116*'F35'!$C$129+U131*'F35'!$C$144+U146*'F35'!$C$159+U161*'F35'!$C$174+U176*'F35'!$C$189+U191</f>
        <v>0</v>
      </c>
      <c r="V206" s="250">
        <f>V26*'F35'!$C$39+V41*'F35'!$C$54+V56*'F35'!$C$69+V71*'F35'!$C$84+V86*'F35'!$C$99+V101*'F35'!$C$114+V116*'F35'!$C$129+V131*'F35'!$C$144+V146*'F35'!$C$159+V161*'F35'!$C$174+V176*'F35'!$C$189+V191</f>
        <v>0</v>
      </c>
      <c r="W206" s="250">
        <f>W26*'F35'!$C$39+W41*'F35'!$C$54+W56*'F35'!$C$69+W71*'F35'!$C$84+W86*'F35'!$C$99+W101*'F35'!$C$114+W116*'F35'!$C$129+W131*'F35'!$C$144+W146*'F35'!$C$159+W161*'F35'!$C$174+W176*'F35'!$C$189+W191</f>
        <v>0</v>
      </c>
      <c r="X206" s="250">
        <f>X26*'F35'!$C$39+X41*'F35'!$C$54+X56*'F35'!$C$69+X71*'F35'!$C$84+X86*'F35'!$C$99+X101*'F35'!$C$114+X116*'F35'!$C$129+X131*'F35'!$C$144+X146*'F35'!$C$159+X161*'F35'!$C$174+X176*'F35'!$C$189+X191</f>
        <v>0</v>
      </c>
      <c r="Y206" s="250">
        <f>Y26*'F35'!$C$39+Y41*'F35'!$C$54+Y56*'F35'!$C$69+Y71*'F35'!$C$84+Y86*'F35'!$C$99+Y101*'F35'!$C$114+Y116*'F35'!$C$129+Y131*'F35'!$C$144+Y146*'F35'!$C$159+Y161*'F35'!$C$174+Y176*'F35'!$C$189+Y191</f>
        <v>0</v>
      </c>
      <c r="Z206" s="250">
        <f>Z26*'F35'!$C$39+Z41*'F35'!$C$54+Z56*'F35'!$C$69+Z71*'F35'!$C$84+Z86*'F35'!$C$99+Z101*'F35'!$C$114+Z116*'F35'!$C$129+Z131*'F35'!$C$144+Z146*'F35'!$C$159+Z161*'F35'!$C$174+Z176*'F35'!$C$189+Z191</f>
        <v>0</v>
      </c>
      <c r="AA206" s="250">
        <f>AA26*'F35'!$C$39+AA41*'F35'!$C$54+AA56*'F35'!$C$69+AA71*'F35'!$C$84+AA86*'F35'!$C$99+AA101*'F35'!$C$114+AA116*'F35'!$C$129+AA131*'F35'!$C$144+AA146*'F35'!$C$159+AA161*'F35'!$C$174+AA176*'F35'!$C$189+AA191</f>
        <v>0</v>
      </c>
      <c r="AB206" s="250">
        <f>AB26*'F35'!$C$39+AB41*'F35'!$C$54+AB56*'F35'!$C$69+AB71*'F35'!$C$84+AB86*'F35'!$C$99+AB101*'F35'!$C$114+AB116*'F35'!$C$129+AB131*'F35'!$C$144+AB146*'F35'!$C$159+AB161*'F35'!$C$174+AB176*'F35'!$C$189+AB191</f>
        <v>0</v>
      </c>
      <c r="AC206" s="250">
        <f>AC26*'F35'!$C$39+AC41*'F35'!$C$54+AC56*'F35'!$C$69+AC71*'F35'!$C$84+AC86*'F35'!$C$99+AC101*'F35'!$C$114+AC116*'F35'!$C$129+AC131*'F35'!$C$144+AC146*'F35'!$C$159+AC161*'F35'!$C$174+AC176*'F35'!$C$189+AC191</f>
        <v>0</v>
      </c>
      <c r="AD206" s="250">
        <f>AD26*'F35'!$C$39+AD41*'F35'!$C$54+AD56*'F35'!$C$69+AD71*'F35'!$C$84+AD86*'F35'!$C$99+AD101*'F35'!$C$114+AD116*'F35'!$C$129+AD131*'F35'!$C$144+AD146*'F35'!$C$159+AD161*'F35'!$C$174+AD176*'F35'!$C$189+AD191</f>
        <v>0</v>
      </c>
      <c r="AF206" s="87"/>
    </row>
    <row r="207" spans="1:32">
      <c r="A207" s="329"/>
      <c r="B207" s="13" t="s">
        <v>161</v>
      </c>
      <c r="C207" s="250">
        <f>C27*'F35'!$C$39+C42*'F35'!$C$54+C57*'F35'!$C$69+C72*'F35'!$C$84+C87*'F35'!$C$99+C102*'F35'!$C$114+C117*'F35'!$C$129+C132*'F35'!$C$144+C147*'F35'!$C$159+C162*'F35'!$C$174+C177*'F35'!$C$189+C192</f>
        <v>0</v>
      </c>
      <c r="D207" s="250">
        <f>D27*'F35'!$C$39+D42*'F35'!$C$54+D57*'F35'!$C$69+D72*'F35'!$C$84+D87*'F35'!$C$99+D102*'F35'!$C$114+D117*'F35'!$C$129+D132*'F35'!$C$144+D147*'F35'!$C$159+D162*'F35'!$C$174+D177*'F35'!$C$189+D192</f>
        <v>0</v>
      </c>
      <c r="E207" s="250">
        <f>E27*'F35'!$C$39+E42*'F35'!$C$54+E57*'F35'!$C$69+E72*'F35'!$C$84+E87*'F35'!$C$99+E102*'F35'!$C$114+E117*'F35'!$C$129+E132*'F35'!$C$144+E147*'F35'!$C$159+E162*'F35'!$C$174+E177*'F35'!$C$189+E192</f>
        <v>0</v>
      </c>
      <c r="F207" s="250">
        <f>F27*'F35'!$C$39+F42*'F35'!$C$54+F57*'F35'!$C$69+F72*'F35'!$C$84+F87*'F35'!$C$99+F102*'F35'!$C$114+F117*'F35'!$C$129+F132*'F35'!$C$144+F147*'F35'!$C$159+F162*'F35'!$C$174+F177*'F35'!$C$189+F192</f>
        <v>0</v>
      </c>
      <c r="G207" s="250">
        <f>G27*'F35'!$C$39+G42*'F35'!$C$54+G57*'F35'!$C$69+G72*'F35'!$C$84+G87*'F35'!$C$99+G102*'F35'!$C$114+G117*'F35'!$C$129+G132*'F35'!$C$144+G147*'F35'!$C$159+G162*'F35'!$C$174+G177*'F35'!$C$189+G192</f>
        <v>0</v>
      </c>
      <c r="H207" s="250">
        <f>H27*'F35'!$C$39+H42*'F35'!$C$54+H57*'F35'!$C$69+H72*'F35'!$C$84+H87*'F35'!$C$99+H102*'F35'!$C$114+H117*'F35'!$C$129+H132*'F35'!$C$144+H147*'F35'!$C$159+H162*'F35'!$C$174+H177*'F35'!$C$189+H192</f>
        <v>0</v>
      </c>
      <c r="I207" s="250">
        <f>I27*'F35'!$C$39+I42*'F35'!$C$54+I57*'F35'!$C$69+I72*'F35'!$C$84+I87*'F35'!$C$99+I102*'F35'!$C$114+I117*'F35'!$C$129+I132*'F35'!$C$144+I147*'F35'!$C$159+I162*'F35'!$C$174+I177*'F35'!$C$189+I192</f>
        <v>0</v>
      </c>
      <c r="J207" s="250">
        <f>J27*'F35'!$C$39+J42*'F35'!$C$54+J57*'F35'!$C$69+J72*'F35'!$C$84+J87*'F35'!$C$99+J102*'F35'!$C$114+J117*'F35'!$C$129+J132*'F35'!$C$144+J147*'F35'!$C$159+J162*'F35'!$C$174+J177*'F35'!$C$189+J192</f>
        <v>0</v>
      </c>
      <c r="K207" s="250">
        <f>K27*'F35'!$C$39+K42*'F35'!$C$54+K57*'F35'!$C$69+K72*'F35'!$C$84+K87*'F35'!$C$99+K102*'F35'!$C$114+K117*'F35'!$C$129+K132*'F35'!$C$144+K147*'F35'!$C$159+K162*'F35'!$C$174+K177*'F35'!$C$189+K192</f>
        <v>0</v>
      </c>
      <c r="L207" s="250">
        <f>L27*'F35'!$C$39+L42*'F35'!$C$54+L57*'F35'!$C$69+L72*'F35'!$C$84+L87*'F35'!$C$99+L102*'F35'!$C$114+L117*'F35'!$C$129+L132*'F35'!$C$144+L147*'F35'!$C$159+L162*'F35'!$C$174+L177*'F35'!$C$189+L192</f>
        <v>0</v>
      </c>
      <c r="M207" s="250">
        <f>M27*'F35'!$C$39+M42*'F35'!$C$54+M57*'F35'!$C$69+M72*'F35'!$C$84+M87*'F35'!$C$99+M102*'F35'!$C$114+M117*'F35'!$C$129+M132*'F35'!$C$144+M147*'F35'!$C$159+M162*'F35'!$C$174+M177*'F35'!$C$189+M192</f>
        <v>0</v>
      </c>
      <c r="N207" s="250">
        <f>N27*'F35'!$C$39+N42*'F35'!$C$54+N57*'F35'!$C$69+N72*'F35'!$C$84+N87*'F35'!$C$99+N102*'F35'!$C$114+N117*'F35'!$C$129+N132*'F35'!$C$144+N147*'F35'!$C$159+N162*'F35'!$C$174+N177*'F35'!$C$189+N192</f>
        <v>0</v>
      </c>
      <c r="O207" s="250">
        <f>O27*'F35'!$C$39+O42*'F35'!$C$54+O57*'F35'!$C$69+O72*'F35'!$C$84+O87*'F35'!$C$99+O102*'F35'!$C$114+O117*'F35'!$C$129+O132*'F35'!$C$144+O147*'F35'!$C$159+O162*'F35'!$C$174+O177*'F35'!$C$189+O192</f>
        <v>0</v>
      </c>
      <c r="P207" s="250">
        <f>P27*'F35'!$C$39+P42*'F35'!$C$54+P57*'F35'!$C$69+P72*'F35'!$C$84+P87*'F35'!$C$99+P102*'F35'!$C$114+P117*'F35'!$C$129+P132*'F35'!$C$144+P147*'F35'!$C$159+P162*'F35'!$C$174+P177*'F35'!$C$189+P192</f>
        <v>0</v>
      </c>
      <c r="Q207" s="250">
        <f>Q27*'F35'!$C$39+Q42*'F35'!$C$54+Q57*'F35'!$C$69+Q72*'F35'!$C$84+Q87*'F35'!$C$99+Q102*'F35'!$C$114+Q117*'F35'!$C$129+Q132*'F35'!$C$144+Q147*'F35'!$C$159+Q162*'F35'!$C$174+Q177*'F35'!$C$189+Q192</f>
        <v>0</v>
      </c>
      <c r="R207" s="250">
        <f>R27*'F35'!$C$39+R42*'F35'!$C$54+R57*'F35'!$C$69+R72*'F35'!$C$84+R87*'F35'!$C$99+R102*'F35'!$C$114+R117*'F35'!$C$129+R132*'F35'!$C$144+R147*'F35'!$C$159+R162*'F35'!$C$174+R177*'F35'!$C$189+R192</f>
        <v>0</v>
      </c>
      <c r="S207" s="250">
        <f>S27*'F35'!$C$39+S42*'F35'!$C$54+S57*'F35'!$C$69+S72*'F35'!$C$84+S87*'F35'!$C$99+S102*'F35'!$C$114+S117*'F35'!$C$129+S132*'F35'!$C$144+S147*'F35'!$C$159+S162*'F35'!$C$174+S177*'F35'!$C$189+S192</f>
        <v>0</v>
      </c>
      <c r="T207" s="250">
        <f>T27*'F35'!$C$39+T42*'F35'!$C$54+T57*'F35'!$C$69+T72*'F35'!$C$84+T87*'F35'!$C$99+T102*'F35'!$C$114+T117*'F35'!$C$129+T132*'F35'!$C$144+T147*'F35'!$C$159+T162*'F35'!$C$174+T177*'F35'!$C$189+T192</f>
        <v>0</v>
      </c>
      <c r="U207" s="250">
        <f>U27*'F35'!$C$39+U42*'F35'!$C$54+U57*'F35'!$C$69+U72*'F35'!$C$84+U87*'F35'!$C$99+U102*'F35'!$C$114+U117*'F35'!$C$129+U132*'F35'!$C$144+U147*'F35'!$C$159+U162*'F35'!$C$174+U177*'F35'!$C$189+U192</f>
        <v>0</v>
      </c>
      <c r="V207" s="250">
        <f>V27*'F35'!$C$39+V42*'F35'!$C$54+V57*'F35'!$C$69+V72*'F35'!$C$84+V87*'F35'!$C$99+V102*'F35'!$C$114+V117*'F35'!$C$129+V132*'F35'!$C$144+V147*'F35'!$C$159+V162*'F35'!$C$174+V177*'F35'!$C$189+V192</f>
        <v>0</v>
      </c>
      <c r="W207" s="250">
        <f>W27*'F35'!$C$39+W42*'F35'!$C$54+W57*'F35'!$C$69+W72*'F35'!$C$84+W87*'F35'!$C$99+W102*'F35'!$C$114+W117*'F35'!$C$129+W132*'F35'!$C$144+W147*'F35'!$C$159+W162*'F35'!$C$174+W177*'F35'!$C$189+W192</f>
        <v>0</v>
      </c>
      <c r="X207" s="250">
        <f>X27*'F35'!$C$39+X42*'F35'!$C$54+X57*'F35'!$C$69+X72*'F35'!$C$84+X87*'F35'!$C$99+X102*'F35'!$C$114+X117*'F35'!$C$129+X132*'F35'!$C$144+X147*'F35'!$C$159+X162*'F35'!$C$174+X177*'F35'!$C$189+X192</f>
        <v>0</v>
      </c>
      <c r="Y207" s="250">
        <f>Y27*'F35'!$C$39+Y42*'F35'!$C$54+Y57*'F35'!$C$69+Y72*'F35'!$C$84+Y87*'F35'!$C$99+Y102*'F35'!$C$114+Y117*'F35'!$C$129+Y132*'F35'!$C$144+Y147*'F35'!$C$159+Y162*'F35'!$C$174+Y177*'F35'!$C$189+Y192</f>
        <v>0</v>
      </c>
      <c r="Z207" s="250">
        <f>Z27*'F35'!$C$39+Z42*'F35'!$C$54+Z57*'F35'!$C$69+Z72*'F35'!$C$84+Z87*'F35'!$C$99+Z102*'F35'!$C$114+Z117*'F35'!$C$129+Z132*'F35'!$C$144+Z147*'F35'!$C$159+Z162*'F35'!$C$174+Z177*'F35'!$C$189+Z192</f>
        <v>0</v>
      </c>
      <c r="AA207" s="250">
        <f>AA27*'F35'!$C$39+AA42*'F35'!$C$54+AA57*'F35'!$C$69+AA72*'F35'!$C$84+AA87*'F35'!$C$99+AA102*'F35'!$C$114+AA117*'F35'!$C$129+AA132*'F35'!$C$144+AA147*'F35'!$C$159+AA162*'F35'!$C$174+AA177*'F35'!$C$189+AA192</f>
        <v>0</v>
      </c>
      <c r="AB207" s="250">
        <f>AB27*'F35'!$C$39+AB42*'F35'!$C$54+AB57*'F35'!$C$69+AB72*'F35'!$C$84+AB87*'F35'!$C$99+AB102*'F35'!$C$114+AB117*'F35'!$C$129+AB132*'F35'!$C$144+AB147*'F35'!$C$159+AB162*'F35'!$C$174+AB177*'F35'!$C$189+AB192</f>
        <v>0</v>
      </c>
      <c r="AC207" s="250">
        <f>AC27*'F35'!$C$39+AC42*'F35'!$C$54+AC57*'F35'!$C$69+AC72*'F35'!$C$84+AC87*'F35'!$C$99+AC102*'F35'!$C$114+AC117*'F35'!$C$129+AC132*'F35'!$C$144+AC147*'F35'!$C$159+AC162*'F35'!$C$174+AC177*'F35'!$C$189+AC192</f>
        <v>0</v>
      </c>
      <c r="AD207" s="250">
        <f>AD27*'F35'!$C$39+AD42*'F35'!$C$54+AD57*'F35'!$C$69+AD72*'F35'!$C$84+AD87*'F35'!$C$99+AD102*'F35'!$C$114+AD117*'F35'!$C$129+AD132*'F35'!$C$144+AD147*'F35'!$C$159+AD162*'F35'!$C$174+AD177*'F35'!$C$189+AD192</f>
        <v>0</v>
      </c>
      <c r="AF207" s="87"/>
    </row>
    <row r="208" spans="1:32">
      <c r="A208" s="329"/>
      <c r="B208" s="25" t="s">
        <v>66</v>
      </c>
      <c r="C208" s="250">
        <f>C28*'F35'!$C$39+C43*'F35'!$C$54+C58*'F35'!$C$69+C73*'F35'!$C$84+C88*'F35'!$C$99+C103*'F35'!$C$114+C118*'F35'!$C$129+C133*'F35'!$C$144+C148*'F35'!$C$159+C163*'F35'!$C$174+C178*'F35'!$C$189+C193</f>
        <v>0</v>
      </c>
      <c r="D208" s="250">
        <f>D28*'F35'!$C$39+D43*'F35'!$C$54+D58*'F35'!$C$69+D73*'F35'!$C$84+D88*'F35'!$C$99+D103*'F35'!$C$114+D118*'F35'!$C$129+D133*'F35'!$C$144+D148*'F35'!$C$159+D163*'F35'!$C$174+D178*'F35'!$C$189+D193</f>
        <v>0</v>
      </c>
      <c r="E208" s="250">
        <f>E28*'F35'!$C$39+E43*'F35'!$C$54+E58*'F35'!$C$69+E73*'F35'!$C$84+E88*'F35'!$C$99+E103*'F35'!$C$114+E118*'F35'!$C$129+E133*'F35'!$C$144+E148*'F35'!$C$159+E163*'F35'!$C$174+E178*'F35'!$C$189+E193</f>
        <v>0</v>
      </c>
      <c r="F208" s="250">
        <f>F28*'F35'!$C$39+F43*'F35'!$C$54+F58*'F35'!$C$69+F73*'F35'!$C$84+F88*'F35'!$C$99+F103*'F35'!$C$114+F118*'F35'!$C$129+F133*'F35'!$C$144+F148*'F35'!$C$159+F163*'F35'!$C$174+F178*'F35'!$C$189+F193</f>
        <v>0</v>
      </c>
      <c r="G208" s="250">
        <f>G28*'F35'!$C$39+G43*'F35'!$C$54+G58*'F35'!$C$69+G73*'F35'!$C$84+G88*'F35'!$C$99+G103*'F35'!$C$114+G118*'F35'!$C$129+G133*'F35'!$C$144+G148*'F35'!$C$159+G163*'F35'!$C$174+G178*'F35'!$C$189+G193</f>
        <v>0</v>
      </c>
      <c r="H208" s="250">
        <f>H28*'F35'!$C$39+H43*'F35'!$C$54+H58*'F35'!$C$69+H73*'F35'!$C$84+H88*'F35'!$C$99+H103*'F35'!$C$114+H118*'F35'!$C$129+H133*'F35'!$C$144+H148*'F35'!$C$159+H163*'F35'!$C$174+H178*'F35'!$C$189+H193</f>
        <v>0</v>
      </c>
      <c r="I208" s="250">
        <f>I28*'F35'!$C$39+I43*'F35'!$C$54+I58*'F35'!$C$69+I73*'F35'!$C$84+I88*'F35'!$C$99+I103*'F35'!$C$114+I118*'F35'!$C$129+I133*'F35'!$C$144+I148*'F35'!$C$159+I163*'F35'!$C$174+I178*'F35'!$C$189+I193</f>
        <v>0</v>
      </c>
      <c r="J208" s="250">
        <f>J28*'F35'!$C$39+J43*'F35'!$C$54+J58*'F35'!$C$69+J73*'F35'!$C$84+J88*'F35'!$C$99+J103*'F35'!$C$114+J118*'F35'!$C$129+J133*'F35'!$C$144+J148*'F35'!$C$159+J163*'F35'!$C$174+J178*'F35'!$C$189+J193</f>
        <v>0</v>
      </c>
      <c r="K208" s="250">
        <f>K28*'F35'!$C$39+K43*'F35'!$C$54+K58*'F35'!$C$69+K73*'F35'!$C$84+K88*'F35'!$C$99+K103*'F35'!$C$114+K118*'F35'!$C$129+K133*'F35'!$C$144+K148*'F35'!$C$159+K163*'F35'!$C$174+K178*'F35'!$C$189+K193</f>
        <v>0</v>
      </c>
      <c r="L208" s="250">
        <f>L28*'F35'!$C$39+L43*'F35'!$C$54+L58*'F35'!$C$69+L73*'F35'!$C$84+L88*'F35'!$C$99+L103*'F35'!$C$114+L118*'F35'!$C$129+L133*'F35'!$C$144+L148*'F35'!$C$159+L163*'F35'!$C$174+L178*'F35'!$C$189+L193</f>
        <v>0</v>
      </c>
      <c r="M208" s="250">
        <f>M28*'F35'!$C$39+M43*'F35'!$C$54+M58*'F35'!$C$69+M73*'F35'!$C$84+M88*'F35'!$C$99+M103*'F35'!$C$114+M118*'F35'!$C$129+M133*'F35'!$C$144+M148*'F35'!$C$159+M163*'F35'!$C$174+M178*'F35'!$C$189+M193</f>
        <v>0</v>
      </c>
      <c r="N208" s="250">
        <f>N28*'F35'!$C$39+N43*'F35'!$C$54+N58*'F35'!$C$69+N73*'F35'!$C$84+N88*'F35'!$C$99+N103*'F35'!$C$114+N118*'F35'!$C$129+N133*'F35'!$C$144+N148*'F35'!$C$159+N163*'F35'!$C$174+N178*'F35'!$C$189+N193</f>
        <v>0</v>
      </c>
      <c r="O208" s="250">
        <f>O28*'F35'!$C$39+O43*'F35'!$C$54+O58*'F35'!$C$69+O73*'F35'!$C$84+O88*'F35'!$C$99+O103*'F35'!$C$114+O118*'F35'!$C$129+O133*'F35'!$C$144+O148*'F35'!$C$159+O163*'F35'!$C$174+O178*'F35'!$C$189+O193</f>
        <v>0</v>
      </c>
      <c r="P208" s="250">
        <f>P28*'F35'!$C$39+P43*'F35'!$C$54+P58*'F35'!$C$69+P73*'F35'!$C$84+P88*'F35'!$C$99+P103*'F35'!$C$114+P118*'F35'!$C$129+P133*'F35'!$C$144+P148*'F35'!$C$159+P163*'F35'!$C$174+P178*'F35'!$C$189+P193</f>
        <v>0</v>
      </c>
      <c r="Q208" s="250">
        <f>Q28*'F35'!$C$39+Q43*'F35'!$C$54+Q58*'F35'!$C$69+Q73*'F35'!$C$84+Q88*'F35'!$C$99+Q103*'F35'!$C$114+Q118*'F35'!$C$129+Q133*'F35'!$C$144+Q148*'F35'!$C$159+Q163*'F35'!$C$174+Q178*'F35'!$C$189+Q193</f>
        <v>0</v>
      </c>
      <c r="R208" s="250">
        <f>R28*'F35'!$C$39+R43*'F35'!$C$54+R58*'F35'!$C$69+R73*'F35'!$C$84+R88*'F35'!$C$99+R103*'F35'!$C$114+R118*'F35'!$C$129+R133*'F35'!$C$144+R148*'F35'!$C$159+R163*'F35'!$C$174+R178*'F35'!$C$189+R193</f>
        <v>0</v>
      </c>
      <c r="S208" s="250">
        <f>S28*'F35'!$C$39+S43*'F35'!$C$54+S58*'F35'!$C$69+S73*'F35'!$C$84+S88*'F35'!$C$99+S103*'F35'!$C$114+S118*'F35'!$C$129+S133*'F35'!$C$144+S148*'F35'!$C$159+S163*'F35'!$C$174+S178*'F35'!$C$189+S193</f>
        <v>0</v>
      </c>
      <c r="T208" s="250">
        <f>T28*'F35'!$C$39+T43*'F35'!$C$54+T58*'F35'!$C$69+T73*'F35'!$C$84+T88*'F35'!$C$99+T103*'F35'!$C$114+T118*'F35'!$C$129+T133*'F35'!$C$144+T148*'F35'!$C$159+T163*'F35'!$C$174+T178*'F35'!$C$189+T193</f>
        <v>0</v>
      </c>
      <c r="U208" s="250">
        <f>U28*'F35'!$C$39+U43*'F35'!$C$54+U58*'F35'!$C$69+U73*'F35'!$C$84+U88*'F35'!$C$99+U103*'F35'!$C$114+U118*'F35'!$C$129+U133*'F35'!$C$144+U148*'F35'!$C$159+U163*'F35'!$C$174+U178*'F35'!$C$189+U193</f>
        <v>0</v>
      </c>
      <c r="V208" s="250">
        <f>V28*'F35'!$C$39+V43*'F35'!$C$54+V58*'F35'!$C$69+V73*'F35'!$C$84+V88*'F35'!$C$99+V103*'F35'!$C$114+V118*'F35'!$C$129+V133*'F35'!$C$144+V148*'F35'!$C$159+V163*'F35'!$C$174+V178*'F35'!$C$189+V193</f>
        <v>0</v>
      </c>
      <c r="W208" s="250">
        <f>W28*'F35'!$C$39+W43*'F35'!$C$54+W58*'F35'!$C$69+W73*'F35'!$C$84+W88*'F35'!$C$99+W103*'F35'!$C$114+W118*'F35'!$C$129+W133*'F35'!$C$144+W148*'F35'!$C$159+W163*'F35'!$C$174+W178*'F35'!$C$189+W193</f>
        <v>0</v>
      </c>
      <c r="X208" s="250">
        <f>X28*'F35'!$C$39+X43*'F35'!$C$54+X58*'F35'!$C$69+X73*'F35'!$C$84+X88*'F35'!$C$99+X103*'F35'!$C$114+X118*'F35'!$C$129+X133*'F35'!$C$144+X148*'F35'!$C$159+X163*'F35'!$C$174+X178*'F35'!$C$189+X193</f>
        <v>0</v>
      </c>
      <c r="Y208" s="250">
        <f>Y28*'F35'!$C$39+Y43*'F35'!$C$54+Y58*'F35'!$C$69+Y73*'F35'!$C$84+Y88*'F35'!$C$99+Y103*'F35'!$C$114+Y118*'F35'!$C$129+Y133*'F35'!$C$144+Y148*'F35'!$C$159+Y163*'F35'!$C$174+Y178*'F35'!$C$189+Y193</f>
        <v>0</v>
      </c>
      <c r="Z208" s="250">
        <f>Z28*'F35'!$C$39+Z43*'F35'!$C$54+Z58*'F35'!$C$69+Z73*'F35'!$C$84+Z88*'F35'!$C$99+Z103*'F35'!$C$114+Z118*'F35'!$C$129+Z133*'F35'!$C$144+Z148*'F35'!$C$159+Z163*'F35'!$C$174+Z178*'F35'!$C$189+Z193</f>
        <v>0</v>
      </c>
      <c r="AA208" s="250">
        <f>AA28*'F35'!$C$39+AA43*'F35'!$C$54+AA58*'F35'!$C$69+AA73*'F35'!$C$84+AA88*'F35'!$C$99+AA103*'F35'!$C$114+AA118*'F35'!$C$129+AA133*'F35'!$C$144+AA148*'F35'!$C$159+AA163*'F35'!$C$174+AA178*'F35'!$C$189+AA193</f>
        <v>0</v>
      </c>
      <c r="AB208" s="250">
        <f>AB28*'F35'!$C$39+AB43*'F35'!$C$54+AB58*'F35'!$C$69+AB73*'F35'!$C$84+AB88*'F35'!$C$99+AB103*'F35'!$C$114+AB118*'F35'!$C$129+AB133*'F35'!$C$144+AB148*'F35'!$C$159+AB163*'F35'!$C$174+AB178*'F35'!$C$189+AB193</f>
        <v>0</v>
      </c>
      <c r="AC208" s="250">
        <f>AC28*'F35'!$C$39+AC43*'F35'!$C$54+AC58*'F35'!$C$69+AC73*'F35'!$C$84+AC88*'F35'!$C$99+AC103*'F35'!$C$114+AC118*'F35'!$C$129+AC133*'F35'!$C$144+AC148*'F35'!$C$159+AC163*'F35'!$C$174+AC178*'F35'!$C$189+AC193</f>
        <v>0</v>
      </c>
      <c r="AD208" s="250">
        <f>AD28*'F35'!$C$39+AD43*'F35'!$C$54+AD58*'F35'!$C$69+AD73*'F35'!$C$84+AD88*'F35'!$C$99+AD103*'F35'!$C$114+AD118*'F35'!$C$129+AD133*'F35'!$C$144+AD148*'F35'!$C$159+AD163*'F35'!$C$174+AD178*'F35'!$C$189+AD193</f>
        <v>0</v>
      </c>
      <c r="AF208" s="87"/>
    </row>
    <row r="209" spans="1:32">
      <c r="A209" s="329"/>
      <c r="B209" s="25" t="s">
        <v>3</v>
      </c>
      <c r="C209" s="250">
        <f>C29*'F35'!$C$39+C44*'F35'!$C$54+C59*'F35'!$C$69+C74*'F35'!$C$84+C89*'F35'!$C$99+C104*'F35'!$C$114+C119*'F35'!$C$129+C134*'F35'!$C$144+C149*'F35'!$C$159+C164*'F35'!$C$174+C179*'F35'!$C$189+C194</f>
        <v>0</v>
      </c>
      <c r="D209" s="250">
        <f>D29*'F35'!$C$39+D44*'F35'!$C$54+D59*'F35'!$C$69+D74*'F35'!$C$84+D89*'F35'!$C$99+D104*'F35'!$C$114+D119*'F35'!$C$129+D134*'F35'!$C$144+D149*'F35'!$C$159+D164*'F35'!$C$174+D179*'F35'!$C$189+D194</f>
        <v>0</v>
      </c>
      <c r="E209" s="250">
        <f>E29*'F35'!$C$39+E44*'F35'!$C$54+E59*'F35'!$C$69+E74*'F35'!$C$84+E89*'F35'!$C$99+E104*'F35'!$C$114+E119*'F35'!$C$129+E134*'F35'!$C$144+E149*'F35'!$C$159+E164*'F35'!$C$174+E179*'F35'!$C$189+E194</f>
        <v>0</v>
      </c>
      <c r="F209" s="250">
        <f>F29*'F35'!$C$39+F44*'F35'!$C$54+F59*'F35'!$C$69+F74*'F35'!$C$84+F89*'F35'!$C$99+F104*'F35'!$C$114+F119*'F35'!$C$129+F134*'F35'!$C$144+F149*'F35'!$C$159+F164*'F35'!$C$174+F179*'F35'!$C$189+F194</f>
        <v>0</v>
      </c>
      <c r="G209" s="250">
        <f>G29*'F35'!$C$39+G44*'F35'!$C$54+G59*'F35'!$C$69+G74*'F35'!$C$84+G89*'F35'!$C$99+G104*'F35'!$C$114+G119*'F35'!$C$129+G134*'F35'!$C$144+G149*'F35'!$C$159+G164*'F35'!$C$174+G179*'F35'!$C$189+G194</f>
        <v>0</v>
      </c>
      <c r="H209" s="250">
        <f>H29*'F35'!$C$39+H44*'F35'!$C$54+H59*'F35'!$C$69+H74*'F35'!$C$84+H89*'F35'!$C$99+H104*'F35'!$C$114+H119*'F35'!$C$129+H134*'F35'!$C$144+H149*'F35'!$C$159+H164*'F35'!$C$174+H179*'F35'!$C$189+H194</f>
        <v>0</v>
      </c>
      <c r="I209" s="250">
        <f>I29*'F35'!$C$39+I44*'F35'!$C$54+I59*'F35'!$C$69+I74*'F35'!$C$84+I89*'F35'!$C$99+I104*'F35'!$C$114+I119*'F35'!$C$129+I134*'F35'!$C$144+I149*'F35'!$C$159+I164*'F35'!$C$174+I179*'F35'!$C$189+I194</f>
        <v>0</v>
      </c>
      <c r="J209" s="250">
        <f>J29*'F35'!$C$39+J44*'F35'!$C$54+J59*'F35'!$C$69+J74*'F35'!$C$84+J89*'F35'!$C$99+J104*'F35'!$C$114+J119*'F35'!$C$129+J134*'F35'!$C$144+J149*'F35'!$C$159+J164*'F35'!$C$174+J179*'F35'!$C$189+J194</f>
        <v>0</v>
      </c>
      <c r="K209" s="250">
        <f>K29*'F35'!$C$39+K44*'F35'!$C$54+K59*'F35'!$C$69+K74*'F35'!$C$84+K89*'F35'!$C$99+K104*'F35'!$C$114+K119*'F35'!$C$129+K134*'F35'!$C$144+K149*'F35'!$C$159+K164*'F35'!$C$174+K179*'F35'!$C$189+K194</f>
        <v>0</v>
      </c>
      <c r="L209" s="250">
        <f>L29*'F35'!$C$39+L44*'F35'!$C$54+L59*'F35'!$C$69+L74*'F35'!$C$84+L89*'F35'!$C$99+L104*'F35'!$C$114+L119*'F35'!$C$129+L134*'F35'!$C$144+L149*'F35'!$C$159+L164*'F35'!$C$174+L179*'F35'!$C$189+L194</f>
        <v>0</v>
      </c>
      <c r="M209" s="250">
        <f>M29*'F35'!$C$39+M44*'F35'!$C$54+M59*'F35'!$C$69+M74*'F35'!$C$84+M89*'F35'!$C$99+M104*'F35'!$C$114+M119*'F35'!$C$129+M134*'F35'!$C$144+M149*'F35'!$C$159+M164*'F35'!$C$174+M179*'F35'!$C$189+M194</f>
        <v>0</v>
      </c>
      <c r="N209" s="250">
        <f>N29*'F35'!$C$39+N44*'F35'!$C$54+N59*'F35'!$C$69+N74*'F35'!$C$84+N89*'F35'!$C$99+N104*'F35'!$C$114+N119*'F35'!$C$129+N134*'F35'!$C$144+N149*'F35'!$C$159+N164*'F35'!$C$174+N179*'F35'!$C$189+N194</f>
        <v>0</v>
      </c>
      <c r="O209" s="250">
        <f>O29*'F35'!$C$39+O44*'F35'!$C$54+O59*'F35'!$C$69+O74*'F35'!$C$84+O89*'F35'!$C$99+O104*'F35'!$C$114+O119*'F35'!$C$129+O134*'F35'!$C$144+O149*'F35'!$C$159+O164*'F35'!$C$174+O179*'F35'!$C$189+O194</f>
        <v>0</v>
      </c>
      <c r="P209" s="250">
        <f>P29*'F35'!$C$39+P44*'F35'!$C$54+P59*'F35'!$C$69+P74*'F35'!$C$84+P89*'F35'!$C$99+P104*'F35'!$C$114+P119*'F35'!$C$129+P134*'F35'!$C$144+P149*'F35'!$C$159+P164*'F35'!$C$174+P179*'F35'!$C$189+P194</f>
        <v>0</v>
      </c>
      <c r="Q209" s="250">
        <f>Q29*'F35'!$C$39+Q44*'F35'!$C$54+Q59*'F35'!$C$69+Q74*'F35'!$C$84+Q89*'F35'!$C$99+Q104*'F35'!$C$114+Q119*'F35'!$C$129+Q134*'F35'!$C$144+Q149*'F35'!$C$159+Q164*'F35'!$C$174+Q179*'F35'!$C$189+Q194</f>
        <v>0</v>
      </c>
      <c r="R209" s="250">
        <f>R29*'F35'!$C$39+R44*'F35'!$C$54+R59*'F35'!$C$69+R74*'F35'!$C$84+R89*'F35'!$C$99+R104*'F35'!$C$114+R119*'F35'!$C$129+R134*'F35'!$C$144+R149*'F35'!$C$159+R164*'F35'!$C$174+R179*'F35'!$C$189+R194</f>
        <v>0</v>
      </c>
      <c r="S209" s="250">
        <f>S29*'F35'!$C$39+S44*'F35'!$C$54+S59*'F35'!$C$69+S74*'F35'!$C$84+S89*'F35'!$C$99+S104*'F35'!$C$114+S119*'F35'!$C$129+S134*'F35'!$C$144+S149*'F35'!$C$159+S164*'F35'!$C$174+S179*'F35'!$C$189+S194</f>
        <v>0</v>
      </c>
      <c r="T209" s="250">
        <f>T29*'F35'!$C$39+T44*'F35'!$C$54+T59*'F35'!$C$69+T74*'F35'!$C$84+T89*'F35'!$C$99+T104*'F35'!$C$114+T119*'F35'!$C$129+T134*'F35'!$C$144+T149*'F35'!$C$159+T164*'F35'!$C$174+T179*'F35'!$C$189+T194</f>
        <v>0</v>
      </c>
      <c r="U209" s="250">
        <f>U29*'F35'!$C$39+U44*'F35'!$C$54+U59*'F35'!$C$69+U74*'F35'!$C$84+U89*'F35'!$C$99+U104*'F35'!$C$114+U119*'F35'!$C$129+U134*'F35'!$C$144+U149*'F35'!$C$159+U164*'F35'!$C$174+U179*'F35'!$C$189+U194</f>
        <v>0</v>
      </c>
      <c r="V209" s="250">
        <f>V29*'F35'!$C$39+V44*'F35'!$C$54+V59*'F35'!$C$69+V74*'F35'!$C$84+V89*'F35'!$C$99+V104*'F35'!$C$114+V119*'F35'!$C$129+V134*'F35'!$C$144+V149*'F35'!$C$159+V164*'F35'!$C$174+V179*'F35'!$C$189+V194</f>
        <v>0</v>
      </c>
      <c r="W209" s="250">
        <f>W29*'F35'!$C$39+W44*'F35'!$C$54+W59*'F35'!$C$69+W74*'F35'!$C$84+W89*'F35'!$C$99+W104*'F35'!$C$114+W119*'F35'!$C$129+W134*'F35'!$C$144+W149*'F35'!$C$159+W164*'F35'!$C$174+W179*'F35'!$C$189+W194</f>
        <v>0</v>
      </c>
      <c r="X209" s="250">
        <f>X29*'F35'!$C$39+X44*'F35'!$C$54+X59*'F35'!$C$69+X74*'F35'!$C$84+X89*'F35'!$C$99+X104*'F35'!$C$114+X119*'F35'!$C$129+X134*'F35'!$C$144+X149*'F35'!$C$159+X164*'F35'!$C$174+X179*'F35'!$C$189+X194</f>
        <v>0</v>
      </c>
      <c r="Y209" s="250">
        <f>Y29*'F35'!$C$39+Y44*'F35'!$C$54+Y59*'F35'!$C$69+Y74*'F35'!$C$84+Y89*'F35'!$C$99+Y104*'F35'!$C$114+Y119*'F35'!$C$129+Y134*'F35'!$C$144+Y149*'F35'!$C$159+Y164*'F35'!$C$174+Y179*'F35'!$C$189+Y194</f>
        <v>0</v>
      </c>
      <c r="Z209" s="250">
        <f>Z29*'F35'!$C$39+Z44*'F35'!$C$54+Z59*'F35'!$C$69+Z74*'F35'!$C$84+Z89*'F35'!$C$99+Z104*'F35'!$C$114+Z119*'F35'!$C$129+Z134*'F35'!$C$144+Z149*'F35'!$C$159+Z164*'F35'!$C$174+Z179*'F35'!$C$189+Z194</f>
        <v>0</v>
      </c>
      <c r="AA209" s="250">
        <f>AA29*'F35'!$C$39+AA44*'F35'!$C$54+AA59*'F35'!$C$69+AA74*'F35'!$C$84+AA89*'F35'!$C$99+AA104*'F35'!$C$114+AA119*'F35'!$C$129+AA134*'F35'!$C$144+AA149*'F35'!$C$159+AA164*'F35'!$C$174+AA179*'F35'!$C$189+AA194</f>
        <v>0</v>
      </c>
      <c r="AB209" s="250">
        <f>AB29*'F35'!$C$39+AB44*'F35'!$C$54+AB59*'F35'!$C$69+AB74*'F35'!$C$84+AB89*'F35'!$C$99+AB104*'F35'!$C$114+AB119*'F35'!$C$129+AB134*'F35'!$C$144+AB149*'F35'!$C$159+AB164*'F35'!$C$174+AB179*'F35'!$C$189+AB194</f>
        <v>0</v>
      </c>
      <c r="AC209" s="250">
        <f>AC29*'F35'!$C$39+AC44*'F35'!$C$54+AC59*'F35'!$C$69+AC74*'F35'!$C$84+AC89*'F35'!$C$99+AC104*'F35'!$C$114+AC119*'F35'!$C$129+AC134*'F35'!$C$144+AC149*'F35'!$C$159+AC164*'F35'!$C$174+AC179*'F35'!$C$189+AC194</f>
        <v>0</v>
      </c>
      <c r="AD209" s="250">
        <f>AD29*'F35'!$C$39+AD44*'F35'!$C$54+AD59*'F35'!$C$69+AD74*'F35'!$C$84+AD89*'F35'!$C$99+AD104*'F35'!$C$114+AD119*'F35'!$C$129+AD134*'F35'!$C$144+AD149*'F35'!$C$159+AD164*'F35'!$C$174+AD179*'F35'!$C$189+AD194</f>
        <v>0</v>
      </c>
      <c r="AF209" s="87"/>
    </row>
    <row r="210" spans="1:32">
      <c r="A210" s="29"/>
      <c r="B210" s="25" t="s">
        <v>4</v>
      </c>
      <c r="C210" s="250">
        <f>C30*'F35'!$C$39+C45*'F35'!$C$54+C60*'F35'!$C$69+C75*'F35'!$C$84+C90*'F35'!$C$99+C105*'F35'!$C$114+C120*'F35'!$C$129+C135*'F35'!$C$144+C150*'F35'!$C$159+C165*'F35'!$C$174+C180*'F35'!$C$189+C195</f>
        <v>0</v>
      </c>
      <c r="D210" s="250">
        <f>D30*'F35'!$C$39+D45*'F35'!$C$54+D60*'F35'!$C$69+D75*'F35'!$C$84+D90*'F35'!$C$99+D105*'F35'!$C$114+D120*'F35'!$C$129+D135*'F35'!$C$144+D150*'F35'!$C$159+D165*'F35'!$C$174+D180*'F35'!$C$189+D195</f>
        <v>0</v>
      </c>
      <c r="E210" s="250">
        <f>E30*'F35'!$C$39+E45*'F35'!$C$54+E60*'F35'!$C$69+E75*'F35'!$C$84+E90*'F35'!$C$99+E105*'F35'!$C$114+E120*'F35'!$C$129+E135*'F35'!$C$144+E150*'F35'!$C$159+E165*'F35'!$C$174+E180*'F35'!$C$189+E195</f>
        <v>0</v>
      </c>
      <c r="F210" s="250">
        <f>F30*'F35'!$C$39+F45*'F35'!$C$54+F60*'F35'!$C$69+F75*'F35'!$C$84+F90*'F35'!$C$99+F105*'F35'!$C$114+F120*'F35'!$C$129+F135*'F35'!$C$144+F150*'F35'!$C$159+F165*'F35'!$C$174+F180*'F35'!$C$189+F195</f>
        <v>0</v>
      </c>
      <c r="G210" s="250">
        <f>G30*'F35'!$C$39+G45*'F35'!$C$54+G60*'F35'!$C$69+G75*'F35'!$C$84+G90*'F35'!$C$99+G105*'F35'!$C$114+G120*'F35'!$C$129+G135*'F35'!$C$144+G150*'F35'!$C$159+G165*'F35'!$C$174+G180*'F35'!$C$189+G195</f>
        <v>0</v>
      </c>
      <c r="H210" s="250">
        <f>H30*'F35'!$C$39+H45*'F35'!$C$54+H60*'F35'!$C$69+H75*'F35'!$C$84+H90*'F35'!$C$99+H105*'F35'!$C$114+H120*'F35'!$C$129+H135*'F35'!$C$144+H150*'F35'!$C$159+H165*'F35'!$C$174+H180*'F35'!$C$189+H195</f>
        <v>0</v>
      </c>
      <c r="I210" s="250">
        <f>I30*'F35'!$C$39+I45*'F35'!$C$54+I60*'F35'!$C$69+I75*'F35'!$C$84+I90*'F35'!$C$99+I105*'F35'!$C$114+I120*'F35'!$C$129+I135*'F35'!$C$144+I150*'F35'!$C$159+I165*'F35'!$C$174+I180*'F35'!$C$189+I195</f>
        <v>0</v>
      </c>
      <c r="J210" s="250">
        <f>J30*'F35'!$C$39+J45*'F35'!$C$54+J60*'F35'!$C$69+J75*'F35'!$C$84+J90*'F35'!$C$99+J105*'F35'!$C$114+J120*'F35'!$C$129+J135*'F35'!$C$144+J150*'F35'!$C$159+J165*'F35'!$C$174+J180*'F35'!$C$189+J195</f>
        <v>0</v>
      </c>
      <c r="K210" s="250">
        <f>K30*'F35'!$C$39+K45*'F35'!$C$54+K60*'F35'!$C$69+K75*'F35'!$C$84+K90*'F35'!$C$99+K105*'F35'!$C$114+K120*'F35'!$C$129+K135*'F35'!$C$144+K150*'F35'!$C$159+K165*'F35'!$C$174+K180*'F35'!$C$189+K195</f>
        <v>0</v>
      </c>
      <c r="L210" s="250">
        <f>L30*'F35'!$C$39+L45*'F35'!$C$54+L60*'F35'!$C$69+L75*'F35'!$C$84+L90*'F35'!$C$99+L105*'F35'!$C$114+L120*'F35'!$C$129+L135*'F35'!$C$144+L150*'F35'!$C$159+L165*'F35'!$C$174+L180*'F35'!$C$189+L195</f>
        <v>0</v>
      </c>
      <c r="M210" s="250">
        <f>M30*'F35'!$C$39+M45*'F35'!$C$54+M60*'F35'!$C$69+M75*'F35'!$C$84+M90*'F35'!$C$99+M105*'F35'!$C$114+M120*'F35'!$C$129+M135*'F35'!$C$144+M150*'F35'!$C$159+M165*'F35'!$C$174+M180*'F35'!$C$189+M195</f>
        <v>0</v>
      </c>
      <c r="N210" s="250">
        <f>N30*'F35'!$C$39+N45*'F35'!$C$54+N60*'F35'!$C$69+N75*'F35'!$C$84+N90*'F35'!$C$99+N105*'F35'!$C$114+N120*'F35'!$C$129+N135*'F35'!$C$144+N150*'F35'!$C$159+N165*'F35'!$C$174+N180*'F35'!$C$189+N195</f>
        <v>0</v>
      </c>
      <c r="O210" s="250">
        <f>O30*'F35'!$C$39+O45*'F35'!$C$54+O60*'F35'!$C$69+O75*'F35'!$C$84+O90*'F35'!$C$99+O105*'F35'!$C$114+O120*'F35'!$C$129+O135*'F35'!$C$144+O150*'F35'!$C$159+O165*'F35'!$C$174+O180*'F35'!$C$189+O195</f>
        <v>0</v>
      </c>
      <c r="P210" s="250">
        <f>P30*'F35'!$C$39+P45*'F35'!$C$54+P60*'F35'!$C$69+P75*'F35'!$C$84+P90*'F35'!$C$99+P105*'F35'!$C$114+P120*'F35'!$C$129+P135*'F35'!$C$144+P150*'F35'!$C$159+P165*'F35'!$C$174+P180*'F35'!$C$189+P195</f>
        <v>0</v>
      </c>
      <c r="Q210" s="250">
        <f>Q30*'F35'!$C$39+Q45*'F35'!$C$54+Q60*'F35'!$C$69+Q75*'F35'!$C$84+Q90*'F35'!$C$99+Q105*'F35'!$C$114+Q120*'F35'!$C$129+Q135*'F35'!$C$144+Q150*'F35'!$C$159+Q165*'F35'!$C$174+Q180*'F35'!$C$189+Q195</f>
        <v>0</v>
      </c>
      <c r="R210" s="250">
        <f>R30*'F35'!$C$39+R45*'F35'!$C$54+R60*'F35'!$C$69+R75*'F35'!$C$84+R90*'F35'!$C$99+R105*'F35'!$C$114+R120*'F35'!$C$129+R135*'F35'!$C$144+R150*'F35'!$C$159+R165*'F35'!$C$174+R180*'F35'!$C$189+R195</f>
        <v>0</v>
      </c>
      <c r="S210" s="250">
        <f>S30*'F35'!$C$39+S45*'F35'!$C$54+S60*'F35'!$C$69+S75*'F35'!$C$84+S90*'F35'!$C$99+S105*'F35'!$C$114+S120*'F35'!$C$129+S135*'F35'!$C$144+S150*'F35'!$C$159+S165*'F35'!$C$174+S180*'F35'!$C$189+S195</f>
        <v>0</v>
      </c>
      <c r="T210" s="250">
        <f>T30*'F35'!$C$39+T45*'F35'!$C$54+T60*'F35'!$C$69+T75*'F35'!$C$84+T90*'F35'!$C$99+T105*'F35'!$C$114+T120*'F35'!$C$129+T135*'F35'!$C$144+T150*'F35'!$C$159+T165*'F35'!$C$174+T180*'F35'!$C$189+T195</f>
        <v>0</v>
      </c>
      <c r="U210" s="250">
        <f>U30*'F35'!$C$39+U45*'F35'!$C$54+U60*'F35'!$C$69+U75*'F35'!$C$84+U90*'F35'!$C$99+U105*'F35'!$C$114+U120*'F35'!$C$129+U135*'F35'!$C$144+U150*'F35'!$C$159+U165*'F35'!$C$174+U180*'F35'!$C$189+U195</f>
        <v>0</v>
      </c>
      <c r="V210" s="250">
        <f>V30*'F35'!$C$39+V45*'F35'!$C$54+V60*'F35'!$C$69+V75*'F35'!$C$84+V90*'F35'!$C$99+V105*'F35'!$C$114+V120*'F35'!$C$129+V135*'F35'!$C$144+V150*'F35'!$C$159+V165*'F35'!$C$174+V180*'F35'!$C$189+V195</f>
        <v>0</v>
      </c>
      <c r="W210" s="250">
        <f>W30*'F35'!$C$39+W45*'F35'!$C$54+W60*'F35'!$C$69+W75*'F35'!$C$84+W90*'F35'!$C$99+W105*'F35'!$C$114+W120*'F35'!$C$129+W135*'F35'!$C$144+W150*'F35'!$C$159+W165*'F35'!$C$174+W180*'F35'!$C$189+W195</f>
        <v>0</v>
      </c>
      <c r="X210" s="250">
        <f>X30*'F35'!$C$39+X45*'F35'!$C$54+X60*'F35'!$C$69+X75*'F35'!$C$84+X90*'F35'!$C$99+X105*'F35'!$C$114+X120*'F35'!$C$129+X135*'F35'!$C$144+X150*'F35'!$C$159+X165*'F35'!$C$174+X180*'F35'!$C$189+X195</f>
        <v>0</v>
      </c>
      <c r="Y210" s="250">
        <f>Y30*'F35'!$C$39+Y45*'F35'!$C$54+Y60*'F35'!$C$69+Y75*'F35'!$C$84+Y90*'F35'!$C$99+Y105*'F35'!$C$114+Y120*'F35'!$C$129+Y135*'F35'!$C$144+Y150*'F35'!$C$159+Y165*'F35'!$C$174+Y180*'F35'!$C$189+Y195</f>
        <v>0</v>
      </c>
      <c r="Z210" s="250">
        <f>Z30*'F35'!$C$39+Z45*'F35'!$C$54+Z60*'F35'!$C$69+Z75*'F35'!$C$84+Z90*'F35'!$C$99+Z105*'F35'!$C$114+Z120*'F35'!$C$129+Z135*'F35'!$C$144+Z150*'F35'!$C$159+Z165*'F35'!$C$174+Z180*'F35'!$C$189+Z195</f>
        <v>0</v>
      </c>
      <c r="AA210" s="250">
        <f>AA30*'F35'!$C$39+AA45*'F35'!$C$54+AA60*'F35'!$C$69+AA75*'F35'!$C$84+AA90*'F35'!$C$99+AA105*'F35'!$C$114+AA120*'F35'!$C$129+AA135*'F35'!$C$144+AA150*'F35'!$C$159+AA165*'F35'!$C$174+AA180*'F35'!$C$189+AA195</f>
        <v>0</v>
      </c>
      <c r="AB210" s="250">
        <f>AB30*'F35'!$C$39+AB45*'F35'!$C$54+AB60*'F35'!$C$69+AB75*'F35'!$C$84+AB90*'F35'!$C$99+AB105*'F35'!$C$114+AB120*'F35'!$C$129+AB135*'F35'!$C$144+AB150*'F35'!$C$159+AB165*'F35'!$C$174+AB180*'F35'!$C$189+AB195</f>
        <v>0</v>
      </c>
      <c r="AC210" s="250">
        <f>AC30*'F35'!$C$39+AC45*'F35'!$C$54+AC60*'F35'!$C$69+AC75*'F35'!$C$84+AC90*'F35'!$C$99+AC105*'F35'!$C$114+AC120*'F35'!$C$129+AC135*'F35'!$C$144+AC150*'F35'!$C$159+AC165*'F35'!$C$174+AC180*'F35'!$C$189+AC195</f>
        <v>0</v>
      </c>
      <c r="AD210" s="250">
        <f>AD30*'F35'!$C$39+AD45*'F35'!$C$54+AD60*'F35'!$C$69+AD75*'F35'!$C$84+AD90*'F35'!$C$99+AD105*'F35'!$C$114+AD120*'F35'!$C$129+AD135*'F35'!$C$144+AD150*'F35'!$C$159+AD165*'F35'!$C$174+AD180*'F35'!$C$189+AD195</f>
        <v>0</v>
      </c>
      <c r="AF210" s="87"/>
    </row>
    <row r="211" spans="1:32">
      <c r="A211" s="29"/>
      <c r="B211" s="13" t="s">
        <v>162</v>
      </c>
      <c r="C211" s="250">
        <f>C31*'F35'!$C$39+C46*'F35'!$C$54+C61*'F35'!$C$69+C76*'F35'!$C$84+C91*'F35'!$C$99+C106*'F35'!$C$114+C121*'F35'!$C$129+C136*'F35'!$C$144+C151*'F35'!$C$159+C166*'F35'!$C$174+C181*'F35'!$C$189+C196</f>
        <v>0</v>
      </c>
      <c r="D211" s="250">
        <f>D31*'F35'!$C$39+D46*'F35'!$C$54+D61*'F35'!$C$69+D76*'F35'!$C$84+D91*'F35'!$C$99+D106*'F35'!$C$114+D121*'F35'!$C$129+D136*'F35'!$C$144+D151*'F35'!$C$159+D166*'F35'!$C$174+D181*'F35'!$C$189+D196</f>
        <v>0</v>
      </c>
      <c r="E211" s="250">
        <f>E31*'F35'!$C$39+E46*'F35'!$C$54+E61*'F35'!$C$69+E76*'F35'!$C$84+E91*'F35'!$C$99+E106*'F35'!$C$114+E121*'F35'!$C$129+E136*'F35'!$C$144+E151*'F35'!$C$159+E166*'F35'!$C$174+E181*'F35'!$C$189+E196</f>
        <v>0</v>
      </c>
      <c r="F211" s="250">
        <f>F31*'F35'!$C$39+F46*'F35'!$C$54+F61*'F35'!$C$69+F76*'F35'!$C$84+F91*'F35'!$C$99+F106*'F35'!$C$114+F121*'F35'!$C$129+F136*'F35'!$C$144+F151*'F35'!$C$159+F166*'F35'!$C$174+F181*'F35'!$C$189+F196</f>
        <v>0</v>
      </c>
      <c r="G211" s="250">
        <f>G31*'F35'!$C$39+G46*'F35'!$C$54+G61*'F35'!$C$69+G76*'F35'!$C$84+G91*'F35'!$C$99+G106*'F35'!$C$114+G121*'F35'!$C$129+G136*'F35'!$C$144+G151*'F35'!$C$159+G166*'F35'!$C$174+G181*'F35'!$C$189+G196</f>
        <v>0</v>
      </c>
      <c r="H211" s="250">
        <f>H31*'F35'!$C$39+H46*'F35'!$C$54+H61*'F35'!$C$69+H76*'F35'!$C$84+H91*'F35'!$C$99+H106*'F35'!$C$114+H121*'F35'!$C$129+H136*'F35'!$C$144+H151*'F35'!$C$159+H166*'F35'!$C$174+H181*'F35'!$C$189+H196</f>
        <v>0</v>
      </c>
      <c r="I211" s="250">
        <f>I31*'F35'!$C$39+I46*'F35'!$C$54+I61*'F35'!$C$69+I76*'F35'!$C$84+I91*'F35'!$C$99+I106*'F35'!$C$114+I121*'F35'!$C$129+I136*'F35'!$C$144+I151*'F35'!$C$159+I166*'F35'!$C$174+I181*'F35'!$C$189+I196</f>
        <v>0</v>
      </c>
      <c r="J211" s="250">
        <f>J31*'F35'!$C$39+J46*'F35'!$C$54+J61*'F35'!$C$69+J76*'F35'!$C$84+J91*'F35'!$C$99+J106*'F35'!$C$114+J121*'F35'!$C$129+J136*'F35'!$C$144+J151*'F35'!$C$159+J166*'F35'!$C$174+J181*'F35'!$C$189+J196</f>
        <v>0</v>
      </c>
      <c r="K211" s="250">
        <f>K31*'F35'!$C$39+K46*'F35'!$C$54+K61*'F35'!$C$69+K76*'F35'!$C$84+K91*'F35'!$C$99+K106*'F35'!$C$114+K121*'F35'!$C$129+K136*'F35'!$C$144+K151*'F35'!$C$159+K166*'F35'!$C$174+K181*'F35'!$C$189+K196</f>
        <v>0</v>
      </c>
      <c r="L211" s="250">
        <f>L31*'F35'!$C$39+L46*'F35'!$C$54+L61*'F35'!$C$69+L76*'F35'!$C$84+L91*'F35'!$C$99+L106*'F35'!$C$114+L121*'F35'!$C$129+L136*'F35'!$C$144+L151*'F35'!$C$159+L166*'F35'!$C$174+L181*'F35'!$C$189+L196</f>
        <v>0</v>
      </c>
      <c r="M211" s="250">
        <f>M31*'F35'!$C$39+M46*'F35'!$C$54+M61*'F35'!$C$69+M76*'F35'!$C$84+M91*'F35'!$C$99+M106*'F35'!$C$114+M121*'F35'!$C$129+M136*'F35'!$C$144+M151*'F35'!$C$159+M166*'F35'!$C$174+M181*'F35'!$C$189+M196</f>
        <v>0</v>
      </c>
      <c r="N211" s="250">
        <f>N31*'F35'!$C$39+N46*'F35'!$C$54+N61*'F35'!$C$69+N76*'F35'!$C$84+N91*'F35'!$C$99+N106*'F35'!$C$114+N121*'F35'!$C$129+N136*'F35'!$C$144+N151*'F35'!$C$159+N166*'F35'!$C$174+N181*'F35'!$C$189+N196</f>
        <v>0</v>
      </c>
      <c r="O211" s="250">
        <f>O31*'F35'!$C$39+O46*'F35'!$C$54+O61*'F35'!$C$69+O76*'F35'!$C$84+O91*'F35'!$C$99+O106*'F35'!$C$114+O121*'F35'!$C$129+O136*'F35'!$C$144+O151*'F35'!$C$159+O166*'F35'!$C$174+O181*'F35'!$C$189+O196</f>
        <v>0</v>
      </c>
      <c r="P211" s="250">
        <f>P31*'F35'!$C$39+P46*'F35'!$C$54+P61*'F35'!$C$69+P76*'F35'!$C$84+P91*'F35'!$C$99+P106*'F35'!$C$114+P121*'F35'!$C$129+P136*'F35'!$C$144+P151*'F35'!$C$159+P166*'F35'!$C$174+P181*'F35'!$C$189+P196</f>
        <v>0</v>
      </c>
      <c r="Q211" s="250">
        <f>Q31*'F35'!$C$39+Q46*'F35'!$C$54+Q61*'F35'!$C$69+Q76*'F35'!$C$84+Q91*'F35'!$C$99+Q106*'F35'!$C$114+Q121*'F35'!$C$129+Q136*'F35'!$C$144+Q151*'F35'!$C$159+Q166*'F35'!$C$174+Q181*'F35'!$C$189+Q196</f>
        <v>0</v>
      </c>
      <c r="R211" s="250">
        <f>R31*'F35'!$C$39+R46*'F35'!$C$54+R61*'F35'!$C$69+R76*'F35'!$C$84+R91*'F35'!$C$99+R106*'F35'!$C$114+R121*'F35'!$C$129+R136*'F35'!$C$144+R151*'F35'!$C$159+R166*'F35'!$C$174+R181*'F35'!$C$189+R196</f>
        <v>0</v>
      </c>
      <c r="S211" s="250">
        <f>S31*'F35'!$C$39+S46*'F35'!$C$54+S61*'F35'!$C$69+S76*'F35'!$C$84+S91*'F35'!$C$99+S106*'F35'!$C$114+S121*'F35'!$C$129+S136*'F35'!$C$144+S151*'F35'!$C$159+S166*'F35'!$C$174+S181*'F35'!$C$189+S196</f>
        <v>0</v>
      </c>
      <c r="T211" s="250">
        <f>T31*'F35'!$C$39+T46*'F35'!$C$54+T61*'F35'!$C$69+T76*'F35'!$C$84+T91*'F35'!$C$99+T106*'F35'!$C$114+T121*'F35'!$C$129+T136*'F35'!$C$144+T151*'F35'!$C$159+T166*'F35'!$C$174+T181*'F35'!$C$189+T196</f>
        <v>0</v>
      </c>
      <c r="U211" s="250">
        <f>U31*'F35'!$C$39+U46*'F35'!$C$54+U61*'F35'!$C$69+U76*'F35'!$C$84+U91*'F35'!$C$99+U106*'F35'!$C$114+U121*'F35'!$C$129+U136*'F35'!$C$144+U151*'F35'!$C$159+U166*'F35'!$C$174+U181*'F35'!$C$189+U196</f>
        <v>0</v>
      </c>
      <c r="V211" s="250">
        <f>V31*'F35'!$C$39+V46*'F35'!$C$54+V61*'F35'!$C$69+V76*'F35'!$C$84+V91*'F35'!$C$99+V106*'F35'!$C$114+V121*'F35'!$C$129+V136*'F35'!$C$144+V151*'F35'!$C$159+V166*'F35'!$C$174+V181*'F35'!$C$189+V196</f>
        <v>0</v>
      </c>
      <c r="W211" s="250">
        <f>W31*'F35'!$C$39+W46*'F35'!$C$54+W61*'F35'!$C$69+W76*'F35'!$C$84+W91*'F35'!$C$99+W106*'F35'!$C$114+W121*'F35'!$C$129+W136*'F35'!$C$144+W151*'F35'!$C$159+W166*'F35'!$C$174+W181*'F35'!$C$189+W196</f>
        <v>0</v>
      </c>
      <c r="X211" s="250">
        <f>X31*'F35'!$C$39+X46*'F35'!$C$54+X61*'F35'!$C$69+X76*'F35'!$C$84+X91*'F35'!$C$99+X106*'F35'!$C$114+X121*'F35'!$C$129+X136*'F35'!$C$144+X151*'F35'!$C$159+X166*'F35'!$C$174+X181*'F35'!$C$189+X196</f>
        <v>0</v>
      </c>
      <c r="Y211" s="250">
        <f>Y31*'F35'!$C$39+Y46*'F35'!$C$54+Y61*'F35'!$C$69+Y76*'F35'!$C$84+Y91*'F35'!$C$99+Y106*'F35'!$C$114+Y121*'F35'!$C$129+Y136*'F35'!$C$144+Y151*'F35'!$C$159+Y166*'F35'!$C$174+Y181*'F35'!$C$189+Y196</f>
        <v>0</v>
      </c>
      <c r="Z211" s="250">
        <f>Z31*'F35'!$C$39+Z46*'F35'!$C$54+Z61*'F35'!$C$69+Z76*'F35'!$C$84+Z91*'F35'!$C$99+Z106*'F35'!$C$114+Z121*'F35'!$C$129+Z136*'F35'!$C$144+Z151*'F35'!$C$159+Z166*'F35'!$C$174+Z181*'F35'!$C$189+Z196</f>
        <v>0</v>
      </c>
      <c r="AA211" s="250">
        <f>AA31*'F35'!$C$39+AA46*'F35'!$C$54+AA61*'F35'!$C$69+AA76*'F35'!$C$84+AA91*'F35'!$C$99+AA106*'F35'!$C$114+AA121*'F35'!$C$129+AA136*'F35'!$C$144+AA151*'F35'!$C$159+AA166*'F35'!$C$174+AA181*'F35'!$C$189+AA196</f>
        <v>0</v>
      </c>
      <c r="AB211" s="250">
        <f>AB31*'F35'!$C$39+AB46*'F35'!$C$54+AB61*'F35'!$C$69+AB76*'F35'!$C$84+AB91*'F35'!$C$99+AB106*'F35'!$C$114+AB121*'F35'!$C$129+AB136*'F35'!$C$144+AB151*'F35'!$C$159+AB166*'F35'!$C$174+AB181*'F35'!$C$189+AB196</f>
        <v>0</v>
      </c>
      <c r="AC211" s="250">
        <f>AC31*'F35'!$C$39+AC46*'F35'!$C$54+AC61*'F35'!$C$69+AC76*'F35'!$C$84+AC91*'F35'!$C$99+AC106*'F35'!$C$114+AC121*'F35'!$C$129+AC136*'F35'!$C$144+AC151*'F35'!$C$159+AC166*'F35'!$C$174+AC181*'F35'!$C$189+AC196</f>
        <v>0</v>
      </c>
      <c r="AD211" s="250">
        <f>AD31*'F35'!$C$39+AD46*'F35'!$C$54+AD61*'F35'!$C$69+AD76*'F35'!$C$84+AD91*'F35'!$C$99+AD106*'F35'!$C$114+AD121*'F35'!$C$129+AD136*'F35'!$C$144+AD151*'F35'!$C$159+AD166*'F35'!$C$174+AD181*'F35'!$C$189+AD196</f>
        <v>0</v>
      </c>
      <c r="AF211" s="87"/>
    </row>
    <row r="212" spans="1:32" ht="45">
      <c r="A212" s="29"/>
      <c r="B212" s="111" t="s">
        <v>193</v>
      </c>
      <c r="C212" s="250">
        <f>C32*'F35'!$C$39+C47*'F35'!$C$54+C62*'F35'!$C$69+C77*'F35'!$C$84+C92*'F35'!$C$99+C107*'F35'!$C$114+C122*'F35'!$C$129+C137*'F35'!$C$144+C152*'F35'!$C$159+C167*'F35'!$C$174+C182*'F35'!$C$189+C197</f>
        <v>0</v>
      </c>
      <c r="D212" s="250">
        <f>D32*'F35'!$C$39+D47*'F35'!$C$54+D62*'F35'!$C$69+D77*'F35'!$C$84+D92*'F35'!$C$99+D107*'F35'!$C$114+D122*'F35'!$C$129+D137*'F35'!$C$144+D152*'F35'!$C$159+D167*'F35'!$C$174+D182*'F35'!$C$189+D197</f>
        <v>0</v>
      </c>
      <c r="E212" s="250">
        <f>E32*'F35'!$C$39+E47*'F35'!$C$54+E62*'F35'!$C$69+E77*'F35'!$C$84+E92*'F35'!$C$99+E107*'F35'!$C$114+E122*'F35'!$C$129+E137*'F35'!$C$144+E152*'F35'!$C$159+E167*'F35'!$C$174+E182*'F35'!$C$189+E197</f>
        <v>0</v>
      </c>
      <c r="F212" s="250">
        <f>F32*'F35'!$C$39+F47*'F35'!$C$54+F62*'F35'!$C$69+F77*'F35'!$C$84+F92*'F35'!$C$99+F107*'F35'!$C$114+F122*'F35'!$C$129+F137*'F35'!$C$144+F152*'F35'!$C$159+F167*'F35'!$C$174+F182*'F35'!$C$189+F197</f>
        <v>0</v>
      </c>
      <c r="G212" s="250">
        <f>G32*'F35'!$C$39+G47*'F35'!$C$54+G62*'F35'!$C$69+G77*'F35'!$C$84+G92*'F35'!$C$99+G107*'F35'!$C$114+G122*'F35'!$C$129+G137*'F35'!$C$144+G152*'F35'!$C$159+G167*'F35'!$C$174+G182*'F35'!$C$189+G197</f>
        <v>0</v>
      </c>
      <c r="H212" s="250">
        <f>H32*'F35'!$C$39+H47*'F35'!$C$54+H62*'F35'!$C$69+H77*'F35'!$C$84+H92*'F35'!$C$99+H107*'F35'!$C$114+H122*'F35'!$C$129+H137*'F35'!$C$144+H152*'F35'!$C$159+H167*'F35'!$C$174+H182*'F35'!$C$189+H197</f>
        <v>0</v>
      </c>
      <c r="I212" s="250">
        <f>I32*'F35'!$C$39+I47*'F35'!$C$54+I62*'F35'!$C$69+I77*'F35'!$C$84+I92*'F35'!$C$99+I107*'F35'!$C$114+I122*'F35'!$C$129+I137*'F35'!$C$144+I152*'F35'!$C$159+I167*'F35'!$C$174+I182*'F35'!$C$189+I197</f>
        <v>0</v>
      </c>
      <c r="J212" s="250">
        <f>J32*'F35'!$C$39+J47*'F35'!$C$54+J62*'F35'!$C$69+J77*'F35'!$C$84+J92*'F35'!$C$99+J107*'F35'!$C$114+J122*'F35'!$C$129+J137*'F35'!$C$144+J152*'F35'!$C$159+J167*'F35'!$C$174+J182*'F35'!$C$189+J197</f>
        <v>0</v>
      </c>
      <c r="K212" s="250">
        <f>K32*'F35'!$C$39+K47*'F35'!$C$54+K62*'F35'!$C$69+K77*'F35'!$C$84+K92*'F35'!$C$99+K107*'F35'!$C$114+K122*'F35'!$C$129+K137*'F35'!$C$144+K152*'F35'!$C$159+K167*'F35'!$C$174+K182*'F35'!$C$189+K197</f>
        <v>0</v>
      </c>
      <c r="L212" s="250">
        <f>L32*'F35'!$C$39+L47*'F35'!$C$54+L62*'F35'!$C$69+L77*'F35'!$C$84+L92*'F35'!$C$99+L107*'F35'!$C$114+L122*'F35'!$C$129+L137*'F35'!$C$144+L152*'F35'!$C$159+L167*'F35'!$C$174+L182*'F35'!$C$189+L197</f>
        <v>0</v>
      </c>
      <c r="M212" s="250">
        <f>M32*'F35'!$C$39+M47*'F35'!$C$54+M62*'F35'!$C$69+M77*'F35'!$C$84+M92*'F35'!$C$99+M107*'F35'!$C$114+M122*'F35'!$C$129+M137*'F35'!$C$144+M152*'F35'!$C$159+M167*'F35'!$C$174+M182*'F35'!$C$189+M197</f>
        <v>0</v>
      </c>
      <c r="N212" s="250">
        <f>N32*'F35'!$C$39+N47*'F35'!$C$54+N62*'F35'!$C$69+N77*'F35'!$C$84+N92*'F35'!$C$99+N107*'F35'!$C$114+N122*'F35'!$C$129+N137*'F35'!$C$144+N152*'F35'!$C$159+N167*'F35'!$C$174+N182*'F35'!$C$189+N197</f>
        <v>0</v>
      </c>
      <c r="O212" s="250">
        <f>O32*'F35'!$C$39+O47*'F35'!$C$54+O62*'F35'!$C$69+O77*'F35'!$C$84+O92*'F35'!$C$99+O107*'F35'!$C$114+O122*'F35'!$C$129+O137*'F35'!$C$144+O152*'F35'!$C$159+O167*'F35'!$C$174+O182*'F35'!$C$189+O197</f>
        <v>0</v>
      </c>
      <c r="P212" s="250">
        <f>P32*'F35'!$C$39+P47*'F35'!$C$54+P62*'F35'!$C$69+P77*'F35'!$C$84+P92*'F35'!$C$99+P107*'F35'!$C$114+P122*'F35'!$C$129+P137*'F35'!$C$144+P152*'F35'!$C$159+P167*'F35'!$C$174+P182*'F35'!$C$189+P197</f>
        <v>0</v>
      </c>
      <c r="Q212" s="250">
        <f>Q32*'F35'!$C$39+Q47*'F35'!$C$54+Q62*'F35'!$C$69+Q77*'F35'!$C$84+Q92*'F35'!$C$99+Q107*'F35'!$C$114+Q122*'F35'!$C$129+Q137*'F35'!$C$144+Q152*'F35'!$C$159+Q167*'F35'!$C$174+Q182*'F35'!$C$189+Q197</f>
        <v>0</v>
      </c>
      <c r="R212" s="250">
        <f>R32*'F35'!$C$39+R47*'F35'!$C$54+R62*'F35'!$C$69+R77*'F35'!$C$84+R92*'F35'!$C$99+R107*'F35'!$C$114+R122*'F35'!$C$129+R137*'F35'!$C$144+R152*'F35'!$C$159+R167*'F35'!$C$174+R182*'F35'!$C$189+R197</f>
        <v>0</v>
      </c>
      <c r="S212" s="250">
        <f>S32*'F35'!$C$39+S47*'F35'!$C$54+S62*'F35'!$C$69+S77*'F35'!$C$84+S92*'F35'!$C$99+S107*'F35'!$C$114+S122*'F35'!$C$129+S137*'F35'!$C$144+S152*'F35'!$C$159+S167*'F35'!$C$174+S182*'F35'!$C$189+S197</f>
        <v>0</v>
      </c>
      <c r="T212" s="250">
        <f>T32*'F35'!$C$39+T47*'F35'!$C$54+T62*'F35'!$C$69+T77*'F35'!$C$84+T92*'F35'!$C$99+T107*'F35'!$C$114+T122*'F35'!$C$129+T137*'F35'!$C$144+T152*'F35'!$C$159+T167*'F35'!$C$174+T182*'F35'!$C$189+T197</f>
        <v>0</v>
      </c>
      <c r="U212" s="250">
        <f>U32*'F35'!$C$39+U47*'F35'!$C$54+U62*'F35'!$C$69+U77*'F35'!$C$84+U92*'F35'!$C$99+U107*'F35'!$C$114+U122*'F35'!$C$129+U137*'F35'!$C$144+U152*'F35'!$C$159+U167*'F35'!$C$174+U182*'F35'!$C$189+U197</f>
        <v>0</v>
      </c>
      <c r="V212" s="250">
        <f>V32*'F35'!$C$39+V47*'F35'!$C$54+V62*'F35'!$C$69+V77*'F35'!$C$84+V92*'F35'!$C$99+V107*'F35'!$C$114+V122*'F35'!$C$129+V137*'F35'!$C$144+V152*'F35'!$C$159+V167*'F35'!$C$174+V182*'F35'!$C$189+V197</f>
        <v>0</v>
      </c>
      <c r="W212" s="250">
        <f>W32*'F35'!$C$39+W47*'F35'!$C$54+W62*'F35'!$C$69+W77*'F35'!$C$84+W92*'F35'!$C$99+W107*'F35'!$C$114+W122*'F35'!$C$129+W137*'F35'!$C$144+W152*'F35'!$C$159+W167*'F35'!$C$174+W182*'F35'!$C$189+W197</f>
        <v>0</v>
      </c>
      <c r="X212" s="250">
        <f>X32*'F35'!$C$39+X47*'F35'!$C$54+X62*'F35'!$C$69+X77*'F35'!$C$84+X92*'F35'!$C$99+X107*'F35'!$C$114+X122*'F35'!$C$129+X137*'F35'!$C$144+X152*'F35'!$C$159+X167*'F35'!$C$174+X182*'F35'!$C$189+X197</f>
        <v>0</v>
      </c>
      <c r="Y212" s="250">
        <f>Y32*'F35'!$C$39+Y47*'F35'!$C$54+Y62*'F35'!$C$69+Y77*'F35'!$C$84+Y92*'F35'!$C$99+Y107*'F35'!$C$114+Y122*'F35'!$C$129+Y137*'F35'!$C$144+Y152*'F35'!$C$159+Y167*'F35'!$C$174+Y182*'F35'!$C$189+Y197</f>
        <v>0</v>
      </c>
      <c r="Z212" s="250">
        <f>Z32*'F35'!$C$39+Z47*'F35'!$C$54+Z62*'F35'!$C$69+Z77*'F35'!$C$84+Z92*'F35'!$C$99+Z107*'F35'!$C$114+Z122*'F35'!$C$129+Z137*'F35'!$C$144+Z152*'F35'!$C$159+Z167*'F35'!$C$174+Z182*'F35'!$C$189+Z197</f>
        <v>0</v>
      </c>
      <c r="AA212" s="250">
        <f>AA32*'F35'!$C$39+AA47*'F35'!$C$54+AA62*'F35'!$C$69+AA77*'F35'!$C$84+AA92*'F35'!$C$99+AA107*'F35'!$C$114+AA122*'F35'!$C$129+AA137*'F35'!$C$144+AA152*'F35'!$C$159+AA167*'F35'!$C$174+AA182*'F35'!$C$189+AA197</f>
        <v>0</v>
      </c>
      <c r="AB212" s="250">
        <f>AB32*'F35'!$C$39+AB47*'F35'!$C$54+AB62*'F35'!$C$69+AB77*'F35'!$C$84+AB92*'F35'!$C$99+AB107*'F35'!$C$114+AB122*'F35'!$C$129+AB137*'F35'!$C$144+AB152*'F35'!$C$159+AB167*'F35'!$C$174+AB182*'F35'!$C$189+AB197</f>
        <v>0</v>
      </c>
      <c r="AC212" s="250">
        <f>AC32*'F35'!$C$39+AC47*'F35'!$C$54+AC62*'F35'!$C$69+AC77*'F35'!$C$84+AC92*'F35'!$C$99+AC107*'F35'!$C$114+AC122*'F35'!$C$129+AC137*'F35'!$C$144+AC152*'F35'!$C$159+AC167*'F35'!$C$174+AC182*'F35'!$C$189+AC197</f>
        <v>0</v>
      </c>
      <c r="AD212" s="250">
        <f>AD32*'F35'!$C$39+AD47*'F35'!$C$54+AD62*'F35'!$C$69+AD77*'F35'!$C$84+AD92*'F35'!$C$99+AD107*'F35'!$C$114+AD122*'F35'!$C$129+AD137*'F35'!$C$144+AD152*'F35'!$C$159+AD167*'F35'!$C$174+AD182*'F35'!$C$189+AD197</f>
        <v>0</v>
      </c>
      <c r="AF212" s="87"/>
    </row>
    <row r="213" spans="1:32">
      <c r="A213" s="29"/>
      <c r="B213" s="13" t="s">
        <v>163</v>
      </c>
      <c r="C213" s="250">
        <f>C33*'F35'!$C$39+C48*'F35'!$C$54+C63*'F35'!$C$69+C78*'F35'!$C$84+C93*'F35'!$C$99+C108*'F35'!$C$114+C123*'F35'!$C$129+C138*'F35'!$C$144+C153*'F35'!$C$159+C168*'F35'!$C$174+C183*'F35'!$C$189+C198</f>
        <v>0</v>
      </c>
      <c r="D213" s="250">
        <f>D33*'F35'!$C$39+D48*'F35'!$C$54+D63*'F35'!$C$69+D78*'F35'!$C$84+D93*'F35'!$C$99+D108*'F35'!$C$114+D123*'F35'!$C$129+D138*'F35'!$C$144+D153*'F35'!$C$159+D168*'F35'!$C$174+D183*'F35'!$C$189+D198</f>
        <v>0</v>
      </c>
      <c r="E213" s="250">
        <f>E33*'F35'!$C$39+E48*'F35'!$C$54+E63*'F35'!$C$69+E78*'F35'!$C$84+E93*'F35'!$C$99+E108*'F35'!$C$114+E123*'F35'!$C$129+E138*'F35'!$C$144+E153*'F35'!$C$159+E168*'F35'!$C$174+E183*'F35'!$C$189+E198</f>
        <v>0</v>
      </c>
      <c r="F213" s="250">
        <f>F33*'F35'!$C$39+F48*'F35'!$C$54+F63*'F35'!$C$69+F78*'F35'!$C$84+F93*'F35'!$C$99+F108*'F35'!$C$114+F123*'F35'!$C$129+F138*'F35'!$C$144+F153*'F35'!$C$159+F168*'F35'!$C$174+F183*'F35'!$C$189+F198</f>
        <v>0</v>
      </c>
      <c r="G213" s="250">
        <f>G33*'F35'!$C$39+G48*'F35'!$C$54+G63*'F35'!$C$69+G78*'F35'!$C$84+G93*'F35'!$C$99+G108*'F35'!$C$114+G123*'F35'!$C$129+G138*'F35'!$C$144+G153*'F35'!$C$159+G168*'F35'!$C$174+G183*'F35'!$C$189+G198</f>
        <v>0</v>
      </c>
      <c r="H213" s="250">
        <f>H33*'F35'!$C$39+H48*'F35'!$C$54+H63*'F35'!$C$69+H78*'F35'!$C$84+H93*'F35'!$C$99+H108*'F35'!$C$114+H123*'F35'!$C$129+H138*'F35'!$C$144+H153*'F35'!$C$159+H168*'F35'!$C$174+H183*'F35'!$C$189+H198</f>
        <v>0</v>
      </c>
      <c r="I213" s="250">
        <f>I33*'F35'!$C$39+I48*'F35'!$C$54+I63*'F35'!$C$69+I78*'F35'!$C$84+I93*'F35'!$C$99+I108*'F35'!$C$114+I123*'F35'!$C$129+I138*'F35'!$C$144+I153*'F35'!$C$159+I168*'F35'!$C$174+I183*'F35'!$C$189+I198</f>
        <v>0</v>
      </c>
      <c r="J213" s="250">
        <f>J33*'F35'!$C$39+J48*'F35'!$C$54+J63*'F35'!$C$69+J78*'F35'!$C$84+J93*'F35'!$C$99+J108*'F35'!$C$114+J123*'F35'!$C$129+J138*'F35'!$C$144+J153*'F35'!$C$159+J168*'F35'!$C$174+J183*'F35'!$C$189+J198</f>
        <v>0</v>
      </c>
      <c r="K213" s="250">
        <f>K33*'F35'!$C$39+K48*'F35'!$C$54+K63*'F35'!$C$69+K78*'F35'!$C$84+K93*'F35'!$C$99+K108*'F35'!$C$114+K123*'F35'!$C$129+K138*'F35'!$C$144+K153*'F35'!$C$159+K168*'F35'!$C$174+K183*'F35'!$C$189+K198</f>
        <v>0</v>
      </c>
      <c r="L213" s="250">
        <f>L33*'F35'!$C$39+L48*'F35'!$C$54+L63*'F35'!$C$69+L78*'F35'!$C$84+L93*'F35'!$C$99+L108*'F35'!$C$114+L123*'F35'!$C$129+L138*'F35'!$C$144+L153*'F35'!$C$159+L168*'F35'!$C$174+L183*'F35'!$C$189+L198</f>
        <v>0</v>
      </c>
      <c r="M213" s="250">
        <f>M33*'F35'!$C$39+M48*'F35'!$C$54+M63*'F35'!$C$69+M78*'F35'!$C$84+M93*'F35'!$C$99+M108*'F35'!$C$114+M123*'F35'!$C$129+M138*'F35'!$C$144+M153*'F35'!$C$159+M168*'F35'!$C$174+M183*'F35'!$C$189+M198</f>
        <v>0</v>
      </c>
      <c r="N213" s="250">
        <f>N33*'F35'!$C$39+N48*'F35'!$C$54+N63*'F35'!$C$69+N78*'F35'!$C$84+N93*'F35'!$C$99+N108*'F35'!$C$114+N123*'F35'!$C$129+N138*'F35'!$C$144+N153*'F35'!$C$159+N168*'F35'!$C$174+N183*'F35'!$C$189+N198</f>
        <v>0</v>
      </c>
      <c r="O213" s="250">
        <f>O33*'F35'!$C$39+O48*'F35'!$C$54+O63*'F35'!$C$69+O78*'F35'!$C$84+O93*'F35'!$C$99+O108*'F35'!$C$114+O123*'F35'!$C$129+O138*'F35'!$C$144+O153*'F35'!$C$159+O168*'F35'!$C$174+O183*'F35'!$C$189+O198</f>
        <v>0</v>
      </c>
      <c r="P213" s="250">
        <f>P33*'F35'!$C$39+P48*'F35'!$C$54+P63*'F35'!$C$69+P78*'F35'!$C$84+P93*'F35'!$C$99+P108*'F35'!$C$114+P123*'F35'!$C$129+P138*'F35'!$C$144+P153*'F35'!$C$159+P168*'F35'!$C$174+P183*'F35'!$C$189+P198</f>
        <v>0</v>
      </c>
      <c r="Q213" s="250">
        <f>Q33*'F35'!$C$39+Q48*'F35'!$C$54+Q63*'F35'!$C$69+Q78*'F35'!$C$84+Q93*'F35'!$C$99+Q108*'F35'!$C$114+Q123*'F35'!$C$129+Q138*'F35'!$C$144+Q153*'F35'!$C$159+Q168*'F35'!$C$174+Q183*'F35'!$C$189+Q198</f>
        <v>0</v>
      </c>
      <c r="R213" s="250">
        <f>R33*'F35'!$C$39+R48*'F35'!$C$54+R63*'F35'!$C$69+R78*'F35'!$C$84+R93*'F35'!$C$99+R108*'F35'!$C$114+R123*'F35'!$C$129+R138*'F35'!$C$144+R153*'F35'!$C$159+R168*'F35'!$C$174+R183*'F35'!$C$189+R198</f>
        <v>0</v>
      </c>
      <c r="S213" s="250">
        <f>S33*'F35'!$C$39+S48*'F35'!$C$54+S63*'F35'!$C$69+S78*'F35'!$C$84+S93*'F35'!$C$99+S108*'F35'!$C$114+S123*'F35'!$C$129+S138*'F35'!$C$144+S153*'F35'!$C$159+S168*'F35'!$C$174+S183*'F35'!$C$189+S198</f>
        <v>0</v>
      </c>
      <c r="T213" s="250">
        <f>T33*'F35'!$C$39+T48*'F35'!$C$54+T63*'F35'!$C$69+T78*'F35'!$C$84+T93*'F35'!$C$99+T108*'F35'!$C$114+T123*'F35'!$C$129+T138*'F35'!$C$144+T153*'F35'!$C$159+T168*'F35'!$C$174+T183*'F35'!$C$189+T198</f>
        <v>0</v>
      </c>
      <c r="U213" s="250">
        <f>U33*'F35'!$C$39+U48*'F35'!$C$54+U63*'F35'!$C$69+U78*'F35'!$C$84+U93*'F35'!$C$99+U108*'F35'!$C$114+U123*'F35'!$C$129+U138*'F35'!$C$144+U153*'F35'!$C$159+U168*'F35'!$C$174+U183*'F35'!$C$189+U198</f>
        <v>0</v>
      </c>
      <c r="V213" s="250">
        <f>V33*'F35'!$C$39+V48*'F35'!$C$54+V63*'F35'!$C$69+V78*'F35'!$C$84+V93*'F35'!$C$99+V108*'F35'!$C$114+V123*'F35'!$C$129+V138*'F35'!$C$144+V153*'F35'!$C$159+V168*'F35'!$C$174+V183*'F35'!$C$189+V198</f>
        <v>0</v>
      </c>
      <c r="W213" s="250">
        <f>W33*'F35'!$C$39+W48*'F35'!$C$54+W63*'F35'!$C$69+W78*'F35'!$C$84+W93*'F35'!$C$99+W108*'F35'!$C$114+W123*'F35'!$C$129+W138*'F35'!$C$144+W153*'F35'!$C$159+W168*'F35'!$C$174+W183*'F35'!$C$189+W198</f>
        <v>0</v>
      </c>
      <c r="X213" s="250">
        <f>X33*'F35'!$C$39+X48*'F35'!$C$54+X63*'F35'!$C$69+X78*'F35'!$C$84+X93*'F35'!$C$99+X108*'F35'!$C$114+X123*'F35'!$C$129+X138*'F35'!$C$144+X153*'F35'!$C$159+X168*'F35'!$C$174+X183*'F35'!$C$189+X198</f>
        <v>0</v>
      </c>
      <c r="Y213" s="250">
        <f>Y33*'F35'!$C$39+Y48*'F35'!$C$54+Y63*'F35'!$C$69+Y78*'F35'!$C$84+Y93*'F35'!$C$99+Y108*'F35'!$C$114+Y123*'F35'!$C$129+Y138*'F35'!$C$144+Y153*'F35'!$C$159+Y168*'F35'!$C$174+Y183*'F35'!$C$189+Y198</f>
        <v>0</v>
      </c>
      <c r="Z213" s="250">
        <f>Z33*'F35'!$C$39+Z48*'F35'!$C$54+Z63*'F35'!$C$69+Z78*'F35'!$C$84+Z93*'F35'!$C$99+Z108*'F35'!$C$114+Z123*'F35'!$C$129+Z138*'F35'!$C$144+Z153*'F35'!$C$159+Z168*'F35'!$C$174+Z183*'F35'!$C$189+Z198</f>
        <v>0</v>
      </c>
      <c r="AA213" s="250">
        <f>AA33*'F35'!$C$39+AA48*'F35'!$C$54+AA63*'F35'!$C$69+AA78*'F35'!$C$84+AA93*'F35'!$C$99+AA108*'F35'!$C$114+AA123*'F35'!$C$129+AA138*'F35'!$C$144+AA153*'F35'!$C$159+AA168*'F35'!$C$174+AA183*'F35'!$C$189+AA198</f>
        <v>0</v>
      </c>
      <c r="AB213" s="250">
        <f>AB33*'F35'!$C$39+AB48*'F35'!$C$54+AB63*'F35'!$C$69+AB78*'F35'!$C$84+AB93*'F35'!$C$99+AB108*'F35'!$C$114+AB123*'F35'!$C$129+AB138*'F35'!$C$144+AB153*'F35'!$C$159+AB168*'F35'!$C$174+AB183*'F35'!$C$189+AB198</f>
        <v>0</v>
      </c>
      <c r="AC213" s="250">
        <f>AC33*'F35'!$C$39+AC48*'F35'!$C$54+AC63*'F35'!$C$69+AC78*'F35'!$C$84+AC93*'F35'!$C$99+AC108*'F35'!$C$114+AC123*'F35'!$C$129+AC138*'F35'!$C$144+AC153*'F35'!$C$159+AC168*'F35'!$C$174+AC183*'F35'!$C$189+AC198</f>
        <v>0</v>
      </c>
      <c r="AD213" s="250">
        <f>AD33*'F35'!$C$39+AD48*'F35'!$C$54+AD63*'F35'!$C$69+AD78*'F35'!$C$84+AD93*'F35'!$C$99+AD108*'F35'!$C$114+AD123*'F35'!$C$129+AD138*'F35'!$C$144+AD153*'F35'!$C$159+AD168*'F35'!$C$174+AD183*'F35'!$C$189+AD198</f>
        <v>0</v>
      </c>
      <c r="AF213" s="87"/>
    </row>
    <row r="214" spans="1:32">
      <c r="A214" s="29"/>
      <c r="B214" s="13" t="s">
        <v>192</v>
      </c>
      <c r="C214" s="250">
        <f>C34*'F35'!$C$39+C49*'F35'!$C$54+C64*'F35'!$C$69+C79*'F35'!$C$84+C94*'F35'!$C$99+C109*'F35'!$C$114+C124*'F35'!$C$129+C139*'F35'!$C$144+C154*'F35'!$C$159+C169*'F35'!$C$174+C184*'F35'!$C$189+C199</f>
        <v>0</v>
      </c>
      <c r="D214" s="250">
        <f>D34*'F35'!$C$39+D49*'F35'!$C$54+D64*'F35'!$C$69+D79*'F35'!$C$84+D94*'F35'!$C$99+D109*'F35'!$C$114+D124*'F35'!$C$129+D139*'F35'!$C$144+D154*'F35'!$C$159+D169*'F35'!$C$174+D184*'F35'!$C$189+D199</f>
        <v>0</v>
      </c>
      <c r="E214" s="250">
        <f>E34*'F35'!$C$39+E49*'F35'!$C$54+E64*'F35'!$C$69+E79*'F35'!$C$84+E94*'F35'!$C$99+E109*'F35'!$C$114+E124*'F35'!$C$129+E139*'F35'!$C$144+E154*'F35'!$C$159+E169*'F35'!$C$174+E184*'F35'!$C$189+E199</f>
        <v>0</v>
      </c>
      <c r="F214" s="250">
        <f>F34*'F35'!$C$39+F49*'F35'!$C$54+F64*'F35'!$C$69+F79*'F35'!$C$84+F94*'F35'!$C$99+F109*'F35'!$C$114+F124*'F35'!$C$129+F139*'F35'!$C$144+F154*'F35'!$C$159+F169*'F35'!$C$174+F184*'F35'!$C$189+F199</f>
        <v>0</v>
      </c>
      <c r="G214" s="250">
        <f>G34*'F35'!$C$39+G49*'F35'!$C$54+G64*'F35'!$C$69+G79*'F35'!$C$84+G94*'F35'!$C$99+G109*'F35'!$C$114+G124*'F35'!$C$129+G139*'F35'!$C$144+G154*'F35'!$C$159+G169*'F35'!$C$174+G184*'F35'!$C$189+G199</f>
        <v>0</v>
      </c>
      <c r="H214" s="250">
        <f>H34*'F35'!$C$39+H49*'F35'!$C$54+H64*'F35'!$C$69+H79*'F35'!$C$84+H94*'F35'!$C$99+H109*'F35'!$C$114+H124*'F35'!$C$129+H139*'F35'!$C$144+H154*'F35'!$C$159+H169*'F35'!$C$174+H184*'F35'!$C$189+H199</f>
        <v>0</v>
      </c>
      <c r="I214" s="250">
        <f>I34*'F35'!$C$39+I49*'F35'!$C$54+I64*'F35'!$C$69+I79*'F35'!$C$84+I94*'F35'!$C$99+I109*'F35'!$C$114+I124*'F35'!$C$129+I139*'F35'!$C$144+I154*'F35'!$C$159+I169*'F35'!$C$174+I184*'F35'!$C$189+I199</f>
        <v>0</v>
      </c>
      <c r="J214" s="250">
        <f>J34*'F35'!$C$39+J49*'F35'!$C$54+J64*'F35'!$C$69+J79*'F35'!$C$84+J94*'F35'!$C$99+J109*'F35'!$C$114+J124*'F35'!$C$129+J139*'F35'!$C$144+J154*'F35'!$C$159+J169*'F35'!$C$174+J184*'F35'!$C$189+J199</f>
        <v>0</v>
      </c>
      <c r="K214" s="250">
        <f>K34*'F35'!$C$39+K49*'F35'!$C$54+K64*'F35'!$C$69+K79*'F35'!$C$84+K94*'F35'!$C$99+K109*'F35'!$C$114+K124*'F35'!$C$129+K139*'F35'!$C$144+K154*'F35'!$C$159+K169*'F35'!$C$174+K184*'F35'!$C$189+K199</f>
        <v>0</v>
      </c>
      <c r="L214" s="250">
        <f>L34*'F35'!$C$39+L49*'F35'!$C$54+L64*'F35'!$C$69+L79*'F35'!$C$84+L94*'F35'!$C$99+L109*'F35'!$C$114+L124*'F35'!$C$129+L139*'F35'!$C$144+L154*'F35'!$C$159+L169*'F35'!$C$174+L184*'F35'!$C$189+L199</f>
        <v>0</v>
      </c>
      <c r="M214" s="250">
        <f>M34*'F35'!$C$39+M49*'F35'!$C$54+M64*'F35'!$C$69+M79*'F35'!$C$84+M94*'F35'!$C$99+M109*'F35'!$C$114+M124*'F35'!$C$129+M139*'F35'!$C$144+M154*'F35'!$C$159+M169*'F35'!$C$174+M184*'F35'!$C$189+M199</f>
        <v>0</v>
      </c>
      <c r="N214" s="250">
        <f>N34*'F35'!$C$39+N49*'F35'!$C$54+N64*'F35'!$C$69+N79*'F35'!$C$84+N94*'F35'!$C$99+N109*'F35'!$C$114+N124*'F35'!$C$129+N139*'F35'!$C$144+N154*'F35'!$C$159+N169*'F35'!$C$174+N184*'F35'!$C$189+N199</f>
        <v>0</v>
      </c>
      <c r="O214" s="250">
        <f>O34*'F35'!$C$39+O49*'F35'!$C$54+O64*'F35'!$C$69+O79*'F35'!$C$84+O94*'F35'!$C$99+O109*'F35'!$C$114+O124*'F35'!$C$129+O139*'F35'!$C$144+O154*'F35'!$C$159+O169*'F35'!$C$174+O184*'F35'!$C$189+O199</f>
        <v>0</v>
      </c>
      <c r="P214" s="250">
        <f>P34*'F35'!$C$39+P49*'F35'!$C$54+P64*'F35'!$C$69+P79*'F35'!$C$84+P94*'F35'!$C$99+P109*'F35'!$C$114+P124*'F35'!$C$129+P139*'F35'!$C$144+P154*'F35'!$C$159+P169*'F35'!$C$174+P184*'F35'!$C$189+P199</f>
        <v>0</v>
      </c>
      <c r="Q214" s="250">
        <f>Q34*'F35'!$C$39+Q49*'F35'!$C$54+Q64*'F35'!$C$69+Q79*'F35'!$C$84+Q94*'F35'!$C$99+Q109*'F35'!$C$114+Q124*'F35'!$C$129+Q139*'F35'!$C$144+Q154*'F35'!$C$159+Q169*'F35'!$C$174+Q184*'F35'!$C$189+Q199</f>
        <v>0</v>
      </c>
      <c r="R214" s="250">
        <f>R34*'F35'!$C$39+R49*'F35'!$C$54+R64*'F35'!$C$69+R79*'F35'!$C$84+R94*'F35'!$C$99+R109*'F35'!$C$114+R124*'F35'!$C$129+R139*'F35'!$C$144+R154*'F35'!$C$159+R169*'F35'!$C$174+R184*'F35'!$C$189+R199</f>
        <v>0</v>
      </c>
      <c r="S214" s="250">
        <f>S34*'F35'!$C$39+S49*'F35'!$C$54+S64*'F35'!$C$69+S79*'F35'!$C$84+S94*'F35'!$C$99+S109*'F35'!$C$114+S124*'F35'!$C$129+S139*'F35'!$C$144+S154*'F35'!$C$159+S169*'F35'!$C$174+S184*'F35'!$C$189+S199</f>
        <v>0</v>
      </c>
      <c r="T214" s="250">
        <f>T34*'F35'!$C$39+T49*'F35'!$C$54+T64*'F35'!$C$69+T79*'F35'!$C$84+T94*'F35'!$C$99+T109*'F35'!$C$114+T124*'F35'!$C$129+T139*'F35'!$C$144+T154*'F35'!$C$159+T169*'F35'!$C$174+T184*'F35'!$C$189+T199</f>
        <v>0</v>
      </c>
      <c r="U214" s="250">
        <f>U34*'F35'!$C$39+U49*'F35'!$C$54+U64*'F35'!$C$69+U79*'F35'!$C$84+U94*'F35'!$C$99+U109*'F35'!$C$114+U124*'F35'!$C$129+U139*'F35'!$C$144+U154*'F35'!$C$159+U169*'F35'!$C$174+U184*'F35'!$C$189+U199</f>
        <v>0</v>
      </c>
      <c r="V214" s="250">
        <f>V34*'F35'!$C$39+V49*'F35'!$C$54+V64*'F35'!$C$69+V79*'F35'!$C$84+V94*'F35'!$C$99+V109*'F35'!$C$114+V124*'F35'!$C$129+V139*'F35'!$C$144+V154*'F35'!$C$159+V169*'F35'!$C$174+V184*'F35'!$C$189+V199</f>
        <v>0</v>
      </c>
      <c r="W214" s="250">
        <f>W34*'F35'!$C$39+W49*'F35'!$C$54+W64*'F35'!$C$69+W79*'F35'!$C$84+W94*'F35'!$C$99+W109*'F35'!$C$114+W124*'F35'!$C$129+W139*'F35'!$C$144+W154*'F35'!$C$159+W169*'F35'!$C$174+W184*'F35'!$C$189+W199</f>
        <v>0</v>
      </c>
      <c r="X214" s="250">
        <f>X34*'F35'!$C$39+X49*'F35'!$C$54+X64*'F35'!$C$69+X79*'F35'!$C$84+X94*'F35'!$C$99+X109*'F35'!$C$114+X124*'F35'!$C$129+X139*'F35'!$C$144+X154*'F35'!$C$159+X169*'F35'!$C$174+X184*'F35'!$C$189+X199</f>
        <v>0</v>
      </c>
      <c r="Y214" s="250">
        <f>Y34*'F35'!$C$39+Y49*'F35'!$C$54+Y64*'F35'!$C$69+Y79*'F35'!$C$84+Y94*'F35'!$C$99+Y109*'F35'!$C$114+Y124*'F35'!$C$129+Y139*'F35'!$C$144+Y154*'F35'!$C$159+Y169*'F35'!$C$174+Y184*'F35'!$C$189+Y199</f>
        <v>0</v>
      </c>
      <c r="Z214" s="250">
        <f>Z34*'F35'!$C$39+Z49*'F35'!$C$54+Z64*'F35'!$C$69+Z79*'F35'!$C$84+Z94*'F35'!$C$99+Z109*'F35'!$C$114+Z124*'F35'!$C$129+Z139*'F35'!$C$144+Z154*'F35'!$C$159+Z169*'F35'!$C$174+Z184*'F35'!$C$189+Z199</f>
        <v>0</v>
      </c>
      <c r="AA214" s="250">
        <f>AA34*'F35'!$C$39+AA49*'F35'!$C$54+AA64*'F35'!$C$69+AA79*'F35'!$C$84+AA94*'F35'!$C$99+AA109*'F35'!$C$114+AA124*'F35'!$C$129+AA139*'F35'!$C$144+AA154*'F35'!$C$159+AA169*'F35'!$C$174+AA184*'F35'!$C$189+AA199</f>
        <v>0</v>
      </c>
      <c r="AB214" s="250">
        <f>AB34*'F35'!$C$39+AB49*'F35'!$C$54+AB64*'F35'!$C$69+AB79*'F35'!$C$84+AB94*'F35'!$C$99+AB109*'F35'!$C$114+AB124*'F35'!$C$129+AB139*'F35'!$C$144+AB154*'F35'!$C$159+AB169*'F35'!$C$174+AB184*'F35'!$C$189+AB199</f>
        <v>0</v>
      </c>
      <c r="AC214" s="250">
        <f>AC34*'F35'!$C$39+AC49*'F35'!$C$54+AC64*'F35'!$C$69+AC79*'F35'!$C$84+AC94*'F35'!$C$99+AC109*'F35'!$C$114+AC124*'F35'!$C$129+AC139*'F35'!$C$144+AC154*'F35'!$C$159+AC169*'F35'!$C$174+AC184*'F35'!$C$189+AC199</f>
        <v>0</v>
      </c>
      <c r="AD214" s="250">
        <f>AD34*'F35'!$C$39+AD49*'F35'!$C$54+AD64*'F35'!$C$69+AD79*'F35'!$C$84+AD94*'F35'!$C$99+AD109*'F35'!$C$114+AD124*'F35'!$C$129+AD139*'F35'!$C$144+AD154*'F35'!$C$159+AD169*'F35'!$C$174+AD184*'F35'!$C$189+AD199</f>
        <v>0</v>
      </c>
      <c r="AF214" s="87"/>
    </row>
    <row r="215" spans="1:32">
      <c r="A215" s="29"/>
      <c r="B215" s="13" t="s">
        <v>5</v>
      </c>
      <c r="C215" s="250">
        <f>C35*'F35'!$C$39+C50*'F35'!$C$54+C65*'F35'!$C$69+C80*'F35'!$C$84+C95*'F35'!$C$99+C110*'F35'!$C$114+C125*'F35'!$C$129+C140*'F35'!$C$144+C155*'F35'!$C$159+C170*'F35'!$C$174+C185*'F35'!$C$189+C200</f>
        <v>0</v>
      </c>
      <c r="D215" s="250">
        <f>D35*'F35'!$C$39+D50*'F35'!$C$54+D65*'F35'!$C$69+D80*'F35'!$C$84+D95*'F35'!$C$99+D110*'F35'!$C$114+D125*'F35'!$C$129+D140*'F35'!$C$144+D155*'F35'!$C$159+D170*'F35'!$C$174+D185*'F35'!$C$189+D200</f>
        <v>0</v>
      </c>
      <c r="E215" s="250">
        <f>E35*'F35'!$C$39+E50*'F35'!$C$54+E65*'F35'!$C$69+E80*'F35'!$C$84+E95*'F35'!$C$99+E110*'F35'!$C$114+E125*'F35'!$C$129+E140*'F35'!$C$144+E155*'F35'!$C$159+E170*'F35'!$C$174+E185*'F35'!$C$189+E200</f>
        <v>0</v>
      </c>
      <c r="F215" s="250">
        <f>F35*'F35'!$C$39+F50*'F35'!$C$54+F65*'F35'!$C$69+F80*'F35'!$C$84+F95*'F35'!$C$99+F110*'F35'!$C$114+F125*'F35'!$C$129+F140*'F35'!$C$144+F155*'F35'!$C$159+F170*'F35'!$C$174+F185*'F35'!$C$189+F200</f>
        <v>0</v>
      </c>
      <c r="G215" s="250">
        <f>G35*'F35'!$C$39+G50*'F35'!$C$54+G65*'F35'!$C$69+G80*'F35'!$C$84+G95*'F35'!$C$99+G110*'F35'!$C$114+G125*'F35'!$C$129+G140*'F35'!$C$144+G155*'F35'!$C$159+G170*'F35'!$C$174+G185*'F35'!$C$189+G200</f>
        <v>0</v>
      </c>
      <c r="H215" s="250">
        <f>H35*'F35'!$C$39+H50*'F35'!$C$54+H65*'F35'!$C$69+H80*'F35'!$C$84+H95*'F35'!$C$99+H110*'F35'!$C$114+H125*'F35'!$C$129+H140*'F35'!$C$144+H155*'F35'!$C$159+H170*'F35'!$C$174+H185*'F35'!$C$189+H200</f>
        <v>0</v>
      </c>
      <c r="I215" s="250">
        <f>I35*'F35'!$C$39+I50*'F35'!$C$54+I65*'F35'!$C$69+I80*'F35'!$C$84+I95*'F35'!$C$99+I110*'F35'!$C$114+I125*'F35'!$C$129+I140*'F35'!$C$144+I155*'F35'!$C$159+I170*'F35'!$C$174+I185*'F35'!$C$189+I200</f>
        <v>0</v>
      </c>
      <c r="J215" s="250">
        <f>J35*'F35'!$C$39+J50*'F35'!$C$54+J65*'F35'!$C$69+J80*'F35'!$C$84+J95*'F35'!$C$99+J110*'F35'!$C$114+J125*'F35'!$C$129+J140*'F35'!$C$144+J155*'F35'!$C$159+J170*'F35'!$C$174+J185*'F35'!$C$189+J200</f>
        <v>0</v>
      </c>
      <c r="K215" s="250">
        <f>K35*'F35'!$C$39+K50*'F35'!$C$54+K65*'F35'!$C$69+K80*'F35'!$C$84+K95*'F35'!$C$99+K110*'F35'!$C$114+K125*'F35'!$C$129+K140*'F35'!$C$144+K155*'F35'!$C$159+K170*'F35'!$C$174+K185*'F35'!$C$189+K200</f>
        <v>0</v>
      </c>
      <c r="L215" s="250">
        <f>L35*'F35'!$C$39+L50*'F35'!$C$54+L65*'F35'!$C$69+L80*'F35'!$C$84+L95*'F35'!$C$99+L110*'F35'!$C$114+L125*'F35'!$C$129+L140*'F35'!$C$144+L155*'F35'!$C$159+L170*'F35'!$C$174+L185*'F35'!$C$189+L200</f>
        <v>0</v>
      </c>
      <c r="M215" s="250">
        <f>M35*'F35'!$C$39+M50*'F35'!$C$54+M65*'F35'!$C$69+M80*'F35'!$C$84+M95*'F35'!$C$99+M110*'F35'!$C$114+M125*'F35'!$C$129+M140*'F35'!$C$144+M155*'F35'!$C$159+M170*'F35'!$C$174+M185*'F35'!$C$189+M200</f>
        <v>0</v>
      </c>
      <c r="N215" s="250">
        <f>N35*'F35'!$C$39+N50*'F35'!$C$54+N65*'F35'!$C$69+N80*'F35'!$C$84+N95*'F35'!$C$99+N110*'F35'!$C$114+N125*'F35'!$C$129+N140*'F35'!$C$144+N155*'F35'!$C$159+N170*'F35'!$C$174+N185*'F35'!$C$189+N200</f>
        <v>0</v>
      </c>
      <c r="O215" s="250">
        <f>O35*'F35'!$C$39+O50*'F35'!$C$54+O65*'F35'!$C$69+O80*'F35'!$C$84+O95*'F35'!$C$99+O110*'F35'!$C$114+O125*'F35'!$C$129+O140*'F35'!$C$144+O155*'F35'!$C$159+O170*'F35'!$C$174+O185*'F35'!$C$189+O200</f>
        <v>0</v>
      </c>
      <c r="P215" s="250">
        <f>P35*'F35'!$C$39+P50*'F35'!$C$54+P65*'F35'!$C$69+P80*'F35'!$C$84+P95*'F35'!$C$99+P110*'F35'!$C$114+P125*'F35'!$C$129+P140*'F35'!$C$144+P155*'F35'!$C$159+P170*'F35'!$C$174+P185*'F35'!$C$189+P200</f>
        <v>0</v>
      </c>
      <c r="Q215" s="250">
        <f>Q35*'F35'!$C$39+Q50*'F35'!$C$54+Q65*'F35'!$C$69+Q80*'F35'!$C$84+Q95*'F35'!$C$99+Q110*'F35'!$C$114+Q125*'F35'!$C$129+Q140*'F35'!$C$144+Q155*'F35'!$C$159+Q170*'F35'!$C$174+Q185*'F35'!$C$189+Q200</f>
        <v>0</v>
      </c>
      <c r="R215" s="250">
        <f>R35*'F35'!$C$39+R50*'F35'!$C$54+R65*'F35'!$C$69+R80*'F35'!$C$84+R95*'F35'!$C$99+R110*'F35'!$C$114+R125*'F35'!$C$129+R140*'F35'!$C$144+R155*'F35'!$C$159+R170*'F35'!$C$174+R185*'F35'!$C$189+R200</f>
        <v>0</v>
      </c>
      <c r="S215" s="250">
        <f>S35*'F35'!$C$39+S50*'F35'!$C$54+S65*'F35'!$C$69+S80*'F35'!$C$84+S95*'F35'!$C$99+S110*'F35'!$C$114+S125*'F35'!$C$129+S140*'F35'!$C$144+S155*'F35'!$C$159+S170*'F35'!$C$174+S185*'F35'!$C$189+S200</f>
        <v>0</v>
      </c>
      <c r="T215" s="250">
        <f>T35*'F35'!$C$39+T50*'F35'!$C$54+T65*'F35'!$C$69+T80*'F35'!$C$84+T95*'F35'!$C$99+T110*'F35'!$C$114+T125*'F35'!$C$129+T140*'F35'!$C$144+T155*'F35'!$C$159+T170*'F35'!$C$174+T185*'F35'!$C$189+T200</f>
        <v>0</v>
      </c>
      <c r="U215" s="250">
        <f>U35*'F35'!$C$39+U50*'F35'!$C$54+U65*'F35'!$C$69+U80*'F35'!$C$84+U95*'F35'!$C$99+U110*'F35'!$C$114+U125*'F35'!$C$129+U140*'F35'!$C$144+U155*'F35'!$C$159+U170*'F35'!$C$174+U185*'F35'!$C$189+U200</f>
        <v>0</v>
      </c>
      <c r="V215" s="250">
        <f>V35*'F35'!$C$39+V50*'F35'!$C$54+V65*'F35'!$C$69+V80*'F35'!$C$84+V95*'F35'!$C$99+V110*'F35'!$C$114+V125*'F35'!$C$129+V140*'F35'!$C$144+V155*'F35'!$C$159+V170*'F35'!$C$174+V185*'F35'!$C$189+V200</f>
        <v>0</v>
      </c>
      <c r="W215" s="250">
        <f>W35*'F35'!$C$39+W50*'F35'!$C$54+W65*'F35'!$C$69+W80*'F35'!$C$84+W95*'F35'!$C$99+W110*'F35'!$C$114+W125*'F35'!$C$129+W140*'F35'!$C$144+W155*'F35'!$C$159+W170*'F35'!$C$174+W185*'F35'!$C$189+W200</f>
        <v>0</v>
      </c>
      <c r="X215" s="250">
        <f>X35*'F35'!$C$39+X50*'F35'!$C$54+X65*'F35'!$C$69+X80*'F35'!$C$84+X95*'F35'!$C$99+X110*'F35'!$C$114+X125*'F35'!$C$129+X140*'F35'!$C$144+X155*'F35'!$C$159+X170*'F35'!$C$174+X185*'F35'!$C$189+X200</f>
        <v>0</v>
      </c>
      <c r="Y215" s="250">
        <f>Y35*'F35'!$C$39+Y50*'F35'!$C$54+Y65*'F35'!$C$69+Y80*'F35'!$C$84+Y95*'F35'!$C$99+Y110*'F35'!$C$114+Y125*'F35'!$C$129+Y140*'F35'!$C$144+Y155*'F35'!$C$159+Y170*'F35'!$C$174+Y185*'F35'!$C$189+Y200</f>
        <v>0</v>
      </c>
      <c r="Z215" s="250">
        <f>Z35*'F35'!$C$39+Z50*'F35'!$C$54+Z65*'F35'!$C$69+Z80*'F35'!$C$84+Z95*'F35'!$C$99+Z110*'F35'!$C$114+Z125*'F35'!$C$129+Z140*'F35'!$C$144+Z155*'F35'!$C$159+Z170*'F35'!$C$174+Z185*'F35'!$C$189+Z200</f>
        <v>0</v>
      </c>
      <c r="AA215" s="250">
        <f>AA35*'F35'!$C$39+AA50*'F35'!$C$54+AA65*'F35'!$C$69+AA80*'F35'!$C$84+AA95*'F35'!$C$99+AA110*'F35'!$C$114+AA125*'F35'!$C$129+AA140*'F35'!$C$144+AA155*'F35'!$C$159+AA170*'F35'!$C$174+AA185*'F35'!$C$189+AA200</f>
        <v>0</v>
      </c>
      <c r="AB215" s="250">
        <f>AB35*'F35'!$C$39+AB50*'F35'!$C$54+AB65*'F35'!$C$69+AB80*'F35'!$C$84+AB95*'F35'!$C$99+AB110*'F35'!$C$114+AB125*'F35'!$C$129+AB140*'F35'!$C$144+AB155*'F35'!$C$159+AB170*'F35'!$C$174+AB185*'F35'!$C$189+AB200</f>
        <v>0</v>
      </c>
      <c r="AC215" s="250">
        <f>AC35*'F35'!$C$39+AC50*'F35'!$C$54+AC65*'F35'!$C$69+AC80*'F35'!$C$84+AC95*'F35'!$C$99+AC110*'F35'!$C$114+AC125*'F35'!$C$129+AC140*'F35'!$C$144+AC155*'F35'!$C$159+AC170*'F35'!$C$174+AC185*'F35'!$C$189+AC200</f>
        <v>0</v>
      </c>
      <c r="AD215" s="250">
        <f>AD35*'F35'!$C$39+AD50*'F35'!$C$54+AD65*'F35'!$C$69+AD80*'F35'!$C$84+AD95*'F35'!$C$99+AD110*'F35'!$C$114+AD125*'F35'!$C$129+AD140*'F35'!$C$144+AD155*'F35'!$C$159+AD170*'F35'!$C$174+AD185*'F35'!$C$189+AD200</f>
        <v>0</v>
      </c>
      <c r="AF215" s="87"/>
    </row>
    <row r="216" spans="1:32">
      <c r="A216" s="29"/>
      <c r="B216" s="13" t="s">
        <v>9</v>
      </c>
      <c r="C216" s="250">
        <f>C36*'F35'!$C$39+C51*'F35'!$C$54+C66*'F35'!$C$69+C81*'F35'!$C$84+C96*'F35'!$C$99+C111*'F35'!$C$114+C126*'F35'!$C$129+C141*'F35'!$C$144+C156*'F35'!$C$159+C171*'F35'!$C$174+C186*'F35'!$C$189+C201</f>
        <v>0</v>
      </c>
      <c r="D216" s="250">
        <f>D36*'F35'!$C$39+D51*'F35'!$C$54+D66*'F35'!$C$69+D81*'F35'!$C$84+D96*'F35'!$C$99+D111*'F35'!$C$114+D126*'F35'!$C$129+D141*'F35'!$C$144+D156*'F35'!$C$159+D171*'F35'!$C$174+D186*'F35'!$C$189+D201</f>
        <v>0</v>
      </c>
      <c r="E216" s="250">
        <f>E36*'F35'!$C$39+E51*'F35'!$C$54+E66*'F35'!$C$69+E81*'F35'!$C$84+E96*'F35'!$C$99+E111*'F35'!$C$114+E126*'F35'!$C$129+E141*'F35'!$C$144+E156*'F35'!$C$159+E171*'F35'!$C$174+E186*'F35'!$C$189+E201</f>
        <v>0</v>
      </c>
      <c r="F216" s="250">
        <f>F36*'F35'!$C$39+F51*'F35'!$C$54+F66*'F35'!$C$69+F81*'F35'!$C$84+F96*'F35'!$C$99+F111*'F35'!$C$114+F126*'F35'!$C$129+F141*'F35'!$C$144+F156*'F35'!$C$159+F171*'F35'!$C$174+F186*'F35'!$C$189+F201</f>
        <v>0</v>
      </c>
      <c r="G216" s="250">
        <f>G36*'F35'!$C$39+G51*'F35'!$C$54+G66*'F35'!$C$69+G81*'F35'!$C$84+G96*'F35'!$C$99+G111*'F35'!$C$114+G126*'F35'!$C$129+G141*'F35'!$C$144+G156*'F35'!$C$159+G171*'F35'!$C$174+G186*'F35'!$C$189+G201</f>
        <v>0</v>
      </c>
      <c r="H216" s="250">
        <f>H36*'F35'!$C$39+H51*'F35'!$C$54+H66*'F35'!$C$69+H81*'F35'!$C$84+H96*'F35'!$C$99+H111*'F35'!$C$114+H126*'F35'!$C$129+H141*'F35'!$C$144+H156*'F35'!$C$159+H171*'F35'!$C$174+H186*'F35'!$C$189+H201</f>
        <v>0</v>
      </c>
      <c r="I216" s="250">
        <f>I36*'F35'!$C$39+I51*'F35'!$C$54+I66*'F35'!$C$69+I81*'F35'!$C$84+I96*'F35'!$C$99+I111*'F35'!$C$114+I126*'F35'!$C$129+I141*'F35'!$C$144+I156*'F35'!$C$159+I171*'F35'!$C$174+I186*'F35'!$C$189+I201</f>
        <v>0</v>
      </c>
      <c r="J216" s="250">
        <f>J36*'F35'!$C$39+J51*'F35'!$C$54+J66*'F35'!$C$69+J81*'F35'!$C$84+J96*'F35'!$C$99+J111*'F35'!$C$114+J126*'F35'!$C$129+J141*'F35'!$C$144+J156*'F35'!$C$159+J171*'F35'!$C$174+J186*'F35'!$C$189+J201</f>
        <v>0</v>
      </c>
      <c r="K216" s="250">
        <f>K36*'F35'!$C$39+K51*'F35'!$C$54+K66*'F35'!$C$69+K81*'F35'!$C$84+K96*'F35'!$C$99+K111*'F35'!$C$114+K126*'F35'!$C$129+K141*'F35'!$C$144+K156*'F35'!$C$159+K171*'F35'!$C$174+K186*'F35'!$C$189+K201</f>
        <v>0</v>
      </c>
      <c r="L216" s="250">
        <f>L36*'F35'!$C$39+L51*'F35'!$C$54+L66*'F35'!$C$69+L81*'F35'!$C$84+L96*'F35'!$C$99+L111*'F35'!$C$114+L126*'F35'!$C$129+L141*'F35'!$C$144+L156*'F35'!$C$159+L171*'F35'!$C$174+L186*'F35'!$C$189+L201</f>
        <v>0</v>
      </c>
      <c r="M216" s="250">
        <f>M36*'F35'!$C$39+M51*'F35'!$C$54+M66*'F35'!$C$69+M81*'F35'!$C$84+M96*'F35'!$C$99+M111*'F35'!$C$114+M126*'F35'!$C$129+M141*'F35'!$C$144+M156*'F35'!$C$159+M171*'F35'!$C$174+M186*'F35'!$C$189+M201</f>
        <v>0</v>
      </c>
      <c r="N216" s="250">
        <f>N36*'F35'!$C$39+N51*'F35'!$C$54+N66*'F35'!$C$69+N81*'F35'!$C$84+N96*'F35'!$C$99+N111*'F35'!$C$114+N126*'F35'!$C$129+N141*'F35'!$C$144+N156*'F35'!$C$159+N171*'F35'!$C$174+N186*'F35'!$C$189+N201</f>
        <v>0</v>
      </c>
      <c r="O216" s="250">
        <f>O36*'F35'!$C$39+O51*'F35'!$C$54+O66*'F35'!$C$69+O81*'F35'!$C$84+O96*'F35'!$C$99+O111*'F35'!$C$114+O126*'F35'!$C$129+O141*'F35'!$C$144+O156*'F35'!$C$159+O171*'F35'!$C$174+O186*'F35'!$C$189+O201</f>
        <v>0</v>
      </c>
      <c r="P216" s="250">
        <f>P36*'F35'!$C$39+P51*'F35'!$C$54+P66*'F35'!$C$69+P81*'F35'!$C$84+P96*'F35'!$C$99+P111*'F35'!$C$114+P126*'F35'!$C$129+P141*'F35'!$C$144+P156*'F35'!$C$159+P171*'F35'!$C$174+P186*'F35'!$C$189+P201</f>
        <v>0</v>
      </c>
      <c r="Q216" s="250">
        <f>Q36*'F35'!$C$39+Q51*'F35'!$C$54+Q66*'F35'!$C$69+Q81*'F35'!$C$84+Q96*'F35'!$C$99+Q111*'F35'!$C$114+Q126*'F35'!$C$129+Q141*'F35'!$C$144+Q156*'F35'!$C$159+Q171*'F35'!$C$174+Q186*'F35'!$C$189+Q201</f>
        <v>0</v>
      </c>
      <c r="R216" s="250">
        <f>R36*'F35'!$C$39+R51*'F35'!$C$54+R66*'F35'!$C$69+R81*'F35'!$C$84+R96*'F35'!$C$99+R111*'F35'!$C$114+R126*'F35'!$C$129+R141*'F35'!$C$144+R156*'F35'!$C$159+R171*'F35'!$C$174+R186*'F35'!$C$189+R201</f>
        <v>0</v>
      </c>
      <c r="S216" s="250">
        <f>S36*'F35'!$C$39+S51*'F35'!$C$54+S66*'F35'!$C$69+S81*'F35'!$C$84+S96*'F35'!$C$99+S111*'F35'!$C$114+S126*'F35'!$C$129+S141*'F35'!$C$144+S156*'F35'!$C$159+S171*'F35'!$C$174+S186*'F35'!$C$189+S201</f>
        <v>0</v>
      </c>
      <c r="T216" s="250">
        <f>T36*'F35'!$C$39+T51*'F35'!$C$54+T66*'F35'!$C$69+T81*'F35'!$C$84+T96*'F35'!$C$99+T111*'F35'!$C$114+T126*'F35'!$C$129+T141*'F35'!$C$144+T156*'F35'!$C$159+T171*'F35'!$C$174+T186*'F35'!$C$189+T201</f>
        <v>0</v>
      </c>
      <c r="U216" s="250">
        <f>U36*'F35'!$C$39+U51*'F35'!$C$54+U66*'F35'!$C$69+U81*'F35'!$C$84+U96*'F35'!$C$99+U111*'F35'!$C$114+U126*'F35'!$C$129+U141*'F35'!$C$144+U156*'F35'!$C$159+U171*'F35'!$C$174+U186*'F35'!$C$189+U201</f>
        <v>0</v>
      </c>
      <c r="V216" s="250">
        <f>V36*'F35'!$C$39+V51*'F35'!$C$54+V66*'F35'!$C$69+V81*'F35'!$C$84+V96*'F35'!$C$99+V111*'F35'!$C$114+V126*'F35'!$C$129+V141*'F35'!$C$144+V156*'F35'!$C$159+V171*'F35'!$C$174+V186*'F35'!$C$189+V201</f>
        <v>0</v>
      </c>
      <c r="W216" s="250">
        <f>W36*'F35'!$C$39+W51*'F35'!$C$54+W66*'F35'!$C$69+W81*'F35'!$C$84+W96*'F35'!$C$99+W111*'F35'!$C$114+W126*'F35'!$C$129+W141*'F35'!$C$144+W156*'F35'!$C$159+W171*'F35'!$C$174+W186*'F35'!$C$189+W201</f>
        <v>0</v>
      </c>
      <c r="X216" s="250">
        <f>X36*'F35'!$C$39+X51*'F35'!$C$54+X66*'F35'!$C$69+X81*'F35'!$C$84+X96*'F35'!$C$99+X111*'F35'!$C$114+X126*'F35'!$C$129+X141*'F35'!$C$144+X156*'F35'!$C$159+X171*'F35'!$C$174+X186*'F35'!$C$189+X201</f>
        <v>0</v>
      </c>
      <c r="Y216" s="250">
        <f>Y36*'F35'!$C$39+Y51*'F35'!$C$54+Y66*'F35'!$C$69+Y81*'F35'!$C$84+Y96*'F35'!$C$99+Y111*'F35'!$C$114+Y126*'F35'!$C$129+Y141*'F35'!$C$144+Y156*'F35'!$C$159+Y171*'F35'!$C$174+Y186*'F35'!$C$189+Y201</f>
        <v>0</v>
      </c>
      <c r="Z216" s="250">
        <f>Z36*'F35'!$C$39+Z51*'F35'!$C$54+Z66*'F35'!$C$69+Z81*'F35'!$C$84+Z96*'F35'!$C$99+Z111*'F35'!$C$114+Z126*'F35'!$C$129+Z141*'F35'!$C$144+Z156*'F35'!$C$159+Z171*'F35'!$C$174+Z186*'F35'!$C$189+Z201</f>
        <v>0</v>
      </c>
      <c r="AA216" s="250">
        <f>AA36*'F35'!$C$39+AA51*'F35'!$C$54+AA66*'F35'!$C$69+AA81*'F35'!$C$84+AA96*'F35'!$C$99+AA111*'F35'!$C$114+AA126*'F35'!$C$129+AA141*'F35'!$C$144+AA156*'F35'!$C$159+AA171*'F35'!$C$174+AA186*'F35'!$C$189+AA201</f>
        <v>0</v>
      </c>
      <c r="AB216" s="250">
        <f>AB36*'F35'!$C$39+AB51*'F35'!$C$54+AB66*'F35'!$C$69+AB81*'F35'!$C$84+AB96*'F35'!$C$99+AB111*'F35'!$C$114+AB126*'F35'!$C$129+AB141*'F35'!$C$144+AB156*'F35'!$C$159+AB171*'F35'!$C$174+AB186*'F35'!$C$189+AB201</f>
        <v>0</v>
      </c>
      <c r="AC216" s="250">
        <f>AC36*'F35'!$C$39+AC51*'F35'!$C$54+AC66*'F35'!$C$69+AC81*'F35'!$C$84+AC96*'F35'!$C$99+AC111*'F35'!$C$114+AC126*'F35'!$C$129+AC141*'F35'!$C$144+AC156*'F35'!$C$159+AC171*'F35'!$C$174+AC186*'F35'!$C$189+AC201</f>
        <v>0</v>
      </c>
      <c r="AD216" s="250">
        <f>AD36*'F35'!$C$39+AD51*'F35'!$C$54+AD66*'F35'!$C$69+AD81*'F35'!$C$84+AD96*'F35'!$C$99+AD111*'F35'!$C$114+AD126*'F35'!$C$129+AD141*'F35'!$C$144+AD156*'F35'!$C$159+AD171*'F35'!$C$174+AD186*'F35'!$C$189+AD201</f>
        <v>0</v>
      </c>
      <c r="AF216" s="87"/>
    </row>
    <row r="217" spans="1:32">
      <c r="A217" s="29"/>
      <c r="B217" s="13" t="s">
        <v>0</v>
      </c>
      <c r="C217" s="250">
        <f>C37*'F35'!$C$39+C52*'F35'!$C$54+C67*'F35'!$C$69+C82*'F35'!$C$84+C97*'F35'!$C$99+C112*'F35'!$C$114+C127*'F35'!$C$129+C142*'F35'!$C$144+C157*'F35'!$C$159+C172*'F35'!$C$174+C187*'F35'!$C$189+C202</f>
        <v>0</v>
      </c>
      <c r="D217" s="250">
        <f>D37*'F35'!$C$39+D52*'F35'!$C$54+D67*'F35'!$C$69+D82*'F35'!$C$84+D97*'F35'!$C$99+D112*'F35'!$C$114+D127*'F35'!$C$129+D142*'F35'!$C$144+D157*'F35'!$C$159+D172*'F35'!$C$174+D187*'F35'!$C$189+D202</f>
        <v>0</v>
      </c>
      <c r="E217" s="250">
        <f>E37*'F35'!$C$39+E52*'F35'!$C$54+E67*'F35'!$C$69+E82*'F35'!$C$84+E97*'F35'!$C$99+E112*'F35'!$C$114+E127*'F35'!$C$129+E142*'F35'!$C$144+E157*'F35'!$C$159+E172*'F35'!$C$174+E187*'F35'!$C$189+E202</f>
        <v>0</v>
      </c>
      <c r="F217" s="250">
        <f>F37*'F35'!$C$39+F52*'F35'!$C$54+F67*'F35'!$C$69+F82*'F35'!$C$84+F97*'F35'!$C$99+F112*'F35'!$C$114+F127*'F35'!$C$129+F142*'F35'!$C$144+F157*'F35'!$C$159+F172*'F35'!$C$174+F187*'F35'!$C$189+F202</f>
        <v>0</v>
      </c>
      <c r="G217" s="250">
        <f>G37*'F35'!$C$39+G52*'F35'!$C$54+G67*'F35'!$C$69+G82*'F35'!$C$84+G97*'F35'!$C$99+G112*'F35'!$C$114+G127*'F35'!$C$129+G142*'F35'!$C$144+G157*'F35'!$C$159+G172*'F35'!$C$174+G187*'F35'!$C$189+G202</f>
        <v>0</v>
      </c>
      <c r="H217" s="250">
        <f>H37*'F35'!$C$39+H52*'F35'!$C$54+H67*'F35'!$C$69+H82*'F35'!$C$84+H97*'F35'!$C$99+H112*'F35'!$C$114+H127*'F35'!$C$129+H142*'F35'!$C$144+H157*'F35'!$C$159+H172*'F35'!$C$174+H187*'F35'!$C$189+H202</f>
        <v>0</v>
      </c>
      <c r="I217" s="250">
        <f>I37*'F35'!$C$39+I52*'F35'!$C$54+I67*'F35'!$C$69+I82*'F35'!$C$84+I97*'F35'!$C$99+I112*'F35'!$C$114+I127*'F35'!$C$129+I142*'F35'!$C$144+I157*'F35'!$C$159+I172*'F35'!$C$174+I187*'F35'!$C$189+I202</f>
        <v>0</v>
      </c>
      <c r="J217" s="250">
        <f>J37*'F35'!$C$39+J52*'F35'!$C$54+J67*'F35'!$C$69+J82*'F35'!$C$84+J97*'F35'!$C$99+J112*'F35'!$C$114+J127*'F35'!$C$129+J142*'F35'!$C$144+J157*'F35'!$C$159+J172*'F35'!$C$174+J187*'F35'!$C$189+J202</f>
        <v>0</v>
      </c>
      <c r="K217" s="250">
        <f>K37*'F35'!$C$39+K52*'F35'!$C$54+K67*'F35'!$C$69+K82*'F35'!$C$84+K97*'F35'!$C$99+K112*'F35'!$C$114+K127*'F35'!$C$129+K142*'F35'!$C$144+K157*'F35'!$C$159+K172*'F35'!$C$174+K187*'F35'!$C$189+K202</f>
        <v>0</v>
      </c>
      <c r="L217" s="250">
        <f>L37*'F35'!$C$39+L52*'F35'!$C$54+L67*'F35'!$C$69+L82*'F35'!$C$84+L97*'F35'!$C$99+L112*'F35'!$C$114+L127*'F35'!$C$129+L142*'F35'!$C$144+L157*'F35'!$C$159+L172*'F35'!$C$174+L187*'F35'!$C$189+L202</f>
        <v>0</v>
      </c>
      <c r="M217" s="250">
        <f>M37*'F35'!$C$39+M52*'F35'!$C$54+M67*'F35'!$C$69+M82*'F35'!$C$84+M97*'F35'!$C$99+M112*'F35'!$C$114+M127*'F35'!$C$129+M142*'F35'!$C$144+M157*'F35'!$C$159+M172*'F35'!$C$174+M187*'F35'!$C$189+M202</f>
        <v>0</v>
      </c>
      <c r="N217" s="250">
        <f>N37*'F35'!$C$39+N52*'F35'!$C$54+N67*'F35'!$C$69+N82*'F35'!$C$84+N97*'F35'!$C$99+N112*'F35'!$C$114+N127*'F35'!$C$129+N142*'F35'!$C$144+N157*'F35'!$C$159+N172*'F35'!$C$174+N187*'F35'!$C$189+N202</f>
        <v>0</v>
      </c>
      <c r="O217" s="250">
        <f>O37*'F35'!$C$39+O52*'F35'!$C$54+O67*'F35'!$C$69+O82*'F35'!$C$84+O97*'F35'!$C$99+O112*'F35'!$C$114+O127*'F35'!$C$129+O142*'F35'!$C$144+O157*'F35'!$C$159+O172*'F35'!$C$174+O187*'F35'!$C$189+O202</f>
        <v>0</v>
      </c>
      <c r="P217" s="250">
        <f>P37*'F35'!$C$39+P52*'F35'!$C$54+P67*'F35'!$C$69+P82*'F35'!$C$84+P97*'F35'!$C$99+P112*'F35'!$C$114+P127*'F35'!$C$129+P142*'F35'!$C$144+P157*'F35'!$C$159+P172*'F35'!$C$174+P187*'F35'!$C$189+P202</f>
        <v>0</v>
      </c>
      <c r="Q217" s="250">
        <f>Q37*'F35'!$C$39+Q52*'F35'!$C$54+Q67*'F35'!$C$69+Q82*'F35'!$C$84+Q97*'F35'!$C$99+Q112*'F35'!$C$114+Q127*'F35'!$C$129+Q142*'F35'!$C$144+Q157*'F35'!$C$159+Q172*'F35'!$C$174+Q187*'F35'!$C$189+Q202</f>
        <v>0</v>
      </c>
      <c r="R217" s="250">
        <f>R37*'F35'!$C$39+R52*'F35'!$C$54+R67*'F35'!$C$69+R82*'F35'!$C$84+R97*'F35'!$C$99+R112*'F35'!$C$114+R127*'F35'!$C$129+R142*'F35'!$C$144+R157*'F35'!$C$159+R172*'F35'!$C$174+R187*'F35'!$C$189+R202</f>
        <v>0</v>
      </c>
      <c r="S217" s="250">
        <f>S37*'F35'!$C$39+S52*'F35'!$C$54+S67*'F35'!$C$69+S82*'F35'!$C$84+S97*'F35'!$C$99+S112*'F35'!$C$114+S127*'F35'!$C$129+S142*'F35'!$C$144+S157*'F35'!$C$159+S172*'F35'!$C$174+S187*'F35'!$C$189+S202</f>
        <v>0</v>
      </c>
      <c r="T217" s="250">
        <f>T37*'F35'!$C$39+T52*'F35'!$C$54+T67*'F35'!$C$69+T82*'F35'!$C$84+T97*'F35'!$C$99+T112*'F35'!$C$114+T127*'F35'!$C$129+T142*'F35'!$C$144+T157*'F35'!$C$159+T172*'F35'!$C$174+T187*'F35'!$C$189+T202</f>
        <v>0</v>
      </c>
      <c r="U217" s="250">
        <f>U37*'F35'!$C$39+U52*'F35'!$C$54+U67*'F35'!$C$69+U82*'F35'!$C$84+U97*'F35'!$C$99+U112*'F35'!$C$114+U127*'F35'!$C$129+U142*'F35'!$C$144+U157*'F35'!$C$159+U172*'F35'!$C$174+U187*'F35'!$C$189+U202</f>
        <v>0</v>
      </c>
      <c r="V217" s="250">
        <f>V37*'F35'!$C$39+V52*'F35'!$C$54+V67*'F35'!$C$69+V82*'F35'!$C$84+V97*'F35'!$C$99+V112*'F35'!$C$114+V127*'F35'!$C$129+V142*'F35'!$C$144+V157*'F35'!$C$159+V172*'F35'!$C$174+V187*'F35'!$C$189+V202</f>
        <v>0</v>
      </c>
      <c r="W217" s="250">
        <f>W37*'F35'!$C$39+W52*'F35'!$C$54+W67*'F35'!$C$69+W82*'F35'!$C$84+W97*'F35'!$C$99+W112*'F35'!$C$114+W127*'F35'!$C$129+W142*'F35'!$C$144+W157*'F35'!$C$159+W172*'F35'!$C$174+W187*'F35'!$C$189+W202</f>
        <v>0</v>
      </c>
      <c r="X217" s="250">
        <f>X37*'F35'!$C$39+X52*'F35'!$C$54+X67*'F35'!$C$69+X82*'F35'!$C$84+X97*'F35'!$C$99+X112*'F35'!$C$114+X127*'F35'!$C$129+X142*'F35'!$C$144+X157*'F35'!$C$159+X172*'F35'!$C$174+X187*'F35'!$C$189+X202</f>
        <v>0</v>
      </c>
      <c r="Y217" s="250">
        <f>Y37*'F35'!$C$39+Y52*'F35'!$C$54+Y67*'F35'!$C$69+Y82*'F35'!$C$84+Y97*'F35'!$C$99+Y112*'F35'!$C$114+Y127*'F35'!$C$129+Y142*'F35'!$C$144+Y157*'F35'!$C$159+Y172*'F35'!$C$174+Y187*'F35'!$C$189+Y202</f>
        <v>0</v>
      </c>
      <c r="Z217" s="250">
        <f>Z37*'F35'!$C$39+Z52*'F35'!$C$54+Z67*'F35'!$C$69+Z82*'F35'!$C$84+Z97*'F35'!$C$99+Z112*'F35'!$C$114+Z127*'F35'!$C$129+Z142*'F35'!$C$144+Z157*'F35'!$C$159+Z172*'F35'!$C$174+Z187*'F35'!$C$189+Z202</f>
        <v>0</v>
      </c>
      <c r="AA217" s="250">
        <f>AA37*'F35'!$C$39+AA52*'F35'!$C$54+AA67*'F35'!$C$69+AA82*'F35'!$C$84+AA97*'F35'!$C$99+AA112*'F35'!$C$114+AA127*'F35'!$C$129+AA142*'F35'!$C$144+AA157*'F35'!$C$159+AA172*'F35'!$C$174+AA187*'F35'!$C$189+AA202</f>
        <v>0</v>
      </c>
      <c r="AB217" s="250">
        <f>AB37*'F35'!$C$39+AB52*'F35'!$C$54+AB67*'F35'!$C$69+AB82*'F35'!$C$84+AB97*'F35'!$C$99+AB112*'F35'!$C$114+AB127*'F35'!$C$129+AB142*'F35'!$C$144+AB157*'F35'!$C$159+AB172*'F35'!$C$174+AB187*'F35'!$C$189+AB202</f>
        <v>0</v>
      </c>
      <c r="AC217" s="250">
        <f>AC37*'F35'!$C$39+AC52*'F35'!$C$54+AC67*'F35'!$C$69+AC82*'F35'!$C$84+AC97*'F35'!$C$99+AC112*'F35'!$C$114+AC127*'F35'!$C$129+AC142*'F35'!$C$144+AC157*'F35'!$C$159+AC172*'F35'!$C$174+AC187*'F35'!$C$189+AC202</f>
        <v>0</v>
      </c>
      <c r="AD217" s="250">
        <f>AD37*'F35'!$C$39+AD52*'F35'!$C$54+AD67*'F35'!$C$69+AD82*'F35'!$C$84+AD97*'F35'!$C$99+AD112*'F35'!$C$114+AD127*'F35'!$C$129+AD142*'F35'!$C$144+AD157*'F35'!$C$159+AD172*'F35'!$C$174+AD187*'F35'!$C$189+AD202</f>
        <v>0</v>
      </c>
      <c r="AF217" s="87"/>
    </row>
    <row r="218" spans="1:32">
      <c r="A218" s="29"/>
      <c r="B218" s="13" t="s">
        <v>150</v>
      </c>
      <c r="C218" s="250">
        <f>C38*'F35'!$C$39+C53*'F35'!$C$54+C68*'F35'!$C$69+C83*'F35'!$C$84+C98*'F35'!$C$99+C113*'F35'!$C$114+C128*'F35'!$C$129+C143*'F35'!$C$144+C158*'F35'!$C$159+C173*'F35'!$C$174+C188*'F35'!$C$189+C203</f>
        <v>0</v>
      </c>
      <c r="D218" s="250">
        <f>D38*'F35'!$C$39+D53*'F35'!$C$54+D68*'F35'!$C$69+D83*'F35'!$C$84+D98*'F35'!$C$99+D113*'F35'!$C$114+D128*'F35'!$C$129+D143*'F35'!$C$144+D158*'F35'!$C$159+D173*'F35'!$C$174+D188*'F35'!$C$189+D203</f>
        <v>0</v>
      </c>
      <c r="E218" s="250">
        <f>E38*'F35'!$C$39+E53*'F35'!$C$54+E68*'F35'!$C$69+E83*'F35'!$C$84+E98*'F35'!$C$99+E113*'F35'!$C$114+E128*'F35'!$C$129+E143*'F35'!$C$144+E158*'F35'!$C$159+E173*'F35'!$C$174+E188*'F35'!$C$189+E203</f>
        <v>0</v>
      </c>
      <c r="F218" s="250">
        <f>F38*'F35'!$C$39+F53*'F35'!$C$54+F68*'F35'!$C$69+F83*'F35'!$C$84+F98*'F35'!$C$99+F113*'F35'!$C$114+F128*'F35'!$C$129+F143*'F35'!$C$144+F158*'F35'!$C$159+F173*'F35'!$C$174+F188*'F35'!$C$189+F203</f>
        <v>0</v>
      </c>
      <c r="G218" s="250">
        <f>G38*'F35'!$C$39+G53*'F35'!$C$54+G68*'F35'!$C$69+G83*'F35'!$C$84+G98*'F35'!$C$99+G113*'F35'!$C$114+G128*'F35'!$C$129+G143*'F35'!$C$144+G158*'F35'!$C$159+G173*'F35'!$C$174+G188*'F35'!$C$189+G203</f>
        <v>0</v>
      </c>
      <c r="H218" s="250">
        <f>H38*'F35'!$C$39+H53*'F35'!$C$54+H68*'F35'!$C$69+H83*'F35'!$C$84+H98*'F35'!$C$99+H113*'F35'!$C$114+H128*'F35'!$C$129+H143*'F35'!$C$144+H158*'F35'!$C$159+H173*'F35'!$C$174+H188*'F35'!$C$189+H203</f>
        <v>0</v>
      </c>
      <c r="I218" s="250">
        <f>I38*'F35'!$C$39+I53*'F35'!$C$54+I68*'F35'!$C$69+I83*'F35'!$C$84+I98*'F35'!$C$99+I113*'F35'!$C$114+I128*'F35'!$C$129+I143*'F35'!$C$144+I158*'F35'!$C$159+I173*'F35'!$C$174+I188*'F35'!$C$189+I203</f>
        <v>0</v>
      </c>
      <c r="J218" s="250">
        <f>J38*'F35'!$C$39+J53*'F35'!$C$54+J68*'F35'!$C$69+J83*'F35'!$C$84+J98*'F35'!$C$99+J113*'F35'!$C$114+J128*'F35'!$C$129+J143*'F35'!$C$144+J158*'F35'!$C$159+J173*'F35'!$C$174+J188*'F35'!$C$189+J203</f>
        <v>0</v>
      </c>
      <c r="K218" s="250">
        <f>K38*'F35'!$C$39+K53*'F35'!$C$54+K68*'F35'!$C$69+K83*'F35'!$C$84+K98*'F35'!$C$99+K113*'F35'!$C$114+K128*'F35'!$C$129+K143*'F35'!$C$144+K158*'F35'!$C$159+K173*'F35'!$C$174+K188*'F35'!$C$189+K203</f>
        <v>0</v>
      </c>
      <c r="L218" s="250">
        <f>L38*'F35'!$C$39+L53*'F35'!$C$54+L68*'F35'!$C$69+L83*'F35'!$C$84+L98*'F35'!$C$99+L113*'F35'!$C$114+L128*'F35'!$C$129+L143*'F35'!$C$144+L158*'F35'!$C$159+L173*'F35'!$C$174+L188*'F35'!$C$189+L203</f>
        <v>0</v>
      </c>
      <c r="M218" s="250">
        <f>M38*'F35'!$C$39+M53*'F35'!$C$54+M68*'F35'!$C$69+M83*'F35'!$C$84+M98*'F35'!$C$99+M113*'F35'!$C$114+M128*'F35'!$C$129+M143*'F35'!$C$144+M158*'F35'!$C$159+M173*'F35'!$C$174+M188*'F35'!$C$189+M203</f>
        <v>0</v>
      </c>
      <c r="N218" s="250">
        <f>N38*'F35'!$C$39+N53*'F35'!$C$54+N68*'F35'!$C$69+N83*'F35'!$C$84+N98*'F35'!$C$99+N113*'F35'!$C$114+N128*'F35'!$C$129+N143*'F35'!$C$144+N158*'F35'!$C$159+N173*'F35'!$C$174+N188*'F35'!$C$189+N203</f>
        <v>0</v>
      </c>
      <c r="O218" s="250">
        <f>O38*'F35'!$C$39+O53*'F35'!$C$54+O68*'F35'!$C$69+O83*'F35'!$C$84+O98*'F35'!$C$99+O113*'F35'!$C$114+O128*'F35'!$C$129+O143*'F35'!$C$144+O158*'F35'!$C$159+O173*'F35'!$C$174+O188*'F35'!$C$189+O203</f>
        <v>0</v>
      </c>
      <c r="P218" s="250">
        <f>P38*'F35'!$C$39+P53*'F35'!$C$54+P68*'F35'!$C$69+P83*'F35'!$C$84+P98*'F35'!$C$99+P113*'F35'!$C$114+P128*'F35'!$C$129+P143*'F35'!$C$144+P158*'F35'!$C$159+P173*'F35'!$C$174+P188*'F35'!$C$189+P203</f>
        <v>0</v>
      </c>
      <c r="Q218" s="250">
        <f>Q38*'F35'!$C$39+Q53*'F35'!$C$54+Q68*'F35'!$C$69+Q83*'F35'!$C$84+Q98*'F35'!$C$99+Q113*'F35'!$C$114+Q128*'F35'!$C$129+Q143*'F35'!$C$144+Q158*'F35'!$C$159+Q173*'F35'!$C$174+Q188*'F35'!$C$189+Q203</f>
        <v>0</v>
      </c>
      <c r="R218" s="250">
        <f>R38*'F35'!$C$39+R53*'F35'!$C$54+R68*'F35'!$C$69+R83*'F35'!$C$84+R98*'F35'!$C$99+R113*'F35'!$C$114+R128*'F35'!$C$129+R143*'F35'!$C$144+R158*'F35'!$C$159+R173*'F35'!$C$174+R188*'F35'!$C$189+R203</f>
        <v>0</v>
      </c>
      <c r="S218" s="250">
        <f>S38*'F35'!$C$39+S53*'F35'!$C$54+S68*'F35'!$C$69+S83*'F35'!$C$84+S98*'F35'!$C$99+S113*'F35'!$C$114+S128*'F35'!$C$129+S143*'F35'!$C$144+S158*'F35'!$C$159+S173*'F35'!$C$174+S188*'F35'!$C$189+S203</f>
        <v>0</v>
      </c>
      <c r="T218" s="250">
        <f>T38*'F35'!$C$39+T53*'F35'!$C$54+T68*'F35'!$C$69+T83*'F35'!$C$84+T98*'F35'!$C$99+T113*'F35'!$C$114+T128*'F35'!$C$129+T143*'F35'!$C$144+T158*'F35'!$C$159+T173*'F35'!$C$174+T188*'F35'!$C$189+T203</f>
        <v>0</v>
      </c>
      <c r="U218" s="250">
        <f>U38*'F35'!$C$39+U53*'F35'!$C$54+U68*'F35'!$C$69+U83*'F35'!$C$84+U98*'F35'!$C$99+U113*'F35'!$C$114+U128*'F35'!$C$129+U143*'F35'!$C$144+U158*'F35'!$C$159+U173*'F35'!$C$174+U188*'F35'!$C$189+U203</f>
        <v>0</v>
      </c>
      <c r="V218" s="250">
        <f>V38*'F35'!$C$39+V53*'F35'!$C$54+V68*'F35'!$C$69+V83*'F35'!$C$84+V98*'F35'!$C$99+V113*'F35'!$C$114+V128*'F35'!$C$129+V143*'F35'!$C$144+V158*'F35'!$C$159+V173*'F35'!$C$174+V188*'F35'!$C$189+V203</f>
        <v>0</v>
      </c>
      <c r="W218" s="250">
        <f>W38*'F35'!$C$39+W53*'F35'!$C$54+W68*'F35'!$C$69+W83*'F35'!$C$84+W98*'F35'!$C$99+W113*'F35'!$C$114+W128*'F35'!$C$129+W143*'F35'!$C$144+W158*'F35'!$C$159+W173*'F35'!$C$174+W188*'F35'!$C$189+W203</f>
        <v>0</v>
      </c>
      <c r="X218" s="250">
        <f>X38*'F35'!$C$39+X53*'F35'!$C$54+X68*'F35'!$C$69+X83*'F35'!$C$84+X98*'F35'!$C$99+X113*'F35'!$C$114+X128*'F35'!$C$129+X143*'F35'!$C$144+X158*'F35'!$C$159+X173*'F35'!$C$174+X188*'F35'!$C$189+X203</f>
        <v>0</v>
      </c>
      <c r="Y218" s="250">
        <f>Y38*'F35'!$C$39+Y53*'F35'!$C$54+Y68*'F35'!$C$69+Y83*'F35'!$C$84+Y98*'F35'!$C$99+Y113*'F35'!$C$114+Y128*'F35'!$C$129+Y143*'F35'!$C$144+Y158*'F35'!$C$159+Y173*'F35'!$C$174+Y188*'F35'!$C$189+Y203</f>
        <v>0</v>
      </c>
      <c r="Z218" s="250">
        <f>Z38*'F35'!$C$39+Z53*'F35'!$C$54+Z68*'F35'!$C$69+Z83*'F35'!$C$84+Z98*'F35'!$C$99+Z113*'F35'!$C$114+Z128*'F35'!$C$129+Z143*'F35'!$C$144+Z158*'F35'!$C$159+Z173*'F35'!$C$174+Z188*'F35'!$C$189+Z203</f>
        <v>0</v>
      </c>
      <c r="AA218" s="250">
        <f>AA38*'F35'!$C$39+AA53*'F35'!$C$54+AA68*'F35'!$C$69+AA83*'F35'!$C$84+AA98*'F35'!$C$99+AA113*'F35'!$C$114+AA128*'F35'!$C$129+AA143*'F35'!$C$144+AA158*'F35'!$C$159+AA173*'F35'!$C$174+AA188*'F35'!$C$189+AA203</f>
        <v>0</v>
      </c>
      <c r="AB218" s="250">
        <f>AB38*'F35'!$C$39+AB53*'F35'!$C$54+AB68*'F35'!$C$69+AB83*'F35'!$C$84+AB98*'F35'!$C$99+AB113*'F35'!$C$114+AB128*'F35'!$C$129+AB143*'F35'!$C$144+AB158*'F35'!$C$159+AB173*'F35'!$C$174+AB188*'F35'!$C$189+AB203</f>
        <v>0</v>
      </c>
      <c r="AC218" s="250">
        <f>AC38*'F35'!$C$39+AC53*'F35'!$C$54+AC68*'F35'!$C$69+AC83*'F35'!$C$84+AC98*'F35'!$C$99+AC113*'F35'!$C$114+AC128*'F35'!$C$129+AC143*'F35'!$C$144+AC158*'F35'!$C$159+AC173*'F35'!$C$174+AC188*'F35'!$C$189+AC203</f>
        <v>0</v>
      </c>
      <c r="AD218" s="250">
        <f>AD38*'F35'!$C$39+AD53*'F35'!$C$54+AD68*'F35'!$C$69+AD83*'F35'!$C$84+AD98*'F35'!$C$99+AD113*'F35'!$C$114+AD128*'F35'!$C$129+AD143*'F35'!$C$144+AD158*'F35'!$C$159+AD173*'F35'!$C$174+AD188*'F35'!$C$189+AD203</f>
        <v>0</v>
      </c>
      <c r="AF218" s="87"/>
    </row>
    <row r="219" spans="1:32">
      <c r="A219" s="282"/>
      <c r="B219" s="266" t="s">
        <v>70</v>
      </c>
      <c r="C219" s="271">
        <f>SUM(C205:C218)</f>
        <v>0</v>
      </c>
      <c r="D219" s="271">
        <f t="shared" ref="D219:AD219" si="37">SUM(D205:D218)</f>
        <v>0</v>
      </c>
      <c r="E219" s="271">
        <f t="shared" si="37"/>
        <v>0</v>
      </c>
      <c r="F219" s="271">
        <f t="shared" si="37"/>
        <v>0</v>
      </c>
      <c r="G219" s="271">
        <f t="shared" si="37"/>
        <v>0</v>
      </c>
      <c r="H219" s="271">
        <f t="shared" si="37"/>
        <v>0</v>
      </c>
      <c r="I219" s="271">
        <f t="shared" si="37"/>
        <v>0</v>
      </c>
      <c r="J219" s="271">
        <f t="shared" si="37"/>
        <v>0</v>
      </c>
      <c r="K219" s="271">
        <f t="shared" si="37"/>
        <v>0</v>
      </c>
      <c r="L219" s="271">
        <f t="shared" si="37"/>
        <v>0</v>
      </c>
      <c r="M219" s="271">
        <f t="shared" si="37"/>
        <v>0</v>
      </c>
      <c r="N219" s="271">
        <f t="shared" si="37"/>
        <v>0</v>
      </c>
      <c r="O219" s="271">
        <f t="shared" si="37"/>
        <v>0</v>
      </c>
      <c r="P219" s="271">
        <f t="shared" si="37"/>
        <v>0</v>
      </c>
      <c r="Q219" s="271">
        <f t="shared" si="37"/>
        <v>0</v>
      </c>
      <c r="R219" s="271">
        <f t="shared" si="37"/>
        <v>0</v>
      </c>
      <c r="S219" s="271">
        <f t="shared" si="37"/>
        <v>0</v>
      </c>
      <c r="T219" s="271">
        <f t="shared" si="37"/>
        <v>0</v>
      </c>
      <c r="U219" s="271">
        <f t="shared" si="37"/>
        <v>0</v>
      </c>
      <c r="V219" s="271">
        <f t="shared" si="37"/>
        <v>0</v>
      </c>
      <c r="W219" s="271">
        <f t="shared" si="37"/>
        <v>0</v>
      </c>
      <c r="X219" s="271">
        <f t="shared" si="37"/>
        <v>0</v>
      </c>
      <c r="Y219" s="271">
        <f t="shared" si="37"/>
        <v>0</v>
      </c>
      <c r="Z219" s="271">
        <f t="shared" si="37"/>
        <v>0</v>
      </c>
      <c r="AA219" s="271">
        <f t="shared" si="37"/>
        <v>0</v>
      </c>
      <c r="AB219" s="271">
        <f t="shared" si="37"/>
        <v>0</v>
      </c>
      <c r="AC219" s="271">
        <f t="shared" si="37"/>
        <v>0</v>
      </c>
      <c r="AD219" s="271">
        <f t="shared" si="37"/>
        <v>0</v>
      </c>
      <c r="AF219" s="87"/>
    </row>
    <row r="220" spans="1:32">
      <c r="A220" s="284" t="s">
        <v>131</v>
      </c>
      <c r="B220" s="267"/>
      <c r="C220" s="271">
        <f>C219+C24</f>
        <v>0</v>
      </c>
      <c r="D220" s="271">
        <f t="shared" ref="D220:AD220" si="38">D219+D24</f>
        <v>0</v>
      </c>
      <c r="E220" s="271">
        <f t="shared" si="38"/>
        <v>0</v>
      </c>
      <c r="F220" s="271">
        <f t="shared" si="38"/>
        <v>0</v>
      </c>
      <c r="G220" s="271">
        <f t="shared" si="38"/>
        <v>0</v>
      </c>
      <c r="H220" s="271">
        <f t="shared" si="38"/>
        <v>0</v>
      </c>
      <c r="I220" s="271">
        <f t="shared" si="38"/>
        <v>0</v>
      </c>
      <c r="J220" s="271">
        <f t="shared" si="38"/>
        <v>0</v>
      </c>
      <c r="K220" s="271">
        <f t="shared" si="38"/>
        <v>0</v>
      </c>
      <c r="L220" s="271">
        <f t="shared" si="38"/>
        <v>0</v>
      </c>
      <c r="M220" s="271">
        <f t="shared" si="38"/>
        <v>0</v>
      </c>
      <c r="N220" s="271">
        <f t="shared" si="38"/>
        <v>0</v>
      </c>
      <c r="O220" s="271">
        <f t="shared" si="38"/>
        <v>0</v>
      </c>
      <c r="P220" s="271">
        <f t="shared" si="38"/>
        <v>0</v>
      </c>
      <c r="Q220" s="271">
        <f t="shared" si="38"/>
        <v>0</v>
      </c>
      <c r="R220" s="271">
        <f t="shared" si="38"/>
        <v>0</v>
      </c>
      <c r="S220" s="271">
        <f t="shared" si="38"/>
        <v>0</v>
      </c>
      <c r="T220" s="271">
        <f t="shared" si="38"/>
        <v>0</v>
      </c>
      <c r="U220" s="271">
        <f t="shared" si="38"/>
        <v>0</v>
      </c>
      <c r="V220" s="271">
        <f t="shared" si="38"/>
        <v>0</v>
      </c>
      <c r="W220" s="271">
        <f t="shared" si="38"/>
        <v>0</v>
      </c>
      <c r="X220" s="271">
        <f t="shared" si="38"/>
        <v>0</v>
      </c>
      <c r="Y220" s="271">
        <f t="shared" si="38"/>
        <v>0</v>
      </c>
      <c r="Z220" s="271">
        <f t="shared" si="38"/>
        <v>0</v>
      </c>
      <c r="AA220" s="271">
        <f t="shared" si="38"/>
        <v>0</v>
      </c>
      <c r="AB220" s="271">
        <f t="shared" si="38"/>
        <v>0</v>
      </c>
      <c r="AC220" s="271">
        <f t="shared" si="38"/>
        <v>0</v>
      </c>
      <c r="AD220" s="271">
        <f t="shared" si="38"/>
        <v>0</v>
      </c>
      <c r="AF220" s="87"/>
    </row>
    <row r="221" spans="1:32">
      <c r="B221" s="332" t="s">
        <v>788</v>
      </c>
    </row>
  </sheetData>
  <mergeCells count="18">
    <mergeCell ref="AA8:AD8"/>
    <mergeCell ref="W8:X8"/>
    <mergeCell ref="Y8:Z8"/>
    <mergeCell ref="AA7:AD7"/>
    <mergeCell ref="A205:A206"/>
    <mergeCell ref="O8:P8"/>
    <mergeCell ref="Q8:R8"/>
    <mergeCell ref="S8:T8"/>
    <mergeCell ref="U8:V8"/>
    <mergeCell ref="B7:B9"/>
    <mergeCell ref="C7:D8"/>
    <mergeCell ref="E7:F8"/>
    <mergeCell ref="G7:L7"/>
    <mergeCell ref="M7:X7"/>
    <mergeCell ref="G8:H8"/>
    <mergeCell ref="I8:J8"/>
    <mergeCell ref="K8:L8"/>
    <mergeCell ref="M8:N8"/>
  </mergeCells>
  <pageMargins left="0.75" right="0.75" top="1" bottom="1" header="0.5" footer="0.5"/>
  <pageSetup orientation="portrait" r:id="rId1"/>
  <headerFooter alignWithMargins="0"/>
  <ignoredErrors>
    <ignoredError sqref="C1" numberStoredAsText="1"/>
  </ignoredError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0"/>
  <sheetViews>
    <sheetView zoomScale="70" zoomScaleNormal="70" zoomScaleSheetLayoutView="30" workbookViewId="0">
      <selection sqref="A1:Z6"/>
    </sheetView>
  </sheetViews>
  <sheetFormatPr defaultColWidth="11.42578125" defaultRowHeight="15"/>
  <cols>
    <col min="1" max="1" width="5.140625" style="2726" customWidth="1"/>
    <col min="2" max="2" width="46.140625" style="2212" customWidth="1"/>
    <col min="3" max="3" width="9.28515625" style="2212" customWidth="1"/>
    <col min="4" max="4" width="8.85546875" style="2212" customWidth="1"/>
    <col min="5" max="5" width="8.5703125" style="2212" customWidth="1"/>
    <col min="6" max="6" width="15.140625" style="2212" customWidth="1"/>
    <col min="7" max="7" width="9" style="2212" customWidth="1"/>
    <col min="8" max="8" width="11.28515625" style="2212" customWidth="1"/>
    <col min="9" max="9" width="11.42578125" style="2212" customWidth="1"/>
    <col min="10" max="10" width="13.7109375" style="2212" customWidth="1"/>
    <col min="11" max="11" width="12.42578125" style="2212" customWidth="1"/>
    <col min="12" max="12" width="13.42578125" style="2212" customWidth="1"/>
    <col min="13" max="13" width="16.85546875" style="2212" customWidth="1"/>
    <col min="14" max="14" width="17.7109375" style="2212" customWidth="1"/>
    <col min="15" max="15" width="14.42578125" style="2212" customWidth="1"/>
    <col min="16" max="16" width="12.85546875" style="2212" customWidth="1"/>
    <col min="17" max="17" width="17.42578125" style="2212" customWidth="1"/>
    <col min="18" max="18" width="12.7109375" style="2212" customWidth="1"/>
    <col min="19" max="19" width="9.42578125" style="2212" customWidth="1"/>
    <col min="20" max="20" width="8.85546875" style="2212" customWidth="1"/>
    <col min="21" max="21" width="9.85546875" style="2212" customWidth="1"/>
    <col min="22" max="22" width="15.7109375" style="2212" customWidth="1"/>
    <col min="23" max="23" width="17.7109375" style="2212" customWidth="1"/>
    <col min="24" max="26" width="14.28515625" style="2212" customWidth="1"/>
    <col min="27" max="27" width="16" style="2212" customWidth="1"/>
    <col min="28" max="28" width="16.28515625" style="2212" customWidth="1"/>
    <col min="29" max="259" width="11.42578125" style="2212"/>
    <col min="260" max="260" width="108.140625" style="2212" customWidth="1"/>
    <col min="261" max="261" width="28.7109375" style="2212" customWidth="1"/>
    <col min="262" max="262" width="32.5703125" style="2212" customWidth="1"/>
    <col min="263" max="263" width="28.7109375" style="2212" customWidth="1"/>
    <col min="264" max="265" width="31.7109375" style="2212" customWidth="1"/>
    <col min="266" max="266" width="30.140625" style="2212" customWidth="1"/>
    <col min="267" max="267" width="33.7109375" style="2212" customWidth="1"/>
    <col min="268" max="268" width="27" style="2212" customWidth="1"/>
    <col min="269" max="269" width="28.7109375" style="2212" customWidth="1"/>
    <col min="270" max="270" width="34.85546875" style="2212" customWidth="1"/>
    <col min="271" max="271" width="37" style="2212" customWidth="1"/>
    <col min="272" max="272" width="34.85546875" style="2212" customWidth="1"/>
    <col min="273" max="273" width="27.5703125" style="2212" customWidth="1"/>
    <col min="274" max="274" width="36.85546875" style="2212" customWidth="1"/>
    <col min="275" max="275" width="38.7109375" style="2212" customWidth="1"/>
    <col min="276" max="278" width="14.7109375" style="2212" customWidth="1"/>
    <col min="279" max="279" width="18.7109375" style="2212" customWidth="1"/>
    <col min="280" max="280" width="25.42578125" style="2212" customWidth="1"/>
    <col min="281" max="281" width="34.85546875" style="2212" customWidth="1"/>
    <col min="282" max="282" width="28" style="2212" customWidth="1"/>
    <col min="283" max="283" width="34.140625" style="2212" customWidth="1"/>
    <col min="284" max="284" width="34" style="2212" customWidth="1"/>
    <col min="285" max="515" width="11.42578125" style="2212"/>
    <col min="516" max="516" width="108.140625" style="2212" customWidth="1"/>
    <col min="517" max="517" width="28.7109375" style="2212" customWidth="1"/>
    <col min="518" max="518" width="32.5703125" style="2212" customWidth="1"/>
    <col min="519" max="519" width="28.7109375" style="2212" customWidth="1"/>
    <col min="520" max="521" width="31.7109375" style="2212" customWidth="1"/>
    <col min="522" max="522" width="30.140625" style="2212" customWidth="1"/>
    <col min="523" max="523" width="33.7109375" style="2212" customWidth="1"/>
    <col min="524" max="524" width="27" style="2212" customWidth="1"/>
    <col min="525" max="525" width="28.7109375" style="2212" customWidth="1"/>
    <col min="526" max="526" width="34.85546875" style="2212" customWidth="1"/>
    <col min="527" max="527" width="37" style="2212" customWidth="1"/>
    <col min="528" max="528" width="34.85546875" style="2212" customWidth="1"/>
    <col min="529" max="529" width="27.5703125" style="2212" customWidth="1"/>
    <col min="530" max="530" width="36.85546875" style="2212" customWidth="1"/>
    <col min="531" max="531" width="38.7109375" style="2212" customWidth="1"/>
    <col min="532" max="534" width="14.7109375" style="2212" customWidth="1"/>
    <col min="535" max="535" width="18.7109375" style="2212" customWidth="1"/>
    <col min="536" max="536" width="25.42578125" style="2212" customWidth="1"/>
    <col min="537" max="537" width="34.85546875" style="2212" customWidth="1"/>
    <col min="538" max="538" width="28" style="2212" customWidth="1"/>
    <col min="539" max="539" width="34.140625" style="2212" customWidth="1"/>
    <col min="540" max="540" width="34" style="2212" customWidth="1"/>
    <col min="541" max="771" width="11.42578125" style="2212"/>
    <col min="772" max="772" width="108.140625" style="2212" customWidth="1"/>
    <col min="773" max="773" width="28.7109375" style="2212" customWidth="1"/>
    <col min="774" max="774" width="32.5703125" style="2212" customWidth="1"/>
    <col min="775" max="775" width="28.7109375" style="2212" customWidth="1"/>
    <col min="776" max="777" width="31.7109375" style="2212" customWidth="1"/>
    <col min="778" max="778" width="30.140625" style="2212" customWidth="1"/>
    <col min="779" max="779" width="33.7109375" style="2212" customWidth="1"/>
    <col min="780" max="780" width="27" style="2212" customWidth="1"/>
    <col min="781" max="781" width="28.7109375" style="2212" customWidth="1"/>
    <col min="782" max="782" width="34.85546875" style="2212" customWidth="1"/>
    <col min="783" max="783" width="37" style="2212" customWidth="1"/>
    <col min="784" max="784" width="34.85546875" style="2212" customWidth="1"/>
    <col min="785" max="785" width="27.5703125" style="2212" customWidth="1"/>
    <col min="786" max="786" width="36.85546875" style="2212" customWidth="1"/>
    <col min="787" max="787" width="38.7109375" style="2212" customWidth="1"/>
    <col min="788" max="790" width="14.7109375" style="2212" customWidth="1"/>
    <col min="791" max="791" width="18.7109375" style="2212" customWidth="1"/>
    <col min="792" max="792" width="25.42578125" style="2212" customWidth="1"/>
    <col min="793" max="793" width="34.85546875" style="2212" customWidth="1"/>
    <col min="794" max="794" width="28" style="2212" customWidth="1"/>
    <col min="795" max="795" width="34.140625" style="2212" customWidth="1"/>
    <col min="796" max="796" width="34" style="2212" customWidth="1"/>
    <col min="797" max="1027" width="11.42578125" style="2212"/>
    <col min="1028" max="1028" width="108.140625" style="2212" customWidth="1"/>
    <col min="1029" max="1029" width="28.7109375" style="2212" customWidth="1"/>
    <col min="1030" max="1030" width="32.5703125" style="2212" customWidth="1"/>
    <col min="1031" max="1031" width="28.7109375" style="2212" customWidth="1"/>
    <col min="1032" max="1033" width="31.7109375" style="2212" customWidth="1"/>
    <col min="1034" max="1034" width="30.140625" style="2212" customWidth="1"/>
    <col min="1035" max="1035" width="33.7109375" style="2212" customWidth="1"/>
    <col min="1036" max="1036" width="27" style="2212" customWidth="1"/>
    <col min="1037" max="1037" width="28.7109375" style="2212" customWidth="1"/>
    <col min="1038" max="1038" width="34.85546875" style="2212" customWidth="1"/>
    <col min="1039" max="1039" width="37" style="2212" customWidth="1"/>
    <col min="1040" max="1040" width="34.85546875" style="2212" customWidth="1"/>
    <col min="1041" max="1041" width="27.5703125" style="2212" customWidth="1"/>
    <col min="1042" max="1042" width="36.85546875" style="2212" customWidth="1"/>
    <col min="1043" max="1043" width="38.7109375" style="2212" customWidth="1"/>
    <col min="1044" max="1046" width="14.7109375" style="2212" customWidth="1"/>
    <col min="1047" max="1047" width="18.7109375" style="2212" customWidth="1"/>
    <col min="1048" max="1048" width="25.42578125" style="2212" customWidth="1"/>
    <col min="1049" max="1049" width="34.85546875" style="2212" customWidth="1"/>
    <col min="1050" max="1050" width="28" style="2212" customWidth="1"/>
    <col min="1051" max="1051" width="34.140625" style="2212" customWidth="1"/>
    <col min="1052" max="1052" width="34" style="2212" customWidth="1"/>
    <col min="1053" max="1283" width="11.42578125" style="2212"/>
    <col min="1284" max="1284" width="108.140625" style="2212" customWidth="1"/>
    <col min="1285" max="1285" width="28.7109375" style="2212" customWidth="1"/>
    <col min="1286" max="1286" width="32.5703125" style="2212" customWidth="1"/>
    <col min="1287" max="1287" width="28.7109375" style="2212" customWidth="1"/>
    <col min="1288" max="1289" width="31.7109375" style="2212" customWidth="1"/>
    <col min="1290" max="1290" width="30.140625" style="2212" customWidth="1"/>
    <col min="1291" max="1291" width="33.7109375" style="2212" customWidth="1"/>
    <col min="1292" max="1292" width="27" style="2212" customWidth="1"/>
    <col min="1293" max="1293" width="28.7109375" style="2212" customWidth="1"/>
    <col min="1294" max="1294" width="34.85546875" style="2212" customWidth="1"/>
    <col min="1295" max="1295" width="37" style="2212" customWidth="1"/>
    <col min="1296" max="1296" width="34.85546875" style="2212" customWidth="1"/>
    <col min="1297" max="1297" width="27.5703125" style="2212" customWidth="1"/>
    <col min="1298" max="1298" width="36.85546875" style="2212" customWidth="1"/>
    <col min="1299" max="1299" width="38.7109375" style="2212" customWidth="1"/>
    <col min="1300" max="1302" width="14.7109375" style="2212" customWidth="1"/>
    <col min="1303" max="1303" width="18.7109375" style="2212" customWidth="1"/>
    <col min="1304" max="1304" width="25.42578125" style="2212" customWidth="1"/>
    <col min="1305" max="1305" width="34.85546875" style="2212" customWidth="1"/>
    <col min="1306" max="1306" width="28" style="2212" customWidth="1"/>
    <col min="1307" max="1307" width="34.140625" style="2212" customWidth="1"/>
    <col min="1308" max="1308" width="34" style="2212" customWidth="1"/>
    <col min="1309" max="1539" width="11.42578125" style="2212"/>
    <col min="1540" max="1540" width="108.140625" style="2212" customWidth="1"/>
    <col min="1541" max="1541" width="28.7109375" style="2212" customWidth="1"/>
    <col min="1542" max="1542" width="32.5703125" style="2212" customWidth="1"/>
    <col min="1543" max="1543" width="28.7109375" style="2212" customWidth="1"/>
    <col min="1544" max="1545" width="31.7109375" style="2212" customWidth="1"/>
    <col min="1546" max="1546" width="30.140625" style="2212" customWidth="1"/>
    <col min="1547" max="1547" width="33.7109375" style="2212" customWidth="1"/>
    <col min="1548" max="1548" width="27" style="2212" customWidth="1"/>
    <col min="1549" max="1549" width="28.7109375" style="2212" customWidth="1"/>
    <col min="1550" max="1550" width="34.85546875" style="2212" customWidth="1"/>
    <col min="1551" max="1551" width="37" style="2212" customWidth="1"/>
    <col min="1552" max="1552" width="34.85546875" style="2212" customWidth="1"/>
    <col min="1553" max="1553" width="27.5703125" style="2212" customWidth="1"/>
    <col min="1554" max="1554" width="36.85546875" style="2212" customWidth="1"/>
    <col min="1555" max="1555" width="38.7109375" style="2212" customWidth="1"/>
    <col min="1556" max="1558" width="14.7109375" style="2212" customWidth="1"/>
    <col min="1559" max="1559" width="18.7109375" style="2212" customWidth="1"/>
    <col min="1560" max="1560" width="25.42578125" style="2212" customWidth="1"/>
    <col min="1561" max="1561" width="34.85546875" style="2212" customWidth="1"/>
    <col min="1562" max="1562" width="28" style="2212" customWidth="1"/>
    <col min="1563" max="1563" width="34.140625" style="2212" customWidth="1"/>
    <col min="1564" max="1564" width="34" style="2212" customWidth="1"/>
    <col min="1565" max="1795" width="11.42578125" style="2212"/>
    <col min="1796" max="1796" width="108.140625" style="2212" customWidth="1"/>
    <col min="1797" max="1797" width="28.7109375" style="2212" customWidth="1"/>
    <col min="1798" max="1798" width="32.5703125" style="2212" customWidth="1"/>
    <col min="1799" max="1799" width="28.7109375" style="2212" customWidth="1"/>
    <col min="1800" max="1801" width="31.7109375" style="2212" customWidth="1"/>
    <col min="1802" max="1802" width="30.140625" style="2212" customWidth="1"/>
    <col min="1803" max="1803" width="33.7109375" style="2212" customWidth="1"/>
    <col min="1804" max="1804" width="27" style="2212" customWidth="1"/>
    <col min="1805" max="1805" width="28.7109375" style="2212" customWidth="1"/>
    <col min="1806" max="1806" width="34.85546875" style="2212" customWidth="1"/>
    <col min="1807" max="1807" width="37" style="2212" customWidth="1"/>
    <col min="1808" max="1808" width="34.85546875" style="2212" customWidth="1"/>
    <col min="1809" max="1809" width="27.5703125" style="2212" customWidth="1"/>
    <col min="1810" max="1810" width="36.85546875" style="2212" customWidth="1"/>
    <col min="1811" max="1811" width="38.7109375" style="2212" customWidth="1"/>
    <col min="1812" max="1814" width="14.7109375" style="2212" customWidth="1"/>
    <col min="1815" max="1815" width="18.7109375" style="2212" customWidth="1"/>
    <col min="1816" max="1816" width="25.42578125" style="2212" customWidth="1"/>
    <col min="1817" max="1817" width="34.85546875" style="2212" customWidth="1"/>
    <col min="1818" max="1818" width="28" style="2212" customWidth="1"/>
    <col min="1819" max="1819" width="34.140625" style="2212" customWidth="1"/>
    <col min="1820" max="1820" width="34" style="2212" customWidth="1"/>
    <col min="1821" max="2051" width="11.42578125" style="2212"/>
    <col min="2052" max="2052" width="108.140625" style="2212" customWidth="1"/>
    <col min="2053" max="2053" width="28.7109375" style="2212" customWidth="1"/>
    <col min="2054" max="2054" width="32.5703125" style="2212" customWidth="1"/>
    <col min="2055" max="2055" width="28.7109375" style="2212" customWidth="1"/>
    <col min="2056" max="2057" width="31.7109375" style="2212" customWidth="1"/>
    <col min="2058" max="2058" width="30.140625" style="2212" customWidth="1"/>
    <col min="2059" max="2059" width="33.7109375" style="2212" customWidth="1"/>
    <col min="2060" max="2060" width="27" style="2212" customWidth="1"/>
    <col min="2061" max="2061" width="28.7109375" style="2212" customWidth="1"/>
    <col min="2062" max="2062" width="34.85546875" style="2212" customWidth="1"/>
    <col min="2063" max="2063" width="37" style="2212" customWidth="1"/>
    <col min="2064" max="2064" width="34.85546875" style="2212" customWidth="1"/>
    <col min="2065" max="2065" width="27.5703125" style="2212" customWidth="1"/>
    <col min="2066" max="2066" width="36.85546875" style="2212" customWidth="1"/>
    <col min="2067" max="2067" width="38.7109375" style="2212" customWidth="1"/>
    <col min="2068" max="2070" width="14.7109375" style="2212" customWidth="1"/>
    <col min="2071" max="2071" width="18.7109375" style="2212" customWidth="1"/>
    <col min="2072" max="2072" width="25.42578125" style="2212" customWidth="1"/>
    <col min="2073" max="2073" width="34.85546875" style="2212" customWidth="1"/>
    <col min="2074" max="2074" width="28" style="2212" customWidth="1"/>
    <col min="2075" max="2075" width="34.140625" style="2212" customWidth="1"/>
    <col min="2076" max="2076" width="34" style="2212" customWidth="1"/>
    <col min="2077" max="2307" width="11.42578125" style="2212"/>
    <col min="2308" max="2308" width="108.140625" style="2212" customWidth="1"/>
    <col min="2309" max="2309" width="28.7109375" style="2212" customWidth="1"/>
    <col min="2310" max="2310" width="32.5703125" style="2212" customWidth="1"/>
    <col min="2311" max="2311" width="28.7109375" style="2212" customWidth="1"/>
    <col min="2312" max="2313" width="31.7109375" style="2212" customWidth="1"/>
    <col min="2314" max="2314" width="30.140625" style="2212" customWidth="1"/>
    <col min="2315" max="2315" width="33.7109375" style="2212" customWidth="1"/>
    <col min="2316" max="2316" width="27" style="2212" customWidth="1"/>
    <col min="2317" max="2317" width="28.7109375" style="2212" customWidth="1"/>
    <col min="2318" max="2318" width="34.85546875" style="2212" customWidth="1"/>
    <col min="2319" max="2319" width="37" style="2212" customWidth="1"/>
    <col min="2320" max="2320" width="34.85546875" style="2212" customWidth="1"/>
    <col min="2321" max="2321" width="27.5703125" style="2212" customWidth="1"/>
    <col min="2322" max="2322" width="36.85546875" style="2212" customWidth="1"/>
    <col min="2323" max="2323" width="38.7109375" style="2212" customWidth="1"/>
    <col min="2324" max="2326" width="14.7109375" style="2212" customWidth="1"/>
    <col min="2327" max="2327" width="18.7109375" style="2212" customWidth="1"/>
    <col min="2328" max="2328" width="25.42578125" style="2212" customWidth="1"/>
    <col min="2329" max="2329" width="34.85546875" style="2212" customWidth="1"/>
    <col min="2330" max="2330" width="28" style="2212" customWidth="1"/>
    <col min="2331" max="2331" width="34.140625" style="2212" customWidth="1"/>
    <col min="2332" max="2332" width="34" style="2212" customWidth="1"/>
    <col min="2333" max="2563" width="11.42578125" style="2212"/>
    <col min="2564" max="2564" width="108.140625" style="2212" customWidth="1"/>
    <col min="2565" max="2565" width="28.7109375" style="2212" customWidth="1"/>
    <col min="2566" max="2566" width="32.5703125" style="2212" customWidth="1"/>
    <col min="2567" max="2567" width="28.7109375" style="2212" customWidth="1"/>
    <col min="2568" max="2569" width="31.7109375" style="2212" customWidth="1"/>
    <col min="2570" max="2570" width="30.140625" style="2212" customWidth="1"/>
    <col min="2571" max="2571" width="33.7109375" style="2212" customWidth="1"/>
    <col min="2572" max="2572" width="27" style="2212" customWidth="1"/>
    <col min="2573" max="2573" width="28.7109375" style="2212" customWidth="1"/>
    <col min="2574" max="2574" width="34.85546875" style="2212" customWidth="1"/>
    <col min="2575" max="2575" width="37" style="2212" customWidth="1"/>
    <col min="2576" max="2576" width="34.85546875" style="2212" customWidth="1"/>
    <col min="2577" max="2577" width="27.5703125" style="2212" customWidth="1"/>
    <col min="2578" max="2578" width="36.85546875" style="2212" customWidth="1"/>
    <col min="2579" max="2579" width="38.7109375" style="2212" customWidth="1"/>
    <col min="2580" max="2582" width="14.7109375" style="2212" customWidth="1"/>
    <col min="2583" max="2583" width="18.7109375" style="2212" customWidth="1"/>
    <col min="2584" max="2584" width="25.42578125" style="2212" customWidth="1"/>
    <col min="2585" max="2585" width="34.85546875" style="2212" customWidth="1"/>
    <col min="2586" max="2586" width="28" style="2212" customWidth="1"/>
    <col min="2587" max="2587" width="34.140625" style="2212" customWidth="1"/>
    <col min="2588" max="2588" width="34" style="2212" customWidth="1"/>
    <col min="2589" max="2819" width="11.42578125" style="2212"/>
    <col min="2820" max="2820" width="108.140625" style="2212" customWidth="1"/>
    <col min="2821" max="2821" width="28.7109375" style="2212" customWidth="1"/>
    <col min="2822" max="2822" width="32.5703125" style="2212" customWidth="1"/>
    <col min="2823" max="2823" width="28.7109375" style="2212" customWidth="1"/>
    <col min="2824" max="2825" width="31.7109375" style="2212" customWidth="1"/>
    <col min="2826" max="2826" width="30.140625" style="2212" customWidth="1"/>
    <col min="2827" max="2827" width="33.7109375" style="2212" customWidth="1"/>
    <col min="2828" max="2828" width="27" style="2212" customWidth="1"/>
    <col min="2829" max="2829" width="28.7109375" style="2212" customWidth="1"/>
    <col min="2830" max="2830" width="34.85546875" style="2212" customWidth="1"/>
    <col min="2831" max="2831" width="37" style="2212" customWidth="1"/>
    <col min="2832" max="2832" width="34.85546875" style="2212" customWidth="1"/>
    <col min="2833" max="2833" width="27.5703125" style="2212" customWidth="1"/>
    <col min="2834" max="2834" width="36.85546875" style="2212" customWidth="1"/>
    <col min="2835" max="2835" width="38.7109375" style="2212" customWidth="1"/>
    <col min="2836" max="2838" width="14.7109375" style="2212" customWidth="1"/>
    <col min="2839" max="2839" width="18.7109375" style="2212" customWidth="1"/>
    <col min="2840" max="2840" width="25.42578125" style="2212" customWidth="1"/>
    <col min="2841" max="2841" width="34.85546875" style="2212" customWidth="1"/>
    <col min="2842" max="2842" width="28" style="2212" customWidth="1"/>
    <col min="2843" max="2843" width="34.140625" style="2212" customWidth="1"/>
    <col min="2844" max="2844" width="34" style="2212" customWidth="1"/>
    <col min="2845" max="3075" width="11.42578125" style="2212"/>
    <col min="3076" max="3076" width="108.140625" style="2212" customWidth="1"/>
    <col min="3077" max="3077" width="28.7109375" style="2212" customWidth="1"/>
    <col min="3078" max="3078" width="32.5703125" style="2212" customWidth="1"/>
    <col min="3079" max="3079" width="28.7109375" style="2212" customWidth="1"/>
    <col min="3080" max="3081" width="31.7109375" style="2212" customWidth="1"/>
    <col min="3082" max="3082" width="30.140625" style="2212" customWidth="1"/>
    <col min="3083" max="3083" width="33.7109375" style="2212" customWidth="1"/>
    <col min="3084" max="3084" width="27" style="2212" customWidth="1"/>
    <col min="3085" max="3085" width="28.7109375" style="2212" customWidth="1"/>
    <col min="3086" max="3086" width="34.85546875" style="2212" customWidth="1"/>
    <col min="3087" max="3087" width="37" style="2212" customWidth="1"/>
    <col min="3088" max="3088" width="34.85546875" style="2212" customWidth="1"/>
    <col min="3089" max="3089" width="27.5703125" style="2212" customWidth="1"/>
    <col min="3090" max="3090" width="36.85546875" style="2212" customWidth="1"/>
    <col min="3091" max="3091" width="38.7109375" style="2212" customWidth="1"/>
    <col min="3092" max="3094" width="14.7109375" style="2212" customWidth="1"/>
    <col min="3095" max="3095" width="18.7109375" style="2212" customWidth="1"/>
    <col min="3096" max="3096" width="25.42578125" style="2212" customWidth="1"/>
    <col min="3097" max="3097" width="34.85546875" style="2212" customWidth="1"/>
    <col min="3098" max="3098" width="28" style="2212" customWidth="1"/>
    <col min="3099" max="3099" width="34.140625" style="2212" customWidth="1"/>
    <col min="3100" max="3100" width="34" style="2212" customWidth="1"/>
    <col min="3101" max="3331" width="11.42578125" style="2212"/>
    <col min="3332" max="3332" width="108.140625" style="2212" customWidth="1"/>
    <col min="3333" max="3333" width="28.7109375" style="2212" customWidth="1"/>
    <col min="3334" max="3334" width="32.5703125" style="2212" customWidth="1"/>
    <col min="3335" max="3335" width="28.7109375" style="2212" customWidth="1"/>
    <col min="3336" max="3337" width="31.7109375" style="2212" customWidth="1"/>
    <col min="3338" max="3338" width="30.140625" style="2212" customWidth="1"/>
    <col min="3339" max="3339" width="33.7109375" style="2212" customWidth="1"/>
    <col min="3340" max="3340" width="27" style="2212" customWidth="1"/>
    <col min="3341" max="3341" width="28.7109375" style="2212" customWidth="1"/>
    <col min="3342" max="3342" width="34.85546875" style="2212" customWidth="1"/>
    <col min="3343" max="3343" width="37" style="2212" customWidth="1"/>
    <col min="3344" max="3344" width="34.85546875" style="2212" customWidth="1"/>
    <col min="3345" max="3345" width="27.5703125" style="2212" customWidth="1"/>
    <col min="3346" max="3346" width="36.85546875" style="2212" customWidth="1"/>
    <col min="3347" max="3347" width="38.7109375" style="2212" customWidth="1"/>
    <col min="3348" max="3350" width="14.7109375" style="2212" customWidth="1"/>
    <col min="3351" max="3351" width="18.7109375" style="2212" customWidth="1"/>
    <col min="3352" max="3352" width="25.42578125" style="2212" customWidth="1"/>
    <col min="3353" max="3353" width="34.85546875" style="2212" customWidth="1"/>
    <col min="3354" max="3354" width="28" style="2212" customWidth="1"/>
    <col min="3355" max="3355" width="34.140625" style="2212" customWidth="1"/>
    <col min="3356" max="3356" width="34" style="2212" customWidth="1"/>
    <col min="3357" max="3587" width="11.42578125" style="2212"/>
    <col min="3588" max="3588" width="108.140625" style="2212" customWidth="1"/>
    <col min="3589" max="3589" width="28.7109375" style="2212" customWidth="1"/>
    <col min="3590" max="3590" width="32.5703125" style="2212" customWidth="1"/>
    <col min="3591" max="3591" width="28.7109375" style="2212" customWidth="1"/>
    <col min="3592" max="3593" width="31.7109375" style="2212" customWidth="1"/>
    <col min="3594" max="3594" width="30.140625" style="2212" customWidth="1"/>
    <col min="3595" max="3595" width="33.7109375" style="2212" customWidth="1"/>
    <col min="3596" max="3596" width="27" style="2212" customWidth="1"/>
    <col min="3597" max="3597" width="28.7109375" style="2212" customWidth="1"/>
    <col min="3598" max="3598" width="34.85546875" style="2212" customWidth="1"/>
    <col min="3599" max="3599" width="37" style="2212" customWidth="1"/>
    <col min="3600" max="3600" width="34.85546875" style="2212" customWidth="1"/>
    <col min="3601" max="3601" width="27.5703125" style="2212" customWidth="1"/>
    <col min="3602" max="3602" width="36.85546875" style="2212" customWidth="1"/>
    <col min="3603" max="3603" width="38.7109375" style="2212" customWidth="1"/>
    <col min="3604" max="3606" width="14.7109375" style="2212" customWidth="1"/>
    <col min="3607" max="3607" width="18.7109375" style="2212" customWidth="1"/>
    <col min="3608" max="3608" width="25.42578125" style="2212" customWidth="1"/>
    <col min="3609" max="3609" width="34.85546875" style="2212" customWidth="1"/>
    <col min="3610" max="3610" width="28" style="2212" customWidth="1"/>
    <col min="3611" max="3611" width="34.140625" style="2212" customWidth="1"/>
    <col min="3612" max="3612" width="34" style="2212" customWidth="1"/>
    <col min="3613" max="3843" width="11.42578125" style="2212"/>
    <col min="3844" max="3844" width="108.140625" style="2212" customWidth="1"/>
    <col min="3845" max="3845" width="28.7109375" style="2212" customWidth="1"/>
    <col min="3846" max="3846" width="32.5703125" style="2212" customWidth="1"/>
    <col min="3847" max="3847" width="28.7109375" style="2212" customWidth="1"/>
    <col min="3848" max="3849" width="31.7109375" style="2212" customWidth="1"/>
    <col min="3850" max="3850" width="30.140625" style="2212" customWidth="1"/>
    <col min="3851" max="3851" width="33.7109375" style="2212" customWidth="1"/>
    <col min="3852" max="3852" width="27" style="2212" customWidth="1"/>
    <col min="3853" max="3853" width="28.7109375" style="2212" customWidth="1"/>
    <col min="3854" max="3854" width="34.85546875" style="2212" customWidth="1"/>
    <col min="3855" max="3855" width="37" style="2212" customWidth="1"/>
    <col min="3856" max="3856" width="34.85546875" style="2212" customWidth="1"/>
    <col min="3857" max="3857" width="27.5703125" style="2212" customWidth="1"/>
    <col min="3858" max="3858" width="36.85546875" style="2212" customWidth="1"/>
    <col min="3859" max="3859" width="38.7109375" style="2212" customWidth="1"/>
    <col min="3860" max="3862" width="14.7109375" style="2212" customWidth="1"/>
    <col min="3863" max="3863" width="18.7109375" style="2212" customWidth="1"/>
    <col min="3864" max="3864" width="25.42578125" style="2212" customWidth="1"/>
    <col min="3865" max="3865" width="34.85546875" style="2212" customWidth="1"/>
    <col min="3866" max="3866" width="28" style="2212" customWidth="1"/>
    <col min="3867" max="3867" width="34.140625" style="2212" customWidth="1"/>
    <col min="3868" max="3868" width="34" style="2212" customWidth="1"/>
    <col min="3869" max="4099" width="11.42578125" style="2212"/>
    <col min="4100" max="4100" width="108.140625" style="2212" customWidth="1"/>
    <col min="4101" max="4101" width="28.7109375" style="2212" customWidth="1"/>
    <col min="4102" max="4102" width="32.5703125" style="2212" customWidth="1"/>
    <col min="4103" max="4103" width="28.7109375" style="2212" customWidth="1"/>
    <col min="4104" max="4105" width="31.7109375" style="2212" customWidth="1"/>
    <col min="4106" max="4106" width="30.140625" style="2212" customWidth="1"/>
    <col min="4107" max="4107" width="33.7109375" style="2212" customWidth="1"/>
    <col min="4108" max="4108" width="27" style="2212" customWidth="1"/>
    <col min="4109" max="4109" width="28.7109375" style="2212" customWidth="1"/>
    <col min="4110" max="4110" width="34.85546875" style="2212" customWidth="1"/>
    <col min="4111" max="4111" width="37" style="2212" customWidth="1"/>
    <col min="4112" max="4112" width="34.85546875" style="2212" customWidth="1"/>
    <col min="4113" max="4113" width="27.5703125" style="2212" customWidth="1"/>
    <col min="4114" max="4114" width="36.85546875" style="2212" customWidth="1"/>
    <col min="4115" max="4115" width="38.7109375" style="2212" customWidth="1"/>
    <col min="4116" max="4118" width="14.7109375" style="2212" customWidth="1"/>
    <col min="4119" max="4119" width="18.7109375" style="2212" customWidth="1"/>
    <col min="4120" max="4120" width="25.42578125" style="2212" customWidth="1"/>
    <col min="4121" max="4121" width="34.85546875" style="2212" customWidth="1"/>
    <col min="4122" max="4122" width="28" style="2212" customWidth="1"/>
    <col min="4123" max="4123" width="34.140625" style="2212" customWidth="1"/>
    <col min="4124" max="4124" width="34" style="2212" customWidth="1"/>
    <col min="4125" max="4355" width="11.42578125" style="2212"/>
    <col min="4356" max="4356" width="108.140625" style="2212" customWidth="1"/>
    <col min="4357" max="4357" width="28.7109375" style="2212" customWidth="1"/>
    <col min="4358" max="4358" width="32.5703125" style="2212" customWidth="1"/>
    <col min="4359" max="4359" width="28.7109375" style="2212" customWidth="1"/>
    <col min="4360" max="4361" width="31.7109375" style="2212" customWidth="1"/>
    <col min="4362" max="4362" width="30.140625" style="2212" customWidth="1"/>
    <col min="4363" max="4363" width="33.7109375" style="2212" customWidth="1"/>
    <col min="4364" max="4364" width="27" style="2212" customWidth="1"/>
    <col min="4365" max="4365" width="28.7109375" style="2212" customWidth="1"/>
    <col min="4366" max="4366" width="34.85546875" style="2212" customWidth="1"/>
    <col min="4367" max="4367" width="37" style="2212" customWidth="1"/>
    <col min="4368" max="4368" width="34.85546875" style="2212" customWidth="1"/>
    <col min="4369" max="4369" width="27.5703125" style="2212" customWidth="1"/>
    <col min="4370" max="4370" width="36.85546875" style="2212" customWidth="1"/>
    <col min="4371" max="4371" width="38.7109375" style="2212" customWidth="1"/>
    <col min="4372" max="4374" width="14.7109375" style="2212" customWidth="1"/>
    <col min="4375" max="4375" width="18.7109375" style="2212" customWidth="1"/>
    <col min="4376" max="4376" width="25.42578125" style="2212" customWidth="1"/>
    <col min="4377" max="4377" width="34.85546875" style="2212" customWidth="1"/>
    <col min="4378" max="4378" width="28" style="2212" customWidth="1"/>
    <col min="4379" max="4379" width="34.140625" style="2212" customWidth="1"/>
    <col min="4380" max="4380" width="34" style="2212" customWidth="1"/>
    <col min="4381" max="4611" width="11.42578125" style="2212"/>
    <col min="4612" max="4612" width="108.140625" style="2212" customWidth="1"/>
    <col min="4613" max="4613" width="28.7109375" style="2212" customWidth="1"/>
    <col min="4614" max="4614" width="32.5703125" style="2212" customWidth="1"/>
    <col min="4615" max="4615" width="28.7109375" style="2212" customWidth="1"/>
    <col min="4616" max="4617" width="31.7109375" style="2212" customWidth="1"/>
    <col min="4618" max="4618" width="30.140625" style="2212" customWidth="1"/>
    <col min="4619" max="4619" width="33.7109375" style="2212" customWidth="1"/>
    <col min="4620" max="4620" width="27" style="2212" customWidth="1"/>
    <col min="4621" max="4621" width="28.7109375" style="2212" customWidth="1"/>
    <col min="4622" max="4622" width="34.85546875" style="2212" customWidth="1"/>
    <col min="4623" max="4623" width="37" style="2212" customWidth="1"/>
    <col min="4624" max="4624" width="34.85546875" style="2212" customWidth="1"/>
    <col min="4625" max="4625" width="27.5703125" style="2212" customWidth="1"/>
    <col min="4626" max="4626" width="36.85546875" style="2212" customWidth="1"/>
    <col min="4627" max="4627" width="38.7109375" style="2212" customWidth="1"/>
    <col min="4628" max="4630" width="14.7109375" style="2212" customWidth="1"/>
    <col min="4631" max="4631" width="18.7109375" style="2212" customWidth="1"/>
    <col min="4632" max="4632" width="25.42578125" style="2212" customWidth="1"/>
    <col min="4633" max="4633" width="34.85546875" style="2212" customWidth="1"/>
    <col min="4634" max="4634" width="28" style="2212" customWidth="1"/>
    <col min="4635" max="4635" width="34.140625" style="2212" customWidth="1"/>
    <col min="4636" max="4636" width="34" style="2212" customWidth="1"/>
    <col min="4637" max="4867" width="11.42578125" style="2212"/>
    <col min="4868" max="4868" width="108.140625" style="2212" customWidth="1"/>
    <col min="4869" max="4869" width="28.7109375" style="2212" customWidth="1"/>
    <col min="4870" max="4870" width="32.5703125" style="2212" customWidth="1"/>
    <col min="4871" max="4871" width="28.7109375" style="2212" customWidth="1"/>
    <col min="4872" max="4873" width="31.7109375" style="2212" customWidth="1"/>
    <col min="4874" max="4874" width="30.140625" style="2212" customWidth="1"/>
    <col min="4875" max="4875" width="33.7109375" style="2212" customWidth="1"/>
    <col min="4876" max="4876" width="27" style="2212" customWidth="1"/>
    <col min="4877" max="4877" width="28.7109375" style="2212" customWidth="1"/>
    <col min="4878" max="4878" width="34.85546875" style="2212" customWidth="1"/>
    <col min="4879" max="4879" width="37" style="2212" customWidth="1"/>
    <col min="4880" max="4880" width="34.85546875" style="2212" customWidth="1"/>
    <col min="4881" max="4881" width="27.5703125" style="2212" customWidth="1"/>
    <col min="4882" max="4882" width="36.85546875" style="2212" customWidth="1"/>
    <col min="4883" max="4883" width="38.7109375" style="2212" customWidth="1"/>
    <col min="4884" max="4886" width="14.7109375" style="2212" customWidth="1"/>
    <col min="4887" max="4887" width="18.7109375" style="2212" customWidth="1"/>
    <col min="4888" max="4888" width="25.42578125" style="2212" customWidth="1"/>
    <col min="4889" max="4889" width="34.85546875" style="2212" customWidth="1"/>
    <col min="4890" max="4890" width="28" style="2212" customWidth="1"/>
    <col min="4891" max="4891" width="34.140625" style="2212" customWidth="1"/>
    <col min="4892" max="4892" width="34" style="2212" customWidth="1"/>
    <col min="4893" max="5123" width="11.42578125" style="2212"/>
    <col min="5124" max="5124" width="108.140625" style="2212" customWidth="1"/>
    <col min="5125" max="5125" width="28.7109375" style="2212" customWidth="1"/>
    <col min="5126" max="5126" width="32.5703125" style="2212" customWidth="1"/>
    <col min="5127" max="5127" width="28.7109375" style="2212" customWidth="1"/>
    <col min="5128" max="5129" width="31.7109375" style="2212" customWidth="1"/>
    <col min="5130" max="5130" width="30.140625" style="2212" customWidth="1"/>
    <col min="5131" max="5131" width="33.7109375" style="2212" customWidth="1"/>
    <col min="5132" max="5132" width="27" style="2212" customWidth="1"/>
    <col min="5133" max="5133" width="28.7109375" style="2212" customWidth="1"/>
    <col min="5134" max="5134" width="34.85546875" style="2212" customWidth="1"/>
    <col min="5135" max="5135" width="37" style="2212" customWidth="1"/>
    <col min="5136" max="5136" width="34.85546875" style="2212" customWidth="1"/>
    <col min="5137" max="5137" width="27.5703125" style="2212" customWidth="1"/>
    <col min="5138" max="5138" width="36.85546875" style="2212" customWidth="1"/>
    <col min="5139" max="5139" width="38.7109375" style="2212" customWidth="1"/>
    <col min="5140" max="5142" width="14.7109375" style="2212" customWidth="1"/>
    <col min="5143" max="5143" width="18.7109375" style="2212" customWidth="1"/>
    <col min="5144" max="5144" width="25.42578125" style="2212" customWidth="1"/>
    <col min="5145" max="5145" width="34.85546875" style="2212" customWidth="1"/>
    <col min="5146" max="5146" width="28" style="2212" customWidth="1"/>
    <col min="5147" max="5147" width="34.140625" style="2212" customWidth="1"/>
    <col min="5148" max="5148" width="34" style="2212" customWidth="1"/>
    <col min="5149" max="5379" width="11.42578125" style="2212"/>
    <col min="5380" max="5380" width="108.140625" style="2212" customWidth="1"/>
    <col min="5381" max="5381" width="28.7109375" style="2212" customWidth="1"/>
    <col min="5382" max="5382" width="32.5703125" style="2212" customWidth="1"/>
    <col min="5383" max="5383" width="28.7109375" style="2212" customWidth="1"/>
    <col min="5384" max="5385" width="31.7109375" style="2212" customWidth="1"/>
    <col min="5386" max="5386" width="30.140625" style="2212" customWidth="1"/>
    <col min="5387" max="5387" width="33.7109375" style="2212" customWidth="1"/>
    <col min="5388" max="5388" width="27" style="2212" customWidth="1"/>
    <col min="5389" max="5389" width="28.7109375" style="2212" customWidth="1"/>
    <col min="5390" max="5390" width="34.85546875" style="2212" customWidth="1"/>
    <col min="5391" max="5391" width="37" style="2212" customWidth="1"/>
    <col min="5392" max="5392" width="34.85546875" style="2212" customWidth="1"/>
    <col min="5393" max="5393" width="27.5703125" style="2212" customWidth="1"/>
    <col min="5394" max="5394" width="36.85546875" style="2212" customWidth="1"/>
    <col min="5395" max="5395" width="38.7109375" style="2212" customWidth="1"/>
    <col min="5396" max="5398" width="14.7109375" style="2212" customWidth="1"/>
    <col min="5399" max="5399" width="18.7109375" style="2212" customWidth="1"/>
    <col min="5400" max="5400" width="25.42578125" style="2212" customWidth="1"/>
    <col min="5401" max="5401" width="34.85546875" style="2212" customWidth="1"/>
    <col min="5402" max="5402" width="28" style="2212" customWidth="1"/>
    <col min="5403" max="5403" width="34.140625" style="2212" customWidth="1"/>
    <col min="5404" max="5404" width="34" style="2212" customWidth="1"/>
    <col min="5405" max="5635" width="11.42578125" style="2212"/>
    <col min="5636" max="5636" width="108.140625" style="2212" customWidth="1"/>
    <col min="5637" max="5637" width="28.7109375" style="2212" customWidth="1"/>
    <col min="5638" max="5638" width="32.5703125" style="2212" customWidth="1"/>
    <col min="5639" max="5639" width="28.7109375" style="2212" customWidth="1"/>
    <col min="5640" max="5641" width="31.7109375" style="2212" customWidth="1"/>
    <col min="5642" max="5642" width="30.140625" style="2212" customWidth="1"/>
    <col min="5643" max="5643" width="33.7109375" style="2212" customWidth="1"/>
    <col min="5644" max="5644" width="27" style="2212" customWidth="1"/>
    <col min="5645" max="5645" width="28.7109375" style="2212" customWidth="1"/>
    <col min="5646" max="5646" width="34.85546875" style="2212" customWidth="1"/>
    <col min="5647" max="5647" width="37" style="2212" customWidth="1"/>
    <col min="5648" max="5648" width="34.85546875" style="2212" customWidth="1"/>
    <col min="5649" max="5649" width="27.5703125" style="2212" customWidth="1"/>
    <col min="5650" max="5650" width="36.85546875" style="2212" customWidth="1"/>
    <col min="5651" max="5651" width="38.7109375" style="2212" customWidth="1"/>
    <col min="5652" max="5654" width="14.7109375" style="2212" customWidth="1"/>
    <col min="5655" max="5655" width="18.7109375" style="2212" customWidth="1"/>
    <col min="5656" max="5656" width="25.42578125" style="2212" customWidth="1"/>
    <col min="5657" max="5657" width="34.85546875" style="2212" customWidth="1"/>
    <col min="5658" max="5658" width="28" style="2212" customWidth="1"/>
    <col min="5659" max="5659" width="34.140625" style="2212" customWidth="1"/>
    <col min="5660" max="5660" width="34" style="2212" customWidth="1"/>
    <col min="5661" max="5891" width="11.42578125" style="2212"/>
    <col min="5892" max="5892" width="108.140625" style="2212" customWidth="1"/>
    <col min="5893" max="5893" width="28.7109375" style="2212" customWidth="1"/>
    <col min="5894" max="5894" width="32.5703125" style="2212" customWidth="1"/>
    <col min="5895" max="5895" width="28.7109375" style="2212" customWidth="1"/>
    <col min="5896" max="5897" width="31.7109375" style="2212" customWidth="1"/>
    <col min="5898" max="5898" width="30.140625" style="2212" customWidth="1"/>
    <col min="5899" max="5899" width="33.7109375" style="2212" customWidth="1"/>
    <col min="5900" max="5900" width="27" style="2212" customWidth="1"/>
    <col min="5901" max="5901" width="28.7109375" style="2212" customWidth="1"/>
    <col min="5902" max="5902" width="34.85546875" style="2212" customWidth="1"/>
    <col min="5903" max="5903" width="37" style="2212" customWidth="1"/>
    <col min="5904" max="5904" width="34.85546875" style="2212" customWidth="1"/>
    <col min="5905" max="5905" width="27.5703125" style="2212" customWidth="1"/>
    <col min="5906" max="5906" width="36.85546875" style="2212" customWidth="1"/>
    <col min="5907" max="5907" width="38.7109375" style="2212" customWidth="1"/>
    <col min="5908" max="5910" width="14.7109375" style="2212" customWidth="1"/>
    <col min="5911" max="5911" width="18.7109375" style="2212" customWidth="1"/>
    <col min="5912" max="5912" width="25.42578125" style="2212" customWidth="1"/>
    <col min="5913" max="5913" width="34.85546875" style="2212" customWidth="1"/>
    <col min="5914" max="5914" width="28" style="2212" customWidth="1"/>
    <col min="5915" max="5915" width="34.140625" style="2212" customWidth="1"/>
    <col min="5916" max="5916" width="34" style="2212" customWidth="1"/>
    <col min="5917" max="6147" width="11.42578125" style="2212"/>
    <col min="6148" max="6148" width="108.140625" style="2212" customWidth="1"/>
    <col min="6149" max="6149" width="28.7109375" style="2212" customWidth="1"/>
    <col min="6150" max="6150" width="32.5703125" style="2212" customWidth="1"/>
    <col min="6151" max="6151" width="28.7109375" style="2212" customWidth="1"/>
    <col min="6152" max="6153" width="31.7109375" style="2212" customWidth="1"/>
    <col min="6154" max="6154" width="30.140625" style="2212" customWidth="1"/>
    <col min="6155" max="6155" width="33.7109375" style="2212" customWidth="1"/>
    <col min="6156" max="6156" width="27" style="2212" customWidth="1"/>
    <col min="6157" max="6157" width="28.7109375" style="2212" customWidth="1"/>
    <col min="6158" max="6158" width="34.85546875" style="2212" customWidth="1"/>
    <col min="6159" max="6159" width="37" style="2212" customWidth="1"/>
    <col min="6160" max="6160" width="34.85546875" style="2212" customWidth="1"/>
    <col min="6161" max="6161" width="27.5703125" style="2212" customWidth="1"/>
    <col min="6162" max="6162" width="36.85546875" style="2212" customWidth="1"/>
    <col min="6163" max="6163" width="38.7109375" style="2212" customWidth="1"/>
    <col min="6164" max="6166" width="14.7109375" style="2212" customWidth="1"/>
    <col min="6167" max="6167" width="18.7109375" style="2212" customWidth="1"/>
    <col min="6168" max="6168" width="25.42578125" style="2212" customWidth="1"/>
    <col min="6169" max="6169" width="34.85546875" style="2212" customWidth="1"/>
    <col min="6170" max="6170" width="28" style="2212" customWidth="1"/>
    <col min="6171" max="6171" width="34.140625" style="2212" customWidth="1"/>
    <col min="6172" max="6172" width="34" style="2212" customWidth="1"/>
    <col min="6173" max="6403" width="11.42578125" style="2212"/>
    <col min="6404" max="6404" width="108.140625" style="2212" customWidth="1"/>
    <col min="6405" max="6405" width="28.7109375" style="2212" customWidth="1"/>
    <col min="6406" max="6406" width="32.5703125" style="2212" customWidth="1"/>
    <col min="6407" max="6407" width="28.7109375" style="2212" customWidth="1"/>
    <col min="6408" max="6409" width="31.7109375" style="2212" customWidth="1"/>
    <col min="6410" max="6410" width="30.140625" style="2212" customWidth="1"/>
    <col min="6411" max="6411" width="33.7109375" style="2212" customWidth="1"/>
    <col min="6412" max="6412" width="27" style="2212" customWidth="1"/>
    <col min="6413" max="6413" width="28.7109375" style="2212" customWidth="1"/>
    <col min="6414" max="6414" width="34.85546875" style="2212" customWidth="1"/>
    <col min="6415" max="6415" width="37" style="2212" customWidth="1"/>
    <col min="6416" max="6416" width="34.85546875" style="2212" customWidth="1"/>
    <col min="6417" max="6417" width="27.5703125" style="2212" customWidth="1"/>
    <col min="6418" max="6418" width="36.85546875" style="2212" customWidth="1"/>
    <col min="6419" max="6419" width="38.7109375" style="2212" customWidth="1"/>
    <col min="6420" max="6422" width="14.7109375" style="2212" customWidth="1"/>
    <col min="6423" max="6423" width="18.7109375" style="2212" customWidth="1"/>
    <col min="6424" max="6424" width="25.42578125" style="2212" customWidth="1"/>
    <col min="6425" max="6425" width="34.85546875" style="2212" customWidth="1"/>
    <col min="6426" max="6426" width="28" style="2212" customWidth="1"/>
    <col min="6427" max="6427" width="34.140625" style="2212" customWidth="1"/>
    <col min="6428" max="6428" width="34" style="2212" customWidth="1"/>
    <col min="6429" max="6659" width="11.42578125" style="2212"/>
    <col min="6660" max="6660" width="108.140625" style="2212" customWidth="1"/>
    <col min="6661" max="6661" width="28.7109375" style="2212" customWidth="1"/>
    <col min="6662" max="6662" width="32.5703125" style="2212" customWidth="1"/>
    <col min="6663" max="6663" width="28.7109375" style="2212" customWidth="1"/>
    <col min="6664" max="6665" width="31.7109375" style="2212" customWidth="1"/>
    <col min="6666" max="6666" width="30.140625" style="2212" customWidth="1"/>
    <col min="6667" max="6667" width="33.7109375" style="2212" customWidth="1"/>
    <col min="6668" max="6668" width="27" style="2212" customWidth="1"/>
    <col min="6669" max="6669" width="28.7109375" style="2212" customWidth="1"/>
    <col min="6670" max="6670" width="34.85546875" style="2212" customWidth="1"/>
    <col min="6671" max="6671" width="37" style="2212" customWidth="1"/>
    <col min="6672" max="6672" width="34.85546875" style="2212" customWidth="1"/>
    <col min="6673" max="6673" width="27.5703125" style="2212" customWidth="1"/>
    <col min="6674" max="6674" width="36.85546875" style="2212" customWidth="1"/>
    <col min="6675" max="6675" width="38.7109375" style="2212" customWidth="1"/>
    <col min="6676" max="6678" width="14.7109375" style="2212" customWidth="1"/>
    <col min="6679" max="6679" width="18.7109375" style="2212" customWidth="1"/>
    <col min="6680" max="6680" width="25.42578125" style="2212" customWidth="1"/>
    <col min="6681" max="6681" width="34.85546875" style="2212" customWidth="1"/>
    <col min="6682" max="6682" width="28" style="2212" customWidth="1"/>
    <col min="6683" max="6683" width="34.140625" style="2212" customWidth="1"/>
    <col min="6684" max="6684" width="34" style="2212" customWidth="1"/>
    <col min="6685" max="6915" width="11.42578125" style="2212"/>
    <col min="6916" max="6916" width="108.140625" style="2212" customWidth="1"/>
    <col min="6917" max="6917" width="28.7109375" style="2212" customWidth="1"/>
    <col min="6918" max="6918" width="32.5703125" style="2212" customWidth="1"/>
    <col min="6919" max="6919" width="28.7109375" style="2212" customWidth="1"/>
    <col min="6920" max="6921" width="31.7109375" style="2212" customWidth="1"/>
    <col min="6922" max="6922" width="30.140625" style="2212" customWidth="1"/>
    <col min="6923" max="6923" width="33.7109375" style="2212" customWidth="1"/>
    <col min="6924" max="6924" width="27" style="2212" customWidth="1"/>
    <col min="6925" max="6925" width="28.7109375" style="2212" customWidth="1"/>
    <col min="6926" max="6926" width="34.85546875" style="2212" customWidth="1"/>
    <col min="6927" max="6927" width="37" style="2212" customWidth="1"/>
    <col min="6928" max="6928" width="34.85546875" style="2212" customWidth="1"/>
    <col min="6929" max="6929" width="27.5703125" style="2212" customWidth="1"/>
    <col min="6930" max="6930" width="36.85546875" style="2212" customWidth="1"/>
    <col min="6931" max="6931" width="38.7109375" style="2212" customWidth="1"/>
    <col min="6932" max="6934" width="14.7109375" style="2212" customWidth="1"/>
    <col min="6935" max="6935" width="18.7109375" style="2212" customWidth="1"/>
    <col min="6936" max="6936" width="25.42578125" style="2212" customWidth="1"/>
    <col min="6937" max="6937" width="34.85546875" style="2212" customWidth="1"/>
    <col min="6938" max="6938" width="28" style="2212" customWidth="1"/>
    <col min="6939" max="6939" width="34.140625" style="2212" customWidth="1"/>
    <col min="6940" max="6940" width="34" style="2212" customWidth="1"/>
    <col min="6941" max="7171" width="11.42578125" style="2212"/>
    <col min="7172" max="7172" width="108.140625" style="2212" customWidth="1"/>
    <col min="7173" max="7173" width="28.7109375" style="2212" customWidth="1"/>
    <col min="7174" max="7174" width="32.5703125" style="2212" customWidth="1"/>
    <col min="7175" max="7175" width="28.7109375" style="2212" customWidth="1"/>
    <col min="7176" max="7177" width="31.7109375" style="2212" customWidth="1"/>
    <col min="7178" max="7178" width="30.140625" style="2212" customWidth="1"/>
    <col min="7179" max="7179" width="33.7109375" style="2212" customWidth="1"/>
    <col min="7180" max="7180" width="27" style="2212" customWidth="1"/>
    <col min="7181" max="7181" width="28.7109375" style="2212" customWidth="1"/>
    <col min="7182" max="7182" width="34.85546875" style="2212" customWidth="1"/>
    <col min="7183" max="7183" width="37" style="2212" customWidth="1"/>
    <col min="7184" max="7184" width="34.85546875" style="2212" customWidth="1"/>
    <col min="7185" max="7185" width="27.5703125" style="2212" customWidth="1"/>
    <col min="7186" max="7186" width="36.85546875" style="2212" customWidth="1"/>
    <col min="7187" max="7187" width="38.7109375" style="2212" customWidth="1"/>
    <col min="7188" max="7190" width="14.7109375" style="2212" customWidth="1"/>
    <col min="7191" max="7191" width="18.7109375" style="2212" customWidth="1"/>
    <col min="7192" max="7192" width="25.42578125" style="2212" customWidth="1"/>
    <col min="7193" max="7193" width="34.85546875" style="2212" customWidth="1"/>
    <col min="7194" max="7194" width="28" style="2212" customWidth="1"/>
    <col min="7195" max="7195" width="34.140625" style="2212" customWidth="1"/>
    <col min="7196" max="7196" width="34" style="2212" customWidth="1"/>
    <col min="7197" max="7427" width="11.42578125" style="2212"/>
    <col min="7428" max="7428" width="108.140625" style="2212" customWidth="1"/>
    <col min="7429" max="7429" width="28.7109375" style="2212" customWidth="1"/>
    <col min="7430" max="7430" width="32.5703125" style="2212" customWidth="1"/>
    <col min="7431" max="7431" width="28.7109375" style="2212" customWidth="1"/>
    <col min="7432" max="7433" width="31.7109375" style="2212" customWidth="1"/>
    <col min="7434" max="7434" width="30.140625" style="2212" customWidth="1"/>
    <col min="7435" max="7435" width="33.7109375" style="2212" customWidth="1"/>
    <col min="7436" max="7436" width="27" style="2212" customWidth="1"/>
    <col min="7437" max="7437" width="28.7109375" style="2212" customWidth="1"/>
    <col min="7438" max="7438" width="34.85546875" style="2212" customWidth="1"/>
    <col min="7439" max="7439" width="37" style="2212" customWidth="1"/>
    <col min="7440" max="7440" width="34.85546875" style="2212" customWidth="1"/>
    <col min="7441" max="7441" width="27.5703125" style="2212" customWidth="1"/>
    <col min="7442" max="7442" width="36.85546875" style="2212" customWidth="1"/>
    <col min="7443" max="7443" width="38.7109375" style="2212" customWidth="1"/>
    <col min="7444" max="7446" width="14.7109375" style="2212" customWidth="1"/>
    <col min="7447" max="7447" width="18.7109375" style="2212" customWidth="1"/>
    <col min="7448" max="7448" width="25.42578125" style="2212" customWidth="1"/>
    <col min="7449" max="7449" width="34.85546875" style="2212" customWidth="1"/>
    <col min="7450" max="7450" width="28" style="2212" customWidth="1"/>
    <col min="7451" max="7451" width="34.140625" style="2212" customWidth="1"/>
    <col min="7452" max="7452" width="34" style="2212" customWidth="1"/>
    <col min="7453" max="7683" width="11.42578125" style="2212"/>
    <col min="7684" max="7684" width="108.140625" style="2212" customWidth="1"/>
    <col min="7685" max="7685" width="28.7109375" style="2212" customWidth="1"/>
    <col min="7686" max="7686" width="32.5703125" style="2212" customWidth="1"/>
    <col min="7687" max="7687" width="28.7109375" style="2212" customWidth="1"/>
    <col min="7688" max="7689" width="31.7109375" style="2212" customWidth="1"/>
    <col min="7690" max="7690" width="30.140625" style="2212" customWidth="1"/>
    <col min="7691" max="7691" width="33.7109375" style="2212" customWidth="1"/>
    <col min="7692" max="7692" width="27" style="2212" customWidth="1"/>
    <col min="7693" max="7693" width="28.7109375" style="2212" customWidth="1"/>
    <col min="7694" max="7694" width="34.85546875" style="2212" customWidth="1"/>
    <col min="7695" max="7695" width="37" style="2212" customWidth="1"/>
    <col min="7696" max="7696" width="34.85546875" style="2212" customWidth="1"/>
    <col min="7697" max="7697" width="27.5703125" style="2212" customWidth="1"/>
    <col min="7698" max="7698" width="36.85546875" style="2212" customWidth="1"/>
    <col min="7699" max="7699" width="38.7109375" style="2212" customWidth="1"/>
    <col min="7700" max="7702" width="14.7109375" style="2212" customWidth="1"/>
    <col min="7703" max="7703" width="18.7109375" style="2212" customWidth="1"/>
    <col min="7704" max="7704" width="25.42578125" style="2212" customWidth="1"/>
    <col min="7705" max="7705" width="34.85546875" style="2212" customWidth="1"/>
    <col min="7706" max="7706" width="28" style="2212" customWidth="1"/>
    <col min="7707" max="7707" width="34.140625" style="2212" customWidth="1"/>
    <col min="7708" max="7708" width="34" style="2212" customWidth="1"/>
    <col min="7709" max="7939" width="11.42578125" style="2212"/>
    <col min="7940" max="7940" width="108.140625" style="2212" customWidth="1"/>
    <col min="7941" max="7941" width="28.7109375" style="2212" customWidth="1"/>
    <col min="7942" max="7942" width="32.5703125" style="2212" customWidth="1"/>
    <col min="7943" max="7943" width="28.7109375" style="2212" customWidth="1"/>
    <col min="7944" max="7945" width="31.7109375" style="2212" customWidth="1"/>
    <col min="7946" max="7946" width="30.140625" style="2212" customWidth="1"/>
    <col min="7947" max="7947" width="33.7109375" style="2212" customWidth="1"/>
    <col min="7948" max="7948" width="27" style="2212" customWidth="1"/>
    <col min="7949" max="7949" width="28.7109375" style="2212" customWidth="1"/>
    <col min="7950" max="7950" width="34.85546875" style="2212" customWidth="1"/>
    <col min="7951" max="7951" width="37" style="2212" customWidth="1"/>
    <col min="7952" max="7952" width="34.85546875" style="2212" customWidth="1"/>
    <col min="7953" max="7953" width="27.5703125" style="2212" customWidth="1"/>
    <col min="7954" max="7954" width="36.85546875" style="2212" customWidth="1"/>
    <col min="7955" max="7955" width="38.7109375" style="2212" customWidth="1"/>
    <col min="7956" max="7958" width="14.7109375" style="2212" customWidth="1"/>
    <col min="7959" max="7959" width="18.7109375" style="2212" customWidth="1"/>
    <col min="7960" max="7960" width="25.42578125" style="2212" customWidth="1"/>
    <col min="7961" max="7961" width="34.85546875" style="2212" customWidth="1"/>
    <col min="7962" max="7962" width="28" style="2212" customWidth="1"/>
    <col min="7963" max="7963" width="34.140625" style="2212" customWidth="1"/>
    <col min="7964" max="7964" width="34" style="2212" customWidth="1"/>
    <col min="7965" max="8195" width="11.42578125" style="2212"/>
    <col min="8196" max="8196" width="108.140625" style="2212" customWidth="1"/>
    <col min="8197" max="8197" width="28.7109375" style="2212" customWidth="1"/>
    <col min="8198" max="8198" width="32.5703125" style="2212" customWidth="1"/>
    <col min="8199" max="8199" width="28.7109375" style="2212" customWidth="1"/>
    <col min="8200" max="8201" width="31.7109375" style="2212" customWidth="1"/>
    <col min="8202" max="8202" width="30.140625" style="2212" customWidth="1"/>
    <col min="8203" max="8203" width="33.7109375" style="2212" customWidth="1"/>
    <col min="8204" max="8204" width="27" style="2212" customWidth="1"/>
    <col min="8205" max="8205" width="28.7109375" style="2212" customWidth="1"/>
    <col min="8206" max="8206" width="34.85546875" style="2212" customWidth="1"/>
    <col min="8207" max="8207" width="37" style="2212" customWidth="1"/>
    <col min="8208" max="8208" width="34.85546875" style="2212" customWidth="1"/>
    <col min="8209" max="8209" width="27.5703125" style="2212" customWidth="1"/>
    <col min="8210" max="8210" width="36.85546875" style="2212" customWidth="1"/>
    <col min="8211" max="8211" width="38.7109375" style="2212" customWidth="1"/>
    <col min="8212" max="8214" width="14.7109375" style="2212" customWidth="1"/>
    <col min="8215" max="8215" width="18.7109375" style="2212" customWidth="1"/>
    <col min="8216" max="8216" width="25.42578125" style="2212" customWidth="1"/>
    <col min="8217" max="8217" width="34.85546875" style="2212" customWidth="1"/>
    <col min="8218" max="8218" width="28" style="2212" customWidth="1"/>
    <col min="8219" max="8219" width="34.140625" style="2212" customWidth="1"/>
    <col min="8220" max="8220" width="34" style="2212" customWidth="1"/>
    <col min="8221" max="8451" width="11.42578125" style="2212"/>
    <col min="8452" max="8452" width="108.140625" style="2212" customWidth="1"/>
    <col min="8453" max="8453" width="28.7109375" style="2212" customWidth="1"/>
    <col min="8454" max="8454" width="32.5703125" style="2212" customWidth="1"/>
    <col min="8455" max="8455" width="28.7109375" style="2212" customWidth="1"/>
    <col min="8456" max="8457" width="31.7109375" style="2212" customWidth="1"/>
    <col min="8458" max="8458" width="30.140625" style="2212" customWidth="1"/>
    <col min="8459" max="8459" width="33.7109375" style="2212" customWidth="1"/>
    <col min="8460" max="8460" width="27" style="2212" customWidth="1"/>
    <col min="8461" max="8461" width="28.7109375" style="2212" customWidth="1"/>
    <col min="8462" max="8462" width="34.85546875" style="2212" customWidth="1"/>
    <col min="8463" max="8463" width="37" style="2212" customWidth="1"/>
    <col min="8464" max="8464" width="34.85546875" style="2212" customWidth="1"/>
    <col min="8465" max="8465" width="27.5703125" style="2212" customWidth="1"/>
    <col min="8466" max="8466" width="36.85546875" style="2212" customWidth="1"/>
    <col min="8467" max="8467" width="38.7109375" style="2212" customWidth="1"/>
    <col min="8468" max="8470" width="14.7109375" style="2212" customWidth="1"/>
    <col min="8471" max="8471" width="18.7109375" style="2212" customWidth="1"/>
    <col min="8472" max="8472" width="25.42578125" style="2212" customWidth="1"/>
    <col min="8473" max="8473" width="34.85546875" style="2212" customWidth="1"/>
    <col min="8474" max="8474" width="28" style="2212" customWidth="1"/>
    <col min="8475" max="8475" width="34.140625" style="2212" customWidth="1"/>
    <col min="8476" max="8476" width="34" style="2212" customWidth="1"/>
    <col min="8477" max="8707" width="11.42578125" style="2212"/>
    <col min="8708" max="8708" width="108.140625" style="2212" customWidth="1"/>
    <col min="8709" max="8709" width="28.7109375" style="2212" customWidth="1"/>
    <col min="8710" max="8710" width="32.5703125" style="2212" customWidth="1"/>
    <col min="8711" max="8711" width="28.7109375" style="2212" customWidth="1"/>
    <col min="8712" max="8713" width="31.7109375" style="2212" customWidth="1"/>
    <col min="8714" max="8714" width="30.140625" style="2212" customWidth="1"/>
    <col min="8715" max="8715" width="33.7109375" style="2212" customWidth="1"/>
    <col min="8716" max="8716" width="27" style="2212" customWidth="1"/>
    <col min="8717" max="8717" width="28.7109375" style="2212" customWidth="1"/>
    <col min="8718" max="8718" width="34.85546875" style="2212" customWidth="1"/>
    <col min="8719" max="8719" width="37" style="2212" customWidth="1"/>
    <col min="8720" max="8720" width="34.85546875" style="2212" customWidth="1"/>
    <col min="8721" max="8721" width="27.5703125" style="2212" customWidth="1"/>
    <col min="8722" max="8722" width="36.85546875" style="2212" customWidth="1"/>
    <col min="8723" max="8723" width="38.7109375" style="2212" customWidth="1"/>
    <col min="8724" max="8726" width="14.7109375" style="2212" customWidth="1"/>
    <col min="8727" max="8727" width="18.7109375" style="2212" customWidth="1"/>
    <col min="8728" max="8728" width="25.42578125" style="2212" customWidth="1"/>
    <col min="8729" max="8729" width="34.85546875" style="2212" customWidth="1"/>
    <col min="8730" max="8730" width="28" style="2212" customWidth="1"/>
    <col min="8731" max="8731" width="34.140625" style="2212" customWidth="1"/>
    <col min="8732" max="8732" width="34" style="2212" customWidth="1"/>
    <col min="8733" max="8963" width="11.42578125" style="2212"/>
    <col min="8964" max="8964" width="108.140625" style="2212" customWidth="1"/>
    <col min="8965" max="8965" width="28.7109375" style="2212" customWidth="1"/>
    <col min="8966" max="8966" width="32.5703125" style="2212" customWidth="1"/>
    <col min="8967" max="8967" width="28.7109375" style="2212" customWidth="1"/>
    <col min="8968" max="8969" width="31.7109375" style="2212" customWidth="1"/>
    <col min="8970" max="8970" width="30.140625" style="2212" customWidth="1"/>
    <col min="8971" max="8971" width="33.7109375" style="2212" customWidth="1"/>
    <col min="8972" max="8972" width="27" style="2212" customWidth="1"/>
    <col min="8973" max="8973" width="28.7109375" style="2212" customWidth="1"/>
    <col min="8974" max="8974" width="34.85546875" style="2212" customWidth="1"/>
    <col min="8975" max="8975" width="37" style="2212" customWidth="1"/>
    <col min="8976" max="8976" width="34.85546875" style="2212" customWidth="1"/>
    <col min="8977" max="8977" width="27.5703125" style="2212" customWidth="1"/>
    <col min="8978" max="8978" width="36.85546875" style="2212" customWidth="1"/>
    <col min="8979" max="8979" width="38.7109375" style="2212" customWidth="1"/>
    <col min="8980" max="8982" width="14.7109375" style="2212" customWidth="1"/>
    <col min="8983" max="8983" width="18.7109375" style="2212" customWidth="1"/>
    <col min="8984" max="8984" width="25.42578125" style="2212" customWidth="1"/>
    <col min="8985" max="8985" width="34.85546875" style="2212" customWidth="1"/>
    <col min="8986" max="8986" width="28" style="2212" customWidth="1"/>
    <col min="8987" max="8987" width="34.140625" style="2212" customWidth="1"/>
    <col min="8988" max="8988" width="34" style="2212" customWidth="1"/>
    <col min="8989" max="9219" width="11.42578125" style="2212"/>
    <col min="9220" max="9220" width="108.140625" style="2212" customWidth="1"/>
    <col min="9221" max="9221" width="28.7109375" style="2212" customWidth="1"/>
    <col min="9222" max="9222" width="32.5703125" style="2212" customWidth="1"/>
    <col min="9223" max="9223" width="28.7109375" style="2212" customWidth="1"/>
    <col min="9224" max="9225" width="31.7109375" style="2212" customWidth="1"/>
    <col min="9226" max="9226" width="30.140625" style="2212" customWidth="1"/>
    <col min="9227" max="9227" width="33.7109375" style="2212" customWidth="1"/>
    <col min="9228" max="9228" width="27" style="2212" customWidth="1"/>
    <col min="9229" max="9229" width="28.7109375" style="2212" customWidth="1"/>
    <col min="9230" max="9230" width="34.85546875" style="2212" customWidth="1"/>
    <col min="9231" max="9231" width="37" style="2212" customWidth="1"/>
    <col min="9232" max="9232" width="34.85546875" style="2212" customWidth="1"/>
    <col min="9233" max="9233" width="27.5703125" style="2212" customWidth="1"/>
    <col min="9234" max="9234" width="36.85546875" style="2212" customWidth="1"/>
    <col min="9235" max="9235" width="38.7109375" style="2212" customWidth="1"/>
    <col min="9236" max="9238" width="14.7109375" style="2212" customWidth="1"/>
    <col min="9239" max="9239" width="18.7109375" style="2212" customWidth="1"/>
    <col min="9240" max="9240" width="25.42578125" style="2212" customWidth="1"/>
    <col min="9241" max="9241" width="34.85546875" style="2212" customWidth="1"/>
    <col min="9242" max="9242" width="28" style="2212" customWidth="1"/>
    <col min="9243" max="9243" width="34.140625" style="2212" customWidth="1"/>
    <col min="9244" max="9244" width="34" style="2212" customWidth="1"/>
    <col min="9245" max="9475" width="11.42578125" style="2212"/>
    <col min="9476" max="9476" width="108.140625" style="2212" customWidth="1"/>
    <col min="9477" max="9477" width="28.7109375" style="2212" customWidth="1"/>
    <col min="9478" max="9478" width="32.5703125" style="2212" customWidth="1"/>
    <col min="9479" max="9479" width="28.7109375" style="2212" customWidth="1"/>
    <col min="9480" max="9481" width="31.7109375" style="2212" customWidth="1"/>
    <col min="9482" max="9482" width="30.140625" style="2212" customWidth="1"/>
    <col min="9483" max="9483" width="33.7109375" style="2212" customWidth="1"/>
    <col min="9484" max="9484" width="27" style="2212" customWidth="1"/>
    <col min="9485" max="9485" width="28.7109375" style="2212" customWidth="1"/>
    <col min="9486" max="9486" width="34.85546875" style="2212" customWidth="1"/>
    <col min="9487" max="9487" width="37" style="2212" customWidth="1"/>
    <col min="9488" max="9488" width="34.85546875" style="2212" customWidth="1"/>
    <col min="9489" max="9489" width="27.5703125" style="2212" customWidth="1"/>
    <col min="9490" max="9490" width="36.85546875" style="2212" customWidth="1"/>
    <col min="9491" max="9491" width="38.7109375" style="2212" customWidth="1"/>
    <col min="9492" max="9494" width="14.7109375" style="2212" customWidth="1"/>
    <col min="9495" max="9495" width="18.7109375" style="2212" customWidth="1"/>
    <col min="9496" max="9496" width="25.42578125" style="2212" customWidth="1"/>
    <col min="9497" max="9497" width="34.85546875" style="2212" customWidth="1"/>
    <col min="9498" max="9498" width="28" style="2212" customWidth="1"/>
    <col min="9499" max="9499" width="34.140625" style="2212" customWidth="1"/>
    <col min="9500" max="9500" width="34" style="2212" customWidth="1"/>
    <col min="9501" max="9731" width="11.42578125" style="2212"/>
    <col min="9732" max="9732" width="108.140625" style="2212" customWidth="1"/>
    <col min="9733" max="9733" width="28.7109375" style="2212" customWidth="1"/>
    <col min="9734" max="9734" width="32.5703125" style="2212" customWidth="1"/>
    <col min="9735" max="9735" width="28.7109375" style="2212" customWidth="1"/>
    <col min="9736" max="9737" width="31.7109375" style="2212" customWidth="1"/>
    <col min="9738" max="9738" width="30.140625" style="2212" customWidth="1"/>
    <col min="9739" max="9739" width="33.7109375" style="2212" customWidth="1"/>
    <col min="9740" max="9740" width="27" style="2212" customWidth="1"/>
    <col min="9741" max="9741" width="28.7109375" style="2212" customWidth="1"/>
    <col min="9742" max="9742" width="34.85546875" style="2212" customWidth="1"/>
    <col min="9743" max="9743" width="37" style="2212" customWidth="1"/>
    <col min="9744" max="9744" width="34.85546875" style="2212" customWidth="1"/>
    <col min="9745" max="9745" width="27.5703125" style="2212" customWidth="1"/>
    <col min="9746" max="9746" width="36.85546875" style="2212" customWidth="1"/>
    <col min="9747" max="9747" width="38.7109375" style="2212" customWidth="1"/>
    <col min="9748" max="9750" width="14.7109375" style="2212" customWidth="1"/>
    <col min="9751" max="9751" width="18.7109375" style="2212" customWidth="1"/>
    <col min="9752" max="9752" width="25.42578125" style="2212" customWidth="1"/>
    <col min="9753" max="9753" width="34.85546875" style="2212" customWidth="1"/>
    <col min="9754" max="9754" width="28" style="2212" customWidth="1"/>
    <col min="9755" max="9755" width="34.140625" style="2212" customWidth="1"/>
    <col min="9756" max="9756" width="34" style="2212" customWidth="1"/>
    <col min="9757" max="9987" width="11.42578125" style="2212"/>
    <col min="9988" max="9988" width="108.140625" style="2212" customWidth="1"/>
    <col min="9989" max="9989" width="28.7109375" style="2212" customWidth="1"/>
    <col min="9990" max="9990" width="32.5703125" style="2212" customWidth="1"/>
    <col min="9991" max="9991" width="28.7109375" style="2212" customWidth="1"/>
    <col min="9992" max="9993" width="31.7109375" style="2212" customWidth="1"/>
    <col min="9994" max="9994" width="30.140625" style="2212" customWidth="1"/>
    <col min="9995" max="9995" width="33.7109375" style="2212" customWidth="1"/>
    <col min="9996" max="9996" width="27" style="2212" customWidth="1"/>
    <col min="9997" max="9997" width="28.7109375" style="2212" customWidth="1"/>
    <col min="9998" max="9998" width="34.85546875" style="2212" customWidth="1"/>
    <col min="9999" max="9999" width="37" style="2212" customWidth="1"/>
    <col min="10000" max="10000" width="34.85546875" style="2212" customWidth="1"/>
    <col min="10001" max="10001" width="27.5703125" style="2212" customWidth="1"/>
    <col min="10002" max="10002" width="36.85546875" style="2212" customWidth="1"/>
    <col min="10003" max="10003" width="38.7109375" style="2212" customWidth="1"/>
    <col min="10004" max="10006" width="14.7109375" style="2212" customWidth="1"/>
    <col min="10007" max="10007" width="18.7109375" style="2212" customWidth="1"/>
    <col min="10008" max="10008" width="25.42578125" style="2212" customWidth="1"/>
    <col min="10009" max="10009" width="34.85546875" style="2212" customWidth="1"/>
    <col min="10010" max="10010" width="28" style="2212" customWidth="1"/>
    <col min="10011" max="10011" width="34.140625" style="2212" customWidth="1"/>
    <col min="10012" max="10012" width="34" style="2212" customWidth="1"/>
    <col min="10013" max="10243" width="11.42578125" style="2212"/>
    <col min="10244" max="10244" width="108.140625" style="2212" customWidth="1"/>
    <col min="10245" max="10245" width="28.7109375" style="2212" customWidth="1"/>
    <col min="10246" max="10246" width="32.5703125" style="2212" customWidth="1"/>
    <col min="10247" max="10247" width="28.7109375" style="2212" customWidth="1"/>
    <col min="10248" max="10249" width="31.7109375" style="2212" customWidth="1"/>
    <col min="10250" max="10250" width="30.140625" style="2212" customWidth="1"/>
    <col min="10251" max="10251" width="33.7109375" style="2212" customWidth="1"/>
    <col min="10252" max="10252" width="27" style="2212" customWidth="1"/>
    <col min="10253" max="10253" width="28.7109375" style="2212" customWidth="1"/>
    <col min="10254" max="10254" width="34.85546875" style="2212" customWidth="1"/>
    <col min="10255" max="10255" width="37" style="2212" customWidth="1"/>
    <col min="10256" max="10256" width="34.85546875" style="2212" customWidth="1"/>
    <col min="10257" max="10257" width="27.5703125" style="2212" customWidth="1"/>
    <col min="10258" max="10258" width="36.85546875" style="2212" customWidth="1"/>
    <col min="10259" max="10259" width="38.7109375" style="2212" customWidth="1"/>
    <col min="10260" max="10262" width="14.7109375" style="2212" customWidth="1"/>
    <col min="10263" max="10263" width="18.7109375" style="2212" customWidth="1"/>
    <col min="10264" max="10264" width="25.42578125" style="2212" customWidth="1"/>
    <col min="10265" max="10265" width="34.85546875" style="2212" customWidth="1"/>
    <col min="10266" max="10266" width="28" style="2212" customWidth="1"/>
    <col min="10267" max="10267" width="34.140625" style="2212" customWidth="1"/>
    <col min="10268" max="10268" width="34" style="2212" customWidth="1"/>
    <col min="10269" max="10499" width="11.42578125" style="2212"/>
    <col min="10500" max="10500" width="108.140625" style="2212" customWidth="1"/>
    <col min="10501" max="10501" width="28.7109375" style="2212" customWidth="1"/>
    <col min="10502" max="10502" width="32.5703125" style="2212" customWidth="1"/>
    <col min="10503" max="10503" width="28.7109375" style="2212" customWidth="1"/>
    <col min="10504" max="10505" width="31.7109375" style="2212" customWidth="1"/>
    <col min="10506" max="10506" width="30.140625" style="2212" customWidth="1"/>
    <col min="10507" max="10507" width="33.7109375" style="2212" customWidth="1"/>
    <col min="10508" max="10508" width="27" style="2212" customWidth="1"/>
    <col min="10509" max="10509" width="28.7109375" style="2212" customWidth="1"/>
    <col min="10510" max="10510" width="34.85546875" style="2212" customWidth="1"/>
    <col min="10511" max="10511" width="37" style="2212" customWidth="1"/>
    <col min="10512" max="10512" width="34.85546875" style="2212" customWidth="1"/>
    <col min="10513" max="10513" width="27.5703125" style="2212" customWidth="1"/>
    <col min="10514" max="10514" width="36.85546875" style="2212" customWidth="1"/>
    <col min="10515" max="10515" width="38.7109375" style="2212" customWidth="1"/>
    <col min="10516" max="10518" width="14.7109375" style="2212" customWidth="1"/>
    <col min="10519" max="10519" width="18.7109375" style="2212" customWidth="1"/>
    <col min="10520" max="10520" width="25.42578125" style="2212" customWidth="1"/>
    <col min="10521" max="10521" width="34.85546875" style="2212" customWidth="1"/>
    <col min="10522" max="10522" width="28" style="2212" customWidth="1"/>
    <col min="10523" max="10523" width="34.140625" style="2212" customWidth="1"/>
    <col min="10524" max="10524" width="34" style="2212" customWidth="1"/>
    <col min="10525" max="10755" width="11.42578125" style="2212"/>
    <col min="10756" max="10756" width="108.140625" style="2212" customWidth="1"/>
    <col min="10757" max="10757" width="28.7109375" style="2212" customWidth="1"/>
    <col min="10758" max="10758" width="32.5703125" style="2212" customWidth="1"/>
    <col min="10759" max="10759" width="28.7109375" style="2212" customWidth="1"/>
    <col min="10760" max="10761" width="31.7109375" style="2212" customWidth="1"/>
    <col min="10762" max="10762" width="30.140625" style="2212" customWidth="1"/>
    <col min="10763" max="10763" width="33.7109375" style="2212" customWidth="1"/>
    <col min="10764" max="10764" width="27" style="2212" customWidth="1"/>
    <col min="10765" max="10765" width="28.7109375" style="2212" customWidth="1"/>
    <col min="10766" max="10766" width="34.85546875" style="2212" customWidth="1"/>
    <col min="10767" max="10767" width="37" style="2212" customWidth="1"/>
    <col min="10768" max="10768" width="34.85546875" style="2212" customWidth="1"/>
    <col min="10769" max="10769" width="27.5703125" style="2212" customWidth="1"/>
    <col min="10770" max="10770" width="36.85546875" style="2212" customWidth="1"/>
    <col min="10771" max="10771" width="38.7109375" style="2212" customWidth="1"/>
    <col min="10772" max="10774" width="14.7109375" style="2212" customWidth="1"/>
    <col min="10775" max="10775" width="18.7109375" style="2212" customWidth="1"/>
    <col min="10776" max="10776" width="25.42578125" style="2212" customWidth="1"/>
    <col min="10777" max="10777" width="34.85546875" style="2212" customWidth="1"/>
    <col min="10778" max="10778" width="28" style="2212" customWidth="1"/>
    <col min="10779" max="10779" width="34.140625" style="2212" customWidth="1"/>
    <col min="10780" max="10780" width="34" style="2212" customWidth="1"/>
    <col min="10781" max="11011" width="11.42578125" style="2212"/>
    <col min="11012" max="11012" width="108.140625" style="2212" customWidth="1"/>
    <col min="11013" max="11013" width="28.7109375" style="2212" customWidth="1"/>
    <col min="11014" max="11014" width="32.5703125" style="2212" customWidth="1"/>
    <col min="11015" max="11015" width="28.7109375" style="2212" customWidth="1"/>
    <col min="11016" max="11017" width="31.7109375" style="2212" customWidth="1"/>
    <col min="11018" max="11018" width="30.140625" style="2212" customWidth="1"/>
    <col min="11019" max="11019" width="33.7109375" style="2212" customWidth="1"/>
    <col min="11020" max="11020" width="27" style="2212" customWidth="1"/>
    <col min="11021" max="11021" width="28.7109375" style="2212" customWidth="1"/>
    <col min="11022" max="11022" width="34.85546875" style="2212" customWidth="1"/>
    <col min="11023" max="11023" width="37" style="2212" customWidth="1"/>
    <col min="11024" max="11024" width="34.85546875" style="2212" customWidth="1"/>
    <col min="11025" max="11025" width="27.5703125" style="2212" customWidth="1"/>
    <col min="11026" max="11026" width="36.85546875" style="2212" customWidth="1"/>
    <col min="11027" max="11027" width="38.7109375" style="2212" customWidth="1"/>
    <col min="11028" max="11030" width="14.7109375" style="2212" customWidth="1"/>
    <col min="11031" max="11031" width="18.7109375" style="2212" customWidth="1"/>
    <col min="11032" max="11032" width="25.42578125" style="2212" customWidth="1"/>
    <col min="11033" max="11033" width="34.85546875" style="2212" customWidth="1"/>
    <col min="11034" max="11034" width="28" style="2212" customWidth="1"/>
    <col min="11035" max="11035" width="34.140625" style="2212" customWidth="1"/>
    <col min="11036" max="11036" width="34" style="2212" customWidth="1"/>
    <col min="11037" max="11267" width="11.42578125" style="2212"/>
    <col min="11268" max="11268" width="108.140625" style="2212" customWidth="1"/>
    <col min="11269" max="11269" width="28.7109375" style="2212" customWidth="1"/>
    <col min="11270" max="11270" width="32.5703125" style="2212" customWidth="1"/>
    <col min="11271" max="11271" width="28.7109375" style="2212" customWidth="1"/>
    <col min="11272" max="11273" width="31.7109375" style="2212" customWidth="1"/>
    <col min="11274" max="11274" width="30.140625" style="2212" customWidth="1"/>
    <col min="11275" max="11275" width="33.7109375" style="2212" customWidth="1"/>
    <col min="11276" max="11276" width="27" style="2212" customWidth="1"/>
    <col min="11277" max="11277" width="28.7109375" style="2212" customWidth="1"/>
    <col min="11278" max="11278" width="34.85546875" style="2212" customWidth="1"/>
    <col min="11279" max="11279" width="37" style="2212" customWidth="1"/>
    <col min="11280" max="11280" width="34.85546875" style="2212" customWidth="1"/>
    <col min="11281" max="11281" width="27.5703125" style="2212" customWidth="1"/>
    <col min="11282" max="11282" width="36.85546875" style="2212" customWidth="1"/>
    <col min="11283" max="11283" width="38.7109375" style="2212" customWidth="1"/>
    <col min="11284" max="11286" width="14.7109375" style="2212" customWidth="1"/>
    <col min="11287" max="11287" width="18.7109375" style="2212" customWidth="1"/>
    <col min="11288" max="11288" width="25.42578125" style="2212" customWidth="1"/>
    <col min="11289" max="11289" width="34.85546875" style="2212" customWidth="1"/>
    <col min="11290" max="11290" width="28" style="2212" customWidth="1"/>
    <col min="11291" max="11291" width="34.140625" style="2212" customWidth="1"/>
    <col min="11292" max="11292" width="34" style="2212" customWidth="1"/>
    <col min="11293" max="11523" width="11.42578125" style="2212"/>
    <col min="11524" max="11524" width="108.140625" style="2212" customWidth="1"/>
    <col min="11525" max="11525" width="28.7109375" style="2212" customWidth="1"/>
    <col min="11526" max="11526" width="32.5703125" style="2212" customWidth="1"/>
    <col min="11527" max="11527" width="28.7109375" style="2212" customWidth="1"/>
    <col min="11528" max="11529" width="31.7109375" style="2212" customWidth="1"/>
    <col min="11530" max="11530" width="30.140625" style="2212" customWidth="1"/>
    <col min="11531" max="11531" width="33.7109375" style="2212" customWidth="1"/>
    <col min="11532" max="11532" width="27" style="2212" customWidth="1"/>
    <col min="11533" max="11533" width="28.7109375" style="2212" customWidth="1"/>
    <col min="11534" max="11534" width="34.85546875" style="2212" customWidth="1"/>
    <col min="11535" max="11535" width="37" style="2212" customWidth="1"/>
    <col min="11536" max="11536" width="34.85546875" style="2212" customWidth="1"/>
    <col min="11537" max="11537" width="27.5703125" style="2212" customWidth="1"/>
    <col min="11538" max="11538" width="36.85546875" style="2212" customWidth="1"/>
    <col min="11539" max="11539" width="38.7109375" style="2212" customWidth="1"/>
    <col min="11540" max="11542" width="14.7109375" style="2212" customWidth="1"/>
    <col min="11543" max="11543" width="18.7109375" style="2212" customWidth="1"/>
    <col min="11544" max="11544" width="25.42578125" style="2212" customWidth="1"/>
    <col min="11545" max="11545" width="34.85546875" style="2212" customWidth="1"/>
    <col min="11546" max="11546" width="28" style="2212" customWidth="1"/>
    <col min="11547" max="11547" width="34.140625" style="2212" customWidth="1"/>
    <col min="11548" max="11548" width="34" style="2212" customWidth="1"/>
    <col min="11549" max="11779" width="11.42578125" style="2212"/>
    <col min="11780" max="11780" width="108.140625" style="2212" customWidth="1"/>
    <col min="11781" max="11781" width="28.7109375" style="2212" customWidth="1"/>
    <col min="11782" max="11782" width="32.5703125" style="2212" customWidth="1"/>
    <col min="11783" max="11783" width="28.7109375" style="2212" customWidth="1"/>
    <col min="11784" max="11785" width="31.7109375" style="2212" customWidth="1"/>
    <col min="11786" max="11786" width="30.140625" style="2212" customWidth="1"/>
    <col min="11787" max="11787" width="33.7109375" style="2212" customWidth="1"/>
    <col min="11788" max="11788" width="27" style="2212" customWidth="1"/>
    <col min="11789" max="11789" width="28.7109375" style="2212" customWidth="1"/>
    <col min="11790" max="11790" width="34.85546875" style="2212" customWidth="1"/>
    <col min="11791" max="11791" width="37" style="2212" customWidth="1"/>
    <col min="11792" max="11792" width="34.85546875" style="2212" customWidth="1"/>
    <col min="11793" max="11793" width="27.5703125" style="2212" customWidth="1"/>
    <col min="11794" max="11794" width="36.85546875" style="2212" customWidth="1"/>
    <col min="11795" max="11795" width="38.7109375" style="2212" customWidth="1"/>
    <col min="11796" max="11798" width="14.7109375" style="2212" customWidth="1"/>
    <col min="11799" max="11799" width="18.7109375" style="2212" customWidth="1"/>
    <col min="11800" max="11800" width="25.42578125" style="2212" customWidth="1"/>
    <col min="11801" max="11801" width="34.85546875" style="2212" customWidth="1"/>
    <col min="11802" max="11802" width="28" style="2212" customWidth="1"/>
    <col min="11803" max="11803" width="34.140625" style="2212" customWidth="1"/>
    <col min="11804" max="11804" width="34" style="2212" customWidth="1"/>
    <col min="11805" max="12035" width="11.42578125" style="2212"/>
    <col min="12036" max="12036" width="108.140625" style="2212" customWidth="1"/>
    <col min="12037" max="12037" width="28.7109375" style="2212" customWidth="1"/>
    <col min="12038" max="12038" width="32.5703125" style="2212" customWidth="1"/>
    <col min="12039" max="12039" width="28.7109375" style="2212" customWidth="1"/>
    <col min="12040" max="12041" width="31.7109375" style="2212" customWidth="1"/>
    <col min="12042" max="12042" width="30.140625" style="2212" customWidth="1"/>
    <col min="12043" max="12043" width="33.7109375" style="2212" customWidth="1"/>
    <col min="12044" max="12044" width="27" style="2212" customWidth="1"/>
    <col min="12045" max="12045" width="28.7109375" style="2212" customWidth="1"/>
    <col min="12046" max="12046" width="34.85546875" style="2212" customWidth="1"/>
    <col min="12047" max="12047" width="37" style="2212" customWidth="1"/>
    <col min="12048" max="12048" width="34.85546875" style="2212" customWidth="1"/>
    <col min="12049" max="12049" width="27.5703125" style="2212" customWidth="1"/>
    <col min="12050" max="12050" width="36.85546875" style="2212" customWidth="1"/>
    <col min="12051" max="12051" width="38.7109375" style="2212" customWidth="1"/>
    <col min="12052" max="12054" width="14.7109375" style="2212" customWidth="1"/>
    <col min="12055" max="12055" width="18.7109375" style="2212" customWidth="1"/>
    <col min="12056" max="12056" width="25.42578125" style="2212" customWidth="1"/>
    <col min="12057" max="12057" width="34.85546875" style="2212" customWidth="1"/>
    <col min="12058" max="12058" width="28" style="2212" customWidth="1"/>
    <col min="12059" max="12059" width="34.140625" style="2212" customWidth="1"/>
    <col min="12060" max="12060" width="34" style="2212" customWidth="1"/>
    <col min="12061" max="12291" width="11.42578125" style="2212"/>
    <col min="12292" max="12292" width="108.140625" style="2212" customWidth="1"/>
    <col min="12293" max="12293" width="28.7109375" style="2212" customWidth="1"/>
    <col min="12294" max="12294" width="32.5703125" style="2212" customWidth="1"/>
    <col min="12295" max="12295" width="28.7109375" style="2212" customWidth="1"/>
    <col min="12296" max="12297" width="31.7109375" style="2212" customWidth="1"/>
    <col min="12298" max="12298" width="30.140625" style="2212" customWidth="1"/>
    <col min="12299" max="12299" width="33.7109375" style="2212" customWidth="1"/>
    <col min="12300" max="12300" width="27" style="2212" customWidth="1"/>
    <col min="12301" max="12301" width="28.7109375" style="2212" customWidth="1"/>
    <col min="12302" max="12302" width="34.85546875" style="2212" customWidth="1"/>
    <col min="12303" max="12303" width="37" style="2212" customWidth="1"/>
    <col min="12304" max="12304" width="34.85546875" style="2212" customWidth="1"/>
    <col min="12305" max="12305" width="27.5703125" style="2212" customWidth="1"/>
    <col min="12306" max="12306" width="36.85546875" style="2212" customWidth="1"/>
    <col min="12307" max="12307" width="38.7109375" style="2212" customWidth="1"/>
    <col min="12308" max="12310" width="14.7109375" style="2212" customWidth="1"/>
    <col min="12311" max="12311" width="18.7109375" style="2212" customWidth="1"/>
    <col min="12312" max="12312" width="25.42578125" style="2212" customWidth="1"/>
    <col min="12313" max="12313" width="34.85546875" style="2212" customWidth="1"/>
    <col min="12314" max="12314" width="28" style="2212" customWidth="1"/>
    <col min="12315" max="12315" width="34.140625" style="2212" customWidth="1"/>
    <col min="12316" max="12316" width="34" style="2212" customWidth="1"/>
    <col min="12317" max="12547" width="11.42578125" style="2212"/>
    <col min="12548" max="12548" width="108.140625" style="2212" customWidth="1"/>
    <col min="12549" max="12549" width="28.7109375" style="2212" customWidth="1"/>
    <col min="12550" max="12550" width="32.5703125" style="2212" customWidth="1"/>
    <col min="12551" max="12551" width="28.7109375" style="2212" customWidth="1"/>
    <col min="12552" max="12553" width="31.7109375" style="2212" customWidth="1"/>
    <col min="12554" max="12554" width="30.140625" style="2212" customWidth="1"/>
    <col min="12555" max="12555" width="33.7109375" style="2212" customWidth="1"/>
    <col min="12556" max="12556" width="27" style="2212" customWidth="1"/>
    <col min="12557" max="12557" width="28.7109375" style="2212" customWidth="1"/>
    <col min="12558" max="12558" width="34.85546875" style="2212" customWidth="1"/>
    <col min="12559" max="12559" width="37" style="2212" customWidth="1"/>
    <col min="12560" max="12560" width="34.85546875" style="2212" customWidth="1"/>
    <col min="12561" max="12561" width="27.5703125" style="2212" customWidth="1"/>
    <col min="12562" max="12562" width="36.85546875" style="2212" customWidth="1"/>
    <col min="12563" max="12563" width="38.7109375" style="2212" customWidth="1"/>
    <col min="12564" max="12566" width="14.7109375" style="2212" customWidth="1"/>
    <col min="12567" max="12567" width="18.7109375" style="2212" customWidth="1"/>
    <col min="12568" max="12568" width="25.42578125" style="2212" customWidth="1"/>
    <col min="12569" max="12569" width="34.85546875" style="2212" customWidth="1"/>
    <col min="12570" max="12570" width="28" style="2212" customWidth="1"/>
    <col min="12571" max="12571" width="34.140625" style="2212" customWidth="1"/>
    <col min="12572" max="12572" width="34" style="2212" customWidth="1"/>
    <col min="12573" max="12803" width="11.42578125" style="2212"/>
    <col min="12804" max="12804" width="108.140625" style="2212" customWidth="1"/>
    <col min="12805" max="12805" width="28.7109375" style="2212" customWidth="1"/>
    <col min="12806" max="12806" width="32.5703125" style="2212" customWidth="1"/>
    <col min="12807" max="12807" width="28.7109375" style="2212" customWidth="1"/>
    <col min="12808" max="12809" width="31.7109375" style="2212" customWidth="1"/>
    <col min="12810" max="12810" width="30.140625" style="2212" customWidth="1"/>
    <col min="12811" max="12811" width="33.7109375" style="2212" customWidth="1"/>
    <col min="12812" max="12812" width="27" style="2212" customWidth="1"/>
    <col min="12813" max="12813" width="28.7109375" style="2212" customWidth="1"/>
    <col min="12814" max="12814" width="34.85546875" style="2212" customWidth="1"/>
    <col min="12815" max="12815" width="37" style="2212" customWidth="1"/>
    <col min="12816" max="12816" width="34.85546875" style="2212" customWidth="1"/>
    <col min="12817" max="12817" width="27.5703125" style="2212" customWidth="1"/>
    <col min="12818" max="12818" width="36.85546875" style="2212" customWidth="1"/>
    <col min="12819" max="12819" width="38.7109375" style="2212" customWidth="1"/>
    <col min="12820" max="12822" width="14.7109375" style="2212" customWidth="1"/>
    <col min="12823" max="12823" width="18.7109375" style="2212" customWidth="1"/>
    <col min="12824" max="12824" width="25.42578125" style="2212" customWidth="1"/>
    <col min="12825" max="12825" width="34.85546875" style="2212" customWidth="1"/>
    <col min="12826" max="12826" width="28" style="2212" customWidth="1"/>
    <col min="12827" max="12827" width="34.140625" style="2212" customWidth="1"/>
    <col min="12828" max="12828" width="34" style="2212" customWidth="1"/>
    <col min="12829" max="13059" width="11.42578125" style="2212"/>
    <col min="13060" max="13060" width="108.140625" style="2212" customWidth="1"/>
    <col min="13061" max="13061" width="28.7109375" style="2212" customWidth="1"/>
    <col min="13062" max="13062" width="32.5703125" style="2212" customWidth="1"/>
    <col min="13063" max="13063" width="28.7109375" style="2212" customWidth="1"/>
    <col min="13064" max="13065" width="31.7109375" style="2212" customWidth="1"/>
    <col min="13066" max="13066" width="30.140625" style="2212" customWidth="1"/>
    <col min="13067" max="13067" width="33.7109375" style="2212" customWidth="1"/>
    <col min="13068" max="13068" width="27" style="2212" customWidth="1"/>
    <col min="13069" max="13069" width="28.7109375" style="2212" customWidth="1"/>
    <col min="13070" max="13070" width="34.85546875" style="2212" customWidth="1"/>
    <col min="13071" max="13071" width="37" style="2212" customWidth="1"/>
    <col min="13072" max="13072" width="34.85546875" style="2212" customWidth="1"/>
    <col min="13073" max="13073" width="27.5703125" style="2212" customWidth="1"/>
    <col min="13074" max="13074" width="36.85546875" style="2212" customWidth="1"/>
    <col min="13075" max="13075" width="38.7109375" style="2212" customWidth="1"/>
    <col min="13076" max="13078" width="14.7109375" style="2212" customWidth="1"/>
    <col min="13079" max="13079" width="18.7109375" style="2212" customWidth="1"/>
    <col min="13080" max="13080" width="25.42578125" style="2212" customWidth="1"/>
    <col min="13081" max="13081" width="34.85546875" style="2212" customWidth="1"/>
    <col min="13082" max="13082" width="28" style="2212" customWidth="1"/>
    <col min="13083" max="13083" width="34.140625" style="2212" customWidth="1"/>
    <col min="13084" max="13084" width="34" style="2212" customWidth="1"/>
    <col min="13085" max="13315" width="11.42578125" style="2212"/>
    <col min="13316" max="13316" width="108.140625" style="2212" customWidth="1"/>
    <col min="13317" max="13317" width="28.7109375" style="2212" customWidth="1"/>
    <col min="13318" max="13318" width="32.5703125" style="2212" customWidth="1"/>
    <col min="13319" max="13319" width="28.7109375" style="2212" customWidth="1"/>
    <col min="13320" max="13321" width="31.7109375" style="2212" customWidth="1"/>
    <col min="13322" max="13322" width="30.140625" style="2212" customWidth="1"/>
    <col min="13323" max="13323" width="33.7109375" style="2212" customWidth="1"/>
    <col min="13324" max="13324" width="27" style="2212" customWidth="1"/>
    <col min="13325" max="13325" width="28.7109375" style="2212" customWidth="1"/>
    <col min="13326" max="13326" width="34.85546875" style="2212" customWidth="1"/>
    <col min="13327" max="13327" width="37" style="2212" customWidth="1"/>
    <col min="13328" max="13328" width="34.85546875" style="2212" customWidth="1"/>
    <col min="13329" max="13329" width="27.5703125" style="2212" customWidth="1"/>
    <col min="13330" max="13330" width="36.85546875" style="2212" customWidth="1"/>
    <col min="13331" max="13331" width="38.7109375" style="2212" customWidth="1"/>
    <col min="13332" max="13334" width="14.7109375" style="2212" customWidth="1"/>
    <col min="13335" max="13335" width="18.7109375" style="2212" customWidth="1"/>
    <col min="13336" max="13336" width="25.42578125" style="2212" customWidth="1"/>
    <col min="13337" max="13337" width="34.85546875" style="2212" customWidth="1"/>
    <col min="13338" max="13338" width="28" style="2212" customWidth="1"/>
    <col min="13339" max="13339" width="34.140625" style="2212" customWidth="1"/>
    <col min="13340" max="13340" width="34" style="2212" customWidth="1"/>
    <col min="13341" max="13571" width="11.42578125" style="2212"/>
    <col min="13572" max="13572" width="108.140625" style="2212" customWidth="1"/>
    <col min="13573" max="13573" width="28.7109375" style="2212" customWidth="1"/>
    <col min="13574" max="13574" width="32.5703125" style="2212" customWidth="1"/>
    <col min="13575" max="13575" width="28.7109375" style="2212" customWidth="1"/>
    <col min="13576" max="13577" width="31.7109375" style="2212" customWidth="1"/>
    <col min="13578" max="13578" width="30.140625" style="2212" customWidth="1"/>
    <col min="13579" max="13579" width="33.7109375" style="2212" customWidth="1"/>
    <col min="13580" max="13580" width="27" style="2212" customWidth="1"/>
    <col min="13581" max="13581" width="28.7109375" style="2212" customWidth="1"/>
    <col min="13582" max="13582" width="34.85546875" style="2212" customWidth="1"/>
    <col min="13583" max="13583" width="37" style="2212" customWidth="1"/>
    <col min="13584" max="13584" width="34.85546875" style="2212" customWidth="1"/>
    <col min="13585" max="13585" width="27.5703125" style="2212" customWidth="1"/>
    <col min="13586" max="13586" width="36.85546875" style="2212" customWidth="1"/>
    <col min="13587" max="13587" width="38.7109375" style="2212" customWidth="1"/>
    <col min="13588" max="13590" width="14.7109375" style="2212" customWidth="1"/>
    <col min="13591" max="13591" width="18.7109375" style="2212" customWidth="1"/>
    <col min="13592" max="13592" width="25.42578125" style="2212" customWidth="1"/>
    <col min="13593" max="13593" width="34.85546875" style="2212" customWidth="1"/>
    <col min="13594" max="13594" width="28" style="2212" customWidth="1"/>
    <col min="13595" max="13595" width="34.140625" style="2212" customWidth="1"/>
    <col min="13596" max="13596" width="34" style="2212" customWidth="1"/>
    <col min="13597" max="13827" width="11.42578125" style="2212"/>
    <col min="13828" max="13828" width="108.140625" style="2212" customWidth="1"/>
    <col min="13829" max="13829" width="28.7109375" style="2212" customWidth="1"/>
    <col min="13830" max="13830" width="32.5703125" style="2212" customWidth="1"/>
    <col min="13831" max="13831" width="28.7109375" style="2212" customWidth="1"/>
    <col min="13832" max="13833" width="31.7109375" style="2212" customWidth="1"/>
    <col min="13834" max="13834" width="30.140625" style="2212" customWidth="1"/>
    <col min="13835" max="13835" width="33.7109375" style="2212" customWidth="1"/>
    <col min="13836" max="13836" width="27" style="2212" customWidth="1"/>
    <col min="13837" max="13837" width="28.7109375" style="2212" customWidth="1"/>
    <col min="13838" max="13838" width="34.85546875" style="2212" customWidth="1"/>
    <col min="13839" max="13839" width="37" style="2212" customWidth="1"/>
    <col min="13840" max="13840" width="34.85546875" style="2212" customWidth="1"/>
    <col min="13841" max="13841" width="27.5703125" style="2212" customWidth="1"/>
    <col min="13842" max="13842" width="36.85546875" style="2212" customWidth="1"/>
    <col min="13843" max="13843" width="38.7109375" style="2212" customWidth="1"/>
    <col min="13844" max="13846" width="14.7109375" style="2212" customWidth="1"/>
    <col min="13847" max="13847" width="18.7109375" style="2212" customWidth="1"/>
    <col min="13848" max="13848" width="25.42578125" style="2212" customWidth="1"/>
    <col min="13849" max="13849" width="34.85546875" style="2212" customWidth="1"/>
    <col min="13850" max="13850" width="28" style="2212" customWidth="1"/>
    <col min="13851" max="13851" width="34.140625" style="2212" customWidth="1"/>
    <col min="13852" max="13852" width="34" style="2212" customWidth="1"/>
    <col min="13853" max="14083" width="11.42578125" style="2212"/>
    <col min="14084" max="14084" width="108.140625" style="2212" customWidth="1"/>
    <col min="14085" max="14085" width="28.7109375" style="2212" customWidth="1"/>
    <col min="14086" max="14086" width="32.5703125" style="2212" customWidth="1"/>
    <col min="14087" max="14087" width="28.7109375" style="2212" customWidth="1"/>
    <col min="14088" max="14089" width="31.7109375" style="2212" customWidth="1"/>
    <col min="14090" max="14090" width="30.140625" style="2212" customWidth="1"/>
    <col min="14091" max="14091" width="33.7109375" style="2212" customWidth="1"/>
    <col min="14092" max="14092" width="27" style="2212" customWidth="1"/>
    <col min="14093" max="14093" width="28.7109375" style="2212" customWidth="1"/>
    <col min="14094" max="14094" width="34.85546875" style="2212" customWidth="1"/>
    <col min="14095" max="14095" width="37" style="2212" customWidth="1"/>
    <col min="14096" max="14096" width="34.85546875" style="2212" customWidth="1"/>
    <col min="14097" max="14097" width="27.5703125" style="2212" customWidth="1"/>
    <col min="14098" max="14098" width="36.85546875" style="2212" customWidth="1"/>
    <col min="14099" max="14099" width="38.7109375" style="2212" customWidth="1"/>
    <col min="14100" max="14102" width="14.7109375" style="2212" customWidth="1"/>
    <col min="14103" max="14103" width="18.7109375" style="2212" customWidth="1"/>
    <col min="14104" max="14104" width="25.42578125" style="2212" customWidth="1"/>
    <col min="14105" max="14105" width="34.85546875" style="2212" customWidth="1"/>
    <col min="14106" max="14106" width="28" style="2212" customWidth="1"/>
    <col min="14107" max="14107" width="34.140625" style="2212" customWidth="1"/>
    <col min="14108" max="14108" width="34" style="2212" customWidth="1"/>
    <col min="14109" max="14339" width="11.42578125" style="2212"/>
    <col min="14340" max="14340" width="108.140625" style="2212" customWidth="1"/>
    <col min="14341" max="14341" width="28.7109375" style="2212" customWidth="1"/>
    <col min="14342" max="14342" width="32.5703125" style="2212" customWidth="1"/>
    <col min="14343" max="14343" width="28.7109375" style="2212" customWidth="1"/>
    <col min="14344" max="14345" width="31.7109375" style="2212" customWidth="1"/>
    <col min="14346" max="14346" width="30.140625" style="2212" customWidth="1"/>
    <col min="14347" max="14347" width="33.7109375" style="2212" customWidth="1"/>
    <col min="14348" max="14348" width="27" style="2212" customWidth="1"/>
    <col min="14349" max="14349" width="28.7109375" style="2212" customWidth="1"/>
    <col min="14350" max="14350" width="34.85546875" style="2212" customWidth="1"/>
    <col min="14351" max="14351" width="37" style="2212" customWidth="1"/>
    <col min="14352" max="14352" width="34.85546875" style="2212" customWidth="1"/>
    <col min="14353" max="14353" width="27.5703125" style="2212" customWidth="1"/>
    <col min="14354" max="14354" width="36.85546875" style="2212" customWidth="1"/>
    <col min="14355" max="14355" width="38.7109375" style="2212" customWidth="1"/>
    <col min="14356" max="14358" width="14.7109375" style="2212" customWidth="1"/>
    <col min="14359" max="14359" width="18.7109375" style="2212" customWidth="1"/>
    <col min="14360" max="14360" width="25.42578125" style="2212" customWidth="1"/>
    <col min="14361" max="14361" width="34.85546875" style="2212" customWidth="1"/>
    <col min="14362" max="14362" width="28" style="2212" customWidth="1"/>
    <col min="14363" max="14363" width="34.140625" style="2212" customWidth="1"/>
    <col min="14364" max="14364" width="34" style="2212" customWidth="1"/>
    <col min="14365" max="14595" width="11.42578125" style="2212"/>
    <col min="14596" max="14596" width="108.140625" style="2212" customWidth="1"/>
    <col min="14597" max="14597" width="28.7109375" style="2212" customWidth="1"/>
    <col min="14598" max="14598" width="32.5703125" style="2212" customWidth="1"/>
    <col min="14599" max="14599" width="28.7109375" style="2212" customWidth="1"/>
    <col min="14600" max="14601" width="31.7109375" style="2212" customWidth="1"/>
    <col min="14602" max="14602" width="30.140625" style="2212" customWidth="1"/>
    <col min="14603" max="14603" width="33.7109375" style="2212" customWidth="1"/>
    <col min="14604" max="14604" width="27" style="2212" customWidth="1"/>
    <col min="14605" max="14605" width="28.7109375" style="2212" customWidth="1"/>
    <col min="14606" max="14606" width="34.85546875" style="2212" customWidth="1"/>
    <col min="14607" max="14607" width="37" style="2212" customWidth="1"/>
    <col min="14608" max="14608" width="34.85546875" style="2212" customWidth="1"/>
    <col min="14609" max="14609" width="27.5703125" style="2212" customWidth="1"/>
    <col min="14610" max="14610" width="36.85546875" style="2212" customWidth="1"/>
    <col min="14611" max="14611" width="38.7109375" style="2212" customWidth="1"/>
    <col min="14612" max="14614" width="14.7109375" style="2212" customWidth="1"/>
    <col min="14615" max="14615" width="18.7109375" style="2212" customWidth="1"/>
    <col min="14616" max="14616" width="25.42578125" style="2212" customWidth="1"/>
    <col min="14617" max="14617" width="34.85546875" style="2212" customWidth="1"/>
    <col min="14618" max="14618" width="28" style="2212" customWidth="1"/>
    <col min="14619" max="14619" width="34.140625" style="2212" customWidth="1"/>
    <col min="14620" max="14620" width="34" style="2212" customWidth="1"/>
    <col min="14621" max="14851" width="11.42578125" style="2212"/>
    <col min="14852" max="14852" width="108.140625" style="2212" customWidth="1"/>
    <col min="14853" max="14853" width="28.7109375" style="2212" customWidth="1"/>
    <col min="14854" max="14854" width="32.5703125" style="2212" customWidth="1"/>
    <col min="14855" max="14855" width="28.7109375" style="2212" customWidth="1"/>
    <col min="14856" max="14857" width="31.7109375" style="2212" customWidth="1"/>
    <col min="14858" max="14858" width="30.140625" style="2212" customWidth="1"/>
    <col min="14859" max="14859" width="33.7109375" style="2212" customWidth="1"/>
    <col min="14860" max="14860" width="27" style="2212" customWidth="1"/>
    <col min="14861" max="14861" width="28.7109375" style="2212" customWidth="1"/>
    <col min="14862" max="14862" width="34.85546875" style="2212" customWidth="1"/>
    <col min="14863" max="14863" width="37" style="2212" customWidth="1"/>
    <col min="14864" max="14864" width="34.85546875" style="2212" customWidth="1"/>
    <col min="14865" max="14865" width="27.5703125" style="2212" customWidth="1"/>
    <col min="14866" max="14866" width="36.85546875" style="2212" customWidth="1"/>
    <col min="14867" max="14867" width="38.7109375" style="2212" customWidth="1"/>
    <col min="14868" max="14870" width="14.7109375" style="2212" customWidth="1"/>
    <col min="14871" max="14871" width="18.7109375" style="2212" customWidth="1"/>
    <col min="14872" max="14872" width="25.42578125" style="2212" customWidth="1"/>
    <col min="14873" max="14873" width="34.85546875" style="2212" customWidth="1"/>
    <col min="14874" max="14874" width="28" style="2212" customWidth="1"/>
    <col min="14875" max="14875" width="34.140625" style="2212" customWidth="1"/>
    <col min="14876" max="14876" width="34" style="2212" customWidth="1"/>
    <col min="14877" max="15107" width="11.42578125" style="2212"/>
    <col min="15108" max="15108" width="108.140625" style="2212" customWidth="1"/>
    <col min="15109" max="15109" width="28.7109375" style="2212" customWidth="1"/>
    <col min="15110" max="15110" width="32.5703125" style="2212" customWidth="1"/>
    <col min="15111" max="15111" width="28.7109375" style="2212" customWidth="1"/>
    <col min="15112" max="15113" width="31.7109375" style="2212" customWidth="1"/>
    <col min="15114" max="15114" width="30.140625" style="2212" customWidth="1"/>
    <col min="15115" max="15115" width="33.7109375" style="2212" customWidth="1"/>
    <col min="15116" max="15116" width="27" style="2212" customWidth="1"/>
    <col min="15117" max="15117" width="28.7109375" style="2212" customWidth="1"/>
    <col min="15118" max="15118" width="34.85546875" style="2212" customWidth="1"/>
    <col min="15119" max="15119" width="37" style="2212" customWidth="1"/>
    <col min="15120" max="15120" width="34.85546875" style="2212" customWidth="1"/>
    <col min="15121" max="15121" width="27.5703125" style="2212" customWidth="1"/>
    <col min="15122" max="15122" width="36.85546875" style="2212" customWidth="1"/>
    <col min="15123" max="15123" width="38.7109375" style="2212" customWidth="1"/>
    <col min="15124" max="15126" width="14.7109375" style="2212" customWidth="1"/>
    <col min="15127" max="15127" width="18.7109375" style="2212" customWidth="1"/>
    <col min="15128" max="15128" width="25.42578125" style="2212" customWidth="1"/>
    <col min="15129" max="15129" width="34.85546875" style="2212" customWidth="1"/>
    <col min="15130" max="15130" width="28" style="2212" customWidth="1"/>
    <col min="15131" max="15131" width="34.140625" style="2212" customWidth="1"/>
    <col min="15132" max="15132" width="34" style="2212" customWidth="1"/>
    <col min="15133" max="15363" width="11.42578125" style="2212"/>
    <col min="15364" max="15364" width="108.140625" style="2212" customWidth="1"/>
    <col min="15365" max="15365" width="28.7109375" style="2212" customWidth="1"/>
    <col min="15366" max="15366" width="32.5703125" style="2212" customWidth="1"/>
    <col min="15367" max="15367" width="28.7109375" style="2212" customWidth="1"/>
    <col min="15368" max="15369" width="31.7109375" style="2212" customWidth="1"/>
    <col min="15370" max="15370" width="30.140625" style="2212" customWidth="1"/>
    <col min="15371" max="15371" width="33.7109375" style="2212" customWidth="1"/>
    <col min="15372" max="15372" width="27" style="2212" customWidth="1"/>
    <col min="15373" max="15373" width="28.7109375" style="2212" customWidth="1"/>
    <col min="15374" max="15374" width="34.85546875" style="2212" customWidth="1"/>
    <col min="15375" max="15375" width="37" style="2212" customWidth="1"/>
    <col min="15376" max="15376" width="34.85546875" style="2212" customWidth="1"/>
    <col min="15377" max="15377" width="27.5703125" style="2212" customWidth="1"/>
    <col min="15378" max="15378" width="36.85546875" style="2212" customWidth="1"/>
    <col min="15379" max="15379" width="38.7109375" style="2212" customWidth="1"/>
    <col min="15380" max="15382" width="14.7109375" style="2212" customWidth="1"/>
    <col min="15383" max="15383" width="18.7109375" style="2212" customWidth="1"/>
    <col min="15384" max="15384" width="25.42578125" style="2212" customWidth="1"/>
    <col min="15385" max="15385" width="34.85546875" style="2212" customWidth="1"/>
    <col min="15386" max="15386" width="28" style="2212" customWidth="1"/>
    <col min="15387" max="15387" width="34.140625" style="2212" customWidth="1"/>
    <col min="15388" max="15388" width="34" style="2212" customWidth="1"/>
    <col min="15389" max="15619" width="11.42578125" style="2212"/>
    <col min="15620" max="15620" width="108.140625" style="2212" customWidth="1"/>
    <col min="15621" max="15621" width="28.7109375" style="2212" customWidth="1"/>
    <col min="15622" max="15622" width="32.5703125" style="2212" customWidth="1"/>
    <col min="15623" max="15623" width="28.7109375" style="2212" customWidth="1"/>
    <col min="15624" max="15625" width="31.7109375" style="2212" customWidth="1"/>
    <col min="15626" max="15626" width="30.140625" style="2212" customWidth="1"/>
    <col min="15627" max="15627" width="33.7109375" style="2212" customWidth="1"/>
    <col min="15628" max="15628" width="27" style="2212" customWidth="1"/>
    <col min="15629" max="15629" width="28.7109375" style="2212" customWidth="1"/>
    <col min="15630" max="15630" width="34.85546875" style="2212" customWidth="1"/>
    <col min="15631" max="15631" width="37" style="2212" customWidth="1"/>
    <col min="15632" max="15632" width="34.85546875" style="2212" customWidth="1"/>
    <col min="15633" max="15633" width="27.5703125" style="2212" customWidth="1"/>
    <col min="15634" max="15634" width="36.85546875" style="2212" customWidth="1"/>
    <col min="15635" max="15635" width="38.7109375" style="2212" customWidth="1"/>
    <col min="15636" max="15638" width="14.7109375" style="2212" customWidth="1"/>
    <col min="15639" max="15639" width="18.7109375" style="2212" customWidth="1"/>
    <col min="15640" max="15640" width="25.42578125" style="2212" customWidth="1"/>
    <col min="15641" max="15641" width="34.85546875" style="2212" customWidth="1"/>
    <col min="15642" max="15642" width="28" style="2212" customWidth="1"/>
    <col min="15643" max="15643" width="34.140625" style="2212" customWidth="1"/>
    <col min="15644" max="15644" width="34" style="2212" customWidth="1"/>
    <col min="15645" max="15875" width="11.42578125" style="2212"/>
    <col min="15876" max="15876" width="108.140625" style="2212" customWidth="1"/>
    <col min="15877" max="15877" width="28.7109375" style="2212" customWidth="1"/>
    <col min="15878" max="15878" width="32.5703125" style="2212" customWidth="1"/>
    <col min="15879" max="15879" width="28.7109375" style="2212" customWidth="1"/>
    <col min="15880" max="15881" width="31.7109375" style="2212" customWidth="1"/>
    <col min="15882" max="15882" width="30.140625" style="2212" customWidth="1"/>
    <col min="15883" max="15883" width="33.7109375" style="2212" customWidth="1"/>
    <col min="15884" max="15884" width="27" style="2212" customWidth="1"/>
    <col min="15885" max="15885" width="28.7109375" style="2212" customWidth="1"/>
    <col min="15886" max="15886" width="34.85546875" style="2212" customWidth="1"/>
    <col min="15887" max="15887" width="37" style="2212" customWidth="1"/>
    <col min="15888" max="15888" width="34.85546875" style="2212" customWidth="1"/>
    <col min="15889" max="15889" width="27.5703125" style="2212" customWidth="1"/>
    <col min="15890" max="15890" width="36.85546875" style="2212" customWidth="1"/>
    <col min="15891" max="15891" width="38.7109375" style="2212" customWidth="1"/>
    <col min="15892" max="15894" width="14.7109375" style="2212" customWidth="1"/>
    <col min="15895" max="15895" width="18.7109375" style="2212" customWidth="1"/>
    <col min="15896" max="15896" width="25.42578125" style="2212" customWidth="1"/>
    <col min="15897" max="15897" width="34.85546875" style="2212" customWidth="1"/>
    <col min="15898" max="15898" width="28" style="2212" customWidth="1"/>
    <col min="15899" max="15899" width="34.140625" style="2212" customWidth="1"/>
    <col min="15900" max="15900" width="34" style="2212" customWidth="1"/>
    <col min="15901" max="16131" width="11.42578125" style="2212"/>
    <col min="16132" max="16132" width="108.140625" style="2212" customWidth="1"/>
    <col min="16133" max="16133" width="28.7109375" style="2212" customWidth="1"/>
    <col min="16134" max="16134" width="32.5703125" style="2212" customWidth="1"/>
    <col min="16135" max="16135" width="28.7109375" style="2212" customWidth="1"/>
    <col min="16136" max="16137" width="31.7109375" style="2212" customWidth="1"/>
    <col min="16138" max="16138" width="30.140625" style="2212" customWidth="1"/>
    <col min="16139" max="16139" width="33.7109375" style="2212" customWidth="1"/>
    <col min="16140" max="16140" width="27" style="2212" customWidth="1"/>
    <col min="16141" max="16141" width="28.7109375" style="2212" customWidth="1"/>
    <col min="16142" max="16142" width="34.85546875" style="2212" customWidth="1"/>
    <col min="16143" max="16143" width="37" style="2212" customWidth="1"/>
    <col min="16144" max="16144" width="34.85546875" style="2212" customWidth="1"/>
    <col min="16145" max="16145" width="27.5703125" style="2212" customWidth="1"/>
    <col min="16146" max="16146" width="36.85546875" style="2212" customWidth="1"/>
    <col min="16147" max="16147" width="38.7109375" style="2212" customWidth="1"/>
    <col min="16148" max="16150" width="14.7109375" style="2212" customWidth="1"/>
    <col min="16151" max="16151" width="18.7109375" style="2212" customWidth="1"/>
    <col min="16152" max="16152" width="25.42578125" style="2212" customWidth="1"/>
    <col min="16153" max="16153" width="34.85546875" style="2212" customWidth="1"/>
    <col min="16154" max="16154" width="28" style="2212" customWidth="1"/>
    <col min="16155" max="16155" width="34.140625" style="2212" customWidth="1"/>
    <col min="16156" max="16156" width="34" style="2212" customWidth="1"/>
    <col min="16157" max="16384" width="11.42578125" style="2212"/>
  </cols>
  <sheetData>
    <row r="1" spans="1:29" s="2573" customFormat="1" ht="24.75" customHeight="1">
      <c r="A1" s="2572"/>
      <c r="B1" s="41" t="s">
        <v>48</v>
      </c>
      <c r="C1" s="41">
        <v>7</v>
      </c>
      <c r="L1" s="2574" t="s">
        <v>2945</v>
      </c>
      <c r="M1" s="2574"/>
      <c r="N1" s="2574"/>
      <c r="O1" s="2574"/>
      <c r="P1" s="2574"/>
      <c r="Q1" s="2574"/>
      <c r="R1" s="2574"/>
      <c r="S1" s="2574"/>
      <c r="T1" s="2574"/>
      <c r="U1" s="2574"/>
      <c r="X1" s="2575"/>
      <c r="Y1" s="2575"/>
      <c r="Z1" s="2575"/>
      <c r="AA1" s="2575"/>
      <c r="AB1" s="2575"/>
      <c r="AC1" s="2575"/>
    </row>
    <row r="2" spans="1:29" s="2576" customFormat="1">
      <c r="B2" s="41" t="s">
        <v>49</v>
      </c>
      <c r="C2" s="41" t="s">
        <v>2999</v>
      </c>
      <c r="L2" s="2577" t="s">
        <v>2947</v>
      </c>
      <c r="M2" s="2578"/>
      <c r="N2" s="2579"/>
      <c r="O2" s="2580"/>
      <c r="P2" s="2581"/>
      <c r="Q2" s="2580"/>
      <c r="R2" s="2580"/>
      <c r="S2" s="2580"/>
      <c r="T2" s="2580"/>
      <c r="U2" s="2575"/>
      <c r="V2" s="2575"/>
      <c r="W2" s="2575"/>
      <c r="X2" s="2575"/>
      <c r="Y2" s="2575"/>
      <c r="Z2" s="2575"/>
      <c r="AA2" s="2575"/>
      <c r="AB2" s="2575"/>
      <c r="AC2" s="2575"/>
    </row>
    <row r="3" spans="1:29" s="2576" customFormat="1">
      <c r="B3" s="41" t="s">
        <v>47</v>
      </c>
      <c r="C3" s="41" t="s">
        <v>1049</v>
      </c>
      <c r="M3" s="2577"/>
      <c r="N3" s="4958"/>
      <c r="O3" s="4958"/>
      <c r="P3" s="4958"/>
      <c r="Q3" s="4958"/>
      <c r="R3" s="4958"/>
      <c r="S3" s="4958"/>
      <c r="T3" s="4958"/>
      <c r="U3" s="4958"/>
      <c r="V3" s="4958"/>
      <c r="W3" s="2575"/>
      <c r="X3" s="2582"/>
      <c r="Y3" s="2582"/>
      <c r="Z3" s="2582"/>
      <c r="AA3" s="2582"/>
      <c r="AB3" s="2582"/>
    </row>
    <row r="4" spans="1:29" s="2576" customFormat="1">
      <c r="B4" s="41" t="s">
        <v>50</v>
      </c>
      <c r="C4" s="41" t="s">
        <v>53</v>
      </c>
      <c r="M4" s="2572"/>
      <c r="N4" s="2575"/>
      <c r="O4" s="2575"/>
      <c r="P4" s="2575"/>
      <c r="Q4" s="2575"/>
      <c r="R4" s="2575"/>
      <c r="S4" s="2575"/>
      <c r="T4" s="2575"/>
      <c r="U4" s="2575"/>
      <c r="V4" s="2575"/>
      <c r="W4" s="2575"/>
      <c r="X4" s="2582"/>
      <c r="Y4" s="2582"/>
      <c r="Z4" s="2582"/>
      <c r="AA4" s="2582"/>
      <c r="AB4" s="2582"/>
    </row>
    <row r="5" spans="1:29" s="2576" customFormat="1">
      <c r="B5" s="41" t="s">
        <v>792</v>
      </c>
      <c r="C5" s="41" t="s">
        <v>71</v>
      </c>
      <c r="O5" s="2575"/>
      <c r="P5" s="2575"/>
      <c r="Q5" s="2575"/>
      <c r="R5" s="2575"/>
      <c r="S5" s="2575"/>
      <c r="T5" s="2575"/>
      <c r="U5" s="2575"/>
      <c r="V5" s="2575"/>
      <c r="W5" s="2575"/>
      <c r="X5" s="2583"/>
      <c r="Y5" s="2583"/>
      <c r="Z5" s="2583"/>
      <c r="AA5" s="2583"/>
      <c r="AB5" s="2583"/>
    </row>
    <row r="6" spans="1:29" s="2576" customFormat="1" ht="19.5" customHeight="1" thickBot="1">
      <c r="B6" s="2584"/>
      <c r="C6" s="2575"/>
      <c r="D6" s="2575"/>
      <c r="E6" s="2575"/>
      <c r="F6" s="2575"/>
      <c r="G6" s="2575"/>
      <c r="H6" s="2575"/>
      <c r="I6" s="2575"/>
      <c r="J6" s="2575"/>
      <c r="K6" s="2575"/>
      <c r="L6" s="2575"/>
      <c r="M6" s="2575"/>
      <c r="N6" s="2585"/>
      <c r="O6" s="2585"/>
      <c r="P6" s="2585"/>
      <c r="Q6" s="2585"/>
      <c r="R6" s="2585"/>
      <c r="S6" s="2583"/>
      <c r="T6" s="2583"/>
      <c r="U6" s="2583"/>
      <c r="V6" s="2583"/>
      <c r="W6" s="2583"/>
      <c r="X6" s="2583"/>
      <c r="Y6" s="2583"/>
      <c r="Z6" s="2583"/>
      <c r="AA6" s="2583"/>
      <c r="AB6" s="2583"/>
    </row>
    <row r="7" spans="1:29" s="2576" customFormat="1" ht="36" customHeight="1">
      <c r="A7" s="2586"/>
      <c r="B7" s="2587"/>
      <c r="C7" s="4959" t="s">
        <v>2948</v>
      </c>
      <c r="D7" s="4960"/>
      <c r="E7" s="4961" t="s">
        <v>2949</v>
      </c>
      <c r="F7" s="4961" t="s">
        <v>2950</v>
      </c>
      <c r="G7" s="4962" t="s">
        <v>2951</v>
      </c>
      <c r="H7" s="4963"/>
      <c r="I7" s="4963"/>
      <c r="J7" s="4963"/>
      <c r="K7" s="4963"/>
      <c r="L7" s="4964"/>
      <c r="M7" s="4961" t="s">
        <v>2952</v>
      </c>
      <c r="N7" s="4959" t="s">
        <v>2953</v>
      </c>
      <c r="O7" s="4965"/>
      <c r="P7" s="4965"/>
      <c r="Q7" s="4966" t="s">
        <v>2954</v>
      </c>
      <c r="R7" s="4965" t="s">
        <v>2955</v>
      </c>
      <c r="S7" s="4965"/>
      <c r="T7" s="4965"/>
      <c r="U7" s="4960"/>
      <c r="V7" s="4969" t="s">
        <v>2956</v>
      </c>
      <c r="W7" s="2588"/>
      <c r="X7" s="4946" t="s">
        <v>2957</v>
      </c>
      <c r="Y7" s="4949" t="s">
        <v>2958</v>
      </c>
      <c r="Z7" s="4951" t="s">
        <v>2959</v>
      </c>
      <c r="AA7" s="2589"/>
      <c r="AB7" s="2590"/>
    </row>
    <row r="8" spans="1:29" s="2576" customFormat="1" ht="44.25" customHeight="1">
      <c r="A8" s="2591"/>
      <c r="B8" s="2592"/>
      <c r="C8" s="4954"/>
      <c r="D8" s="4937"/>
      <c r="E8" s="4937"/>
      <c r="F8" s="4937"/>
      <c r="G8" s="4956" t="s">
        <v>2960</v>
      </c>
      <c r="H8" s="4957"/>
      <c r="I8" s="4956" t="s">
        <v>2526</v>
      </c>
      <c r="J8" s="4957"/>
      <c r="K8" s="4956" t="s">
        <v>2961</v>
      </c>
      <c r="L8" s="4957"/>
      <c r="M8" s="4937"/>
      <c r="N8" s="4937" t="s">
        <v>2962</v>
      </c>
      <c r="O8" s="4935" t="s">
        <v>2963</v>
      </c>
      <c r="P8" s="2593"/>
      <c r="Q8" s="4967"/>
      <c r="R8" s="4938">
        <v>0</v>
      </c>
      <c r="S8" s="4940">
        <v>0.2</v>
      </c>
      <c r="T8" s="4940">
        <v>0.5</v>
      </c>
      <c r="U8" s="4940">
        <v>1</v>
      </c>
      <c r="V8" s="4970"/>
      <c r="W8" s="4942" t="s">
        <v>2964</v>
      </c>
      <c r="X8" s="4947"/>
      <c r="Y8" s="4945"/>
      <c r="Z8" s="4952"/>
      <c r="AA8" s="4944" t="s">
        <v>2965</v>
      </c>
      <c r="AB8" s="4932" t="s">
        <v>2966</v>
      </c>
    </row>
    <row r="9" spans="1:29" s="2576" customFormat="1" ht="15" customHeight="1">
      <c r="A9" s="2591"/>
      <c r="B9" s="2592"/>
      <c r="C9" s="4955"/>
      <c r="D9" s="4937"/>
      <c r="E9" s="4937"/>
      <c r="F9" s="4937"/>
      <c r="G9" s="4934" t="s">
        <v>2967</v>
      </c>
      <c r="H9" s="4934" t="s">
        <v>2968</v>
      </c>
      <c r="I9" s="4936" t="s">
        <v>2969</v>
      </c>
      <c r="J9" s="4936" t="s">
        <v>2970</v>
      </c>
      <c r="K9" s="4934" t="s">
        <v>2971</v>
      </c>
      <c r="L9" s="4934" t="s">
        <v>2972</v>
      </c>
      <c r="M9" s="4937"/>
      <c r="N9" s="4937"/>
      <c r="O9" s="4937"/>
      <c r="P9" s="4935" t="s">
        <v>2973</v>
      </c>
      <c r="Q9" s="4967"/>
      <c r="R9" s="4939"/>
      <c r="S9" s="4941"/>
      <c r="T9" s="4941"/>
      <c r="U9" s="4941"/>
      <c r="V9" s="4970"/>
      <c r="W9" s="4943"/>
      <c r="X9" s="4947"/>
      <c r="Y9" s="4945"/>
      <c r="Z9" s="4952"/>
      <c r="AA9" s="4945"/>
      <c r="AB9" s="4933"/>
    </row>
    <row r="10" spans="1:29" s="2576" customFormat="1" ht="63.75" customHeight="1">
      <c r="A10" s="2591"/>
      <c r="B10" s="2592"/>
      <c r="C10" s="4955"/>
      <c r="D10" s="4937"/>
      <c r="E10" s="4937"/>
      <c r="F10" s="4937"/>
      <c r="G10" s="4935"/>
      <c r="H10" s="4935"/>
      <c r="I10" s="4937"/>
      <c r="J10" s="4937"/>
      <c r="K10" s="4935"/>
      <c r="L10" s="4935"/>
      <c r="M10" s="4937"/>
      <c r="N10" s="4937"/>
      <c r="O10" s="4937"/>
      <c r="P10" s="4935"/>
      <c r="Q10" s="4968"/>
      <c r="R10" s="4939"/>
      <c r="S10" s="4941"/>
      <c r="T10" s="4941"/>
      <c r="U10" s="4941"/>
      <c r="V10" s="4940"/>
      <c r="W10" s="4943" t="s">
        <v>2974</v>
      </c>
      <c r="X10" s="4948"/>
      <c r="Y10" s="4950"/>
      <c r="Z10" s="4953"/>
      <c r="AA10" s="4945"/>
      <c r="AB10" s="4933"/>
    </row>
    <row r="11" spans="1:29" s="2576" customFormat="1" ht="25.5" customHeight="1">
      <c r="A11" s="2594"/>
      <c r="B11" s="2595"/>
      <c r="C11" s="2596" t="s">
        <v>1417</v>
      </c>
      <c r="D11" s="2597" t="s">
        <v>1422</v>
      </c>
      <c r="E11" s="2596" t="s">
        <v>1425</v>
      </c>
      <c r="F11" s="2597" t="s">
        <v>1428</v>
      </c>
      <c r="G11" s="2596" t="s">
        <v>1431</v>
      </c>
      <c r="H11" s="2596" t="s">
        <v>1434</v>
      </c>
      <c r="I11" s="2596" t="s">
        <v>1436</v>
      </c>
      <c r="J11" s="2596" t="s">
        <v>1439</v>
      </c>
      <c r="K11" s="2596" t="s">
        <v>1442</v>
      </c>
      <c r="L11" s="2596" t="s">
        <v>2654</v>
      </c>
      <c r="M11" s="2596" t="s">
        <v>2975</v>
      </c>
      <c r="N11" s="2598" t="s">
        <v>2658</v>
      </c>
      <c r="O11" s="2599" t="s">
        <v>1451</v>
      </c>
      <c r="P11" s="2598" t="s">
        <v>1454</v>
      </c>
      <c r="Q11" s="2600" t="s">
        <v>2976</v>
      </c>
      <c r="R11" s="2600" t="s">
        <v>1460</v>
      </c>
      <c r="S11" s="2600" t="s">
        <v>2664</v>
      </c>
      <c r="T11" s="2600" t="s">
        <v>2666</v>
      </c>
      <c r="U11" s="2600" t="s">
        <v>2668</v>
      </c>
      <c r="V11" s="2600" t="s">
        <v>2977</v>
      </c>
      <c r="W11" s="2597" t="s">
        <v>2671</v>
      </c>
      <c r="X11" s="2601" t="s">
        <v>2673</v>
      </c>
      <c r="Y11" s="2602">
        <v>230</v>
      </c>
      <c r="Z11" s="2602">
        <v>240</v>
      </c>
      <c r="AA11" s="2603" t="s">
        <v>1468</v>
      </c>
      <c r="AB11" s="2604" t="s">
        <v>1471</v>
      </c>
    </row>
    <row r="12" spans="1:29" s="2576" customFormat="1" ht="18.75" customHeight="1">
      <c r="A12" s="2605" t="s">
        <v>1417</v>
      </c>
      <c r="B12" s="2606" t="s">
        <v>2886</v>
      </c>
      <c r="C12" s="2607"/>
      <c r="D12" s="2607"/>
      <c r="E12" s="2607"/>
      <c r="F12" s="2608"/>
      <c r="G12" s="2608"/>
      <c r="H12" s="2608"/>
      <c r="I12" s="2608"/>
      <c r="J12" s="2608"/>
      <c r="K12" s="2609">
        <f>G12+H12+I12+J12</f>
        <v>0</v>
      </c>
      <c r="L12" s="2608"/>
      <c r="M12" s="2610">
        <f>F12-K12+L12</f>
        <v>0</v>
      </c>
      <c r="N12" s="2608"/>
      <c r="O12" s="2608"/>
      <c r="P12" s="2608"/>
      <c r="Q12" s="2611">
        <f>M12+N12-O12</f>
        <v>0</v>
      </c>
      <c r="R12" s="2608"/>
      <c r="S12" s="2608"/>
      <c r="T12" s="2608"/>
      <c r="U12" s="2608"/>
      <c r="V12" s="2610">
        <f>Q12-R12-0.8*S12-0.5*T12</f>
        <v>0</v>
      </c>
      <c r="W12" s="2612"/>
      <c r="X12" s="2613"/>
      <c r="Y12" s="2613"/>
      <c r="Z12" s="2614">
        <f>X12-Y12</f>
        <v>0</v>
      </c>
      <c r="AA12" s="2613"/>
      <c r="AB12" s="2615"/>
    </row>
    <row r="13" spans="1:29" s="2620" customFormat="1" ht="17.25" customHeight="1">
      <c r="A13" s="2616" t="s">
        <v>2640</v>
      </c>
      <c r="B13" s="2617" t="s">
        <v>2978</v>
      </c>
      <c r="C13" s="2607"/>
      <c r="D13" s="2607"/>
      <c r="E13" s="2607"/>
      <c r="F13" s="2608"/>
      <c r="G13" s="2608"/>
      <c r="H13" s="2608"/>
      <c r="I13" s="2608"/>
      <c r="J13" s="2608"/>
      <c r="K13" s="2609">
        <f t="shared" ref="K13:K14" si="0">G13+H13+I13+J13</f>
        <v>0</v>
      </c>
      <c r="L13" s="2608"/>
      <c r="M13" s="2610">
        <f t="shared" ref="M13:M14" si="1">F13-K13+L13</f>
        <v>0</v>
      </c>
      <c r="N13" s="2608"/>
      <c r="O13" s="2608"/>
      <c r="P13" s="2608"/>
      <c r="Q13" s="2611">
        <f t="shared" ref="Q13:Q14" si="2">M13+N13-O13</f>
        <v>0</v>
      </c>
      <c r="R13" s="2608"/>
      <c r="S13" s="2608"/>
      <c r="T13" s="2608"/>
      <c r="U13" s="2608"/>
      <c r="V13" s="2610">
        <f t="shared" ref="V13:V14" si="3">Q13-R13-0.8*S13-0.5*T13</f>
        <v>0</v>
      </c>
      <c r="W13" s="2612"/>
      <c r="X13" s="2613"/>
      <c r="Y13" s="2613"/>
      <c r="Z13" s="2614">
        <f t="shared" ref="Z13:Z14" si="4">X13-Y13</f>
        <v>0</v>
      </c>
      <c r="AA13" s="2618"/>
      <c r="AB13" s="2619"/>
    </row>
    <row r="14" spans="1:29" s="2620" customFormat="1" ht="27.75" customHeight="1">
      <c r="A14" s="2605" t="s">
        <v>2642</v>
      </c>
      <c r="B14" s="2621" t="s">
        <v>2979</v>
      </c>
      <c r="C14" s="2607"/>
      <c r="D14" s="2607"/>
      <c r="E14" s="2607"/>
      <c r="F14" s="2608"/>
      <c r="G14" s="2608"/>
      <c r="H14" s="2608"/>
      <c r="I14" s="2608"/>
      <c r="J14" s="2608"/>
      <c r="K14" s="2609">
        <f t="shared" si="0"/>
        <v>0</v>
      </c>
      <c r="L14" s="2608"/>
      <c r="M14" s="2610">
        <f t="shared" si="1"/>
        <v>0</v>
      </c>
      <c r="N14" s="2608"/>
      <c r="O14" s="2608"/>
      <c r="P14" s="2608"/>
      <c r="Q14" s="2611">
        <f t="shared" si="2"/>
        <v>0</v>
      </c>
      <c r="R14" s="2608"/>
      <c r="S14" s="2608"/>
      <c r="T14" s="2608"/>
      <c r="U14" s="2608"/>
      <c r="V14" s="2610">
        <f t="shared" si="3"/>
        <v>0</v>
      </c>
      <c r="W14" s="2612"/>
      <c r="X14" s="2613"/>
      <c r="Y14" s="2613"/>
      <c r="Z14" s="2614">
        <f t="shared" si="4"/>
        <v>0</v>
      </c>
      <c r="AA14" s="2618"/>
      <c r="AB14" s="2619"/>
    </row>
    <row r="15" spans="1:29" s="2576" customFormat="1" ht="15.75" customHeight="1">
      <c r="A15" s="2616" t="s">
        <v>2644</v>
      </c>
      <c r="B15" s="2622"/>
      <c r="C15" s="2607"/>
      <c r="D15" s="2607"/>
      <c r="E15" s="2607"/>
      <c r="F15" s="2623"/>
      <c r="G15" s="2623"/>
      <c r="H15" s="2623"/>
      <c r="I15" s="2623"/>
      <c r="J15" s="2623"/>
      <c r="K15" s="2623"/>
      <c r="L15" s="2623"/>
      <c r="M15" s="2623"/>
      <c r="N15" s="2623"/>
      <c r="O15" s="2623"/>
      <c r="P15" s="2623"/>
      <c r="Q15" s="2624"/>
      <c r="R15" s="2623"/>
      <c r="S15" s="2623"/>
      <c r="T15" s="2623"/>
      <c r="U15" s="2623"/>
      <c r="V15" s="2607"/>
      <c r="W15" s="2623"/>
      <c r="X15" s="2623"/>
      <c r="Y15" s="2623"/>
      <c r="Z15" s="2623"/>
      <c r="AA15" s="2623"/>
      <c r="AB15" s="2625"/>
    </row>
    <row r="16" spans="1:29" s="2576" customFormat="1" ht="16.899999999999999" customHeight="1">
      <c r="A16" s="2626" t="s">
        <v>2980</v>
      </c>
      <c r="B16" s="2622"/>
      <c r="C16" s="2607"/>
      <c r="D16" s="2607"/>
      <c r="E16" s="2607"/>
      <c r="F16" s="2623"/>
      <c r="G16" s="2623"/>
      <c r="H16" s="2623"/>
      <c r="I16" s="2623"/>
      <c r="J16" s="2623"/>
      <c r="K16" s="2623"/>
      <c r="L16" s="2623"/>
      <c r="M16" s="2623"/>
      <c r="N16" s="2623"/>
      <c r="O16" s="2623"/>
      <c r="P16" s="2623"/>
      <c r="Q16" s="2624"/>
      <c r="R16" s="2623"/>
      <c r="S16" s="2623"/>
      <c r="T16" s="2623"/>
      <c r="U16" s="2623"/>
      <c r="V16" s="2607"/>
      <c r="W16" s="2623"/>
      <c r="X16" s="2623"/>
      <c r="Y16" s="2623"/>
      <c r="Z16" s="2623"/>
      <c r="AA16" s="2623"/>
      <c r="AB16" s="2627"/>
    </row>
    <row r="17" spans="1:28" s="2576" customFormat="1" ht="15" customHeight="1">
      <c r="A17" s="2628"/>
      <c r="B17" s="4923" t="s">
        <v>2981</v>
      </c>
      <c r="C17" s="4924"/>
      <c r="D17" s="4924"/>
      <c r="E17" s="4924"/>
      <c r="F17" s="4924"/>
      <c r="G17" s="4924"/>
      <c r="H17" s="4924"/>
      <c r="I17" s="4924"/>
      <c r="J17" s="4924"/>
      <c r="K17" s="4924"/>
      <c r="L17" s="4924"/>
      <c r="M17" s="4924"/>
      <c r="N17" s="4924"/>
      <c r="O17" s="4924"/>
      <c r="P17" s="4924"/>
      <c r="Q17" s="4924"/>
      <c r="R17" s="4924"/>
      <c r="S17" s="4924"/>
      <c r="T17" s="4924"/>
      <c r="U17" s="4924"/>
      <c r="V17" s="4924"/>
      <c r="W17" s="4924"/>
      <c r="X17" s="4924"/>
      <c r="Y17" s="4924"/>
      <c r="Z17" s="4924"/>
      <c r="AA17" s="4924"/>
      <c r="AB17" s="4925"/>
    </row>
    <row r="18" spans="1:28" s="2576" customFormat="1" ht="22.5" customHeight="1">
      <c r="A18" s="2605" t="s">
        <v>1422</v>
      </c>
      <c r="B18" s="2629" t="s">
        <v>2982</v>
      </c>
      <c r="C18" s="2630"/>
      <c r="D18" s="2631"/>
      <c r="E18" s="2632"/>
      <c r="F18" s="2633"/>
      <c r="G18" s="2634"/>
      <c r="H18" s="2634"/>
      <c r="I18" s="2634"/>
      <c r="J18" s="2634"/>
      <c r="K18" s="2635">
        <f>G18+H18+I18+J18</f>
        <v>0</v>
      </c>
      <c r="L18" s="2634"/>
      <c r="M18" s="2610">
        <f>F18-K18+L18</f>
        <v>0</v>
      </c>
      <c r="N18" s="2634"/>
      <c r="O18" s="2634"/>
      <c r="P18" s="2636"/>
      <c r="Q18" s="2611">
        <f>M18+N18-O18</f>
        <v>0</v>
      </c>
      <c r="R18" s="2637"/>
      <c r="S18" s="2638"/>
      <c r="T18" s="2638"/>
      <c r="U18" s="2639"/>
      <c r="V18" s="2640"/>
      <c r="W18" s="2641"/>
      <c r="X18" s="2642"/>
      <c r="Y18" s="2643"/>
      <c r="Z18" s="2643"/>
      <c r="AA18" s="2644"/>
      <c r="AB18" s="2645"/>
    </row>
    <row r="19" spans="1:28" s="2576" customFormat="1" ht="21" customHeight="1">
      <c r="A19" s="2646" t="s">
        <v>1425</v>
      </c>
      <c r="B19" s="2647" t="s">
        <v>2983</v>
      </c>
      <c r="C19" s="2630"/>
      <c r="D19" s="2631"/>
      <c r="E19" s="2632"/>
      <c r="F19" s="2648"/>
      <c r="G19" s="2649"/>
      <c r="H19" s="2649"/>
      <c r="I19" s="2649"/>
      <c r="J19" s="2649"/>
      <c r="K19" s="2635">
        <f>G19+H19+I19+J19</f>
        <v>0</v>
      </c>
      <c r="L19" s="2649"/>
      <c r="M19" s="2610">
        <f>F19-K19+L19</f>
        <v>0</v>
      </c>
      <c r="N19" s="2649"/>
      <c r="O19" s="2649"/>
      <c r="P19" s="2650"/>
      <c r="Q19" s="2611">
        <f>M19+N19-O19</f>
        <v>0</v>
      </c>
      <c r="R19" s="2651">
        <f>R12</f>
        <v>0</v>
      </c>
      <c r="S19" s="2651">
        <f t="shared" ref="S19:U19" si="5">S12</f>
        <v>0</v>
      </c>
      <c r="T19" s="2651">
        <f t="shared" si="5"/>
        <v>0</v>
      </c>
      <c r="U19" s="2651">
        <f t="shared" si="5"/>
        <v>0</v>
      </c>
      <c r="V19" s="2652">
        <f>Q19-R19-0.8*S19-0.5*T19</f>
        <v>0</v>
      </c>
      <c r="W19" s="2642"/>
      <c r="X19" s="2642"/>
      <c r="Y19" s="2642"/>
      <c r="Z19" s="2642"/>
      <c r="AA19" s="2653"/>
      <c r="AB19" s="2654"/>
    </row>
    <row r="20" spans="1:28" s="2576" customFormat="1" ht="22.5" customHeight="1">
      <c r="A20" s="2616"/>
      <c r="B20" s="2647" t="s">
        <v>2984</v>
      </c>
      <c r="C20" s="2630"/>
      <c r="D20" s="2631"/>
      <c r="E20" s="2632"/>
      <c r="F20" s="2623"/>
      <c r="G20" s="2655"/>
      <c r="H20" s="2631"/>
      <c r="I20" s="2631"/>
      <c r="J20" s="2631"/>
      <c r="K20" s="2631"/>
      <c r="L20" s="2656"/>
      <c r="M20" s="2657"/>
      <c r="N20" s="2631"/>
      <c r="O20" s="2631"/>
      <c r="P20" s="2631"/>
      <c r="Q20" s="2658"/>
      <c r="R20" s="2630"/>
      <c r="S20" s="2624"/>
      <c r="T20" s="2624"/>
      <c r="U20" s="2659"/>
      <c r="V20" s="2630"/>
      <c r="W20" s="2660"/>
      <c r="X20" s="2661"/>
      <c r="Y20" s="2661"/>
      <c r="Z20" s="2661"/>
      <c r="AA20" s="2658"/>
      <c r="AB20" s="2662"/>
    </row>
    <row r="21" spans="1:28" s="2665" customFormat="1" ht="20.25" customHeight="1">
      <c r="A21" s="2616" t="s">
        <v>1428</v>
      </c>
      <c r="B21" s="2647" t="s">
        <v>2985</v>
      </c>
      <c r="C21" s="2630"/>
      <c r="D21" s="2624"/>
      <c r="E21" s="2632"/>
      <c r="F21" s="2663"/>
      <c r="G21" s="2649"/>
      <c r="H21" s="2649"/>
      <c r="I21" s="2649"/>
      <c r="J21" s="2649"/>
      <c r="K21" s="2635">
        <f>G21+H21+I21+J21</f>
        <v>0</v>
      </c>
      <c r="L21" s="2649"/>
      <c r="M21" s="2610">
        <f>F21-K21+L21</f>
        <v>0</v>
      </c>
      <c r="N21" s="2649"/>
      <c r="O21" s="2649"/>
      <c r="P21" s="2649"/>
      <c r="Q21" s="2611">
        <f>M21+N21-O21</f>
        <v>0</v>
      </c>
      <c r="R21" s="2655"/>
      <c r="S21" s="2631"/>
      <c r="T21" s="2631"/>
      <c r="U21" s="2656"/>
      <c r="V21" s="2640"/>
      <c r="W21" s="2641"/>
      <c r="X21" s="2641"/>
      <c r="Y21" s="2664"/>
      <c r="Z21" s="2664"/>
      <c r="AA21" s="2658"/>
      <c r="AB21" s="2662"/>
    </row>
    <row r="22" spans="1:28" s="2665" customFormat="1" ht="21.75" customHeight="1">
      <c r="A22" s="2666" t="s">
        <v>1431</v>
      </c>
      <c r="B22" s="2647"/>
      <c r="C22" s="2630"/>
      <c r="D22" s="2624"/>
      <c r="E22" s="2632"/>
      <c r="F22" s="2632"/>
      <c r="G22" s="2655"/>
      <c r="H22" s="2631"/>
      <c r="I22" s="2631"/>
      <c r="J22" s="2631"/>
      <c r="K22" s="2631"/>
      <c r="L22" s="2656"/>
      <c r="M22" s="2667"/>
      <c r="N22" s="2631"/>
      <c r="O22" s="2631"/>
      <c r="P22" s="2631"/>
      <c r="Q22" s="2658"/>
      <c r="R22" s="2655"/>
      <c r="S22" s="2631"/>
      <c r="T22" s="2631"/>
      <c r="U22" s="2656"/>
      <c r="V22" s="2630"/>
      <c r="W22" s="2659"/>
      <c r="X22" s="2658"/>
      <c r="Y22" s="2658"/>
      <c r="Z22" s="2658"/>
      <c r="AA22" s="2658"/>
      <c r="AB22" s="2662"/>
    </row>
    <row r="23" spans="1:28" s="2665" customFormat="1" ht="24" customHeight="1">
      <c r="A23" s="2666" t="s">
        <v>1434</v>
      </c>
      <c r="B23" s="2647" t="s">
        <v>2986</v>
      </c>
      <c r="C23" s="2630"/>
      <c r="D23" s="2624"/>
      <c r="E23" s="2632"/>
      <c r="F23" s="2663"/>
      <c r="G23" s="2649"/>
      <c r="H23" s="2649"/>
      <c r="I23" s="2649"/>
      <c r="J23" s="2649"/>
      <c r="K23" s="2635">
        <f>G23+H23+I23+J23</f>
        <v>0</v>
      </c>
      <c r="L23" s="2649"/>
      <c r="M23" s="2610">
        <f>F23-K23+L23</f>
        <v>0</v>
      </c>
      <c r="N23" s="2649"/>
      <c r="O23" s="2649"/>
      <c r="P23" s="2649"/>
      <c r="Q23" s="2611">
        <f>M23+N23-O23</f>
        <v>0</v>
      </c>
      <c r="R23" s="2655"/>
      <c r="S23" s="2631"/>
      <c r="T23" s="2631"/>
      <c r="U23" s="2656"/>
      <c r="V23" s="2640"/>
      <c r="W23" s="2641"/>
      <c r="X23" s="2641"/>
      <c r="Y23" s="2664"/>
      <c r="Z23" s="2664"/>
      <c r="AA23" s="2658"/>
      <c r="AB23" s="2662"/>
    </row>
    <row r="24" spans="1:28" s="2665" customFormat="1" ht="12">
      <c r="A24" s="2666" t="s">
        <v>1436</v>
      </c>
      <c r="B24" s="2668"/>
      <c r="C24" s="2630"/>
      <c r="D24" s="2624"/>
      <c r="E24" s="2632"/>
      <c r="F24" s="2632"/>
      <c r="G24" s="2655"/>
      <c r="H24" s="2631"/>
      <c r="I24" s="2631"/>
      <c r="J24" s="2631"/>
      <c r="K24" s="2631"/>
      <c r="L24" s="2656"/>
      <c r="M24" s="2667"/>
      <c r="N24" s="2631"/>
      <c r="O24" s="2631"/>
      <c r="P24" s="2631"/>
      <c r="Q24" s="2658"/>
      <c r="R24" s="2655"/>
      <c r="S24" s="2631"/>
      <c r="T24" s="2631"/>
      <c r="U24" s="2656"/>
      <c r="V24" s="2630"/>
      <c r="W24" s="2659"/>
      <c r="X24" s="2658"/>
      <c r="Y24" s="2658"/>
      <c r="Z24" s="2658"/>
      <c r="AA24" s="2658"/>
      <c r="AB24" s="2662"/>
    </row>
    <row r="25" spans="1:28" s="2665" customFormat="1" ht="12">
      <c r="A25" s="2666" t="s">
        <v>1439</v>
      </c>
      <c r="B25" s="2669"/>
      <c r="C25" s="2670"/>
      <c r="D25" s="2671"/>
      <c r="E25" s="2672"/>
      <c r="F25" s="2672"/>
      <c r="G25" s="2637"/>
      <c r="H25" s="2638"/>
      <c r="I25" s="2638"/>
      <c r="J25" s="2638"/>
      <c r="K25" s="2638"/>
      <c r="L25" s="2639"/>
      <c r="M25" s="2673"/>
      <c r="N25" s="2638"/>
      <c r="O25" s="2638"/>
      <c r="P25" s="2638"/>
      <c r="Q25" s="2644"/>
      <c r="R25" s="2637"/>
      <c r="S25" s="2638"/>
      <c r="T25" s="2638"/>
      <c r="U25" s="2639"/>
      <c r="V25" s="2670"/>
      <c r="W25" s="2674"/>
      <c r="X25" s="2644"/>
      <c r="Y25" s="2658"/>
      <c r="Z25" s="2658"/>
      <c r="AA25" s="2658"/>
      <c r="AB25" s="2662"/>
    </row>
    <row r="26" spans="1:28" s="2576" customFormat="1" ht="12">
      <c r="A26" s="2646"/>
      <c r="B26" s="4926" t="s">
        <v>2987</v>
      </c>
      <c r="C26" s="4927"/>
      <c r="D26" s="4927"/>
      <c r="E26" s="4927"/>
      <c r="F26" s="4926"/>
      <c r="G26" s="4926"/>
      <c r="H26" s="4926"/>
      <c r="I26" s="4926"/>
      <c r="J26" s="4926"/>
      <c r="K26" s="4926"/>
      <c r="L26" s="4926"/>
      <c r="M26" s="4926"/>
      <c r="N26" s="4926"/>
      <c r="O26" s="4926"/>
      <c r="P26" s="4926"/>
      <c r="Q26" s="4926"/>
      <c r="R26" s="4926"/>
      <c r="S26" s="4926"/>
      <c r="T26" s="4926"/>
      <c r="U26" s="4926"/>
      <c r="V26" s="4926"/>
      <c r="W26" s="4926"/>
      <c r="X26" s="4926"/>
      <c r="Y26" s="4926"/>
      <c r="Z26" s="4926"/>
      <c r="AA26" s="4926"/>
      <c r="AB26" s="4928"/>
    </row>
    <row r="27" spans="1:28" s="2576" customFormat="1" ht="21" customHeight="1">
      <c r="A27" s="2646" t="s">
        <v>1442</v>
      </c>
      <c r="B27" s="2675">
        <v>0</v>
      </c>
      <c r="C27" s="2676"/>
      <c r="D27" s="2677"/>
      <c r="E27" s="2678"/>
      <c r="F27" s="2679"/>
      <c r="G27" s="2680"/>
      <c r="H27" s="2681"/>
      <c r="I27" s="2682"/>
      <c r="J27" s="2682"/>
      <c r="K27" s="2682"/>
      <c r="L27" s="2683"/>
      <c r="M27" s="2684"/>
      <c r="N27" s="2685"/>
      <c r="O27" s="2682"/>
      <c r="P27" s="2683"/>
      <c r="Q27" s="2686"/>
      <c r="R27" s="2687"/>
      <c r="S27" s="2687"/>
      <c r="T27" s="2687"/>
      <c r="U27" s="2687"/>
      <c r="V27" s="2652">
        <f>Q27-R27-0.8*S27-0.5*T27</f>
        <v>0</v>
      </c>
      <c r="W27" s="2687"/>
      <c r="X27" s="2688">
        <f>V27*0%</f>
        <v>0</v>
      </c>
      <c r="Y27" s="2687"/>
      <c r="Z27" s="2688">
        <f>X27-Y27</f>
        <v>0</v>
      </c>
      <c r="AA27" s="2687"/>
      <c r="AB27" s="2689"/>
    </row>
    <row r="28" spans="1:28" s="2576" customFormat="1" ht="12">
      <c r="A28" s="2616">
        <v>100</v>
      </c>
      <c r="B28" s="2675">
        <v>0.1</v>
      </c>
      <c r="C28" s="2680"/>
      <c r="D28" s="2681"/>
      <c r="E28" s="2690"/>
      <c r="F28" s="2679"/>
      <c r="G28" s="2680"/>
      <c r="H28" s="2681"/>
      <c r="I28" s="2682"/>
      <c r="J28" s="2682"/>
      <c r="K28" s="2682"/>
      <c r="L28" s="2683"/>
      <c r="M28" s="2684"/>
      <c r="N28" s="2685"/>
      <c r="O28" s="2682"/>
      <c r="P28" s="2683"/>
      <c r="Q28" s="2687"/>
      <c r="R28" s="2687"/>
      <c r="S28" s="2687"/>
      <c r="T28" s="2687"/>
      <c r="U28" s="2687"/>
      <c r="V28" s="2652">
        <f t="shared" ref="V28:V39" si="6">Q28-R28-0.8*S28-0.5*T28</f>
        <v>0</v>
      </c>
      <c r="W28" s="2687"/>
      <c r="X28" s="2688">
        <f>V28*10%</f>
        <v>0</v>
      </c>
      <c r="Y28" s="2687"/>
      <c r="Z28" s="2688">
        <f t="shared" ref="Z28:Z39" si="7">X28-Y28</f>
        <v>0</v>
      </c>
      <c r="AA28" s="2687"/>
      <c r="AB28" s="2689"/>
    </row>
    <row r="29" spans="1:28" s="2576" customFormat="1" ht="12">
      <c r="A29" s="2616">
        <v>110</v>
      </c>
      <c r="B29" s="2675">
        <v>0.2</v>
      </c>
      <c r="C29" s="2691"/>
      <c r="D29" s="2607"/>
      <c r="E29" s="2618"/>
      <c r="F29" s="2679"/>
      <c r="G29" s="2691"/>
      <c r="H29" s="2607"/>
      <c r="I29" s="2682"/>
      <c r="J29" s="2682"/>
      <c r="K29" s="2682"/>
      <c r="L29" s="2683"/>
      <c r="M29" s="2684"/>
      <c r="N29" s="2685"/>
      <c r="O29" s="2682"/>
      <c r="P29" s="2683"/>
      <c r="Q29" s="2687"/>
      <c r="R29" s="2687"/>
      <c r="S29" s="2687"/>
      <c r="T29" s="2687"/>
      <c r="U29" s="2687"/>
      <c r="V29" s="2652">
        <f t="shared" si="6"/>
        <v>0</v>
      </c>
      <c r="W29" s="2687"/>
      <c r="X29" s="2688">
        <f>V29*20%</f>
        <v>0</v>
      </c>
      <c r="Y29" s="2687"/>
      <c r="Z29" s="2688">
        <f t="shared" si="7"/>
        <v>0</v>
      </c>
      <c r="AA29" s="2687"/>
      <c r="AB29" s="2689"/>
    </row>
    <row r="30" spans="1:28" s="2576" customFormat="1" ht="12">
      <c r="A30" s="2616">
        <v>120</v>
      </c>
      <c r="B30" s="2675">
        <v>0.35</v>
      </c>
      <c r="C30" s="2680"/>
      <c r="D30" s="2681"/>
      <c r="E30" s="2690"/>
      <c r="F30" s="2679"/>
      <c r="G30" s="2680"/>
      <c r="H30" s="2681"/>
      <c r="I30" s="2682"/>
      <c r="J30" s="2682"/>
      <c r="K30" s="2682"/>
      <c r="L30" s="2683"/>
      <c r="M30" s="2684"/>
      <c r="N30" s="2685"/>
      <c r="O30" s="2682"/>
      <c r="P30" s="2683"/>
      <c r="Q30" s="2687"/>
      <c r="R30" s="2687"/>
      <c r="S30" s="2687"/>
      <c r="T30" s="2687"/>
      <c r="U30" s="2687"/>
      <c r="V30" s="2652">
        <f t="shared" si="6"/>
        <v>0</v>
      </c>
      <c r="W30" s="2687"/>
      <c r="X30" s="2688">
        <f>V30*35%</f>
        <v>0</v>
      </c>
      <c r="Y30" s="2687"/>
      <c r="Z30" s="2688">
        <f t="shared" si="7"/>
        <v>0</v>
      </c>
      <c r="AA30" s="2687"/>
      <c r="AB30" s="2689"/>
    </row>
    <row r="31" spans="1:28" s="2576" customFormat="1" ht="12">
      <c r="A31" s="2616">
        <v>130</v>
      </c>
      <c r="B31" s="2675">
        <v>0.5</v>
      </c>
      <c r="C31" s="2655"/>
      <c r="D31" s="2631"/>
      <c r="E31" s="2656"/>
      <c r="F31" s="2679"/>
      <c r="G31" s="2680"/>
      <c r="H31" s="2681"/>
      <c r="I31" s="2682"/>
      <c r="J31" s="2682"/>
      <c r="K31" s="2682"/>
      <c r="L31" s="2683"/>
      <c r="M31" s="2684"/>
      <c r="N31" s="2685"/>
      <c r="O31" s="2682"/>
      <c r="P31" s="2683"/>
      <c r="Q31" s="2687"/>
      <c r="R31" s="2687"/>
      <c r="S31" s="2687"/>
      <c r="T31" s="2687"/>
      <c r="U31" s="2687"/>
      <c r="V31" s="2652">
        <f t="shared" si="6"/>
        <v>0</v>
      </c>
      <c r="W31" s="2687"/>
      <c r="X31" s="2688">
        <f>V31*50%</f>
        <v>0</v>
      </c>
      <c r="Y31" s="2687"/>
      <c r="Z31" s="2688">
        <f t="shared" si="7"/>
        <v>0</v>
      </c>
      <c r="AA31" s="2687"/>
      <c r="AB31" s="2689"/>
    </row>
    <row r="32" spans="1:28" s="2576" customFormat="1" ht="12">
      <c r="A32" s="2616">
        <v>140</v>
      </c>
      <c r="B32" s="2675">
        <v>0.75</v>
      </c>
      <c r="C32" s="2655"/>
      <c r="D32" s="2631"/>
      <c r="E32" s="2656"/>
      <c r="F32" s="2679"/>
      <c r="G32" s="2680"/>
      <c r="H32" s="2681"/>
      <c r="I32" s="2682"/>
      <c r="J32" s="2682"/>
      <c r="K32" s="2682"/>
      <c r="L32" s="2683"/>
      <c r="M32" s="2684"/>
      <c r="N32" s="2685"/>
      <c r="O32" s="2682"/>
      <c r="P32" s="2683"/>
      <c r="Q32" s="2687"/>
      <c r="R32" s="2687"/>
      <c r="S32" s="2687"/>
      <c r="T32" s="2687"/>
      <c r="U32" s="2687"/>
      <c r="V32" s="2652">
        <f t="shared" si="6"/>
        <v>0</v>
      </c>
      <c r="W32" s="2687"/>
      <c r="X32" s="2688">
        <f>V32*75%</f>
        <v>0</v>
      </c>
      <c r="Y32" s="2687"/>
      <c r="Z32" s="2688">
        <f t="shared" si="7"/>
        <v>0</v>
      </c>
      <c r="AA32" s="2687"/>
      <c r="AB32" s="2689"/>
    </row>
    <row r="33" spans="1:28" s="2576" customFormat="1" ht="12">
      <c r="A33" s="2616">
        <v>150</v>
      </c>
      <c r="B33" s="2675">
        <v>0.85</v>
      </c>
      <c r="C33" s="2692"/>
      <c r="D33" s="2693"/>
      <c r="E33" s="2694"/>
      <c r="F33" s="2679"/>
      <c r="G33" s="2695"/>
      <c r="H33" s="2696"/>
      <c r="I33" s="2697"/>
      <c r="J33" s="2697"/>
      <c r="K33" s="2697"/>
      <c r="L33" s="2698"/>
      <c r="M33" s="2699"/>
      <c r="N33" s="2700"/>
      <c r="O33" s="2697"/>
      <c r="P33" s="2698"/>
      <c r="Q33" s="2687"/>
      <c r="R33" s="2687"/>
      <c r="S33" s="2687"/>
      <c r="T33" s="2687"/>
      <c r="U33" s="2687"/>
      <c r="V33" s="2652">
        <f t="shared" si="6"/>
        <v>0</v>
      </c>
      <c r="W33" s="2687"/>
      <c r="X33" s="2688">
        <f>V33*85%</f>
        <v>0</v>
      </c>
      <c r="Y33" s="2687"/>
      <c r="Z33" s="2688">
        <f t="shared" si="7"/>
        <v>0</v>
      </c>
      <c r="AA33" s="2687"/>
      <c r="AB33" s="2689"/>
    </row>
    <row r="34" spans="1:28" s="2576" customFormat="1" ht="12">
      <c r="A34" s="2616">
        <v>160</v>
      </c>
      <c r="B34" s="2675">
        <v>1</v>
      </c>
      <c r="C34" s="2655"/>
      <c r="D34" s="2631"/>
      <c r="E34" s="2656"/>
      <c r="F34" s="2679"/>
      <c r="G34" s="2680"/>
      <c r="H34" s="2681"/>
      <c r="I34" s="2682"/>
      <c r="J34" s="2682"/>
      <c r="K34" s="2682"/>
      <c r="L34" s="2683"/>
      <c r="M34" s="2684"/>
      <c r="N34" s="2685"/>
      <c r="O34" s="2682"/>
      <c r="P34" s="2683"/>
      <c r="Q34" s="2687"/>
      <c r="R34" s="2687"/>
      <c r="S34" s="2687"/>
      <c r="T34" s="2687"/>
      <c r="U34" s="2687"/>
      <c r="V34" s="2652">
        <f t="shared" si="6"/>
        <v>0</v>
      </c>
      <c r="W34" s="2687"/>
      <c r="X34" s="2688">
        <f>V34*100%</f>
        <v>0</v>
      </c>
      <c r="Y34" s="2687"/>
      <c r="Z34" s="2688">
        <f t="shared" si="7"/>
        <v>0</v>
      </c>
      <c r="AA34" s="2687"/>
      <c r="AB34" s="2689"/>
    </row>
    <row r="35" spans="1:28" s="2576" customFormat="1" ht="12">
      <c r="A35" s="2616">
        <v>170</v>
      </c>
      <c r="B35" s="2675">
        <v>1.25</v>
      </c>
      <c r="C35" s="2655"/>
      <c r="D35" s="2631"/>
      <c r="E35" s="2656"/>
      <c r="F35" s="2679"/>
      <c r="G35" s="2680"/>
      <c r="H35" s="2681"/>
      <c r="I35" s="2682"/>
      <c r="J35" s="2682"/>
      <c r="K35" s="2682"/>
      <c r="L35" s="2683"/>
      <c r="M35" s="2684"/>
      <c r="N35" s="2685"/>
      <c r="O35" s="2682"/>
      <c r="P35" s="2683"/>
      <c r="Q35" s="2687"/>
      <c r="R35" s="2687"/>
      <c r="S35" s="2687"/>
      <c r="T35" s="2687"/>
      <c r="U35" s="2687"/>
      <c r="V35" s="2652">
        <f t="shared" si="6"/>
        <v>0</v>
      </c>
      <c r="W35" s="2687"/>
      <c r="X35" s="2688">
        <f>V35*125%</f>
        <v>0</v>
      </c>
      <c r="Y35" s="2687"/>
      <c r="Z35" s="2688">
        <f t="shared" si="7"/>
        <v>0</v>
      </c>
      <c r="AA35" s="2687"/>
      <c r="AB35" s="2689"/>
    </row>
    <row r="36" spans="1:28" s="2576" customFormat="1" ht="12">
      <c r="A36" s="2616">
        <v>180</v>
      </c>
      <c r="B36" s="2675">
        <v>1.5</v>
      </c>
      <c r="C36" s="2692"/>
      <c r="D36" s="2693"/>
      <c r="E36" s="2656"/>
      <c r="F36" s="2679"/>
      <c r="G36" s="2680"/>
      <c r="H36" s="2681"/>
      <c r="I36" s="2682"/>
      <c r="J36" s="2682"/>
      <c r="K36" s="2682"/>
      <c r="L36" s="2683"/>
      <c r="M36" s="2684"/>
      <c r="N36" s="2685"/>
      <c r="O36" s="2682"/>
      <c r="P36" s="2683"/>
      <c r="Q36" s="2687"/>
      <c r="R36" s="2687"/>
      <c r="S36" s="2687"/>
      <c r="T36" s="2687"/>
      <c r="U36" s="2687"/>
      <c r="V36" s="2652">
        <f t="shared" si="6"/>
        <v>0</v>
      </c>
      <c r="W36" s="2687"/>
      <c r="X36" s="2688">
        <f>V36*150%</f>
        <v>0</v>
      </c>
      <c r="Y36" s="2687"/>
      <c r="Z36" s="2688">
        <f t="shared" si="7"/>
        <v>0</v>
      </c>
      <c r="AA36" s="2687"/>
      <c r="AB36" s="2689"/>
    </row>
    <row r="37" spans="1:28" s="2576" customFormat="1" ht="12">
      <c r="A37" s="2616">
        <v>190</v>
      </c>
      <c r="B37" s="2675">
        <v>2</v>
      </c>
      <c r="C37" s="2692"/>
      <c r="D37" s="2693"/>
      <c r="E37" s="2694"/>
      <c r="F37" s="2679"/>
      <c r="G37" s="2695"/>
      <c r="H37" s="2696"/>
      <c r="I37" s="2697"/>
      <c r="J37" s="2697"/>
      <c r="K37" s="2697"/>
      <c r="L37" s="2698"/>
      <c r="M37" s="2699"/>
      <c r="N37" s="2700"/>
      <c r="O37" s="2697"/>
      <c r="P37" s="2698"/>
      <c r="Q37" s="2687"/>
      <c r="R37" s="2687"/>
      <c r="S37" s="2687"/>
      <c r="T37" s="2687"/>
      <c r="U37" s="2687"/>
      <c r="V37" s="2652">
        <f>Q37-R37-0.8*S37-0.5*T37</f>
        <v>0</v>
      </c>
      <c r="W37" s="2687"/>
      <c r="X37" s="2688">
        <f>V37*200%</f>
        <v>0</v>
      </c>
      <c r="Y37" s="2687"/>
      <c r="Z37" s="2688">
        <f>X37-Y37</f>
        <v>0</v>
      </c>
      <c r="AA37" s="2687"/>
      <c r="AB37" s="2689"/>
    </row>
    <row r="38" spans="1:28" s="2576" customFormat="1" ht="12">
      <c r="A38" s="2616">
        <v>195</v>
      </c>
      <c r="B38" s="2675">
        <v>2.5</v>
      </c>
      <c r="C38" s="2692"/>
      <c r="D38" s="2693"/>
      <c r="E38" s="2656"/>
      <c r="F38" s="2679"/>
      <c r="G38" s="2680"/>
      <c r="H38" s="2681"/>
      <c r="I38" s="2682"/>
      <c r="J38" s="2682"/>
      <c r="K38" s="2682"/>
      <c r="L38" s="2683"/>
      <c r="M38" s="2684"/>
      <c r="N38" s="2685"/>
      <c r="O38" s="2682"/>
      <c r="P38" s="2683"/>
      <c r="Q38" s="2687"/>
      <c r="R38" s="2687"/>
      <c r="S38" s="2687"/>
      <c r="T38" s="2687"/>
      <c r="U38" s="2687"/>
      <c r="V38" s="2652">
        <f>Q38-R38-0.8*S38-0.5*T38</f>
        <v>0</v>
      </c>
      <c r="W38" s="2687"/>
      <c r="X38" s="2688">
        <f>V38*250%</f>
        <v>0</v>
      </c>
      <c r="Y38" s="2687"/>
      <c r="Z38" s="2688">
        <f t="shared" si="7"/>
        <v>0</v>
      </c>
      <c r="AA38" s="2687"/>
      <c r="AB38" s="2689"/>
    </row>
    <row r="39" spans="1:28" s="2576" customFormat="1" ht="12">
      <c r="A39" s="2616">
        <v>200</v>
      </c>
      <c r="B39" s="2675">
        <v>12.5</v>
      </c>
      <c r="C39" s="2692"/>
      <c r="D39" s="2693"/>
      <c r="E39" s="2694"/>
      <c r="F39" s="2679"/>
      <c r="G39" s="2695"/>
      <c r="H39" s="2696"/>
      <c r="I39" s="2697"/>
      <c r="J39" s="2697"/>
      <c r="K39" s="2697"/>
      <c r="L39" s="2698"/>
      <c r="M39" s="2699"/>
      <c r="N39" s="2700"/>
      <c r="O39" s="2697"/>
      <c r="P39" s="2698"/>
      <c r="Q39" s="2687"/>
      <c r="R39" s="2687"/>
      <c r="S39" s="2687"/>
      <c r="T39" s="2687"/>
      <c r="U39" s="2687"/>
      <c r="V39" s="2652">
        <f t="shared" si="6"/>
        <v>0</v>
      </c>
      <c r="W39" s="2687"/>
      <c r="X39" s="2688">
        <f>V39*1250%</f>
        <v>0</v>
      </c>
      <c r="Y39" s="2687"/>
      <c r="Z39" s="2688">
        <f t="shared" si="7"/>
        <v>0</v>
      </c>
      <c r="AA39" s="2687"/>
      <c r="AB39" s="2689"/>
    </row>
    <row r="40" spans="1:28" s="2576" customFormat="1" ht="12">
      <c r="A40" s="2701">
        <v>210</v>
      </c>
      <c r="B40" s="2675" t="s">
        <v>2988</v>
      </c>
      <c r="C40" s="2692"/>
      <c r="D40" s="2693"/>
      <c r="E40" s="2694"/>
      <c r="F40" s="2702"/>
      <c r="G40" s="2697"/>
      <c r="H40" s="2697"/>
      <c r="I40" s="2697"/>
      <c r="J40" s="2697"/>
      <c r="K40" s="2697"/>
      <c r="L40" s="2698"/>
      <c r="M40" s="2699"/>
      <c r="N40" s="2700"/>
      <c r="O40" s="2697"/>
      <c r="P40" s="2698"/>
      <c r="Q40" s="2703"/>
      <c r="R40" s="2703"/>
      <c r="S40" s="2703"/>
      <c r="T40" s="2703"/>
      <c r="U40" s="2703"/>
      <c r="V40" s="2652">
        <f>Q40-R40-0.8*S40-0.5*T40</f>
        <v>0</v>
      </c>
      <c r="W40" s="2703"/>
      <c r="X40" s="2687"/>
      <c r="Y40" s="2703"/>
      <c r="Z40" s="2703"/>
      <c r="AA40" s="2703"/>
      <c r="AB40" s="2704"/>
    </row>
    <row r="41" spans="1:28" s="2576" customFormat="1" ht="15" customHeight="1">
      <c r="A41" s="4929" t="s">
        <v>2989</v>
      </c>
      <c r="B41" s="4930"/>
      <c r="C41" s="4930"/>
      <c r="D41" s="4930"/>
      <c r="E41" s="4930"/>
      <c r="F41" s="4930"/>
      <c r="G41" s="4930"/>
      <c r="H41" s="4930"/>
      <c r="I41" s="4930"/>
      <c r="J41" s="4930"/>
      <c r="K41" s="4930"/>
      <c r="L41" s="4930"/>
      <c r="M41" s="4930"/>
      <c r="N41" s="4930"/>
      <c r="O41" s="4930"/>
      <c r="P41" s="4930"/>
      <c r="Q41" s="4930"/>
      <c r="R41" s="4930"/>
      <c r="S41" s="4930"/>
      <c r="T41" s="4930"/>
      <c r="U41" s="4930"/>
      <c r="V41" s="4930"/>
      <c r="W41" s="4930"/>
      <c r="X41" s="4930"/>
      <c r="Y41" s="4930"/>
      <c r="Z41" s="4930"/>
      <c r="AA41" s="4930"/>
      <c r="AB41" s="4931"/>
    </row>
    <row r="42" spans="1:28" s="2576" customFormat="1" ht="12">
      <c r="A42" s="2705">
        <v>220</v>
      </c>
      <c r="B42" s="2647" t="s">
        <v>2990</v>
      </c>
      <c r="C42" s="2706"/>
      <c r="D42" s="2707"/>
      <c r="E42" s="2708"/>
      <c r="F42" s="2706"/>
      <c r="G42" s="2707"/>
      <c r="H42" s="2707"/>
      <c r="I42" s="2707"/>
      <c r="J42" s="2707"/>
      <c r="K42" s="2707"/>
      <c r="L42" s="2707"/>
      <c r="M42" s="2709"/>
      <c r="N42" s="2707"/>
      <c r="O42" s="2707"/>
      <c r="P42" s="2707"/>
      <c r="Q42" s="2707"/>
      <c r="R42" s="2707"/>
      <c r="S42" s="2707"/>
      <c r="T42" s="2707"/>
      <c r="U42" s="2707"/>
      <c r="V42" s="2707"/>
      <c r="W42" s="2707"/>
      <c r="X42" s="2707"/>
      <c r="Y42" s="2707"/>
      <c r="Z42" s="2707"/>
      <c r="AA42" s="2710"/>
      <c r="AB42" s="2711"/>
    </row>
    <row r="43" spans="1:28" s="2576" customFormat="1" ht="12">
      <c r="A43" s="2705">
        <v>230</v>
      </c>
      <c r="B43" s="2647" t="s">
        <v>2991</v>
      </c>
      <c r="C43" s="2712"/>
      <c r="D43" s="2713"/>
      <c r="E43" s="2714"/>
      <c r="F43" s="2712"/>
      <c r="G43" s="2713"/>
      <c r="H43" s="2713"/>
      <c r="I43" s="2713"/>
      <c r="J43" s="2713"/>
      <c r="K43" s="2713"/>
      <c r="L43" s="2713"/>
      <c r="M43" s="2715"/>
      <c r="N43" s="2713"/>
      <c r="O43" s="2713"/>
      <c r="P43" s="2713"/>
      <c r="Q43" s="2713"/>
      <c r="R43" s="2713"/>
      <c r="S43" s="2713"/>
      <c r="T43" s="2713"/>
      <c r="U43" s="2713"/>
      <c r="V43" s="2713"/>
      <c r="W43" s="2713"/>
      <c r="X43" s="2713"/>
      <c r="Y43" s="2713"/>
      <c r="Z43" s="2713"/>
      <c r="AA43" s="2716"/>
      <c r="AB43" s="2717"/>
    </row>
    <row r="44" spans="1:28" s="2576" customFormat="1" ht="12">
      <c r="A44" s="2705">
        <v>240</v>
      </c>
      <c r="B44" s="2647" t="s">
        <v>2992</v>
      </c>
      <c r="C44" s="2712"/>
      <c r="D44" s="2713"/>
      <c r="E44" s="2714"/>
      <c r="F44" s="2712"/>
      <c r="G44" s="2713"/>
      <c r="H44" s="2713"/>
      <c r="I44" s="2713"/>
      <c r="J44" s="2713"/>
      <c r="K44" s="2713"/>
      <c r="L44" s="2713"/>
      <c r="M44" s="2715"/>
      <c r="N44" s="2713"/>
      <c r="O44" s="2713"/>
      <c r="P44" s="2713"/>
      <c r="Q44" s="2713"/>
      <c r="R44" s="2713"/>
      <c r="S44" s="2713"/>
      <c r="T44" s="2713"/>
      <c r="U44" s="2713"/>
      <c r="V44" s="2713"/>
      <c r="W44" s="2713"/>
      <c r="X44" s="2713"/>
      <c r="Y44" s="2713"/>
      <c r="Z44" s="2713"/>
      <c r="AA44" s="2716"/>
      <c r="AB44" s="2717"/>
    </row>
    <row r="45" spans="1:28" s="2576" customFormat="1" ht="12.75" thickBot="1">
      <c r="A45" s="2718">
        <v>250</v>
      </c>
      <c r="B45" s="2719"/>
      <c r="C45" s="2720"/>
      <c r="D45" s="2721"/>
      <c r="E45" s="2722"/>
      <c r="F45" s="2720"/>
      <c r="G45" s="2721"/>
      <c r="H45" s="2721"/>
      <c r="I45" s="2721"/>
      <c r="J45" s="2721"/>
      <c r="K45" s="2721"/>
      <c r="L45" s="2721"/>
      <c r="M45" s="2723"/>
      <c r="N45" s="2721"/>
      <c r="O45" s="2721"/>
      <c r="P45" s="2721"/>
      <c r="Q45" s="2721"/>
      <c r="R45" s="2721"/>
      <c r="S45" s="2721"/>
      <c r="T45" s="2721"/>
      <c r="U45" s="2721"/>
      <c r="V45" s="2721"/>
      <c r="W45" s="2721"/>
      <c r="X45" s="2721"/>
      <c r="Y45" s="2721"/>
      <c r="Z45" s="2721"/>
      <c r="AA45" s="2724"/>
      <c r="AB45" s="2725"/>
    </row>
    <row r="46" spans="1:28">
      <c r="U46" s="2727"/>
      <c r="V46" s="2727"/>
      <c r="W46" s="2727"/>
      <c r="X46" s="2727"/>
      <c r="Y46" s="2727"/>
      <c r="Z46" s="2727"/>
      <c r="AA46" s="2727"/>
    </row>
    <row r="47" spans="1:28">
      <c r="B47" s="2212" t="s">
        <v>2993</v>
      </c>
      <c r="U47" s="2727"/>
      <c r="V47" s="2727"/>
      <c r="W47" s="2727"/>
      <c r="X47" s="2727"/>
      <c r="Y47" s="2727"/>
      <c r="Z47" s="2727"/>
      <c r="AA47" s="2727"/>
    </row>
    <row r="48" spans="1:28">
      <c r="B48" s="2579"/>
      <c r="U48" s="2727"/>
      <c r="V48" s="2727"/>
      <c r="W48" s="2727"/>
      <c r="X48" s="2727"/>
      <c r="Y48" s="2727"/>
      <c r="Z48" s="2727"/>
      <c r="AA48" s="2727"/>
    </row>
    <row r="50" ht="15" customHeight="1"/>
  </sheetData>
  <mergeCells count="37">
    <mergeCell ref="N3:V3"/>
    <mergeCell ref="C7:D7"/>
    <mergeCell ref="E7:E10"/>
    <mergeCell ref="F7:F10"/>
    <mergeCell ref="G7:L7"/>
    <mergeCell ref="M7:M10"/>
    <mergeCell ref="N7:P7"/>
    <mergeCell ref="Q7:Q10"/>
    <mergeCell ref="R7:U7"/>
    <mergeCell ref="V7:V10"/>
    <mergeCell ref="AA8:AA10"/>
    <mergeCell ref="X7:X10"/>
    <mergeCell ref="Y7:Y10"/>
    <mergeCell ref="Z7:Z10"/>
    <mergeCell ref="C8:C10"/>
    <mergeCell ref="D8:D10"/>
    <mergeCell ref="G8:H8"/>
    <mergeCell ref="I8:J8"/>
    <mergeCell ref="K8:L8"/>
    <mergeCell ref="N8:N10"/>
    <mergeCell ref="O8:O10"/>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s>
  <conditionalFormatting sqref="B17 B24:B26 B38 B39:F40 B37:F37">
    <cfRule type="cellIs" dxfId="55" priority="4" stopIfTrue="1" operator="equal">
      <formula>#REF!</formula>
    </cfRule>
  </conditionalFormatting>
  <conditionalFormatting sqref="B18:B23">
    <cfRule type="cellIs" dxfId="54" priority="3" stopIfTrue="1" operator="equal">
      <formula>#REF!</formula>
    </cfRule>
  </conditionalFormatting>
  <conditionalFormatting sqref="B27:B36">
    <cfRule type="cellIs" dxfId="53" priority="2" stopIfTrue="1" operator="equal">
      <formula>#REF!</formula>
    </cfRule>
  </conditionalFormatting>
  <conditionalFormatting sqref="B42:B44">
    <cfRule type="cellIs" dxfId="52"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0"/>
  <sheetViews>
    <sheetView zoomScale="55" zoomScaleNormal="55" zoomScaleSheetLayoutView="30" workbookViewId="0">
      <selection sqref="A1:Z6"/>
    </sheetView>
  </sheetViews>
  <sheetFormatPr defaultColWidth="11.42578125" defaultRowHeight="15"/>
  <cols>
    <col min="1" max="1" width="5.140625" style="2726" customWidth="1"/>
    <col min="2" max="2" width="46.140625" style="2212" customWidth="1"/>
    <col min="3" max="3" width="9.28515625" style="2212" customWidth="1"/>
    <col min="4" max="4" width="8.85546875" style="2212" customWidth="1"/>
    <col min="5" max="5" width="8.5703125" style="2212" customWidth="1"/>
    <col min="6" max="6" width="15.140625" style="2212" customWidth="1"/>
    <col min="7" max="7" width="9" style="2212" customWidth="1"/>
    <col min="8" max="8" width="11.28515625" style="2212" customWidth="1"/>
    <col min="9" max="9" width="11.42578125" style="2212" customWidth="1"/>
    <col min="10" max="10" width="13.7109375" style="2212" customWidth="1"/>
    <col min="11" max="11" width="12.42578125" style="2212" customWidth="1"/>
    <col min="12" max="12" width="13.42578125" style="2212" customWidth="1"/>
    <col min="13" max="13" width="16.85546875" style="2212" customWidth="1"/>
    <col min="14" max="14" width="17.7109375" style="2212" customWidth="1"/>
    <col min="15" max="15" width="14.42578125" style="2212" customWidth="1"/>
    <col min="16" max="16" width="12.85546875" style="2212" customWidth="1"/>
    <col min="17" max="17" width="17.42578125" style="2212" customWidth="1"/>
    <col min="18" max="18" width="12.7109375" style="2212" customWidth="1"/>
    <col min="19" max="19" width="9.42578125" style="2212" customWidth="1"/>
    <col min="20" max="20" width="8.85546875" style="2212" customWidth="1"/>
    <col min="21" max="21" width="9.85546875" style="2212" customWidth="1"/>
    <col min="22" max="22" width="15.7109375" style="2212" customWidth="1"/>
    <col min="23" max="23" width="17.7109375" style="2212" customWidth="1"/>
    <col min="24" max="26" width="14.28515625" style="2212" customWidth="1"/>
    <col min="27" max="27" width="16" style="2212" customWidth="1"/>
    <col min="28" max="28" width="16.28515625" style="2212" customWidth="1"/>
    <col min="29" max="259" width="11.42578125" style="2212"/>
    <col min="260" max="260" width="108.140625" style="2212" customWidth="1"/>
    <col min="261" max="261" width="28.7109375" style="2212" customWidth="1"/>
    <col min="262" max="262" width="32.5703125" style="2212" customWidth="1"/>
    <col min="263" max="263" width="28.7109375" style="2212" customWidth="1"/>
    <col min="264" max="265" width="31.7109375" style="2212" customWidth="1"/>
    <col min="266" max="266" width="30.140625" style="2212" customWidth="1"/>
    <col min="267" max="267" width="33.7109375" style="2212" customWidth="1"/>
    <col min="268" max="268" width="27" style="2212" customWidth="1"/>
    <col min="269" max="269" width="28.7109375" style="2212" customWidth="1"/>
    <col min="270" max="270" width="34.85546875" style="2212" customWidth="1"/>
    <col min="271" max="271" width="37" style="2212" customWidth="1"/>
    <col min="272" max="272" width="34.85546875" style="2212" customWidth="1"/>
    <col min="273" max="273" width="27.5703125" style="2212" customWidth="1"/>
    <col min="274" max="274" width="36.85546875" style="2212" customWidth="1"/>
    <col min="275" max="275" width="38.7109375" style="2212" customWidth="1"/>
    <col min="276" max="278" width="14.7109375" style="2212" customWidth="1"/>
    <col min="279" max="279" width="18.7109375" style="2212" customWidth="1"/>
    <col min="280" max="280" width="25.42578125" style="2212" customWidth="1"/>
    <col min="281" max="281" width="34.85546875" style="2212" customWidth="1"/>
    <col min="282" max="282" width="28" style="2212" customWidth="1"/>
    <col min="283" max="283" width="34.140625" style="2212" customWidth="1"/>
    <col min="284" max="284" width="34" style="2212" customWidth="1"/>
    <col min="285" max="515" width="11.42578125" style="2212"/>
    <col min="516" max="516" width="108.140625" style="2212" customWidth="1"/>
    <col min="517" max="517" width="28.7109375" style="2212" customWidth="1"/>
    <col min="518" max="518" width="32.5703125" style="2212" customWidth="1"/>
    <col min="519" max="519" width="28.7109375" style="2212" customWidth="1"/>
    <col min="520" max="521" width="31.7109375" style="2212" customWidth="1"/>
    <col min="522" max="522" width="30.140625" style="2212" customWidth="1"/>
    <col min="523" max="523" width="33.7109375" style="2212" customWidth="1"/>
    <col min="524" max="524" width="27" style="2212" customWidth="1"/>
    <col min="525" max="525" width="28.7109375" style="2212" customWidth="1"/>
    <col min="526" max="526" width="34.85546875" style="2212" customWidth="1"/>
    <col min="527" max="527" width="37" style="2212" customWidth="1"/>
    <col min="528" max="528" width="34.85546875" style="2212" customWidth="1"/>
    <col min="529" max="529" width="27.5703125" style="2212" customWidth="1"/>
    <col min="530" max="530" width="36.85546875" style="2212" customWidth="1"/>
    <col min="531" max="531" width="38.7109375" style="2212" customWidth="1"/>
    <col min="532" max="534" width="14.7109375" style="2212" customWidth="1"/>
    <col min="535" max="535" width="18.7109375" style="2212" customWidth="1"/>
    <col min="536" max="536" width="25.42578125" style="2212" customWidth="1"/>
    <col min="537" max="537" width="34.85546875" style="2212" customWidth="1"/>
    <col min="538" max="538" width="28" style="2212" customWidth="1"/>
    <col min="539" max="539" width="34.140625" style="2212" customWidth="1"/>
    <col min="540" max="540" width="34" style="2212" customWidth="1"/>
    <col min="541" max="771" width="11.42578125" style="2212"/>
    <col min="772" max="772" width="108.140625" style="2212" customWidth="1"/>
    <col min="773" max="773" width="28.7109375" style="2212" customWidth="1"/>
    <col min="774" max="774" width="32.5703125" style="2212" customWidth="1"/>
    <col min="775" max="775" width="28.7109375" style="2212" customWidth="1"/>
    <col min="776" max="777" width="31.7109375" style="2212" customWidth="1"/>
    <col min="778" max="778" width="30.140625" style="2212" customWidth="1"/>
    <col min="779" max="779" width="33.7109375" style="2212" customWidth="1"/>
    <col min="780" max="780" width="27" style="2212" customWidth="1"/>
    <col min="781" max="781" width="28.7109375" style="2212" customWidth="1"/>
    <col min="782" max="782" width="34.85546875" style="2212" customWidth="1"/>
    <col min="783" max="783" width="37" style="2212" customWidth="1"/>
    <col min="784" max="784" width="34.85546875" style="2212" customWidth="1"/>
    <col min="785" max="785" width="27.5703125" style="2212" customWidth="1"/>
    <col min="786" max="786" width="36.85546875" style="2212" customWidth="1"/>
    <col min="787" max="787" width="38.7109375" style="2212" customWidth="1"/>
    <col min="788" max="790" width="14.7109375" style="2212" customWidth="1"/>
    <col min="791" max="791" width="18.7109375" style="2212" customWidth="1"/>
    <col min="792" max="792" width="25.42578125" style="2212" customWidth="1"/>
    <col min="793" max="793" width="34.85546875" style="2212" customWidth="1"/>
    <col min="794" max="794" width="28" style="2212" customWidth="1"/>
    <col min="795" max="795" width="34.140625" style="2212" customWidth="1"/>
    <col min="796" max="796" width="34" style="2212" customWidth="1"/>
    <col min="797" max="1027" width="11.42578125" style="2212"/>
    <col min="1028" max="1028" width="108.140625" style="2212" customWidth="1"/>
    <col min="1029" max="1029" width="28.7109375" style="2212" customWidth="1"/>
    <col min="1030" max="1030" width="32.5703125" style="2212" customWidth="1"/>
    <col min="1031" max="1031" width="28.7109375" style="2212" customWidth="1"/>
    <col min="1032" max="1033" width="31.7109375" style="2212" customWidth="1"/>
    <col min="1034" max="1034" width="30.140625" style="2212" customWidth="1"/>
    <col min="1035" max="1035" width="33.7109375" style="2212" customWidth="1"/>
    <col min="1036" max="1036" width="27" style="2212" customWidth="1"/>
    <col min="1037" max="1037" width="28.7109375" style="2212" customWidth="1"/>
    <col min="1038" max="1038" width="34.85546875" style="2212" customWidth="1"/>
    <col min="1039" max="1039" width="37" style="2212" customWidth="1"/>
    <col min="1040" max="1040" width="34.85546875" style="2212" customWidth="1"/>
    <col min="1041" max="1041" width="27.5703125" style="2212" customWidth="1"/>
    <col min="1042" max="1042" width="36.85546875" style="2212" customWidth="1"/>
    <col min="1043" max="1043" width="38.7109375" style="2212" customWidth="1"/>
    <col min="1044" max="1046" width="14.7109375" style="2212" customWidth="1"/>
    <col min="1047" max="1047" width="18.7109375" style="2212" customWidth="1"/>
    <col min="1048" max="1048" width="25.42578125" style="2212" customWidth="1"/>
    <col min="1049" max="1049" width="34.85546875" style="2212" customWidth="1"/>
    <col min="1050" max="1050" width="28" style="2212" customWidth="1"/>
    <col min="1051" max="1051" width="34.140625" style="2212" customWidth="1"/>
    <col min="1052" max="1052" width="34" style="2212" customWidth="1"/>
    <col min="1053" max="1283" width="11.42578125" style="2212"/>
    <col min="1284" max="1284" width="108.140625" style="2212" customWidth="1"/>
    <col min="1285" max="1285" width="28.7109375" style="2212" customWidth="1"/>
    <col min="1286" max="1286" width="32.5703125" style="2212" customWidth="1"/>
    <col min="1287" max="1287" width="28.7109375" style="2212" customWidth="1"/>
    <col min="1288" max="1289" width="31.7109375" style="2212" customWidth="1"/>
    <col min="1290" max="1290" width="30.140625" style="2212" customWidth="1"/>
    <col min="1291" max="1291" width="33.7109375" style="2212" customWidth="1"/>
    <col min="1292" max="1292" width="27" style="2212" customWidth="1"/>
    <col min="1293" max="1293" width="28.7109375" style="2212" customWidth="1"/>
    <col min="1294" max="1294" width="34.85546875" style="2212" customWidth="1"/>
    <col min="1295" max="1295" width="37" style="2212" customWidth="1"/>
    <col min="1296" max="1296" width="34.85546875" style="2212" customWidth="1"/>
    <col min="1297" max="1297" width="27.5703125" style="2212" customWidth="1"/>
    <col min="1298" max="1298" width="36.85546875" style="2212" customWidth="1"/>
    <col min="1299" max="1299" width="38.7109375" style="2212" customWidth="1"/>
    <col min="1300" max="1302" width="14.7109375" style="2212" customWidth="1"/>
    <col min="1303" max="1303" width="18.7109375" style="2212" customWidth="1"/>
    <col min="1304" max="1304" width="25.42578125" style="2212" customWidth="1"/>
    <col min="1305" max="1305" width="34.85546875" style="2212" customWidth="1"/>
    <col min="1306" max="1306" width="28" style="2212" customWidth="1"/>
    <col min="1307" max="1307" width="34.140625" style="2212" customWidth="1"/>
    <col min="1308" max="1308" width="34" style="2212" customWidth="1"/>
    <col min="1309" max="1539" width="11.42578125" style="2212"/>
    <col min="1540" max="1540" width="108.140625" style="2212" customWidth="1"/>
    <col min="1541" max="1541" width="28.7109375" style="2212" customWidth="1"/>
    <col min="1542" max="1542" width="32.5703125" style="2212" customWidth="1"/>
    <col min="1543" max="1543" width="28.7109375" style="2212" customWidth="1"/>
    <col min="1544" max="1545" width="31.7109375" style="2212" customWidth="1"/>
    <col min="1546" max="1546" width="30.140625" style="2212" customWidth="1"/>
    <col min="1547" max="1547" width="33.7109375" style="2212" customWidth="1"/>
    <col min="1548" max="1548" width="27" style="2212" customWidth="1"/>
    <col min="1549" max="1549" width="28.7109375" style="2212" customWidth="1"/>
    <col min="1550" max="1550" width="34.85546875" style="2212" customWidth="1"/>
    <col min="1551" max="1551" width="37" style="2212" customWidth="1"/>
    <col min="1552" max="1552" width="34.85546875" style="2212" customWidth="1"/>
    <col min="1553" max="1553" width="27.5703125" style="2212" customWidth="1"/>
    <col min="1554" max="1554" width="36.85546875" style="2212" customWidth="1"/>
    <col min="1555" max="1555" width="38.7109375" style="2212" customWidth="1"/>
    <col min="1556" max="1558" width="14.7109375" style="2212" customWidth="1"/>
    <col min="1559" max="1559" width="18.7109375" style="2212" customWidth="1"/>
    <col min="1560" max="1560" width="25.42578125" style="2212" customWidth="1"/>
    <col min="1561" max="1561" width="34.85546875" style="2212" customWidth="1"/>
    <col min="1562" max="1562" width="28" style="2212" customWidth="1"/>
    <col min="1563" max="1563" width="34.140625" style="2212" customWidth="1"/>
    <col min="1564" max="1564" width="34" style="2212" customWidth="1"/>
    <col min="1565" max="1795" width="11.42578125" style="2212"/>
    <col min="1796" max="1796" width="108.140625" style="2212" customWidth="1"/>
    <col min="1797" max="1797" width="28.7109375" style="2212" customWidth="1"/>
    <col min="1798" max="1798" width="32.5703125" style="2212" customWidth="1"/>
    <col min="1799" max="1799" width="28.7109375" style="2212" customWidth="1"/>
    <col min="1800" max="1801" width="31.7109375" style="2212" customWidth="1"/>
    <col min="1802" max="1802" width="30.140625" style="2212" customWidth="1"/>
    <col min="1803" max="1803" width="33.7109375" style="2212" customWidth="1"/>
    <col min="1804" max="1804" width="27" style="2212" customWidth="1"/>
    <col min="1805" max="1805" width="28.7109375" style="2212" customWidth="1"/>
    <col min="1806" max="1806" width="34.85546875" style="2212" customWidth="1"/>
    <col min="1807" max="1807" width="37" style="2212" customWidth="1"/>
    <col min="1808" max="1808" width="34.85546875" style="2212" customWidth="1"/>
    <col min="1809" max="1809" width="27.5703125" style="2212" customWidth="1"/>
    <col min="1810" max="1810" width="36.85546875" style="2212" customWidth="1"/>
    <col min="1811" max="1811" width="38.7109375" style="2212" customWidth="1"/>
    <col min="1812" max="1814" width="14.7109375" style="2212" customWidth="1"/>
    <col min="1815" max="1815" width="18.7109375" style="2212" customWidth="1"/>
    <col min="1816" max="1816" width="25.42578125" style="2212" customWidth="1"/>
    <col min="1817" max="1817" width="34.85546875" style="2212" customWidth="1"/>
    <col min="1818" max="1818" width="28" style="2212" customWidth="1"/>
    <col min="1819" max="1819" width="34.140625" style="2212" customWidth="1"/>
    <col min="1820" max="1820" width="34" style="2212" customWidth="1"/>
    <col min="1821" max="2051" width="11.42578125" style="2212"/>
    <col min="2052" max="2052" width="108.140625" style="2212" customWidth="1"/>
    <col min="2053" max="2053" width="28.7109375" style="2212" customWidth="1"/>
    <col min="2054" max="2054" width="32.5703125" style="2212" customWidth="1"/>
    <col min="2055" max="2055" width="28.7109375" style="2212" customWidth="1"/>
    <col min="2056" max="2057" width="31.7109375" style="2212" customWidth="1"/>
    <col min="2058" max="2058" width="30.140625" style="2212" customWidth="1"/>
    <col min="2059" max="2059" width="33.7109375" style="2212" customWidth="1"/>
    <col min="2060" max="2060" width="27" style="2212" customWidth="1"/>
    <col min="2061" max="2061" width="28.7109375" style="2212" customWidth="1"/>
    <col min="2062" max="2062" width="34.85546875" style="2212" customWidth="1"/>
    <col min="2063" max="2063" width="37" style="2212" customWidth="1"/>
    <col min="2064" max="2064" width="34.85546875" style="2212" customWidth="1"/>
    <col min="2065" max="2065" width="27.5703125" style="2212" customWidth="1"/>
    <col min="2066" max="2066" width="36.85546875" style="2212" customWidth="1"/>
    <col min="2067" max="2067" width="38.7109375" style="2212" customWidth="1"/>
    <col min="2068" max="2070" width="14.7109375" style="2212" customWidth="1"/>
    <col min="2071" max="2071" width="18.7109375" style="2212" customWidth="1"/>
    <col min="2072" max="2072" width="25.42578125" style="2212" customWidth="1"/>
    <col min="2073" max="2073" width="34.85546875" style="2212" customWidth="1"/>
    <col min="2074" max="2074" width="28" style="2212" customWidth="1"/>
    <col min="2075" max="2075" width="34.140625" style="2212" customWidth="1"/>
    <col min="2076" max="2076" width="34" style="2212" customWidth="1"/>
    <col min="2077" max="2307" width="11.42578125" style="2212"/>
    <col min="2308" max="2308" width="108.140625" style="2212" customWidth="1"/>
    <col min="2309" max="2309" width="28.7109375" style="2212" customWidth="1"/>
    <col min="2310" max="2310" width="32.5703125" style="2212" customWidth="1"/>
    <col min="2311" max="2311" width="28.7109375" style="2212" customWidth="1"/>
    <col min="2312" max="2313" width="31.7109375" style="2212" customWidth="1"/>
    <col min="2314" max="2314" width="30.140625" style="2212" customWidth="1"/>
    <col min="2315" max="2315" width="33.7109375" style="2212" customWidth="1"/>
    <col min="2316" max="2316" width="27" style="2212" customWidth="1"/>
    <col min="2317" max="2317" width="28.7109375" style="2212" customWidth="1"/>
    <col min="2318" max="2318" width="34.85546875" style="2212" customWidth="1"/>
    <col min="2319" max="2319" width="37" style="2212" customWidth="1"/>
    <col min="2320" max="2320" width="34.85546875" style="2212" customWidth="1"/>
    <col min="2321" max="2321" width="27.5703125" style="2212" customWidth="1"/>
    <col min="2322" max="2322" width="36.85546875" style="2212" customWidth="1"/>
    <col min="2323" max="2323" width="38.7109375" style="2212" customWidth="1"/>
    <col min="2324" max="2326" width="14.7109375" style="2212" customWidth="1"/>
    <col min="2327" max="2327" width="18.7109375" style="2212" customWidth="1"/>
    <col min="2328" max="2328" width="25.42578125" style="2212" customWidth="1"/>
    <col min="2329" max="2329" width="34.85546875" style="2212" customWidth="1"/>
    <col min="2330" max="2330" width="28" style="2212" customWidth="1"/>
    <col min="2331" max="2331" width="34.140625" style="2212" customWidth="1"/>
    <col min="2332" max="2332" width="34" style="2212" customWidth="1"/>
    <col min="2333" max="2563" width="11.42578125" style="2212"/>
    <col min="2564" max="2564" width="108.140625" style="2212" customWidth="1"/>
    <col min="2565" max="2565" width="28.7109375" style="2212" customWidth="1"/>
    <col min="2566" max="2566" width="32.5703125" style="2212" customWidth="1"/>
    <col min="2567" max="2567" width="28.7109375" style="2212" customWidth="1"/>
    <col min="2568" max="2569" width="31.7109375" style="2212" customWidth="1"/>
    <col min="2570" max="2570" width="30.140625" style="2212" customWidth="1"/>
    <col min="2571" max="2571" width="33.7109375" style="2212" customWidth="1"/>
    <col min="2572" max="2572" width="27" style="2212" customWidth="1"/>
    <col min="2573" max="2573" width="28.7109375" style="2212" customWidth="1"/>
    <col min="2574" max="2574" width="34.85546875" style="2212" customWidth="1"/>
    <col min="2575" max="2575" width="37" style="2212" customWidth="1"/>
    <col min="2576" max="2576" width="34.85546875" style="2212" customWidth="1"/>
    <col min="2577" max="2577" width="27.5703125" style="2212" customWidth="1"/>
    <col min="2578" max="2578" width="36.85546875" style="2212" customWidth="1"/>
    <col min="2579" max="2579" width="38.7109375" style="2212" customWidth="1"/>
    <col min="2580" max="2582" width="14.7109375" style="2212" customWidth="1"/>
    <col min="2583" max="2583" width="18.7109375" style="2212" customWidth="1"/>
    <col min="2584" max="2584" width="25.42578125" style="2212" customWidth="1"/>
    <col min="2585" max="2585" width="34.85546875" style="2212" customWidth="1"/>
    <col min="2586" max="2586" width="28" style="2212" customWidth="1"/>
    <col min="2587" max="2587" width="34.140625" style="2212" customWidth="1"/>
    <col min="2588" max="2588" width="34" style="2212" customWidth="1"/>
    <col min="2589" max="2819" width="11.42578125" style="2212"/>
    <col min="2820" max="2820" width="108.140625" style="2212" customWidth="1"/>
    <col min="2821" max="2821" width="28.7109375" style="2212" customWidth="1"/>
    <col min="2822" max="2822" width="32.5703125" style="2212" customWidth="1"/>
    <col min="2823" max="2823" width="28.7109375" style="2212" customWidth="1"/>
    <col min="2824" max="2825" width="31.7109375" style="2212" customWidth="1"/>
    <col min="2826" max="2826" width="30.140625" style="2212" customWidth="1"/>
    <col min="2827" max="2827" width="33.7109375" style="2212" customWidth="1"/>
    <col min="2828" max="2828" width="27" style="2212" customWidth="1"/>
    <col min="2829" max="2829" width="28.7109375" style="2212" customWidth="1"/>
    <col min="2830" max="2830" width="34.85546875" style="2212" customWidth="1"/>
    <col min="2831" max="2831" width="37" style="2212" customWidth="1"/>
    <col min="2832" max="2832" width="34.85546875" style="2212" customWidth="1"/>
    <col min="2833" max="2833" width="27.5703125" style="2212" customWidth="1"/>
    <col min="2834" max="2834" width="36.85546875" style="2212" customWidth="1"/>
    <col min="2835" max="2835" width="38.7109375" style="2212" customWidth="1"/>
    <col min="2836" max="2838" width="14.7109375" style="2212" customWidth="1"/>
    <col min="2839" max="2839" width="18.7109375" style="2212" customWidth="1"/>
    <col min="2840" max="2840" width="25.42578125" style="2212" customWidth="1"/>
    <col min="2841" max="2841" width="34.85546875" style="2212" customWidth="1"/>
    <col min="2842" max="2842" width="28" style="2212" customWidth="1"/>
    <col min="2843" max="2843" width="34.140625" style="2212" customWidth="1"/>
    <col min="2844" max="2844" width="34" style="2212" customWidth="1"/>
    <col min="2845" max="3075" width="11.42578125" style="2212"/>
    <col min="3076" max="3076" width="108.140625" style="2212" customWidth="1"/>
    <col min="3077" max="3077" width="28.7109375" style="2212" customWidth="1"/>
    <col min="3078" max="3078" width="32.5703125" style="2212" customWidth="1"/>
    <col min="3079" max="3079" width="28.7109375" style="2212" customWidth="1"/>
    <col min="3080" max="3081" width="31.7109375" style="2212" customWidth="1"/>
    <col min="3082" max="3082" width="30.140625" style="2212" customWidth="1"/>
    <col min="3083" max="3083" width="33.7109375" style="2212" customWidth="1"/>
    <col min="3084" max="3084" width="27" style="2212" customWidth="1"/>
    <col min="3085" max="3085" width="28.7109375" style="2212" customWidth="1"/>
    <col min="3086" max="3086" width="34.85546875" style="2212" customWidth="1"/>
    <col min="3087" max="3087" width="37" style="2212" customWidth="1"/>
    <col min="3088" max="3088" width="34.85546875" style="2212" customWidth="1"/>
    <col min="3089" max="3089" width="27.5703125" style="2212" customWidth="1"/>
    <col min="3090" max="3090" width="36.85546875" style="2212" customWidth="1"/>
    <col min="3091" max="3091" width="38.7109375" style="2212" customWidth="1"/>
    <col min="3092" max="3094" width="14.7109375" style="2212" customWidth="1"/>
    <col min="3095" max="3095" width="18.7109375" style="2212" customWidth="1"/>
    <col min="3096" max="3096" width="25.42578125" style="2212" customWidth="1"/>
    <col min="3097" max="3097" width="34.85546875" style="2212" customWidth="1"/>
    <col min="3098" max="3098" width="28" style="2212" customWidth="1"/>
    <col min="3099" max="3099" width="34.140625" style="2212" customWidth="1"/>
    <col min="3100" max="3100" width="34" style="2212" customWidth="1"/>
    <col min="3101" max="3331" width="11.42578125" style="2212"/>
    <col min="3332" max="3332" width="108.140625" style="2212" customWidth="1"/>
    <col min="3333" max="3333" width="28.7109375" style="2212" customWidth="1"/>
    <col min="3334" max="3334" width="32.5703125" style="2212" customWidth="1"/>
    <col min="3335" max="3335" width="28.7109375" style="2212" customWidth="1"/>
    <col min="3336" max="3337" width="31.7109375" style="2212" customWidth="1"/>
    <col min="3338" max="3338" width="30.140625" style="2212" customWidth="1"/>
    <col min="3339" max="3339" width="33.7109375" style="2212" customWidth="1"/>
    <col min="3340" max="3340" width="27" style="2212" customWidth="1"/>
    <col min="3341" max="3341" width="28.7109375" style="2212" customWidth="1"/>
    <col min="3342" max="3342" width="34.85546875" style="2212" customWidth="1"/>
    <col min="3343" max="3343" width="37" style="2212" customWidth="1"/>
    <col min="3344" max="3344" width="34.85546875" style="2212" customWidth="1"/>
    <col min="3345" max="3345" width="27.5703125" style="2212" customWidth="1"/>
    <col min="3346" max="3346" width="36.85546875" style="2212" customWidth="1"/>
    <col min="3347" max="3347" width="38.7109375" style="2212" customWidth="1"/>
    <col min="3348" max="3350" width="14.7109375" style="2212" customWidth="1"/>
    <col min="3351" max="3351" width="18.7109375" style="2212" customWidth="1"/>
    <col min="3352" max="3352" width="25.42578125" style="2212" customWidth="1"/>
    <col min="3353" max="3353" width="34.85546875" style="2212" customWidth="1"/>
    <col min="3354" max="3354" width="28" style="2212" customWidth="1"/>
    <col min="3355" max="3355" width="34.140625" style="2212" customWidth="1"/>
    <col min="3356" max="3356" width="34" style="2212" customWidth="1"/>
    <col min="3357" max="3587" width="11.42578125" style="2212"/>
    <col min="3588" max="3588" width="108.140625" style="2212" customWidth="1"/>
    <col min="3589" max="3589" width="28.7109375" style="2212" customWidth="1"/>
    <col min="3590" max="3590" width="32.5703125" style="2212" customWidth="1"/>
    <col min="3591" max="3591" width="28.7109375" style="2212" customWidth="1"/>
    <col min="3592" max="3593" width="31.7109375" style="2212" customWidth="1"/>
    <col min="3594" max="3594" width="30.140625" style="2212" customWidth="1"/>
    <col min="3595" max="3595" width="33.7109375" style="2212" customWidth="1"/>
    <col min="3596" max="3596" width="27" style="2212" customWidth="1"/>
    <col min="3597" max="3597" width="28.7109375" style="2212" customWidth="1"/>
    <col min="3598" max="3598" width="34.85546875" style="2212" customWidth="1"/>
    <col min="3599" max="3599" width="37" style="2212" customWidth="1"/>
    <col min="3600" max="3600" width="34.85546875" style="2212" customWidth="1"/>
    <col min="3601" max="3601" width="27.5703125" style="2212" customWidth="1"/>
    <col min="3602" max="3602" width="36.85546875" style="2212" customWidth="1"/>
    <col min="3603" max="3603" width="38.7109375" style="2212" customWidth="1"/>
    <col min="3604" max="3606" width="14.7109375" style="2212" customWidth="1"/>
    <col min="3607" max="3607" width="18.7109375" style="2212" customWidth="1"/>
    <col min="3608" max="3608" width="25.42578125" style="2212" customWidth="1"/>
    <col min="3609" max="3609" width="34.85546875" style="2212" customWidth="1"/>
    <col min="3610" max="3610" width="28" style="2212" customWidth="1"/>
    <col min="3611" max="3611" width="34.140625" style="2212" customWidth="1"/>
    <col min="3612" max="3612" width="34" style="2212" customWidth="1"/>
    <col min="3613" max="3843" width="11.42578125" style="2212"/>
    <col min="3844" max="3844" width="108.140625" style="2212" customWidth="1"/>
    <col min="3845" max="3845" width="28.7109375" style="2212" customWidth="1"/>
    <col min="3846" max="3846" width="32.5703125" style="2212" customWidth="1"/>
    <col min="3847" max="3847" width="28.7109375" style="2212" customWidth="1"/>
    <col min="3848" max="3849" width="31.7109375" style="2212" customWidth="1"/>
    <col min="3850" max="3850" width="30.140625" style="2212" customWidth="1"/>
    <col min="3851" max="3851" width="33.7109375" style="2212" customWidth="1"/>
    <col min="3852" max="3852" width="27" style="2212" customWidth="1"/>
    <col min="3853" max="3853" width="28.7109375" style="2212" customWidth="1"/>
    <col min="3854" max="3854" width="34.85546875" style="2212" customWidth="1"/>
    <col min="3855" max="3855" width="37" style="2212" customWidth="1"/>
    <col min="3856" max="3856" width="34.85546875" style="2212" customWidth="1"/>
    <col min="3857" max="3857" width="27.5703125" style="2212" customWidth="1"/>
    <col min="3858" max="3858" width="36.85546875" style="2212" customWidth="1"/>
    <col min="3859" max="3859" width="38.7109375" style="2212" customWidth="1"/>
    <col min="3860" max="3862" width="14.7109375" style="2212" customWidth="1"/>
    <col min="3863" max="3863" width="18.7109375" style="2212" customWidth="1"/>
    <col min="3864" max="3864" width="25.42578125" style="2212" customWidth="1"/>
    <col min="3865" max="3865" width="34.85546875" style="2212" customWidth="1"/>
    <col min="3866" max="3866" width="28" style="2212" customWidth="1"/>
    <col min="3867" max="3867" width="34.140625" style="2212" customWidth="1"/>
    <col min="3868" max="3868" width="34" style="2212" customWidth="1"/>
    <col min="3869" max="4099" width="11.42578125" style="2212"/>
    <col min="4100" max="4100" width="108.140625" style="2212" customWidth="1"/>
    <col min="4101" max="4101" width="28.7109375" style="2212" customWidth="1"/>
    <col min="4102" max="4102" width="32.5703125" style="2212" customWidth="1"/>
    <col min="4103" max="4103" width="28.7109375" style="2212" customWidth="1"/>
    <col min="4104" max="4105" width="31.7109375" style="2212" customWidth="1"/>
    <col min="4106" max="4106" width="30.140625" style="2212" customWidth="1"/>
    <col min="4107" max="4107" width="33.7109375" style="2212" customWidth="1"/>
    <col min="4108" max="4108" width="27" style="2212" customWidth="1"/>
    <col min="4109" max="4109" width="28.7109375" style="2212" customWidth="1"/>
    <col min="4110" max="4110" width="34.85546875" style="2212" customWidth="1"/>
    <col min="4111" max="4111" width="37" style="2212" customWidth="1"/>
    <col min="4112" max="4112" width="34.85546875" style="2212" customWidth="1"/>
    <col min="4113" max="4113" width="27.5703125" style="2212" customWidth="1"/>
    <col min="4114" max="4114" width="36.85546875" style="2212" customWidth="1"/>
    <col min="4115" max="4115" width="38.7109375" style="2212" customWidth="1"/>
    <col min="4116" max="4118" width="14.7109375" style="2212" customWidth="1"/>
    <col min="4119" max="4119" width="18.7109375" style="2212" customWidth="1"/>
    <col min="4120" max="4120" width="25.42578125" style="2212" customWidth="1"/>
    <col min="4121" max="4121" width="34.85546875" style="2212" customWidth="1"/>
    <col min="4122" max="4122" width="28" style="2212" customWidth="1"/>
    <col min="4123" max="4123" width="34.140625" style="2212" customWidth="1"/>
    <col min="4124" max="4124" width="34" style="2212" customWidth="1"/>
    <col min="4125" max="4355" width="11.42578125" style="2212"/>
    <col min="4356" max="4356" width="108.140625" style="2212" customWidth="1"/>
    <col min="4357" max="4357" width="28.7109375" style="2212" customWidth="1"/>
    <col min="4358" max="4358" width="32.5703125" style="2212" customWidth="1"/>
    <col min="4359" max="4359" width="28.7109375" style="2212" customWidth="1"/>
    <col min="4360" max="4361" width="31.7109375" style="2212" customWidth="1"/>
    <col min="4362" max="4362" width="30.140625" style="2212" customWidth="1"/>
    <col min="4363" max="4363" width="33.7109375" style="2212" customWidth="1"/>
    <col min="4364" max="4364" width="27" style="2212" customWidth="1"/>
    <col min="4365" max="4365" width="28.7109375" style="2212" customWidth="1"/>
    <col min="4366" max="4366" width="34.85546875" style="2212" customWidth="1"/>
    <col min="4367" max="4367" width="37" style="2212" customWidth="1"/>
    <col min="4368" max="4368" width="34.85546875" style="2212" customWidth="1"/>
    <col min="4369" max="4369" width="27.5703125" style="2212" customWidth="1"/>
    <col min="4370" max="4370" width="36.85546875" style="2212" customWidth="1"/>
    <col min="4371" max="4371" width="38.7109375" style="2212" customWidth="1"/>
    <col min="4372" max="4374" width="14.7109375" style="2212" customWidth="1"/>
    <col min="4375" max="4375" width="18.7109375" style="2212" customWidth="1"/>
    <col min="4376" max="4376" width="25.42578125" style="2212" customWidth="1"/>
    <col min="4377" max="4377" width="34.85546875" style="2212" customWidth="1"/>
    <col min="4378" max="4378" width="28" style="2212" customWidth="1"/>
    <col min="4379" max="4379" width="34.140625" style="2212" customWidth="1"/>
    <col min="4380" max="4380" width="34" style="2212" customWidth="1"/>
    <col min="4381" max="4611" width="11.42578125" style="2212"/>
    <col min="4612" max="4612" width="108.140625" style="2212" customWidth="1"/>
    <col min="4613" max="4613" width="28.7109375" style="2212" customWidth="1"/>
    <col min="4614" max="4614" width="32.5703125" style="2212" customWidth="1"/>
    <col min="4615" max="4615" width="28.7109375" style="2212" customWidth="1"/>
    <col min="4616" max="4617" width="31.7109375" style="2212" customWidth="1"/>
    <col min="4618" max="4618" width="30.140625" style="2212" customWidth="1"/>
    <col min="4619" max="4619" width="33.7109375" style="2212" customWidth="1"/>
    <col min="4620" max="4620" width="27" style="2212" customWidth="1"/>
    <col min="4621" max="4621" width="28.7109375" style="2212" customWidth="1"/>
    <col min="4622" max="4622" width="34.85546875" style="2212" customWidth="1"/>
    <col min="4623" max="4623" width="37" style="2212" customWidth="1"/>
    <col min="4624" max="4624" width="34.85546875" style="2212" customWidth="1"/>
    <col min="4625" max="4625" width="27.5703125" style="2212" customWidth="1"/>
    <col min="4626" max="4626" width="36.85546875" style="2212" customWidth="1"/>
    <col min="4627" max="4627" width="38.7109375" style="2212" customWidth="1"/>
    <col min="4628" max="4630" width="14.7109375" style="2212" customWidth="1"/>
    <col min="4631" max="4631" width="18.7109375" style="2212" customWidth="1"/>
    <col min="4632" max="4632" width="25.42578125" style="2212" customWidth="1"/>
    <col min="4633" max="4633" width="34.85546875" style="2212" customWidth="1"/>
    <col min="4634" max="4634" width="28" style="2212" customWidth="1"/>
    <col min="4635" max="4635" width="34.140625" style="2212" customWidth="1"/>
    <col min="4636" max="4636" width="34" style="2212" customWidth="1"/>
    <col min="4637" max="4867" width="11.42578125" style="2212"/>
    <col min="4868" max="4868" width="108.140625" style="2212" customWidth="1"/>
    <col min="4869" max="4869" width="28.7109375" style="2212" customWidth="1"/>
    <col min="4870" max="4870" width="32.5703125" style="2212" customWidth="1"/>
    <col min="4871" max="4871" width="28.7109375" style="2212" customWidth="1"/>
    <col min="4872" max="4873" width="31.7109375" style="2212" customWidth="1"/>
    <col min="4874" max="4874" width="30.140625" style="2212" customWidth="1"/>
    <col min="4875" max="4875" width="33.7109375" style="2212" customWidth="1"/>
    <col min="4876" max="4876" width="27" style="2212" customWidth="1"/>
    <col min="4877" max="4877" width="28.7109375" style="2212" customWidth="1"/>
    <col min="4878" max="4878" width="34.85546875" style="2212" customWidth="1"/>
    <col min="4879" max="4879" width="37" style="2212" customWidth="1"/>
    <col min="4880" max="4880" width="34.85546875" style="2212" customWidth="1"/>
    <col min="4881" max="4881" width="27.5703125" style="2212" customWidth="1"/>
    <col min="4882" max="4882" width="36.85546875" style="2212" customWidth="1"/>
    <col min="4883" max="4883" width="38.7109375" style="2212" customWidth="1"/>
    <col min="4884" max="4886" width="14.7109375" style="2212" customWidth="1"/>
    <col min="4887" max="4887" width="18.7109375" style="2212" customWidth="1"/>
    <col min="4888" max="4888" width="25.42578125" style="2212" customWidth="1"/>
    <col min="4889" max="4889" width="34.85546875" style="2212" customWidth="1"/>
    <col min="4890" max="4890" width="28" style="2212" customWidth="1"/>
    <col min="4891" max="4891" width="34.140625" style="2212" customWidth="1"/>
    <col min="4892" max="4892" width="34" style="2212" customWidth="1"/>
    <col min="4893" max="5123" width="11.42578125" style="2212"/>
    <col min="5124" max="5124" width="108.140625" style="2212" customWidth="1"/>
    <col min="5125" max="5125" width="28.7109375" style="2212" customWidth="1"/>
    <col min="5126" max="5126" width="32.5703125" style="2212" customWidth="1"/>
    <col min="5127" max="5127" width="28.7109375" style="2212" customWidth="1"/>
    <col min="5128" max="5129" width="31.7109375" style="2212" customWidth="1"/>
    <col min="5130" max="5130" width="30.140625" style="2212" customWidth="1"/>
    <col min="5131" max="5131" width="33.7109375" style="2212" customWidth="1"/>
    <col min="5132" max="5132" width="27" style="2212" customWidth="1"/>
    <col min="5133" max="5133" width="28.7109375" style="2212" customWidth="1"/>
    <col min="5134" max="5134" width="34.85546875" style="2212" customWidth="1"/>
    <col min="5135" max="5135" width="37" style="2212" customWidth="1"/>
    <col min="5136" max="5136" width="34.85546875" style="2212" customWidth="1"/>
    <col min="5137" max="5137" width="27.5703125" style="2212" customWidth="1"/>
    <col min="5138" max="5138" width="36.85546875" style="2212" customWidth="1"/>
    <col min="5139" max="5139" width="38.7109375" style="2212" customWidth="1"/>
    <col min="5140" max="5142" width="14.7109375" style="2212" customWidth="1"/>
    <col min="5143" max="5143" width="18.7109375" style="2212" customWidth="1"/>
    <col min="5144" max="5144" width="25.42578125" style="2212" customWidth="1"/>
    <col min="5145" max="5145" width="34.85546875" style="2212" customWidth="1"/>
    <col min="5146" max="5146" width="28" style="2212" customWidth="1"/>
    <col min="5147" max="5147" width="34.140625" style="2212" customWidth="1"/>
    <col min="5148" max="5148" width="34" style="2212" customWidth="1"/>
    <col min="5149" max="5379" width="11.42578125" style="2212"/>
    <col min="5380" max="5380" width="108.140625" style="2212" customWidth="1"/>
    <col min="5381" max="5381" width="28.7109375" style="2212" customWidth="1"/>
    <col min="5382" max="5382" width="32.5703125" style="2212" customWidth="1"/>
    <col min="5383" max="5383" width="28.7109375" style="2212" customWidth="1"/>
    <col min="5384" max="5385" width="31.7109375" style="2212" customWidth="1"/>
    <col min="5386" max="5386" width="30.140625" style="2212" customWidth="1"/>
    <col min="5387" max="5387" width="33.7109375" style="2212" customWidth="1"/>
    <col min="5388" max="5388" width="27" style="2212" customWidth="1"/>
    <col min="5389" max="5389" width="28.7109375" style="2212" customWidth="1"/>
    <col min="5390" max="5390" width="34.85546875" style="2212" customWidth="1"/>
    <col min="5391" max="5391" width="37" style="2212" customWidth="1"/>
    <col min="5392" max="5392" width="34.85546875" style="2212" customWidth="1"/>
    <col min="5393" max="5393" width="27.5703125" style="2212" customWidth="1"/>
    <col min="5394" max="5394" width="36.85546875" style="2212" customWidth="1"/>
    <col min="5395" max="5395" width="38.7109375" style="2212" customWidth="1"/>
    <col min="5396" max="5398" width="14.7109375" style="2212" customWidth="1"/>
    <col min="5399" max="5399" width="18.7109375" style="2212" customWidth="1"/>
    <col min="5400" max="5400" width="25.42578125" style="2212" customWidth="1"/>
    <col min="5401" max="5401" width="34.85546875" style="2212" customWidth="1"/>
    <col min="5402" max="5402" width="28" style="2212" customWidth="1"/>
    <col min="5403" max="5403" width="34.140625" style="2212" customWidth="1"/>
    <col min="5404" max="5404" width="34" style="2212" customWidth="1"/>
    <col min="5405" max="5635" width="11.42578125" style="2212"/>
    <col min="5636" max="5636" width="108.140625" style="2212" customWidth="1"/>
    <col min="5637" max="5637" width="28.7109375" style="2212" customWidth="1"/>
    <col min="5638" max="5638" width="32.5703125" style="2212" customWidth="1"/>
    <col min="5639" max="5639" width="28.7109375" style="2212" customWidth="1"/>
    <col min="5640" max="5641" width="31.7109375" style="2212" customWidth="1"/>
    <col min="5642" max="5642" width="30.140625" style="2212" customWidth="1"/>
    <col min="5643" max="5643" width="33.7109375" style="2212" customWidth="1"/>
    <col min="5644" max="5644" width="27" style="2212" customWidth="1"/>
    <col min="5645" max="5645" width="28.7109375" style="2212" customWidth="1"/>
    <col min="5646" max="5646" width="34.85546875" style="2212" customWidth="1"/>
    <col min="5647" max="5647" width="37" style="2212" customWidth="1"/>
    <col min="5648" max="5648" width="34.85546875" style="2212" customWidth="1"/>
    <col min="5649" max="5649" width="27.5703125" style="2212" customWidth="1"/>
    <col min="5650" max="5650" width="36.85546875" style="2212" customWidth="1"/>
    <col min="5651" max="5651" width="38.7109375" style="2212" customWidth="1"/>
    <col min="5652" max="5654" width="14.7109375" style="2212" customWidth="1"/>
    <col min="5655" max="5655" width="18.7109375" style="2212" customWidth="1"/>
    <col min="5656" max="5656" width="25.42578125" style="2212" customWidth="1"/>
    <col min="5657" max="5657" width="34.85546875" style="2212" customWidth="1"/>
    <col min="5658" max="5658" width="28" style="2212" customWidth="1"/>
    <col min="5659" max="5659" width="34.140625" style="2212" customWidth="1"/>
    <col min="5660" max="5660" width="34" style="2212" customWidth="1"/>
    <col min="5661" max="5891" width="11.42578125" style="2212"/>
    <col min="5892" max="5892" width="108.140625" style="2212" customWidth="1"/>
    <col min="5893" max="5893" width="28.7109375" style="2212" customWidth="1"/>
    <col min="5894" max="5894" width="32.5703125" style="2212" customWidth="1"/>
    <col min="5895" max="5895" width="28.7109375" style="2212" customWidth="1"/>
    <col min="5896" max="5897" width="31.7109375" style="2212" customWidth="1"/>
    <col min="5898" max="5898" width="30.140625" style="2212" customWidth="1"/>
    <col min="5899" max="5899" width="33.7109375" style="2212" customWidth="1"/>
    <col min="5900" max="5900" width="27" style="2212" customWidth="1"/>
    <col min="5901" max="5901" width="28.7109375" style="2212" customWidth="1"/>
    <col min="5902" max="5902" width="34.85546875" style="2212" customWidth="1"/>
    <col min="5903" max="5903" width="37" style="2212" customWidth="1"/>
    <col min="5904" max="5904" width="34.85546875" style="2212" customWidth="1"/>
    <col min="5905" max="5905" width="27.5703125" style="2212" customWidth="1"/>
    <col min="5906" max="5906" width="36.85546875" style="2212" customWidth="1"/>
    <col min="5907" max="5907" width="38.7109375" style="2212" customWidth="1"/>
    <col min="5908" max="5910" width="14.7109375" style="2212" customWidth="1"/>
    <col min="5911" max="5911" width="18.7109375" style="2212" customWidth="1"/>
    <col min="5912" max="5912" width="25.42578125" style="2212" customWidth="1"/>
    <col min="5913" max="5913" width="34.85546875" style="2212" customWidth="1"/>
    <col min="5914" max="5914" width="28" style="2212" customWidth="1"/>
    <col min="5915" max="5915" width="34.140625" style="2212" customWidth="1"/>
    <col min="5916" max="5916" width="34" style="2212" customWidth="1"/>
    <col min="5917" max="6147" width="11.42578125" style="2212"/>
    <col min="6148" max="6148" width="108.140625" style="2212" customWidth="1"/>
    <col min="6149" max="6149" width="28.7109375" style="2212" customWidth="1"/>
    <col min="6150" max="6150" width="32.5703125" style="2212" customWidth="1"/>
    <col min="6151" max="6151" width="28.7109375" style="2212" customWidth="1"/>
    <col min="6152" max="6153" width="31.7109375" style="2212" customWidth="1"/>
    <col min="6154" max="6154" width="30.140625" style="2212" customWidth="1"/>
    <col min="6155" max="6155" width="33.7109375" style="2212" customWidth="1"/>
    <col min="6156" max="6156" width="27" style="2212" customWidth="1"/>
    <col min="6157" max="6157" width="28.7109375" style="2212" customWidth="1"/>
    <col min="6158" max="6158" width="34.85546875" style="2212" customWidth="1"/>
    <col min="6159" max="6159" width="37" style="2212" customWidth="1"/>
    <col min="6160" max="6160" width="34.85546875" style="2212" customWidth="1"/>
    <col min="6161" max="6161" width="27.5703125" style="2212" customWidth="1"/>
    <col min="6162" max="6162" width="36.85546875" style="2212" customWidth="1"/>
    <col min="6163" max="6163" width="38.7109375" style="2212" customWidth="1"/>
    <col min="6164" max="6166" width="14.7109375" style="2212" customWidth="1"/>
    <col min="6167" max="6167" width="18.7109375" style="2212" customWidth="1"/>
    <col min="6168" max="6168" width="25.42578125" style="2212" customWidth="1"/>
    <col min="6169" max="6169" width="34.85546875" style="2212" customWidth="1"/>
    <col min="6170" max="6170" width="28" style="2212" customWidth="1"/>
    <col min="6171" max="6171" width="34.140625" style="2212" customWidth="1"/>
    <col min="6172" max="6172" width="34" style="2212" customWidth="1"/>
    <col min="6173" max="6403" width="11.42578125" style="2212"/>
    <col min="6404" max="6404" width="108.140625" style="2212" customWidth="1"/>
    <col min="6405" max="6405" width="28.7109375" style="2212" customWidth="1"/>
    <col min="6406" max="6406" width="32.5703125" style="2212" customWidth="1"/>
    <col min="6407" max="6407" width="28.7109375" style="2212" customWidth="1"/>
    <col min="6408" max="6409" width="31.7109375" style="2212" customWidth="1"/>
    <col min="6410" max="6410" width="30.140625" style="2212" customWidth="1"/>
    <col min="6411" max="6411" width="33.7109375" style="2212" customWidth="1"/>
    <col min="6412" max="6412" width="27" style="2212" customWidth="1"/>
    <col min="6413" max="6413" width="28.7109375" style="2212" customWidth="1"/>
    <col min="6414" max="6414" width="34.85546875" style="2212" customWidth="1"/>
    <col min="6415" max="6415" width="37" style="2212" customWidth="1"/>
    <col min="6416" max="6416" width="34.85546875" style="2212" customWidth="1"/>
    <col min="6417" max="6417" width="27.5703125" style="2212" customWidth="1"/>
    <col min="6418" max="6418" width="36.85546875" style="2212" customWidth="1"/>
    <col min="6419" max="6419" width="38.7109375" style="2212" customWidth="1"/>
    <col min="6420" max="6422" width="14.7109375" style="2212" customWidth="1"/>
    <col min="6423" max="6423" width="18.7109375" style="2212" customWidth="1"/>
    <col min="6424" max="6424" width="25.42578125" style="2212" customWidth="1"/>
    <col min="6425" max="6425" width="34.85546875" style="2212" customWidth="1"/>
    <col min="6426" max="6426" width="28" style="2212" customWidth="1"/>
    <col min="6427" max="6427" width="34.140625" style="2212" customWidth="1"/>
    <col min="6428" max="6428" width="34" style="2212" customWidth="1"/>
    <col min="6429" max="6659" width="11.42578125" style="2212"/>
    <col min="6660" max="6660" width="108.140625" style="2212" customWidth="1"/>
    <col min="6661" max="6661" width="28.7109375" style="2212" customWidth="1"/>
    <col min="6662" max="6662" width="32.5703125" style="2212" customWidth="1"/>
    <col min="6663" max="6663" width="28.7109375" style="2212" customWidth="1"/>
    <col min="6664" max="6665" width="31.7109375" style="2212" customWidth="1"/>
    <col min="6666" max="6666" width="30.140625" style="2212" customWidth="1"/>
    <col min="6667" max="6667" width="33.7109375" style="2212" customWidth="1"/>
    <col min="6668" max="6668" width="27" style="2212" customWidth="1"/>
    <col min="6669" max="6669" width="28.7109375" style="2212" customWidth="1"/>
    <col min="6670" max="6670" width="34.85546875" style="2212" customWidth="1"/>
    <col min="6671" max="6671" width="37" style="2212" customWidth="1"/>
    <col min="6672" max="6672" width="34.85546875" style="2212" customWidth="1"/>
    <col min="6673" max="6673" width="27.5703125" style="2212" customWidth="1"/>
    <col min="6674" max="6674" width="36.85546875" style="2212" customWidth="1"/>
    <col min="6675" max="6675" width="38.7109375" style="2212" customWidth="1"/>
    <col min="6676" max="6678" width="14.7109375" style="2212" customWidth="1"/>
    <col min="6679" max="6679" width="18.7109375" style="2212" customWidth="1"/>
    <col min="6680" max="6680" width="25.42578125" style="2212" customWidth="1"/>
    <col min="6681" max="6681" width="34.85546875" style="2212" customWidth="1"/>
    <col min="6682" max="6682" width="28" style="2212" customWidth="1"/>
    <col min="6683" max="6683" width="34.140625" style="2212" customWidth="1"/>
    <col min="6684" max="6684" width="34" style="2212" customWidth="1"/>
    <col min="6685" max="6915" width="11.42578125" style="2212"/>
    <col min="6916" max="6916" width="108.140625" style="2212" customWidth="1"/>
    <col min="6917" max="6917" width="28.7109375" style="2212" customWidth="1"/>
    <col min="6918" max="6918" width="32.5703125" style="2212" customWidth="1"/>
    <col min="6919" max="6919" width="28.7109375" style="2212" customWidth="1"/>
    <col min="6920" max="6921" width="31.7109375" style="2212" customWidth="1"/>
    <col min="6922" max="6922" width="30.140625" style="2212" customWidth="1"/>
    <col min="6923" max="6923" width="33.7109375" style="2212" customWidth="1"/>
    <col min="6924" max="6924" width="27" style="2212" customWidth="1"/>
    <col min="6925" max="6925" width="28.7109375" style="2212" customWidth="1"/>
    <col min="6926" max="6926" width="34.85546875" style="2212" customWidth="1"/>
    <col min="6927" max="6927" width="37" style="2212" customWidth="1"/>
    <col min="6928" max="6928" width="34.85546875" style="2212" customWidth="1"/>
    <col min="6929" max="6929" width="27.5703125" style="2212" customWidth="1"/>
    <col min="6930" max="6930" width="36.85546875" style="2212" customWidth="1"/>
    <col min="6931" max="6931" width="38.7109375" style="2212" customWidth="1"/>
    <col min="6932" max="6934" width="14.7109375" style="2212" customWidth="1"/>
    <col min="6935" max="6935" width="18.7109375" style="2212" customWidth="1"/>
    <col min="6936" max="6936" width="25.42578125" style="2212" customWidth="1"/>
    <col min="6937" max="6937" width="34.85546875" style="2212" customWidth="1"/>
    <col min="6938" max="6938" width="28" style="2212" customWidth="1"/>
    <col min="6939" max="6939" width="34.140625" style="2212" customWidth="1"/>
    <col min="6940" max="6940" width="34" style="2212" customWidth="1"/>
    <col min="6941" max="7171" width="11.42578125" style="2212"/>
    <col min="7172" max="7172" width="108.140625" style="2212" customWidth="1"/>
    <col min="7173" max="7173" width="28.7109375" style="2212" customWidth="1"/>
    <col min="7174" max="7174" width="32.5703125" style="2212" customWidth="1"/>
    <col min="7175" max="7175" width="28.7109375" style="2212" customWidth="1"/>
    <col min="7176" max="7177" width="31.7109375" style="2212" customWidth="1"/>
    <col min="7178" max="7178" width="30.140625" style="2212" customWidth="1"/>
    <col min="7179" max="7179" width="33.7109375" style="2212" customWidth="1"/>
    <col min="7180" max="7180" width="27" style="2212" customWidth="1"/>
    <col min="7181" max="7181" width="28.7109375" style="2212" customWidth="1"/>
    <col min="7182" max="7182" width="34.85546875" style="2212" customWidth="1"/>
    <col min="7183" max="7183" width="37" style="2212" customWidth="1"/>
    <col min="7184" max="7184" width="34.85546875" style="2212" customWidth="1"/>
    <col min="7185" max="7185" width="27.5703125" style="2212" customWidth="1"/>
    <col min="7186" max="7186" width="36.85546875" style="2212" customWidth="1"/>
    <col min="7187" max="7187" width="38.7109375" style="2212" customWidth="1"/>
    <col min="7188" max="7190" width="14.7109375" style="2212" customWidth="1"/>
    <col min="7191" max="7191" width="18.7109375" style="2212" customWidth="1"/>
    <col min="7192" max="7192" width="25.42578125" style="2212" customWidth="1"/>
    <col min="7193" max="7193" width="34.85546875" style="2212" customWidth="1"/>
    <col min="7194" max="7194" width="28" style="2212" customWidth="1"/>
    <col min="7195" max="7195" width="34.140625" style="2212" customWidth="1"/>
    <col min="7196" max="7196" width="34" style="2212" customWidth="1"/>
    <col min="7197" max="7427" width="11.42578125" style="2212"/>
    <col min="7428" max="7428" width="108.140625" style="2212" customWidth="1"/>
    <col min="7429" max="7429" width="28.7109375" style="2212" customWidth="1"/>
    <col min="7430" max="7430" width="32.5703125" style="2212" customWidth="1"/>
    <col min="7431" max="7431" width="28.7109375" style="2212" customWidth="1"/>
    <col min="7432" max="7433" width="31.7109375" style="2212" customWidth="1"/>
    <col min="7434" max="7434" width="30.140625" style="2212" customWidth="1"/>
    <col min="7435" max="7435" width="33.7109375" style="2212" customWidth="1"/>
    <col min="7436" max="7436" width="27" style="2212" customWidth="1"/>
    <col min="7437" max="7437" width="28.7109375" style="2212" customWidth="1"/>
    <col min="7438" max="7438" width="34.85546875" style="2212" customWidth="1"/>
    <col min="7439" max="7439" width="37" style="2212" customWidth="1"/>
    <col min="7440" max="7440" width="34.85546875" style="2212" customWidth="1"/>
    <col min="7441" max="7441" width="27.5703125" style="2212" customWidth="1"/>
    <col min="7442" max="7442" width="36.85546875" style="2212" customWidth="1"/>
    <col min="7443" max="7443" width="38.7109375" style="2212" customWidth="1"/>
    <col min="7444" max="7446" width="14.7109375" style="2212" customWidth="1"/>
    <col min="7447" max="7447" width="18.7109375" style="2212" customWidth="1"/>
    <col min="7448" max="7448" width="25.42578125" style="2212" customWidth="1"/>
    <col min="7449" max="7449" width="34.85546875" style="2212" customWidth="1"/>
    <col min="7450" max="7450" width="28" style="2212" customWidth="1"/>
    <col min="7451" max="7451" width="34.140625" style="2212" customWidth="1"/>
    <col min="7452" max="7452" width="34" style="2212" customWidth="1"/>
    <col min="7453" max="7683" width="11.42578125" style="2212"/>
    <col min="7684" max="7684" width="108.140625" style="2212" customWidth="1"/>
    <col min="7685" max="7685" width="28.7109375" style="2212" customWidth="1"/>
    <col min="7686" max="7686" width="32.5703125" style="2212" customWidth="1"/>
    <col min="7687" max="7687" width="28.7109375" style="2212" customWidth="1"/>
    <col min="7688" max="7689" width="31.7109375" style="2212" customWidth="1"/>
    <col min="7690" max="7690" width="30.140625" style="2212" customWidth="1"/>
    <col min="7691" max="7691" width="33.7109375" style="2212" customWidth="1"/>
    <col min="7692" max="7692" width="27" style="2212" customWidth="1"/>
    <col min="7693" max="7693" width="28.7109375" style="2212" customWidth="1"/>
    <col min="7694" max="7694" width="34.85546875" style="2212" customWidth="1"/>
    <col min="7695" max="7695" width="37" style="2212" customWidth="1"/>
    <col min="7696" max="7696" width="34.85546875" style="2212" customWidth="1"/>
    <col min="7697" max="7697" width="27.5703125" style="2212" customWidth="1"/>
    <col min="7698" max="7698" width="36.85546875" style="2212" customWidth="1"/>
    <col min="7699" max="7699" width="38.7109375" style="2212" customWidth="1"/>
    <col min="7700" max="7702" width="14.7109375" style="2212" customWidth="1"/>
    <col min="7703" max="7703" width="18.7109375" style="2212" customWidth="1"/>
    <col min="7704" max="7704" width="25.42578125" style="2212" customWidth="1"/>
    <col min="7705" max="7705" width="34.85546875" style="2212" customWidth="1"/>
    <col min="7706" max="7706" width="28" style="2212" customWidth="1"/>
    <col min="7707" max="7707" width="34.140625" style="2212" customWidth="1"/>
    <col min="7708" max="7708" width="34" style="2212" customWidth="1"/>
    <col min="7709" max="7939" width="11.42578125" style="2212"/>
    <col min="7940" max="7940" width="108.140625" style="2212" customWidth="1"/>
    <col min="7941" max="7941" width="28.7109375" style="2212" customWidth="1"/>
    <col min="7942" max="7942" width="32.5703125" style="2212" customWidth="1"/>
    <col min="7943" max="7943" width="28.7109375" style="2212" customWidth="1"/>
    <col min="7944" max="7945" width="31.7109375" style="2212" customWidth="1"/>
    <col min="7946" max="7946" width="30.140625" style="2212" customWidth="1"/>
    <col min="7947" max="7947" width="33.7109375" style="2212" customWidth="1"/>
    <col min="7948" max="7948" width="27" style="2212" customWidth="1"/>
    <col min="7949" max="7949" width="28.7109375" style="2212" customWidth="1"/>
    <col min="7950" max="7950" width="34.85546875" style="2212" customWidth="1"/>
    <col min="7951" max="7951" width="37" style="2212" customWidth="1"/>
    <col min="7952" max="7952" width="34.85546875" style="2212" customWidth="1"/>
    <col min="7953" max="7953" width="27.5703125" style="2212" customWidth="1"/>
    <col min="7954" max="7954" width="36.85546875" style="2212" customWidth="1"/>
    <col min="7955" max="7955" width="38.7109375" style="2212" customWidth="1"/>
    <col min="7956" max="7958" width="14.7109375" style="2212" customWidth="1"/>
    <col min="7959" max="7959" width="18.7109375" style="2212" customWidth="1"/>
    <col min="7960" max="7960" width="25.42578125" style="2212" customWidth="1"/>
    <col min="7961" max="7961" width="34.85546875" style="2212" customWidth="1"/>
    <col min="7962" max="7962" width="28" style="2212" customWidth="1"/>
    <col min="7963" max="7963" width="34.140625" style="2212" customWidth="1"/>
    <col min="7964" max="7964" width="34" style="2212" customWidth="1"/>
    <col min="7965" max="8195" width="11.42578125" style="2212"/>
    <col min="8196" max="8196" width="108.140625" style="2212" customWidth="1"/>
    <col min="8197" max="8197" width="28.7109375" style="2212" customWidth="1"/>
    <col min="8198" max="8198" width="32.5703125" style="2212" customWidth="1"/>
    <col min="8199" max="8199" width="28.7109375" style="2212" customWidth="1"/>
    <col min="8200" max="8201" width="31.7109375" style="2212" customWidth="1"/>
    <col min="8202" max="8202" width="30.140625" style="2212" customWidth="1"/>
    <col min="8203" max="8203" width="33.7109375" style="2212" customWidth="1"/>
    <col min="8204" max="8204" width="27" style="2212" customWidth="1"/>
    <col min="8205" max="8205" width="28.7109375" style="2212" customWidth="1"/>
    <col min="8206" max="8206" width="34.85546875" style="2212" customWidth="1"/>
    <col min="8207" max="8207" width="37" style="2212" customWidth="1"/>
    <col min="8208" max="8208" width="34.85546875" style="2212" customWidth="1"/>
    <col min="8209" max="8209" width="27.5703125" style="2212" customWidth="1"/>
    <col min="8210" max="8210" width="36.85546875" style="2212" customWidth="1"/>
    <col min="8211" max="8211" width="38.7109375" style="2212" customWidth="1"/>
    <col min="8212" max="8214" width="14.7109375" style="2212" customWidth="1"/>
    <col min="8215" max="8215" width="18.7109375" style="2212" customWidth="1"/>
    <col min="8216" max="8216" width="25.42578125" style="2212" customWidth="1"/>
    <col min="8217" max="8217" width="34.85546875" style="2212" customWidth="1"/>
    <col min="8218" max="8218" width="28" style="2212" customWidth="1"/>
    <col min="8219" max="8219" width="34.140625" style="2212" customWidth="1"/>
    <col min="8220" max="8220" width="34" style="2212" customWidth="1"/>
    <col min="8221" max="8451" width="11.42578125" style="2212"/>
    <col min="8452" max="8452" width="108.140625" style="2212" customWidth="1"/>
    <col min="8453" max="8453" width="28.7109375" style="2212" customWidth="1"/>
    <col min="8454" max="8454" width="32.5703125" style="2212" customWidth="1"/>
    <col min="8455" max="8455" width="28.7109375" style="2212" customWidth="1"/>
    <col min="8456" max="8457" width="31.7109375" style="2212" customWidth="1"/>
    <col min="8458" max="8458" width="30.140625" style="2212" customWidth="1"/>
    <col min="8459" max="8459" width="33.7109375" style="2212" customWidth="1"/>
    <col min="8460" max="8460" width="27" style="2212" customWidth="1"/>
    <col min="8461" max="8461" width="28.7109375" style="2212" customWidth="1"/>
    <col min="8462" max="8462" width="34.85546875" style="2212" customWidth="1"/>
    <col min="8463" max="8463" width="37" style="2212" customWidth="1"/>
    <col min="8464" max="8464" width="34.85546875" style="2212" customWidth="1"/>
    <col min="8465" max="8465" width="27.5703125" style="2212" customWidth="1"/>
    <col min="8466" max="8466" width="36.85546875" style="2212" customWidth="1"/>
    <col min="8467" max="8467" width="38.7109375" style="2212" customWidth="1"/>
    <col min="8468" max="8470" width="14.7109375" style="2212" customWidth="1"/>
    <col min="8471" max="8471" width="18.7109375" style="2212" customWidth="1"/>
    <col min="8472" max="8472" width="25.42578125" style="2212" customWidth="1"/>
    <col min="8473" max="8473" width="34.85546875" style="2212" customWidth="1"/>
    <col min="8474" max="8474" width="28" style="2212" customWidth="1"/>
    <col min="8475" max="8475" width="34.140625" style="2212" customWidth="1"/>
    <col min="8476" max="8476" width="34" style="2212" customWidth="1"/>
    <col min="8477" max="8707" width="11.42578125" style="2212"/>
    <col min="8708" max="8708" width="108.140625" style="2212" customWidth="1"/>
    <col min="8709" max="8709" width="28.7109375" style="2212" customWidth="1"/>
    <col min="8710" max="8710" width="32.5703125" style="2212" customWidth="1"/>
    <col min="8711" max="8711" width="28.7109375" style="2212" customWidth="1"/>
    <col min="8712" max="8713" width="31.7109375" style="2212" customWidth="1"/>
    <col min="8714" max="8714" width="30.140625" style="2212" customWidth="1"/>
    <col min="8715" max="8715" width="33.7109375" style="2212" customWidth="1"/>
    <col min="8716" max="8716" width="27" style="2212" customWidth="1"/>
    <col min="8717" max="8717" width="28.7109375" style="2212" customWidth="1"/>
    <col min="8718" max="8718" width="34.85546875" style="2212" customWidth="1"/>
    <col min="8719" max="8719" width="37" style="2212" customWidth="1"/>
    <col min="8720" max="8720" width="34.85546875" style="2212" customWidth="1"/>
    <col min="8721" max="8721" width="27.5703125" style="2212" customWidth="1"/>
    <col min="8722" max="8722" width="36.85546875" style="2212" customWidth="1"/>
    <col min="8723" max="8723" width="38.7109375" style="2212" customWidth="1"/>
    <col min="8724" max="8726" width="14.7109375" style="2212" customWidth="1"/>
    <col min="8727" max="8727" width="18.7109375" style="2212" customWidth="1"/>
    <col min="8728" max="8728" width="25.42578125" style="2212" customWidth="1"/>
    <col min="8729" max="8729" width="34.85546875" style="2212" customWidth="1"/>
    <col min="8730" max="8730" width="28" style="2212" customWidth="1"/>
    <col min="8731" max="8731" width="34.140625" style="2212" customWidth="1"/>
    <col min="8732" max="8732" width="34" style="2212" customWidth="1"/>
    <col min="8733" max="8963" width="11.42578125" style="2212"/>
    <col min="8964" max="8964" width="108.140625" style="2212" customWidth="1"/>
    <col min="8965" max="8965" width="28.7109375" style="2212" customWidth="1"/>
    <col min="8966" max="8966" width="32.5703125" style="2212" customWidth="1"/>
    <col min="8967" max="8967" width="28.7109375" style="2212" customWidth="1"/>
    <col min="8968" max="8969" width="31.7109375" style="2212" customWidth="1"/>
    <col min="8970" max="8970" width="30.140625" style="2212" customWidth="1"/>
    <col min="8971" max="8971" width="33.7109375" style="2212" customWidth="1"/>
    <col min="8972" max="8972" width="27" style="2212" customWidth="1"/>
    <col min="8973" max="8973" width="28.7109375" style="2212" customWidth="1"/>
    <col min="8974" max="8974" width="34.85546875" style="2212" customWidth="1"/>
    <col min="8975" max="8975" width="37" style="2212" customWidth="1"/>
    <col min="8976" max="8976" width="34.85546875" style="2212" customWidth="1"/>
    <col min="8977" max="8977" width="27.5703125" style="2212" customWidth="1"/>
    <col min="8978" max="8978" width="36.85546875" style="2212" customWidth="1"/>
    <col min="8979" max="8979" width="38.7109375" style="2212" customWidth="1"/>
    <col min="8980" max="8982" width="14.7109375" style="2212" customWidth="1"/>
    <col min="8983" max="8983" width="18.7109375" style="2212" customWidth="1"/>
    <col min="8984" max="8984" width="25.42578125" style="2212" customWidth="1"/>
    <col min="8985" max="8985" width="34.85546875" style="2212" customWidth="1"/>
    <col min="8986" max="8986" width="28" style="2212" customWidth="1"/>
    <col min="8987" max="8987" width="34.140625" style="2212" customWidth="1"/>
    <col min="8988" max="8988" width="34" style="2212" customWidth="1"/>
    <col min="8989" max="9219" width="11.42578125" style="2212"/>
    <col min="9220" max="9220" width="108.140625" style="2212" customWidth="1"/>
    <col min="9221" max="9221" width="28.7109375" style="2212" customWidth="1"/>
    <col min="9222" max="9222" width="32.5703125" style="2212" customWidth="1"/>
    <col min="9223" max="9223" width="28.7109375" style="2212" customWidth="1"/>
    <col min="9224" max="9225" width="31.7109375" style="2212" customWidth="1"/>
    <col min="9226" max="9226" width="30.140625" style="2212" customWidth="1"/>
    <col min="9227" max="9227" width="33.7109375" style="2212" customWidth="1"/>
    <col min="9228" max="9228" width="27" style="2212" customWidth="1"/>
    <col min="9229" max="9229" width="28.7109375" style="2212" customWidth="1"/>
    <col min="9230" max="9230" width="34.85546875" style="2212" customWidth="1"/>
    <col min="9231" max="9231" width="37" style="2212" customWidth="1"/>
    <col min="9232" max="9232" width="34.85546875" style="2212" customWidth="1"/>
    <col min="9233" max="9233" width="27.5703125" style="2212" customWidth="1"/>
    <col min="9234" max="9234" width="36.85546875" style="2212" customWidth="1"/>
    <col min="9235" max="9235" width="38.7109375" style="2212" customWidth="1"/>
    <col min="9236" max="9238" width="14.7109375" style="2212" customWidth="1"/>
    <col min="9239" max="9239" width="18.7109375" style="2212" customWidth="1"/>
    <col min="9240" max="9240" width="25.42578125" style="2212" customWidth="1"/>
    <col min="9241" max="9241" width="34.85546875" style="2212" customWidth="1"/>
    <col min="9242" max="9242" width="28" style="2212" customWidth="1"/>
    <col min="9243" max="9243" width="34.140625" style="2212" customWidth="1"/>
    <col min="9244" max="9244" width="34" style="2212" customWidth="1"/>
    <col min="9245" max="9475" width="11.42578125" style="2212"/>
    <col min="9476" max="9476" width="108.140625" style="2212" customWidth="1"/>
    <col min="9477" max="9477" width="28.7109375" style="2212" customWidth="1"/>
    <col min="9478" max="9478" width="32.5703125" style="2212" customWidth="1"/>
    <col min="9479" max="9479" width="28.7109375" style="2212" customWidth="1"/>
    <col min="9480" max="9481" width="31.7109375" style="2212" customWidth="1"/>
    <col min="9482" max="9482" width="30.140625" style="2212" customWidth="1"/>
    <col min="9483" max="9483" width="33.7109375" style="2212" customWidth="1"/>
    <col min="9484" max="9484" width="27" style="2212" customWidth="1"/>
    <col min="9485" max="9485" width="28.7109375" style="2212" customWidth="1"/>
    <col min="9486" max="9486" width="34.85546875" style="2212" customWidth="1"/>
    <col min="9487" max="9487" width="37" style="2212" customWidth="1"/>
    <col min="9488" max="9488" width="34.85546875" style="2212" customWidth="1"/>
    <col min="9489" max="9489" width="27.5703125" style="2212" customWidth="1"/>
    <col min="9490" max="9490" width="36.85546875" style="2212" customWidth="1"/>
    <col min="9491" max="9491" width="38.7109375" style="2212" customWidth="1"/>
    <col min="9492" max="9494" width="14.7109375" style="2212" customWidth="1"/>
    <col min="9495" max="9495" width="18.7109375" style="2212" customWidth="1"/>
    <col min="9496" max="9496" width="25.42578125" style="2212" customWidth="1"/>
    <col min="9497" max="9497" width="34.85546875" style="2212" customWidth="1"/>
    <col min="9498" max="9498" width="28" style="2212" customWidth="1"/>
    <col min="9499" max="9499" width="34.140625" style="2212" customWidth="1"/>
    <col min="9500" max="9500" width="34" style="2212" customWidth="1"/>
    <col min="9501" max="9731" width="11.42578125" style="2212"/>
    <col min="9732" max="9732" width="108.140625" style="2212" customWidth="1"/>
    <col min="9733" max="9733" width="28.7109375" style="2212" customWidth="1"/>
    <col min="9734" max="9734" width="32.5703125" style="2212" customWidth="1"/>
    <col min="9735" max="9735" width="28.7109375" style="2212" customWidth="1"/>
    <col min="9736" max="9737" width="31.7109375" style="2212" customWidth="1"/>
    <col min="9738" max="9738" width="30.140625" style="2212" customWidth="1"/>
    <col min="9739" max="9739" width="33.7109375" style="2212" customWidth="1"/>
    <col min="9740" max="9740" width="27" style="2212" customWidth="1"/>
    <col min="9741" max="9741" width="28.7109375" style="2212" customWidth="1"/>
    <col min="9742" max="9742" width="34.85546875" style="2212" customWidth="1"/>
    <col min="9743" max="9743" width="37" style="2212" customWidth="1"/>
    <col min="9744" max="9744" width="34.85546875" style="2212" customWidth="1"/>
    <col min="9745" max="9745" width="27.5703125" style="2212" customWidth="1"/>
    <col min="9746" max="9746" width="36.85546875" style="2212" customWidth="1"/>
    <col min="9747" max="9747" width="38.7109375" style="2212" customWidth="1"/>
    <col min="9748" max="9750" width="14.7109375" style="2212" customWidth="1"/>
    <col min="9751" max="9751" width="18.7109375" style="2212" customWidth="1"/>
    <col min="9752" max="9752" width="25.42578125" style="2212" customWidth="1"/>
    <col min="9753" max="9753" width="34.85546875" style="2212" customWidth="1"/>
    <col min="9754" max="9754" width="28" style="2212" customWidth="1"/>
    <col min="9755" max="9755" width="34.140625" style="2212" customWidth="1"/>
    <col min="9756" max="9756" width="34" style="2212" customWidth="1"/>
    <col min="9757" max="9987" width="11.42578125" style="2212"/>
    <col min="9988" max="9988" width="108.140625" style="2212" customWidth="1"/>
    <col min="9989" max="9989" width="28.7109375" style="2212" customWidth="1"/>
    <col min="9990" max="9990" width="32.5703125" style="2212" customWidth="1"/>
    <col min="9991" max="9991" width="28.7109375" style="2212" customWidth="1"/>
    <col min="9992" max="9993" width="31.7109375" style="2212" customWidth="1"/>
    <col min="9994" max="9994" width="30.140625" style="2212" customWidth="1"/>
    <col min="9995" max="9995" width="33.7109375" style="2212" customWidth="1"/>
    <col min="9996" max="9996" width="27" style="2212" customWidth="1"/>
    <col min="9997" max="9997" width="28.7109375" style="2212" customWidth="1"/>
    <col min="9998" max="9998" width="34.85546875" style="2212" customWidth="1"/>
    <col min="9999" max="9999" width="37" style="2212" customWidth="1"/>
    <col min="10000" max="10000" width="34.85546875" style="2212" customWidth="1"/>
    <col min="10001" max="10001" width="27.5703125" style="2212" customWidth="1"/>
    <col min="10002" max="10002" width="36.85546875" style="2212" customWidth="1"/>
    <col min="10003" max="10003" width="38.7109375" style="2212" customWidth="1"/>
    <col min="10004" max="10006" width="14.7109375" style="2212" customWidth="1"/>
    <col min="10007" max="10007" width="18.7109375" style="2212" customWidth="1"/>
    <col min="10008" max="10008" width="25.42578125" style="2212" customWidth="1"/>
    <col min="10009" max="10009" width="34.85546875" style="2212" customWidth="1"/>
    <col min="10010" max="10010" width="28" style="2212" customWidth="1"/>
    <col min="10011" max="10011" width="34.140625" style="2212" customWidth="1"/>
    <col min="10012" max="10012" width="34" style="2212" customWidth="1"/>
    <col min="10013" max="10243" width="11.42578125" style="2212"/>
    <col min="10244" max="10244" width="108.140625" style="2212" customWidth="1"/>
    <col min="10245" max="10245" width="28.7109375" style="2212" customWidth="1"/>
    <col min="10246" max="10246" width="32.5703125" style="2212" customWidth="1"/>
    <col min="10247" max="10247" width="28.7109375" style="2212" customWidth="1"/>
    <col min="10248" max="10249" width="31.7109375" style="2212" customWidth="1"/>
    <col min="10250" max="10250" width="30.140625" style="2212" customWidth="1"/>
    <col min="10251" max="10251" width="33.7109375" style="2212" customWidth="1"/>
    <col min="10252" max="10252" width="27" style="2212" customWidth="1"/>
    <col min="10253" max="10253" width="28.7109375" style="2212" customWidth="1"/>
    <col min="10254" max="10254" width="34.85546875" style="2212" customWidth="1"/>
    <col min="10255" max="10255" width="37" style="2212" customWidth="1"/>
    <col min="10256" max="10256" width="34.85546875" style="2212" customWidth="1"/>
    <col min="10257" max="10257" width="27.5703125" style="2212" customWidth="1"/>
    <col min="10258" max="10258" width="36.85546875" style="2212" customWidth="1"/>
    <col min="10259" max="10259" width="38.7109375" style="2212" customWidth="1"/>
    <col min="10260" max="10262" width="14.7109375" style="2212" customWidth="1"/>
    <col min="10263" max="10263" width="18.7109375" style="2212" customWidth="1"/>
    <col min="10264" max="10264" width="25.42578125" style="2212" customWidth="1"/>
    <col min="10265" max="10265" width="34.85546875" style="2212" customWidth="1"/>
    <col min="10266" max="10266" width="28" style="2212" customWidth="1"/>
    <col min="10267" max="10267" width="34.140625" style="2212" customWidth="1"/>
    <col min="10268" max="10268" width="34" style="2212" customWidth="1"/>
    <col min="10269" max="10499" width="11.42578125" style="2212"/>
    <col min="10500" max="10500" width="108.140625" style="2212" customWidth="1"/>
    <col min="10501" max="10501" width="28.7109375" style="2212" customWidth="1"/>
    <col min="10502" max="10502" width="32.5703125" style="2212" customWidth="1"/>
    <col min="10503" max="10503" width="28.7109375" style="2212" customWidth="1"/>
    <col min="10504" max="10505" width="31.7109375" style="2212" customWidth="1"/>
    <col min="10506" max="10506" width="30.140625" style="2212" customWidth="1"/>
    <col min="10507" max="10507" width="33.7109375" style="2212" customWidth="1"/>
    <col min="10508" max="10508" width="27" style="2212" customWidth="1"/>
    <col min="10509" max="10509" width="28.7109375" style="2212" customWidth="1"/>
    <col min="10510" max="10510" width="34.85546875" style="2212" customWidth="1"/>
    <col min="10511" max="10511" width="37" style="2212" customWidth="1"/>
    <col min="10512" max="10512" width="34.85546875" style="2212" customWidth="1"/>
    <col min="10513" max="10513" width="27.5703125" style="2212" customWidth="1"/>
    <col min="10514" max="10514" width="36.85546875" style="2212" customWidth="1"/>
    <col min="10515" max="10515" width="38.7109375" style="2212" customWidth="1"/>
    <col min="10516" max="10518" width="14.7109375" style="2212" customWidth="1"/>
    <col min="10519" max="10519" width="18.7109375" style="2212" customWidth="1"/>
    <col min="10520" max="10520" width="25.42578125" style="2212" customWidth="1"/>
    <col min="10521" max="10521" width="34.85546875" style="2212" customWidth="1"/>
    <col min="10522" max="10522" width="28" style="2212" customWidth="1"/>
    <col min="10523" max="10523" width="34.140625" style="2212" customWidth="1"/>
    <col min="10524" max="10524" width="34" style="2212" customWidth="1"/>
    <col min="10525" max="10755" width="11.42578125" style="2212"/>
    <col min="10756" max="10756" width="108.140625" style="2212" customWidth="1"/>
    <col min="10757" max="10757" width="28.7109375" style="2212" customWidth="1"/>
    <col min="10758" max="10758" width="32.5703125" style="2212" customWidth="1"/>
    <col min="10759" max="10759" width="28.7109375" style="2212" customWidth="1"/>
    <col min="10760" max="10761" width="31.7109375" style="2212" customWidth="1"/>
    <col min="10762" max="10762" width="30.140625" style="2212" customWidth="1"/>
    <col min="10763" max="10763" width="33.7109375" style="2212" customWidth="1"/>
    <col min="10764" max="10764" width="27" style="2212" customWidth="1"/>
    <col min="10765" max="10765" width="28.7109375" style="2212" customWidth="1"/>
    <col min="10766" max="10766" width="34.85546875" style="2212" customWidth="1"/>
    <col min="10767" max="10767" width="37" style="2212" customWidth="1"/>
    <col min="10768" max="10768" width="34.85546875" style="2212" customWidth="1"/>
    <col min="10769" max="10769" width="27.5703125" style="2212" customWidth="1"/>
    <col min="10770" max="10770" width="36.85546875" style="2212" customWidth="1"/>
    <col min="10771" max="10771" width="38.7109375" style="2212" customWidth="1"/>
    <col min="10772" max="10774" width="14.7109375" style="2212" customWidth="1"/>
    <col min="10775" max="10775" width="18.7109375" style="2212" customWidth="1"/>
    <col min="10776" max="10776" width="25.42578125" style="2212" customWidth="1"/>
    <col min="10777" max="10777" width="34.85546875" style="2212" customWidth="1"/>
    <col min="10778" max="10778" width="28" style="2212" customWidth="1"/>
    <col min="10779" max="10779" width="34.140625" style="2212" customWidth="1"/>
    <col min="10780" max="10780" width="34" style="2212" customWidth="1"/>
    <col min="10781" max="11011" width="11.42578125" style="2212"/>
    <col min="11012" max="11012" width="108.140625" style="2212" customWidth="1"/>
    <col min="11013" max="11013" width="28.7109375" style="2212" customWidth="1"/>
    <col min="11014" max="11014" width="32.5703125" style="2212" customWidth="1"/>
    <col min="11015" max="11015" width="28.7109375" style="2212" customWidth="1"/>
    <col min="11016" max="11017" width="31.7109375" style="2212" customWidth="1"/>
    <col min="11018" max="11018" width="30.140625" style="2212" customWidth="1"/>
    <col min="11019" max="11019" width="33.7109375" style="2212" customWidth="1"/>
    <col min="11020" max="11020" width="27" style="2212" customWidth="1"/>
    <col min="11021" max="11021" width="28.7109375" style="2212" customWidth="1"/>
    <col min="11022" max="11022" width="34.85546875" style="2212" customWidth="1"/>
    <col min="11023" max="11023" width="37" style="2212" customWidth="1"/>
    <col min="11024" max="11024" width="34.85546875" style="2212" customWidth="1"/>
    <col min="11025" max="11025" width="27.5703125" style="2212" customWidth="1"/>
    <col min="11026" max="11026" width="36.85546875" style="2212" customWidth="1"/>
    <col min="11027" max="11027" width="38.7109375" style="2212" customWidth="1"/>
    <col min="11028" max="11030" width="14.7109375" style="2212" customWidth="1"/>
    <col min="11031" max="11031" width="18.7109375" style="2212" customWidth="1"/>
    <col min="11032" max="11032" width="25.42578125" style="2212" customWidth="1"/>
    <col min="11033" max="11033" width="34.85546875" style="2212" customWidth="1"/>
    <col min="11034" max="11034" width="28" style="2212" customWidth="1"/>
    <col min="11035" max="11035" width="34.140625" style="2212" customWidth="1"/>
    <col min="11036" max="11036" width="34" style="2212" customWidth="1"/>
    <col min="11037" max="11267" width="11.42578125" style="2212"/>
    <col min="11268" max="11268" width="108.140625" style="2212" customWidth="1"/>
    <col min="11269" max="11269" width="28.7109375" style="2212" customWidth="1"/>
    <col min="11270" max="11270" width="32.5703125" style="2212" customWidth="1"/>
    <col min="11271" max="11271" width="28.7109375" style="2212" customWidth="1"/>
    <col min="11272" max="11273" width="31.7109375" style="2212" customWidth="1"/>
    <col min="11274" max="11274" width="30.140625" style="2212" customWidth="1"/>
    <col min="11275" max="11275" width="33.7109375" style="2212" customWidth="1"/>
    <col min="11276" max="11276" width="27" style="2212" customWidth="1"/>
    <col min="11277" max="11277" width="28.7109375" style="2212" customWidth="1"/>
    <col min="11278" max="11278" width="34.85546875" style="2212" customWidth="1"/>
    <col min="11279" max="11279" width="37" style="2212" customWidth="1"/>
    <col min="11280" max="11280" width="34.85546875" style="2212" customWidth="1"/>
    <col min="11281" max="11281" width="27.5703125" style="2212" customWidth="1"/>
    <col min="11282" max="11282" width="36.85546875" style="2212" customWidth="1"/>
    <col min="11283" max="11283" width="38.7109375" style="2212" customWidth="1"/>
    <col min="11284" max="11286" width="14.7109375" style="2212" customWidth="1"/>
    <col min="11287" max="11287" width="18.7109375" style="2212" customWidth="1"/>
    <col min="11288" max="11288" width="25.42578125" style="2212" customWidth="1"/>
    <col min="11289" max="11289" width="34.85546875" style="2212" customWidth="1"/>
    <col min="11290" max="11290" width="28" style="2212" customWidth="1"/>
    <col min="11291" max="11291" width="34.140625" style="2212" customWidth="1"/>
    <col min="11292" max="11292" width="34" style="2212" customWidth="1"/>
    <col min="11293" max="11523" width="11.42578125" style="2212"/>
    <col min="11524" max="11524" width="108.140625" style="2212" customWidth="1"/>
    <col min="11525" max="11525" width="28.7109375" style="2212" customWidth="1"/>
    <col min="11526" max="11526" width="32.5703125" style="2212" customWidth="1"/>
    <col min="11527" max="11527" width="28.7109375" style="2212" customWidth="1"/>
    <col min="11528" max="11529" width="31.7109375" style="2212" customWidth="1"/>
    <col min="11530" max="11530" width="30.140625" style="2212" customWidth="1"/>
    <col min="11531" max="11531" width="33.7109375" style="2212" customWidth="1"/>
    <col min="11532" max="11532" width="27" style="2212" customWidth="1"/>
    <col min="11533" max="11533" width="28.7109375" style="2212" customWidth="1"/>
    <col min="11534" max="11534" width="34.85546875" style="2212" customWidth="1"/>
    <col min="11535" max="11535" width="37" style="2212" customWidth="1"/>
    <col min="11536" max="11536" width="34.85546875" style="2212" customWidth="1"/>
    <col min="11537" max="11537" width="27.5703125" style="2212" customWidth="1"/>
    <col min="11538" max="11538" width="36.85546875" style="2212" customWidth="1"/>
    <col min="11539" max="11539" width="38.7109375" style="2212" customWidth="1"/>
    <col min="11540" max="11542" width="14.7109375" style="2212" customWidth="1"/>
    <col min="11543" max="11543" width="18.7109375" style="2212" customWidth="1"/>
    <col min="11544" max="11544" width="25.42578125" style="2212" customWidth="1"/>
    <col min="11545" max="11545" width="34.85546875" style="2212" customWidth="1"/>
    <col min="11546" max="11546" width="28" style="2212" customWidth="1"/>
    <col min="11547" max="11547" width="34.140625" style="2212" customWidth="1"/>
    <col min="11548" max="11548" width="34" style="2212" customWidth="1"/>
    <col min="11549" max="11779" width="11.42578125" style="2212"/>
    <col min="11780" max="11780" width="108.140625" style="2212" customWidth="1"/>
    <col min="11781" max="11781" width="28.7109375" style="2212" customWidth="1"/>
    <col min="11782" max="11782" width="32.5703125" style="2212" customWidth="1"/>
    <col min="11783" max="11783" width="28.7109375" style="2212" customWidth="1"/>
    <col min="11784" max="11785" width="31.7109375" style="2212" customWidth="1"/>
    <col min="11786" max="11786" width="30.140625" style="2212" customWidth="1"/>
    <col min="11787" max="11787" width="33.7109375" style="2212" customWidth="1"/>
    <col min="11788" max="11788" width="27" style="2212" customWidth="1"/>
    <col min="11789" max="11789" width="28.7109375" style="2212" customWidth="1"/>
    <col min="11790" max="11790" width="34.85546875" style="2212" customWidth="1"/>
    <col min="11791" max="11791" width="37" style="2212" customWidth="1"/>
    <col min="11792" max="11792" width="34.85546875" style="2212" customWidth="1"/>
    <col min="11793" max="11793" width="27.5703125" style="2212" customWidth="1"/>
    <col min="11794" max="11794" width="36.85546875" style="2212" customWidth="1"/>
    <col min="11795" max="11795" width="38.7109375" style="2212" customWidth="1"/>
    <col min="11796" max="11798" width="14.7109375" style="2212" customWidth="1"/>
    <col min="11799" max="11799" width="18.7109375" style="2212" customWidth="1"/>
    <col min="11800" max="11800" width="25.42578125" style="2212" customWidth="1"/>
    <col min="11801" max="11801" width="34.85546875" style="2212" customWidth="1"/>
    <col min="11802" max="11802" width="28" style="2212" customWidth="1"/>
    <col min="11803" max="11803" width="34.140625" style="2212" customWidth="1"/>
    <col min="11804" max="11804" width="34" style="2212" customWidth="1"/>
    <col min="11805" max="12035" width="11.42578125" style="2212"/>
    <col min="12036" max="12036" width="108.140625" style="2212" customWidth="1"/>
    <col min="12037" max="12037" width="28.7109375" style="2212" customWidth="1"/>
    <col min="12038" max="12038" width="32.5703125" style="2212" customWidth="1"/>
    <col min="12039" max="12039" width="28.7109375" style="2212" customWidth="1"/>
    <col min="12040" max="12041" width="31.7109375" style="2212" customWidth="1"/>
    <col min="12042" max="12042" width="30.140625" style="2212" customWidth="1"/>
    <col min="12043" max="12043" width="33.7109375" style="2212" customWidth="1"/>
    <col min="12044" max="12044" width="27" style="2212" customWidth="1"/>
    <col min="12045" max="12045" width="28.7109375" style="2212" customWidth="1"/>
    <col min="12046" max="12046" width="34.85546875" style="2212" customWidth="1"/>
    <col min="12047" max="12047" width="37" style="2212" customWidth="1"/>
    <col min="12048" max="12048" width="34.85546875" style="2212" customWidth="1"/>
    <col min="12049" max="12049" width="27.5703125" style="2212" customWidth="1"/>
    <col min="12050" max="12050" width="36.85546875" style="2212" customWidth="1"/>
    <col min="12051" max="12051" width="38.7109375" style="2212" customWidth="1"/>
    <col min="12052" max="12054" width="14.7109375" style="2212" customWidth="1"/>
    <col min="12055" max="12055" width="18.7109375" style="2212" customWidth="1"/>
    <col min="12056" max="12056" width="25.42578125" style="2212" customWidth="1"/>
    <col min="12057" max="12057" width="34.85546875" style="2212" customWidth="1"/>
    <col min="12058" max="12058" width="28" style="2212" customWidth="1"/>
    <col min="12059" max="12059" width="34.140625" style="2212" customWidth="1"/>
    <col min="12060" max="12060" width="34" style="2212" customWidth="1"/>
    <col min="12061" max="12291" width="11.42578125" style="2212"/>
    <col min="12292" max="12292" width="108.140625" style="2212" customWidth="1"/>
    <col min="12293" max="12293" width="28.7109375" style="2212" customWidth="1"/>
    <col min="12294" max="12294" width="32.5703125" style="2212" customWidth="1"/>
    <col min="12295" max="12295" width="28.7109375" style="2212" customWidth="1"/>
    <col min="12296" max="12297" width="31.7109375" style="2212" customWidth="1"/>
    <col min="12298" max="12298" width="30.140625" style="2212" customWidth="1"/>
    <col min="12299" max="12299" width="33.7109375" style="2212" customWidth="1"/>
    <col min="12300" max="12300" width="27" style="2212" customWidth="1"/>
    <col min="12301" max="12301" width="28.7109375" style="2212" customWidth="1"/>
    <col min="12302" max="12302" width="34.85546875" style="2212" customWidth="1"/>
    <col min="12303" max="12303" width="37" style="2212" customWidth="1"/>
    <col min="12304" max="12304" width="34.85546875" style="2212" customWidth="1"/>
    <col min="12305" max="12305" width="27.5703125" style="2212" customWidth="1"/>
    <col min="12306" max="12306" width="36.85546875" style="2212" customWidth="1"/>
    <col min="12307" max="12307" width="38.7109375" style="2212" customWidth="1"/>
    <col min="12308" max="12310" width="14.7109375" style="2212" customWidth="1"/>
    <col min="12311" max="12311" width="18.7109375" style="2212" customWidth="1"/>
    <col min="12312" max="12312" width="25.42578125" style="2212" customWidth="1"/>
    <col min="12313" max="12313" width="34.85546875" style="2212" customWidth="1"/>
    <col min="12314" max="12314" width="28" style="2212" customWidth="1"/>
    <col min="12315" max="12315" width="34.140625" style="2212" customWidth="1"/>
    <col min="12316" max="12316" width="34" style="2212" customWidth="1"/>
    <col min="12317" max="12547" width="11.42578125" style="2212"/>
    <col min="12548" max="12548" width="108.140625" style="2212" customWidth="1"/>
    <col min="12549" max="12549" width="28.7109375" style="2212" customWidth="1"/>
    <col min="12550" max="12550" width="32.5703125" style="2212" customWidth="1"/>
    <col min="12551" max="12551" width="28.7109375" style="2212" customWidth="1"/>
    <col min="12552" max="12553" width="31.7109375" style="2212" customWidth="1"/>
    <col min="12554" max="12554" width="30.140625" style="2212" customWidth="1"/>
    <col min="12555" max="12555" width="33.7109375" style="2212" customWidth="1"/>
    <col min="12556" max="12556" width="27" style="2212" customWidth="1"/>
    <col min="12557" max="12557" width="28.7109375" style="2212" customWidth="1"/>
    <col min="12558" max="12558" width="34.85546875" style="2212" customWidth="1"/>
    <col min="12559" max="12559" width="37" style="2212" customWidth="1"/>
    <col min="12560" max="12560" width="34.85546875" style="2212" customWidth="1"/>
    <col min="12561" max="12561" width="27.5703125" style="2212" customWidth="1"/>
    <col min="12562" max="12562" width="36.85546875" style="2212" customWidth="1"/>
    <col min="12563" max="12563" width="38.7109375" style="2212" customWidth="1"/>
    <col min="12564" max="12566" width="14.7109375" style="2212" customWidth="1"/>
    <col min="12567" max="12567" width="18.7109375" style="2212" customWidth="1"/>
    <col min="12568" max="12568" width="25.42578125" style="2212" customWidth="1"/>
    <col min="12569" max="12569" width="34.85546875" style="2212" customWidth="1"/>
    <col min="12570" max="12570" width="28" style="2212" customWidth="1"/>
    <col min="12571" max="12571" width="34.140625" style="2212" customWidth="1"/>
    <col min="12572" max="12572" width="34" style="2212" customWidth="1"/>
    <col min="12573" max="12803" width="11.42578125" style="2212"/>
    <col min="12804" max="12804" width="108.140625" style="2212" customWidth="1"/>
    <col min="12805" max="12805" width="28.7109375" style="2212" customWidth="1"/>
    <col min="12806" max="12806" width="32.5703125" style="2212" customWidth="1"/>
    <col min="12807" max="12807" width="28.7109375" style="2212" customWidth="1"/>
    <col min="12808" max="12809" width="31.7109375" style="2212" customWidth="1"/>
    <col min="12810" max="12810" width="30.140625" style="2212" customWidth="1"/>
    <col min="12811" max="12811" width="33.7109375" style="2212" customWidth="1"/>
    <col min="12812" max="12812" width="27" style="2212" customWidth="1"/>
    <col min="12813" max="12813" width="28.7109375" style="2212" customWidth="1"/>
    <col min="12814" max="12814" width="34.85546875" style="2212" customWidth="1"/>
    <col min="12815" max="12815" width="37" style="2212" customWidth="1"/>
    <col min="12816" max="12816" width="34.85546875" style="2212" customWidth="1"/>
    <col min="12817" max="12817" width="27.5703125" style="2212" customWidth="1"/>
    <col min="12818" max="12818" width="36.85546875" style="2212" customWidth="1"/>
    <col min="12819" max="12819" width="38.7109375" style="2212" customWidth="1"/>
    <col min="12820" max="12822" width="14.7109375" style="2212" customWidth="1"/>
    <col min="12823" max="12823" width="18.7109375" style="2212" customWidth="1"/>
    <col min="12824" max="12824" width="25.42578125" style="2212" customWidth="1"/>
    <col min="12825" max="12825" width="34.85546875" style="2212" customWidth="1"/>
    <col min="12826" max="12826" width="28" style="2212" customWidth="1"/>
    <col min="12827" max="12827" width="34.140625" style="2212" customWidth="1"/>
    <col min="12828" max="12828" width="34" style="2212" customWidth="1"/>
    <col min="12829" max="13059" width="11.42578125" style="2212"/>
    <col min="13060" max="13060" width="108.140625" style="2212" customWidth="1"/>
    <col min="13061" max="13061" width="28.7109375" style="2212" customWidth="1"/>
    <col min="13062" max="13062" width="32.5703125" style="2212" customWidth="1"/>
    <col min="13063" max="13063" width="28.7109375" style="2212" customWidth="1"/>
    <col min="13064" max="13065" width="31.7109375" style="2212" customWidth="1"/>
    <col min="13066" max="13066" width="30.140625" style="2212" customWidth="1"/>
    <col min="13067" max="13067" width="33.7109375" style="2212" customWidth="1"/>
    <col min="13068" max="13068" width="27" style="2212" customWidth="1"/>
    <col min="13069" max="13069" width="28.7109375" style="2212" customWidth="1"/>
    <col min="13070" max="13070" width="34.85546875" style="2212" customWidth="1"/>
    <col min="13071" max="13071" width="37" style="2212" customWidth="1"/>
    <col min="13072" max="13072" width="34.85546875" style="2212" customWidth="1"/>
    <col min="13073" max="13073" width="27.5703125" style="2212" customWidth="1"/>
    <col min="13074" max="13074" width="36.85546875" style="2212" customWidth="1"/>
    <col min="13075" max="13075" width="38.7109375" style="2212" customWidth="1"/>
    <col min="13076" max="13078" width="14.7109375" style="2212" customWidth="1"/>
    <col min="13079" max="13079" width="18.7109375" style="2212" customWidth="1"/>
    <col min="13080" max="13080" width="25.42578125" style="2212" customWidth="1"/>
    <col min="13081" max="13081" width="34.85546875" style="2212" customWidth="1"/>
    <col min="13082" max="13082" width="28" style="2212" customWidth="1"/>
    <col min="13083" max="13083" width="34.140625" style="2212" customWidth="1"/>
    <col min="13084" max="13084" width="34" style="2212" customWidth="1"/>
    <col min="13085" max="13315" width="11.42578125" style="2212"/>
    <col min="13316" max="13316" width="108.140625" style="2212" customWidth="1"/>
    <col min="13317" max="13317" width="28.7109375" style="2212" customWidth="1"/>
    <col min="13318" max="13318" width="32.5703125" style="2212" customWidth="1"/>
    <col min="13319" max="13319" width="28.7109375" style="2212" customWidth="1"/>
    <col min="13320" max="13321" width="31.7109375" style="2212" customWidth="1"/>
    <col min="13322" max="13322" width="30.140625" style="2212" customWidth="1"/>
    <col min="13323" max="13323" width="33.7109375" style="2212" customWidth="1"/>
    <col min="13324" max="13324" width="27" style="2212" customWidth="1"/>
    <col min="13325" max="13325" width="28.7109375" style="2212" customWidth="1"/>
    <col min="13326" max="13326" width="34.85546875" style="2212" customWidth="1"/>
    <col min="13327" max="13327" width="37" style="2212" customWidth="1"/>
    <col min="13328" max="13328" width="34.85546875" style="2212" customWidth="1"/>
    <col min="13329" max="13329" width="27.5703125" style="2212" customWidth="1"/>
    <col min="13330" max="13330" width="36.85546875" style="2212" customWidth="1"/>
    <col min="13331" max="13331" width="38.7109375" style="2212" customWidth="1"/>
    <col min="13332" max="13334" width="14.7109375" style="2212" customWidth="1"/>
    <col min="13335" max="13335" width="18.7109375" style="2212" customWidth="1"/>
    <col min="13336" max="13336" width="25.42578125" style="2212" customWidth="1"/>
    <col min="13337" max="13337" width="34.85546875" style="2212" customWidth="1"/>
    <col min="13338" max="13338" width="28" style="2212" customWidth="1"/>
    <col min="13339" max="13339" width="34.140625" style="2212" customWidth="1"/>
    <col min="13340" max="13340" width="34" style="2212" customWidth="1"/>
    <col min="13341" max="13571" width="11.42578125" style="2212"/>
    <col min="13572" max="13572" width="108.140625" style="2212" customWidth="1"/>
    <col min="13573" max="13573" width="28.7109375" style="2212" customWidth="1"/>
    <col min="13574" max="13574" width="32.5703125" style="2212" customWidth="1"/>
    <col min="13575" max="13575" width="28.7109375" style="2212" customWidth="1"/>
    <col min="13576" max="13577" width="31.7109375" style="2212" customWidth="1"/>
    <col min="13578" max="13578" width="30.140625" style="2212" customWidth="1"/>
    <col min="13579" max="13579" width="33.7109375" style="2212" customWidth="1"/>
    <col min="13580" max="13580" width="27" style="2212" customWidth="1"/>
    <col min="13581" max="13581" width="28.7109375" style="2212" customWidth="1"/>
    <col min="13582" max="13582" width="34.85546875" style="2212" customWidth="1"/>
    <col min="13583" max="13583" width="37" style="2212" customWidth="1"/>
    <col min="13584" max="13584" width="34.85546875" style="2212" customWidth="1"/>
    <col min="13585" max="13585" width="27.5703125" style="2212" customWidth="1"/>
    <col min="13586" max="13586" width="36.85546875" style="2212" customWidth="1"/>
    <col min="13587" max="13587" width="38.7109375" style="2212" customWidth="1"/>
    <col min="13588" max="13590" width="14.7109375" style="2212" customWidth="1"/>
    <col min="13591" max="13591" width="18.7109375" style="2212" customWidth="1"/>
    <col min="13592" max="13592" width="25.42578125" style="2212" customWidth="1"/>
    <col min="13593" max="13593" width="34.85546875" style="2212" customWidth="1"/>
    <col min="13594" max="13594" width="28" style="2212" customWidth="1"/>
    <col min="13595" max="13595" width="34.140625" style="2212" customWidth="1"/>
    <col min="13596" max="13596" width="34" style="2212" customWidth="1"/>
    <col min="13597" max="13827" width="11.42578125" style="2212"/>
    <col min="13828" max="13828" width="108.140625" style="2212" customWidth="1"/>
    <col min="13829" max="13829" width="28.7109375" style="2212" customWidth="1"/>
    <col min="13830" max="13830" width="32.5703125" style="2212" customWidth="1"/>
    <col min="13831" max="13831" width="28.7109375" style="2212" customWidth="1"/>
    <col min="13832" max="13833" width="31.7109375" style="2212" customWidth="1"/>
    <col min="13834" max="13834" width="30.140625" style="2212" customWidth="1"/>
    <col min="13835" max="13835" width="33.7109375" style="2212" customWidth="1"/>
    <col min="13836" max="13836" width="27" style="2212" customWidth="1"/>
    <col min="13837" max="13837" width="28.7109375" style="2212" customWidth="1"/>
    <col min="13838" max="13838" width="34.85546875" style="2212" customWidth="1"/>
    <col min="13839" max="13839" width="37" style="2212" customWidth="1"/>
    <col min="13840" max="13840" width="34.85546875" style="2212" customWidth="1"/>
    <col min="13841" max="13841" width="27.5703125" style="2212" customWidth="1"/>
    <col min="13842" max="13842" width="36.85546875" style="2212" customWidth="1"/>
    <col min="13843" max="13843" width="38.7109375" style="2212" customWidth="1"/>
    <col min="13844" max="13846" width="14.7109375" style="2212" customWidth="1"/>
    <col min="13847" max="13847" width="18.7109375" style="2212" customWidth="1"/>
    <col min="13848" max="13848" width="25.42578125" style="2212" customWidth="1"/>
    <col min="13849" max="13849" width="34.85546875" style="2212" customWidth="1"/>
    <col min="13850" max="13850" width="28" style="2212" customWidth="1"/>
    <col min="13851" max="13851" width="34.140625" style="2212" customWidth="1"/>
    <col min="13852" max="13852" width="34" style="2212" customWidth="1"/>
    <col min="13853" max="14083" width="11.42578125" style="2212"/>
    <col min="14084" max="14084" width="108.140625" style="2212" customWidth="1"/>
    <col min="14085" max="14085" width="28.7109375" style="2212" customWidth="1"/>
    <col min="14086" max="14086" width="32.5703125" style="2212" customWidth="1"/>
    <col min="14087" max="14087" width="28.7109375" style="2212" customWidth="1"/>
    <col min="14088" max="14089" width="31.7109375" style="2212" customWidth="1"/>
    <col min="14090" max="14090" width="30.140625" style="2212" customWidth="1"/>
    <col min="14091" max="14091" width="33.7109375" style="2212" customWidth="1"/>
    <col min="14092" max="14092" width="27" style="2212" customWidth="1"/>
    <col min="14093" max="14093" width="28.7109375" style="2212" customWidth="1"/>
    <col min="14094" max="14094" width="34.85546875" style="2212" customWidth="1"/>
    <col min="14095" max="14095" width="37" style="2212" customWidth="1"/>
    <col min="14096" max="14096" width="34.85546875" style="2212" customWidth="1"/>
    <col min="14097" max="14097" width="27.5703125" style="2212" customWidth="1"/>
    <col min="14098" max="14098" width="36.85546875" style="2212" customWidth="1"/>
    <col min="14099" max="14099" width="38.7109375" style="2212" customWidth="1"/>
    <col min="14100" max="14102" width="14.7109375" style="2212" customWidth="1"/>
    <col min="14103" max="14103" width="18.7109375" style="2212" customWidth="1"/>
    <col min="14104" max="14104" width="25.42578125" style="2212" customWidth="1"/>
    <col min="14105" max="14105" width="34.85546875" style="2212" customWidth="1"/>
    <col min="14106" max="14106" width="28" style="2212" customWidth="1"/>
    <col min="14107" max="14107" width="34.140625" style="2212" customWidth="1"/>
    <col min="14108" max="14108" width="34" style="2212" customWidth="1"/>
    <col min="14109" max="14339" width="11.42578125" style="2212"/>
    <col min="14340" max="14340" width="108.140625" style="2212" customWidth="1"/>
    <col min="14341" max="14341" width="28.7109375" style="2212" customWidth="1"/>
    <col min="14342" max="14342" width="32.5703125" style="2212" customWidth="1"/>
    <col min="14343" max="14343" width="28.7109375" style="2212" customWidth="1"/>
    <col min="14344" max="14345" width="31.7109375" style="2212" customWidth="1"/>
    <col min="14346" max="14346" width="30.140625" style="2212" customWidth="1"/>
    <col min="14347" max="14347" width="33.7109375" style="2212" customWidth="1"/>
    <col min="14348" max="14348" width="27" style="2212" customWidth="1"/>
    <col min="14349" max="14349" width="28.7109375" style="2212" customWidth="1"/>
    <col min="14350" max="14350" width="34.85546875" style="2212" customWidth="1"/>
    <col min="14351" max="14351" width="37" style="2212" customWidth="1"/>
    <col min="14352" max="14352" width="34.85546875" style="2212" customWidth="1"/>
    <col min="14353" max="14353" width="27.5703125" style="2212" customWidth="1"/>
    <col min="14354" max="14354" width="36.85546875" style="2212" customWidth="1"/>
    <col min="14355" max="14355" width="38.7109375" style="2212" customWidth="1"/>
    <col min="14356" max="14358" width="14.7109375" style="2212" customWidth="1"/>
    <col min="14359" max="14359" width="18.7109375" style="2212" customWidth="1"/>
    <col min="14360" max="14360" width="25.42578125" style="2212" customWidth="1"/>
    <col min="14361" max="14361" width="34.85546875" style="2212" customWidth="1"/>
    <col min="14362" max="14362" width="28" style="2212" customWidth="1"/>
    <col min="14363" max="14363" width="34.140625" style="2212" customWidth="1"/>
    <col min="14364" max="14364" width="34" style="2212" customWidth="1"/>
    <col min="14365" max="14595" width="11.42578125" style="2212"/>
    <col min="14596" max="14596" width="108.140625" style="2212" customWidth="1"/>
    <col min="14597" max="14597" width="28.7109375" style="2212" customWidth="1"/>
    <col min="14598" max="14598" width="32.5703125" style="2212" customWidth="1"/>
    <col min="14599" max="14599" width="28.7109375" style="2212" customWidth="1"/>
    <col min="14600" max="14601" width="31.7109375" style="2212" customWidth="1"/>
    <col min="14602" max="14602" width="30.140625" style="2212" customWidth="1"/>
    <col min="14603" max="14603" width="33.7109375" style="2212" customWidth="1"/>
    <col min="14604" max="14604" width="27" style="2212" customWidth="1"/>
    <col min="14605" max="14605" width="28.7109375" style="2212" customWidth="1"/>
    <col min="14606" max="14606" width="34.85546875" style="2212" customWidth="1"/>
    <col min="14607" max="14607" width="37" style="2212" customWidth="1"/>
    <col min="14608" max="14608" width="34.85546875" style="2212" customWidth="1"/>
    <col min="14609" max="14609" width="27.5703125" style="2212" customWidth="1"/>
    <col min="14610" max="14610" width="36.85546875" style="2212" customWidth="1"/>
    <col min="14611" max="14611" width="38.7109375" style="2212" customWidth="1"/>
    <col min="14612" max="14614" width="14.7109375" style="2212" customWidth="1"/>
    <col min="14615" max="14615" width="18.7109375" style="2212" customWidth="1"/>
    <col min="14616" max="14616" width="25.42578125" style="2212" customWidth="1"/>
    <col min="14617" max="14617" width="34.85546875" style="2212" customWidth="1"/>
    <col min="14618" max="14618" width="28" style="2212" customWidth="1"/>
    <col min="14619" max="14619" width="34.140625" style="2212" customWidth="1"/>
    <col min="14620" max="14620" width="34" style="2212" customWidth="1"/>
    <col min="14621" max="14851" width="11.42578125" style="2212"/>
    <col min="14852" max="14852" width="108.140625" style="2212" customWidth="1"/>
    <col min="14853" max="14853" width="28.7109375" style="2212" customWidth="1"/>
    <col min="14854" max="14854" width="32.5703125" style="2212" customWidth="1"/>
    <col min="14855" max="14855" width="28.7109375" style="2212" customWidth="1"/>
    <col min="14856" max="14857" width="31.7109375" style="2212" customWidth="1"/>
    <col min="14858" max="14858" width="30.140625" style="2212" customWidth="1"/>
    <col min="14859" max="14859" width="33.7109375" style="2212" customWidth="1"/>
    <col min="14860" max="14860" width="27" style="2212" customWidth="1"/>
    <col min="14861" max="14861" width="28.7109375" style="2212" customWidth="1"/>
    <col min="14862" max="14862" width="34.85546875" style="2212" customWidth="1"/>
    <col min="14863" max="14863" width="37" style="2212" customWidth="1"/>
    <col min="14864" max="14864" width="34.85546875" style="2212" customWidth="1"/>
    <col min="14865" max="14865" width="27.5703125" style="2212" customWidth="1"/>
    <col min="14866" max="14866" width="36.85546875" style="2212" customWidth="1"/>
    <col min="14867" max="14867" width="38.7109375" style="2212" customWidth="1"/>
    <col min="14868" max="14870" width="14.7109375" style="2212" customWidth="1"/>
    <col min="14871" max="14871" width="18.7109375" style="2212" customWidth="1"/>
    <col min="14872" max="14872" width="25.42578125" style="2212" customWidth="1"/>
    <col min="14873" max="14873" width="34.85546875" style="2212" customWidth="1"/>
    <col min="14874" max="14874" width="28" style="2212" customWidth="1"/>
    <col min="14875" max="14875" width="34.140625" style="2212" customWidth="1"/>
    <col min="14876" max="14876" width="34" style="2212" customWidth="1"/>
    <col min="14877" max="15107" width="11.42578125" style="2212"/>
    <col min="15108" max="15108" width="108.140625" style="2212" customWidth="1"/>
    <col min="15109" max="15109" width="28.7109375" style="2212" customWidth="1"/>
    <col min="15110" max="15110" width="32.5703125" style="2212" customWidth="1"/>
    <col min="15111" max="15111" width="28.7109375" style="2212" customWidth="1"/>
    <col min="15112" max="15113" width="31.7109375" style="2212" customWidth="1"/>
    <col min="15114" max="15114" width="30.140625" style="2212" customWidth="1"/>
    <col min="15115" max="15115" width="33.7109375" style="2212" customWidth="1"/>
    <col min="15116" max="15116" width="27" style="2212" customWidth="1"/>
    <col min="15117" max="15117" width="28.7109375" style="2212" customWidth="1"/>
    <col min="15118" max="15118" width="34.85546875" style="2212" customWidth="1"/>
    <col min="15119" max="15119" width="37" style="2212" customWidth="1"/>
    <col min="15120" max="15120" width="34.85546875" style="2212" customWidth="1"/>
    <col min="15121" max="15121" width="27.5703125" style="2212" customWidth="1"/>
    <col min="15122" max="15122" width="36.85546875" style="2212" customWidth="1"/>
    <col min="15123" max="15123" width="38.7109375" style="2212" customWidth="1"/>
    <col min="15124" max="15126" width="14.7109375" style="2212" customWidth="1"/>
    <col min="15127" max="15127" width="18.7109375" style="2212" customWidth="1"/>
    <col min="15128" max="15128" width="25.42578125" style="2212" customWidth="1"/>
    <col min="15129" max="15129" width="34.85546875" style="2212" customWidth="1"/>
    <col min="15130" max="15130" width="28" style="2212" customWidth="1"/>
    <col min="15131" max="15131" width="34.140625" style="2212" customWidth="1"/>
    <col min="15132" max="15132" width="34" style="2212" customWidth="1"/>
    <col min="15133" max="15363" width="11.42578125" style="2212"/>
    <col min="15364" max="15364" width="108.140625" style="2212" customWidth="1"/>
    <col min="15365" max="15365" width="28.7109375" style="2212" customWidth="1"/>
    <col min="15366" max="15366" width="32.5703125" style="2212" customWidth="1"/>
    <col min="15367" max="15367" width="28.7109375" style="2212" customWidth="1"/>
    <col min="15368" max="15369" width="31.7109375" style="2212" customWidth="1"/>
    <col min="15370" max="15370" width="30.140625" style="2212" customWidth="1"/>
    <col min="15371" max="15371" width="33.7109375" style="2212" customWidth="1"/>
    <col min="15372" max="15372" width="27" style="2212" customWidth="1"/>
    <col min="15373" max="15373" width="28.7109375" style="2212" customWidth="1"/>
    <col min="15374" max="15374" width="34.85546875" style="2212" customWidth="1"/>
    <col min="15375" max="15375" width="37" style="2212" customWidth="1"/>
    <col min="15376" max="15376" width="34.85546875" style="2212" customWidth="1"/>
    <col min="15377" max="15377" width="27.5703125" style="2212" customWidth="1"/>
    <col min="15378" max="15378" width="36.85546875" style="2212" customWidth="1"/>
    <col min="15379" max="15379" width="38.7109375" style="2212" customWidth="1"/>
    <col min="15380" max="15382" width="14.7109375" style="2212" customWidth="1"/>
    <col min="15383" max="15383" width="18.7109375" style="2212" customWidth="1"/>
    <col min="15384" max="15384" width="25.42578125" style="2212" customWidth="1"/>
    <col min="15385" max="15385" width="34.85546875" style="2212" customWidth="1"/>
    <col min="15386" max="15386" width="28" style="2212" customWidth="1"/>
    <col min="15387" max="15387" width="34.140625" style="2212" customWidth="1"/>
    <col min="15388" max="15388" width="34" style="2212" customWidth="1"/>
    <col min="15389" max="15619" width="11.42578125" style="2212"/>
    <col min="15620" max="15620" width="108.140625" style="2212" customWidth="1"/>
    <col min="15621" max="15621" width="28.7109375" style="2212" customWidth="1"/>
    <col min="15622" max="15622" width="32.5703125" style="2212" customWidth="1"/>
    <col min="15623" max="15623" width="28.7109375" style="2212" customWidth="1"/>
    <col min="15624" max="15625" width="31.7109375" style="2212" customWidth="1"/>
    <col min="15626" max="15626" width="30.140625" style="2212" customWidth="1"/>
    <col min="15627" max="15627" width="33.7109375" style="2212" customWidth="1"/>
    <col min="15628" max="15628" width="27" style="2212" customWidth="1"/>
    <col min="15629" max="15629" width="28.7109375" style="2212" customWidth="1"/>
    <col min="15630" max="15630" width="34.85546875" style="2212" customWidth="1"/>
    <col min="15631" max="15631" width="37" style="2212" customWidth="1"/>
    <col min="15632" max="15632" width="34.85546875" style="2212" customWidth="1"/>
    <col min="15633" max="15633" width="27.5703125" style="2212" customWidth="1"/>
    <col min="15634" max="15634" width="36.85546875" style="2212" customWidth="1"/>
    <col min="15635" max="15635" width="38.7109375" style="2212" customWidth="1"/>
    <col min="15636" max="15638" width="14.7109375" style="2212" customWidth="1"/>
    <col min="15639" max="15639" width="18.7109375" style="2212" customWidth="1"/>
    <col min="15640" max="15640" width="25.42578125" style="2212" customWidth="1"/>
    <col min="15641" max="15641" width="34.85546875" style="2212" customWidth="1"/>
    <col min="15642" max="15642" width="28" style="2212" customWidth="1"/>
    <col min="15643" max="15643" width="34.140625" style="2212" customWidth="1"/>
    <col min="15644" max="15644" width="34" style="2212" customWidth="1"/>
    <col min="15645" max="15875" width="11.42578125" style="2212"/>
    <col min="15876" max="15876" width="108.140625" style="2212" customWidth="1"/>
    <col min="15877" max="15877" width="28.7109375" style="2212" customWidth="1"/>
    <col min="15878" max="15878" width="32.5703125" style="2212" customWidth="1"/>
    <col min="15879" max="15879" width="28.7109375" style="2212" customWidth="1"/>
    <col min="15880" max="15881" width="31.7109375" style="2212" customWidth="1"/>
    <col min="15882" max="15882" width="30.140625" style="2212" customWidth="1"/>
    <col min="15883" max="15883" width="33.7109375" style="2212" customWidth="1"/>
    <col min="15884" max="15884" width="27" style="2212" customWidth="1"/>
    <col min="15885" max="15885" width="28.7109375" style="2212" customWidth="1"/>
    <col min="15886" max="15886" width="34.85546875" style="2212" customWidth="1"/>
    <col min="15887" max="15887" width="37" style="2212" customWidth="1"/>
    <col min="15888" max="15888" width="34.85546875" style="2212" customWidth="1"/>
    <col min="15889" max="15889" width="27.5703125" style="2212" customWidth="1"/>
    <col min="15890" max="15890" width="36.85546875" style="2212" customWidth="1"/>
    <col min="15891" max="15891" width="38.7109375" style="2212" customWidth="1"/>
    <col min="15892" max="15894" width="14.7109375" style="2212" customWidth="1"/>
    <col min="15895" max="15895" width="18.7109375" style="2212" customWidth="1"/>
    <col min="15896" max="15896" width="25.42578125" style="2212" customWidth="1"/>
    <col min="15897" max="15897" width="34.85546875" style="2212" customWidth="1"/>
    <col min="15898" max="15898" width="28" style="2212" customWidth="1"/>
    <col min="15899" max="15899" width="34.140625" style="2212" customWidth="1"/>
    <col min="15900" max="15900" width="34" style="2212" customWidth="1"/>
    <col min="15901" max="16131" width="11.42578125" style="2212"/>
    <col min="16132" max="16132" width="108.140625" style="2212" customWidth="1"/>
    <col min="16133" max="16133" width="28.7109375" style="2212" customWidth="1"/>
    <col min="16134" max="16134" width="32.5703125" style="2212" customWidth="1"/>
    <col min="16135" max="16135" width="28.7109375" style="2212" customWidth="1"/>
    <col min="16136" max="16137" width="31.7109375" style="2212" customWidth="1"/>
    <col min="16138" max="16138" width="30.140625" style="2212" customWidth="1"/>
    <col min="16139" max="16139" width="33.7109375" style="2212" customWidth="1"/>
    <col min="16140" max="16140" width="27" style="2212" customWidth="1"/>
    <col min="16141" max="16141" width="28.7109375" style="2212" customWidth="1"/>
    <col min="16142" max="16142" width="34.85546875" style="2212" customWidth="1"/>
    <col min="16143" max="16143" width="37" style="2212" customWidth="1"/>
    <col min="16144" max="16144" width="34.85546875" style="2212" customWidth="1"/>
    <col min="16145" max="16145" width="27.5703125" style="2212" customWidth="1"/>
    <col min="16146" max="16146" width="36.85546875" style="2212" customWidth="1"/>
    <col min="16147" max="16147" width="38.7109375" style="2212" customWidth="1"/>
    <col min="16148" max="16150" width="14.7109375" style="2212" customWidth="1"/>
    <col min="16151" max="16151" width="18.7109375" style="2212" customWidth="1"/>
    <col min="16152" max="16152" width="25.42578125" style="2212" customWidth="1"/>
    <col min="16153" max="16153" width="34.85546875" style="2212" customWidth="1"/>
    <col min="16154" max="16154" width="28" style="2212" customWidth="1"/>
    <col min="16155" max="16155" width="34.140625" style="2212" customWidth="1"/>
    <col min="16156" max="16156" width="34" style="2212" customWidth="1"/>
    <col min="16157" max="16384" width="11.42578125" style="2212"/>
  </cols>
  <sheetData>
    <row r="1" spans="1:29" s="2573" customFormat="1" ht="24.75" customHeight="1">
      <c r="A1" s="2572"/>
      <c r="B1" s="41" t="s">
        <v>48</v>
      </c>
      <c r="C1" s="41">
        <v>8</v>
      </c>
      <c r="L1" s="2574" t="s">
        <v>2945</v>
      </c>
      <c r="M1" s="2574"/>
      <c r="N1" s="2574"/>
      <c r="O1" s="2574"/>
      <c r="P1" s="2574"/>
      <c r="Q1" s="2574"/>
      <c r="R1" s="2574"/>
      <c r="S1" s="2574"/>
      <c r="T1" s="2574"/>
      <c r="U1" s="2574"/>
      <c r="X1" s="2575"/>
      <c r="Y1" s="2575"/>
      <c r="Z1" s="2575"/>
      <c r="AA1" s="2575"/>
      <c r="AB1" s="2575"/>
      <c r="AC1" s="2575"/>
    </row>
    <row r="2" spans="1:29" s="2576" customFormat="1">
      <c r="B2" s="41" t="s">
        <v>49</v>
      </c>
      <c r="C2" s="41" t="s">
        <v>3000</v>
      </c>
      <c r="L2" s="2577" t="s">
        <v>2947</v>
      </c>
      <c r="M2" s="2578"/>
      <c r="N2" s="2579"/>
      <c r="O2" s="2580"/>
      <c r="P2" s="2581"/>
      <c r="Q2" s="2580"/>
      <c r="R2" s="2580"/>
      <c r="S2" s="2580"/>
      <c r="T2" s="2580"/>
      <c r="U2" s="2575"/>
      <c r="V2" s="2575"/>
      <c r="W2" s="2575"/>
      <c r="X2" s="2575"/>
      <c r="Y2" s="2575"/>
      <c r="Z2" s="2575"/>
      <c r="AA2" s="2575"/>
      <c r="AB2" s="2575"/>
      <c r="AC2" s="2575"/>
    </row>
    <row r="3" spans="1:29" s="2576" customFormat="1">
      <c r="B3" s="41" t="s">
        <v>47</v>
      </c>
      <c r="C3" s="41" t="s">
        <v>1049</v>
      </c>
      <c r="M3" s="2577"/>
      <c r="N3" s="4958"/>
      <c r="O3" s="4958"/>
      <c r="P3" s="4958"/>
      <c r="Q3" s="4958"/>
      <c r="R3" s="4958"/>
      <c r="S3" s="4958"/>
      <c r="T3" s="4958"/>
      <c r="U3" s="4958"/>
      <c r="V3" s="4958"/>
      <c r="W3" s="2575"/>
      <c r="X3" s="2582"/>
      <c r="Y3" s="2582"/>
      <c r="Z3" s="2582"/>
      <c r="AA3" s="2582"/>
      <c r="AB3" s="2582"/>
    </row>
    <row r="4" spans="1:29" s="2576" customFormat="1">
      <c r="B4" s="41" t="s">
        <v>50</v>
      </c>
      <c r="C4" s="41" t="s">
        <v>53</v>
      </c>
      <c r="M4" s="2572"/>
      <c r="N4" s="2575"/>
      <c r="O4" s="2575"/>
      <c r="P4" s="2575"/>
      <c r="Q4" s="2575"/>
      <c r="R4" s="2575"/>
      <c r="S4" s="2575"/>
      <c r="T4" s="2575"/>
      <c r="U4" s="2575"/>
      <c r="V4" s="2575"/>
      <c r="W4" s="2575"/>
      <c r="X4" s="2582"/>
      <c r="Y4" s="2582"/>
      <c r="Z4" s="2582"/>
      <c r="AA4" s="2582"/>
      <c r="AB4" s="2582"/>
    </row>
    <row r="5" spans="1:29" s="2576" customFormat="1">
      <c r="B5" s="41" t="s">
        <v>792</v>
      </c>
      <c r="C5" s="41" t="s">
        <v>71</v>
      </c>
      <c r="O5" s="2575"/>
      <c r="P5" s="2575"/>
      <c r="Q5" s="2575"/>
      <c r="R5" s="2575"/>
      <c r="S5" s="2575"/>
      <c r="T5" s="2575"/>
      <c r="U5" s="2575"/>
      <c r="V5" s="2575"/>
      <c r="W5" s="2575"/>
      <c r="X5" s="2583"/>
      <c r="Y5" s="2583"/>
      <c r="Z5" s="2583"/>
      <c r="AA5" s="2583"/>
      <c r="AB5" s="2583"/>
    </row>
    <row r="6" spans="1:29" s="2576" customFormat="1" ht="19.5" customHeight="1" thickBot="1">
      <c r="B6" s="2584"/>
      <c r="C6" s="2575"/>
      <c r="D6" s="2575"/>
      <c r="E6" s="2575"/>
      <c r="F6" s="2575"/>
      <c r="G6" s="2575"/>
      <c r="H6" s="2575"/>
      <c r="I6" s="2575"/>
      <c r="J6" s="2575"/>
      <c r="K6" s="2575"/>
      <c r="L6" s="2575"/>
      <c r="M6" s="2575"/>
      <c r="N6" s="2585"/>
      <c r="O6" s="2585"/>
      <c r="P6" s="2585"/>
      <c r="Q6" s="2585"/>
      <c r="R6" s="2585"/>
      <c r="S6" s="2583"/>
      <c r="T6" s="2583"/>
      <c r="U6" s="2583"/>
      <c r="V6" s="2583"/>
      <c r="W6" s="2583"/>
      <c r="X6" s="2583"/>
      <c r="Y6" s="2583"/>
      <c r="Z6" s="2583"/>
      <c r="AA6" s="2583"/>
      <c r="AB6" s="2583"/>
    </row>
    <row r="7" spans="1:29" s="2576" customFormat="1" ht="36" customHeight="1">
      <c r="A7" s="2586"/>
      <c r="B7" s="2587"/>
      <c r="C7" s="4959" t="s">
        <v>2948</v>
      </c>
      <c r="D7" s="4960"/>
      <c r="E7" s="4961" t="s">
        <v>2949</v>
      </c>
      <c r="F7" s="4961" t="s">
        <v>2950</v>
      </c>
      <c r="G7" s="4962" t="s">
        <v>2951</v>
      </c>
      <c r="H7" s="4963"/>
      <c r="I7" s="4963"/>
      <c r="J7" s="4963"/>
      <c r="K7" s="4963"/>
      <c r="L7" s="4964"/>
      <c r="M7" s="4961" t="s">
        <v>2952</v>
      </c>
      <c r="N7" s="4959" t="s">
        <v>2953</v>
      </c>
      <c r="O7" s="4965"/>
      <c r="P7" s="4965"/>
      <c r="Q7" s="4966" t="s">
        <v>2954</v>
      </c>
      <c r="R7" s="4965" t="s">
        <v>2955</v>
      </c>
      <c r="S7" s="4965"/>
      <c r="T7" s="4965"/>
      <c r="U7" s="4960"/>
      <c r="V7" s="4969" t="s">
        <v>2956</v>
      </c>
      <c r="W7" s="2588"/>
      <c r="X7" s="4946" t="s">
        <v>2957</v>
      </c>
      <c r="Y7" s="4949" t="s">
        <v>2958</v>
      </c>
      <c r="Z7" s="4951" t="s">
        <v>2959</v>
      </c>
      <c r="AA7" s="2589"/>
      <c r="AB7" s="2590"/>
    </row>
    <row r="8" spans="1:29" s="2576" customFormat="1" ht="44.25" customHeight="1">
      <c r="A8" s="2591"/>
      <c r="B8" s="2592"/>
      <c r="C8" s="4954"/>
      <c r="D8" s="4937"/>
      <c r="E8" s="4937"/>
      <c r="F8" s="4937"/>
      <c r="G8" s="4956" t="s">
        <v>2960</v>
      </c>
      <c r="H8" s="4957"/>
      <c r="I8" s="4956" t="s">
        <v>2526</v>
      </c>
      <c r="J8" s="4957"/>
      <c r="K8" s="4956" t="s">
        <v>2961</v>
      </c>
      <c r="L8" s="4957"/>
      <c r="M8" s="4937"/>
      <c r="N8" s="4937" t="s">
        <v>2962</v>
      </c>
      <c r="O8" s="4935" t="s">
        <v>2963</v>
      </c>
      <c r="P8" s="2593"/>
      <c r="Q8" s="4967"/>
      <c r="R8" s="4938">
        <v>0</v>
      </c>
      <c r="S8" s="4940">
        <v>0.2</v>
      </c>
      <c r="T8" s="4940">
        <v>0.5</v>
      </c>
      <c r="U8" s="4940">
        <v>1</v>
      </c>
      <c r="V8" s="4970"/>
      <c r="W8" s="4942" t="s">
        <v>2964</v>
      </c>
      <c r="X8" s="4947"/>
      <c r="Y8" s="4945"/>
      <c r="Z8" s="4952"/>
      <c r="AA8" s="4944" t="s">
        <v>2965</v>
      </c>
      <c r="AB8" s="4932" t="s">
        <v>2966</v>
      </c>
    </row>
    <row r="9" spans="1:29" s="2576" customFormat="1" ht="15" customHeight="1">
      <c r="A9" s="2591"/>
      <c r="B9" s="2592"/>
      <c r="C9" s="4955"/>
      <c r="D9" s="4937"/>
      <c r="E9" s="4937"/>
      <c r="F9" s="4937"/>
      <c r="G9" s="4934" t="s">
        <v>2967</v>
      </c>
      <c r="H9" s="4934" t="s">
        <v>2968</v>
      </c>
      <c r="I9" s="4936" t="s">
        <v>2969</v>
      </c>
      <c r="J9" s="4936" t="s">
        <v>2970</v>
      </c>
      <c r="K9" s="4934" t="s">
        <v>2971</v>
      </c>
      <c r="L9" s="4934" t="s">
        <v>2972</v>
      </c>
      <c r="M9" s="4937"/>
      <c r="N9" s="4937"/>
      <c r="O9" s="4937"/>
      <c r="P9" s="4935" t="s">
        <v>2973</v>
      </c>
      <c r="Q9" s="4967"/>
      <c r="R9" s="4939"/>
      <c r="S9" s="4941"/>
      <c r="T9" s="4941"/>
      <c r="U9" s="4941"/>
      <c r="V9" s="4970"/>
      <c r="W9" s="4943"/>
      <c r="X9" s="4947"/>
      <c r="Y9" s="4945"/>
      <c r="Z9" s="4952"/>
      <c r="AA9" s="4945"/>
      <c r="AB9" s="4933"/>
    </row>
    <row r="10" spans="1:29" s="2576" customFormat="1" ht="63.75" customHeight="1">
      <c r="A10" s="2591"/>
      <c r="B10" s="2592"/>
      <c r="C10" s="4955"/>
      <c r="D10" s="4937"/>
      <c r="E10" s="4937"/>
      <c r="F10" s="4937"/>
      <c r="G10" s="4935"/>
      <c r="H10" s="4935"/>
      <c r="I10" s="4937"/>
      <c r="J10" s="4937"/>
      <c r="K10" s="4935"/>
      <c r="L10" s="4935"/>
      <c r="M10" s="4937"/>
      <c r="N10" s="4937"/>
      <c r="O10" s="4937"/>
      <c r="P10" s="4935"/>
      <c r="Q10" s="4968"/>
      <c r="R10" s="4939"/>
      <c r="S10" s="4941"/>
      <c r="T10" s="4941"/>
      <c r="U10" s="4941"/>
      <c r="V10" s="4940"/>
      <c r="W10" s="4943" t="s">
        <v>2974</v>
      </c>
      <c r="X10" s="4948"/>
      <c r="Y10" s="4950"/>
      <c r="Z10" s="4953"/>
      <c r="AA10" s="4945"/>
      <c r="AB10" s="4933"/>
    </row>
    <row r="11" spans="1:29" s="2576" customFormat="1" ht="25.5" customHeight="1">
      <c r="A11" s="2594"/>
      <c r="B11" s="2595"/>
      <c r="C11" s="2596" t="s">
        <v>1417</v>
      </c>
      <c r="D11" s="2597" t="s">
        <v>1422</v>
      </c>
      <c r="E11" s="2596" t="s">
        <v>1425</v>
      </c>
      <c r="F11" s="2597" t="s">
        <v>1428</v>
      </c>
      <c r="G11" s="2596" t="s">
        <v>1431</v>
      </c>
      <c r="H11" s="2596" t="s">
        <v>1434</v>
      </c>
      <c r="I11" s="2596" t="s">
        <v>1436</v>
      </c>
      <c r="J11" s="2596" t="s">
        <v>1439</v>
      </c>
      <c r="K11" s="2596" t="s">
        <v>1442</v>
      </c>
      <c r="L11" s="2596" t="s">
        <v>2654</v>
      </c>
      <c r="M11" s="2596" t="s">
        <v>2975</v>
      </c>
      <c r="N11" s="2598" t="s">
        <v>2658</v>
      </c>
      <c r="O11" s="2599" t="s">
        <v>1451</v>
      </c>
      <c r="P11" s="2598" t="s">
        <v>1454</v>
      </c>
      <c r="Q11" s="2600" t="s">
        <v>2976</v>
      </c>
      <c r="R11" s="2600" t="s">
        <v>1460</v>
      </c>
      <c r="S11" s="2600" t="s">
        <v>2664</v>
      </c>
      <c r="T11" s="2600" t="s">
        <v>2666</v>
      </c>
      <c r="U11" s="2600" t="s">
        <v>2668</v>
      </c>
      <c r="V11" s="2600" t="s">
        <v>2977</v>
      </c>
      <c r="W11" s="2597" t="s">
        <v>2671</v>
      </c>
      <c r="X11" s="2601" t="s">
        <v>2673</v>
      </c>
      <c r="Y11" s="2602">
        <v>230</v>
      </c>
      <c r="Z11" s="2602">
        <v>240</v>
      </c>
      <c r="AA11" s="2603" t="s">
        <v>1468</v>
      </c>
      <c r="AB11" s="2604" t="s">
        <v>1471</v>
      </c>
    </row>
    <row r="12" spans="1:29" s="2576" customFormat="1" ht="18.75" customHeight="1">
      <c r="A12" s="2605" t="s">
        <v>1417</v>
      </c>
      <c r="B12" s="2606" t="s">
        <v>2886</v>
      </c>
      <c r="C12" s="2607"/>
      <c r="D12" s="2607"/>
      <c r="E12" s="2607"/>
      <c r="F12" s="2608"/>
      <c r="G12" s="2608"/>
      <c r="H12" s="2608"/>
      <c r="I12" s="2608"/>
      <c r="J12" s="2608"/>
      <c r="K12" s="2609">
        <f>G12+H12+I12+J12</f>
        <v>0</v>
      </c>
      <c r="L12" s="2608"/>
      <c r="M12" s="2610">
        <f>F12-K12+L12</f>
        <v>0</v>
      </c>
      <c r="N12" s="2608"/>
      <c r="O12" s="2608"/>
      <c r="P12" s="2608"/>
      <c r="Q12" s="2611">
        <f>M12+N12-O12</f>
        <v>0</v>
      </c>
      <c r="R12" s="2608"/>
      <c r="S12" s="2608"/>
      <c r="T12" s="2608"/>
      <c r="U12" s="2608"/>
      <c r="V12" s="2610">
        <f>Q12-R12-0.8*S12-0.5*T12</f>
        <v>0</v>
      </c>
      <c r="W12" s="2612"/>
      <c r="X12" s="2613"/>
      <c r="Y12" s="2613"/>
      <c r="Z12" s="2614">
        <f>X12-Y12</f>
        <v>0</v>
      </c>
      <c r="AA12" s="2613"/>
      <c r="AB12" s="2615"/>
    </row>
    <row r="13" spans="1:29" s="2620" customFormat="1" ht="17.25" customHeight="1">
      <c r="A13" s="2616" t="s">
        <v>2640</v>
      </c>
      <c r="B13" s="2617" t="s">
        <v>2978</v>
      </c>
      <c r="C13" s="2607"/>
      <c r="D13" s="2607"/>
      <c r="E13" s="2607"/>
      <c r="F13" s="2608"/>
      <c r="G13" s="2608"/>
      <c r="H13" s="2608"/>
      <c r="I13" s="2608"/>
      <c r="J13" s="2608"/>
      <c r="K13" s="2609">
        <f t="shared" ref="K13:K14" si="0">G13+H13+I13+J13</f>
        <v>0</v>
      </c>
      <c r="L13" s="2608"/>
      <c r="M13" s="2610">
        <f t="shared" ref="M13:M14" si="1">F13-K13+L13</f>
        <v>0</v>
      </c>
      <c r="N13" s="2608"/>
      <c r="O13" s="2608"/>
      <c r="P13" s="2608"/>
      <c r="Q13" s="2611">
        <f t="shared" ref="Q13:Q14" si="2">M13+N13-O13</f>
        <v>0</v>
      </c>
      <c r="R13" s="2608"/>
      <c r="S13" s="2608"/>
      <c r="T13" s="2608"/>
      <c r="U13" s="2608"/>
      <c r="V13" s="2610">
        <f t="shared" ref="V13:V14" si="3">Q13-R13-0.8*S13-0.5*T13</f>
        <v>0</v>
      </c>
      <c r="W13" s="2612"/>
      <c r="X13" s="2613"/>
      <c r="Y13" s="2613"/>
      <c r="Z13" s="2614">
        <f t="shared" ref="Z13:Z14" si="4">X13-Y13</f>
        <v>0</v>
      </c>
      <c r="AA13" s="2618"/>
      <c r="AB13" s="2619"/>
    </row>
    <row r="14" spans="1:29" s="2620" customFormat="1" ht="27.75" customHeight="1">
      <c r="A14" s="2605" t="s">
        <v>2642</v>
      </c>
      <c r="B14" s="2621" t="s">
        <v>2979</v>
      </c>
      <c r="C14" s="2607"/>
      <c r="D14" s="2607"/>
      <c r="E14" s="2607"/>
      <c r="F14" s="2608"/>
      <c r="G14" s="2608"/>
      <c r="H14" s="2608"/>
      <c r="I14" s="2608"/>
      <c r="J14" s="2608"/>
      <c r="K14" s="2609">
        <f t="shared" si="0"/>
        <v>0</v>
      </c>
      <c r="L14" s="2608"/>
      <c r="M14" s="2610">
        <f t="shared" si="1"/>
        <v>0</v>
      </c>
      <c r="N14" s="2608"/>
      <c r="O14" s="2608"/>
      <c r="P14" s="2608"/>
      <c r="Q14" s="2611">
        <f t="shared" si="2"/>
        <v>0</v>
      </c>
      <c r="R14" s="2608"/>
      <c r="S14" s="2608"/>
      <c r="T14" s="2608"/>
      <c r="U14" s="2608"/>
      <c r="V14" s="2610">
        <f t="shared" si="3"/>
        <v>0</v>
      </c>
      <c r="W14" s="2612"/>
      <c r="X14" s="2613"/>
      <c r="Y14" s="2613"/>
      <c r="Z14" s="2614">
        <f t="shared" si="4"/>
        <v>0</v>
      </c>
      <c r="AA14" s="2618"/>
      <c r="AB14" s="2619"/>
    </row>
    <row r="15" spans="1:29" s="2576" customFormat="1" ht="15.75" customHeight="1">
      <c r="A15" s="2616" t="s">
        <v>2644</v>
      </c>
      <c r="B15" s="2622"/>
      <c r="C15" s="2607"/>
      <c r="D15" s="2607"/>
      <c r="E15" s="2607"/>
      <c r="F15" s="2623"/>
      <c r="G15" s="2623"/>
      <c r="H15" s="2623"/>
      <c r="I15" s="2623"/>
      <c r="J15" s="2623"/>
      <c r="K15" s="2623"/>
      <c r="L15" s="2623"/>
      <c r="M15" s="2623"/>
      <c r="N15" s="2623"/>
      <c r="O15" s="2623"/>
      <c r="P15" s="2623"/>
      <c r="Q15" s="2624"/>
      <c r="R15" s="2623"/>
      <c r="S15" s="2623"/>
      <c r="T15" s="2623"/>
      <c r="U15" s="2623"/>
      <c r="V15" s="2607"/>
      <c r="W15" s="2623"/>
      <c r="X15" s="2623"/>
      <c r="Y15" s="2623"/>
      <c r="Z15" s="2623"/>
      <c r="AA15" s="2623"/>
      <c r="AB15" s="2625"/>
    </row>
    <row r="16" spans="1:29" s="2576" customFormat="1" ht="16.899999999999999" customHeight="1">
      <c r="A16" s="2626" t="s">
        <v>2980</v>
      </c>
      <c r="B16" s="2622"/>
      <c r="C16" s="2607"/>
      <c r="D16" s="2607"/>
      <c r="E16" s="2607"/>
      <c r="F16" s="2623"/>
      <c r="G16" s="2623"/>
      <c r="H16" s="2623"/>
      <c r="I16" s="2623"/>
      <c r="J16" s="2623"/>
      <c r="K16" s="2623"/>
      <c r="L16" s="2623"/>
      <c r="M16" s="2623"/>
      <c r="N16" s="2623"/>
      <c r="O16" s="2623"/>
      <c r="P16" s="2623"/>
      <c r="Q16" s="2624"/>
      <c r="R16" s="2623"/>
      <c r="S16" s="2623"/>
      <c r="T16" s="2623"/>
      <c r="U16" s="2623"/>
      <c r="V16" s="2607"/>
      <c r="W16" s="2623"/>
      <c r="X16" s="2623"/>
      <c r="Y16" s="2623"/>
      <c r="Z16" s="2623"/>
      <c r="AA16" s="2623"/>
      <c r="AB16" s="2627"/>
    </row>
    <row r="17" spans="1:28" s="2576" customFormat="1" ht="15" customHeight="1">
      <c r="A17" s="2628"/>
      <c r="B17" s="4923" t="s">
        <v>2981</v>
      </c>
      <c r="C17" s="4924"/>
      <c r="D17" s="4924"/>
      <c r="E17" s="4924"/>
      <c r="F17" s="4924"/>
      <c r="G17" s="4924"/>
      <c r="H17" s="4924"/>
      <c r="I17" s="4924"/>
      <c r="J17" s="4924"/>
      <c r="K17" s="4924"/>
      <c r="L17" s="4924"/>
      <c r="M17" s="4924"/>
      <c r="N17" s="4924"/>
      <c r="O17" s="4924"/>
      <c r="P17" s="4924"/>
      <c r="Q17" s="4924"/>
      <c r="R17" s="4924"/>
      <c r="S17" s="4924"/>
      <c r="T17" s="4924"/>
      <c r="U17" s="4924"/>
      <c r="V17" s="4924"/>
      <c r="W17" s="4924"/>
      <c r="X17" s="4924"/>
      <c r="Y17" s="4924"/>
      <c r="Z17" s="4924"/>
      <c r="AA17" s="4924"/>
      <c r="AB17" s="4925"/>
    </row>
    <row r="18" spans="1:28" s="2576" customFormat="1" ht="22.5" customHeight="1">
      <c r="A18" s="2605" t="s">
        <v>1422</v>
      </c>
      <c r="B18" s="2629" t="s">
        <v>2982</v>
      </c>
      <c r="C18" s="2630"/>
      <c r="D18" s="2631"/>
      <c r="E18" s="2632"/>
      <c r="F18" s="2633"/>
      <c r="G18" s="2634"/>
      <c r="H18" s="2634"/>
      <c r="I18" s="2634"/>
      <c r="J18" s="2634"/>
      <c r="K18" s="2635">
        <f>G18+H18+I18+J18</f>
        <v>0</v>
      </c>
      <c r="L18" s="2634"/>
      <c r="M18" s="2610">
        <f>F18-K18+L18</f>
        <v>0</v>
      </c>
      <c r="N18" s="2634"/>
      <c r="O18" s="2634"/>
      <c r="P18" s="2636"/>
      <c r="Q18" s="2611">
        <f>M18+N18-O18</f>
        <v>0</v>
      </c>
      <c r="R18" s="2637"/>
      <c r="S18" s="2638"/>
      <c r="T18" s="2638"/>
      <c r="U18" s="2639"/>
      <c r="V18" s="2640"/>
      <c r="W18" s="2641"/>
      <c r="X18" s="2642"/>
      <c r="Y18" s="2643"/>
      <c r="Z18" s="2643"/>
      <c r="AA18" s="2644"/>
      <c r="AB18" s="2645"/>
    </row>
    <row r="19" spans="1:28" s="2576" customFormat="1" ht="21" customHeight="1">
      <c r="A19" s="2646" t="s">
        <v>1425</v>
      </c>
      <c r="B19" s="2647" t="s">
        <v>2983</v>
      </c>
      <c r="C19" s="2630"/>
      <c r="D19" s="2631"/>
      <c r="E19" s="2632"/>
      <c r="F19" s="2648"/>
      <c r="G19" s="2649"/>
      <c r="H19" s="2649"/>
      <c r="I19" s="2649"/>
      <c r="J19" s="2649"/>
      <c r="K19" s="2635">
        <f>G19+H19+I19+J19</f>
        <v>0</v>
      </c>
      <c r="L19" s="2649"/>
      <c r="M19" s="2610">
        <f>F19-K19+L19</f>
        <v>0</v>
      </c>
      <c r="N19" s="2649"/>
      <c r="O19" s="2649"/>
      <c r="P19" s="2650"/>
      <c r="Q19" s="2611">
        <f>M19+N19-O19</f>
        <v>0</v>
      </c>
      <c r="R19" s="2651">
        <f>R12</f>
        <v>0</v>
      </c>
      <c r="S19" s="2651">
        <f t="shared" ref="S19:U19" si="5">S12</f>
        <v>0</v>
      </c>
      <c r="T19" s="2651">
        <f t="shared" si="5"/>
        <v>0</v>
      </c>
      <c r="U19" s="2651">
        <f t="shared" si="5"/>
        <v>0</v>
      </c>
      <c r="V19" s="2652">
        <f>Q19-R19-0.8*S19-0.5*T19</f>
        <v>0</v>
      </c>
      <c r="W19" s="2642"/>
      <c r="X19" s="2642"/>
      <c r="Y19" s="2642"/>
      <c r="Z19" s="2642"/>
      <c r="AA19" s="2653"/>
      <c r="AB19" s="2654"/>
    </row>
    <row r="20" spans="1:28" s="2576" customFormat="1" ht="22.5" customHeight="1">
      <c r="A20" s="2616"/>
      <c r="B20" s="2647" t="s">
        <v>2984</v>
      </c>
      <c r="C20" s="2630"/>
      <c r="D20" s="2631"/>
      <c r="E20" s="2632"/>
      <c r="F20" s="2623"/>
      <c r="G20" s="2655"/>
      <c r="H20" s="2631"/>
      <c r="I20" s="2631"/>
      <c r="J20" s="2631"/>
      <c r="K20" s="2631"/>
      <c r="L20" s="2656"/>
      <c r="M20" s="2657"/>
      <c r="N20" s="2631"/>
      <c r="O20" s="2631"/>
      <c r="P20" s="2631"/>
      <c r="Q20" s="2658"/>
      <c r="R20" s="2630"/>
      <c r="S20" s="2624"/>
      <c r="T20" s="2624"/>
      <c r="U20" s="2659"/>
      <c r="V20" s="2630"/>
      <c r="W20" s="2660"/>
      <c r="X20" s="2661"/>
      <c r="Y20" s="2661"/>
      <c r="Z20" s="2661"/>
      <c r="AA20" s="2658"/>
      <c r="AB20" s="2662"/>
    </row>
    <row r="21" spans="1:28" s="2665" customFormat="1" ht="20.25" customHeight="1">
      <c r="A21" s="2616" t="s">
        <v>1428</v>
      </c>
      <c r="B21" s="2647" t="s">
        <v>2985</v>
      </c>
      <c r="C21" s="2630"/>
      <c r="D21" s="2624"/>
      <c r="E21" s="2632"/>
      <c r="F21" s="2663"/>
      <c r="G21" s="2649"/>
      <c r="H21" s="2649"/>
      <c r="I21" s="2649"/>
      <c r="J21" s="2649"/>
      <c r="K21" s="2635">
        <f>G21+H21+I21+J21</f>
        <v>0</v>
      </c>
      <c r="L21" s="2649"/>
      <c r="M21" s="2610">
        <f>F21-K21+L21</f>
        <v>0</v>
      </c>
      <c r="N21" s="2649"/>
      <c r="O21" s="2649"/>
      <c r="P21" s="2649"/>
      <c r="Q21" s="2611">
        <f>M21+N21-O21</f>
        <v>0</v>
      </c>
      <c r="R21" s="2655"/>
      <c r="S21" s="2631"/>
      <c r="T21" s="2631"/>
      <c r="U21" s="2656"/>
      <c r="V21" s="2640"/>
      <c r="W21" s="2641"/>
      <c r="X21" s="2641"/>
      <c r="Y21" s="2664"/>
      <c r="Z21" s="2664"/>
      <c r="AA21" s="2658"/>
      <c r="AB21" s="2662"/>
    </row>
    <row r="22" spans="1:28" s="2665" customFormat="1" ht="21.75" customHeight="1">
      <c r="A22" s="2666" t="s">
        <v>1431</v>
      </c>
      <c r="B22" s="2647"/>
      <c r="C22" s="2630"/>
      <c r="D22" s="2624"/>
      <c r="E22" s="2632"/>
      <c r="F22" s="2632"/>
      <c r="G22" s="2655"/>
      <c r="H22" s="2631"/>
      <c r="I22" s="2631"/>
      <c r="J22" s="2631"/>
      <c r="K22" s="2631"/>
      <c r="L22" s="2656"/>
      <c r="M22" s="2667"/>
      <c r="N22" s="2631"/>
      <c r="O22" s="2631"/>
      <c r="P22" s="2631"/>
      <c r="Q22" s="2658"/>
      <c r="R22" s="2655"/>
      <c r="S22" s="2631"/>
      <c r="T22" s="2631"/>
      <c r="U22" s="2656"/>
      <c r="V22" s="2630"/>
      <c r="W22" s="2659"/>
      <c r="X22" s="2658"/>
      <c r="Y22" s="2658"/>
      <c r="Z22" s="2658"/>
      <c r="AA22" s="2658"/>
      <c r="AB22" s="2662"/>
    </row>
    <row r="23" spans="1:28" s="2665" customFormat="1" ht="24" customHeight="1">
      <c r="A23" s="2666" t="s">
        <v>1434</v>
      </c>
      <c r="B23" s="2647" t="s">
        <v>2986</v>
      </c>
      <c r="C23" s="2630"/>
      <c r="D23" s="2624"/>
      <c r="E23" s="2632"/>
      <c r="F23" s="2663"/>
      <c r="G23" s="2649"/>
      <c r="H23" s="2649"/>
      <c r="I23" s="2649"/>
      <c r="J23" s="2649"/>
      <c r="K23" s="2635">
        <f>G23+H23+I23+J23</f>
        <v>0</v>
      </c>
      <c r="L23" s="2649"/>
      <c r="M23" s="2610">
        <f>F23-K23+L23</f>
        <v>0</v>
      </c>
      <c r="N23" s="2649"/>
      <c r="O23" s="2649"/>
      <c r="P23" s="2649"/>
      <c r="Q23" s="2611">
        <f>M23+N23-O23</f>
        <v>0</v>
      </c>
      <c r="R23" s="2655"/>
      <c r="S23" s="2631"/>
      <c r="T23" s="2631"/>
      <c r="U23" s="2656"/>
      <c r="V23" s="2640"/>
      <c r="W23" s="2641"/>
      <c r="X23" s="2641"/>
      <c r="Y23" s="2664"/>
      <c r="Z23" s="2664"/>
      <c r="AA23" s="2658"/>
      <c r="AB23" s="2662"/>
    </row>
    <row r="24" spans="1:28" s="2665" customFormat="1" ht="12">
      <c r="A24" s="2666" t="s">
        <v>1436</v>
      </c>
      <c r="B24" s="2668"/>
      <c r="C24" s="2630"/>
      <c r="D24" s="2624"/>
      <c r="E24" s="2632"/>
      <c r="F24" s="2632"/>
      <c r="G24" s="2655"/>
      <c r="H24" s="2631"/>
      <c r="I24" s="2631"/>
      <c r="J24" s="2631"/>
      <c r="K24" s="2631"/>
      <c r="L24" s="2656"/>
      <c r="M24" s="2667"/>
      <c r="N24" s="2631"/>
      <c r="O24" s="2631"/>
      <c r="P24" s="2631"/>
      <c r="Q24" s="2658"/>
      <c r="R24" s="2655"/>
      <c r="S24" s="2631"/>
      <c r="T24" s="2631"/>
      <c r="U24" s="2656"/>
      <c r="V24" s="2630"/>
      <c r="W24" s="2659"/>
      <c r="X24" s="2658"/>
      <c r="Y24" s="2658"/>
      <c r="Z24" s="2658"/>
      <c r="AA24" s="2658"/>
      <c r="AB24" s="2662"/>
    </row>
    <row r="25" spans="1:28" s="2665" customFormat="1" ht="12">
      <c r="A25" s="2666" t="s">
        <v>1439</v>
      </c>
      <c r="B25" s="2669"/>
      <c r="C25" s="2670"/>
      <c r="D25" s="2671"/>
      <c r="E25" s="2672"/>
      <c r="F25" s="2672"/>
      <c r="G25" s="2637"/>
      <c r="H25" s="2638"/>
      <c r="I25" s="2638"/>
      <c r="J25" s="2638"/>
      <c r="K25" s="2638"/>
      <c r="L25" s="2639"/>
      <c r="M25" s="2673"/>
      <c r="N25" s="2638"/>
      <c r="O25" s="2638"/>
      <c r="P25" s="2638"/>
      <c r="Q25" s="2644"/>
      <c r="R25" s="2637"/>
      <c r="S25" s="2638"/>
      <c r="T25" s="2638"/>
      <c r="U25" s="2639"/>
      <c r="V25" s="2670"/>
      <c r="W25" s="2674"/>
      <c r="X25" s="2644"/>
      <c r="Y25" s="2658"/>
      <c r="Z25" s="2658"/>
      <c r="AA25" s="2658"/>
      <c r="AB25" s="2662"/>
    </row>
    <row r="26" spans="1:28" s="2576" customFormat="1" ht="12">
      <c r="A26" s="2646"/>
      <c r="B26" s="4926" t="s">
        <v>2987</v>
      </c>
      <c r="C26" s="4927"/>
      <c r="D26" s="4927"/>
      <c r="E26" s="4927"/>
      <c r="F26" s="4926"/>
      <c r="G26" s="4926"/>
      <c r="H26" s="4926"/>
      <c r="I26" s="4926"/>
      <c r="J26" s="4926"/>
      <c r="K26" s="4926"/>
      <c r="L26" s="4926"/>
      <c r="M26" s="4926"/>
      <c r="N26" s="4926"/>
      <c r="O26" s="4926"/>
      <c r="P26" s="4926"/>
      <c r="Q26" s="4926"/>
      <c r="R26" s="4926"/>
      <c r="S26" s="4926"/>
      <c r="T26" s="4926"/>
      <c r="U26" s="4926"/>
      <c r="V26" s="4926"/>
      <c r="W26" s="4926"/>
      <c r="X26" s="4926"/>
      <c r="Y26" s="4926"/>
      <c r="Z26" s="4926"/>
      <c r="AA26" s="4926"/>
      <c r="AB26" s="4928"/>
    </row>
    <row r="27" spans="1:28" s="2576" customFormat="1" ht="21" customHeight="1">
      <c r="A27" s="2646" t="s">
        <v>1442</v>
      </c>
      <c r="B27" s="2675">
        <v>0</v>
      </c>
      <c r="C27" s="2676"/>
      <c r="D27" s="2677"/>
      <c r="E27" s="2678"/>
      <c r="F27" s="2679"/>
      <c r="G27" s="2680"/>
      <c r="H27" s="2681"/>
      <c r="I27" s="2682"/>
      <c r="J27" s="2682"/>
      <c r="K27" s="2682"/>
      <c r="L27" s="2683"/>
      <c r="M27" s="2684"/>
      <c r="N27" s="2685"/>
      <c r="O27" s="2682"/>
      <c r="P27" s="2683"/>
      <c r="Q27" s="2686"/>
      <c r="R27" s="2687"/>
      <c r="S27" s="2687"/>
      <c r="T27" s="2687"/>
      <c r="U27" s="2687"/>
      <c r="V27" s="2652">
        <f>Q27-R27-0.8*S27-0.5*T27</f>
        <v>0</v>
      </c>
      <c r="W27" s="2687"/>
      <c r="X27" s="2688">
        <f>V27*0%</f>
        <v>0</v>
      </c>
      <c r="Y27" s="2687"/>
      <c r="Z27" s="2688">
        <f>X27-Y27</f>
        <v>0</v>
      </c>
      <c r="AA27" s="2687"/>
      <c r="AB27" s="2689"/>
    </row>
    <row r="28" spans="1:28" s="2576" customFormat="1" ht="12">
      <c r="A28" s="2616">
        <v>100</v>
      </c>
      <c r="B28" s="2675">
        <v>0.1</v>
      </c>
      <c r="C28" s="2680"/>
      <c r="D28" s="2681"/>
      <c r="E28" s="2690"/>
      <c r="F28" s="2679"/>
      <c r="G28" s="2680"/>
      <c r="H28" s="2681"/>
      <c r="I28" s="2682"/>
      <c r="J28" s="2682"/>
      <c r="K28" s="2682"/>
      <c r="L28" s="2683"/>
      <c r="M28" s="2684"/>
      <c r="N28" s="2685"/>
      <c r="O28" s="2682"/>
      <c r="P28" s="2683"/>
      <c r="Q28" s="2687"/>
      <c r="R28" s="2687"/>
      <c r="S28" s="2687"/>
      <c r="T28" s="2687"/>
      <c r="U28" s="2687"/>
      <c r="V28" s="2652">
        <f t="shared" ref="V28:V39" si="6">Q28-R28-0.8*S28-0.5*T28</f>
        <v>0</v>
      </c>
      <c r="W28" s="2687"/>
      <c r="X28" s="2688">
        <f>V28*10%</f>
        <v>0</v>
      </c>
      <c r="Y28" s="2687"/>
      <c r="Z28" s="2688">
        <f t="shared" ref="Z28:Z39" si="7">X28-Y28</f>
        <v>0</v>
      </c>
      <c r="AA28" s="2687"/>
      <c r="AB28" s="2689"/>
    </row>
    <row r="29" spans="1:28" s="2576" customFormat="1" ht="12">
      <c r="A29" s="2616">
        <v>110</v>
      </c>
      <c r="B29" s="2675">
        <v>0.2</v>
      </c>
      <c r="C29" s="2691"/>
      <c r="D29" s="2607"/>
      <c r="E29" s="2618"/>
      <c r="F29" s="2679"/>
      <c r="G29" s="2691"/>
      <c r="H29" s="2607"/>
      <c r="I29" s="2682"/>
      <c r="J29" s="2682"/>
      <c r="K29" s="2682"/>
      <c r="L29" s="2683"/>
      <c r="M29" s="2684"/>
      <c r="N29" s="2685"/>
      <c r="O29" s="2682"/>
      <c r="P29" s="2683"/>
      <c r="Q29" s="2687"/>
      <c r="R29" s="2687"/>
      <c r="S29" s="2687"/>
      <c r="T29" s="2687"/>
      <c r="U29" s="2687"/>
      <c r="V29" s="2652">
        <f t="shared" si="6"/>
        <v>0</v>
      </c>
      <c r="W29" s="2687"/>
      <c r="X29" s="2688">
        <f>V29*20%</f>
        <v>0</v>
      </c>
      <c r="Y29" s="2687"/>
      <c r="Z29" s="2688">
        <f t="shared" si="7"/>
        <v>0</v>
      </c>
      <c r="AA29" s="2687"/>
      <c r="AB29" s="2689"/>
    </row>
    <row r="30" spans="1:28" s="2576" customFormat="1" ht="12">
      <c r="A30" s="2616">
        <v>120</v>
      </c>
      <c r="B30" s="2675">
        <v>0.35</v>
      </c>
      <c r="C30" s="2680"/>
      <c r="D30" s="2681"/>
      <c r="E30" s="2690"/>
      <c r="F30" s="2679"/>
      <c r="G30" s="2680"/>
      <c r="H30" s="2681"/>
      <c r="I30" s="2682"/>
      <c r="J30" s="2682"/>
      <c r="K30" s="2682"/>
      <c r="L30" s="2683"/>
      <c r="M30" s="2684"/>
      <c r="N30" s="2685"/>
      <c r="O30" s="2682"/>
      <c r="P30" s="2683"/>
      <c r="Q30" s="2687"/>
      <c r="R30" s="2687"/>
      <c r="S30" s="2687"/>
      <c r="T30" s="2687"/>
      <c r="U30" s="2687"/>
      <c r="V30" s="2652">
        <f t="shared" si="6"/>
        <v>0</v>
      </c>
      <c r="W30" s="2687"/>
      <c r="X30" s="2688">
        <f>V30*35%</f>
        <v>0</v>
      </c>
      <c r="Y30" s="2687"/>
      <c r="Z30" s="2688">
        <f t="shared" si="7"/>
        <v>0</v>
      </c>
      <c r="AA30" s="2687"/>
      <c r="AB30" s="2689"/>
    </row>
    <row r="31" spans="1:28" s="2576" customFormat="1" ht="12">
      <c r="A31" s="2616">
        <v>130</v>
      </c>
      <c r="B31" s="2675">
        <v>0.5</v>
      </c>
      <c r="C31" s="2655"/>
      <c r="D31" s="2631"/>
      <c r="E31" s="2656"/>
      <c r="F31" s="2679"/>
      <c r="G31" s="2680"/>
      <c r="H31" s="2681"/>
      <c r="I31" s="2682"/>
      <c r="J31" s="2682"/>
      <c r="K31" s="2682"/>
      <c r="L31" s="2683"/>
      <c r="M31" s="2684"/>
      <c r="N31" s="2685"/>
      <c r="O31" s="2682"/>
      <c r="P31" s="2683"/>
      <c r="Q31" s="2687"/>
      <c r="R31" s="2687"/>
      <c r="S31" s="2687"/>
      <c r="T31" s="2687"/>
      <c r="U31" s="2687"/>
      <c r="V31" s="2652">
        <f t="shared" si="6"/>
        <v>0</v>
      </c>
      <c r="W31" s="2687"/>
      <c r="X31" s="2688">
        <f>V31*50%</f>
        <v>0</v>
      </c>
      <c r="Y31" s="2687"/>
      <c r="Z31" s="2688">
        <f t="shared" si="7"/>
        <v>0</v>
      </c>
      <c r="AA31" s="2687"/>
      <c r="AB31" s="2689"/>
    </row>
    <row r="32" spans="1:28" s="2576" customFormat="1" ht="12">
      <c r="A32" s="2616">
        <v>140</v>
      </c>
      <c r="B32" s="2675">
        <v>0.75</v>
      </c>
      <c r="C32" s="2655"/>
      <c r="D32" s="2631"/>
      <c r="E32" s="2656"/>
      <c r="F32" s="2679"/>
      <c r="G32" s="2680"/>
      <c r="H32" s="2681"/>
      <c r="I32" s="2682"/>
      <c r="J32" s="2682"/>
      <c r="K32" s="2682"/>
      <c r="L32" s="2683"/>
      <c r="M32" s="2684"/>
      <c r="N32" s="2685"/>
      <c r="O32" s="2682"/>
      <c r="P32" s="2683"/>
      <c r="Q32" s="2687"/>
      <c r="R32" s="2687"/>
      <c r="S32" s="2687"/>
      <c r="T32" s="2687"/>
      <c r="U32" s="2687"/>
      <c r="V32" s="2652">
        <f t="shared" si="6"/>
        <v>0</v>
      </c>
      <c r="W32" s="2687"/>
      <c r="X32" s="2688">
        <f>V32*75%</f>
        <v>0</v>
      </c>
      <c r="Y32" s="2687"/>
      <c r="Z32" s="2688">
        <f t="shared" si="7"/>
        <v>0</v>
      </c>
      <c r="AA32" s="2687"/>
      <c r="AB32" s="2689"/>
    </row>
    <row r="33" spans="1:28" s="2576" customFormat="1" ht="12">
      <c r="A33" s="2616">
        <v>150</v>
      </c>
      <c r="B33" s="2675">
        <v>0.85</v>
      </c>
      <c r="C33" s="2692"/>
      <c r="D33" s="2693"/>
      <c r="E33" s="2694"/>
      <c r="F33" s="2679"/>
      <c r="G33" s="2695"/>
      <c r="H33" s="2696"/>
      <c r="I33" s="2697"/>
      <c r="J33" s="2697"/>
      <c r="K33" s="2697"/>
      <c r="L33" s="2698"/>
      <c r="M33" s="2699"/>
      <c r="N33" s="2700"/>
      <c r="O33" s="2697"/>
      <c r="P33" s="2698"/>
      <c r="Q33" s="2687"/>
      <c r="R33" s="2687"/>
      <c r="S33" s="2687"/>
      <c r="T33" s="2687"/>
      <c r="U33" s="2687"/>
      <c r="V33" s="2652">
        <f t="shared" si="6"/>
        <v>0</v>
      </c>
      <c r="W33" s="2687"/>
      <c r="X33" s="2688">
        <f>V33*85%</f>
        <v>0</v>
      </c>
      <c r="Y33" s="2687"/>
      <c r="Z33" s="2688">
        <f t="shared" si="7"/>
        <v>0</v>
      </c>
      <c r="AA33" s="2687"/>
      <c r="AB33" s="2689"/>
    </row>
    <row r="34" spans="1:28" s="2576" customFormat="1" ht="12">
      <c r="A34" s="2616">
        <v>160</v>
      </c>
      <c r="B34" s="2675">
        <v>1</v>
      </c>
      <c r="C34" s="2655"/>
      <c r="D34" s="2631"/>
      <c r="E34" s="2656"/>
      <c r="F34" s="2679"/>
      <c r="G34" s="2680"/>
      <c r="H34" s="2681"/>
      <c r="I34" s="2682"/>
      <c r="J34" s="2682"/>
      <c r="K34" s="2682"/>
      <c r="L34" s="2683"/>
      <c r="M34" s="2684"/>
      <c r="N34" s="2685"/>
      <c r="O34" s="2682"/>
      <c r="P34" s="2683"/>
      <c r="Q34" s="2687"/>
      <c r="R34" s="2687"/>
      <c r="S34" s="2687"/>
      <c r="T34" s="2687"/>
      <c r="U34" s="2687"/>
      <c r="V34" s="2652">
        <f t="shared" si="6"/>
        <v>0</v>
      </c>
      <c r="W34" s="2687"/>
      <c r="X34" s="2688">
        <f>V34*100%</f>
        <v>0</v>
      </c>
      <c r="Y34" s="2687"/>
      <c r="Z34" s="2688">
        <f t="shared" si="7"/>
        <v>0</v>
      </c>
      <c r="AA34" s="2687"/>
      <c r="AB34" s="2689"/>
    </row>
    <row r="35" spans="1:28" s="2576" customFormat="1" ht="12">
      <c r="A35" s="2616">
        <v>170</v>
      </c>
      <c r="B35" s="2675">
        <v>1.25</v>
      </c>
      <c r="C35" s="2655"/>
      <c r="D35" s="2631"/>
      <c r="E35" s="2656"/>
      <c r="F35" s="2679"/>
      <c r="G35" s="2680"/>
      <c r="H35" s="2681"/>
      <c r="I35" s="2682"/>
      <c r="J35" s="2682"/>
      <c r="K35" s="2682"/>
      <c r="L35" s="2683"/>
      <c r="M35" s="2684"/>
      <c r="N35" s="2685"/>
      <c r="O35" s="2682"/>
      <c r="P35" s="2683"/>
      <c r="Q35" s="2687"/>
      <c r="R35" s="2687"/>
      <c r="S35" s="2687"/>
      <c r="T35" s="2687"/>
      <c r="U35" s="2687"/>
      <c r="V35" s="2652">
        <f t="shared" si="6"/>
        <v>0</v>
      </c>
      <c r="W35" s="2687"/>
      <c r="X35" s="2688">
        <f>V35*125%</f>
        <v>0</v>
      </c>
      <c r="Y35" s="2687"/>
      <c r="Z35" s="2688">
        <f t="shared" si="7"/>
        <v>0</v>
      </c>
      <c r="AA35" s="2687"/>
      <c r="AB35" s="2689"/>
    </row>
    <row r="36" spans="1:28" s="2576" customFormat="1" ht="12">
      <c r="A36" s="2616">
        <v>180</v>
      </c>
      <c r="B36" s="2675">
        <v>1.5</v>
      </c>
      <c r="C36" s="2692"/>
      <c r="D36" s="2693"/>
      <c r="E36" s="2656"/>
      <c r="F36" s="2679"/>
      <c r="G36" s="2680"/>
      <c r="H36" s="2681"/>
      <c r="I36" s="2682"/>
      <c r="J36" s="2682"/>
      <c r="K36" s="2682"/>
      <c r="L36" s="2683"/>
      <c r="M36" s="2684"/>
      <c r="N36" s="2685"/>
      <c r="O36" s="2682"/>
      <c r="P36" s="2683"/>
      <c r="Q36" s="2687"/>
      <c r="R36" s="2687"/>
      <c r="S36" s="2687"/>
      <c r="T36" s="2687"/>
      <c r="U36" s="2687"/>
      <c r="V36" s="2652">
        <f t="shared" si="6"/>
        <v>0</v>
      </c>
      <c r="W36" s="2687"/>
      <c r="X36" s="2688">
        <f>V36*150%</f>
        <v>0</v>
      </c>
      <c r="Y36" s="2687"/>
      <c r="Z36" s="2688">
        <f t="shared" si="7"/>
        <v>0</v>
      </c>
      <c r="AA36" s="2687"/>
      <c r="AB36" s="2689"/>
    </row>
    <row r="37" spans="1:28" s="2576" customFormat="1" ht="12">
      <c r="A37" s="2616">
        <v>190</v>
      </c>
      <c r="B37" s="2675">
        <v>2</v>
      </c>
      <c r="C37" s="2692"/>
      <c r="D37" s="2693"/>
      <c r="E37" s="2694"/>
      <c r="F37" s="2679"/>
      <c r="G37" s="2695"/>
      <c r="H37" s="2696"/>
      <c r="I37" s="2697"/>
      <c r="J37" s="2697"/>
      <c r="K37" s="2697"/>
      <c r="L37" s="2698"/>
      <c r="M37" s="2699"/>
      <c r="N37" s="2700"/>
      <c r="O37" s="2697"/>
      <c r="P37" s="2698"/>
      <c r="Q37" s="2687"/>
      <c r="R37" s="2687"/>
      <c r="S37" s="2687"/>
      <c r="T37" s="2687"/>
      <c r="U37" s="2687"/>
      <c r="V37" s="2652">
        <f>Q37-R37-0.8*S37-0.5*T37</f>
        <v>0</v>
      </c>
      <c r="W37" s="2687"/>
      <c r="X37" s="2688">
        <f>V37*200%</f>
        <v>0</v>
      </c>
      <c r="Y37" s="2687"/>
      <c r="Z37" s="2688">
        <f>X37-Y37</f>
        <v>0</v>
      </c>
      <c r="AA37" s="2687"/>
      <c r="AB37" s="2689"/>
    </row>
    <row r="38" spans="1:28" s="2576" customFormat="1" ht="12">
      <c r="A38" s="2616">
        <v>195</v>
      </c>
      <c r="B38" s="2675">
        <v>2.5</v>
      </c>
      <c r="C38" s="2692"/>
      <c r="D38" s="2693"/>
      <c r="E38" s="2656"/>
      <c r="F38" s="2679"/>
      <c r="G38" s="2680"/>
      <c r="H38" s="2681"/>
      <c r="I38" s="2682"/>
      <c r="J38" s="2682"/>
      <c r="K38" s="2682"/>
      <c r="L38" s="2683"/>
      <c r="M38" s="2684"/>
      <c r="N38" s="2685"/>
      <c r="O38" s="2682"/>
      <c r="P38" s="2683"/>
      <c r="Q38" s="2687"/>
      <c r="R38" s="2687"/>
      <c r="S38" s="2687"/>
      <c r="T38" s="2687"/>
      <c r="U38" s="2687"/>
      <c r="V38" s="2652">
        <f>Q38-R38-0.8*S38-0.5*T38</f>
        <v>0</v>
      </c>
      <c r="W38" s="2687"/>
      <c r="X38" s="2688">
        <f>V38*250%</f>
        <v>0</v>
      </c>
      <c r="Y38" s="2687"/>
      <c r="Z38" s="2688">
        <f t="shared" si="7"/>
        <v>0</v>
      </c>
      <c r="AA38" s="2687"/>
      <c r="AB38" s="2689"/>
    </row>
    <row r="39" spans="1:28" s="2576" customFormat="1" ht="12">
      <c r="A39" s="2616">
        <v>200</v>
      </c>
      <c r="B39" s="2675">
        <v>12.5</v>
      </c>
      <c r="C39" s="2692"/>
      <c r="D39" s="2693"/>
      <c r="E39" s="2694"/>
      <c r="F39" s="2679"/>
      <c r="G39" s="2695"/>
      <c r="H39" s="2696"/>
      <c r="I39" s="2697"/>
      <c r="J39" s="2697"/>
      <c r="K39" s="2697"/>
      <c r="L39" s="2698"/>
      <c r="M39" s="2699"/>
      <c r="N39" s="2700"/>
      <c r="O39" s="2697"/>
      <c r="P39" s="2698"/>
      <c r="Q39" s="2687"/>
      <c r="R39" s="2687"/>
      <c r="S39" s="2687"/>
      <c r="T39" s="2687"/>
      <c r="U39" s="2687"/>
      <c r="V39" s="2652">
        <f t="shared" si="6"/>
        <v>0</v>
      </c>
      <c r="W39" s="2687"/>
      <c r="X39" s="2688">
        <f>V39*1250%</f>
        <v>0</v>
      </c>
      <c r="Y39" s="2687"/>
      <c r="Z39" s="2688">
        <f t="shared" si="7"/>
        <v>0</v>
      </c>
      <c r="AA39" s="2687"/>
      <c r="AB39" s="2689"/>
    </row>
    <row r="40" spans="1:28" s="2576" customFormat="1" ht="12">
      <c r="A40" s="2701">
        <v>210</v>
      </c>
      <c r="B40" s="2675" t="s">
        <v>2988</v>
      </c>
      <c r="C40" s="2692"/>
      <c r="D40" s="2693"/>
      <c r="E40" s="2694"/>
      <c r="F40" s="2702"/>
      <c r="G40" s="2697"/>
      <c r="H40" s="2697"/>
      <c r="I40" s="2697"/>
      <c r="J40" s="2697"/>
      <c r="K40" s="2697"/>
      <c r="L40" s="2698"/>
      <c r="M40" s="2699"/>
      <c r="N40" s="2700"/>
      <c r="O40" s="2697"/>
      <c r="P40" s="2698"/>
      <c r="Q40" s="2703"/>
      <c r="R40" s="2703"/>
      <c r="S40" s="2703"/>
      <c r="T40" s="2703"/>
      <c r="U40" s="2703"/>
      <c r="V40" s="2652">
        <f>Q40-R40-0.8*S40-0.5*T40</f>
        <v>0</v>
      </c>
      <c r="W40" s="2703"/>
      <c r="X40" s="2687"/>
      <c r="Y40" s="2703"/>
      <c r="Z40" s="2703"/>
      <c r="AA40" s="2703"/>
      <c r="AB40" s="2704"/>
    </row>
    <row r="41" spans="1:28" s="2576" customFormat="1" ht="15" customHeight="1">
      <c r="A41" s="4929" t="s">
        <v>2989</v>
      </c>
      <c r="B41" s="4930"/>
      <c r="C41" s="4930"/>
      <c r="D41" s="4930"/>
      <c r="E41" s="4930"/>
      <c r="F41" s="4930"/>
      <c r="G41" s="4930"/>
      <c r="H41" s="4930"/>
      <c r="I41" s="4930"/>
      <c r="J41" s="4930"/>
      <c r="K41" s="4930"/>
      <c r="L41" s="4930"/>
      <c r="M41" s="4930"/>
      <c r="N41" s="4930"/>
      <c r="O41" s="4930"/>
      <c r="P41" s="4930"/>
      <c r="Q41" s="4930"/>
      <c r="R41" s="4930"/>
      <c r="S41" s="4930"/>
      <c r="T41" s="4930"/>
      <c r="U41" s="4930"/>
      <c r="V41" s="4930"/>
      <c r="W41" s="4930"/>
      <c r="X41" s="4930"/>
      <c r="Y41" s="4930"/>
      <c r="Z41" s="4930"/>
      <c r="AA41" s="4930"/>
      <c r="AB41" s="4931"/>
    </row>
    <row r="42" spans="1:28" s="2576" customFormat="1" ht="12">
      <c r="A42" s="2705">
        <v>220</v>
      </c>
      <c r="B42" s="2647" t="s">
        <v>2990</v>
      </c>
      <c r="C42" s="2706"/>
      <c r="D42" s="2707"/>
      <c r="E42" s="2708"/>
      <c r="F42" s="2706"/>
      <c r="G42" s="2707"/>
      <c r="H42" s="2707"/>
      <c r="I42" s="2707"/>
      <c r="J42" s="2707"/>
      <c r="K42" s="2707"/>
      <c r="L42" s="2707"/>
      <c r="M42" s="2709"/>
      <c r="N42" s="2707"/>
      <c r="O42" s="2707"/>
      <c r="P42" s="2707"/>
      <c r="Q42" s="2707"/>
      <c r="R42" s="2707"/>
      <c r="S42" s="2707"/>
      <c r="T42" s="2707"/>
      <c r="U42" s="2707"/>
      <c r="V42" s="2707"/>
      <c r="W42" s="2707"/>
      <c r="X42" s="2707"/>
      <c r="Y42" s="2707"/>
      <c r="Z42" s="2707"/>
      <c r="AA42" s="2710"/>
      <c r="AB42" s="2711"/>
    </row>
    <row r="43" spans="1:28" s="2576" customFormat="1" ht="12">
      <c r="A43" s="2705">
        <v>230</v>
      </c>
      <c r="B43" s="2647" t="s">
        <v>2991</v>
      </c>
      <c r="C43" s="2712"/>
      <c r="D43" s="2713"/>
      <c r="E43" s="2714"/>
      <c r="F43" s="2712"/>
      <c r="G43" s="2713"/>
      <c r="H43" s="2713"/>
      <c r="I43" s="2713"/>
      <c r="J43" s="2713"/>
      <c r="K43" s="2713"/>
      <c r="L43" s="2713"/>
      <c r="M43" s="2715"/>
      <c r="N43" s="2713"/>
      <c r="O43" s="2713"/>
      <c r="P43" s="2713"/>
      <c r="Q43" s="2713"/>
      <c r="R43" s="2713"/>
      <c r="S43" s="2713"/>
      <c r="T43" s="2713"/>
      <c r="U43" s="2713"/>
      <c r="V43" s="2713"/>
      <c r="W43" s="2713"/>
      <c r="X43" s="2713"/>
      <c r="Y43" s="2713"/>
      <c r="Z43" s="2713"/>
      <c r="AA43" s="2716"/>
      <c r="AB43" s="2717"/>
    </row>
    <row r="44" spans="1:28" s="2576" customFormat="1" ht="12">
      <c r="A44" s="2705">
        <v>240</v>
      </c>
      <c r="B44" s="2647" t="s">
        <v>2992</v>
      </c>
      <c r="C44" s="2712"/>
      <c r="D44" s="2713"/>
      <c r="E44" s="2714"/>
      <c r="F44" s="2712"/>
      <c r="G44" s="2713"/>
      <c r="H44" s="2713"/>
      <c r="I44" s="2713"/>
      <c r="J44" s="2713"/>
      <c r="K44" s="2713"/>
      <c r="L44" s="2713"/>
      <c r="M44" s="2715"/>
      <c r="N44" s="2713"/>
      <c r="O44" s="2713"/>
      <c r="P44" s="2713"/>
      <c r="Q44" s="2713"/>
      <c r="R44" s="2713"/>
      <c r="S44" s="2713"/>
      <c r="T44" s="2713"/>
      <c r="U44" s="2713"/>
      <c r="V44" s="2713"/>
      <c r="W44" s="2713"/>
      <c r="X44" s="2713"/>
      <c r="Y44" s="2713"/>
      <c r="Z44" s="2713"/>
      <c r="AA44" s="2716"/>
      <c r="AB44" s="2717"/>
    </row>
    <row r="45" spans="1:28" s="2576" customFormat="1" ht="12.75" thickBot="1">
      <c r="A45" s="2718">
        <v>250</v>
      </c>
      <c r="B45" s="2719"/>
      <c r="C45" s="2720"/>
      <c r="D45" s="2721"/>
      <c r="E45" s="2722"/>
      <c r="F45" s="2720"/>
      <c r="G45" s="2721"/>
      <c r="H45" s="2721"/>
      <c r="I45" s="2721"/>
      <c r="J45" s="2721"/>
      <c r="K45" s="2721"/>
      <c r="L45" s="2721"/>
      <c r="M45" s="2723"/>
      <c r="N45" s="2721"/>
      <c r="O45" s="2721"/>
      <c r="P45" s="2721"/>
      <c r="Q45" s="2721"/>
      <c r="R45" s="2721"/>
      <c r="S45" s="2721"/>
      <c r="T45" s="2721"/>
      <c r="U45" s="2721"/>
      <c r="V45" s="2721"/>
      <c r="W45" s="2721"/>
      <c r="X45" s="2721"/>
      <c r="Y45" s="2721"/>
      <c r="Z45" s="2721"/>
      <c r="AA45" s="2724"/>
      <c r="AB45" s="2725"/>
    </row>
    <row r="46" spans="1:28">
      <c r="U46" s="2727"/>
      <c r="V46" s="2727"/>
      <c r="W46" s="2727"/>
      <c r="X46" s="2727"/>
      <c r="Y46" s="2727"/>
      <c r="Z46" s="2727"/>
      <c r="AA46" s="2727"/>
    </row>
    <row r="47" spans="1:28">
      <c r="B47" s="2212" t="s">
        <v>2993</v>
      </c>
      <c r="U47" s="2727"/>
      <c r="V47" s="2727"/>
      <c r="W47" s="2727"/>
      <c r="X47" s="2727"/>
      <c r="Y47" s="2727"/>
      <c r="Z47" s="2727"/>
      <c r="AA47" s="2727"/>
    </row>
    <row r="48" spans="1:28">
      <c r="B48" s="2579"/>
      <c r="U48" s="2727"/>
      <c r="V48" s="2727"/>
      <c r="W48" s="2727"/>
      <c r="X48" s="2727"/>
      <c r="Y48" s="2727"/>
      <c r="Z48" s="2727"/>
      <c r="AA48" s="2727"/>
    </row>
    <row r="50" ht="15" customHeight="1"/>
  </sheetData>
  <mergeCells count="37">
    <mergeCell ref="N3:V3"/>
    <mergeCell ref="C7:D7"/>
    <mergeCell ref="E7:E10"/>
    <mergeCell ref="F7:F10"/>
    <mergeCell ref="G7:L7"/>
    <mergeCell ref="M7:M10"/>
    <mergeCell ref="N7:P7"/>
    <mergeCell ref="Q7:Q10"/>
    <mergeCell ref="R7:U7"/>
    <mergeCell ref="V7:V10"/>
    <mergeCell ref="AA8:AA10"/>
    <mergeCell ref="X7:X10"/>
    <mergeCell ref="Y7:Y10"/>
    <mergeCell ref="Z7:Z10"/>
    <mergeCell ref="C8:C10"/>
    <mergeCell ref="D8:D10"/>
    <mergeCell ref="G8:H8"/>
    <mergeCell ref="I8:J8"/>
    <mergeCell ref="K8:L8"/>
    <mergeCell ref="N8:N10"/>
    <mergeCell ref="O8:O10"/>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s>
  <conditionalFormatting sqref="B17 B24:B26 B38 B39:F40 B37:F37">
    <cfRule type="cellIs" dxfId="51" priority="4" stopIfTrue="1" operator="equal">
      <formula>#REF!</formula>
    </cfRule>
  </conditionalFormatting>
  <conditionalFormatting sqref="B18:B23">
    <cfRule type="cellIs" dxfId="50" priority="3" stopIfTrue="1" operator="equal">
      <formula>#REF!</formula>
    </cfRule>
  </conditionalFormatting>
  <conditionalFormatting sqref="B27:B36">
    <cfRule type="cellIs" dxfId="49" priority="2" stopIfTrue="1" operator="equal">
      <formula>#REF!</formula>
    </cfRule>
  </conditionalFormatting>
  <conditionalFormatting sqref="B42:B44">
    <cfRule type="cellIs" dxfId="48"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0"/>
  <sheetViews>
    <sheetView zoomScale="70" zoomScaleNormal="70" zoomScaleSheetLayoutView="30" workbookViewId="0">
      <selection sqref="A1:Z6"/>
    </sheetView>
  </sheetViews>
  <sheetFormatPr defaultColWidth="11.42578125" defaultRowHeight="15"/>
  <cols>
    <col min="1" max="1" width="5.140625" style="2726" customWidth="1"/>
    <col min="2" max="2" width="46.140625" style="2212" customWidth="1"/>
    <col min="3" max="3" width="9.28515625" style="2212" customWidth="1"/>
    <col min="4" max="4" width="8.85546875" style="2212" customWidth="1"/>
    <col min="5" max="5" width="8.5703125" style="2212" customWidth="1"/>
    <col min="6" max="6" width="15.140625" style="2212" customWidth="1"/>
    <col min="7" max="7" width="9" style="2212" customWidth="1"/>
    <col min="8" max="8" width="11.28515625" style="2212" customWidth="1"/>
    <col min="9" max="9" width="11.42578125" style="2212" customWidth="1"/>
    <col min="10" max="10" width="13.7109375" style="2212" customWidth="1"/>
    <col min="11" max="11" width="12.42578125" style="2212" customWidth="1"/>
    <col min="12" max="12" width="13.42578125" style="2212" customWidth="1"/>
    <col min="13" max="13" width="16.85546875" style="2212" customWidth="1"/>
    <col min="14" max="14" width="17.7109375" style="2212" customWidth="1"/>
    <col min="15" max="15" width="14.42578125" style="2212" customWidth="1"/>
    <col min="16" max="16" width="12.85546875" style="2212" customWidth="1"/>
    <col min="17" max="17" width="17.42578125" style="2212" customWidth="1"/>
    <col min="18" max="18" width="12.7109375" style="2212" customWidth="1"/>
    <col min="19" max="19" width="9.42578125" style="2212" customWidth="1"/>
    <col min="20" max="20" width="8.85546875" style="2212" customWidth="1"/>
    <col min="21" max="21" width="9.85546875" style="2212" customWidth="1"/>
    <col min="22" max="22" width="15.7109375" style="2212" customWidth="1"/>
    <col min="23" max="23" width="17.7109375" style="2212" customWidth="1"/>
    <col min="24" max="26" width="14.28515625" style="2212" customWidth="1"/>
    <col min="27" max="27" width="16" style="2212" customWidth="1"/>
    <col min="28" max="28" width="16.28515625" style="2212" customWidth="1"/>
    <col min="29" max="259" width="11.42578125" style="2212"/>
    <col min="260" max="260" width="108.140625" style="2212" customWidth="1"/>
    <col min="261" max="261" width="28.7109375" style="2212" customWidth="1"/>
    <col min="262" max="262" width="32.5703125" style="2212" customWidth="1"/>
    <col min="263" max="263" width="28.7109375" style="2212" customWidth="1"/>
    <col min="264" max="265" width="31.7109375" style="2212" customWidth="1"/>
    <col min="266" max="266" width="30.140625" style="2212" customWidth="1"/>
    <col min="267" max="267" width="33.7109375" style="2212" customWidth="1"/>
    <col min="268" max="268" width="27" style="2212" customWidth="1"/>
    <col min="269" max="269" width="28.7109375" style="2212" customWidth="1"/>
    <col min="270" max="270" width="34.85546875" style="2212" customWidth="1"/>
    <col min="271" max="271" width="37" style="2212" customWidth="1"/>
    <col min="272" max="272" width="34.85546875" style="2212" customWidth="1"/>
    <col min="273" max="273" width="27.5703125" style="2212" customWidth="1"/>
    <col min="274" max="274" width="36.85546875" style="2212" customWidth="1"/>
    <col min="275" max="275" width="38.7109375" style="2212" customWidth="1"/>
    <col min="276" max="278" width="14.7109375" style="2212" customWidth="1"/>
    <col min="279" max="279" width="18.7109375" style="2212" customWidth="1"/>
    <col min="280" max="280" width="25.42578125" style="2212" customWidth="1"/>
    <col min="281" max="281" width="34.85546875" style="2212" customWidth="1"/>
    <col min="282" max="282" width="28" style="2212" customWidth="1"/>
    <col min="283" max="283" width="34.140625" style="2212" customWidth="1"/>
    <col min="284" max="284" width="34" style="2212" customWidth="1"/>
    <col min="285" max="515" width="11.42578125" style="2212"/>
    <col min="516" max="516" width="108.140625" style="2212" customWidth="1"/>
    <col min="517" max="517" width="28.7109375" style="2212" customWidth="1"/>
    <col min="518" max="518" width="32.5703125" style="2212" customWidth="1"/>
    <col min="519" max="519" width="28.7109375" style="2212" customWidth="1"/>
    <col min="520" max="521" width="31.7109375" style="2212" customWidth="1"/>
    <col min="522" max="522" width="30.140625" style="2212" customWidth="1"/>
    <col min="523" max="523" width="33.7109375" style="2212" customWidth="1"/>
    <col min="524" max="524" width="27" style="2212" customWidth="1"/>
    <col min="525" max="525" width="28.7109375" style="2212" customWidth="1"/>
    <col min="526" max="526" width="34.85546875" style="2212" customWidth="1"/>
    <col min="527" max="527" width="37" style="2212" customWidth="1"/>
    <col min="528" max="528" width="34.85546875" style="2212" customWidth="1"/>
    <col min="529" max="529" width="27.5703125" style="2212" customWidth="1"/>
    <col min="530" max="530" width="36.85546875" style="2212" customWidth="1"/>
    <col min="531" max="531" width="38.7109375" style="2212" customWidth="1"/>
    <col min="532" max="534" width="14.7109375" style="2212" customWidth="1"/>
    <col min="535" max="535" width="18.7109375" style="2212" customWidth="1"/>
    <col min="536" max="536" width="25.42578125" style="2212" customWidth="1"/>
    <col min="537" max="537" width="34.85546875" style="2212" customWidth="1"/>
    <col min="538" max="538" width="28" style="2212" customWidth="1"/>
    <col min="539" max="539" width="34.140625" style="2212" customWidth="1"/>
    <col min="540" max="540" width="34" style="2212" customWidth="1"/>
    <col min="541" max="771" width="11.42578125" style="2212"/>
    <col min="772" max="772" width="108.140625" style="2212" customWidth="1"/>
    <col min="773" max="773" width="28.7109375" style="2212" customWidth="1"/>
    <col min="774" max="774" width="32.5703125" style="2212" customWidth="1"/>
    <col min="775" max="775" width="28.7109375" style="2212" customWidth="1"/>
    <col min="776" max="777" width="31.7109375" style="2212" customWidth="1"/>
    <col min="778" max="778" width="30.140625" style="2212" customWidth="1"/>
    <col min="779" max="779" width="33.7109375" style="2212" customWidth="1"/>
    <col min="780" max="780" width="27" style="2212" customWidth="1"/>
    <col min="781" max="781" width="28.7109375" style="2212" customWidth="1"/>
    <col min="782" max="782" width="34.85546875" style="2212" customWidth="1"/>
    <col min="783" max="783" width="37" style="2212" customWidth="1"/>
    <col min="784" max="784" width="34.85546875" style="2212" customWidth="1"/>
    <col min="785" max="785" width="27.5703125" style="2212" customWidth="1"/>
    <col min="786" max="786" width="36.85546875" style="2212" customWidth="1"/>
    <col min="787" max="787" width="38.7109375" style="2212" customWidth="1"/>
    <col min="788" max="790" width="14.7109375" style="2212" customWidth="1"/>
    <col min="791" max="791" width="18.7109375" style="2212" customWidth="1"/>
    <col min="792" max="792" width="25.42578125" style="2212" customWidth="1"/>
    <col min="793" max="793" width="34.85546875" style="2212" customWidth="1"/>
    <col min="794" max="794" width="28" style="2212" customWidth="1"/>
    <col min="795" max="795" width="34.140625" style="2212" customWidth="1"/>
    <col min="796" max="796" width="34" style="2212" customWidth="1"/>
    <col min="797" max="1027" width="11.42578125" style="2212"/>
    <col min="1028" max="1028" width="108.140625" style="2212" customWidth="1"/>
    <col min="1029" max="1029" width="28.7109375" style="2212" customWidth="1"/>
    <col min="1030" max="1030" width="32.5703125" style="2212" customWidth="1"/>
    <col min="1031" max="1031" width="28.7109375" style="2212" customWidth="1"/>
    <col min="1032" max="1033" width="31.7109375" style="2212" customWidth="1"/>
    <col min="1034" max="1034" width="30.140625" style="2212" customWidth="1"/>
    <col min="1035" max="1035" width="33.7109375" style="2212" customWidth="1"/>
    <col min="1036" max="1036" width="27" style="2212" customWidth="1"/>
    <col min="1037" max="1037" width="28.7109375" style="2212" customWidth="1"/>
    <col min="1038" max="1038" width="34.85546875" style="2212" customWidth="1"/>
    <col min="1039" max="1039" width="37" style="2212" customWidth="1"/>
    <col min="1040" max="1040" width="34.85546875" style="2212" customWidth="1"/>
    <col min="1041" max="1041" width="27.5703125" style="2212" customWidth="1"/>
    <col min="1042" max="1042" width="36.85546875" style="2212" customWidth="1"/>
    <col min="1043" max="1043" width="38.7109375" style="2212" customWidth="1"/>
    <col min="1044" max="1046" width="14.7109375" style="2212" customWidth="1"/>
    <col min="1047" max="1047" width="18.7109375" style="2212" customWidth="1"/>
    <col min="1048" max="1048" width="25.42578125" style="2212" customWidth="1"/>
    <col min="1049" max="1049" width="34.85546875" style="2212" customWidth="1"/>
    <col min="1050" max="1050" width="28" style="2212" customWidth="1"/>
    <col min="1051" max="1051" width="34.140625" style="2212" customWidth="1"/>
    <col min="1052" max="1052" width="34" style="2212" customWidth="1"/>
    <col min="1053" max="1283" width="11.42578125" style="2212"/>
    <col min="1284" max="1284" width="108.140625" style="2212" customWidth="1"/>
    <col min="1285" max="1285" width="28.7109375" style="2212" customWidth="1"/>
    <col min="1286" max="1286" width="32.5703125" style="2212" customWidth="1"/>
    <col min="1287" max="1287" width="28.7109375" style="2212" customWidth="1"/>
    <col min="1288" max="1289" width="31.7109375" style="2212" customWidth="1"/>
    <col min="1290" max="1290" width="30.140625" style="2212" customWidth="1"/>
    <col min="1291" max="1291" width="33.7109375" style="2212" customWidth="1"/>
    <col min="1292" max="1292" width="27" style="2212" customWidth="1"/>
    <col min="1293" max="1293" width="28.7109375" style="2212" customWidth="1"/>
    <col min="1294" max="1294" width="34.85546875" style="2212" customWidth="1"/>
    <col min="1295" max="1295" width="37" style="2212" customWidth="1"/>
    <col min="1296" max="1296" width="34.85546875" style="2212" customWidth="1"/>
    <col min="1297" max="1297" width="27.5703125" style="2212" customWidth="1"/>
    <col min="1298" max="1298" width="36.85546875" style="2212" customWidth="1"/>
    <col min="1299" max="1299" width="38.7109375" style="2212" customWidth="1"/>
    <col min="1300" max="1302" width="14.7109375" style="2212" customWidth="1"/>
    <col min="1303" max="1303" width="18.7109375" style="2212" customWidth="1"/>
    <col min="1304" max="1304" width="25.42578125" style="2212" customWidth="1"/>
    <col min="1305" max="1305" width="34.85546875" style="2212" customWidth="1"/>
    <col min="1306" max="1306" width="28" style="2212" customWidth="1"/>
    <col min="1307" max="1307" width="34.140625" style="2212" customWidth="1"/>
    <col min="1308" max="1308" width="34" style="2212" customWidth="1"/>
    <col min="1309" max="1539" width="11.42578125" style="2212"/>
    <col min="1540" max="1540" width="108.140625" style="2212" customWidth="1"/>
    <col min="1541" max="1541" width="28.7109375" style="2212" customWidth="1"/>
    <col min="1542" max="1542" width="32.5703125" style="2212" customWidth="1"/>
    <col min="1543" max="1543" width="28.7109375" style="2212" customWidth="1"/>
    <col min="1544" max="1545" width="31.7109375" style="2212" customWidth="1"/>
    <col min="1546" max="1546" width="30.140625" style="2212" customWidth="1"/>
    <col min="1547" max="1547" width="33.7109375" style="2212" customWidth="1"/>
    <col min="1548" max="1548" width="27" style="2212" customWidth="1"/>
    <col min="1549" max="1549" width="28.7109375" style="2212" customWidth="1"/>
    <col min="1550" max="1550" width="34.85546875" style="2212" customWidth="1"/>
    <col min="1551" max="1551" width="37" style="2212" customWidth="1"/>
    <col min="1552" max="1552" width="34.85546875" style="2212" customWidth="1"/>
    <col min="1553" max="1553" width="27.5703125" style="2212" customWidth="1"/>
    <col min="1554" max="1554" width="36.85546875" style="2212" customWidth="1"/>
    <col min="1555" max="1555" width="38.7109375" style="2212" customWidth="1"/>
    <col min="1556" max="1558" width="14.7109375" style="2212" customWidth="1"/>
    <col min="1559" max="1559" width="18.7109375" style="2212" customWidth="1"/>
    <col min="1560" max="1560" width="25.42578125" style="2212" customWidth="1"/>
    <col min="1561" max="1561" width="34.85546875" style="2212" customWidth="1"/>
    <col min="1562" max="1562" width="28" style="2212" customWidth="1"/>
    <col min="1563" max="1563" width="34.140625" style="2212" customWidth="1"/>
    <col min="1564" max="1564" width="34" style="2212" customWidth="1"/>
    <col min="1565" max="1795" width="11.42578125" style="2212"/>
    <col min="1796" max="1796" width="108.140625" style="2212" customWidth="1"/>
    <col min="1797" max="1797" width="28.7109375" style="2212" customWidth="1"/>
    <col min="1798" max="1798" width="32.5703125" style="2212" customWidth="1"/>
    <col min="1799" max="1799" width="28.7109375" style="2212" customWidth="1"/>
    <col min="1800" max="1801" width="31.7109375" style="2212" customWidth="1"/>
    <col min="1802" max="1802" width="30.140625" style="2212" customWidth="1"/>
    <col min="1803" max="1803" width="33.7109375" style="2212" customWidth="1"/>
    <col min="1804" max="1804" width="27" style="2212" customWidth="1"/>
    <col min="1805" max="1805" width="28.7109375" style="2212" customWidth="1"/>
    <col min="1806" max="1806" width="34.85546875" style="2212" customWidth="1"/>
    <col min="1807" max="1807" width="37" style="2212" customWidth="1"/>
    <col min="1808" max="1808" width="34.85546875" style="2212" customWidth="1"/>
    <col min="1809" max="1809" width="27.5703125" style="2212" customWidth="1"/>
    <col min="1810" max="1810" width="36.85546875" style="2212" customWidth="1"/>
    <col min="1811" max="1811" width="38.7109375" style="2212" customWidth="1"/>
    <col min="1812" max="1814" width="14.7109375" style="2212" customWidth="1"/>
    <col min="1815" max="1815" width="18.7109375" style="2212" customWidth="1"/>
    <col min="1816" max="1816" width="25.42578125" style="2212" customWidth="1"/>
    <col min="1817" max="1817" width="34.85546875" style="2212" customWidth="1"/>
    <col min="1818" max="1818" width="28" style="2212" customWidth="1"/>
    <col min="1819" max="1819" width="34.140625" style="2212" customWidth="1"/>
    <col min="1820" max="1820" width="34" style="2212" customWidth="1"/>
    <col min="1821" max="2051" width="11.42578125" style="2212"/>
    <col min="2052" max="2052" width="108.140625" style="2212" customWidth="1"/>
    <col min="2053" max="2053" width="28.7109375" style="2212" customWidth="1"/>
    <col min="2054" max="2054" width="32.5703125" style="2212" customWidth="1"/>
    <col min="2055" max="2055" width="28.7109375" style="2212" customWidth="1"/>
    <col min="2056" max="2057" width="31.7109375" style="2212" customWidth="1"/>
    <col min="2058" max="2058" width="30.140625" style="2212" customWidth="1"/>
    <col min="2059" max="2059" width="33.7109375" style="2212" customWidth="1"/>
    <col min="2060" max="2060" width="27" style="2212" customWidth="1"/>
    <col min="2061" max="2061" width="28.7109375" style="2212" customWidth="1"/>
    <col min="2062" max="2062" width="34.85546875" style="2212" customWidth="1"/>
    <col min="2063" max="2063" width="37" style="2212" customWidth="1"/>
    <col min="2064" max="2064" width="34.85546875" style="2212" customWidth="1"/>
    <col min="2065" max="2065" width="27.5703125" style="2212" customWidth="1"/>
    <col min="2066" max="2066" width="36.85546875" style="2212" customWidth="1"/>
    <col min="2067" max="2067" width="38.7109375" style="2212" customWidth="1"/>
    <col min="2068" max="2070" width="14.7109375" style="2212" customWidth="1"/>
    <col min="2071" max="2071" width="18.7109375" style="2212" customWidth="1"/>
    <col min="2072" max="2072" width="25.42578125" style="2212" customWidth="1"/>
    <col min="2073" max="2073" width="34.85546875" style="2212" customWidth="1"/>
    <col min="2074" max="2074" width="28" style="2212" customWidth="1"/>
    <col min="2075" max="2075" width="34.140625" style="2212" customWidth="1"/>
    <col min="2076" max="2076" width="34" style="2212" customWidth="1"/>
    <col min="2077" max="2307" width="11.42578125" style="2212"/>
    <col min="2308" max="2308" width="108.140625" style="2212" customWidth="1"/>
    <col min="2309" max="2309" width="28.7109375" style="2212" customWidth="1"/>
    <col min="2310" max="2310" width="32.5703125" style="2212" customWidth="1"/>
    <col min="2311" max="2311" width="28.7109375" style="2212" customWidth="1"/>
    <col min="2312" max="2313" width="31.7109375" style="2212" customWidth="1"/>
    <col min="2314" max="2314" width="30.140625" style="2212" customWidth="1"/>
    <col min="2315" max="2315" width="33.7109375" style="2212" customWidth="1"/>
    <col min="2316" max="2316" width="27" style="2212" customWidth="1"/>
    <col min="2317" max="2317" width="28.7109375" style="2212" customWidth="1"/>
    <col min="2318" max="2318" width="34.85546875" style="2212" customWidth="1"/>
    <col min="2319" max="2319" width="37" style="2212" customWidth="1"/>
    <col min="2320" max="2320" width="34.85546875" style="2212" customWidth="1"/>
    <col min="2321" max="2321" width="27.5703125" style="2212" customWidth="1"/>
    <col min="2322" max="2322" width="36.85546875" style="2212" customWidth="1"/>
    <col min="2323" max="2323" width="38.7109375" style="2212" customWidth="1"/>
    <col min="2324" max="2326" width="14.7109375" style="2212" customWidth="1"/>
    <col min="2327" max="2327" width="18.7109375" style="2212" customWidth="1"/>
    <col min="2328" max="2328" width="25.42578125" style="2212" customWidth="1"/>
    <col min="2329" max="2329" width="34.85546875" style="2212" customWidth="1"/>
    <col min="2330" max="2330" width="28" style="2212" customWidth="1"/>
    <col min="2331" max="2331" width="34.140625" style="2212" customWidth="1"/>
    <col min="2332" max="2332" width="34" style="2212" customWidth="1"/>
    <col min="2333" max="2563" width="11.42578125" style="2212"/>
    <col min="2564" max="2564" width="108.140625" style="2212" customWidth="1"/>
    <col min="2565" max="2565" width="28.7109375" style="2212" customWidth="1"/>
    <col min="2566" max="2566" width="32.5703125" style="2212" customWidth="1"/>
    <col min="2567" max="2567" width="28.7109375" style="2212" customWidth="1"/>
    <col min="2568" max="2569" width="31.7109375" style="2212" customWidth="1"/>
    <col min="2570" max="2570" width="30.140625" style="2212" customWidth="1"/>
    <col min="2571" max="2571" width="33.7109375" style="2212" customWidth="1"/>
    <col min="2572" max="2572" width="27" style="2212" customWidth="1"/>
    <col min="2573" max="2573" width="28.7109375" style="2212" customWidth="1"/>
    <col min="2574" max="2574" width="34.85546875" style="2212" customWidth="1"/>
    <col min="2575" max="2575" width="37" style="2212" customWidth="1"/>
    <col min="2576" max="2576" width="34.85546875" style="2212" customWidth="1"/>
    <col min="2577" max="2577" width="27.5703125" style="2212" customWidth="1"/>
    <col min="2578" max="2578" width="36.85546875" style="2212" customWidth="1"/>
    <col min="2579" max="2579" width="38.7109375" style="2212" customWidth="1"/>
    <col min="2580" max="2582" width="14.7109375" style="2212" customWidth="1"/>
    <col min="2583" max="2583" width="18.7109375" style="2212" customWidth="1"/>
    <col min="2584" max="2584" width="25.42578125" style="2212" customWidth="1"/>
    <col min="2585" max="2585" width="34.85546875" style="2212" customWidth="1"/>
    <col min="2586" max="2586" width="28" style="2212" customWidth="1"/>
    <col min="2587" max="2587" width="34.140625" style="2212" customWidth="1"/>
    <col min="2588" max="2588" width="34" style="2212" customWidth="1"/>
    <col min="2589" max="2819" width="11.42578125" style="2212"/>
    <col min="2820" max="2820" width="108.140625" style="2212" customWidth="1"/>
    <col min="2821" max="2821" width="28.7109375" style="2212" customWidth="1"/>
    <col min="2822" max="2822" width="32.5703125" style="2212" customWidth="1"/>
    <col min="2823" max="2823" width="28.7109375" style="2212" customWidth="1"/>
    <col min="2824" max="2825" width="31.7109375" style="2212" customWidth="1"/>
    <col min="2826" max="2826" width="30.140625" style="2212" customWidth="1"/>
    <col min="2827" max="2827" width="33.7109375" style="2212" customWidth="1"/>
    <col min="2828" max="2828" width="27" style="2212" customWidth="1"/>
    <col min="2829" max="2829" width="28.7109375" style="2212" customWidth="1"/>
    <col min="2830" max="2830" width="34.85546875" style="2212" customWidth="1"/>
    <col min="2831" max="2831" width="37" style="2212" customWidth="1"/>
    <col min="2832" max="2832" width="34.85546875" style="2212" customWidth="1"/>
    <col min="2833" max="2833" width="27.5703125" style="2212" customWidth="1"/>
    <col min="2834" max="2834" width="36.85546875" style="2212" customWidth="1"/>
    <col min="2835" max="2835" width="38.7109375" style="2212" customWidth="1"/>
    <col min="2836" max="2838" width="14.7109375" style="2212" customWidth="1"/>
    <col min="2839" max="2839" width="18.7109375" style="2212" customWidth="1"/>
    <col min="2840" max="2840" width="25.42578125" style="2212" customWidth="1"/>
    <col min="2841" max="2841" width="34.85546875" style="2212" customWidth="1"/>
    <col min="2842" max="2842" width="28" style="2212" customWidth="1"/>
    <col min="2843" max="2843" width="34.140625" style="2212" customWidth="1"/>
    <col min="2844" max="2844" width="34" style="2212" customWidth="1"/>
    <col min="2845" max="3075" width="11.42578125" style="2212"/>
    <col min="3076" max="3076" width="108.140625" style="2212" customWidth="1"/>
    <col min="3077" max="3077" width="28.7109375" style="2212" customWidth="1"/>
    <col min="3078" max="3078" width="32.5703125" style="2212" customWidth="1"/>
    <col min="3079" max="3079" width="28.7109375" style="2212" customWidth="1"/>
    <col min="3080" max="3081" width="31.7109375" style="2212" customWidth="1"/>
    <col min="3082" max="3082" width="30.140625" style="2212" customWidth="1"/>
    <col min="3083" max="3083" width="33.7109375" style="2212" customWidth="1"/>
    <col min="3084" max="3084" width="27" style="2212" customWidth="1"/>
    <col min="3085" max="3085" width="28.7109375" style="2212" customWidth="1"/>
    <col min="3086" max="3086" width="34.85546875" style="2212" customWidth="1"/>
    <col min="3087" max="3087" width="37" style="2212" customWidth="1"/>
    <col min="3088" max="3088" width="34.85546875" style="2212" customWidth="1"/>
    <col min="3089" max="3089" width="27.5703125" style="2212" customWidth="1"/>
    <col min="3090" max="3090" width="36.85546875" style="2212" customWidth="1"/>
    <col min="3091" max="3091" width="38.7109375" style="2212" customWidth="1"/>
    <col min="3092" max="3094" width="14.7109375" style="2212" customWidth="1"/>
    <col min="3095" max="3095" width="18.7109375" style="2212" customWidth="1"/>
    <col min="3096" max="3096" width="25.42578125" style="2212" customWidth="1"/>
    <col min="3097" max="3097" width="34.85546875" style="2212" customWidth="1"/>
    <col min="3098" max="3098" width="28" style="2212" customWidth="1"/>
    <col min="3099" max="3099" width="34.140625" style="2212" customWidth="1"/>
    <col min="3100" max="3100" width="34" style="2212" customWidth="1"/>
    <col min="3101" max="3331" width="11.42578125" style="2212"/>
    <col min="3332" max="3332" width="108.140625" style="2212" customWidth="1"/>
    <col min="3333" max="3333" width="28.7109375" style="2212" customWidth="1"/>
    <col min="3334" max="3334" width="32.5703125" style="2212" customWidth="1"/>
    <col min="3335" max="3335" width="28.7109375" style="2212" customWidth="1"/>
    <col min="3336" max="3337" width="31.7109375" style="2212" customWidth="1"/>
    <col min="3338" max="3338" width="30.140625" style="2212" customWidth="1"/>
    <col min="3339" max="3339" width="33.7109375" style="2212" customWidth="1"/>
    <col min="3340" max="3340" width="27" style="2212" customWidth="1"/>
    <col min="3341" max="3341" width="28.7109375" style="2212" customWidth="1"/>
    <col min="3342" max="3342" width="34.85546875" style="2212" customWidth="1"/>
    <col min="3343" max="3343" width="37" style="2212" customWidth="1"/>
    <col min="3344" max="3344" width="34.85546875" style="2212" customWidth="1"/>
    <col min="3345" max="3345" width="27.5703125" style="2212" customWidth="1"/>
    <col min="3346" max="3346" width="36.85546875" style="2212" customWidth="1"/>
    <col min="3347" max="3347" width="38.7109375" style="2212" customWidth="1"/>
    <col min="3348" max="3350" width="14.7109375" style="2212" customWidth="1"/>
    <col min="3351" max="3351" width="18.7109375" style="2212" customWidth="1"/>
    <col min="3352" max="3352" width="25.42578125" style="2212" customWidth="1"/>
    <col min="3353" max="3353" width="34.85546875" style="2212" customWidth="1"/>
    <col min="3354" max="3354" width="28" style="2212" customWidth="1"/>
    <col min="3355" max="3355" width="34.140625" style="2212" customWidth="1"/>
    <col min="3356" max="3356" width="34" style="2212" customWidth="1"/>
    <col min="3357" max="3587" width="11.42578125" style="2212"/>
    <col min="3588" max="3588" width="108.140625" style="2212" customWidth="1"/>
    <col min="3589" max="3589" width="28.7109375" style="2212" customWidth="1"/>
    <col min="3590" max="3590" width="32.5703125" style="2212" customWidth="1"/>
    <col min="3591" max="3591" width="28.7109375" style="2212" customWidth="1"/>
    <col min="3592" max="3593" width="31.7109375" style="2212" customWidth="1"/>
    <col min="3594" max="3594" width="30.140625" style="2212" customWidth="1"/>
    <col min="3595" max="3595" width="33.7109375" style="2212" customWidth="1"/>
    <col min="3596" max="3596" width="27" style="2212" customWidth="1"/>
    <col min="3597" max="3597" width="28.7109375" style="2212" customWidth="1"/>
    <col min="3598" max="3598" width="34.85546875" style="2212" customWidth="1"/>
    <col min="3599" max="3599" width="37" style="2212" customWidth="1"/>
    <col min="3600" max="3600" width="34.85546875" style="2212" customWidth="1"/>
    <col min="3601" max="3601" width="27.5703125" style="2212" customWidth="1"/>
    <col min="3602" max="3602" width="36.85546875" style="2212" customWidth="1"/>
    <col min="3603" max="3603" width="38.7109375" style="2212" customWidth="1"/>
    <col min="3604" max="3606" width="14.7109375" style="2212" customWidth="1"/>
    <col min="3607" max="3607" width="18.7109375" style="2212" customWidth="1"/>
    <col min="3608" max="3608" width="25.42578125" style="2212" customWidth="1"/>
    <col min="3609" max="3609" width="34.85546875" style="2212" customWidth="1"/>
    <col min="3610" max="3610" width="28" style="2212" customWidth="1"/>
    <col min="3611" max="3611" width="34.140625" style="2212" customWidth="1"/>
    <col min="3612" max="3612" width="34" style="2212" customWidth="1"/>
    <col min="3613" max="3843" width="11.42578125" style="2212"/>
    <col min="3844" max="3844" width="108.140625" style="2212" customWidth="1"/>
    <col min="3845" max="3845" width="28.7109375" style="2212" customWidth="1"/>
    <col min="3846" max="3846" width="32.5703125" style="2212" customWidth="1"/>
    <col min="3847" max="3847" width="28.7109375" style="2212" customWidth="1"/>
    <col min="3848" max="3849" width="31.7109375" style="2212" customWidth="1"/>
    <col min="3850" max="3850" width="30.140625" style="2212" customWidth="1"/>
    <col min="3851" max="3851" width="33.7109375" style="2212" customWidth="1"/>
    <col min="3852" max="3852" width="27" style="2212" customWidth="1"/>
    <col min="3853" max="3853" width="28.7109375" style="2212" customWidth="1"/>
    <col min="3854" max="3854" width="34.85546875" style="2212" customWidth="1"/>
    <col min="3855" max="3855" width="37" style="2212" customWidth="1"/>
    <col min="3856" max="3856" width="34.85546875" style="2212" customWidth="1"/>
    <col min="3857" max="3857" width="27.5703125" style="2212" customWidth="1"/>
    <col min="3858" max="3858" width="36.85546875" style="2212" customWidth="1"/>
    <col min="3859" max="3859" width="38.7109375" style="2212" customWidth="1"/>
    <col min="3860" max="3862" width="14.7109375" style="2212" customWidth="1"/>
    <col min="3863" max="3863" width="18.7109375" style="2212" customWidth="1"/>
    <col min="3864" max="3864" width="25.42578125" style="2212" customWidth="1"/>
    <col min="3865" max="3865" width="34.85546875" style="2212" customWidth="1"/>
    <col min="3866" max="3866" width="28" style="2212" customWidth="1"/>
    <col min="3867" max="3867" width="34.140625" style="2212" customWidth="1"/>
    <col min="3868" max="3868" width="34" style="2212" customWidth="1"/>
    <col min="3869" max="4099" width="11.42578125" style="2212"/>
    <col min="4100" max="4100" width="108.140625" style="2212" customWidth="1"/>
    <col min="4101" max="4101" width="28.7109375" style="2212" customWidth="1"/>
    <col min="4102" max="4102" width="32.5703125" style="2212" customWidth="1"/>
    <col min="4103" max="4103" width="28.7109375" style="2212" customWidth="1"/>
    <col min="4104" max="4105" width="31.7109375" style="2212" customWidth="1"/>
    <col min="4106" max="4106" width="30.140625" style="2212" customWidth="1"/>
    <col min="4107" max="4107" width="33.7109375" style="2212" customWidth="1"/>
    <col min="4108" max="4108" width="27" style="2212" customWidth="1"/>
    <col min="4109" max="4109" width="28.7109375" style="2212" customWidth="1"/>
    <col min="4110" max="4110" width="34.85546875" style="2212" customWidth="1"/>
    <col min="4111" max="4111" width="37" style="2212" customWidth="1"/>
    <col min="4112" max="4112" width="34.85546875" style="2212" customWidth="1"/>
    <col min="4113" max="4113" width="27.5703125" style="2212" customWidth="1"/>
    <col min="4114" max="4114" width="36.85546875" style="2212" customWidth="1"/>
    <col min="4115" max="4115" width="38.7109375" style="2212" customWidth="1"/>
    <col min="4116" max="4118" width="14.7109375" style="2212" customWidth="1"/>
    <col min="4119" max="4119" width="18.7109375" style="2212" customWidth="1"/>
    <col min="4120" max="4120" width="25.42578125" style="2212" customWidth="1"/>
    <col min="4121" max="4121" width="34.85546875" style="2212" customWidth="1"/>
    <col min="4122" max="4122" width="28" style="2212" customWidth="1"/>
    <col min="4123" max="4123" width="34.140625" style="2212" customWidth="1"/>
    <col min="4124" max="4124" width="34" style="2212" customWidth="1"/>
    <col min="4125" max="4355" width="11.42578125" style="2212"/>
    <col min="4356" max="4356" width="108.140625" style="2212" customWidth="1"/>
    <col min="4357" max="4357" width="28.7109375" style="2212" customWidth="1"/>
    <col min="4358" max="4358" width="32.5703125" style="2212" customWidth="1"/>
    <col min="4359" max="4359" width="28.7109375" style="2212" customWidth="1"/>
    <col min="4360" max="4361" width="31.7109375" style="2212" customWidth="1"/>
    <col min="4362" max="4362" width="30.140625" style="2212" customWidth="1"/>
    <col min="4363" max="4363" width="33.7109375" style="2212" customWidth="1"/>
    <col min="4364" max="4364" width="27" style="2212" customWidth="1"/>
    <col min="4365" max="4365" width="28.7109375" style="2212" customWidth="1"/>
    <col min="4366" max="4366" width="34.85546875" style="2212" customWidth="1"/>
    <col min="4367" max="4367" width="37" style="2212" customWidth="1"/>
    <col min="4368" max="4368" width="34.85546875" style="2212" customWidth="1"/>
    <col min="4369" max="4369" width="27.5703125" style="2212" customWidth="1"/>
    <col min="4370" max="4370" width="36.85546875" style="2212" customWidth="1"/>
    <col min="4371" max="4371" width="38.7109375" style="2212" customWidth="1"/>
    <col min="4372" max="4374" width="14.7109375" style="2212" customWidth="1"/>
    <col min="4375" max="4375" width="18.7109375" style="2212" customWidth="1"/>
    <col min="4376" max="4376" width="25.42578125" style="2212" customWidth="1"/>
    <col min="4377" max="4377" width="34.85546875" style="2212" customWidth="1"/>
    <col min="4378" max="4378" width="28" style="2212" customWidth="1"/>
    <col min="4379" max="4379" width="34.140625" style="2212" customWidth="1"/>
    <col min="4380" max="4380" width="34" style="2212" customWidth="1"/>
    <col min="4381" max="4611" width="11.42578125" style="2212"/>
    <col min="4612" max="4612" width="108.140625" style="2212" customWidth="1"/>
    <col min="4613" max="4613" width="28.7109375" style="2212" customWidth="1"/>
    <col min="4614" max="4614" width="32.5703125" style="2212" customWidth="1"/>
    <col min="4615" max="4615" width="28.7109375" style="2212" customWidth="1"/>
    <col min="4616" max="4617" width="31.7109375" style="2212" customWidth="1"/>
    <col min="4618" max="4618" width="30.140625" style="2212" customWidth="1"/>
    <col min="4619" max="4619" width="33.7109375" style="2212" customWidth="1"/>
    <col min="4620" max="4620" width="27" style="2212" customWidth="1"/>
    <col min="4621" max="4621" width="28.7109375" style="2212" customWidth="1"/>
    <col min="4622" max="4622" width="34.85546875" style="2212" customWidth="1"/>
    <col min="4623" max="4623" width="37" style="2212" customWidth="1"/>
    <col min="4624" max="4624" width="34.85546875" style="2212" customWidth="1"/>
    <col min="4625" max="4625" width="27.5703125" style="2212" customWidth="1"/>
    <col min="4626" max="4626" width="36.85546875" style="2212" customWidth="1"/>
    <col min="4627" max="4627" width="38.7109375" style="2212" customWidth="1"/>
    <col min="4628" max="4630" width="14.7109375" style="2212" customWidth="1"/>
    <col min="4631" max="4631" width="18.7109375" style="2212" customWidth="1"/>
    <col min="4632" max="4632" width="25.42578125" style="2212" customWidth="1"/>
    <col min="4633" max="4633" width="34.85546875" style="2212" customWidth="1"/>
    <col min="4634" max="4634" width="28" style="2212" customWidth="1"/>
    <col min="4635" max="4635" width="34.140625" style="2212" customWidth="1"/>
    <col min="4636" max="4636" width="34" style="2212" customWidth="1"/>
    <col min="4637" max="4867" width="11.42578125" style="2212"/>
    <col min="4868" max="4868" width="108.140625" style="2212" customWidth="1"/>
    <col min="4869" max="4869" width="28.7109375" style="2212" customWidth="1"/>
    <col min="4870" max="4870" width="32.5703125" style="2212" customWidth="1"/>
    <col min="4871" max="4871" width="28.7109375" style="2212" customWidth="1"/>
    <col min="4872" max="4873" width="31.7109375" style="2212" customWidth="1"/>
    <col min="4874" max="4874" width="30.140625" style="2212" customWidth="1"/>
    <col min="4875" max="4875" width="33.7109375" style="2212" customWidth="1"/>
    <col min="4876" max="4876" width="27" style="2212" customWidth="1"/>
    <col min="4877" max="4877" width="28.7109375" style="2212" customWidth="1"/>
    <col min="4878" max="4878" width="34.85546875" style="2212" customWidth="1"/>
    <col min="4879" max="4879" width="37" style="2212" customWidth="1"/>
    <col min="4880" max="4880" width="34.85546875" style="2212" customWidth="1"/>
    <col min="4881" max="4881" width="27.5703125" style="2212" customWidth="1"/>
    <col min="4882" max="4882" width="36.85546875" style="2212" customWidth="1"/>
    <col min="4883" max="4883" width="38.7109375" style="2212" customWidth="1"/>
    <col min="4884" max="4886" width="14.7109375" style="2212" customWidth="1"/>
    <col min="4887" max="4887" width="18.7109375" style="2212" customWidth="1"/>
    <col min="4888" max="4888" width="25.42578125" style="2212" customWidth="1"/>
    <col min="4889" max="4889" width="34.85546875" style="2212" customWidth="1"/>
    <col min="4890" max="4890" width="28" style="2212" customWidth="1"/>
    <col min="4891" max="4891" width="34.140625" style="2212" customWidth="1"/>
    <col min="4892" max="4892" width="34" style="2212" customWidth="1"/>
    <col min="4893" max="5123" width="11.42578125" style="2212"/>
    <col min="5124" max="5124" width="108.140625" style="2212" customWidth="1"/>
    <col min="5125" max="5125" width="28.7109375" style="2212" customWidth="1"/>
    <col min="5126" max="5126" width="32.5703125" style="2212" customWidth="1"/>
    <col min="5127" max="5127" width="28.7109375" style="2212" customWidth="1"/>
    <col min="5128" max="5129" width="31.7109375" style="2212" customWidth="1"/>
    <col min="5130" max="5130" width="30.140625" style="2212" customWidth="1"/>
    <col min="5131" max="5131" width="33.7109375" style="2212" customWidth="1"/>
    <col min="5132" max="5132" width="27" style="2212" customWidth="1"/>
    <col min="5133" max="5133" width="28.7109375" style="2212" customWidth="1"/>
    <col min="5134" max="5134" width="34.85546875" style="2212" customWidth="1"/>
    <col min="5135" max="5135" width="37" style="2212" customWidth="1"/>
    <col min="5136" max="5136" width="34.85546875" style="2212" customWidth="1"/>
    <col min="5137" max="5137" width="27.5703125" style="2212" customWidth="1"/>
    <col min="5138" max="5138" width="36.85546875" style="2212" customWidth="1"/>
    <col min="5139" max="5139" width="38.7109375" style="2212" customWidth="1"/>
    <col min="5140" max="5142" width="14.7109375" style="2212" customWidth="1"/>
    <col min="5143" max="5143" width="18.7109375" style="2212" customWidth="1"/>
    <col min="5144" max="5144" width="25.42578125" style="2212" customWidth="1"/>
    <col min="5145" max="5145" width="34.85546875" style="2212" customWidth="1"/>
    <col min="5146" max="5146" width="28" style="2212" customWidth="1"/>
    <col min="5147" max="5147" width="34.140625" style="2212" customWidth="1"/>
    <col min="5148" max="5148" width="34" style="2212" customWidth="1"/>
    <col min="5149" max="5379" width="11.42578125" style="2212"/>
    <col min="5380" max="5380" width="108.140625" style="2212" customWidth="1"/>
    <col min="5381" max="5381" width="28.7109375" style="2212" customWidth="1"/>
    <col min="5382" max="5382" width="32.5703125" style="2212" customWidth="1"/>
    <col min="5383" max="5383" width="28.7109375" style="2212" customWidth="1"/>
    <col min="5384" max="5385" width="31.7109375" style="2212" customWidth="1"/>
    <col min="5386" max="5386" width="30.140625" style="2212" customWidth="1"/>
    <col min="5387" max="5387" width="33.7109375" style="2212" customWidth="1"/>
    <col min="5388" max="5388" width="27" style="2212" customWidth="1"/>
    <col min="5389" max="5389" width="28.7109375" style="2212" customWidth="1"/>
    <col min="5390" max="5390" width="34.85546875" style="2212" customWidth="1"/>
    <col min="5391" max="5391" width="37" style="2212" customWidth="1"/>
    <col min="5392" max="5392" width="34.85546875" style="2212" customWidth="1"/>
    <col min="5393" max="5393" width="27.5703125" style="2212" customWidth="1"/>
    <col min="5394" max="5394" width="36.85546875" style="2212" customWidth="1"/>
    <col min="5395" max="5395" width="38.7109375" style="2212" customWidth="1"/>
    <col min="5396" max="5398" width="14.7109375" style="2212" customWidth="1"/>
    <col min="5399" max="5399" width="18.7109375" style="2212" customWidth="1"/>
    <col min="5400" max="5400" width="25.42578125" style="2212" customWidth="1"/>
    <col min="5401" max="5401" width="34.85546875" style="2212" customWidth="1"/>
    <col min="5402" max="5402" width="28" style="2212" customWidth="1"/>
    <col min="5403" max="5403" width="34.140625" style="2212" customWidth="1"/>
    <col min="5404" max="5404" width="34" style="2212" customWidth="1"/>
    <col min="5405" max="5635" width="11.42578125" style="2212"/>
    <col min="5636" max="5636" width="108.140625" style="2212" customWidth="1"/>
    <col min="5637" max="5637" width="28.7109375" style="2212" customWidth="1"/>
    <col min="5638" max="5638" width="32.5703125" style="2212" customWidth="1"/>
    <col min="5639" max="5639" width="28.7109375" style="2212" customWidth="1"/>
    <col min="5640" max="5641" width="31.7109375" style="2212" customWidth="1"/>
    <col min="5642" max="5642" width="30.140625" style="2212" customWidth="1"/>
    <col min="5643" max="5643" width="33.7109375" style="2212" customWidth="1"/>
    <col min="5644" max="5644" width="27" style="2212" customWidth="1"/>
    <col min="5645" max="5645" width="28.7109375" style="2212" customWidth="1"/>
    <col min="5646" max="5646" width="34.85546875" style="2212" customWidth="1"/>
    <col min="5647" max="5647" width="37" style="2212" customWidth="1"/>
    <col min="5648" max="5648" width="34.85546875" style="2212" customWidth="1"/>
    <col min="5649" max="5649" width="27.5703125" style="2212" customWidth="1"/>
    <col min="5650" max="5650" width="36.85546875" style="2212" customWidth="1"/>
    <col min="5651" max="5651" width="38.7109375" style="2212" customWidth="1"/>
    <col min="5652" max="5654" width="14.7109375" style="2212" customWidth="1"/>
    <col min="5655" max="5655" width="18.7109375" style="2212" customWidth="1"/>
    <col min="5656" max="5656" width="25.42578125" style="2212" customWidth="1"/>
    <col min="5657" max="5657" width="34.85546875" style="2212" customWidth="1"/>
    <col min="5658" max="5658" width="28" style="2212" customWidth="1"/>
    <col min="5659" max="5659" width="34.140625" style="2212" customWidth="1"/>
    <col min="5660" max="5660" width="34" style="2212" customWidth="1"/>
    <col min="5661" max="5891" width="11.42578125" style="2212"/>
    <col min="5892" max="5892" width="108.140625" style="2212" customWidth="1"/>
    <col min="5893" max="5893" width="28.7109375" style="2212" customWidth="1"/>
    <col min="5894" max="5894" width="32.5703125" style="2212" customWidth="1"/>
    <col min="5895" max="5895" width="28.7109375" style="2212" customWidth="1"/>
    <col min="5896" max="5897" width="31.7109375" style="2212" customWidth="1"/>
    <col min="5898" max="5898" width="30.140625" style="2212" customWidth="1"/>
    <col min="5899" max="5899" width="33.7109375" style="2212" customWidth="1"/>
    <col min="5900" max="5900" width="27" style="2212" customWidth="1"/>
    <col min="5901" max="5901" width="28.7109375" style="2212" customWidth="1"/>
    <col min="5902" max="5902" width="34.85546875" style="2212" customWidth="1"/>
    <col min="5903" max="5903" width="37" style="2212" customWidth="1"/>
    <col min="5904" max="5904" width="34.85546875" style="2212" customWidth="1"/>
    <col min="5905" max="5905" width="27.5703125" style="2212" customWidth="1"/>
    <col min="5906" max="5906" width="36.85546875" style="2212" customWidth="1"/>
    <col min="5907" max="5907" width="38.7109375" style="2212" customWidth="1"/>
    <col min="5908" max="5910" width="14.7109375" style="2212" customWidth="1"/>
    <col min="5911" max="5911" width="18.7109375" style="2212" customWidth="1"/>
    <col min="5912" max="5912" width="25.42578125" style="2212" customWidth="1"/>
    <col min="5913" max="5913" width="34.85546875" style="2212" customWidth="1"/>
    <col min="5914" max="5914" width="28" style="2212" customWidth="1"/>
    <col min="5915" max="5915" width="34.140625" style="2212" customWidth="1"/>
    <col min="5916" max="5916" width="34" style="2212" customWidth="1"/>
    <col min="5917" max="6147" width="11.42578125" style="2212"/>
    <col min="6148" max="6148" width="108.140625" style="2212" customWidth="1"/>
    <col min="6149" max="6149" width="28.7109375" style="2212" customWidth="1"/>
    <col min="6150" max="6150" width="32.5703125" style="2212" customWidth="1"/>
    <col min="6151" max="6151" width="28.7109375" style="2212" customWidth="1"/>
    <col min="6152" max="6153" width="31.7109375" style="2212" customWidth="1"/>
    <col min="6154" max="6154" width="30.140625" style="2212" customWidth="1"/>
    <col min="6155" max="6155" width="33.7109375" style="2212" customWidth="1"/>
    <col min="6156" max="6156" width="27" style="2212" customWidth="1"/>
    <col min="6157" max="6157" width="28.7109375" style="2212" customWidth="1"/>
    <col min="6158" max="6158" width="34.85546875" style="2212" customWidth="1"/>
    <col min="6159" max="6159" width="37" style="2212" customWidth="1"/>
    <col min="6160" max="6160" width="34.85546875" style="2212" customWidth="1"/>
    <col min="6161" max="6161" width="27.5703125" style="2212" customWidth="1"/>
    <col min="6162" max="6162" width="36.85546875" style="2212" customWidth="1"/>
    <col min="6163" max="6163" width="38.7109375" style="2212" customWidth="1"/>
    <col min="6164" max="6166" width="14.7109375" style="2212" customWidth="1"/>
    <col min="6167" max="6167" width="18.7109375" style="2212" customWidth="1"/>
    <col min="6168" max="6168" width="25.42578125" style="2212" customWidth="1"/>
    <col min="6169" max="6169" width="34.85546875" style="2212" customWidth="1"/>
    <col min="6170" max="6170" width="28" style="2212" customWidth="1"/>
    <col min="6171" max="6171" width="34.140625" style="2212" customWidth="1"/>
    <col min="6172" max="6172" width="34" style="2212" customWidth="1"/>
    <col min="6173" max="6403" width="11.42578125" style="2212"/>
    <col min="6404" max="6404" width="108.140625" style="2212" customWidth="1"/>
    <col min="6405" max="6405" width="28.7109375" style="2212" customWidth="1"/>
    <col min="6406" max="6406" width="32.5703125" style="2212" customWidth="1"/>
    <col min="6407" max="6407" width="28.7109375" style="2212" customWidth="1"/>
    <col min="6408" max="6409" width="31.7109375" style="2212" customWidth="1"/>
    <col min="6410" max="6410" width="30.140625" style="2212" customWidth="1"/>
    <col min="6411" max="6411" width="33.7109375" style="2212" customWidth="1"/>
    <col min="6412" max="6412" width="27" style="2212" customWidth="1"/>
    <col min="6413" max="6413" width="28.7109375" style="2212" customWidth="1"/>
    <col min="6414" max="6414" width="34.85546875" style="2212" customWidth="1"/>
    <col min="6415" max="6415" width="37" style="2212" customWidth="1"/>
    <col min="6416" max="6416" width="34.85546875" style="2212" customWidth="1"/>
    <col min="6417" max="6417" width="27.5703125" style="2212" customWidth="1"/>
    <col min="6418" max="6418" width="36.85546875" style="2212" customWidth="1"/>
    <col min="6419" max="6419" width="38.7109375" style="2212" customWidth="1"/>
    <col min="6420" max="6422" width="14.7109375" style="2212" customWidth="1"/>
    <col min="6423" max="6423" width="18.7109375" style="2212" customWidth="1"/>
    <col min="6424" max="6424" width="25.42578125" style="2212" customWidth="1"/>
    <col min="6425" max="6425" width="34.85546875" style="2212" customWidth="1"/>
    <col min="6426" max="6426" width="28" style="2212" customWidth="1"/>
    <col min="6427" max="6427" width="34.140625" style="2212" customWidth="1"/>
    <col min="6428" max="6428" width="34" style="2212" customWidth="1"/>
    <col min="6429" max="6659" width="11.42578125" style="2212"/>
    <col min="6660" max="6660" width="108.140625" style="2212" customWidth="1"/>
    <col min="6661" max="6661" width="28.7109375" style="2212" customWidth="1"/>
    <col min="6662" max="6662" width="32.5703125" style="2212" customWidth="1"/>
    <col min="6663" max="6663" width="28.7109375" style="2212" customWidth="1"/>
    <col min="6664" max="6665" width="31.7109375" style="2212" customWidth="1"/>
    <col min="6666" max="6666" width="30.140625" style="2212" customWidth="1"/>
    <col min="6667" max="6667" width="33.7109375" style="2212" customWidth="1"/>
    <col min="6668" max="6668" width="27" style="2212" customWidth="1"/>
    <col min="6669" max="6669" width="28.7109375" style="2212" customWidth="1"/>
    <col min="6670" max="6670" width="34.85546875" style="2212" customWidth="1"/>
    <col min="6671" max="6671" width="37" style="2212" customWidth="1"/>
    <col min="6672" max="6672" width="34.85546875" style="2212" customWidth="1"/>
    <col min="6673" max="6673" width="27.5703125" style="2212" customWidth="1"/>
    <col min="6674" max="6674" width="36.85546875" style="2212" customWidth="1"/>
    <col min="6675" max="6675" width="38.7109375" style="2212" customWidth="1"/>
    <col min="6676" max="6678" width="14.7109375" style="2212" customWidth="1"/>
    <col min="6679" max="6679" width="18.7109375" style="2212" customWidth="1"/>
    <col min="6680" max="6680" width="25.42578125" style="2212" customWidth="1"/>
    <col min="6681" max="6681" width="34.85546875" style="2212" customWidth="1"/>
    <col min="6682" max="6682" width="28" style="2212" customWidth="1"/>
    <col min="6683" max="6683" width="34.140625" style="2212" customWidth="1"/>
    <col min="6684" max="6684" width="34" style="2212" customWidth="1"/>
    <col min="6685" max="6915" width="11.42578125" style="2212"/>
    <col min="6916" max="6916" width="108.140625" style="2212" customWidth="1"/>
    <col min="6917" max="6917" width="28.7109375" style="2212" customWidth="1"/>
    <col min="6918" max="6918" width="32.5703125" style="2212" customWidth="1"/>
    <col min="6919" max="6919" width="28.7109375" style="2212" customWidth="1"/>
    <col min="6920" max="6921" width="31.7109375" style="2212" customWidth="1"/>
    <col min="6922" max="6922" width="30.140625" style="2212" customWidth="1"/>
    <col min="6923" max="6923" width="33.7109375" style="2212" customWidth="1"/>
    <col min="6924" max="6924" width="27" style="2212" customWidth="1"/>
    <col min="6925" max="6925" width="28.7109375" style="2212" customWidth="1"/>
    <col min="6926" max="6926" width="34.85546875" style="2212" customWidth="1"/>
    <col min="6927" max="6927" width="37" style="2212" customWidth="1"/>
    <col min="6928" max="6928" width="34.85546875" style="2212" customWidth="1"/>
    <col min="6929" max="6929" width="27.5703125" style="2212" customWidth="1"/>
    <col min="6930" max="6930" width="36.85546875" style="2212" customWidth="1"/>
    <col min="6931" max="6931" width="38.7109375" style="2212" customWidth="1"/>
    <col min="6932" max="6934" width="14.7109375" style="2212" customWidth="1"/>
    <col min="6935" max="6935" width="18.7109375" style="2212" customWidth="1"/>
    <col min="6936" max="6936" width="25.42578125" style="2212" customWidth="1"/>
    <col min="6937" max="6937" width="34.85546875" style="2212" customWidth="1"/>
    <col min="6938" max="6938" width="28" style="2212" customWidth="1"/>
    <col min="6939" max="6939" width="34.140625" style="2212" customWidth="1"/>
    <col min="6940" max="6940" width="34" style="2212" customWidth="1"/>
    <col min="6941" max="7171" width="11.42578125" style="2212"/>
    <col min="7172" max="7172" width="108.140625" style="2212" customWidth="1"/>
    <col min="7173" max="7173" width="28.7109375" style="2212" customWidth="1"/>
    <col min="7174" max="7174" width="32.5703125" style="2212" customWidth="1"/>
    <col min="7175" max="7175" width="28.7109375" style="2212" customWidth="1"/>
    <col min="7176" max="7177" width="31.7109375" style="2212" customWidth="1"/>
    <col min="7178" max="7178" width="30.140625" style="2212" customWidth="1"/>
    <col min="7179" max="7179" width="33.7109375" style="2212" customWidth="1"/>
    <col min="7180" max="7180" width="27" style="2212" customWidth="1"/>
    <col min="7181" max="7181" width="28.7109375" style="2212" customWidth="1"/>
    <col min="7182" max="7182" width="34.85546875" style="2212" customWidth="1"/>
    <col min="7183" max="7183" width="37" style="2212" customWidth="1"/>
    <col min="7184" max="7184" width="34.85546875" style="2212" customWidth="1"/>
    <col min="7185" max="7185" width="27.5703125" style="2212" customWidth="1"/>
    <col min="7186" max="7186" width="36.85546875" style="2212" customWidth="1"/>
    <col min="7187" max="7187" width="38.7109375" style="2212" customWidth="1"/>
    <col min="7188" max="7190" width="14.7109375" style="2212" customWidth="1"/>
    <col min="7191" max="7191" width="18.7109375" style="2212" customWidth="1"/>
    <col min="7192" max="7192" width="25.42578125" style="2212" customWidth="1"/>
    <col min="7193" max="7193" width="34.85546875" style="2212" customWidth="1"/>
    <col min="7194" max="7194" width="28" style="2212" customWidth="1"/>
    <col min="7195" max="7195" width="34.140625" style="2212" customWidth="1"/>
    <col min="7196" max="7196" width="34" style="2212" customWidth="1"/>
    <col min="7197" max="7427" width="11.42578125" style="2212"/>
    <col min="7428" max="7428" width="108.140625" style="2212" customWidth="1"/>
    <col min="7429" max="7429" width="28.7109375" style="2212" customWidth="1"/>
    <col min="7430" max="7430" width="32.5703125" style="2212" customWidth="1"/>
    <col min="7431" max="7431" width="28.7109375" style="2212" customWidth="1"/>
    <col min="7432" max="7433" width="31.7109375" style="2212" customWidth="1"/>
    <col min="7434" max="7434" width="30.140625" style="2212" customWidth="1"/>
    <col min="7435" max="7435" width="33.7109375" style="2212" customWidth="1"/>
    <col min="7436" max="7436" width="27" style="2212" customWidth="1"/>
    <col min="7437" max="7437" width="28.7109375" style="2212" customWidth="1"/>
    <col min="7438" max="7438" width="34.85546875" style="2212" customWidth="1"/>
    <col min="7439" max="7439" width="37" style="2212" customWidth="1"/>
    <col min="7440" max="7440" width="34.85546875" style="2212" customWidth="1"/>
    <col min="7441" max="7441" width="27.5703125" style="2212" customWidth="1"/>
    <col min="7442" max="7442" width="36.85546875" style="2212" customWidth="1"/>
    <col min="7443" max="7443" width="38.7109375" style="2212" customWidth="1"/>
    <col min="7444" max="7446" width="14.7109375" style="2212" customWidth="1"/>
    <col min="7447" max="7447" width="18.7109375" style="2212" customWidth="1"/>
    <col min="7448" max="7448" width="25.42578125" style="2212" customWidth="1"/>
    <col min="7449" max="7449" width="34.85546875" style="2212" customWidth="1"/>
    <col min="7450" max="7450" width="28" style="2212" customWidth="1"/>
    <col min="7451" max="7451" width="34.140625" style="2212" customWidth="1"/>
    <col min="7452" max="7452" width="34" style="2212" customWidth="1"/>
    <col min="7453" max="7683" width="11.42578125" style="2212"/>
    <col min="7684" max="7684" width="108.140625" style="2212" customWidth="1"/>
    <col min="7685" max="7685" width="28.7109375" style="2212" customWidth="1"/>
    <col min="7686" max="7686" width="32.5703125" style="2212" customWidth="1"/>
    <col min="7687" max="7687" width="28.7109375" style="2212" customWidth="1"/>
    <col min="7688" max="7689" width="31.7109375" style="2212" customWidth="1"/>
    <col min="7690" max="7690" width="30.140625" style="2212" customWidth="1"/>
    <col min="7691" max="7691" width="33.7109375" style="2212" customWidth="1"/>
    <col min="7692" max="7692" width="27" style="2212" customWidth="1"/>
    <col min="7693" max="7693" width="28.7109375" style="2212" customWidth="1"/>
    <col min="7694" max="7694" width="34.85546875" style="2212" customWidth="1"/>
    <col min="7695" max="7695" width="37" style="2212" customWidth="1"/>
    <col min="7696" max="7696" width="34.85546875" style="2212" customWidth="1"/>
    <col min="7697" max="7697" width="27.5703125" style="2212" customWidth="1"/>
    <col min="7698" max="7698" width="36.85546875" style="2212" customWidth="1"/>
    <col min="7699" max="7699" width="38.7109375" style="2212" customWidth="1"/>
    <col min="7700" max="7702" width="14.7109375" style="2212" customWidth="1"/>
    <col min="7703" max="7703" width="18.7109375" style="2212" customWidth="1"/>
    <col min="7704" max="7704" width="25.42578125" style="2212" customWidth="1"/>
    <col min="7705" max="7705" width="34.85546875" style="2212" customWidth="1"/>
    <col min="7706" max="7706" width="28" style="2212" customWidth="1"/>
    <col min="7707" max="7707" width="34.140625" style="2212" customWidth="1"/>
    <col min="7708" max="7708" width="34" style="2212" customWidth="1"/>
    <col min="7709" max="7939" width="11.42578125" style="2212"/>
    <col min="7940" max="7940" width="108.140625" style="2212" customWidth="1"/>
    <col min="7941" max="7941" width="28.7109375" style="2212" customWidth="1"/>
    <col min="7942" max="7942" width="32.5703125" style="2212" customWidth="1"/>
    <col min="7943" max="7943" width="28.7109375" style="2212" customWidth="1"/>
    <col min="7944" max="7945" width="31.7109375" style="2212" customWidth="1"/>
    <col min="7946" max="7946" width="30.140625" style="2212" customWidth="1"/>
    <col min="7947" max="7947" width="33.7109375" style="2212" customWidth="1"/>
    <col min="7948" max="7948" width="27" style="2212" customWidth="1"/>
    <col min="7949" max="7949" width="28.7109375" style="2212" customWidth="1"/>
    <col min="7950" max="7950" width="34.85546875" style="2212" customWidth="1"/>
    <col min="7951" max="7951" width="37" style="2212" customWidth="1"/>
    <col min="7952" max="7952" width="34.85546875" style="2212" customWidth="1"/>
    <col min="7953" max="7953" width="27.5703125" style="2212" customWidth="1"/>
    <col min="7954" max="7954" width="36.85546875" style="2212" customWidth="1"/>
    <col min="7955" max="7955" width="38.7109375" style="2212" customWidth="1"/>
    <col min="7956" max="7958" width="14.7109375" style="2212" customWidth="1"/>
    <col min="7959" max="7959" width="18.7109375" style="2212" customWidth="1"/>
    <col min="7960" max="7960" width="25.42578125" style="2212" customWidth="1"/>
    <col min="7961" max="7961" width="34.85546875" style="2212" customWidth="1"/>
    <col min="7962" max="7962" width="28" style="2212" customWidth="1"/>
    <col min="7963" max="7963" width="34.140625" style="2212" customWidth="1"/>
    <col min="7964" max="7964" width="34" style="2212" customWidth="1"/>
    <col min="7965" max="8195" width="11.42578125" style="2212"/>
    <col min="8196" max="8196" width="108.140625" style="2212" customWidth="1"/>
    <col min="8197" max="8197" width="28.7109375" style="2212" customWidth="1"/>
    <col min="8198" max="8198" width="32.5703125" style="2212" customWidth="1"/>
    <col min="8199" max="8199" width="28.7109375" style="2212" customWidth="1"/>
    <col min="8200" max="8201" width="31.7109375" style="2212" customWidth="1"/>
    <col min="8202" max="8202" width="30.140625" style="2212" customWidth="1"/>
    <col min="8203" max="8203" width="33.7109375" style="2212" customWidth="1"/>
    <col min="8204" max="8204" width="27" style="2212" customWidth="1"/>
    <col min="8205" max="8205" width="28.7109375" style="2212" customWidth="1"/>
    <col min="8206" max="8206" width="34.85546875" style="2212" customWidth="1"/>
    <col min="8207" max="8207" width="37" style="2212" customWidth="1"/>
    <col min="8208" max="8208" width="34.85546875" style="2212" customWidth="1"/>
    <col min="8209" max="8209" width="27.5703125" style="2212" customWidth="1"/>
    <col min="8210" max="8210" width="36.85546875" style="2212" customWidth="1"/>
    <col min="8211" max="8211" width="38.7109375" style="2212" customWidth="1"/>
    <col min="8212" max="8214" width="14.7109375" style="2212" customWidth="1"/>
    <col min="8215" max="8215" width="18.7109375" style="2212" customWidth="1"/>
    <col min="8216" max="8216" width="25.42578125" style="2212" customWidth="1"/>
    <col min="8217" max="8217" width="34.85546875" style="2212" customWidth="1"/>
    <col min="8218" max="8218" width="28" style="2212" customWidth="1"/>
    <col min="8219" max="8219" width="34.140625" style="2212" customWidth="1"/>
    <col min="8220" max="8220" width="34" style="2212" customWidth="1"/>
    <col min="8221" max="8451" width="11.42578125" style="2212"/>
    <col min="8452" max="8452" width="108.140625" style="2212" customWidth="1"/>
    <col min="8453" max="8453" width="28.7109375" style="2212" customWidth="1"/>
    <col min="8454" max="8454" width="32.5703125" style="2212" customWidth="1"/>
    <col min="8455" max="8455" width="28.7109375" style="2212" customWidth="1"/>
    <col min="8456" max="8457" width="31.7109375" style="2212" customWidth="1"/>
    <col min="8458" max="8458" width="30.140625" style="2212" customWidth="1"/>
    <col min="8459" max="8459" width="33.7109375" style="2212" customWidth="1"/>
    <col min="8460" max="8460" width="27" style="2212" customWidth="1"/>
    <col min="8461" max="8461" width="28.7109375" style="2212" customWidth="1"/>
    <col min="8462" max="8462" width="34.85546875" style="2212" customWidth="1"/>
    <col min="8463" max="8463" width="37" style="2212" customWidth="1"/>
    <col min="8464" max="8464" width="34.85546875" style="2212" customWidth="1"/>
    <col min="8465" max="8465" width="27.5703125" style="2212" customWidth="1"/>
    <col min="8466" max="8466" width="36.85546875" style="2212" customWidth="1"/>
    <col min="8467" max="8467" width="38.7109375" style="2212" customWidth="1"/>
    <col min="8468" max="8470" width="14.7109375" style="2212" customWidth="1"/>
    <col min="8471" max="8471" width="18.7109375" style="2212" customWidth="1"/>
    <col min="8472" max="8472" width="25.42578125" style="2212" customWidth="1"/>
    <col min="8473" max="8473" width="34.85546875" style="2212" customWidth="1"/>
    <col min="8474" max="8474" width="28" style="2212" customWidth="1"/>
    <col min="8475" max="8475" width="34.140625" style="2212" customWidth="1"/>
    <col min="8476" max="8476" width="34" style="2212" customWidth="1"/>
    <col min="8477" max="8707" width="11.42578125" style="2212"/>
    <col min="8708" max="8708" width="108.140625" style="2212" customWidth="1"/>
    <col min="8709" max="8709" width="28.7109375" style="2212" customWidth="1"/>
    <col min="8710" max="8710" width="32.5703125" style="2212" customWidth="1"/>
    <col min="8711" max="8711" width="28.7109375" style="2212" customWidth="1"/>
    <col min="8712" max="8713" width="31.7109375" style="2212" customWidth="1"/>
    <col min="8714" max="8714" width="30.140625" style="2212" customWidth="1"/>
    <col min="8715" max="8715" width="33.7109375" style="2212" customWidth="1"/>
    <col min="8716" max="8716" width="27" style="2212" customWidth="1"/>
    <col min="8717" max="8717" width="28.7109375" style="2212" customWidth="1"/>
    <col min="8718" max="8718" width="34.85546875" style="2212" customWidth="1"/>
    <col min="8719" max="8719" width="37" style="2212" customWidth="1"/>
    <col min="8720" max="8720" width="34.85546875" style="2212" customWidth="1"/>
    <col min="8721" max="8721" width="27.5703125" style="2212" customWidth="1"/>
    <col min="8722" max="8722" width="36.85546875" style="2212" customWidth="1"/>
    <col min="8723" max="8723" width="38.7109375" style="2212" customWidth="1"/>
    <col min="8724" max="8726" width="14.7109375" style="2212" customWidth="1"/>
    <col min="8727" max="8727" width="18.7109375" style="2212" customWidth="1"/>
    <col min="8728" max="8728" width="25.42578125" style="2212" customWidth="1"/>
    <col min="8729" max="8729" width="34.85546875" style="2212" customWidth="1"/>
    <col min="8730" max="8730" width="28" style="2212" customWidth="1"/>
    <col min="8731" max="8731" width="34.140625" style="2212" customWidth="1"/>
    <col min="8732" max="8732" width="34" style="2212" customWidth="1"/>
    <col min="8733" max="8963" width="11.42578125" style="2212"/>
    <col min="8964" max="8964" width="108.140625" style="2212" customWidth="1"/>
    <col min="8965" max="8965" width="28.7109375" style="2212" customWidth="1"/>
    <col min="8966" max="8966" width="32.5703125" style="2212" customWidth="1"/>
    <col min="8967" max="8967" width="28.7109375" style="2212" customWidth="1"/>
    <col min="8968" max="8969" width="31.7109375" style="2212" customWidth="1"/>
    <col min="8970" max="8970" width="30.140625" style="2212" customWidth="1"/>
    <col min="8971" max="8971" width="33.7109375" style="2212" customWidth="1"/>
    <col min="8972" max="8972" width="27" style="2212" customWidth="1"/>
    <col min="8973" max="8973" width="28.7109375" style="2212" customWidth="1"/>
    <col min="8974" max="8974" width="34.85546875" style="2212" customWidth="1"/>
    <col min="8975" max="8975" width="37" style="2212" customWidth="1"/>
    <col min="8976" max="8976" width="34.85546875" style="2212" customWidth="1"/>
    <col min="8977" max="8977" width="27.5703125" style="2212" customWidth="1"/>
    <col min="8978" max="8978" width="36.85546875" style="2212" customWidth="1"/>
    <col min="8979" max="8979" width="38.7109375" style="2212" customWidth="1"/>
    <col min="8980" max="8982" width="14.7109375" style="2212" customWidth="1"/>
    <col min="8983" max="8983" width="18.7109375" style="2212" customWidth="1"/>
    <col min="8984" max="8984" width="25.42578125" style="2212" customWidth="1"/>
    <col min="8985" max="8985" width="34.85546875" style="2212" customWidth="1"/>
    <col min="8986" max="8986" width="28" style="2212" customWidth="1"/>
    <col min="8987" max="8987" width="34.140625" style="2212" customWidth="1"/>
    <col min="8988" max="8988" width="34" style="2212" customWidth="1"/>
    <col min="8989" max="9219" width="11.42578125" style="2212"/>
    <col min="9220" max="9220" width="108.140625" style="2212" customWidth="1"/>
    <col min="9221" max="9221" width="28.7109375" style="2212" customWidth="1"/>
    <col min="9222" max="9222" width="32.5703125" style="2212" customWidth="1"/>
    <col min="9223" max="9223" width="28.7109375" style="2212" customWidth="1"/>
    <col min="9224" max="9225" width="31.7109375" style="2212" customWidth="1"/>
    <col min="9226" max="9226" width="30.140625" style="2212" customWidth="1"/>
    <col min="9227" max="9227" width="33.7109375" style="2212" customWidth="1"/>
    <col min="9228" max="9228" width="27" style="2212" customWidth="1"/>
    <col min="9229" max="9229" width="28.7109375" style="2212" customWidth="1"/>
    <col min="9230" max="9230" width="34.85546875" style="2212" customWidth="1"/>
    <col min="9231" max="9231" width="37" style="2212" customWidth="1"/>
    <col min="9232" max="9232" width="34.85546875" style="2212" customWidth="1"/>
    <col min="9233" max="9233" width="27.5703125" style="2212" customWidth="1"/>
    <col min="9234" max="9234" width="36.85546875" style="2212" customWidth="1"/>
    <col min="9235" max="9235" width="38.7109375" style="2212" customWidth="1"/>
    <col min="9236" max="9238" width="14.7109375" style="2212" customWidth="1"/>
    <col min="9239" max="9239" width="18.7109375" style="2212" customWidth="1"/>
    <col min="9240" max="9240" width="25.42578125" style="2212" customWidth="1"/>
    <col min="9241" max="9241" width="34.85546875" style="2212" customWidth="1"/>
    <col min="9242" max="9242" width="28" style="2212" customWidth="1"/>
    <col min="9243" max="9243" width="34.140625" style="2212" customWidth="1"/>
    <col min="9244" max="9244" width="34" style="2212" customWidth="1"/>
    <col min="9245" max="9475" width="11.42578125" style="2212"/>
    <col min="9476" max="9476" width="108.140625" style="2212" customWidth="1"/>
    <col min="9477" max="9477" width="28.7109375" style="2212" customWidth="1"/>
    <col min="9478" max="9478" width="32.5703125" style="2212" customWidth="1"/>
    <col min="9479" max="9479" width="28.7109375" style="2212" customWidth="1"/>
    <col min="9480" max="9481" width="31.7109375" style="2212" customWidth="1"/>
    <col min="9482" max="9482" width="30.140625" style="2212" customWidth="1"/>
    <col min="9483" max="9483" width="33.7109375" style="2212" customWidth="1"/>
    <col min="9484" max="9484" width="27" style="2212" customWidth="1"/>
    <col min="9485" max="9485" width="28.7109375" style="2212" customWidth="1"/>
    <col min="9486" max="9486" width="34.85546875" style="2212" customWidth="1"/>
    <col min="9487" max="9487" width="37" style="2212" customWidth="1"/>
    <col min="9488" max="9488" width="34.85546875" style="2212" customWidth="1"/>
    <col min="9489" max="9489" width="27.5703125" style="2212" customWidth="1"/>
    <col min="9490" max="9490" width="36.85546875" style="2212" customWidth="1"/>
    <col min="9491" max="9491" width="38.7109375" style="2212" customWidth="1"/>
    <col min="9492" max="9494" width="14.7109375" style="2212" customWidth="1"/>
    <col min="9495" max="9495" width="18.7109375" style="2212" customWidth="1"/>
    <col min="9496" max="9496" width="25.42578125" style="2212" customWidth="1"/>
    <col min="9497" max="9497" width="34.85546875" style="2212" customWidth="1"/>
    <col min="9498" max="9498" width="28" style="2212" customWidth="1"/>
    <col min="9499" max="9499" width="34.140625" style="2212" customWidth="1"/>
    <col min="9500" max="9500" width="34" style="2212" customWidth="1"/>
    <col min="9501" max="9731" width="11.42578125" style="2212"/>
    <col min="9732" max="9732" width="108.140625" style="2212" customWidth="1"/>
    <col min="9733" max="9733" width="28.7109375" style="2212" customWidth="1"/>
    <col min="9734" max="9734" width="32.5703125" style="2212" customWidth="1"/>
    <col min="9735" max="9735" width="28.7109375" style="2212" customWidth="1"/>
    <col min="9736" max="9737" width="31.7109375" style="2212" customWidth="1"/>
    <col min="9738" max="9738" width="30.140625" style="2212" customWidth="1"/>
    <col min="9739" max="9739" width="33.7109375" style="2212" customWidth="1"/>
    <col min="9740" max="9740" width="27" style="2212" customWidth="1"/>
    <col min="9741" max="9741" width="28.7109375" style="2212" customWidth="1"/>
    <col min="9742" max="9742" width="34.85546875" style="2212" customWidth="1"/>
    <col min="9743" max="9743" width="37" style="2212" customWidth="1"/>
    <col min="9744" max="9744" width="34.85546875" style="2212" customWidth="1"/>
    <col min="9745" max="9745" width="27.5703125" style="2212" customWidth="1"/>
    <col min="9746" max="9746" width="36.85546875" style="2212" customWidth="1"/>
    <col min="9747" max="9747" width="38.7109375" style="2212" customWidth="1"/>
    <col min="9748" max="9750" width="14.7109375" style="2212" customWidth="1"/>
    <col min="9751" max="9751" width="18.7109375" style="2212" customWidth="1"/>
    <col min="9752" max="9752" width="25.42578125" style="2212" customWidth="1"/>
    <col min="9753" max="9753" width="34.85546875" style="2212" customWidth="1"/>
    <col min="9754" max="9754" width="28" style="2212" customWidth="1"/>
    <col min="9755" max="9755" width="34.140625" style="2212" customWidth="1"/>
    <col min="9756" max="9756" width="34" style="2212" customWidth="1"/>
    <col min="9757" max="9987" width="11.42578125" style="2212"/>
    <col min="9988" max="9988" width="108.140625" style="2212" customWidth="1"/>
    <col min="9989" max="9989" width="28.7109375" style="2212" customWidth="1"/>
    <col min="9990" max="9990" width="32.5703125" style="2212" customWidth="1"/>
    <col min="9991" max="9991" width="28.7109375" style="2212" customWidth="1"/>
    <col min="9992" max="9993" width="31.7109375" style="2212" customWidth="1"/>
    <col min="9994" max="9994" width="30.140625" style="2212" customWidth="1"/>
    <col min="9995" max="9995" width="33.7109375" style="2212" customWidth="1"/>
    <col min="9996" max="9996" width="27" style="2212" customWidth="1"/>
    <col min="9997" max="9997" width="28.7109375" style="2212" customWidth="1"/>
    <col min="9998" max="9998" width="34.85546875" style="2212" customWidth="1"/>
    <col min="9999" max="9999" width="37" style="2212" customWidth="1"/>
    <col min="10000" max="10000" width="34.85546875" style="2212" customWidth="1"/>
    <col min="10001" max="10001" width="27.5703125" style="2212" customWidth="1"/>
    <col min="10002" max="10002" width="36.85546875" style="2212" customWidth="1"/>
    <col min="10003" max="10003" width="38.7109375" style="2212" customWidth="1"/>
    <col min="10004" max="10006" width="14.7109375" style="2212" customWidth="1"/>
    <col min="10007" max="10007" width="18.7109375" style="2212" customWidth="1"/>
    <col min="10008" max="10008" width="25.42578125" style="2212" customWidth="1"/>
    <col min="10009" max="10009" width="34.85546875" style="2212" customWidth="1"/>
    <col min="10010" max="10010" width="28" style="2212" customWidth="1"/>
    <col min="10011" max="10011" width="34.140625" style="2212" customWidth="1"/>
    <col min="10012" max="10012" width="34" style="2212" customWidth="1"/>
    <col min="10013" max="10243" width="11.42578125" style="2212"/>
    <col min="10244" max="10244" width="108.140625" style="2212" customWidth="1"/>
    <col min="10245" max="10245" width="28.7109375" style="2212" customWidth="1"/>
    <col min="10246" max="10246" width="32.5703125" style="2212" customWidth="1"/>
    <col min="10247" max="10247" width="28.7109375" style="2212" customWidth="1"/>
    <col min="10248" max="10249" width="31.7109375" style="2212" customWidth="1"/>
    <col min="10250" max="10250" width="30.140625" style="2212" customWidth="1"/>
    <col min="10251" max="10251" width="33.7109375" style="2212" customWidth="1"/>
    <col min="10252" max="10252" width="27" style="2212" customWidth="1"/>
    <col min="10253" max="10253" width="28.7109375" style="2212" customWidth="1"/>
    <col min="10254" max="10254" width="34.85546875" style="2212" customWidth="1"/>
    <col min="10255" max="10255" width="37" style="2212" customWidth="1"/>
    <col min="10256" max="10256" width="34.85546875" style="2212" customWidth="1"/>
    <col min="10257" max="10257" width="27.5703125" style="2212" customWidth="1"/>
    <col min="10258" max="10258" width="36.85546875" style="2212" customWidth="1"/>
    <col min="10259" max="10259" width="38.7109375" style="2212" customWidth="1"/>
    <col min="10260" max="10262" width="14.7109375" style="2212" customWidth="1"/>
    <col min="10263" max="10263" width="18.7109375" style="2212" customWidth="1"/>
    <col min="10264" max="10264" width="25.42578125" style="2212" customWidth="1"/>
    <col min="10265" max="10265" width="34.85546875" style="2212" customWidth="1"/>
    <col min="10266" max="10266" width="28" style="2212" customWidth="1"/>
    <col min="10267" max="10267" width="34.140625" style="2212" customWidth="1"/>
    <col min="10268" max="10268" width="34" style="2212" customWidth="1"/>
    <col min="10269" max="10499" width="11.42578125" style="2212"/>
    <col min="10500" max="10500" width="108.140625" style="2212" customWidth="1"/>
    <col min="10501" max="10501" width="28.7109375" style="2212" customWidth="1"/>
    <col min="10502" max="10502" width="32.5703125" style="2212" customWidth="1"/>
    <col min="10503" max="10503" width="28.7109375" style="2212" customWidth="1"/>
    <col min="10504" max="10505" width="31.7109375" style="2212" customWidth="1"/>
    <col min="10506" max="10506" width="30.140625" style="2212" customWidth="1"/>
    <col min="10507" max="10507" width="33.7109375" style="2212" customWidth="1"/>
    <col min="10508" max="10508" width="27" style="2212" customWidth="1"/>
    <col min="10509" max="10509" width="28.7109375" style="2212" customWidth="1"/>
    <col min="10510" max="10510" width="34.85546875" style="2212" customWidth="1"/>
    <col min="10511" max="10511" width="37" style="2212" customWidth="1"/>
    <col min="10512" max="10512" width="34.85546875" style="2212" customWidth="1"/>
    <col min="10513" max="10513" width="27.5703125" style="2212" customWidth="1"/>
    <col min="10514" max="10514" width="36.85546875" style="2212" customWidth="1"/>
    <col min="10515" max="10515" width="38.7109375" style="2212" customWidth="1"/>
    <col min="10516" max="10518" width="14.7109375" style="2212" customWidth="1"/>
    <col min="10519" max="10519" width="18.7109375" style="2212" customWidth="1"/>
    <col min="10520" max="10520" width="25.42578125" style="2212" customWidth="1"/>
    <col min="10521" max="10521" width="34.85546875" style="2212" customWidth="1"/>
    <col min="10522" max="10522" width="28" style="2212" customWidth="1"/>
    <col min="10523" max="10523" width="34.140625" style="2212" customWidth="1"/>
    <col min="10524" max="10524" width="34" style="2212" customWidth="1"/>
    <col min="10525" max="10755" width="11.42578125" style="2212"/>
    <col min="10756" max="10756" width="108.140625" style="2212" customWidth="1"/>
    <col min="10757" max="10757" width="28.7109375" style="2212" customWidth="1"/>
    <col min="10758" max="10758" width="32.5703125" style="2212" customWidth="1"/>
    <col min="10759" max="10759" width="28.7109375" style="2212" customWidth="1"/>
    <col min="10760" max="10761" width="31.7109375" style="2212" customWidth="1"/>
    <col min="10762" max="10762" width="30.140625" style="2212" customWidth="1"/>
    <col min="10763" max="10763" width="33.7109375" style="2212" customWidth="1"/>
    <col min="10764" max="10764" width="27" style="2212" customWidth="1"/>
    <col min="10765" max="10765" width="28.7109375" style="2212" customWidth="1"/>
    <col min="10766" max="10766" width="34.85546875" style="2212" customWidth="1"/>
    <col min="10767" max="10767" width="37" style="2212" customWidth="1"/>
    <col min="10768" max="10768" width="34.85546875" style="2212" customWidth="1"/>
    <col min="10769" max="10769" width="27.5703125" style="2212" customWidth="1"/>
    <col min="10770" max="10770" width="36.85546875" style="2212" customWidth="1"/>
    <col min="10771" max="10771" width="38.7109375" style="2212" customWidth="1"/>
    <col min="10772" max="10774" width="14.7109375" style="2212" customWidth="1"/>
    <col min="10775" max="10775" width="18.7109375" style="2212" customWidth="1"/>
    <col min="10776" max="10776" width="25.42578125" style="2212" customWidth="1"/>
    <col min="10777" max="10777" width="34.85546875" style="2212" customWidth="1"/>
    <col min="10778" max="10778" width="28" style="2212" customWidth="1"/>
    <col min="10779" max="10779" width="34.140625" style="2212" customWidth="1"/>
    <col min="10780" max="10780" width="34" style="2212" customWidth="1"/>
    <col min="10781" max="11011" width="11.42578125" style="2212"/>
    <col min="11012" max="11012" width="108.140625" style="2212" customWidth="1"/>
    <col min="11013" max="11013" width="28.7109375" style="2212" customWidth="1"/>
    <col min="11014" max="11014" width="32.5703125" style="2212" customWidth="1"/>
    <col min="11015" max="11015" width="28.7109375" style="2212" customWidth="1"/>
    <col min="11016" max="11017" width="31.7109375" style="2212" customWidth="1"/>
    <col min="11018" max="11018" width="30.140625" style="2212" customWidth="1"/>
    <col min="11019" max="11019" width="33.7109375" style="2212" customWidth="1"/>
    <col min="11020" max="11020" width="27" style="2212" customWidth="1"/>
    <col min="11021" max="11021" width="28.7109375" style="2212" customWidth="1"/>
    <col min="11022" max="11022" width="34.85546875" style="2212" customWidth="1"/>
    <col min="11023" max="11023" width="37" style="2212" customWidth="1"/>
    <col min="11024" max="11024" width="34.85546875" style="2212" customWidth="1"/>
    <col min="11025" max="11025" width="27.5703125" style="2212" customWidth="1"/>
    <col min="11026" max="11026" width="36.85546875" style="2212" customWidth="1"/>
    <col min="11027" max="11027" width="38.7109375" style="2212" customWidth="1"/>
    <col min="11028" max="11030" width="14.7109375" style="2212" customWidth="1"/>
    <col min="11031" max="11031" width="18.7109375" style="2212" customWidth="1"/>
    <col min="11032" max="11032" width="25.42578125" style="2212" customWidth="1"/>
    <col min="11033" max="11033" width="34.85546875" style="2212" customWidth="1"/>
    <col min="11034" max="11034" width="28" style="2212" customWidth="1"/>
    <col min="11035" max="11035" width="34.140625" style="2212" customWidth="1"/>
    <col min="11036" max="11036" width="34" style="2212" customWidth="1"/>
    <col min="11037" max="11267" width="11.42578125" style="2212"/>
    <col min="11268" max="11268" width="108.140625" style="2212" customWidth="1"/>
    <col min="11269" max="11269" width="28.7109375" style="2212" customWidth="1"/>
    <col min="11270" max="11270" width="32.5703125" style="2212" customWidth="1"/>
    <col min="11271" max="11271" width="28.7109375" style="2212" customWidth="1"/>
    <col min="11272" max="11273" width="31.7109375" style="2212" customWidth="1"/>
    <col min="11274" max="11274" width="30.140625" style="2212" customWidth="1"/>
    <col min="11275" max="11275" width="33.7109375" style="2212" customWidth="1"/>
    <col min="11276" max="11276" width="27" style="2212" customWidth="1"/>
    <col min="11277" max="11277" width="28.7109375" style="2212" customWidth="1"/>
    <col min="11278" max="11278" width="34.85546875" style="2212" customWidth="1"/>
    <col min="11279" max="11279" width="37" style="2212" customWidth="1"/>
    <col min="11280" max="11280" width="34.85546875" style="2212" customWidth="1"/>
    <col min="11281" max="11281" width="27.5703125" style="2212" customWidth="1"/>
    <col min="11282" max="11282" width="36.85546875" style="2212" customWidth="1"/>
    <col min="11283" max="11283" width="38.7109375" style="2212" customWidth="1"/>
    <col min="11284" max="11286" width="14.7109375" style="2212" customWidth="1"/>
    <col min="11287" max="11287" width="18.7109375" style="2212" customWidth="1"/>
    <col min="11288" max="11288" width="25.42578125" style="2212" customWidth="1"/>
    <col min="11289" max="11289" width="34.85546875" style="2212" customWidth="1"/>
    <col min="11290" max="11290" width="28" style="2212" customWidth="1"/>
    <col min="11291" max="11291" width="34.140625" style="2212" customWidth="1"/>
    <col min="11292" max="11292" width="34" style="2212" customWidth="1"/>
    <col min="11293" max="11523" width="11.42578125" style="2212"/>
    <col min="11524" max="11524" width="108.140625" style="2212" customWidth="1"/>
    <col min="11525" max="11525" width="28.7109375" style="2212" customWidth="1"/>
    <col min="11526" max="11526" width="32.5703125" style="2212" customWidth="1"/>
    <col min="11527" max="11527" width="28.7109375" style="2212" customWidth="1"/>
    <col min="11528" max="11529" width="31.7109375" style="2212" customWidth="1"/>
    <col min="11530" max="11530" width="30.140625" style="2212" customWidth="1"/>
    <col min="11531" max="11531" width="33.7109375" style="2212" customWidth="1"/>
    <col min="11532" max="11532" width="27" style="2212" customWidth="1"/>
    <col min="11533" max="11533" width="28.7109375" style="2212" customWidth="1"/>
    <col min="11534" max="11534" width="34.85546875" style="2212" customWidth="1"/>
    <col min="11535" max="11535" width="37" style="2212" customWidth="1"/>
    <col min="11536" max="11536" width="34.85546875" style="2212" customWidth="1"/>
    <col min="11537" max="11537" width="27.5703125" style="2212" customWidth="1"/>
    <col min="11538" max="11538" width="36.85546875" style="2212" customWidth="1"/>
    <col min="11539" max="11539" width="38.7109375" style="2212" customWidth="1"/>
    <col min="11540" max="11542" width="14.7109375" style="2212" customWidth="1"/>
    <col min="11543" max="11543" width="18.7109375" style="2212" customWidth="1"/>
    <col min="11544" max="11544" width="25.42578125" style="2212" customWidth="1"/>
    <col min="11545" max="11545" width="34.85546875" style="2212" customWidth="1"/>
    <col min="11546" max="11546" width="28" style="2212" customWidth="1"/>
    <col min="11547" max="11547" width="34.140625" style="2212" customWidth="1"/>
    <col min="11548" max="11548" width="34" style="2212" customWidth="1"/>
    <col min="11549" max="11779" width="11.42578125" style="2212"/>
    <col min="11780" max="11780" width="108.140625" style="2212" customWidth="1"/>
    <col min="11781" max="11781" width="28.7109375" style="2212" customWidth="1"/>
    <col min="11782" max="11782" width="32.5703125" style="2212" customWidth="1"/>
    <col min="11783" max="11783" width="28.7109375" style="2212" customWidth="1"/>
    <col min="11784" max="11785" width="31.7109375" style="2212" customWidth="1"/>
    <col min="11786" max="11786" width="30.140625" style="2212" customWidth="1"/>
    <col min="11787" max="11787" width="33.7109375" style="2212" customWidth="1"/>
    <col min="11788" max="11788" width="27" style="2212" customWidth="1"/>
    <col min="11789" max="11789" width="28.7109375" style="2212" customWidth="1"/>
    <col min="11790" max="11790" width="34.85546875" style="2212" customWidth="1"/>
    <col min="11791" max="11791" width="37" style="2212" customWidth="1"/>
    <col min="11792" max="11792" width="34.85546875" style="2212" customWidth="1"/>
    <col min="11793" max="11793" width="27.5703125" style="2212" customWidth="1"/>
    <col min="11794" max="11794" width="36.85546875" style="2212" customWidth="1"/>
    <col min="11795" max="11795" width="38.7109375" style="2212" customWidth="1"/>
    <col min="11796" max="11798" width="14.7109375" style="2212" customWidth="1"/>
    <col min="11799" max="11799" width="18.7109375" style="2212" customWidth="1"/>
    <col min="11800" max="11800" width="25.42578125" style="2212" customWidth="1"/>
    <col min="11801" max="11801" width="34.85546875" style="2212" customWidth="1"/>
    <col min="11802" max="11802" width="28" style="2212" customWidth="1"/>
    <col min="11803" max="11803" width="34.140625" style="2212" customWidth="1"/>
    <col min="11804" max="11804" width="34" style="2212" customWidth="1"/>
    <col min="11805" max="12035" width="11.42578125" style="2212"/>
    <col min="12036" max="12036" width="108.140625" style="2212" customWidth="1"/>
    <col min="12037" max="12037" width="28.7109375" style="2212" customWidth="1"/>
    <col min="12038" max="12038" width="32.5703125" style="2212" customWidth="1"/>
    <col min="12039" max="12039" width="28.7109375" style="2212" customWidth="1"/>
    <col min="12040" max="12041" width="31.7109375" style="2212" customWidth="1"/>
    <col min="12042" max="12042" width="30.140625" style="2212" customWidth="1"/>
    <col min="12043" max="12043" width="33.7109375" style="2212" customWidth="1"/>
    <col min="12044" max="12044" width="27" style="2212" customWidth="1"/>
    <col min="12045" max="12045" width="28.7109375" style="2212" customWidth="1"/>
    <col min="12046" max="12046" width="34.85546875" style="2212" customWidth="1"/>
    <col min="12047" max="12047" width="37" style="2212" customWidth="1"/>
    <col min="12048" max="12048" width="34.85546875" style="2212" customWidth="1"/>
    <col min="12049" max="12049" width="27.5703125" style="2212" customWidth="1"/>
    <col min="12050" max="12050" width="36.85546875" style="2212" customWidth="1"/>
    <col min="12051" max="12051" width="38.7109375" style="2212" customWidth="1"/>
    <col min="12052" max="12054" width="14.7109375" style="2212" customWidth="1"/>
    <col min="12055" max="12055" width="18.7109375" style="2212" customWidth="1"/>
    <col min="12056" max="12056" width="25.42578125" style="2212" customWidth="1"/>
    <col min="12057" max="12057" width="34.85546875" style="2212" customWidth="1"/>
    <col min="12058" max="12058" width="28" style="2212" customWidth="1"/>
    <col min="12059" max="12059" width="34.140625" style="2212" customWidth="1"/>
    <col min="12060" max="12060" width="34" style="2212" customWidth="1"/>
    <col min="12061" max="12291" width="11.42578125" style="2212"/>
    <col min="12292" max="12292" width="108.140625" style="2212" customWidth="1"/>
    <col min="12293" max="12293" width="28.7109375" style="2212" customWidth="1"/>
    <col min="12294" max="12294" width="32.5703125" style="2212" customWidth="1"/>
    <col min="12295" max="12295" width="28.7109375" style="2212" customWidth="1"/>
    <col min="12296" max="12297" width="31.7109375" style="2212" customWidth="1"/>
    <col min="12298" max="12298" width="30.140625" style="2212" customWidth="1"/>
    <col min="12299" max="12299" width="33.7109375" style="2212" customWidth="1"/>
    <col min="12300" max="12300" width="27" style="2212" customWidth="1"/>
    <col min="12301" max="12301" width="28.7109375" style="2212" customWidth="1"/>
    <col min="12302" max="12302" width="34.85546875" style="2212" customWidth="1"/>
    <col min="12303" max="12303" width="37" style="2212" customWidth="1"/>
    <col min="12304" max="12304" width="34.85546875" style="2212" customWidth="1"/>
    <col min="12305" max="12305" width="27.5703125" style="2212" customWidth="1"/>
    <col min="12306" max="12306" width="36.85546875" style="2212" customWidth="1"/>
    <col min="12307" max="12307" width="38.7109375" style="2212" customWidth="1"/>
    <col min="12308" max="12310" width="14.7109375" style="2212" customWidth="1"/>
    <col min="12311" max="12311" width="18.7109375" style="2212" customWidth="1"/>
    <col min="12312" max="12312" width="25.42578125" style="2212" customWidth="1"/>
    <col min="12313" max="12313" width="34.85546875" style="2212" customWidth="1"/>
    <col min="12314" max="12314" width="28" style="2212" customWidth="1"/>
    <col min="12315" max="12315" width="34.140625" style="2212" customWidth="1"/>
    <col min="12316" max="12316" width="34" style="2212" customWidth="1"/>
    <col min="12317" max="12547" width="11.42578125" style="2212"/>
    <col min="12548" max="12548" width="108.140625" style="2212" customWidth="1"/>
    <col min="12549" max="12549" width="28.7109375" style="2212" customWidth="1"/>
    <col min="12550" max="12550" width="32.5703125" style="2212" customWidth="1"/>
    <col min="12551" max="12551" width="28.7109375" style="2212" customWidth="1"/>
    <col min="12552" max="12553" width="31.7109375" style="2212" customWidth="1"/>
    <col min="12554" max="12554" width="30.140625" style="2212" customWidth="1"/>
    <col min="12555" max="12555" width="33.7109375" style="2212" customWidth="1"/>
    <col min="12556" max="12556" width="27" style="2212" customWidth="1"/>
    <col min="12557" max="12557" width="28.7109375" style="2212" customWidth="1"/>
    <col min="12558" max="12558" width="34.85546875" style="2212" customWidth="1"/>
    <col min="12559" max="12559" width="37" style="2212" customWidth="1"/>
    <col min="12560" max="12560" width="34.85546875" style="2212" customWidth="1"/>
    <col min="12561" max="12561" width="27.5703125" style="2212" customWidth="1"/>
    <col min="12562" max="12562" width="36.85546875" style="2212" customWidth="1"/>
    <col min="12563" max="12563" width="38.7109375" style="2212" customWidth="1"/>
    <col min="12564" max="12566" width="14.7109375" style="2212" customWidth="1"/>
    <col min="12567" max="12567" width="18.7109375" style="2212" customWidth="1"/>
    <col min="12568" max="12568" width="25.42578125" style="2212" customWidth="1"/>
    <col min="12569" max="12569" width="34.85546875" style="2212" customWidth="1"/>
    <col min="12570" max="12570" width="28" style="2212" customWidth="1"/>
    <col min="12571" max="12571" width="34.140625" style="2212" customWidth="1"/>
    <col min="12572" max="12572" width="34" style="2212" customWidth="1"/>
    <col min="12573" max="12803" width="11.42578125" style="2212"/>
    <col min="12804" max="12804" width="108.140625" style="2212" customWidth="1"/>
    <col min="12805" max="12805" width="28.7109375" style="2212" customWidth="1"/>
    <col min="12806" max="12806" width="32.5703125" style="2212" customWidth="1"/>
    <col min="12807" max="12807" width="28.7109375" style="2212" customWidth="1"/>
    <col min="12808" max="12809" width="31.7109375" style="2212" customWidth="1"/>
    <col min="12810" max="12810" width="30.140625" style="2212" customWidth="1"/>
    <col min="12811" max="12811" width="33.7109375" style="2212" customWidth="1"/>
    <col min="12812" max="12812" width="27" style="2212" customWidth="1"/>
    <col min="12813" max="12813" width="28.7109375" style="2212" customWidth="1"/>
    <col min="12814" max="12814" width="34.85546875" style="2212" customWidth="1"/>
    <col min="12815" max="12815" width="37" style="2212" customWidth="1"/>
    <col min="12816" max="12816" width="34.85546875" style="2212" customWidth="1"/>
    <col min="12817" max="12817" width="27.5703125" style="2212" customWidth="1"/>
    <col min="12818" max="12818" width="36.85546875" style="2212" customWidth="1"/>
    <col min="12819" max="12819" width="38.7109375" style="2212" customWidth="1"/>
    <col min="12820" max="12822" width="14.7109375" style="2212" customWidth="1"/>
    <col min="12823" max="12823" width="18.7109375" style="2212" customWidth="1"/>
    <col min="12824" max="12824" width="25.42578125" style="2212" customWidth="1"/>
    <col min="12825" max="12825" width="34.85546875" style="2212" customWidth="1"/>
    <col min="12826" max="12826" width="28" style="2212" customWidth="1"/>
    <col min="12827" max="12827" width="34.140625" style="2212" customWidth="1"/>
    <col min="12828" max="12828" width="34" style="2212" customWidth="1"/>
    <col min="12829" max="13059" width="11.42578125" style="2212"/>
    <col min="13060" max="13060" width="108.140625" style="2212" customWidth="1"/>
    <col min="13061" max="13061" width="28.7109375" style="2212" customWidth="1"/>
    <col min="13062" max="13062" width="32.5703125" style="2212" customWidth="1"/>
    <col min="13063" max="13063" width="28.7109375" style="2212" customWidth="1"/>
    <col min="13064" max="13065" width="31.7109375" style="2212" customWidth="1"/>
    <col min="13066" max="13066" width="30.140625" style="2212" customWidth="1"/>
    <col min="13067" max="13067" width="33.7109375" style="2212" customWidth="1"/>
    <col min="13068" max="13068" width="27" style="2212" customWidth="1"/>
    <col min="13069" max="13069" width="28.7109375" style="2212" customWidth="1"/>
    <col min="13070" max="13070" width="34.85546875" style="2212" customWidth="1"/>
    <col min="13071" max="13071" width="37" style="2212" customWidth="1"/>
    <col min="13072" max="13072" width="34.85546875" style="2212" customWidth="1"/>
    <col min="13073" max="13073" width="27.5703125" style="2212" customWidth="1"/>
    <col min="13074" max="13074" width="36.85546875" style="2212" customWidth="1"/>
    <col min="13075" max="13075" width="38.7109375" style="2212" customWidth="1"/>
    <col min="13076" max="13078" width="14.7109375" style="2212" customWidth="1"/>
    <col min="13079" max="13079" width="18.7109375" style="2212" customWidth="1"/>
    <col min="13080" max="13080" width="25.42578125" style="2212" customWidth="1"/>
    <col min="13081" max="13081" width="34.85546875" style="2212" customWidth="1"/>
    <col min="13082" max="13082" width="28" style="2212" customWidth="1"/>
    <col min="13083" max="13083" width="34.140625" style="2212" customWidth="1"/>
    <col min="13084" max="13084" width="34" style="2212" customWidth="1"/>
    <col min="13085" max="13315" width="11.42578125" style="2212"/>
    <col min="13316" max="13316" width="108.140625" style="2212" customWidth="1"/>
    <col min="13317" max="13317" width="28.7109375" style="2212" customWidth="1"/>
    <col min="13318" max="13318" width="32.5703125" style="2212" customWidth="1"/>
    <col min="13319" max="13319" width="28.7109375" style="2212" customWidth="1"/>
    <col min="13320" max="13321" width="31.7109375" style="2212" customWidth="1"/>
    <col min="13322" max="13322" width="30.140625" style="2212" customWidth="1"/>
    <col min="13323" max="13323" width="33.7109375" style="2212" customWidth="1"/>
    <col min="13324" max="13324" width="27" style="2212" customWidth="1"/>
    <col min="13325" max="13325" width="28.7109375" style="2212" customWidth="1"/>
    <col min="13326" max="13326" width="34.85546875" style="2212" customWidth="1"/>
    <col min="13327" max="13327" width="37" style="2212" customWidth="1"/>
    <col min="13328" max="13328" width="34.85546875" style="2212" customWidth="1"/>
    <col min="13329" max="13329" width="27.5703125" style="2212" customWidth="1"/>
    <col min="13330" max="13330" width="36.85546875" style="2212" customWidth="1"/>
    <col min="13331" max="13331" width="38.7109375" style="2212" customWidth="1"/>
    <col min="13332" max="13334" width="14.7109375" style="2212" customWidth="1"/>
    <col min="13335" max="13335" width="18.7109375" style="2212" customWidth="1"/>
    <col min="13336" max="13336" width="25.42578125" style="2212" customWidth="1"/>
    <col min="13337" max="13337" width="34.85546875" style="2212" customWidth="1"/>
    <col min="13338" max="13338" width="28" style="2212" customWidth="1"/>
    <col min="13339" max="13339" width="34.140625" style="2212" customWidth="1"/>
    <col min="13340" max="13340" width="34" style="2212" customWidth="1"/>
    <col min="13341" max="13571" width="11.42578125" style="2212"/>
    <col min="13572" max="13572" width="108.140625" style="2212" customWidth="1"/>
    <col min="13573" max="13573" width="28.7109375" style="2212" customWidth="1"/>
    <col min="13574" max="13574" width="32.5703125" style="2212" customWidth="1"/>
    <col min="13575" max="13575" width="28.7109375" style="2212" customWidth="1"/>
    <col min="13576" max="13577" width="31.7109375" style="2212" customWidth="1"/>
    <col min="13578" max="13578" width="30.140625" style="2212" customWidth="1"/>
    <col min="13579" max="13579" width="33.7109375" style="2212" customWidth="1"/>
    <col min="13580" max="13580" width="27" style="2212" customWidth="1"/>
    <col min="13581" max="13581" width="28.7109375" style="2212" customWidth="1"/>
    <col min="13582" max="13582" width="34.85546875" style="2212" customWidth="1"/>
    <col min="13583" max="13583" width="37" style="2212" customWidth="1"/>
    <col min="13584" max="13584" width="34.85546875" style="2212" customWidth="1"/>
    <col min="13585" max="13585" width="27.5703125" style="2212" customWidth="1"/>
    <col min="13586" max="13586" width="36.85546875" style="2212" customWidth="1"/>
    <col min="13587" max="13587" width="38.7109375" style="2212" customWidth="1"/>
    <col min="13588" max="13590" width="14.7109375" style="2212" customWidth="1"/>
    <col min="13591" max="13591" width="18.7109375" style="2212" customWidth="1"/>
    <col min="13592" max="13592" width="25.42578125" style="2212" customWidth="1"/>
    <col min="13593" max="13593" width="34.85546875" style="2212" customWidth="1"/>
    <col min="13594" max="13594" width="28" style="2212" customWidth="1"/>
    <col min="13595" max="13595" width="34.140625" style="2212" customWidth="1"/>
    <col min="13596" max="13596" width="34" style="2212" customWidth="1"/>
    <col min="13597" max="13827" width="11.42578125" style="2212"/>
    <col min="13828" max="13828" width="108.140625" style="2212" customWidth="1"/>
    <col min="13829" max="13829" width="28.7109375" style="2212" customWidth="1"/>
    <col min="13830" max="13830" width="32.5703125" style="2212" customWidth="1"/>
    <col min="13831" max="13831" width="28.7109375" style="2212" customWidth="1"/>
    <col min="13832" max="13833" width="31.7109375" style="2212" customWidth="1"/>
    <col min="13834" max="13834" width="30.140625" style="2212" customWidth="1"/>
    <col min="13835" max="13835" width="33.7109375" style="2212" customWidth="1"/>
    <col min="13836" max="13836" width="27" style="2212" customWidth="1"/>
    <col min="13837" max="13837" width="28.7109375" style="2212" customWidth="1"/>
    <col min="13838" max="13838" width="34.85546875" style="2212" customWidth="1"/>
    <col min="13839" max="13839" width="37" style="2212" customWidth="1"/>
    <col min="13840" max="13840" width="34.85546875" style="2212" customWidth="1"/>
    <col min="13841" max="13841" width="27.5703125" style="2212" customWidth="1"/>
    <col min="13842" max="13842" width="36.85546875" style="2212" customWidth="1"/>
    <col min="13843" max="13843" width="38.7109375" style="2212" customWidth="1"/>
    <col min="13844" max="13846" width="14.7109375" style="2212" customWidth="1"/>
    <col min="13847" max="13847" width="18.7109375" style="2212" customWidth="1"/>
    <col min="13848" max="13848" width="25.42578125" style="2212" customWidth="1"/>
    <col min="13849" max="13849" width="34.85546875" style="2212" customWidth="1"/>
    <col min="13850" max="13850" width="28" style="2212" customWidth="1"/>
    <col min="13851" max="13851" width="34.140625" style="2212" customWidth="1"/>
    <col min="13852" max="13852" width="34" style="2212" customWidth="1"/>
    <col min="13853" max="14083" width="11.42578125" style="2212"/>
    <col min="14084" max="14084" width="108.140625" style="2212" customWidth="1"/>
    <col min="14085" max="14085" width="28.7109375" style="2212" customWidth="1"/>
    <col min="14086" max="14086" width="32.5703125" style="2212" customWidth="1"/>
    <col min="14087" max="14087" width="28.7109375" style="2212" customWidth="1"/>
    <col min="14088" max="14089" width="31.7109375" style="2212" customWidth="1"/>
    <col min="14090" max="14090" width="30.140625" style="2212" customWidth="1"/>
    <col min="14091" max="14091" width="33.7109375" style="2212" customWidth="1"/>
    <col min="14092" max="14092" width="27" style="2212" customWidth="1"/>
    <col min="14093" max="14093" width="28.7109375" style="2212" customWidth="1"/>
    <col min="14094" max="14094" width="34.85546875" style="2212" customWidth="1"/>
    <col min="14095" max="14095" width="37" style="2212" customWidth="1"/>
    <col min="14096" max="14096" width="34.85546875" style="2212" customWidth="1"/>
    <col min="14097" max="14097" width="27.5703125" style="2212" customWidth="1"/>
    <col min="14098" max="14098" width="36.85546875" style="2212" customWidth="1"/>
    <col min="14099" max="14099" width="38.7109375" style="2212" customWidth="1"/>
    <col min="14100" max="14102" width="14.7109375" style="2212" customWidth="1"/>
    <col min="14103" max="14103" width="18.7109375" style="2212" customWidth="1"/>
    <col min="14104" max="14104" width="25.42578125" style="2212" customWidth="1"/>
    <col min="14105" max="14105" width="34.85546875" style="2212" customWidth="1"/>
    <col min="14106" max="14106" width="28" style="2212" customWidth="1"/>
    <col min="14107" max="14107" width="34.140625" style="2212" customWidth="1"/>
    <col min="14108" max="14108" width="34" style="2212" customWidth="1"/>
    <col min="14109" max="14339" width="11.42578125" style="2212"/>
    <col min="14340" max="14340" width="108.140625" style="2212" customWidth="1"/>
    <col min="14341" max="14341" width="28.7109375" style="2212" customWidth="1"/>
    <col min="14342" max="14342" width="32.5703125" style="2212" customWidth="1"/>
    <col min="14343" max="14343" width="28.7109375" style="2212" customWidth="1"/>
    <col min="14344" max="14345" width="31.7109375" style="2212" customWidth="1"/>
    <col min="14346" max="14346" width="30.140625" style="2212" customWidth="1"/>
    <col min="14347" max="14347" width="33.7109375" style="2212" customWidth="1"/>
    <col min="14348" max="14348" width="27" style="2212" customWidth="1"/>
    <col min="14349" max="14349" width="28.7109375" style="2212" customWidth="1"/>
    <col min="14350" max="14350" width="34.85546875" style="2212" customWidth="1"/>
    <col min="14351" max="14351" width="37" style="2212" customWidth="1"/>
    <col min="14352" max="14352" width="34.85546875" style="2212" customWidth="1"/>
    <col min="14353" max="14353" width="27.5703125" style="2212" customWidth="1"/>
    <col min="14354" max="14354" width="36.85546875" style="2212" customWidth="1"/>
    <col min="14355" max="14355" width="38.7109375" style="2212" customWidth="1"/>
    <col min="14356" max="14358" width="14.7109375" style="2212" customWidth="1"/>
    <col min="14359" max="14359" width="18.7109375" style="2212" customWidth="1"/>
    <col min="14360" max="14360" width="25.42578125" style="2212" customWidth="1"/>
    <col min="14361" max="14361" width="34.85546875" style="2212" customWidth="1"/>
    <col min="14362" max="14362" width="28" style="2212" customWidth="1"/>
    <col min="14363" max="14363" width="34.140625" style="2212" customWidth="1"/>
    <col min="14364" max="14364" width="34" style="2212" customWidth="1"/>
    <col min="14365" max="14595" width="11.42578125" style="2212"/>
    <col min="14596" max="14596" width="108.140625" style="2212" customWidth="1"/>
    <col min="14597" max="14597" width="28.7109375" style="2212" customWidth="1"/>
    <col min="14598" max="14598" width="32.5703125" style="2212" customWidth="1"/>
    <col min="14599" max="14599" width="28.7109375" style="2212" customWidth="1"/>
    <col min="14600" max="14601" width="31.7109375" style="2212" customWidth="1"/>
    <col min="14602" max="14602" width="30.140625" style="2212" customWidth="1"/>
    <col min="14603" max="14603" width="33.7109375" style="2212" customWidth="1"/>
    <col min="14604" max="14604" width="27" style="2212" customWidth="1"/>
    <col min="14605" max="14605" width="28.7109375" style="2212" customWidth="1"/>
    <col min="14606" max="14606" width="34.85546875" style="2212" customWidth="1"/>
    <col min="14607" max="14607" width="37" style="2212" customWidth="1"/>
    <col min="14608" max="14608" width="34.85546875" style="2212" customWidth="1"/>
    <col min="14609" max="14609" width="27.5703125" style="2212" customWidth="1"/>
    <col min="14610" max="14610" width="36.85546875" style="2212" customWidth="1"/>
    <col min="14611" max="14611" width="38.7109375" style="2212" customWidth="1"/>
    <col min="14612" max="14614" width="14.7109375" style="2212" customWidth="1"/>
    <col min="14615" max="14615" width="18.7109375" style="2212" customWidth="1"/>
    <col min="14616" max="14616" width="25.42578125" style="2212" customWidth="1"/>
    <col min="14617" max="14617" width="34.85546875" style="2212" customWidth="1"/>
    <col min="14618" max="14618" width="28" style="2212" customWidth="1"/>
    <col min="14619" max="14619" width="34.140625" style="2212" customWidth="1"/>
    <col min="14620" max="14620" width="34" style="2212" customWidth="1"/>
    <col min="14621" max="14851" width="11.42578125" style="2212"/>
    <col min="14852" max="14852" width="108.140625" style="2212" customWidth="1"/>
    <col min="14853" max="14853" width="28.7109375" style="2212" customWidth="1"/>
    <col min="14854" max="14854" width="32.5703125" style="2212" customWidth="1"/>
    <col min="14855" max="14855" width="28.7109375" style="2212" customWidth="1"/>
    <col min="14856" max="14857" width="31.7109375" style="2212" customWidth="1"/>
    <col min="14858" max="14858" width="30.140625" style="2212" customWidth="1"/>
    <col min="14859" max="14859" width="33.7109375" style="2212" customWidth="1"/>
    <col min="14860" max="14860" width="27" style="2212" customWidth="1"/>
    <col min="14861" max="14861" width="28.7109375" style="2212" customWidth="1"/>
    <col min="14862" max="14862" width="34.85546875" style="2212" customWidth="1"/>
    <col min="14863" max="14863" width="37" style="2212" customWidth="1"/>
    <col min="14864" max="14864" width="34.85546875" style="2212" customWidth="1"/>
    <col min="14865" max="14865" width="27.5703125" style="2212" customWidth="1"/>
    <col min="14866" max="14866" width="36.85546875" style="2212" customWidth="1"/>
    <col min="14867" max="14867" width="38.7109375" style="2212" customWidth="1"/>
    <col min="14868" max="14870" width="14.7109375" style="2212" customWidth="1"/>
    <col min="14871" max="14871" width="18.7109375" style="2212" customWidth="1"/>
    <col min="14872" max="14872" width="25.42578125" style="2212" customWidth="1"/>
    <col min="14873" max="14873" width="34.85546875" style="2212" customWidth="1"/>
    <col min="14874" max="14874" width="28" style="2212" customWidth="1"/>
    <col min="14875" max="14875" width="34.140625" style="2212" customWidth="1"/>
    <col min="14876" max="14876" width="34" style="2212" customWidth="1"/>
    <col min="14877" max="15107" width="11.42578125" style="2212"/>
    <col min="15108" max="15108" width="108.140625" style="2212" customWidth="1"/>
    <col min="15109" max="15109" width="28.7109375" style="2212" customWidth="1"/>
    <col min="15110" max="15110" width="32.5703125" style="2212" customWidth="1"/>
    <col min="15111" max="15111" width="28.7109375" style="2212" customWidth="1"/>
    <col min="15112" max="15113" width="31.7109375" style="2212" customWidth="1"/>
    <col min="15114" max="15114" width="30.140625" style="2212" customWidth="1"/>
    <col min="15115" max="15115" width="33.7109375" style="2212" customWidth="1"/>
    <col min="15116" max="15116" width="27" style="2212" customWidth="1"/>
    <col min="15117" max="15117" width="28.7109375" style="2212" customWidth="1"/>
    <col min="15118" max="15118" width="34.85546875" style="2212" customWidth="1"/>
    <col min="15119" max="15119" width="37" style="2212" customWidth="1"/>
    <col min="15120" max="15120" width="34.85546875" style="2212" customWidth="1"/>
    <col min="15121" max="15121" width="27.5703125" style="2212" customWidth="1"/>
    <col min="15122" max="15122" width="36.85546875" style="2212" customWidth="1"/>
    <col min="15123" max="15123" width="38.7109375" style="2212" customWidth="1"/>
    <col min="15124" max="15126" width="14.7109375" style="2212" customWidth="1"/>
    <col min="15127" max="15127" width="18.7109375" style="2212" customWidth="1"/>
    <col min="15128" max="15128" width="25.42578125" style="2212" customWidth="1"/>
    <col min="15129" max="15129" width="34.85546875" style="2212" customWidth="1"/>
    <col min="15130" max="15130" width="28" style="2212" customWidth="1"/>
    <col min="15131" max="15131" width="34.140625" style="2212" customWidth="1"/>
    <col min="15132" max="15132" width="34" style="2212" customWidth="1"/>
    <col min="15133" max="15363" width="11.42578125" style="2212"/>
    <col min="15364" max="15364" width="108.140625" style="2212" customWidth="1"/>
    <col min="15365" max="15365" width="28.7109375" style="2212" customWidth="1"/>
    <col min="15366" max="15366" width="32.5703125" style="2212" customWidth="1"/>
    <col min="15367" max="15367" width="28.7109375" style="2212" customWidth="1"/>
    <col min="15368" max="15369" width="31.7109375" style="2212" customWidth="1"/>
    <col min="15370" max="15370" width="30.140625" style="2212" customWidth="1"/>
    <col min="15371" max="15371" width="33.7109375" style="2212" customWidth="1"/>
    <col min="15372" max="15372" width="27" style="2212" customWidth="1"/>
    <col min="15373" max="15373" width="28.7109375" style="2212" customWidth="1"/>
    <col min="15374" max="15374" width="34.85546875" style="2212" customWidth="1"/>
    <col min="15375" max="15375" width="37" style="2212" customWidth="1"/>
    <col min="15376" max="15376" width="34.85546875" style="2212" customWidth="1"/>
    <col min="15377" max="15377" width="27.5703125" style="2212" customWidth="1"/>
    <col min="15378" max="15378" width="36.85546875" style="2212" customWidth="1"/>
    <col min="15379" max="15379" width="38.7109375" style="2212" customWidth="1"/>
    <col min="15380" max="15382" width="14.7109375" style="2212" customWidth="1"/>
    <col min="15383" max="15383" width="18.7109375" style="2212" customWidth="1"/>
    <col min="15384" max="15384" width="25.42578125" style="2212" customWidth="1"/>
    <col min="15385" max="15385" width="34.85546875" style="2212" customWidth="1"/>
    <col min="15386" max="15386" width="28" style="2212" customWidth="1"/>
    <col min="15387" max="15387" width="34.140625" style="2212" customWidth="1"/>
    <col min="15388" max="15388" width="34" style="2212" customWidth="1"/>
    <col min="15389" max="15619" width="11.42578125" style="2212"/>
    <col min="15620" max="15620" width="108.140625" style="2212" customWidth="1"/>
    <col min="15621" max="15621" width="28.7109375" style="2212" customWidth="1"/>
    <col min="15622" max="15622" width="32.5703125" style="2212" customWidth="1"/>
    <col min="15623" max="15623" width="28.7109375" style="2212" customWidth="1"/>
    <col min="15624" max="15625" width="31.7109375" style="2212" customWidth="1"/>
    <col min="15626" max="15626" width="30.140625" style="2212" customWidth="1"/>
    <col min="15627" max="15627" width="33.7109375" style="2212" customWidth="1"/>
    <col min="15628" max="15628" width="27" style="2212" customWidth="1"/>
    <col min="15629" max="15629" width="28.7109375" style="2212" customWidth="1"/>
    <col min="15630" max="15630" width="34.85546875" style="2212" customWidth="1"/>
    <col min="15631" max="15631" width="37" style="2212" customWidth="1"/>
    <col min="15632" max="15632" width="34.85546875" style="2212" customWidth="1"/>
    <col min="15633" max="15633" width="27.5703125" style="2212" customWidth="1"/>
    <col min="15634" max="15634" width="36.85546875" style="2212" customWidth="1"/>
    <col min="15635" max="15635" width="38.7109375" style="2212" customWidth="1"/>
    <col min="15636" max="15638" width="14.7109375" style="2212" customWidth="1"/>
    <col min="15639" max="15639" width="18.7109375" style="2212" customWidth="1"/>
    <col min="15640" max="15640" width="25.42578125" style="2212" customWidth="1"/>
    <col min="15641" max="15641" width="34.85546875" style="2212" customWidth="1"/>
    <col min="15642" max="15642" width="28" style="2212" customWidth="1"/>
    <col min="15643" max="15643" width="34.140625" style="2212" customWidth="1"/>
    <col min="15644" max="15644" width="34" style="2212" customWidth="1"/>
    <col min="15645" max="15875" width="11.42578125" style="2212"/>
    <col min="15876" max="15876" width="108.140625" style="2212" customWidth="1"/>
    <col min="15877" max="15877" width="28.7109375" style="2212" customWidth="1"/>
    <col min="15878" max="15878" width="32.5703125" style="2212" customWidth="1"/>
    <col min="15879" max="15879" width="28.7109375" style="2212" customWidth="1"/>
    <col min="15880" max="15881" width="31.7109375" style="2212" customWidth="1"/>
    <col min="15882" max="15882" width="30.140625" style="2212" customWidth="1"/>
    <col min="15883" max="15883" width="33.7109375" style="2212" customWidth="1"/>
    <col min="15884" max="15884" width="27" style="2212" customWidth="1"/>
    <col min="15885" max="15885" width="28.7109375" style="2212" customWidth="1"/>
    <col min="15886" max="15886" width="34.85546875" style="2212" customWidth="1"/>
    <col min="15887" max="15887" width="37" style="2212" customWidth="1"/>
    <col min="15888" max="15888" width="34.85546875" style="2212" customWidth="1"/>
    <col min="15889" max="15889" width="27.5703125" style="2212" customWidth="1"/>
    <col min="15890" max="15890" width="36.85546875" style="2212" customWidth="1"/>
    <col min="15891" max="15891" width="38.7109375" style="2212" customWidth="1"/>
    <col min="15892" max="15894" width="14.7109375" style="2212" customWidth="1"/>
    <col min="15895" max="15895" width="18.7109375" style="2212" customWidth="1"/>
    <col min="15896" max="15896" width="25.42578125" style="2212" customWidth="1"/>
    <col min="15897" max="15897" width="34.85546875" style="2212" customWidth="1"/>
    <col min="15898" max="15898" width="28" style="2212" customWidth="1"/>
    <col min="15899" max="15899" width="34.140625" style="2212" customWidth="1"/>
    <col min="15900" max="15900" width="34" style="2212" customWidth="1"/>
    <col min="15901" max="16131" width="11.42578125" style="2212"/>
    <col min="16132" max="16132" width="108.140625" style="2212" customWidth="1"/>
    <col min="16133" max="16133" width="28.7109375" style="2212" customWidth="1"/>
    <col min="16134" max="16134" width="32.5703125" style="2212" customWidth="1"/>
    <col min="16135" max="16135" width="28.7109375" style="2212" customWidth="1"/>
    <col min="16136" max="16137" width="31.7109375" style="2212" customWidth="1"/>
    <col min="16138" max="16138" width="30.140625" style="2212" customWidth="1"/>
    <col min="16139" max="16139" width="33.7109375" style="2212" customWidth="1"/>
    <col min="16140" max="16140" width="27" style="2212" customWidth="1"/>
    <col min="16141" max="16141" width="28.7109375" style="2212" customWidth="1"/>
    <col min="16142" max="16142" width="34.85546875" style="2212" customWidth="1"/>
    <col min="16143" max="16143" width="37" style="2212" customWidth="1"/>
    <col min="16144" max="16144" width="34.85546875" style="2212" customWidth="1"/>
    <col min="16145" max="16145" width="27.5703125" style="2212" customWidth="1"/>
    <col min="16146" max="16146" width="36.85546875" style="2212" customWidth="1"/>
    <col min="16147" max="16147" width="38.7109375" style="2212" customWidth="1"/>
    <col min="16148" max="16150" width="14.7109375" style="2212" customWidth="1"/>
    <col min="16151" max="16151" width="18.7109375" style="2212" customWidth="1"/>
    <col min="16152" max="16152" width="25.42578125" style="2212" customWidth="1"/>
    <col min="16153" max="16153" width="34.85546875" style="2212" customWidth="1"/>
    <col min="16154" max="16154" width="28" style="2212" customWidth="1"/>
    <col min="16155" max="16155" width="34.140625" style="2212" customWidth="1"/>
    <col min="16156" max="16156" width="34" style="2212" customWidth="1"/>
    <col min="16157" max="16384" width="11.42578125" style="2212"/>
  </cols>
  <sheetData>
    <row r="1" spans="1:29" s="2573" customFormat="1" ht="24.75" customHeight="1">
      <c r="A1" s="2572"/>
      <c r="B1" s="41" t="s">
        <v>48</v>
      </c>
      <c r="C1" s="41">
        <v>9</v>
      </c>
      <c r="L1" s="2574" t="s">
        <v>2945</v>
      </c>
      <c r="M1" s="2574"/>
      <c r="N1" s="2574"/>
      <c r="O1" s="2574"/>
      <c r="P1" s="2574"/>
      <c r="Q1" s="2574"/>
      <c r="R1" s="2574"/>
      <c r="S1" s="2574"/>
      <c r="T1" s="2574"/>
      <c r="U1" s="2574"/>
      <c r="X1" s="2575"/>
      <c r="Y1" s="2575"/>
      <c r="Z1" s="2575"/>
      <c r="AA1" s="2575"/>
      <c r="AB1" s="2575"/>
      <c r="AC1" s="2575"/>
    </row>
    <row r="2" spans="1:29" s="2576" customFormat="1">
      <c r="B2" s="41" t="s">
        <v>49</v>
      </c>
      <c r="C2" s="41" t="s">
        <v>3001</v>
      </c>
      <c r="L2" s="2577" t="s">
        <v>2947</v>
      </c>
      <c r="M2" s="2578"/>
      <c r="N2" s="2579"/>
      <c r="O2" s="2580"/>
      <c r="P2" s="2581"/>
      <c r="Q2" s="2580"/>
      <c r="R2" s="2580"/>
      <c r="S2" s="2580"/>
      <c r="T2" s="2580"/>
      <c r="U2" s="2575"/>
      <c r="V2" s="2575"/>
      <c r="W2" s="2575"/>
      <c r="X2" s="2575"/>
      <c r="Y2" s="2575"/>
      <c r="Z2" s="2575"/>
      <c r="AA2" s="2575"/>
      <c r="AB2" s="2575"/>
      <c r="AC2" s="2575"/>
    </row>
    <row r="3" spans="1:29" s="2576" customFormat="1">
      <c r="B3" s="41" t="s">
        <v>47</v>
      </c>
      <c r="C3" s="41" t="s">
        <v>1049</v>
      </c>
      <c r="M3" s="2577"/>
      <c r="N3" s="4958"/>
      <c r="O3" s="4958"/>
      <c r="P3" s="4958"/>
      <c r="Q3" s="4958"/>
      <c r="R3" s="4958"/>
      <c r="S3" s="4958"/>
      <c r="T3" s="4958"/>
      <c r="U3" s="4958"/>
      <c r="V3" s="4958"/>
      <c r="W3" s="2575"/>
      <c r="X3" s="2582"/>
      <c r="Y3" s="2582"/>
      <c r="Z3" s="2582"/>
      <c r="AA3" s="2582"/>
      <c r="AB3" s="2582"/>
    </row>
    <row r="4" spans="1:29" s="2576" customFormat="1">
      <c r="B4" s="41" t="s">
        <v>50</v>
      </c>
      <c r="C4" s="41" t="s">
        <v>53</v>
      </c>
      <c r="M4" s="2572"/>
      <c r="N4" s="2575"/>
      <c r="O4" s="2575"/>
      <c r="P4" s="2575"/>
      <c r="Q4" s="2575"/>
      <c r="R4" s="2575"/>
      <c r="S4" s="2575"/>
      <c r="T4" s="2575"/>
      <c r="U4" s="2575"/>
      <c r="V4" s="2575"/>
      <c r="W4" s="2575"/>
      <c r="X4" s="2582"/>
      <c r="Y4" s="2582"/>
      <c r="Z4" s="2582"/>
      <c r="AA4" s="2582"/>
      <c r="AB4" s="2582"/>
    </row>
    <row r="5" spans="1:29" s="2576" customFormat="1">
      <c r="B5" s="41" t="s">
        <v>792</v>
      </c>
      <c r="C5" s="41" t="s">
        <v>71</v>
      </c>
      <c r="O5" s="2575"/>
      <c r="P5" s="2575"/>
      <c r="Q5" s="2575"/>
      <c r="R5" s="2575"/>
      <c r="S5" s="2575"/>
      <c r="T5" s="2575"/>
      <c r="U5" s="2575"/>
      <c r="V5" s="2575"/>
      <c r="W5" s="2575"/>
      <c r="X5" s="2583"/>
      <c r="Y5" s="2583"/>
      <c r="Z5" s="2583"/>
      <c r="AA5" s="2583"/>
      <c r="AB5" s="2583"/>
    </row>
    <row r="6" spans="1:29" s="2576" customFormat="1" ht="19.5" customHeight="1" thickBot="1">
      <c r="B6" s="2584"/>
      <c r="C6" s="2575"/>
      <c r="D6" s="2575"/>
      <c r="E6" s="2575"/>
      <c r="F6" s="2575"/>
      <c r="G6" s="2575"/>
      <c r="H6" s="2575"/>
      <c r="I6" s="2575"/>
      <c r="J6" s="2575"/>
      <c r="K6" s="2575"/>
      <c r="L6" s="2575"/>
      <c r="M6" s="2575"/>
      <c r="N6" s="2585"/>
      <c r="O6" s="2585"/>
      <c r="P6" s="2585"/>
      <c r="Q6" s="2585"/>
      <c r="R6" s="2585"/>
      <c r="S6" s="2583"/>
      <c r="T6" s="2583"/>
      <c r="U6" s="2583"/>
      <c r="V6" s="2583"/>
      <c r="W6" s="2583"/>
      <c r="X6" s="2583"/>
      <c r="Y6" s="2583"/>
      <c r="Z6" s="2583"/>
      <c r="AA6" s="2583"/>
      <c r="AB6" s="2583"/>
    </row>
    <row r="7" spans="1:29" s="2576" customFormat="1" ht="36" customHeight="1">
      <c r="A7" s="2586"/>
      <c r="B7" s="2587"/>
      <c r="C7" s="4959" t="s">
        <v>2948</v>
      </c>
      <c r="D7" s="4960"/>
      <c r="E7" s="4961" t="s">
        <v>2949</v>
      </c>
      <c r="F7" s="4961" t="s">
        <v>2950</v>
      </c>
      <c r="G7" s="4962" t="s">
        <v>2951</v>
      </c>
      <c r="H7" s="4963"/>
      <c r="I7" s="4963"/>
      <c r="J7" s="4963"/>
      <c r="K7" s="4963"/>
      <c r="L7" s="4964"/>
      <c r="M7" s="4961" t="s">
        <v>2952</v>
      </c>
      <c r="N7" s="4959" t="s">
        <v>2953</v>
      </c>
      <c r="O7" s="4965"/>
      <c r="P7" s="4965"/>
      <c r="Q7" s="4966" t="s">
        <v>2954</v>
      </c>
      <c r="R7" s="4965" t="s">
        <v>2955</v>
      </c>
      <c r="S7" s="4965"/>
      <c r="T7" s="4965"/>
      <c r="U7" s="4960"/>
      <c r="V7" s="4969" t="s">
        <v>2956</v>
      </c>
      <c r="W7" s="2588"/>
      <c r="X7" s="4946" t="s">
        <v>2957</v>
      </c>
      <c r="Y7" s="4949" t="s">
        <v>2958</v>
      </c>
      <c r="Z7" s="4951" t="s">
        <v>2959</v>
      </c>
      <c r="AA7" s="2589"/>
      <c r="AB7" s="2590"/>
    </row>
    <row r="8" spans="1:29" s="2576" customFormat="1" ht="44.25" customHeight="1">
      <c r="A8" s="2591"/>
      <c r="B8" s="2592"/>
      <c r="C8" s="4954"/>
      <c r="D8" s="4937"/>
      <c r="E8" s="4937"/>
      <c r="F8" s="4937"/>
      <c r="G8" s="4956" t="s">
        <v>2960</v>
      </c>
      <c r="H8" s="4957"/>
      <c r="I8" s="4956" t="s">
        <v>2526</v>
      </c>
      <c r="J8" s="4957"/>
      <c r="K8" s="4956" t="s">
        <v>2961</v>
      </c>
      <c r="L8" s="4957"/>
      <c r="M8" s="4937"/>
      <c r="N8" s="4937" t="s">
        <v>2962</v>
      </c>
      <c r="O8" s="4935" t="s">
        <v>2963</v>
      </c>
      <c r="P8" s="2593"/>
      <c r="Q8" s="4967"/>
      <c r="R8" s="4938">
        <v>0</v>
      </c>
      <c r="S8" s="4940">
        <v>0.2</v>
      </c>
      <c r="T8" s="4940">
        <v>0.5</v>
      </c>
      <c r="U8" s="4940">
        <v>1</v>
      </c>
      <c r="V8" s="4970"/>
      <c r="W8" s="4942" t="s">
        <v>2964</v>
      </c>
      <c r="X8" s="4947"/>
      <c r="Y8" s="4945"/>
      <c r="Z8" s="4952"/>
      <c r="AA8" s="4944" t="s">
        <v>2965</v>
      </c>
      <c r="AB8" s="4932" t="s">
        <v>2966</v>
      </c>
    </row>
    <row r="9" spans="1:29" s="2576" customFormat="1" ht="15" customHeight="1">
      <c r="A9" s="2591"/>
      <c r="B9" s="2592"/>
      <c r="C9" s="4955"/>
      <c r="D9" s="4937"/>
      <c r="E9" s="4937"/>
      <c r="F9" s="4937"/>
      <c r="G9" s="4934" t="s">
        <v>2967</v>
      </c>
      <c r="H9" s="4934" t="s">
        <v>2968</v>
      </c>
      <c r="I9" s="4936" t="s">
        <v>2969</v>
      </c>
      <c r="J9" s="4936" t="s">
        <v>2970</v>
      </c>
      <c r="K9" s="4934" t="s">
        <v>2971</v>
      </c>
      <c r="L9" s="4934" t="s">
        <v>2972</v>
      </c>
      <c r="M9" s="4937"/>
      <c r="N9" s="4937"/>
      <c r="O9" s="4937"/>
      <c r="P9" s="4935" t="s">
        <v>2973</v>
      </c>
      <c r="Q9" s="4967"/>
      <c r="R9" s="4939"/>
      <c r="S9" s="4941"/>
      <c r="T9" s="4941"/>
      <c r="U9" s="4941"/>
      <c r="V9" s="4970"/>
      <c r="W9" s="4943"/>
      <c r="X9" s="4947"/>
      <c r="Y9" s="4945"/>
      <c r="Z9" s="4952"/>
      <c r="AA9" s="4945"/>
      <c r="AB9" s="4933"/>
    </row>
    <row r="10" spans="1:29" s="2576" customFormat="1" ht="63.75" customHeight="1">
      <c r="A10" s="2591"/>
      <c r="B10" s="2592"/>
      <c r="C10" s="4955"/>
      <c r="D10" s="4937"/>
      <c r="E10" s="4937"/>
      <c r="F10" s="4937"/>
      <c r="G10" s="4935"/>
      <c r="H10" s="4935"/>
      <c r="I10" s="4937"/>
      <c r="J10" s="4937"/>
      <c r="K10" s="4935"/>
      <c r="L10" s="4935"/>
      <c r="M10" s="4937"/>
      <c r="N10" s="4937"/>
      <c r="O10" s="4937"/>
      <c r="P10" s="4935"/>
      <c r="Q10" s="4968"/>
      <c r="R10" s="4939"/>
      <c r="S10" s="4941"/>
      <c r="T10" s="4941"/>
      <c r="U10" s="4941"/>
      <c r="V10" s="4940"/>
      <c r="W10" s="4943" t="s">
        <v>2974</v>
      </c>
      <c r="X10" s="4948"/>
      <c r="Y10" s="4950"/>
      <c r="Z10" s="4953"/>
      <c r="AA10" s="4945"/>
      <c r="AB10" s="4933"/>
    </row>
    <row r="11" spans="1:29" s="2576" customFormat="1" ht="25.5" customHeight="1">
      <c r="A11" s="2594"/>
      <c r="B11" s="2595"/>
      <c r="C11" s="2596" t="s">
        <v>1417</v>
      </c>
      <c r="D11" s="2597" t="s">
        <v>1422</v>
      </c>
      <c r="E11" s="2596" t="s">
        <v>1425</v>
      </c>
      <c r="F11" s="2597" t="s">
        <v>1428</v>
      </c>
      <c r="G11" s="2596" t="s">
        <v>1431</v>
      </c>
      <c r="H11" s="2596" t="s">
        <v>1434</v>
      </c>
      <c r="I11" s="2596" t="s">
        <v>1436</v>
      </c>
      <c r="J11" s="2596" t="s">
        <v>1439</v>
      </c>
      <c r="K11" s="2596" t="s">
        <v>1442</v>
      </c>
      <c r="L11" s="2596" t="s">
        <v>2654</v>
      </c>
      <c r="M11" s="2596" t="s">
        <v>2975</v>
      </c>
      <c r="N11" s="2598" t="s">
        <v>2658</v>
      </c>
      <c r="O11" s="2599" t="s">
        <v>1451</v>
      </c>
      <c r="P11" s="2598" t="s">
        <v>1454</v>
      </c>
      <c r="Q11" s="2600" t="s">
        <v>2976</v>
      </c>
      <c r="R11" s="2600" t="s">
        <v>1460</v>
      </c>
      <c r="S11" s="2600" t="s">
        <v>2664</v>
      </c>
      <c r="T11" s="2600" t="s">
        <v>2666</v>
      </c>
      <c r="U11" s="2600" t="s">
        <v>2668</v>
      </c>
      <c r="V11" s="2600" t="s">
        <v>2977</v>
      </c>
      <c r="W11" s="2597" t="s">
        <v>2671</v>
      </c>
      <c r="X11" s="2601" t="s">
        <v>2673</v>
      </c>
      <c r="Y11" s="2602">
        <v>230</v>
      </c>
      <c r="Z11" s="2602">
        <v>240</v>
      </c>
      <c r="AA11" s="2603" t="s">
        <v>1468</v>
      </c>
      <c r="AB11" s="2604" t="s">
        <v>1471</v>
      </c>
    </row>
    <row r="12" spans="1:29" s="2576" customFormat="1" ht="18.75" customHeight="1">
      <c r="A12" s="2605" t="s">
        <v>1417</v>
      </c>
      <c r="B12" s="2606" t="s">
        <v>2886</v>
      </c>
      <c r="C12" s="2607"/>
      <c r="D12" s="2607"/>
      <c r="E12" s="2607"/>
      <c r="F12" s="2608"/>
      <c r="G12" s="2608"/>
      <c r="H12" s="2608"/>
      <c r="I12" s="2608"/>
      <c r="J12" s="2608"/>
      <c r="K12" s="2609">
        <f>G12+H12+I12+J12</f>
        <v>0</v>
      </c>
      <c r="L12" s="2608"/>
      <c r="M12" s="2610">
        <f>F12-K12+L12</f>
        <v>0</v>
      </c>
      <c r="N12" s="2608"/>
      <c r="O12" s="2608"/>
      <c r="P12" s="2608"/>
      <c r="Q12" s="2611">
        <f>M12+N12-O12</f>
        <v>0</v>
      </c>
      <c r="R12" s="2608"/>
      <c r="S12" s="2608"/>
      <c r="T12" s="2608"/>
      <c r="U12" s="2608"/>
      <c r="V12" s="2610">
        <f>Q12-R12-0.8*S12-0.5*T12</f>
        <v>0</v>
      </c>
      <c r="W12" s="2612"/>
      <c r="X12" s="2613"/>
      <c r="Y12" s="2613"/>
      <c r="Z12" s="2614">
        <f>X12-Y12</f>
        <v>0</v>
      </c>
      <c r="AA12" s="2613"/>
      <c r="AB12" s="2615"/>
    </row>
    <row r="13" spans="1:29" s="2620" customFormat="1" ht="17.25" customHeight="1">
      <c r="A13" s="2616" t="s">
        <v>2640</v>
      </c>
      <c r="B13" s="2617" t="s">
        <v>2978</v>
      </c>
      <c r="C13" s="2607"/>
      <c r="D13" s="2607"/>
      <c r="E13" s="2607"/>
      <c r="F13" s="2608"/>
      <c r="G13" s="2608"/>
      <c r="H13" s="2608"/>
      <c r="I13" s="2608"/>
      <c r="J13" s="2608"/>
      <c r="K13" s="2609">
        <f t="shared" ref="K13:K14" si="0">G13+H13+I13+J13</f>
        <v>0</v>
      </c>
      <c r="L13" s="2608"/>
      <c r="M13" s="2610">
        <f t="shared" ref="M13:M14" si="1">F13-K13+L13</f>
        <v>0</v>
      </c>
      <c r="N13" s="2608"/>
      <c r="O13" s="2608"/>
      <c r="P13" s="2608"/>
      <c r="Q13" s="2611">
        <f t="shared" ref="Q13:Q14" si="2">M13+N13-O13</f>
        <v>0</v>
      </c>
      <c r="R13" s="2608"/>
      <c r="S13" s="2608"/>
      <c r="T13" s="2608"/>
      <c r="U13" s="2608"/>
      <c r="V13" s="2610">
        <f t="shared" ref="V13:V14" si="3">Q13-R13-0.8*S13-0.5*T13</f>
        <v>0</v>
      </c>
      <c r="W13" s="2612"/>
      <c r="X13" s="2613"/>
      <c r="Y13" s="2613"/>
      <c r="Z13" s="2614">
        <f t="shared" ref="Z13:Z14" si="4">X13-Y13</f>
        <v>0</v>
      </c>
      <c r="AA13" s="2618"/>
      <c r="AB13" s="2619"/>
    </row>
    <row r="14" spans="1:29" s="2620" customFormat="1" ht="27.75" customHeight="1">
      <c r="A14" s="2605" t="s">
        <v>2642</v>
      </c>
      <c r="B14" s="2621" t="s">
        <v>2979</v>
      </c>
      <c r="C14" s="2607"/>
      <c r="D14" s="2607"/>
      <c r="E14" s="2607"/>
      <c r="F14" s="2608"/>
      <c r="G14" s="2608"/>
      <c r="H14" s="2608"/>
      <c r="I14" s="2608"/>
      <c r="J14" s="2608"/>
      <c r="K14" s="2609">
        <f t="shared" si="0"/>
        <v>0</v>
      </c>
      <c r="L14" s="2608"/>
      <c r="M14" s="2610">
        <f t="shared" si="1"/>
        <v>0</v>
      </c>
      <c r="N14" s="2608"/>
      <c r="O14" s="2608"/>
      <c r="P14" s="2608"/>
      <c r="Q14" s="2611">
        <f t="shared" si="2"/>
        <v>0</v>
      </c>
      <c r="R14" s="2608"/>
      <c r="S14" s="2608"/>
      <c r="T14" s="2608"/>
      <c r="U14" s="2608"/>
      <c r="V14" s="2610">
        <f t="shared" si="3"/>
        <v>0</v>
      </c>
      <c r="W14" s="2612"/>
      <c r="X14" s="2613"/>
      <c r="Y14" s="2613"/>
      <c r="Z14" s="2614">
        <f t="shared" si="4"/>
        <v>0</v>
      </c>
      <c r="AA14" s="2618"/>
      <c r="AB14" s="2619"/>
    </row>
    <row r="15" spans="1:29" s="2576" customFormat="1" ht="15.75" customHeight="1">
      <c r="A15" s="2616" t="s">
        <v>2644</v>
      </c>
      <c r="B15" s="2622"/>
      <c r="C15" s="2607"/>
      <c r="D15" s="2607"/>
      <c r="E15" s="2607"/>
      <c r="F15" s="2623"/>
      <c r="G15" s="2623"/>
      <c r="H15" s="2623"/>
      <c r="I15" s="2623"/>
      <c r="J15" s="2623"/>
      <c r="K15" s="2623"/>
      <c r="L15" s="2623"/>
      <c r="M15" s="2623"/>
      <c r="N15" s="2623"/>
      <c r="O15" s="2623"/>
      <c r="P15" s="2623"/>
      <c r="Q15" s="2624"/>
      <c r="R15" s="2623"/>
      <c r="S15" s="2623"/>
      <c r="T15" s="2623"/>
      <c r="U15" s="2623"/>
      <c r="V15" s="2607"/>
      <c r="W15" s="2623"/>
      <c r="X15" s="2623"/>
      <c r="Y15" s="2623"/>
      <c r="Z15" s="2623"/>
      <c r="AA15" s="2623"/>
      <c r="AB15" s="2625"/>
    </row>
    <row r="16" spans="1:29" s="2576" customFormat="1" ht="16.899999999999999" customHeight="1">
      <c r="A16" s="2626" t="s">
        <v>2980</v>
      </c>
      <c r="B16" s="2622"/>
      <c r="C16" s="2607"/>
      <c r="D16" s="2607"/>
      <c r="E16" s="2607"/>
      <c r="F16" s="2623"/>
      <c r="G16" s="2623"/>
      <c r="H16" s="2623"/>
      <c r="I16" s="2623"/>
      <c r="J16" s="2623"/>
      <c r="K16" s="2623"/>
      <c r="L16" s="2623"/>
      <c r="M16" s="2623"/>
      <c r="N16" s="2623"/>
      <c r="O16" s="2623"/>
      <c r="P16" s="2623"/>
      <c r="Q16" s="2624"/>
      <c r="R16" s="2623"/>
      <c r="S16" s="2623"/>
      <c r="T16" s="2623"/>
      <c r="U16" s="2623"/>
      <c r="V16" s="2607"/>
      <c r="W16" s="2623"/>
      <c r="X16" s="2623"/>
      <c r="Y16" s="2623"/>
      <c r="Z16" s="2623"/>
      <c r="AA16" s="2623"/>
      <c r="AB16" s="2627"/>
    </row>
    <row r="17" spans="1:28" s="2576" customFormat="1" ht="15" customHeight="1">
      <c r="A17" s="2628"/>
      <c r="B17" s="4923" t="s">
        <v>2981</v>
      </c>
      <c r="C17" s="4924"/>
      <c r="D17" s="4924"/>
      <c r="E17" s="4924"/>
      <c r="F17" s="4924"/>
      <c r="G17" s="4924"/>
      <c r="H17" s="4924"/>
      <c r="I17" s="4924"/>
      <c r="J17" s="4924"/>
      <c r="K17" s="4924"/>
      <c r="L17" s="4924"/>
      <c r="M17" s="4924"/>
      <c r="N17" s="4924"/>
      <c r="O17" s="4924"/>
      <c r="P17" s="4924"/>
      <c r="Q17" s="4924"/>
      <c r="R17" s="4924"/>
      <c r="S17" s="4924"/>
      <c r="T17" s="4924"/>
      <c r="U17" s="4924"/>
      <c r="V17" s="4924"/>
      <c r="W17" s="4924"/>
      <c r="X17" s="4924"/>
      <c r="Y17" s="4924"/>
      <c r="Z17" s="4924"/>
      <c r="AA17" s="4924"/>
      <c r="AB17" s="4925"/>
    </row>
    <row r="18" spans="1:28" s="2576" customFormat="1" ht="22.5" customHeight="1">
      <c r="A18" s="2605" t="s">
        <v>1422</v>
      </c>
      <c r="B18" s="2629" t="s">
        <v>2982</v>
      </c>
      <c r="C18" s="2630"/>
      <c r="D18" s="2631"/>
      <c r="E18" s="2632"/>
      <c r="F18" s="2633"/>
      <c r="G18" s="2634"/>
      <c r="H18" s="2634"/>
      <c r="I18" s="2634"/>
      <c r="J18" s="2634"/>
      <c r="K18" s="2635">
        <f>G18+H18+I18+J18</f>
        <v>0</v>
      </c>
      <c r="L18" s="2634"/>
      <c r="M18" s="2610">
        <f>F18-K18+L18</f>
        <v>0</v>
      </c>
      <c r="N18" s="2634"/>
      <c r="O18" s="2634"/>
      <c r="P18" s="2636"/>
      <c r="Q18" s="2611">
        <f>M18+N18-O18</f>
        <v>0</v>
      </c>
      <c r="R18" s="2637"/>
      <c r="S18" s="2638"/>
      <c r="T18" s="2638"/>
      <c r="U18" s="2639"/>
      <c r="V18" s="2640"/>
      <c r="W18" s="2641"/>
      <c r="X18" s="2642"/>
      <c r="Y18" s="2643"/>
      <c r="Z18" s="2643"/>
      <c r="AA18" s="2644"/>
      <c r="AB18" s="2645"/>
    </row>
    <row r="19" spans="1:28" s="2576" customFormat="1" ht="21" customHeight="1">
      <c r="A19" s="2646" t="s">
        <v>1425</v>
      </c>
      <c r="B19" s="2647" t="s">
        <v>2983</v>
      </c>
      <c r="C19" s="2630"/>
      <c r="D19" s="2631"/>
      <c r="E19" s="2632"/>
      <c r="F19" s="2648"/>
      <c r="G19" s="2649"/>
      <c r="H19" s="2649"/>
      <c r="I19" s="2649"/>
      <c r="J19" s="2649"/>
      <c r="K19" s="2635">
        <f>G19+H19+I19+J19</f>
        <v>0</v>
      </c>
      <c r="L19" s="2649"/>
      <c r="M19" s="2610">
        <f>F19-K19+L19</f>
        <v>0</v>
      </c>
      <c r="N19" s="2649"/>
      <c r="O19" s="2649"/>
      <c r="P19" s="2650"/>
      <c r="Q19" s="2611">
        <f>M19+N19-O19</f>
        <v>0</v>
      </c>
      <c r="R19" s="2651">
        <f>R12</f>
        <v>0</v>
      </c>
      <c r="S19" s="2651">
        <f t="shared" ref="S19:U19" si="5">S12</f>
        <v>0</v>
      </c>
      <c r="T19" s="2651">
        <f t="shared" si="5"/>
        <v>0</v>
      </c>
      <c r="U19" s="2651">
        <f t="shared" si="5"/>
        <v>0</v>
      </c>
      <c r="V19" s="2652">
        <f>Q19-R19-0.8*S19-0.5*T19</f>
        <v>0</v>
      </c>
      <c r="W19" s="2642"/>
      <c r="X19" s="2642"/>
      <c r="Y19" s="2642"/>
      <c r="Z19" s="2642"/>
      <c r="AA19" s="2653"/>
      <c r="AB19" s="2654"/>
    </row>
    <row r="20" spans="1:28" s="2576" customFormat="1" ht="22.5" customHeight="1">
      <c r="A20" s="2616"/>
      <c r="B20" s="2647" t="s">
        <v>2984</v>
      </c>
      <c r="C20" s="2630"/>
      <c r="D20" s="2631"/>
      <c r="E20" s="2632"/>
      <c r="F20" s="2623"/>
      <c r="G20" s="2655"/>
      <c r="H20" s="2631"/>
      <c r="I20" s="2631"/>
      <c r="J20" s="2631"/>
      <c r="K20" s="2631"/>
      <c r="L20" s="2656"/>
      <c r="M20" s="2657"/>
      <c r="N20" s="2631"/>
      <c r="O20" s="2631"/>
      <c r="P20" s="2631"/>
      <c r="Q20" s="2658"/>
      <c r="R20" s="2630"/>
      <c r="S20" s="2624"/>
      <c r="T20" s="2624"/>
      <c r="U20" s="2659"/>
      <c r="V20" s="2630"/>
      <c r="W20" s="2660"/>
      <c r="X20" s="2661"/>
      <c r="Y20" s="2661"/>
      <c r="Z20" s="2661"/>
      <c r="AA20" s="2658"/>
      <c r="AB20" s="2662"/>
    </row>
    <row r="21" spans="1:28" s="2665" customFormat="1" ht="20.25" customHeight="1">
      <c r="A21" s="2616" t="s">
        <v>1428</v>
      </c>
      <c r="B21" s="2647" t="s">
        <v>2985</v>
      </c>
      <c r="C21" s="2630"/>
      <c r="D21" s="2624"/>
      <c r="E21" s="2632"/>
      <c r="F21" s="2663"/>
      <c r="G21" s="2649"/>
      <c r="H21" s="2649"/>
      <c r="I21" s="2649"/>
      <c r="J21" s="2649"/>
      <c r="K21" s="2635">
        <f>G21+H21+I21+J21</f>
        <v>0</v>
      </c>
      <c r="L21" s="2649"/>
      <c r="M21" s="2610">
        <f>F21-K21+L21</f>
        <v>0</v>
      </c>
      <c r="N21" s="2649"/>
      <c r="O21" s="2649"/>
      <c r="P21" s="2649"/>
      <c r="Q21" s="2611">
        <f>M21+N21-O21</f>
        <v>0</v>
      </c>
      <c r="R21" s="2655"/>
      <c r="S21" s="2631"/>
      <c r="T21" s="2631"/>
      <c r="U21" s="2656"/>
      <c r="V21" s="2640"/>
      <c r="W21" s="2641"/>
      <c r="X21" s="2641"/>
      <c r="Y21" s="2664"/>
      <c r="Z21" s="2664"/>
      <c r="AA21" s="2658"/>
      <c r="AB21" s="2662"/>
    </row>
    <row r="22" spans="1:28" s="2665" customFormat="1" ht="21.75" customHeight="1">
      <c r="A22" s="2666" t="s">
        <v>1431</v>
      </c>
      <c r="B22" s="2647"/>
      <c r="C22" s="2630"/>
      <c r="D22" s="2624"/>
      <c r="E22" s="2632"/>
      <c r="F22" s="2632"/>
      <c r="G22" s="2655"/>
      <c r="H22" s="2631"/>
      <c r="I22" s="2631"/>
      <c r="J22" s="2631"/>
      <c r="K22" s="2631"/>
      <c r="L22" s="2656"/>
      <c r="M22" s="2667"/>
      <c r="N22" s="2631"/>
      <c r="O22" s="2631"/>
      <c r="P22" s="2631"/>
      <c r="Q22" s="2658"/>
      <c r="R22" s="2655"/>
      <c r="S22" s="2631"/>
      <c r="T22" s="2631"/>
      <c r="U22" s="2656"/>
      <c r="V22" s="2630"/>
      <c r="W22" s="2659"/>
      <c r="X22" s="2658"/>
      <c r="Y22" s="2658"/>
      <c r="Z22" s="2658"/>
      <c r="AA22" s="2658"/>
      <c r="AB22" s="2662"/>
    </row>
    <row r="23" spans="1:28" s="2665" customFormat="1" ht="24" customHeight="1">
      <c r="A23" s="2666" t="s">
        <v>1434</v>
      </c>
      <c r="B23" s="2647" t="s">
        <v>2986</v>
      </c>
      <c r="C23" s="2630"/>
      <c r="D23" s="2624"/>
      <c r="E23" s="2632"/>
      <c r="F23" s="2663"/>
      <c r="G23" s="2649"/>
      <c r="H23" s="2649"/>
      <c r="I23" s="2649"/>
      <c r="J23" s="2649"/>
      <c r="K23" s="2635">
        <f>G23+H23+I23+J23</f>
        <v>0</v>
      </c>
      <c r="L23" s="2649"/>
      <c r="M23" s="2610">
        <f>F23-K23+L23</f>
        <v>0</v>
      </c>
      <c r="N23" s="2649"/>
      <c r="O23" s="2649"/>
      <c r="P23" s="2649"/>
      <c r="Q23" s="2611">
        <f>M23+N23-O23</f>
        <v>0</v>
      </c>
      <c r="R23" s="2655"/>
      <c r="S23" s="2631"/>
      <c r="T23" s="2631"/>
      <c r="U23" s="2656"/>
      <c r="V23" s="2640"/>
      <c r="W23" s="2641"/>
      <c r="X23" s="2641"/>
      <c r="Y23" s="2664"/>
      <c r="Z23" s="2664"/>
      <c r="AA23" s="2658"/>
      <c r="AB23" s="2662"/>
    </row>
    <row r="24" spans="1:28" s="2665" customFormat="1" ht="12">
      <c r="A24" s="2666" t="s">
        <v>1436</v>
      </c>
      <c r="B24" s="2668"/>
      <c r="C24" s="2630"/>
      <c r="D24" s="2624"/>
      <c r="E24" s="2632"/>
      <c r="F24" s="2632"/>
      <c r="G24" s="2655"/>
      <c r="H24" s="2631"/>
      <c r="I24" s="2631"/>
      <c r="J24" s="2631"/>
      <c r="K24" s="2631"/>
      <c r="L24" s="2656"/>
      <c r="M24" s="2667"/>
      <c r="N24" s="2631"/>
      <c r="O24" s="2631"/>
      <c r="P24" s="2631"/>
      <c r="Q24" s="2658"/>
      <c r="R24" s="2655"/>
      <c r="S24" s="2631"/>
      <c r="T24" s="2631"/>
      <c r="U24" s="2656"/>
      <c r="V24" s="2630"/>
      <c r="W24" s="2659"/>
      <c r="X24" s="2658"/>
      <c r="Y24" s="2658"/>
      <c r="Z24" s="2658"/>
      <c r="AA24" s="2658"/>
      <c r="AB24" s="2662"/>
    </row>
    <row r="25" spans="1:28" s="2665" customFormat="1" ht="12">
      <c r="A25" s="2666" t="s">
        <v>1439</v>
      </c>
      <c r="B25" s="2669"/>
      <c r="C25" s="2670"/>
      <c r="D25" s="2671"/>
      <c r="E25" s="2672"/>
      <c r="F25" s="2672"/>
      <c r="G25" s="2637"/>
      <c r="H25" s="2638"/>
      <c r="I25" s="2638"/>
      <c r="J25" s="2638"/>
      <c r="K25" s="2638"/>
      <c r="L25" s="2639"/>
      <c r="M25" s="2673"/>
      <c r="N25" s="2638"/>
      <c r="O25" s="2638"/>
      <c r="P25" s="2638"/>
      <c r="Q25" s="2644"/>
      <c r="R25" s="2637"/>
      <c r="S25" s="2638"/>
      <c r="T25" s="2638"/>
      <c r="U25" s="2639"/>
      <c r="V25" s="2670"/>
      <c r="W25" s="2674"/>
      <c r="X25" s="2644"/>
      <c r="Y25" s="2658"/>
      <c r="Z25" s="2658"/>
      <c r="AA25" s="2658"/>
      <c r="AB25" s="2662"/>
    </row>
    <row r="26" spans="1:28" s="2576" customFormat="1" ht="12">
      <c r="A26" s="2646"/>
      <c r="B26" s="4926" t="s">
        <v>2987</v>
      </c>
      <c r="C26" s="4927"/>
      <c r="D26" s="4927"/>
      <c r="E26" s="4927"/>
      <c r="F26" s="4926"/>
      <c r="G26" s="4926"/>
      <c r="H26" s="4926"/>
      <c r="I26" s="4926"/>
      <c r="J26" s="4926"/>
      <c r="K26" s="4926"/>
      <c r="L26" s="4926"/>
      <c r="M26" s="4926"/>
      <c r="N26" s="4926"/>
      <c r="O26" s="4926"/>
      <c r="P26" s="4926"/>
      <c r="Q26" s="4926"/>
      <c r="R26" s="4926"/>
      <c r="S26" s="4926"/>
      <c r="T26" s="4926"/>
      <c r="U26" s="4926"/>
      <c r="V26" s="4926"/>
      <c r="W26" s="4926"/>
      <c r="X26" s="4926"/>
      <c r="Y26" s="4926"/>
      <c r="Z26" s="4926"/>
      <c r="AA26" s="4926"/>
      <c r="AB26" s="4928"/>
    </row>
    <row r="27" spans="1:28" s="2576" customFormat="1" ht="21" customHeight="1">
      <c r="A27" s="2646" t="s">
        <v>1442</v>
      </c>
      <c r="B27" s="2675">
        <v>0</v>
      </c>
      <c r="C27" s="2676"/>
      <c r="D27" s="2677"/>
      <c r="E27" s="2678"/>
      <c r="F27" s="2679"/>
      <c r="G27" s="2680"/>
      <c r="H27" s="2681"/>
      <c r="I27" s="2682"/>
      <c r="J27" s="2682"/>
      <c r="K27" s="2682"/>
      <c r="L27" s="2683"/>
      <c r="M27" s="2684"/>
      <c r="N27" s="2685"/>
      <c r="O27" s="2682"/>
      <c r="P27" s="2683"/>
      <c r="Q27" s="2686"/>
      <c r="R27" s="2687"/>
      <c r="S27" s="2687"/>
      <c r="T27" s="2687"/>
      <c r="U27" s="2687"/>
      <c r="V27" s="2652">
        <f>Q27-R27-0.8*S27-0.5*T27</f>
        <v>0</v>
      </c>
      <c r="W27" s="2687"/>
      <c r="X27" s="2688">
        <f>V27*0%</f>
        <v>0</v>
      </c>
      <c r="Y27" s="2687"/>
      <c r="Z27" s="2688">
        <f>X27-Y27</f>
        <v>0</v>
      </c>
      <c r="AA27" s="2687"/>
      <c r="AB27" s="2689"/>
    </row>
    <row r="28" spans="1:28" s="2576" customFormat="1" ht="12">
      <c r="A28" s="2616">
        <v>100</v>
      </c>
      <c r="B28" s="2675">
        <v>0.1</v>
      </c>
      <c r="C28" s="2680"/>
      <c r="D28" s="2681"/>
      <c r="E28" s="2690"/>
      <c r="F28" s="2679"/>
      <c r="G28" s="2680"/>
      <c r="H28" s="2681"/>
      <c r="I28" s="2682"/>
      <c r="J28" s="2682"/>
      <c r="K28" s="2682"/>
      <c r="L28" s="2683"/>
      <c r="M28" s="2684"/>
      <c r="N28" s="2685"/>
      <c r="O28" s="2682"/>
      <c r="P28" s="2683"/>
      <c r="Q28" s="2687"/>
      <c r="R28" s="2687"/>
      <c r="S28" s="2687"/>
      <c r="T28" s="2687"/>
      <c r="U28" s="2687"/>
      <c r="V28" s="2652">
        <f t="shared" ref="V28:V39" si="6">Q28-R28-0.8*S28-0.5*T28</f>
        <v>0</v>
      </c>
      <c r="W28" s="2687"/>
      <c r="X28" s="2688">
        <f>V28*10%</f>
        <v>0</v>
      </c>
      <c r="Y28" s="2687"/>
      <c r="Z28" s="2688">
        <f t="shared" ref="Z28:Z39" si="7">X28-Y28</f>
        <v>0</v>
      </c>
      <c r="AA28" s="2687"/>
      <c r="AB28" s="2689"/>
    </row>
    <row r="29" spans="1:28" s="2576" customFormat="1" ht="12">
      <c r="A29" s="2616">
        <v>110</v>
      </c>
      <c r="B29" s="2675">
        <v>0.2</v>
      </c>
      <c r="C29" s="2691"/>
      <c r="D29" s="2607"/>
      <c r="E29" s="2618"/>
      <c r="F29" s="2679"/>
      <c r="G29" s="2691"/>
      <c r="H29" s="2607"/>
      <c r="I29" s="2682"/>
      <c r="J29" s="2682"/>
      <c r="K29" s="2682"/>
      <c r="L29" s="2683"/>
      <c r="M29" s="2684"/>
      <c r="N29" s="2685"/>
      <c r="O29" s="2682"/>
      <c r="P29" s="2683"/>
      <c r="Q29" s="2687"/>
      <c r="R29" s="2687"/>
      <c r="S29" s="2687"/>
      <c r="T29" s="2687"/>
      <c r="U29" s="2687"/>
      <c r="V29" s="2652">
        <f t="shared" si="6"/>
        <v>0</v>
      </c>
      <c r="W29" s="2687"/>
      <c r="X29" s="2688">
        <f>V29*20%</f>
        <v>0</v>
      </c>
      <c r="Y29" s="2687"/>
      <c r="Z29" s="2688">
        <f t="shared" si="7"/>
        <v>0</v>
      </c>
      <c r="AA29" s="2687"/>
      <c r="AB29" s="2689"/>
    </row>
    <row r="30" spans="1:28" s="2576" customFormat="1" ht="12">
      <c r="A30" s="2616">
        <v>120</v>
      </c>
      <c r="B30" s="2675">
        <v>0.35</v>
      </c>
      <c r="C30" s="2680"/>
      <c r="D30" s="2681"/>
      <c r="E30" s="2690"/>
      <c r="F30" s="2679"/>
      <c r="G30" s="2680"/>
      <c r="H30" s="2681"/>
      <c r="I30" s="2682"/>
      <c r="J30" s="2682"/>
      <c r="K30" s="2682"/>
      <c r="L30" s="2683"/>
      <c r="M30" s="2684"/>
      <c r="N30" s="2685"/>
      <c r="O30" s="2682"/>
      <c r="P30" s="2683"/>
      <c r="Q30" s="2687"/>
      <c r="R30" s="2687"/>
      <c r="S30" s="2687"/>
      <c r="T30" s="2687"/>
      <c r="U30" s="2687"/>
      <c r="V30" s="2652">
        <f t="shared" si="6"/>
        <v>0</v>
      </c>
      <c r="W30" s="2687"/>
      <c r="X30" s="2688">
        <f>V30*35%</f>
        <v>0</v>
      </c>
      <c r="Y30" s="2687"/>
      <c r="Z30" s="2688">
        <f t="shared" si="7"/>
        <v>0</v>
      </c>
      <c r="AA30" s="2687"/>
      <c r="AB30" s="2689"/>
    </row>
    <row r="31" spans="1:28" s="2576" customFormat="1" ht="12">
      <c r="A31" s="2616">
        <v>130</v>
      </c>
      <c r="B31" s="2675">
        <v>0.5</v>
      </c>
      <c r="C31" s="2655"/>
      <c r="D31" s="2631"/>
      <c r="E31" s="2656"/>
      <c r="F31" s="2679"/>
      <c r="G31" s="2680"/>
      <c r="H31" s="2681"/>
      <c r="I31" s="2682"/>
      <c r="J31" s="2682"/>
      <c r="K31" s="2682"/>
      <c r="L31" s="2683"/>
      <c r="M31" s="2684"/>
      <c r="N31" s="2685"/>
      <c r="O31" s="2682"/>
      <c r="P31" s="2683"/>
      <c r="Q31" s="2687"/>
      <c r="R31" s="2687"/>
      <c r="S31" s="2687"/>
      <c r="T31" s="2687"/>
      <c r="U31" s="2687"/>
      <c r="V31" s="2652">
        <f t="shared" si="6"/>
        <v>0</v>
      </c>
      <c r="W31" s="2687"/>
      <c r="X31" s="2688">
        <f>V31*50%</f>
        <v>0</v>
      </c>
      <c r="Y31" s="2687"/>
      <c r="Z31" s="2688">
        <f t="shared" si="7"/>
        <v>0</v>
      </c>
      <c r="AA31" s="2687"/>
      <c r="AB31" s="2689"/>
    </row>
    <row r="32" spans="1:28" s="2576" customFormat="1" ht="12">
      <c r="A32" s="2616">
        <v>140</v>
      </c>
      <c r="B32" s="2675">
        <v>0.75</v>
      </c>
      <c r="C32" s="2655"/>
      <c r="D32" s="2631"/>
      <c r="E32" s="2656"/>
      <c r="F32" s="2679"/>
      <c r="G32" s="2680"/>
      <c r="H32" s="2681"/>
      <c r="I32" s="2682"/>
      <c r="J32" s="2682"/>
      <c r="K32" s="2682"/>
      <c r="L32" s="2683"/>
      <c r="M32" s="2684"/>
      <c r="N32" s="2685"/>
      <c r="O32" s="2682"/>
      <c r="P32" s="2683"/>
      <c r="Q32" s="2687"/>
      <c r="R32" s="2687"/>
      <c r="S32" s="2687"/>
      <c r="T32" s="2687"/>
      <c r="U32" s="2687"/>
      <c r="V32" s="2652">
        <f t="shared" si="6"/>
        <v>0</v>
      </c>
      <c r="W32" s="2687"/>
      <c r="X32" s="2688">
        <f>V32*75%</f>
        <v>0</v>
      </c>
      <c r="Y32" s="2687"/>
      <c r="Z32" s="2688">
        <f t="shared" si="7"/>
        <v>0</v>
      </c>
      <c r="AA32" s="2687"/>
      <c r="AB32" s="2689"/>
    </row>
    <row r="33" spans="1:28" s="2576" customFormat="1" ht="12">
      <c r="A33" s="2616">
        <v>150</v>
      </c>
      <c r="B33" s="2675">
        <v>0.85</v>
      </c>
      <c r="C33" s="2692"/>
      <c r="D33" s="2693"/>
      <c r="E33" s="2694"/>
      <c r="F33" s="2679"/>
      <c r="G33" s="2695"/>
      <c r="H33" s="2696"/>
      <c r="I33" s="2697"/>
      <c r="J33" s="2697"/>
      <c r="K33" s="2697"/>
      <c r="L33" s="2698"/>
      <c r="M33" s="2699"/>
      <c r="N33" s="2700"/>
      <c r="O33" s="2697"/>
      <c r="P33" s="2698"/>
      <c r="Q33" s="2687"/>
      <c r="R33" s="2687"/>
      <c r="S33" s="2687"/>
      <c r="T33" s="2687"/>
      <c r="U33" s="2687"/>
      <c r="V33" s="2652">
        <f t="shared" si="6"/>
        <v>0</v>
      </c>
      <c r="W33" s="2687"/>
      <c r="X33" s="2688">
        <f>V33*85%</f>
        <v>0</v>
      </c>
      <c r="Y33" s="2687"/>
      <c r="Z33" s="2688">
        <f t="shared" si="7"/>
        <v>0</v>
      </c>
      <c r="AA33" s="2687"/>
      <c r="AB33" s="2689"/>
    </row>
    <row r="34" spans="1:28" s="2576" customFormat="1" ht="12">
      <c r="A34" s="2616">
        <v>160</v>
      </c>
      <c r="B34" s="2675">
        <v>1</v>
      </c>
      <c r="C34" s="2655"/>
      <c r="D34" s="2631"/>
      <c r="E34" s="2656"/>
      <c r="F34" s="2679"/>
      <c r="G34" s="2680"/>
      <c r="H34" s="2681"/>
      <c r="I34" s="2682"/>
      <c r="J34" s="2682"/>
      <c r="K34" s="2682"/>
      <c r="L34" s="2683"/>
      <c r="M34" s="2684"/>
      <c r="N34" s="2685"/>
      <c r="O34" s="2682"/>
      <c r="P34" s="2683"/>
      <c r="Q34" s="2687"/>
      <c r="R34" s="2687"/>
      <c r="S34" s="2687"/>
      <c r="T34" s="2687"/>
      <c r="U34" s="2687"/>
      <c r="V34" s="2652">
        <f t="shared" si="6"/>
        <v>0</v>
      </c>
      <c r="W34" s="2687"/>
      <c r="X34" s="2688">
        <f>V34*100%</f>
        <v>0</v>
      </c>
      <c r="Y34" s="2687"/>
      <c r="Z34" s="2688">
        <f t="shared" si="7"/>
        <v>0</v>
      </c>
      <c r="AA34" s="2687"/>
      <c r="AB34" s="2689"/>
    </row>
    <row r="35" spans="1:28" s="2576" customFormat="1" ht="12">
      <c r="A35" s="2616">
        <v>170</v>
      </c>
      <c r="B35" s="2675">
        <v>1.25</v>
      </c>
      <c r="C35" s="2655"/>
      <c r="D35" s="2631"/>
      <c r="E35" s="2656"/>
      <c r="F35" s="2679"/>
      <c r="G35" s="2680"/>
      <c r="H35" s="2681"/>
      <c r="I35" s="2682"/>
      <c r="J35" s="2682"/>
      <c r="K35" s="2682"/>
      <c r="L35" s="2683"/>
      <c r="M35" s="2684"/>
      <c r="N35" s="2685"/>
      <c r="O35" s="2682"/>
      <c r="P35" s="2683"/>
      <c r="Q35" s="2687"/>
      <c r="R35" s="2687"/>
      <c r="S35" s="2687"/>
      <c r="T35" s="2687"/>
      <c r="U35" s="2687"/>
      <c r="V35" s="2652">
        <f t="shared" si="6"/>
        <v>0</v>
      </c>
      <c r="W35" s="2687"/>
      <c r="X35" s="2688">
        <f>V35*125%</f>
        <v>0</v>
      </c>
      <c r="Y35" s="2687"/>
      <c r="Z35" s="2688">
        <f t="shared" si="7"/>
        <v>0</v>
      </c>
      <c r="AA35" s="2687"/>
      <c r="AB35" s="2689"/>
    </row>
    <row r="36" spans="1:28" s="2576" customFormat="1" ht="12">
      <c r="A36" s="2616">
        <v>180</v>
      </c>
      <c r="B36" s="2675">
        <v>1.5</v>
      </c>
      <c r="C36" s="2692"/>
      <c r="D36" s="2693"/>
      <c r="E36" s="2656"/>
      <c r="F36" s="2679"/>
      <c r="G36" s="2680"/>
      <c r="H36" s="2681"/>
      <c r="I36" s="2682"/>
      <c r="J36" s="2682"/>
      <c r="K36" s="2682"/>
      <c r="L36" s="2683"/>
      <c r="M36" s="2684"/>
      <c r="N36" s="2685"/>
      <c r="O36" s="2682"/>
      <c r="P36" s="2683"/>
      <c r="Q36" s="2687"/>
      <c r="R36" s="2687"/>
      <c r="S36" s="2687"/>
      <c r="T36" s="2687"/>
      <c r="U36" s="2687"/>
      <c r="V36" s="2652">
        <f t="shared" si="6"/>
        <v>0</v>
      </c>
      <c r="W36" s="2687"/>
      <c r="X36" s="2688">
        <f>V36*150%</f>
        <v>0</v>
      </c>
      <c r="Y36" s="2687"/>
      <c r="Z36" s="2688">
        <f t="shared" si="7"/>
        <v>0</v>
      </c>
      <c r="AA36" s="2687"/>
      <c r="AB36" s="2689"/>
    </row>
    <row r="37" spans="1:28" s="2576" customFormat="1" ht="12">
      <c r="A37" s="2616">
        <v>190</v>
      </c>
      <c r="B37" s="2675">
        <v>2</v>
      </c>
      <c r="C37" s="2692"/>
      <c r="D37" s="2693"/>
      <c r="E37" s="2694"/>
      <c r="F37" s="2679"/>
      <c r="G37" s="2695"/>
      <c r="H37" s="2696"/>
      <c r="I37" s="2697"/>
      <c r="J37" s="2697"/>
      <c r="K37" s="2697"/>
      <c r="L37" s="2698"/>
      <c r="M37" s="2699"/>
      <c r="N37" s="2700"/>
      <c r="O37" s="2697"/>
      <c r="P37" s="2698"/>
      <c r="Q37" s="2687"/>
      <c r="R37" s="2687"/>
      <c r="S37" s="2687"/>
      <c r="T37" s="2687"/>
      <c r="U37" s="2687"/>
      <c r="V37" s="2652">
        <f>Q37-R37-0.8*S37-0.5*T37</f>
        <v>0</v>
      </c>
      <c r="W37" s="2687"/>
      <c r="X37" s="2688">
        <f>V37*200%</f>
        <v>0</v>
      </c>
      <c r="Y37" s="2687"/>
      <c r="Z37" s="2688">
        <f>X37-Y37</f>
        <v>0</v>
      </c>
      <c r="AA37" s="2687"/>
      <c r="AB37" s="2689"/>
    </row>
    <row r="38" spans="1:28" s="2576" customFormat="1" ht="12">
      <c r="A38" s="2616">
        <v>195</v>
      </c>
      <c r="B38" s="2675">
        <v>2.5</v>
      </c>
      <c r="C38" s="2692"/>
      <c r="D38" s="2693"/>
      <c r="E38" s="2656"/>
      <c r="F38" s="2679"/>
      <c r="G38" s="2680"/>
      <c r="H38" s="2681"/>
      <c r="I38" s="2682"/>
      <c r="J38" s="2682"/>
      <c r="K38" s="2682"/>
      <c r="L38" s="2683"/>
      <c r="M38" s="2684"/>
      <c r="N38" s="2685"/>
      <c r="O38" s="2682"/>
      <c r="P38" s="2683"/>
      <c r="Q38" s="2687"/>
      <c r="R38" s="2687"/>
      <c r="S38" s="2687"/>
      <c r="T38" s="2687"/>
      <c r="U38" s="2687"/>
      <c r="V38" s="2652">
        <f>Q38-R38-0.8*S38-0.5*T38</f>
        <v>0</v>
      </c>
      <c r="W38" s="2687"/>
      <c r="X38" s="2688">
        <f>V38*250%</f>
        <v>0</v>
      </c>
      <c r="Y38" s="2687"/>
      <c r="Z38" s="2688">
        <f t="shared" si="7"/>
        <v>0</v>
      </c>
      <c r="AA38" s="2687"/>
      <c r="AB38" s="2689"/>
    </row>
    <row r="39" spans="1:28" s="2576" customFormat="1" ht="12">
      <c r="A39" s="2616">
        <v>200</v>
      </c>
      <c r="B39" s="2675">
        <v>12.5</v>
      </c>
      <c r="C39" s="2692"/>
      <c r="D39" s="2693"/>
      <c r="E39" s="2694"/>
      <c r="F39" s="2679"/>
      <c r="G39" s="2695"/>
      <c r="H39" s="2696"/>
      <c r="I39" s="2697"/>
      <c r="J39" s="2697"/>
      <c r="K39" s="2697"/>
      <c r="L39" s="2698"/>
      <c r="M39" s="2699"/>
      <c r="N39" s="2700"/>
      <c r="O39" s="2697"/>
      <c r="P39" s="2698"/>
      <c r="Q39" s="2687"/>
      <c r="R39" s="2687"/>
      <c r="S39" s="2687"/>
      <c r="T39" s="2687"/>
      <c r="U39" s="2687"/>
      <c r="V39" s="2652">
        <f t="shared" si="6"/>
        <v>0</v>
      </c>
      <c r="W39" s="2687"/>
      <c r="X39" s="2688">
        <f>V39*1250%</f>
        <v>0</v>
      </c>
      <c r="Y39" s="2687"/>
      <c r="Z39" s="2688">
        <f t="shared" si="7"/>
        <v>0</v>
      </c>
      <c r="AA39" s="2687"/>
      <c r="AB39" s="2689"/>
    </row>
    <row r="40" spans="1:28" s="2576" customFormat="1" ht="12">
      <c r="A40" s="2701">
        <v>210</v>
      </c>
      <c r="B40" s="2675" t="s">
        <v>2988</v>
      </c>
      <c r="C40" s="2692"/>
      <c r="D40" s="2693"/>
      <c r="E40" s="2694"/>
      <c r="F40" s="2702"/>
      <c r="G40" s="2697"/>
      <c r="H40" s="2697"/>
      <c r="I40" s="2697"/>
      <c r="J40" s="2697"/>
      <c r="K40" s="2697"/>
      <c r="L40" s="2698"/>
      <c r="M40" s="2699"/>
      <c r="N40" s="2700"/>
      <c r="O40" s="2697"/>
      <c r="P40" s="2698"/>
      <c r="Q40" s="2703"/>
      <c r="R40" s="2703"/>
      <c r="S40" s="2703"/>
      <c r="T40" s="2703"/>
      <c r="U40" s="2703"/>
      <c r="V40" s="2652">
        <f>Q40-R40-0.8*S40-0.5*T40</f>
        <v>0</v>
      </c>
      <c r="W40" s="2703"/>
      <c r="X40" s="2687"/>
      <c r="Y40" s="2703"/>
      <c r="Z40" s="2703"/>
      <c r="AA40" s="2703"/>
      <c r="AB40" s="2704"/>
    </row>
    <row r="41" spans="1:28" s="2576" customFormat="1" ht="15" customHeight="1">
      <c r="A41" s="4929" t="s">
        <v>2989</v>
      </c>
      <c r="B41" s="4930"/>
      <c r="C41" s="4930"/>
      <c r="D41" s="4930"/>
      <c r="E41" s="4930"/>
      <c r="F41" s="4930"/>
      <c r="G41" s="4930"/>
      <c r="H41" s="4930"/>
      <c r="I41" s="4930"/>
      <c r="J41" s="4930"/>
      <c r="K41" s="4930"/>
      <c r="L41" s="4930"/>
      <c r="M41" s="4930"/>
      <c r="N41" s="4930"/>
      <c r="O41" s="4930"/>
      <c r="P41" s="4930"/>
      <c r="Q41" s="4930"/>
      <c r="R41" s="4930"/>
      <c r="S41" s="4930"/>
      <c r="T41" s="4930"/>
      <c r="U41" s="4930"/>
      <c r="V41" s="4930"/>
      <c r="W41" s="4930"/>
      <c r="X41" s="4930"/>
      <c r="Y41" s="4930"/>
      <c r="Z41" s="4930"/>
      <c r="AA41" s="4930"/>
      <c r="AB41" s="4931"/>
    </row>
    <row r="42" spans="1:28" s="2576" customFormat="1" ht="12">
      <c r="A42" s="2705">
        <v>220</v>
      </c>
      <c r="B42" s="2647" t="s">
        <v>2990</v>
      </c>
      <c r="C42" s="2706"/>
      <c r="D42" s="2707"/>
      <c r="E42" s="2708"/>
      <c r="F42" s="2706"/>
      <c r="G42" s="2707"/>
      <c r="H42" s="2707"/>
      <c r="I42" s="2707"/>
      <c r="J42" s="2707"/>
      <c r="K42" s="2707"/>
      <c r="L42" s="2707"/>
      <c r="M42" s="2709"/>
      <c r="N42" s="2707"/>
      <c r="O42" s="2707"/>
      <c r="P42" s="2707"/>
      <c r="Q42" s="2707"/>
      <c r="R42" s="2707"/>
      <c r="S42" s="2707"/>
      <c r="T42" s="2707"/>
      <c r="U42" s="2707"/>
      <c r="V42" s="2707"/>
      <c r="W42" s="2707"/>
      <c r="X42" s="2707"/>
      <c r="Y42" s="2707"/>
      <c r="Z42" s="2707"/>
      <c r="AA42" s="2710"/>
      <c r="AB42" s="2711"/>
    </row>
    <row r="43" spans="1:28" s="2576" customFormat="1" ht="12">
      <c r="A43" s="2705">
        <v>230</v>
      </c>
      <c r="B43" s="2647" t="s">
        <v>2991</v>
      </c>
      <c r="C43" s="2712"/>
      <c r="D43" s="2713"/>
      <c r="E43" s="2714"/>
      <c r="F43" s="2712"/>
      <c r="G43" s="2713"/>
      <c r="H43" s="2713"/>
      <c r="I43" s="2713"/>
      <c r="J43" s="2713"/>
      <c r="K43" s="2713"/>
      <c r="L43" s="2713"/>
      <c r="M43" s="2715"/>
      <c r="N43" s="2713"/>
      <c r="O43" s="2713"/>
      <c r="P43" s="2713"/>
      <c r="Q43" s="2713"/>
      <c r="R43" s="2713"/>
      <c r="S43" s="2713"/>
      <c r="T43" s="2713"/>
      <c r="U43" s="2713"/>
      <c r="V43" s="2713"/>
      <c r="W43" s="2713"/>
      <c r="X43" s="2713"/>
      <c r="Y43" s="2713"/>
      <c r="Z43" s="2713"/>
      <c r="AA43" s="2716"/>
      <c r="AB43" s="2717"/>
    </row>
    <row r="44" spans="1:28" s="2576" customFormat="1" ht="12">
      <c r="A44" s="2705">
        <v>240</v>
      </c>
      <c r="B44" s="2647" t="s">
        <v>2992</v>
      </c>
      <c r="C44" s="2712"/>
      <c r="D44" s="2713"/>
      <c r="E44" s="2714"/>
      <c r="F44" s="2712"/>
      <c r="G44" s="2713"/>
      <c r="H44" s="2713"/>
      <c r="I44" s="2713"/>
      <c r="J44" s="2713"/>
      <c r="K44" s="2713"/>
      <c r="L44" s="2713"/>
      <c r="M44" s="2715"/>
      <c r="N44" s="2713"/>
      <c r="O44" s="2713"/>
      <c r="P44" s="2713"/>
      <c r="Q44" s="2713"/>
      <c r="R44" s="2713"/>
      <c r="S44" s="2713"/>
      <c r="T44" s="2713"/>
      <c r="U44" s="2713"/>
      <c r="V44" s="2713"/>
      <c r="W44" s="2713"/>
      <c r="X44" s="2713"/>
      <c r="Y44" s="2713"/>
      <c r="Z44" s="2713"/>
      <c r="AA44" s="2716"/>
      <c r="AB44" s="2717"/>
    </row>
    <row r="45" spans="1:28" s="2576" customFormat="1" ht="12.75" thickBot="1">
      <c r="A45" s="2718">
        <v>250</v>
      </c>
      <c r="B45" s="2719"/>
      <c r="C45" s="2720"/>
      <c r="D45" s="2721"/>
      <c r="E45" s="2722"/>
      <c r="F45" s="2720"/>
      <c r="G45" s="2721"/>
      <c r="H45" s="2721"/>
      <c r="I45" s="2721"/>
      <c r="J45" s="2721"/>
      <c r="K45" s="2721"/>
      <c r="L45" s="2721"/>
      <c r="M45" s="2723"/>
      <c r="N45" s="2721"/>
      <c r="O45" s="2721"/>
      <c r="P45" s="2721"/>
      <c r="Q45" s="2721"/>
      <c r="R45" s="2721"/>
      <c r="S45" s="2721"/>
      <c r="T45" s="2721"/>
      <c r="U45" s="2721"/>
      <c r="V45" s="2721"/>
      <c r="W45" s="2721"/>
      <c r="X45" s="2721"/>
      <c r="Y45" s="2721"/>
      <c r="Z45" s="2721"/>
      <c r="AA45" s="2724"/>
      <c r="AB45" s="2725"/>
    </row>
    <row r="46" spans="1:28">
      <c r="U46" s="2727"/>
      <c r="V46" s="2727"/>
      <c r="W46" s="2727"/>
      <c r="X46" s="2727"/>
      <c r="Y46" s="2727"/>
      <c r="Z46" s="2727"/>
      <c r="AA46" s="2727"/>
    </row>
    <row r="47" spans="1:28">
      <c r="B47" s="2212" t="s">
        <v>2993</v>
      </c>
      <c r="U47" s="2727"/>
      <c r="V47" s="2727"/>
      <c r="W47" s="2727"/>
      <c r="X47" s="2727"/>
      <c r="Y47" s="2727"/>
      <c r="Z47" s="2727"/>
      <c r="AA47" s="2727"/>
    </row>
    <row r="48" spans="1:28">
      <c r="B48" s="2579"/>
      <c r="U48" s="2727"/>
      <c r="V48" s="2727"/>
      <c r="W48" s="2727"/>
      <c r="X48" s="2727"/>
      <c r="Y48" s="2727"/>
      <c r="Z48" s="2727"/>
      <c r="AA48" s="2727"/>
    </row>
    <row r="50" ht="15" customHeight="1"/>
  </sheetData>
  <mergeCells count="37">
    <mergeCell ref="N3:V3"/>
    <mergeCell ref="C7:D7"/>
    <mergeCell ref="E7:E10"/>
    <mergeCell ref="F7:F10"/>
    <mergeCell ref="G7:L7"/>
    <mergeCell ref="M7:M10"/>
    <mergeCell ref="N7:P7"/>
    <mergeCell ref="Q7:Q10"/>
    <mergeCell ref="R7:U7"/>
    <mergeCell ref="V7:V10"/>
    <mergeCell ref="AA8:AA10"/>
    <mergeCell ref="X7:X10"/>
    <mergeCell ref="Y7:Y10"/>
    <mergeCell ref="Z7:Z10"/>
    <mergeCell ref="C8:C10"/>
    <mergeCell ref="D8:D10"/>
    <mergeCell ref="G8:H8"/>
    <mergeCell ref="I8:J8"/>
    <mergeCell ref="K8:L8"/>
    <mergeCell ref="N8:N10"/>
    <mergeCell ref="O8:O10"/>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s>
  <conditionalFormatting sqref="B17 B24:B26 B38 B39:F40 B37:F37">
    <cfRule type="cellIs" dxfId="47" priority="4" stopIfTrue="1" operator="equal">
      <formula>#REF!</formula>
    </cfRule>
  </conditionalFormatting>
  <conditionalFormatting sqref="B18:B23">
    <cfRule type="cellIs" dxfId="46" priority="3" stopIfTrue="1" operator="equal">
      <formula>#REF!</formula>
    </cfRule>
  </conditionalFormatting>
  <conditionalFormatting sqref="B27:B36">
    <cfRule type="cellIs" dxfId="45" priority="2" stopIfTrue="1" operator="equal">
      <formula>#REF!</formula>
    </cfRule>
  </conditionalFormatting>
  <conditionalFormatting sqref="B42:B44">
    <cfRule type="cellIs" dxfId="44"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0"/>
  <sheetViews>
    <sheetView zoomScale="70" zoomScaleNormal="70" zoomScaleSheetLayoutView="30" workbookViewId="0">
      <selection sqref="A1:Z6"/>
    </sheetView>
  </sheetViews>
  <sheetFormatPr defaultColWidth="11.42578125" defaultRowHeight="15"/>
  <cols>
    <col min="1" max="1" width="5.140625" style="2726" customWidth="1"/>
    <col min="2" max="2" width="46.140625" style="2212" customWidth="1"/>
    <col min="3" max="3" width="9.28515625" style="2212" customWidth="1"/>
    <col min="4" max="4" width="8.85546875" style="2212" customWidth="1"/>
    <col min="5" max="5" width="8.5703125" style="2212" customWidth="1"/>
    <col min="6" max="6" width="15.140625" style="2212" customWidth="1"/>
    <col min="7" max="7" width="9" style="2212" customWidth="1"/>
    <col min="8" max="8" width="11.28515625" style="2212" customWidth="1"/>
    <col min="9" max="9" width="11.42578125" style="2212" customWidth="1"/>
    <col min="10" max="10" width="13.7109375" style="2212" customWidth="1"/>
    <col min="11" max="11" width="12.42578125" style="2212" customWidth="1"/>
    <col min="12" max="12" width="13.42578125" style="2212" customWidth="1"/>
    <col min="13" max="13" width="16.85546875" style="2212" customWidth="1"/>
    <col min="14" max="14" width="17.7109375" style="2212" customWidth="1"/>
    <col min="15" max="15" width="14.42578125" style="2212" customWidth="1"/>
    <col min="16" max="16" width="12.85546875" style="2212" customWidth="1"/>
    <col min="17" max="17" width="17.42578125" style="2212" customWidth="1"/>
    <col min="18" max="18" width="12.7109375" style="2212" customWidth="1"/>
    <col min="19" max="19" width="9.42578125" style="2212" customWidth="1"/>
    <col min="20" max="20" width="8.85546875" style="2212" customWidth="1"/>
    <col min="21" max="21" width="9.85546875" style="2212" customWidth="1"/>
    <col min="22" max="22" width="15.7109375" style="2212" customWidth="1"/>
    <col min="23" max="23" width="17.7109375" style="2212" customWidth="1"/>
    <col min="24" max="26" width="14.28515625" style="2212" customWidth="1"/>
    <col min="27" max="27" width="16" style="2212" customWidth="1"/>
    <col min="28" max="28" width="16.28515625" style="2212" customWidth="1"/>
    <col min="29" max="259" width="11.42578125" style="2212"/>
    <col min="260" max="260" width="108.140625" style="2212" customWidth="1"/>
    <col min="261" max="261" width="28.7109375" style="2212" customWidth="1"/>
    <col min="262" max="262" width="32.5703125" style="2212" customWidth="1"/>
    <col min="263" max="263" width="28.7109375" style="2212" customWidth="1"/>
    <col min="264" max="265" width="31.7109375" style="2212" customWidth="1"/>
    <col min="266" max="266" width="30.140625" style="2212" customWidth="1"/>
    <col min="267" max="267" width="33.7109375" style="2212" customWidth="1"/>
    <col min="268" max="268" width="27" style="2212" customWidth="1"/>
    <col min="269" max="269" width="28.7109375" style="2212" customWidth="1"/>
    <col min="270" max="270" width="34.85546875" style="2212" customWidth="1"/>
    <col min="271" max="271" width="37" style="2212" customWidth="1"/>
    <col min="272" max="272" width="34.85546875" style="2212" customWidth="1"/>
    <col min="273" max="273" width="27.5703125" style="2212" customWidth="1"/>
    <col min="274" max="274" width="36.85546875" style="2212" customWidth="1"/>
    <col min="275" max="275" width="38.7109375" style="2212" customWidth="1"/>
    <col min="276" max="278" width="14.7109375" style="2212" customWidth="1"/>
    <col min="279" max="279" width="18.7109375" style="2212" customWidth="1"/>
    <col min="280" max="280" width="25.42578125" style="2212" customWidth="1"/>
    <col min="281" max="281" width="34.85546875" style="2212" customWidth="1"/>
    <col min="282" max="282" width="28" style="2212" customWidth="1"/>
    <col min="283" max="283" width="34.140625" style="2212" customWidth="1"/>
    <col min="284" max="284" width="34" style="2212" customWidth="1"/>
    <col min="285" max="515" width="11.42578125" style="2212"/>
    <col min="516" max="516" width="108.140625" style="2212" customWidth="1"/>
    <col min="517" max="517" width="28.7109375" style="2212" customWidth="1"/>
    <col min="518" max="518" width="32.5703125" style="2212" customWidth="1"/>
    <col min="519" max="519" width="28.7109375" style="2212" customWidth="1"/>
    <col min="520" max="521" width="31.7109375" style="2212" customWidth="1"/>
    <col min="522" max="522" width="30.140625" style="2212" customWidth="1"/>
    <col min="523" max="523" width="33.7109375" style="2212" customWidth="1"/>
    <col min="524" max="524" width="27" style="2212" customWidth="1"/>
    <col min="525" max="525" width="28.7109375" style="2212" customWidth="1"/>
    <col min="526" max="526" width="34.85546875" style="2212" customWidth="1"/>
    <col min="527" max="527" width="37" style="2212" customWidth="1"/>
    <col min="528" max="528" width="34.85546875" style="2212" customWidth="1"/>
    <col min="529" max="529" width="27.5703125" style="2212" customWidth="1"/>
    <col min="530" max="530" width="36.85546875" style="2212" customWidth="1"/>
    <col min="531" max="531" width="38.7109375" style="2212" customWidth="1"/>
    <col min="532" max="534" width="14.7109375" style="2212" customWidth="1"/>
    <col min="535" max="535" width="18.7109375" style="2212" customWidth="1"/>
    <col min="536" max="536" width="25.42578125" style="2212" customWidth="1"/>
    <col min="537" max="537" width="34.85546875" style="2212" customWidth="1"/>
    <col min="538" max="538" width="28" style="2212" customWidth="1"/>
    <col min="539" max="539" width="34.140625" style="2212" customWidth="1"/>
    <col min="540" max="540" width="34" style="2212" customWidth="1"/>
    <col min="541" max="771" width="11.42578125" style="2212"/>
    <col min="772" max="772" width="108.140625" style="2212" customWidth="1"/>
    <col min="773" max="773" width="28.7109375" style="2212" customWidth="1"/>
    <col min="774" max="774" width="32.5703125" style="2212" customWidth="1"/>
    <col min="775" max="775" width="28.7109375" style="2212" customWidth="1"/>
    <col min="776" max="777" width="31.7109375" style="2212" customWidth="1"/>
    <col min="778" max="778" width="30.140625" style="2212" customWidth="1"/>
    <col min="779" max="779" width="33.7109375" style="2212" customWidth="1"/>
    <col min="780" max="780" width="27" style="2212" customWidth="1"/>
    <col min="781" max="781" width="28.7109375" style="2212" customWidth="1"/>
    <col min="782" max="782" width="34.85546875" style="2212" customWidth="1"/>
    <col min="783" max="783" width="37" style="2212" customWidth="1"/>
    <col min="784" max="784" width="34.85546875" style="2212" customWidth="1"/>
    <col min="785" max="785" width="27.5703125" style="2212" customWidth="1"/>
    <col min="786" max="786" width="36.85546875" style="2212" customWidth="1"/>
    <col min="787" max="787" width="38.7109375" style="2212" customWidth="1"/>
    <col min="788" max="790" width="14.7109375" style="2212" customWidth="1"/>
    <col min="791" max="791" width="18.7109375" style="2212" customWidth="1"/>
    <col min="792" max="792" width="25.42578125" style="2212" customWidth="1"/>
    <col min="793" max="793" width="34.85546875" style="2212" customWidth="1"/>
    <col min="794" max="794" width="28" style="2212" customWidth="1"/>
    <col min="795" max="795" width="34.140625" style="2212" customWidth="1"/>
    <col min="796" max="796" width="34" style="2212" customWidth="1"/>
    <col min="797" max="1027" width="11.42578125" style="2212"/>
    <col min="1028" max="1028" width="108.140625" style="2212" customWidth="1"/>
    <col min="1029" max="1029" width="28.7109375" style="2212" customWidth="1"/>
    <col min="1030" max="1030" width="32.5703125" style="2212" customWidth="1"/>
    <col min="1031" max="1031" width="28.7109375" style="2212" customWidth="1"/>
    <col min="1032" max="1033" width="31.7109375" style="2212" customWidth="1"/>
    <col min="1034" max="1034" width="30.140625" style="2212" customWidth="1"/>
    <col min="1035" max="1035" width="33.7109375" style="2212" customWidth="1"/>
    <col min="1036" max="1036" width="27" style="2212" customWidth="1"/>
    <col min="1037" max="1037" width="28.7109375" style="2212" customWidth="1"/>
    <col min="1038" max="1038" width="34.85546875" style="2212" customWidth="1"/>
    <col min="1039" max="1039" width="37" style="2212" customWidth="1"/>
    <col min="1040" max="1040" width="34.85546875" style="2212" customWidth="1"/>
    <col min="1041" max="1041" width="27.5703125" style="2212" customWidth="1"/>
    <col min="1042" max="1042" width="36.85546875" style="2212" customWidth="1"/>
    <col min="1043" max="1043" width="38.7109375" style="2212" customWidth="1"/>
    <col min="1044" max="1046" width="14.7109375" style="2212" customWidth="1"/>
    <col min="1047" max="1047" width="18.7109375" style="2212" customWidth="1"/>
    <col min="1048" max="1048" width="25.42578125" style="2212" customWidth="1"/>
    <col min="1049" max="1049" width="34.85546875" style="2212" customWidth="1"/>
    <col min="1050" max="1050" width="28" style="2212" customWidth="1"/>
    <col min="1051" max="1051" width="34.140625" style="2212" customWidth="1"/>
    <col min="1052" max="1052" width="34" style="2212" customWidth="1"/>
    <col min="1053" max="1283" width="11.42578125" style="2212"/>
    <col min="1284" max="1284" width="108.140625" style="2212" customWidth="1"/>
    <col min="1285" max="1285" width="28.7109375" style="2212" customWidth="1"/>
    <col min="1286" max="1286" width="32.5703125" style="2212" customWidth="1"/>
    <col min="1287" max="1287" width="28.7109375" style="2212" customWidth="1"/>
    <col min="1288" max="1289" width="31.7109375" style="2212" customWidth="1"/>
    <col min="1290" max="1290" width="30.140625" style="2212" customWidth="1"/>
    <col min="1291" max="1291" width="33.7109375" style="2212" customWidth="1"/>
    <col min="1292" max="1292" width="27" style="2212" customWidth="1"/>
    <col min="1293" max="1293" width="28.7109375" style="2212" customWidth="1"/>
    <col min="1294" max="1294" width="34.85546875" style="2212" customWidth="1"/>
    <col min="1295" max="1295" width="37" style="2212" customWidth="1"/>
    <col min="1296" max="1296" width="34.85546875" style="2212" customWidth="1"/>
    <col min="1297" max="1297" width="27.5703125" style="2212" customWidth="1"/>
    <col min="1298" max="1298" width="36.85546875" style="2212" customWidth="1"/>
    <col min="1299" max="1299" width="38.7109375" style="2212" customWidth="1"/>
    <col min="1300" max="1302" width="14.7109375" style="2212" customWidth="1"/>
    <col min="1303" max="1303" width="18.7109375" style="2212" customWidth="1"/>
    <col min="1304" max="1304" width="25.42578125" style="2212" customWidth="1"/>
    <col min="1305" max="1305" width="34.85546875" style="2212" customWidth="1"/>
    <col min="1306" max="1306" width="28" style="2212" customWidth="1"/>
    <col min="1307" max="1307" width="34.140625" style="2212" customWidth="1"/>
    <col min="1308" max="1308" width="34" style="2212" customWidth="1"/>
    <col min="1309" max="1539" width="11.42578125" style="2212"/>
    <col min="1540" max="1540" width="108.140625" style="2212" customWidth="1"/>
    <col min="1541" max="1541" width="28.7109375" style="2212" customWidth="1"/>
    <col min="1542" max="1542" width="32.5703125" style="2212" customWidth="1"/>
    <col min="1543" max="1543" width="28.7109375" style="2212" customWidth="1"/>
    <col min="1544" max="1545" width="31.7109375" style="2212" customWidth="1"/>
    <col min="1546" max="1546" width="30.140625" style="2212" customWidth="1"/>
    <col min="1547" max="1547" width="33.7109375" style="2212" customWidth="1"/>
    <col min="1548" max="1548" width="27" style="2212" customWidth="1"/>
    <col min="1549" max="1549" width="28.7109375" style="2212" customWidth="1"/>
    <col min="1550" max="1550" width="34.85546875" style="2212" customWidth="1"/>
    <col min="1551" max="1551" width="37" style="2212" customWidth="1"/>
    <col min="1552" max="1552" width="34.85546875" style="2212" customWidth="1"/>
    <col min="1553" max="1553" width="27.5703125" style="2212" customWidth="1"/>
    <col min="1554" max="1554" width="36.85546875" style="2212" customWidth="1"/>
    <col min="1555" max="1555" width="38.7109375" style="2212" customWidth="1"/>
    <col min="1556" max="1558" width="14.7109375" style="2212" customWidth="1"/>
    <col min="1559" max="1559" width="18.7109375" style="2212" customWidth="1"/>
    <col min="1560" max="1560" width="25.42578125" style="2212" customWidth="1"/>
    <col min="1561" max="1561" width="34.85546875" style="2212" customWidth="1"/>
    <col min="1562" max="1562" width="28" style="2212" customWidth="1"/>
    <col min="1563" max="1563" width="34.140625" style="2212" customWidth="1"/>
    <col min="1564" max="1564" width="34" style="2212" customWidth="1"/>
    <col min="1565" max="1795" width="11.42578125" style="2212"/>
    <col min="1796" max="1796" width="108.140625" style="2212" customWidth="1"/>
    <col min="1797" max="1797" width="28.7109375" style="2212" customWidth="1"/>
    <col min="1798" max="1798" width="32.5703125" style="2212" customWidth="1"/>
    <col min="1799" max="1799" width="28.7109375" style="2212" customWidth="1"/>
    <col min="1800" max="1801" width="31.7109375" style="2212" customWidth="1"/>
    <col min="1802" max="1802" width="30.140625" style="2212" customWidth="1"/>
    <col min="1803" max="1803" width="33.7109375" style="2212" customWidth="1"/>
    <col min="1804" max="1804" width="27" style="2212" customWidth="1"/>
    <col min="1805" max="1805" width="28.7109375" style="2212" customWidth="1"/>
    <col min="1806" max="1806" width="34.85546875" style="2212" customWidth="1"/>
    <col min="1807" max="1807" width="37" style="2212" customWidth="1"/>
    <col min="1808" max="1808" width="34.85546875" style="2212" customWidth="1"/>
    <col min="1809" max="1809" width="27.5703125" style="2212" customWidth="1"/>
    <col min="1810" max="1810" width="36.85546875" style="2212" customWidth="1"/>
    <col min="1811" max="1811" width="38.7109375" style="2212" customWidth="1"/>
    <col min="1812" max="1814" width="14.7109375" style="2212" customWidth="1"/>
    <col min="1815" max="1815" width="18.7109375" style="2212" customWidth="1"/>
    <col min="1816" max="1816" width="25.42578125" style="2212" customWidth="1"/>
    <col min="1817" max="1817" width="34.85546875" style="2212" customWidth="1"/>
    <col min="1818" max="1818" width="28" style="2212" customWidth="1"/>
    <col min="1819" max="1819" width="34.140625" style="2212" customWidth="1"/>
    <col min="1820" max="1820" width="34" style="2212" customWidth="1"/>
    <col min="1821" max="2051" width="11.42578125" style="2212"/>
    <col min="2052" max="2052" width="108.140625" style="2212" customWidth="1"/>
    <col min="2053" max="2053" width="28.7109375" style="2212" customWidth="1"/>
    <col min="2054" max="2054" width="32.5703125" style="2212" customWidth="1"/>
    <col min="2055" max="2055" width="28.7109375" style="2212" customWidth="1"/>
    <col min="2056" max="2057" width="31.7109375" style="2212" customWidth="1"/>
    <col min="2058" max="2058" width="30.140625" style="2212" customWidth="1"/>
    <col min="2059" max="2059" width="33.7109375" style="2212" customWidth="1"/>
    <col min="2060" max="2060" width="27" style="2212" customWidth="1"/>
    <col min="2061" max="2061" width="28.7109375" style="2212" customWidth="1"/>
    <col min="2062" max="2062" width="34.85546875" style="2212" customWidth="1"/>
    <col min="2063" max="2063" width="37" style="2212" customWidth="1"/>
    <col min="2064" max="2064" width="34.85546875" style="2212" customWidth="1"/>
    <col min="2065" max="2065" width="27.5703125" style="2212" customWidth="1"/>
    <col min="2066" max="2066" width="36.85546875" style="2212" customWidth="1"/>
    <col min="2067" max="2067" width="38.7109375" style="2212" customWidth="1"/>
    <col min="2068" max="2070" width="14.7109375" style="2212" customWidth="1"/>
    <col min="2071" max="2071" width="18.7109375" style="2212" customWidth="1"/>
    <col min="2072" max="2072" width="25.42578125" style="2212" customWidth="1"/>
    <col min="2073" max="2073" width="34.85546875" style="2212" customWidth="1"/>
    <col min="2074" max="2074" width="28" style="2212" customWidth="1"/>
    <col min="2075" max="2075" width="34.140625" style="2212" customWidth="1"/>
    <col min="2076" max="2076" width="34" style="2212" customWidth="1"/>
    <col min="2077" max="2307" width="11.42578125" style="2212"/>
    <col min="2308" max="2308" width="108.140625" style="2212" customWidth="1"/>
    <col min="2309" max="2309" width="28.7109375" style="2212" customWidth="1"/>
    <col min="2310" max="2310" width="32.5703125" style="2212" customWidth="1"/>
    <col min="2311" max="2311" width="28.7109375" style="2212" customWidth="1"/>
    <col min="2312" max="2313" width="31.7109375" style="2212" customWidth="1"/>
    <col min="2314" max="2314" width="30.140625" style="2212" customWidth="1"/>
    <col min="2315" max="2315" width="33.7109375" style="2212" customWidth="1"/>
    <col min="2316" max="2316" width="27" style="2212" customWidth="1"/>
    <col min="2317" max="2317" width="28.7109375" style="2212" customWidth="1"/>
    <col min="2318" max="2318" width="34.85546875" style="2212" customWidth="1"/>
    <col min="2319" max="2319" width="37" style="2212" customWidth="1"/>
    <col min="2320" max="2320" width="34.85546875" style="2212" customWidth="1"/>
    <col min="2321" max="2321" width="27.5703125" style="2212" customWidth="1"/>
    <col min="2322" max="2322" width="36.85546875" style="2212" customWidth="1"/>
    <col min="2323" max="2323" width="38.7109375" style="2212" customWidth="1"/>
    <col min="2324" max="2326" width="14.7109375" style="2212" customWidth="1"/>
    <col min="2327" max="2327" width="18.7109375" style="2212" customWidth="1"/>
    <col min="2328" max="2328" width="25.42578125" style="2212" customWidth="1"/>
    <col min="2329" max="2329" width="34.85546875" style="2212" customWidth="1"/>
    <col min="2330" max="2330" width="28" style="2212" customWidth="1"/>
    <col min="2331" max="2331" width="34.140625" style="2212" customWidth="1"/>
    <col min="2332" max="2332" width="34" style="2212" customWidth="1"/>
    <col min="2333" max="2563" width="11.42578125" style="2212"/>
    <col min="2564" max="2564" width="108.140625" style="2212" customWidth="1"/>
    <col min="2565" max="2565" width="28.7109375" style="2212" customWidth="1"/>
    <col min="2566" max="2566" width="32.5703125" style="2212" customWidth="1"/>
    <col min="2567" max="2567" width="28.7109375" style="2212" customWidth="1"/>
    <col min="2568" max="2569" width="31.7109375" style="2212" customWidth="1"/>
    <col min="2570" max="2570" width="30.140625" style="2212" customWidth="1"/>
    <col min="2571" max="2571" width="33.7109375" style="2212" customWidth="1"/>
    <col min="2572" max="2572" width="27" style="2212" customWidth="1"/>
    <col min="2573" max="2573" width="28.7109375" style="2212" customWidth="1"/>
    <col min="2574" max="2574" width="34.85546875" style="2212" customWidth="1"/>
    <col min="2575" max="2575" width="37" style="2212" customWidth="1"/>
    <col min="2576" max="2576" width="34.85546875" style="2212" customWidth="1"/>
    <col min="2577" max="2577" width="27.5703125" style="2212" customWidth="1"/>
    <col min="2578" max="2578" width="36.85546875" style="2212" customWidth="1"/>
    <col min="2579" max="2579" width="38.7109375" style="2212" customWidth="1"/>
    <col min="2580" max="2582" width="14.7109375" style="2212" customWidth="1"/>
    <col min="2583" max="2583" width="18.7109375" style="2212" customWidth="1"/>
    <col min="2584" max="2584" width="25.42578125" style="2212" customWidth="1"/>
    <col min="2585" max="2585" width="34.85546875" style="2212" customWidth="1"/>
    <col min="2586" max="2586" width="28" style="2212" customWidth="1"/>
    <col min="2587" max="2587" width="34.140625" style="2212" customWidth="1"/>
    <col min="2588" max="2588" width="34" style="2212" customWidth="1"/>
    <col min="2589" max="2819" width="11.42578125" style="2212"/>
    <col min="2820" max="2820" width="108.140625" style="2212" customWidth="1"/>
    <col min="2821" max="2821" width="28.7109375" style="2212" customWidth="1"/>
    <col min="2822" max="2822" width="32.5703125" style="2212" customWidth="1"/>
    <col min="2823" max="2823" width="28.7109375" style="2212" customWidth="1"/>
    <col min="2824" max="2825" width="31.7109375" style="2212" customWidth="1"/>
    <col min="2826" max="2826" width="30.140625" style="2212" customWidth="1"/>
    <col min="2827" max="2827" width="33.7109375" style="2212" customWidth="1"/>
    <col min="2828" max="2828" width="27" style="2212" customWidth="1"/>
    <col min="2829" max="2829" width="28.7109375" style="2212" customWidth="1"/>
    <col min="2830" max="2830" width="34.85546875" style="2212" customWidth="1"/>
    <col min="2831" max="2831" width="37" style="2212" customWidth="1"/>
    <col min="2832" max="2832" width="34.85546875" style="2212" customWidth="1"/>
    <col min="2833" max="2833" width="27.5703125" style="2212" customWidth="1"/>
    <col min="2834" max="2834" width="36.85546875" style="2212" customWidth="1"/>
    <col min="2835" max="2835" width="38.7109375" style="2212" customWidth="1"/>
    <col min="2836" max="2838" width="14.7109375" style="2212" customWidth="1"/>
    <col min="2839" max="2839" width="18.7109375" style="2212" customWidth="1"/>
    <col min="2840" max="2840" width="25.42578125" style="2212" customWidth="1"/>
    <col min="2841" max="2841" width="34.85546875" style="2212" customWidth="1"/>
    <col min="2842" max="2842" width="28" style="2212" customWidth="1"/>
    <col min="2843" max="2843" width="34.140625" style="2212" customWidth="1"/>
    <col min="2844" max="2844" width="34" style="2212" customWidth="1"/>
    <col min="2845" max="3075" width="11.42578125" style="2212"/>
    <col min="3076" max="3076" width="108.140625" style="2212" customWidth="1"/>
    <col min="3077" max="3077" width="28.7109375" style="2212" customWidth="1"/>
    <col min="3078" max="3078" width="32.5703125" style="2212" customWidth="1"/>
    <col min="3079" max="3079" width="28.7109375" style="2212" customWidth="1"/>
    <col min="3080" max="3081" width="31.7109375" style="2212" customWidth="1"/>
    <col min="3082" max="3082" width="30.140625" style="2212" customWidth="1"/>
    <col min="3083" max="3083" width="33.7109375" style="2212" customWidth="1"/>
    <col min="3084" max="3084" width="27" style="2212" customWidth="1"/>
    <col min="3085" max="3085" width="28.7109375" style="2212" customWidth="1"/>
    <col min="3086" max="3086" width="34.85546875" style="2212" customWidth="1"/>
    <col min="3087" max="3087" width="37" style="2212" customWidth="1"/>
    <col min="3088" max="3088" width="34.85546875" style="2212" customWidth="1"/>
    <col min="3089" max="3089" width="27.5703125" style="2212" customWidth="1"/>
    <col min="3090" max="3090" width="36.85546875" style="2212" customWidth="1"/>
    <col min="3091" max="3091" width="38.7109375" style="2212" customWidth="1"/>
    <col min="3092" max="3094" width="14.7109375" style="2212" customWidth="1"/>
    <col min="3095" max="3095" width="18.7109375" style="2212" customWidth="1"/>
    <col min="3096" max="3096" width="25.42578125" style="2212" customWidth="1"/>
    <col min="3097" max="3097" width="34.85546875" style="2212" customWidth="1"/>
    <col min="3098" max="3098" width="28" style="2212" customWidth="1"/>
    <col min="3099" max="3099" width="34.140625" style="2212" customWidth="1"/>
    <col min="3100" max="3100" width="34" style="2212" customWidth="1"/>
    <col min="3101" max="3331" width="11.42578125" style="2212"/>
    <col min="3332" max="3332" width="108.140625" style="2212" customWidth="1"/>
    <col min="3333" max="3333" width="28.7109375" style="2212" customWidth="1"/>
    <col min="3334" max="3334" width="32.5703125" style="2212" customWidth="1"/>
    <col min="3335" max="3335" width="28.7109375" style="2212" customWidth="1"/>
    <col min="3336" max="3337" width="31.7109375" style="2212" customWidth="1"/>
    <col min="3338" max="3338" width="30.140625" style="2212" customWidth="1"/>
    <col min="3339" max="3339" width="33.7109375" style="2212" customWidth="1"/>
    <col min="3340" max="3340" width="27" style="2212" customWidth="1"/>
    <col min="3341" max="3341" width="28.7109375" style="2212" customWidth="1"/>
    <col min="3342" max="3342" width="34.85546875" style="2212" customWidth="1"/>
    <col min="3343" max="3343" width="37" style="2212" customWidth="1"/>
    <col min="3344" max="3344" width="34.85546875" style="2212" customWidth="1"/>
    <col min="3345" max="3345" width="27.5703125" style="2212" customWidth="1"/>
    <col min="3346" max="3346" width="36.85546875" style="2212" customWidth="1"/>
    <col min="3347" max="3347" width="38.7109375" style="2212" customWidth="1"/>
    <col min="3348" max="3350" width="14.7109375" style="2212" customWidth="1"/>
    <col min="3351" max="3351" width="18.7109375" style="2212" customWidth="1"/>
    <col min="3352" max="3352" width="25.42578125" style="2212" customWidth="1"/>
    <col min="3353" max="3353" width="34.85546875" style="2212" customWidth="1"/>
    <col min="3354" max="3354" width="28" style="2212" customWidth="1"/>
    <col min="3355" max="3355" width="34.140625" style="2212" customWidth="1"/>
    <col min="3356" max="3356" width="34" style="2212" customWidth="1"/>
    <col min="3357" max="3587" width="11.42578125" style="2212"/>
    <col min="3588" max="3588" width="108.140625" style="2212" customWidth="1"/>
    <col min="3589" max="3589" width="28.7109375" style="2212" customWidth="1"/>
    <col min="3590" max="3590" width="32.5703125" style="2212" customWidth="1"/>
    <col min="3591" max="3591" width="28.7109375" style="2212" customWidth="1"/>
    <col min="3592" max="3593" width="31.7109375" style="2212" customWidth="1"/>
    <col min="3594" max="3594" width="30.140625" style="2212" customWidth="1"/>
    <col min="3595" max="3595" width="33.7109375" style="2212" customWidth="1"/>
    <col min="3596" max="3596" width="27" style="2212" customWidth="1"/>
    <col min="3597" max="3597" width="28.7109375" style="2212" customWidth="1"/>
    <col min="3598" max="3598" width="34.85546875" style="2212" customWidth="1"/>
    <col min="3599" max="3599" width="37" style="2212" customWidth="1"/>
    <col min="3600" max="3600" width="34.85546875" style="2212" customWidth="1"/>
    <col min="3601" max="3601" width="27.5703125" style="2212" customWidth="1"/>
    <col min="3602" max="3602" width="36.85546875" style="2212" customWidth="1"/>
    <col min="3603" max="3603" width="38.7109375" style="2212" customWidth="1"/>
    <col min="3604" max="3606" width="14.7109375" style="2212" customWidth="1"/>
    <col min="3607" max="3607" width="18.7109375" style="2212" customWidth="1"/>
    <col min="3608" max="3608" width="25.42578125" style="2212" customWidth="1"/>
    <col min="3609" max="3609" width="34.85546875" style="2212" customWidth="1"/>
    <col min="3610" max="3610" width="28" style="2212" customWidth="1"/>
    <col min="3611" max="3611" width="34.140625" style="2212" customWidth="1"/>
    <col min="3612" max="3612" width="34" style="2212" customWidth="1"/>
    <col min="3613" max="3843" width="11.42578125" style="2212"/>
    <col min="3844" max="3844" width="108.140625" style="2212" customWidth="1"/>
    <col min="3845" max="3845" width="28.7109375" style="2212" customWidth="1"/>
    <col min="3846" max="3846" width="32.5703125" style="2212" customWidth="1"/>
    <col min="3847" max="3847" width="28.7109375" style="2212" customWidth="1"/>
    <col min="3848" max="3849" width="31.7109375" style="2212" customWidth="1"/>
    <col min="3850" max="3850" width="30.140625" style="2212" customWidth="1"/>
    <col min="3851" max="3851" width="33.7109375" style="2212" customWidth="1"/>
    <col min="3852" max="3852" width="27" style="2212" customWidth="1"/>
    <col min="3853" max="3853" width="28.7109375" style="2212" customWidth="1"/>
    <col min="3854" max="3854" width="34.85546875" style="2212" customWidth="1"/>
    <col min="3855" max="3855" width="37" style="2212" customWidth="1"/>
    <col min="3856" max="3856" width="34.85546875" style="2212" customWidth="1"/>
    <col min="3857" max="3857" width="27.5703125" style="2212" customWidth="1"/>
    <col min="3858" max="3858" width="36.85546875" style="2212" customWidth="1"/>
    <col min="3859" max="3859" width="38.7109375" style="2212" customWidth="1"/>
    <col min="3860" max="3862" width="14.7109375" style="2212" customWidth="1"/>
    <col min="3863" max="3863" width="18.7109375" style="2212" customWidth="1"/>
    <col min="3864" max="3864" width="25.42578125" style="2212" customWidth="1"/>
    <col min="3865" max="3865" width="34.85546875" style="2212" customWidth="1"/>
    <col min="3866" max="3866" width="28" style="2212" customWidth="1"/>
    <col min="3867" max="3867" width="34.140625" style="2212" customWidth="1"/>
    <col min="3868" max="3868" width="34" style="2212" customWidth="1"/>
    <col min="3869" max="4099" width="11.42578125" style="2212"/>
    <col min="4100" max="4100" width="108.140625" style="2212" customWidth="1"/>
    <col min="4101" max="4101" width="28.7109375" style="2212" customWidth="1"/>
    <col min="4102" max="4102" width="32.5703125" style="2212" customWidth="1"/>
    <col min="4103" max="4103" width="28.7109375" style="2212" customWidth="1"/>
    <col min="4104" max="4105" width="31.7109375" style="2212" customWidth="1"/>
    <col min="4106" max="4106" width="30.140625" style="2212" customWidth="1"/>
    <col min="4107" max="4107" width="33.7109375" style="2212" customWidth="1"/>
    <col min="4108" max="4108" width="27" style="2212" customWidth="1"/>
    <col min="4109" max="4109" width="28.7109375" style="2212" customWidth="1"/>
    <col min="4110" max="4110" width="34.85546875" style="2212" customWidth="1"/>
    <col min="4111" max="4111" width="37" style="2212" customWidth="1"/>
    <col min="4112" max="4112" width="34.85546875" style="2212" customWidth="1"/>
    <col min="4113" max="4113" width="27.5703125" style="2212" customWidth="1"/>
    <col min="4114" max="4114" width="36.85546875" style="2212" customWidth="1"/>
    <col min="4115" max="4115" width="38.7109375" style="2212" customWidth="1"/>
    <col min="4116" max="4118" width="14.7109375" style="2212" customWidth="1"/>
    <col min="4119" max="4119" width="18.7109375" style="2212" customWidth="1"/>
    <col min="4120" max="4120" width="25.42578125" style="2212" customWidth="1"/>
    <col min="4121" max="4121" width="34.85546875" style="2212" customWidth="1"/>
    <col min="4122" max="4122" width="28" style="2212" customWidth="1"/>
    <col min="4123" max="4123" width="34.140625" style="2212" customWidth="1"/>
    <col min="4124" max="4124" width="34" style="2212" customWidth="1"/>
    <col min="4125" max="4355" width="11.42578125" style="2212"/>
    <col min="4356" max="4356" width="108.140625" style="2212" customWidth="1"/>
    <col min="4357" max="4357" width="28.7109375" style="2212" customWidth="1"/>
    <col min="4358" max="4358" width="32.5703125" style="2212" customWidth="1"/>
    <col min="4359" max="4359" width="28.7109375" style="2212" customWidth="1"/>
    <col min="4360" max="4361" width="31.7109375" style="2212" customWidth="1"/>
    <col min="4362" max="4362" width="30.140625" style="2212" customWidth="1"/>
    <col min="4363" max="4363" width="33.7109375" style="2212" customWidth="1"/>
    <col min="4364" max="4364" width="27" style="2212" customWidth="1"/>
    <col min="4365" max="4365" width="28.7109375" style="2212" customWidth="1"/>
    <col min="4366" max="4366" width="34.85546875" style="2212" customWidth="1"/>
    <col min="4367" max="4367" width="37" style="2212" customWidth="1"/>
    <col min="4368" max="4368" width="34.85546875" style="2212" customWidth="1"/>
    <col min="4369" max="4369" width="27.5703125" style="2212" customWidth="1"/>
    <col min="4370" max="4370" width="36.85546875" style="2212" customWidth="1"/>
    <col min="4371" max="4371" width="38.7109375" style="2212" customWidth="1"/>
    <col min="4372" max="4374" width="14.7109375" style="2212" customWidth="1"/>
    <col min="4375" max="4375" width="18.7109375" style="2212" customWidth="1"/>
    <col min="4376" max="4376" width="25.42578125" style="2212" customWidth="1"/>
    <col min="4377" max="4377" width="34.85546875" style="2212" customWidth="1"/>
    <col min="4378" max="4378" width="28" style="2212" customWidth="1"/>
    <col min="4379" max="4379" width="34.140625" style="2212" customWidth="1"/>
    <col min="4380" max="4380" width="34" style="2212" customWidth="1"/>
    <col min="4381" max="4611" width="11.42578125" style="2212"/>
    <col min="4612" max="4612" width="108.140625" style="2212" customWidth="1"/>
    <col min="4613" max="4613" width="28.7109375" style="2212" customWidth="1"/>
    <col min="4614" max="4614" width="32.5703125" style="2212" customWidth="1"/>
    <col min="4615" max="4615" width="28.7109375" style="2212" customWidth="1"/>
    <col min="4616" max="4617" width="31.7109375" style="2212" customWidth="1"/>
    <col min="4618" max="4618" width="30.140625" style="2212" customWidth="1"/>
    <col min="4619" max="4619" width="33.7109375" style="2212" customWidth="1"/>
    <col min="4620" max="4620" width="27" style="2212" customWidth="1"/>
    <col min="4621" max="4621" width="28.7109375" style="2212" customWidth="1"/>
    <col min="4622" max="4622" width="34.85546875" style="2212" customWidth="1"/>
    <col min="4623" max="4623" width="37" style="2212" customWidth="1"/>
    <col min="4624" max="4624" width="34.85546875" style="2212" customWidth="1"/>
    <col min="4625" max="4625" width="27.5703125" style="2212" customWidth="1"/>
    <col min="4626" max="4626" width="36.85546875" style="2212" customWidth="1"/>
    <col min="4627" max="4627" width="38.7109375" style="2212" customWidth="1"/>
    <col min="4628" max="4630" width="14.7109375" style="2212" customWidth="1"/>
    <col min="4631" max="4631" width="18.7109375" style="2212" customWidth="1"/>
    <col min="4632" max="4632" width="25.42578125" style="2212" customWidth="1"/>
    <col min="4633" max="4633" width="34.85546875" style="2212" customWidth="1"/>
    <col min="4634" max="4634" width="28" style="2212" customWidth="1"/>
    <col min="4635" max="4635" width="34.140625" style="2212" customWidth="1"/>
    <col min="4636" max="4636" width="34" style="2212" customWidth="1"/>
    <col min="4637" max="4867" width="11.42578125" style="2212"/>
    <col min="4868" max="4868" width="108.140625" style="2212" customWidth="1"/>
    <col min="4869" max="4869" width="28.7109375" style="2212" customWidth="1"/>
    <col min="4870" max="4870" width="32.5703125" style="2212" customWidth="1"/>
    <col min="4871" max="4871" width="28.7109375" style="2212" customWidth="1"/>
    <col min="4872" max="4873" width="31.7109375" style="2212" customWidth="1"/>
    <col min="4874" max="4874" width="30.140625" style="2212" customWidth="1"/>
    <col min="4875" max="4875" width="33.7109375" style="2212" customWidth="1"/>
    <col min="4876" max="4876" width="27" style="2212" customWidth="1"/>
    <col min="4877" max="4877" width="28.7109375" style="2212" customWidth="1"/>
    <col min="4878" max="4878" width="34.85546875" style="2212" customWidth="1"/>
    <col min="4879" max="4879" width="37" style="2212" customWidth="1"/>
    <col min="4880" max="4880" width="34.85546875" style="2212" customWidth="1"/>
    <col min="4881" max="4881" width="27.5703125" style="2212" customWidth="1"/>
    <col min="4882" max="4882" width="36.85546875" style="2212" customWidth="1"/>
    <col min="4883" max="4883" width="38.7109375" style="2212" customWidth="1"/>
    <col min="4884" max="4886" width="14.7109375" style="2212" customWidth="1"/>
    <col min="4887" max="4887" width="18.7109375" style="2212" customWidth="1"/>
    <col min="4888" max="4888" width="25.42578125" style="2212" customWidth="1"/>
    <col min="4889" max="4889" width="34.85546875" style="2212" customWidth="1"/>
    <col min="4890" max="4890" width="28" style="2212" customWidth="1"/>
    <col min="4891" max="4891" width="34.140625" style="2212" customWidth="1"/>
    <col min="4892" max="4892" width="34" style="2212" customWidth="1"/>
    <col min="4893" max="5123" width="11.42578125" style="2212"/>
    <col min="5124" max="5124" width="108.140625" style="2212" customWidth="1"/>
    <col min="5125" max="5125" width="28.7109375" style="2212" customWidth="1"/>
    <col min="5126" max="5126" width="32.5703125" style="2212" customWidth="1"/>
    <col min="5127" max="5127" width="28.7109375" style="2212" customWidth="1"/>
    <col min="5128" max="5129" width="31.7109375" style="2212" customWidth="1"/>
    <col min="5130" max="5130" width="30.140625" style="2212" customWidth="1"/>
    <col min="5131" max="5131" width="33.7109375" style="2212" customWidth="1"/>
    <col min="5132" max="5132" width="27" style="2212" customWidth="1"/>
    <col min="5133" max="5133" width="28.7109375" style="2212" customWidth="1"/>
    <col min="5134" max="5134" width="34.85546875" style="2212" customWidth="1"/>
    <col min="5135" max="5135" width="37" style="2212" customWidth="1"/>
    <col min="5136" max="5136" width="34.85546875" style="2212" customWidth="1"/>
    <col min="5137" max="5137" width="27.5703125" style="2212" customWidth="1"/>
    <col min="5138" max="5138" width="36.85546875" style="2212" customWidth="1"/>
    <col min="5139" max="5139" width="38.7109375" style="2212" customWidth="1"/>
    <col min="5140" max="5142" width="14.7109375" style="2212" customWidth="1"/>
    <col min="5143" max="5143" width="18.7109375" style="2212" customWidth="1"/>
    <col min="5144" max="5144" width="25.42578125" style="2212" customWidth="1"/>
    <col min="5145" max="5145" width="34.85546875" style="2212" customWidth="1"/>
    <col min="5146" max="5146" width="28" style="2212" customWidth="1"/>
    <col min="5147" max="5147" width="34.140625" style="2212" customWidth="1"/>
    <col min="5148" max="5148" width="34" style="2212" customWidth="1"/>
    <col min="5149" max="5379" width="11.42578125" style="2212"/>
    <col min="5380" max="5380" width="108.140625" style="2212" customWidth="1"/>
    <col min="5381" max="5381" width="28.7109375" style="2212" customWidth="1"/>
    <col min="5382" max="5382" width="32.5703125" style="2212" customWidth="1"/>
    <col min="5383" max="5383" width="28.7109375" style="2212" customWidth="1"/>
    <col min="5384" max="5385" width="31.7109375" style="2212" customWidth="1"/>
    <col min="5386" max="5386" width="30.140625" style="2212" customWidth="1"/>
    <col min="5387" max="5387" width="33.7109375" style="2212" customWidth="1"/>
    <col min="5388" max="5388" width="27" style="2212" customWidth="1"/>
    <col min="5389" max="5389" width="28.7109375" style="2212" customWidth="1"/>
    <col min="5390" max="5390" width="34.85546875" style="2212" customWidth="1"/>
    <col min="5391" max="5391" width="37" style="2212" customWidth="1"/>
    <col min="5392" max="5392" width="34.85546875" style="2212" customWidth="1"/>
    <col min="5393" max="5393" width="27.5703125" style="2212" customWidth="1"/>
    <col min="5394" max="5394" width="36.85546875" style="2212" customWidth="1"/>
    <col min="5395" max="5395" width="38.7109375" style="2212" customWidth="1"/>
    <col min="5396" max="5398" width="14.7109375" style="2212" customWidth="1"/>
    <col min="5399" max="5399" width="18.7109375" style="2212" customWidth="1"/>
    <col min="5400" max="5400" width="25.42578125" style="2212" customWidth="1"/>
    <col min="5401" max="5401" width="34.85546875" style="2212" customWidth="1"/>
    <col min="5402" max="5402" width="28" style="2212" customWidth="1"/>
    <col min="5403" max="5403" width="34.140625" style="2212" customWidth="1"/>
    <col min="5404" max="5404" width="34" style="2212" customWidth="1"/>
    <col min="5405" max="5635" width="11.42578125" style="2212"/>
    <col min="5636" max="5636" width="108.140625" style="2212" customWidth="1"/>
    <col min="5637" max="5637" width="28.7109375" style="2212" customWidth="1"/>
    <col min="5638" max="5638" width="32.5703125" style="2212" customWidth="1"/>
    <col min="5639" max="5639" width="28.7109375" style="2212" customWidth="1"/>
    <col min="5640" max="5641" width="31.7109375" style="2212" customWidth="1"/>
    <col min="5642" max="5642" width="30.140625" style="2212" customWidth="1"/>
    <col min="5643" max="5643" width="33.7109375" style="2212" customWidth="1"/>
    <col min="5644" max="5644" width="27" style="2212" customWidth="1"/>
    <col min="5645" max="5645" width="28.7109375" style="2212" customWidth="1"/>
    <col min="5646" max="5646" width="34.85546875" style="2212" customWidth="1"/>
    <col min="5647" max="5647" width="37" style="2212" customWidth="1"/>
    <col min="5648" max="5648" width="34.85546875" style="2212" customWidth="1"/>
    <col min="5649" max="5649" width="27.5703125" style="2212" customWidth="1"/>
    <col min="5650" max="5650" width="36.85546875" style="2212" customWidth="1"/>
    <col min="5651" max="5651" width="38.7109375" style="2212" customWidth="1"/>
    <col min="5652" max="5654" width="14.7109375" style="2212" customWidth="1"/>
    <col min="5655" max="5655" width="18.7109375" style="2212" customWidth="1"/>
    <col min="5656" max="5656" width="25.42578125" style="2212" customWidth="1"/>
    <col min="5657" max="5657" width="34.85546875" style="2212" customWidth="1"/>
    <col min="5658" max="5658" width="28" style="2212" customWidth="1"/>
    <col min="5659" max="5659" width="34.140625" style="2212" customWidth="1"/>
    <col min="5660" max="5660" width="34" style="2212" customWidth="1"/>
    <col min="5661" max="5891" width="11.42578125" style="2212"/>
    <col min="5892" max="5892" width="108.140625" style="2212" customWidth="1"/>
    <col min="5893" max="5893" width="28.7109375" style="2212" customWidth="1"/>
    <col min="5894" max="5894" width="32.5703125" style="2212" customWidth="1"/>
    <col min="5895" max="5895" width="28.7109375" style="2212" customWidth="1"/>
    <col min="5896" max="5897" width="31.7109375" style="2212" customWidth="1"/>
    <col min="5898" max="5898" width="30.140625" style="2212" customWidth="1"/>
    <col min="5899" max="5899" width="33.7109375" style="2212" customWidth="1"/>
    <col min="5900" max="5900" width="27" style="2212" customWidth="1"/>
    <col min="5901" max="5901" width="28.7109375" style="2212" customWidth="1"/>
    <col min="5902" max="5902" width="34.85546875" style="2212" customWidth="1"/>
    <col min="5903" max="5903" width="37" style="2212" customWidth="1"/>
    <col min="5904" max="5904" width="34.85546875" style="2212" customWidth="1"/>
    <col min="5905" max="5905" width="27.5703125" style="2212" customWidth="1"/>
    <col min="5906" max="5906" width="36.85546875" style="2212" customWidth="1"/>
    <col min="5907" max="5907" width="38.7109375" style="2212" customWidth="1"/>
    <col min="5908" max="5910" width="14.7109375" style="2212" customWidth="1"/>
    <col min="5911" max="5911" width="18.7109375" style="2212" customWidth="1"/>
    <col min="5912" max="5912" width="25.42578125" style="2212" customWidth="1"/>
    <col min="5913" max="5913" width="34.85546875" style="2212" customWidth="1"/>
    <col min="5914" max="5914" width="28" style="2212" customWidth="1"/>
    <col min="5915" max="5915" width="34.140625" style="2212" customWidth="1"/>
    <col min="5916" max="5916" width="34" style="2212" customWidth="1"/>
    <col min="5917" max="6147" width="11.42578125" style="2212"/>
    <col min="6148" max="6148" width="108.140625" style="2212" customWidth="1"/>
    <col min="6149" max="6149" width="28.7109375" style="2212" customWidth="1"/>
    <col min="6150" max="6150" width="32.5703125" style="2212" customWidth="1"/>
    <col min="6151" max="6151" width="28.7109375" style="2212" customWidth="1"/>
    <col min="6152" max="6153" width="31.7109375" style="2212" customWidth="1"/>
    <col min="6154" max="6154" width="30.140625" style="2212" customWidth="1"/>
    <col min="6155" max="6155" width="33.7109375" style="2212" customWidth="1"/>
    <col min="6156" max="6156" width="27" style="2212" customWidth="1"/>
    <col min="6157" max="6157" width="28.7109375" style="2212" customWidth="1"/>
    <col min="6158" max="6158" width="34.85546875" style="2212" customWidth="1"/>
    <col min="6159" max="6159" width="37" style="2212" customWidth="1"/>
    <col min="6160" max="6160" width="34.85546875" style="2212" customWidth="1"/>
    <col min="6161" max="6161" width="27.5703125" style="2212" customWidth="1"/>
    <col min="6162" max="6162" width="36.85546875" style="2212" customWidth="1"/>
    <col min="6163" max="6163" width="38.7109375" style="2212" customWidth="1"/>
    <col min="6164" max="6166" width="14.7109375" style="2212" customWidth="1"/>
    <col min="6167" max="6167" width="18.7109375" style="2212" customWidth="1"/>
    <col min="6168" max="6168" width="25.42578125" style="2212" customWidth="1"/>
    <col min="6169" max="6169" width="34.85546875" style="2212" customWidth="1"/>
    <col min="6170" max="6170" width="28" style="2212" customWidth="1"/>
    <col min="6171" max="6171" width="34.140625" style="2212" customWidth="1"/>
    <col min="6172" max="6172" width="34" style="2212" customWidth="1"/>
    <col min="6173" max="6403" width="11.42578125" style="2212"/>
    <col min="6404" max="6404" width="108.140625" style="2212" customWidth="1"/>
    <col min="6405" max="6405" width="28.7109375" style="2212" customWidth="1"/>
    <col min="6406" max="6406" width="32.5703125" style="2212" customWidth="1"/>
    <col min="6407" max="6407" width="28.7109375" style="2212" customWidth="1"/>
    <col min="6408" max="6409" width="31.7109375" style="2212" customWidth="1"/>
    <col min="6410" max="6410" width="30.140625" style="2212" customWidth="1"/>
    <col min="6411" max="6411" width="33.7109375" style="2212" customWidth="1"/>
    <col min="6412" max="6412" width="27" style="2212" customWidth="1"/>
    <col min="6413" max="6413" width="28.7109375" style="2212" customWidth="1"/>
    <col min="6414" max="6414" width="34.85546875" style="2212" customWidth="1"/>
    <col min="6415" max="6415" width="37" style="2212" customWidth="1"/>
    <col min="6416" max="6416" width="34.85546875" style="2212" customWidth="1"/>
    <col min="6417" max="6417" width="27.5703125" style="2212" customWidth="1"/>
    <col min="6418" max="6418" width="36.85546875" style="2212" customWidth="1"/>
    <col min="6419" max="6419" width="38.7109375" style="2212" customWidth="1"/>
    <col min="6420" max="6422" width="14.7109375" style="2212" customWidth="1"/>
    <col min="6423" max="6423" width="18.7109375" style="2212" customWidth="1"/>
    <col min="6424" max="6424" width="25.42578125" style="2212" customWidth="1"/>
    <col min="6425" max="6425" width="34.85546875" style="2212" customWidth="1"/>
    <col min="6426" max="6426" width="28" style="2212" customWidth="1"/>
    <col min="6427" max="6427" width="34.140625" style="2212" customWidth="1"/>
    <col min="6428" max="6428" width="34" style="2212" customWidth="1"/>
    <col min="6429" max="6659" width="11.42578125" style="2212"/>
    <col min="6660" max="6660" width="108.140625" style="2212" customWidth="1"/>
    <col min="6661" max="6661" width="28.7109375" style="2212" customWidth="1"/>
    <col min="6662" max="6662" width="32.5703125" style="2212" customWidth="1"/>
    <col min="6663" max="6663" width="28.7109375" style="2212" customWidth="1"/>
    <col min="6664" max="6665" width="31.7109375" style="2212" customWidth="1"/>
    <col min="6666" max="6666" width="30.140625" style="2212" customWidth="1"/>
    <col min="6667" max="6667" width="33.7109375" style="2212" customWidth="1"/>
    <col min="6668" max="6668" width="27" style="2212" customWidth="1"/>
    <col min="6669" max="6669" width="28.7109375" style="2212" customWidth="1"/>
    <col min="6670" max="6670" width="34.85546875" style="2212" customWidth="1"/>
    <col min="6671" max="6671" width="37" style="2212" customWidth="1"/>
    <col min="6672" max="6672" width="34.85546875" style="2212" customWidth="1"/>
    <col min="6673" max="6673" width="27.5703125" style="2212" customWidth="1"/>
    <col min="6674" max="6674" width="36.85546875" style="2212" customWidth="1"/>
    <col min="6675" max="6675" width="38.7109375" style="2212" customWidth="1"/>
    <col min="6676" max="6678" width="14.7109375" style="2212" customWidth="1"/>
    <col min="6679" max="6679" width="18.7109375" style="2212" customWidth="1"/>
    <col min="6680" max="6680" width="25.42578125" style="2212" customWidth="1"/>
    <col min="6681" max="6681" width="34.85546875" style="2212" customWidth="1"/>
    <col min="6682" max="6682" width="28" style="2212" customWidth="1"/>
    <col min="6683" max="6683" width="34.140625" style="2212" customWidth="1"/>
    <col min="6684" max="6684" width="34" style="2212" customWidth="1"/>
    <col min="6685" max="6915" width="11.42578125" style="2212"/>
    <col min="6916" max="6916" width="108.140625" style="2212" customWidth="1"/>
    <col min="6917" max="6917" width="28.7109375" style="2212" customWidth="1"/>
    <col min="6918" max="6918" width="32.5703125" style="2212" customWidth="1"/>
    <col min="6919" max="6919" width="28.7109375" style="2212" customWidth="1"/>
    <col min="6920" max="6921" width="31.7109375" style="2212" customWidth="1"/>
    <col min="6922" max="6922" width="30.140625" style="2212" customWidth="1"/>
    <col min="6923" max="6923" width="33.7109375" style="2212" customWidth="1"/>
    <col min="6924" max="6924" width="27" style="2212" customWidth="1"/>
    <col min="6925" max="6925" width="28.7109375" style="2212" customWidth="1"/>
    <col min="6926" max="6926" width="34.85546875" style="2212" customWidth="1"/>
    <col min="6927" max="6927" width="37" style="2212" customWidth="1"/>
    <col min="6928" max="6928" width="34.85546875" style="2212" customWidth="1"/>
    <col min="6929" max="6929" width="27.5703125" style="2212" customWidth="1"/>
    <col min="6930" max="6930" width="36.85546875" style="2212" customWidth="1"/>
    <col min="6931" max="6931" width="38.7109375" style="2212" customWidth="1"/>
    <col min="6932" max="6934" width="14.7109375" style="2212" customWidth="1"/>
    <col min="6935" max="6935" width="18.7109375" style="2212" customWidth="1"/>
    <col min="6936" max="6936" width="25.42578125" style="2212" customWidth="1"/>
    <col min="6937" max="6937" width="34.85546875" style="2212" customWidth="1"/>
    <col min="6938" max="6938" width="28" style="2212" customWidth="1"/>
    <col min="6939" max="6939" width="34.140625" style="2212" customWidth="1"/>
    <col min="6940" max="6940" width="34" style="2212" customWidth="1"/>
    <col min="6941" max="7171" width="11.42578125" style="2212"/>
    <col min="7172" max="7172" width="108.140625" style="2212" customWidth="1"/>
    <col min="7173" max="7173" width="28.7109375" style="2212" customWidth="1"/>
    <col min="7174" max="7174" width="32.5703125" style="2212" customWidth="1"/>
    <col min="7175" max="7175" width="28.7109375" style="2212" customWidth="1"/>
    <col min="7176" max="7177" width="31.7109375" style="2212" customWidth="1"/>
    <col min="7178" max="7178" width="30.140625" style="2212" customWidth="1"/>
    <col min="7179" max="7179" width="33.7109375" style="2212" customWidth="1"/>
    <col min="7180" max="7180" width="27" style="2212" customWidth="1"/>
    <col min="7181" max="7181" width="28.7109375" style="2212" customWidth="1"/>
    <col min="7182" max="7182" width="34.85546875" style="2212" customWidth="1"/>
    <col min="7183" max="7183" width="37" style="2212" customWidth="1"/>
    <col min="7184" max="7184" width="34.85546875" style="2212" customWidth="1"/>
    <col min="7185" max="7185" width="27.5703125" style="2212" customWidth="1"/>
    <col min="7186" max="7186" width="36.85546875" style="2212" customWidth="1"/>
    <col min="7187" max="7187" width="38.7109375" style="2212" customWidth="1"/>
    <col min="7188" max="7190" width="14.7109375" style="2212" customWidth="1"/>
    <col min="7191" max="7191" width="18.7109375" style="2212" customWidth="1"/>
    <col min="7192" max="7192" width="25.42578125" style="2212" customWidth="1"/>
    <col min="7193" max="7193" width="34.85546875" style="2212" customWidth="1"/>
    <col min="7194" max="7194" width="28" style="2212" customWidth="1"/>
    <col min="7195" max="7195" width="34.140625" style="2212" customWidth="1"/>
    <col min="7196" max="7196" width="34" style="2212" customWidth="1"/>
    <col min="7197" max="7427" width="11.42578125" style="2212"/>
    <col min="7428" max="7428" width="108.140625" style="2212" customWidth="1"/>
    <col min="7429" max="7429" width="28.7109375" style="2212" customWidth="1"/>
    <col min="7430" max="7430" width="32.5703125" style="2212" customWidth="1"/>
    <col min="7431" max="7431" width="28.7109375" style="2212" customWidth="1"/>
    <col min="7432" max="7433" width="31.7109375" style="2212" customWidth="1"/>
    <col min="7434" max="7434" width="30.140625" style="2212" customWidth="1"/>
    <col min="7435" max="7435" width="33.7109375" style="2212" customWidth="1"/>
    <col min="7436" max="7436" width="27" style="2212" customWidth="1"/>
    <col min="7437" max="7437" width="28.7109375" style="2212" customWidth="1"/>
    <col min="7438" max="7438" width="34.85546875" style="2212" customWidth="1"/>
    <col min="7439" max="7439" width="37" style="2212" customWidth="1"/>
    <col min="7440" max="7440" width="34.85546875" style="2212" customWidth="1"/>
    <col min="7441" max="7441" width="27.5703125" style="2212" customWidth="1"/>
    <col min="7442" max="7442" width="36.85546875" style="2212" customWidth="1"/>
    <col min="7443" max="7443" width="38.7109375" style="2212" customWidth="1"/>
    <col min="7444" max="7446" width="14.7109375" style="2212" customWidth="1"/>
    <col min="7447" max="7447" width="18.7109375" style="2212" customWidth="1"/>
    <col min="7448" max="7448" width="25.42578125" style="2212" customWidth="1"/>
    <col min="7449" max="7449" width="34.85546875" style="2212" customWidth="1"/>
    <col min="7450" max="7450" width="28" style="2212" customWidth="1"/>
    <col min="7451" max="7451" width="34.140625" style="2212" customWidth="1"/>
    <col min="7452" max="7452" width="34" style="2212" customWidth="1"/>
    <col min="7453" max="7683" width="11.42578125" style="2212"/>
    <col min="7684" max="7684" width="108.140625" style="2212" customWidth="1"/>
    <col min="7685" max="7685" width="28.7109375" style="2212" customWidth="1"/>
    <col min="7686" max="7686" width="32.5703125" style="2212" customWidth="1"/>
    <col min="7687" max="7687" width="28.7109375" style="2212" customWidth="1"/>
    <col min="7688" max="7689" width="31.7109375" style="2212" customWidth="1"/>
    <col min="7690" max="7690" width="30.140625" style="2212" customWidth="1"/>
    <col min="7691" max="7691" width="33.7109375" style="2212" customWidth="1"/>
    <col min="7692" max="7692" width="27" style="2212" customWidth="1"/>
    <col min="7693" max="7693" width="28.7109375" style="2212" customWidth="1"/>
    <col min="7694" max="7694" width="34.85546875" style="2212" customWidth="1"/>
    <col min="7695" max="7695" width="37" style="2212" customWidth="1"/>
    <col min="7696" max="7696" width="34.85546875" style="2212" customWidth="1"/>
    <col min="7697" max="7697" width="27.5703125" style="2212" customWidth="1"/>
    <col min="7698" max="7698" width="36.85546875" style="2212" customWidth="1"/>
    <col min="7699" max="7699" width="38.7109375" style="2212" customWidth="1"/>
    <col min="7700" max="7702" width="14.7109375" style="2212" customWidth="1"/>
    <col min="7703" max="7703" width="18.7109375" style="2212" customWidth="1"/>
    <col min="7704" max="7704" width="25.42578125" style="2212" customWidth="1"/>
    <col min="7705" max="7705" width="34.85546875" style="2212" customWidth="1"/>
    <col min="7706" max="7706" width="28" style="2212" customWidth="1"/>
    <col min="7707" max="7707" width="34.140625" style="2212" customWidth="1"/>
    <col min="7708" max="7708" width="34" style="2212" customWidth="1"/>
    <col min="7709" max="7939" width="11.42578125" style="2212"/>
    <col min="7940" max="7940" width="108.140625" style="2212" customWidth="1"/>
    <col min="7941" max="7941" width="28.7109375" style="2212" customWidth="1"/>
    <col min="7942" max="7942" width="32.5703125" style="2212" customWidth="1"/>
    <col min="7943" max="7943" width="28.7109375" style="2212" customWidth="1"/>
    <col min="7944" max="7945" width="31.7109375" style="2212" customWidth="1"/>
    <col min="7946" max="7946" width="30.140625" style="2212" customWidth="1"/>
    <col min="7947" max="7947" width="33.7109375" style="2212" customWidth="1"/>
    <col min="7948" max="7948" width="27" style="2212" customWidth="1"/>
    <col min="7949" max="7949" width="28.7109375" style="2212" customWidth="1"/>
    <col min="7950" max="7950" width="34.85546875" style="2212" customWidth="1"/>
    <col min="7951" max="7951" width="37" style="2212" customWidth="1"/>
    <col min="7952" max="7952" width="34.85546875" style="2212" customWidth="1"/>
    <col min="7953" max="7953" width="27.5703125" style="2212" customWidth="1"/>
    <col min="7954" max="7954" width="36.85546875" style="2212" customWidth="1"/>
    <col min="7955" max="7955" width="38.7109375" style="2212" customWidth="1"/>
    <col min="7956" max="7958" width="14.7109375" style="2212" customWidth="1"/>
    <col min="7959" max="7959" width="18.7109375" style="2212" customWidth="1"/>
    <col min="7960" max="7960" width="25.42578125" style="2212" customWidth="1"/>
    <col min="7961" max="7961" width="34.85546875" style="2212" customWidth="1"/>
    <col min="7962" max="7962" width="28" style="2212" customWidth="1"/>
    <col min="7963" max="7963" width="34.140625" style="2212" customWidth="1"/>
    <col min="7964" max="7964" width="34" style="2212" customWidth="1"/>
    <col min="7965" max="8195" width="11.42578125" style="2212"/>
    <col min="8196" max="8196" width="108.140625" style="2212" customWidth="1"/>
    <col min="8197" max="8197" width="28.7109375" style="2212" customWidth="1"/>
    <col min="8198" max="8198" width="32.5703125" style="2212" customWidth="1"/>
    <col min="8199" max="8199" width="28.7109375" style="2212" customWidth="1"/>
    <col min="8200" max="8201" width="31.7109375" style="2212" customWidth="1"/>
    <col min="8202" max="8202" width="30.140625" style="2212" customWidth="1"/>
    <col min="8203" max="8203" width="33.7109375" style="2212" customWidth="1"/>
    <col min="8204" max="8204" width="27" style="2212" customWidth="1"/>
    <col min="8205" max="8205" width="28.7109375" style="2212" customWidth="1"/>
    <col min="8206" max="8206" width="34.85546875" style="2212" customWidth="1"/>
    <col min="8207" max="8207" width="37" style="2212" customWidth="1"/>
    <col min="8208" max="8208" width="34.85546875" style="2212" customWidth="1"/>
    <col min="8209" max="8209" width="27.5703125" style="2212" customWidth="1"/>
    <col min="8210" max="8210" width="36.85546875" style="2212" customWidth="1"/>
    <col min="8211" max="8211" width="38.7109375" style="2212" customWidth="1"/>
    <col min="8212" max="8214" width="14.7109375" style="2212" customWidth="1"/>
    <col min="8215" max="8215" width="18.7109375" style="2212" customWidth="1"/>
    <col min="8216" max="8216" width="25.42578125" style="2212" customWidth="1"/>
    <col min="8217" max="8217" width="34.85546875" style="2212" customWidth="1"/>
    <col min="8218" max="8218" width="28" style="2212" customWidth="1"/>
    <col min="8219" max="8219" width="34.140625" style="2212" customWidth="1"/>
    <col min="8220" max="8220" width="34" style="2212" customWidth="1"/>
    <col min="8221" max="8451" width="11.42578125" style="2212"/>
    <col min="8452" max="8452" width="108.140625" style="2212" customWidth="1"/>
    <col min="8453" max="8453" width="28.7109375" style="2212" customWidth="1"/>
    <col min="8454" max="8454" width="32.5703125" style="2212" customWidth="1"/>
    <col min="8455" max="8455" width="28.7109375" style="2212" customWidth="1"/>
    <col min="8456" max="8457" width="31.7109375" style="2212" customWidth="1"/>
    <col min="8458" max="8458" width="30.140625" style="2212" customWidth="1"/>
    <col min="8459" max="8459" width="33.7109375" style="2212" customWidth="1"/>
    <col min="8460" max="8460" width="27" style="2212" customWidth="1"/>
    <col min="8461" max="8461" width="28.7109375" style="2212" customWidth="1"/>
    <col min="8462" max="8462" width="34.85546875" style="2212" customWidth="1"/>
    <col min="8463" max="8463" width="37" style="2212" customWidth="1"/>
    <col min="8464" max="8464" width="34.85546875" style="2212" customWidth="1"/>
    <col min="8465" max="8465" width="27.5703125" style="2212" customWidth="1"/>
    <col min="8466" max="8466" width="36.85546875" style="2212" customWidth="1"/>
    <col min="8467" max="8467" width="38.7109375" style="2212" customWidth="1"/>
    <col min="8468" max="8470" width="14.7109375" style="2212" customWidth="1"/>
    <col min="8471" max="8471" width="18.7109375" style="2212" customWidth="1"/>
    <col min="8472" max="8472" width="25.42578125" style="2212" customWidth="1"/>
    <col min="8473" max="8473" width="34.85546875" style="2212" customWidth="1"/>
    <col min="8474" max="8474" width="28" style="2212" customWidth="1"/>
    <col min="8475" max="8475" width="34.140625" style="2212" customWidth="1"/>
    <col min="8476" max="8476" width="34" style="2212" customWidth="1"/>
    <col min="8477" max="8707" width="11.42578125" style="2212"/>
    <col min="8708" max="8708" width="108.140625" style="2212" customWidth="1"/>
    <col min="8709" max="8709" width="28.7109375" style="2212" customWidth="1"/>
    <col min="8710" max="8710" width="32.5703125" style="2212" customWidth="1"/>
    <col min="8711" max="8711" width="28.7109375" style="2212" customWidth="1"/>
    <col min="8712" max="8713" width="31.7109375" style="2212" customWidth="1"/>
    <col min="8714" max="8714" width="30.140625" style="2212" customWidth="1"/>
    <col min="8715" max="8715" width="33.7109375" style="2212" customWidth="1"/>
    <col min="8716" max="8716" width="27" style="2212" customWidth="1"/>
    <col min="8717" max="8717" width="28.7109375" style="2212" customWidth="1"/>
    <col min="8718" max="8718" width="34.85546875" style="2212" customWidth="1"/>
    <col min="8719" max="8719" width="37" style="2212" customWidth="1"/>
    <col min="8720" max="8720" width="34.85546875" style="2212" customWidth="1"/>
    <col min="8721" max="8721" width="27.5703125" style="2212" customWidth="1"/>
    <col min="8722" max="8722" width="36.85546875" style="2212" customWidth="1"/>
    <col min="8723" max="8723" width="38.7109375" style="2212" customWidth="1"/>
    <col min="8724" max="8726" width="14.7109375" style="2212" customWidth="1"/>
    <col min="8727" max="8727" width="18.7109375" style="2212" customWidth="1"/>
    <col min="8728" max="8728" width="25.42578125" style="2212" customWidth="1"/>
    <col min="8729" max="8729" width="34.85546875" style="2212" customWidth="1"/>
    <col min="8730" max="8730" width="28" style="2212" customWidth="1"/>
    <col min="8731" max="8731" width="34.140625" style="2212" customWidth="1"/>
    <col min="8732" max="8732" width="34" style="2212" customWidth="1"/>
    <col min="8733" max="8963" width="11.42578125" style="2212"/>
    <col min="8964" max="8964" width="108.140625" style="2212" customWidth="1"/>
    <col min="8965" max="8965" width="28.7109375" style="2212" customWidth="1"/>
    <col min="8966" max="8966" width="32.5703125" style="2212" customWidth="1"/>
    <col min="8967" max="8967" width="28.7109375" style="2212" customWidth="1"/>
    <col min="8968" max="8969" width="31.7109375" style="2212" customWidth="1"/>
    <col min="8970" max="8970" width="30.140625" style="2212" customWidth="1"/>
    <col min="8971" max="8971" width="33.7109375" style="2212" customWidth="1"/>
    <col min="8972" max="8972" width="27" style="2212" customWidth="1"/>
    <col min="8973" max="8973" width="28.7109375" style="2212" customWidth="1"/>
    <col min="8974" max="8974" width="34.85546875" style="2212" customWidth="1"/>
    <col min="8975" max="8975" width="37" style="2212" customWidth="1"/>
    <col min="8976" max="8976" width="34.85546875" style="2212" customWidth="1"/>
    <col min="8977" max="8977" width="27.5703125" style="2212" customWidth="1"/>
    <col min="8978" max="8978" width="36.85546875" style="2212" customWidth="1"/>
    <col min="8979" max="8979" width="38.7109375" style="2212" customWidth="1"/>
    <col min="8980" max="8982" width="14.7109375" style="2212" customWidth="1"/>
    <col min="8983" max="8983" width="18.7109375" style="2212" customWidth="1"/>
    <col min="8984" max="8984" width="25.42578125" style="2212" customWidth="1"/>
    <col min="8985" max="8985" width="34.85546875" style="2212" customWidth="1"/>
    <col min="8986" max="8986" width="28" style="2212" customWidth="1"/>
    <col min="8987" max="8987" width="34.140625" style="2212" customWidth="1"/>
    <col min="8988" max="8988" width="34" style="2212" customWidth="1"/>
    <col min="8989" max="9219" width="11.42578125" style="2212"/>
    <col min="9220" max="9220" width="108.140625" style="2212" customWidth="1"/>
    <col min="9221" max="9221" width="28.7109375" style="2212" customWidth="1"/>
    <col min="9222" max="9222" width="32.5703125" style="2212" customWidth="1"/>
    <col min="9223" max="9223" width="28.7109375" style="2212" customWidth="1"/>
    <col min="9224" max="9225" width="31.7109375" style="2212" customWidth="1"/>
    <col min="9226" max="9226" width="30.140625" style="2212" customWidth="1"/>
    <col min="9227" max="9227" width="33.7109375" style="2212" customWidth="1"/>
    <col min="9228" max="9228" width="27" style="2212" customWidth="1"/>
    <col min="9229" max="9229" width="28.7109375" style="2212" customWidth="1"/>
    <col min="9230" max="9230" width="34.85546875" style="2212" customWidth="1"/>
    <col min="9231" max="9231" width="37" style="2212" customWidth="1"/>
    <col min="9232" max="9232" width="34.85546875" style="2212" customWidth="1"/>
    <col min="9233" max="9233" width="27.5703125" style="2212" customWidth="1"/>
    <col min="9234" max="9234" width="36.85546875" style="2212" customWidth="1"/>
    <col min="9235" max="9235" width="38.7109375" style="2212" customWidth="1"/>
    <col min="9236" max="9238" width="14.7109375" style="2212" customWidth="1"/>
    <col min="9239" max="9239" width="18.7109375" style="2212" customWidth="1"/>
    <col min="9240" max="9240" width="25.42578125" style="2212" customWidth="1"/>
    <col min="9241" max="9241" width="34.85546875" style="2212" customWidth="1"/>
    <col min="9242" max="9242" width="28" style="2212" customWidth="1"/>
    <col min="9243" max="9243" width="34.140625" style="2212" customWidth="1"/>
    <col min="9244" max="9244" width="34" style="2212" customWidth="1"/>
    <col min="9245" max="9475" width="11.42578125" style="2212"/>
    <col min="9476" max="9476" width="108.140625" style="2212" customWidth="1"/>
    <col min="9477" max="9477" width="28.7109375" style="2212" customWidth="1"/>
    <col min="9478" max="9478" width="32.5703125" style="2212" customWidth="1"/>
    <col min="9479" max="9479" width="28.7109375" style="2212" customWidth="1"/>
    <col min="9480" max="9481" width="31.7109375" style="2212" customWidth="1"/>
    <col min="9482" max="9482" width="30.140625" style="2212" customWidth="1"/>
    <col min="9483" max="9483" width="33.7109375" style="2212" customWidth="1"/>
    <col min="9484" max="9484" width="27" style="2212" customWidth="1"/>
    <col min="9485" max="9485" width="28.7109375" style="2212" customWidth="1"/>
    <col min="9486" max="9486" width="34.85546875" style="2212" customWidth="1"/>
    <col min="9487" max="9487" width="37" style="2212" customWidth="1"/>
    <col min="9488" max="9488" width="34.85546875" style="2212" customWidth="1"/>
    <col min="9489" max="9489" width="27.5703125" style="2212" customWidth="1"/>
    <col min="9490" max="9490" width="36.85546875" style="2212" customWidth="1"/>
    <col min="9491" max="9491" width="38.7109375" style="2212" customWidth="1"/>
    <col min="9492" max="9494" width="14.7109375" style="2212" customWidth="1"/>
    <col min="9495" max="9495" width="18.7109375" style="2212" customWidth="1"/>
    <col min="9496" max="9496" width="25.42578125" style="2212" customWidth="1"/>
    <col min="9497" max="9497" width="34.85546875" style="2212" customWidth="1"/>
    <col min="9498" max="9498" width="28" style="2212" customWidth="1"/>
    <col min="9499" max="9499" width="34.140625" style="2212" customWidth="1"/>
    <col min="9500" max="9500" width="34" style="2212" customWidth="1"/>
    <col min="9501" max="9731" width="11.42578125" style="2212"/>
    <col min="9732" max="9732" width="108.140625" style="2212" customWidth="1"/>
    <col min="9733" max="9733" width="28.7109375" style="2212" customWidth="1"/>
    <col min="9734" max="9734" width="32.5703125" style="2212" customWidth="1"/>
    <col min="9735" max="9735" width="28.7109375" style="2212" customWidth="1"/>
    <col min="9736" max="9737" width="31.7109375" style="2212" customWidth="1"/>
    <col min="9738" max="9738" width="30.140625" style="2212" customWidth="1"/>
    <col min="9739" max="9739" width="33.7109375" style="2212" customWidth="1"/>
    <col min="9740" max="9740" width="27" style="2212" customWidth="1"/>
    <col min="9741" max="9741" width="28.7109375" style="2212" customWidth="1"/>
    <col min="9742" max="9742" width="34.85546875" style="2212" customWidth="1"/>
    <col min="9743" max="9743" width="37" style="2212" customWidth="1"/>
    <col min="9744" max="9744" width="34.85546875" style="2212" customWidth="1"/>
    <col min="9745" max="9745" width="27.5703125" style="2212" customWidth="1"/>
    <col min="9746" max="9746" width="36.85546875" style="2212" customWidth="1"/>
    <col min="9747" max="9747" width="38.7109375" style="2212" customWidth="1"/>
    <col min="9748" max="9750" width="14.7109375" style="2212" customWidth="1"/>
    <col min="9751" max="9751" width="18.7109375" style="2212" customWidth="1"/>
    <col min="9752" max="9752" width="25.42578125" style="2212" customWidth="1"/>
    <col min="9753" max="9753" width="34.85546875" style="2212" customWidth="1"/>
    <col min="9754" max="9754" width="28" style="2212" customWidth="1"/>
    <col min="9755" max="9755" width="34.140625" style="2212" customWidth="1"/>
    <col min="9756" max="9756" width="34" style="2212" customWidth="1"/>
    <col min="9757" max="9987" width="11.42578125" style="2212"/>
    <col min="9988" max="9988" width="108.140625" style="2212" customWidth="1"/>
    <col min="9989" max="9989" width="28.7109375" style="2212" customWidth="1"/>
    <col min="9990" max="9990" width="32.5703125" style="2212" customWidth="1"/>
    <col min="9991" max="9991" width="28.7109375" style="2212" customWidth="1"/>
    <col min="9992" max="9993" width="31.7109375" style="2212" customWidth="1"/>
    <col min="9994" max="9994" width="30.140625" style="2212" customWidth="1"/>
    <col min="9995" max="9995" width="33.7109375" style="2212" customWidth="1"/>
    <col min="9996" max="9996" width="27" style="2212" customWidth="1"/>
    <col min="9997" max="9997" width="28.7109375" style="2212" customWidth="1"/>
    <col min="9998" max="9998" width="34.85546875" style="2212" customWidth="1"/>
    <col min="9999" max="9999" width="37" style="2212" customWidth="1"/>
    <col min="10000" max="10000" width="34.85546875" style="2212" customWidth="1"/>
    <col min="10001" max="10001" width="27.5703125" style="2212" customWidth="1"/>
    <col min="10002" max="10002" width="36.85546875" style="2212" customWidth="1"/>
    <col min="10003" max="10003" width="38.7109375" style="2212" customWidth="1"/>
    <col min="10004" max="10006" width="14.7109375" style="2212" customWidth="1"/>
    <col min="10007" max="10007" width="18.7109375" style="2212" customWidth="1"/>
    <col min="10008" max="10008" width="25.42578125" style="2212" customWidth="1"/>
    <col min="10009" max="10009" width="34.85546875" style="2212" customWidth="1"/>
    <col min="10010" max="10010" width="28" style="2212" customWidth="1"/>
    <col min="10011" max="10011" width="34.140625" style="2212" customWidth="1"/>
    <col min="10012" max="10012" width="34" style="2212" customWidth="1"/>
    <col min="10013" max="10243" width="11.42578125" style="2212"/>
    <col min="10244" max="10244" width="108.140625" style="2212" customWidth="1"/>
    <col min="10245" max="10245" width="28.7109375" style="2212" customWidth="1"/>
    <col min="10246" max="10246" width="32.5703125" style="2212" customWidth="1"/>
    <col min="10247" max="10247" width="28.7109375" style="2212" customWidth="1"/>
    <col min="10248" max="10249" width="31.7109375" style="2212" customWidth="1"/>
    <col min="10250" max="10250" width="30.140625" style="2212" customWidth="1"/>
    <col min="10251" max="10251" width="33.7109375" style="2212" customWidth="1"/>
    <col min="10252" max="10252" width="27" style="2212" customWidth="1"/>
    <col min="10253" max="10253" width="28.7109375" style="2212" customWidth="1"/>
    <col min="10254" max="10254" width="34.85546875" style="2212" customWidth="1"/>
    <col min="10255" max="10255" width="37" style="2212" customWidth="1"/>
    <col min="10256" max="10256" width="34.85546875" style="2212" customWidth="1"/>
    <col min="10257" max="10257" width="27.5703125" style="2212" customWidth="1"/>
    <col min="10258" max="10258" width="36.85546875" style="2212" customWidth="1"/>
    <col min="10259" max="10259" width="38.7109375" style="2212" customWidth="1"/>
    <col min="10260" max="10262" width="14.7109375" style="2212" customWidth="1"/>
    <col min="10263" max="10263" width="18.7109375" style="2212" customWidth="1"/>
    <col min="10264" max="10264" width="25.42578125" style="2212" customWidth="1"/>
    <col min="10265" max="10265" width="34.85546875" style="2212" customWidth="1"/>
    <col min="10266" max="10266" width="28" style="2212" customWidth="1"/>
    <col min="10267" max="10267" width="34.140625" style="2212" customWidth="1"/>
    <col min="10268" max="10268" width="34" style="2212" customWidth="1"/>
    <col min="10269" max="10499" width="11.42578125" style="2212"/>
    <col min="10500" max="10500" width="108.140625" style="2212" customWidth="1"/>
    <col min="10501" max="10501" width="28.7109375" style="2212" customWidth="1"/>
    <col min="10502" max="10502" width="32.5703125" style="2212" customWidth="1"/>
    <col min="10503" max="10503" width="28.7109375" style="2212" customWidth="1"/>
    <col min="10504" max="10505" width="31.7109375" style="2212" customWidth="1"/>
    <col min="10506" max="10506" width="30.140625" style="2212" customWidth="1"/>
    <col min="10507" max="10507" width="33.7109375" style="2212" customWidth="1"/>
    <col min="10508" max="10508" width="27" style="2212" customWidth="1"/>
    <col min="10509" max="10509" width="28.7109375" style="2212" customWidth="1"/>
    <col min="10510" max="10510" width="34.85546875" style="2212" customWidth="1"/>
    <col min="10511" max="10511" width="37" style="2212" customWidth="1"/>
    <col min="10512" max="10512" width="34.85546875" style="2212" customWidth="1"/>
    <col min="10513" max="10513" width="27.5703125" style="2212" customWidth="1"/>
    <col min="10514" max="10514" width="36.85546875" style="2212" customWidth="1"/>
    <col min="10515" max="10515" width="38.7109375" style="2212" customWidth="1"/>
    <col min="10516" max="10518" width="14.7109375" style="2212" customWidth="1"/>
    <col min="10519" max="10519" width="18.7109375" style="2212" customWidth="1"/>
    <col min="10520" max="10520" width="25.42578125" style="2212" customWidth="1"/>
    <col min="10521" max="10521" width="34.85546875" style="2212" customWidth="1"/>
    <col min="10522" max="10522" width="28" style="2212" customWidth="1"/>
    <col min="10523" max="10523" width="34.140625" style="2212" customWidth="1"/>
    <col min="10524" max="10524" width="34" style="2212" customWidth="1"/>
    <col min="10525" max="10755" width="11.42578125" style="2212"/>
    <col min="10756" max="10756" width="108.140625" style="2212" customWidth="1"/>
    <col min="10757" max="10757" width="28.7109375" style="2212" customWidth="1"/>
    <col min="10758" max="10758" width="32.5703125" style="2212" customWidth="1"/>
    <col min="10759" max="10759" width="28.7109375" style="2212" customWidth="1"/>
    <col min="10760" max="10761" width="31.7109375" style="2212" customWidth="1"/>
    <col min="10762" max="10762" width="30.140625" style="2212" customWidth="1"/>
    <col min="10763" max="10763" width="33.7109375" style="2212" customWidth="1"/>
    <col min="10764" max="10764" width="27" style="2212" customWidth="1"/>
    <col min="10765" max="10765" width="28.7109375" style="2212" customWidth="1"/>
    <col min="10766" max="10766" width="34.85546875" style="2212" customWidth="1"/>
    <col min="10767" max="10767" width="37" style="2212" customWidth="1"/>
    <col min="10768" max="10768" width="34.85546875" style="2212" customWidth="1"/>
    <col min="10769" max="10769" width="27.5703125" style="2212" customWidth="1"/>
    <col min="10770" max="10770" width="36.85546875" style="2212" customWidth="1"/>
    <col min="10771" max="10771" width="38.7109375" style="2212" customWidth="1"/>
    <col min="10772" max="10774" width="14.7109375" style="2212" customWidth="1"/>
    <col min="10775" max="10775" width="18.7109375" style="2212" customWidth="1"/>
    <col min="10776" max="10776" width="25.42578125" style="2212" customWidth="1"/>
    <col min="10777" max="10777" width="34.85546875" style="2212" customWidth="1"/>
    <col min="10778" max="10778" width="28" style="2212" customWidth="1"/>
    <col min="10779" max="10779" width="34.140625" style="2212" customWidth="1"/>
    <col min="10780" max="10780" width="34" style="2212" customWidth="1"/>
    <col min="10781" max="11011" width="11.42578125" style="2212"/>
    <col min="11012" max="11012" width="108.140625" style="2212" customWidth="1"/>
    <col min="11013" max="11013" width="28.7109375" style="2212" customWidth="1"/>
    <col min="11014" max="11014" width="32.5703125" style="2212" customWidth="1"/>
    <col min="11015" max="11015" width="28.7109375" style="2212" customWidth="1"/>
    <col min="11016" max="11017" width="31.7109375" style="2212" customWidth="1"/>
    <col min="11018" max="11018" width="30.140625" style="2212" customWidth="1"/>
    <col min="11019" max="11019" width="33.7109375" style="2212" customWidth="1"/>
    <col min="11020" max="11020" width="27" style="2212" customWidth="1"/>
    <col min="11021" max="11021" width="28.7109375" style="2212" customWidth="1"/>
    <col min="11022" max="11022" width="34.85546875" style="2212" customWidth="1"/>
    <col min="11023" max="11023" width="37" style="2212" customWidth="1"/>
    <col min="11024" max="11024" width="34.85546875" style="2212" customWidth="1"/>
    <col min="11025" max="11025" width="27.5703125" style="2212" customWidth="1"/>
    <col min="11026" max="11026" width="36.85546875" style="2212" customWidth="1"/>
    <col min="11027" max="11027" width="38.7109375" style="2212" customWidth="1"/>
    <col min="11028" max="11030" width="14.7109375" style="2212" customWidth="1"/>
    <col min="11031" max="11031" width="18.7109375" style="2212" customWidth="1"/>
    <col min="11032" max="11032" width="25.42578125" style="2212" customWidth="1"/>
    <col min="11033" max="11033" width="34.85546875" style="2212" customWidth="1"/>
    <col min="11034" max="11034" width="28" style="2212" customWidth="1"/>
    <col min="11035" max="11035" width="34.140625" style="2212" customWidth="1"/>
    <col min="11036" max="11036" width="34" style="2212" customWidth="1"/>
    <col min="11037" max="11267" width="11.42578125" style="2212"/>
    <col min="11268" max="11268" width="108.140625" style="2212" customWidth="1"/>
    <col min="11269" max="11269" width="28.7109375" style="2212" customWidth="1"/>
    <col min="11270" max="11270" width="32.5703125" style="2212" customWidth="1"/>
    <col min="11271" max="11271" width="28.7109375" style="2212" customWidth="1"/>
    <col min="11272" max="11273" width="31.7109375" style="2212" customWidth="1"/>
    <col min="11274" max="11274" width="30.140625" style="2212" customWidth="1"/>
    <col min="11275" max="11275" width="33.7109375" style="2212" customWidth="1"/>
    <col min="11276" max="11276" width="27" style="2212" customWidth="1"/>
    <col min="11277" max="11277" width="28.7109375" style="2212" customWidth="1"/>
    <col min="11278" max="11278" width="34.85546875" style="2212" customWidth="1"/>
    <col min="11279" max="11279" width="37" style="2212" customWidth="1"/>
    <col min="11280" max="11280" width="34.85546875" style="2212" customWidth="1"/>
    <col min="11281" max="11281" width="27.5703125" style="2212" customWidth="1"/>
    <col min="11282" max="11282" width="36.85546875" style="2212" customWidth="1"/>
    <col min="11283" max="11283" width="38.7109375" style="2212" customWidth="1"/>
    <col min="11284" max="11286" width="14.7109375" style="2212" customWidth="1"/>
    <col min="11287" max="11287" width="18.7109375" style="2212" customWidth="1"/>
    <col min="11288" max="11288" width="25.42578125" style="2212" customWidth="1"/>
    <col min="11289" max="11289" width="34.85546875" style="2212" customWidth="1"/>
    <col min="11290" max="11290" width="28" style="2212" customWidth="1"/>
    <col min="11291" max="11291" width="34.140625" style="2212" customWidth="1"/>
    <col min="11292" max="11292" width="34" style="2212" customWidth="1"/>
    <col min="11293" max="11523" width="11.42578125" style="2212"/>
    <col min="11524" max="11524" width="108.140625" style="2212" customWidth="1"/>
    <col min="11525" max="11525" width="28.7109375" style="2212" customWidth="1"/>
    <col min="11526" max="11526" width="32.5703125" style="2212" customWidth="1"/>
    <col min="11527" max="11527" width="28.7109375" style="2212" customWidth="1"/>
    <col min="11528" max="11529" width="31.7109375" style="2212" customWidth="1"/>
    <col min="11530" max="11530" width="30.140625" style="2212" customWidth="1"/>
    <col min="11531" max="11531" width="33.7109375" style="2212" customWidth="1"/>
    <col min="11532" max="11532" width="27" style="2212" customWidth="1"/>
    <col min="11533" max="11533" width="28.7109375" style="2212" customWidth="1"/>
    <col min="11534" max="11534" width="34.85546875" style="2212" customWidth="1"/>
    <col min="11535" max="11535" width="37" style="2212" customWidth="1"/>
    <col min="11536" max="11536" width="34.85546875" style="2212" customWidth="1"/>
    <col min="11537" max="11537" width="27.5703125" style="2212" customWidth="1"/>
    <col min="11538" max="11538" width="36.85546875" style="2212" customWidth="1"/>
    <col min="11539" max="11539" width="38.7109375" style="2212" customWidth="1"/>
    <col min="11540" max="11542" width="14.7109375" style="2212" customWidth="1"/>
    <col min="11543" max="11543" width="18.7109375" style="2212" customWidth="1"/>
    <col min="11544" max="11544" width="25.42578125" style="2212" customWidth="1"/>
    <col min="11545" max="11545" width="34.85546875" style="2212" customWidth="1"/>
    <col min="11546" max="11546" width="28" style="2212" customWidth="1"/>
    <col min="11547" max="11547" width="34.140625" style="2212" customWidth="1"/>
    <col min="11548" max="11548" width="34" style="2212" customWidth="1"/>
    <col min="11549" max="11779" width="11.42578125" style="2212"/>
    <col min="11780" max="11780" width="108.140625" style="2212" customWidth="1"/>
    <col min="11781" max="11781" width="28.7109375" style="2212" customWidth="1"/>
    <col min="11782" max="11782" width="32.5703125" style="2212" customWidth="1"/>
    <col min="11783" max="11783" width="28.7109375" style="2212" customWidth="1"/>
    <col min="11784" max="11785" width="31.7109375" style="2212" customWidth="1"/>
    <col min="11786" max="11786" width="30.140625" style="2212" customWidth="1"/>
    <col min="11787" max="11787" width="33.7109375" style="2212" customWidth="1"/>
    <col min="11788" max="11788" width="27" style="2212" customWidth="1"/>
    <col min="11789" max="11789" width="28.7109375" style="2212" customWidth="1"/>
    <col min="11790" max="11790" width="34.85546875" style="2212" customWidth="1"/>
    <col min="11791" max="11791" width="37" style="2212" customWidth="1"/>
    <col min="11792" max="11792" width="34.85546875" style="2212" customWidth="1"/>
    <col min="11793" max="11793" width="27.5703125" style="2212" customWidth="1"/>
    <col min="11794" max="11794" width="36.85546875" style="2212" customWidth="1"/>
    <col min="11795" max="11795" width="38.7109375" style="2212" customWidth="1"/>
    <col min="11796" max="11798" width="14.7109375" style="2212" customWidth="1"/>
    <col min="11799" max="11799" width="18.7109375" style="2212" customWidth="1"/>
    <col min="11800" max="11800" width="25.42578125" style="2212" customWidth="1"/>
    <col min="11801" max="11801" width="34.85546875" style="2212" customWidth="1"/>
    <col min="11802" max="11802" width="28" style="2212" customWidth="1"/>
    <col min="11803" max="11803" width="34.140625" style="2212" customWidth="1"/>
    <col min="11804" max="11804" width="34" style="2212" customWidth="1"/>
    <col min="11805" max="12035" width="11.42578125" style="2212"/>
    <col min="12036" max="12036" width="108.140625" style="2212" customWidth="1"/>
    <col min="12037" max="12037" width="28.7109375" style="2212" customWidth="1"/>
    <col min="12038" max="12038" width="32.5703125" style="2212" customWidth="1"/>
    <col min="12039" max="12039" width="28.7109375" style="2212" customWidth="1"/>
    <col min="12040" max="12041" width="31.7109375" style="2212" customWidth="1"/>
    <col min="12042" max="12042" width="30.140625" style="2212" customWidth="1"/>
    <col min="12043" max="12043" width="33.7109375" style="2212" customWidth="1"/>
    <col min="12044" max="12044" width="27" style="2212" customWidth="1"/>
    <col min="12045" max="12045" width="28.7109375" style="2212" customWidth="1"/>
    <col min="12046" max="12046" width="34.85546875" style="2212" customWidth="1"/>
    <col min="12047" max="12047" width="37" style="2212" customWidth="1"/>
    <col min="12048" max="12048" width="34.85546875" style="2212" customWidth="1"/>
    <col min="12049" max="12049" width="27.5703125" style="2212" customWidth="1"/>
    <col min="12050" max="12050" width="36.85546875" style="2212" customWidth="1"/>
    <col min="12051" max="12051" width="38.7109375" style="2212" customWidth="1"/>
    <col min="12052" max="12054" width="14.7109375" style="2212" customWidth="1"/>
    <col min="12055" max="12055" width="18.7109375" style="2212" customWidth="1"/>
    <col min="12056" max="12056" width="25.42578125" style="2212" customWidth="1"/>
    <col min="12057" max="12057" width="34.85546875" style="2212" customWidth="1"/>
    <col min="12058" max="12058" width="28" style="2212" customWidth="1"/>
    <col min="12059" max="12059" width="34.140625" style="2212" customWidth="1"/>
    <col min="12060" max="12060" width="34" style="2212" customWidth="1"/>
    <col min="12061" max="12291" width="11.42578125" style="2212"/>
    <col min="12292" max="12292" width="108.140625" style="2212" customWidth="1"/>
    <col min="12293" max="12293" width="28.7109375" style="2212" customWidth="1"/>
    <col min="12294" max="12294" width="32.5703125" style="2212" customWidth="1"/>
    <col min="12295" max="12295" width="28.7109375" style="2212" customWidth="1"/>
    <col min="12296" max="12297" width="31.7109375" style="2212" customWidth="1"/>
    <col min="12298" max="12298" width="30.140625" style="2212" customWidth="1"/>
    <col min="12299" max="12299" width="33.7109375" style="2212" customWidth="1"/>
    <col min="12300" max="12300" width="27" style="2212" customWidth="1"/>
    <col min="12301" max="12301" width="28.7109375" style="2212" customWidth="1"/>
    <col min="12302" max="12302" width="34.85546875" style="2212" customWidth="1"/>
    <col min="12303" max="12303" width="37" style="2212" customWidth="1"/>
    <col min="12304" max="12304" width="34.85546875" style="2212" customWidth="1"/>
    <col min="12305" max="12305" width="27.5703125" style="2212" customWidth="1"/>
    <col min="12306" max="12306" width="36.85546875" style="2212" customWidth="1"/>
    <col min="12307" max="12307" width="38.7109375" style="2212" customWidth="1"/>
    <col min="12308" max="12310" width="14.7109375" style="2212" customWidth="1"/>
    <col min="12311" max="12311" width="18.7109375" style="2212" customWidth="1"/>
    <col min="12312" max="12312" width="25.42578125" style="2212" customWidth="1"/>
    <col min="12313" max="12313" width="34.85546875" style="2212" customWidth="1"/>
    <col min="12314" max="12314" width="28" style="2212" customWidth="1"/>
    <col min="12315" max="12315" width="34.140625" style="2212" customWidth="1"/>
    <col min="12316" max="12316" width="34" style="2212" customWidth="1"/>
    <col min="12317" max="12547" width="11.42578125" style="2212"/>
    <col min="12548" max="12548" width="108.140625" style="2212" customWidth="1"/>
    <col min="12549" max="12549" width="28.7109375" style="2212" customWidth="1"/>
    <col min="12550" max="12550" width="32.5703125" style="2212" customWidth="1"/>
    <col min="12551" max="12551" width="28.7109375" style="2212" customWidth="1"/>
    <col min="12552" max="12553" width="31.7109375" style="2212" customWidth="1"/>
    <col min="12554" max="12554" width="30.140625" style="2212" customWidth="1"/>
    <col min="12555" max="12555" width="33.7109375" style="2212" customWidth="1"/>
    <col min="12556" max="12556" width="27" style="2212" customWidth="1"/>
    <col min="12557" max="12557" width="28.7109375" style="2212" customWidth="1"/>
    <col min="12558" max="12558" width="34.85546875" style="2212" customWidth="1"/>
    <col min="12559" max="12559" width="37" style="2212" customWidth="1"/>
    <col min="12560" max="12560" width="34.85546875" style="2212" customWidth="1"/>
    <col min="12561" max="12561" width="27.5703125" style="2212" customWidth="1"/>
    <col min="12562" max="12562" width="36.85546875" style="2212" customWidth="1"/>
    <col min="12563" max="12563" width="38.7109375" style="2212" customWidth="1"/>
    <col min="12564" max="12566" width="14.7109375" style="2212" customWidth="1"/>
    <col min="12567" max="12567" width="18.7109375" style="2212" customWidth="1"/>
    <col min="12568" max="12568" width="25.42578125" style="2212" customWidth="1"/>
    <col min="12569" max="12569" width="34.85546875" style="2212" customWidth="1"/>
    <col min="12570" max="12570" width="28" style="2212" customWidth="1"/>
    <col min="12571" max="12571" width="34.140625" style="2212" customWidth="1"/>
    <col min="12572" max="12572" width="34" style="2212" customWidth="1"/>
    <col min="12573" max="12803" width="11.42578125" style="2212"/>
    <col min="12804" max="12804" width="108.140625" style="2212" customWidth="1"/>
    <col min="12805" max="12805" width="28.7109375" style="2212" customWidth="1"/>
    <col min="12806" max="12806" width="32.5703125" style="2212" customWidth="1"/>
    <col min="12807" max="12807" width="28.7109375" style="2212" customWidth="1"/>
    <col min="12808" max="12809" width="31.7109375" style="2212" customWidth="1"/>
    <col min="12810" max="12810" width="30.140625" style="2212" customWidth="1"/>
    <col min="12811" max="12811" width="33.7109375" style="2212" customWidth="1"/>
    <col min="12812" max="12812" width="27" style="2212" customWidth="1"/>
    <col min="12813" max="12813" width="28.7109375" style="2212" customWidth="1"/>
    <col min="12814" max="12814" width="34.85546875" style="2212" customWidth="1"/>
    <col min="12815" max="12815" width="37" style="2212" customWidth="1"/>
    <col min="12816" max="12816" width="34.85546875" style="2212" customWidth="1"/>
    <col min="12817" max="12817" width="27.5703125" style="2212" customWidth="1"/>
    <col min="12818" max="12818" width="36.85546875" style="2212" customWidth="1"/>
    <col min="12819" max="12819" width="38.7109375" style="2212" customWidth="1"/>
    <col min="12820" max="12822" width="14.7109375" style="2212" customWidth="1"/>
    <col min="12823" max="12823" width="18.7109375" style="2212" customWidth="1"/>
    <col min="12824" max="12824" width="25.42578125" style="2212" customWidth="1"/>
    <col min="12825" max="12825" width="34.85546875" style="2212" customWidth="1"/>
    <col min="12826" max="12826" width="28" style="2212" customWidth="1"/>
    <col min="12827" max="12827" width="34.140625" style="2212" customWidth="1"/>
    <col min="12828" max="12828" width="34" style="2212" customWidth="1"/>
    <col min="12829" max="13059" width="11.42578125" style="2212"/>
    <col min="13060" max="13060" width="108.140625" style="2212" customWidth="1"/>
    <col min="13061" max="13061" width="28.7109375" style="2212" customWidth="1"/>
    <col min="13062" max="13062" width="32.5703125" style="2212" customWidth="1"/>
    <col min="13063" max="13063" width="28.7109375" style="2212" customWidth="1"/>
    <col min="13064" max="13065" width="31.7109375" style="2212" customWidth="1"/>
    <col min="13066" max="13066" width="30.140625" style="2212" customWidth="1"/>
    <col min="13067" max="13067" width="33.7109375" style="2212" customWidth="1"/>
    <col min="13068" max="13068" width="27" style="2212" customWidth="1"/>
    <col min="13069" max="13069" width="28.7109375" style="2212" customWidth="1"/>
    <col min="13070" max="13070" width="34.85546875" style="2212" customWidth="1"/>
    <col min="13071" max="13071" width="37" style="2212" customWidth="1"/>
    <col min="13072" max="13072" width="34.85546875" style="2212" customWidth="1"/>
    <col min="13073" max="13073" width="27.5703125" style="2212" customWidth="1"/>
    <col min="13074" max="13074" width="36.85546875" style="2212" customWidth="1"/>
    <col min="13075" max="13075" width="38.7109375" style="2212" customWidth="1"/>
    <col min="13076" max="13078" width="14.7109375" style="2212" customWidth="1"/>
    <col min="13079" max="13079" width="18.7109375" style="2212" customWidth="1"/>
    <col min="13080" max="13080" width="25.42578125" style="2212" customWidth="1"/>
    <col min="13081" max="13081" width="34.85546875" style="2212" customWidth="1"/>
    <col min="13082" max="13082" width="28" style="2212" customWidth="1"/>
    <col min="13083" max="13083" width="34.140625" style="2212" customWidth="1"/>
    <col min="13084" max="13084" width="34" style="2212" customWidth="1"/>
    <col min="13085" max="13315" width="11.42578125" style="2212"/>
    <col min="13316" max="13316" width="108.140625" style="2212" customWidth="1"/>
    <col min="13317" max="13317" width="28.7109375" style="2212" customWidth="1"/>
    <col min="13318" max="13318" width="32.5703125" style="2212" customWidth="1"/>
    <col min="13319" max="13319" width="28.7109375" style="2212" customWidth="1"/>
    <col min="13320" max="13321" width="31.7109375" style="2212" customWidth="1"/>
    <col min="13322" max="13322" width="30.140625" style="2212" customWidth="1"/>
    <col min="13323" max="13323" width="33.7109375" style="2212" customWidth="1"/>
    <col min="13324" max="13324" width="27" style="2212" customWidth="1"/>
    <col min="13325" max="13325" width="28.7109375" style="2212" customWidth="1"/>
    <col min="13326" max="13326" width="34.85546875" style="2212" customWidth="1"/>
    <col min="13327" max="13327" width="37" style="2212" customWidth="1"/>
    <col min="13328" max="13328" width="34.85546875" style="2212" customWidth="1"/>
    <col min="13329" max="13329" width="27.5703125" style="2212" customWidth="1"/>
    <col min="13330" max="13330" width="36.85546875" style="2212" customWidth="1"/>
    <col min="13331" max="13331" width="38.7109375" style="2212" customWidth="1"/>
    <col min="13332" max="13334" width="14.7109375" style="2212" customWidth="1"/>
    <col min="13335" max="13335" width="18.7109375" style="2212" customWidth="1"/>
    <col min="13336" max="13336" width="25.42578125" style="2212" customWidth="1"/>
    <col min="13337" max="13337" width="34.85546875" style="2212" customWidth="1"/>
    <col min="13338" max="13338" width="28" style="2212" customWidth="1"/>
    <col min="13339" max="13339" width="34.140625" style="2212" customWidth="1"/>
    <col min="13340" max="13340" width="34" style="2212" customWidth="1"/>
    <col min="13341" max="13571" width="11.42578125" style="2212"/>
    <col min="13572" max="13572" width="108.140625" style="2212" customWidth="1"/>
    <col min="13573" max="13573" width="28.7109375" style="2212" customWidth="1"/>
    <col min="13574" max="13574" width="32.5703125" style="2212" customWidth="1"/>
    <col min="13575" max="13575" width="28.7109375" style="2212" customWidth="1"/>
    <col min="13576" max="13577" width="31.7109375" style="2212" customWidth="1"/>
    <col min="13578" max="13578" width="30.140625" style="2212" customWidth="1"/>
    <col min="13579" max="13579" width="33.7109375" style="2212" customWidth="1"/>
    <col min="13580" max="13580" width="27" style="2212" customWidth="1"/>
    <col min="13581" max="13581" width="28.7109375" style="2212" customWidth="1"/>
    <col min="13582" max="13582" width="34.85546875" style="2212" customWidth="1"/>
    <col min="13583" max="13583" width="37" style="2212" customWidth="1"/>
    <col min="13584" max="13584" width="34.85546875" style="2212" customWidth="1"/>
    <col min="13585" max="13585" width="27.5703125" style="2212" customWidth="1"/>
    <col min="13586" max="13586" width="36.85546875" style="2212" customWidth="1"/>
    <col min="13587" max="13587" width="38.7109375" style="2212" customWidth="1"/>
    <col min="13588" max="13590" width="14.7109375" style="2212" customWidth="1"/>
    <col min="13591" max="13591" width="18.7109375" style="2212" customWidth="1"/>
    <col min="13592" max="13592" width="25.42578125" style="2212" customWidth="1"/>
    <col min="13593" max="13593" width="34.85546875" style="2212" customWidth="1"/>
    <col min="13594" max="13594" width="28" style="2212" customWidth="1"/>
    <col min="13595" max="13595" width="34.140625" style="2212" customWidth="1"/>
    <col min="13596" max="13596" width="34" style="2212" customWidth="1"/>
    <col min="13597" max="13827" width="11.42578125" style="2212"/>
    <col min="13828" max="13828" width="108.140625" style="2212" customWidth="1"/>
    <col min="13829" max="13829" width="28.7109375" style="2212" customWidth="1"/>
    <col min="13830" max="13830" width="32.5703125" style="2212" customWidth="1"/>
    <col min="13831" max="13831" width="28.7109375" style="2212" customWidth="1"/>
    <col min="13832" max="13833" width="31.7109375" style="2212" customWidth="1"/>
    <col min="13834" max="13834" width="30.140625" style="2212" customWidth="1"/>
    <col min="13835" max="13835" width="33.7109375" style="2212" customWidth="1"/>
    <col min="13836" max="13836" width="27" style="2212" customWidth="1"/>
    <col min="13837" max="13837" width="28.7109375" style="2212" customWidth="1"/>
    <col min="13838" max="13838" width="34.85546875" style="2212" customWidth="1"/>
    <col min="13839" max="13839" width="37" style="2212" customWidth="1"/>
    <col min="13840" max="13840" width="34.85546875" style="2212" customWidth="1"/>
    <col min="13841" max="13841" width="27.5703125" style="2212" customWidth="1"/>
    <col min="13842" max="13842" width="36.85546875" style="2212" customWidth="1"/>
    <col min="13843" max="13843" width="38.7109375" style="2212" customWidth="1"/>
    <col min="13844" max="13846" width="14.7109375" style="2212" customWidth="1"/>
    <col min="13847" max="13847" width="18.7109375" style="2212" customWidth="1"/>
    <col min="13848" max="13848" width="25.42578125" style="2212" customWidth="1"/>
    <col min="13849" max="13849" width="34.85546875" style="2212" customWidth="1"/>
    <col min="13850" max="13850" width="28" style="2212" customWidth="1"/>
    <col min="13851" max="13851" width="34.140625" style="2212" customWidth="1"/>
    <col min="13852" max="13852" width="34" style="2212" customWidth="1"/>
    <col min="13853" max="14083" width="11.42578125" style="2212"/>
    <col min="14084" max="14084" width="108.140625" style="2212" customWidth="1"/>
    <col min="14085" max="14085" width="28.7109375" style="2212" customWidth="1"/>
    <col min="14086" max="14086" width="32.5703125" style="2212" customWidth="1"/>
    <col min="14087" max="14087" width="28.7109375" style="2212" customWidth="1"/>
    <col min="14088" max="14089" width="31.7109375" style="2212" customWidth="1"/>
    <col min="14090" max="14090" width="30.140625" style="2212" customWidth="1"/>
    <col min="14091" max="14091" width="33.7109375" style="2212" customWidth="1"/>
    <col min="14092" max="14092" width="27" style="2212" customWidth="1"/>
    <col min="14093" max="14093" width="28.7109375" style="2212" customWidth="1"/>
    <col min="14094" max="14094" width="34.85546875" style="2212" customWidth="1"/>
    <col min="14095" max="14095" width="37" style="2212" customWidth="1"/>
    <col min="14096" max="14096" width="34.85546875" style="2212" customWidth="1"/>
    <col min="14097" max="14097" width="27.5703125" style="2212" customWidth="1"/>
    <col min="14098" max="14098" width="36.85546875" style="2212" customWidth="1"/>
    <col min="14099" max="14099" width="38.7109375" style="2212" customWidth="1"/>
    <col min="14100" max="14102" width="14.7109375" style="2212" customWidth="1"/>
    <col min="14103" max="14103" width="18.7109375" style="2212" customWidth="1"/>
    <col min="14104" max="14104" width="25.42578125" style="2212" customWidth="1"/>
    <col min="14105" max="14105" width="34.85546875" style="2212" customWidth="1"/>
    <col min="14106" max="14106" width="28" style="2212" customWidth="1"/>
    <col min="14107" max="14107" width="34.140625" style="2212" customWidth="1"/>
    <col min="14108" max="14108" width="34" style="2212" customWidth="1"/>
    <col min="14109" max="14339" width="11.42578125" style="2212"/>
    <col min="14340" max="14340" width="108.140625" style="2212" customWidth="1"/>
    <col min="14341" max="14341" width="28.7109375" style="2212" customWidth="1"/>
    <col min="14342" max="14342" width="32.5703125" style="2212" customWidth="1"/>
    <col min="14343" max="14343" width="28.7109375" style="2212" customWidth="1"/>
    <col min="14344" max="14345" width="31.7109375" style="2212" customWidth="1"/>
    <col min="14346" max="14346" width="30.140625" style="2212" customWidth="1"/>
    <col min="14347" max="14347" width="33.7109375" style="2212" customWidth="1"/>
    <col min="14348" max="14348" width="27" style="2212" customWidth="1"/>
    <col min="14349" max="14349" width="28.7109375" style="2212" customWidth="1"/>
    <col min="14350" max="14350" width="34.85546875" style="2212" customWidth="1"/>
    <col min="14351" max="14351" width="37" style="2212" customWidth="1"/>
    <col min="14352" max="14352" width="34.85546875" style="2212" customWidth="1"/>
    <col min="14353" max="14353" width="27.5703125" style="2212" customWidth="1"/>
    <col min="14354" max="14354" width="36.85546875" style="2212" customWidth="1"/>
    <col min="14355" max="14355" width="38.7109375" style="2212" customWidth="1"/>
    <col min="14356" max="14358" width="14.7109375" style="2212" customWidth="1"/>
    <col min="14359" max="14359" width="18.7109375" style="2212" customWidth="1"/>
    <col min="14360" max="14360" width="25.42578125" style="2212" customWidth="1"/>
    <col min="14361" max="14361" width="34.85546875" style="2212" customWidth="1"/>
    <col min="14362" max="14362" width="28" style="2212" customWidth="1"/>
    <col min="14363" max="14363" width="34.140625" style="2212" customWidth="1"/>
    <col min="14364" max="14364" width="34" style="2212" customWidth="1"/>
    <col min="14365" max="14595" width="11.42578125" style="2212"/>
    <col min="14596" max="14596" width="108.140625" style="2212" customWidth="1"/>
    <col min="14597" max="14597" width="28.7109375" style="2212" customWidth="1"/>
    <col min="14598" max="14598" width="32.5703125" style="2212" customWidth="1"/>
    <col min="14599" max="14599" width="28.7109375" style="2212" customWidth="1"/>
    <col min="14600" max="14601" width="31.7109375" style="2212" customWidth="1"/>
    <col min="14602" max="14602" width="30.140625" style="2212" customWidth="1"/>
    <col min="14603" max="14603" width="33.7109375" style="2212" customWidth="1"/>
    <col min="14604" max="14604" width="27" style="2212" customWidth="1"/>
    <col min="14605" max="14605" width="28.7109375" style="2212" customWidth="1"/>
    <col min="14606" max="14606" width="34.85546875" style="2212" customWidth="1"/>
    <col min="14607" max="14607" width="37" style="2212" customWidth="1"/>
    <col min="14608" max="14608" width="34.85546875" style="2212" customWidth="1"/>
    <col min="14609" max="14609" width="27.5703125" style="2212" customWidth="1"/>
    <col min="14610" max="14610" width="36.85546875" style="2212" customWidth="1"/>
    <col min="14611" max="14611" width="38.7109375" style="2212" customWidth="1"/>
    <col min="14612" max="14614" width="14.7109375" style="2212" customWidth="1"/>
    <col min="14615" max="14615" width="18.7109375" style="2212" customWidth="1"/>
    <col min="14616" max="14616" width="25.42578125" style="2212" customWidth="1"/>
    <col min="14617" max="14617" width="34.85546875" style="2212" customWidth="1"/>
    <col min="14618" max="14618" width="28" style="2212" customWidth="1"/>
    <col min="14619" max="14619" width="34.140625" style="2212" customWidth="1"/>
    <col min="14620" max="14620" width="34" style="2212" customWidth="1"/>
    <col min="14621" max="14851" width="11.42578125" style="2212"/>
    <col min="14852" max="14852" width="108.140625" style="2212" customWidth="1"/>
    <col min="14853" max="14853" width="28.7109375" style="2212" customWidth="1"/>
    <col min="14854" max="14854" width="32.5703125" style="2212" customWidth="1"/>
    <col min="14855" max="14855" width="28.7109375" style="2212" customWidth="1"/>
    <col min="14856" max="14857" width="31.7109375" style="2212" customWidth="1"/>
    <col min="14858" max="14858" width="30.140625" style="2212" customWidth="1"/>
    <col min="14859" max="14859" width="33.7109375" style="2212" customWidth="1"/>
    <col min="14860" max="14860" width="27" style="2212" customWidth="1"/>
    <col min="14861" max="14861" width="28.7109375" style="2212" customWidth="1"/>
    <col min="14862" max="14862" width="34.85546875" style="2212" customWidth="1"/>
    <col min="14863" max="14863" width="37" style="2212" customWidth="1"/>
    <col min="14864" max="14864" width="34.85546875" style="2212" customWidth="1"/>
    <col min="14865" max="14865" width="27.5703125" style="2212" customWidth="1"/>
    <col min="14866" max="14866" width="36.85546875" style="2212" customWidth="1"/>
    <col min="14867" max="14867" width="38.7109375" style="2212" customWidth="1"/>
    <col min="14868" max="14870" width="14.7109375" style="2212" customWidth="1"/>
    <col min="14871" max="14871" width="18.7109375" style="2212" customWidth="1"/>
    <col min="14872" max="14872" width="25.42578125" style="2212" customWidth="1"/>
    <col min="14873" max="14873" width="34.85546875" style="2212" customWidth="1"/>
    <col min="14874" max="14874" width="28" style="2212" customWidth="1"/>
    <col min="14875" max="14875" width="34.140625" style="2212" customWidth="1"/>
    <col min="14876" max="14876" width="34" style="2212" customWidth="1"/>
    <col min="14877" max="15107" width="11.42578125" style="2212"/>
    <col min="15108" max="15108" width="108.140625" style="2212" customWidth="1"/>
    <col min="15109" max="15109" width="28.7109375" style="2212" customWidth="1"/>
    <col min="15110" max="15110" width="32.5703125" style="2212" customWidth="1"/>
    <col min="15111" max="15111" width="28.7109375" style="2212" customWidth="1"/>
    <col min="15112" max="15113" width="31.7109375" style="2212" customWidth="1"/>
    <col min="15114" max="15114" width="30.140625" style="2212" customWidth="1"/>
    <col min="15115" max="15115" width="33.7109375" style="2212" customWidth="1"/>
    <col min="15116" max="15116" width="27" style="2212" customWidth="1"/>
    <col min="15117" max="15117" width="28.7109375" style="2212" customWidth="1"/>
    <col min="15118" max="15118" width="34.85546875" style="2212" customWidth="1"/>
    <col min="15119" max="15119" width="37" style="2212" customWidth="1"/>
    <col min="15120" max="15120" width="34.85546875" style="2212" customWidth="1"/>
    <col min="15121" max="15121" width="27.5703125" style="2212" customWidth="1"/>
    <col min="15122" max="15122" width="36.85546875" style="2212" customWidth="1"/>
    <col min="15123" max="15123" width="38.7109375" style="2212" customWidth="1"/>
    <col min="15124" max="15126" width="14.7109375" style="2212" customWidth="1"/>
    <col min="15127" max="15127" width="18.7109375" style="2212" customWidth="1"/>
    <col min="15128" max="15128" width="25.42578125" style="2212" customWidth="1"/>
    <col min="15129" max="15129" width="34.85546875" style="2212" customWidth="1"/>
    <col min="15130" max="15130" width="28" style="2212" customWidth="1"/>
    <col min="15131" max="15131" width="34.140625" style="2212" customWidth="1"/>
    <col min="15132" max="15132" width="34" style="2212" customWidth="1"/>
    <col min="15133" max="15363" width="11.42578125" style="2212"/>
    <col min="15364" max="15364" width="108.140625" style="2212" customWidth="1"/>
    <col min="15365" max="15365" width="28.7109375" style="2212" customWidth="1"/>
    <col min="15366" max="15366" width="32.5703125" style="2212" customWidth="1"/>
    <col min="15367" max="15367" width="28.7109375" style="2212" customWidth="1"/>
    <col min="15368" max="15369" width="31.7109375" style="2212" customWidth="1"/>
    <col min="15370" max="15370" width="30.140625" style="2212" customWidth="1"/>
    <col min="15371" max="15371" width="33.7109375" style="2212" customWidth="1"/>
    <col min="15372" max="15372" width="27" style="2212" customWidth="1"/>
    <col min="15373" max="15373" width="28.7109375" style="2212" customWidth="1"/>
    <col min="15374" max="15374" width="34.85546875" style="2212" customWidth="1"/>
    <col min="15375" max="15375" width="37" style="2212" customWidth="1"/>
    <col min="15376" max="15376" width="34.85546875" style="2212" customWidth="1"/>
    <col min="15377" max="15377" width="27.5703125" style="2212" customWidth="1"/>
    <col min="15378" max="15378" width="36.85546875" style="2212" customWidth="1"/>
    <col min="15379" max="15379" width="38.7109375" style="2212" customWidth="1"/>
    <col min="15380" max="15382" width="14.7109375" style="2212" customWidth="1"/>
    <col min="15383" max="15383" width="18.7109375" style="2212" customWidth="1"/>
    <col min="15384" max="15384" width="25.42578125" style="2212" customWidth="1"/>
    <col min="15385" max="15385" width="34.85546875" style="2212" customWidth="1"/>
    <col min="15386" max="15386" width="28" style="2212" customWidth="1"/>
    <col min="15387" max="15387" width="34.140625" style="2212" customWidth="1"/>
    <col min="15388" max="15388" width="34" style="2212" customWidth="1"/>
    <col min="15389" max="15619" width="11.42578125" style="2212"/>
    <col min="15620" max="15620" width="108.140625" style="2212" customWidth="1"/>
    <col min="15621" max="15621" width="28.7109375" style="2212" customWidth="1"/>
    <col min="15622" max="15622" width="32.5703125" style="2212" customWidth="1"/>
    <col min="15623" max="15623" width="28.7109375" style="2212" customWidth="1"/>
    <col min="15624" max="15625" width="31.7109375" style="2212" customWidth="1"/>
    <col min="15626" max="15626" width="30.140625" style="2212" customWidth="1"/>
    <col min="15627" max="15627" width="33.7109375" style="2212" customWidth="1"/>
    <col min="15628" max="15628" width="27" style="2212" customWidth="1"/>
    <col min="15629" max="15629" width="28.7109375" style="2212" customWidth="1"/>
    <col min="15630" max="15630" width="34.85546875" style="2212" customWidth="1"/>
    <col min="15631" max="15631" width="37" style="2212" customWidth="1"/>
    <col min="15632" max="15632" width="34.85546875" style="2212" customWidth="1"/>
    <col min="15633" max="15633" width="27.5703125" style="2212" customWidth="1"/>
    <col min="15634" max="15634" width="36.85546875" style="2212" customWidth="1"/>
    <col min="15635" max="15635" width="38.7109375" style="2212" customWidth="1"/>
    <col min="15636" max="15638" width="14.7109375" style="2212" customWidth="1"/>
    <col min="15639" max="15639" width="18.7109375" style="2212" customWidth="1"/>
    <col min="15640" max="15640" width="25.42578125" style="2212" customWidth="1"/>
    <col min="15641" max="15641" width="34.85546875" style="2212" customWidth="1"/>
    <col min="15642" max="15642" width="28" style="2212" customWidth="1"/>
    <col min="15643" max="15643" width="34.140625" style="2212" customWidth="1"/>
    <col min="15644" max="15644" width="34" style="2212" customWidth="1"/>
    <col min="15645" max="15875" width="11.42578125" style="2212"/>
    <col min="15876" max="15876" width="108.140625" style="2212" customWidth="1"/>
    <col min="15877" max="15877" width="28.7109375" style="2212" customWidth="1"/>
    <col min="15878" max="15878" width="32.5703125" style="2212" customWidth="1"/>
    <col min="15879" max="15879" width="28.7109375" style="2212" customWidth="1"/>
    <col min="15880" max="15881" width="31.7109375" style="2212" customWidth="1"/>
    <col min="15882" max="15882" width="30.140625" style="2212" customWidth="1"/>
    <col min="15883" max="15883" width="33.7109375" style="2212" customWidth="1"/>
    <col min="15884" max="15884" width="27" style="2212" customWidth="1"/>
    <col min="15885" max="15885" width="28.7109375" style="2212" customWidth="1"/>
    <col min="15886" max="15886" width="34.85546875" style="2212" customWidth="1"/>
    <col min="15887" max="15887" width="37" style="2212" customWidth="1"/>
    <col min="15888" max="15888" width="34.85546875" style="2212" customWidth="1"/>
    <col min="15889" max="15889" width="27.5703125" style="2212" customWidth="1"/>
    <col min="15890" max="15890" width="36.85546875" style="2212" customWidth="1"/>
    <col min="15891" max="15891" width="38.7109375" style="2212" customWidth="1"/>
    <col min="15892" max="15894" width="14.7109375" style="2212" customWidth="1"/>
    <col min="15895" max="15895" width="18.7109375" style="2212" customWidth="1"/>
    <col min="15896" max="15896" width="25.42578125" style="2212" customWidth="1"/>
    <col min="15897" max="15897" width="34.85546875" style="2212" customWidth="1"/>
    <col min="15898" max="15898" width="28" style="2212" customWidth="1"/>
    <col min="15899" max="15899" width="34.140625" style="2212" customWidth="1"/>
    <col min="15900" max="15900" width="34" style="2212" customWidth="1"/>
    <col min="15901" max="16131" width="11.42578125" style="2212"/>
    <col min="16132" max="16132" width="108.140625" style="2212" customWidth="1"/>
    <col min="16133" max="16133" width="28.7109375" style="2212" customWidth="1"/>
    <col min="16134" max="16134" width="32.5703125" style="2212" customWidth="1"/>
    <col min="16135" max="16135" width="28.7109375" style="2212" customWidth="1"/>
    <col min="16136" max="16137" width="31.7109375" style="2212" customWidth="1"/>
    <col min="16138" max="16138" width="30.140625" style="2212" customWidth="1"/>
    <col min="16139" max="16139" width="33.7109375" style="2212" customWidth="1"/>
    <col min="16140" max="16140" width="27" style="2212" customWidth="1"/>
    <col min="16141" max="16141" width="28.7109375" style="2212" customWidth="1"/>
    <col min="16142" max="16142" width="34.85546875" style="2212" customWidth="1"/>
    <col min="16143" max="16143" width="37" style="2212" customWidth="1"/>
    <col min="16144" max="16144" width="34.85546875" style="2212" customWidth="1"/>
    <col min="16145" max="16145" width="27.5703125" style="2212" customWidth="1"/>
    <col min="16146" max="16146" width="36.85546875" style="2212" customWidth="1"/>
    <col min="16147" max="16147" width="38.7109375" style="2212" customWidth="1"/>
    <col min="16148" max="16150" width="14.7109375" style="2212" customWidth="1"/>
    <col min="16151" max="16151" width="18.7109375" style="2212" customWidth="1"/>
    <col min="16152" max="16152" width="25.42578125" style="2212" customWidth="1"/>
    <col min="16153" max="16153" width="34.85546875" style="2212" customWidth="1"/>
    <col min="16154" max="16154" width="28" style="2212" customWidth="1"/>
    <col min="16155" max="16155" width="34.140625" style="2212" customWidth="1"/>
    <col min="16156" max="16156" width="34" style="2212" customWidth="1"/>
    <col min="16157" max="16384" width="11.42578125" style="2212"/>
  </cols>
  <sheetData>
    <row r="1" spans="1:29" s="2573" customFormat="1" ht="24.75" customHeight="1">
      <c r="A1" s="2572"/>
      <c r="B1" s="41" t="s">
        <v>48</v>
      </c>
      <c r="C1" s="41">
        <v>10</v>
      </c>
      <c r="L1" s="2574" t="s">
        <v>2945</v>
      </c>
      <c r="M1" s="2574"/>
      <c r="N1" s="2574"/>
      <c r="O1" s="2574"/>
      <c r="P1" s="2574"/>
      <c r="Q1" s="2574"/>
      <c r="R1" s="2574"/>
      <c r="S1" s="2574"/>
      <c r="T1" s="2574"/>
      <c r="U1" s="2574"/>
      <c r="X1" s="2575"/>
      <c r="Y1" s="2575"/>
      <c r="Z1" s="2575"/>
      <c r="AA1" s="2575"/>
      <c r="AB1" s="2575"/>
      <c r="AC1" s="2575"/>
    </row>
    <row r="2" spans="1:29" s="2576" customFormat="1">
      <c r="B2" s="41" t="s">
        <v>49</v>
      </c>
      <c r="C2" s="41" t="s">
        <v>3002</v>
      </c>
      <c r="L2" s="2577" t="s">
        <v>2947</v>
      </c>
      <c r="M2" s="2578"/>
      <c r="N2" s="2579"/>
      <c r="O2" s="2580"/>
      <c r="P2" s="2581"/>
      <c r="Q2" s="2580"/>
      <c r="R2" s="2580"/>
      <c r="S2" s="2580"/>
      <c r="T2" s="2580"/>
      <c r="U2" s="2575"/>
      <c r="V2" s="2575"/>
      <c r="W2" s="2575"/>
      <c r="X2" s="2575"/>
      <c r="Y2" s="2575"/>
      <c r="Z2" s="2575"/>
      <c r="AA2" s="2575"/>
      <c r="AB2" s="2575"/>
      <c r="AC2" s="2575"/>
    </row>
    <row r="3" spans="1:29" s="2576" customFormat="1">
      <c r="B3" s="41" t="s">
        <v>47</v>
      </c>
      <c r="C3" s="41" t="s">
        <v>1049</v>
      </c>
      <c r="M3" s="2577"/>
      <c r="N3" s="4958"/>
      <c r="O3" s="4958"/>
      <c r="P3" s="4958"/>
      <c r="Q3" s="4958"/>
      <c r="R3" s="4958"/>
      <c r="S3" s="4958"/>
      <c r="T3" s="4958"/>
      <c r="U3" s="4958"/>
      <c r="V3" s="4958"/>
      <c r="W3" s="2575"/>
      <c r="X3" s="2582"/>
      <c r="Y3" s="2582"/>
      <c r="Z3" s="2582"/>
      <c r="AA3" s="2582"/>
      <c r="AB3" s="2582"/>
    </row>
    <row r="4" spans="1:29" s="2576" customFormat="1">
      <c r="B4" s="41" t="s">
        <v>50</v>
      </c>
      <c r="C4" s="41" t="s">
        <v>53</v>
      </c>
      <c r="M4" s="2572"/>
      <c r="N4" s="2575"/>
      <c r="O4" s="2575"/>
      <c r="P4" s="2575"/>
      <c r="Q4" s="2575"/>
      <c r="R4" s="2575"/>
      <c r="S4" s="2575"/>
      <c r="T4" s="2575"/>
      <c r="U4" s="2575"/>
      <c r="V4" s="2575"/>
      <c r="W4" s="2575"/>
      <c r="X4" s="2582"/>
      <c r="Y4" s="2582"/>
      <c r="Z4" s="2582"/>
      <c r="AA4" s="2582"/>
      <c r="AB4" s="2582"/>
    </row>
    <row r="5" spans="1:29" s="2576" customFormat="1">
      <c r="B5" s="41" t="s">
        <v>792</v>
      </c>
      <c r="C5" s="41" t="s">
        <v>71</v>
      </c>
      <c r="O5" s="2575"/>
      <c r="P5" s="2575"/>
      <c r="Q5" s="2575"/>
      <c r="R5" s="2575"/>
      <c r="S5" s="2575"/>
      <c r="T5" s="2575"/>
      <c r="U5" s="2575"/>
      <c r="V5" s="2575"/>
      <c r="W5" s="2575"/>
      <c r="X5" s="2583"/>
      <c r="Y5" s="2583"/>
      <c r="Z5" s="2583"/>
      <c r="AA5" s="2583"/>
      <c r="AB5" s="2583"/>
    </row>
    <row r="6" spans="1:29" s="2576" customFormat="1" ht="19.5" customHeight="1" thickBot="1">
      <c r="B6" s="2584"/>
      <c r="C6" s="2575"/>
      <c r="D6" s="2575"/>
      <c r="E6" s="2575"/>
      <c r="F6" s="2575"/>
      <c r="G6" s="2575"/>
      <c r="H6" s="2575"/>
      <c r="I6" s="2575"/>
      <c r="J6" s="2575"/>
      <c r="K6" s="2575"/>
      <c r="L6" s="2575"/>
      <c r="M6" s="2575"/>
      <c r="N6" s="2585"/>
      <c r="O6" s="2585"/>
      <c r="P6" s="2585"/>
      <c r="Q6" s="2585"/>
      <c r="R6" s="2585"/>
      <c r="S6" s="2583"/>
      <c r="T6" s="2583"/>
      <c r="U6" s="2583"/>
      <c r="V6" s="2583"/>
      <c r="W6" s="2583"/>
      <c r="X6" s="2583"/>
      <c r="Y6" s="2583"/>
      <c r="Z6" s="2583"/>
      <c r="AA6" s="2583"/>
      <c r="AB6" s="2583"/>
    </row>
    <row r="7" spans="1:29" s="2576" customFormat="1" ht="36" customHeight="1">
      <c r="A7" s="2586"/>
      <c r="B7" s="2587"/>
      <c r="C7" s="4959" t="s">
        <v>2948</v>
      </c>
      <c r="D7" s="4960"/>
      <c r="E7" s="4961" t="s">
        <v>2949</v>
      </c>
      <c r="F7" s="4961" t="s">
        <v>2950</v>
      </c>
      <c r="G7" s="4962" t="s">
        <v>2951</v>
      </c>
      <c r="H7" s="4963"/>
      <c r="I7" s="4963"/>
      <c r="J7" s="4963"/>
      <c r="K7" s="4963"/>
      <c r="L7" s="4964"/>
      <c r="M7" s="4961" t="s">
        <v>2952</v>
      </c>
      <c r="N7" s="4959" t="s">
        <v>2953</v>
      </c>
      <c r="O7" s="4965"/>
      <c r="P7" s="4965"/>
      <c r="Q7" s="4966" t="s">
        <v>2954</v>
      </c>
      <c r="R7" s="4965" t="s">
        <v>2955</v>
      </c>
      <c r="S7" s="4965"/>
      <c r="T7" s="4965"/>
      <c r="U7" s="4960"/>
      <c r="V7" s="4969" t="s">
        <v>2956</v>
      </c>
      <c r="W7" s="2588"/>
      <c r="X7" s="4946" t="s">
        <v>2957</v>
      </c>
      <c r="Y7" s="4949" t="s">
        <v>2958</v>
      </c>
      <c r="Z7" s="4951" t="s">
        <v>2959</v>
      </c>
      <c r="AA7" s="2589"/>
      <c r="AB7" s="2590"/>
    </row>
    <row r="8" spans="1:29" s="2576" customFormat="1" ht="44.25" customHeight="1">
      <c r="A8" s="2591"/>
      <c r="B8" s="2592"/>
      <c r="C8" s="4954"/>
      <c r="D8" s="4937"/>
      <c r="E8" s="4937"/>
      <c r="F8" s="4937"/>
      <c r="G8" s="4956" t="s">
        <v>2960</v>
      </c>
      <c r="H8" s="4957"/>
      <c r="I8" s="4956" t="s">
        <v>2526</v>
      </c>
      <c r="J8" s="4957"/>
      <c r="K8" s="4956" t="s">
        <v>2961</v>
      </c>
      <c r="L8" s="4957"/>
      <c r="M8" s="4937"/>
      <c r="N8" s="4937" t="s">
        <v>2962</v>
      </c>
      <c r="O8" s="4935" t="s">
        <v>2963</v>
      </c>
      <c r="P8" s="2593"/>
      <c r="Q8" s="4967"/>
      <c r="R8" s="4938">
        <v>0</v>
      </c>
      <c r="S8" s="4940">
        <v>0.2</v>
      </c>
      <c r="T8" s="4940">
        <v>0.5</v>
      </c>
      <c r="U8" s="4940">
        <v>1</v>
      </c>
      <c r="V8" s="4970"/>
      <c r="W8" s="4942" t="s">
        <v>2964</v>
      </c>
      <c r="X8" s="4947"/>
      <c r="Y8" s="4945"/>
      <c r="Z8" s="4952"/>
      <c r="AA8" s="4944" t="s">
        <v>2965</v>
      </c>
      <c r="AB8" s="4932" t="s">
        <v>2966</v>
      </c>
    </row>
    <row r="9" spans="1:29" s="2576" customFormat="1" ht="15" customHeight="1">
      <c r="A9" s="2591"/>
      <c r="B9" s="2592"/>
      <c r="C9" s="4955"/>
      <c r="D9" s="4937"/>
      <c r="E9" s="4937"/>
      <c r="F9" s="4937"/>
      <c r="G9" s="4934" t="s">
        <v>2967</v>
      </c>
      <c r="H9" s="4934" t="s">
        <v>2968</v>
      </c>
      <c r="I9" s="4936" t="s">
        <v>2969</v>
      </c>
      <c r="J9" s="4936" t="s">
        <v>2970</v>
      </c>
      <c r="K9" s="4934" t="s">
        <v>2971</v>
      </c>
      <c r="L9" s="4934" t="s">
        <v>2972</v>
      </c>
      <c r="M9" s="4937"/>
      <c r="N9" s="4937"/>
      <c r="O9" s="4937"/>
      <c r="P9" s="4935" t="s">
        <v>2973</v>
      </c>
      <c r="Q9" s="4967"/>
      <c r="R9" s="4939"/>
      <c r="S9" s="4941"/>
      <c r="T9" s="4941"/>
      <c r="U9" s="4941"/>
      <c r="V9" s="4970"/>
      <c r="W9" s="4943"/>
      <c r="X9" s="4947"/>
      <c r="Y9" s="4945"/>
      <c r="Z9" s="4952"/>
      <c r="AA9" s="4945"/>
      <c r="AB9" s="4933"/>
    </row>
    <row r="10" spans="1:29" s="2576" customFormat="1" ht="63.75" customHeight="1">
      <c r="A10" s="2591"/>
      <c r="B10" s="2592"/>
      <c r="C10" s="4955"/>
      <c r="D10" s="4937"/>
      <c r="E10" s="4937"/>
      <c r="F10" s="4937"/>
      <c r="G10" s="4935"/>
      <c r="H10" s="4935"/>
      <c r="I10" s="4937"/>
      <c r="J10" s="4937"/>
      <c r="K10" s="4935"/>
      <c r="L10" s="4935"/>
      <c r="M10" s="4937"/>
      <c r="N10" s="4937"/>
      <c r="O10" s="4937"/>
      <c r="P10" s="4935"/>
      <c r="Q10" s="4968"/>
      <c r="R10" s="4939"/>
      <c r="S10" s="4941"/>
      <c r="T10" s="4941"/>
      <c r="U10" s="4941"/>
      <c r="V10" s="4940"/>
      <c r="W10" s="4943" t="s">
        <v>2974</v>
      </c>
      <c r="X10" s="4948"/>
      <c r="Y10" s="4950"/>
      <c r="Z10" s="4953"/>
      <c r="AA10" s="4945"/>
      <c r="AB10" s="4933"/>
    </row>
    <row r="11" spans="1:29" s="2576" customFormat="1" ht="25.5" customHeight="1">
      <c r="A11" s="2594"/>
      <c r="B11" s="2595"/>
      <c r="C11" s="2596" t="s">
        <v>1417</v>
      </c>
      <c r="D11" s="2597" t="s">
        <v>1422</v>
      </c>
      <c r="E11" s="2596" t="s">
        <v>1425</v>
      </c>
      <c r="F11" s="2597" t="s">
        <v>1428</v>
      </c>
      <c r="G11" s="2596" t="s">
        <v>1431</v>
      </c>
      <c r="H11" s="2596" t="s">
        <v>1434</v>
      </c>
      <c r="I11" s="2596" t="s">
        <v>1436</v>
      </c>
      <c r="J11" s="2596" t="s">
        <v>1439</v>
      </c>
      <c r="K11" s="2596" t="s">
        <v>1442</v>
      </c>
      <c r="L11" s="2596" t="s">
        <v>2654</v>
      </c>
      <c r="M11" s="2596" t="s">
        <v>2975</v>
      </c>
      <c r="N11" s="2598" t="s">
        <v>2658</v>
      </c>
      <c r="O11" s="2599" t="s">
        <v>1451</v>
      </c>
      <c r="P11" s="2598" t="s">
        <v>1454</v>
      </c>
      <c r="Q11" s="2600" t="s">
        <v>2976</v>
      </c>
      <c r="R11" s="2600" t="s">
        <v>1460</v>
      </c>
      <c r="S11" s="2600" t="s">
        <v>2664</v>
      </c>
      <c r="T11" s="2600" t="s">
        <v>2666</v>
      </c>
      <c r="U11" s="2600" t="s">
        <v>2668</v>
      </c>
      <c r="V11" s="2600" t="s">
        <v>2977</v>
      </c>
      <c r="W11" s="2597" t="s">
        <v>2671</v>
      </c>
      <c r="X11" s="2601" t="s">
        <v>2673</v>
      </c>
      <c r="Y11" s="2602">
        <v>230</v>
      </c>
      <c r="Z11" s="2602">
        <v>240</v>
      </c>
      <c r="AA11" s="2603" t="s">
        <v>1468</v>
      </c>
      <c r="AB11" s="2604" t="s">
        <v>1471</v>
      </c>
    </row>
    <row r="12" spans="1:29" s="2576" customFormat="1" ht="18.75" customHeight="1">
      <c r="A12" s="2605" t="s">
        <v>1417</v>
      </c>
      <c r="B12" s="2606" t="s">
        <v>2886</v>
      </c>
      <c r="C12" s="2607"/>
      <c r="D12" s="2607"/>
      <c r="E12" s="2607"/>
      <c r="F12" s="2608"/>
      <c r="G12" s="2608"/>
      <c r="H12" s="2608"/>
      <c r="I12" s="2608"/>
      <c r="J12" s="2608"/>
      <c r="K12" s="2609">
        <f>G12+H12+I12+J12</f>
        <v>0</v>
      </c>
      <c r="L12" s="2608"/>
      <c r="M12" s="2610">
        <f>F12-K12+L12</f>
        <v>0</v>
      </c>
      <c r="N12" s="2608"/>
      <c r="O12" s="2608"/>
      <c r="P12" s="2608"/>
      <c r="Q12" s="2611">
        <f>M12+N12-O12</f>
        <v>0</v>
      </c>
      <c r="R12" s="2608"/>
      <c r="S12" s="2608"/>
      <c r="T12" s="2608"/>
      <c r="U12" s="2608"/>
      <c r="V12" s="2610">
        <f>Q12-R12-0.8*S12-0.5*T12</f>
        <v>0</v>
      </c>
      <c r="W12" s="2612"/>
      <c r="X12" s="2613"/>
      <c r="Y12" s="2613"/>
      <c r="Z12" s="2614">
        <f>X12-Y12</f>
        <v>0</v>
      </c>
      <c r="AA12" s="2613"/>
      <c r="AB12" s="2615"/>
    </row>
    <row r="13" spans="1:29" s="2620" customFormat="1" ht="17.25" customHeight="1">
      <c r="A13" s="2616" t="s">
        <v>2640</v>
      </c>
      <c r="B13" s="2617" t="s">
        <v>2978</v>
      </c>
      <c r="C13" s="2607"/>
      <c r="D13" s="2607"/>
      <c r="E13" s="2607"/>
      <c r="F13" s="2608"/>
      <c r="G13" s="2608"/>
      <c r="H13" s="2608"/>
      <c r="I13" s="2608"/>
      <c r="J13" s="2608"/>
      <c r="K13" s="2609">
        <f t="shared" ref="K13:K14" si="0">G13+H13+I13+J13</f>
        <v>0</v>
      </c>
      <c r="L13" s="2608"/>
      <c r="M13" s="2610">
        <f t="shared" ref="M13:M14" si="1">F13-K13+L13</f>
        <v>0</v>
      </c>
      <c r="N13" s="2608"/>
      <c r="O13" s="2608"/>
      <c r="P13" s="2608"/>
      <c r="Q13" s="2611">
        <f t="shared" ref="Q13:Q14" si="2">M13+N13-O13</f>
        <v>0</v>
      </c>
      <c r="R13" s="2608"/>
      <c r="S13" s="2608"/>
      <c r="T13" s="2608"/>
      <c r="U13" s="2608"/>
      <c r="V13" s="2610">
        <f t="shared" ref="V13:V14" si="3">Q13-R13-0.8*S13-0.5*T13</f>
        <v>0</v>
      </c>
      <c r="W13" s="2612"/>
      <c r="X13" s="2613"/>
      <c r="Y13" s="2613"/>
      <c r="Z13" s="2614">
        <f t="shared" ref="Z13:Z14" si="4">X13-Y13</f>
        <v>0</v>
      </c>
      <c r="AA13" s="2618"/>
      <c r="AB13" s="2619"/>
    </row>
    <row r="14" spans="1:29" s="2620" customFormat="1" ht="27.75" customHeight="1">
      <c r="A14" s="2605" t="s">
        <v>2642</v>
      </c>
      <c r="B14" s="2621" t="s">
        <v>2979</v>
      </c>
      <c r="C14" s="2607"/>
      <c r="D14" s="2607"/>
      <c r="E14" s="2607"/>
      <c r="F14" s="2608"/>
      <c r="G14" s="2608"/>
      <c r="H14" s="2608"/>
      <c r="I14" s="2608"/>
      <c r="J14" s="2608"/>
      <c r="K14" s="2609">
        <f t="shared" si="0"/>
        <v>0</v>
      </c>
      <c r="L14" s="2608"/>
      <c r="M14" s="2610">
        <f t="shared" si="1"/>
        <v>0</v>
      </c>
      <c r="N14" s="2608"/>
      <c r="O14" s="2608"/>
      <c r="P14" s="2608"/>
      <c r="Q14" s="2611">
        <f t="shared" si="2"/>
        <v>0</v>
      </c>
      <c r="R14" s="2608"/>
      <c r="S14" s="2608"/>
      <c r="T14" s="2608"/>
      <c r="U14" s="2608"/>
      <c r="V14" s="2610">
        <f t="shared" si="3"/>
        <v>0</v>
      </c>
      <c r="W14" s="2612"/>
      <c r="X14" s="2613"/>
      <c r="Y14" s="2613"/>
      <c r="Z14" s="2614">
        <f t="shared" si="4"/>
        <v>0</v>
      </c>
      <c r="AA14" s="2618"/>
      <c r="AB14" s="2619"/>
    </row>
    <row r="15" spans="1:29" s="2576" customFormat="1" ht="15.75" customHeight="1">
      <c r="A15" s="2616" t="s">
        <v>2644</v>
      </c>
      <c r="B15" s="2622"/>
      <c r="C15" s="2607"/>
      <c r="D15" s="2607"/>
      <c r="E15" s="2607"/>
      <c r="F15" s="2623"/>
      <c r="G15" s="2623"/>
      <c r="H15" s="2623"/>
      <c r="I15" s="2623"/>
      <c r="J15" s="2623"/>
      <c r="K15" s="2623"/>
      <c r="L15" s="2623"/>
      <c r="M15" s="2623"/>
      <c r="N15" s="2623"/>
      <c r="O15" s="2623"/>
      <c r="P15" s="2623"/>
      <c r="Q15" s="2624"/>
      <c r="R15" s="2623"/>
      <c r="S15" s="2623"/>
      <c r="T15" s="2623"/>
      <c r="U15" s="2623"/>
      <c r="V15" s="2607"/>
      <c r="W15" s="2623"/>
      <c r="X15" s="2623"/>
      <c r="Y15" s="2623"/>
      <c r="Z15" s="2623"/>
      <c r="AA15" s="2623"/>
      <c r="AB15" s="2625"/>
    </row>
    <row r="16" spans="1:29" s="2576" customFormat="1" ht="16.899999999999999" customHeight="1">
      <c r="A16" s="2626" t="s">
        <v>2980</v>
      </c>
      <c r="B16" s="2622"/>
      <c r="C16" s="2607"/>
      <c r="D16" s="2607"/>
      <c r="E16" s="2607"/>
      <c r="F16" s="2623"/>
      <c r="G16" s="2623"/>
      <c r="H16" s="2623"/>
      <c r="I16" s="2623"/>
      <c r="J16" s="2623"/>
      <c r="K16" s="2623"/>
      <c r="L16" s="2623"/>
      <c r="M16" s="2623"/>
      <c r="N16" s="2623"/>
      <c r="O16" s="2623"/>
      <c r="P16" s="2623"/>
      <c r="Q16" s="2624"/>
      <c r="R16" s="2623"/>
      <c r="S16" s="2623"/>
      <c r="T16" s="2623"/>
      <c r="U16" s="2623"/>
      <c r="V16" s="2607"/>
      <c r="W16" s="2623"/>
      <c r="X16" s="2623"/>
      <c r="Y16" s="2623"/>
      <c r="Z16" s="2623"/>
      <c r="AA16" s="2623"/>
      <c r="AB16" s="2627"/>
    </row>
    <row r="17" spans="1:28" s="2576" customFormat="1" ht="15" customHeight="1">
      <c r="A17" s="2628"/>
      <c r="B17" s="4923" t="s">
        <v>2981</v>
      </c>
      <c r="C17" s="4924"/>
      <c r="D17" s="4924"/>
      <c r="E17" s="4924"/>
      <c r="F17" s="4924"/>
      <c r="G17" s="4924"/>
      <c r="H17" s="4924"/>
      <c r="I17" s="4924"/>
      <c r="J17" s="4924"/>
      <c r="K17" s="4924"/>
      <c r="L17" s="4924"/>
      <c r="M17" s="4924"/>
      <c r="N17" s="4924"/>
      <c r="O17" s="4924"/>
      <c r="P17" s="4924"/>
      <c r="Q17" s="4924"/>
      <c r="R17" s="4924"/>
      <c r="S17" s="4924"/>
      <c r="T17" s="4924"/>
      <c r="U17" s="4924"/>
      <c r="V17" s="4924"/>
      <c r="W17" s="4924"/>
      <c r="X17" s="4924"/>
      <c r="Y17" s="4924"/>
      <c r="Z17" s="4924"/>
      <c r="AA17" s="4924"/>
      <c r="AB17" s="4925"/>
    </row>
    <row r="18" spans="1:28" s="2576" customFormat="1" ht="22.5" customHeight="1">
      <c r="A18" s="2605" t="s">
        <v>1422</v>
      </c>
      <c r="B18" s="2629" t="s">
        <v>2982</v>
      </c>
      <c r="C18" s="2630"/>
      <c r="D18" s="2631"/>
      <c r="E18" s="2632"/>
      <c r="F18" s="2633"/>
      <c r="G18" s="2634"/>
      <c r="H18" s="2634"/>
      <c r="I18" s="2634"/>
      <c r="J18" s="2634"/>
      <c r="K18" s="2635">
        <f>G18+H18+I18+J18</f>
        <v>0</v>
      </c>
      <c r="L18" s="2634"/>
      <c r="M18" s="2610">
        <f>F18-K18+L18</f>
        <v>0</v>
      </c>
      <c r="N18" s="2634"/>
      <c r="O18" s="2634"/>
      <c r="P18" s="2636"/>
      <c r="Q18" s="2611">
        <f>M18+N18-O18</f>
        <v>0</v>
      </c>
      <c r="R18" s="2637"/>
      <c r="S18" s="2638"/>
      <c r="T18" s="2638"/>
      <c r="U18" s="2639"/>
      <c r="V18" s="2640"/>
      <c r="W18" s="2641"/>
      <c r="X18" s="2642"/>
      <c r="Y18" s="2643"/>
      <c r="Z18" s="2643"/>
      <c r="AA18" s="2644"/>
      <c r="AB18" s="2645"/>
    </row>
    <row r="19" spans="1:28" s="2576" customFormat="1" ht="21" customHeight="1">
      <c r="A19" s="2646" t="s">
        <v>1425</v>
      </c>
      <c r="B19" s="2647" t="s">
        <v>2983</v>
      </c>
      <c r="C19" s="2630"/>
      <c r="D19" s="2631"/>
      <c r="E19" s="2632"/>
      <c r="F19" s="2648"/>
      <c r="G19" s="2649"/>
      <c r="H19" s="2649"/>
      <c r="I19" s="2649"/>
      <c r="J19" s="2649"/>
      <c r="K19" s="2635">
        <f>G19+H19+I19+J19</f>
        <v>0</v>
      </c>
      <c r="L19" s="2649"/>
      <c r="M19" s="2610">
        <f>F19-K19+L19</f>
        <v>0</v>
      </c>
      <c r="N19" s="2649"/>
      <c r="O19" s="2649"/>
      <c r="P19" s="2650"/>
      <c r="Q19" s="2611">
        <f>M19+N19-O19</f>
        <v>0</v>
      </c>
      <c r="R19" s="2651">
        <f>R12</f>
        <v>0</v>
      </c>
      <c r="S19" s="2651">
        <f t="shared" ref="S19:U19" si="5">S12</f>
        <v>0</v>
      </c>
      <c r="T19" s="2651">
        <f t="shared" si="5"/>
        <v>0</v>
      </c>
      <c r="U19" s="2651">
        <f t="shared" si="5"/>
        <v>0</v>
      </c>
      <c r="V19" s="2652">
        <f>Q19-R19-0.8*S19-0.5*T19</f>
        <v>0</v>
      </c>
      <c r="W19" s="2642"/>
      <c r="X19" s="2642"/>
      <c r="Y19" s="2642"/>
      <c r="Z19" s="2642"/>
      <c r="AA19" s="2653"/>
      <c r="AB19" s="2654"/>
    </row>
    <row r="20" spans="1:28" s="2576" customFormat="1" ht="22.5" customHeight="1">
      <c r="A20" s="2616"/>
      <c r="B20" s="2647" t="s">
        <v>2984</v>
      </c>
      <c r="C20" s="2630"/>
      <c r="D20" s="2631"/>
      <c r="E20" s="2632"/>
      <c r="F20" s="2623"/>
      <c r="G20" s="2655"/>
      <c r="H20" s="2631"/>
      <c r="I20" s="2631"/>
      <c r="J20" s="2631"/>
      <c r="K20" s="2631"/>
      <c r="L20" s="2656"/>
      <c r="M20" s="2657"/>
      <c r="N20" s="2631"/>
      <c r="O20" s="2631"/>
      <c r="P20" s="2631"/>
      <c r="Q20" s="2658"/>
      <c r="R20" s="2630"/>
      <c r="S20" s="2624"/>
      <c r="T20" s="2624"/>
      <c r="U20" s="2659"/>
      <c r="V20" s="2630"/>
      <c r="W20" s="2660"/>
      <c r="X20" s="2661"/>
      <c r="Y20" s="2661"/>
      <c r="Z20" s="2661"/>
      <c r="AA20" s="2658"/>
      <c r="AB20" s="2662"/>
    </row>
    <row r="21" spans="1:28" s="2665" customFormat="1" ht="20.25" customHeight="1">
      <c r="A21" s="2616" t="s">
        <v>1428</v>
      </c>
      <c r="B21" s="2647" t="s">
        <v>2985</v>
      </c>
      <c r="C21" s="2630"/>
      <c r="D21" s="2624"/>
      <c r="E21" s="2632"/>
      <c r="F21" s="2663"/>
      <c r="G21" s="2649"/>
      <c r="H21" s="2649"/>
      <c r="I21" s="2649"/>
      <c r="J21" s="2649"/>
      <c r="K21" s="2635">
        <f>G21+H21+I21+J21</f>
        <v>0</v>
      </c>
      <c r="L21" s="2649"/>
      <c r="M21" s="2610">
        <f>F21-K21+L21</f>
        <v>0</v>
      </c>
      <c r="N21" s="2649"/>
      <c r="O21" s="2649"/>
      <c r="P21" s="2649"/>
      <c r="Q21" s="2611">
        <f>M21+N21-O21</f>
        <v>0</v>
      </c>
      <c r="R21" s="2655"/>
      <c r="S21" s="2631"/>
      <c r="T21" s="2631"/>
      <c r="U21" s="2656"/>
      <c r="V21" s="2640"/>
      <c r="W21" s="2641"/>
      <c r="X21" s="2641"/>
      <c r="Y21" s="2664"/>
      <c r="Z21" s="2664"/>
      <c r="AA21" s="2658"/>
      <c r="AB21" s="2662"/>
    </row>
    <row r="22" spans="1:28" s="2665" customFormat="1" ht="21.75" customHeight="1">
      <c r="A22" s="2666" t="s">
        <v>1431</v>
      </c>
      <c r="B22" s="2647"/>
      <c r="C22" s="2630"/>
      <c r="D22" s="2624"/>
      <c r="E22" s="2632"/>
      <c r="F22" s="2632"/>
      <c r="G22" s="2655"/>
      <c r="H22" s="2631"/>
      <c r="I22" s="2631"/>
      <c r="J22" s="2631"/>
      <c r="K22" s="2631"/>
      <c r="L22" s="2656"/>
      <c r="M22" s="2667"/>
      <c r="N22" s="2631"/>
      <c r="O22" s="2631"/>
      <c r="P22" s="2631"/>
      <c r="Q22" s="2658"/>
      <c r="R22" s="2655"/>
      <c r="S22" s="2631"/>
      <c r="T22" s="2631"/>
      <c r="U22" s="2656"/>
      <c r="V22" s="2630"/>
      <c r="W22" s="2659"/>
      <c r="X22" s="2658"/>
      <c r="Y22" s="2658"/>
      <c r="Z22" s="2658"/>
      <c r="AA22" s="2658"/>
      <c r="AB22" s="2662"/>
    </row>
    <row r="23" spans="1:28" s="2665" customFormat="1" ht="24" customHeight="1">
      <c r="A23" s="2666" t="s">
        <v>1434</v>
      </c>
      <c r="B23" s="2647" t="s">
        <v>2986</v>
      </c>
      <c r="C23" s="2630"/>
      <c r="D23" s="2624"/>
      <c r="E23" s="2632"/>
      <c r="F23" s="2663"/>
      <c r="G23" s="2649"/>
      <c r="H23" s="2649"/>
      <c r="I23" s="2649"/>
      <c r="J23" s="2649"/>
      <c r="K23" s="2635">
        <f>G23+H23+I23+J23</f>
        <v>0</v>
      </c>
      <c r="L23" s="2649"/>
      <c r="M23" s="2610">
        <f>F23-K23+L23</f>
        <v>0</v>
      </c>
      <c r="N23" s="2649"/>
      <c r="O23" s="2649"/>
      <c r="P23" s="2649"/>
      <c r="Q23" s="2611">
        <f>M23+N23-O23</f>
        <v>0</v>
      </c>
      <c r="R23" s="2655"/>
      <c r="S23" s="2631"/>
      <c r="T23" s="2631"/>
      <c r="U23" s="2656"/>
      <c r="V23" s="2640"/>
      <c r="W23" s="2641"/>
      <c r="X23" s="2641"/>
      <c r="Y23" s="2664"/>
      <c r="Z23" s="2664"/>
      <c r="AA23" s="2658"/>
      <c r="AB23" s="2662"/>
    </row>
    <row r="24" spans="1:28" s="2665" customFormat="1" ht="12">
      <c r="A24" s="2666" t="s">
        <v>1436</v>
      </c>
      <c r="B24" s="2668"/>
      <c r="C24" s="2630"/>
      <c r="D24" s="2624"/>
      <c r="E24" s="2632"/>
      <c r="F24" s="2632"/>
      <c r="G24" s="2655"/>
      <c r="H24" s="2631"/>
      <c r="I24" s="2631"/>
      <c r="J24" s="2631"/>
      <c r="K24" s="2631"/>
      <c r="L24" s="2656"/>
      <c r="M24" s="2667"/>
      <c r="N24" s="2631"/>
      <c r="O24" s="2631"/>
      <c r="P24" s="2631"/>
      <c r="Q24" s="2658"/>
      <c r="R24" s="2655"/>
      <c r="S24" s="2631"/>
      <c r="T24" s="2631"/>
      <c r="U24" s="2656"/>
      <c r="V24" s="2630"/>
      <c r="W24" s="2659"/>
      <c r="X24" s="2658"/>
      <c r="Y24" s="2658"/>
      <c r="Z24" s="2658"/>
      <c r="AA24" s="2658"/>
      <c r="AB24" s="2662"/>
    </row>
    <row r="25" spans="1:28" s="2665" customFormat="1" ht="12">
      <c r="A25" s="2666" t="s">
        <v>1439</v>
      </c>
      <c r="B25" s="2669"/>
      <c r="C25" s="2670"/>
      <c r="D25" s="2671"/>
      <c r="E25" s="2672"/>
      <c r="F25" s="2672"/>
      <c r="G25" s="2637"/>
      <c r="H25" s="2638"/>
      <c r="I25" s="2638"/>
      <c r="J25" s="2638"/>
      <c r="K25" s="2638"/>
      <c r="L25" s="2639"/>
      <c r="M25" s="2673"/>
      <c r="N25" s="2638"/>
      <c r="O25" s="2638"/>
      <c r="P25" s="2638"/>
      <c r="Q25" s="2644"/>
      <c r="R25" s="2637"/>
      <c r="S25" s="2638"/>
      <c r="T25" s="2638"/>
      <c r="U25" s="2639"/>
      <c r="V25" s="2670"/>
      <c r="W25" s="2674"/>
      <c r="X25" s="2644"/>
      <c r="Y25" s="2658"/>
      <c r="Z25" s="2658"/>
      <c r="AA25" s="2658"/>
      <c r="AB25" s="2662"/>
    </row>
    <row r="26" spans="1:28" s="2576" customFormat="1" ht="12">
      <c r="A26" s="2646"/>
      <c r="B26" s="4926" t="s">
        <v>2987</v>
      </c>
      <c r="C26" s="4927"/>
      <c r="D26" s="4927"/>
      <c r="E26" s="4927"/>
      <c r="F26" s="4926"/>
      <c r="G26" s="4926"/>
      <c r="H26" s="4926"/>
      <c r="I26" s="4926"/>
      <c r="J26" s="4926"/>
      <c r="K26" s="4926"/>
      <c r="L26" s="4926"/>
      <c r="M26" s="4926"/>
      <c r="N26" s="4926"/>
      <c r="O26" s="4926"/>
      <c r="P26" s="4926"/>
      <c r="Q26" s="4926"/>
      <c r="R26" s="4926"/>
      <c r="S26" s="4926"/>
      <c r="T26" s="4926"/>
      <c r="U26" s="4926"/>
      <c r="V26" s="4926"/>
      <c r="W26" s="4926"/>
      <c r="X26" s="4926"/>
      <c r="Y26" s="4926"/>
      <c r="Z26" s="4926"/>
      <c r="AA26" s="4926"/>
      <c r="AB26" s="4928"/>
    </row>
    <row r="27" spans="1:28" s="2576" customFormat="1" ht="21" customHeight="1">
      <c r="A27" s="2646" t="s">
        <v>1442</v>
      </c>
      <c r="B27" s="2675">
        <v>0</v>
      </c>
      <c r="C27" s="2676"/>
      <c r="D27" s="2677"/>
      <c r="E27" s="2678"/>
      <c r="F27" s="2679"/>
      <c r="G27" s="2680"/>
      <c r="H27" s="2681"/>
      <c r="I27" s="2682"/>
      <c r="J27" s="2682"/>
      <c r="K27" s="2682"/>
      <c r="L27" s="2683"/>
      <c r="M27" s="2684"/>
      <c r="N27" s="2685"/>
      <c r="O27" s="2682"/>
      <c r="P27" s="2683"/>
      <c r="Q27" s="2686"/>
      <c r="R27" s="2687"/>
      <c r="S27" s="2687"/>
      <c r="T27" s="2687"/>
      <c r="U27" s="2687"/>
      <c r="V27" s="2652">
        <f>Q27-R27-0.8*S27-0.5*T27</f>
        <v>0</v>
      </c>
      <c r="W27" s="2687"/>
      <c r="X27" s="2688">
        <f>V27*0%</f>
        <v>0</v>
      </c>
      <c r="Y27" s="2687"/>
      <c r="Z27" s="2688">
        <f>X27-Y27</f>
        <v>0</v>
      </c>
      <c r="AA27" s="2687"/>
      <c r="AB27" s="2689"/>
    </row>
    <row r="28" spans="1:28" s="2576" customFormat="1" ht="12">
      <c r="A28" s="2616">
        <v>100</v>
      </c>
      <c r="B28" s="2675">
        <v>0.1</v>
      </c>
      <c r="C28" s="2680"/>
      <c r="D28" s="2681"/>
      <c r="E28" s="2690"/>
      <c r="F28" s="2679"/>
      <c r="G28" s="2680"/>
      <c r="H28" s="2681"/>
      <c r="I28" s="2682"/>
      <c r="J28" s="2682"/>
      <c r="K28" s="2682"/>
      <c r="L28" s="2683"/>
      <c r="M28" s="2684"/>
      <c r="N28" s="2685"/>
      <c r="O28" s="2682"/>
      <c r="P28" s="2683"/>
      <c r="Q28" s="2687"/>
      <c r="R28" s="2687"/>
      <c r="S28" s="2687"/>
      <c r="T28" s="2687"/>
      <c r="U28" s="2687"/>
      <c r="V28" s="2652">
        <f t="shared" ref="V28:V39" si="6">Q28-R28-0.8*S28-0.5*T28</f>
        <v>0</v>
      </c>
      <c r="W28" s="2687"/>
      <c r="X28" s="2688">
        <f>V28*10%</f>
        <v>0</v>
      </c>
      <c r="Y28" s="2687"/>
      <c r="Z28" s="2688">
        <f t="shared" ref="Z28:Z39" si="7">X28-Y28</f>
        <v>0</v>
      </c>
      <c r="AA28" s="2687"/>
      <c r="AB28" s="2689"/>
    </row>
    <row r="29" spans="1:28" s="2576" customFormat="1" ht="12">
      <c r="A29" s="2616">
        <v>110</v>
      </c>
      <c r="B29" s="2675">
        <v>0.2</v>
      </c>
      <c r="C29" s="2691"/>
      <c r="D29" s="2607"/>
      <c r="E29" s="2618"/>
      <c r="F29" s="2679"/>
      <c r="G29" s="2691"/>
      <c r="H29" s="2607"/>
      <c r="I29" s="2682"/>
      <c r="J29" s="2682"/>
      <c r="K29" s="2682"/>
      <c r="L29" s="2683"/>
      <c r="M29" s="2684"/>
      <c r="N29" s="2685"/>
      <c r="O29" s="2682"/>
      <c r="P29" s="2683"/>
      <c r="Q29" s="2687"/>
      <c r="R29" s="2687"/>
      <c r="S29" s="2687"/>
      <c r="T29" s="2687"/>
      <c r="U29" s="2687"/>
      <c r="V29" s="2652">
        <f t="shared" si="6"/>
        <v>0</v>
      </c>
      <c r="W29" s="2687"/>
      <c r="X29" s="2688">
        <f>V29*20%</f>
        <v>0</v>
      </c>
      <c r="Y29" s="2687"/>
      <c r="Z29" s="2688">
        <f t="shared" si="7"/>
        <v>0</v>
      </c>
      <c r="AA29" s="2687"/>
      <c r="AB29" s="2689"/>
    </row>
    <row r="30" spans="1:28" s="2576" customFormat="1" ht="12">
      <c r="A30" s="2616">
        <v>120</v>
      </c>
      <c r="B30" s="2675">
        <v>0.35</v>
      </c>
      <c r="C30" s="2680"/>
      <c r="D30" s="2681"/>
      <c r="E30" s="2690"/>
      <c r="F30" s="2679"/>
      <c r="G30" s="2680"/>
      <c r="H30" s="2681"/>
      <c r="I30" s="2682"/>
      <c r="J30" s="2682"/>
      <c r="K30" s="2682"/>
      <c r="L30" s="2683"/>
      <c r="M30" s="2684"/>
      <c r="N30" s="2685"/>
      <c r="O30" s="2682"/>
      <c r="P30" s="2683"/>
      <c r="Q30" s="2687"/>
      <c r="R30" s="2687"/>
      <c r="S30" s="2687"/>
      <c r="T30" s="2687"/>
      <c r="U30" s="2687"/>
      <c r="V30" s="2652">
        <f t="shared" si="6"/>
        <v>0</v>
      </c>
      <c r="W30" s="2687"/>
      <c r="X30" s="2688">
        <f>V30*35%</f>
        <v>0</v>
      </c>
      <c r="Y30" s="2687"/>
      <c r="Z30" s="2688">
        <f t="shared" si="7"/>
        <v>0</v>
      </c>
      <c r="AA30" s="2687"/>
      <c r="AB30" s="2689"/>
    </row>
    <row r="31" spans="1:28" s="2576" customFormat="1" ht="12">
      <c r="A31" s="2616">
        <v>130</v>
      </c>
      <c r="B31" s="2675">
        <v>0.5</v>
      </c>
      <c r="C31" s="2655"/>
      <c r="D31" s="2631"/>
      <c r="E31" s="2656"/>
      <c r="F31" s="2679"/>
      <c r="G31" s="2680"/>
      <c r="H31" s="2681"/>
      <c r="I31" s="2682"/>
      <c r="J31" s="2682"/>
      <c r="K31" s="2682"/>
      <c r="L31" s="2683"/>
      <c r="M31" s="2684"/>
      <c r="N31" s="2685"/>
      <c r="O31" s="2682"/>
      <c r="P31" s="2683"/>
      <c r="Q31" s="2687"/>
      <c r="R31" s="2687"/>
      <c r="S31" s="2687"/>
      <c r="T31" s="2687"/>
      <c r="U31" s="2687"/>
      <c r="V31" s="2652">
        <f t="shared" si="6"/>
        <v>0</v>
      </c>
      <c r="W31" s="2687"/>
      <c r="X31" s="2688">
        <f>V31*50%</f>
        <v>0</v>
      </c>
      <c r="Y31" s="2687"/>
      <c r="Z31" s="2688">
        <f t="shared" si="7"/>
        <v>0</v>
      </c>
      <c r="AA31" s="2687"/>
      <c r="AB31" s="2689"/>
    </row>
    <row r="32" spans="1:28" s="2576" customFormat="1" ht="12">
      <c r="A32" s="2616">
        <v>140</v>
      </c>
      <c r="B32" s="2675">
        <v>0.75</v>
      </c>
      <c r="C32" s="2655"/>
      <c r="D32" s="2631"/>
      <c r="E32" s="2656"/>
      <c r="F32" s="2679"/>
      <c r="G32" s="2680"/>
      <c r="H32" s="2681"/>
      <c r="I32" s="2682"/>
      <c r="J32" s="2682"/>
      <c r="K32" s="2682"/>
      <c r="L32" s="2683"/>
      <c r="M32" s="2684"/>
      <c r="N32" s="2685"/>
      <c r="O32" s="2682"/>
      <c r="P32" s="2683"/>
      <c r="Q32" s="2687"/>
      <c r="R32" s="2687"/>
      <c r="S32" s="2687"/>
      <c r="T32" s="2687"/>
      <c r="U32" s="2687"/>
      <c r="V32" s="2652">
        <f t="shared" si="6"/>
        <v>0</v>
      </c>
      <c r="W32" s="2687"/>
      <c r="X32" s="2688">
        <f>V32*75%</f>
        <v>0</v>
      </c>
      <c r="Y32" s="2687"/>
      <c r="Z32" s="2688">
        <f t="shared" si="7"/>
        <v>0</v>
      </c>
      <c r="AA32" s="2687"/>
      <c r="AB32" s="2689"/>
    </row>
    <row r="33" spans="1:28" s="2576" customFormat="1" ht="12">
      <c r="A33" s="2616">
        <v>150</v>
      </c>
      <c r="B33" s="2675">
        <v>0.85</v>
      </c>
      <c r="C33" s="2692"/>
      <c r="D33" s="2693"/>
      <c r="E33" s="2694"/>
      <c r="F33" s="2679"/>
      <c r="G33" s="2695"/>
      <c r="H33" s="2696"/>
      <c r="I33" s="2697"/>
      <c r="J33" s="2697"/>
      <c r="K33" s="2697"/>
      <c r="L33" s="2698"/>
      <c r="M33" s="2699"/>
      <c r="N33" s="2700"/>
      <c r="O33" s="2697"/>
      <c r="P33" s="2698"/>
      <c r="Q33" s="2687"/>
      <c r="R33" s="2687"/>
      <c r="S33" s="2687"/>
      <c r="T33" s="2687"/>
      <c r="U33" s="2687"/>
      <c r="V33" s="2652">
        <f t="shared" si="6"/>
        <v>0</v>
      </c>
      <c r="W33" s="2687"/>
      <c r="X33" s="2688">
        <f>V33*85%</f>
        <v>0</v>
      </c>
      <c r="Y33" s="2687"/>
      <c r="Z33" s="2688">
        <f t="shared" si="7"/>
        <v>0</v>
      </c>
      <c r="AA33" s="2687"/>
      <c r="AB33" s="2689"/>
    </row>
    <row r="34" spans="1:28" s="2576" customFormat="1" ht="12">
      <c r="A34" s="2616">
        <v>160</v>
      </c>
      <c r="B34" s="2675">
        <v>1</v>
      </c>
      <c r="C34" s="2655"/>
      <c r="D34" s="2631"/>
      <c r="E34" s="2656"/>
      <c r="F34" s="2679"/>
      <c r="G34" s="2680"/>
      <c r="H34" s="2681"/>
      <c r="I34" s="2682"/>
      <c r="J34" s="2682"/>
      <c r="K34" s="2682"/>
      <c r="L34" s="2683"/>
      <c r="M34" s="2684"/>
      <c r="N34" s="2685"/>
      <c r="O34" s="2682"/>
      <c r="P34" s="2683"/>
      <c r="Q34" s="2687"/>
      <c r="R34" s="2687"/>
      <c r="S34" s="2687"/>
      <c r="T34" s="2687"/>
      <c r="U34" s="2687"/>
      <c r="V34" s="2652">
        <f t="shared" si="6"/>
        <v>0</v>
      </c>
      <c r="W34" s="2687"/>
      <c r="X34" s="2688">
        <f>V34*100%</f>
        <v>0</v>
      </c>
      <c r="Y34" s="2687"/>
      <c r="Z34" s="2688">
        <f t="shared" si="7"/>
        <v>0</v>
      </c>
      <c r="AA34" s="2687"/>
      <c r="AB34" s="2689"/>
    </row>
    <row r="35" spans="1:28" s="2576" customFormat="1" ht="12">
      <c r="A35" s="2616">
        <v>170</v>
      </c>
      <c r="B35" s="2675">
        <v>1.25</v>
      </c>
      <c r="C35" s="2655"/>
      <c r="D35" s="2631"/>
      <c r="E35" s="2656"/>
      <c r="F35" s="2679"/>
      <c r="G35" s="2680"/>
      <c r="H35" s="2681"/>
      <c r="I35" s="2682"/>
      <c r="J35" s="2682"/>
      <c r="K35" s="2682"/>
      <c r="L35" s="2683"/>
      <c r="M35" s="2684"/>
      <c r="N35" s="2685"/>
      <c r="O35" s="2682"/>
      <c r="P35" s="2683"/>
      <c r="Q35" s="2687"/>
      <c r="R35" s="2687"/>
      <c r="S35" s="2687"/>
      <c r="T35" s="2687"/>
      <c r="U35" s="2687"/>
      <c r="V35" s="2652">
        <f t="shared" si="6"/>
        <v>0</v>
      </c>
      <c r="W35" s="2687"/>
      <c r="X35" s="2688">
        <f>V35*125%</f>
        <v>0</v>
      </c>
      <c r="Y35" s="2687"/>
      <c r="Z35" s="2688">
        <f t="shared" si="7"/>
        <v>0</v>
      </c>
      <c r="AA35" s="2687"/>
      <c r="AB35" s="2689"/>
    </row>
    <row r="36" spans="1:28" s="2576" customFormat="1" ht="12">
      <c r="A36" s="2616">
        <v>180</v>
      </c>
      <c r="B36" s="2675">
        <v>1.5</v>
      </c>
      <c r="C36" s="2692"/>
      <c r="D36" s="2693"/>
      <c r="E36" s="2656"/>
      <c r="F36" s="2679"/>
      <c r="G36" s="2680"/>
      <c r="H36" s="2681"/>
      <c r="I36" s="2682"/>
      <c r="J36" s="2682"/>
      <c r="K36" s="2682"/>
      <c r="L36" s="2683"/>
      <c r="M36" s="2684"/>
      <c r="N36" s="2685"/>
      <c r="O36" s="2682"/>
      <c r="P36" s="2683"/>
      <c r="Q36" s="2687"/>
      <c r="R36" s="2687"/>
      <c r="S36" s="2687"/>
      <c r="T36" s="2687"/>
      <c r="U36" s="2687"/>
      <c r="V36" s="2652">
        <f t="shared" si="6"/>
        <v>0</v>
      </c>
      <c r="W36" s="2687"/>
      <c r="X36" s="2688">
        <f>V36*150%</f>
        <v>0</v>
      </c>
      <c r="Y36" s="2687"/>
      <c r="Z36" s="2688">
        <f t="shared" si="7"/>
        <v>0</v>
      </c>
      <c r="AA36" s="2687"/>
      <c r="AB36" s="2689"/>
    </row>
    <row r="37" spans="1:28" s="2576" customFormat="1" ht="12">
      <c r="A37" s="2616">
        <v>190</v>
      </c>
      <c r="B37" s="2675">
        <v>2</v>
      </c>
      <c r="C37" s="2692"/>
      <c r="D37" s="2693"/>
      <c r="E37" s="2694"/>
      <c r="F37" s="2679"/>
      <c r="G37" s="2695"/>
      <c r="H37" s="2696"/>
      <c r="I37" s="2697"/>
      <c r="J37" s="2697"/>
      <c r="K37" s="2697"/>
      <c r="L37" s="2698"/>
      <c r="M37" s="2699"/>
      <c r="N37" s="2700"/>
      <c r="O37" s="2697"/>
      <c r="P37" s="2698"/>
      <c r="Q37" s="2687"/>
      <c r="R37" s="2687"/>
      <c r="S37" s="2687"/>
      <c r="T37" s="2687"/>
      <c r="U37" s="2687"/>
      <c r="V37" s="2652">
        <f>Q37-R37-0.8*S37-0.5*T37</f>
        <v>0</v>
      </c>
      <c r="W37" s="2687"/>
      <c r="X37" s="2688">
        <f>V37*200%</f>
        <v>0</v>
      </c>
      <c r="Y37" s="2687"/>
      <c r="Z37" s="2688">
        <f>X37-Y37</f>
        <v>0</v>
      </c>
      <c r="AA37" s="2687"/>
      <c r="AB37" s="2689"/>
    </row>
    <row r="38" spans="1:28" s="2576" customFormat="1" ht="12">
      <c r="A38" s="2616">
        <v>195</v>
      </c>
      <c r="B38" s="2675">
        <v>2.5</v>
      </c>
      <c r="C38" s="2692"/>
      <c r="D38" s="2693"/>
      <c r="E38" s="2656"/>
      <c r="F38" s="2679"/>
      <c r="G38" s="2680"/>
      <c r="H38" s="2681"/>
      <c r="I38" s="2682"/>
      <c r="J38" s="2682"/>
      <c r="K38" s="2682"/>
      <c r="L38" s="2683"/>
      <c r="M38" s="2684"/>
      <c r="N38" s="2685"/>
      <c r="O38" s="2682"/>
      <c r="P38" s="2683"/>
      <c r="Q38" s="2687"/>
      <c r="R38" s="2687"/>
      <c r="S38" s="2687"/>
      <c r="T38" s="2687"/>
      <c r="U38" s="2687"/>
      <c r="V38" s="2652">
        <f>Q38-R38-0.8*S38-0.5*T38</f>
        <v>0</v>
      </c>
      <c r="W38" s="2687"/>
      <c r="X38" s="2688">
        <f>V38*250%</f>
        <v>0</v>
      </c>
      <c r="Y38" s="2687"/>
      <c r="Z38" s="2688">
        <f t="shared" si="7"/>
        <v>0</v>
      </c>
      <c r="AA38" s="2687"/>
      <c r="AB38" s="2689"/>
    </row>
    <row r="39" spans="1:28" s="2576" customFormat="1" ht="12">
      <c r="A39" s="2616">
        <v>200</v>
      </c>
      <c r="B39" s="2675">
        <v>12.5</v>
      </c>
      <c r="C39" s="2692"/>
      <c r="D39" s="2693"/>
      <c r="E39" s="2694"/>
      <c r="F39" s="2679"/>
      <c r="G39" s="2695"/>
      <c r="H39" s="2696"/>
      <c r="I39" s="2697"/>
      <c r="J39" s="2697"/>
      <c r="K39" s="2697"/>
      <c r="L39" s="2698"/>
      <c r="M39" s="2699"/>
      <c r="N39" s="2700"/>
      <c r="O39" s="2697"/>
      <c r="P39" s="2698"/>
      <c r="Q39" s="2687"/>
      <c r="R39" s="2687"/>
      <c r="S39" s="2687"/>
      <c r="T39" s="2687"/>
      <c r="U39" s="2687"/>
      <c r="V39" s="2652">
        <f t="shared" si="6"/>
        <v>0</v>
      </c>
      <c r="W39" s="2687"/>
      <c r="X39" s="2688">
        <f>V39*1250%</f>
        <v>0</v>
      </c>
      <c r="Y39" s="2687"/>
      <c r="Z39" s="2688">
        <f t="shared" si="7"/>
        <v>0</v>
      </c>
      <c r="AA39" s="2687"/>
      <c r="AB39" s="2689"/>
    </row>
    <row r="40" spans="1:28" s="2576" customFormat="1" ht="12">
      <c r="A40" s="2701">
        <v>210</v>
      </c>
      <c r="B40" s="2675" t="s">
        <v>2988</v>
      </c>
      <c r="C40" s="2692"/>
      <c r="D40" s="2693"/>
      <c r="E40" s="2694"/>
      <c r="F40" s="2702"/>
      <c r="G40" s="2697"/>
      <c r="H40" s="2697"/>
      <c r="I40" s="2697"/>
      <c r="J40" s="2697"/>
      <c r="K40" s="2697"/>
      <c r="L40" s="2698"/>
      <c r="M40" s="2699"/>
      <c r="N40" s="2700"/>
      <c r="O40" s="2697"/>
      <c r="P40" s="2698"/>
      <c r="Q40" s="2703"/>
      <c r="R40" s="2703"/>
      <c r="S40" s="2703"/>
      <c r="T40" s="2703"/>
      <c r="U40" s="2703"/>
      <c r="V40" s="2652">
        <f>Q40-R40-0.8*S40-0.5*T40</f>
        <v>0</v>
      </c>
      <c r="W40" s="2703"/>
      <c r="X40" s="2687"/>
      <c r="Y40" s="2703"/>
      <c r="Z40" s="2703"/>
      <c r="AA40" s="2703"/>
      <c r="AB40" s="2704"/>
    </row>
    <row r="41" spans="1:28" s="2576" customFormat="1" ht="15" customHeight="1">
      <c r="A41" s="4929" t="s">
        <v>2989</v>
      </c>
      <c r="B41" s="4930"/>
      <c r="C41" s="4930"/>
      <c r="D41" s="4930"/>
      <c r="E41" s="4930"/>
      <c r="F41" s="4930"/>
      <c r="G41" s="4930"/>
      <c r="H41" s="4930"/>
      <c r="I41" s="4930"/>
      <c r="J41" s="4930"/>
      <c r="K41" s="4930"/>
      <c r="L41" s="4930"/>
      <c r="M41" s="4930"/>
      <c r="N41" s="4930"/>
      <c r="O41" s="4930"/>
      <c r="P41" s="4930"/>
      <c r="Q41" s="4930"/>
      <c r="R41" s="4930"/>
      <c r="S41" s="4930"/>
      <c r="T41" s="4930"/>
      <c r="U41" s="4930"/>
      <c r="V41" s="4930"/>
      <c r="W41" s="4930"/>
      <c r="X41" s="4930"/>
      <c r="Y41" s="4930"/>
      <c r="Z41" s="4930"/>
      <c r="AA41" s="4930"/>
      <c r="AB41" s="4931"/>
    </row>
    <row r="42" spans="1:28" s="2576" customFormat="1" ht="12">
      <c r="A42" s="2705">
        <v>220</v>
      </c>
      <c r="B42" s="2647" t="s">
        <v>2990</v>
      </c>
      <c r="C42" s="2706"/>
      <c r="D42" s="2707"/>
      <c r="E42" s="2708"/>
      <c r="F42" s="2706"/>
      <c r="G42" s="2707"/>
      <c r="H42" s="2707"/>
      <c r="I42" s="2707"/>
      <c r="J42" s="2707"/>
      <c r="K42" s="2707"/>
      <c r="L42" s="2707"/>
      <c r="M42" s="2709"/>
      <c r="N42" s="2707"/>
      <c r="O42" s="2707"/>
      <c r="P42" s="2707"/>
      <c r="Q42" s="2707"/>
      <c r="R42" s="2707"/>
      <c r="S42" s="2707"/>
      <c r="T42" s="2707"/>
      <c r="U42" s="2707"/>
      <c r="V42" s="2707"/>
      <c r="W42" s="2707"/>
      <c r="X42" s="2707"/>
      <c r="Y42" s="2707"/>
      <c r="Z42" s="2707"/>
      <c r="AA42" s="2710"/>
      <c r="AB42" s="2711"/>
    </row>
    <row r="43" spans="1:28" s="2576" customFormat="1" ht="12">
      <c r="A43" s="2705">
        <v>230</v>
      </c>
      <c r="B43" s="2647" t="s">
        <v>2991</v>
      </c>
      <c r="C43" s="2712"/>
      <c r="D43" s="2713"/>
      <c r="E43" s="2714"/>
      <c r="F43" s="2712"/>
      <c r="G43" s="2713"/>
      <c r="H43" s="2713"/>
      <c r="I43" s="2713"/>
      <c r="J43" s="2713"/>
      <c r="K43" s="2713"/>
      <c r="L43" s="2713"/>
      <c r="M43" s="2715"/>
      <c r="N43" s="2713"/>
      <c r="O43" s="2713"/>
      <c r="P43" s="2713"/>
      <c r="Q43" s="2713"/>
      <c r="R43" s="2713"/>
      <c r="S43" s="2713"/>
      <c r="T43" s="2713"/>
      <c r="U43" s="2713"/>
      <c r="V43" s="2713"/>
      <c r="W43" s="2713"/>
      <c r="X43" s="2713"/>
      <c r="Y43" s="2713"/>
      <c r="Z43" s="2713"/>
      <c r="AA43" s="2716"/>
      <c r="AB43" s="2717"/>
    </row>
    <row r="44" spans="1:28" s="2576" customFormat="1" ht="12">
      <c r="A44" s="2705">
        <v>240</v>
      </c>
      <c r="B44" s="2647" t="s">
        <v>2992</v>
      </c>
      <c r="C44" s="2712"/>
      <c r="D44" s="2713"/>
      <c r="E44" s="2714"/>
      <c r="F44" s="2712"/>
      <c r="G44" s="2713"/>
      <c r="H44" s="2713"/>
      <c r="I44" s="2713"/>
      <c r="J44" s="2713"/>
      <c r="K44" s="2713"/>
      <c r="L44" s="2713"/>
      <c r="M44" s="2715"/>
      <c r="N44" s="2713"/>
      <c r="O44" s="2713"/>
      <c r="P44" s="2713"/>
      <c r="Q44" s="2713"/>
      <c r="R44" s="2713"/>
      <c r="S44" s="2713"/>
      <c r="T44" s="2713"/>
      <c r="U44" s="2713"/>
      <c r="V44" s="2713"/>
      <c r="W44" s="2713"/>
      <c r="X44" s="2713"/>
      <c r="Y44" s="2713"/>
      <c r="Z44" s="2713"/>
      <c r="AA44" s="2716"/>
      <c r="AB44" s="2717"/>
    </row>
    <row r="45" spans="1:28" s="2576" customFormat="1" ht="12.75" thickBot="1">
      <c r="A45" s="2718">
        <v>250</v>
      </c>
      <c r="B45" s="2719"/>
      <c r="C45" s="2720"/>
      <c r="D45" s="2721"/>
      <c r="E45" s="2722"/>
      <c r="F45" s="2720"/>
      <c r="G45" s="2721"/>
      <c r="H45" s="2721"/>
      <c r="I45" s="2721"/>
      <c r="J45" s="2721"/>
      <c r="K45" s="2721"/>
      <c r="L45" s="2721"/>
      <c r="M45" s="2723"/>
      <c r="N45" s="2721"/>
      <c r="O45" s="2721"/>
      <c r="P45" s="2721"/>
      <c r="Q45" s="2721"/>
      <c r="R45" s="2721"/>
      <c r="S45" s="2721"/>
      <c r="T45" s="2721"/>
      <c r="U45" s="2721"/>
      <c r="V45" s="2721"/>
      <c r="W45" s="2721"/>
      <c r="X45" s="2721"/>
      <c r="Y45" s="2721"/>
      <c r="Z45" s="2721"/>
      <c r="AA45" s="2724"/>
      <c r="AB45" s="2725"/>
    </row>
    <row r="46" spans="1:28">
      <c r="U46" s="2727"/>
      <c r="V46" s="2727"/>
      <c r="W46" s="2727"/>
      <c r="X46" s="2727"/>
      <c r="Y46" s="2727"/>
      <c r="Z46" s="2727"/>
      <c r="AA46" s="2727"/>
    </row>
    <row r="47" spans="1:28">
      <c r="B47" s="2212" t="s">
        <v>2993</v>
      </c>
      <c r="U47" s="2727"/>
      <c r="V47" s="2727"/>
      <c r="W47" s="2727"/>
      <c r="X47" s="2727"/>
      <c r="Y47" s="2727"/>
      <c r="Z47" s="2727"/>
      <c r="AA47" s="2727"/>
    </row>
    <row r="48" spans="1:28">
      <c r="B48" s="2579"/>
      <c r="U48" s="2727"/>
      <c r="V48" s="2727"/>
      <c r="W48" s="2727"/>
      <c r="X48" s="2727"/>
      <c r="Y48" s="2727"/>
      <c r="Z48" s="2727"/>
      <c r="AA48" s="2727"/>
    </row>
    <row r="50" ht="15" customHeight="1"/>
  </sheetData>
  <mergeCells count="37">
    <mergeCell ref="N3:V3"/>
    <mergeCell ref="C7:D7"/>
    <mergeCell ref="E7:E10"/>
    <mergeCell ref="F7:F10"/>
    <mergeCell ref="G7:L7"/>
    <mergeCell ref="M7:M10"/>
    <mergeCell ref="N7:P7"/>
    <mergeCell ref="Q7:Q10"/>
    <mergeCell ref="R7:U7"/>
    <mergeCell ref="V7:V10"/>
    <mergeCell ref="AA8:AA10"/>
    <mergeCell ref="X7:X10"/>
    <mergeCell ref="Y7:Y10"/>
    <mergeCell ref="Z7:Z10"/>
    <mergeCell ref="C8:C10"/>
    <mergeCell ref="D8:D10"/>
    <mergeCell ref="G8:H8"/>
    <mergeCell ref="I8:J8"/>
    <mergeCell ref="K8:L8"/>
    <mergeCell ref="N8:N10"/>
    <mergeCell ref="O8:O10"/>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s>
  <conditionalFormatting sqref="B17 B24:B26 B38 B39:F40 B37:F37">
    <cfRule type="cellIs" dxfId="43" priority="4" stopIfTrue="1" operator="equal">
      <formula>#REF!</formula>
    </cfRule>
  </conditionalFormatting>
  <conditionalFormatting sqref="B18:B23">
    <cfRule type="cellIs" dxfId="42" priority="3" stopIfTrue="1" operator="equal">
      <formula>#REF!</formula>
    </cfRule>
  </conditionalFormatting>
  <conditionalFormatting sqref="B27:B36">
    <cfRule type="cellIs" dxfId="41" priority="2" stopIfTrue="1" operator="equal">
      <formula>#REF!</formula>
    </cfRule>
  </conditionalFormatting>
  <conditionalFormatting sqref="B42:B44">
    <cfRule type="cellIs" dxfId="40"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0"/>
  <sheetViews>
    <sheetView zoomScale="70" zoomScaleNormal="70" zoomScaleSheetLayoutView="30" workbookViewId="0">
      <selection sqref="A1:Z6"/>
    </sheetView>
  </sheetViews>
  <sheetFormatPr defaultColWidth="11.42578125" defaultRowHeight="15"/>
  <cols>
    <col min="1" max="1" width="5.140625" style="2726" customWidth="1"/>
    <col min="2" max="2" width="46.140625" style="2212" customWidth="1"/>
    <col min="3" max="3" width="9.28515625" style="2212" customWidth="1"/>
    <col min="4" max="4" width="8.85546875" style="2212" customWidth="1"/>
    <col min="5" max="5" width="8.5703125" style="2212" customWidth="1"/>
    <col min="6" max="6" width="15.140625" style="2212" customWidth="1"/>
    <col min="7" max="7" width="9" style="2212" customWidth="1"/>
    <col min="8" max="8" width="11.28515625" style="2212" customWidth="1"/>
    <col min="9" max="9" width="11.42578125" style="2212" customWidth="1"/>
    <col min="10" max="10" width="13.7109375" style="2212" customWidth="1"/>
    <col min="11" max="11" width="12.42578125" style="2212" customWidth="1"/>
    <col min="12" max="12" width="13.42578125" style="2212" customWidth="1"/>
    <col min="13" max="13" width="16.85546875" style="2212" customWidth="1"/>
    <col min="14" max="14" width="17.7109375" style="2212" customWidth="1"/>
    <col min="15" max="15" width="14.42578125" style="2212" customWidth="1"/>
    <col min="16" max="16" width="12.85546875" style="2212" customWidth="1"/>
    <col min="17" max="17" width="17.42578125" style="2212" customWidth="1"/>
    <col min="18" max="18" width="12.7109375" style="2212" customWidth="1"/>
    <col min="19" max="19" width="9.42578125" style="2212" customWidth="1"/>
    <col min="20" max="20" width="8.85546875" style="2212" customWidth="1"/>
    <col min="21" max="21" width="9.85546875" style="2212" customWidth="1"/>
    <col min="22" max="22" width="15.7109375" style="2212" customWidth="1"/>
    <col min="23" max="23" width="17.7109375" style="2212" customWidth="1"/>
    <col min="24" max="26" width="14.28515625" style="2212" customWidth="1"/>
    <col min="27" max="27" width="16" style="2212" customWidth="1"/>
    <col min="28" max="28" width="16.28515625" style="2212" customWidth="1"/>
    <col min="29" max="259" width="11.42578125" style="2212"/>
    <col min="260" max="260" width="108.140625" style="2212" customWidth="1"/>
    <col min="261" max="261" width="28.7109375" style="2212" customWidth="1"/>
    <col min="262" max="262" width="32.5703125" style="2212" customWidth="1"/>
    <col min="263" max="263" width="28.7109375" style="2212" customWidth="1"/>
    <col min="264" max="265" width="31.7109375" style="2212" customWidth="1"/>
    <col min="266" max="266" width="30.140625" style="2212" customWidth="1"/>
    <col min="267" max="267" width="33.7109375" style="2212" customWidth="1"/>
    <col min="268" max="268" width="27" style="2212" customWidth="1"/>
    <col min="269" max="269" width="28.7109375" style="2212" customWidth="1"/>
    <col min="270" max="270" width="34.85546875" style="2212" customWidth="1"/>
    <col min="271" max="271" width="37" style="2212" customWidth="1"/>
    <col min="272" max="272" width="34.85546875" style="2212" customWidth="1"/>
    <col min="273" max="273" width="27.5703125" style="2212" customWidth="1"/>
    <col min="274" max="274" width="36.85546875" style="2212" customWidth="1"/>
    <col min="275" max="275" width="38.7109375" style="2212" customWidth="1"/>
    <col min="276" max="278" width="14.7109375" style="2212" customWidth="1"/>
    <col min="279" max="279" width="18.7109375" style="2212" customWidth="1"/>
    <col min="280" max="280" width="25.42578125" style="2212" customWidth="1"/>
    <col min="281" max="281" width="34.85546875" style="2212" customWidth="1"/>
    <col min="282" max="282" width="28" style="2212" customWidth="1"/>
    <col min="283" max="283" width="34.140625" style="2212" customWidth="1"/>
    <col min="284" max="284" width="34" style="2212" customWidth="1"/>
    <col min="285" max="515" width="11.42578125" style="2212"/>
    <col min="516" max="516" width="108.140625" style="2212" customWidth="1"/>
    <col min="517" max="517" width="28.7109375" style="2212" customWidth="1"/>
    <col min="518" max="518" width="32.5703125" style="2212" customWidth="1"/>
    <col min="519" max="519" width="28.7109375" style="2212" customWidth="1"/>
    <col min="520" max="521" width="31.7109375" style="2212" customWidth="1"/>
    <col min="522" max="522" width="30.140625" style="2212" customWidth="1"/>
    <col min="523" max="523" width="33.7109375" style="2212" customWidth="1"/>
    <col min="524" max="524" width="27" style="2212" customWidth="1"/>
    <col min="525" max="525" width="28.7109375" style="2212" customWidth="1"/>
    <col min="526" max="526" width="34.85546875" style="2212" customWidth="1"/>
    <col min="527" max="527" width="37" style="2212" customWidth="1"/>
    <col min="528" max="528" width="34.85546875" style="2212" customWidth="1"/>
    <col min="529" max="529" width="27.5703125" style="2212" customWidth="1"/>
    <col min="530" max="530" width="36.85546875" style="2212" customWidth="1"/>
    <col min="531" max="531" width="38.7109375" style="2212" customWidth="1"/>
    <col min="532" max="534" width="14.7109375" style="2212" customWidth="1"/>
    <col min="535" max="535" width="18.7109375" style="2212" customWidth="1"/>
    <col min="536" max="536" width="25.42578125" style="2212" customWidth="1"/>
    <col min="537" max="537" width="34.85546875" style="2212" customWidth="1"/>
    <col min="538" max="538" width="28" style="2212" customWidth="1"/>
    <col min="539" max="539" width="34.140625" style="2212" customWidth="1"/>
    <col min="540" max="540" width="34" style="2212" customWidth="1"/>
    <col min="541" max="771" width="11.42578125" style="2212"/>
    <col min="772" max="772" width="108.140625" style="2212" customWidth="1"/>
    <col min="773" max="773" width="28.7109375" style="2212" customWidth="1"/>
    <col min="774" max="774" width="32.5703125" style="2212" customWidth="1"/>
    <col min="775" max="775" width="28.7109375" style="2212" customWidth="1"/>
    <col min="776" max="777" width="31.7109375" style="2212" customWidth="1"/>
    <col min="778" max="778" width="30.140625" style="2212" customWidth="1"/>
    <col min="779" max="779" width="33.7109375" style="2212" customWidth="1"/>
    <col min="780" max="780" width="27" style="2212" customWidth="1"/>
    <col min="781" max="781" width="28.7109375" style="2212" customWidth="1"/>
    <col min="782" max="782" width="34.85546875" style="2212" customWidth="1"/>
    <col min="783" max="783" width="37" style="2212" customWidth="1"/>
    <col min="784" max="784" width="34.85546875" style="2212" customWidth="1"/>
    <col min="785" max="785" width="27.5703125" style="2212" customWidth="1"/>
    <col min="786" max="786" width="36.85546875" style="2212" customWidth="1"/>
    <col min="787" max="787" width="38.7109375" style="2212" customWidth="1"/>
    <col min="788" max="790" width="14.7109375" style="2212" customWidth="1"/>
    <col min="791" max="791" width="18.7109375" style="2212" customWidth="1"/>
    <col min="792" max="792" width="25.42578125" style="2212" customWidth="1"/>
    <col min="793" max="793" width="34.85546875" style="2212" customWidth="1"/>
    <col min="794" max="794" width="28" style="2212" customWidth="1"/>
    <col min="795" max="795" width="34.140625" style="2212" customWidth="1"/>
    <col min="796" max="796" width="34" style="2212" customWidth="1"/>
    <col min="797" max="1027" width="11.42578125" style="2212"/>
    <col min="1028" max="1028" width="108.140625" style="2212" customWidth="1"/>
    <col min="1029" max="1029" width="28.7109375" style="2212" customWidth="1"/>
    <col min="1030" max="1030" width="32.5703125" style="2212" customWidth="1"/>
    <col min="1031" max="1031" width="28.7109375" style="2212" customWidth="1"/>
    <col min="1032" max="1033" width="31.7109375" style="2212" customWidth="1"/>
    <col min="1034" max="1034" width="30.140625" style="2212" customWidth="1"/>
    <col min="1035" max="1035" width="33.7109375" style="2212" customWidth="1"/>
    <col min="1036" max="1036" width="27" style="2212" customWidth="1"/>
    <col min="1037" max="1037" width="28.7109375" style="2212" customWidth="1"/>
    <col min="1038" max="1038" width="34.85546875" style="2212" customWidth="1"/>
    <col min="1039" max="1039" width="37" style="2212" customWidth="1"/>
    <col min="1040" max="1040" width="34.85546875" style="2212" customWidth="1"/>
    <col min="1041" max="1041" width="27.5703125" style="2212" customWidth="1"/>
    <col min="1042" max="1042" width="36.85546875" style="2212" customWidth="1"/>
    <col min="1043" max="1043" width="38.7109375" style="2212" customWidth="1"/>
    <col min="1044" max="1046" width="14.7109375" style="2212" customWidth="1"/>
    <col min="1047" max="1047" width="18.7109375" style="2212" customWidth="1"/>
    <col min="1048" max="1048" width="25.42578125" style="2212" customWidth="1"/>
    <col min="1049" max="1049" width="34.85546875" style="2212" customWidth="1"/>
    <col min="1050" max="1050" width="28" style="2212" customWidth="1"/>
    <col min="1051" max="1051" width="34.140625" style="2212" customWidth="1"/>
    <col min="1052" max="1052" width="34" style="2212" customWidth="1"/>
    <col min="1053" max="1283" width="11.42578125" style="2212"/>
    <col min="1284" max="1284" width="108.140625" style="2212" customWidth="1"/>
    <col min="1285" max="1285" width="28.7109375" style="2212" customWidth="1"/>
    <col min="1286" max="1286" width="32.5703125" style="2212" customWidth="1"/>
    <col min="1287" max="1287" width="28.7109375" style="2212" customWidth="1"/>
    <col min="1288" max="1289" width="31.7109375" style="2212" customWidth="1"/>
    <col min="1290" max="1290" width="30.140625" style="2212" customWidth="1"/>
    <col min="1291" max="1291" width="33.7109375" style="2212" customWidth="1"/>
    <col min="1292" max="1292" width="27" style="2212" customWidth="1"/>
    <col min="1293" max="1293" width="28.7109375" style="2212" customWidth="1"/>
    <col min="1294" max="1294" width="34.85546875" style="2212" customWidth="1"/>
    <col min="1295" max="1295" width="37" style="2212" customWidth="1"/>
    <col min="1296" max="1296" width="34.85546875" style="2212" customWidth="1"/>
    <col min="1297" max="1297" width="27.5703125" style="2212" customWidth="1"/>
    <col min="1298" max="1298" width="36.85546875" style="2212" customWidth="1"/>
    <col min="1299" max="1299" width="38.7109375" style="2212" customWidth="1"/>
    <col min="1300" max="1302" width="14.7109375" style="2212" customWidth="1"/>
    <col min="1303" max="1303" width="18.7109375" style="2212" customWidth="1"/>
    <col min="1304" max="1304" width="25.42578125" style="2212" customWidth="1"/>
    <col min="1305" max="1305" width="34.85546875" style="2212" customWidth="1"/>
    <col min="1306" max="1306" width="28" style="2212" customWidth="1"/>
    <col min="1307" max="1307" width="34.140625" style="2212" customWidth="1"/>
    <col min="1308" max="1308" width="34" style="2212" customWidth="1"/>
    <col min="1309" max="1539" width="11.42578125" style="2212"/>
    <col min="1540" max="1540" width="108.140625" style="2212" customWidth="1"/>
    <col min="1541" max="1541" width="28.7109375" style="2212" customWidth="1"/>
    <col min="1542" max="1542" width="32.5703125" style="2212" customWidth="1"/>
    <col min="1543" max="1543" width="28.7109375" style="2212" customWidth="1"/>
    <col min="1544" max="1545" width="31.7109375" style="2212" customWidth="1"/>
    <col min="1546" max="1546" width="30.140625" style="2212" customWidth="1"/>
    <col min="1547" max="1547" width="33.7109375" style="2212" customWidth="1"/>
    <col min="1548" max="1548" width="27" style="2212" customWidth="1"/>
    <col min="1549" max="1549" width="28.7109375" style="2212" customWidth="1"/>
    <col min="1550" max="1550" width="34.85546875" style="2212" customWidth="1"/>
    <col min="1551" max="1551" width="37" style="2212" customWidth="1"/>
    <col min="1552" max="1552" width="34.85546875" style="2212" customWidth="1"/>
    <col min="1553" max="1553" width="27.5703125" style="2212" customWidth="1"/>
    <col min="1554" max="1554" width="36.85546875" style="2212" customWidth="1"/>
    <col min="1555" max="1555" width="38.7109375" style="2212" customWidth="1"/>
    <col min="1556" max="1558" width="14.7109375" style="2212" customWidth="1"/>
    <col min="1559" max="1559" width="18.7109375" style="2212" customWidth="1"/>
    <col min="1560" max="1560" width="25.42578125" style="2212" customWidth="1"/>
    <col min="1561" max="1561" width="34.85546875" style="2212" customWidth="1"/>
    <col min="1562" max="1562" width="28" style="2212" customWidth="1"/>
    <col min="1563" max="1563" width="34.140625" style="2212" customWidth="1"/>
    <col min="1564" max="1564" width="34" style="2212" customWidth="1"/>
    <col min="1565" max="1795" width="11.42578125" style="2212"/>
    <col min="1796" max="1796" width="108.140625" style="2212" customWidth="1"/>
    <col min="1797" max="1797" width="28.7109375" style="2212" customWidth="1"/>
    <col min="1798" max="1798" width="32.5703125" style="2212" customWidth="1"/>
    <col min="1799" max="1799" width="28.7109375" style="2212" customWidth="1"/>
    <col min="1800" max="1801" width="31.7109375" style="2212" customWidth="1"/>
    <col min="1802" max="1802" width="30.140625" style="2212" customWidth="1"/>
    <col min="1803" max="1803" width="33.7109375" style="2212" customWidth="1"/>
    <col min="1804" max="1804" width="27" style="2212" customWidth="1"/>
    <col min="1805" max="1805" width="28.7109375" style="2212" customWidth="1"/>
    <col min="1806" max="1806" width="34.85546875" style="2212" customWidth="1"/>
    <col min="1807" max="1807" width="37" style="2212" customWidth="1"/>
    <col min="1808" max="1808" width="34.85546875" style="2212" customWidth="1"/>
    <col min="1809" max="1809" width="27.5703125" style="2212" customWidth="1"/>
    <col min="1810" max="1810" width="36.85546875" style="2212" customWidth="1"/>
    <col min="1811" max="1811" width="38.7109375" style="2212" customWidth="1"/>
    <col min="1812" max="1814" width="14.7109375" style="2212" customWidth="1"/>
    <col min="1815" max="1815" width="18.7109375" style="2212" customWidth="1"/>
    <col min="1816" max="1816" width="25.42578125" style="2212" customWidth="1"/>
    <col min="1817" max="1817" width="34.85546875" style="2212" customWidth="1"/>
    <col min="1818" max="1818" width="28" style="2212" customWidth="1"/>
    <col min="1819" max="1819" width="34.140625" style="2212" customWidth="1"/>
    <col min="1820" max="1820" width="34" style="2212" customWidth="1"/>
    <col min="1821" max="2051" width="11.42578125" style="2212"/>
    <col min="2052" max="2052" width="108.140625" style="2212" customWidth="1"/>
    <col min="2053" max="2053" width="28.7109375" style="2212" customWidth="1"/>
    <col min="2054" max="2054" width="32.5703125" style="2212" customWidth="1"/>
    <col min="2055" max="2055" width="28.7109375" style="2212" customWidth="1"/>
    <col min="2056" max="2057" width="31.7109375" style="2212" customWidth="1"/>
    <col min="2058" max="2058" width="30.140625" style="2212" customWidth="1"/>
    <col min="2059" max="2059" width="33.7109375" style="2212" customWidth="1"/>
    <col min="2060" max="2060" width="27" style="2212" customWidth="1"/>
    <col min="2061" max="2061" width="28.7109375" style="2212" customWidth="1"/>
    <col min="2062" max="2062" width="34.85546875" style="2212" customWidth="1"/>
    <col min="2063" max="2063" width="37" style="2212" customWidth="1"/>
    <col min="2064" max="2064" width="34.85546875" style="2212" customWidth="1"/>
    <col min="2065" max="2065" width="27.5703125" style="2212" customWidth="1"/>
    <col min="2066" max="2066" width="36.85546875" style="2212" customWidth="1"/>
    <col min="2067" max="2067" width="38.7109375" style="2212" customWidth="1"/>
    <col min="2068" max="2070" width="14.7109375" style="2212" customWidth="1"/>
    <col min="2071" max="2071" width="18.7109375" style="2212" customWidth="1"/>
    <col min="2072" max="2072" width="25.42578125" style="2212" customWidth="1"/>
    <col min="2073" max="2073" width="34.85546875" style="2212" customWidth="1"/>
    <col min="2074" max="2074" width="28" style="2212" customWidth="1"/>
    <col min="2075" max="2075" width="34.140625" style="2212" customWidth="1"/>
    <col min="2076" max="2076" width="34" style="2212" customWidth="1"/>
    <col min="2077" max="2307" width="11.42578125" style="2212"/>
    <col min="2308" max="2308" width="108.140625" style="2212" customWidth="1"/>
    <col min="2309" max="2309" width="28.7109375" style="2212" customWidth="1"/>
    <col min="2310" max="2310" width="32.5703125" style="2212" customWidth="1"/>
    <col min="2311" max="2311" width="28.7109375" style="2212" customWidth="1"/>
    <col min="2312" max="2313" width="31.7109375" style="2212" customWidth="1"/>
    <col min="2314" max="2314" width="30.140625" style="2212" customWidth="1"/>
    <col min="2315" max="2315" width="33.7109375" style="2212" customWidth="1"/>
    <col min="2316" max="2316" width="27" style="2212" customWidth="1"/>
    <col min="2317" max="2317" width="28.7109375" style="2212" customWidth="1"/>
    <col min="2318" max="2318" width="34.85546875" style="2212" customWidth="1"/>
    <col min="2319" max="2319" width="37" style="2212" customWidth="1"/>
    <col min="2320" max="2320" width="34.85546875" style="2212" customWidth="1"/>
    <col min="2321" max="2321" width="27.5703125" style="2212" customWidth="1"/>
    <col min="2322" max="2322" width="36.85546875" style="2212" customWidth="1"/>
    <col min="2323" max="2323" width="38.7109375" style="2212" customWidth="1"/>
    <col min="2324" max="2326" width="14.7109375" style="2212" customWidth="1"/>
    <col min="2327" max="2327" width="18.7109375" style="2212" customWidth="1"/>
    <col min="2328" max="2328" width="25.42578125" style="2212" customWidth="1"/>
    <col min="2329" max="2329" width="34.85546875" style="2212" customWidth="1"/>
    <col min="2330" max="2330" width="28" style="2212" customWidth="1"/>
    <col min="2331" max="2331" width="34.140625" style="2212" customWidth="1"/>
    <col min="2332" max="2332" width="34" style="2212" customWidth="1"/>
    <col min="2333" max="2563" width="11.42578125" style="2212"/>
    <col min="2564" max="2564" width="108.140625" style="2212" customWidth="1"/>
    <col min="2565" max="2565" width="28.7109375" style="2212" customWidth="1"/>
    <col min="2566" max="2566" width="32.5703125" style="2212" customWidth="1"/>
    <col min="2567" max="2567" width="28.7109375" style="2212" customWidth="1"/>
    <col min="2568" max="2569" width="31.7109375" style="2212" customWidth="1"/>
    <col min="2570" max="2570" width="30.140625" style="2212" customWidth="1"/>
    <col min="2571" max="2571" width="33.7109375" style="2212" customWidth="1"/>
    <col min="2572" max="2572" width="27" style="2212" customWidth="1"/>
    <col min="2573" max="2573" width="28.7109375" style="2212" customWidth="1"/>
    <col min="2574" max="2574" width="34.85546875" style="2212" customWidth="1"/>
    <col min="2575" max="2575" width="37" style="2212" customWidth="1"/>
    <col min="2576" max="2576" width="34.85546875" style="2212" customWidth="1"/>
    <col min="2577" max="2577" width="27.5703125" style="2212" customWidth="1"/>
    <col min="2578" max="2578" width="36.85546875" style="2212" customWidth="1"/>
    <col min="2579" max="2579" width="38.7109375" style="2212" customWidth="1"/>
    <col min="2580" max="2582" width="14.7109375" style="2212" customWidth="1"/>
    <col min="2583" max="2583" width="18.7109375" style="2212" customWidth="1"/>
    <col min="2584" max="2584" width="25.42578125" style="2212" customWidth="1"/>
    <col min="2585" max="2585" width="34.85546875" style="2212" customWidth="1"/>
    <col min="2586" max="2586" width="28" style="2212" customWidth="1"/>
    <col min="2587" max="2587" width="34.140625" style="2212" customWidth="1"/>
    <col min="2588" max="2588" width="34" style="2212" customWidth="1"/>
    <col min="2589" max="2819" width="11.42578125" style="2212"/>
    <col min="2820" max="2820" width="108.140625" style="2212" customWidth="1"/>
    <col min="2821" max="2821" width="28.7109375" style="2212" customWidth="1"/>
    <col min="2822" max="2822" width="32.5703125" style="2212" customWidth="1"/>
    <col min="2823" max="2823" width="28.7109375" style="2212" customWidth="1"/>
    <col min="2824" max="2825" width="31.7109375" style="2212" customWidth="1"/>
    <col min="2826" max="2826" width="30.140625" style="2212" customWidth="1"/>
    <col min="2827" max="2827" width="33.7109375" style="2212" customWidth="1"/>
    <col min="2828" max="2828" width="27" style="2212" customWidth="1"/>
    <col min="2829" max="2829" width="28.7109375" style="2212" customWidth="1"/>
    <col min="2830" max="2830" width="34.85546875" style="2212" customWidth="1"/>
    <col min="2831" max="2831" width="37" style="2212" customWidth="1"/>
    <col min="2832" max="2832" width="34.85546875" style="2212" customWidth="1"/>
    <col min="2833" max="2833" width="27.5703125" style="2212" customWidth="1"/>
    <col min="2834" max="2834" width="36.85546875" style="2212" customWidth="1"/>
    <col min="2835" max="2835" width="38.7109375" style="2212" customWidth="1"/>
    <col min="2836" max="2838" width="14.7109375" style="2212" customWidth="1"/>
    <col min="2839" max="2839" width="18.7109375" style="2212" customWidth="1"/>
    <col min="2840" max="2840" width="25.42578125" style="2212" customWidth="1"/>
    <col min="2841" max="2841" width="34.85546875" style="2212" customWidth="1"/>
    <col min="2842" max="2842" width="28" style="2212" customWidth="1"/>
    <col min="2843" max="2843" width="34.140625" style="2212" customWidth="1"/>
    <col min="2844" max="2844" width="34" style="2212" customWidth="1"/>
    <col min="2845" max="3075" width="11.42578125" style="2212"/>
    <col min="3076" max="3076" width="108.140625" style="2212" customWidth="1"/>
    <col min="3077" max="3077" width="28.7109375" style="2212" customWidth="1"/>
    <col min="3078" max="3078" width="32.5703125" style="2212" customWidth="1"/>
    <col min="3079" max="3079" width="28.7109375" style="2212" customWidth="1"/>
    <col min="3080" max="3081" width="31.7109375" style="2212" customWidth="1"/>
    <col min="3082" max="3082" width="30.140625" style="2212" customWidth="1"/>
    <col min="3083" max="3083" width="33.7109375" style="2212" customWidth="1"/>
    <col min="3084" max="3084" width="27" style="2212" customWidth="1"/>
    <col min="3085" max="3085" width="28.7109375" style="2212" customWidth="1"/>
    <col min="3086" max="3086" width="34.85546875" style="2212" customWidth="1"/>
    <col min="3087" max="3087" width="37" style="2212" customWidth="1"/>
    <col min="3088" max="3088" width="34.85546875" style="2212" customWidth="1"/>
    <col min="3089" max="3089" width="27.5703125" style="2212" customWidth="1"/>
    <col min="3090" max="3090" width="36.85546875" style="2212" customWidth="1"/>
    <col min="3091" max="3091" width="38.7109375" style="2212" customWidth="1"/>
    <col min="3092" max="3094" width="14.7109375" style="2212" customWidth="1"/>
    <col min="3095" max="3095" width="18.7109375" style="2212" customWidth="1"/>
    <col min="3096" max="3096" width="25.42578125" style="2212" customWidth="1"/>
    <col min="3097" max="3097" width="34.85546875" style="2212" customWidth="1"/>
    <col min="3098" max="3098" width="28" style="2212" customWidth="1"/>
    <col min="3099" max="3099" width="34.140625" style="2212" customWidth="1"/>
    <col min="3100" max="3100" width="34" style="2212" customWidth="1"/>
    <col min="3101" max="3331" width="11.42578125" style="2212"/>
    <col min="3332" max="3332" width="108.140625" style="2212" customWidth="1"/>
    <col min="3333" max="3333" width="28.7109375" style="2212" customWidth="1"/>
    <col min="3334" max="3334" width="32.5703125" style="2212" customWidth="1"/>
    <col min="3335" max="3335" width="28.7109375" style="2212" customWidth="1"/>
    <col min="3336" max="3337" width="31.7109375" style="2212" customWidth="1"/>
    <col min="3338" max="3338" width="30.140625" style="2212" customWidth="1"/>
    <col min="3339" max="3339" width="33.7109375" style="2212" customWidth="1"/>
    <col min="3340" max="3340" width="27" style="2212" customWidth="1"/>
    <col min="3341" max="3341" width="28.7109375" style="2212" customWidth="1"/>
    <col min="3342" max="3342" width="34.85546875" style="2212" customWidth="1"/>
    <col min="3343" max="3343" width="37" style="2212" customWidth="1"/>
    <col min="3344" max="3344" width="34.85546875" style="2212" customWidth="1"/>
    <col min="3345" max="3345" width="27.5703125" style="2212" customWidth="1"/>
    <col min="3346" max="3346" width="36.85546875" style="2212" customWidth="1"/>
    <col min="3347" max="3347" width="38.7109375" style="2212" customWidth="1"/>
    <col min="3348" max="3350" width="14.7109375" style="2212" customWidth="1"/>
    <col min="3351" max="3351" width="18.7109375" style="2212" customWidth="1"/>
    <col min="3352" max="3352" width="25.42578125" style="2212" customWidth="1"/>
    <col min="3353" max="3353" width="34.85546875" style="2212" customWidth="1"/>
    <col min="3354" max="3354" width="28" style="2212" customWidth="1"/>
    <col min="3355" max="3355" width="34.140625" style="2212" customWidth="1"/>
    <col min="3356" max="3356" width="34" style="2212" customWidth="1"/>
    <col min="3357" max="3587" width="11.42578125" style="2212"/>
    <col min="3588" max="3588" width="108.140625" style="2212" customWidth="1"/>
    <col min="3589" max="3589" width="28.7109375" style="2212" customWidth="1"/>
    <col min="3590" max="3590" width="32.5703125" style="2212" customWidth="1"/>
    <col min="3591" max="3591" width="28.7109375" style="2212" customWidth="1"/>
    <col min="3592" max="3593" width="31.7109375" style="2212" customWidth="1"/>
    <col min="3594" max="3594" width="30.140625" style="2212" customWidth="1"/>
    <col min="3595" max="3595" width="33.7109375" style="2212" customWidth="1"/>
    <col min="3596" max="3596" width="27" style="2212" customWidth="1"/>
    <col min="3597" max="3597" width="28.7109375" style="2212" customWidth="1"/>
    <col min="3598" max="3598" width="34.85546875" style="2212" customWidth="1"/>
    <col min="3599" max="3599" width="37" style="2212" customWidth="1"/>
    <col min="3600" max="3600" width="34.85546875" style="2212" customWidth="1"/>
    <col min="3601" max="3601" width="27.5703125" style="2212" customWidth="1"/>
    <col min="3602" max="3602" width="36.85546875" style="2212" customWidth="1"/>
    <col min="3603" max="3603" width="38.7109375" style="2212" customWidth="1"/>
    <col min="3604" max="3606" width="14.7109375" style="2212" customWidth="1"/>
    <col min="3607" max="3607" width="18.7109375" style="2212" customWidth="1"/>
    <col min="3608" max="3608" width="25.42578125" style="2212" customWidth="1"/>
    <col min="3609" max="3609" width="34.85546875" style="2212" customWidth="1"/>
    <col min="3610" max="3610" width="28" style="2212" customWidth="1"/>
    <col min="3611" max="3611" width="34.140625" style="2212" customWidth="1"/>
    <col min="3612" max="3612" width="34" style="2212" customWidth="1"/>
    <col min="3613" max="3843" width="11.42578125" style="2212"/>
    <col min="3844" max="3844" width="108.140625" style="2212" customWidth="1"/>
    <col min="3845" max="3845" width="28.7109375" style="2212" customWidth="1"/>
    <col min="3846" max="3846" width="32.5703125" style="2212" customWidth="1"/>
    <col min="3847" max="3847" width="28.7109375" style="2212" customWidth="1"/>
    <col min="3848" max="3849" width="31.7109375" style="2212" customWidth="1"/>
    <col min="3850" max="3850" width="30.140625" style="2212" customWidth="1"/>
    <col min="3851" max="3851" width="33.7109375" style="2212" customWidth="1"/>
    <col min="3852" max="3852" width="27" style="2212" customWidth="1"/>
    <col min="3853" max="3853" width="28.7109375" style="2212" customWidth="1"/>
    <col min="3854" max="3854" width="34.85546875" style="2212" customWidth="1"/>
    <col min="3855" max="3855" width="37" style="2212" customWidth="1"/>
    <col min="3856" max="3856" width="34.85546875" style="2212" customWidth="1"/>
    <col min="3857" max="3857" width="27.5703125" style="2212" customWidth="1"/>
    <col min="3858" max="3858" width="36.85546875" style="2212" customWidth="1"/>
    <col min="3859" max="3859" width="38.7109375" style="2212" customWidth="1"/>
    <col min="3860" max="3862" width="14.7109375" style="2212" customWidth="1"/>
    <col min="3863" max="3863" width="18.7109375" style="2212" customWidth="1"/>
    <col min="3864" max="3864" width="25.42578125" style="2212" customWidth="1"/>
    <col min="3865" max="3865" width="34.85546875" style="2212" customWidth="1"/>
    <col min="3866" max="3866" width="28" style="2212" customWidth="1"/>
    <col min="3867" max="3867" width="34.140625" style="2212" customWidth="1"/>
    <col min="3868" max="3868" width="34" style="2212" customWidth="1"/>
    <col min="3869" max="4099" width="11.42578125" style="2212"/>
    <col min="4100" max="4100" width="108.140625" style="2212" customWidth="1"/>
    <col min="4101" max="4101" width="28.7109375" style="2212" customWidth="1"/>
    <col min="4102" max="4102" width="32.5703125" style="2212" customWidth="1"/>
    <col min="4103" max="4103" width="28.7109375" style="2212" customWidth="1"/>
    <col min="4104" max="4105" width="31.7109375" style="2212" customWidth="1"/>
    <col min="4106" max="4106" width="30.140625" style="2212" customWidth="1"/>
    <col min="4107" max="4107" width="33.7109375" style="2212" customWidth="1"/>
    <col min="4108" max="4108" width="27" style="2212" customWidth="1"/>
    <col min="4109" max="4109" width="28.7109375" style="2212" customWidth="1"/>
    <col min="4110" max="4110" width="34.85546875" style="2212" customWidth="1"/>
    <col min="4111" max="4111" width="37" style="2212" customWidth="1"/>
    <col min="4112" max="4112" width="34.85546875" style="2212" customWidth="1"/>
    <col min="4113" max="4113" width="27.5703125" style="2212" customWidth="1"/>
    <col min="4114" max="4114" width="36.85546875" style="2212" customWidth="1"/>
    <col min="4115" max="4115" width="38.7109375" style="2212" customWidth="1"/>
    <col min="4116" max="4118" width="14.7109375" style="2212" customWidth="1"/>
    <col min="4119" max="4119" width="18.7109375" style="2212" customWidth="1"/>
    <col min="4120" max="4120" width="25.42578125" style="2212" customWidth="1"/>
    <col min="4121" max="4121" width="34.85546875" style="2212" customWidth="1"/>
    <col min="4122" max="4122" width="28" style="2212" customWidth="1"/>
    <col min="4123" max="4123" width="34.140625" style="2212" customWidth="1"/>
    <col min="4124" max="4124" width="34" style="2212" customWidth="1"/>
    <col min="4125" max="4355" width="11.42578125" style="2212"/>
    <col min="4356" max="4356" width="108.140625" style="2212" customWidth="1"/>
    <col min="4357" max="4357" width="28.7109375" style="2212" customWidth="1"/>
    <col min="4358" max="4358" width="32.5703125" style="2212" customWidth="1"/>
    <col min="4359" max="4359" width="28.7109375" style="2212" customWidth="1"/>
    <col min="4360" max="4361" width="31.7109375" style="2212" customWidth="1"/>
    <col min="4362" max="4362" width="30.140625" style="2212" customWidth="1"/>
    <col min="4363" max="4363" width="33.7109375" style="2212" customWidth="1"/>
    <col min="4364" max="4364" width="27" style="2212" customWidth="1"/>
    <col min="4365" max="4365" width="28.7109375" style="2212" customWidth="1"/>
    <col min="4366" max="4366" width="34.85546875" style="2212" customWidth="1"/>
    <col min="4367" max="4367" width="37" style="2212" customWidth="1"/>
    <col min="4368" max="4368" width="34.85546875" style="2212" customWidth="1"/>
    <col min="4369" max="4369" width="27.5703125" style="2212" customWidth="1"/>
    <col min="4370" max="4370" width="36.85546875" style="2212" customWidth="1"/>
    <col min="4371" max="4371" width="38.7109375" style="2212" customWidth="1"/>
    <col min="4372" max="4374" width="14.7109375" style="2212" customWidth="1"/>
    <col min="4375" max="4375" width="18.7109375" style="2212" customWidth="1"/>
    <col min="4376" max="4376" width="25.42578125" style="2212" customWidth="1"/>
    <col min="4377" max="4377" width="34.85546875" style="2212" customWidth="1"/>
    <col min="4378" max="4378" width="28" style="2212" customWidth="1"/>
    <col min="4379" max="4379" width="34.140625" style="2212" customWidth="1"/>
    <col min="4380" max="4380" width="34" style="2212" customWidth="1"/>
    <col min="4381" max="4611" width="11.42578125" style="2212"/>
    <col min="4612" max="4612" width="108.140625" style="2212" customWidth="1"/>
    <col min="4613" max="4613" width="28.7109375" style="2212" customWidth="1"/>
    <col min="4614" max="4614" width="32.5703125" style="2212" customWidth="1"/>
    <col min="4615" max="4615" width="28.7109375" style="2212" customWidth="1"/>
    <col min="4616" max="4617" width="31.7109375" style="2212" customWidth="1"/>
    <col min="4618" max="4618" width="30.140625" style="2212" customWidth="1"/>
    <col min="4619" max="4619" width="33.7109375" style="2212" customWidth="1"/>
    <col min="4620" max="4620" width="27" style="2212" customWidth="1"/>
    <col min="4621" max="4621" width="28.7109375" style="2212" customWidth="1"/>
    <col min="4622" max="4622" width="34.85546875" style="2212" customWidth="1"/>
    <col min="4623" max="4623" width="37" style="2212" customWidth="1"/>
    <col min="4624" max="4624" width="34.85546875" style="2212" customWidth="1"/>
    <col min="4625" max="4625" width="27.5703125" style="2212" customWidth="1"/>
    <col min="4626" max="4626" width="36.85546875" style="2212" customWidth="1"/>
    <col min="4627" max="4627" width="38.7109375" style="2212" customWidth="1"/>
    <col min="4628" max="4630" width="14.7109375" style="2212" customWidth="1"/>
    <col min="4631" max="4631" width="18.7109375" style="2212" customWidth="1"/>
    <col min="4632" max="4632" width="25.42578125" style="2212" customWidth="1"/>
    <col min="4633" max="4633" width="34.85546875" style="2212" customWidth="1"/>
    <col min="4634" max="4634" width="28" style="2212" customWidth="1"/>
    <col min="4635" max="4635" width="34.140625" style="2212" customWidth="1"/>
    <col min="4636" max="4636" width="34" style="2212" customWidth="1"/>
    <col min="4637" max="4867" width="11.42578125" style="2212"/>
    <col min="4868" max="4868" width="108.140625" style="2212" customWidth="1"/>
    <col min="4869" max="4869" width="28.7109375" style="2212" customWidth="1"/>
    <col min="4870" max="4870" width="32.5703125" style="2212" customWidth="1"/>
    <col min="4871" max="4871" width="28.7109375" style="2212" customWidth="1"/>
    <col min="4872" max="4873" width="31.7109375" style="2212" customWidth="1"/>
    <col min="4874" max="4874" width="30.140625" style="2212" customWidth="1"/>
    <col min="4875" max="4875" width="33.7109375" style="2212" customWidth="1"/>
    <col min="4876" max="4876" width="27" style="2212" customWidth="1"/>
    <col min="4877" max="4877" width="28.7109375" style="2212" customWidth="1"/>
    <col min="4878" max="4878" width="34.85546875" style="2212" customWidth="1"/>
    <col min="4879" max="4879" width="37" style="2212" customWidth="1"/>
    <col min="4880" max="4880" width="34.85546875" style="2212" customWidth="1"/>
    <col min="4881" max="4881" width="27.5703125" style="2212" customWidth="1"/>
    <col min="4882" max="4882" width="36.85546875" style="2212" customWidth="1"/>
    <col min="4883" max="4883" width="38.7109375" style="2212" customWidth="1"/>
    <col min="4884" max="4886" width="14.7109375" style="2212" customWidth="1"/>
    <col min="4887" max="4887" width="18.7109375" style="2212" customWidth="1"/>
    <col min="4888" max="4888" width="25.42578125" style="2212" customWidth="1"/>
    <col min="4889" max="4889" width="34.85546875" style="2212" customWidth="1"/>
    <col min="4890" max="4890" width="28" style="2212" customWidth="1"/>
    <col min="4891" max="4891" width="34.140625" style="2212" customWidth="1"/>
    <col min="4892" max="4892" width="34" style="2212" customWidth="1"/>
    <col min="4893" max="5123" width="11.42578125" style="2212"/>
    <col min="5124" max="5124" width="108.140625" style="2212" customWidth="1"/>
    <col min="5125" max="5125" width="28.7109375" style="2212" customWidth="1"/>
    <col min="5126" max="5126" width="32.5703125" style="2212" customWidth="1"/>
    <col min="5127" max="5127" width="28.7109375" style="2212" customWidth="1"/>
    <col min="5128" max="5129" width="31.7109375" style="2212" customWidth="1"/>
    <col min="5130" max="5130" width="30.140625" style="2212" customWidth="1"/>
    <col min="5131" max="5131" width="33.7109375" style="2212" customWidth="1"/>
    <col min="5132" max="5132" width="27" style="2212" customWidth="1"/>
    <col min="5133" max="5133" width="28.7109375" style="2212" customWidth="1"/>
    <col min="5134" max="5134" width="34.85546875" style="2212" customWidth="1"/>
    <col min="5135" max="5135" width="37" style="2212" customWidth="1"/>
    <col min="5136" max="5136" width="34.85546875" style="2212" customWidth="1"/>
    <col min="5137" max="5137" width="27.5703125" style="2212" customWidth="1"/>
    <col min="5138" max="5138" width="36.85546875" style="2212" customWidth="1"/>
    <col min="5139" max="5139" width="38.7109375" style="2212" customWidth="1"/>
    <col min="5140" max="5142" width="14.7109375" style="2212" customWidth="1"/>
    <col min="5143" max="5143" width="18.7109375" style="2212" customWidth="1"/>
    <col min="5144" max="5144" width="25.42578125" style="2212" customWidth="1"/>
    <col min="5145" max="5145" width="34.85546875" style="2212" customWidth="1"/>
    <col min="5146" max="5146" width="28" style="2212" customWidth="1"/>
    <col min="5147" max="5147" width="34.140625" style="2212" customWidth="1"/>
    <col min="5148" max="5148" width="34" style="2212" customWidth="1"/>
    <col min="5149" max="5379" width="11.42578125" style="2212"/>
    <col min="5380" max="5380" width="108.140625" style="2212" customWidth="1"/>
    <col min="5381" max="5381" width="28.7109375" style="2212" customWidth="1"/>
    <col min="5382" max="5382" width="32.5703125" style="2212" customWidth="1"/>
    <col min="5383" max="5383" width="28.7109375" style="2212" customWidth="1"/>
    <col min="5384" max="5385" width="31.7109375" style="2212" customWidth="1"/>
    <col min="5386" max="5386" width="30.140625" style="2212" customWidth="1"/>
    <col min="5387" max="5387" width="33.7109375" style="2212" customWidth="1"/>
    <col min="5388" max="5388" width="27" style="2212" customWidth="1"/>
    <col min="5389" max="5389" width="28.7109375" style="2212" customWidth="1"/>
    <col min="5390" max="5390" width="34.85546875" style="2212" customWidth="1"/>
    <col min="5391" max="5391" width="37" style="2212" customWidth="1"/>
    <col min="5392" max="5392" width="34.85546875" style="2212" customWidth="1"/>
    <col min="5393" max="5393" width="27.5703125" style="2212" customWidth="1"/>
    <col min="5394" max="5394" width="36.85546875" style="2212" customWidth="1"/>
    <col min="5395" max="5395" width="38.7109375" style="2212" customWidth="1"/>
    <col min="5396" max="5398" width="14.7109375" style="2212" customWidth="1"/>
    <col min="5399" max="5399" width="18.7109375" style="2212" customWidth="1"/>
    <col min="5400" max="5400" width="25.42578125" style="2212" customWidth="1"/>
    <col min="5401" max="5401" width="34.85546875" style="2212" customWidth="1"/>
    <col min="5402" max="5402" width="28" style="2212" customWidth="1"/>
    <col min="5403" max="5403" width="34.140625" style="2212" customWidth="1"/>
    <col min="5404" max="5404" width="34" style="2212" customWidth="1"/>
    <col min="5405" max="5635" width="11.42578125" style="2212"/>
    <col min="5636" max="5636" width="108.140625" style="2212" customWidth="1"/>
    <col min="5637" max="5637" width="28.7109375" style="2212" customWidth="1"/>
    <col min="5638" max="5638" width="32.5703125" style="2212" customWidth="1"/>
    <col min="5639" max="5639" width="28.7109375" style="2212" customWidth="1"/>
    <col min="5640" max="5641" width="31.7109375" style="2212" customWidth="1"/>
    <col min="5642" max="5642" width="30.140625" style="2212" customWidth="1"/>
    <col min="5643" max="5643" width="33.7109375" style="2212" customWidth="1"/>
    <col min="5644" max="5644" width="27" style="2212" customWidth="1"/>
    <col min="5645" max="5645" width="28.7109375" style="2212" customWidth="1"/>
    <col min="5646" max="5646" width="34.85546875" style="2212" customWidth="1"/>
    <col min="5647" max="5647" width="37" style="2212" customWidth="1"/>
    <col min="5648" max="5648" width="34.85546875" style="2212" customWidth="1"/>
    <col min="5649" max="5649" width="27.5703125" style="2212" customWidth="1"/>
    <col min="5650" max="5650" width="36.85546875" style="2212" customWidth="1"/>
    <col min="5651" max="5651" width="38.7109375" style="2212" customWidth="1"/>
    <col min="5652" max="5654" width="14.7109375" style="2212" customWidth="1"/>
    <col min="5655" max="5655" width="18.7109375" style="2212" customWidth="1"/>
    <col min="5656" max="5656" width="25.42578125" style="2212" customWidth="1"/>
    <col min="5657" max="5657" width="34.85546875" style="2212" customWidth="1"/>
    <col min="5658" max="5658" width="28" style="2212" customWidth="1"/>
    <col min="5659" max="5659" width="34.140625" style="2212" customWidth="1"/>
    <col min="5660" max="5660" width="34" style="2212" customWidth="1"/>
    <col min="5661" max="5891" width="11.42578125" style="2212"/>
    <col min="5892" max="5892" width="108.140625" style="2212" customWidth="1"/>
    <col min="5893" max="5893" width="28.7109375" style="2212" customWidth="1"/>
    <col min="5894" max="5894" width="32.5703125" style="2212" customWidth="1"/>
    <col min="5895" max="5895" width="28.7109375" style="2212" customWidth="1"/>
    <col min="5896" max="5897" width="31.7109375" style="2212" customWidth="1"/>
    <col min="5898" max="5898" width="30.140625" style="2212" customWidth="1"/>
    <col min="5899" max="5899" width="33.7109375" style="2212" customWidth="1"/>
    <col min="5900" max="5900" width="27" style="2212" customWidth="1"/>
    <col min="5901" max="5901" width="28.7109375" style="2212" customWidth="1"/>
    <col min="5902" max="5902" width="34.85546875" style="2212" customWidth="1"/>
    <col min="5903" max="5903" width="37" style="2212" customWidth="1"/>
    <col min="5904" max="5904" width="34.85546875" style="2212" customWidth="1"/>
    <col min="5905" max="5905" width="27.5703125" style="2212" customWidth="1"/>
    <col min="5906" max="5906" width="36.85546875" style="2212" customWidth="1"/>
    <col min="5907" max="5907" width="38.7109375" style="2212" customWidth="1"/>
    <col min="5908" max="5910" width="14.7109375" style="2212" customWidth="1"/>
    <col min="5911" max="5911" width="18.7109375" style="2212" customWidth="1"/>
    <col min="5912" max="5912" width="25.42578125" style="2212" customWidth="1"/>
    <col min="5913" max="5913" width="34.85546875" style="2212" customWidth="1"/>
    <col min="5914" max="5914" width="28" style="2212" customWidth="1"/>
    <col min="5915" max="5915" width="34.140625" style="2212" customWidth="1"/>
    <col min="5916" max="5916" width="34" style="2212" customWidth="1"/>
    <col min="5917" max="6147" width="11.42578125" style="2212"/>
    <col min="6148" max="6148" width="108.140625" style="2212" customWidth="1"/>
    <col min="6149" max="6149" width="28.7109375" style="2212" customWidth="1"/>
    <col min="6150" max="6150" width="32.5703125" style="2212" customWidth="1"/>
    <col min="6151" max="6151" width="28.7109375" style="2212" customWidth="1"/>
    <col min="6152" max="6153" width="31.7109375" style="2212" customWidth="1"/>
    <col min="6154" max="6154" width="30.140625" style="2212" customWidth="1"/>
    <col min="6155" max="6155" width="33.7109375" style="2212" customWidth="1"/>
    <col min="6156" max="6156" width="27" style="2212" customWidth="1"/>
    <col min="6157" max="6157" width="28.7109375" style="2212" customWidth="1"/>
    <col min="6158" max="6158" width="34.85546875" style="2212" customWidth="1"/>
    <col min="6159" max="6159" width="37" style="2212" customWidth="1"/>
    <col min="6160" max="6160" width="34.85546875" style="2212" customWidth="1"/>
    <col min="6161" max="6161" width="27.5703125" style="2212" customWidth="1"/>
    <col min="6162" max="6162" width="36.85546875" style="2212" customWidth="1"/>
    <col min="6163" max="6163" width="38.7109375" style="2212" customWidth="1"/>
    <col min="6164" max="6166" width="14.7109375" style="2212" customWidth="1"/>
    <col min="6167" max="6167" width="18.7109375" style="2212" customWidth="1"/>
    <col min="6168" max="6168" width="25.42578125" style="2212" customWidth="1"/>
    <col min="6169" max="6169" width="34.85546875" style="2212" customWidth="1"/>
    <col min="6170" max="6170" width="28" style="2212" customWidth="1"/>
    <col min="6171" max="6171" width="34.140625" style="2212" customWidth="1"/>
    <col min="6172" max="6172" width="34" style="2212" customWidth="1"/>
    <col min="6173" max="6403" width="11.42578125" style="2212"/>
    <col min="6404" max="6404" width="108.140625" style="2212" customWidth="1"/>
    <col min="6405" max="6405" width="28.7109375" style="2212" customWidth="1"/>
    <col min="6406" max="6406" width="32.5703125" style="2212" customWidth="1"/>
    <col min="6407" max="6407" width="28.7109375" style="2212" customWidth="1"/>
    <col min="6408" max="6409" width="31.7109375" style="2212" customWidth="1"/>
    <col min="6410" max="6410" width="30.140625" style="2212" customWidth="1"/>
    <col min="6411" max="6411" width="33.7109375" style="2212" customWidth="1"/>
    <col min="6412" max="6412" width="27" style="2212" customWidth="1"/>
    <col min="6413" max="6413" width="28.7109375" style="2212" customWidth="1"/>
    <col min="6414" max="6414" width="34.85546875" style="2212" customWidth="1"/>
    <col min="6415" max="6415" width="37" style="2212" customWidth="1"/>
    <col min="6416" max="6416" width="34.85546875" style="2212" customWidth="1"/>
    <col min="6417" max="6417" width="27.5703125" style="2212" customWidth="1"/>
    <col min="6418" max="6418" width="36.85546875" style="2212" customWidth="1"/>
    <col min="6419" max="6419" width="38.7109375" style="2212" customWidth="1"/>
    <col min="6420" max="6422" width="14.7109375" style="2212" customWidth="1"/>
    <col min="6423" max="6423" width="18.7109375" style="2212" customWidth="1"/>
    <col min="6424" max="6424" width="25.42578125" style="2212" customWidth="1"/>
    <col min="6425" max="6425" width="34.85546875" style="2212" customWidth="1"/>
    <col min="6426" max="6426" width="28" style="2212" customWidth="1"/>
    <col min="6427" max="6427" width="34.140625" style="2212" customWidth="1"/>
    <col min="6428" max="6428" width="34" style="2212" customWidth="1"/>
    <col min="6429" max="6659" width="11.42578125" style="2212"/>
    <col min="6660" max="6660" width="108.140625" style="2212" customWidth="1"/>
    <col min="6661" max="6661" width="28.7109375" style="2212" customWidth="1"/>
    <col min="6662" max="6662" width="32.5703125" style="2212" customWidth="1"/>
    <col min="6663" max="6663" width="28.7109375" style="2212" customWidth="1"/>
    <col min="6664" max="6665" width="31.7109375" style="2212" customWidth="1"/>
    <col min="6666" max="6666" width="30.140625" style="2212" customWidth="1"/>
    <col min="6667" max="6667" width="33.7109375" style="2212" customWidth="1"/>
    <col min="6668" max="6668" width="27" style="2212" customWidth="1"/>
    <col min="6669" max="6669" width="28.7109375" style="2212" customWidth="1"/>
    <col min="6670" max="6670" width="34.85546875" style="2212" customWidth="1"/>
    <col min="6671" max="6671" width="37" style="2212" customWidth="1"/>
    <col min="6672" max="6672" width="34.85546875" style="2212" customWidth="1"/>
    <col min="6673" max="6673" width="27.5703125" style="2212" customWidth="1"/>
    <col min="6674" max="6674" width="36.85546875" style="2212" customWidth="1"/>
    <col min="6675" max="6675" width="38.7109375" style="2212" customWidth="1"/>
    <col min="6676" max="6678" width="14.7109375" style="2212" customWidth="1"/>
    <col min="6679" max="6679" width="18.7109375" style="2212" customWidth="1"/>
    <col min="6680" max="6680" width="25.42578125" style="2212" customWidth="1"/>
    <col min="6681" max="6681" width="34.85546875" style="2212" customWidth="1"/>
    <col min="6682" max="6682" width="28" style="2212" customWidth="1"/>
    <col min="6683" max="6683" width="34.140625" style="2212" customWidth="1"/>
    <col min="6684" max="6684" width="34" style="2212" customWidth="1"/>
    <col min="6685" max="6915" width="11.42578125" style="2212"/>
    <col min="6916" max="6916" width="108.140625" style="2212" customWidth="1"/>
    <col min="6917" max="6917" width="28.7109375" style="2212" customWidth="1"/>
    <col min="6918" max="6918" width="32.5703125" style="2212" customWidth="1"/>
    <col min="6919" max="6919" width="28.7109375" style="2212" customWidth="1"/>
    <col min="6920" max="6921" width="31.7109375" style="2212" customWidth="1"/>
    <col min="6922" max="6922" width="30.140625" style="2212" customWidth="1"/>
    <col min="6923" max="6923" width="33.7109375" style="2212" customWidth="1"/>
    <col min="6924" max="6924" width="27" style="2212" customWidth="1"/>
    <col min="6925" max="6925" width="28.7109375" style="2212" customWidth="1"/>
    <col min="6926" max="6926" width="34.85546875" style="2212" customWidth="1"/>
    <col min="6927" max="6927" width="37" style="2212" customWidth="1"/>
    <col min="6928" max="6928" width="34.85546875" style="2212" customWidth="1"/>
    <col min="6929" max="6929" width="27.5703125" style="2212" customWidth="1"/>
    <col min="6930" max="6930" width="36.85546875" style="2212" customWidth="1"/>
    <col min="6931" max="6931" width="38.7109375" style="2212" customWidth="1"/>
    <col min="6932" max="6934" width="14.7109375" style="2212" customWidth="1"/>
    <col min="6935" max="6935" width="18.7109375" style="2212" customWidth="1"/>
    <col min="6936" max="6936" width="25.42578125" style="2212" customWidth="1"/>
    <col min="6937" max="6937" width="34.85546875" style="2212" customWidth="1"/>
    <col min="6938" max="6938" width="28" style="2212" customWidth="1"/>
    <col min="6939" max="6939" width="34.140625" style="2212" customWidth="1"/>
    <col min="6940" max="6940" width="34" style="2212" customWidth="1"/>
    <col min="6941" max="7171" width="11.42578125" style="2212"/>
    <col min="7172" max="7172" width="108.140625" style="2212" customWidth="1"/>
    <col min="7173" max="7173" width="28.7109375" style="2212" customWidth="1"/>
    <col min="7174" max="7174" width="32.5703125" style="2212" customWidth="1"/>
    <col min="7175" max="7175" width="28.7109375" style="2212" customWidth="1"/>
    <col min="7176" max="7177" width="31.7109375" style="2212" customWidth="1"/>
    <col min="7178" max="7178" width="30.140625" style="2212" customWidth="1"/>
    <col min="7179" max="7179" width="33.7109375" style="2212" customWidth="1"/>
    <col min="7180" max="7180" width="27" style="2212" customWidth="1"/>
    <col min="7181" max="7181" width="28.7109375" style="2212" customWidth="1"/>
    <col min="7182" max="7182" width="34.85546875" style="2212" customWidth="1"/>
    <col min="7183" max="7183" width="37" style="2212" customWidth="1"/>
    <col min="7184" max="7184" width="34.85546875" style="2212" customWidth="1"/>
    <col min="7185" max="7185" width="27.5703125" style="2212" customWidth="1"/>
    <col min="7186" max="7186" width="36.85546875" style="2212" customWidth="1"/>
    <col min="7187" max="7187" width="38.7109375" style="2212" customWidth="1"/>
    <col min="7188" max="7190" width="14.7109375" style="2212" customWidth="1"/>
    <col min="7191" max="7191" width="18.7109375" style="2212" customWidth="1"/>
    <col min="7192" max="7192" width="25.42578125" style="2212" customWidth="1"/>
    <col min="7193" max="7193" width="34.85546875" style="2212" customWidth="1"/>
    <col min="7194" max="7194" width="28" style="2212" customWidth="1"/>
    <col min="7195" max="7195" width="34.140625" style="2212" customWidth="1"/>
    <col min="7196" max="7196" width="34" style="2212" customWidth="1"/>
    <col min="7197" max="7427" width="11.42578125" style="2212"/>
    <col min="7428" max="7428" width="108.140625" style="2212" customWidth="1"/>
    <col min="7429" max="7429" width="28.7109375" style="2212" customWidth="1"/>
    <col min="7430" max="7430" width="32.5703125" style="2212" customWidth="1"/>
    <col min="7431" max="7431" width="28.7109375" style="2212" customWidth="1"/>
    <col min="7432" max="7433" width="31.7109375" style="2212" customWidth="1"/>
    <col min="7434" max="7434" width="30.140625" style="2212" customWidth="1"/>
    <col min="7435" max="7435" width="33.7109375" style="2212" customWidth="1"/>
    <col min="7436" max="7436" width="27" style="2212" customWidth="1"/>
    <col min="7437" max="7437" width="28.7109375" style="2212" customWidth="1"/>
    <col min="7438" max="7438" width="34.85546875" style="2212" customWidth="1"/>
    <col min="7439" max="7439" width="37" style="2212" customWidth="1"/>
    <col min="7440" max="7440" width="34.85546875" style="2212" customWidth="1"/>
    <col min="7441" max="7441" width="27.5703125" style="2212" customWidth="1"/>
    <col min="7442" max="7442" width="36.85546875" style="2212" customWidth="1"/>
    <col min="7443" max="7443" width="38.7109375" style="2212" customWidth="1"/>
    <col min="7444" max="7446" width="14.7109375" style="2212" customWidth="1"/>
    <col min="7447" max="7447" width="18.7109375" style="2212" customWidth="1"/>
    <col min="7448" max="7448" width="25.42578125" style="2212" customWidth="1"/>
    <col min="7449" max="7449" width="34.85546875" style="2212" customWidth="1"/>
    <col min="7450" max="7450" width="28" style="2212" customWidth="1"/>
    <col min="7451" max="7451" width="34.140625" style="2212" customWidth="1"/>
    <col min="7452" max="7452" width="34" style="2212" customWidth="1"/>
    <col min="7453" max="7683" width="11.42578125" style="2212"/>
    <col min="7684" max="7684" width="108.140625" style="2212" customWidth="1"/>
    <col min="7685" max="7685" width="28.7109375" style="2212" customWidth="1"/>
    <col min="7686" max="7686" width="32.5703125" style="2212" customWidth="1"/>
    <col min="7687" max="7687" width="28.7109375" style="2212" customWidth="1"/>
    <col min="7688" max="7689" width="31.7109375" style="2212" customWidth="1"/>
    <col min="7690" max="7690" width="30.140625" style="2212" customWidth="1"/>
    <col min="7691" max="7691" width="33.7109375" style="2212" customWidth="1"/>
    <col min="7692" max="7692" width="27" style="2212" customWidth="1"/>
    <col min="7693" max="7693" width="28.7109375" style="2212" customWidth="1"/>
    <col min="7694" max="7694" width="34.85546875" style="2212" customWidth="1"/>
    <col min="7695" max="7695" width="37" style="2212" customWidth="1"/>
    <col min="7696" max="7696" width="34.85546875" style="2212" customWidth="1"/>
    <col min="7697" max="7697" width="27.5703125" style="2212" customWidth="1"/>
    <col min="7698" max="7698" width="36.85546875" style="2212" customWidth="1"/>
    <col min="7699" max="7699" width="38.7109375" style="2212" customWidth="1"/>
    <col min="7700" max="7702" width="14.7109375" style="2212" customWidth="1"/>
    <col min="7703" max="7703" width="18.7109375" style="2212" customWidth="1"/>
    <col min="7704" max="7704" width="25.42578125" style="2212" customWidth="1"/>
    <col min="7705" max="7705" width="34.85546875" style="2212" customWidth="1"/>
    <col min="7706" max="7706" width="28" style="2212" customWidth="1"/>
    <col min="7707" max="7707" width="34.140625" style="2212" customWidth="1"/>
    <col min="7708" max="7708" width="34" style="2212" customWidth="1"/>
    <col min="7709" max="7939" width="11.42578125" style="2212"/>
    <col min="7940" max="7940" width="108.140625" style="2212" customWidth="1"/>
    <col min="7941" max="7941" width="28.7109375" style="2212" customWidth="1"/>
    <col min="7942" max="7942" width="32.5703125" style="2212" customWidth="1"/>
    <col min="7943" max="7943" width="28.7109375" style="2212" customWidth="1"/>
    <col min="7944" max="7945" width="31.7109375" style="2212" customWidth="1"/>
    <col min="7946" max="7946" width="30.140625" style="2212" customWidth="1"/>
    <col min="7947" max="7947" width="33.7109375" style="2212" customWidth="1"/>
    <col min="7948" max="7948" width="27" style="2212" customWidth="1"/>
    <col min="7949" max="7949" width="28.7109375" style="2212" customWidth="1"/>
    <col min="7950" max="7950" width="34.85546875" style="2212" customWidth="1"/>
    <col min="7951" max="7951" width="37" style="2212" customWidth="1"/>
    <col min="7952" max="7952" width="34.85546875" style="2212" customWidth="1"/>
    <col min="7953" max="7953" width="27.5703125" style="2212" customWidth="1"/>
    <col min="7954" max="7954" width="36.85546875" style="2212" customWidth="1"/>
    <col min="7955" max="7955" width="38.7109375" style="2212" customWidth="1"/>
    <col min="7956" max="7958" width="14.7109375" style="2212" customWidth="1"/>
    <col min="7959" max="7959" width="18.7109375" style="2212" customWidth="1"/>
    <col min="7960" max="7960" width="25.42578125" style="2212" customWidth="1"/>
    <col min="7961" max="7961" width="34.85546875" style="2212" customWidth="1"/>
    <col min="7962" max="7962" width="28" style="2212" customWidth="1"/>
    <col min="7963" max="7963" width="34.140625" style="2212" customWidth="1"/>
    <col min="7964" max="7964" width="34" style="2212" customWidth="1"/>
    <col min="7965" max="8195" width="11.42578125" style="2212"/>
    <col min="8196" max="8196" width="108.140625" style="2212" customWidth="1"/>
    <col min="8197" max="8197" width="28.7109375" style="2212" customWidth="1"/>
    <col min="8198" max="8198" width="32.5703125" style="2212" customWidth="1"/>
    <col min="8199" max="8199" width="28.7109375" style="2212" customWidth="1"/>
    <col min="8200" max="8201" width="31.7109375" style="2212" customWidth="1"/>
    <col min="8202" max="8202" width="30.140625" style="2212" customWidth="1"/>
    <col min="8203" max="8203" width="33.7109375" style="2212" customWidth="1"/>
    <col min="8204" max="8204" width="27" style="2212" customWidth="1"/>
    <col min="8205" max="8205" width="28.7109375" style="2212" customWidth="1"/>
    <col min="8206" max="8206" width="34.85546875" style="2212" customWidth="1"/>
    <col min="8207" max="8207" width="37" style="2212" customWidth="1"/>
    <col min="8208" max="8208" width="34.85546875" style="2212" customWidth="1"/>
    <col min="8209" max="8209" width="27.5703125" style="2212" customWidth="1"/>
    <col min="8210" max="8210" width="36.85546875" style="2212" customWidth="1"/>
    <col min="8211" max="8211" width="38.7109375" style="2212" customWidth="1"/>
    <col min="8212" max="8214" width="14.7109375" style="2212" customWidth="1"/>
    <col min="8215" max="8215" width="18.7109375" style="2212" customWidth="1"/>
    <col min="8216" max="8216" width="25.42578125" style="2212" customWidth="1"/>
    <col min="8217" max="8217" width="34.85546875" style="2212" customWidth="1"/>
    <col min="8218" max="8218" width="28" style="2212" customWidth="1"/>
    <col min="8219" max="8219" width="34.140625" style="2212" customWidth="1"/>
    <col min="8220" max="8220" width="34" style="2212" customWidth="1"/>
    <col min="8221" max="8451" width="11.42578125" style="2212"/>
    <col min="8452" max="8452" width="108.140625" style="2212" customWidth="1"/>
    <col min="8453" max="8453" width="28.7109375" style="2212" customWidth="1"/>
    <col min="8454" max="8454" width="32.5703125" style="2212" customWidth="1"/>
    <col min="8455" max="8455" width="28.7109375" style="2212" customWidth="1"/>
    <col min="8456" max="8457" width="31.7109375" style="2212" customWidth="1"/>
    <col min="8458" max="8458" width="30.140625" style="2212" customWidth="1"/>
    <col min="8459" max="8459" width="33.7109375" style="2212" customWidth="1"/>
    <col min="8460" max="8460" width="27" style="2212" customWidth="1"/>
    <col min="8461" max="8461" width="28.7109375" style="2212" customWidth="1"/>
    <col min="8462" max="8462" width="34.85546875" style="2212" customWidth="1"/>
    <col min="8463" max="8463" width="37" style="2212" customWidth="1"/>
    <col min="8464" max="8464" width="34.85546875" style="2212" customWidth="1"/>
    <col min="8465" max="8465" width="27.5703125" style="2212" customWidth="1"/>
    <col min="8466" max="8466" width="36.85546875" style="2212" customWidth="1"/>
    <col min="8467" max="8467" width="38.7109375" style="2212" customWidth="1"/>
    <col min="8468" max="8470" width="14.7109375" style="2212" customWidth="1"/>
    <col min="8471" max="8471" width="18.7109375" style="2212" customWidth="1"/>
    <col min="8472" max="8472" width="25.42578125" style="2212" customWidth="1"/>
    <col min="8473" max="8473" width="34.85546875" style="2212" customWidth="1"/>
    <col min="8474" max="8474" width="28" style="2212" customWidth="1"/>
    <col min="8475" max="8475" width="34.140625" style="2212" customWidth="1"/>
    <col min="8476" max="8476" width="34" style="2212" customWidth="1"/>
    <col min="8477" max="8707" width="11.42578125" style="2212"/>
    <col min="8708" max="8708" width="108.140625" style="2212" customWidth="1"/>
    <col min="8709" max="8709" width="28.7109375" style="2212" customWidth="1"/>
    <col min="8710" max="8710" width="32.5703125" style="2212" customWidth="1"/>
    <col min="8711" max="8711" width="28.7109375" style="2212" customWidth="1"/>
    <col min="8712" max="8713" width="31.7109375" style="2212" customWidth="1"/>
    <col min="8714" max="8714" width="30.140625" style="2212" customWidth="1"/>
    <col min="8715" max="8715" width="33.7109375" style="2212" customWidth="1"/>
    <col min="8716" max="8716" width="27" style="2212" customWidth="1"/>
    <col min="8717" max="8717" width="28.7109375" style="2212" customWidth="1"/>
    <col min="8718" max="8718" width="34.85546875" style="2212" customWidth="1"/>
    <col min="8719" max="8719" width="37" style="2212" customWidth="1"/>
    <col min="8720" max="8720" width="34.85546875" style="2212" customWidth="1"/>
    <col min="8721" max="8721" width="27.5703125" style="2212" customWidth="1"/>
    <col min="8722" max="8722" width="36.85546875" style="2212" customWidth="1"/>
    <col min="8723" max="8723" width="38.7109375" style="2212" customWidth="1"/>
    <col min="8724" max="8726" width="14.7109375" style="2212" customWidth="1"/>
    <col min="8727" max="8727" width="18.7109375" style="2212" customWidth="1"/>
    <col min="8728" max="8728" width="25.42578125" style="2212" customWidth="1"/>
    <col min="8729" max="8729" width="34.85546875" style="2212" customWidth="1"/>
    <col min="8730" max="8730" width="28" style="2212" customWidth="1"/>
    <col min="8731" max="8731" width="34.140625" style="2212" customWidth="1"/>
    <col min="8732" max="8732" width="34" style="2212" customWidth="1"/>
    <col min="8733" max="8963" width="11.42578125" style="2212"/>
    <col min="8964" max="8964" width="108.140625" style="2212" customWidth="1"/>
    <col min="8965" max="8965" width="28.7109375" style="2212" customWidth="1"/>
    <col min="8966" max="8966" width="32.5703125" style="2212" customWidth="1"/>
    <col min="8967" max="8967" width="28.7109375" style="2212" customWidth="1"/>
    <col min="8968" max="8969" width="31.7109375" style="2212" customWidth="1"/>
    <col min="8970" max="8970" width="30.140625" style="2212" customWidth="1"/>
    <col min="8971" max="8971" width="33.7109375" style="2212" customWidth="1"/>
    <col min="8972" max="8972" width="27" style="2212" customWidth="1"/>
    <col min="8973" max="8973" width="28.7109375" style="2212" customWidth="1"/>
    <col min="8974" max="8974" width="34.85546875" style="2212" customWidth="1"/>
    <col min="8975" max="8975" width="37" style="2212" customWidth="1"/>
    <col min="8976" max="8976" width="34.85546875" style="2212" customWidth="1"/>
    <col min="8977" max="8977" width="27.5703125" style="2212" customWidth="1"/>
    <col min="8978" max="8978" width="36.85546875" style="2212" customWidth="1"/>
    <col min="8979" max="8979" width="38.7109375" style="2212" customWidth="1"/>
    <col min="8980" max="8982" width="14.7109375" style="2212" customWidth="1"/>
    <col min="8983" max="8983" width="18.7109375" style="2212" customWidth="1"/>
    <col min="8984" max="8984" width="25.42578125" style="2212" customWidth="1"/>
    <col min="8985" max="8985" width="34.85546875" style="2212" customWidth="1"/>
    <col min="8986" max="8986" width="28" style="2212" customWidth="1"/>
    <col min="8987" max="8987" width="34.140625" style="2212" customWidth="1"/>
    <col min="8988" max="8988" width="34" style="2212" customWidth="1"/>
    <col min="8989" max="9219" width="11.42578125" style="2212"/>
    <col min="9220" max="9220" width="108.140625" style="2212" customWidth="1"/>
    <col min="9221" max="9221" width="28.7109375" style="2212" customWidth="1"/>
    <col min="9222" max="9222" width="32.5703125" style="2212" customWidth="1"/>
    <col min="9223" max="9223" width="28.7109375" style="2212" customWidth="1"/>
    <col min="9224" max="9225" width="31.7109375" style="2212" customWidth="1"/>
    <col min="9226" max="9226" width="30.140625" style="2212" customWidth="1"/>
    <col min="9227" max="9227" width="33.7109375" style="2212" customWidth="1"/>
    <col min="9228" max="9228" width="27" style="2212" customWidth="1"/>
    <col min="9229" max="9229" width="28.7109375" style="2212" customWidth="1"/>
    <col min="9230" max="9230" width="34.85546875" style="2212" customWidth="1"/>
    <col min="9231" max="9231" width="37" style="2212" customWidth="1"/>
    <col min="9232" max="9232" width="34.85546875" style="2212" customWidth="1"/>
    <col min="9233" max="9233" width="27.5703125" style="2212" customWidth="1"/>
    <col min="9234" max="9234" width="36.85546875" style="2212" customWidth="1"/>
    <col min="9235" max="9235" width="38.7109375" style="2212" customWidth="1"/>
    <col min="9236" max="9238" width="14.7109375" style="2212" customWidth="1"/>
    <col min="9239" max="9239" width="18.7109375" style="2212" customWidth="1"/>
    <col min="9240" max="9240" width="25.42578125" style="2212" customWidth="1"/>
    <col min="9241" max="9241" width="34.85546875" style="2212" customWidth="1"/>
    <col min="9242" max="9242" width="28" style="2212" customWidth="1"/>
    <col min="9243" max="9243" width="34.140625" style="2212" customWidth="1"/>
    <col min="9244" max="9244" width="34" style="2212" customWidth="1"/>
    <col min="9245" max="9475" width="11.42578125" style="2212"/>
    <col min="9476" max="9476" width="108.140625" style="2212" customWidth="1"/>
    <col min="9477" max="9477" width="28.7109375" style="2212" customWidth="1"/>
    <col min="9478" max="9478" width="32.5703125" style="2212" customWidth="1"/>
    <col min="9479" max="9479" width="28.7109375" style="2212" customWidth="1"/>
    <col min="9480" max="9481" width="31.7109375" style="2212" customWidth="1"/>
    <col min="9482" max="9482" width="30.140625" style="2212" customWidth="1"/>
    <col min="9483" max="9483" width="33.7109375" style="2212" customWidth="1"/>
    <col min="9484" max="9484" width="27" style="2212" customWidth="1"/>
    <col min="9485" max="9485" width="28.7109375" style="2212" customWidth="1"/>
    <col min="9486" max="9486" width="34.85546875" style="2212" customWidth="1"/>
    <col min="9487" max="9487" width="37" style="2212" customWidth="1"/>
    <col min="9488" max="9488" width="34.85546875" style="2212" customWidth="1"/>
    <col min="9489" max="9489" width="27.5703125" style="2212" customWidth="1"/>
    <col min="9490" max="9490" width="36.85546875" style="2212" customWidth="1"/>
    <col min="9491" max="9491" width="38.7109375" style="2212" customWidth="1"/>
    <col min="9492" max="9494" width="14.7109375" style="2212" customWidth="1"/>
    <col min="9495" max="9495" width="18.7109375" style="2212" customWidth="1"/>
    <col min="9496" max="9496" width="25.42578125" style="2212" customWidth="1"/>
    <col min="9497" max="9497" width="34.85546875" style="2212" customWidth="1"/>
    <col min="9498" max="9498" width="28" style="2212" customWidth="1"/>
    <col min="9499" max="9499" width="34.140625" style="2212" customWidth="1"/>
    <col min="9500" max="9500" width="34" style="2212" customWidth="1"/>
    <col min="9501" max="9731" width="11.42578125" style="2212"/>
    <col min="9732" max="9732" width="108.140625" style="2212" customWidth="1"/>
    <col min="9733" max="9733" width="28.7109375" style="2212" customWidth="1"/>
    <col min="9734" max="9734" width="32.5703125" style="2212" customWidth="1"/>
    <col min="9735" max="9735" width="28.7109375" style="2212" customWidth="1"/>
    <col min="9736" max="9737" width="31.7109375" style="2212" customWidth="1"/>
    <col min="9738" max="9738" width="30.140625" style="2212" customWidth="1"/>
    <col min="9739" max="9739" width="33.7109375" style="2212" customWidth="1"/>
    <col min="9740" max="9740" width="27" style="2212" customWidth="1"/>
    <col min="9741" max="9741" width="28.7109375" style="2212" customWidth="1"/>
    <col min="9742" max="9742" width="34.85546875" style="2212" customWidth="1"/>
    <col min="9743" max="9743" width="37" style="2212" customWidth="1"/>
    <col min="9744" max="9744" width="34.85546875" style="2212" customWidth="1"/>
    <col min="9745" max="9745" width="27.5703125" style="2212" customWidth="1"/>
    <col min="9746" max="9746" width="36.85546875" style="2212" customWidth="1"/>
    <col min="9747" max="9747" width="38.7109375" style="2212" customWidth="1"/>
    <col min="9748" max="9750" width="14.7109375" style="2212" customWidth="1"/>
    <col min="9751" max="9751" width="18.7109375" style="2212" customWidth="1"/>
    <col min="9752" max="9752" width="25.42578125" style="2212" customWidth="1"/>
    <col min="9753" max="9753" width="34.85546875" style="2212" customWidth="1"/>
    <col min="9754" max="9754" width="28" style="2212" customWidth="1"/>
    <col min="9755" max="9755" width="34.140625" style="2212" customWidth="1"/>
    <col min="9756" max="9756" width="34" style="2212" customWidth="1"/>
    <col min="9757" max="9987" width="11.42578125" style="2212"/>
    <col min="9988" max="9988" width="108.140625" style="2212" customWidth="1"/>
    <col min="9989" max="9989" width="28.7109375" style="2212" customWidth="1"/>
    <col min="9990" max="9990" width="32.5703125" style="2212" customWidth="1"/>
    <col min="9991" max="9991" width="28.7109375" style="2212" customWidth="1"/>
    <col min="9992" max="9993" width="31.7109375" style="2212" customWidth="1"/>
    <col min="9994" max="9994" width="30.140625" style="2212" customWidth="1"/>
    <col min="9995" max="9995" width="33.7109375" style="2212" customWidth="1"/>
    <col min="9996" max="9996" width="27" style="2212" customWidth="1"/>
    <col min="9997" max="9997" width="28.7109375" style="2212" customWidth="1"/>
    <col min="9998" max="9998" width="34.85546875" style="2212" customWidth="1"/>
    <col min="9999" max="9999" width="37" style="2212" customWidth="1"/>
    <col min="10000" max="10000" width="34.85546875" style="2212" customWidth="1"/>
    <col min="10001" max="10001" width="27.5703125" style="2212" customWidth="1"/>
    <col min="10002" max="10002" width="36.85546875" style="2212" customWidth="1"/>
    <col min="10003" max="10003" width="38.7109375" style="2212" customWidth="1"/>
    <col min="10004" max="10006" width="14.7109375" style="2212" customWidth="1"/>
    <col min="10007" max="10007" width="18.7109375" style="2212" customWidth="1"/>
    <col min="10008" max="10008" width="25.42578125" style="2212" customWidth="1"/>
    <col min="10009" max="10009" width="34.85546875" style="2212" customWidth="1"/>
    <col min="10010" max="10010" width="28" style="2212" customWidth="1"/>
    <col min="10011" max="10011" width="34.140625" style="2212" customWidth="1"/>
    <col min="10012" max="10012" width="34" style="2212" customWidth="1"/>
    <col min="10013" max="10243" width="11.42578125" style="2212"/>
    <col min="10244" max="10244" width="108.140625" style="2212" customWidth="1"/>
    <col min="10245" max="10245" width="28.7109375" style="2212" customWidth="1"/>
    <col min="10246" max="10246" width="32.5703125" style="2212" customWidth="1"/>
    <col min="10247" max="10247" width="28.7109375" style="2212" customWidth="1"/>
    <col min="10248" max="10249" width="31.7109375" style="2212" customWidth="1"/>
    <col min="10250" max="10250" width="30.140625" style="2212" customWidth="1"/>
    <col min="10251" max="10251" width="33.7109375" style="2212" customWidth="1"/>
    <col min="10252" max="10252" width="27" style="2212" customWidth="1"/>
    <col min="10253" max="10253" width="28.7109375" style="2212" customWidth="1"/>
    <col min="10254" max="10254" width="34.85546875" style="2212" customWidth="1"/>
    <col min="10255" max="10255" width="37" style="2212" customWidth="1"/>
    <col min="10256" max="10256" width="34.85546875" style="2212" customWidth="1"/>
    <col min="10257" max="10257" width="27.5703125" style="2212" customWidth="1"/>
    <col min="10258" max="10258" width="36.85546875" style="2212" customWidth="1"/>
    <col min="10259" max="10259" width="38.7109375" style="2212" customWidth="1"/>
    <col min="10260" max="10262" width="14.7109375" style="2212" customWidth="1"/>
    <col min="10263" max="10263" width="18.7109375" style="2212" customWidth="1"/>
    <col min="10264" max="10264" width="25.42578125" style="2212" customWidth="1"/>
    <col min="10265" max="10265" width="34.85546875" style="2212" customWidth="1"/>
    <col min="10266" max="10266" width="28" style="2212" customWidth="1"/>
    <col min="10267" max="10267" width="34.140625" style="2212" customWidth="1"/>
    <col min="10268" max="10268" width="34" style="2212" customWidth="1"/>
    <col min="10269" max="10499" width="11.42578125" style="2212"/>
    <col min="10500" max="10500" width="108.140625" style="2212" customWidth="1"/>
    <col min="10501" max="10501" width="28.7109375" style="2212" customWidth="1"/>
    <col min="10502" max="10502" width="32.5703125" style="2212" customWidth="1"/>
    <col min="10503" max="10503" width="28.7109375" style="2212" customWidth="1"/>
    <col min="10504" max="10505" width="31.7109375" style="2212" customWidth="1"/>
    <col min="10506" max="10506" width="30.140625" style="2212" customWidth="1"/>
    <col min="10507" max="10507" width="33.7109375" style="2212" customWidth="1"/>
    <col min="10508" max="10508" width="27" style="2212" customWidth="1"/>
    <col min="10509" max="10509" width="28.7109375" style="2212" customWidth="1"/>
    <col min="10510" max="10510" width="34.85546875" style="2212" customWidth="1"/>
    <col min="10511" max="10511" width="37" style="2212" customWidth="1"/>
    <col min="10512" max="10512" width="34.85546875" style="2212" customWidth="1"/>
    <col min="10513" max="10513" width="27.5703125" style="2212" customWidth="1"/>
    <col min="10514" max="10514" width="36.85546875" style="2212" customWidth="1"/>
    <col min="10515" max="10515" width="38.7109375" style="2212" customWidth="1"/>
    <col min="10516" max="10518" width="14.7109375" style="2212" customWidth="1"/>
    <col min="10519" max="10519" width="18.7109375" style="2212" customWidth="1"/>
    <col min="10520" max="10520" width="25.42578125" style="2212" customWidth="1"/>
    <col min="10521" max="10521" width="34.85546875" style="2212" customWidth="1"/>
    <col min="10522" max="10522" width="28" style="2212" customWidth="1"/>
    <col min="10523" max="10523" width="34.140625" style="2212" customWidth="1"/>
    <col min="10524" max="10524" width="34" style="2212" customWidth="1"/>
    <col min="10525" max="10755" width="11.42578125" style="2212"/>
    <col min="10756" max="10756" width="108.140625" style="2212" customWidth="1"/>
    <col min="10757" max="10757" width="28.7109375" style="2212" customWidth="1"/>
    <col min="10758" max="10758" width="32.5703125" style="2212" customWidth="1"/>
    <col min="10759" max="10759" width="28.7109375" style="2212" customWidth="1"/>
    <col min="10760" max="10761" width="31.7109375" style="2212" customWidth="1"/>
    <col min="10762" max="10762" width="30.140625" style="2212" customWidth="1"/>
    <col min="10763" max="10763" width="33.7109375" style="2212" customWidth="1"/>
    <col min="10764" max="10764" width="27" style="2212" customWidth="1"/>
    <col min="10765" max="10765" width="28.7109375" style="2212" customWidth="1"/>
    <col min="10766" max="10766" width="34.85546875" style="2212" customWidth="1"/>
    <col min="10767" max="10767" width="37" style="2212" customWidth="1"/>
    <col min="10768" max="10768" width="34.85546875" style="2212" customWidth="1"/>
    <col min="10769" max="10769" width="27.5703125" style="2212" customWidth="1"/>
    <col min="10770" max="10770" width="36.85546875" style="2212" customWidth="1"/>
    <col min="10771" max="10771" width="38.7109375" style="2212" customWidth="1"/>
    <col min="10772" max="10774" width="14.7109375" style="2212" customWidth="1"/>
    <col min="10775" max="10775" width="18.7109375" style="2212" customWidth="1"/>
    <col min="10776" max="10776" width="25.42578125" style="2212" customWidth="1"/>
    <col min="10777" max="10777" width="34.85546875" style="2212" customWidth="1"/>
    <col min="10778" max="10778" width="28" style="2212" customWidth="1"/>
    <col min="10779" max="10779" width="34.140625" style="2212" customWidth="1"/>
    <col min="10780" max="10780" width="34" style="2212" customWidth="1"/>
    <col min="10781" max="11011" width="11.42578125" style="2212"/>
    <col min="11012" max="11012" width="108.140625" style="2212" customWidth="1"/>
    <col min="11013" max="11013" width="28.7109375" style="2212" customWidth="1"/>
    <col min="11014" max="11014" width="32.5703125" style="2212" customWidth="1"/>
    <col min="11015" max="11015" width="28.7109375" style="2212" customWidth="1"/>
    <col min="11016" max="11017" width="31.7109375" style="2212" customWidth="1"/>
    <col min="11018" max="11018" width="30.140625" style="2212" customWidth="1"/>
    <col min="11019" max="11019" width="33.7109375" style="2212" customWidth="1"/>
    <col min="11020" max="11020" width="27" style="2212" customWidth="1"/>
    <col min="11021" max="11021" width="28.7109375" style="2212" customWidth="1"/>
    <col min="11022" max="11022" width="34.85546875" style="2212" customWidth="1"/>
    <col min="11023" max="11023" width="37" style="2212" customWidth="1"/>
    <col min="11024" max="11024" width="34.85546875" style="2212" customWidth="1"/>
    <col min="11025" max="11025" width="27.5703125" style="2212" customWidth="1"/>
    <col min="11026" max="11026" width="36.85546875" style="2212" customWidth="1"/>
    <col min="11027" max="11027" width="38.7109375" style="2212" customWidth="1"/>
    <col min="11028" max="11030" width="14.7109375" style="2212" customWidth="1"/>
    <col min="11031" max="11031" width="18.7109375" style="2212" customWidth="1"/>
    <col min="11032" max="11032" width="25.42578125" style="2212" customWidth="1"/>
    <col min="11033" max="11033" width="34.85546875" style="2212" customWidth="1"/>
    <col min="11034" max="11034" width="28" style="2212" customWidth="1"/>
    <col min="11035" max="11035" width="34.140625" style="2212" customWidth="1"/>
    <col min="11036" max="11036" width="34" style="2212" customWidth="1"/>
    <col min="11037" max="11267" width="11.42578125" style="2212"/>
    <col min="11268" max="11268" width="108.140625" style="2212" customWidth="1"/>
    <col min="11269" max="11269" width="28.7109375" style="2212" customWidth="1"/>
    <col min="11270" max="11270" width="32.5703125" style="2212" customWidth="1"/>
    <col min="11271" max="11271" width="28.7109375" style="2212" customWidth="1"/>
    <col min="11272" max="11273" width="31.7109375" style="2212" customWidth="1"/>
    <col min="11274" max="11274" width="30.140625" style="2212" customWidth="1"/>
    <col min="11275" max="11275" width="33.7109375" style="2212" customWidth="1"/>
    <col min="11276" max="11276" width="27" style="2212" customWidth="1"/>
    <col min="11277" max="11277" width="28.7109375" style="2212" customWidth="1"/>
    <col min="11278" max="11278" width="34.85546875" style="2212" customWidth="1"/>
    <col min="11279" max="11279" width="37" style="2212" customWidth="1"/>
    <col min="11280" max="11280" width="34.85546875" style="2212" customWidth="1"/>
    <col min="11281" max="11281" width="27.5703125" style="2212" customWidth="1"/>
    <col min="11282" max="11282" width="36.85546875" style="2212" customWidth="1"/>
    <col min="11283" max="11283" width="38.7109375" style="2212" customWidth="1"/>
    <col min="11284" max="11286" width="14.7109375" style="2212" customWidth="1"/>
    <col min="11287" max="11287" width="18.7109375" style="2212" customWidth="1"/>
    <col min="11288" max="11288" width="25.42578125" style="2212" customWidth="1"/>
    <col min="11289" max="11289" width="34.85546875" style="2212" customWidth="1"/>
    <col min="11290" max="11290" width="28" style="2212" customWidth="1"/>
    <col min="11291" max="11291" width="34.140625" style="2212" customWidth="1"/>
    <col min="11292" max="11292" width="34" style="2212" customWidth="1"/>
    <col min="11293" max="11523" width="11.42578125" style="2212"/>
    <col min="11524" max="11524" width="108.140625" style="2212" customWidth="1"/>
    <col min="11525" max="11525" width="28.7109375" style="2212" customWidth="1"/>
    <col min="11526" max="11526" width="32.5703125" style="2212" customWidth="1"/>
    <col min="11527" max="11527" width="28.7109375" style="2212" customWidth="1"/>
    <col min="11528" max="11529" width="31.7109375" style="2212" customWidth="1"/>
    <col min="11530" max="11530" width="30.140625" style="2212" customWidth="1"/>
    <col min="11531" max="11531" width="33.7109375" style="2212" customWidth="1"/>
    <col min="11532" max="11532" width="27" style="2212" customWidth="1"/>
    <col min="11533" max="11533" width="28.7109375" style="2212" customWidth="1"/>
    <col min="11534" max="11534" width="34.85546875" style="2212" customWidth="1"/>
    <col min="11535" max="11535" width="37" style="2212" customWidth="1"/>
    <col min="11536" max="11536" width="34.85546875" style="2212" customWidth="1"/>
    <col min="11537" max="11537" width="27.5703125" style="2212" customWidth="1"/>
    <col min="11538" max="11538" width="36.85546875" style="2212" customWidth="1"/>
    <col min="11539" max="11539" width="38.7109375" style="2212" customWidth="1"/>
    <col min="11540" max="11542" width="14.7109375" style="2212" customWidth="1"/>
    <col min="11543" max="11543" width="18.7109375" style="2212" customWidth="1"/>
    <col min="11544" max="11544" width="25.42578125" style="2212" customWidth="1"/>
    <col min="11545" max="11545" width="34.85546875" style="2212" customWidth="1"/>
    <col min="11546" max="11546" width="28" style="2212" customWidth="1"/>
    <col min="11547" max="11547" width="34.140625" style="2212" customWidth="1"/>
    <col min="11548" max="11548" width="34" style="2212" customWidth="1"/>
    <col min="11549" max="11779" width="11.42578125" style="2212"/>
    <col min="11780" max="11780" width="108.140625" style="2212" customWidth="1"/>
    <col min="11781" max="11781" width="28.7109375" style="2212" customWidth="1"/>
    <col min="11782" max="11782" width="32.5703125" style="2212" customWidth="1"/>
    <col min="11783" max="11783" width="28.7109375" style="2212" customWidth="1"/>
    <col min="11784" max="11785" width="31.7109375" style="2212" customWidth="1"/>
    <col min="11786" max="11786" width="30.140625" style="2212" customWidth="1"/>
    <col min="11787" max="11787" width="33.7109375" style="2212" customWidth="1"/>
    <col min="11788" max="11788" width="27" style="2212" customWidth="1"/>
    <col min="11789" max="11789" width="28.7109375" style="2212" customWidth="1"/>
    <col min="11790" max="11790" width="34.85546875" style="2212" customWidth="1"/>
    <col min="11791" max="11791" width="37" style="2212" customWidth="1"/>
    <col min="11792" max="11792" width="34.85546875" style="2212" customWidth="1"/>
    <col min="11793" max="11793" width="27.5703125" style="2212" customWidth="1"/>
    <col min="11794" max="11794" width="36.85546875" style="2212" customWidth="1"/>
    <col min="11795" max="11795" width="38.7109375" style="2212" customWidth="1"/>
    <col min="11796" max="11798" width="14.7109375" style="2212" customWidth="1"/>
    <col min="11799" max="11799" width="18.7109375" style="2212" customWidth="1"/>
    <col min="11800" max="11800" width="25.42578125" style="2212" customWidth="1"/>
    <col min="11801" max="11801" width="34.85546875" style="2212" customWidth="1"/>
    <col min="11802" max="11802" width="28" style="2212" customWidth="1"/>
    <col min="11803" max="11803" width="34.140625" style="2212" customWidth="1"/>
    <col min="11804" max="11804" width="34" style="2212" customWidth="1"/>
    <col min="11805" max="12035" width="11.42578125" style="2212"/>
    <col min="12036" max="12036" width="108.140625" style="2212" customWidth="1"/>
    <col min="12037" max="12037" width="28.7109375" style="2212" customWidth="1"/>
    <col min="12038" max="12038" width="32.5703125" style="2212" customWidth="1"/>
    <col min="12039" max="12039" width="28.7109375" style="2212" customWidth="1"/>
    <col min="12040" max="12041" width="31.7109375" style="2212" customWidth="1"/>
    <col min="12042" max="12042" width="30.140625" style="2212" customWidth="1"/>
    <col min="12043" max="12043" width="33.7109375" style="2212" customWidth="1"/>
    <col min="12044" max="12044" width="27" style="2212" customWidth="1"/>
    <col min="12045" max="12045" width="28.7109375" style="2212" customWidth="1"/>
    <col min="12046" max="12046" width="34.85546875" style="2212" customWidth="1"/>
    <col min="12047" max="12047" width="37" style="2212" customWidth="1"/>
    <col min="12048" max="12048" width="34.85546875" style="2212" customWidth="1"/>
    <col min="12049" max="12049" width="27.5703125" style="2212" customWidth="1"/>
    <col min="12050" max="12050" width="36.85546875" style="2212" customWidth="1"/>
    <col min="12051" max="12051" width="38.7109375" style="2212" customWidth="1"/>
    <col min="12052" max="12054" width="14.7109375" style="2212" customWidth="1"/>
    <col min="12055" max="12055" width="18.7109375" style="2212" customWidth="1"/>
    <col min="12056" max="12056" width="25.42578125" style="2212" customWidth="1"/>
    <col min="12057" max="12057" width="34.85546875" style="2212" customWidth="1"/>
    <col min="12058" max="12058" width="28" style="2212" customWidth="1"/>
    <col min="12059" max="12059" width="34.140625" style="2212" customWidth="1"/>
    <col min="12060" max="12060" width="34" style="2212" customWidth="1"/>
    <col min="12061" max="12291" width="11.42578125" style="2212"/>
    <col min="12292" max="12292" width="108.140625" style="2212" customWidth="1"/>
    <col min="12293" max="12293" width="28.7109375" style="2212" customWidth="1"/>
    <col min="12294" max="12294" width="32.5703125" style="2212" customWidth="1"/>
    <col min="12295" max="12295" width="28.7109375" style="2212" customWidth="1"/>
    <col min="12296" max="12297" width="31.7109375" style="2212" customWidth="1"/>
    <col min="12298" max="12298" width="30.140625" style="2212" customWidth="1"/>
    <col min="12299" max="12299" width="33.7109375" style="2212" customWidth="1"/>
    <col min="12300" max="12300" width="27" style="2212" customWidth="1"/>
    <col min="12301" max="12301" width="28.7109375" style="2212" customWidth="1"/>
    <col min="12302" max="12302" width="34.85546875" style="2212" customWidth="1"/>
    <col min="12303" max="12303" width="37" style="2212" customWidth="1"/>
    <col min="12304" max="12304" width="34.85546875" style="2212" customWidth="1"/>
    <col min="12305" max="12305" width="27.5703125" style="2212" customWidth="1"/>
    <col min="12306" max="12306" width="36.85546875" style="2212" customWidth="1"/>
    <col min="12307" max="12307" width="38.7109375" style="2212" customWidth="1"/>
    <col min="12308" max="12310" width="14.7109375" style="2212" customWidth="1"/>
    <col min="12311" max="12311" width="18.7109375" style="2212" customWidth="1"/>
    <col min="12312" max="12312" width="25.42578125" style="2212" customWidth="1"/>
    <col min="12313" max="12313" width="34.85546875" style="2212" customWidth="1"/>
    <col min="12314" max="12314" width="28" style="2212" customWidth="1"/>
    <col min="12315" max="12315" width="34.140625" style="2212" customWidth="1"/>
    <col min="12316" max="12316" width="34" style="2212" customWidth="1"/>
    <col min="12317" max="12547" width="11.42578125" style="2212"/>
    <col min="12548" max="12548" width="108.140625" style="2212" customWidth="1"/>
    <col min="12549" max="12549" width="28.7109375" style="2212" customWidth="1"/>
    <col min="12550" max="12550" width="32.5703125" style="2212" customWidth="1"/>
    <col min="12551" max="12551" width="28.7109375" style="2212" customWidth="1"/>
    <col min="12552" max="12553" width="31.7109375" style="2212" customWidth="1"/>
    <col min="12554" max="12554" width="30.140625" style="2212" customWidth="1"/>
    <col min="12555" max="12555" width="33.7109375" style="2212" customWidth="1"/>
    <col min="12556" max="12556" width="27" style="2212" customWidth="1"/>
    <col min="12557" max="12557" width="28.7109375" style="2212" customWidth="1"/>
    <col min="12558" max="12558" width="34.85546875" style="2212" customWidth="1"/>
    <col min="12559" max="12559" width="37" style="2212" customWidth="1"/>
    <col min="12560" max="12560" width="34.85546875" style="2212" customWidth="1"/>
    <col min="12561" max="12561" width="27.5703125" style="2212" customWidth="1"/>
    <col min="12562" max="12562" width="36.85546875" style="2212" customWidth="1"/>
    <col min="12563" max="12563" width="38.7109375" style="2212" customWidth="1"/>
    <col min="12564" max="12566" width="14.7109375" style="2212" customWidth="1"/>
    <col min="12567" max="12567" width="18.7109375" style="2212" customWidth="1"/>
    <col min="12568" max="12568" width="25.42578125" style="2212" customWidth="1"/>
    <col min="12569" max="12569" width="34.85546875" style="2212" customWidth="1"/>
    <col min="12570" max="12570" width="28" style="2212" customWidth="1"/>
    <col min="12571" max="12571" width="34.140625" style="2212" customWidth="1"/>
    <col min="12572" max="12572" width="34" style="2212" customWidth="1"/>
    <col min="12573" max="12803" width="11.42578125" style="2212"/>
    <col min="12804" max="12804" width="108.140625" style="2212" customWidth="1"/>
    <col min="12805" max="12805" width="28.7109375" style="2212" customWidth="1"/>
    <col min="12806" max="12806" width="32.5703125" style="2212" customWidth="1"/>
    <col min="12807" max="12807" width="28.7109375" style="2212" customWidth="1"/>
    <col min="12808" max="12809" width="31.7109375" style="2212" customWidth="1"/>
    <col min="12810" max="12810" width="30.140625" style="2212" customWidth="1"/>
    <col min="12811" max="12811" width="33.7109375" style="2212" customWidth="1"/>
    <col min="12812" max="12812" width="27" style="2212" customWidth="1"/>
    <col min="12813" max="12813" width="28.7109375" style="2212" customWidth="1"/>
    <col min="12814" max="12814" width="34.85546875" style="2212" customWidth="1"/>
    <col min="12815" max="12815" width="37" style="2212" customWidth="1"/>
    <col min="12816" max="12816" width="34.85546875" style="2212" customWidth="1"/>
    <col min="12817" max="12817" width="27.5703125" style="2212" customWidth="1"/>
    <col min="12818" max="12818" width="36.85546875" style="2212" customWidth="1"/>
    <col min="12819" max="12819" width="38.7109375" style="2212" customWidth="1"/>
    <col min="12820" max="12822" width="14.7109375" style="2212" customWidth="1"/>
    <col min="12823" max="12823" width="18.7109375" style="2212" customWidth="1"/>
    <col min="12824" max="12824" width="25.42578125" style="2212" customWidth="1"/>
    <col min="12825" max="12825" width="34.85546875" style="2212" customWidth="1"/>
    <col min="12826" max="12826" width="28" style="2212" customWidth="1"/>
    <col min="12827" max="12827" width="34.140625" style="2212" customWidth="1"/>
    <col min="12828" max="12828" width="34" style="2212" customWidth="1"/>
    <col min="12829" max="13059" width="11.42578125" style="2212"/>
    <col min="13060" max="13060" width="108.140625" style="2212" customWidth="1"/>
    <col min="13061" max="13061" width="28.7109375" style="2212" customWidth="1"/>
    <col min="13062" max="13062" width="32.5703125" style="2212" customWidth="1"/>
    <col min="13063" max="13063" width="28.7109375" style="2212" customWidth="1"/>
    <col min="13064" max="13065" width="31.7109375" style="2212" customWidth="1"/>
    <col min="13066" max="13066" width="30.140625" style="2212" customWidth="1"/>
    <col min="13067" max="13067" width="33.7109375" style="2212" customWidth="1"/>
    <col min="13068" max="13068" width="27" style="2212" customWidth="1"/>
    <col min="13069" max="13069" width="28.7109375" style="2212" customWidth="1"/>
    <col min="13070" max="13070" width="34.85546875" style="2212" customWidth="1"/>
    <col min="13071" max="13071" width="37" style="2212" customWidth="1"/>
    <col min="13072" max="13072" width="34.85546875" style="2212" customWidth="1"/>
    <col min="13073" max="13073" width="27.5703125" style="2212" customWidth="1"/>
    <col min="13074" max="13074" width="36.85546875" style="2212" customWidth="1"/>
    <col min="13075" max="13075" width="38.7109375" style="2212" customWidth="1"/>
    <col min="13076" max="13078" width="14.7109375" style="2212" customWidth="1"/>
    <col min="13079" max="13079" width="18.7109375" style="2212" customWidth="1"/>
    <col min="13080" max="13080" width="25.42578125" style="2212" customWidth="1"/>
    <col min="13081" max="13081" width="34.85546875" style="2212" customWidth="1"/>
    <col min="13082" max="13082" width="28" style="2212" customWidth="1"/>
    <col min="13083" max="13083" width="34.140625" style="2212" customWidth="1"/>
    <col min="13084" max="13084" width="34" style="2212" customWidth="1"/>
    <col min="13085" max="13315" width="11.42578125" style="2212"/>
    <col min="13316" max="13316" width="108.140625" style="2212" customWidth="1"/>
    <col min="13317" max="13317" width="28.7109375" style="2212" customWidth="1"/>
    <col min="13318" max="13318" width="32.5703125" style="2212" customWidth="1"/>
    <col min="13319" max="13319" width="28.7109375" style="2212" customWidth="1"/>
    <col min="13320" max="13321" width="31.7109375" style="2212" customWidth="1"/>
    <col min="13322" max="13322" width="30.140625" style="2212" customWidth="1"/>
    <col min="13323" max="13323" width="33.7109375" style="2212" customWidth="1"/>
    <col min="13324" max="13324" width="27" style="2212" customWidth="1"/>
    <col min="13325" max="13325" width="28.7109375" style="2212" customWidth="1"/>
    <col min="13326" max="13326" width="34.85546875" style="2212" customWidth="1"/>
    <col min="13327" max="13327" width="37" style="2212" customWidth="1"/>
    <col min="13328" max="13328" width="34.85546875" style="2212" customWidth="1"/>
    <col min="13329" max="13329" width="27.5703125" style="2212" customWidth="1"/>
    <col min="13330" max="13330" width="36.85546875" style="2212" customWidth="1"/>
    <col min="13331" max="13331" width="38.7109375" style="2212" customWidth="1"/>
    <col min="13332" max="13334" width="14.7109375" style="2212" customWidth="1"/>
    <col min="13335" max="13335" width="18.7109375" style="2212" customWidth="1"/>
    <col min="13336" max="13336" width="25.42578125" style="2212" customWidth="1"/>
    <col min="13337" max="13337" width="34.85546875" style="2212" customWidth="1"/>
    <col min="13338" max="13338" width="28" style="2212" customWidth="1"/>
    <col min="13339" max="13339" width="34.140625" style="2212" customWidth="1"/>
    <col min="13340" max="13340" width="34" style="2212" customWidth="1"/>
    <col min="13341" max="13571" width="11.42578125" style="2212"/>
    <col min="13572" max="13572" width="108.140625" style="2212" customWidth="1"/>
    <col min="13573" max="13573" width="28.7109375" style="2212" customWidth="1"/>
    <col min="13574" max="13574" width="32.5703125" style="2212" customWidth="1"/>
    <col min="13575" max="13575" width="28.7109375" style="2212" customWidth="1"/>
    <col min="13576" max="13577" width="31.7109375" style="2212" customWidth="1"/>
    <col min="13578" max="13578" width="30.140625" style="2212" customWidth="1"/>
    <col min="13579" max="13579" width="33.7109375" style="2212" customWidth="1"/>
    <col min="13580" max="13580" width="27" style="2212" customWidth="1"/>
    <col min="13581" max="13581" width="28.7109375" style="2212" customWidth="1"/>
    <col min="13582" max="13582" width="34.85546875" style="2212" customWidth="1"/>
    <col min="13583" max="13583" width="37" style="2212" customWidth="1"/>
    <col min="13584" max="13584" width="34.85546875" style="2212" customWidth="1"/>
    <col min="13585" max="13585" width="27.5703125" style="2212" customWidth="1"/>
    <col min="13586" max="13586" width="36.85546875" style="2212" customWidth="1"/>
    <col min="13587" max="13587" width="38.7109375" style="2212" customWidth="1"/>
    <col min="13588" max="13590" width="14.7109375" style="2212" customWidth="1"/>
    <col min="13591" max="13591" width="18.7109375" style="2212" customWidth="1"/>
    <col min="13592" max="13592" width="25.42578125" style="2212" customWidth="1"/>
    <col min="13593" max="13593" width="34.85546875" style="2212" customWidth="1"/>
    <col min="13594" max="13594" width="28" style="2212" customWidth="1"/>
    <col min="13595" max="13595" width="34.140625" style="2212" customWidth="1"/>
    <col min="13596" max="13596" width="34" style="2212" customWidth="1"/>
    <col min="13597" max="13827" width="11.42578125" style="2212"/>
    <col min="13828" max="13828" width="108.140625" style="2212" customWidth="1"/>
    <col min="13829" max="13829" width="28.7109375" style="2212" customWidth="1"/>
    <col min="13830" max="13830" width="32.5703125" style="2212" customWidth="1"/>
    <col min="13831" max="13831" width="28.7109375" style="2212" customWidth="1"/>
    <col min="13832" max="13833" width="31.7109375" style="2212" customWidth="1"/>
    <col min="13834" max="13834" width="30.140625" style="2212" customWidth="1"/>
    <col min="13835" max="13835" width="33.7109375" style="2212" customWidth="1"/>
    <col min="13836" max="13836" width="27" style="2212" customWidth="1"/>
    <col min="13837" max="13837" width="28.7109375" style="2212" customWidth="1"/>
    <col min="13838" max="13838" width="34.85546875" style="2212" customWidth="1"/>
    <col min="13839" max="13839" width="37" style="2212" customWidth="1"/>
    <col min="13840" max="13840" width="34.85546875" style="2212" customWidth="1"/>
    <col min="13841" max="13841" width="27.5703125" style="2212" customWidth="1"/>
    <col min="13842" max="13842" width="36.85546875" style="2212" customWidth="1"/>
    <col min="13843" max="13843" width="38.7109375" style="2212" customWidth="1"/>
    <col min="13844" max="13846" width="14.7109375" style="2212" customWidth="1"/>
    <col min="13847" max="13847" width="18.7109375" style="2212" customWidth="1"/>
    <col min="13848" max="13848" width="25.42578125" style="2212" customWidth="1"/>
    <col min="13849" max="13849" width="34.85546875" style="2212" customWidth="1"/>
    <col min="13850" max="13850" width="28" style="2212" customWidth="1"/>
    <col min="13851" max="13851" width="34.140625" style="2212" customWidth="1"/>
    <col min="13852" max="13852" width="34" style="2212" customWidth="1"/>
    <col min="13853" max="14083" width="11.42578125" style="2212"/>
    <col min="14084" max="14084" width="108.140625" style="2212" customWidth="1"/>
    <col min="14085" max="14085" width="28.7109375" style="2212" customWidth="1"/>
    <col min="14086" max="14086" width="32.5703125" style="2212" customWidth="1"/>
    <col min="14087" max="14087" width="28.7109375" style="2212" customWidth="1"/>
    <col min="14088" max="14089" width="31.7109375" style="2212" customWidth="1"/>
    <col min="14090" max="14090" width="30.140625" style="2212" customWidth="1"/>
    <col min="14091" max="14091" width="33.7109375" style="2212" customWidth="1"/>
    <col min="14092" max="14092" width="27" style="2212" customWidth="1"/>
    <col min="14093" max="14093" width="28.7109375" style="2212" customWidth="1"/>
    <col min="14094" max="14094" width="34.85546875" style="2212" customWidth="1"/>
    <col min="14095" max="14095" width="37" style="2212" customWidth="1"/>
    <col min="14096" max="14096" width="34.85546875" style="2212" customWidth="1"/>
    <col min="14097" max="14097" width="27.5703125" style="2212" customWidth="1"/>
    <col min="14098" max="14098" width="36.85546875" style="2212" customWidth="1"/>
    <col min="14099" max="14099" width="38.7109375" style="2212" customWidth="1"/>
    <col min="14100" max="14102" width="14.7109375" style="2212" customWidth="1"/>
    <col min="14103" max="14103" width="18.7109375" style="2212" customWidth="1"/>
    <col min="14104" max="14104" width="25.42578125" style="2212" customWidth="1"/>
    <col min="14105" max="14105" width="34.85546875" style="2212" customWidth="1"/>
    <col min="14106" max="14106" width="28" style="2212" customWidth="1"/>
    <col min="14107" max="14107" width="34.140625" style="2212" customWidth="1"/>
    <col min="14108" max="14108" width="34" style="2212" customWidth="1"/>
    <col min="14109" max="14339" width="11.42578125" style="2212"/>
    <col min="14340" max="14340" width="108.140625" style="2212" customWidth="1"/>
    <col min="14341" max="14341" width="28.7109375" style="2212" customWidth="1"/>
    <col min="14342" max="14342" width="32.5703125" style="2212" customWidth="1"/>
    <col min="14343" max="14343" width="28.7109375" style="2212" customWidth="1"/>
    <col min="14344" max="14345" width="31.7109375" style="2212" customWidth="1"/>
    <col min="14346" max="14346" width="30.140625" style="2212" customWidth="1"/>
    <col min="14347" max="14347" width="33.7109375" style="2212" customWidth="1"/>
    <col min="14348" max="14348" width="27" style="2212" customWidth="1"/>
    <col min="14349" max="14349" width="28.7109375" style="2212" customWidth="1"/>
    <col min="14350" max="14350" width="34.85546875" style="2212" customWidth="1"/>
    <col min="14351" max="14351" width="37" style="2212" customWidth="1"/>
    <col min="14352" max="14352" width="34.85546875" style="2212" customWidth="1"/>
    <col min="14353" max="14353" width="27.5703125" style="2212" customWidth="1"/>
    <col min="14354" max="14354" width="36.85546875" style="2212" customWidth="1"/>
    <col min="14355" max="14355" width="38.7109375" style="2212" customWidth="1"/>
    <col min="14356" max="14358" width="14.7109375" style="2212" customWidth="1"/>
    <col min="14359" max="14359" width="18.7109375" style="2212" customWidth="1"/>
    <col min="14360" max="14360" width="25.42578125" style="2212" customWidth="1"/>
    <col min="14361" max="14361" width="34.85546875" style="2212" customWidth="1"/>
    <col min="14362" max="14362" width="28" style="2212" customWidth="1"/>
    <col min="14363" max="14363" width="34.140625" style="2212" customWidth="1"/>
    <col min="14364" max="14364" width="34" style="2212" customWidth="1"/>
    <col min="14365" max="14595" width="11.42578125" style="2212"/>
    <col min="14596" max="14596" width="108.140625" style="2212" customWidth="1"/>
    <col min="14597" max="14597" width="28.7109375" style="2212" customWidth="1"/>
    <col min="14598" max="14598" width="32.5703125" style="2212" customWidth="1"/>
    <col min="14599" max="14599" width="28.7109375" style="2212" customWidth="1"/>
    <col min="14600" max="14601" width="31.7109375" style="2212" customWidth="1"/>
    <col min="14602" max="14602" width="30.140625" style="2212" customWidth="1"/>
    <col min="14603" max="14603" width="33.7109375" style="2212" customWidth="1"/>
    <col min="14604" max="14604" width="27" style="2212" customWidth="1"/>
    <col min="14605" max="14605" width="28.7109375" style="2212" customWidth="1"/>
    <col min="14606" max="14606" width="34.85546875" style="2212" customWidth="1"/>
    <col min="14607" max="14607" width="37" style="2212" customWidth="1"/>
    <col min="14608" max="14608" width="34.85546875" style="2212" customWidth="1"/>
    <col min="14609" max="14609" width="27.5703125" style="2212" customWidth="1"/>
    <col min="14610" max="14610" width="36.85546875" style="2212" customWidth="1"/>
    <col min="14611" max="14611" width="38.7109375" style="2212" customWidth="1"/>
    <col min="14612" max="14614" width="14.7109375" style="2212" customWidth="1"/>
    <col min="14615" max="14615" width="18.7109375" style="2212" customWidth="1"/>
    <col min="14616" max="14616" width="25.42578125" style="2212" customWidth="1"/>
    <col min="14617" max="14617" width="34.85546875" style="2212" customWidth="1"/>
    <col min="14618" max="14618" width="28" style="2212" customWidth="1"/>
    <col min="14619" max="14619" width="34.140625" style="2212" customWidth="1"/>
    <col min="14620" max="14620" width="34" style="2212" customWidth="1"/>
    <col min="14621" max="14851" width="11.42578125" style="2212"/>
    <col min="14852" max="14852" width="108.140625" style="2212" customWidth="1"/>
    <col min="14853" max="14853" width="28.7109375" style="2212" customWidth="1"/>
    <col min="14854" max="14854" width="32.5703125" style="2212" customWidth="1"/>
    <col min="14855" max="14855" width="28.7109375" style="2212" customWidth="1"/>
    <col min="14856" max="14857" width="31.7109375" style="2212" customWidth="1"/>
    <col min="14858" max="14858" width="30.140625" style="2212" customWidth="1"/>
    <col min="14859" max="14859" width="33.7109375" style="2212" customWidth="1"/>
    <col min="14860" max="14860" width="27" style="2212" customWidth="1"/>
    <col min="14861" max="14861" width="28.7109375" style="2212" customWidth="1"/>
    <col min="14862" max="14862" width="34.85546875" style="2212" customWidth="1"/>
    <col min="14863" max="14863" width="37" style="2212" customWidth="1"/>
    <col min="14864" max="14864" width="34.85546875" style="2212" customWidth="1"/>
    <col min="14865" max="14865" width="27.5703125" style="2212" customWidth="1"/>
    <col min="14866" max="14866" width="36.85546875" style="2212" customWidth="1"/>
    <col min="14867" max="14867" width="38.7109375" style="2212" customWidth="1"/>
    <col min="14868" max="14870" width="14.7109375" style="2212" customWidth="1"/>
    <col min="14871" max="14871" width="18.7109375" style="2212" customWidth="1"/>
    <col min="14872" max="14872" width="25.42578125" style="2212" customWidth="1"/>
    <col min="14873" max="14873" width="34.85546875" style="2212" customWidth="1"/>
    <col min="14874" max="14874" width="28" style="2212" customWidth="1"/>
    <col min="14875" max="14875" width="34.140625" style="2212" customWidth="1"/>
    <col min="14876" max="14876" width="34" style="2212" customWidth="1"/>
    <col min="14877" max="15107" width="11.42578125" style="2212"/>
    <col min="15108" max="15108" width="108.140625" style="2212" customWidth="1"/>
    <col min="15109" max="15109" width="28.7109375" style="2212" customWidth="1"/>
    <col min="15110" max="15110" width="32.5703125" style="2212" customWidth="1"/>
    <col min="15111" max="15111" width="28.7109375" style="2212" customWidth="1"/>
    <col min="15112" max="15113" width="31.7109375" style="2212" customWidth="1"/>
    <col min="15114" max="15114" width="30.140625" style="2212" customWidth="1"/>
    <col min="15115" max="15115" width="33.7109375" style="2212" customWidth="1"/>
    <col min="15116" max="15116" width="27" style="2212" customWidth="1"/>
    <col min="15117" max="15117" width="28.7109375" style="2212" customWidth="1"/>
    <col min="15118" max="15118" width="34.85546875" style="2212" customWidth="1"/>
    <col min="15119" max="15119" width="37" style="2212" customWidth="1"/>
    <col min="15120" max="15120" width="34.85546875" style="2212" customWidth="1"/>
    <col min="15121" max="15121" width="27.5703125" style="2212" customWidth="1"/>
    <col min="15122" max="15122" width="36.85546875" style="2212" customWidth="1"/>
    <col min="15123" max="15123" width="38.7109375" style="2212" customWidth="1"/>
    <col min="15124" max="15126" width="14.7109375" style="2212" customWidth="1"/>
    <col min="15127" max="15127" width="18.7109375" style="2212" customWidth="1"/>
    <col min="15128" max="15128" width="25.42578125" style="2212" customWidth="1"/>
    <col min="15129" max="15129" width="34.85546875" style="2212" customWidth="1"/>
    <col min="15130" max="15130" width="28" style="2212" customWidth="1"/>
    <col min="15131" max="15131" width="34.140625" style="2212" customWidth="1"/>
    <col min="15132" max="15132" width="34" style="2212" customWidth="1"/>
    <col min="15133" max="15363" width="11.42578125" style="2212"/>
    <col min="15364" max="15364" width="108.140625" style="2212" customWidth="1"/>
    <col min="15365" max="15365" width="28.7109375" style="2212" customWidth="1"/>
    <col min="15366" max="15366" width="32.5703125" style="2212" customWidth="1"/>
    <col min="15367" max="15367" width="28.7109375" style="2212" customWidth="1"/>
    <col min="15368" max="15369" width="31.7109375" style="2212" customWidth="1"/>
    <col min="15370" max="15370" width="30.140625" style="2212" customWidth="1"/>
    <col min="15371" max="15371" width="33.7109375" style="2212" customWidth="1"/>
    <col min="15372" max="15372" width="27" style="2212" customWidth="1"/>
    <col min="15373" max="15373" width="28.7109375" style="2212" customWidth="1"/>
    <col min="15374" max="15374" width="34.85546875" style="2212" customWidth="1"/>
    <col min="15375" max="15375" width="37" style="2212" customWidth="1"/>
    <col min="15376" max="15376" width="34.85546875" style="2212" customWidth="1"/>
    <col min="15377" max="15377" width="27.5703125" style="2212" customWidth="1"/>
    <col min="15378" max="15378" width="36.85546875" style="2212" customWidth="1"/>
    <col min="15379" max="15379" width="38.7109375" style="2212" customWidth="1"/>
    <col min="15380" max="15382" width="14.7109375" style="2212" customWidth="1"/>
    <col min="15383" max="15383" width="18.7109375" style="2212" customWidth="1"/>
    <col min="15384" max="15384" width="25.42578125" style="2212" customWidth="1"/>
    <col min="15385" max="15385" width="34.85546875" style="2212" customWidth="1"/>
    <col min="15386" max="15386" width="28" style="2212" customWidth="1"/>
    <col min="15387" max="15387" width="34.140625" style="2212" customWidth="1"/>
    <col min="15388" max="15388" width="34" style="2212" customWidth="1"/>
    <col min="15389" max="15619" width="11.42578125" style="2212"/>
    <col min="15620" max="15620" width="108.140625" style="2212" customWidth="1"/>
    <col min="15621" max="15621" width="28.7109375" style="2212" customWidth="1"/>
    <col min="15622" max="15622" width="32.5703125" style="2212" customWidth="1"/>
    <col min="15623" max="15623" width="28.7109375" style="2212" customWidth="1"/>
    <col min="15624" max="15625" width="31.7109375" style="2212" customWidth="1"/>
    <col min="15626" max="15626" width="30.140625" style="2212" customWidth="1"/>
    <col min="15627" max="15627" width="33.7109375" style="2212" customWidth="1"/>
    <col min="15628" max="15628" width="27" style="2212" customWidth="1"/>
    <col min="15629" max="15629" width="28.7109375" style="2212" customWidth="1"/>
    <col min="15630" max="15630" width="34.85546875" style="2212" customWidth="1"/>
    <col min="15631" max="15631" width="37" style="2212" customWidth="1"/>
    <col min="15632" max="15632" width="34.85546875" style="2212" customWidth="1"/>
    <col min="15633" max="15633" width="27.5703125" style="2212" customWidth="1"/>
    <col min="15634" max="15634" width="36.85546875" style="2212" customWidth="1"/>
    <col min="15635" max="15635" width="38.7109375" style="2212" customWidth="1"/>
    <col min="15636" max="15638" width="14.7109375" style="2212" customWidth="1"/>
    <col min="15639" max="15639" width="18.7109375" style="2212" customWidth="1"/>
    <col min="15640" max="15640" width="25.42578125" style="2212" customWidth="1"/>
    <col min="15641" max="15641" width="34.85546875" style="2212" customWidth="1"/>
    <col min="15642" max="15642" width="28" style="2212" customWidth="1"/>
    <col min="15643" max="15643" width="34.140625" style="2212" customWidth="1"/>
    <col min="15644" max="15644" width="34" style="2212" customWidth="1"/>
    <col min="15645" max="15875" width="11.42578125" style="2212"/>
    <col min="15876" max="15876" width="108.140625" style="2212" customWidth="1"/>
    <col min="15877" max="15877" width="28.7109375" style="2212" customWidth="1"/>
    <col min="15878" max="15878" width="32.5703125" style="2212" customWidth="1"/>
    <col min="15879" max="15879" width="28.7109375" style="2212" customWidth="1"/>
    <col min="15880" max="15881" width="31.7109375" style="2212" customWidth="1"/>
    <col min="15882" max="15882" width="30.140625" style="2212" customWidth="1"/>
    <col min="15883" max="15883" width="33.7109375" style="2212" customWidth="1"/>
    <col min="15884" max="15884" width="27" style="2212" customWidth="1"/>
    <col min="15885" max="15885" width="28.7109375" style="2212" customWidth="1"/>
    <col min="15886" max="15886" width="34.85546875" style="2212" customWidth="1"/>
    <col min="15887" max="15887" width="37" style="2212" customWidth="1"/>
    <col min="15888" max="15888" width="34.85546875" style="2212" customWidth="1"/>
    <col min="15889" max="15889" width="27.5703125" style="2212" customWidth="1"/>
    <col min="15890" max="15890" width="36.85546875" style="2212" customWidth="1"/>
    <col min="15891" max="15891" width="38.7109375" style="2212" customWidth="1"/>
    <col min="15892" max="15894" width="14.7109375" style="2212" customWidth="1"/>
    <col min="15895" max="15895" width="18.7109375" style="2212" customWidth="1"/>
    <col min="15896" max="15896" width="25.42578125" style="2212" customWidth="1"/>
    <col min="15897" max="15897" width="34.85546875" style="2212" customWidth="1"/>
    <col min="15898" max="15898" width="28" style="2212" customWidth="1"/>
    <col min="15899" max="15899" width="34.140625" style="2212" customWidth="1"/>
    <col min="15900" max="15900" width="34" style="2212" customWidth="1"/>
    <col min="15901" max="16131" width="11.42578125" style="2212"/>
    <col min="16132" max="16132" width="108.140625" style="2212" customWidth="1"/>
    <col min="16133" max="16133" width="28.7109375" style="2212" customWidth="1"/>
    <col min="16134" max="16134" width="32.5703125" style="2212" customWidth="1"/>
    <col min="16135" max="16135" width="28.7109375" style="2212" customWidth="1"/>
    <col min="16136" max="16137" width="31.7109375" style="2212" customWidth="1"/>
    <col min="16138" max="16138" width="30.140625" style="2212" customWidth="1"/>
    <col min="16139" max="16139" width="33.7109375" style="2212" customWidth="1"/>
    <col min="16140" max="16140" width="27" style="2212" customWidth="1"/>
    <col min="16141" max="16141" width="28.7109375" style="2212" customWidth="1"/>
    <col min="16142" max="16142" width="34.85546875" style="2212" customWidth="1"/>
    <col min="16143" max="16143" width="37" style="2212" customWidth="1"/>
    <col min="16144" max="16144" width="34.85546875" style="2212" customWidth="1"/>
    <col min="16145" max="16145" width="27.5703125" style="2212" customWidth="1"/>
    <col min="16146" max="16146" width="36.85546875" style="2212" customWidth="1"/>
    <col min="16147" max="16147" width="38.7109375" style="2212" customWidth="1"/>
    <col min="16148" max="16150" width="14.7109375" style="2212" customWidth="1"/>
    <col min="16151" max="16151" width="18.7109375" style="2212" customWidth="1"/>
    <col min="16152" max="16152" width="25.42578125" style="2212" customWidth="1"/>
    <col min="16153" max="16153" width="34.85546875" style="2212" customWidth="1"/>
    <col min="16154" max="16154" width="28" style="2212" customWidth="1"/>
    <col min="16155" max="16155" width="34.140625" style="2212" customWidth="1"/>
    <col min="16156" max="16156" width="34" style="2212" customWidth="1"/>
    <col min="16157" max="16384" width="11.42578125" style="2212"/>
  </cols>
  <sheetData>
    <row r="1" spans="1:29" s="2573" customFormat="1" ht="24.75" customHeight="1">
      <c r="A1" s="2572"/>
      <c r="B1" s="41" t="s">
        <v>48</v>
      </c>
      <c r="C1" s="41">
        <v>11</v>
      </c>
      <c r="L1" s="2574" t="s">
        <v>2945</v>
      </c>
      <c r="M1" s="2574"/>
      <c r="N1" s="2574"/>
      <c r="O1" s="2574"/>
      <c r="P1" s="2574"/>
      <c r="Q1" s="2574"/>
      <c r="R1" s="2574"/>
      <c r="S1" s="2574"/>
      <c r="T1" s="2574"/>
      <c r="U1" s="2574"/>
      <c r="X1" s="2575"/>
      <c r="Y1" s="2575"/>
      <c r="Z1" s="2575"/>
      <c r="AA1" s="2575"/>
      <c r="AB1" s="2575"/>
      <c r="AC1" s="2575"/>
    </row>
    <row r="2" spans="1:29" s="2576" customFormat="1">
      <c r="B2" s="41" t="s">
        <v>49</v>
      </c>
      <c r="C2" s="41" t="s">
        <v>3003</v>
      </c>
      <c r="L2" s="2577" t="s">
        <v>2947</v>
      </c>
      <c r="M2" s="2578"/>
      <c r="N2" s="2579"/>
      <c r="O2" s="2580"/>
      <c r="P2" s="2581"/>
      <c r="Q2" s="2580"/>
      <c r="R2" s="2580"/>
      <c r="S2" s="2580"/>
      <c r="T2" s="2580"/>
      <c r="U2" s="2575"/>
      <c r="V2" s="2575"/>
      <c r="W2" s="2575"/>
      <c r="X2" s="2575"/>
      <c r="Y2" s="2575"/>
      <c r="Z2" s="2575"/>
      <c r="AA2" s="2575"/>
      <c r="AB2" s="2575"/>
      <c r="AC2" s="2575"/>
    </row>
    <row r="3" spans="1:29" s="2576" customFormat="1">
      <c r="B3" s="41" t="s">
        <v>47</v>
      </c>
      <c r="C3" s="41" t="s">
        <v>1049</v>
      </c>
      <c r="M3" s="2577"/>
      <c r="N3" s="4958"/>
      <c r="O3" s="4958"/>
      <c r="P3" s="4958"/>
      <c r="Q3" s="4958"/>
      <c r="R3" s="4958"/>
      <c r="S3" s="4958"/>
      <c r="T3" s="4958"/>
      <c r="U3" s="4958"/>
      <c r="V3" s="4958"/>
      <c r="W3" s="2575"/>
      <c r="X3" s="2582"/>
      <c r="Y3" s="2582"/>
      <c r="Z3" s="2582"/>
      <c r="AA3" s="2582"/>
      <c r="AB3" s="2582"/>
    </row>
    <row r="4" spans="1:29" s="2576" customFormat="1">
      <c r="B4" s="41" t="s">
        <v>50</v>
      </c>
      <c r="C4" s="41" t="s">
        <v>53</v>
      </c>
      <c r="M4" s="2572"/>
      <c r="N4" s="2575"/>
      <c r="O4" s="2575"/>
      <c r="P4" s="2575"/>
      <c r="Q4" s="2575"/>
      <c r="R4" s="2575"/>
      <c r="S4" s="2575"/>
      <c r="T4" s="2575"/>
      <c r="U4" s="2575"/>
      <c r="V4" s="2575"/>
      <c r="W4" s="2575"/>
      <c r="X4" s="2582"/>
      <c r="Y4" s="2582"/>
      <c r="Z4" s="2582"/>
      <c r="AA4" s="2582"/>
      <c r="AB4" s="2582"/>
    </row>
    <row r="5" spans="1:29" s="2576" customFormat="1">
      <c r="B5" s="41" t="s">
        <v>792</v>
      </c>
      <c r="C5" s="41" t="s">
        <v>71</v>
      </c>
      <c r="O5" s="2575"/>
      <c r="P5" s="2575"/>
      <c r="Q5" s="2575"/>
      <c r="R5" s="2575"/>
      <c r="S5" s="2575"/>
      <c r="T5" s="2575"/>
      <c r="U5" s="2575"/>
      <c r="V5" s="2575"/>
      <c r="W5" s="2575"/>
      <c r="X5" s="2583"/>
      <c r="Y5" s="2583"/>
      <c r="Z5" s="2583"/>
      <c r="AA5" s="2583"/>
      <c r="AB5" s="2583"/>
    </row>
    <row r="6" spans="1:29" s="2576" customFormat="1" ht="19.5" customHeight="1" thickBot="1">
      <c r="B6" s="2584"/>
      <c r="C6" s="2575"/>
      <c r="D6" s="2575"/>
      <c r="E6" s="2575"/>
      <c r="F6" s="2575"/>
      <c r="G6" s="2575"/>
      <c r="H6" s="2575"/>
      <c r="I6" s="2575"/>
      <c r="J6" s="2575"/>
      <c r="K6" s="2575"/>
      <c r="L6" s="2575"/>
      <c r="M6" s="2575"/>
      <c r="N6" s="2585"/>
      <c r="O6" s="2585"/>
      <c r="P6" s="2585"/>
      <c r="Q6" s="2585"/>
      <c r="R6" s="2585"/>
      <c r="S6" s="2583"/>
      <c r="T6" s="2583"/>
      <c r="U6" s="2583"/>
      <c r="V6" s="2583"/>
      <c r="W6" s="2583"/>
      <c r="X6" s="2583"/>
      <c r="Y6" s="2583"/>
      <c r="Z6" s="2583"/>
      <c r="AA6" s="2583"/>
      <c r="AB6" s="2583"/>
    </row>
    <row r="7" spans="1:29" s="2576" customFormat="1" ht="36" customHeight="1">
      <c r="A7" s="2586"/>
      <c r="B7" s="2587"/>
      <c r="C7" s="4959" t="s">
        <v>2948</v>
      </c>
      <c r="D7" s="4960"/>
      <c r="E7" s="4961" t="s">
        <v>2949</v>
      </c>
      <c r="F7" s="4961" t="s">
        <v>2950</v>
      </c>
      <c r="G7" s="4962" t="s">
        <v>2951</v>
      </c>
      <c r="H7" s="4963"/>
      <c r="I7" s="4963"/>
      <c r="J7" s="4963"/>
      <c r="K7" s="4963"/>
      <c r="L7" s="4964"/>
      <c r="M7" s="4961" t="s">
        <v>2952</v>
      </c>
      <c r="N7" s="4959" t="s">
        <v>2953</v>
      </c>
      <c r="O7" s="4965"/>
      <c r="P7" s="4965"/>
      <c r="Q7" s="4966" t="s">
        <v>2954</v>
      </c>
      <c r="R7" s="4965" t="s">
        <v>2955</v>
      </c>
      <c r="S7" s="4965"/>
      <c r="T7" s="4965"/>
      <c r="U7" s="4960"/>
      <c r="V7" s="4969" t="s">
        <v>2956</v>
      </c>
      <c r="W7" s="2588"/>
      <c r="X7" s="4946" t="s">
        <v>2957</v>
      </c>
      <c r="Y7" s="4949" t="s">
        <v>2958</v>
      </c>
      <c r="Z7" s="4951" t="s">
        <v>2959</v>
      </c>
      <c r="AA7" s="2589"/>
      <c r="AB7" s="2590"/>
    </row>
    <row r="8" spans="1:29" s="2576" customFormat="1" ht="44.25" customHeight="1">
      <c r="A8" s="2591"/>
      <c r="B8" s="2592"/>
      <c r="C8" s="4954"/>
      <c r="D8" s="4937"/>
      <c r="E8" s="4937"/>
      <c r="F8" s="4937"/>
      <c r="G8" s="4956" t="s">
        <v>2960</v>
      </c>
      <c r="H8" s="4957"/>
      <c r="I8" s="4956" t="s">
        <v>2526</v>
      </c>
      <c r="J8" s="4957"/>
      <c r="K8" s="4956" t="s">
        <v>2961</v>
      </c>
      <c r="L8" s="4957"/>
      <c r="M8" s="4937"/>
      <c r="N8" s="4937" t="s">
        <v>2962</v>
      </c>
      <c r="O8" s="4935" t="s">
        <v>2963</v>
      </c>
      <c r="P8" s="2593"/>
      <c r="Q8" s="4967"/>
      <c r="R8" s="4938">
        <v>0</v>
      </c>
      <c r="S8" s="4940">
        <v>0.2</v>
      </c>
      <c r="T8" s="4940">
        <v>0.5</v>
      </c>
      <c r="U8" s="4940">
        <v>1</v>
      </c>
      <c r="V8" s="4970"/>
      <c r="W8" s="4942" t="s">
        <v>2964</v>
      </c>
      <c r="X8" s="4947"/>
      <c r="Y8" s="4945"/>
      <c r="Z8" s="4952"/>
      <c r="AA8" s="4944" t="s">
        <v>2965</v>
      </c>
      <c r="AB8" s="4932" t="s">
        <v>2966</v>
      </c>
    </row>
    <row r="9" spans="1:29" s="2576" customFormat="1" ht="15" customHeight="1">
      <c r="A9" s="2591"/>
      <c r="B9" s="2592"/>
      <c r="C9" s="4955"/>
      <c r="D9" s="4937"/>
      <c r="E9" s="4937"/>
      <c r="F9" s="4937"/>
      <c r="G9" s="4934" t="s">
        <v>2967</v>
      </c>
      <c r="H9" s="4934" t="s">
        <v>2968</v>
      </c>
      <c r="I9" s="4936" t="s">
        <v>2969</v>
      </c>
      <c r="J9" s="4936" t="s">
        <v>2970</v>
      </c>
      <c r="K9" s="4934" t="s">
        <v>2971</v>
      </c>
      <c r="L9" s="4934" t="s">
        <v>2972</v>
      </c>
      <c r="M9" s="4937"/>
      <c r="N9" s="4937"/>
      <c r="O9" s="4937"/>
      <c r="P9" s="4935" t="s">
        <v>2973</v>
      </c>
      <c r="Q9" s="4967"/>
      <c r="R9" s="4939"/>
      <c r="S9" s="4941"/>
      <c r="T9" s="4941"/>
      <c r="U9" s="4941"/>
      <c r="V9" s="4970"/>
      <c r="W9" s="4943"/>
      <c r="X9" s="4947"/>
      <c r="Y9" s="4945"/>
      <c r="Z9" s="4952"/>
      <c r="AA9" s="4945"/>
      <c r="AB9" s="4933"/>
    </row>
    <row r="10" spans="1:29" s="2576" customFormat="1" ht="63.75" customHeight="1">
      <c r="A10" s="2591"/>
      <c r="B10" s="2592"/>
      <c r="C10" s="4955"/>
      <c r="D10" s="4937"/>
      <c r="E10" s="4937"/>
      <c r="F10" s="4937"/>
      <c r="G10" s="4935"/>
      <c r="H10" s="4935"/>
      <c r="I10" s="4937"/>
      <c r="J10" s="4937"/>
      <c r="K10" s="4935"/>
      <c r="L10" s="4935"/>
      <c r="M10" s="4937"/>
      <c r="N10" s="4937"/>
      <c r="O10" s="4937"/>
      <c r="P10" s="4935"/>
      <c r="Q10" s="4968"/>
      <c r="R10" s="4939"/>
      <c r="S10" s="4941"/>
      <c r="T10" s="4941"/>
      <c r="U10" s="4941"/>
      <c r="V10" s="4940"/>
      <c r="W10" s="4943" t="s">
        <v>2974</v>
      </c>
      <c r="X10" s="4948"/>
      <c r="Y10" s="4950"/>
      <c r="Z10" s="4953"/>
      <c r="AA10" s="4945"/>
      <c r="AB10" s="4933"/>
    </row>
    <row r="11" spans="1:29" s="2576" customFormat="1" ht="25.5" customHeight="1">
      <c r="A11" s="2594"/>
      <c r="B11" s="2595"/>
      <c r="C11" s="2596" t="s">
        <v>1417</v>
      </c>
      <c r="D11" s="2597" t="s">
        <v>1422</v>
      </c>
      <c r="E11" s="2596" t="s">
        <v>1425</v>
      </c>
      <c r="F11" s="2597" t="s">
        <v>1428</v>
      </c>
      <c r="G11" s="2596" t="s">
        <v>1431</v>
      </c>
      <c r="H11" s="2596" t="s">
        <v>1434</v>
      </c>
      <c r="I11" s="2596" t="s">
        <v>1436</v>
      </c>
      <c r="J11" s="2596" t="s">
        <v>1439</v>
      </c>
      <c r="K11" s="2596" t="s">
        <v>1442</v>
      </c>
      <c r="L11" s="2596" t="s">
        <v>2654</v>
      </c>
      <c r="M11" s="2596" t="s">
        <v>2975</v>
      </c>
      <c r="N11" s="2598" t="s">
        <v>2658</v>
      </c>
      <c r="O11" s="2599" t="s">
        <v>1451</v>
      </c>
      <c r="P11" s="2598" t="s">
        <v>1454</v>
      </c>
      <c r="Q11" s="2600" t="s">
        <v>2976</v>
      </c>
      <c r="R11" s="2600" t="s">
        <v>1460</v>
      </c>
      <c r="S11" s="2600" t="s">
        <v>2664</v>
      </c>
      <c r="T11" s="2600" t="s">
        <v>2666</v>
      </c>
      <c r="U11" s="2600" t="s">
        <v>2668</v>
      </c>
      <c r="V11" s="2600" t="s">
        <v>2977</v>
      </c>
      <c r="W11" s="2597" t="s">
        <v>2671</v>
      </c>
      <c r="X11" s="2601" t="s">
        <v>2673</v>
      </c>
      <c r="Y11" s="2602">
        <v>230</v>
      </c>
      <c r="Z11" s="2602">
        <v>240</v>
      </c>
      <c r="AA11" s="2603" t="s">
        <v>1468</v>
      </c>
      <c r="AB11" s="2604" t="s">
        <v>1471</v>
      </c>
    </row>
    <row r="12" spans="1:29" s="2576" customFormat="1" ht="18.75" customHeight="1">
      <c r="A12" s="2605" t="s">
        <v>1417</v>
      </c>
      <c r="B12" s="2606" t="s">
        <v>2886</v>
      </c>
      <c r="C12" s="2607"/>
      <c r="D12" s="2607"/>
      <c r="E12" s="2607"/>
      <c r="F12" s="2608"/>
      <c r="G12" s="2608"/>
      <c r="H12" s="2608"/>
      <c r="I12" s="2608"/>
      <c r="J12" s="2608"/>
      <c r="K12" s="2609">
        <f>G12+H12+I12+J12</f>
        <v>0</v>
      </c>
      <c r="L12" s="2608"/>
      <c r="M12" s="2610">
        <f>F12-K12+L12</f>
        <v>0</v>
      </c>
      <c r="N12" s="2608"/>
      <c r="O12" s="2608"/>
      <c r="P12" s="2608"/>
      <c r="Q12" s="2611">
        <f>M12+N12-O12</f>
        <v>0</v>
      </c>
      <c r="R12" s="2608"/>
      <c r="S12" s="2608"/>
      <c r="T12" s="2608"/>
      <c r="U12" s="2608"/>
      <c r="V12" s="2610">
        <f>Q12-R12-0.8*S12-0.5*T12</f>
        <v>0</v>
      </c>
      <c r="W12" s="2612"/>
      <c r="X12" s="2613"/>
      <c r="Y12" s="2613"/>
      <c r="Z12" s="2614">
        <f>X12-Y12</f>
        <v>0</v>
      </c>
      <c r="AA12" s="2613"/>
      <c r="AB12" s="2615"/>
    </row>
    <row r="13" spans="1:29" s="2620" customFormat="1" ht="17.25" customHeight="1">
      <c r="A13" s="2616" t="s">
        <v>2640</v>
      </c>
      <c r="B13" s="2617" t="s">
        <v>2978</v>
      </c>
      <c r="C13" s="2607"/>
      <c r="D13" s="2607"/>
      <c r="E13" s="2607"/>
      <c r="F13" s="2608"/>
      <c r="G13" s="2608"/>
      <c r="H13" s="2608"/>
      <c r="I13" s="2608"/>
      <c r="J13" s="2608"/>
      <c r="K13" s="2609">
        <f t="shared" ref="K13:K14" si="0">G13+H13+I13+J13</f>
        <v>0</v>
      </c>
      <c r="L13" s="2608"/>
      <c r="M13" s="2610">
        <f t="shared" ref="M13:M14" si="1">F13-K13+L13</f>
        <v>0</v>
      </c>
      <c r="N13" s="2608"/>
      <c r="O13" s="2608"/>
      <c r="P13" s="2608"/>
      <c r="Q13" s="2611">
        <f t="shared" ref="Q13:Q14" si="2">M13+N13-O13</f>
        <v>0</v>
      </c>
      <c r="R13" s="2608"/>
      <c r="S13" s="2608"/>
      <c r="T13" s="2608"/>
      <c r="U13" s="2608"/>
      <c r="V13" s="2610">
        <f t="shared" ref="V13:V14" si="3">Q13-R13-0.8*S13-0.5*T13</f>
        <v>0</v>
      </c>
      <c r="W13" s="2612"/>
      <c r="X13" s="2613"/>
      <c r="Y13" s="2613"/>
      <c r="Z13" s="2614">
        <f t="shared" ref="Z13:Z14" si="4">X13-Y13</f>
        <v>0</v>
      </c>
      <c r="AA13" s="2618"/>
      <c r="AB13" s="2619"/>
    </row>
    <row r="14" spans="1:29" s="2620" customFormat="1" ht="27.75" customHeight="1">
      <c r="A14" s="2605" t="s">
        <v>2642</v>
      </c>
      <c r="B14" s="2621" t="s">
        <v>2979</v>
      </c>
      <c r="C14" s="2607"/>
      <c r="D14" s="2607"/>
      <c r="E14" s="2607"/>
      <c r="F14" s="2608"/>
      <c r="G14" s="2608"/>
      <c r="H14" s="2608"/>
      <c r="I14" s="2608"/>
      <c r="J14" s="2608"/>
      <c r="K14" s="2609">
        <f t="shared" si="0"/>
        <v>0</v>
      </c>
      <c r="L14" s="2608"/>
      <c r="M14" s="2610">
        <f t="shared" si="1"/>
        <v>0</v>
      </c>
      <c r="N14" s="2608"/>
      <c r="O14" s="2608"/>
      <c r="P14" s="2608"/>
      <c r="Q14" s="2611">
        <f t="shared" si="2"/>
        <v>0</v>
      </c>
      <c r="R14" s="2608"/>
      <c r="S14" s="2608"/>
      <c r="T14" s="2608"/>
      <c r="U14" s="2608"/>
      <c r="V14" s="2610">
        <f t="shared" si="3"/>
        <v>0</v>
      </c>
      <c r="W14" s="2612"/>
      <c r="X14" s="2613"/>
      <c r="Y14" s="2613"/>
      <c r="Z14" s="2614">
        <f t="shared" si="4"/>
        <v>0</v>
      </c>
      <c r="AA14" s="2618"/>
      <c r="AB14" s="2619"/>
    </row>
    <row r="15" spans="1:29" s="2576" customFormat="1" ht="15.75" customHeight="1">
      <c r="A15" s="2616" t="s">
        <v>2644</v>
      </c>
      <c r="B15" s="2622"/>
      <c r="C15" s="2607"/>
      <c r="D15" s="2607"/>
      <c r="E15" s="2607"/>
      <c r="F15" s="2623"/>
      <c r="G15" s="2623"/>
      <c r="H15" s="2623"/>
      <c r="I15" s="2623"/>
      <c r="J15" s="2623"/>
      <c r="K15" s="2623"/>
      <c r="L15" s="2623"/>
      <c r="M15" s="2623"/>
      <c r="N15" s="2623"/>
      <c r="O15" s="2623"/>
      <c r="P15" s="2623"/>
      <c r="Q15" s="2624"/>
      <c r="R15" s="2623"/>
      <c r="S15" s="2623"/>
      <c r="T15" s="2623"/>
      <c r="U15" s="2623"/>
      <c r="V15" s="2607"/>
      <c r="W15" s="2623"/>
      <c r="X15" s="2623"/>
      <c r="Y15" s="2623"/>
      <c r="Z15" s="2623"/>
      <c r="AA15" s="2623"/>
      <c r="AB15" s="2625"/>
    </row>
    <row r="16" spans="1:29" s="2576" customFormat="1" ht="16.899999999999999" customHeight="1">
      <c r="A16" s="2626" t="s">
        <v>2980</v>
      </c>
      <c r="B16" s="2622"/>
      <c r="C16" s="2607"/>
      <c r="D16" s="2607"/>
      <c r="E16" s="2607"/>
      <c r="F16" s="2623"/>
      <c r="G16" s="2623"/>
      <c r="H16" s="2623"/>
      <c r="I16" s="2623"/>
      <c r="J16" s="2623"/>
      <c r="K16" s="2623"/>
      <c r="L16" s="2623"/>
      <c r="M16" s="2623"/>
      <c r="N16" s="2623"/>
      <c r="O16" s="2623"/>
      <c r="P16" s="2623"/>
      <c r="Q16" s="2624"/>
      <c r="R16" s="2623"/>
      <c r="S16" s="2623"/>
      <c r="T16" s="2623"/>
      <c r="U16" s="2623"/>
      <c r="V16" s="2607"/>
      <c r="W16" s="2623"/>
      <c r="X16" s="2623"/>
      <c r="Y16" s="2623"/>
      <c r="Z16" s="2623"/>
      <c r="AA16" s="2623"/>
      <c r="AB16" s="2627"/>
    </row>
    <row r="17" spans="1:28" s="2576" customFormat="1" ht="15" customHeight="1">
      <c r="A17" s="2628"/>
      <c r="B17" s="4923" t="s">
        <v>2981</v>
      </c>
      <c r="C17" s="4924"/>
      <c r="D17" s="4924"/>
      <c r="E17" s="4924"/>
      <c r="F17" s="4924"/>
      <c r="G17" s="4924"/>
      <c r="H17" s="4924"/>
      <c r="I17" s="4924"/>
      <c r="J17" s="4924"/>
      <c r="K17" s="4924"/>
      <c r="L17" s="4924"/>
      <c r="M17" s="4924"/>
      <c r="N17" s="4924"/>
      <c r="O17" s="4924"/>
      <c r="P17" s="4924"/>
      <c r="Q17" s="4924"/>
      <c r="R17" s="4924"/>
      <c r="S17" s="4924"/>
      <c r="T17" s="4924"/>
      <c r="U17" s="4924"/>
      <c r="V17" s="4924"/>
      <c r="W17" s="4924"/>
      <c r="X17" s="4924"/>
      <c r="Y17" s="4924"/>
      <c r="Z17" s="4924"/>
      <c r="AA17" s="4924"/>
      <c r="AB17" s="4925"/>
    </row>
    <row r="18" spans="1:28" s="2576" customFormat="1" ht="22.5" customHeight="1">
      <c r="A18" s="2605" t="s">
        <v>1422</v>
      </c>
      <c r="B18" s="2629" t="s">
        <v>2982</v>
      </c>
      <c r="C18" s="2630"/>
      <c r="D18" s="2631"/>
      <c r="E18" s="2632"/>
      <c r="F18" s="2633"/>
      <c r="G18" s="2634"/>
      <c r="H18" s="2634"/>
      <c r="I18" s="2634"/>
      <c r="J18" s="2634"/>
      <c r="K18" s="2635">
        <f>G18+H18+I18+J18</f>
        <v>0</v>
      </c>
      <c r="L18" s="2634"/>
      <c r="M18" s="2610">
        <f>F18-K18+L18</f>
        <v>0</v>
      </c>
      <c r="N18" s="2634"/>
      <c r="O18" s="2634"/>
      <c r="P18" s="2636"/>
      <c r="Q18" s="2611">
        <f>M18+N18-O18</f>
        <v>0</v>
      </c>
      <c r="R18" s="2637"/>
      <c r="S18" s="2638"/>
      <c r="T18" s="2638"/>
      <c r="U18" s="2639"/>
      <c r="V18" s="2640"/>
      <c r="W18" s="2641"/>
      <c r="X18" s="2642"/>
      <c r="Y18" s="2643"/>
      <c r="Z18" s="2643"/>
      <c r="AA18" s="2644"/>
      <c r="AB18" s="2645"/>
    </row>
    <row r="19" spans="1:28" s="2576" customFormat="1" ht="21" customHeight="1">
      <c r="A19" s="2646" t="s">
        <v>1425</v>
      </c>
      <c r="B19" s="2647" t="s">
        <v>2983</v>
      </c>
      <c r="C19" s="2630"/>
      <c r="D19" s="2631"/>
      <c r="E19" s="2632"/>
      <c r="F19" s="2648"/>
      <c r="G19" s="2649"/>
      <c r="H19" s="2649"/>
      <c r="I19" s="2649"/>
      <c r="J19" s="2649"/>
      <c r="K19" s="2635">
        <f>G19+H19+I19+J19</f>
        <v>0</v>
      </c>
      <c r="L19" s="2649"/>
      <c r="M19" s="2610">
        <f>F19-K19+L19</f>
        <v>0</v>
      </c>
      <c r="N19" s="2649"/>
      <c r="O19" s="2649"/>
      <c r="P19" s="2650"/>
      <c r="Q19" s="2611">
        <f>M19+N19-O19</f>
        <v>0</v>
      </c>
      <c r="R19" s="2651">
        <f>R12</f>
        <v>0</v>
      </c>
      <c r="S19" s="2651">
        <f t="shared" ref="S19:U19" si="5">S12</f>
        <v>0</v>
      </c>
      <c r="T19" s="2651">
        <f t="shared" si="5"/>
        <v>0</v>
      </c>
      <c r="U19" s="2651">
        <f t="shared" si="5"/>
        <v>0</v>
      </c>
      <c r="V19" s="2652">
        <f>Q19-R19-0.8*S19-0.5*T19</f>
        <v>0</v>
      </c>
      <c r="W19" s="2642"/>
      <c r="X19" s="2642"/>
      <c r="Y19" s="2642"/>
      <c r="Z19" s="2642"/>
      <c r="AA19" s="2653"/>
      <c r="AB19" s="2654"/>
    </row>
    <row r="20" spans="1:28" s="2576" customFormat="1" ht="22.5" customHeight="1">
      <c r="A20" s="2616"/>
      <c r="B20" s="2647" t="s">
        <v>2984</v>
      </c>
      <c r="C20" s="2630"/>
      <c r="D20" s="2631"/>
      <c r="E20" s="2632"/>
      <c r="F20" s="2623"/>
      <c r="G20" s="2655"/>
      <c r="H20" s="2631"/>
      <c r="I20" s="2631"/>
      <c r="J20" s="2631"/>
      <c r="K20" s="2631"/>
      <c r="L20" s="2656"/>
      <c r="M20" s="2657"/>
      <c r="N20" s="2631"/>
      <c r="O20" s="2631"/>
      <c r="P20" s="2631"/>
      <c r="Q20" s="2658"/>
      <c r="R20" s="2630"/>
      <c r="S20" s="2624"/>
      <c r="T20" s="2624"/>
      <c r="U20" s="2659"/>
      <c r="V20" s="2630"/>
      <c r="W20" s="2660"/>
      <c r="X20" s="2661"/>
      <c r="Y20" s="2661"/>
      <c r="Z20" s="2661"/>
      <c r="AA20" s="2658"/>
      <c r="AB20" s="2662"/>
    </row>
    <row r="21" spans="1:28" s="2665" customFormat="1" ht="20.25" customHeight="1">
      <c r="A21" s="2616" t="s">
        <v>1428</v>
      </c>
      <c r="B21" s="2647" t="s">
        <v>2985</v>
      </c>
      <c r="C21" s="2630"/>
      <c r="D21" s="2624"/>
      <c r="E21" s="2632"/>
      <c r="F21" s="2663"/>
      <c r="G21" s="2649"/>
      <c r="H21" s="2649"/>
      <c r="I21" s="2649"/>
      <c r="J21" s="2649"/>
      <c r="K21" s="2635">
        <f>G21+H21+I21+J21</f>
        <v>0</v>
      </c>
      <c r="L21" s="2649"/>
      <c r="M21" s="2610">
        <f>F21-K21+L21</f>
        <v>0</v>
      </c>
      <c r="N21" s="2649"/>
      <c r="O21" s="2649"/>
      <c r="P21" s="2649"/>
      <c r="Q21" s="2611">
        <f>M21+N21-O21</f>
        <v>0</v>
      </c>
      <c r="R21" s="2655"/>
      <c r="S21" s="2631"/>
      <c r="T21" s="2631"/>
      <c r="U21" s="2656"/>
      <c r="V21" s="2640"/>
      <c r="W21" s="2641"/>
      <c r="X21" s="2641"/>
      <c r="Y21" s="2664"/>
      <c r="Z21" s="2664"/>
      <c r="AA21" s="2658"/>
      <c r="AB21" s="2662"/>
    </row>
    <row r="22" spans="1:28" s="2665" customFormat="1" ht="21.75" customHeight="1">
      <c r="A22" s="2666" t="s">
        <v>1431</v>
      </c>
      <c r="B22" s="2647"/>
      <c r="C22" s="2630"/>
      <c r="D22" s="2624"/>
      <c r="E22" s="2632"/>
      <c r="F22" s="2632"/>
      <c r="G22" s="2655"/>
      <c r="H22" s="2631"/>
      <c r="I22" s="2631"/>
      <c r="J22" s="2631"/>
      <c r="K22" s="2631"/>
      <c r="L22" s="2656"/>
      <c r="M22" s="2667"/>
      <c r="N22" s="2631"/>
      <c r="O22" s="2631"/>
      <c r="P22" s="2631"/>
      <c r="Q22" s="2658"/>
      <c r="R22" s="2655"/>
      <c r="S22" s="2631"/>
      <c r="T22" s="2631"/>
      <c r="U22" s="2656"/>
      <c r="V22" s="2630"/>
      <c r="W22" s="2659"/>
      <c r="X22" s="2658"/>
      <c r="Y22" s="2658"/>
      <c r="Z22" s="2658"/>
      <c r="AA22" s="2658"/>
      <c r="AB22" s="2662"/>
    </row>
    <row r="23" spans="1:28" s="2665" customFormat="1" ht="24" customHeight="1">
      <c r="A23" s="2666" t="s">
        <v>1434</v>
      </c>
      <c r="B23" s="2647" t="s">
        <v>2986</v>
      </c>
      <c r="C23" s="2630"/>
      <c r="D23" s="2624"/>
      <c r="E23" s="2632"/>
      <c r="F23" s="2663"/>
      <c r="G23" s="2649"/>
      <c r="H23" s="2649"/>
      <c r="I23" s="2649"/>
      <c r="J23" s="2649"/>
      <c r="K23" s="2635">
        <f>G23+H23+I23+J23</f>
        <v>0</v>
      </c>
      <c r="L23" s="2649"/>
      <c r="M23" s="2610">
        <f>F23-K23+L23</f>
        <v>0</v>
      </c>
      <c r="N23" s="2649"/>
      <c r="O23" s="2649"/>
      <c r="P23" s="2649"/>
      <c r="Q23" s="2611">
        <f>M23+N23-O23</f>
        <v>0</v>
      </c>
      <c r="R23" s="2655"/>
      <c r="S23" s="2631"/>
      <c r="T23" s="2631"/>
      <c r="U23" s="2656"/>
      <c r="V23" s="2640"/>
      <c r="W23" s="2641"/>
      <c r="X23" s="2641"/>
      <c r="Y23" s="2664"/>
      <c r="Z23" s="2664"/>
      <c r="AA23" s="2658"/>
      <c r="AB23" s="2662"/>
    </row>
    <row r="24" spans="1:28" s="2665" customFormat="1" ht="12">
      <c r="A24" s="2666" t="s">
        <v>1436</v>
      </c>
      <c r="B24" s="2668"/>
      <c r="C24" s="2630"/>
      <c r="D24" s="2624"/>
      <c r="E24" s="2632"/>
      <c r="F24" s="2632"/>
      <c r="G24" s="2655"/>
      <c r="H24" s="2631"/>
      <c r="I24" s="2631"/>
      <c r="J24" s="2631"/>
      <c r="K24" s="2631"/>
      <c r="L24" s="2656"/>
      <c r="M24" s="2667"/>
      <c r="N24" s="2631"/>
      <c r="O24" s="2631"/>
      <c r="P24" s="2631"/>
      <c r="Q24" s="2658"/>
      <c r="R24" s="2655"/>
      <c r="S24" s="2631"/>
      <c r="T24" s="2631"/>
      <c r="U24" s="2656"/>
      <c r="V24" s="2630"/>
      <c r="W24" s="2659"/>
      <c r="X24" s="2658"/>
      <c r="Y24" s="2658"/>
      <c r="Z24" s="2658"/>
      <c r="AA24" s="2658"/>
      <c r="AB24" s="2662"/>
    </row>
    <row r="25" spans="1:28" s="2665" customFormat="1" ht="12">
      <c r="A25" s="2666" t="s">
        <v>1439</v>
      </c>
      <c r="B25" s="2669"/>
      <c r="C25" s="2670"/>
      <c r="D25" s="2671"/>
      <c r="E25" s="2672"/>
      <c r="F25" s="2672"/>
      <c r="G25" s="2637"/>
      <c r="H25" s="2638"/>
      <c r="I25" s="2638"/>
      <c r="J25" s="2638"/>
      <c r="K25" s="2638"/>
      <c r="L25" s="2639"/>
      <c r="M25" s="2673"/>
      <c r="N25" s="2638"/>
      <c r="O25" s="2638"/>
      <c r="P25" s="2638"/>
      <c r="Q25" s="2644"/>
      <c r="R25" s="2637"/>
      <c r="S25" s="2638"/>
      <c r="T25" s="2638"/>
      <c r="U25" s="2639"/>
      <c r="V25" s="2670"/>
      <c r="W25" s="2674"/>
      <c r="X25" s="2644"/>
      <c r="Y25" s="2658"/>
      <c r="Z25" s="2658"/>
      <c r="AA25" s="2658"/>
      <c r="AB25" s="2662"/>
    </row>
    <row r="26" spans="1:28" s="2576" customFormat="1" ht="12">
      <c r="A26" s="2646"/>
      <c r="B26" s="4926" t="s">
        <v>2987</v>
      </c>
      <c r="C26" s="4927"/>
      <c r="D26" s="4927"/>
      <c r="E26" s="4927"/>
      <c r="F26" s="4926"/>
      <c r="G26" s="4926"/>
      <c r="H26" s="4926"/>
      <c r="I26" s="4926"/>
      <c r="J26" s="4926"/>
      <c r="K26" s="4926"/>
      <c r="L26" s="4926"/>
      <c r="M26" s="4926"/>
      <c r="N26" s="4926"/>
      <c r="O26" s="4926"/>
      <c r="P26" s="4926"/>
      <c r="Q26" s="4926"/>
      <c r="R26" s="4926"/>
      <c r="S26" s="4926"/>
      <c r="T26" s="4926"/>
      <c r="U26" s="4926"/>
      <c r="V26" s="4926"/>
      <c r="W26" s="4926"/>
      <c r="X26" s="4926"/>
      <c r="Y26" s="4926"/>
      <c r="Z26" s="4926"/>
      <c r="AA26" s="4926"/>
      <c r="AB26" s="4928"/>
    </row>
    <row r="27" spans="1:28" s="2576" customFormat="1" ht="21" customHeight="1">
      <c r="A27" s="2646" t="s">
        <v>1442</v>
      </c>
      <c r="B27" s="2675">
        <v>0</v>
      </c>
      <c r="C27" s="2676"/>
      <c r="D27" s="2677"/>
      <c r="E27" s="2678"/>
      <c r="F27" s="2679"/>
      <c r="G27" s="2680"/>
      <c r="H27" s="2681"/>
      <c r="I27" s="2682"/>
      <c r="J27" s="2682"/>
      <c r="K27" s="2682"/>
      <c r="L27" s="2683"/>
      <c r="M27" s="2684"/>
      <c r="N27" s="2685"/>
      <c r="O27" s="2682"/>
      <c r="P27" s="2683"/>
      <c r="Q27" s="2686"/>
      <c r="R27" s="2687"/>
      <c r="S27" s="2687"/>
      <c r="T27" s="2687"/>
      <c r="U27" s="2687"/>
      <c r="V27" s="2652">
        <f>Q27-R27-0.8*S27-0.5*T27</f>
        <v>0</v>
      </c>
      <c r="W27" s="2687"/>
      <c r="X27" s="2688">
        <f>V27*0%</f>
        <v>0</v>
      </c>
      <c r="Y27" s="2687"/>
      <c r="Z27" s="2688">
        <f>X27-Y27</f>
        <v>0</v>
      </c>
      <c r="AA27" s="2687"/>
      <c r="AB27" s="2689"/>
    </row>
    <row r="28" spans="1:28" s="2576" customFormat="1" ht="12">
      <c r="A28" s="2616">
        <v>100</v>
      </c>
      <c r="B28" s="2675">
        <v>0.1</v>
      </c>
      <c r="C28" s="2680"/>
      <c r="D28" s="2681"/>
      <c r="E28" s="2690"/>
      <c r="F28" s="2679"/>
      <c r="G28" s="2680"/>
      <c r="H28" s="2681"/>
      <c r="I28" s="2682"/>
      <c r="J28" s="2682"/>
      <c r="K28" s="2682"/>
      <c r="L28" s="2683"/>
      <c r="M28" s="2684"/>
      <c r="N28" s="2685"/>
      <c r="O28" s="2682"/>
      <c r="P28" s="2683"/>
      <c r="Q28" s="2687"/>
      <c r="R28" s="2687"/>
      <c r="S28" s="2687"/>
      <c r="T28" s="2687"/>
      <c r="U28" s="2687"/>
      <c r="V28" s="2652">
        <f t="shared" ref="V28:V39" si="6">Q28-R28-0.8*S28-0.5*T28</f>
        <v>0</v>
      </c>
      <c r="W28" s="2687"/>
      <c r="X28" s="2688">
        <f>V28*10%</f>
        <v>0</v>
      </c>
      <c r="Y28" s="2687"/>
      <c r="Z28" s="2688">
        <f t="shared" ref="Z28:Z39" si="7">X28-Y28</f>
        <v>0</v>
      </c>
      <c r="AA28" s="2687"/>
      <c r="AB28" s="2689"/>
    </row>
    <row r="29" spans="1:28" s="2576" customFormat="1" ht="12">
      <c r="A29" s="2616">
        <v>110</v>
      </c>
      <c r="B29" s="2675">
        <v>0.2</v>
      </c>
      <c r="C29" s="2691"/>
      <c r="D29" s="2607"/>
      <c r="E29" s="2618"/>
      <c r="F29" s="2679"/>
      <c r="G29" s="2691"/>
      <c r="H29" s="2607"/>
      <c r="I29" s="2682"/>
      <c r="J29" s="2682"/>
      <c r="K29" s="2682"/>
      <c r="L29" s="2683"/>
      <c r="M29" s="2684"/>
      <c r="N29" s="2685"/>
      <c r="O29" s="2682"/>
      <c r="P29" s="2683"/>
      <c r="Q29" s="2687"/>
      <c r="R29" s="2687"/>
      <c r="S29" s="2687"/>
      <c r="T29" s="2687"/>
      <c r="U29" s="2687"/>
      <c r="V29" s="2652">
        <f t="shared" si="6"/>
        <v>0</v>
      </c>
      <c r="W29" s="2687"/>
      <c r="X29" s="2688">
        <f>V29*20%</f>
        <v>0</v>
      </c>
      <c r="Y29" s="2687"/>
      <c r="Z29" s="2688">
        <f t="shared" si="7"/>
        <v>0</v>
      </c>
      <c r="AA29" s="2687"/>
      <c r="AB29" s="2689"/>
    </row>
    <row r="30" spans="1:28" s="2576" customFormat="1" ht="12">
      <c r="A30" s="2616">
        <v>120</v>
      </c>
      <c r="B30" s="2675">
        <v>0.35</v>
      </c>
      <c r="C30" s="2680"/>
      <c r="D30" s="2681"/>
      <c r="E30" s="2690"/>
      <c r="F30" s="2679"/>
      <c r="G30" s="2680"/>
      <c r="H30" s="2681"/>
      <c r="I30" s="2682"/>
      <c r="J30" s="2682"/>
      <c r="K30" s="2682"/>
      <c r="L30" s="2683"/>
      <c r="M30" s="2684"/>
      <c r="N30" s="2685"/>
      <c r="O30" s="2682"/>
      <c r="P30" s="2683"/>
      <c r="Q30" s="2687"/>
      <c r="R30" s="2687"/>
      <c r="S30" s="2687"/>
      <c r="T30" s="2687"/>
      <c r="U30" s="2687"/>
      <c r="V30" s="2652">
        <f t="shared" si="6"/>
        <v>0</v>
      </c>
      <c r="W30" s="2687"/>
      <c r="X30" s="2688">
        <f>V30*35%</f>
        <v>0</v>
      </c>
      <c r="Y30" s="2687"/>
      <c r="Z30" s="2688">
        <f t="shared" si="7"/>
        <v>0</v>
      </c>
      <c r="AA30" s="2687"/>
      <c r="AB30" s="2689"/>
    </row>
    <row r="31" spans="1:28" s="2576" customFormat="1" ht="12">
      <c r="A31" s="2616">
        <v>130</v>
      </c>
      <c r="B31" s="2675">
        <v>0.5</v>
      </c>
      <c r="C31" s="2655"/>
      <c r="D31" s="2631"/>
      <c r="E31" s="2656"/>
      <c r="F31" s="2679"/>
      <c r="G31" s="2680"/>
      <c r="H31" s="2681"/>
      <c r="I31" s="2682"/>
      <c r="J31" s="2682"/>
      <c r="K31" s="2682"/>
      <c r="L31" s="2683"/>
      <c r="M31" s="2684"/>
      <c r="N31" s="2685"/>
      <c r="O31" s="2682"/>
      <c r="P31" s="2683"/>
      <c r="Q31" s="2687"/>
      <c r="R31" s="2687"/>
      <c r="S31" s="2687"/>
      <c r="T31" s="2687"/>
      <c r="U31" s="2687"/>
      <c r="V31" s="2652">
        <f t="shared" si="6"/>
        <v>0</v>
      </c>
      <c r="W31" s="2687"/>
      <c r="X31" s="2688">
        <f>V31*50%</f>
        <v>0</v>
      </c>
      <c r="Y31" s="2687"/>
      <c r="Z31" s="2688">
        <f t="shared" si="7"/>
        <v>0</v>
      </c>
      <c r="AA31" s="2687"/>
      <c r="AB31" s="2689"/>
    </row>
    <row r="32" spans="1:28" s="2576" customFormat="1" ht="12">
      <c r="A32" s="2616">
        <v>140</v>
      </c>
      <c r="B32" s="2675">
        <v>0.75</v>
      </c>
      <c r="C32" s="2655"/>
      <c r="D32" s="2631"/>
      <c r="E32" s="2656"/>
      <c r="F32" s="2679"/>
      <c r="G32" s="2680"/>
      <c r="H32" s="2681"/>
      <c r="I32" s="2682"/>
      <c r="J32" s="2682"/>
      <c r="K32" s="2682"/>
      <c r="L32" s="2683"/>
      <c r="M32" s="2684"/>
      <c r="N32" s="2685"/>
      <c r="O32" s="2682"/>
      <c r="P32" s="2683"/>
      <c r="Q32" s="2687"/>
      <c r="R32" s="2687"/>
      <c r="S32" s="2687"/>
      <c r="T32" s="2687"/>
      <c r="U32" s="2687"/>
      <c r="V32" s="2652">
        <f t="shared" si="6"/>
        <v>0</v>
      </c>
      <c r="W32" s="2687"/>
      <c r="X32" s="2688">
        <f>V32*75%</f>
        <v>0</v>
      </c>
      <c r="Y32" s="2687"/>
      <c r="Z32" s="2688">
        <f t="shared" si="7"/>
        <v>0</v>
      </c>
      <c r="AA32" s="2687"/>
      <c r="AB32" s="2689"/>
    </row>
    <row r="33" spans="1:28" s="2576" customFormat="1" ht="12">
      <c r="A33" s="2616">
        <v>150</v>
      </c>
      <c r="B33" s="2675">
        <v>0.85</v>
      </c>
      <c r="C33" s="2692"/>
      <c r="D33" s="2693"/>
      <c r="E33" s="2694"/>
      <c r="F33" s="2679"/>
      <c r="G33" s="2695"/>
      <c r="H33" s="2696"/>
      <c r="I33" s="2697"/>
      <c r="J33" s="2697"/>
      <c r="K33" s="2697"/>
      <c r="L33" s="2698"/>
      <c r="M33" s="2699"/>
      <c r="N33" s="2700"/>
      <c r="O33" s="2697"/>
      <c r="P33" s="2698"/>
      <c r="Q33" s="2687"/>
      <c r="R33" s="2687"/>
      <c r="S33" s="2687"/>
      <c r="T33" s="2687"/>
      <c r="U33" s="2687"/>
      <c r="V33" s="2652">
        <f t="shared" si="6"/>
        <v>0</v>
      </c>
      <c r="W33" s="2687"/>
      <c r="X33" s="2688">
        <f>V33*85%</f>
        <v>0</v>
      </c>
      <c r="Y33" s="2687"/>
      <c r="Z33" s="2688">
        <f t="shared" si="7"/>
        <v>0</v>
      </c>
      <c r="AA33" s="2687"/>
      <c r="AB33" s="2689"/>
    </row>
    <row r="34" spans="1:28" s="2576" customFormat="1" ht="12">
      <c r="A34" s="2616">
        <v>160</v>
      </c>
      <c r="B34" s="2675">
        <v>1</v>
      </c>
      <c r="C34" s="2655"/>
      <c r="D34" s="2631"/>
      <c r="E34" s="2656"/>
      <c r="F34" s="2679"/>
      <c r="G34" s="2680"/>
      <c r="H34" s="2681"/>
      <c r="I34" s="2682"/>
      <c r="J34" s="2682"/>
      <c r="K34" s="2682"/>
      <c r="L34" s="2683"/>
      <c r="M34" s="2684"/>
      <c r="N34" s="2685"/>
      <c r="O34" s="2682"/>
      <c r="P34" s="2683"/>
      <c r="Q34" s="2687"/>
      <c r="R34" s="2687"/>
      <c r="S34" s="2687"/>
      <c r="T34" s="2687"/>
      <c r="U34" s="2687"/>
      <c r="V34" s="2652">
        <f t="shared" si="6"/>
        <v>0</v>
      </c>
      <c r="W34" s="2687"/>
      <c r="X34" s="2688">
        <f>V34*100%</f>
        <v>0</v>
      </c>
      <c r="Y34" s="2687"/>
      <c r="Z34" s="2688">
        <f t="shared" si="7"/>
        <v>0</v>
      </c>
      <c r="AA34" s="2687"/>
      <c r="AB34" s="2689"/>
    </row>
    <row r="35" spans="1:28" s="2576" customFormat="1" ht="12">
      <c r="A35" s="2616">
        <v>170</v>
      </c>
      <c r="B35" s="2675">
        <v>1.25</v>
      </c>
      <c r="C35" s="2655"/>
      <c r="D35" s="2631"/>
      <c r="E35" s="2656"/>
      <c r="F35" s="2679"/>
      <c r="G35" s="2680"/>
      <c r="H35" s="2681"/>
      <c r="I35" s="2682"/>
      <c r="J35" s="2682"/>
      <c r="K35" s="2682"/>
      <c r="L35" s="2683"/>
      <c r="M35" s="2684"/>
      <c r="N35" s="2685"/>
      <c r="O35" s="2682"/>
      <c r="P35" s="2683"/>
      <c r="Q35" s="2687"/>
      <c r="R35" s="2687"/>
      <c r="S35" s="2687"/>
      <c r="T35" s="2687"/>
      <c r="U35" s="2687"/>
      <c r="V35" s="2652">
        <f t="shared" si="6"/>
        <v>0</v>
      </c>
      <c r="W35" s="2687"/>
      <c r="X35" s="2688">
        <f>V35*125%</f>
        <v>0</v>
      </c>
      <c r="Y35" s="2687"/>
      <c r="Z35" s="2688">
        <f t="shared" si="7"/>
        <v>0</v>
      </c>
      <c r="AA35" s="2687"/>
      <c r="AB35" s="2689"/>
    </row>
    <row r="36" spans="1:28" s="2576" customFormat="1" ht="12">
      <c r="A36" s="2616">
        <v>180</v>
      </c>
      <c r="B36" s="2675">
        <v>1.5</v>
      </c>
      <c r="C36" s="2692"/>
      <c r="D36" s="2693"/>
      <c r="E36" s="2656"/>
      <c r="F36" s="2679"/>
      <c r="G36" s="2680"/>
      <c r="H36" s="2681"/>
      <c r="I36" s="2682"/>
      <c r="J36" s="2682"/>
      <c r="K36" s="2682"/>
      <c r="L36" s="2683"/>
      <c r="M36" s="2684"/>
      <c r="N36" s="2685"/>
      <c r="O36" s="2682"/>
      <c r="P36" s="2683"/>
      <c r="Q36" s="2687"/>
      <c r="R36" s="2687"/>
      <c r="S36" s="2687"/>
      <c r="T36" s="2687"/>
      <c r="U36" s="2687"/>
      <c r="V36" s="2652">
        <f t="shared" si="6"/>
        <v>0</v>
      </c>
      <c r="W36" s="2687"/>
      <c r="X36" s="2688">
        <f>V36*150%</f>
        <v>0</v>
      </c>
      <c r="Y36" s="2687"/>
      <c r="Z36" s="2688">
        <f t="shared" si="7"/>
        <v>0</v>
      </c>
      <c r="AA36" s="2687"/>
      <c r="AB36" s="2689"/>
    </row>
    <row r="37" spans="1:28" s="2576" customFormat="1" ht="12">
      <c r="A37" s="2616">
        <v>190</v>
      </c>
      <c r="B37" s="2675">
        <v>2</v>
      </c>
      <c r="C37" s="2692"/>
      <c r="D37" s="2693"/>
      <c r="E37" s="2694"/>
      <c r="F37" s="2679"/>
      <c r="G37" s="2695"/>
      <c r="H37" s="2696"/>
      <c r="I37" s="2697"/>
      <c r="J37" s="2697"/>
      <c r="K37" s="2697"/>
      <c r="L37" s="2698"/>
      <c r="M37" s="2699"/>
      <c r="N37" s="2700"/>
      <c r="O37" s="2697"/>
      <c r="P37" s="2698"/>
      <c r="Q37" s="2687"/>
      <c r="R37" s="2687"/>
      <c r="S37" s="2687"/>
      <c r="T37" s="2687"/>
      <c r="U37" s="2687"/>
      <c r="V37" s="2652">
        <f>Q37-R37-0.8*S37-0.5*T37</f>
        <v>0</v>
      </c>
      <c r="W37" s="2687"/>
      <c r="X37" s="2688">
        <f>V37*200%</f>
        <v>0</v>
      </c>
      <c r="Y37" s="2687"/>
      <c r="Z37" s="2688">
        <f>X37-Y37</f>
        <v>0</v>
      </c>
      <c r="AA37" s="2687"/>
      <c r="AB37" s="2689"/>
    </row>
    <row r="38" spans="1:28" s="2576" customFormat="1" ht="12">
      <c r="A38" s="2616">
        <v>195</v>
      </c>
      <c r="B38" s="2675">
        <v>2.5</v>
      </c>
      <c r="C38" s="2692"/>
      <c r="D38" s="2693"/>
      <c r="E38" s="2656"/>
      <c r="F38" s="2679"/>
      <c r="G38" s="2680"/>
      <c r="H38" s="2681"/>
      <c r="I38" s="2682"/>
      <c r="J38" s="2682"/>
      <c r="K38" s="2682"/>
      <c r="L38" s="2683"/>
      <c r="M38" s="2684"/>
      <c r="N38" s="2685"/>
      <c r="O38" s="2682"/>
      <c r="P38" s="2683"/>
      <c r="Q38" s="2687"/>
      <c r="R38" s="2687"/>
      <c r="S38" s="2687"/>
      <c r="T38" s="2687"/>
      <c r="U38" s="2687"/>
      <c r="V38" s="2652">
        <f>Q38-R38-0.8*S38-0.5*T38</f>
        <v>0</v>
      </c>
      <c r="W38" s="2687"/>
      <c r="X38" s="2688">
        <f>V38*250%</f>
        <v>0</v>
      </c>
      <c r="Y38" s="2687"/>
      <c r="Z38" s="2688">
        <f t="shared" si="7"/>
        <v>0</v>
      </c>
      <c r="AA38" s="2687"/>
      <c r="AB38" s="2689"/>
    </row>
    <row r="39" spans="1:28" s="2576" customFormat="1" ht="12">
      <c r="A39" s="2616">
        <v>200</v>
      </c>
      <c r="B39" s="2675">
        <v>12.5</v>
      </c>
      <c r="C39" s="2692"/>
      <c r="D39" s="2693"/>
      <c r="E39" s="2694"/>
      <c r="F39" s="2679"/>
      <c r="G39" s="2695"/>
      <c r="H39" s="2696"/>
      <c r="I39" s="2697"/>
      <c r="J39" s="2697"/>
      <c r="K39" s="2697"/>
      <c r="L39" s="2698"/>
      <c r="M39" s="2699"/>
      <c r="N39" s="2700"/>
      <c r="O39" s="2697"/>
      <c r="P39" s="2698"/>
      <c r="Q39" s="2687"/>
      <c r="R39" s="2687"/>
      <c r="S39" s="2687"/>
      <c r="T39" s="2687"/>
      <c r="U39" s="2687"/>
      <c r="V39" s="2652">
        <f t="shared" si="6"/>
        <v>0</v>
      </c>
      <c r="W39" s="2687"/>
      <c r="X39" s="2688">
        <f>V39*1250%</f>
        <v>0</v>
      </c>
      <c r="Y39" s="2687"/>
      <c r="Z39" s="2688">
        <f t="shared" si="7"/>
        <v>0</v>
      </c>
      <c r="AA39" s="2687"/>
      <c r="AB39" s="2689"/>
    </row>
    <row r="40" spans="1:28" s="2576" customFormat="1" ht="12">
      <c r="A40" s="2701">
        <v>210</v>
      </c>
      <c r="B40" s="2675" t="s">
        <v>2988</v>
      </c>
      <c r="C40" s="2692"/>
      <c r="D40" s="2693"/>
      <c r="E40" s="2694"/>
      <c r="F40" s="2702"/>
      <c r="G40" s="2697"/>
      <c r="H40" s="2697"/>
      <c r="I40" s="2697"/>
      <c r="J40" s="2697"/>
      <c r="K40" s="2697"/>
      <c r="L40" s="2698"/>
      <c r="M40" s="2699"/>
      <c r="N40" s="2700"/>
      <c r="O40" s="2697"/>
      <c r="P40" s="2698"/>
      <c r="Q40" s="2703"/>
      <c r="R40" s="2703"/>
      <c r="S40" s="2703"/>
      <c r="T40" s="2703"/>
      <c r="U40" s="2703"/>
      <c r="V40" s="2652">
        <f>Q40-R40-0.8*S40-0.5*T40</f>
        <v>0</v>
      </c>
      <c r="W40" s="2703"/>
      <c r="X40" s="2687"/>
      <c r="Y40" s="2703"/>
      <c r="Z40" s="2703"/>
      <c r="AA40" s="2703"/>
      <c r="AB40" s="2704"/>
    </row>
    <row r="41" spans="1:28" s="2576" customFormat="1" ht="15" customHeight="1">
      <c r="A41" s="4929" t="s">
        <v>2989</v>
      </c>
      <c r="B41" s="4930"/>
      <c r="C41" s="4930"/>
      <c r="D41" s="4930"/>
      <c r="E41" s="4930"/>
      <c r="F41" s="4930"/>
      <c r="G41" s="4930"/>
      <c r="H41" s="4930"/>
      <c r="I41" s="4930"/>
      <c r="J41" s="4930"/>
      <c r="K41" s="4930"/>
      <c r="L41" s="4930"/>
      <c r="M41" s="4930"/>
      <c r="N41" s="4930"/>
      <c r="O41" s="4930"/>
      <c r="P41" s="4930"/>
      <c r="Q41" s="4930"/>
      <c r="R41" s="4930"/>
      <c r="S41" s="4930"/>
      <c r="T41" s="4930"/>
      <c r="U41" s="4930"/>
      <c r="V41" s="4930"/>
      <c r="W41" s="4930"/>
      <c r="X41" s="4930"/>
      <c r="Y41" s="4930"/>
      <c r="Z41" s="4930"/>
      <c r="AA41" s="4930"/>
      <c r="AB41" s="4931"/>
    </row>
    <row r="42" spans="1:28" s="2576" customFormat="1" ht="12">
      <c r="A42" s="2705">
        <v>220</v>
      </c>
      <c r="B42" s="2647" t="s">
        <v>2990</v>
      </c>
      <c r="C42" s="2706"/>
      <c r="D42" s="2707"/>
      <c r="E42" s="2708"/>
      <c r="F42" s="2706"/>
      <c r="G42" s="2707"/>
      <c r="H42" s="2707"/>
      <c r="I42" s="2707"/>
      <c r="J42" s="2707"/>
      <c r="K42" s="2707"/>
      <c r="L42" s="2707"/>
      <c r="M42" s="2709"/>
      <c r="N42" s="2707"/>
      <c r="O42" s="2707"/>
      <c r="P42" s="2707"/>
      <c r="Q42" s="2707"/>
      <c r="R42" s="2707"/>
      <c r="S42" s="2707"/>
      <c r="T42" s="2707"/>
      <c r="U42" s="2707"/>
      <c r="V42" s="2707"/>
      <c r="W42" s="2707"/>
      <c r="X42" s="2707"/>
      <c r="Y42" s="2707"/>
      <c r="Z42" s="2707"/>
      <c r="AA42" s="2710"/>
      <c r="AB42" s="2711"/>
    </row>
    <row r="43" spans="1:28" s="2576" customFormat="1" ht="12">
      <c r="A43" s="2705">
        <v>230</v>
      </c>
      <c r="B43" s="2647" t="s">
        <v>2991</v>
      </c>
      <c r="C43" s="2712"/>
      <c r="D43" s="2713"/>
      <c r="E43" s="2714"/>
      <c r="F43" s="2712"/>
      <c r="G43" s="2713"/>
      <c r="H43" s="2713"/>
      <c r="I43" s="2713"/>
      <c r="J43" s="2713"/>
      <c r="K43" s="2713"/>
      <c r="L43" s="2713"/>
      <c r="M43" s="2715"/>
      <c r="N43" s="2713"/>
      <c r="O43" s="2713"/>
      <c r="P43" s="2713"/>
      <c r="Q43" s="2713"/>
      <c r="R43" s="2713"/>
      <c r="S43" s="2713"/>
      <c r="T43" s="2713"/>
      <c r="U43" s="2713"/>
      <c r="V43" s="2713"/>
      <c r="W43" s="2713"/>
      <c r="X43" s="2713"/>
      <c r="Y43" s="2713"/>
      <c r="Z43" s="2713"/>
      <c r="AA43" s="2716"/>
      <c r="AB43" s="2717"/>
    </row>
    <row r="44" spans="1:28" s="2576" customFormat="1" ht="12">
      <c r="A44" s="2705">
        <v>240</v>
      </c>
      <c r="B44" s="2647" t="s">
        <v>2992</v>
      </c>
      <c r="C44" s="2712"/>
      <c r="D44" s="2713"/>
      <c r="E44" s="2714"/>
      <c r="F44" s="2712"/>
      <c r="G44" s="2713"/>
      <c r="H44" s="2713"/>
      <c r="I44" s="2713"/>
      <c r="J44" s="2713"/>
      <c r="K44" s="2713"/>
      <c r="L44" s="2713"/>
      <c r="M44" s="2715"/>
      <c r="N44" s="2713"/>
      <c r="O44" s="2713"/>
      <c r="P44" s="2713"/>
      <c r="Q44" s="2713"/>
      <c r="R44" s="2713"/>
      <c r="S44" s="2713"/>
      <c r="T44" s="2713"/>
      <c r="U44" s="2713"/>
      <c r="V44" s="2713"/>
      <c r="W44" s="2713"/>
      <c r="X44" s="2713"/>
      <c r="Y44" s="2713"/>
      <c r="Z44" s="2713"/>
      <c r="AA44" s="2716"/>
      <c r="AB44" s="2717"/>
    </row>
    <row r="45" spans="1:28" s="2576" customFormat="1" ht="12.75" thickBot="1">
      <c r="A45" s="2718">
        <v>250</v>
      </c>
      <c r="B45" s="2719"/>
      <c r="C45" s="2720"/>
      <c r="D45" s="2721"/>
      <c r="E45" s="2722"/>
      <c r="F45" s="2720"/>
      <c r="G45" s="2721"/>
      <c r="H45" s="2721"/>
      <c r="I45" s="2721"/>
      <c r="J45" s="2721"/>
      <c r="K45" s="2721"/>
      <c r="L45" s="2721"/>
      <c r="M45" s="2723"/>
      <c r="N45" s="2721"/>
      <c r="O45" s="2721"/>
      <c r="P45" s="2721"/>
      <c r="Q45" s="2721"/>
      <c r="R45" s="2721"/>
      <c r="S45" s="2721"/>
      <c r="T45" s="2721"/>
      <c r="U45" s="2721"/>
      <c r="V45" s="2721"/>
      <c r="W45" s="2721"/>
      <c r="X45" s="2721"/>
      <c r="Y45" s="2721"/>
      <c r="Z45" s="2721"/>
      <c r="AA45" s="2724"/>
      <c r="AB45" s="2725"/>
    </row>
    <row r="46" spans="1:28">
      <c r="U46" s="2727"/>
      <c r="V46" s="2727"/>
      <c r="W46" s="2727"/>
      <c r="X46" s="2727"/>
      <c r="Y46" s="2727"/>
      <c r="Z46" s="2727"/>
      <c r="AA46" s="2727"/>
    </row>
    <row r="47" spans="1:28">
      <c r="B47" s="2212" t="s">
        <v>2993</v>
      </c>
      <c r="U47" s="2727"/>
      <c r="V47" s="2727"/>
      <c r="W47" s="2727"/>
      <c r="X47" s="2727"/>
      <c r="Y47" s="2727"/>
      <c r="Z47" s="2727"/>
      <c r="AA47" s="2727"/>
    </row>
    <row r="48" spans="1:28">
      <c r="B48" s="2579"/>
      <c r="U48" s="2727"/>
      <c r="V48" s="2727"/>
      <c r="W48" s="2727"/>
      <c r="X48" s="2727"/>
      <c r="Y48" s="2727"/>
      <c r="Z48" s="2727"/>
      <c r="AA48" s="2727"/>
    </row>
    <row r="50" ht="15" customHeight="1"/>
  </sheetData>
  <mergeCells count="37">
    <mergeCell ref="N3:V3"/>
    <mergeCell ref="C7:D7"/>
    <mergeCell ref="E7:E10"/>
    <mergeCell ref="F7:F10"/>
    <mergeCell ref="G7:L7"/>
    <mergeCell ref="M7:M10"/>
    <mergeCell ref="N7:P7"/>
    <mergeCell ref="Q7:Q10"/>
    <mergeCell ref="R7:U7"/>
    <mergeCell ref="V7:V10"/>
    <mergeCell ref="AA8:AA10"/>
    <mergeCell ref="X7:X10"/>
    <mergeCell ref="Y7:Y10"/>
    <mergeCell ref="Z7:Z10"/>
    <mergeCell ref="C8:C10"/>
    <mergeCell ref="D8:D10"/>
    <mergeCell ref="G8:H8"/>
    <mergeCell ref="I8:J8"/>
    <mergeCell ref="K8:L8"/>
    <mergeCell ref="N8:N10"/>
    <mergeCell ref="O8:O10"/>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s>
  <conditionalFormatting sqref="B17 B24:B26 B38 B39:F40 B37:F37">
    <cfRule type="cellIs" dxfId="39" priority="4" stopIfTrue="1" operator="equal">
      <formula>#REF!</formula>
    </cfRule>
  </conditionalFormatting>
  <conditionalFormatting sqref="B18:B23">
    <cfRule type="cellIs" dxfId="38" priority="3" stopIfTrue="1" operator="equal">
      <formula>#REF!</formula>
    </cfRule>
  </conditionalFormatting>
  <conditionalFormatting sqref="B27:B36">
    <cfRule type="cellIs" dxfId="37" priority="2" stopIfTrue="1" operator="equal">
      <formula>#REF!</formula>
    </cfRule>
  </conditionalFormatting>
  <conditionalFormatting sqref="B42:B44">
    <cfRule type="cellIs" dxfId="36"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0"/>
  <sheetViews>
    <sheetView zoomScale="70" zoomScaleNormal="70" zoomScaleSheetLayoutView="30" workbookViewId="0">
      <selection sqref="A1:Z6"/>
    </sheetView>
  </sheetViews>
  <sheetFormatPr defaultColWidth="11.42578125" defaultRowHeight="15"/>
  <cols>
    <col min="1" max="1" width="5.140625" style="2726" customWidth="1"/>
    <col min="2" max="2" width="46.140625" style="2212" customWidth="1"/>
    <col min="3" max="3" width="9.28515625" style="2212" customWidth="1"/>
    <col min="4" max="4" width="8.85546875" style="2212" customWidth="1"/>
    <col min="5" max="5" width="8.5703125" style="2212" customWidth="1"/>
    <col min="6" max="6" width="15.140625" style="2212" customWidth="1"/>
    <col min="7" max="7" width="9" style="2212" customWidth="1"/>
    <col min="8" max="8" width="11.28515625" style="2212" customWidth="1"/>
    <col min="9" max="9" width="11.42578125" style="2212" customWidth="1"/>
    <col min="10" max="10" width="13.7109375" style="2212" customWidth="1"/>
    <col min="11" max="11" width="12.42578125" style="2212" customWidth="1"/>
    <col min="12" max="12" width="13.42578125" style="2212" customWidth="1"/>
    <col min="13" max="13" width="16.85546875" style="2212" customWidth="1"/>
    <col min="14" max="14" width="17.7109375" style="2212" customWidth="1"/>
    <col min="15" max="15" width="14.42578125" style="2212" customWidth="1"/>
    <col min="16" max="16" width="12.85546875" style="2212" customWidth="1"/>
    <col min="17" max="17" width="17.42578125" style="2212" customWidth="1"/>
    <col min="18" max="18" width="12.7109375" style="2212" customWidth="1"/>
    <col min="19" max="19" width="9.42578125" style="2212" customWidth="1"/>
    <col min="20" max="20" width="8.85546875" style="2212" customWidth="1"/>
    <col min="21" max="21" width="9.85546875" style="2212" customWidth="1"/>
    <col min="22" max="22" width="15.7109375" style="2212" customWidth="1"/>
    <col min="23" max="23" width="17.7109375" style="2212" customWidth="1"/>
    <col min="24" max="26" width="14.28515625" style="2212" customWidth="1"/>
    <col min="27" max="27" width="16" style="2212" customWidth="1"/>
    <col min="28" max="28" width="16.28515625" style="2212" customWidth="1"/>
    <col min="29" max="259" width="11.42578125" style="2212"/>
    <col min="260" max="260" width="108.140625" style="2212" customWidth="1"/>
    <col min="261" max="261" width="28.7109375" style="2212" customWidth="1"/>
    <col min="262" max="262" width="32.5703125" style="2212" customWidth="1"/>
    <col min="263" max="263" width="28.7109375" style="2212" customWidth="1"/>
    <col min="264" max="265" width="31.7109375" style="2212" customWidth="1"/>
    <col min="266" max="266" width="30.140625" style="2212" customWidth="1"/>
    <col min="267" max="267" width="33.7109375" style="2212" customWidth="1"/>
    <col min="268" max="268" width="27" style="2212" customWidth="1"/>
    <col min="269" max="269" width="28.7109375" style="2212" customWidth="1"/>
    <col min="270" max="270" width="34.85546875" style="2212" customWidth="1"/>
    <col min="271" max="271" width="37" style="2212" customWidth="1"/>
    <col min="272" max="272" width="34.85546875" style="2212" customWidth="1"/>
    <col min="273" max="273" width="27.5703125" style="2212" customWidth="1"/>
    <col min="274" max="274" width="36.85546875" style="2212" customWidth="1"/>
    <col min="275" max="275" width="38.7109375" style="2212" customWidth="1"/>
    <col min="276" max="278" width="14.7109375" style="2212" customWidth="1"/>
    <col min="279" max="279" width="18.7109375" style="2212" customWidth="1"/>
    <col min="280" max="280" width="25.42578125" style="2212" customWidth="1"/>
    <col min="281" max="281" width="34.85546875" style="2212" customWidth="1"/>
    <col min="282" max="282" width="28" style="2212" customWidth="1"/>
    <col min="283" max="283" width="34.140625" style="2212" customWidth="1"/>
    <col min="284" max="284" width="34" style="2212" customWidth="1"/>
    <col min="285" max="515" width="11.42578125" style="2212"/>
    <col min="516" max="516" width="108.140625" style="2212" customWidth="1"/>
    <col min="517" max="517" width="28.7109375" style="2212" customWidth="1"/>
    <col min="518" max="518" width="32.5703125" style="2212" customWidth="1"/>
    <col min="519" max="519" width="28.7109375" style="2212" customWidth="1"/>
    <col min="520" max="521" width="31.7109375" style="2212" customWidth="1"/>
    <col min="522" max="522" width="30.140625" style="2212" customWidth="1"/>
    <col min="523" max="523" width="33.7109375" style="2212" customWidth="1"/>
    <col min="524" max="524" width="27" style="2212" customWidth="1"/>
    <col min="525" max="525" width="28.7109375" style="2212" customWidth="1"/>
    <col min="526" max="526" width="34.85546875" style="2212" customWidth="1"/>
    <col min="527" max="527" width="37" style="2212" customWidth="1"/>
    <col min="528" max="528" width="34.85546875" style="2212" customWidth="1"/>
    <col min="529" max="529" width="27.5703125" style="2212" customWidth="1"/>
    <col min="530" max="530" width="36.85546875" style="2212" customWidth="1"/>
    <col min="531" max="531" width="38.7109375" style="2212" customWidth="1"/>
    <col min="532" max="534" width="14.7109375" style="2212" customWidth="1"/>
    <col min="535" max="535" width="18.7109375" style="2212" customWidth="1"/>
    <col min="536" max="536" width="25.42578125" style="2212" customWidth="1"/>
    <col min="537" max="537" width="34.85546875" style="2212" customWidth="1"/>
    <col min="538" max="538" width="28" style="2212" customWidth="1"/>
    <col min="539" max="539" width="34.140625" style="2212" customWidth="1"/>
    <col min="540" max="540" width="34" style="2212" customWidth="1"/>
    <col min="541" max="771" width="11.42578125" style="2212"/>
    <col min="772" max="772" width="108.140625" style="2212" customWidth="1"/>
    <col min="773" max="773" width="28.7109375" style="2212" customWidth="1"/>
    <col min="774" max="774" width="32.5703125" style="2212" customWidth="1"/>
    <col min="775" max="775" width="28.7109375" style="2212" customWidth="1"/>
    <col min="776" max="777" width="31.7109375" style="2212" customWidth="1"/>
    <col min="778" max="778" width="30.140625" style="2212" customWidth="1"/>
    <col min="779" max="779" width="33.7109375" style="2212" customWidth="1"/>
    <col min="780" max="780" width="27" style="2212" customWidth="1"/>
    <col min="781" max="781" width="28.7109375" style="2212" customWidth="1"/>
    <col min="782" max="782" width="34.85546875" style="2212" customWidth="1"/>
    <col min="783" max="783" width="37" style="2212" customWidth="1"/>
    <col min="784" max="784" width="34.85546875" style="2212" customWidth="1"/>
    <col min="785" max="785" width="27.5703125" style="2212" customWidth="1"/>
    <col min="786" max="786" width="36.85546875" style="2212" customWidth="1"/>
    <col min="787" max="787" width="38.7109375" style="2212" customWidth="1"/>
    <col min="788" max="790" width="14.7109375" style="2212" customWidth="1"/>
    <col min="791" max="791" width="18.7109375" style="2212" customWidth="1"/>
    <col min="792" max="792" width="25.42578125" style="2212" customWidth="1"/>
    <col min="793" max="793" width="34.85546875" style="2212" customWidth="1"/>
    <col min="794" max="794" width="28" style="2212" customWidth="1"/>
    <col min="795" max="795" width="34.140625" style="2212" customWidth="1"/>
    <col min="796" max="796" width="34" style="2212" customWidth="1"/>
    <col min="797" max="1027" width="11.42578125" style="2212"/>
    <col min="1028" max="1028" width="108.140625" style="2212" customWidth="1"/>
    <col min="1029" max="1029" width="28.7109375" style="2212" customWidth="1"/>
    <col min="1030" max="1030" width="32.5703125" style="2212" customWidth="1"/>
    <col min="1031" max="1031" width="28.7109375" style="2212" customWidth="1"/>
    <col min="1032" max="1033" width="31.7109375" style="2212" customWidth="1"/>
    <col min="1034" max="1034" width="30.140625" style="2212" customWidth="1"/>
    <col min="1035" max="1035" width="33.7109375" style="2212" customWidth="1"/>
    <col min="1036" max="1036" width="27" style="2212" customWidth="1"/>
    <col min="1037" max="1037" width="28.7109375" style="2212" customWidth="1"/>
    <col min="1038" max="1038" width="34.85546875" style="2212" customWidth="1"/>
    <col min="1039" max="1039" width="37" style="2212" customWidth="1"/>
    <col min="1040" max="1040" width="34.85546875" style="2212" customWidth="1"/>
    <col min="1041" max="1041" width="27.5703125" style="2212" customWidth="1"/>
    <col min="1042" max="1042" width="36.85546875" style="2212" customWidth="1"/>
    <col min="1043" max="1043" width="38.7109375" style="2212" customWidth="1"/>
    <col min="1044" max="1046" width="14.7109375" style="2212" customWidth="1"/>
    <col min="1047" max="1047" width="18.7109375" style="2212" customWidth="1"/>
    <col min="1048" max="1048" width="25.42578125" style="2212" customWidth="1"/>
    <col min="1049" max="1049" width="34.85546875" style="2212" customWidth="1"/>
    <col min="1050" max="1050" width="28" style="2212" customWidth="1"/>
    <col min="1051" max="1051" width="34.140625" style="2212" customWidth="1"/>
    <col min="1052" max="1052" width="34" style="2212" customWidth="1"/>
    <col min="1053" max="1283" width="11.42578125" style="2212"/>
    <col min="1284" max="1284" width="108.140625" style="2212" customWidth="1"/>
    <col min="1285" max="1285" width="28.7109375" style="2212" customWidth="1"/>
    <col min="1286" max="1286" width="32.5703125" style="2212" customWidth="1"/>
    <col min="1287" max="1287" width="28.7109375" style="2212" customWidth="1"/>
    <col min="1288" max="1289" width="31.7109375" style="2212" customWidth="1"/>
    <col min="1290" max="1290" width="30.140625" style="2212" customWidth="1"/>
    <col min="1291" max="1291" width="33.7109375" style="2212" customWidth="1"/>
    <col min="1292" max="1292" width="27" style="2212" customWidth="1"/>
    <col min="1293" max="1293" width="28.7109375" style="2212" customWidth="1"/>
    <col min="1294" max="1294" width="34.85546875" style="2212" customWidth="1"/>
    <col min="1295" max="1295" width="37" style="2212" customWidth="1"/>
    <col min="1296" max="1296" width="34.85546875" style="2212" customWidth="1"/>
    <col min="1297" max="1297" width="27.5703125" style="2212" customWidth="1"/>
    <col min="1298" max="1298" width="36.85546875" style="2212" customWidth="1"/>
    <col min="1299" max="1299" width="38.7109375" style="2212" customWidth="1"/>
    <col min="1300" max="1302" width="14.7109375" style="2212" customWidth="1"/>
    <col min="1303" max="1303" width="18.7109375" style="2212" customWidth="1"/>
    <col min="1304" max="1304" width="25.42578125" style="2212" customWidth="1"/>
    <col min="1305" max="1305" width="34.85546875" style="2212" customWidth="1"/>
    <col min="1306" max="1306" width="28" style="2212" customWidth="1"/>
    <col min="1307" max="1307" width="34.140625" style="2212" customWidth="1"/>
    <col min="1308" max="1308" width="34" style="2212" customWidth="1"/>
    <col min="1309" max="1539" width="11.42578125" style="2212"/>
    <col min="1540" max="1540" width="108.140625" style="2212" customWidth="1"/>
    <col min="1541" max="1541" width="28.7109375" style="2212" customWidth="1"/>
    <col min="1542" max="1542" width="32.5703125" style="2212" customWidth="1"/>
    <col min="1543" max="1543" width="28.7109375" style="2212" customWidth="1"/>
    <col min="1544" max="1545" width="31.7109375" style="2212" customWidth="1"/>
    <col min="1546" max="1546" width="30.140625" style="2212" customWidth="1"/>
    <col min="1547" max="1547" width="33.7109375" style="2212" customWidth="1"/>
    <col min="1548" max="1548" width="27" style="2212" customWidth="1"/>
    <col min="1549" max="1549" width="28.7109375" style="2212" customWidth="1"/>
    <col min="1550" max="1550" width="34.85546875" style="2212" customWidth="1"/>
    <col min="1551" max="1551" width="37" style="2212" customWidth="1"/>
    <col min="1552" max="1552" width="34.85546875" style="2212" customWidth="1"/>
    <col min="1553" max="1553" width="27.5703125" style="2212" customWidth="1"/>
    <col min="1554" max="1554" width="36.85546875" style="2212" customWidth="1"/>
    <col min="1555" max="1555" width="38.7109375" style="2212" customWidth="1"/>
    <col min="1556" max="1558" width="14.7109375" style="2212" customWidth="1"/>
    <col min="1559" max="1559" width="18.7109375" style="2212" customWidth="1"/>
    <col min="1560" max="1560" width="25.42578125" style="2212" customWidth="1"/>
    <col min="1561" max="1561" width="34.85546875" style="2212" customWidth="1"/>
    <col min="1562" max="1562" width="28" style="2212" customWidth="1"/>
    <col min="1563" max="1563" width="34.140625" style="2212" customWidth="1"/>
    <col min="1564" max="1564" width="34" style="2212" customWidth="1"/>
    <col min="1565" max="1795" width="11.42578125" style="2212"/>
    <col min="1796" max="1796" width="108.140625" style="2212" customWidth="1"/>
    <col min="1797" max="1797" width="28.7109375" style="2212" customWidth="1"/>
    <col min="1798" max="1798" width="32.5703125" style="2212" customWidth="1"/>
    <col min="1799" max="1799" width="28.7109375" style="2212" customWidth="1"/>
    <col min="1800" max="1801" width="31.7109375" style="2212" customWidth="1"/>
    <col min="1802" max="1802" width="30.140625" style="2212" customWidth="1"/>
    <col min="1803" max="1803" width="33.7109375" style="2212" customWidth="1"/>
    <col min="1804" max="1804" width="27" style="2212" customWidth="1"/>
    <col min="1805" max="1805" width="28.7109375" style="2212" customWidth="1"/>
    <col min="1806" max="1806" width="34.85546875" style="2212" customWidth="1"/>
    <col min="1807" max="1807" width="37" style="2212" customWidth="1"/>
    <col min="1808" max="1808" width="34.85546875" style="2212" customWidth="1"/>
    <col min="1809" max="1809" width="27.5703125" style="2212" customWidth="1"/>
    <col min="1810" max="1810" width="36.85546875" style="2212" customWidth="1"/>
    <col min="1811" max="1811" width="38.7109375" style="2212" customWidth="1"/>
    <col min="1812" max="1814" width="14.7109375" style="2212" customWidth="1"/>
    <col min="1815" max="1815" width="18.7109375" style="2212" customWidth="1"/>
    <col min="1816" max="1816" width="25.42578125" style="2212" customWidth="1"/>
    <col min="1817" max="1817" width="34.85546875" style="2212" customWidth="1"/>
    <col min="1818" max="1818" width="28" style="2212" customWidth="1"/>
    <col min="1819" max="1819" width="34.140625" style="2212" customWidth="1"/>
    <col min="1820" max="1820" width="34" style="2212" customWidth="1"/>
    <col min="1821" max="2051" width="11.42578125" style="2212"/>
    <col min="2052" max="2052" width="108.140625" style="2212" customWidth="1"/>
    <col min="2053" max="2053" width="28.7109375" style="2212" customWidth="1"/>
    <col min="2054" max="2054" width="32.5703125" style="2212" customWidth="1"/>
    <col min="2055" max="2055" width="28.7109375" style="2212" customWidth="1"/>
    <col min="2056" max="2057" width="31.7109375" style="2212" customWidth="1"/>
    <col min="2058" max="2058" width="30.140625" style="2212" customWidth="1"/>
    <col min="2059" max="2059" width="33.7109375" style="2212" customWidth="1"/>
    <col min="2060" max="2060" width="27" style="2212" customWidth="1"/>
    <col min="2061" max="2061" width="28.7109375" style="2212" customWidth="1"/>
    <col min="2062" max="2062" width="34.85546875" style="2212" customWidth="1"/>
    <col min="2063" max="2063" width="37" style="2212" customWidth="1"/>
    <col min="2064" max="2064" width="34.85546875" style="2212" customWidth="1"/>
    <col min="2065" max="2065" width="27.5703125" style="2212" customWidth="1"/>
    <col min="2066" max="2066" width="36.85546875" style="2212" customWidth="1"/>
    <col min="2067" max="2067" width="38.7109375" style="2212" customWidth="1"/>
    <col min="2068" max="2070" width="14.7109375" style="2212" customWidth="1"/>
    <col min="2071" max="2071" width="18.7109375" style="2212" customWidth="1"/>
    <col min="2072" max="2072" width="25.42578125" style="2212" customWidth="1"/>
    <col min="2073" max="2073" width="34.85546875" style="2212" customWidth="1"/>
    <col min="2074" max="2074" width="28" style="2212" customWidth="1"/>
    <col min="2075" max="2075" width="34.140625" style="2212" customWidth="1"/>
    <col min="2076" max="2076" width="34" style="2212" customWidth="1"/>
    <col min="2077" max="2307" width="11.42578125" style="2212"/>
    <col min="2308" max="2308" width="108.140625" style="2212" customWidth="1"/>
    <col min="2309" max="2309" width="28.7109375" style="2212" customWidth="1"/>
    <col min="2310" max="2310" width="32.5703125" style="2212" customWidth="1"/>
    <col min="2311" max="2311" width="28.7109375" style="2212" customWidth="1"/>
    <col min="2312" max="2313" width="31.7109375" style="2212" customWidth="1"/>
    <col min="2314" max="2314" width="30.140625" style="2212" customWidth="1"/>
    <col min="2315" max="2315" width="33.7109375" style="2212" customWidth="1"/>
    <col min="2316" max="2316" width="27" style="2212" customWidth="1"/>
    <col min="2317" max="2317" width="28.7109375" style="2212" customWidth="1"/>
    <col min="2318" max="2318" width="34.85546875" style="2212" customWidth="1"/>
    <col min="2319" max="2319" width="37" style="2212" customWidth="1"/>
    <col min="2320" max="2320" width="34.85546875" style="2212" customWidth="1"/>
    <col min="2321" max="2321" width="27.5703125" style="2212" customWidth="1"/>
    <col min="2322" max="2322" width="36.85546875" style="2212" customWidth="1"/>
    <col min="2323" max="2323" width="38.7109375" style="2212" customWidth="1"/>
    <col min="2324" max="2326" width="14.7109375" style="2212" customWidth="1"/>
    <col min="2327" max="2327" width="18.7109375" style="2212" customWidth="1"/>
    <col min="2328" max="2328" width="25.42578125" style="2212" customWidth="1"/>
    <col min="2329" max="2329" width="34.85546875" style="2212" customWidth="1"/>
    <col min="2330" max="2330" width="28" style="2212" customWidth="1"/>
    <col min="2331" max="2331" width="34.140625" style="2212" customWidth="1"/>
    <col min="2332" max="2332" width="34" style="2212" customWidth="1"/>
    <col min="2333" max="2563" width="11.42578125" style="2212"/>
    <col min="2564" max="2564" width="108.140625" style="2212" customWidth="1"/>
    <col min="2565" max="2565" width="28.7109375" style="2212" customWidth="1"/>
    <col min="2566" max="2566" width="32.5703125" style="2212" customWidth="1"/>
    <col min="2567" max="2567" width="28.7109375" style="2212" customWidth="1"/>
    <col min="2568" max="2569" width="31.7109375" style="2212" customWidth="1"/>
    <col min="2570" max="2570" width="30.140625" style="2212" customWidth="1"/>
    <col min="2571" max="2571" width="33.7109375" style="2212" customWidth="1"/>
    <col min="2572" max="2572" width="27" style="2212" customWidth="1"/>
    <col min="2573" max="2573" width="28.7109375" style="2212" customWidth="1"/>
    <col min="2574" max="2574" width="34.85546875" style="2212" customWidth="1"/>
    <col min="2575" max="2575" width="37" style="2212" customWidth="1"/>
    <col min="2576" max="2576" width="34.85546875" style="2212" customWidth="1"/>
    <col min="2577" max="2577" width="27.5703125" style="2212" customWidth="1"/>
    <col min="2578" max="2578" width="36.85546875" style="2212" customWidth="1"/>
    <col min="2579" max="2579" width="38.7109375" style="2212" customWidth="1"/>
    <col min="2580" max="2582" width="14.7109375" style="2212" customWidth="1"/>
    <col min="2583" max="2583" width="18.7109375" style="2212" customWidth="1"/>
    <col min="2584" max="2584" width="25.42578125" style="2212" customWidth="1"/>
    <col min="2585" max="2585" width="34.85546875" style="2212" customWidth="1"/>
    <col min="2586" max="2586" width="28" style="2212" customWidth="1"/>
    <col min="2587" max="2587" width="34.140625" style="2212" customWidth="1"/>
    <col min="2588" max="2588" width="34" style="2212" customWidth="1"/>
    <col min="2589" max="2819" width="11.42578125" style="2212"/>
    <col min="2820" max="2820" width="108.140625" style="2212" customWidth="1"/>
    <col min="2821" max="2821" width="28.7109375" style="2212" customWidth="1"/>
    <col min="2822" max="2822" width="32.5703125" style="2212" customWidth="1"/>
    <col min="2823" max="2823" width="28.7109375" style="2212" customWidth="1"/>
    <col min="2824" max="2825" width="31.7109375" style="2212" customWidth="1"/>
    <col min="2826" max="2826" width="30.140625" style="2212" customWidth="1"/>
    <col min="2827" max="2827" width="33.7109375" style="2212" customWidth="1"/>
    <col min="2828" max="2828" width="27" style="2212" customWidth="1"/>
    <col min="2829" max="2829" width="28.7109375" style="2212" customWidth="1"/>
    <col min="2830" max="2830" width="34.85546875" style="2212" customWidth="1"/>
    <col min="2831" max="2831" width="37" style="2212" customWidth="1"/>
    <col min="2832" max="2832" width="34.85546875" style="2212" customWidth="1"/>
    <col min="2833" max="2833" width="27.5703125" style="2212" customWidth="1"/>
    <col min="2834" max="2834" width="36.85546875" style="2212" customWidth="1"/>
    <col min="2835" max="2835" width="38.7109375" style="2212" customWidth="1"/>
    <col min="2836" max="2838" width="14.7109375" style="2212" customWidth="1"/>
    <col min="2839" max="2839" width="18.7109375" style="2212" customWidth="1"/>
    <col min="2840" max="2840" width="25.42578125" style="2212" customWidth="1"/>
    <col min="2841" max="2841" width="34.85546875" style="2212" customWidth="1"/>
    <col min="2842" max="2842" width="28" style="2212" customWidth="1"/>
    <col min="2843" max="2843" width="34.140625" style="2212" customWidth="1"/>
    <col min="2844" max="2844" width="34" style="2212" customWidth="1"/>
    <col min="2845" max="3075" width="11.42578125" style="2212"/>
    <col min="3076" max="3076" width="108.140625" style="2212" customWidth="1"/>
    <col min="3077" max="3077" width="28.7109375" style="2212" customWidth="1"/>
    <col min="3078" max="3078" width="32.5703125" style="2212" customWidth="1"/>
    <col min="3079" max="3079" width="28.7109375" style="2212" customWidth="1"/>
    <col min="3080" max="3081" width="31.7109375" style="2212" customWidth="1"/>
    <col min="3082" max="3082" width="30.140625" style="2212" customWidth="1"/>
    <col min="3083" max="3083" width="33.7109375" style="2212" customWidth="1"/>
    <col min="3084" max="3084" width="27" style="2212" customWidth="1"/>
    <col min="3085" max="3085" width="28.7109375" style="2212" customWidth="1"/>
    <col min="3086" max="3086" width="34.85546875" style="2212" customWidth="1"/>
    <col min="3087" max="3087" width="37" style="2212" customWidth="1"/>
    <col min="3088" max="3088" width="34.85546875" style="2212" customWidth="1"/>
    <col min="3089" max="3089" width="27.5703125" style="2212" customWidth="1"/>
    <col min="3090" max="3090" width="36.85546875" style="2212" customWidth="1"/>
    <col min="3091" max="3091" width="38.7109375" style="2212" customWidth="1"/>
    <col min="3092" max="3094" width="14.7109375" style="2212" customWidth="1"/>
    <col min="3095" max="3095" width="18.7109375" style="2212" customWidth="1"/>
    <col min="3096" max="3096" width="25.42578125" style="2212" customWidth="1"/>
    <col min="3097" max="3097" width="34.85546875" style="2212" customWidth="1"/>
    <col min="3098" max="3098" width="28" style="2212" customWidth="1"/>
    <col min="3099" max="3099" width="34.140625" style="2212" customWidth="1"/>
    <col min="3100" max="3100" width="34" style="2212" customWidth="1"/>
    <col min="3101" max="3331" width="11.42578125" style="2212"/>
    <col min="3332" max="3332" width="108.140625" style="2212" customWidth="1"/>
    <col min="3333" max="3333" width="28.7109375" style="2212" customWidth="1"/>
    <col min="3334" max="3334" width="32.5703125" style="2212" customWidth="1"/>
    <col min="3335" max="3335" width="28.7109375" style="2212" customWidth="1"/>
    <col min="3336" max="3337" width="31.7109375" style="2212" customWidth="1"/>
    <col min="3338" max="3338" width="30.140625" style="2212" customWidth="1"/>
    <col min="3339" max="3339" width="33.7109375" style="2212" customWidth="1"/>
    <col min="3340" max="3340" width="27" style="2212" customWidth="1"/>
    <col min="3341" max="3341" width="28.7109375" style="2212" customWidth="1"/>
    <col min="3342" max="3342" width="34.85546875" style="2212" customWidth="1"/>
    <col min="3343" max="3343" width="37" style="2212" customWidth="1"/>
    <col min="3344" max="3344" width="34.85546875" style="2212" customWidth="1"/>
    <col min="3345" max="3345" width="27.5703125" style="2212" customWidth="1"/>
    <col min="3346" max="3346" width="36.85546875" style="2212" customWidth="1"/>
    <col min="3347" max="3347" width="38.7109375" style="2212" customWidth="1"/>
    <col min="3348" max="3350" width="14.7109375" style="2212" customWidth="1"/>
    <col min="3351" max="3351" width="18.7109375" style="2212" customWidth="1"/>
    <col min="3352" max="3352" width="25.42578125" style="2212" customWidth="1"/>
    <col min="3353" max="3353" width="34.85546875" style="2212" customWidth="1"/>
    <col min="3354" max="3354" width="28" style="2212" customWidth="1"/>
    <col min="3355" max="3355" width="34.140625" style="2212" customWidth="1"/>
    <col min="3356" max="3356" width="34" style="2212" customWidth="1"/>
    <col min="3357" max="3587" width="11.42578125" style="2212"/>
    <col min="3588" max="3588" width="108.140625" style="2212" customWidth="1"/>
    <col min="3589" max="3589" width="28.7109375" style="2212" customWidth="1"/>
    <col min="3590" max="3590" width="32.5703125" style="2212" customWidth="1"/>
    <col min="3591" max="3591" width="28.7109375" style="2212" customWidth="1"/>
    <col min="3592" max="3593" width="31.7109375" style="2212" customWidth="1"/>
    <col min="3594" max="3594" width="30.140625" style="2212" customWidth="1"/>
    <col min="3595" max="3595" width="33.7109375" style="2212" customWidth="1"/>
    <col min="3596" max="3596" width="27" style="2212" customWidth="1"/>
    <col min="3597" max="3597" width="28.7109375" style="2212" customWidth="1"/>
    <col min="3598" max="3598" width="34.85546875" style="2212" customWidth="1"/>
    <col min="3599" max="3599" width="37" style="2212" customWidth="1"/>
    <col min="3600" max="3600" width="34.85546875" style="2212" customWidth="1"/>
    <col min="3601" max="3601" width="27.5703125" style="2212" customWidth="1"/>
    <col min="3602" max="3602" width="36.85546875" style="2212" customWidth="1"/>
    <col min="3603" max="3603" width="38.7109375" style="2212" customWidth="1"/>
    <col min="3604" max="3606" width="14.7109375" style="2212" customWidth="1"/>
    <col min="3607" max="3607" width="18.7109375" style="2212" customWidth="1"/>
    <col min="3608" max="3608" width="25.42578125" style="2212" customWidth="1"/>
    <col min="3609" max="3609" width="34.85546875" style="2212" customWidth="1"/>
    <col min="3610" max="3610" width="28" style="2212" customWidth="1"/>
    <col min="3611" max="3611" width="34.140625" style="2212" customWidth="1"/>
    <col min="3612" max="3612" width="34" style="2212" customWidth="1"/>
    <col min="3613" max="3843" width="11.42578125" style="2212"/>
    <col min="3844" max="3844" width="108.140625" style="2212" customWidth="1"/>
    <col min="3845" max="3845" width="28.7109375" style="2212" customWidth="1"/>
    <col min="3846" max="3846" width="32.5703125" style="2212" customWidth="1"/>
    <col min="3847" max="3847" width="28.7109375" style="2212" customWidth="1"/>
    <col min="3848" max="3849" width="31.7109375" style="2212" customWidth="1"/>
    <col min="3850" max="3850" width="30.140625" style="2212" customWidth="1"/>
    <col min="3851" max="3851" width="33.7109375" style="2212" customWidth="1"/>
    <col min="3852" max="3852" width="27" style="2212" customWidth="1"/>
    <col min="3853" max="3853" width="28.7109375" style="2212" customWidth="1"/>
    <col min="3854" max="3854" width="34.85546875" style="2212" customWidth="1"/>
    <col min="3855" max="3855" width="37" style="2212" customWidth="1"/>
    <col min="3856" max="3856" width="34.85546875" style="2212" customWidth="1"/>
    <col min="3857" max="3857" width="27.5703125" style="2212" customWidth="1"/>
    <col min="3858" max="3858" width="36.85546875" style="2212" customWidth="1"/>
    <col min="3859" max="3859" width="38.7109375" style="2212" customWidth="1"/>
    <col min="3860" max="3862" width="14.7109375" style="2212" customWidth="1"/>
    <col min="3863" max="3863" width="18.7109375" style="2212" customWidth="1"/>
    <col min="3864" max="3864" width="25.42578125" style="2212" customWidth="1"/>
    <col min="3865" max="3865" width="34.85546875" style="2212" customWidth="1"/>
    <col min="3866" max="3866" width="28" style="2212" customWidth="1"/>
    <col min="3867" max="3867" width="34.140625" style="2212" customWidth="1"/>
    <col min="3868" max="3868" width="34" style="2212" customWidth="1"/>
    <col min="3869" max="4099" width="11.42578125" style="2212"/>
    <col min="4100" max="4100" width="108.140625" style="2212" customWidth="1"/>
    <col min="4101" max="4101" width="28.7109375" style="2212" customWidth="1"/>
    <col min="4102" max="4102" width="32.5703125" style="2212" customWidth="1"/>
    <col min="4103" max="4103" width="28.7109375" style="2212" customWidth="1"/>
    <col min="4104" max="4105" width="31.7109375" style="2212" customWidth="1"/>
    <col min="4106" max="4106" width="30.140625" style="2212" customWidth="1"/>
    <col min="4107" max="4107" width="33.7109375" style="2212" customWidth="1"/>
    <col min="4108" max="4108" width="27" style="2212" customWidth="1"/>
    <col min="4109" max="4109" width="28.7109375" style="2212" customWidth="1"/>
    <col min="4110" max="4110" width="34.85546875" style="2212" customWidth="1"/>
    <col min="4111" max="4111" width="37" style="2212" customWidth="1"/>
    <col min="4112" max="4112" width="34.85546875" style="2212" customWidth="1"/>
    <col min="4113" max="4113" width="27.5703125" style="2212" customWidth="1"/>
    <col min="4114" max="4114" width="36.85546875" style="2212" customWidth="1"/>
    <col min="4115" max="4115" width="38.7109375" style="2212" customWidth="1"/>
    <col min="4116" max="4118" width="14.7109375" style="2212" customWidth="1"/>
    <col min="4119" max="4119" width="18.7109375" style="2212" customWidth="1"/>
    <col min="4120" max="4120" width="25.42578125" style="2212" customWidth="1"/>
    <col min="4121" max="4121" width="34.85546875" style="2212" customWidth="1"/>
    <col min="4122" max="4122" width="28" style="2212" customWidth="1"/>
    <col min="4123" max="4123" width="34.140625" style="2212" customWidth="1"/>
    <col min="4124" max="4124" width="34" style="2212" customWidth="1"/>
    <col min="4125" max="4355" width="11.42578125" style="2212"/>
    <col min="4356" max="4356" width="108.140625" style="2212" customWidth="1"/>
    <col min="4357" max="4357" width="28.7109375" style="2212" customWidth="1"/>
    <col min="4358" max="4358" width="32.5703125" style="2212" customWidth="1"/>
    <col min="4359" max="4359" width="28.7109375" style="2212" customWidth="1"/>
    <col min="4360" max="4361" width="31.7109375" style="2212" customWidth="1"/>
    <col min="4362" max="4362" width="30.140625" style="2212" customWidth="1"/>
    <col min="4363" max="4363" width="33.7109375" style="2212" customWidth="1"/>
    <col min="4364" max="4364" width="27" style="2212" customWidth="1"/>
    <col min="4365" max="4365" width="28.7109375" style="2212" customWidth="1"/>
    <col min="4366" max="4366" width="34.85546875" style="2212" customWidth="1"/>
    <col min="4367" max="4367" width="37" style="2212" customWidth="1"/>
    <col min="4368" max="4368" width="34.85546875" style="2212" customWidth="1"/>
    <col min="4369" max="4369" width="27.5703125" style="2212" customWidth="1"/>
    <col min="4370" max="4370" width="36.85546875" style="2212" customWidth="1"/>
    <col min="4371" max="4371" width="38.7109375" style="2212" customWidth="1"/>
    <col min="4372" max="4374" width="14.7109375" style="2212" customWidth="1"/>
    <col min="4375" max="4375" width="18.7109375" style="2212" customWidth="1"/>
    <col min="4376" max="4376" width="25.42578125" style="2212" customWidth="1"/>
    <col min="4377" max="4377" width="34.85546875" style="2212" customWidth="1"/>
    <col min="4378" max="4378" width="28" style="2212" customWidth="1"/>
    <col min="4379" max="4379" width="34.140625" style="2212" customWidth="1"/>
    <col min="4380" max="4380" width="34" style="2212" customWidth="1"/>
    <col min="4381" max="4611" width="11.42578125" style="2212"/>
    <col min="4612" max="4612" width="108.140625" style="2212" customWidth="1"/>
    <col min="4613" max="4613" width="28.7109375" style="2212" customWidth="1"/>
    <col min="4614" max="4614" width="32.5703125" style="2212" customWidth="1"/>
    <col min="4615" max="4615" width="28.7109375" style="2212" customWidth="1"/>
    <col min="4616" max="4617" width="31.7109375" style="2212" customWidth="1"/>
    <col min="4618" max="4618" width="30.140625" style="2212" customWidth="1"/>
    <col min="4619" max="4619" width="33.7109375" style="2212" customWidth="1"/>
    <col min="4620" max="4620" width="27" style="2212" customWidth="1"/>
    <col min="4621" max="4621" width="28.7109375" style="2212" customWidth="1"/>
    <col min="4622" max="4622" width="34.85546875" style="2212" customWidth="1"/>
    <col min="4623" max="4623" width="37" style="2212" customWidth="1"/>
    <col min="4624" max="4624" width="34.85546875" style="2212" customWidth="1"/>
    <col min="4625" max="4625" width="27.5703125" style="2212" customWidth="1"/>
    <col min="4626" max="4626" width="36.85546875" style="2212" customWidth="1"/>
    <col min="4627" max="4627" width="38.7109375" style="2212" customWidth="1"/>
    <col min="4628" max="4630" width="14.7109375" style="2212" customWidth="1"/>
    <col min="4631" max="4631" width="18.7109375" style="2212" customWidth="1"/>
    <col min="4632" max="4632" width="25.42578125" style="2212" customWidth="1"/>
    <col min="4633" max="4633" width="34.85546875" style="2212" customWidth="1"/>
    <col min="4634" max="4634" width="28" style="2212" customWidth="1"/>
    <col min="4635" max="4635" width="34.140625" style="2212" customWidth="1"/>
    <col min="4636" max="4636" width="34" style="2212" customWidth="1"/>
    <col min="4637" max="4867" width="11.42578125" style="2212"/>
    <col min="4868" max="4868" width="108.140625" style="2212" customWidth="1"/>
    <col min="4869" max="4869" width="28.7109375" style="2212" customWidth="1"/>
    <col min="4870" max="4870" width="32.5703125" style="2212" customWidth="1"/>
    <col min="4871" max="4871" width="28.7109375" style="2212" customWidth="1"/>
    <col min="4872" max="4873" width="31.7109375" style="2212" customWidth="1"/>
    <col min="4874" max="4874" width="30.140625" style="2212" customWidth="1"/>
    <col min="4875" max="4875" width="33.7109375" style="2212" customWidth="1"/>
    <col min="4876" max="4876" width="27" style="2212" customWidth="1"/>
    <col min="4877" max="4877" width="28.7109375" style="2212" customWidth="1"/>
    <col min="4878" max="4878" width="34.85546875" style="2212" customWidth="1"/>
    <col min="4879" max="4879" width="37" style="2212" customWidth="1"/>
    <col min="4880" max="4880" width="34.85546875" style="2212" customWidth="1"/>
    <col min="4881" max="4881" width="27.5703125" style="2212" customWidth="1"/>
    <col min="4882" max="4882" width="36.85546875" style="2212" customWidth="1"/>
    <col min="4883" max="4883" width="38.7109375" style="2212" customWidth="1"/>
    <col min="4884" max="4886" width="14.7109375" style="2212" customWidth="1"/>
    <col min="4887" max="4887" width="18.7109375" style="2212" customWidth="1"/>
    <col min="4888" max="4888" width="25.42578125" style="2212" customWidth="1"/>
    <col min="4889" max="4889" width="34.85546875" style="2212" customWidth="1"/>
    <col min="4890" max="4890" width="28" style="2212" customWidth="1"/>
    <col min="4891" max="4891" width="34.140625" style="2212" customWidth="1"/>
    <col min="4892" max="4892" width="34" style="2212" customWidth="1"/>
    <col min="4893" max="5123" width="11.42578125" style="2212"/>
    <col min="5124" max="5124" width="108.140625" style="2212" customWidth="1"/>
    <col min="5125" max="5125" width="28.7109375" style="2212" customWidth="1"/>
    <col min="5126" max="5126" width="32.5703125" style="2212" customWidth="1"/>
    <col min="5127" max="5127" width="28.7109375" style="2212" customWidth="1"/>
    <col min="5128" max="5129" width="31.7109375" style="2212" customWidth="1"/>
    <col min="5130" max="5130" width="30.140625" style="2212" customWidth="1"/>
    <col min="5131" max="5131" width="33.7109375" style="2212" customWidth="1"/>
    <col min="5132" max="5132" width="27" style="2212" customWidth="1"/>
    <col min="5133" max="5133" width="28.7109375" style="2212" customWidth="1"/>
    <col min="5134" max="5134" width="34.85546875" style="2212" customWidth="1"/>
    <col min="5135" max="5135" width="37" style="2212" customWidth="1"/>
    <col min="5136" max="5136" width="34.85546875" style="2212" customWidth="1"/>
    <col min="5137" max="5137" width="27.5703125" style="2212" customWidth="1"/>
    <col min="5138" max="5138" width="36.85546875" style="2212" customWidth="1"/>
    <col min="5139" max="5139" width="38.7109375" style="2212" customWidth="1"/>
    <col min="5140" max="5142" width="14.7109375" style="2212" customWidth="1"/>
    <col min="5143" max="5143" width="18.7109375" style="2212" customWidth="1"/>
    <col min="5144" max="5144" width="25.42578125" style="2212" customWidth="1"/>
    <col min="5145" max="5145" width="34.85546875" style="2212" customWidth="1"/>
    <col min="5146" max="5146" width="28" style="2212" customWidth="1"/>
    <col min="5147" max="5147" width="34.140625" style="2212" customWidth="1"/>
    <col min="5148" max="5148" width="34" style="2212" customWidth="1"/>
    <col min="5149" max="5379" width="11.42578125" style="2212"/>
    <col min="5380" max="5380" width="108.140625" style="2212" customWidth="1"/>
    <col min="5381" max="5381" width="28.7109375" style="2212" customWidth="1"/>
    <col min="5382" max="5382" width="32.5703125" style="2212" customWidth="1"/>
    <col min="5383" max="5383" width="28.7109375" style="2212" customWidth="1"/>
    <col min="5384" max="5385" width="31.7109375" style="2212" customWidth="1"/>
    <col min="5386" max="5386" width="30.140625" style="2212" customWidth="1"/>
    <col min="5387" max="5387" width="33.7109375" style="2212" customWidth="1"/>
    <col min="5388" max="5388" width="27" style="2212" customWidth="1"/>
    <col min="5389" max="5389" width="28.7109375" style="2212" customWidth="1"/>
    <col min="5390" max="5390" width="34.85546875" style="2212" customWidth="1"/>
    <col min="5391" max="5391" width="37" style="2212" customWidth="1"/>
    <col min="5392" max="5392" width="34.85546875" style="2212" customWidth="1"/>
    <col min="5393" max="5393" width="27.5703125" style="2212" customWidth="1"/>
    <col min="5394" max="5394" width="36.85546875" style="2212" customWidth="1"/>
    <col min="5395" max="5395" width="38.7109375" style="2212" customWidth="1"/>
    <col min="5396" max="5398" width="14.7109375" style="2212" customWidth="1"/>
    <col min="5399" max="5399" width="18.7109375" style="2212" customWidth="1"/>
    <col min="5400" max="5400" width="25.42578125" style="2212" customWidth="1"/>
    <col min="5401" max="5401" width="34.85546875" style="2212" customWidth="1"/>
    <col min="5402" max="5402" width="28" style="2212" customWidth="1"/>
    <col min="5403" max="5403" width="34.140625" style="2212" customWidth="1"/>
    <col min="5404" max="5404" width="34" style="2212" customWidth="1"/>
    <col min="5405" max="5635" width="11.42578125" style="2212"/>
    <col min="5636" max="5636" width="108.140625" style="2212" customWidth="1"/>
    <col min="5637" max="5637" width="28.7109375" style="2212" customWidth="1"/>
    <col min="5638" max="5638" width="32.5703125" style="2212" customWidth="1"/>
    <col min="5639" max="5639" width="28.7109375" style="2212" customWidth="1"/>
    <col min="5640" max="5641" width="31.7109375" style="2212" customWidth="1"/>
    <col min="5642" max="5642" width="30.140625" style="2212" customWidth="1"/>
    <col min="5643" max="5643" width="33.7109375" style="2212" customWidth="1"/>
    <col min="5644" max="5644" width="27" style="2212" customWidth="1"/>
    <col min="5645" max="5645" width="28.7109375" style="2212" customWidth="1"/>
    <col min="5646" max="5646" width="34.85546875" style="2212" customWidth="1"/>
    <col min="5647" max="5647" width="37" style="2212" customWidth="1"/>
    <col min="5648" max="5648" width="34.85546875" style="2212" customWidth="1"/>
    <col min="5649" max="5649" width="27.5703125" style="2212" customWidth="1"/>
    <col min="5650" max="5650" width="36.85546875" style="2212" customWidth="1"/>
    <col min="5651" max="5651" width="38.7109375" style="2212" customWidth="1"/>
    <col min="5652" max="5654" width="14.7109375" style="2212" customWidth="1"/>
    <col min="5655" max="5655" width="18.7109375" style="2212" customWidth="1"/>
    <col min="5656" max="5656" width="25.42578125" style="2212" customWidth="1"/>
    <col min="5657" max="5657" width="34.85546875" style="2212" customWidth="1"/>
    <col min="5658" max="5658" width="28" style="2212" customWidth="1"/>
    <col min="5659" max="5659" width="34.140625" style="2212" customWidth="1"/>
    <col min="5660" max="5660" width="34" style="2212" customWidth="1"/>
    <col min="5661" max="5891" width="11.42578125" style="2212"/>
    <col min="5892" max="5892" width="108.140625" style="2212" customWidth="1"/>
    <col min="5893" max="5893" width="28.7109375" style="2212" customWidth="1"/>
    <col min="5894" max="5894" width="32.5703125" style="2212" customWidth="1"/>
    <col min="5895" max="5895" width="28.7109375" style="2212" customWidth="1"/>
    <col min="5896" max="5897" width="31.7109375" style="2212" customWidth="1"/>
    <col min="5898" max="5898" width="30.140625" style="2212" customWidth="1"/>
    <col min="5899" max="5899" width="33.7109375" style="2212" customWidth="1"/>
    <col min="5900" max="5900" width="27" style="2212" customWidth="1"/>
    <col min="5901" max="5901" width="28.7109375" style="2212" customWidth="1"/>
    <col min="5902" max="5902" width="34.85546875" style="2212" customWidth="1"/>
    <col min="5903" max="5903" width="37" style="2212" customWidth="1"/>
    <col min="5904" max="5904" width="34.85546875" style="2212" customWidth="1"/>
    <col min="5905" max="5905" width="27.5703125" style="2212" customWidth="1"/>
    <col min="5906" max="5906" width="36.85546875" style="2212" customWidth="1"/>
    <col min="5907" max="5907" width="38.7109375" style="2212" customWidth="1"/>
    <col min="5908" max="5910" width="14.7109375" style="2212" customWidth="1"/>
    <col min="5911" max="5911" width="18.7109375" style="2212" customWidth="1"/>
    <col min="5912" max="5912" width="25.42578125" style="2212" customWidth="1"/>
    <col min="5913" max="5913" width="34.85546875" style="2212" customWidth="1"/>
    <col min="5914" max="5914" width="28" style="2212" customWidth="1"/>
    <col min="5915" max="5915" width="34.140625" style="2212" customWidth="1"/>
    <col min="5916" max="5916" width="34" style="2212" customWidth="1"/>
    <col min="5917" max="6147" width="11.42578125" style="2212"/>
    <col min="6148" max="6148" width="108.140625" style="2212" customWidth="1"/>
    <col min="6149" max="6149" width="28.7109375" style="2212" customWidth="1"/>
    <col min="6150" max="6150" width="32.5703125" style="2212" customWidth="1"/>
    <col min="6151" max="6151" width="28.7109375" style="2212" customWidth="1"/>
    <col min="6152" max="6153" width="31.7109375" style="2212" customWidth="1"/>
    <col min="6154" max="6154" width="30.140625" style="2212" customWidth="1"/>
    <col min="6155" max="6155" width="33.7109375" style="2212" customWidth="1"/>
    <col min="6156" max="6156" width="27" style="2212" customWidth="1"/>
    <col min="6157" max="6157" width="28.7109375" style="2212" customWidth="1"/>
    <col min="6158" max="6158" width="34.85546875" style="2212" customWidth="1"/>
    <col min="6159" max="6159" width="37" style="2212" customWidth="1"/>
    <col min="6160" max="6160" width="34.85546875" style="2212" customWidth="1"/>
    <col min="6161" max="6161" width="27.5703125" style="2212" customWidth="1"/>
    <col min="6162" max="6162" width="36.85546875" style="2212" customWidth="1"/>
    <col min="6163" max="6163" width="38.7109375" style="2212" customWidth="1"/>
    <col min="6164" max="6166" width="14.7109375" style="2212" customWidth="1"/>
    <col min="6167" max="6167" width="18.7109375" style="2212" customWidth="1"/>
    <col min="6168" max="6168" width="25.42578125" style="2212" customWidth="1"/>
    <col min="6169" max="6169" width="34.85546875" style="2212" customWidth="1"/>
    <col min="6170" max="6170" width="28" style="2212" customWidth="1"/>
    <col min="6171" max="6171" width="34.140625" style="2212" customWidth="1"/>
    <col min="6172" max="6172" width="34" style="2212" customWidth="1"/>
    <col min="6173" max="6403" width="11.42578125" style="2212"/>
    <col min="6404" max="6404" width="108.140625" style="2212" customWidth="1"/>
    <col min="6405" max="6405" width="28.7109375" style="2212" customWidth="1"/>
    <col min="6406" max="6406" width="32.5703125" style="2212" customWidth="1"/>
    <col min="6407" max="6407" width="28.7109375" style="2212" customWidth="1"/>
    <col min="6408" max="6409" width="31.7109375" style="2212" customWidth="1"/>
    <col min="6410" max="6410" width="30.140625" style="2212" customWidth="1"/>
    <col min="6411" max="6411" width="33.7109375" style="2212" customWidth="1"/>
    <col min="6412" max="6412" width="27" style="2212" customWidth="1"/>
    <col min="6413" max="6413" width="28.7109375" style="2212" customWidth="1"/>
    <col min="6414" max="6414" width="34.85546875" style="2212" customWidth="1"/>
    <col min="6415" max="6415" width="37" style="2212" customWidth="1"/>
    <col min="6416" max="6416" width="34.85546875" style="2212" customWidth="1"/>
    <col min="6417" max="6417" width="27.5703125" style="2212" customWidth="1"/>
    <col min="6418" max="6418" width="36.85546875" style="2212" customWidth="1"/>
    <col min="6419" max="6419" width="38.7109375" style="2212" customWidth="1"/>
    <col min="6420" max="6422" width="14.7109375" style="2212" customWidth="1"/>
    <col min="6423" max="6423" width="18.7109375" style="2212" customWidth="1"/>
    <col min="6424" max="6424" width="25.42578125" style="2212" customWidth="1"/>
    <col min="6425" max="6425" width="34.85546875" style="2212" customWidth="1"/>
    <col min="6426" max="6426" width="28" style="2212" customWidth="1"/>
    <col min="6427" max="6427" width="34.140625" style="2212" customWidth="1"/>
    <col min="6428" max="6428" width="34" style="2212" customWidth="1"/>
    <col min="6429" max="6659" width="11.42578125" style="2212"/>
    <col min="6660" max="6660" width="108.140625" style="2212" customWidth="1"/>
    <col min="6661" max="6661" width="28.7109375" style="2212" customWidth="1"/>
    <col min="6662" max="6662" width="32.5703125" style="2212" customWidth="1"/>
    <col min="6663" max="6663" width="28.7109375" style="2212" customWidth="1"/>
    <col min="6664" max="6665" width="31.7109375" style="2212" customWidth="1"/>
    <col min="6666" max="6666" width="30.140625" style="2212" customWidth="1"/>
    <col min="6667" max="6667" width="33.7109375" style="2212" customWidth="1"/>
    <col min="6668" max="6668" width="27" style="2212" customWidth="1"/>
    <col min="6669" max="6669" width="28.7109375" style="2212" customWidth="1"/>
    <col min="6670" max="6670" width="34.85546875" style="2212" customWidth="1"/>
    <col min="6671" max="6671" width="37" style="2212" customWidth="1"/>
    <col min="6672" max="6672" width="34.85546875" style="2212" customWidth="1"/>
    <col min="6673" max="6673" width="27.5703125" style="2212" customWidth="1"/>
    <col min="6674" max="6674" width="36.85546875" style="2212" customWidth="1"/>
    <col min="6675" max="6675" width="38.7109375" style="2212" customWidth="1"/>
    <col min="6676" max="6678" width="14.7109375" style="2212" customWidth="1"/>
    <col min="6679" max="6679" width="18.7109375" style="2212" customWidth="1"/>
    <col min="6680" max="6680" width="25.42578125" style="2212" customWidth="1"/>
    <col min="6681" max="6681" width="34.85546875" style="2212" customWidth="1"/>
    <col min="6682" max="6682" width="28" style="2212" customWidth="1"/>
    <col min="6683" max="6683" width="34.140625" style="2212" customWidth="1"/>
    <col min="6684" max="6684" width="34" style="2212" customWidth="1"/>
    <col min="6685" max="6915" width="11.42578125" style="2212"/>
    <col min="6916" max="6916" width="108.140625" style="2212" customWidth="1"/>
    <col min="6917" max="6917" width="28.7109375" style="2212" customWidth="1"/>
    <col min="6918" max="6918" width="32.5703125" style="2212" customWidth="1"/>
    <col min="6919" max="6919" width="28.7109375" style="2212" customWidth="1"/>
    <col min="6920" max="6921" width="31.7109375" style="2212" customWidth="1"/>
    <col min="6922" max="6922" width="30.140625" style="2212" customWidth="1"/>
    <col min="6923" max="6923" width="33.7109375" style="2212" customWidth="1"/>
    <col min="6924" max="6924" width="27" style="2212" customWidth="1"/>
    <col min="6925" max="6925" width="28.7109375" style="2212" customWidth="1"/>
    <col min="6926" max="6926" width="34.85546875" style="2212" customWidth="1"/>
    <col min="6927" max="6927" width="37" style="2212" customWidth="1"/>
    <col min="6928" max="6928" width="34.85546875" style="2212" customWidth="1"/>
    <col min="6929" max="6929" width="27.5703125" style="2212" customWidth="1"/>
    <col min="6930" max="6930" width="36.85546875" style="2212" customWidth="1"/>
    <col min="6931" max="6931" width="38.7109375" style="2212" customWidth="1"/>
    <col min="6932" max="6934" width="14.7109375" style="2212" customWidth="1"/>
    <col min="6935" max="6935" width="18.7109375" style="2212" customWidth="1"/>
    <col min="6936" max="6936" width="25.42578125" style="2212" customWidth="1"/>
    <col min="6937" max="6937" width="34.85546875" style="2212" customWidth="1"/>
    <col min="6938" max="6938" width="28" style="2212" customWidth="1"/>
    <col min="6939" max="6939" width="34.140625" style="2212" customWidth="1"/>
    <col min="6940" max="6940" width="34" style="2212" customWidth="1"/>
    <col min="6941" max="7171" width="11.42578125" style="2212"/>
    <col min="7172" max="7172" width="108.140625" style="2212" customWidth="1"/>
    <col min="7173" max="7173" width="28.7109375" style="2212" customWidth="1"/>
    <col min="7174" max="7174" width="32.5703125" style="2212" customWidth="1"/>
    <col min="7175" max="7175" width="28.7109375" style="2212" customWidth="1"/>
    <col min="7176" max="7177" width="31.7109375" style="2212" customWidth="1"/>
    <col min="7178" max="7178" width="30.140625" style="2212" customWidth="1"/>
    <col min="7179" max="7179" width="33.7109375" style="2212" customWidth="1"/>
    <col min="7180" max="7180" width="27" style="2212" customWidth="1"/>
    <col min="7181" max="7181" width="28.7109375" style="2212" customWidth="1"/>
    <col min="7182" max="7182" width="34.85546875" style="2212" customWidth="1"/>
    <col min="7183" max="7183" width="37" style="2212" customWidth="1"/>
    <col min="7184" max="7184" width="34.85546875" style="2212" customWidth="1"/>
    <col min="7185" max="7185" width="27.5703125" style="2212" customWidth="1"/>
    <col min="7186" max="7186" width="36.85546875" style="2212" customWidth="1"/>
    <col min="7187" max="7187" width="38.7109375" style="2212" customWidth="1"/>
    <col min="7188" max="7190" width="14.7109375" style="2212" customWidth="1"/>
    <col min="7191" max="7191" width="18.7109375" style="2212" customWidth="1"/>
    <col min="7192" max="7192" width="25.42578125" style="2212" customWidth="1"/>
    <col min="7193" max="7193" width="34.85546875" style="2212" customWidth="1"/>
    <col min="7194" max="7194" width="28" style="2212" customWidth="1"/>
    <col min="7195" max="7195" width="34.140625" style="2212" customWidth="1"/>
    <col min="7196" max="7196" width="34" style="2212" customWidth="1"/>
    <col min="7197" max="7427" width="11.42578125" style="2212"/>
    <col min="7428" max="7428" width="108.140625" style="2212" customWidth="1"/>
    <col min="7429" max="7429" width="28.7109375" style="2212" customWidth="1"/>
    <col min="7430" max="7430" width="32.5703125" style="2212" customWidth="1"/>
    <col min="7431" max="7431" width="28.7109375" style="2212" customWidth="1"/>
    <col min="7432" max="7433" width="31.7109375" style="2212" customWidth="1"/>
    <col min="7434" max="7434" width="30.140625" style="2212" customWidth="1"/>
    <col min="7435" max="7435" width="33.7109375" style="2212" customWidth="1"/>
    <col min="7436" max="7436" width="27" style="2212" customWidth="1"/>
    <col min="7437" max="7437" width="28.7109375" style="2212" customWidth="1"/>
    <col min="7438" max="7438" width="34.85546875" style="2212" customWidth="1"/>
    <col min="7439" max="7439" width="37" style="2212" customWidth="1"/>
    <col min="7440" max="7440" width="34.85546875" style="2212" customWidth="1"/>
    <col min="7441" max="7441" width="27.5703125" style="2212" customWidth="1"/>
    <col min="7442" max="7442" width="36.85546875" style="2212" customWidth="1"/>
    <col min="7443" max="7443" width="38.7109375" style="2212" customWidth="1"/>
    <col min="7444" max="7446" width="14.7109375" style="2212" customWidth="1"/>
    <col min="7447" max="7447" width="18.7109375" style="2212" customWidth="1"/>
    <col min="7448" max="7448" width="25.42578125" style="2212" customWidth="1"/>
    <col min="7449" max="7449" width="34.85546875" style="2212" customWidth="1"/>
    <col min="7450" max="7450" width="28" style="2212" customWidth="1"/>
    <col min="7451" max="7451" width="34.140625" style="2212" customWidth="1"/>
    <col min="7452" max="7452" width="34" style="2212" customWidth="1"/>
    <col min="7453" max="7683" width="11.42578125" style="2212"/>
    <col min="7684" max="7684" width="108.140625" style="2212" customWidth="1"/>
    <col min="7685" max="7685" width="28.7109375" style="2212" customWidth="1"/>
    <col min="7686" max="7686" width="32.5703125" style="2212" customWidth="1"/>
    <col min="7687" max="7687" width="28.7109375" style="2212" customWidth="1"/>
    <col min="7688" max="7689" width="31.7109375" style="2212" customWidth="1"/>
    <col min="7690" max="7690" width="30.140625" style="2212" customWidth="1"/>
    <col min="7691" max="7691" width="33.7109375" style="2212" customWidth="1"/>
    <col min="7692" max="7692" width="27" style="2212" customWidth="1"/>
    <col min="7693" max="7693" width="28.7109375" style="2212" customWidth="1"/>
    <col min="7694" max="7694" width="34.85546875" style="2212" customWidth="1"/>
    <col min="7695" max="7695" width="37" style="2212" customWidth="1"/>
    <col min="7696" max="7696" width="34.85546875" style="2212" customWidth="1"/>
    <col min="7697" max="7697" width="27.5703125" style="2212" customWidth="1"/>
    <col min="7698" max="7698" width="36.85546875" style="2212" customWidth="1"/>
    <col min="7699" max="7699" width="38.7109375" style="2212" customWidth="1"/>
    <col min="7700" max="7702" width="14.7109375" style="2212" customWidth="1"/>
    <col min="7703" max="7703" width="18.7109375" style="2212" customWidth="1"/>
    <col min="7704" max="7704" width="25.42578125" style="2212" customWidth="1"/>
    <col min="7705" max="7705" width="34.85546875" style="2212" customWidth="1"/>
    <col min="7706" max="7706" width="28" style="2212" customWidth="1"/>
    <col min="7707" max="7707" width="34.140625" style="2212" customWidth="1"/>
    <col min="7708" max="7708" width="34" style="2212" customWidth="1"/>
    <col min="7709" max="7939" width="11.42578125" style="2212"/>
    <col min="7940" max="7940" width="108.140625" style="2212" customWidth="1"/>
    <col min="7941" max="7941" width="28.7109375" style="2212" customWidth="1"/>
    <col min="7942" max="7942" width="32.5703125" style="2212" customWidth="1"/>
    <col min="7943" max="7943" width="28.7109375" style="2212" customWidth="1"/>
    <col min="7944" max="7945" width="31.7109375" style="2212" customWidth="1"/>
    <col min="7946" max="7946" width="30.140625" style="2212" customWidth="1"/>
    <col min="7947" max="7947" width="33.7109375" style="2212" customWidth="1"/>
    <col min="7948" max="7948" width="27" style="2212" customWidth="1"/>
    <col min="7949" max="7949" width="28.7109375" style="2212" customWidth="1"/>
    <col min="7950" max="7950" width="34.85546875" style="2212" customWidth="1"/>
    <col min="7951" max="7951" width="37" style="2212" customWidth="1"/>
    <col min="7952" max="7952" width="34.85546875" style="2212" customWidth="1"/>
    <col min="7953" max="7953" width="27.5703125" style="2212" customWidth="1"/>
    <col min="7954" max="7954" width="36.85546875" style="2212" customWidth="1"/>
    <col min="7955" max="7955" width="38.7109375" style="2212" customWidth="1"/>
    <col min="7956" max="7958" width="14.7109375" style="2212" customWidth="1"/>
    <col min="7959" max="7959" width="18.7109375" style="2212" customWidth="1"/>
    <col min="7960" max="7960" width="25.42578125" style="2212" customWidth="1"/>
    <col min="7961" max="7961" width="34.85546875" style="2212" customWidth="1"/>
    <col min="7962" max="7962" width="28" style="2212" customWidth="1"/>
    <col min="7963" max="7963" width="34.140625" style="2212" customWidth="1"/>
    <col min="7964" max="7964" width="34" style="2212" customWidth="1"/>
    <col min="7965" max="8195" width="11.42578125" style="2212"/>
    <col min="8196" max="8196" width="108.140625" style="2212" customWidth="1"/>
    <col min="8197" max="8197" width="28.7109375" style="2212" customWidth="1"/>
    <col min="8198" max="8198" width="32.5703125" style="2212" customWidth="1"/>
    <col min="8199" max="8199" width="28.7109375" style="2212" customWidth="1"/>
    <col min="8200" max="8201" width="31.7109375" style="2212" customWidth="1"/>
    <col min="8202" max="8202" width="30.140625" style="2212" customWidth="1"/>
    <col min="8203" max="8203" width="33.7109375" style="2212" customWidth="1"/>
    <col min="8204" max="8204" width="27" style="2212" customWidth="1"/>
    <col min="8205" max="8205" width="28.7109375" style="2212" customWidth="1"/>
    <col min="8206" max="8206" width="34.85546875" style="2212" customWidth="1"/>
    <col min="8207" max="8207" width="37" style="2212" customWidth="1"/>
    <col min="8208" max="8208" width="34.85546875" style="2212" customWidth="1"/>
    <col min="8209" max="8209" width="27.5703125" style="2212" customWidth="1"/>
    <col min="8210" max="8210" width="36.85546875" style="2212" customWidth="1"/>
    <col min="8211" max="8211" width="38.7109375" style="2212" customWidth="1"/>
    <col min="8212" max="8214" width="14.7109375" style="2212" customWidth="1"/>
    <col min="8215" max="8215" width="18.7109375" style="2212" customWidth="1"/>
    <col min="8216" max="8216" width="25.42578125" style="2212" customWidth="1"/>
    <col min="8217" max="8217" width="34.85546875" style="2212" customWidth="1"/>
    <col min="8218" max="8218" width="28" style="2212" customWidth="1"/>
    <col min="8219" max="8219" width="34.140625" style="2212" customWidth="1"/>
    <col min="8220" max="8220" width="34" style="2212" customWidth="1"/>
    <col min="8221" max="8451" width="11.42578125" style="2212"/>
    <col min="8452" max="8452" width="108.140625" style="2212" customWidth="1"/>
    <col min="8453" max="8453" width="28.7109375" style="2212" customWidth="1"/>
    <col min="8454" max="8454" width="32.5703125" style="2212" customWidth="1"/>
    <col min="8455" max="8455" width="28.7109375" style="2212" customWidth="1"/>
    <col min="8456" max="8457" width="31.7109375" style="2212" customWidth="1"/>
    <col min="8458" max="8458" width="30.140625" style="2212" customWidth="1"/>
    <col min="8459" max="8459" width="33.7109375" style="2212" customWidth="1"/>
    <col min="8460" max="8460" width="27" style="2212" customWidth="1"/>
    <col min="8461" max="8461" width="28.7109375" style="2212" customWidth="1"/>
    <col min="8462" max="8462" width="34.85546875" style="2212" customWidth="1"/>
    <col min="8463" max="8463" width="37" style="2212" customWidth="1"/>
    <col min="8464" max="8464" width="34.85546875" style="2212" customWidth="1"/>
    <col min="8465" max="8465" width="27.5703125" style="2212" customWidth="1"/>
    <col min="8466" max="8466" width="36.85546875" style="2212" customWidth="1"/>
    <col min="8467" max="8467" width="38.7109375" style="2212" customWidth="1"/>
    <col min="8468" max="8470" width="14.7109375" style="2212" customWidth="1"/>
    <col min="8471" max="8471" width="18.7109375" style="2212" customWidth="1"/>
    <col min="8472" max="8472" width="25.42578125" style="2212" customWidth="1"/>
    <col min="8473" max="8473" width="34.85546875" style="2212" customWidth="1"/>
    <col min="8474" max="8474" width="28" style="2212" customWidth="1"/>
    <col min="8475" max="8475" width="34.140625" style="2212" customWidth="1"/>
    <col min="8476" max="8476" width="34" style="2212" customWidth="1"/>
    <col min="8477" max="8707" width="11.42578125" style="2212"/>
    <col min="8708" max="8708" width="108.140625" style="2212" customWidth="1"/>
    <col min="8709" max="8709" width="28.7109375" style="2212" customWidth="1"/>
    <col min="8710" max="8710" width="32.5703125" style="2212" customWidth="1"/>
    <col min="8711" max="8711" width="28.7109375" style="2212" customWidth="1"/>
    <col min="8712" max="8713" width="31.7109375" style="2212" customWidth="1"/>
    <col min="8714" max="8714" width="30.140625" style="2212" customWidth="1"/>
    <col min="8715" max="8715" width="33.7109375" style="2212" customWidth="1"/>
    <col min="8716" max="8716" width="27" style="2212" customWidth="1"/>
    <col min="8717" max="8717" width="28.7109375" style="2212" customWidth="1"/>
    <col min="8718" max="8718" width="34.85546875" style="2212" customWidth="1"/>
    <col min="8719" max="8719" width="37" style="2212" customWidth="1"/>
    <col min="8720" max="8720" width="34.85546875" style="2212" customWidth="1"/>
    <col min="8721" max="8721" width="27.5703125" style="2212" customWidth="1"/>
    <col min="8722" max="8722" width="36.85546875" style="2212" customWidth="1"/>
    <col min="8723" max="8723" width="38.7109375" style="2212" customWidth="1"/>
    <col min="8724" max="8726" width="14.7109375" style="2212" customWidth="1"/>
    <col min="8727" max="8727" width="18.7109375" style="2212" customWidth="1"/>
    <col min="8728" max="8728" width="25.42578125" style="2212" customWidth="1"/>
    <col min="8729" max="8729" width="34.85546875" style="2212" customWidth="1"/>
    <col min="8730" max="8730" width="28" style="2212" customWidth="1"/>
    <col min="8731" max="8731" width="34.140625" style="2212" customWidth="1"/>
    <col min="8732" max="8732" width="34" style="2212" customWidth="1"/>
    <col min="8733" max="8963" width="11.42578125" style="2212"/>
    <col min="8964" max="8964" width="108.140625" style="2212" customWidth="1"/>
    <col min="8965" max="8965" width="28.7109375" style="2212" customWidth="1"/>
    <col min="8966" max="8966" width="32.5703125" style="2212" customWidth="1"/>
    <col min="8967" max="8967" width="28.7109375" style="2212" customWidth="1"/>
    <col min="8968" max="8969" width="31.7109375" style="2212" customWidth="1"/>
    <col min="8970" max="8970" width="30.140625" style="2212" customWidth="1"/>
    <col min="8971" max="8971" width="33.7109375" style="2212" customWidth="1"/>
    <col min="8972" max="8972" width="27" style="2212" customWidth="1"/>
    <col min="8973" max="8973" width="28.7109375" style="2212" customWidth="1"/>
    <col min="8974" max="8974" width="34.85546875" style="2212" customWidth="1"/>
    <col min="8975" max="8975" width="37" style="2212" customWidth="1"/>
    <col min="8976" max="8976" width="34.85546875" style="2212" customWidth="1"/>
    <col min="8977" max="8977" width="27.5703125" style="2212" customWidth="1"/>
    <col min="8978" max="8978" width="36.85546875" style="2212" customWidth="1"/>
    <col min="8979" max="8979" width="38.7109375" style="2212" customWidth="1"/>
    <col min="8980" max="8982" width="14.7109375" style="2212" customWidth="1"/>
    <col min="8983" max="8983" width="18.7109375" style="2212" customWidth="1"/>
    <col min="8984" max="8984" width="25.42578125" style="2212" customWidth="1"/>
    <col min="8985" max="8985" width="34.85546875" style="2212" customWidth="1"/>
    <col min="8986" max="8986" width="28" style="2212" customWidth="1"/>
    <col min="8987" max="8987" width="34.140625" style="2212" customWidth="1"/>
    <col min="8988" max="8988" width="34" style="2212" customWidth="1"/>
    <col min="8989" max="9219" width="11.42578125" style="2212"/>
    <col min="9220" max="9220" width="108.140625" style="2212" customWidth="1"/>
    <col min="9221" max="9221" width="28.7109375" style="2212" customWidth="1"/>
    <col min="9222" max="9222" width="32.5703125" style="2212" customWidth="1"/>
    <col min="9223" max="9223" width="28.7109375" style="2212" customWidth="1"/>
    <col min="9224" max="9225" width="31.7109375" style="2212" customWidth="1"/>
    <col min="9226" max="9226" width="30.140625" style="2212" customWidth="1"/>
    <col min="9227" max="9227" width="33.7109375" style="2212" customWidth="1"/>
    <col min="9228" max="9228" width="27" style="2212" customWidth="1"/>
    <col min="9229" max="9229" width="28.7109375" style="2212" customWidth="1"/>
    <col min="9230" max="9230" width="34.85546875" style="2212" customWidth="1"/>
    <col min="9231" max="9231" width="37" style="2212" customWidth="1"/>
    <col min="9232" max="9232" width="34.85546875" style="2212" customWidth="1"/>
    <col min="9233" max="9233" width="27.5703125" style="2212" customWidth="1"/>
    <col min="9234" max="9234" width="36.85546875" style="2212" customWidth="1"/>
    <col min="9235" max="9235" width="38.7109375" style="2212" customWidth="1"/>
    <col min="9236" max="9238" width="14.7109375" style="2212" customWidth="1"/>
    <col min="9239" max="9239" width="18.7109375" style="2212" customWidth="1"/>
    <col min="9240" max="9240" width="25.42578125" style="2212" customWidth="1"/>
    <col min="9241" max="9241" width="34.85546875" style="2212" customWidth="1"/>
    <col min="9242" max="9242" width="28" style="2212" customWidth="1"/>
    <col min="9243" max="9243" width="34.140625" style="2212" customWidth="1"/>
    <col min="9244" max="9244" width="34" style="2212" customWidth="1"/>
    <col min="9245" max="9475" width="11.42578125" style="2212"/>
    <col min="9476" max="9476" width="108.140625" style="2212" customWidth="1"/>
    <col min="9477" max="9477" width="28.7109375" style="2212" customWidth="1"/>
    <col min="9478" max="9478" width="32.5703125" style="2212" customWidth="1"/>
    <col min="9479" max="9479" width="28.7109375" style="2212" customWidth="1"/>
    <col min="9480" max="9481" width="31.7109375" style="2212" customWidth="1"/>
    <col min="9482" max="9482" width="30.140625" style="2212" customWidth="1"/>
    <col min="9483" max="9483" width="33.7109375" style="2212" customWidth="1"/>
    <col min="9484" max="9484" width="27" style="2212" customWidth="1"/>
    <col min="9485" max="9485" width="28.7109375" style="2212" customWidth="1"/>
    <col min="9486" max="9486" width="34.85546875" style="2212" customWidth="1"/>
    <col min="9487" max="9487" width="37" style="2212" customWidth="1"/>
    <col min="9488" max="9488" width="34.85546875" style="2212" customWidth="1"/>
    <col min="9489" max="9489" width="27.5703125" style="2212" customWidth="1"/>
    <col min="9490" max="9490" width="36.85546875" style="2212" customWidth="1"/>
    <col min="9491" max="9491" width="38.7109375" style="2212" customWidth="1"/>
    <col min="9492" max="9494" width="14.7109375" style="2212" customWidth="1"/>
    <col min="9495" max="9495" width="18.7109375" style="2212" customWidth="1"/>
    <col min="9496" max="9496" width="25.42578125" style="2212" customWidth="1"/>
    <col min="9497" max="9497" width="34.85546875" style="2212" customWidth="1"/>
    <col min="9498" max="9498" width="28" style="2212" customWidth="1"/>
    <col min="9499" max="9499" width="34.140625" style="2212" customWidth="1"/>
    <col min="9500" max="9500" width="34" style="2212" customWidth="1"/>
    <col min="9501" max="9731" width="11.42578125" style="2212"/>
    <col min="9732" max="9732" width="108.140625" style="2212" customWidth="1"/>
    <col min="9733" max="9733" width="28.7109375" style="2212" customWidth="1"/>
    <col min="9734" max="9734" width="32.5703125" style="2212" customWidth="1"/>
    <col min="9735" max="9735" width="28.7109375" style="2212" customWidth="1"/>
    <col min="9736" max="9737" width="31.7109375" style="2212" customWidth="1"/>
    <col min="9738" max="9738" width="30.140625" style="2212" customWidth="1"/>
    <col min="9739" max="9739" width="33.7109375" style="2212" customWidth="1"/>
    <col min="9740" max="9740" width="27" style="2212" customWidth="1"/>
    <col min="9741" max="9741" width="28.7109375" style="2212" customWidth="1"/>
    <col min="9742" max="9742" width="34.85546875" style="2212" customWidth="1"/>
    <col min="9743" max="9743" width="37" style="2212" customWidth="1"/>
    <col min="9744" max="9744" width="34.85546875" style="2212" customWidth="1"/>
    <col min="9745" max="9745" width="27.5703125" style="2212" customWidth="1"/>
    <col min="9746" max="9746" width="36.85546875" style="2212" customWidth="1"/>
    <col min="9747" max="9747" width="38.7109375" style="2212" customWidth="1"/>
    <col min="9748" max="9750" width="14.7109375" style="2212" customWidth="1"/>
    <col min="9751" max="9751" width="18.7109375" style="2212" customWidth="1"/>
    <col min="9752" max="9752" width="25.42578125" style="2212" customWidth="1"/>
    <col min="9753" max="9753" width="34.85546875" style="2212" customWidth="1"/>
    <col min="9754" max="9754" width="28" style="2212" customWidth="1"/>
    <col min="9755" max="9755" width="34.140625" style="2212" customWidth="1"/>
    <col min="9756" max="9756" width="34" style="2212" customWidth="1"/>
    <col min="9757" max="9987" width="11.42578125" style="2212"/>
    <col min="9988" max="9988" width="108.140625" style="2212" customWidth="1"/>
    <col min="9989" max="9989" width="28.7109375" style="2212" customWidth="1"/>
    <col min="9990" max="9990" width="32.5703125" style="2212" customWidth="1"/>
    <col min="9991" max="9991" width="28.7109375" style="2212" customWidth="1"/>
    <col min="9992" max="9993" width="31.7109375" style="2212" customWidth="1"/>
    <col min="9994" max="9994" width="30.140625" style="2212" customWidth="1"/>
    <col min="9995" max="9995" width="33.7109375" style="2212" customWidth="1"/>
    <col min="9996" max="9996" width="27" style="2212" customWidth="1"/>
    <col min="9997" max="9997" width="28.7109375" style="2212" customWidth="1"/>
    <col min="9998" max="9998" width="34.85546875" style="2212" customWidth="1"/>
    <col min="9999" max="9999" width="37" style="2212" customWidth="1"/>
    <col min="10000" max="10000" width="34.85546875" style="2212" customWidth="1"/>
    <col min="10001" max="10001" width="27.5703125" style="2212" customWidth="1"/>
    <col min="10002" max="10002" width="36.85546875" style="2212" customWidth="1"/>
    <col min="10003" max="10003" width="38.7109375" style="2212" customWidth="1"/>
    <col min="10004" max="10006" width="14.7109375" style="2212" customWidth="1"/>
    <col min="10007" max="10007" width="18.7109375" style="2212" customWidth="1"/>
    <col min="10008" max="10008" width="25.42578125" style="2212" customWidth="1"/>
    <col min="10009" max="10009" width="34.85546875" style="2212" customWidth="1"/>
    <col min="10010" max="10010" width="28" style="2212" customWidth="1"/>
    <col min="10011" max="10011" width="34.140625" style="2212" customWidth="1"/>
    <col min="10012" max="10012" width="34" style="2212" customWidth="1"/>
    <col min="10013" max="10243" width="11.42578125" style="2212"/>
    <col min="10244" max="10244" width="108.140625" style="2212" customWidth="1"/>
    <col min="10245" max="10245" width="28.7109375" style="2212" customWidth="1"/>
    <col min="10246" max="10246" width="32.5703125" style="2212" customWidth="1"/>
    <col min="10247" max="10247" width="28.7109375" style="2212" customWidth="1"/>
    <col min="10248" max="10249" width="31.7109375" style="2212" customWidth="1"/>
    <col min="10250" max="10250" width="30.140625" style="2212" customWidth="1"/>
    <col min="10251" max="10251" width="33.7109375" style="2212" customWidth="1"/>
    <col min="10252" max="10252" width="27" style="2212" customWidth="1"/>
    <col min="10253" max="10253" width="28.7109375" style="2212" customWidth="1"/>
    <col min="10254" max="10254" width="34.85546875" style="2212" customWidth="1"/>
    <col min="10255" max="10255" width="37" style="2212" customWidth="1"/>
    <col min="10256" max="10256" width="34.85546875" style="2212" customWidth="1"/>
    <col min="10257" max="10257" width="27.5703125" style="2212" customWidth="1"/>
    <col min="10258" max="10258" width="36.85546875" style="2212" customWidth="1"/>
    <col min="10259" max="10259" width="38.7109375" style="2212" customWidth="1"/>
    <col min="10260" max="10262" width="14.7109375" style="2212" customWidth="1"/>
    <col min="10263" max="10263" width="18.7109375" style="2212" customWidth="1"/>
    <col min="10264" max="10264" width="25.42578125" style="2212" customWidth="1"/>
    <col min="10265" max="10265" width="34.85546875" style="2212" customWidth="1"/>
    <col min="10266" max="10266" width="28" style="2212" customWidth="1"/>
    <col min="10267" max="10267" width="34.140625" style="2212" customWidth="1"/>
    <col min="10268" max="10268" width="34" style="2212" customWidth="1"/>
    <col min="10269" max="10499" width="11.42578125" style="2212"/>
    <col min="10500" max="10500" width="108.140625" style="2212" customWidth="1"/>
    <col min="10501" max="10501" width="28.7109375" style="2212" customWidth="1"/>
    <col min="10502" max="10502" width="32.5703125" style="2212" customWidth="1"/>
    <col min="10503" max="10503" width="28.7109375" style="2212" customWidth="1"/>
    <col min="10504" max="10505" width="31.7109375" style="2212" customWidth="1"/>
    <col min="10506" max="10506" width="30.140625" style="2212" customWidth="1"/>
    <col min="10507" max="10507" width="33.7109375" style="2212" customWidth="1"/>
    <col min="10508" max="10508" width="27" style="2212" customWidth="1"/>
    <col min="10509" max="10509" width="28.7109375" style="2212" customWidth="1"/>
    <col min="10510" max="10510" width="34.85546875" style="2212" customWidth="1"/>
    <col min="10511" max="10511" width="37" style="2212" customWidth="1"/>
    <col min="10512" max="10512" width="34.85546875" style="2212" customWidth="1"/>
    <col min="10513" max="10513" width="27.5703125" style="2212" customWidth="1"/>
    <col min="10514" max="10514" width="36.85546875" style="2212" customWidth="1"/>
    <col min="10515" max="10515" width="38.7109375" style="2212" customWidth="1"/>
    <col min="10516" max="10518" width="14.7109375" style="2212" customWidth="1"/>
    <col min="10519" max="10519" width="18.7109375" style="2212" customWidth="1"/>
    <col min="10520" max="10520" width="25.42578125" style="2212" customWidth="1"/>
    <col min="10521" max="10521" width="34.85546875" style="2212" customWidth="1"/>
    <col min="10522" max="10522" width="28" style="2212" customWidth="1"/>
    <col min="10523" max="10523" width="34.140625" style="2212" customWidth="1"/>
    <col min="10524" max="10524" width="34" style="2212" customWidth="1"/>
    <col min="10525" max="10755" width="11.42578125" style="2212"/>
    <col min="10756" max="10756" width="108.140625" style="2212" customWidth="1"/>
    <col min="10757" max="10757" width="28.7109375" style="2212" customWidth="1"/>
    <col min="10758" max="10758" width="32.5703125" style="2212" customWidth="1"/>
    <col min="10759" max="10759" width="28.7109375" style="2212" customWidth="1"/>
    <col min="10760" max="10761" width="31.7109375" style="2212" customWidth="1"/>
    <col min="10762" max="10762" width="30.140625" style="2212" customWidth="1"/>
    <col min="10763" max="10763" width="33.7109375" style="2212" customWidth="1"/>
    <col min="10764" max="10764" width="27" style="2212" customWidth="1"/>
    <col min="10765" max="10765" width="28.7109375" style="2212" customWidth="1"/>
    <col min="10766" max="10766" width="34.85546875" style="2212" customWidth="1"/>
    <col min="10767" max="10767" width="37" style="2212" customWidth="1"/>
    <col min="10768" max="10768" width="34.85546875" style="2212" customWidth="1"/>
    <col min="10769" max="10769" width="27.5703125" style="2212" customWidth="1"/>
    <col min="10770" max="10770" width="36.85546875" style="2212" customWidth="1"/>
    <col min="10771" max="10771" width="38.7109375" style="2212" customWidth="1"/>
    <col min="10772" max="10774" width="14.7109375" style="2212" customWidth="1"/>
    <col min="10775" max="10775" width="18.7109375" style="2212" customWidth="1"/>
    <col min="10776" max="10776" width="25.42578125" style="2212" customWidth="1"/>
    <col min="10777" max="10777" width="34.85546875" style="2212" customWidth="1"/>
    <col min="10778" max="10778" width="28" style="2212" customWidth="1"/>
    <col min="10779" max="10779" width="34.140625" style="2212" customWidth="1"/>
    <col min="10780" max="10780" width="34" style="2212" customWidth="1"/>
    <col min="10781" max="11011" width="11.42578125" style="2212"/>
    <col min="11012" max="11012" width="108.140625" style="2212" customWidth="1"/>
    <col min="11013" max="11013" width="28.7109375" style="2212" customWidth="1"/>
    <col min="11014" max="11014" width="32.5703125" style="2212" customWidth="1"/>
    <col min="11015" max="11015" width="28.7109375" style="2212" customWidth="1"/>
    <col min="11016" max="11017" width="31.7109375" style="2212" customWidth="1"/>
    <col min="11018" max="11018" width="30.140625" style="2212" customWidth="1"/>
    <col min="11019" max="11019" width="33.7109375" style="2212" customWidth="1"/>
    <col min="11020" max="11020" width="27" style="2212" customWidth="1"/>
    <col min="11021" max="11021" width="28.7109375" style="2212" customWidth="1"/>
    <col min="11022" max="11022" width="34.85546875" style="2212" customWidth="1"/>
    <col min="11023" max="11023" width="37" style="2212" customWidth="1"/>
    <col min="11024" max="11024" width="34.85546875" style="2212" customWidth="1"/>
    <col min="11025" max="11025" width="27.5703125" style="2212" customWidth="1"/>
    <col min="11026" max="11026" width="36.85546875" style="2212" customWidth="1"/>
    <col min="11027" max="11027" width="38.7109375" style="2212" customWidth="1"/>
    <col min="11028" max="11030" width="14.7109375" style="2212" customWidth="1"/>
    <col min="11031" max="11031" width="18.7109375" style="2212" customWidth="1"/>
    <col min="11032" max="11032" width="25.42578125" style="2212" customWidth="1"/>
    <col min="11033" max="11033" width="34.85546875" style="2212" customWidth="1"/>
    <col min="11034" max="11034" width="28" style="2212" customWidth="1"/>
    <col min="11035" max="11035" width="34.140625" style="2212" customWidth="1"/>
    <col min="11036" max="11036" width="34" style="2212" customWidth="1"/>
    <col min="11037" max="11267" width="11.42578125" style="2212"/>
    <col min="11268" max="11268" width="108.140625" style="2212" customWidth="1"/>
    <col min="11269" max="11269" width="28.7109375" style="2212" customWidth="1"/>
    <col min="11270" max="11270" width="32.5703125" style="2212" customWidth="1"/>
    <col min="11271" max="11271" width="28.7109375" style="2212" customWidth="1"/>
    <col min="11272" max="11273" width="31.7109375" style="2212" customWidth="1"/>
    <col min="11274" max="11274" width="30.140625" style="2212" customWidth="1"/>
    <col min="11275" max="11275" width="33.7109375" style="2212" customWidth="1"/>
    <col min="11276" max="11276" width="27" style="2212" customWidth="1"/>
    <col min="11277" max="11277" width="28.7109375" style="2212" customWidth="1"/>
    <col min="11278" max="11278" width="34.85546875" style="2212" customWidth="1"/>
    <col min="11279" max="11279" width="37" style="2212" customWidth="1"/>
    <col min="11280" max="11280" width="34.85546875" style="2212" customWidth="1"/>
    <col min="11281" max="11281" width="27.5703125" style="2212" customWidth="1"/>
    <col min="11282" max="11282" width="36.85546875" style="2212" customWidth="1"/>
    <col min="11283" max="11283" width="38.7109375" style="2212" customWidth="1"/>
    <col min="11284" max="11286" width="14.7109375" style="2212" customWidth="1"/>
    <col min="11287" max="11287" width="18.7109375" style="2212" customWidth="1"/>
    <col min="11288" max="11288" width="25.42578125" style="2212" customWidth="1"/>
    <col min="11289" max="11289" width="34.85546875" style="2212" customWidth="1"/>
    <col min="11290" max="11290" width="28" style="2212" customWidth="1"/>
    <col min="11291" max="11291" width="34.140625" style="2212" customWidth="1"/>
    <col min="11292" max="11292" width="34" style="2212" customWidth="1"/>
    <col min="11293" max="11523" width="11.42578125" style="2212"/>
    <col min="11524" max="11524" width="108.140625" style="2212" customWidth="1"/>
    <col min="11525" max="11525" width="28.7109375" style="2212" customWidth="1"/>
    <col min="11526" max="11526" width="32.5703125" style="2212" customWidth="1"/>
    <col min="11527" max="11527" width="28.7109375" style="2212" customWidth="1"/>
    <col min="11528" max="11529" width="31.7109375" style="2212" customWidth="1"/>
    <col min="11530" max="11530" width="30.140625" style="2212" customWidth="1"/>
    <col min="11531" max="11531" width="33.7109375" style="2212" customWidth="1"/>
    <col min="11532" max="11532" width="27" style="2212" customWidth="1"/>
    <col min="11533" max="11533" width="28.7109375" style="2212" customWidth="1"/>
    <col min="11534" max="11534" width="34.85546875" style="2212" customWidth="1"/>
    <col min="11535" max="11535" width="37" style="2212" customWidth="1"/>
    <col min="11536" max="11536" width="34.85546875" style="2212" customWidth="1"/>
    <col min="11537" max="11537" width="27.5703125" style="2212" customWidth="1"/>
    <col min="11538" max="11538" width="36.85546875" style="2212" customWidth="1"/>
    <col min="11539" max="11539" width="38.7109375" style="2212" customWidth="1"/>
    <col min="11540" max="11542" width="14.7109375" style="2212" customWidth="1"/>
    <col min="11543" max="11543" width="18.7109375" style="2212" customWidth="1"/>
    <col min="11544" max="11544" width="25.42578125" style="2212" customWidth="1"/>
    <col min="11545" max="11545" width="34.85546875" style="2212" customWidth="1"/>
    <col min="11546" max="11546" width="28" style="2212" customWidth="1"/>
    <col min="11547" max="11547" width="34.140625" style="2212" customWidth="1"/>
    <col min="11548" max="11548" width="34" style="2212" customWidth="1"/>
    <col min="11549" max="11779" width="11.42578125" style="2212"/>
    <col min="11780" max="11780" width="108.140625" style="2212" customWidth="1"/>
    <col min="11781" max="11781" width="28.7109375" style="2212" customWidth="1"/>
    <col min="11782" max="11782" width="32.5703125" style="2212" customWidth="1"/>
    <col min="11783" max="11783" width="28.7109375" style="2212" customWidth="1"/>
    <col min="11784" max="11785" width="31.7109375" style="2212" customWidth="1"/>
    <col min="11786" max="11786" width="30.140625" style="2212" customWidth="1"/>
    <col min="11787" max="11787" width="33.7109375" style="2212" customWidth="1"/>
    <col min="11788" max="11788" width="27" style="2212" customWidth="1"/>
    <col min="11789" max="11789" width="28.7109375" style="2212" customWidth="1"/>
    <col min="11790" max="11790" width="34.85546875" style="2212" customWidth="1"/>
    <col min="11791" max="11791" width="37" style="2212" customWidth="1"/>
    <col min="11792" max="11792" width="34.85546875" style="2212" customWidth="1"/>
    <col min="11793" max="11793" width="27.5703125" style="2212" customWidth="1"/>
    <col min="11794" max="11794" width="36.85546875" style="2212" customWidth="1"/>
    <col min="11795" max="11795" width="38.7109375" style="2212" customWidth="1"/>
    <col min="11796" max="11798" width="14.7109375" style="2212" customWidth="1"/>
    <col min="11799" max="11799" width="18.7109375" style="2212" customWidth="1"/>
    <col min="11800" max="11800" width="25.42578125" style="2212" customWidth="1"/>
    <col min="11801" max="11801" width="34.85546875" style="2212" customWidth="1"/>
    <col min="11802" max="11802" width="28" style="2212" customWidth="1"/>
    <col min="11803" max="11803" width="34.140625" style="2212" customWidth="1"/>
    <col min="11804" max="11804" width="34" style="2212" customWidth="1"/>
    <col min="11805" max="12035" width="11.42578125" style="2212"/>
    <col min="12036" max="12036" width="108.140625" style="2212" customWidth="1"/>
    <col min="12037" max="12037" width="28.7109375" style="2212" customWidth="1"/>
    <col min="12038" max="12038" width="32.5703125" style="2212" customWidth="1"/>
    <col min="12039" max="12039" width="28.7109375" style="2212" customWidth="1"/>
    <col min="12040" max="12041" width="31.7109375" style="2212" customWidth="1"/>
    <col min="12042" max="12042" width="30.140625" style="2212" customWidth="1"/>
    <col min="12043" max="12043" width="33.7109375" style="2212" customWidth="1"/>
    <col min="12044" max="12044" width="27" style="2212" customWidth="1"/>
    <col min="12045" max="12045" width="28.7109375" style="2212" customWidth="1"/>
    <col min="12046" max="12046" width="34.85546875" style="2212" customWidth="1"/>
    <col min="12047" max="12047" width="37" style="2212" customWidth="1"/>
    <col min="12048" max="12048" width="34.85546875" style="2212" customWidth="1"/>
    <col min="12049" max="12049" width="27.5703125" style="2212" customWidth="1"/>
    <col min="12050" max="12050" width="36.85546875" style="2212" customWidth="1"/>
    <col min="12051" max="12051" width="38.7109375" style="2212" customWidth="1"/>
    <col min="12052" max="12054" width="14.7109375" style="2212" customWidth="1"/>
    <col min="12055" max="12055" width="18.7109375" style="2212" customWidth="1"/>
    <col min="12056" max="12056" width="25.42578125" style="2212" customWidth="1"/>
    <col min="12057" max="12057" width="34.85546875" style="2212" customWidth="1"/>
    <col min="12058" max="12058" width="28" style="2212" customWidth="1"/>
    <col min="12059" max="12059" width="34.140625" style="2212" customWidth="1"/>
    <col min="12060" max="12060" width="34" style="2212" customWidth="1"/>
    <col min="12061" max="12291" width="11.42578125" style="2212"/>
    <col min="12292" max="12292" width="108.140625" style="2212" customWidth="1"/>
    <col min="12293" max="12293" width="28.7109375" style="2212" customWidth="1"/>
    <col min="12294" max="12294" width="32.5703125" style="2212" customWidth="1"/>
    <col min="12295" max="12295" width="28.7109375" style="2212" customWidth="1"/>
    <col min="12296" max="12297" width="31.7109375" style="2212" customWidth="1"/>
    <col min="12298" max="12298" width="30.140625" style="2212" customWidth="1"/>
    <col min="12299" max="12299" width="33.7109375" style="2212" customWidth="1"/>
    <col min="12300" max="12300" width="27" style="2212" customWidth="1"/>
    <col min="12301" max="12301" width="28.7109375" style="2212" customWidth="1"/>
    <col min="12302" max="12302" width="34.85546875" style="2212" customWidth="1"/>
    <col min="12303" max="12303" width="37" style="2212" customWidth="1"/>
    <col min="12304" max="12304" width="34.85546875" style="2212" customWidth="1"/>
    <col min="12305" max="12305" width="27.5703125" style="2212" customWidth="1"/>
    <col min="12306" max="12306" width="36.85546875" style="2212" customWidth="1"/>
    <col min="12307" max="12307" width="38.7109375" style="2212" customWidth="1"/>
    <col min="12308" max="12310" width="14.7109375" style="2212" customWidth="1"/>
    <col min="12311" max="12311" width="18.7109375" style="2212" customWidth="1"/>
    <col min="12312" max="12312" width="25.42578125" style="2212" customWidth="1"/>
    <col min="12313" max="12313" width="34.85546875" style="2212" customWidth="1"/>
    <col min="12314" max="12314" width="28" style="2212" customWidth="1"/>
    <col min="12315" max="12315" width="34.140625" style="2212" customWidth="1"/>
    <col min="12316" max="12316" width="34" style="2212" customWidth="1"/>
    <col min="12317" max="12547" width="11.42578125" style="2212"/>
    <col min="12548" max="12548" width="108.140625" style="2212" customWidth="1"/>
    <col min="12549" max="12549" width="28.7109375" style="2212" customWidth="1"/>
    <col min="12550" max="12550" width="32.5703125" style="2212" customWidth="1"/>
    <col min="12551" max="12551" width="28.7109375" style="2212" customWidth="1"/>
    <col min="12552" max="12553" width="31.7109375" style="2212" customWidth="1"/>
    <col min="12554" max="12554" width="30.140625" style="2212" customWidth="1"/>
    <col min="12555" max="12555" width="33.7109375" style="2212" customWidth="1"/>
    <col min="12556" max="12556" width="27" style="2212" customWidth="1"/>
    <col min="12557" max="12557" width="28.7109375" style="2212" customWidth="1"/>
    <col min="12558" max="12558" width="34.85546875" style="2212" customWidth="1"/>
    <col min="12559" max="12559" width="37" style="2212" customWidth="1"/>
    <col min="12560" max="12560" width="34.85546875" style="2212" customWidth="1"/>
    <col min="12561" max="12561" width="27.5703125" style="2212" customWidth="1"/>
    <col min="12562" max="12562" width="36.85546875" style="2212" customWidth="1"/>
    <col min="12563" max="12563" width="38.7109375" style="2212" customWidth="1"/>
    <col min="12564" max="12566" width="14.7109375" style="2212" customWidth="1"/>
    <col min="12567" max="12567" width="18.7109375" style="2212" customWidth="1"/>
    <col min="12568" max="12568" width="25.42578125" style="2212" customWidth="1"/>
    <col min="12569" max="12569" width="34.85546875" style="2212" customWidth="1"/>
    <col min="12570" max="12570" width="28" style="2212" customWidth="1"/>
    <col min="12571" max="12571" width="34.140625" style="2212" customWidth="1"/>
    <col min="12572" max="12572" width="34" style="2212" customWidth="1"/>
    <col min="12573" max="12803" width="11.42578125" style="2212"/>
    <col min="12804" max="12804" width="108.140625" style="2212" customWidth="1"/>
    <col min="12805" max="12805" width="28.7109375" style="2212" customWidth="1"/>
    <col min="12806" max="12806" width="32.5703125" style="2212" customWidth="1"/>
    <col min="12807" max="12807" width="28.7109375" style="2212" customWidth="1"/>
    <col min="12808" max="12809" width="31.7109375" style="2212" customWidth="1"/>
    <col min="12810" max="12810" width="30.140625" style="2212" customWidth="1"/>
    <col min="12811" max="12811" width="33.7109375" style="2212" customWidth="1"/>
    <col min="12812" max="12812" width="27" style="2212" customWidth="1"/>
    <col min="12813" max="12813" width="28.7109375" style="2212" customWidth="1"/>
    <col min="12814" max="12814" width="34.85546875" style="2212" customWidth="1"/>
    <col min="12815" max="12815" width="37" style="2212" customWidth="1"/>
    <col min="12816" max="12816" width="34.85546875" style="2212" customWidth="1"/>
    <col min="12817" max="12817" width="27.5703125" style="2212" customWidth="1"/>
    <col min="12818" max="12818" width="36.85546875" style="2212" customWidth="1"/>
    <col min="12819" max="12819" width="38.7109375" style="2212" customWidth="1"/>
    <col min="12820" max="12822" width="14.7109375" style="2212" customWidth="1"/>
    <col min="12823" max="12823" width="18.7109375" style="2212" customWidth="1"/>
    <col min="12824" max="12824" width="25.42578125" style="2212" customWidth="1"/>
    <col min="12825" max="12825" width="34.85546875" style="2212" customWidth="1"/>
    <col min="12826" max="12826" width="28" style="2212" customWidth="1"/>
    <col min="12827" max="12827" width="34.140625" style="2212" customWidth="1"/>
    <col min="12828" max="12828" width="34" style="2212" customWidth="1"/>
    <col min="12829" max="13059" width="11.42578125" style="2212"/>
    <col min="13060" max="13060" width="108.140625" style="2212" customWidth="1"/>
    <col min="13061" max="13061" width="28.7109375" style="2212" customWidth="1"/>
    <col min="13062" max="13062" width="32.5703125" style="2212" customWidth="1"/>
    <col min="13063" max="13063" width="28.7109375" style="2212" customWidth="1"/>
    <col min="13064" max="13065" width="31.7109375" style="2212" customWidth="1"/>
    <col min="13066" max="13066" width="30.140625" style="2212" customWidth="1"/>
    <col min="13067" max="13067" width="33.7109375" style="2212" customWidth="1"/>
    <col min="13068" max="13068" width="27" style="2212" customWidth="1"/>
    <col min="13069" max="13069" width="28.7109375" style="2212" customWidth="1"/>
    <col min="13070" max="13070" width="34.85546875" style="2212" customWidth="1"/>
    <col min="13071" max="13071" width="37" style="2212" customWidth="1"/>
    <col min="13072" max="13072" width="34.85546875" style="2212" customWidth="1"/>
    <col min="13073" max="13073" width="27.5703125" style="2212" customWidth="1"/>
    <col min="13074" max="13074" width="36.85546875" style="2212" customWidth="1"/>
    <col min="13075" max="13075" width="38.7109375" style="2212" customWidth="1"/>
    <col min="13076" max="13078" width="14.7109375" style="2212" customWidth="1"/>
    <col min="13079" max="13079" width="18.7109375" style="2212" customWidth="1"/>
    <col min="13080" max="13080" width="25.42578125" style="2212" customWidth="1"/>
    <col min="13081" max="13081" width="34.85546875" style="2212" customWidth="1"/>
    <col min="13082" max="13082" width="28" style="2212" customWidth="1"/>
    <col min="13083" max="13083" width="34.140625" style="2212" customWidth="1"/>
    <col min="13084" max="13084" width="34" style="2212" customWidth="1"/>
    <col min="13085" max="13315" width="11.42578125" style="2212"/>
    <col min="13316" max="13316" width="108.140625" style="2212" customWidth="1"/>
    <col min="13317" max="13317" width="28.7109375" style="2212" customWidth="1"/>
    <col min="13318" max="13318" width="32.5703125" style="2212" customWidth="1"/>
    <col min="13319" max="13319" width="28.7109375" style="2212" customWidth="1"/>
    <col min="13320" max="13321" width="31.7109375" style="2212" customWidth="1"/>
    <col min="13322" max="13322" width="30.140625" style="2212" customWidth="1"/>
    <col min="13323" max="13323" width="33.7109375" style="2212" customWidth="1"/>
    <col min="13324" max="13324" width="27" style="2212" customWidth="1"/>
    <col min="13325" max="13325" width="28.7109375" style="2212" customWidth="1"/>
    <col min="13326" max="13326" width="34.85546875" style="2212" customWidth="1"/>
    <col min="13327" max="13327" width="37" style="2212" customWidth="1"/>
    <col min="13328" max="13328" width="34.85546875" style="2212" customWidth="1"/>
    <col min="13329" max="13329" width="27.5703125" style="2212" customWidth="1"/>
    <col min="13330" max="13330" width="36.85546875" style="2212" customWidth="1"/>
    <col min="13331" max="13331" width="38.7109375" style="2212" customWidth="1"/>
    <col min="13332" max="13334" width="14.7109375" style="2212" customWidth="1"/>
    <col min="13335" max="13335" width="18.7109375" style="2212" customWidth="1"/>
    <col min="13336" max="13336" width="25.42578125" style="2212" customWidth="1"/>
    <col min="13337" max="13337" width="34.85546875" style="2212" customWidth="1"/>
    <col min="13338" max="13338" width="28" style="2212" customWidth="1"/>
    <col min="13339" max="13339" width="34.140625" style="2212" customWidth="1"/>
    <col min="13340" max="13340" width="34" style="2212" customWidth="1"/>
    <col min="13341" max="13571" width="11.42578125" style="2212"/>
    <col min="13572" max="13572" width="108.140625" style="2212" customWidth="1"/>
    <col min="13573" max="13573" width="28.7109375" style="2212" customWidth="1"/>
    <col min="13574" max="13574" width="32.5703125" style="2212" customWidth="1"/>
    <col min="13575" max="13575" width="28.7109375" style="2212" customWidth="1"/>
    <col min="13576" max="13577" width="31.7109375" style="2212" customWidth="1"/>
    <col min="13578" max="13578" width="30.140625" style="2212" customWidth="1"/>
    <col min="13579" max="13579" width="33.7109375" style="2212" customWidth="1"/>
    <col min="13580" max="13580" width="27" style="2212" customWidth="1"/>
    <col min="13581" max="13581" width="28.7109375" style="2212" customWidth="1"/>
    <col min="13582" max="13582" width="34.85546875" style="2212" customWidth="1"/>
    <col min="13583" max="13583" width="37" style="2212" customWidth="1"/>
    <col min="13584" max="13584" width="34.85546875" style="2212" customWidth="1"/>
    <col min="13585" max="13585" width="27.5703125" style="2212" customWidth="1"/>
    <col min="13586" max="13586" width="36.85546875" style="2212" customWidth="1"/>
    <col min="13587" max="13587" width="38.7109375" style="2212" customWidth="1"/>
    <col min="13588" max="13590" width="14.7109375" style="2212" customWidth="1"/>
    <col min="13591" max="13591" width="18.7109375" style="2212" customWidth="1"/>
    <col min="13592" max="13592" width="25.42578125" style="2212" customWidth="1"/>
    <col min="13593" max="13593" width="34.85546875" style="2212" customWidth="1"/>
    <col min="13594" max="13594" width="28" style="2212" customWidth="1"/>
    <col min="13595" max="13595" width="34.140625" style="2212" customWidth="1"/>
    <col min="13596" max="13596" width="34" style="2212" customWidth="1"/>
    <col min="13597" max="13827" width="11.42578125" style="2212"/>
    <col min="13828" max="13828" width="108.140625" style="2212" customWidth="1"/>
    <col min="13829" max="13829" width="28.7109375" style="2212" customWidth="1"/>
    <col min="13830" max="13830" width="32.5703125" style="2212" customWidth="1"/>
    <col min="13831" max="13831" width="28.7109375" style="2212" customWidth="1"/>
    <col min="13832" max="13833" width="31.7109375" style="2212" customWidth="1"/>
    <col min="13834" max="13834" width="30.140625" style="2212" customWidth="1"/>
    <col min="13835" max="13835" width="33.7109375" style="2212" customWidth="1"/>
    <col min="13836" max="13836" width="27" style="2212" customWidth="1"/>
    <col min="13837" max="13837" width="28.7109375" style="2212" customWidth="1"/>
    <col min="13838" max="13838" width="34.85546875" style="2212" customWidth="1"/>
    <col min="13839" max="13839" width="37" style="2212" customWidth="1"/>
    <col min="13840" max="13840" width="34.85546875" style="2212" customWidth="1"/>
    <col min="13841" max="13841" width="27.5703125" style="2212" customWidth="1"/>
    <col min="13842" max="13842" width="36.85546875" style="2212" customWidth="1"/>
    <col min="13843" max="13843" width="38.7109375" style="2212" customWidth="1"/>
    <col min="13844" max="13846" width="14.7109375" style="2212" customWidth="1"/>
    <col min="13847" max="13847" width="18.7109375" style="2212" customWidth="1"/>
    <col min="13848" max="13848" width="25.42578125" style="2212" customWidth="1"/>
    <col min="13849" max="13849" width="34.85546875" style="2212" customWidth="1"/>
    <col min="13850" max="13850" width="28" style="2212" customWidth="1"/>
    <col min="13851" max="13851" width="34.140625" style="2212" customWidth="1"/>
    <col min="13852" max="13852" width="34" style="2212" customWidth="1"/>
    <col min="13853" max="14083" width="11.42578125" style="2212"/>
    <col min="14084" max="14084" width="108.140625" style="2212" customWidth="1"/>
    <col min="14085" max="14085" width="28.7109375" style="2212" customWidth="1"/>
    <col min="14086" max="14086" width="32.5703125" style="2212" customWidth="1"/>
    <col min="14087" max="14087" width="28.7109375" style="2212" customWidth="1"/>
    <col min="14088" max="14089" width="31.7109375" style="2212" customWidth="1"/>
    <col min="14090" max="14090" width="30.140625" style="2212" customWidth="1"/>
    <col min="14091" max="14091" width="33.7109375" style="2212" customWidth="1"/>
    <col min="14092" max="14092" width="27" style="2212" customWidth="1"/>
    <col min="14093" max="14093" width="28.7109375" style="2212" customWidth="1"/>
    <col min="14094" max="14094" width="34.85546875" style="2212" customWidth="1"/>
    <col min="14095" max="14095" width="37" style="2212" customWidth="1"/>
    <col min="14096" max="14096" width="34.85546875" style="2212" customWidth="1"/>
    <col min="14097" max="14097" width="27.5703125" style="2212" customWidth="1"/>
    <col min="14098" max="14098" width="36.85546875" style="2212" customWidth="1"/>
    <col min="14099" max="14099" width="38.7109375" style="2212" customWidth="1"/>
    <col min="14100" max="14102" width="14.7109375" style="2212" customWidth="1"/>
    <col min="14103" max="14103" width="18.7109375" style="2212" customWidth="1"/>
    <col min="14104" max="14104" width="25.42578125" style="2212" customWidth="1"/>
    <col min="14105" max="14105" width="34.85546875" style="2212" customWidth="1"/>
    <col min="14106" max="14106" width="28" style="2212" customWidth="1"/>
    <col min="14107" max="14107" width="34.140625" style="2212" customWidth="1"/>
    <col min="14108" max="14108" width="34" style="2212" customWidth="1"/>
    <col min="14109" max="14339" width="11.42578125" style="2212"/>
    <col min="14340" max="14340" width="108.140625" style="2212" customWidth="1"/>
    <col min="14341" max="14341" width="28.7109375" style="2212" customWidth="1"/>
    <col min="14342" max="14342" width="32.5703125" style="2212" customWidth="1"/>
    <col min="14343" max="14343" width="28.7109375" style="2212" customWidth="1"/>
    <col min="14344" max="14345" width="31.7109375" style="2212" customWidth="1"/>
    <col min="14346" max="14346" width="30.140625" style="2212" customWidth="1"/>
    <col min="14347" max="14347" width="33.7109375" style="2212" customWidth="1"/>
    <col min="14348" max="14348" width="27" style="2212" customWidth="1"/>
    <col min="14349" max="14349" width="28.7109375" style="2212" customWidth="1"/>
    <col min="14350" max="14350" width="34.85546875" style="2212" customWidth="1"/>
    <col min="14351" max="14351" width="37" style="2212" customWidth="1"/>
    <col min="14352" max="14352" width="34.85546875" style="2212" customWidth="1"/>
    <col min="14353" max="14353" width="27.5703125" style="2212" customWidth="1"/>
    <col min="14354" max="14354" width="36.85546875" style="2212" customWidth="1"/>
    <col min="14355" max="14355" width="38.7109375" style="2212" customWidth="1"/>
    <col min="14356" max="14358" width="14.7109375" style="2212" customWidth="1"/>
    <col min="14359" max="14359" width="18.7109375" style="2212" customWidth="1"/>
    <col min="14360" max="14360" width="25.42578125" style="2212" customWidth="1"/>
    <col min="14361" max="14361" width="34.85546875" style="2212" customWidth="1"/>
    <col min="14362" max="14362" width="28" style="2212" customWidth="1"/>
    <col min="14363" max="14363" width="34.140625" style="2212" customWidth="1"/>
    <col min="14364" max="14364" width="34" style="2212" customWidth="1"/>
    <col min="14365" max="14595" width="11.42578125" style="2212"/>
    <col min="14596" max="14596" width="108.140625" style="2212" customWidth="1"/>
    <col min="14597" max="14597" width="28.7109375" style="2212" customWidth="1"/>
    <col min="14598" max="14598" width="32.5703125" style="2212" customWidth="1"/>
    <col min="14599" max="14599" width="28.7109375" style="2212" customWidth="1"/>
    <col min="14600" max="14601" width="31.7109375" style="2212" customWidth="1"/>
    <col min="14602" max="14602" width="30.140625" style="2212" customWidth="1"/>
    <col min="14603" max="14603" width="33.7109375" style="2212" customWidth="1"/>
    <col min="14604" max="14604" width="27" style="2212" customWidth="1"/>
    <col min="14605" max="14605" width="28.7109375" style="2212" customWidth="1"/>
    <col min="14606" max="14606" width="34.85546875" style="2212" customWidth="1"/>
    <col min="14607" max="14607" width="37" style="2212" customWidth="1"/>
    <col min="14608" max="14608" width="34.85546875" style="2212" customWidth="1"/>
    <col min="14609" max="14609" width="27.5703125" style="2212" customWidth="1"/>
    <col min="14610" max="14610" width="36.85546875" style="2212" customWidth="1"/>
    <col min="14611" max="14611" width="38.7109375" style="2212" customWidth="1"/>
    <col min="14612" max="14614" width="14.7109375" style="2212" customWidth="1"/>
    <col min="14615" max="14615" width="18.7109375" style="2212" customWidth="1"/>
    <col min="14616" max="14616" width="25.42578125" style="2212" customWidth="1"/>
    <col min="14617" max="14617" width="34.85546875" style="2212" customWidth="1"/>
    <col min="14618" max="14618" width="28" style="2212" customWidth="1"/>
    <col min="14619" max="14619" width="34.140625" style="2212" customWidth="1"/>
    <col min="14620" max="14620" width="34" style="2212" customWidth="1"/>
    <col min="14621" max="14851" width="11.42578125" style="2212"/>
    <col min="14852" max="14852" width="108.140625" style="2212" customWidth="1"/>
    <col min="14853" max="14853" width="28.7109375" style="2212" customWidth="1"/>
    <col min="14854" max="14854" width="32.5703125" style="2212" customWidth="1"/>
    <col min="14855" max="14855" width="28.7109375" style="2212" customWidth="1"/>
    <col min="14856" max="14857" width="31.7109375" style="2212" customWidth="1"/>
    <col min="14858" max="14858" width="30.140625" style="2212" customWidth="1"/>
    <col min="14859" max="14859" width="33.7109375" style="2212" customWidth="1"/>
    <col min="14860" max="14860" width="27" style="2212" customWidth="1"/>
    <col min="14861" max="14861" width="28.7109375" style="2212" customWidth="1"/>
    <col min="14862" max="14862" width="34.85546875" style="2212" customWidth="1"/>
    <col min="14863" max="14863" width="37" style="2212" customWidth="1"/>
    <col min="14864" max="14864" width="34.85546875" style="2212" customWidth="1"/>
    <col min="14865" max="14865" width="27.5703125" style="2212" customWidth="1"/>
    <col min="14866" max="14866" width="36.85546875" style="2212" customWidth="1"/>
    <col min="14867" max="14867" width="38.7109375" style="2212" customWidth="1"/>
    <col min="14868" max="14870" width="14.7109375" style="2212" customWidth="1"/>
    <col min="14871" max="14871" width="18.7109375" style="2212" customWidth="1"/>
    <col min="14872" max="14872" width="25.42578125" style="2212" customWidth="1"/>
    <col min="14873" max="14873" width="34.85546875" style="2212" customWidth="1"/>
    <col min="14874" max="14874" width="28" style="2212" customWidth="1"/>
    <col min="14875" max="14875" width="34.140625" style="2212" customWidth="1"/>
    <col min="14876" max="14876" width="34" style="2212" customWidth="1"/>
    <col min="14877" max="15107" width="11.42578125" style="2212"/>
    <col min="15108" max="15108" width="108.140625" style="2212" customWidth="1"/>
    <col min="15109" max="15109" width="28.7109375" style="2212" customWidth="1"/>
    <col min="15110" max="15110" width="32.5703125" style="2212" customWidth="1"/>
    <col min="15111" max="15111" width="28.7109375" style="2212" customWidth="1"/>
    <col min="15112" max="15113" width="31.7109375" style="2212" customWidth="1"/>
    <col min="15114" max="15114" width="30.140625" style="2212" customWidth="1"/>
    <col min="15115" max="15115" width="33.7109375" style="2212" customWidth="1"/>
    <col min="15116" max="15116" width="27" style="2212" customWidth="1"/>
    <col min="15117" max="15117" width="28.7109375" style="2212" customWidth="1"/>
    <col min="15118" max="15118" width="34.85546875" style="2212" customWidth="1"/>
    <col min="15119" max="15119" width="37" style="2212" customWidth="1"/>
    <col min="15120" max="15120" width="34.85546875" style="2212" customWidth="1"/>
    <col min="15121" max="15121" width="27.5703125" style="2212" customWidth="1"/>
    <col min="15122" max="15122" width="36.85546875" style="2212" customWidth="1"/>
    <col min="15123" max="15123" width="38.7109375" style="2212" customWidth="1"/>
    <col min="15124" max="15126" width="14.7109375" style="2212" customWidth="1"/>
    <col min="15127" max="15127" width="18.7109375" style="2212" customWidth="1"/>
    <col min="15128" max="15128" width="25.42578125" style="2212" customWidth="1"/>
    <col min="15129" max="15129" width="34.85546875" style="2212" customWidth="1"/>
    <col min="15130" max="15130" width="28" style="2212" customWidth="1"/>
    <col min="15131" max="15131" width="34.140625" style="2212" customWidth="1"/>
    <col min="15132" max="15132" width="34" style="2212" customWidth="1"/>
    <col min="15133" max="15363" width="11.42578125" style="2212"/>
    <col min="15364" max="15364" width="108.140625" style="2212" customWidth="1"/>
    <col min="15365" max="15365" width="28.7109375" style="2212" customWidth="1"/>
    <col min="15366" max="15366" width="32.5703125" style="2212" customWidth="1"/>
    <col min="15367" max="15367" width="28.7109375" style="2212" customWidth="1"/>
    <col min="15368" max="15369" width="31.7109375" style="2212" customWidth="1"/>
    <col min="15370" max="15370" width="30.140625" style="2212" customWidth="1"/>
    <col min="15371" max="15371" width="33.7109375" style="2212" customWidth="1"/>
    <col min="15372" max="15372" width="27" style="2212" customWidth="1"/>
    <col min="15373" max="15373" width="28.7109375" style="2212" customWidth="1"/>
    <col min="15374" max="15374" width="34.85546875" style="2212" customWidth="1"/>
    <col min="15375" max="15375" width="37" style="2212" customWidth="1"/>
    <col min="15376" max="15376" width="34.85546875" style="2212" customWidth="1"/>
    <col min="15377" max="15377" width="27.5703125" style="2212" customWidth="1"/>
    <col min="15378" max="15378" width="36.85546875" style="2212" customWidth="1"/>
    <col min="15379" max="15379" width="38.7109375" style="2212" customWidth="1"/>
    <col min="15380" max="15382" width="14.7109375" style="2212" customWidth="1"/>
    <col min="15383" max="15383" width="18.7109375" style="2212" customWidth="1"/>
    <col min="15384" max="15384" width="25.42578125" style="2212" customWidth="1"/>
    <col min="15385" max="15385" width="34.85546875" style="2212" customWidth="1"/>
    <col min="15386" max="15386" width="28" style="2212" customWidth="1"/>
    <col min="15387" max="15387" width="34.140625" style="2212" customWidth="1"/>
    <col min="15388" max="15388" width="34" style="2212" customWidth="1"/>
    <col min="15389" max="15619" width="11.42578125" style="2212"/>
    <col min="15620" max="15620" width="108.140625" style="2212" customWidth="1"/>
    <col min="15621" max="15621" width="28.7109375" style="2212" customWidth="1"/>
    <col min="15622" max="15622" width="32.5703125" style="2212" customWidth="1"/>
    <col min="15623" max="15623" width="28.7109375" style="2212" customWidth="1"/>
    <col min="15624" max="15625" width="31.7109375" style="2212" customWidth="1"/>
    <col min="15626" max="15626" width="30.140625" style="2212" customWidth="1"/>
    <col min="15627" max="15627" width="33.7109375" style="2212" customWidth="1"/>
    <col min="15628" max="15628" width="27" style="2212" customWidth="1"/>
    <col min="15629" max="15629" width="28.7109375" style="2212" customWidth="1"/>
    <col min="15630" max="15630" width="34.85546875" style="2212" customWidth="1"/>
    <col min="15631" max="15631" width="37" style="2212" customWidth="1"/>
    <col min="15632" max="15632" width="34.85546875" style="2212" customWidth="1"/>
    <col min="15633" max="15633" width="27.5703125" style="2212" customWidth="1"/>
    <col min="15634" max="15634" width="36.85546875" style="2212" customWidth="1"/>
    <col min="15635" max="15635" width="38.7109375" style="2212" customWidth="1"/>
    <col min="15636" max="15638" width="14.7109375" style="2212" customWidth="1"/>
    <col min="15639" max="15639" width="18.7109375" style="2212" customWidth="1"/>
    <col min="15640" max="15640" width="25.42578125" style="2212" customWidth="1"/>
    <col min="15641" max="15641" width="34.85546875" style="2212" customWidth="1"/>
    <col min="15642" max="15642" width="28" style="2212" customWidth="1"/>
    <col min="15643" max="15643" width="34.140625" style="2212" customWidth="1"/>
    <col min="15644" max="15644" width="34" style="2212" customWidth="1"/>
    <col min="15645" max="15875" width="11.42578125" style="2212"/>
    <col min="15876" max="15876" width="108.140625" style="2212" customWidth="1"/>
    <col min="15877" max="15877" width="28.7109375" style="2212" customWidth="1"/>
    <col min="15878" max="15878" width="32.5703125" style="2212" customWidth="1"/>
    <col min="15879" max="15879" width="28.7109375" style="2212" customWidth="1"/>
    <col min="15880" max="15881" width="31.7109375" style="2212" customWidth="1"/>
    <col min="15882" max="15882" width="30.140625" style="2212" customWidth="1"/>
    <col min="15883" max="15883" width="33.7109375" style="2212" customWidth="1"/>
    <col min="15884" max="15884" width="27" style="2212" customWidth="1"/>
    <col min="15885" max="15885" width="28.7109375" style="2212" customWidth="1"/>
    <col min="15886" max="15886" width="34.85546875" style="2212" customWidth="1"/>
    <col min="15887" max="15887" width="37" style="2212" customWidth="1"/>
    <col min="15888" max="15888" width="34.85546875" style="2212" customWidth="1"/>
    <col min="15889" max="15889" width="27.5703125" style="2212" customWidth="1"/>
    <col min="15890" max="15890" width="36.85546875" style="2212" customWidth="1"/>
    <col min="15891" max="15891" width="38.7109375" style="2212" customWidth="1"/>
    <col min="15892" max="15894" width="14.7109375" style="2212" customWidth="1"/>
    <col min="15895" max="15895" width="18.7109375" style="2212" customWidth="1"/>
    <col min="15896" max="15896" width="25.42578125" style="2212" customWidth="1"/>
    <col min="15897" max="15897" width="34.85546875" style="2212" customWidth="1"/>
    <col min="15898" max="15898" width="28" style="2212" customWidth="1"/>
    <col min="15899" max="15899" width="34.140625" style="2212" customWidth="1"/>
    <col min="15900" max="15900" width="34" style="2212" customWidth="1"/>
    <col min="15901" max="16131" width="11.42578125" style="2212"/>
    <col min="16132" max="16132" width="108.140625" style="2212" customWidth="1"/>
    <col min="16133" max="16133" width="28.7109375" style="2212" customWidth="1"/>
    <col min="16134" max="16134" width="32.5703125" style="2212" customWidth="1"/>
    <col min="16135" max="16135" width="28.7109375" style="2212" customWidth="1"/>
    <col min="16136" max="16137" width="31.7109375" style="2212" customWidth="1"/>
    <col min="16138" max="16138" width="30.140625" style="2212" customWidth="1"/>
    <col min="16139" max="16139" width="33.7109375" style="2212" customWidth="1"/>
    <col min="16140" max="16140" width="27" style="2212" customWidth="1"/>
    <col min="16141" max="16141" width="28.7109375" style="2212" customWidth="1"/>
    <col min="16142" max="16142" width="34.85546875" style="2212" customWidth="1"/>
    <col min="16143" max="16143" width="37" style="2212" customWidth="1"/>
    <col min="16144" max="16144" width="34.85546875" style="2212" customWidth="1"/>
    <col min="16145" max="16145" width="27.5703125" style="2212" customWidth="1"/>
    <col min="16146" max="16146" width="36.85546875" style="2212" customWidth="1"/>
    <col min="16147" max="16147" width="38.7109375" style="2212" customWidth="1"/>
    <col min="16148" max="16150" width="14.7109375" style="2212" customWidth="1"/>
    <col min="16151" max="16151" width="18.7109375" style="2212" customWidth="1"/>
    <col min="16152" max="16152" width="25.42578125" style="2212" customWidth="1"/>
    <col min="16153" max="16153" width="34.85546875" style="2212" customWidth="1"/>
    <col min="16154" max="16154" width="28" style="2212" customWidth="1"/>
    <col min="16155" max="16155" width="34.140625" style="2212" customWidth="1"/>
    <col min="16156" max="16156" width="34" style="2212" customWidth="1"/>
    <col min="16157" max="16384" width="11.42578125" style="2212"/>
  </cols>
  <sheetData>
    <row r="1" spans="1:29" s="2573" customFormat="1" ht="24.75" customHeight="1">
      <c r="A1" s="2572"/>
      <c r="B1" s="41" t="s">
        <v>48</v>
      </c>
      <c r="C1" s="41">
        <v>12</v>
      </c>
      <c r="L1" s="2574" t="s">
        <v>2945</v>
      </c>
      <c r="M1" s="2574"/>
      <c r="N1" s="2574"/>
      <c r="O1" s="2574"/>
      <c r="P1" s="2574"/>
      <c r="Q1" s="2574"/>
      <c r="R1" s="2574"/>
      <c r="S1" s="2574"/>
      <c r="T1" s="2574"/>
      <c r="U1" s="2574"/>
      <c r="X1" s="2575"/>
      <c r="Y1" s="2575"/>
      <c r="Z1" s="2575"/>
      <c r="AA1" s="2575"/>
      <c r="AB1" s="2575"/>
      <c r="AC1" s="2575"/>
    </row>
    <row r="2" spans="1:29" s="2576" customFormat="1">
      <c r="B2" s="41" t="s">
        <v>49</v>
      </c>
      <c r="C2" s="41" t="s">
        <v>3004</v>
      </c>
      <c r="L2" s="2577" t="s">
        <v>2947</v>
      </c>
      <c r="M2" s="2578"/>
      <c r="N2" s="2579"/>
      <c r="O2" s="2580"/>
      <c r="P2" s="2581"/>
      <c r="Q2" s="2580"/>
      <c r="R2" s="2580"/>
      <c r="S2" s="2580"/>
      <c r="T2" s="2580"/>
      <c r="U2" s="2575"/>
      <c r="V2" s="2575"/>
      <c r="W2" s="2575"/>
      <c r="X2" s="2575"/>
      <c r="Y2" s="2575"/>
      <c r="Z2" s="2575"/>
      <c r="AA2" s="2575"/>
      <c r="AB2" s="2575"/>
      <c r="AC2" s="2575"/>
    </row>
    <row r="3" spans="1:29" s="2576" customFormat="1">
      <c r="B3" s="41" t="s">
        <v>47</v>
      </c>
      <c r="C3" s="41" t="s">
        <v>1049</v>
      </c>
      <c r="M3" s="2577"/>
      <c r="N3" s="4958"/>
      <c r="O3" s="4958"/>
      <c r="P3" s="4958"/>
      <c r="Q3" s="4958"/>
      <c r="R3" s="4958"/>
      <c r="S3" s="4958"/>
      <c r="T3" s="4958"/>
      <c r="U3" s="4958"/>
      <c r="V3" s="4958"/>
      <c r="W3" s="2575"/>
      <c r="X3" s="2582"/>
      <c r="Y3" s="2582"/>
      <c r="Z3" s="2582"/>
      <c r="AA3" s="2582"/>
      <c r="AB3" s="2582"/>
    </row>
    <row r="4" spans="1:29" s="2576" customFormat="1">
      <c r="B4" s="41" t="s">
        <v>50</v>
      </c>
      <c r="C4" s="41" t="s">
        <v>53</v>
      </c>
      <c r="M4" s="2572"/>
      <c r="N4" s="2575"/>
      <c r="O4" s="2575"/>
      <c r="P4" s="2575"/>
      <c r="Q4" s="2575"/>
      <c r="R4" s="2575"/>
      <c r="S4" s="2575"/>
      <c r="T4" s="2575"/>
      <c r="U4" s="2575"/>
      <c r="V4" s="2575"/>
      <c r="W4" s="2575"/>
      <c r="X4" s="2582"/>
      <c r="Y4" s="2582"/>
      <c r="Z4" s="2582"/>
      <c r="AA4" s="2582"/>
      <c r="AB4" s="2582"/>
    </row>
    <row r="5" spans="1:29" s="2576" customFormat="1">
      <c r="B5" s="41" t="s">
        <v>792</v>
      </c>
      <c r="C5" s="41" t="s">
        <v>71</v>
      </c>
      <c r="O5" s="2575"/>
      <c r="P5" s="2575"/>
      <c r="Q5" s="2575"/>
      <c r="R5" s="2575"/>
      <c r="S5" s="2575"/>
      <c r="T5" s="2575"/>
      <c r="U5" s="2575"/>
      <c r="V5" s="2575"/>
      <c r="W5" s="2575"/>
      <c r="X5" s="2583"/>
      <c r="Y5" s="2583"/>
      <c r="Z5" s="2583"/>
      <c r="AA5" s="2583"/>
      <c r="AB5" s="2583"/>
    </row>
    <row r="6" spans="1:29" s="2576" customFormat="1" ht="19.5" customHeight="1" thickBot="1">
      <c r="B6" s="2584"/>
      <c r="C6" s="2575"/>
      <c r="D6" s="2575"/>
      <c r="E6" s="2575"/>
      <c r="F6" s="2575"/>
      <c r="G6" s="2575"/>
      <c r="H6" s="2575"/>
      <c r="I6" s="2575"/>
      <c r="J6" s="2575"/>
      <c r="K6" s="2575"/>
      <c r="L6" s="2575"/>
      <c r="M6" s="2575"/>
      <c r="N6" s="2585"/>
      <c r="O6" s="2585"/>
      <c r="P6" s="2585"/>
      <c r="Q6" s="2585"/>
      <c r="R6" s="2585"/>
      <c r="S6" s="2583"/>
      <c r="T6" s="2583"/>
      <c r="U6" s="2583"/>
      <c r="V6" s="2583"/>
      <c r="W6" s="2583"/>
      <c r="X6" s="2583"/>
      <c r="Y6" s="2583"/>
      <c r="Z6" s="2583"/>
      <c r="AA6" s="2583"/>
      <c r="AB6" s="2583"/>
    </row>
    <row r="7" spans="1:29" s="2576" customFormat="1" ht="36" customHeight="1">
      <c r="A7" s="2586"/>
      <c r="B7" s="2587"/>
      <c r="C7" s="4959" t="s">
        <v>2948</v>
      </c>
      <c r="D7" s="4960"/>
      <c r="E7" s="4961" t="s">
        <v>2949</v>
      </c>
      <c r="F7" s="4961" t="s">
        <v>2950</v>
      </c>
      <c r="G7" s="4962" t="s">
        <v>2951</v>
      </c>
      <c r="H7" s="4963"/>
      <c r="I7" s="4963"/>
      <c r="J7" s="4963"/>
      <c r="K7" s="4963"/>
      <c r="L7" s="4964"/>
      <c r="M7" s="4961" t="s">
        <v>2952</v>
      </c>
      <c r="N7" s="4959" t="s">
        <v>2953</v>
      </c>
      <c r="O7" s="4965"/>
      <c r="P7" s="4965"/>
      <c r="Q7" s="4966" t="s">
        <v>2954</v>
      </c>
      <c r="R7" s="4965" t="s">
        <v>2955</v>
      </c>
      <c r="S7" s="4965"/>
      <c r="T7" s="4965"/>
      <c r="U7" s="4960"/>
      <c r="V7" s="4969" t="s">
        <v>2956</v>
      </c>
      <c r="W7" s="2588"/>
      <c r="X7" s="4946" t="s">
        <v>2957</v>
      </c>
      <c r="Y7" s="4949" t="s">
        <v>2958</v>
      </c>
      <c r="Z7" s="4951" t="s">
        <v>2959</v>
      </c>
      <c r="AA7" s="2589"/>
      <c r="AB7" s="2590"/>
    </row>
    <row r="8" spans="1:29" s="2576" customFormat="1" ht="44.25" customHeight="1">
      <c r="A8" s="2591"/>
      <c r="B8" s="2592"/>
      <c r="C8" s="4954"/>
      <c r="D8" s="4937"/>
      <c r="E8" s="4937"/>
      <c r="F8" s="4937"/>
      <c r="G8" s="4956" t="s">
        <v>2960</v>
      </c>
      <c r="H8" s="4957"/>
      <c r="I8" s="4956" t="s">
        <v>2526</v>
      </c>
      <c r="J8" s="4957"/>
      <c r="K8" s="4956" t="s">
        <v>2961</v>
      </c>
      <c r="L8" s="4957"/>
      <c r="M8" s="4937"/>
      <c r="N8" s="4937" t="s">
        <v>2962</v>
      </c>
      <c r="O8" s="4935" t="s">
        <v>2963</v>
      </c>
      <c r="P8" s="2593"/>
      <c r="Q8" s="4967"/>
      <c r="R8" s="4938">
        <v>0</v>
      </c>
      <c r="S8" s="4940">
        <v>0.2</v>
      </c>
      <c r="T8" s="4940">
        <v>0.5</v>
      </c>
      <c r="U8" s="4940">
        <v>1</v>
      </c>
      <c r="V8" s="4970"/>
      <c r="W8" s="4942" t="s">
        <v>2964</v>
      </c>
      <c r="X8" s="4947"/>
      <c r="Y8" s="4945"/>
      <c r="Z8" s="4952"/>
      <c r="AA8" s="4944" t="s">
        <v>2965</v>
      </c>
      <c r="AB8" s="4932" t="s">
        <v>2966</v>
      </c>
    </row>
    <row r="9" spans="1:29" s="2576" customFormat="1" ht="15" customHeight="1">
      <c r="A9" s="2591"/>
      <c r="B9" s="2592"/>
      <c r="C9" s="4955"/>
      <c r="D9" s="4937"/>
      <c r="E9" s="4937"/>
      <c r="F9" s="4937"/>
      <c r="G9" s="4934" t="s">
        <v>2967</v>
      </c>
      <c r="H9" s="4934" t="s">
        <v>2968</v>
      </c>
      <c r="I9" s="4936" t="s">
        <v>2969</v>
      </c>
      <c r="J9" s="4936" t="s">
        <v>2970</v>
      </c>
      <c r="K9" s="4934" t="s">
        <v>2971</v>
      </c>
      <c r="L9" s="4934" t="s">
        <v>2972</v>
      </c>
      <c r="M9" s="4937"/>
      <c r="N9" s="4937"/>
      <c r="O9" s="4937"/>
      <c r="P9" s="4935" t="s">
        <v>2973</v>
      </c>
      <c r="Q9" s="4967"/>
      <c r="R9" s="4939"/>
      <c r="S9" s="4941"/>
      <c r="T9" s="4941"/>
      <c r="U9" s="4941"/>
      <c r="V9" s="4970"/>
      <c r="W9" s="4943"/>
      <c r="X9" s="4947"/>
      <c r="Y9" s="4945"/>
      <c r="Z9" s="4952"/>
      <c r="AA9" s="4945"/>
      <c r="AB9" s="4933"/>
    </row>
    <row r="10" spans="1:29" s="2576" customFormat="1" ht="63.75" customHeight="1">
      <c r="A10" s="2591"/>
      <c r="B10" s="2592"/>
      <c r="C10" s="4955"/>
      <c r="D10" s="4937"/>
      <c r="E10" s="4937"/>
      <c r="F10" s="4937"/>
      <c r="G10" s="4935"/>
      <c r="H10" s="4935"/>
      <c r="I10" s="4937"/>
      <c r="J10" s="4937"/>
      <c r="K10" s="4935"/>
      <c r="L10" s="4935"/>
      <c r="M10" s="4937"/>
      <c r="N10" s="4937"/>
      <c r="O10" s="4937"/>
      <c r="P10" s="4935"/>
      <c r="Q10" s="4968"/>
      <c r="R10" s="4939"/>
      <c r="S10" s="4941"/>
      <c r="T10" s="4941"/>
      <c r="U10" s="4941"/>
      <c r="V10" s="4940"/>
      <c r="W10" s="4943" t="s">
        <v>2974</v>
      </c>
      <c r="X10" s="4948"/>
      <c r="Y10" s="4950"/>
      <c r="Z10" s="4953"/>
      <c r="AA10" s="4945"/>
      <c r="AB10" s="4933"/>
    </row>
    <row r="11" spans="1:29" s="2576" customFormat="1" ht="25.5" customHeight="1">
      <c r="A11" s="2594"/>
      <c r="B11" s="2595"/>
      <c r="C11" s="2596" t="s">
        <v>1417</v>
      </c>
      <c r="D11" s="2597" t="s">
        <v>1422</v>
      </c>
      <c r="E11" s="2596" t="s">
        <v>1425</v>
      </c>
      <c r="F11" s="2597" t="s">
        <v>1428</v>
      </c>
      <c r="G11" s="2596" t="s">
        <v>1431</v>
      </c>
      <c r="H11" s="2596" t="s">
        <v>1434</v>
      </c>
      <c r="I11" s="2596" t="s">
        <v>1436</v>
      </c>
      <c r="J11" s="2596" t="s">
        <v>1439</v>
      </c>
      <c r="K11" s="2596" t="s">
        <v>1442</v>
      </c>
      <c r="L11" s="2596" t="s">
        <v>2654</v>
      </c>
      <c r="M11" s="2596" t="s">
        <v>2975</v>
      </c>
      <c r="N11" s="2598" t="s">
        <v>2658</v>
      </c>
      <c r="O11" s="2599" t="s">
        <v>1451</v>
      </c>
      <c r="P11" s="2598" t="s">
        <v>1454</v>
      </c>
      <c r="Q11" s="2600" t="s">
        <v>2976</v>
      </c>
      <c r="R11" s="2600" t="s">
        <v>1460</v>
      </c>
      <c r="S11" s="2600" t="s">
        <v>2664</v>
      </c>
      <c r="T11" s="2600" t="s">
        <v>2666</v>
      </c>
      <c r="U11" s="2600" t="s">
        <v>2668</v>
      </c>
      <c r="V11" s="2600" t="s">
        <v>2977</v>
      </c>
      <c r="W11" s="2597" t="s">
        <v>2671</v>
      </c>
      <c r="X11" s="2601" t="s">
        <v>2673</v>
      </c>
      <c r="Y11" s="2602">
        <v>230</v>
      </c>
      <c r="Z11" s="2602">
        <v>240</v>
      </c>
      <c r="AA11" s="2603" t="s">
        <v>1468</v>
      </c>
      <c r="AB11" s="2604" t="s">
        <v>1471</v>
      </c>
    </row>
    <row r="12" spans="1:29" s="2576" customFormat="1" ht="18.75" customHeight="1">
      <c r="A12" s="2605" t="s">
        <v>1417</v>
      </c>
      <c r="B12" s="2606" t="s">
        <v>2886</v>
      </c>
      <c r="C12" s="2607"/>
      <c r="D12" s="2607"/>
      <c r="E12" s="2607"/>
      <c r="F12" s="2608"/>
      <c r="G12" s="2608"/>
      <c r="H12" s="2608"/>
      <c r="I12" s="2608"/>
      <c r="J12" s="2608"/>
      <c r="K12" s="2609">
        <f>G12+H12+I12+J12</f>
        <v>0</v>
      </c>
      <c r="L12" s="2608"/>
      <c r="M12" s="2610">
        <f>F12-K12+L12</f>
        <v>0</v>
      </c>
      <c r="N12" s="2608"/>
      <c r="O12" s="2608"/>
      <c r="P12" s="2608"/>
      <c r="Q12" s="2611">
        <f>M12+N12-O12</f>
        <v>0</v>
      </c>
      <c r="R12" s="2608"/>
      <c r="S12" s="2608"/>
      <c r="T12" s="2608"/>
      <c r="U12" s="2608"/>
      <c r="V12" s="2610">
        <f>Q12-R12-0.8*S12-0.5*T12</f>
        <v>0</v>
      </c>
      <c r="W12" s="2612"/>
      <c r="X12" s="2613"/>
      <c r="Y12" s="2613"/>
      <c r="Z12" s="2614">
        <f>X12-Y12</f>
        <v>0</v>
      </c>
      <c r="AA12" s="2613"/>
      <c r="AB12" s="2615"/>
    </row>
    <row r="13" spans="1:29" s="2620" customFormat="1" ht="17.25" customHeight="1">
      <c r="A13" s="2616" t="s">
        <v>2640</v>
      </c>
      <c r="B13" s="2617" t="s">
        <v>2978</v>
      </c>
      <c r="C13" s="2607"/>
      <c r="D13" s="2607"/>
      <c r="E13" s="2607"/>
      <c r="F13" s="2608"/>
      <c r="G13" s="2608"/>
      <c r="H13" s="2608"/>
      <c r="I13" s="2608"/>
      <c r="J13" s="2608"/>
      <c r="K13" s="2609">
        <f t="shared" ref="K13:K14" si="0">G13+H13+I13+J13</f>
        <v>0</v>
      </c>
      <c r="L13" s="2608"/>
      <c r="M13" s="2610">
        <f t="shared" ref="M13:M14" si="1">F13-K13+L13</f>
        <v>0</v>
      </c>
      <c r="N13" s="2608"/>
      <c r="O13" s="2608"/>
      <c r="P13" s="2608"/>
      <c r="Q13" s="2611">
        <f t="shared" ref="Q13:Q14" si="2">M13+N13-O13</f>
        <v>0</v>
      </c>
      <c r="R13" s="2608"/>
      <c r="S13" s="2608"/>
      <c r="T13" s="2608"/>
      <c r="U13" s="2608"/>
      <c r="V13" s="2610">
        <f t="shared" ref="V13:V14" si="3">Q13-R13-0.8*S13-0.5*T13</f>
        <v>0</v>
      </c>
      <c r="W13" s="2612"/>
      <c r="X13" s="2613"/>
      <c r="Y13" s="2613"/>
      <c r="Z13" s="2614">
        <f t="shared" ref="Z13:Z14" si="4">X13-Y13</f>
        <v>0</v>
      </c>
      <c r="AA13" s="2618"/>
      <c r="AB13" s="2619"/>
    </row>
    <row r="14" spans="1:29" s="2620" customFormat="1" ht="27.75" customHeight="1">
      <c r="A14" s="2605" t="s">
        <v>2642</v>
      </c>
      <c r="B14" s="2621" t="s">
        <v>2979</v>
      </c>
      <c r="C14" s="2607"/>
      <c r="D14" s="2607"/>
      <c r="E14" s="2607"/>
      <c r="F14" s="2608"/>
      <c r="G14" s="2608"/>
      <c r="H14" s="2608"/>
      <c r="I14" s="2608"/>
      <c r="J14" s="2608"/>
      <c r="K14" s="2609">
        <f t="shared" si="0"/>
        <v>0</v>
      </c>
      <c r="L14" s="2608"/>
      <c r="M14" s="2610">
        <f t="shared" si="1"/>
        <v>0</v>
      </c>
      <c r="N14" s="2608"/>
      <c r="O14" s="2608"/>
      <c r="P14" s="2608"/>
      <c r="Q14" s="2611">
        <f t="shared" si="2"/>
        <v>0</v>
      </c>
      <c r="R14" s="2608"/>
      <c r="S14" s="2608"/>
      <c r="T14" s="2608"/>
      <c r="U14" s="2608"/>
      <c r="V14" s="2610">
        <f t="shared" si="3"/>
        <v>0</v>
      </c>
      <c r="W14" s="2612"/>
      <c r="X14" s="2613"/>
      <c r="Y14" s="2613"/>
      <c r="Z14" s="2614">
        <f t="shared" si="4"/>
        <v>0</v>
      </c>
      <c r="AA14" s="2618"/>
      <c r="AB14" s="2619"/>
    </row>
    <row r="15" spans="1:29" s="2576" customFormat="1" ht="15.75" customHeight="1">
      <c r="A15" s="2616" t="s">
        <v>2644</v>
      </c>
      <c r="B15" s="2622"/>
      <c r="C15" s="2607"/>
      <c r="D15" s="2607"/>
      <c r="E15" s="2607"/>
      <c r="F15" s="2623"/>
      <c r="G15" s="2623"/>
      <c r="H15" s="2623"/>
      <c r="I15" s="2623"/>
      <c r="J15" s="2623"/>
      <c r="K15" s="2623"/>
      <c r="L15" s="2623"/>
      <c r="M15" s="2623"/>
      <c r="N15" s="2623"/>
      <c r="O15" s="2623"/>
      <c r="P15" s="2623"/>
      <c r="Q15" s="2624"/>
      <c r="R15" s="2623"/>
      <c r="S15" s="2623"/>
      <c r="T15" s="2623"/>
      <c r="U15" s="2623"/>
      <c r="V15" s="2607"/>
      <c r="W15" s="2623"/>
      <c r="X15" s="2623"/>
      <c r="Y15" s="2623"/>
      <c r="Z15" s="2623"/>
      <c r="AA15" s="2623"/>
      <c r="AB15" s="2625"/>
    </row>
    <row r="16" spans="1:29" s="2576" customFormat="1" ht="16.899999999999999" customHeight="1">
      <c r="A16" s="2626" t="s">
        <v>2980</v>
      </c>
      <c r="B16" s="2622"/>
      <c r="C16" s="2607"/>
      <c r="D16" s="2607"/>
      <c r="E16" s="2607"/>
      <c r="F16" s="2623"/>
      <c r="G16" s="2623"/>
      <c r="H16" s="2623"/>
      <c r="I16" s="2623"/>
      <c r="J16" s="2623"/>
      <c r="K16" s="2623"/>
      <c r="L16" s="2623"/>
      <c r="M16" s="2623"/>
      <c r="N16" s="2623"/>
      <c r="O16" s="2623"/>
      <c r="P16" s="2623"/>
      <c r="Q16" s="2624"/>
      <c r="R16" s="2623"/>
      <c r="S16" s="2623"/>
      <c r="T16" s="2623"/>
      <c r="U16" s="2623"/>
      <c r="V16" s="2607"/>
      <c r="W16" s="2623"/>
      <c r="X16" s="2623"/>
      <c r="Y16" s="2623"/>
      <c r="Z16" s="2623"/>
      <c r="AA16" s="2623"/>
      <c r="AB16" s="2627"/>
    </row>
    <row r="17" spans="1:28" s="2576" customFormat="1" ht="15" customHeight="1">
      <c r="A17" s="2628"/>
      <c r="B17" s="4923" t="s">
        <v>2981</v>
      </c>
      <c r="C17" s="4924"/>
      <c r="D17" s="4924"/>
      <c r="E17" s="4924"/>
      <c r="F17" s="4924"/>
      <c r="G17" s="4924"/>
      <c r="H17" s="4924"/>
      <c r="I17" s="4924"/>
      <c r="J17" s="4924"/>
      <c r="K17" s="4924"/>
      <c r="L17" s="4924"/>
      <c r="M17" s="4924"/>
      <c r="N17" s="4924"/>
      <c r="O17" s="4924"/>
      <c r="P17" s="4924"/>
      <c r="Q17" s="4924"/>
      <c r="R17" s="4924"/>
      <c r="S17" s="4924"/>
      <c r="T17" s="4924"/>
      <c r="U17" s="4924"/>
      <c r="V17" s="4924"/>
      <c r="W17" s="4924"/>
      <c r="X17" s="4924"/>
      <c r="Y17" s="4924"/>
      <c r="Z17" s="4924"/>
      <c r="AA17" s="4924"/>
      <c r="AB17" s="4925"/>
    </row>
    <row r="18" spans="1:28" s="2576" customFormat="1" ht="22.5" customHeight="1">
      <c r="A18" s="2605" t="s">
        <v>1422</v>
      </c>
      <c r="B18" s="2629" t="s">
        <v>2982</v>
      </c>
      <c r="C18" s="2630"/>
      <c r="D18" s="2631"/>
      <c r="E18" s="2632"/>
      <c r="F18" s="2633"/>
      <c r="G18" s="2634"/>
      <c r="H18" s="2634"/>
      <c r="I18" s="2634"/>
      <c r="J18" s="2634"/>
      <c r="K18" s="2635">
        <f>G18+H18+I18+J18</f>
        <v>0</v>
      </c>
      <c r="L18" s="2634"/>
      <c r="M18" s="2610">
        <f>F18-K18+L18</f>
        <v>0</v>
      </c>
      <c r="N18" s="2634"/>
      <c r="O18" s="2634"/>
      <c r="P18" s="2636"/>
      <c r="Q18" s="2611">
        <f>M18+N18-O18</f>
        <v>0</v>
      </c>
      <c r="R18" s="2637"/>
      <c r="S18" s="2638"/>
      <c r="T18" s="2638"/>
      <c r="U18" s="2639"/>
      <c r="V18" s="2640"/>
      <c r="W18" s="2641"/>
      <c r="X18" s="2642"/>
      <c r="Y18" s="2643"/>
      <c r="Z18" s="2643"/>
      <c r="AA18" s="2644"/>
      <c r="AB18" s="2645"/>
    </row>
    <row r="19" spans="1:28" s="2576" customFormat="1" ht="21" customHeight="1">
      <c r="A19" s="2646" t="s">
        <v>1425</v>
      </c>
      <c r="B19" s="2647" t="s">
        <v>2983</v>
      </c>
      <c r="C19" s="2630"/>
      <c r="D19" s="2631"/>
      <c r="E19" s="2632"/>
      <c r="F19" s="2648"/>
      <c r="G19" s="2649"/>
      <c r="H19" s="2649"/>
      <c r="I19" s="2649"/>
      <c r="J19" s="2649"/>
      <c r="K19" s="2635">
        <f>G19+H19+I19+J19</f>
        <v>0</v>
      </c>
      <c r="L19" s="2649"/>
      <c r="M19" s="2610">
        <f>F19-K19+L19</f>
        <v>0</v>
      </c>
      <c r="N19" s="2649"/>
      <c r="O19" s="2649"/>
      <c r="P19" s="2650"/>
      <c r="Q19" s="2611">
        <f>M19+N19-O19</f>
        <v>0</v>
      </c>
      <c r="R19" s="2651">
        <f>R12</f>
        <v>0</v>
      </c>
      <c r="S19" s="2651">
        <f t="shared" ref="S19:U19" si="5">S12</f>
        <v>0</v>
      </c>
      <c r="T19" s="2651">
        <f t="shared" si="5"/>
        <v>0</v>
      </c>
      <c r="U19" s="2651">
        <f t="shared" si="5"/>
        <v>0</v>
      </c>
      <c r="V19" s="2652">
        <f>Q19-R19-0.8*S19-0.5*T19</f>
        <v>0</v>
      </c>
      <c r="W19" s="2642"/>
      <c r="X19" s="2642"/>
      <c r="Y19" s="2642"/>
      <c r="Z19" s="2642"/>
      <c r="AA19" s="2653"/>
      <c r="AB19" s="2654"/>
    </row>
    <row r="20" spans="1:28" s="2576" customFormat="1" ht="22.5" customHeight="1">
      <c r="A20" s="2616"/>
      <c r="B20" s="2647" t="s">
        <v>2984</v>
      </c>
      <c r="C20" s="2630"/>
      <c r="D20" s="2631"/>
      <c r="E20" s="2632"/>
      <c r="F20" s="2623"/>
      <c r="G20" s="2655"/>
      <c r="H20" s="2631"/>
      <c r="I20" s="2631"/>
      <c r="J20" s="2631"/>
      <c r="K20" s="2631"/>
      <c r="L20" s="2656"/>
      <c r="M20" s="2657"/>
      <c r="N20" s="2631"/>
      <c r="O20" s="2631"/>
      <c r="P20" s="2631"/>
      <c r="Q20" s="2658"/>
      <c r="R20" s="2630"/>
      <c r="S20" s="2624"/>
      <c r="T20" s="2624"/>
      <c r="U20" s="2659"/>
      <c r="V20" s="2630"/>
      <c r="W20" s="2660"/>
      <c r="X20" s="2661"/>
      <c r="Y20" s="2661"/>
      <c r="Z20" s="2661"/>
      <c r="AA20" s="2658"/>
      <c r="AB20" s="2662"/>
    </row>
    <row r="21" spans="1:28" s="2665" customFormat="1" ht="20.25" customHeight="1">
      <c r="A21" s="2616" t="s">
        <v>1428</v>
      </c>
      <c r="B21" s="2647" t="s">
        <v>2985</v>
      </c>
      <c r="C21" s="2630"/>
      <c r="D21" s="2624"/>
      <c r="E21" s="2632"/>
      <c r="F21" s="2663"/>
      <c r="G21" s="2649"/>
      <c r="H21" s="2649"/>
      <c r="I21" s="2649"/>
      <c r="J21" s="2649"/>
      <c r="K21" s="2635">
        <f>G21+H21+I21+J21</f>
        <v>0</v>
      </c>
      <c r="L21" s="2649"/>
      <c r="M21" s="2610">
        <f>F21-K21+L21</f>
        <v>0</v>
      </c>
      <c r="N21" s="2649"/>
      <c r="O21" s="2649"/>
      <c r="P21" s="2649"/>
      <c r="Q21" s="2611">
        <f>M21+N21-O21</f>
        <v>0</v>
      </c>
      <c r="R21" s="2655"/>
      <c r="S21" s="2631"/>
      <c r="T21" s="2631"/>
      <c r="U21" s="2656"/>
      <c r="V21" s="2640"/>
      <c r="W21" s="2641"/>
      <c r="X21" s="2641"/>
      <c r="Y21" s="2664"/>
      <c r="Z21" s="2664"/>
      <c r="AA21" s="2658"/>
      <c r="AB21" s="2662"/>
    </row>
    <row r="22" spans="1:28" s="2665" customFormat="1" ht="21.75" customHeight="1">
      <c r="A22" s="2666" t="s">
        <v>1431</v>
      </c>
      <c r="B22" s="2647"/>
      <c r="C22" s="2630"/>
      <c r="D22" s="2624"/>
      <c r="E22" s="2632"/>
      <c r="F22" s="2632"/>
      <c r="G22" s="2655"/>
      <c r="H22" s="2631"/>
      <c r="I22" s="2631"/>
      <c r="J22" s="2631"/>
      <c r="K22" s="2631"/>
      <c r="L22" s="2656"/>
      <c r="M22" s="2667"/>
      <c r="N22" s="2631"/>
      <c r="O22" s="2631"/>
      <c r="P22" s="2631"/>
      <c r="Q22" s="2658"/>
      <c r="R22" s="2655"/>
      <c r="S22" s="2631"/>
      <c r="T22" s="2631"/>
      <c r="U22" s="2656"/>
      <c r="V22" s="2630"/>
      <c r="W22" s="2659"/>
      <c r="X22" s="2658"/>
      <c r="Y22" s="2658"/>
      <c r="Z22" s="2658"/>
      <c r="AA22" s="2658"/>
      <c r="AB22" s="2662"/>
    </row>
    <row r="23" spans="1:28" s="2665" customFormat="1" ht="24" customHeight="1">
      <c r="A23" s="2666" t="s">
        <v>1434</v>
      </c>
      <c r="B23" s="2647" t="s">
        <v>2986</v>
      </c>
      <c r="C23" s="2630"/>
      <c r="D23" s="2624"/>
      <c r="E23" s="2632"/>
      <c r="F23" s="2663"/>
      <c r="G23" s="2649"/>
      <c r="H23" s="2649"/>
      <c r="I23" s="2649"/>
      <c r="J23" s="2649"/>
      <c r="K23" s="2635">
        <f>G23+H23+I23+J23</f>
        <v>0</v>
      </c>
      <c r="L23" s="2649"/>
      <c r="M23" s="2610">
        <f>F23-K23+L23</f>
        <v>0</v>
      </c>
      <c r="N23" s="2649"/>
      <c r="O23" s="2649"/>
      <c r="P23" s="2649"/>
      <c r="Q23" s="2611">
        <f>M23+N23-O23</f>
        <v>0</v>
      </c>
      <c r="R23" s="2655"/>
      <c r="S23" s="2631"/>
      <c r="T23" s="2631"/>
      <c r="U23" s="2656"/>
      <c r="V23" s="2640"/>
      <c r="W23" s="2641"/>
      <c r="X23" s="2641"/>
      <c r="Y23" s="2664"/>
      <c r="Z23" s="2664"/>
      <c r="AA23" s="2658"/>
      <c r="AB23" s="2662"/>
    </row>
    <row r="24" spans="1:28" s="2665" customFormat="1" ht="12">
      <c r="A24" s="2666" t="s">
        <v>1436</v>
      </c>
      <c r="B24" s="2668"/>
      <c r="C24" s="2630"/>
      <c r="D24" s="2624"/>
      <c r="E24" s="2632"/>
      <c r="F24" s="2632"/>
      <c r="G24" s="2655"/>
      <c r="H24" s="2631"/>
      <c r="I24" s="2631"/>
      <c r="J24" s="2631"/>
      <c r="K24" s="2631"/>
      <c r="L24" s="2656"/>
      <c r="M24" s="2667"/>
      <c r="N24" s="2631"/>
      <c r="O24" s="2631"/>
      <c r="P24" s="2631"/>
      <c r="Q24" s="2658"/>
      <c r="R24" s="2655"/>
      <c r="S24" s="2631"/>
      <c r="T24" s="2631"/>
      <c r="U24" s="2656"/>
      <c r="V24" s="2630"/>
      <c r="W24" s="2659"/>
      <c r="X24" s="2658"/>
      <c r="Y24" s="2658"/>
      <c r="Z24" s="2658"/>
      <c r="AA24" s="2658"/>
      <c r="AB24" s="2662"/>
    </row>
    <row r="25" spans="1:28" s="2665" customFormat="1" ht="12">
      <c r="A25" s="2666" t="s">
        <v>1439</v>
      </c>
      <c r="B25" s="2669"/>
      <c r="C25" s="2670"/>
      <c r="D25" s="2671"/>
      <c r="E25" s="2672"/>
      <c r="F25" s="2672"/>
      <c r="G25" s="2637"/>
      <c r="H25" s="2638"/>
      <c r="I25" s="2638"/>
      <c r="J25" s="2638"/>
      <c r="K25" s="2638"/>
      <c r="L25" s="2639"/>
      <c r="M25" s="2673"/>
      <c r="N25" s="2638"/>
      <c r="O25" s="2638"/>
      <c r="P25" s="2638"/>
      <c r="Q25" s="2644"/>
      <c r="R25" s="2637"/>
      <c r="S25" s="2638"/>
      <c r="T25" s="2638"/>
      <c r="U25" s="2639"/>
      <c r="V25" s="2670"/>
      <c r="W25" s="2674"/>
      <c r="X25" s="2644"/>
      <c r="Y25" s="2658"/>
      <c r="Z25" s="2658"/>
      <c r="AA25" s="2658"/>
      <c r="AB25" s="2662"/>
    </row>
    <row r="26" spans="1:28" s="2576" customFormat="1" ht="12">
      <c r="A26" s="2646"/>
      <c r="B26" s="4926" t="s">
        <v>2987</v>
      </c>
      <c r="C26" s="4927"/>
      <c r="D26" s="4927"/>
      <c r="E26" s="4927"/>
      <c r="F26" s="4926"/>
      <c r="G26" s="4926"/>
      <c r="H26" s="4926"/>
      <c r="I26" s="4926"/>
      <c r="J26" s="4926"/>
      <c r="K26" s="4926"/>
      <c r="L26" s="4926"/>
      <c r="M26" s="4926"/>
      <c r="N26" s="4926"/>
      <c r="O26" s="4926"/>
      <c r="P26" s="4926"/>
      <c r="Q26" s="4926"/>
      <c r="R26" s="4926"/>
      <c r="S26" s="4926"/>
      <c r="T26" s="4926"/>
      <c r="U26" s="4926"/>
      <c r="V26" s="4926"/>
      <c r="W26" s="4926"/>
      <c r="X26" s="4926"/>
      <c r="Y26" s="4926"/>
      <c r="Z26" s="4926"/>
      <c r="AA26" s="4926"/>
      <c r="AB26" s="4928"/>
    </row>
    <row r="27" spans="1:28" s="2576" customFormat="1" ht="21" customHeight="1">
      <c r="A27" s="2646" t="s">
        <v>1442</v>
      </c>
      <c r="B27" s="2675">
        <v>0</v>
      </c>
      <c r="C27" s="2676"/>
      <c r="D27" s="2677"/>
      <c r="E27" s="2678"/>
      <c r="F27" s="2679"/>
      <c r="G27" s="2680"/>
      <c r="H27" s="2681"/>
      <c r="I27" s="2682"/>
      <c r="J27" s="2682"/>
      <c r="K27" s="2682"/>
      <c r="L27" s="2683"/>
      <c r="M27" s="2684"/>
      <c r="N27" s="2685"/>
      <c r="O27" s="2682"/>
      <c r="P27" s="2683"/>
      <c r="Q27" s="2686"/>
      <c r="R27" s="2687"/>
      <c r="S27" s="2687"/>
      <c r="T27" s="2687"/>
      <c r="U27" s="2687"/>
      <c r="V27" s="2652">
        <f>Q27-R27-0.8*S27-0.5*T27</f>
        <v>0</v>
      </c>
      <c r="W27" s="2687"/>
      <c r="X27" s="2688">
        <f>V27*0%</f>
        <v>0</v>
      </c>
      <c r="Y27" s="2687"/>
      <c r="Z27" s="2688">
        <f>X27-Y27</f>
        <v>0</v>
      </c>
      <c r="AA27" s="2687"/>
      <c r="AB27" s="2689"/>
    </row>
    <row r="28" spans="1:28" s="2576" customFormat="1" ht="12">
      <c r="A28" s="2616">
        <v>100</v>
      </c>
      <c r="B28" s="2675">
        <v>0.1</v>
      </c>
      <c r="C28" s="2680"/>
      <c r="D28" s="2681"/>
      <c r="E28" s="2690"/>
      <c r="F28" s="2679"/>
      <c r="G28" s="2680"/>
      <c r="H28" s="2681"/>
      <c r="I28" s="2682"/>
      <c r="J28" s="2682"/>
      <c r="K28" s="2682"/>
      <c r="L28" s="2683"/>
      <c r="M28" s="2684"/>
      <c r="N28" s="2685"/>
      <c r="O28" s="2682"/>
      <c r="P28" s="2683"/>
      <c r="Q28" s="2687"/>
      <c r="R28" s="2687"/>
      <c r="S28" s="2687"/>
      <c r="T28" s="2687"/>
      <c r="U28" s="2687"/>
      <c r="V28" s="2652">
        <f t="shared" ref="V28:V39" si="6">Q28-R28-0.8*S28-0.5*T28</f>
        <v>0</v>
      </c>
      <c r="W28" s="2687"/>
      <c r="X28" s="2688">
        <f>V28*10%</f>
        <v>0</v>
      </c>
      <c r="Y28" s="2687"/>
      <c r="Z28" s="2688">
        <f t="shared" ref="Z28:Z39" si="7">X28-Y28</f>
        <v>0</v>
      </c>
      <c r="AA28" s="2687"/>
      <c r="AB28" s="2689"/>
    </row>
    <row r="29" spans="1:28" s="2576" customFormat="1" ht="12">
      <c r="A29" s="2616">
        <v>110</v>
      </c>
      <c r="B29" s="2675">
        <v>0.2</v>
      </c>
      <c r="C29" s="2691"/>
      <c r="D29" s="2607"/>
      <c r="E29" s="2618"/>
      <c r="F29" s="2679"/>
      <c r="G29" s="2691"/>
      <c r="H29" s="2607"/>
      <c r="I29" s="2682"/>
      <c r="J29" s="2682"/>
      <c r="K29" s="2682"/>
      <c r="L29" s="2683"/>
      <c r="M29" s="2684"/>
      <c r="N29" s="2685"/>
      <c r="O29" s="2682"/>
      <c r="P29" s="2683"/>
      <c r="Q29" s="2687"/>
      <c r="R29" s="2687"/>
      <c r="S29" s="2687"/>
      <c r="T29" s="2687"/>
      <c r="U29" s="2687"/>
      <c r="V29" s="2652">
        <f t="shared" si="6"/>
        <v>0</v>
      </c>
      <c r="W29" s="2687"/>
      <c r="X29" s="2688">
        <f>V29*20%</f>
        <v>0</v>
      </c>
      <c r="Y29" s="2687"/>
      <c r="Z29" s="2688">
        <f t="shared" si="7"/>
        <v>0</v>
      </c>
      <c r="AA29" s="2687"/>
      <c r="AB29" s="2689"/>
    </row>
    <row r="30" spans="1:28" s="2576" customFormat="1" ht="12">
      <c r="A30" s="2616">
        <v>120</v>
      </c>
      <c r="B30" s="2675">
        <v>0.35</v>
      </c>
      <c r="C30" s="2680"/>
      <c r="D30" s="2681"/>
      <c r="E30" s="2690"/>
      <c r="F30" s="2679"/>
      <c r="G30" s="2680"/>
      <c r="H30" s="2681"/>
      <c r="I30" s="2682"/>
      <c r="J30" s="2682"/>
      <c r="K30" s="2682"/>
      <c r="L30" s="2683"/>
      <c r="M30" s="2684"/>
      <c r="N30" s="2685"/>
      <c r="O30" s="2682"/>
      <c r="P30" s="2683"/>
      <c r="Q30" s="2687"/>
      <c r="R30" s="2687"/>
      <c r="S30" s="2687"/>
      <c r="T30" s="2687"/>
      <c r="U30" s="2687"/>
      <c r="V30" s="2652">
        <f t="shared" si="6"/>
        <v>0</v>
      </c>
      <c r="W30" s="2687"/>
      <c r="X30" s="2688">
        <f>V30*35%</f>
        <v>0</v>
      </c>
      <c r="Y30" s="2687"/>
      <c r="Z30" s="2688">
        <f t="shared" si="7"/>
        <v>0</v>
      </c>
      <c r="AA30" s="2687"/>
      <c r="AB30" s="2689"/>
    </row>
    <row r="31" spans="1:28" s="2576" customFormat="1" ht="12">
      <c r="A31" s="2616">
        <v>130</v>
      </c>
      <c r="B31" s="2675">
        <v>0.5</v>
      </c>
      <c r="C31" s="2655"/>
      <c r="D31" s="2631"/>
      <c r="E31" s="2656"/>
      <c r="F31" s="2679"/>
      <c r="G31" s="2680"/>
      <c r="H31" s="2681"/>
      <c r="I31" s="2682"/>
      <c r="J31" s="2682"/>
      <c r="K31" s="2682"/>
      <c r="L31" s="2683"/>
      <c r="M31" s="2684"/>
      <c r="N31" s="2685"/>
      <c r="O31" s="2682"/>
      <c r="P31" s="2683"/>
      <c r="Q31" s="2687"/>
      <c r="R31" s="2687"/>
      <c r="S31" s="2687"/>
      <c r="T31" s="2687"/>
      <c r="U31" s="2687"/>
      <c r="V31" s="2652">
        <f t="shared" si="6"/>
        <v>0</v>
      </c>
      <c r="W31" s="2687"/>
      <c r="X31" s="2688">
        <f>V31*50%</f>
        <v>0</v>
      </c>
      <c r="Y31" s="2687"/>
      <c r="Z31" s="2688">
        <f t="shared" si="7"/>
        <v>0</v>
      </c>
      <c r="AA31" s="2687"/>
      <c r="AB31" s="2689"/>
    </row>
    <row r="32" spans="1:28" s="2576" customFormat="1" ht="12">
      <c r="A32" s="2616">
        <v>140</v>
      </c>
      <c r="B32" s="2675">
        <v>0.75</v>
      </c>
      <c r="C32" s="2655"/>
      <c r="D32" s="2631"/>
      <c r="E32" s="2656"/>
      <c r="F32" s="2679"/>
      <c r="G32" s="2680"/>
      <c r="H32" s="2681"/>
      <c r="I32" s="2682"/>
      <c r="J32" s="2682"/>
      <c r="K32" s="2682"/>
      <c r="L32" s="2683"/>
      <c r="M32" s="2684"/>
      <c r="N32" s="2685"/>
      <c r="O32" s="2682"/>
      <c r="P32" s="2683"/>
      <c r="Q32" s="2687"/>
      <c r="R32" s="2687"/>
      <c r="S32" s="2687"/>
      <c r="T32" s="2687"/>
      <c r="U32" s="2687"/>
      <c r="V32" s="2652">
        <f t="shared" si="6"/>
        <v>0</v>
      </c>
      <c r="W32" s="2687"/>
      <c r="X32" s="2688">
        <f>V32*75%</f>
        <v>0</v>
      </c>
      <c r="Y32" s="2687"/>
      <c r="Z32" s="2688">
        <f t="shared" si="7"/>
        <v>0</v>
      </c>
      <c r="AA32" s="2687"/>
      <c r="AB32" s="2689"/>
    </row>
    <row r="33" spans="1:28" s="2576" customFormat="1" ht="12">
      <c r="A33" s="2616">
        <v>150</v>
      </c>
      <c r="B33" s="2675">
        <v>0.85</v>
      </c>
      <c r="C33" s="2692"/>
      <c r="D33" s="2693"/>
      <c r="E33" s="2694"/>
      <c r="F33" s="2679"/>
      <c r="G33" s="2695"/>
      <c r="H33" s="2696"/>
      <c r="I33" s="2697"/>
      <c r="J33" s="2697"/>
      <c r="K33" s="2697"/>
      <c r="L33" s="2698"/>
      <c r="M33" s="2699"/>
      <c r="N33" s="2700"/>
      <c r="O33" s="2697"/>
      <c r="P33" s="2698"/>
      <c r="Q33" s="2687"/>
      <c r="R33" s="2687"/>
      <c r="S33" s="2687"/>
      <c r="T33" s="2687"/>
      <c r="U33" s="2687"/>
      <c r="V33" s="2652">
        <f t="shared" si="6"/>
        <v>0</v>
      </c>
      <c r="W33" s="2687"/>
      <c r="X33" s="2688">
        <f>V33*85%</f>
        <v>0</v>
      </c>
      <c r="Y33" s="2687"/>
      <c r="Z33" s="2688">
        <f t="shared" si="7"/>
        <v>0</v>
      </c>
      <c r="AA33" s="2687"/>
      <c r="AB33" s="2689"/>
    </row>
    <row r="34" spans="1:28" s="2576" customFormat="1" ht="12">
      <c r="A34" s="2616">
        <v>160</v>
      </c>
      <c r="B34" s="2675">
        <v>1</v>
      </c>
      <c r="C34" s="2655"/>
      <c r="D34" s="2631"/>
      <c r="E34" s="2656"/>
      <c r="F34" s="2679"/>
      <c r="G34" s="2680"/>
      <c r="H34" s="2681"/>
      <c r="I34" s="2682"/>
      <c r="J34" s="2682"/>
      <c r="K34" s="2682"/>
      <c r="L34" s="2683"/>
      <c r="M34" s="2684"/>
      <c r="N34" s="2685"/>
      <c r="O34" s="2682"/>
      <c r="P34" s="2683"/>
      <c r="Q34" s="2687"/>
      <c r="R34" s="2687"/>
      <c r="S34" s="2687"/>
      <c r="T34" s="2687"/>
      <c r="U34" s="2687"/>
      <c r="V34" s="2652">
        <f t="shared" si="6"/>
        <v>0</v>
      </c>
      <c r="W34" s="2687"/>
      <c r="X34" s="2688">
        <f>V34*100%</f>
        <v>0</v>
      </c>
      <c r="Y34" s="2687"/>
      <c r="Z34" s="2688">
        <f t="shared" si="7"/>
        <v>0</v>
      </c>
      <c r="AA34" s="2687"/>
      <c r="AB34" s="2689"/>
    </row>
    <row r="35" spans="1:28" s="2576" customFormat="1" ht="12">
      <c r="A35" s="2616">
        <v>170</v>
      </c>
      <c r="B35" s="2675">
        <v>1.25</v>
      </c>
      <c r="C35" s="2655"/>
      <c r="D35" s="2631"/>
      <c r="E35" s="2656"/>
      <c r="F35" s="2679"/>
      <c r="G35" s="2680"/>
      <c r="H35" s="2681"/>
      <c r="I35" s="2682"/>
      <c r="J35" s="2682"/>
      <c r="K35" s="2682"/>
      <c r="L35" s="2683"/>
      <c r="M35" s="2684"/>
      <c r="N35" s="2685"/>
      <c r="O35" s="2682"/>
      <c r="P35" s="2683"/>
      <c r="Q35" s="2687"/>
      <c r="R35" s="2687"/>
      <c r="S35" s="2687"/>
      <c r="T35" s="2687"/>
      <c r="U35" s="2687"/>
      <c r="V35" s="2652">
        <f t="shared" si="6"/>
        <v>0</v>
      </c>
      <c r="W35" s="2687"/>
      <c r="X35" s="2688">
        <f>V35*125%</f>
        <v>0</v>
      </c>
      <c r="Y35" s="2687"/>
      <c r="Z35" s="2688">
        <f t="shared" si="7"/>
        <v>0</v>
      </c>
      <c r="AA35" s="2687"/>
      <c r="AB35" s="2689"/>
    </row>
    <row r="36" spans="1:28" s="2576" customFormat="1" ht="12">
      <c r="A36" s="2616">
        <v>180</v>
      </c>
      <c r="B36" s="2675">
        <v>1.5</v>
      </c>
      <c r="C36" s="2692"/>
      <c r="D36" s="2693"/>
      <c r="E36" s="2656"/>
      <c r="F36" s="2679"/>
      <c r="G36" s="2680"/>
      <c r="H36" s="2681"/>
      <c r="I36" s="2682"/>
      <c r="J36" s="2682"/>
      <c r="K36" s="2682"/>
      <c r="L36" s="2683"/>
      <c r="M36" s="2684"/>
      <c r="N36" s="2685"/>
      <c r="O36" s="2682"/>
      <c r="P36" s="2683"/>
      <c r="Q36" s="2687"/>
      <c r="R36" s="2687"/>
      <c r="S36" s="2687"/>
      <c r="T36" s="2687"/>
      <c r="U36" s="2687"/>
      <c r="V36" s="2652">
        <f t="shared" si="6"/>
        <v>0</v>
      </c>
      <c r="W36" s="2687"/>
      <c r="X36" s="2688">
        <f>V36*150%</f>
        <v>0</v>
      </c>
      <c r="Y36" s="2687"/>
      <c r="Z36" s="2688">
        <f t="shared" si="7"/>
        <v>0</v>
      </c>
      <c r="AA36" s="2687"/>
      <c r="AB36" s="2689"/>
    </row>
    <row r="37" spans="1:28" s="2576" customFormat="1" ht="12">
      <c r="A37" s="2616">
        <v>190</v>
      </c>
      <c r="B37" s="2675">
        <v>2</v>
      </c>
      <c r="C37" s="2692"/>
      <c r="D37" s="2693"/>
      <c r="E37" s="2694"/>
      <c r="F37" s="2679"/>
      <c r="G37" s="2695"/>
      <c r="H37" s="2696"/>
      <c r="I37" s="2697"/>
      <c r="J37" s="2697"/>
      <c r="K37" s="2697"/>
      <c r="L37" s="2698"/>
      <c r="M37" s="2699"/>
      <c r="N37" s="2700"/>
      <c r="O37" s="2697"/>
      <c r="P37" s="2698"/>
      <c r="Q37" s="2687"/>
      <c r="R37" s="2687"/>
      <c r="S37" s="2687"/>
      <c r="T37" s="2687"/>
      <c r="U37" s="2687"/>
      <c r="V37" s="2652">
        <f>Q37-R37-0.8*S37-0.5*T37</f>
        <v>0</v>
      </c>
      <c r="W37" s="2687"/>
      <c r="X37" s="2688">
        <f>V37*200%</f>
        <v>0</v>
      </c>
      <c r="Y37" s="2687"/>
      <c r="Z37" s="2688">
        <f>X37-Y37</f>
        <v>0</v>
      </c>
      <c r="AA37" s="2687"/>
      <c r="AB37" s="2689"/>
    </row>
    <row r="38" spans="1:28" s="2576" customFormat="1" ht="12">
      <c r="A38" s="2616">
        <v>195</v>
      </c>
      <c r="B38" s="2675">
        <v>2.5</v>
      </c>
      <c r="C38" s="2692"/>
      <c r="D38" s="2693"/>
      <c r="E38" s="2656"/>
      <c r="F38" s="2679"/>
      <c r="G38" s="2680"/>
      <c r="H38" s="2681"/>
      <c r="I38" s="2682"/>
      <c r="J38" s="2682"/>
      <c r="K38" s="2682"/>
      <c r="L38" s="2683"/>
      <c r="M38" s="2684"/>
      <c r="N38" s="2685"/>
      <c r="O38" s="2682"/>
      <c r="P38" s="2683"/>
      <c r="Q38" s="2687"/>
      <c r="R38" s="2687"/>
      <c r="S38" s="2687"/>
      <c r="T38" s="2687"/>
      <c r="U38" s="2687"/>
      <c r="V38" s="2652">
        <f>Q38-R38-0.8*S38-0.5*T38</f>
        <v>0</v>
      </c>
      <c r="W38" s="2687"/>
      <c r="X38" s="2688">
        <f>V38*250%</f>
        <v>0</v>
      </c>
      <c r="Y38" s="2687"/>
      <c r="Z38" s="2688">
        <f t="shared" si="7"/>
        <v>0</v>
      </c>
      <c r="AA38" s="2687"/>
      <c r="AB38" s="2689"/>
    </row>
    <row r="39" spans="1:28" s="2576" customFormat="1" ht="12">
      <c r="A39" s="2616">
        <v>200</v>
      </c>
      <c r="B39" s="2675">
        <v>12.5</v>
      </c>
      <c r="C39" s="2692"/>
      <c r="D39" s="2693"/>
      <c r="E39" s="2694"/>
      <c r="F39" s="2679"/>
      <c r="G39" s="2695"/>
      <c r="H39" s="2696"/>
      <c r="I39" s="2697"/>
      <c r="J39" s="2697"/>
      <c r="K39" s="2697"/>
      <c r="L39" s="2698"/>
      <c r="M39" s="2699"/>
      <c r="N39" s="2700"/>
      <c r="O39" s="2697"/>
      <c r="P39" s="2698"/>
      <c r="Q39" s="2687"/>
      <c r="R39" s="2687"/>
      <c r="S39" s="2687"/>
      <c r="T39" s="2687"/>
      <c r="U39" s="2687"/>
      <c r="V39" s="2652">
        <f t="shared" si="6"/>
        <v>0</v>
      </c>
      <c r="W39" s="2687"/>
      <c r="X39" s="2688">
        <f>V39*1250%</f>
        <v>0</v>
      </c>
      <c r="Y39" s="2687"/>
      <c r="Z39" s="2688">
        <f t="shared" si="7"/>
        <v>0</v>
      </c>
      <c r="AA39" s="2687"/>
      <c r="AB39" s="2689"/>
    </row>
    <row r="40" spans="1:28" s="2576" customFormat="1" ht="12">
      <c r="A40" s="2701">
        <v>210</v>
      </c>
      <c r="B40" s="2675" t="s">
        <v>2988</v>
      </c>
      <c r="C40" s="2692"/>
      <c r="D40" s="2693"/>
      <c r="E40" s="2694"/>
      <c r="F40" s="2702"/>
      <c r="G40" s="2697"/>
      <c r="H40" s="2697"/>
      <c r="I40" s="2697"/>
      <c r="J40" s="2697"/>
      <c r="K40" s="2697"/>
      <c r="L40" s="2698"/>
      <c r="M40" s="2699"/>
      <c r="N40" s="2700"/>
      <c r="O40" s="2697"/>
      <c r="P40" s="2698"/>
      <c r="Q40" s="2703"/>
      <c r="R40" s="2703"/>
      <c r="S40" s="2703"/>
      <c r="T40" s="2703"/>
      <c r="U40" s="2703"/>
      <c r="V40" s="2652">
        <f>Q40-R40-0.8*S40-0.5*T40</f>
        <v>0</v>
      </c>
      <c r="W40" s="2703"/>
      <c r="X40" s="2687"/>
      <c r="Y40" s="2703"/>
      <c r="Z40" s="2703"/>
      <c r="AA40" s="2703"/>
      <c r="AB40" s="2704"/>
    </row>
    <row r="41" spans="1:28" s="2576" customFormat="1" ht="15" customHeight="1">
      <c r="A41" s="4929" t="s">
        <v>2989</v>
      </c>
      <c r="B41" s="4930"/>
      <c r="C41" s="4930"/>
      <c r="D41" s="4930"/>
      <c r="E41" s="4930"/>
      <c r="F41" s="4930"/>
      <c r="G41" s="4930"/>
      <c r="H41" s="4930"/>
      <c r="I41" s="4930"/>
      <c r="J41" s="4930"/>
      <c r="K41" s="4930"/>
      <c r="L41" s="4930"/>
      <c r="M41" s="4930"/>
      <c r="N41" s="4930"/>
      <c r="O41" s="4930"/>
      <c r="P41" s="4930"/>
      <c r="Q41" s="4930"/>
      <c r="R41" s="4930"/>
      <c r="S41" s="4930"/>
      <c r="T41" s="4930"/>
      <c r="U41" s="4930"/>
      <c r="V41" s="4930"/>
      <c r="W41" s="4930"/>
      <c r="X41" s="4930"/>
      <c r="Y41" s="4930"/>
      <c r="Z41" s="4930"/>
      <c r="AA41" s="4930"/>
      <c r="AB41" s="4931"/>
    </row>
    <row r="42" spans="1:28" s="2576" customFormat="1" ht="12">
      <c r="A42" s="2705">
        <v>220</v>
      </c>
      <c r="B42" s="2647" t="s">
        <v>2990</v>
      </c>
      <c r="C42" s="2706"/>
      <c r="D42" s="2707"/>
      <c r="E42" s="2708"/>
      <c r="F42" s="2706"/>
      <c r="G42" s="2707"/>
      <c r="H42" s="2707"/>
      <c r="I42" s="2707"/>
      <c r="J42" s="2707"/>
      <c r="K42" s="2707"/>
      <c r="L42" s="2707"/>
      <c r="M42" s="2709"/>
      <c r="N42" s="2707"/>
      <c r="O42" s="2707"/>
      <c r="P42" s="2707"/>
      <c r="Q42" s="2707"/>
      <c r="R42" s="2707"/>
      <c r="S42" s="2707"/>
      <c r="T42" s="2707"/>
      <c r="U42" s="2707"/>
      <c r="V42" s="2707"/>
      <c r="W42" s="2707"/>
      <c r="X42" s="2707"/>
      <c r="Y42" s="2707"/>
      <c r="Z42" s="2707"/>
      <c r="AA42" s="2710"/>
      <c r="AB42" s="2711"/>
    </row>
    <row r="43" spans="1:28" s="2576" customFormat="1" ht="12">
      <c r="A43" s="2705">
        <v>230</v>
      </c>
      <c r="B43" s="2647" t="s">
        <v>2991</v>
      </c>
      <c r="C43" s="2712"/>
      <c r="D43" s="2713"/>
      <c r="E43" s="2714"/>
      <c r="F43" s="2712"/>
      <c r="G43" s="2713"/>
      <c r="H43" s="2713"/>
      <c r="I43" s="2713"/>
      <c r="J43" s="2713"/>
      <c r="K43" s="2713"/>
      <c r="L43" s="2713"/>
      <c r="M43" s="2715"/>
      <c r="N43" s="2713"/>
      <c r="O43" s="2713"/>
      <c r="P43" s="2713"/>
      <c r="Q43" s="2713"/>
      <c r="R43" s="2713"/>
      <c r="S43" s="2713"/>
      <c r="T43" s="2713"/>
      <c r="U43" s="2713"/>
      <c r="V43" s="2713"/>
      <c r="W43" s="2713"/>
      <c r="X43" s="2713"/>
      <c r="Y43" s="2713"/>
      <c r="Z43" s="2713"/>
      <c r="AA43" s="2716"/>
      <c r="AB43" s="2717"/>
    </row>
    <row r="44" spans="1:28" s="2576" customFormat="1" ht="12">
      <c r="A44" s="2705">
        <v>240</v>
      </c>
      <c r="B44" s="2647" t="s">
        <v>2992</v>
      </c>
      <c r="C44" s="2712"/>
      <c r="D44" s="2713"/>
      <c r="E44" s="2714"/>
      <c r="F44" s="2712"/>
      <c r="G44" s="2713"/>
      <c r="H44" s="2713"/>
      <c r="I44" s="2713"/>
      <c r="J44" s="2713"/>
      <c r="K44" s="2713"/>
      <c r="L44" s="2713"/>
      <c r="M44" s="2715"/>
      <c r="N44" s="2713"/>
      <c r="O44" s="2713"/>
      <c r="P44" s="2713"/>
      <c r="Q44" s="2713"/>
      <c r="R44" s="2713"/>
      <c r="S44" s="2713"/>
      <c r="T44" s="2713"/>
      <c r="U44" s="2713"/>
      <c r="V44" s="2713"/>
      <c r="W44" s="2713"/>
      <c r="X44" s="2713"/>
      <c r="Y44" s="2713"/>
      <c r="Z44" s="2713"/>
      <c r="AA44" s="2716"/>
      <c r="AB44" s="2717"/>
    </row>
    <row r="45" spans="1:28" s="2576" customFormat="1" ht="12.75" thickBot="1">
      <c r="A45" s="2718">
        <v>250</v>
      </c>
      <c r="B45" s="2719"/>
      <c r="C45" s="2720"/>
      <c r="D45" s="2721"/>
      <c r="E45" s="2722"/>
      <c r="F45" s="2720"/>
      <c r="G45" s="2721"/>
      <c r="H45" s="2721"/>
      <c r="I45" s="2721"/>
      <c r="J45" s="2721"/>
      <c r="K45" s="2721"/>
      <c r="L45" s="2721"/>
      <c r="M45" s="2723"/>
      <c r="N45" s="2721"/>
      <c r="O45" s="2721"/>
      <c r="P45" s="2721"/>
      <c r="Q45" s="2721"/>
      <c r="R45" s="2721"/>
      <c r="S45" s="2721"/>
      <c r="T45" s="2721"/>
      <c r="U45" s="2721"/>
      <c r="V45" s="2721"/>
      <c r="W45" s="2721"/>
      <c r="X45" s="2721"/>
      <c r="Y45" s="2721"/>
      <c r="Z45" s="2721"/>
      <c r="AA45" s="2724"/>
      <c r="AB45" s="2725"/>
    </row>
    <row r="46" spans="1:28">
      <c r="U46" s="2727"/>
      <c r="V46" s="2727"/>
      <c r="W46" s="2727"/>
      <c r="X46" s="2727"/>
      <c r="Y46" s="2727"/>
      <c r="Z46" s="2727"/>
      <c r="AA46" s="2727"/>
    </row>
    <row r="47" spans="1:28">
      <c r="B47" s="2212" t="s">
        <v>2993</v>
      </c>
      <c r="U47" s="2727"/>
      <c r="V47" s="2727"/>
      <c r="W47" s="2727"/>
      <c r="X47" s="2727"/>
      <c r="Y47" s="2727"/>
      <c r="Z47" s="2727"/>
      <c r="AA47" s="2727"/>
    </row>
    <row r="48" spans="1:28">
      <c r="B48" s="2579"/>
      <c r="U48" s="2727"/>
      <c r="V48" s="2727"/>
      <c r="W48" s="2727"/>
      <c r="X48" s="2727"/>
      <c r="Y48" s="2727"/>
      <c r="Z48" s="2727"/>
      <c r="AA48" s="2727"/>
    </row>
    <row r="50" ht="15" customHeight="1"/>
  </sheetData>
  <mergeCells count="37">
    <mergeCell ref="N3:V3"/>
    <mergeCell ref="C7:D7"/>
    <mergeCell ref="E7:E10"/>
    <mergeCell ref="F7:F10"/>
    <mergeCell ref="G7:L7"/>
    <mergeCell ref="M7:M10"/>
    <mergeCell ref="N7:P7"/>
    <mergeCell ref="Q7:Q10"/>
    <mergeCell ref="R7:U7"/>
    <mergeCell ref="V7:V10"/>
    <mergeCell ref="AA8:AA10"/>
    <mergeCell ref="X7:X10"/>
    <mergeCell ref="Y7:Y10"/>
    <mergeCell ref="Z7:Z10"/>
    <mergeCell ref="C8:C10"/>
    <mergeCell ref="D8:D10"/>
    <mergeCell ref="G8:H8"/>
    <mergeCell ref="I8:J8"/>
    <mergeCell ref="K8:L8"/>
    <mergeCell ref="N8:N10"/>
    <mergeCell ref="O8:O10"/>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s>
  <conditionalFormatting sqref="B17 B24:B26 B38 B39:F40 B37:F37">
    <cfRule type="cellIs" dxfId="35" priority="4" stopIfTrue="1" operator="equal">
      <formula>#REF!</formula>
    </cfRule>
  </conditionalFormatting>
  <conditionalFormatting sqref="B18:B23">
    <cfRule type="cellIs" dxfId="34" priority="3" stopIfTrue="1" operator="equal">
      <formula>#REF!</formula>
    </cfRule>
  </conditionalFormatting>
  <conditionalFormatting sqref="B27:B36">
    <cfRule type="cellIs" dxfId="33" priority="2" stopIfTrue="1" operator="equal">
      <formula>#REF!</formula>
    </cfRule>
  </conditionalFormatting>
  <conditionalFormatting sqref="B42:B44">
    <cfRule type="cellIs" dxfId="32"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0"/>
  <sheetViews>
    <sheetView zoomScale="70" zoomScaleNormal="70" zoomScaleSheetLayoutView="30" workbookViewId="0">
      <selection sqref="A1:Z6"/>
    </sheetView>
  </sheetViews>
  <sheetFormatPr defaultColWidth="11.42578125" defaultRowHeight="15"/>
  <cols>
    <col min="1" max="1" width="5.140625" style="2726" customWidth="1"/>
    <col min="2" max="2" width="46.140625" style="2212" customWidth="1"/>
    <col min="3" max="3" width="9.28515625" style="2212" customWidth="1"/>
    <col min="4" max="4" width="8.85546875" style="2212" customWidth="1"/>
    <col min="5" max="5" width="8.5703125" style="2212" customWidth="1"/>
    <col min="6" max="6" width="15.140625" style="2212" customWidth="1"/>
    <col min="7" max="7" width="9" style="2212" customWidth="1"/>
    <col min="8" max="8" width="11.28515625" style="2212" customWidth="1"/>
    <col min="9" max="9" width="11.42578125" style="2212" customWidth="1"/>
    <col min="10" max="10" width="13.7109375" style="2212" customWidth="1"/>
    <col min="11" max="11" width="12.42578125" style="2212" customWidth="1"/>
    <col min="12" max="12" width="13.42578125" style="2212" customWidth="1"/>
    <col min="13" max="13" width="16.85546875" style="2212" customWidth="1"/>
    <col min="14" max="14" width="17.7109375" style="2212" customWidth="1"/>
    <col min="15" max="15" width="14.42578125" style="2212" customWidth="1"/>
    <col min="16" max="16" width="12.85546875" style="2212" customWidth="1"/>
    <col min="17" max="17" width="17.42578125" style="2212" customWidth="1"/>
    <col min="18" max="18" width="12.7109375" style="2212" customWidth="1"/>
    <col min="19" max="19" width="9.42578125" style="2212" customWidth="1"/>
    <col min="20" max="20" width="8.85546875" style="2212" customWidth="1"/>
    <col min="21" max="21" width="9.85546875" style="2212" customWidth="1"/>
    <col min="22" max="22" width="15.7109375" style="2212" customWidth="1"/>
    <col min="23" max="23" width="17.7109375" style="2212" customWidth="1"/>
    <col min="24" max="26" width="14.28515625" style="2212" customWidth="1"/>
    <col min="27" max="27" width="16" style="2212" customWidth="1"/>
    <col min="28" max="28" width="16.28515625" style="2212" customWidth="1"/>
    <col min="29" max="259" width="11.42578125" style="2212"/>
    <col min="260" max="260" width="108.140625" style="2212" customWidth="1"/>
    <col min="261" max="261" width="28.7109375" style="2212" customWidth="1"/>
    <col min="262" max="262" width="32.5703125" style="2212" customWidth="1"/>
    <col min="263" max="263" width="28.7109375" style="2212" customWidth="1"/>
    <col min="264" max="265" width="31.7109375" style="2212" customWidth="1"/>
    <col min="266" max="266" width="30.140625" style="2212" customWidth="1"/>
    <col min="267" max="267" width="33.7109375" style="2212" customWidth="1"/>
    <col min="268" max="268" width="27" style="2212" customWidth="1"/>
    <col min="269" max="269" width="28.7109375" style="2212" customWidth="1"/>
    <col min="270" max="270" width="34.85546875" style="2212" customWidth="1"/>
    <col min="271" max="271" width="37" style="2212" customWidth="1"/>
    <col min="272" max="272" width="34.85546875" style="2212" customWidth="1"/>
    <col min="273" max="273" width="27.5703125" style="2212" customWidth="1"/>
    <col min="274" max="274" width="36.85546875" style="2212" customWidth="1"/>
    <col min="275" max="275" width="38.7109375" style="2212" customWidth="1"/>
    <col min="276" max="278" width="14.7109375" style="2212" customWidth="1"/>
    <col min="279" max="279" width="18.7109375" style="2212" customWidth="1"/>
    <col min="280" max="280" width="25.42578125" style="2212" customWidth="1"/>
    <col min="281" max="281" width="34.85546875" style="2212" customWidth="1"/>
    <col min="282" max="282" width="28" style="2212" customWidth="1"/>
    <col min="283" max="283" width="34.140625" style="2212" customWidth="1"/>
    <col min="284" max="284" width="34" style="2212" customWidth="1"/>
    <col min="285" max="515" width="11.42578125" style="2212"/>
    <col min="516" max="516" width="108.140625" style="2212" customWidth="1"/>
    <col min="517" max="517" width="28.7109375" style="2212" customWidth="1"/>
    <col min="518" max="518" width="32.5703125" style="2212" customWidth="1"/>
    <col min="519" max="519" width="28.7109375" style="2212" customWidth="1"/>
    <col min="520" max="521" width="31.7109375" style="2212" customWidth="1"/>
    <col min="522" max="522" width="30.140625" style="2212" customWidth="1"/>
    <col min="523" max="523" width="33.7109375" style="2212" customWidth="1"/>
    <col min="524" max="524" width="27" style="2212" customWidth="1"/>
    <col min="525" max="525" width="28.7109375" style="2212" customWidth="1"/>
    <col min="526" max="526" width="34.85546875" style="2212" customWidth="1"/>
    <col min="527" max="527" width="37" style="2212" customWidth="1"/>
    <col min="528" max="528" width="34.85546875" style="2212" customWidth="1"/>
    <col min="529" max="529" width="27.5703125" style="2212" customWidth="1"/>
    <col min="530" max="530" width="36.85546875" style="2212" customWidth="1"/>
    <col min="531" max="531" width="38.7109375" style="2212" customWidth="1"/>
    <col min="532" max="534" width="14.7109375" style="2212" customWidth="1"/>
    <col min="535" max="535" width="18.7109375" style="2212" customWidth="1"/>
    <col min="536" max="536" width="25.42578125" style="2212" customWidth="1"/>
    <col min="537" max="537" width="34.85546875" style="2212" customWidth="1"/>
    <col min="538" max="538" width="28" style="2212" customWidth="1"/>
    <col min="539" max="539" width="34.140625" style="2212" customWidth="1"/>
    <col min="540" max="540" width="34" style="2212" customWidth="1"/>
    <col min="541" max="771" width="11.42578125" style="2212"/>
    <col min="772" max="772" width="108.140625" style="2212" customWidth="1"/>
    <col min="773" max="773" width="28.7109375" style="2212" customWidth="1"/>
    <col min="774" max="774" width="32.5703125" style="2212" customWidth="1"/>
    <col min="775" max="775" width="28.7109375" style="2212" customWidth="1"/>
    <col min="776" max="777" width="31.7109375" style="2212" customWidth="1"/>
    <col min="778" max="778" width="30.140625" style="2212" customWidth="1"/>
    <col min="779" max="779" width="33.7109375" style="2212" customWidth="1"/>
    <col min="780" max="780" width="27" style="2212" customWidth="1"/>
    <col min="781" max="781" width="28.7109375" style="2212" customWidth="1"/>
    <col min="782" max="782" width="34.85546875" style="2212" customWidth="1"/>
    <col min="783" max="783" width="37" style="2212" customWidth="1"/>
    <col min="784" max="784" width="34.85546875" style="2212" customWidth="1"/>
    <col min="785" max="785" width="27.5703125" style="2212" customWidth="1"/>
    <col min="786" max="786" width="36.85546875" style="2212" customWidth="1"/>
    <col min="787" max="787" width="38.7109375" style="2212" customWidth="1"/>
    <col min="788" max="790" width="14.7109375" style="2212" customWidth="1"/>
    <col min="791" max="791" width="18.7109375" style="2212" customWidth="1"/>
    <col min="792" max="792" width="25.42578125" style="2212" customWidth="1"/>
    <col min="793" max="793" width="34.85546875" style="2212" customWidth="1"/>
    <col min="794" max="794" width="28" style="2212" customWidth="1"/>
    <col min="795" max="795" width="34.140625" style="2212" customWidth="1"/>
    <col min="796" max="796" width="34" style="2212" customWidth="1"/>
    <col min="797" max="1027" width="11.42578125" style="2212"/>
    <col min="1028" max="1028" width="108.140625" style="2212" customWidth="1"/>
    <col min="1029" max="1029" width="28.7109375" style="2212" customWidth="1"/>
    <col min="1030" max="1030" width="32.5703125" style="2212" customWidth="1"/>
    <col min="1031" max="1031" width="28.7109375" style="2212" customWidth="1"/>
    <col min="1032" max="1033" width="31.7109375" style="2212" customWidth="1"/>
    <col min="1034" max="1034" width="30.140625" style="2212" customWidth="1"/>
    <col min="1035" max="1035" width="33.7109375" style="2212" customWidth="1"/>
    <col min="1036" max="1036" width="27" style="2212" customWidth="1"/>
    <col min="1037" max="1037" width="28.7109375" style="2212" customWidth="1"/>
    <col min="1038" max="1038" width="34.85546875" style="2212" customWidth="1"/>
    <col min="1039" max="1039" width="37" style="2212" customWidth="1"/>
    <col min="1040" max="1040" width="34.85546875" style="2212" customWidth="1"/>
    <col min="1041" max="1041" width="27.5703125" style="2212" customWidth="1"/>
    <col min="1042" max="1042" width="36.85546875" style="2212" customWidth="1"/>
    <col min="1043" max="1043" width="38.7109375" style="2212" customWidth="1"/>
    <col min="1044" max="1046" width="14.7109375" style="2212" customWidth="1"/>
    <col min="1047" max="1047" width="18.7109375" style="2212" customWidth="1"/>
    <col min="1048" max="1048" width="25.42578125" style="2212" customWidth="1"/>
    <col min="1049" max="1049" width="34.85546875" style="2212" customWidth="1"/>
    <col min="1050" max="1050" width="28" style="2212" customWidth="1"/>
    <col min="1051" max="1051" width="34.140625" style="2212" customWidth="1"/>
    <col min="1052" max="1052" width="34" style="2212" customWidth="1"/>
    <col min="1053" max="1283" width="11.42578125" style="2212"/>
    <col min="1284" max="1284" width="108.140625" style="2212" customWidth="1"/>
    <col min="1285" max="1285" width="28.7109375" style="2212" customWidth="1"/>
    <col min="1286" max="1286" width="32.5703125" style="2212" customWidth="1"/>
    <col min="1287" max="1287" width="28.7109375" style="2212" customWidth="1"/>
    <col min="1288" max="1289" width="31.7109375" style="2212" customWidth="1"/>
    <col min="1290" max="1290" width="30.140625" style="2212" customWidth="1"/>
    <col min="1291" max="1291" width="33.7109375" style="2212" customWidth="1"/>
    <col min="1292" max="1292" width="27" style="2212" customWidth="1"/>
    <col min="1293" max="1293" width="28.7109375" style="2212" customWidth="1"/>
    <col min="1294" max="1294" width="34.85546875" style="2212" customWidth="1"/>
    <col min="1295" max="1295" width="37" style="2212" customWidth="1"/>
    <col min="1296" max="1296" width="34.85546875" style="2212" customWidth="1"/>
    <col min="1297" max="1297" width="27.5703125" style="2212" customWidth="1"/>
    <col min="1298" max="1298" width="36.85546875" style="2212" customWidth="1"/>
    <col min="1299" max="1299" width="38.7109375" style="2212" customWidth="1"/>
    <col min="1300" max="1302" width="14.7109375" style="2212" customWidth="1"/>
    <col min="1303" max="1303" width="18.7109375" style="2212" customWidth="1"/>
    <col min="1304" max="1304" width="25.42578125" style="2212" customWidth="1"/>
    <col min="1305" max="1305" width="34.85546875" style="2212" customWidth="1"/>
    <col min="1306" max="1306" width="28" style="2212" customWidth="1"/>
    <col min="1307" max="1307" width="34.140625" style="2212" customWidth="1"/>
    <col min="1308" max="1308" width="34" style="2212" customWidth="1"/>
    <col min="1309" max="1539" width="11.42578125" style="2212"/>
    <col min="1540" max="1540" width="108.140625" style="2212" customWidth="1"/>
    <col min="1541" max="1541" width="28.7109375" style="2212" customWidth="1"/>
    <col min="1542" max="1542" width="32.5703125" style="2212" customWidth="1"/>
    <col min="1543" max="1543" width="28.7109375" style="2212" customWidth="1"/>
    <col min="1544" max="1545" width="31.7109375" style="2212" customWidth="1"/>
    <col min="1546" max="1546" width="30.140625" style="2212" customWidth="1"/>
    <col min="1547" max="1547" width="33.7109375" style="2212" customWidth="1"/>
    <col min="1548" max="1548" width="27" style="2212" customWidth="1"/>
    <col min="1549" max="1549" width="28.7109375" style="2212" customWidth="1"/>
    <col min="1550" max="1550" width="34.85546875" style="2212" customWidth="1"/>
    <col min="1551" max="1551" width="37" style="2212" customWidth="1"/>
    <col min="1552" max="1552" width="34.85546875" style="2212" customWidth="1"/>
    <col min="1553" max="1553" width="27.5703125" style="2212" customWidth="1"/>
    <col min="1554" max="1554" width="36.85546875" style="2212" customWidth="1"/>
    <col min="1555" max="1555" width="38.7109375" style="2212" customWidth="1"/>
    <col min="1556" max="1558" width="14.7109375" style="2212" customWidth="1"/>
    <col min="1559" max="1559" width="18.7109375" style="2212" customWidth="1"/>
    <col min="1560" max="1560" width="25.42578125" style="2212" customWidth="1"/>
    <col min="1561" max="1561" width="34.85546875" style="2212" customWidth="1"/>
    <col min="1562" max="1562" width="28" style="2212" customWidth="1"/>
    <col min="1563" max="1563" width="34.140625" style="2212" customWidth="1"/>
    <col min="1564" max="1564" width="34" style="2212" customWidth="1"/>
    <col min="1565" max="1795" width="11.42578125" style="2212"/>
    <col min="1796" max="1796" width="108.140625" style="2212" customWidth="1"/>
    <col min="1797" max="1797" width="28.7109375" style="2212" customWidth="1"/>
    <col min="1798" max="1798" width="32.5703125" style="2212" customWidth="1"/>
    <col min="1799" max="1799" width="28.7109375" style="2212" customWidth="1"/>
    <col min="1800" max="1801" width="31.7109375" style="2212" customWidth="1"/>
    <col min="1802" max="1802" width="30.140625" style="2212" customWidth="1"/>
    <col min="1803" max="1803" width="33.7109375" style="2212" customWidth="1"/>
    <col min="1804" max="1804" width="27" style="2212" customWidth="1"/>
    <col min="1805" max="1805" width="28.7109375" style="2212" customWidth="1"/>
    <col min="1806" max="1806" width="34.85546875" style="2212" customWidth="1"/>
    <col min="1807" max="1807" width="37" style="2212" customWidth="1"/>
    <col min="1808" max="1808" width="34.85546875" style="2212" customWidth="1"/>
    <col min="1809" max="1809" width="27.5703125" style="2212" customWidth="1"/>
    <col min="1810" max="1810" width="36.85546875" style="2212" customWidth="1"/>
    <col min="1811" max="1811" width="38.7109375" style="2212" customWidth="1"/>
    <col min="1812" max="1814" width="14.7109375" style="2212" customWidth="1"/>
    <col min="1815" max="1815" width="18.7109375" style="2212" customWidth="1"/>
    <col min="1816" max="1816" width="25.42578125" style="2212" customWidth="1"/>
    <col min="1817" max="1817" width="34.85546875" style="2212" customWidth="1"/>
    <col min="1818" max="1818" width="28" style="2212" customWidth="1"/>
    <col min="1819" max="1819" width="34.140625" style="2212" customWidth="1"/>
    <col min="1820" max="1820" width="34" style="2212" customWidth="1"/>
    <col min="1821" max="2051" width="11.42578125" style="2212"/>
    <col min="2052" max="2052" width="108.140625" style="2212" customWidth="1"/>
    <col min="2053" max="2053" width="28.7109375" style="2212" customWidth="1"/>
    <col min="2054" max="2054" width="32.5703125" style="2212" customWidth="1"/>
    <col min="2055" max="2055" width="28.7109375" style="2212" customWidth="1"/>
    <col min="2056" max="2057" width="31.7109375" style="2212" customWidth="1"/>
    <col min="2058" max="2058" width="30.140625" style="2212" customWidth="1"/>
    <col min="2059" max="2059" width="33.7109375" style="2212" customWidth="1"/>
    <col min="2060" max="2060" width="27" style="2212" customWidth="1"/>
    <col min="2061" max="2061" width="28.7109375" style="2212" customWidth="1"/>
    <col min="2062" max="2062" width="34.85546875" style="2212" customWidth="1"/>
    <col min="2063" max="2063" width="37" style="2212" customWidth="1"/>
    <col min="2064" max="2064" width="34.85546875" style="2212" customWidth="1"/>
    <col min="2065" max="2065" width="27.5703125" style="2212" customWidth="1"/>
    <col min="2066" max="2066" width="36.85546875" style="2212" customWidth="1"/>
    <col min="2067" max="2067" width="38.7109375" style="2212" customWidth="1"/>
    <col min="2068" max="2070" width="14.7109375" style="2212" customWidth="1"/>
    <col min="2071" max="2071" width="18.7109375" style="2212" customWidth="1"/>
    <col min="2072" max="2072" width="25.42578125" style="2212" customWidth="1"/>
    <col min="2073" max="2073" width="34.85546875" style="2212" customWidth="1"/>
    <col min="2074" max="2074" width="28" style="2212" customWidth="1"/>
    <col min="2075" max="2075" width="34.140625" style="2212" customWidth="1"/>
    <col min="2076" max="2076" width="34" style="2212" customWidth="1"/>
    <col min="2077" max="2307" width="11.42578125" style="2212"/>
    <col min="2308" max="2308" width="108.140625" style="2212" customWidth="1"/>
    <col min="2309" max="2309" width="28.7109375" style="2212" customWidth="1"/>
    <col min="2310" max="2310" width="32.5703125" style="2212" customWidth="1"/>
    <col min="2311" max="2311" width="28.7109375" style="2212" customWidth="1"/>
    <col min="2312" max="2313" width="31.7109375" style="2212" customWidth="1"/>
    <col min="2314" max="2314" width="30.140625" style="2212" customWidth="1"/>
    <col min="2315" max="2315" width="33.7109375" style="2212" customWidth="1"/>
    <col min="2316" max="2316" width="27" style="2212" customWidth="1"/>
    <col min="2317" max="2317" width="28.7109375" style="2212" customWidth="1"/>
    <col min="2318" max="2318" width="34.85546875" style="2212" customWidth="1"/>
    <col min="2319" max="2319" width="37" style="2212" customWidth="1"/>
    <col min="2320" max="2320" width="34.85546875" style="2212" customWidth="1"/>
    <col min="2321" max="2321" width="27.5703125" style="2212" customWidth="1"/>
    <col min="2322" max="2322" width="36.85546875" style="2212" customWidth="1"/>
    <col min="2323" max="2323" width="38.7109375" style="2212" customWidth="1"/>
    <col min="2324" max="2326" width="14.7109375" style="2212" customWidth="1"/>
    <col min="2327" max="2327" width="18.7109375" style="2212" customWidth="1"/>
    <col min="2328" max="2328" width="25.42578125" style="2212" customWidth="1"/>
    <col min="2329" max="2329" width="34.85546875" style="2212" customWidth="1"/>
    <col min="2330" max="2330" width="28" style="2212" customWidth="1"/>
    <col min="2331" max="2331" width="34.140625" style="2212" customWidth="1"/>
    <col min="2332" max="2332" width="34" style="2212" customWidth="1"/>
    <col min="2333" max="2563" width="11.42578125" style="2212"/>
    <col min="2564" max="2564" width="108.140625" style="2212" customWidth="1"/>
    <col min="2565" max="2565" width="28.7109375" style="2212" customWidth="1"/>
    <col min="2566" max="2566" width="32.5703125" style="2212" customWidth="1"/>
    <col min="2567" max="2567" width="28.7109375" style="2212" customWidth="1"/>
    <col min="2568" max="2569" width="31.7109375" style="2212" customWidth="1"/>
    <col min="2570" max="2570" width="30.140625" style="2212" customWidth="1"/>
    <col min="2571" max="2571" width="33.7109375" style="2212" customWidth="1"/>
    <col min="2572" max="2572" width="27" style="2212" customWidth="1"/>
    <col min="2573" max="2573" width="28.7109375" style="2212" customWidth="1"/>
    <col min="2574" max="2574" width="34.85546875" style="2212" customWidth="1"/>
    <col min="2575" max="2575" width="37" style="2212" customWidth="1"/>
    <col min="2576" max="2576" width="34.85546875" style="2212" customWidth="1"/>
    <col min="2577" max="2577" width="27.5703125" style="2212" customWidth="1"/>
    <col min="2578" max="2578" width="36.85546875" style="2212" customWidth="1"/>
    <col min="2579" max="2579" width="38.7109375" style="2212" customWidth="1"/>
    <col min="2580" max="2582" width="14.7109375" style="2212" customWidth="1"/>
    <col min="2583" max="2583" width="18.7109375" style="2212" customWidth="1"/>
    <col min="2584" max="2584" width="25.42578125" style="2212" customWidth="1"/>
    <col min="2585" max="2585" width="34.85546875" style="2212" customWidth="1"/>
    <col min="2586" max="2586" width="28" style="2212" customWidth="1"/>
    <col min="2587" max="2587" width="34.140625" style="2212" customWidth="1"/>
    <col min="2588" max="2588" width="34" style="2212" customWidth="1"/>
    <col min="2589" max="2819" width="11.42578125" style="2212"/>
    <col min="2820" max="2820" width="108.140625" style="2212" customWidth="1"/>
    <col min="2821" max="2821" width="28.7109375" style="2212" customWidth="1"/>
    <col min="2822" max="2822" width="32.5703125" style="2212" customWidth="1"/>
    <col min="2823" max="2823" width="28.7109375" style="2212" customWidth="1"/>
    <col min="2824" max="2825" width="31.7109375" style="2212" customWidth="1"/>
    <col min="2826" max="2826" width="30.140625" style="2212" customWidth="1"/>
    <col min="2827" max="2827" width="33.7109375" style="2212" customWidth="1"/>
    <col min="2828" max="2828" width="27" style="2212" customWidth="1"/>
    <col min="2829" max="2829" width="28.7109375" style="2212" customWidth="1"/>
    <col min="2830" max="2830" width="34.85546875" style="2212" customWidth="1"/>
    <col min="2831" max="2831" width="37" style="2212" customWidth="1"/>
    <col min="2832" max="2832" width="34.85546875" style="2212" customWidth="1"/>
    <col min="2833" max="2833" width="27.5703125" style="2212" customWidth="1"/>
    <col min="2834" max="2834" width="36.85546875" style="2212" customWidth="1"/>
    <col min="2835" max="2835" width="38.7109375" style="2212" customWidth="1"/>
    <col min="2836" max="2838" width="14.7109375" style="2212" customWidth="1"/>
    <col min="2839" max="2839" width="18.7109375" style="2212" customWidth="1"/>
    <col min="2840" max="2840" width="25.42578125" style="2212" customWidth="1"/>
    <col min="2841" max="2841" width="34.85546875" style="2212" customWidth="1"/>
    <col min="2842" max="2842" width="28" style="2212" customWidth="1"/>
    <col min="2843" max="2843" width="34.140625" style="2212" customWidth="1"/>
    <col min="2844" max="2844" width="34" style="2212" customWidth="1"/>
    <col min="2845" max="3075" width="11.42578125" style="2212"/>
    <col min="3076" max="3076" width="108.140625" style="2212" customWidth="1"/>
    <col min="3077" max="3077" width="28.7109375" style="2212" customWidth="1"/>
    <col min="3078" max="3078" width="32.5703125" style="2212" customWidth="1"/>
    <col min="3079" max="3079" width="28.7109375" style="2212" customWidth="1"/>
    <col min="3080" max="3081" width="31.7109375" style="2212" customWidth="1"/>
    <col min="3082" max="3082" width="30.140625" style="2212" customWidth="1"/>
    <col min="3083" max="3083" width="33.7109375" style="2212" customWidth="1"/>
    <col min="3084" max="3084" width="27" style="2212" customWidth="1"/>
    <col min="3085" max="3085" width="28.7109375" style="2212" customWidth="1"/>
    <col min="3086" max="3086" width="34.85546875" style="2212" customWidth="1"/>
    <col min="3087" max="3087" width="37" style="2212" customWidth="1"/>
    <col min="3088" max="3088" width="34.85546875" style="2212" customWidth="1"/>
    <col min="3089" max="3089" width="27.5703125" style="2212" customWidth="1"/>
    <col min="3090" max="3090" width="36.85546875" style="2212" customWidth="1"/>
    <col min="3091" max="3091" width="38.7109375" style="2212" customWidth="1"/>
    <col min="3092" max="3094" width="14.7109375" style="2212" customWidth="1"/>
    <col min="3095" max="3095" width="18.7109375" style="2212" customWidth="1"/>
    <col min="3096" max="3096" width="25.42578125" style="2212" customWidth="1"/>
    <col min="3097" max="3097" width="34.85546875" style="2212" customWidth="1"/>
    <col min="3098" max="3098" width="28" style="2212" customWidth="1"/>
    <col min="3099" max="3099" width="34.140625" style="2212" customWidth="1"/>
    <col min="3100" max="3100" width="34" style="2212" customWidth="1"/>
    <col min="3101" max="3331" width="11.42578125" style="2212"/>
    <col min="3332" max="3332" width="108.140625" style="2212" customWidth="1"/>
    <col min="3333" max="3333" width="28.7109375" style="2212" customWidth="1"/>
    <col min="3334" max="3334" width="32.5703125" style="2212" customWidth="1"/>
    <col min="3335" max="3335" width="28.7109375" style="2212" customWidth="1"/>
    <col min="3336" max="3337" width="31.7109375" style="2212" customWidth="1"/>
    <col min="3338" max="3338" width="30.140625" style="2212" customWidth="1"/>
    <col min="3339" max="3339" width="33.7109375" style="2212" customWidth="1"/>
    <col min="3340" max="3340" width="27" style="2212" customWidth="1"/>
    <col min="3341" max="3341" width="28.7109375" style="2212" customWidth="1"/>
    <col min="3342" max="3342" width="34.85546875" style="2212" customWidth="1"/>
    <col min="3343" max="3343" width="37" style="2212" customWidth="1"/>
    <col min="3344" max="3344" width="34.85546875" style="2212" customWidth="1"/>
    <col min="3345" max="3345" width="27.5703125" style="2212" customWidth="1"/>
    <col min="3346" max="3346" width="36.85546875" style="2212" customWidth="1"/>
    <col min="3347" max="3347" width="38.7109375" style="2212" customWidth="1"/>
    <col min="3348" max="3350" width="14.7109375" style="2212" customWidth="1"/>
    <col min="3351" max="3351" width="18.7109375" style="2212" customWidth="1"/>
    <col min="3352" max="3352" width="25.42578125" style="2212" customWidth="1"/>
    <col min="3353" max="3353" width="34.85546875" style="2212" customWidth="1"/>
    <col min="3354" max="3354" width="28" style="2212" customWidth="1"/>
    <col min="3355" max="3355" width="34.140625" style="2212" customWidth="1"/>
    <col min="3356" max="3356" width="34" style="2212" customWidth="1"/>
    <col min="3357" max="3587" width="11.42578125" style="2212"/>
    <col min="3588" max="3588" width="108.140625" style="2212" customWidth="1"/>
    <col min="3589" max="3589" width="28.7109375" style="2212" customWidth="1"/>
    <col min="3590" max="3590" width="32.5703125" style="2212" customWidth="1"/>
    <col min="3591" max="3591" width="28.7109375" style="2212" customWidth="1"/>
    <col min="3592" max="3593" width="31.7109375" style="2212" customWidth="1"/>
    <col min="3594" max="3594" width="30.140625" style="2212" customWidth="1"/>
    <col min="3595" max="3595" width="33.7109375" style="2212" customWidth="1"/>
    <col min="3596" max="3596" width="27" style="2212" customWidth="1"/>
    <col min="3597" max="3597" width="28.7109375" style="2212" customWidth="1"/>
    <col min="3598" max="3598" width="34.85546875" style="2212" customWidth="1"/>
    <col min="3599" max="3599" width="37" style="2212" customWidth="1"/>
    <col min="3600" max="3600" width="34.85546875" style="2212" customWidth="1"/>
    <col min="3601" max="3601" width="27.5703125" style="2212" customWidth="1"/>
    <col min="3602" max="3602" width="36.85546875" style="2212" customWidth="1"/>
    <col min="3603" max="3603" width="38.7109375" style="2212" customWidth="1"/>
    <col min="3604" max="3606" width="14.7109375" style="2212" customWidth="1"/>
    <col min="3607" max="3607" width="18.7109375" style="2212" customWidth="1"/>
    <col min="3608" max="3608" width="25.42578125" style="2212" customWidth="1"/>
    <col min="3609" max="3609" width="34.85546875" style="2212" customWidth="1"/>
    <col min="3610" max="3610" width="28" style="2212" customWidth="1"/>
    <col min="3611" max="3611" width="34.140625" style="2212" customWidth="1"/>
    <col min="3612" max="3612" width="34" style="2212" customWidth="1"/>
    <col min="3613" max="3843" width="11.42578125" style="2212"/>
    <col min="3844" max="3844" width="108.140625" style="2212" customWidth="1"/>
    <col min="3845" max="3845" width="28.7109375" style="2212" customWidth="1"/>
    <col min="3846" max="3846" width="32.5703125" style="2212" customWidth="1"/>
    <col min="3847" max="3847" width="28.7109375" style="2212" customWidth="1"/>
    <col min="3848" max="3849" width="31.7109375" style="2212" customWidth="1"/>
    <col min="3850" max="3850" width="30.140625" style="2212" customWidth="1"/>
    <col min="3851" max="3851" width="33.7109375" style="2212" customWidth="1"/>
    <col min="3852" max="3852" width="27" style="2212" customWidth="1"/>
    <col min="3853" max="3853" width="28.7109375" style="2212" customWidth="1"/>
    <col min="3854" max="3854" width="34.85546875" style="2212" customWidth="1"/>
    <col min="3855" max="3855" width="37" style="2212" customWidth="1"/>
    <col min="3856" max="3856" width="34.85546875" style="2212" customWidth="1"/>
    <col min="3857" max="3857" width="27.5703125" style="2212" customWidth="1"/>
    <col min="3858" max="3858" width="36.85546875" style="2212" customWidth="1"/>
    <col min="3859" max="3859" width="38.7109375" style="2212" customWidth="1"/>
    <col min="3860" max="3862" width="14.7109375" style="2212" customWidth="1"/>
    <col min="3863" max="3863" width="18.7109375" style="2212" customWidth="1"/>
    <col min="3864" max="3864" width="25.42578125" style="2212" customWidth="1"/>
    <col min="3865" max="3865" width="34.85546875" style="2212" customWidth="1"/>
    <col min="3866" max="3866" width="28" style="2212" customWidth="1"/>
    <col min="3867" max="3867" width="34.140625" style="2212" customWidth="1"/>
    <col min="3868" max="3868" width="34" style="2212" customWidth="1"/>
    <col min="3869" max="4099" width="11.42578125" style="2212"/>
    <col min="4100" max="4100" width="108.140625" style="2212" customWidth="1"/>
    <col min="4101" max="4101" width="28.7109375" style="2212" customWidth="1"/>
    <col min="4102" max="4102" width="32.5703125" style="2212" customWidth="1"/>
    <col min="4103" max="4103" width="28.7109375" style="2212" customWidth="1"/>
    <col min="4104" max="4105" width="31.7109375" style="2212" customWidth="1"/>
    <col min="4106" max="4106" width="30.140625" style="2212" customWidth="1"/>
    <col min="4107" max="4107" width="33.7109375" style="2212" customWidth="1"/>
    <col min="4108" max="4108" width="27" style="2212" customWidth="1"/>
    <col min="4109" max="4109" width="28.7109375" style="2212" customWidth="1"/>
    <col min="4110" max="4110" width="34.85546875" style="2212" customWidth="1"/>
    <col min="4111" max="4111" width="37" style="2212" customWidth="1"/>
    <col min="4112" max="4112" width="34.85546875" style="2212" customWidth="1"/>
    <col min="4113" max="4113" width="27.5703125" style="2212" customWidth="1"/>
    <col min="4114" max="4114" width="36.85546875" style="2212" customWidth="1"/>
    <col min="4115" max="4115" width="38.7109375" style="2212" customWidth="1"/>
    <col min="4116" max="4118" width="14.7109375" style="2212" customWidth="1"/>
    <col min="4119" max="4119" width="18.7109375" style="2212" customWidth="1"/>
    <col min="4120" max="4120" width="25.42578125" style="2212" customWidth="1"/>
    <col min="4121" max="4121" width="34.85546875" style="2212" customWidth="1"/>
    <col min="4122" max="4122" width="28" style="2212" customWidth="1"/>
    <col min="4123" max="4123" width="34.140625" style="2212" customWidth="1"/>
    <col min="4124" max="4124" width="34" style="2212" customWidth="1"/>
    <col min="4125" max="4355" width="11.42578125" style="2212"/>
    <col min="4356" max="4356" width="108.140625" style="2212" customWidth="1"/>
    <col min="4357" max="4357" width="28.7109375" style="2212" customWidth="1"/>
    <col min="4358" max="4358" width="32.5703125" style="2212" customWidth="1"/>
    <col min="4359" max="4359" width="28.7109375" style="2212" customWidth="1"/>
    <col min="4360" max="4361" width="31.7109375" style="2212" customWidth="1"/>
    <col min="4362" max="4362" width="30.140625" style="2212" customWidth="1"/>
    <col min="4363" max="4363" width="33.7109375" style="2212" customWidth="1"/>
    <col min="4364" max="4364" width="27" style="2212" customWidth="1"/>
    <col min="4365" max="4365" width="28.7109375" style="2212" customWidth="1"/>
    <col min="4366" max="4366" width="34.85546875" style="2212" customWidth="1"/>
    <col min="4367" max="4367" width="37" style="2212" customWidth="1"/>
    <col min="4368" max="4368" width="34.85546875" style="2212" customWidth="1"/>
    <col min="4369" max="4369" width="27.5703125" style="2212" customWidth="1"/>
    <col min="4370" max="4370" width="36.85546875" style="2212" customWidth="1"/>
    <col min="4371" max="4371" width="38.7109375" style="2212" customWidth="1"/>
    <col min="4372" max="4374" width="14.7109375" style="2212" customWidth="1"/>
    <col min="4375" max="4375" width="18.7109375" style="2212" customWidth="1"/>
    <col min="4376" max="4376" width="25.42578125" style="2212" customWidth="1"/>
    <col min="4377" max="4377" width="34.85546875" style="2212" customWidth="1"/>
    <col min="4378" max="4378" width="28" style="2212" customWidth="1"/>
    <col min="4379" max="4379" width="34.140625" style="2212" customWidth="1"/>
    <col min="4380" max="4380" width="34" style="2212" customWidth="1"/>
    <col min="4381" max="4611" width="11.42578125" style="2212"/>
    <col min="4612" max="4612" width="108.140625" style="2212" customWidth="1"/>
    <col min="4613" max="4613" width="28.7109375" style="2212" customWidth="1"/>
    <col min="4614" max="4614" width="32.5703125" style="2212" customWidth="1"/>
    <col min="4615" max="4615" width="28.7109375" style="2212" customWidth="1"/>
    <col min="4616" max="4617" width="31.7109375" style="2212" customWidth="1"/>
    <col min="4618" max="4618" width="30.140625" style="2212" customWidth="1"/>
    <col min="4619" max="4619" width="33.7109375" style="2212" customWidth="1"/>
    <col min="4620" max="4620" width="27" style="2212" customWidth="1"/>
    <col min="4621" max="4621" width="28.7109375" style="2212" customWidth="1"/>
    <col min="4622" max="4622" width="34.85546875" style="2212" customWidth="1"/>
    <col min="4623" max="4623" width="37" style="2212" customWidth="1"/>
    <col min="4624" max="4624" width="34.85546875" style="2212" customWidth="1"/>
    <col min="4625" max="4625" width="27.5703125" style="2212" customWidth="1"/>
    <col min="4626" max="4626" width="36.85546875" style="2212" customWidth="1"/>
    <col min="4627" max="4627" width="38.7109375" style="2212" customWidth="1"/>
    <col min="4628" max="4630" width="14.7109375" style="2212" customWidth="1"/>
    <col min="4631" max="4631" width="18.7109375" style="2212" customWidth="1"/>
    <col min="4632" max="4632" width="25.42578125" style="2212" customWidth="1"/>
    <col min="4633" max="4633" width="34.85546875" style="2212" customWidth="1"/>
    <col min="4634" max="4634" width="28" style="2212" customWidth="1"/>
    <col min="4635" max="4635" width="34.140625" style="2212" customWidth="1"/>
    <col min="4636" max="4636" width="34" style="2212" customWidth="1"/>
    <col min="4637" max="4867" width="11.42578125" style="2212"/>
    <col min="4868" max="4868" width="108.140625" style="2212" customWidth="1"/>
    <col min="4869" max="4869" width="28.7109375" style="2212" customWidth="1"/>
    <col min="4870" max="4870" width="32.5703125" style="2212" customWidth="1"/>
    <col min="4871" max="4871" width="28.7109375" style="2212" customWidth="1"/>
    <col min="4872" max="4873" width="31.7109375" style="2212" customWidth="1"/>
    <col min="4874" max="4874" width="30.140625" style="2212" customWidth="1"/>
    <col min="4875" max="4875" width="33.7109375" style="2212" customWidth="1"/>
    <col min="4876" max="4876" width="27" style="2212" customWidth="1"/>
    <col min="4877" max="4877" width="28.7109375" style="2212" customWidth="1"/>
    <col min="4878" max="4878" width="34.85546875" style="2212" customWidth="1"/>
    <col min="4879" max="4879" width="37" style="2212" customWidth="1"/>
    <col min="4880" max="4880" width="34.85546875" style="2212" customWidth="1"/>
    <col min="4881" max="4881" width="27.5703125" style="2212" customWidth="1"/>
    <col min="4882" max="4882" width="36.85546875" style="2212" customWidth="1"/>
    <col min="4883" max="4883" width="38.7109375" style="2212" customWidth="1"/>
    <col min="4884" max="4886" width="14.7109375" style="2212" customWidth="1"/>
    <col min="4887" max="4887" width="18.7109375" style="2212" customWidth="1"/>
    <col min="4888" max="4888" width="25.42578125" style="2212" customWidth="1"/>
    <col min="4889" max="4889" width="34.85546875" style="2212" customWidth="1"/>
    <col min="4890" max="4890" width="28" style="2212" customWidth="1"/>
    <col min="4891" max="4891" width="34.140625" style="2212" customWidth="1"/>
    <col min="4892" max="4892" width="34" style="2212" customWidth="1"/>
    <col min="4893" max="5123" width="11.42578125" style="2212"/>
    <col min="5124" max="5124" width="108.140625" style="2212" customWidth="1"/>
    <col min="5125" max="5125" width="28.7109375" style="2212" customWidth="1"/>
    <col min="5126" max="5126" width="32.5703125" style="2212" customWidth="1"/>
    <col min="5127" max="5127" width="28.7109375" style="2212" customWidth="1"/>
    <col min="5128" max="5129" width="31.7109375" style="2212" customWidth="1"/>
    <col min="5130" max="5130" width="30.140625" style="2212" customWidth="1"/>
    <col min="5131" max="5131" width="33.7109375" style="2212" customWidth="1"/>
    <col min="5132" max="5132" width="27" style="2212" customWidth="1"/>
    <col min="5133" max="5133" width="28.7109375" style="2212" customWidth="1"/>
    <col min="5134" max="5134" width="34.85546875" style="2212" customWidth="1"/>
    <col min="5135" max="5135" width="37" style="2212" customWidth="1"/>
    <col min="5136" max="5136" width="34.85546875" style="2212" customWidth="1"/>
    <col min="5137" max="5137" width="27.5703125" style="2212" customWidth="1"/>
    <col min="5138" max="5138" width="36.85546875" style="2212" customWidth="1"/>
    <col min="5139" max="5139" width="38.7109375" style="2212" customWidth="1"/>
    <col min="5140" max="5142" width="14.7109375" style="2212" customWidth="1"/>
    <col min="5143" max="5143" width="18.7109375" style="2212" customWidth="1"/>
    <col min="5144" max="5144" width="25.42578125" style="2212" customWidth="1"/>
    <col min="5145" max="5145" width="34.85546875" style="2212" customWidth="1"/>
    <col min="5146" max="5146" width="28" style="2212" customWidth="1"/>
    <col min="5147" max="5147" width="34.140625" style="2212" customWidth="1"/>
    <col min="5148" max="5148" width="34" style="2212" customWidth="1"/>
    <col min="5149" max="5379" width="11.42578125" style="2212"/>
    <col min="5380" max="5380" width="108.140625" style="2212" customWidth="1"/>
    <col min="5381" max="5381" width="28.7109375" style="2212" customWidth="1"/>
    <col min="5382" max="5382" width="32.5703125" style="2212" customWidth="1"/>
    <col min="5383" max="5383" width="28.7109375" style="2212" customWidth="1"/>
    <col min="5384" max="5385" width="31.7109375" style="2212" customWidth="1"/>
    <col min="5386" max="5386" width="30.140625" style="2212" customWidth="1"/>
    <col min="5387" max="5387" width="33.7109375" style="2212" customWidth="1"/>
    <col min="5388" max="5388" width="27" style="2212" customWidth="1"/>
    <col min="5389" max="5389" width="28.7109375" style="2212" customWidth="1"/>
    <col min="5390" max="5390" width="34.85546875" style="2212" customWidth="1"/>
    <col min="5391" max="5391" width="37" style="2212" customWidth="1"/>
    <col min="5392" max="5392" width="34.85546875" style="2212" customWidth="1"/>
    <col min="5393" max="5393" width="27.5703125" style="2212" customWidth="1"/>
    <col min="5394" max="5394" width="36.85546875" style="2212" customWidth="1"/>
    <col min="5395" max="5395" width="38.7109375" style="2212" customWidth="1"/>
    <col min="5396" max="5398" width="14.7109375" style="2212" customWidth="1"/>
    <col min="5399" max="5399" width="18.7109375" style="2212" customWidth="1"/>
    <col min="5400" max="5400" width="25.42578125" style="2212" customWidth="1"/>
    <col min="5401" max="5401" width="34.85546875" style="2212" customWidth="1"/>
    <col min="5402" max="5402" width="28" style="2212" customWidth="1"/>
    <col min="5403" max="5403" width="34.140625" style="2212" customWidth="1"/>
    <col min="5404" max="5404" width="34" style="2212" customWidth="1"/>
    <col min="5405" max="5635" width="11.42578125" style="2212"/>
    <col min="5636" max="5636" width="108.140625" style="2212" customWidth="1"/>
    <col min="5637" max="5637" width="28.7109375" style="2212" customWidth="1"/>
    <col min="5638" max="5638" width="32.5703125" style="2212" customWidth="1"/>
    <col min="5639" max="5639" width="28.7109375" style="2212" customWidth="1"/>
    <col min="5640" max="5641" width="31.7109375" style="2212" customWidth="1"/>
    <col min="5642" max="5642" width="30.140625" style="2212" customWidth="1"/>
    <col min="5643" max="5643" width="33.7109375" style="2212" customWidth="1"/>
    <col min="5644" max="5644" width="27" style="2212" customWidth="1"/>
    <col min="5645" max="5645" width="28.7109375" style="2212" customWidth="1"/>
    <col min="5646" max="5646" width="34.85546875" style="2212" customWidth="1"/>
    <col min="5647" max="5647" width="37" style="2212" customWidth="1"/>
    <col min="5648" max="5648" width="34.85546875" style="2212" customWidth="1"/>
    <col min="5649" max="5649" width="27.5703125" style="2212" customWidth="1"/>
    <col min="5650" max="5650" width="36.85546875" style="2212" customWidth="1"/>
    <col min="5651" max="5651" width="38.7109375" style="2212" customWidth="1"/>
    <col min="5652" max="5654" width="14.7109375" style="2212" customWidth="1"/>
    <col min="5655" max="5655" width="18.7109375" style="2212" customWidth="1"/>
    <col min="5656" max="5656" width="25.42578125" style="2212" customWidth="1"/>
    <col min="5657" max="5657" width="34.85546875" style="2212" customWidth="1"/>
    <col min="5658" max="5658" width="28" style="2212" customWidth="1"/>
    <col min="5659" max="5659" width="34.140625" style="2212" customWidth="1"/>
    <col min="5660" max="5660" width="34" style="2212" customWidth="1"/>
    <col min="5661" max="5891" width="11.42578125" style="2212"/>
    <col min="5892" max="5892" width="108.140625" style="2212" customWidth="1"/>
    <col min="5893" max="5893" width="28.7109375" style="2212" customWidth="1"/>
    <col min="5894" max="5894" width="32.5703125" style="2212" customWidth="1"/>
    <col min="5895" max="5895" width="28.7109375" style="2212" customWidth="1"/>
    <col min="5896" max="5897" width="31.7109375" style="2212" customWidth="1"/>
    <col min="5898" max="5898" width="30.140625" style="2212" customWidth="1"/>
    <col min="5899" max="5899" width="33.7109375" style="2212" customWidth="1"/>
    <col min="5900" max="5900" width="27" style="2212" customWidth="1"/>
    <col min="5901" max="5901" width="28.7109375" style="2212" customWidth="1"/>
    <col min="5902" max="5902" width="34.85546875" style="2212" customWidth="1"/>
    <col min="5903" max="5903" width="37" style="2212" customWidth="1"/>
    <col min="5904" max="5904" width="34.85546875" style="2212" customWidth="1"/>
    <col min="5905" max="5905" width="27.5703125" style="2212" customWidth="1"/>
    <col min="5906" max="5906" width="36.85546875" style="2212" customWidth="1"/>
    <col min="5907" max="5907" width="38.7109375" style="2212" customWidth="1"/>
    <col min="5908" max="5910" width="14.7109375" style="2212" customWidth="1"/>
    <col min="5911" max="5911" width="18.7109375" style="2212" customWidth="1"/>
    <col min="5912" max="5912" width="25.42578125" style="2212" customWidth="1"/>
    <col min="5913" max="5913" width="34.85546875" style="2212" customWidth="1"/>
    <col min="5914" max="5914" width="28" style="2212" customWidth="1"/>
    <col min="5915" max="5915" width="34.140625" style="2212" customWidth="1"/>
    <col min="5916" max="5916" width="34" style="2212" customWidth="1"/>
    <col min="5917" max="6147" width="11.42578125" style="2212"/>
    <col min="6148" max="6148" width="108.140625" style="2212" customWidth="1"/>
    <col min="6149" max="6149" width="28.7109375" style="2212" customWidth="1"/>
    <col min="6150" max="6150" width="32.5703125" style="2212" customWidth="1"/>
    <col min="6151" max="6151" width="28.7109375" style="2212" customWidth="1"/>
    <col min="6152" max="6153" width="31.7109375" style="2212" customWidth="1"/>
    <col min="6154" max="6154" width="30.140625" style="2212" customWidth="1"/>
    <col min="6155" max="6155" width="33.7109375" style="2212" customWidth="1"/>
    <col min="6156" max="6156" width="27" style="2212" customWidth="1"/>
    <col min="6157" max="6157" width="28.7109375" style="2212" customWidth="1"/>
    <col min="6158" max="6158" width="34.85546875" style="2212" customWidth="1"/>
    <col min="6159" max="6159" width="37" style="2212" customWidth="1"/>
    <col min="6160" max="6160" width="34.85546875" style="2212" customWidth="1"/>
    <col min="6161" max="6161" width="27.5703125" style="2212" customWidth="1"/>
    <col min="6162" max="6162" width="36.85546875" style="2212" customWidth="1"/>
    <col min="6163" max="6163" width="38.7109375" style="2212" customWidth="1"/>
    <col min="6164" max="6166" width="14.7109375" style="2212" customWidth="1"/>
    <col min="6167" max="6167" width="18.7109375" style="2212" customWidth="1"/>
    <col min="6168" max="6168" width="25.42578125" style="2212" customWidth="1"/>
    <col min="6169" max="6169" width="34.85546875" style="2212" customWidth="1"/>
    <col min="6170" max="6170" width="28" style="2212" customWidth="1"/>
    <col min="6171" max="6171" width="34.140625" style="2212" customWidth="1"/>
    <col min="6172" max="6172" width="34" style="2212" customWidth="1"/>
    <col min="6173" max="6403" width="11.42578125" style="2212"/>
    <col min="6404" max="6404" width="108.140625" style="2212" customWidth="1"/>
    <col min="6405" max="6405" width="28.7109375" style="2212" customWidth="1"/>
    <col min="6406" max="6406" width="32.5703125" style="2212" customWidth="1"/>
    <col min="6407" max="6407" width="28.7109375" style="2212" customWidth="1"/>
    <col min="6408" max="6409" width="31.7109375" style="2212" customWidth="1"/>
    <col min="6410" max="6410" width="30.140625" style="2212" customWidth="1"/>
    <col min="6411" max="6411" width="33.7109375" style="2212" customWidth="1"/>
    <col min="6412" max="6412" width="27" style="2212" customWidth="1"/>
    <col min="6413" max="6413" width="28.7109375" style="2212" customWidth="1"/>
    <col min="6414" max="6414" width="34.85546875" style="2212" customWidth="1"/>
    <col min="6415" max="6415" width="37" style="2212" customWidth="1"/>
    <col min="6416" max="6416" width="34.85546875" style="2212" customWidth="1"/>
    <col min="6417" max="6417" width="27.5703125" style="2212" customWidth="1"/>
    <col min="6418" max="6418" width="36.85546875" style="2212" customWidth="1"/>
    <col min="6419" max="6419" width="38.7109375" style="2212" customWidth="1"/>
    <col min="6420" max="6422" width="14.7109375" style="2212" customWidth="1"/>
    <col min="6423" max="6423" width="18.7109375" style="2212" customWidth="1"/>
    <col min="6424" max="6424" width="25.42578125" style="2212" customWidth="1"/>
    <col min="6425" max="6425" width="34.85546875" style="2212" customWidth="1"/>
    <col min="6426" max="6426" width="28" style="2212" customWidth="1"/>
    <col min="6427" max="6427" width="34.140625" style="2212" customWidth="1"/>
    <col min="6428" max="6428" width="34" style="2212" customWidth="1"/>
    <col min="6429" max="6659" width="11.42578125" style="2212"/>
    <col min="6660" max="6660" width="108.140625" style="2212" customWidth="1"/>
    <col min="6661" max="6661" width="28.7109375" style="2212" customWidth="1"/>
    <col min="6662" max="6662" width="32.5703125" style="2212" customWidth="1"/>
    <col min="6663" max="6663" width="28.7109375" style="2212" customWidth="1"/>
    <col min="6664" max="6665" width="31.7109375" style="2212" customWidth="1"/>
    <col min="6666" max="6666" width="30.140625" style="2212" customWidth="1"/>
    <col min="6667" max="6667" width="33.7109375" style="2212" customWidth="1"/>
    <col min="6668" max="6668" width="27" style="2212" customWidth="1"/>
    <col min="6669" max="6669" width="28.7109375" style="2212" customWidth="1"/>
    <col min="6670" max="6670" width="34.85546875" style="2212" customWidth="1"/>
    <col min="6671" max="6671" width="37" style="2212" customWidth="1"/>
    <col min="6672" max="6672" width="34.85546875" style="2212" customWidth="1"/>
    <col min="6673" max="6673" width="27.5703125" style="2212" customWidth="1"/>
    <col min="6674" max="6674" width="36.85546875" style="2212" customWidth="1"/>
    <col min="6675" max="6675" width="38.7109375" style="2212" customWidth="1"/>
    <col min="6676" max="6678" width="14.7109375" style="2212" customWidth="1"/>
    <col min="6679" max="6679" width="18.7109375" style="2212" customWidth="1"/>
    <col min="6680" max="6680" width="25.42578125" style="2212" customWidth="1"/>
    <col min="6681" max="6681" width="34.85546875" style="2212" customWidth="1"/>
    <col min="6682" max="6682" width="28" style="2212" customWidth="1"/>
    <col min="6683" max="6683" width="34.140625" style="2212" customWidth="1"/>
    <col min="6684" max="6684" width="34" style="2212" customWidth="1"/>
    <col min="6685" max="6915" width="11.42578125" style="2212"/>
    <col min="6916" max="6916" width="108.140625" style="2212" customWidth="1"/>
    <col min="6917" max="6917" width="28.7109375" style="2212" customWidth="1"/>
    <col min="6918" max="6918" width="32.5703125" style="2212" customWidth="1"/>
    <col min="6919" max="6919" width="28.7109375" style="2212" customWidth="1"/>
    <col min="6920" max="6921" width="31.7109375" style="2212" customWidth="1"/>
    <col min="6922" max="6922" width="30.140625" style="2212" customWidth="1"/>
    <col min="6923" max="6923" width="33.7109375" style="2212" customWidth="1"/>
    <col min="6924" max="6924" width="27" style="2212" customWidth="1"/>
    <col min="6925" max="6925" width="28.7109375" style="2212" customWidth="1"/>
    <col min="6926" max="6926" width="34.85546875" style="2212" customWidth="1"/>
    <col min="6927" max="6927" width="37" style="2212" customWidth="1"/>
    <col min="6928" max="6928" width="34.85546875" style="2212" customWidth="1"/>
    <col min="6929" max="6929" width="27.5703125" style="2212" customWidth="1"/>
    <col min="6930" max="6930" width="36.85546875" style="2212" customWidth="1"/>
    <col min="6931" max="6931" width="38.7109375" style="2212" customWidth="1"/>
    <col min="6932" max="6934" width="14.7109375" style="2212" customWidth="1"/>
    <col min="6935" max="6935" width="18.7109375" style="2212" customWidth="1"/>
    <col min="6936" max="6936" width="25.42578125" style="2212" customWidth="1"/>
    <col min="6937" max="6937" width="34.85546875" style="2212" customWidth="1"/>
    <col min="6938" max="6938" width="28" style="2212" customWidth="1"/>
    <col min="6939" max="6939" width="34.140625" style="2212" customWidth="1"/>
    <col min="6940" max="6940" width="34" style="2212" customWidth="1"/>
    <col min="6941" max="7171" width="11.42578125" style="2212"/>
    <col min="7172" max="7172" width="108.140625" style="2212" customWidth="1"/>
    <col min="7173" max="7173" width="28.7109375" style="2212" customWidth="1"/>
    <col min="7174" max="7174" width="32.5703125" style="2212" customWidth="1"/>
    <col min="7175" max="7175" width="28.7109375" style="2212" customWidth="1"/>
    <col min="7176" max="7177" width="31.7109375" style="2212" customWidth="1"/>
    <col min="7178" max="7178" width="30.140625" style="2212" customWidth="1"/>
    <col min="7179" max="7179" width="33.7109375" style="2212" customWidth="1"/>
    <col min="7180" max="7180" width="27" style="2212" customWidth="1"/>
    <col min="7181" max="7181" width="28.7109375" style="2212" customWidth="1"/>
    <col min="7182" max="7182" width="34.85546875" style="2212" customWidth="1"/>
    <col min="7183" max="7183" width="37" style="2212" customWidth="1"/>
    <col min="7184" max="7184" width="34.85546875" style="2212" customWidth="1"/>
    <col min="7185" max="7185" width="27.5703125" style="2212" customWidth="1"/>
    <col min="7186" max="7186" width="36.85546875" style="2212" customWidth="1"/>
    <col min="7187" max="7187" width="38.7109375" style="2212" customWidth="1"/>
    <col min="7188" max="7190" width="14.7109375" style="2212" customWidth="1"/>
    <col min="7191" max="7191" width="18.7109375" style="2212" customWidth="1"/>
    <col min="7192" max="7192" width="25.42578125" style="2212" customWidth="1"/>
    <col min="7193" max="7193" width="34.85546875" style="2212" customWidth="1"/>
    <col min="7194" max="7194" width="28" style="2212" customWidth="1"/>
    <col min="7195" max="7195" width="34.140625" style="2212" customWidth="1"/>
    <col min="7196" max="7196" width="34" style="2212" customWidth="1"/>
    <col min="7197" max="7427" width="11.42578125" style="2212"/>
    <col min="7428" max="7428" width="108.140625" style="2212" customWidth="1"/>
    <col min="7429" max="7429" width="28.7109375" style="2212" customWidth="1"/>
    <col min="7430" max="7430" width="32.5703125" style="2212" customWidth="1"/>
    <col min="7431" max="7431" width="28.7109375" style="2212" customWidth="1"/>
    <col min="7432" max="7433" width="31.7109375" style="2212" customWidth="1"/>
    <col min="7434" max="7434" width="30.140625" style="2212" customWidth="1"/>
    <col min="7435" max="7435" width="33.7109375" style="2212" customWidth="1"/>
    <col min="7436" max="7436" width="27" style="2212" customWidth="1"/>
    <col min="7437" max="7437" width="28.7109375" style="2212" customWidth="1"/>
    <col min="7438" max="7438" width="34.85546875" style="2212" customWidth="1"/>
    <col min="7439" max="7439" width="37" style="2212" customWidth="1"/>
    <col min="7440" max="7440" width="34.85546875" style="2212" customWidth="1"/>
    <col min="7441" max="7441" width="27.5703125" style="2212" customWidth="1"/>
    <col min="7442" max="7442" width="36.85546875" style="2212" customWidth="1"/>
    <col min="7443" max="7443" width="38.7109375" style="2212" customWidth="1"/>
    <col min="7444" max="7446" width="14.7109375" style="2212" customWidth="1"/>
    <col min="7447" max="7447" width="18.7109375" style="2212" customWidth="1"/>
    <col min="7448" max="7448" width="25.42578125" style="2212" customWidth="1"/>
    <col min="7449" max="7449" width="34.85546875" style="2212" customWidth="1"/>
    <col min="7450" max="7450" width="28" style="2212" customWidth="1"/>
    <col min="7451" max="7451" width="34.140625" style="2212" customWidth="1"/>
    <col min="7452" max="7452" width="34" style="2212" customWidth="1"/>
    <col min="7453" max="7683" width="11.42578125" style="2212"/>
    <col min="7684" max="7684" width="108.140625" style="2212" customWidth="1"/>
    <col min="7685" max="7685" width="28.7109375" style="2212" customWidth="1"/>
    <col min="7686" max="7686" width="32.5703125" style="2212" customWidth="1"/>
    <col min="7687" max="7687" width="28.7109375" style="2212" customWidth="1"/>
    <col min="7688" max="7689" width="31.7109375" style="2212" customWidth="1"/>
    <col min="7690" max="7690" width="30.140625" style="2212" customWidth="1"/>
    <col min="7691" max="7691" width="33.7109375" style="2212" customWidth="1"/>
    <col min="7692" max="7692" width="27" style="2212" customWidth="1"/>
    <col min="7693" max="7693" width="28.7109375" style="2212" customWidth="1"/>
    <col min="7694" max="7694" width="34.85546875" style="2212" customWidth="1"/>
    <col min="7695" max="7695" width="37" style="2212" customWidth="1"/>
    <col min="7696" max="7696" width="34.85546875" style="2212" customWidth="1"/>
    <col min="7697" max="7697" width="27.5703125" style="2212" customWidth="1"/>
    <col min="7698" max="7698" width="36.85546875" style="2212" customWidth="1"/>
    <col min="7699" max="7699" width="38.7109375" style="2212" customWidth="1"/>
    <col min="7700" max="7702" width="14.7109375" style="2212" customWidth="1"/>
    <col min="7703" max="7703" width="18.7109375" style="2212" customWidth="1"/>
    <col min="7704" max="7704" width="25.42578125" style="2212" customWidth="1"/>
    <col min="7705" max="7705" width="34.85546875" style="2212" customWidth="1"/>
    <col min="7706" max="7706" width="28" style="2212" customWidth="1"/>
    <col min="7707" max="7707" width="34.140625" style="2212" customWidth="1"/>
    <col min="7708" max="7708" width="34" style="2212" customWidth="1"/>
    <col min="7709" max="7939" width="11.42578125" style="2212"/>
    <col min="7940" max="7940" width="108.140625" style="2212" customWidth="1"/>
    <col min="7941" max="7941" width="28.7109375" style="2212" customWidth="1"/>
    <col min="7942" max="7942" width="32.5703125" style="2212" customWidth="1"/>
    <col min="7943" max="7943" width="28.7109375" style="2212" customWidth="1"/>
    <col min="7944" max="7945" width="31.7109375" style="2212" customWidth="1"/>
    <col min="7946" max="7946" width="30.140625" style="2212" customWidth="1"/>
    <col min="7947" max="7947" width="33.7109375" style="2212" customWidth="1"/>
    <col min="7948" max="7948" width="27" style="2212" customWidth="1"/>
    <col min="7949" max="7949" width="28.7109375" style="2212" customWidth="1"/>
    <col min="7950" max="7950" width="34.85546875" style="2212" customWidth="1"/>
    <col min="7951" max="7951" width="37" style="2212" customWidth="1"/>
    <col min="7952" max="7952" width="34.85546875" style="2212" customWidth="1"/>
    <col min="7953" max="7953" width="27.5703125" style="2212" customWidth="1"/>
    <col min="7954" max="7954" width="36.85546875" style="2212" customWidth="1"/>
    <col min="7955" max="7955" width="38.7109375" style="2212" customWidth="1"/>
    <col min="7956" max="7958" width="14.7109375" style="2212" customWidth="1"/>
    <col min="7959" max="7959" width="18.7109375" style="2212" customWidth="1"/>
    <col min="7960" max="7960" width="25.42578125" style="2212" customWidth="1"/>
    <col min="7961" max="7961" width="34.85546875" style="2212" customWidth="1"/>
    <col min="7962" max="7962" width="28" style="2212" customWidth="1"/>
    <col min="7963" max="7963" width="34.140625" style="2212" customWidth="1"/>
    <col min="7964" max="7964" width="34" style="2212" customWidth="1"/>
    <col min="7965" max="8195" width="11.42578125" style="2212"/>
    <col min="8196" max="8196" width="108.140625" style="2212" customWidth="1"/>
    <col min="8197" max="8197" width="28.7109375" style="2212" customWidth="1"/>
    <col min="8198" max="8198" width="32.5703125" style="2212" customWidth="1"/>
    <col min="8199" max="8199" width="28.7109375" style="2212" customWidth="1"/>
    <col min="8200" max="8201" width="31.7109375" style="2212" customWidth="1"/>
    <col min="8202" max="8202" width="30.140625" style="2212" customWidth="1"/>
    <col min="8203" max="8203" width="33.7109375" style="2212" customWidth="1"/>
    <col min="8204" max="8204" width="27" style="2212" customWidth="1"/>
    <col min="8205" max="8205" width="28.7109375" style="2212" customWidth="1"/>
    <col min="8206" max="8206" width="34.85546875" style="2212" customWidth="1"/>
    <col min="8207" max="8207" width="37" style="2212" customWidth="1"/>
    <col min="8208" max="8208" width="34.85546875" style="2212" customWidth="1"/>
    <col min="8209" max="8209" width="27.5703125" style="2212" customWidth="1"/>
    <col min="8210" max="8210" width="36.85546875" style="2212" customWidth="1"/>
    <col min="8211" max="8211" width="38.7109375" style="2212" customWidth="1"/>
    <col min="8212" max="8214" width="14.7109375" style="2212" customWidth="1"/>
    <col min="8215" max="8215" width="18.7109375" style="2212" customWidth="1"/>
    <col min="8216" max="8216" width="25.42578125" style="2212" customWidth="1"/>
    <col min="8217" max="8217" width="34.85546875" style="2212" customWidth="1"/>
    <col min="8218" max="8218" width="28" style="2212" customWidth="1"/>
    <col min="8219" max="8219" width="34.140625" style="2212" customWidth="1"/>
    <col min="8220" max="8220" width="34" style="2212" customWidth="1"/>
    <col min="8221" max="8451" width="11.42578125" style="2212"/>
    <col min="8452" max="8452" width="108.140625" style="2212" customWidth="1"/>
    <col min="8453" max="8453" width="28.7109375" style="2212" customWidth="1"/>
    <col min="8454" max="8454" width="32.5703125" style="2212" customWidth="1"/>
    <col min="8455" max="8455" width="28.7109375" style="2212" customWidth="1"/>
    <col min="8456" max="8457" width="31.7109375" style="2212" customWidth="1"/>
    <col min="8458" max="8458" width="30.140625" style="2212" customWidth="1"/>
    <col min="8459" max="8459" width="33.7109375" style="2212" customWidth="1"/>
    <col min="8460" max="8460" width="27" style="2212" customWidth="1"/>
    <col min="8461" max="8461" width="28.7109375" style="2212" customWidth="1"/>
    <col min="8462" max="8462" width="34.85546875" style="2212" customWidth="1"/>
    <col min="8463" max="8463" width="37" style="2212" customWidth="1"/>
    <col min="8464" max="8464" width="34.85546875" style="2212" customWidth="1"/>
    <col min="8465" max="8465" width="27.5703125" style="2212" customWidth="1"/>
    <col min="8466" max="8466" width="36.85546875" style="2212" customWidth="1"/>
    <col min="8467" max="8467" width="38.7109375" style="2212" customWidth="1"/>
    <col min="8468" max="8470" width="14.7109375" style="2212" customWidth="1"/>
    <col min="8471" max="8471" width="18.7109375" style="2212" customWidth="1"/>
    <col min="8472" max="8472" width="25.42578125" style="2212" customWidth="1"/>
    <col min="8473" max="8473" width="34.85546875" style="2212" customWidth="1"/>
    <col min="8474" max="8474" width="28" style="2212" customWidth="1"/>
    <col min="8475" max="8475" width="34.140625" style="2212" customWidth="1"/>
    <col min="8476" max="8476" width="34" style="2212" customWidth="1"/>
    <col min="8477" max="8707" width="11.42578125" style="2212"/>
    <col min="8708" max="8708" width="108.140625" style="2212" customWidth="1"/>
    <col min="8709" max="8709" width="28.7109375" style="2212" customWidth="1"/>
    <col min="8710" max="8710" width="32.5703125" style="2212" customWidth="1"/>
    <col min="8711" max="8711" width="28.7109375" style="2212" customWidth="1"/>
    <col min="8712" max="8713" width="31.7109375" style="2212" customWidth="1"/>
    <col min="8714" max="8714" width="30.140625" style="2212" customWidth="1"/>
    <col min="8715" max="8715" width="33.7109375" style="2212" customWidth="1"/>
    <col min="8716" max="8716" width="27" style="2212" customWidth="1"/>
    <col min="8717" max="8717" width="28.7109375" style="2212" customWidth="1"/>
    <col min="8718" max="8718" width="34.85546875" style="2212" customWidth="1"/>
    <col min="8719" max="8719" width="37" style="2212" customWidth="1"/>
    <col min="8720" max="8720" width="34.85546875" style="2212" customWidth="1"/>
    <col min="8721" max="8721" width="27.5703125" style="2212" customWidth="1"/>
    <col min="8722" max="8722" width="36.85546875" style="2212" customWidth="1"/>
    <col min="8723" max="8723" width="38.7109375" style="2212" customWidth="1"/>
    <col min="8724" max="8726" width="14.7109375" style="2212" customWidth="1"/>
    <col min="8727" max="8727" width="18.7109375" style="2212" customWidth="1"/>
    <col min="8728" max="8728" width="25.42578125" style="2212" customWidth="1"/>
    <col min="8729" max="8729" width="34.85546875" style="2212" customWidth="1"/>
    <col min="8730" max="8730" width="28" style="2212" customWidth="1"/>
    <col min="8731" max="8731" width="34.140625" style="2212" customWidth="1"/>
    <col min="8732" max="8732" width="34" style="2212" customWidth="1"/>
    <col min="8733" max="8963" width="11.42578125" style="2212"/>
    <col min="8964" max="8964" width="108.140625" style="2212" customWidth="1"/>
    <col min="8965" max="8965" width="28.7109375" style="2212" customWidth="1"/>
    <col min="8966" max="8966" width="32.5703125" style="2212" customWidth="1"/>
    <col min="8967" max="8967" width="28.7109375" style="2212" customWidth="1"/>
    <col min="8968" max="8969" width="31.7109375" style="2212" customWidth="1"/>
    <col min="8970" max="8970" width="30.140625" style="2212" customWidth="1"/>
    <col min="8971" max="8971" width="33.7109375" style="2212" customWidth="1"/>
    <col min="8972" max="8972" width="27" style="2212" customWidth="1"/>
    <col min="8973" max="8973" width="28.7109375" style="2212" customWidth="1"/>
    <col min="8974" max="8974" width="34.85546875" style="2212" customWidth="1"/>
    <col min="8975" max="8975" width="37" style="2212" customWidth="1"/>
    <col min="8976" max="8976" width="34.85546875" style="2212" customWidth="1"/>
    <col min="8977" max="8977" width="27.5703125" style="2212" customWidth="1"/>
    <col min="8978" max="8978" width="36.85546875" style="2212" customWidth="1"/>
    <col min="8979" max="8979" width="38.7109375" style="2212" customWidth="1"/>
    <col min="8980" max="8982" width="14.7109375" style="2212" customWidth="1"/>
    <col min="8983" max="8983" width="18.7109375" style="2212" customWidth="1"/>
    <col min="8984" max="8984" width="25.42578125" style="2212" customWidth="1"/>
    <col min="8985" max="8985" width="34.85546875" style="2212" customWidth="1"/>
    <col min="8986" max="8986" width="28" style="2212" customWidth="1"/>
    <col min="8987" max="8987" width="34.140625" style="2212" customWidth="1"/>
    <col min="8988" max="8988" width="34" style="2212" customWidth="1"/>
    <col min="8989" max="9219" width="11.42578125" style="2212"/>
    <col min="9220" max="9220" width="108.140625" style="2212" customWidth="1"/>
    <col min="9221" max="9221" width="28.7109375" style="2212" customWidth="1"/>
    <col min="9222" max="9222" width="32.5703125" style="2212" customWidth="1"/>
    <col min="9223" max="9223" width="28.7109375" style="2212" customWidth="1"/>
    <col min="9224" max="9225" width="31.7109375" style="2212" customWidth="1"/>
    <col min="9226" max="9226" width="30.140625" style="2212" customWidth="1"/>
    <col min="9227" max="9227" width="33.7109375" style="2212" customWidth="1"/>
    <col min="9228" max="9228" width="27" style="2212" customWidth="1"/>
    <col min="9229" max="9229" width="28.7109375" style="2212" customWidth="1"/>
    <col min="9230" max="9230" width="34.85546875" style="2212" customWidth="1"/>
    <col min="9231" max="9231" width="37" style="2212" customWidth="1"/>
    <col min="9232" max="9232" width="34.85546875" style="2212" customWidth="1"/>
    <col min="9233" max="9233" width="27.5703125" style="2212" customWidth="1"/>
    <col min="9234" max="9234" width="36.85546875" style="2212" customWidth="1"/>
    <col min="9235" max="9235" width="38.7109375" style="2212" customWidth="1"/>
    <col min="9236" max="9238" width="14.7109375" style="2212" customWidth="1"/>
    <col min="9239" max="9239" width="18.7109375" style="2212" customWidth="1"/>
    <col min="9240" max="9240" width="25.42578125" style="2212" customWidth="1"/>
    <col min="9241" max="9241" width="34.85546875" style="2212" customWidth="1"/>
    <col min="9242" max="9242" width="28" style="2212" customWidth="1"/>
    <col min="9243" max="9243" width="34.140625" style="2212" customWidth="1"/>
    <col min="9244" max="9244" width="34" style="2212" customWidth="1"/>
    <col min="9245" max="9475" width="11.42578125" style="2212"/>
    <col min="9476" max="9476" width="108.140625" style="2212" customWidth="1"/>
    <col min="9477" max="9477" width="28.7109375" style="2212" customWidth="1"/>
    <col min="9478" max="9478" width="32.5703125" style="2212" customWidth="1"/>
    <col min="9479" max="9479" width="28.7109375" style="2212" customWidth="1"/>
    <col min="9480" max="9481" width="31.7109375" style="2212" customWidth="1"/>
    <col min="9482" max="9482" width="30.140625" style="2212" customWidth="1"/>
    <col min="9483" max="9483" width="33.7109375" style="2212" customWidth="1"/>
    <col min="9484" max="9484" width="27" style="2212" customWidth="1"/>
    <col min="9485" max="9485" width="28.7109375" style="2212" customWidth="1"/>
    <col min="9486" max="9486" width="34.85546875" style="2212" customWidth="1"/>
    <col min="9487" max="9487" width="37" style="2212" customWidth="1"/>
    <col min="9488" max="9488" width="34.85546875" style="2212" customWidth="1"/>
    <col min="9489" max="9489" width="27.5703125" style="2212" customWidth="1"/>
    <col min="9490" max="9490" width="36.85546875" style="2212" customWidth="1"/>
    <col min="9491" max="9491" width="38.7109375" style="2212" customWidth="1"/>
    <col min="9492" max="9494" width="14.7109375" style="2212" customWidth="1"/>
    <col min="9495" max="9495" width="18.7109375" style="2212" customWidth="1"/>
    <col min="9496" max="9496" width="25.42578125" style="2212" customWidth="1"/>
    <col min="9497" max="9497" width="34.85546875" style="2212" customWidth="1"/>
    <col min="9498" max="9498" width="28" style="2212" customWidth="1"/>
    <col min="9499" max="9499" width="34.140625" style="2212" customWidth="1"/>
    <col min="9500" max="9500" width="34" style="2212" customWidth="1"/>
    <col min="9501" max="9731" width="11.42578125" style="2212"/>
    <col min="9732" max="9732" width="108.140625" style="2212" customWidth="1"/>
    <col min="9733" max="9733" width="28.7109375" style="2212" customWidth="1"/>
    <col min="9734" max="9734" width="32.5703125" style="2212" customWidth="1"/>
    <col min="9735" max="9735" width="28.7109375" style="2212" customWidth="1"/>
    <col min="9736" max="9737" width="31.7109375" style="2212" customWidth="1"/>
    <col min="9738" max="9738" width="30.140625" style="2212" customWidth="1"/>
    <col min="9739" max="9739" width="33.7109375" style="2212" customWidth="1"/>
    <col min="9740" max="9740" width="27" style="2212" customWidth="1"/>
    <col min="9741" max="9741" width="28.7109375" style="2212" customWidth="1"/>
    <col min="9742" max="9742" width="34.85546875" style="2212" customWidth="1"/>
    <col min="9743" max="9743" width="37" style="2212" customWidth="1"/>
    <col min="9744" max="9744" width="34.85546875" style="2212" customWidth="1"/>
    <col min="9745" max="9745" width="27.5703125" style="2212" customWidth="1"/>
    <col min="9746" max="9746" width="36.85546875" style="2212" customWidth="1"/>
    <col min="9747" max="9747" width="38.7109375" style="2212" customWidth="1"/>
    <col min="9748" max="9750" width="14.7109375" style="2212" customWidth="1"/>
    <col min="9751" max="9751" width="18.7109375" style="2212" customWidth="1"/>
    <col min="9752" max="9752" width="25.42578125" style="2212" customWidth="1"/>
    <col min="9753" max="9753" width="34.85546875" style="2212" customWidth="1"/>
    <col min="9754" max="9754" width="28" style="2212" customWidth="1"/>
    <col min="9755" max="9755" width="34.140625" style="2212" customWidth="1"/>
    <col min="9756" max="9756" width="34" style="2212" customWidth="1"/>
    <col min="9757" max="9987" width="11.42578125" style="2212"/>
    <col min="9988" max="9988" width="108.140625" style="2212" customWidth="1"/>
    <col min="9989" max="9989" width="28.7109375" style="2212" customWidth="1"/>
    <col min="9990" max="9990" width="32.5703125" style="2212" customWidth="1"/>
    <col min="9991" max="9991" width="28.7109375" style="2212" customWidth="1"/>
    <col min="9992" max="9993" width="31.7109375" style="2212" customWidth="1"/>
    <col min="9994" max="9994" width="30.140625" style="2212" customWidth="1"/>
    <col min="9995" max="9995" width="33.7109375" style="2212" customWidth="1"/>
    <col min="9996" max="9996" width="27" style="2212" customWidth="1"/>
    <col min="9997" max="9997" width="28.7109375" style="2212" customWidth="1"/>
    <col min="9998" max="9998" width="34.85546875" style="2212" customWidth="1"/>
    <col min="9999" max="9999" width="37" style="2212" customWidth="1"/>
    <col min="10000" max="10000" width="34.85546875" style="2212" customWidth="1"/>
    <col min="10001" max="10001" width="27.5703125" style="2212" customWidth="1"/>
    <col min="10002" max="10002" width="36.85546875" style="2212" customWidth="1"/>
    <col min="10003" max="10003" width="38.7109375" style="2212" customWidth="1"/>
    <col min="10004" max="10006" width="14.7109375" style="2212" customWidth="1"/>
    <col min="10007" max="10007" width="18.7109375" style="2212" customWidth="1"/>
    <col min="10008" max="10008" width="25.42578125" style="2212" customWidth="1"/>
    <col min="10009" max="10009" width="34.85546875" style="2212" customWidth="1"/>
    <col min="10010" max="10010" width="28" style="2212" customWidth="1"/>
    <col min="10011" max="10011" width="34.140625" style="2212" customWidth="1"/>
    <col min="10012" max="10012" width="34" style="2212" customWidth="1"/>
    <col min="10013" max="10243" width="11.42578125" style="2212"/>
    <col min="10244" max="10244" width="108.140625" style="2212" customWidth="1"/>
    <col min="10245" max="10245" width="28.7109375" style="2212" customWidth="1"/>
    <col min="10246" max="10246" width="32.5703125" style="2212" customWidth="1"/>
    <col min="10247" max="10247" width="28.7109375" style="2212" customWidth="1"/>
    <col min="10248" max="10249" width="31.7109375" style="2212" customWidth="1"/>
    <col min="10250" max="10250" width="30.140625" style="2212" customWidth="1"/>
    <col min="10251" max="10251" width="33.7109375" style="2212" customWidth="1"/>
    <col min="10252" max="10252" width="27" style="2212" customWidth="1"/>
    <col min="10253" max="10253" width="28.7109375" style="2212" customWidth="1"/>
    <col min="10254" max="10254" width="34.85546875" style="2212" customWidth="1"/>
    <col min="10255" max="10255" width="37" style="2212" customWidth="1"/>
    <col min="10256" max="10256" width="34.85546875" style="2212" customWidth="1"/>
    <col min="10257" max="10257" width="27.5703125" style="2212" customWidth="1"/>
    <col min="10258" max="10258" width="36.85546875" style="2212" customWidth="1"/>
    <col min="10259" max="10259" width="38.7109375" style="2212" customWidth="1"/>
    <col min="10260" max="10262" width="14.7109375" style="2212" customWidth="1"/>
    <col min="10263" max="10263" width="18.7109375" style="2212" customWidth="1"/>
    <col min="10264" max="10264" width="25.42578125" style="2212" customWidth="1"/>
    <col min="10265" max="10265" width="34.85546875" style="2212" customWidth="1"/>
    <col min="10266" max="10266" width="28" style="2212" customWidth="1"/>
    <col min="10267" max="10267" width="34.140625" style="2212" customWidth="1"/>
    <col min="10268" max="10268" width="34" style="2212" customWidth="1"/>
    <col min="10269" max="10499" width="11.42578125" style="2212"/>
    <col min="10500" max="10500" width="108.140625" style="2212" customWidth="1"/>
    <col min="10501" max="10501" width="28.7109375" style="2212" customWidth="1"/>
    <col min="10502" max="10502" width="32.5703125" style="2212" customWidth="1"/>
    <col min="10503" max="10503" width="28.7109375" style="2212" customWidth="1"/>
    <col min="10504" max="10505" width="31.7109375" style="2212" customWidth="1"/>
    <col min="10506" max="10506" width="30.140625" style="2212" customWidth="1"/>
    <col min="10507" max="10507" width="33.7109375" style="2212" customWidth="1"/>
    <col min="10508" max="10508" width="27" style="2212" customWidth="1"/>
    <col min="10509" max="10509" width="28.7109375" style="2212" customWidth="1"/>
    <col min="10510" max="10510" width="34.85546875" style="2212" customWidth="1"/>
    <col min="10511" max="10511" width="37" style="2212" customWidth="1"/>
    <col min="10512" max="10512" width="34.85546875" style="2212" customWidth="1"/>
    <col min="10513" max="10513" width="27.5703125" style="2212" customWidth="1"/>
    <col min="10514" max="10514" width="36.85546875" style="2212" customWidth="1"/>
    <col min="10515" max="10515" width="38.7109375" style="2212" customWidth="1"/>
    <col min="10516" max="10518" width="14.7109375" style="2212" customWidth="1"/>
    <col min="10519" max="10519" width="18.7109375" style="2212" customWidth="1"/>
    <col min="10520" max="10520" width="25.42578125" style="2212" customWidth="1"/>
    <col min="10521" max="10521" width="34.85546875" style="2212" customWidth="1"/>
    <col min="10522" max="10522" width="28" style="2212" customWidth="1"/>
    <col min="10523" max="10523" width="34.140625" style="2212" customWidth="1"/>
    <col min="10524" max="10524" width="34" style="2212" customWidth="1"/>
    <col min="10525" max="10755" width="11.42578125" style="2212"/>
    <col min="10756" max="10756" width="108.140625" style="2212" customWidth="1"/>
    <col min="10757" max="10757" width="28.7109375" style="2212" customWidth="1"/>
    <col min="10758" max="10758" width="32.5703125" style="2212" customWidth="1"/>
    <col min="10759" max="10759" width="28.7109375" style="2212" customWidth="1"/>
    <col min="10760" max="10761" width="31.7109375" style="2212" customWidth="1"/>
    <col min="10762" max="10762" width="30.140625" style="2212" customWidth="1"/>
    <col min="10763" max="10763" width="33.7109375" style="2212" customWidth="1"/>
    <col min="10764" max="10764" width="27" style="2212" customWidth="1"/>
    <col min="10765" max="10765" width="28.7109375" style="2212" customWidth="1"/>
    <col min="10766" max="10766" width="34.85546875" style="2212" customWidth="1"/>
    <col min="10767" max="10767" width="37" style="2212" customWidth="1"/>
    <col min="10768" max="10768" width="34.85546875" style="2212" customWidth="1"/>
    <col min="10769" max="10769" width="27.5703125" style="2212" customWidth="1"/>
    <col min="10770" max="10770" width="36.85546875" style="2212" customWidth="1"/>
    <col min="10771" max="10771" width="38.7109375" style="2212" customWidth="1"/>
    <col min="10772" max="10774" width="14.7109375" style="2212" customWidth="1"/>
    <col min="10775" max="10775" width="18.7109375" style="2212" customWidth="1"/>
    <col min="10776" max="10776" width="25.42578125" style="2212" customWidth="1"/>
    <col min="10777" max="10777" width="34.85546875" style="2212" customWidth="1"/>
    <col min="10778" max="10778" width="28" style="2212" customWidth="1"/>
    <col min="10779" max="10779" width="34.140625" style="2212" customWidth="1"/>
    <col min="10780" max="10780" width="34" style="2212" customWidth="1"/>
    <col min="10781" max="11011" width="11.42578125" style="2212"/>
    <col min="11012" max="11012" width="108.140625" style="2212" customWidth="1"/>
    <col min="11013" max="11013" width="28.7109375" style="2212" customWidth="1"/>
    <col min="11014" max="11014" width="32.5703125" style="2212" customWidth="1"/>
    <col min="11015" max="11015" width="28.7109375" style="2212" customWidth="1"/>
    <col min="11016" max="11017" width="31.7109375" style="2212" customWidth="1"/>
    <col min="11018" max="11018" width="30.140625" style="2212" customWidth="1"/>
    <col min="11019" max="11019" width="33.7109375" style="2212" customWidth="1"/>
    <col min="11020" max="11020" width="27" style="2212" customWidth="1"/>
    <col min="11021" max="11021" width="28.7109375" style="2212" customWidth="1"/>
    <col min="11022" max="11022" width="34.85546875" style="2212" customWidth="1"/>
    <col min="11023" max="11023" width="37" style="2212" customWidth="1"/>
    <col min="11024" max="11024" width="34.85546875" style="2212" customWidth="1"/>
    <col min="11025" max="11025" width="27.5703125" style="2212" customWidth="1"/>
    <col min="11026" max="11026" width="36.85546875" style="2212" customWidth="1"/>
    <col min="11027" max="11027" width="38.7109375" style="2212" customWidth="1"/>
    <col min="11028" max="11030" width="14.7109375" style="2212" customWidth="1"/>
    <col min="11031" max="11031" width="18.7109375" style="2212" customWidth="1"/>
    <col min="11032" max="11032" width="25.42578125" style="2212" customWidth="1"/>
    <col min="11033" max="11033" width="34.85546875" style="2212" customWidth="1"/>
    <col min="11034" max="11034" width="28" style="2212" customWidth="1"/>
    <col min="11035" max="11035" width="34.140625" style="2212" customWidth="1"/>
    <col min="11036" max="11036" width="34" style="2212" customWidth="1"/>
    <col min="11037" max="11267" width="11.42578125" style="2212"/>
    <col min="11268" max="11268" width="108.140625" style="2212" customWidth="1"/>
    <col min="11269" max="11269" width="28.7109375" style="2212" customWidth="1"/>
    <col min="11270" max="11270" width="32.5703125" style="2212" customWidth="1"/>
    <col min="11271" max="11271" width="28.7109375" style="2212" customWidth="1"/>
    <col min="11272" max="11273" width="31.7109375" style="2212" customWidth="1"/>
    <col min="11274" max="11274" width="30.140625" style="2212" customWidth="1"/>
    <col min="11275" max="11275" width="33.7109375" style="2212" customWidth="1"/>
    <col min="11276" max="11276" width="27" style="2212" customWidth="1"/>
    <col min="11277" max="11277" width="28.7109375" style="2212" customWidth="1"/>
    <col min="11278" max="11278" width="34.85546875" style="2212" customWidth="1"/>
    <col min="11279" max="11279" width="37" style="2212" customWidth="1"/>
    <col min="11280" max="11280" width="34.85546875" style="2212" customWidth="1"/>
    <col min="11281" max="11281" width="27.5703125" style="2212" customWidth="1"/>
    <col min="11282" max="11282" width="36.85546875" style="2212" customWidth="1"/>
    <col min="11283" max="11283" width="38.7109375" style="2212" customWidth="1"/>
    <col min="11284" max="11286" width="14.7109375" style="2212" customWidth="1"/>
    <col min="11287" max="11287" width="18.7109375" style="2212" customWidth="1"/>
    <col min="11288" max="11288" width="25.42578125" style="2212" customWidth="1"/>
    <col min="11289" max="11289" width="34.85546875" style="2212" customWidth="1"/>
    <col min="11290" max="11290" width="28" style="2212" customWidth="1"/>
    <col min="11291" max="11291" width="34.140625" style="2212" customWidth="1"/>
    <col min="11292" max="11292" width="34" style="2212" customWidth="1"/>
    <col min="11293" max="11523" width="11.42578125" style="2212"/>
    <col min="11524" max="11524" width="108.140625" style="2212" customWidth="1"/>
    <col min="11525" max="11525" width="28.7109375" style="2212" customWidth="1"/>
    <col min="11526" max="11526" width="32.5703125" style="2212" customWidth="1"/>
    <col min="11527" max="11527" width="28.7109375" style="2212" customWidth="1"/>
    <col min="11528" max="11529" width="31.7109375" style="2212" customWidth="1"/>
    <col min="11530" max="11530" width="30.140625" style="2212" customWidth="1"/>
    <col min="11531" max="11531" width="33.7109375" style="2212" customWidth="1"/>
    <col min="11532" max="11532" width="27" style="2212" customWidth="1"/>
    <col min="11533" max="11533" width="28.7109375" style="2212" customWidth="1"/>
    <col min="11534" max="11534" width="34.85546875" style="2212" customWidth="1"/>
    <col min="11535" max="11535" width="37" style="2212" customWidth="1"/>
    <col min="11536" max="11536" width="34.85546875" style="2212" customWidth="1"/>
    <col min="11537" max="11537" width="27.5703125" style="2212" customWidth="1"/>
    <col min="11538" max="11538" width="36.85546875" style="2212" customWidth="1"/>
    <col min="11539" max="11539" width="38.7109375" style="2212" customWidth="1"/>
    <col min="11540" max="11542" width="14.7109375" style="2212" customWidth="1"/>
    <col min="11543" max="11543" width="18.7109375" style="2212" customWidth="1"/>
    <col min="11544" max="11544" width="25.42578125" style="2212" customWidth="1"/>
    <col min="11545" max="11545" width="34.85546875" style="2212" customWidth="1"/>
    <col min="11546" max="11546" width="28" style="2212" customWidth="1"/>
    <col min="11547" max="11547" width="34.140625" style="2212" customWidth="1"/>
    <col min="11548" max="11548" width="34" style="2212" customWidth="1"/>
    <col min="11549" max="11779" width="11.42578125" style="2212"/>
    <col min="11780" max="11780" width="108.140625" style="2212" customWidth="1"/>
    <col min="11781" max="11781" width="28.7109375" style="2212" customWidth="1"/>
    <col min="11782" max="11782" width="32.5703125" style="2212" customWidth="1"/>
    <col min="11783" max="11783" width="28.7109375" style="2212" customWidth="1"/>
    <col min="11784" max="11785" width="31.7109375" style="2212" customWidth="1"/>
    <col min="11786" max="11786" width="30.140625" style="2212" customWidth="1"/>
    <col min="11787" max="11787" width="33.7109375" style="2212" customWidth="1"/>
    <col min="11788" max="11788" width="27" style="2212" customWidth="1"/>
    <col min="11789" max="11789" width="28.7109375" style="2212" customWidth="1"/>
    <col min="11790" max="11790" width="34.85546875" style="2212" customWidth="1"/>
    <col min="11791" max="11791" width="37" style="2212" customWidth="1"/>
    <col min="11792" max="11792" width="34.85546875" style="2212" customWidth="1"/>
    <col min="11793" max="11793" width="27.5703125" style="2212" customWidth="1"/>
    <col min="11794" max="11794" width="36.85546875" style="2212" customWidth="1"/>
    <col min="11795" max="11795" width="38.7109375" style="2212" customWidth="1"/>
    <col min="11796" max="11798" width="14.7109375" style="2212" customWidth="1"/>
    <col min="11799" max="11799" width="18.7109375" style="2212" customWidth="1"/>
    <col min="11800" max="11800" width="25.42578125" style="2212" customWidth="1"/>
    <col min="11801" max="11801" width="34.85546875" style="2212" customWidth="1"/>
    <col min="11802" max="11802" width="28" style="2212" customWidth="1"/>
    <col min="11803" max="11803" width="34.140625" style="2212" customWidth="1"/>
    <col min="11804" max="11804" width="34" style="2212" customWidth="1"/>
    <col min="11805" max="12035" width="11.42578125" style="2212"/>
    <col min="12036" max="12036" width="108.140625" style="2212" customWidth="1"/>
    <col min="12037" max="12037" width="28.7109375" style="2212" customWidth="1"/>
    <col min="12038" max="12038" width="32.5703125" style="2212" customWidth="1"/>
    <col min="12039" max="12039" width="28.7109375" style="2212" customWidth="1"/>
    <col min="12040" max="12041" width="31.7109375" style="2212" customWidth="1"/>
    <col min="12042" max="12042" width="30.140625" style="2212" customWidth="1"/>
    <col min="12043" max="12043" width="33.7109375" style="2212" customWidth="1"/>
    <col min="12044" max="12044" width="27" style="2212" customWidth="1"/>
    <col min="12045" max="12045" width="28.7109375" style="2212" customWidth="1"/>
    <col min="12046" max="12046" width="34.85546875" style="2212" customWidth="1"/>
    <col min="12047" max="12047" width="37" style="2212" customWidth="1"/>
    <col min="12048" max="12048" width="34.85546875" style="2212" customWidth="1"/>
    <col min="12049" max="12049" width="27.5703125" style="2212" customWidth="1"/>
    <col min="12050" max="12050" width="36.85546875" style="2212" customWidth="1"/>
    <col min="12051" max="12051" width="38.7109375" style="2212" customWidth="1"/>
    <col min="12052" max="12054" width="14.7109375" style="2212" customWidth="1"/>
    <col min="12055" max="12055" width="18.7109375" style="2212" customWidth="1"/>
    <col min="12056" max="12056" width="25.42578125" style="2212" customWidth="1"/>
    <col min="12057" max="12057" width="34.85546875" style="2212" customWidth="1"/>
    <col min="12058" max="12058" width="28" style="2212" customWidth="1"/>
    <col min="12059" max="12059" width="34.140625" style="2212" customWidth="1"/>
    <col min="12060" max="12060" width="34" style="2212" customWidth="1"/>
    <col min="12061" max="12291" width="11.42578125" style="2212"/>
    <col min="12292" max="12292" width="108.140625" style="2212" customWidth="1"/>
    <col min="12293" max="12293" width="28.7109375" style="2212" customWidth="1"/>
    <col min="12294" max="12294" width="32.5703125" style="2212" customWidth="1"/>
    <col min="12295" max="12295" width="28.7109375" style="2212" customWidth="1"/>
    <col min="12296" max="12297" width="31.7109375" style="2212" customWidth="1"/>
    <col min="12298" max="12298" width="30.140625" style="2212" customWidth="1"/>
    <col min="12299" max="12299" width="33.7109375" style="2212" customWidth="1"/>
    <col min="12300" max="12300" width="27" style="2212" customWidth="1"/>
    <col min="12301" max="12301" width="28.7109375" style="2212" customWidth="1"/>
    <col min="12302" max="12302" width="34.85546875" style="2212" customWidth="1"/>
    <col min="12303" max="12303" width="37" style="2212" customWidth="1"/>
    <col min="12304" max="12304" width="34.85546875" style="2212" customWidth="1"/>
    <col min="12305" max="12305" width="27.5703125" style="2212" customWidth="1"/>
    <col min="12306" max="12306" width="36.85546875" style="2212" customWidth="1"/>
    <col min="12307" max="12307" width="38.7109375" style="2212" customWidth="1"/>
    <col min="12308" max="12310" width="14.7109375" style="2212" customWidth="1"/>
    <col min="12311" max="12311" width="18.7109375" style="2212" customWidth="1"/>
    <col min="12312" max="12312" width="25.42578125" style="2212" customWidth="1"/>
    <col min="12313" max="12313" width="34.85546875" style="2212" customWidth="1"/>
    <col min="12314" max="12314" width="28" style="2212" customWidth="1"/>
    <col min="12315" max="12315" width="34.140625" style="2212" customWidth="1"/>
    <col min="12316" max="12316" width="34" style="2212" customWidth="1"/>
    <col min="12317" max="12547" width="11.42578125" style="2212"/>
    <col min="12548" max="12548" width="108.140625" style="2212" customWidth="1"/>
    <col min="12549" max="12549" width="28.7109375" style="2212" customWidth="1"/>
    <col min="12550" max="12550" width="32.5703125" style="2212" customWidth="1"/>
    <col min="12551" max="12551" width="28.7109375" style="2212" customWidth="1"/>
    <col min="12552" max="12553" width="31.7109375" style="2212" customWidth="1"/>
    <col min="12554" max="12554" width="30.140625" style="2212" customWidth="1"/>
    <col min="12555" max="12555" width="33.7109375" style="2212" customWidth="1"/>
    <col min="12556" max="12556" width="27" style="2212" customWidth="1"/>
    <col min="12557" max="12557" width="28.7109375" style="2212" customWidth="1"/>
    <col min="12558" max="12558" width="34.85546875" style="2212" customWidth="1"/>
    <col min="12559" max="12559" width="37" style="2212" customWidth="1"/>
    <col min="12560" max="12560" width="34.85546875" style="2212" customWidth="1"/>
    <col min="12561" max="12561" width="27.5703125" style="2212" customWidth="1"/>
    <col min="12562" max="12562" width="36.85546875" style="2212" customWidth="1"/>
    <col min="12563" max="12563" width="38.7109375" style="2212" customWidth="1"/>
    <col min="12564" max="12566" width="14.7109375" style="2212" customWidth="1"/>
    <col min="12567" max="12567" width="18.7109375" style="2212" customWidth="1"/>
    <col min="12568" max="12568" width="25.42578125" style="2212" customWidth="1"/>
    <col min="12569" max="12569" width="34.85546875" style="2212" customWidth="1"/>
    <col min="12570" max="12570" width="28" style="2212" customWidth="1"/>
    <col min="12571" max="12571" width="34.140625" style="2212" customWidth="1"/>
    <col min="12572" max="12572" width="34" style="2212" customWidth="1"/>
    <col min="12573" max="12803" width="11.42578125" style="2212"/>
    <col min="12804" max="12804" width="108.140625" style="2212" customWidth="1"/>
    <col min="12805" max="12805" width="28.7109375" style="2212" customWidth="1"/>
    <col min="12806" max="12806" width="32.5703125" style="2212" customWidth="1"/>
    <col min="12807" max="12807" width="28.7109375" style="2212" customWidth="1"/>
    <col min="12808" max="12809" width="31.7109375" style="2212" customWidth="1"/>
    <col min="12810" max="12810" width="30.140625" style="2212" customWidth="1"/>
    <col min="12811" max="12811" width="33.7109375" style="2212" customWidth="1"/>
    <col min="12812" max="12812" width="27" style="2212" customWidth="1"/>
    <col min="12813" max="12813" width="28.7109375" style="2212" customWidth="1"/>
    <col min="12814" max="12814" width="34.85546875" style="2212" customWidth="1"/>
    <col min="12815" max="12815" width="37" style="2212" customWidth="1"/>
    <col min="12816" max="12816" width="34.85546875" style="2212" customWidth="1"/>
    <col min="12817" max="12817" width="27.5703125" style="2212" customWidth="1"/>
    <col min="12818" max="12818" width="36.85546875" style="2212" customWidth="1"/>
    <col min="12819" max="12819" width="38.7109375" style="2212" customWidth="1"/>
    <col min="12820" max="12822" width="14.7109375" style="2212" customWidth="1"/>
    <col min="12823" max="12823" width="18.7109375" style="2212" customWidth="1"/>
    <col min="12824" max="12824" width="25.42578125" style="2212" customWidth="1"/>
    <col min="12825" max="12825" width="34.85546875" style="2212" customWidth="1"/>
    <col min="12826" max="12826" width="28" style="2212" customWidth="1"/>
    <col min="12827" max="12827" width="34.140625" style="2212" customWidth="1"/>
    <col min="12828" max="12828" width="34" style="2212" customWidth="1"/>
    <col min="12829" max="13059" width="11.42578125" style="2212"/>
    <col min="13060" max="13060" width="108.140625" style="2212" customWidth="1"/>
    <col min="13061" max="13061" width="28.7109375" style="2212" customWidth="1"/>
    <col min="13062" max="13062" width="32.5703125" style="2212" customWidth="1"/>
    <col min="13063" max="13063" width="28.7109375" style="2212" customWidth="1"/>
    <col min="13064" max="13065" width="31.7109375" style="2212" customWidth="1"/>
    <col min="13066" max="13066" width="30.140625" style="2212" customWidth="1"/>
    <col min="13067" max="13067" width="33.7109375" style="2212" customWidth="1"/>
    <col min="13068" max="13068" width="27" style="2212" customWidth="1"/>
    <col min="13069" max="13069" width="28.7109375" style="2212" customWidth="1"/>
    <col min="13070" max="13070" width="34.85546875" style="2212" customWidth="1"/>
    <col min="13071" max="13071" width="37" style="2212" customWidth="1"/>
    <col min="13072" max="13072" width="34.85546875" style="2212" customWidth="1"/>
    <col min="13073" max="13073" width="27.5703125" style="2212" customWidth="1"/>
    <col min="13074" max="13074" width="36.85546875" style="2212" customWidth="1"/>
    <col min="13075" max="13075" width="38.7109375" style="2212" customWidth="1"/>
    <col min="13076" max="13078" width="14.7109375" style="2212" customWidth="1"/>
    <col min="13079" max="13079" width="18.7109375" style="2212" customWidth="1"/>
    <col min="13080" max="13080" width="25.42578125" style="2212" customWidth="1"/>
    <col min="13081" max="13081" width="34.85546875" style="2212" customWidth="1"/>
    <col min="13082" max="13082" width="28" style="2212" customWidth="1"/>
    <col min="13083" max="13083" width="34.140625" style="2212" customWidth="1"/>
    <col min="13084" max="13084" width="34" style="2212" customWidth="1"/>
    <col min="13085" max="13315" width="11.42578125" style="2212"/>
    <col min="13316" max="13316" width="108.140625" style="2212" customWidth="1"/>
    <col min="13317" max="13317" width="28.7109375" style="2212" customWidth="1"/>
    <col min="13318" max="13318" width="32.5703125" style="2212" customWidth="1"/>
    <col min="13319" max="13319" width="28.7109375" style="2212" customWidth="1"/>
    <col min="13320" max="13321" width="31.7109375" style="2212" customWidth="1"/>
    <col min="13322" max="13322" width="30.140625" style="2212" customWidth="1"/>
    <col min="13323" max="13323" width="33.7109375" style="2212" customWidth="1"/>
    <col min="13324" max="13324" width="27" style="2212" customWidth="1"/>
    <col min="13325" max="13325" width="28.7109375" style="2212" customWidth="1"/>
    <col min="13326" max="13326" width="34.85546875" style="2212" customWidth="1"/>
    <col min="13327" max="13327" width="37" style="2212" customWidth="1"/>
    <col min="13328" max="13328" width="34.85546875" style="2212" customWidth="1"/>
    <col min="13329" max="13329" width="27.5703125" style="2212" customWidth="1"/>
    <col min="13330" max="13330" width="36.85546875" style="2212" customWidth="1"/>
    <col min="13331" max="13331" width="38.7109375" style="2212" customWidth="1"/>
    <col min="13332" max="13334" width="14.7109375" style="2212" customWidth="1"/>
    <col min="13335" max="13335" width="18.7109375" style="2212" customWidth="1"/>
    <col min="13336" max="13336" width="25.42578125" style="2212" customWidth="1"/>
    <col min="13337" max="13337" width="34.85546875" style="2212" customWidth="1"/>
    <col min="13338" max="13338" width="28" style="2212" customWidth="1"/>
    <col min="13339" max="13339" width="34.140625" style="2212" customWidth="1"/>
    <col min="13340" max="13340" width="34" style="2212" customWidth="1"/>
    <col min="13341" max="13571" width="11.42578125" style="2212"/>
    <col min="13572" max="13572" width="108.140625" style="2212" customWidth="1"/>
    <col min="13573" max="13573" width="28.7109375" style="2212" customWidth="1"/>
    <col min="13574" max="13574" width="32.5703125" style="2212" customWidth="1"/>
    <col min="13575" max="13575" width="28.7109375" style="2212" customWidth="1"/>
    <col min="13576" max="13577" width="31.7109375" style="2212" customWidth="1"/>
    <col min="13578" max="13578" width="30.140625" style="2212" customWidth="1"/>
    <col min="13579" max="13579" width="33.7109375" style="2212" customWidth="1"/>
    <col min="13580" max="13580" width="27" style="2212" customWidth="1"/>
    <col min="13581" max="13581" width="28.7109375" style="2212" customWidth="1"/>
    <col min="13582" max="13582" width="34.85546875" style="2212" customWidth="1"/>
    <col min="13583" max="13583" width="37" style="2212" customWidth="1"/>
    <col min="13584" max="13584" width="34.85546875" style="2212" customWidth="1"/>
    <col min="13585" max="13585" width="27.5703125" style="2212" customWidth="1"/>
    <col min="13586" max="13586" width="36.85546875" style="2212" customWidth="1"/>
    <col min="13587" max="13587" width="38.7109375" style="2212" customWidth="1"/>
    <col min="13588" max="13590" width="14.7109375" style="2212" customWidth="1"/>
    <col min="13591" max="13591" width="18.7109375" style="2212" customWidth="1"/>
    <col min="13592" max="13592" width="25.42578125" style="2212" customWidth="1"/>
    <col min="13593" max="13593" width="34.85546875" style="2212" customWidth="1"/>
    <col min="13594" max="13594" width="28" style="2212" customWidth="1"/>
    <col min="13595" max="13595" width="34.140625" style="2212" customWidth="1"/>
    <col min="13596" max="13596" width="34" style="2212" customWidth="1"/>
    <col min="13597" max="13827" width="11.42578125" style="2212"/>
    <col min="13828" max="13828" width="108.140625" style="2212" customWidth="1"/>
    <col min="13829" max="13829" width="28.7109375" style="2212" customWidth="1"/>
    <col min="13830" max="13830" width="32.5703125" style="2212" customWidth="1"/>
    <col min="13831" max="13831" width="28.7109375" style="2212" customWidth="1"/>
    <col min="13832" max="13833" width="31.7109375" style="2212" customWidth="1"/>
    <col min="13834" max="13834" width="30.140625" style="2212" customWidth="1"/>
    <col min="13835" max="13835" width="33.7109375" style="2212" customWidth="1"/>
    <col min="13836" max="13836" width="27" style="2212" customWidth="1"/>
    <col min="13837" max="13837" width="28.7109375" style="2212" customWidth="1"/>
    <col min="13838" max="13838" width="34.85546875" style="2212" customWidth="1"/>
    <col min="13839" max="13839" width="37" style="2212" customWidth="1"/>
    <col min="13840" max="13840" width="34.85546875" style="2212" customWidth="1"/>
    <col min="13841" max="13841" width="27.5703125" style="2212" customWidth="1"/>
    <col min="13842" max="13842" width="36.85546875" style="2212" customWidth="1"/>
    <col min="13843" max="13843" width="38.7109375" style="2212" customWidth="1"/>
    <col min="13844" max="13846" width="14.7109375" style="2212" customWidth="1"/>
    <col min="13847" max="13847" width="18.7109375" style="2212" customWidth="1"/>
    <col min="13848" max="13848" width="25.42578125" style="2212" customWidth="1"/>
    <col min="13849" max="13849" width="34.85546875" style="2212" customWidth="1"/>
    <col min="13850" max="13850" width="28" style="2212" customWidth="1"/>
    <col min="13851" max="13851" width="34.140625" style="2212" customWidth="1"/>
    <col min="13852" max="13852" width="34" style="2212" customWidth="1"/>
    <col min="13853" max="14083" width="11.42578125" style="2212"/>
    <col min="14084" max="14084" width="108.140625" style="2212" customWidth="1"/>
    <col min="14085" max="14085" width="28.7109375" style="2212" customWidth="1"/>
    <col min="14086" max="14086" width="32.5703125" style="2212" customWidth="1"/>
    <col min="14087" max="14087" width="28.7109375" style="2212" customWidth="1"/>
    <col min="14088" max="14089" width="31.7109375" style="2212" customWidth="1"/>
    <col min="14090" max="14090" width="30.140625" style="2212" customWidth="1"/>
    <col min="14091" max="14091" width="33.7109375" style="2212" customWidth="1"/>
    <col min="14092" max="14092" width="27" style="2212" customWidth="1"/>
    <col min="14093" max="14093" width="28.7109375" style="2212" customWidth="1"/>
    <col min="14094" max="14094" width="34.85546875" style="2212" customWidth="1"/>
    <col min="14095" max="14095" width="37" style="2212" customWidth="1"/>
    <col min="14096" max="14096" width="34.85546875" style="2212" customWidth="1"/>
    <col min="14097" max="14097" width="27.5703125" style="2212" customWidth="1"/>
    <col min="14098" max="14098" width="36.85546875" style="2212" customWidth="1"/>
    <col min="14099" max="14099" width="38.7109375" style="2212" customWidth="1"/>
    <col min="14100" max="14102" width="14.7109375" style="2212" customWidth="1"/>
    <col min="14103" max="14103" width="18.7109375" style="2212" customWidth="1"/>
    <col min="14104" max="14104" width="25.42578125" style="2212" customWidth="1"/>
    <col min="14105" max="14105" width="34.85546875" style="2212" customWidth="1"/>
    <col min="14106" max="14106" width="28" style="2212" customWidth="1"/>
    <col min="14107" max="14107" width="34.140625" style="2212" customWidth="1"/>
    <col min="14108" max="14108" width="34" style="2212" customWidth="1"/>
    <col min="14109" max="14339" width="11.42578125" style="2212"/>
    <col min="14340" max="14340" width="108.140625" style="2212" customWidth="1"/>
    <col min="14341" max="14341" width="28.7109375" style="2212" customWidth="1"/>
    <col min="14342" max="14342" width="32.5703125" style="2212" customWidth="1"/>
    <col min="14343" max="14343" width="28.7109375" style="2212" customWidth="1"/>
    <col min="14344" max="14345" width="31.7109375" style="2212" customWidth="1"/>
    <col min="14346" max="14346" width="30.140625" style="2212" customWidth="1"/>
    <col min="14347" max="14347" width="33.7109375" style="2212" customWidth="1"/>
    <col min="14348" max="14348" width="27" style="2212" customWidth="1"/>
    <col min="14349" max="14349" width="28.7109375" style="2212" customWidth="1"/>
    <col min="14350" max="14350" width="34.85546875" style="2212" customWidth="1"/>
    <col min="14351" max="14351" width="37" style="2212" customWidth="1"/>
    <col min="14352" max="14352" width="34.85546875" style="2212" customWidth="1"/>
    <col min="14353" max="14353" width="27.5703125" style="2212" customWidth="1"/>
    <col min="14354" max="14354" width="36.85546875" style="2212" customWidth="1"/>
    <col min="14355" max="14355" width="38.7109375" style="2212" customWidth="1"/>
    <col min="14356" max="14358" width="14.7109375" style="2212" customWidth="1"/>
    <col min="14359" max="14359" width="18.7109375" style="2212" customWidth="1"/>
    <col min="14360" max="14360" width="25.42578125" style="2212" customWidth="1"/>
    <col min="14361" max="14361" width="34.85546875" style="2212" customWidth="1"/>
    <col min="14362" max="14362" width="28" style="2212" customWidth="1"/>
    <col min="14363" max="14363" width="34.140625" style="2212" customWidth="1"/>
    <col min="14364" max="14364" width="34" style="2212" customWidth="1"/>
    <col min="14365" max="14595" width="11.42578125" style="2212"/>
    <col min="14596" max="14596" width="108.140625" style="2212" customWidth="1"/>
    <col min="14597" max="14597" width="28.7109375" style="2212" customWidth="1"/>
    <col min="14598" max="14598" width="32.5703125" style="2212" customWidth="1"/>
    <col min="14599" max="14599" width="28.7109375" style="2212" customWidth="1"/>
    <col min="14600" max="14601" width="31.7109375" style="2212" customWidth="1"/>
    <col min="14602" max="14602" width="30.140625" style="2212" customWidth="1"/>
    <col min="14603" max="14603" width="33.7109375" style="2212" customWidth="1"/>
    <col min="14604" max="14604" width="27" style="2212" customWidth="1"/>
    <col min="14605" max="14605" width="28.7109375" style="2212" customWidth="1"/>
    <col min="14606" max="14606" width="34.85546875" style="2212" customWidth="1"/>
    <col min="14607" max="14607" width="37" style="2212" customWidth="1"/>
    <col min="14608" max="14608" width="34.85546875" style="2212" customWidth="1"/>
    <col min="14609" max="14609" width="27.5703125" style="2212" customWidth="1"/>
    <col min="14610" max="14610" width="36.85546875" style="2212" customWidth="1"/>
    <col min="14611" max="14611" width="38.7109375" style="2212" customWidth="1"/>
    <col min="14612" max="14614" width="14.7109375" style="2212" customWidth="1"/>
    <col min="14615" max="14615" width="18.7109375" style="2212" customWidth="1"/>
    <col min="14616" max="14616" width="25.42578125" style="2212" customWidth="1"/>
    <col min="14617" max="14617" width="34.85546875" style="2212" customWidth="1"/>
    <col min="14618" max="14618" width="28" style="2212" customWidth="1"/>
    <col min="14619" max="14619" width="34.140625" style="2212" customWidth="1"/>
    <col min="14620" max="14620" width="34" style="2212" customWidth="1"/>
    <col min="14621" max="14851" width="11.42578125" style="2212"/>
    <col min="14852" max="14852" width="108.140625" style="2212" customWidth="1"/>
    <col min="14853" max="14853" width="28.7109375" style="2212" customWidth="1"/>
    <col min="14854" max="14854" width="32.5703125" style="2212" customWidth="1"/>
    <col min="14855" max="14855" width="28.7109375" style="2212" customWidth="1"/>
    <col min="14856" max="14857" width="31.7109375" style="2212" customWidth="1"/>
    <col min="14858" max="14858" width="30.140625" style="2212" customWidth="1"/>
    <col min="14859" max="14859" width="33.7109375" style="2212" customWidth="1"/>
    <col min="14860" max="14860" width="27" style="2212" customWidth="1"/>
    <col min="14861" max="14861" width="28.7109375" style="2212" customWidth="1"/>
    <col min="14862" max="14862" width="34.85546875" style="2212" customWidth="1"/>
    <col min="14863" max="14863" width="37" style="2212" customWidth="1"/>
    <col min="14864" max="14864" width="34.85546875" style="2212" customWidth="1"/>
    <col min="14865" max="14865" width="27.5703125" style="2212" customWidth="1"/>
    <col min="14866" max="14866" width="36.85546875" style="2212" customWidth="1"/>
    <col min="14867" max="14867" width="38.7109375" style="2212" customWidth="1"/>
    <col min="14868" max="14870" width="14.7109375" style="2212" customWidth="1"/>
    <col min="14871" max="14871" width="18.7109375" style="2212" customWidth="1"/>
    <col min="14872" max="14872" width="25.42578125" style="2212" customWidth="1"/>
    <col min="14873" max="14873" width="34.85546875" style="2212" customWidth="1"/>
    <col min="14874" max="14874" width="28" style="2212" customWidth="1"/>
    <col min="14875" max="14875" width="34.140625" style="2212" customWidth="1"/>
    <col min="14876" max="14876" width="34" style="2212" customWidth="1"/>
    <col min="14877" max="15107" width="11.42578125" style="2212"/>
    <col min="15108" max="15108" width="108.140625" style="2212" customWidth="1"/>
    <col min="15109" max="15109" width="28.7109375" style="2212" customWidth="1"/>
    <col min="15110" max="15110" width="32.5703125" style="2212" customWidth="1"/>
    <col min="15111" max="15111" width="28.7109375" style="2212" customWidth="1"/>
    <col min="15112" max="15113" width="31.7109375" style="2212" customWidth="1"/>
    <col min="15114" max="15114" width="30.140625" style="2212" customWidth="1"/>
    <col min="15115" max="15115" width="33.7109375" style="2212" customWidth="1"/>
    <col min="15116" max="15116" width="27" style="2212" customWidth="1"/>
    <col min="15117" max="15117" width="28.7109375" style="2212" customWidth="1"/>
    <col min="15118" max="15118" width="34.85546875" style="2212" customWidth="1"/>
    <col min="15119" max="15119" width="37" style="2212" customWidth="1"/>
    <col min="15120" max="15120" width="34.85546875" style="2212" customWidth="1"/>
    <col min="15121" max="15121" width="27.5703125" style="2212" customWidth="1"/>
    <col min="15122" max="15122" width="36.85546875" style="2212" customWidth="1"/>
    <col min="15123" max="15123" width="38.7109375" style="2212" customWidth="1"/>
    <col min="15124" max="15126" width="14.7109375" style="2212" customWidth="1"/>
    <col min="15127" max="15127" width="18.7109375" style="2212" customWidth="1"/>
    <col min="15128" max="15128" width="25.42578125" style="2212" customWidth="1"/>
    <col min="15129" max="15129" width="34.85546875" style="2212" customWidth="1"/>
    <col min="15130" max="15130" width="28" style="2212" customWidth="1"/>
    <col min="15131" max="15131" width="34.140625" style="2212" customWidth="1"/>
    <col min="15132" max="15132" width="34" style="2212" customWidth="1"/>
    <col min="15133" max="15363" width="11.42578125" style="2212"/>
    <col min="15364" max="15364" width="108.140625" style="2212" customWidth="1"/>
    <col min="15365" max="15365" width="28.7109375" style="2212" customWidth="1"/>
    <col min="15366" max="15366" width="32.5703125" style="2212" customWidth="1"/>
    <col min="15367" max="15367" width="28.7109375" style="2212" customWidth="1"/>
    <col min="15368" max="15369" width="31.7109375" style="2212" customWidth="1"/>
    <col min="15370" max="15370" width="30.140625" style="2212" customWidth="1"/>
    <col min="15371" max="15371" width="33.7109375" style="2212" customWidth="1"/>
    <col min="15372" max="15372" width="27" style="2212" customWidth="1"/>
    <col min="15373" max="15373" width="28.7109375" style="2212" customWidth="1"/>
    <col min="15374" max="15374" width="34.85546875" style="2212" customWidth="1"/>
    <col min="15375" max="15375" width="37" style="2212" customWidth="1"/>
    <col min="15376" max="15376" width="34.85546875" style="2212" customWidth="1"/>
    <col min="15377" max="15377" width="27.5703125" style="2212" customWidth="1"/>
    <col min="15378" max="15378" width="36.85546875" style="2212" customWidth="1"/>
    <col min="15379" max="15379" width="38.7109375" style="2212" customWidth="1"/>
    <col min="15380" max="15382" width="14.7109375" style="2212" customWidth="1"/>
    <col min="15383" max="15383" width="18.7109375" style="2212" customWidth="1"/>
    <col min="15384" max="15384" width="25.42578125" style="2212" customWidth="1"/>
    <col min="15385" max="15385" width="34.85546875" style="2212" customWidth="1"/>
    <col min="15386" max="15386" width="28" style="2212" customWidth="1"/>
    <col min="15387" max="15387" width="34.140625" style="2212" customWidth="1"/>
    <col min="15388" max="15388" width="34" style="2212" customWidth="1"/>
    <col min="15389" max="15619" width="11.42578125" style="2212"/>
    <col min="15620" max="15620" width="108.140625" style="2212" customWidth="1"/>
    <col min="15621" max="15621" width="28.7109375" style="2212" customWidth="1"/>
    <col min="15622" max="15622" width="32.5703125" style="2212" customWidth="1"/>
    <col min="15623" max="15623" width="28.7109375" style="2212" customWidth="1"/>
    <col min="15624" max="15625" width="31.7109375" style="2212" customWidth="1"/>
    <col min="15626" max="15626" width="30.140625" style="2212" customWidth="1"/>
    <col min="15627" max="15627" width="33.7109375" style="2212" customWidth="1"/>
    <col min="15628" max="15628" width="27" style="2212" customWidth="1"/>
    <col min="15629" max="15629" width="28.7109375" style="2212" customWidth="1"/>
    <col min="15630" max="15630" width="34.85546875" style="2212" customWidth="1"/>
    <col min="15631" max="15631" width="37" style="2212" customWidth="1"/>
    <col min="15632" max="15632" width="34.85546875" style="2212" customWidth="1"/>
    <col min="15633" max="15633" width="27.5703125" style="2212" customWidth="1"/>
    <col min="15634" max="15634" width="36.85546875" style="2212" customWidth="1"/>
    <col min="15635" max="15635" width="38.7109375" style="2212" customWidth="1"/>
    <col min="15636" max="15638" width="14.7109375" style="2212" customWidth="1"/>
    <col min="15639" max="15639" width="18.7109375" style="2212" customWidth="1"/>
    <col min="15640" max="15640" width="25.42578125" style="2212" customWidth="1"/>
    <col min="15641" max="15641" width="34.85546875" style="2212" customWidth="1"/>
    <col min="15642" max="15642" width="28" style="2212" customWidth="1"/>
    <col min="15643" max="15643" width="34.140625" style="2212" customWidth="1"/>
    <col min="15644" max="15644" width="34" style="2212" customWidth="1"/>
    <col min="15645" max="15875" width="11.42578125" style="2212"/>
    <col min="15876" max="15876" width="108.140625" style="2212" customWidth="1"/>
    <col min="15877" max="15877" width="28.7109375" style="2212" customWidth="1"/>
    <col min="15878" max="15878" width="32.5703125" style="2212" customWidth="1"/>
    <col min="15879" max="15879" width="28.7109375" style="2212" customWidth="1"/>
    <col min="15880" max="15881" width="31.7109375" style="2212" customWidth="1"/>
    <col min="15882" max="15882" width="30.140625" style="2212" customWidth="1"/>
    <col min="15883" max="15883" width="33.7109375" style="2212" customWidth="1"/>
    <col min="15884" max="15884" width="27" style="2212" customWidth="1"/>
    <col min="15885" max="15885" width="28.7109375" style="2212" customWidth="1"/>
    <col min="15886" max="15886" width="34.85546875" style="2212" customWidth="1"/>
    <col min="15887" max="15887" width="37" style="2212" customWidth="1"/>
    <col min="15888" max="15888" width="34.85546875" style="2212" customWidth="1"/>
    <col min="15889" max="15889" width="27.5703125" style="2212" customWidth="1"/>
    <col min="15890" max="15890" width="36.85546875" style="2212" customWidth="1"/>
    <col min="15891" max="15891" width="38.7109375" style="2212" customWidth="1"/>
    <col min="15892" max="15894" width="14.7109375" style="2212" customWidth="1"/>
    <col min="15895" max="15895" width="18.7109375" style="2212" customWidth="1"/>
    <col min="15896" max="15896" width="25.42578125" style="2212" customWidth="1"/>
    <col min="15897" max="15897" width="34.85546875" style="2212" customWidth="1"/>
    <col min="15898" max="15898" width="28" style="2212" customWidth="1"/>
    <col min="15899" max="15899" width="34.140625" style="2212" customWidth="1"/>
    <col min="15900" max="15900" width="34" style="2212" customWidth="1"/>
    <col min="15901" max="16131" width="11.42578125" style="2212"/>
    <col min="16132" max="16132" width="108.140625" style="2212" customWidth="1"/>
    <col min="16133" max="16133" width="28.7109375" style="2212" customWidth="1"/>
    <col min="16134" max="16134" width="32.5703125" style="2212" customWidth="1"/>
    <col min="16135" max="16135" width="28.7109375" style="2212" customWidth="1"/>
    <col min="16136" max="16137" width="31.7109375" style="2212" customWidth="1"/>
    <col min="16138" max="16138" width="30.140625" style="2212" customWidth="1"/>
    <col min="16139" max="16139" width="33.7109375" style="2212" customWidth="1"/>
    <col min="16140" max="16140" width="27" style="2212" customWidth="1"/>
    <col min="16141" max="16141" width="28.7109375" style="2212" customWidth="1"/>
    <col min="16142" max="16142" width="34.85546875" style="2212" customWidth="1"/>
    <col min="16143" max="16143" width="37" style="2212" customWidth="1"/>
    <col min="16144" max="16144" width="34.85546875" style="2212" customWidth="1"/>
    <col min="16145" max="16145" width="27.5703125" style="2212" customWidth="1"/>
    <col min="16146" max="16146" width="36.85546875" style="2212" customWidth="1"/>
    <col min="16147" max="16147" width="38.7109375" style="2212" customWidth="1"/>
    <col min="16148" max="16150" width="14.7109375" style="2212" customWidth="1"/>
    <col min="16151" max="16151" width="18.7109375" style="2212" customWidth="1"/>
    <col min="16152" max="16152" width="25.42578125" style="2212" customWidth="1"/>
    <col min="16153" max="16153" width="34.85546875" style="2212" customWidth="1"/>
    <col min="16154" max="16154" width="28" style="2212" customWidth="1"/>
    <col min="16155" max="16155" width="34.140625" style="2212" customWidth="1"/>
    <col min="16156" max="16156" width="34" style="2212" customWidth="1"/>
    <col min="16157" max="16384" width="11.42578125" style="2212"/>
  </cols>
  <sheetData>
    <row r="1" spans="1:29" s="2573" customFormat="1" ht="24.75" customHeight="1">
      <c r="A1" s="2572"/>
      <c r="B1" s="41" t="s">
        <v>48</v>
      </c>
      <c r="C1" s="41">
        <v>13</v>
      </c>
      <c r="L1" s="2574" t="s">
        <v>2945</v>
      </c>
      <c r="M1" s="2574"/>
      <c r="N1" s="2574"/>
      <c r="O1" s="2574"/>
      <c r="P1" s="2574"/>
      <c r="Q1" s="2574"/>
      <c r="R1" s="2574"/>
      <c r="S1" s="2574"/>
      <c r="T1" s="2574"/>
      <c r="U1" s="2574"/>
      <c r="X1" s="2575"/>
      <c r="Y1" s="2575"/>
      <c r="Z1" s="2575"/>
      <c r="AA1" s="2575"/>
      <c r="AB1" s="2575"/>
      <c r="AC1" s="2575"/>
    </row>
    <row r="2" spans="1:29" s="2576" customFormat="1">
      <c r="B2" s="41" t="s">
        <v>49</v>
      </c>
      <c r="C2" s="41" t="s">
        <v>3005</v>
      </c>
      <c r="L2" s="2577" t="s">
        <v>2947</v>
      </c>
      <c r="M2" s="2578"/>
      <c r="N2" s="2579"/>
      <c r="O2" s="2580"/>
      <c r="P2" s="2581"/>
      <c r="Q2" s="2580"/>
      <c r="R2" s="2580"/>
      <c r="S2" s="2580"/>
      <c r="T2" s="2580"/>
      <c r="U2" s="2575"/>
      <c r="V2" s="2575"/>
      <c r="W2" s="2575"/>
      <c r="X2" s="2575"/>
      <c r="Y2" s="2575"/>
      <c r="Z2" s="2575"/>
      <c r="AA2" s="2575"/>
      <c r="AB2" s="2575"/>
      <c r="AC2" s="2575"/>
    </row>
    <row r="3" spans="1:29" s="2576" customFormat="1">
      <c r="B3" s="41" t="s">
        <v>47</v>
      </c>
      <c r="C3" s="41" t="s">
        <v>1049</v>
      </c>
      <c r="M3" s="2577"/>
      <c r="N3" s="4958"/>
      <c r="O3" s="4958"/>
      <c r="P3" s="4958"/>
      <c r="Q3" s="4958"/>
      <c r="R3" s="4958"/>
      <c r="S3" s="4958"/>
      <c r="T3" s="4958"/>
      <c r="U3" s="4958"/>
      <c r="V3" s="4958"/>
      <c r="W3" s="2575"/>
      <c r="X3" s="2582"/>
      <c r="Y3" s="2582"/>
      <c r="Z3" s="2582"/>
      <c r="AA3" s="2582"/>
      <c r="AB3" s="2582"/>
    </row>
    <row r="4" spans="1:29" s="2576" customFormat="1">
      <c r="B4" s="41" t="s">
        <v>50</v>
      </c>
      <c r="C4" s="41" t="s">
        <v>53</v>
      </c>
      <c r="M4" s="2572"/>
      <c r="N4" s="2575"/>
      <c r="O4" s="2575"/>
      <c r="P4" s="2575"/>
      <c r="Q4" s="2575"/>
      <c r="R4" s="2575"/>
      <c r="S4" s="2575"/>
      <c r="T4" s="2575"/>
      <c r="U4" s="2575"/>
      <c r="V4" s="2575"/>
      <c r="W4" s="2575"/>
      <c r="X4" s="2582"/>
      <c r="Y4" s="2582"/>
      <c r="Z4" s="2582"/>
      <c r="AA4" s="2582"/>
      <c r="AB4" s="2582"/>
    </row>
    <row r="5" spans="1:29" s="2576" customFormat="1">
      <c r="B5" s="41" t="s">
        <v>792</v>
      </c>
      <c r="C5" s="41" t="s">
        <v>71</v>
      </c>
      <c r="O5" s="2575"/>
      <c r="P5" s="2575"/>
      <c r="Q5" s="2575"/>
      <c r="R5" s="2575"/>
      <c r="S5" s="2575"/>
      <c r="T5" s="2575"/>
      <c r="U5" s="2575"/>
      <c r="V5" s="2575"/>
      <c r="W5" s="2575"/>
      <c r="X5" s="2583"/>
      <c r="Y5" s="2583"/>
      <c r="Z5" s="2583"/>
      <c r="AA5" s="2583"/>
      <c r="AB5" s="2583"/>
    </row>
    <row r="6" spans="1:29" s="2576" customFormat="1" ht="19.5" customHeight="1" thickBot="1">
      <c r="B6" s="2584"/>
      <c r="C6" s="2575"/>
      <c r="D6" s="2575"/>
      <c r="E6" s="2575"/>
      <c r="F6" s="2575"/>
      <c r="G6" s="2575"/>
      <c r="H6" s="2575"/>
      <c r="I6" s="2575"/>
      <c r="J6" s="2575"/>
      <c r="K6" s="2575"/>
      <c r="L6" s="2575"/>
      <c r="M6" s="2575"/>
      <c r="N6" s="2585"/>
      <c r="O6" s="2585"/>
      <c r="P6" s="2585"/>
      <c r="Q6" s="2585"/>
      <c r="R6" s="2585"/>
      <c r="S6" s="2583"/>
      <c r="T6" s="2583"/>
      <c r="U6" s="2583"/>
      <c r="V6" s="2583"/>
      <c r="W6" s="2583"/>
      <c r="X6" s="2583"/>
      <c r="Y6" s="2583"/>
      <c r="Z6" s="2583"/>
      <c r="AA6" s="2583"/>
      <c r="AB6" s="2583"/>
    </row>
    <row r="7" spans="1:29" s="2576" customFormat="1" ht="36" customHeight="1">
      <c r="A7" s="2586"/>
      <c r="B7" s="2587"/>
      <c r="C7" s="4959" t="s">
        <v>2948</v>
      </c>
      <c r="D7" s="4960"/>
      <c r="E7" s="4961" t="s">
        <v>2949</v>
      </c>
      <c r="F7" s="4961" t="s">
        <v>2950</v>
      </c>
      <c r="G7" s="4962" t="s">
        <v>2951</v>
      </c>
      <c r="H7" s="4963"/>
      <c r="I7" s="4963"/>
      <c r="J7" s="4963"/>
      <c r="K7" s="4963"/>
      <c r="L7" s="4964"/>
      <c r="M7" s="4961" t="s">
        <v>2952</v>
      </c>
      <c r="N7" s="4959" t="s">
        <v>2953</v>
      </c>
      <c r="O7" s="4965"/>
      <c r="P7" s="4965"/>
      <c r="Q7" s="4966" t="s">
        <v>2954</v>
      </c>
      <c r="R7" s="4965" t="s">
        <v>2955</v>
      </c>
      <c r="S7" s="4965"/>
      <c r="T7" s="4965"/>
      <c r="U7" s="4960"/>
      <c r="V7" s="4969" t="s">
        <v>2956</v>
      </c>
      <c r="W7" s="2588"/>
      <c r="X7" s="4946" t="s">
        <v>2957</v>
      </c>
      <c r="Y7" s="4949" t="s">
        <v>2958</v>
      </c>
      <c r="Z7" s="4951" t="s">
        <v>2959</v>
      </c>
      <c r="AA7" s="2589"/>
      <c r="AB7" s="2590"/>
    </row>
    <row r="8" spans="1:29" s="2576" customFormat="1" ht="44.25" customHeight="1">
      <c r="A8" s="2591"/>
      <c r="B8" s="2592"/>
      <c r="C8" s="4954"/>
      <c r="D8" s="4937"/>
      <c r="E8" s="4937"/>
      <c r="F8" s="4937"/>
      <c r="G8" s="4956" t="s">
        <v>2960</v>
      </c>
      <c r="H8" s="4957"/>
      <c r="I8" s="4956" t="s">
        <v>2526</v>
      </c>
      <c r="J8" s="4957"/>
      <c r="K8" s="4956" t="s">
        <v>2961</v>
      </c>
      <c r="L8" s="4957"/>
      <c r="M8" s="4937"/>
      <c r="N8" s="4937" t="s">
        <v>2962</v>
      </c>
      <c r="O8" s="4935" t="s">
        <v>2963</v>
      </c>
      <c r="P8" s="2593"/>
      <c r="Q8" s="4967"/>
      <c r="R8" s="4938">
        <v>0</v>
      </c>
      <c r="S8" s="4940">
        <v>0.2</v>
      </c>
      <c r="T8" s="4940">
        <v>0.5</v>
      </c>
      <c r="U8" s="4940">
        <v>1</v>
      </c>
      <c r="V8" s="4970"/>
      <c r="W8" s="4942" t="s">
        <v>2964</v>
      </c>
      <c r="X8" s="4947"/>
      <c r="Y8" s="4945"/>
      <c r="Z8" s="4952"/>
      <c r="AA8" s="4944" t="s">
        <v>2965</v>
      </c>
      <c r="AB8" s="4932" t="s">
        <v>2966</v>
      </c>
    </row>
    <row r="9" spans="1:29" s="2576" customFormat="1" ht="15" customHeight="1">
      <c r="A9" s="2591"/>
      <c r="B9" s="2592"/>
      <c r="C9" s="4955"/>
      <c r="D9" s="4937"/>
      <c r="E9" s="4937"/>
      <c r="F9" s="4937"/>
      <c r="G9" s="4934" t="s">
        <v>2967</v>
      </c>
      <c r="H9" s="4934" t="s">
        <v>2968</v>
      </c>
      <c r="I9" s="4936" t="s">
        <v>2969</v>
      </c>
      <c r="J9" s="4936" t="s">
        <v>2970</v>
      </c>
      <c r="K9" s="4934" t="s">
        <v>2971</v>
      </c>
      <c r="L9" s="4934" t="s">
        <v>2972</v>
      </c>
      <c r="M9" s="4937"/>
      <c r="N9" s="4937"/>
      <c r="O9" s="4937"/>
      <c r="P9" s="4935" t="s">
        <v>2973</v>
      </c>
      <c r="Q9" s="4967"/>
      <c r="R9" s="4939"/>
      <c r="S9" s="4941"/>
      <c r="T9" s="4941"/>
      <c r="U9" s="4941"/>
      <c r="V9" s="4970"/>
      <c r="W9" s="4943"/>
      <c r="X9" s="4947"/>
      <c r="Y9" s="4945"/>
      <c r="Z9" s="4952"/>
      <c r="AA9" s="4945"/>
      <c r="AB9" s="4933"/>
    </row>
    <row r="10" spans="1:29" s="2576" customFormat="1" ht="63.75" customHeight="1">
      <c r="A10" s="2591"/>
      <c r="B10" s="2592"/>
      <c r="C10" s="4955"/>
      <c r="D10" s="4937"/>
      <c r="E10" s="4937"/>
      <c r="F10" s="4937"/>
      <c r="G10" s="4935"/>
      <c r="H10" s="4935"/>
      <c r="I10" s="4937"/>
      <c r="J10" s="4937"/>
      <c r="K10" s="4935"/>
      <c r="L10" s="4935"/>
      <c r="M10" s="4937"/>
      <c r="N10" s="4937"/>
      <c r="O10" s="4937"/>
      <c r="P10" s="4935"/>
      <c r="Q10" s="4968"/>
      <c r="R10" s="4939"/>
      <c r="S10" s="4941"/>
      <c r="T10" s="4941"/>
      <c r="U10" s="4941"/>
      <c r="V10" s="4940"/>
      <c r="W10" s="4943" t="s">
        <v>2974</v>
      </c>
      <c r="X10" s="4948"/>
      <c r="Y10" s="4950"/>
      <c r="Z10" s="4953"/>
      <c r="AA10" s="4945"/>
      <c r="AB10" s="4933"/>
    </row>
    <row r="11" spans="1:29" s="2576" customFormat="1" ht="25.5" customHeight="1">
      <c r="A11" s="2594"/>
      <c r="B11" s="2595"/>
      <c r="C11" s="2596" t="s">
        <v>1417</v>
      </c>
      <c r="D11" s="2597" t="s">
        <v>1422</v>
      </c>
      <c r="E11" s="2596" t="s">
        <v>1425</v>
      </c>
      <c r="F11" s="2597" t="s">
        <v>1428</v>
      </c>
      <c r="G11" s="2596" t="s">
        <v>1431</v>
      </c>
      <c r="H11" s="2596" t="s">
        <v>1434</v>
      </c>
      <c r="I11" s="2596" t="s">
        <v>1436</v>
      </c>
      <c r="J11" s="2596" t="s">
        <v>1439</v>
      </c>
      <c r="K11" s="2596" t="s">
        <v>1442</v>
      </c>
      <c r="L11" s="2596" t="s">
        <v>2654</v>
      </c>
      <c r="M11" s="2596" t="s">
        <v>2975</v>
      </c>
      <c r="N11" s="2598" t="s">
        <v>2658</v>
      </c>
      <c r="O11" s="2599" t="s">
        <v>1451</v>
      </c>
      <c r="P11" s="2598" t="s">
        <v>1454</v>
      </c>
      <c r="Q11" s="2600" t="s">
        <v>2976</v>
      </c>
      <c r="R11" s="2600" t="s">
        <v>1460</v>
      </c>
      <c r="S11" s="2600" t="s">
        <v>2664</v>
      </c>
      <c r="T11" s="2600" t="s">
        <v>2666</v>
      </c>
      <c r="U11" s="2600" t="s">
        <v>2668</v>
      </c>
      <c r="V11" s="2600" t="s">
        <v>2977</v>
      </c>
      <c r="W11" s="2597" t="s">
        <v>2671</v>
      </c>
      <c r="X11" s="2601" t="s">
        <v>2673</v>
      </c>
      <c r="Y11" s="2602">
        <v>230</v>
      </c>
      <c r="Z11" s="2602">
        <v>240</v>
      </c>
      <c r="AA11" s="2603" t="s">
        <v>1468</v>
      </c>
      <c r="AB11" s="2604" t="s">
        <v>1471</v>
      </c>
    </row>
    <row r="12" spans="1:29" s="2576" customFormat="1" ht="18.75" customHeight="1">
      <c r="A12" s="2605" t="s">
        <v>1417</v>
      </c>
      <c r="B12" s="2606" t="s">
        <v>2886</v>
      </c>
      <c r="C12" s="2607"/>
      <c r="D12" s="2607"/>
      <c r="E12" s="2607"/>
      <c r="F12" s="2608"/>
      <c r="G12" s="2608"/>
      <c r="H12" s="2608"/>
      <c r="I12" s="2608"/>
      <c r="J12" s="2608"/>
      <c r="K12" s="2609">
        <f>G12+H12+I12+J12</f>
        <v>0</v>
      </c>
      <c r="L12" s="2608"/>
      <c r="M12" s="2610">
        <f>F12-K12+L12</f>
        <v>0</v>
      </c>
      <c r="N12" s="2608"/>
      <c r="O12" s="2608"/>
      <c r="P12" s="2608"/>
      <c r="Q12" s="2611">
        <f>M12+N12-O12</f>
        <v>0</v>
      </c>
      <c r="R12" s="2608"/>
      <c r="S12" s="2608"/>
      <c r="T12" s="2608"/>
      <c r="U12" s="2608"/>
      <c r="V12" s="2610">
        <f>Q12-R12-0.8*S12-0.5*T12</f>
        <v>0</v>
      </c>
      <c r="W12" s="2612"/>
      <c r="X12" s="2613"/>
      <c r="Y12" s="2613"/>
      <c r="Z12" s="2614">
        <f>X12-Y12</f>
        <v>0</v>
      </c>
      <c r="AA12" s="2613"/>
      <c r="AB12" s="2615"/>
    </row>
    <row r="13" spans="1:29" s="2620" customFormat="1" ht="17.25" customHeight="1">
      <c r="A13" s="2616" t="s">
        <v>2640</v>
      </c>
      <c r="B13" s="2617" t="s">
        <v>2978</v>
      </c>
      <c r="C13" s="2607"/>
      <c r="D13" s="2607"/>
      <c r="E13" s="2607"/>
      <c r="F13" s="2608"/>
      <c r="G13" s="2608"/>
      <c r="H13" s="2608"/>
      <c r="I13" s="2608"/>
      <c r="J13" s="2608"/>
      <c r="K13" s="2609">
        <f t="shared" ref="K13:K14" si="0">G13+H13+I13+J13</f>
        <v>0</v>
      </c>
      <c r="L13" s="2608"/>
      <c r="M13" s="2610">
        <f t="shared" ref="M13:M14" si="1">F13-K13+L13</f>
        <v>0</v>
      </c>
      <c r="N13" s="2608"/>
      <c r="O13" s="2608"/>
      <c r="P13" s="2608"/>
      <c r="Q13" s="2611">
        <f t="shared" ref="Q13:Q14" si="2">M13+N13-O13</f>
        <v>0</v>
      </c>
      <c r="R13" s="2608"/>
      <c r="S13" s="2608"/>
      <c r="T13" s="2608"/>
      <c r="U13" s="2608"/>
      <c r="V13" s="2610">
        <f t="shared" ref="V13:V14" si="3">Q13-R13-0.8*S13-0.5*T13</f>
        <v>0</v>
      </c>
      <c r="W13" s="2612"/>
      <c r="X13" s="2613"/>
      <c r="Y13" s="2613"/>
      <c r="Z13" s="2614">
        <f t="shared" ref="Z13:Z14" si="4">X13-Y13</f>
        <v>0</v>
      </c>
      <c r="AA13" s="2618"/>
      <c r="AB13" s="2619"/>
    </row>
    <row r="14" spans="1:29" s="2620" customFormat="1" ht="27.75" customHeight="1">
      <c r="A14" s="2605" t="s">
        <v>2642</v>
      </c>
      <c r="B14" s="2621" t="s">
        <v>2979</v>
      </c>
      <c r="C14" s="2607"/>
      <c r="D14" s="2607"/>
      <c r="E14" s="2607"/>
      <c r="F14" s="2608"/>
      <c r="G14" s="2608"/>
      <c r="H14" s="2608"/>
      <c r="I14" s="2608"/>
      <c r="J14" s="2608"/>
      <c r="K14" s="2609">
        <f t="shared" si="0"/>
        <v>0</v>
      </c>
      <c r="L14" s="2608"/>
      <c r="M14" s="2610">
        <f t="shared" si="1"/>
        <v>0</v>
      </c>
      <c r="N14" s="2608"/>
      <c r="O14" s="2608"/>
      <c r="P14" s="2608"/>
      <c r="Q14" s="2611">
        <f t="shared" si="2"/>
        <v>0</v>
      </c>
      <c r="R14" s="2608"/>
      <c r="S14" s="2608"/>
      <c r="T14" s="2608"/>
      <c r="U14" s="2608"/>
      <c r="V14" s="2610">
        <f t="shared" si="3"/>
        <v>0</v>
      </c>
      <c r="W14" s="2612"/>
      <c r="X14" s="2613"/>
      <c r="Y14" s="2613"/>
      <c r="Z14" s="2614">
        <f t="shared" si="4"/>
        <v>0</v>
      </c>
      <c r="AA14" s="2618"/>
      <c r="AB14" s="2619"/>
    </row>
    <row r="15" spans="1:29" s="2576" customFormat="1" ht="15.75" customHeight="1">
      <c r="A15" s="2616" t="s">
        <v>2644</v>
      </c>
      <c r="B15" s="2622"/>
      <c r="C15" s="2607"/>
      <c r="D15" s="2607"/>
      <c r="E15" s="2607"/>
      <c r="F15" s="2623"/>
      <c r="G15" s="2623"/>
      <c r="H15" s="2623"/>
      <c r="I15" s="2623"/>
      <c r="J15" s="2623"/>
      <c r="K15" s="2623"/>
      <c r="L15" s="2623"/>
      <c r="M15" s="2623"/>
      <c r="N15" s="2623"/>
      <c r="O15" s="2623"/>
      <c r="P15" s="2623"/>
      <c r="Q15" s="2624"/>
      <c r="R15" s="2623"/>
      <c r="S15" s="2623"/>
      <c r="T15" s="2623"/>
      <c r="U15" s="2623"/>
      <c r="V15" s="2607"/>
      <c r="W15" s="2623"/>
      <c r="X15" s="2623"/>
      <c r="Y15" s="2623"/>
      <c r="Z15" s="2623"/>
      <c r="AA15" s="2623"/>
      <c r="AB15" s="2625"/>
    </row>
    <row r="16" spans="1:29" s="2576" customFormat="1" ht="16.899999999999999" customHeight="1">
      <c r="A16" s="2626" t="s">
        <v>2980</v>
      </c>
      <c r="B16" s="2622"/>
      <c r="C16" s="2607"/>
      <c r="D16" s="2607"/>
      <c r="E16" s="2607"/>
      <c r="F16" s="2623"/>
      <c r="G16" s="2623"/>
      <c r="H16" s="2623"/>
      <c r="I16" s="2623"/>
      <c r="J16" s="2623"/>
      <c r="K16" s="2623"/>
      <c r="L16" s="2623"/>
      <c r="M16" s="2623"/>
      <c r="N16" s="2623"/>
      <c r="O16" s="2623"/>
      <c r="P16" s="2623"/>
      <c r="Q16" s="2624"/>
      <c r="R16" s="2623"/>
      <c r="S16" s="2623"/>
      <c r="T16" s="2623"/>
      <c r="U16" s="2623"/>
      <c r="V16" s="2607"/>
      <c r="W16" s="2623"/>
      <c r="X16" s="2623"/>
      <c r="Y16" s="2623"/>
      <c r="Z16" s="2623"/>
      <c r="AA16" s="2623"/>
      <c r="AB16" s="2627"/>
    </row>
    <row r="17" spans="1:28" s="2576" customFormat="1" ht="15" customHeight="1">
      <c r="A17" s="2628"/>
      <c r="B17" s="4923" t="s">
        <v>2981</v>
      </c>
      <c r="C17" s="4924"/>
      <c r="D17" s="4924"/>
      <c r="E17" s="4924"/>
      <c r="F17" s="4924"/>
      <c r="G17" s="4924"/>
      <c r="H17" s="4924"/>
      <c r="I17" s="4924"/>
      <c r="J17" s="4924"/>
      <c r="K17" s="4924"/>
      <c r="L17" s="4924"/>
      <c r="M17" s="4924"/>
      <c r="N17" s="4924"/>
      <c r="O17" s="4924"/>
      <c r="P17" s="4924"/>
      <c r="Q17" s="4924"/>
      <c r="R17" s="4924"/>
      <c r="S17" s="4924"/>
      <c r="T17" s="4924"/>
      <c r="U17" s="4924"/>
      <c r="V17" s="4924"/>
      <c r="W17" s="4924"/>
      <c r="X17" s="4924"/>
      <c r="Y17" s="4924"/>
      <c r="Z17" s="4924"/>
      <c r="AA17" s="4924"/>
      <c r="AB17" s="4925"/>
    </row>
    <row r="18" spans="1:28" s="2576" customFormat="1" ht="22.5" customHeight="1">
      <c r="A18" s="2605" t="s">
        <v>1422</v>
      </c>
      <c r="B18" s="2629" t="s">
        <v>2982</v>
      </c>
      <c r="C18" s="2630"/>
      <c r="D18" s="2631"/>
      <c r="E18" s="2632"/>
      <c r="F18" s="2633"/>
      <c r="G18" s="2634"/>
      <c r="H18" s="2634"/>
      <c r="I18" s="2634"/>
      <c r="J18" s="2634"/>
      <c r="K18" s="2635">
        <f>G18+H18+I18+J18</f>
        <v>0</v>
      </c>
      <c r="L18" s="2634"/>
      <c r="M18" s="2610">
        <f>F18-K18+L18</f>
        <v>0</v>
      </c>
      <c r="N18" s="2634"/>
      <c r="O18" s="2634"/>
      <c r="P18" s="2636"/>
      <c r="Q18" s="2611">
        <f>M18+N18-O18</f>
        <v>0</v>
      </c>
      <c r="R18" s="2637"/>
      <c r="S18" s="2638"/>
      <c r="T18" s="2638"/>
      <c r="U18" s="2639"/>
      <c r="V18" s="2640"/>
      <c r="W18" s="2641"/>
      <c r="X18" s="2642"/>
      <c r="Y18" s="2643"/>
      <c r="Z18" s="2643"/>
      <c r="AA18" s="2644"/>
      <c r="AB18" s="2645"/>
    </row>
    <row r="19" spans="1:28" s="2576" customFormat="1" ht="21" customHeight="1">
      <c r="A19" s="2646" t="s">
        <v>1425</v>
      </c>
      <c r="B19" s="2647" t="s">
        <v>2983</v>
      </c>
      <c r="C19" s="2630"/>
      <c r="D19" s="2631"/>
      <c r="E19" s="2632"/>
      <c r="F19" s="2648"/>
      <c r="G19" s="2649"/>
      <c r="H19" s="2649"/>
      <c r="I19" s="2649"/>
      <c r="J19" s="2649"/>
      <c r="K19" s="2635">
        <f>G19+H19+I19+J19</f>
        <v>0</v>
      </c>
      <c r="L19" s="2649"/>
      <c r="M19" s="2610">
        <f>F19-K19+L19</f>
        <v>0</v>
      </c>
      <c r="N19" s="2649"/>
      <c r="O19" s="2649"/>
      <c r="P19" s="2650"/>
      <c r="Q19" s="2611">
        <f>M19+N19-O19</f>
        <v>0</v>
      </c>
      <c r="R19" s="2651">
        <f>R12</f>
        <v>0</v>
      </c>
      <c r="S19" s="2651">
        <f t="shared" ref="S19:U19" si="5">S12</f>
        <v>0</v>
      </c>
      <c r="T19" s="2651">
        <f t="shared" si="5"/>
        <v>0</v>
      </c>
      <c r="U19" s="2651">
        <f t="shared" si="5"/>
        <v>0</v>
      </c>
      <c r="V19" s="2652">
        <f>Q19-R19-0.8*S19-0.5*T19</f>
        <v>0</v>
      </c>
      <c r="W19" s="2642"/>
      <c r="X19" s="2642"/>
      <c r="Y19" s="2642"/>
      <c r="Z19" s="2642"/>
      <c r="AA19" s="2653"/>
      <c r="AB19" s="2654"/>
    </row>
    <row r="20" spans="1:28" s="2576" customFormat="1" ht="22.5" customHeight="1">
      <c r="A20" s="2616"/>
      <c r="B20" s="2647" t="s">
        <v>2984</v>
      </c>
      <c r="C20" s="2630"/>
      <c r="D20" s="2631"/>
      <c r="E20" s="2632"/>
      <c r="F20" s="2623"/>
      <c r="G20" s="2655"/>
      <c r="H20" s="2631"/>
      <c r="I20" s="2631"/>
      <c r="J20" s="2631"/>
      <c r="K20" s="2631"/>
      <c r="L20" s="2656"/>
      <c r="M20" s="2657"/>
      <c r="N20" s="2631"/>
      <c r="O20" s="2631"/>
      <c r="P20" s="2631"/>
      <c r="Q20" s="2658"/>
      <c r="R20" s="2630"/>
      <c r="S20" s="2624"/>
      <c r="T20" s="2624"/>
      <c r="U20" s="2659"/>
      <c r="V20" s="2630"/>
      <c r="W20" s="2660"/>
      <c r="X20" s="2661"/>
      <c r="Y20" s="2661"/>
      <c r="Z20" s="2661"/>
      <c r="AA20" s="2658"/>
      <c r="AB20" s="2662"/>
    </row>
    <row r="21" spans="1:28" s="2665" customFormat="1" ht="20.25" customHeight="1">
      <c r="A21" s="2616" t="s">
        <v>1428</v>
      </c>
      <c r="B21" s="2647" t="s">
        <v>2985</v>
      </c>
      <c r="C21" s="2630"/>
      <c r="D21" s="2624"/>
      <c r="E21" s="2632"/>
      <c r="F21" s="2663"/>
      <c r="G21" s="2649"/>
      <c r="H21" s="2649"/>
      <c r="I21" s="2649"/>
      <c r="J21" s="2649"/>
      <c r="K21" s="2635">
        <f>G21+H21+I21+J21</f>
        <v>0</v>
      </c>
      <c r="L21" s="2649"/>
      <c r="M21" s="2610">
        <f>F21-K21+L21</f>
        <v>0</v>
      </c>
      <c r="N21" s="2649"/>
      <c r="O21" s="2649"/>
      <c r="P21" s="2649"/>
      <c r="Q21" s="2611">
        <f>M21+N21-O21</f>
        <v>0</v>
      </c>
      <c r="R21" s="2655"/>
      <c r="S21" s="2631"/>
      <c r="T21" s="2631"/>
      <c r="U21" s="2656"/>
      <c r="V21" s="2640"/>
      <c r="W21" s="2641"/>
      <c r="X21" s="2641"/>
      <c r="Y21" s="2664"/>
      <c r="Z21" s="2664"/>
      <c r="AA21" s="2658"/>
      <c r="AB21" s="2662"/>
    </row>
    <row r="22" spans="1:28" s="2665" customFormat="1" ht="21.75" customHeight="1">
      <c r="A22" s="2666" t="s">
        <v>1431</v>
      </c>
      <c r="B22" s="2647"/>
      <c r="C22" s="2630"/>
      <c r="D22" s="2624"/>
      <c r="E22" s="2632"/>
      <c r="F22" s="2632"/>
      <c r="G22" s="2655"/>
      <c r="H22" s="2631"/>
      <c r="I22" s="2631"/>
      <c r="J22" s="2631"/>
      <c r="K22" s="2631"/>
      <c r="L22" s="2656"/>
      <c r="M22" s="2667"/>
      <c r="N22" s="2631"/>
      <c r="O22" s="2631"/>
      <c r="P22" s="2631"/>
      <c r="Q22" s="2658"/>
      <c r="R22" s="2655"/>
      <c r="S22" s="2631"/>
      <c r="T22" s="2631"/>
      <c r="U22" s="2656"/>
      <c r="V22" s="2630"/>
      <c r="W22" s="2659"/>
      <c r="X22" s="2658"/>
      <c r="Y22" s="2658"/>
      <c r="Z22" s="2658"/>
      <c r="AA22" s="2658"/>
      <c r="AB22" s="2662"/>
    </row>
    <row r="23" spans="1:28" s="2665" customFormat="1" ht="24" customHeight="1">
      <c r="A23" s="2666" t="s">
        <v>1434</v>
      </c>
      <c r="B23" s="2647" t="s">
        <v>2986</v>
      </c>
      <c r="C23" s="2630"/>
      <c r="D23" s="2624"/>
      <c r="E23" s="2632"/>
      <c r="F23" s="2663"/>
      <c r="G23" s="2649"/>
      <c r="H23" s="2649"/>
      <c r="I23" s="2649"/>
      <c r="J23" s="2649"/>
      <c r="K23" s="2635">
        <f>G23+H23+I23+J23</f>
        <v>0</v>
      </c>
      <c r="L23" s="2649"/>
      <c r="M23" s="2610">
        <f>F23-K23+L23</f>
        <v>0</v>
      </c>
      <c r="N23" s="2649"/>
      <c r="O23" s="2649"/>
      <c r="P23" s="2649"/>
      <c r="Q23" s="2611">
        <f>M23+N23-O23</f>
        <v>0</v>
      </c>
      <c r="R23" s="2655"/>
      <c r="S23" s="2631"/>
      <c r="T23" s="2631"/>
      <c r="U23" s="2656"/>
      <c r="V23" s="2640"/>
      <c r="W23" s="2641"/>
      <c r="X23" s="2641"/>
      <c r="Y23" s="2664"/>
      <c r="Z23" s="2664"/>
      <c r="AA23" s="2658"/>
      <c r="AB23" s="2662"/>
    </row>
    <row r="24" spans="1:28" s="2665" customFormat="1" ht="12">
      <c r="A24" s="2666" t="s">
        <v>1436</v>
      </c>
      <c r="B24" s="2668"/>
      <c r="C24" s="2630"/>
      <c r="D24" s="2624"/>
      <c r="E24" s="2632"/>
      <c r="F24" s="2632"/>
      <c r="G24" s="2655"/>
      <c r="H24" s="2631"/>
      <c r="I24" s="2631"/>
      <c r="J24" s="2631"/>
      <c r="K24" s="2631"/>
      <c r="L24" s="2656"/>
      <c r="M24" s="2667"/>
      <c r="N24" s="2631"/>
      <c r="O24" s="2631"/>
      <c r="P24" s="2631"/>
      <c r="Q24" s="2658"/>
      <c r="R24" s="2655"/>
      <c r="S24" s="2631"/>
      <c r="T24" s="2631"/>
      <c r="U24" s="2656"/>
      <c r="V24" s="2630"/>
      <c r="W24" s="2659"/>
      <c r="X24" s="2658"/>
      <c r="Y24" s="2658"/>
      <c r="Z24" s="2658"/>
      <c r="AA24" s="2658"/>
      <c r="AB24" s="2662"/>
    </row>
    <row r="25" spans="1:28" s="2665" customFormat="1" ht="12">
      <c r="A25" s="2666" t="s">
        <v>1439</v>
      </c>
      <c r="B25" s="2669"/>
      <c r="C25" s="2670"/>
      <c r="D25" s="2671"/>
      <c r="E25" s="2672"/>
      <c r="F25" s="2672"/>
      <c r="G25" s="2637"/>
      <c r="H25" s="2638"/>
      <c r="I25" s="2638"/>
      <c r="J25" s="2638"/>
      <c r="K25" s="2638"/>
      <c r="L25" s="2639"/>
      <c r="M25" s="2673"/>
      <c r="N25" s="2638"/>
      <c r="O25" s="2638"/>
      <c r="P25" s="2638"/>
      <c r="Q25" s="2644"/>
      <c r="R25" s="2637"/>
      <c r="S25" s="2638"/>
      <c r="T25" s="2638"/>
      <c r="U25" s="2639"/>
      <c r="V25" s="2670"/>
      <c r="W25" s="2674"/>
      <c r="X25" s="2644"/>
      <c r="Y25" s="2658"/>
      <c r="Z25" s="2658"/>
      <c r="AA25" s="2658"/>
      <c r="AB25" s="2662"/>
    </row>
    <row r="26" spans="1:28" s="2576" customFormat="1" ht="12">
      <c r="A26" s="2646"/>
      <c r="B26" s="4926" t="s">
        <v>2987</v>
      </c>
      <c r="C26" s="4927"/>
      <c r="D26" s="4927"/>
      <c r="E26" s="4927"/>
      <c r="F26" s="4926"/>
      <c r="G26" s="4926"/>
      <c r="H26" s="4926"/>
      <c r="I26" s="4926"/>
      <c r="J26" s="4926"/>
      <c r="K26" s="4926"/>
      <c r="L26" s="4926"/>
      <c r="M26" s="4926"/>
      <c r="N26" s="4926"/>
      <c r="O26" s="4926"/>
      <c r="P26" s="4926"/>
      <c r="Q26" s="4926"/>
      <c r="R26" s="4926"/>
      <c r="S26" s="4926"/>
      <c r="T26" s="4926"/>
      <c r="U26" s="4926"/>
      <c r="V26" s="4926"/>
      <c r="W26" s="4926"/>
      <c r="X26" s="4926"/>
      <c r="Y26" s="4926"/>
      <c r="Z26" s="4926"/>
      <c r="AA26" s="4926"/>
      <c r="AB26" s="4928"/>
    </row>
    <row r="27" spans="1:28" s="2576" customFormat="1" ht="21" customHeight="1">
      <c r="A27" s="2646" t="s">
        <v>1442</v>
      </c>
      <c r="B27" s="2675">
        <v>0</v>
      </c>
      <c r="C27" s="2676"/>
      <c r="D27" s="2677"/>
      <c r="E27" s="2678"/>
      <c r="F27" s="2679"/>
      <c r="G27" s="2680"/>
      <c r="H27" s="2681"/>
      <c r="I27" s="2682"/>
      <c r="J27" s="2682"/>
      <c r="K27" s="2682"/>
      <c r="L27" s="2683"/>
      <c r="M27" s="2684"/>
      <c r="N27" s="2685"/>
      <c r="O27" s="2682"/>
      <c r="P27" s="2683"/>
      <c r="Q27" s="2686"/>
      <c r="R27" s="2687"/>
      <c r="S27" s="2687"/>
      <c r="T27" s="2687"/>
      <c r="U27" s="2687"/>
      <c r="V27" s="2652">
        <f>Q27-R27-0.8*S27-0.5*T27</f>
        <v>0</v>
      </c>
      <c r="W27" s="2687"/>
      <c r="X27" s="2688">
        <f>V27*0%</f>
        <v>0</v>
      </c>
      <c r="Y27" s="2687"/>
      <c r="Z27" s="2688">
        <f>X27-Y27</f>
        <v>0</v>
      </c>
      <c r="AA27" s="2687"/>
      <c r="AB27" s="2689"/>
    </row>
    <row r="28" spans="1:28" s="2576" customFormat="1" ht="12">
      <c r="A28" s="2616">
        <v>100</v>
      </c>
      <c r="B28" s="2675">
        <v>0.1</v>
      </c>
      <c r="C28" s="2680"/>
      <c r="D28" s="2681"/>
      <c r="E28" s="2690"/>
      <c r="F28" s="2679"/>
      <c r="G28" s="2680"/>
      <c r="H28" s="2681"/>
      <c r="I28" s="2682"/>
      <c r="J28" s="2682"/>
      <c r="K28" s="2682"/>
      <c r="L28" s="2683"/>
      <c r="M28" s="2684"/>
      <c r="N28" s="2685"/>
      <c r="O28" s="2682"/>
      <c r="P28" s="2683"/>
      <c r="Q28" s="2687"/>
      <c r="R28" s="2687"/>
      <c r="S28" s="2687"/>
      <c r="T28" s="2687"/>
      <c r="U28" s="2687"/>
      <c r="V28" s="2652">
        <f t="shared" ref="V28:V39" si="6">Q28-R28-0.8*S28-0.5*T28</f>
        <v>0</v>
      </c>
      <c r="W28" s="2687"/>
      <c r="X28" s="2688">
        <f>V28*10%</f>
        <v>0</v>
      </c>
      <c r="Y28" s="2687"/>
      <c r="Z28" s="2688">
        <f t="shared" ref="Z28:Z39" si="7">X28-Y28</f>
        <v>0</v>
      </c>
      <c r="AA28" s="2687"/>
      <c r="AB28" s="2689"/>
    </row>
    <row r="29" spans="1:28" s="2576" customFormat="1" ht="12">
      <c r="A29" s="2616">
        <v>110</v>
      </c>
      <c r="B29" s="2675">
        <v>0.2</v>
      </c>
      <c r="C29" s="2691"/>
      <c r="D29" s="2607"/>
      <c r="E29" s="2618"/>
      <c r="F29" s="2679"/>
      <c r="G29" s="2691"/>
      <c r="H29" s="2607"/>
      <c r="I29" s="2682"/>
      <c r="J29" s="2682"/>
      <c r="K29" s="2682"/>
      <c r="L29" s="2683"/>
      <c r="M29" s="2684"/>
      <c r="N29" s="2685"/>
      <c r="O29" s="2682"/>
      <c r="P29" s="2683"/>
      <c r="Q29" s="2687"/>
      <c r="R29" s="2687"/>
      <c r="S29" s="2687"/>
      <c r="T29" s="2687"/>
      <c r="U29" s="2687"/>
      <c r="V29" s="2652">
        <f t="shared" si="6"/>
        <v>0</v>
      </c>
      <c r="W29" s="2687"/>
      <c r="X29" s="2688">
        <f>V29*20%</f>
        <v>0</v>
      </c>
      <c r="Y29" s="2687"/>
      <c r="Z29" s="2688">
        <f t="shared" si="7"/>
        <v>0</v>
      </c>
      <c r="AA29" s="2687"/>
      <c r="AB29" s="2689"/>
    </row>
    <row r="30" spans="1:28" s="2576" customFormat="1" ht="12">
      <c r="A30" s="2616">
        <v>120</v>
      </c>
      <c r="B30" s="2675">
        <v>0.35</v>
      </c>
      <c r="C30" s="2680"/>
      <c r="D30" s="2681"/>
      <c r="E30" s="2690"/>
      <c r="F30" s="2679"/>
      <c r="G30" s="2680"/>
      <c r="H30" s="2681"/>
      <c r="I30" s="2682"/>
      <c r="J30" s="2682"/>
      <c r="K30" s="2682"/>
      <c r="L30" s="2683"/>
      <c r="M30" s="2684"/>
      <c r="N30" s="2685"/>
      <c r="O30" s="2682"/>
      <c r="P30" s="2683"/>
      <c r="Q30" s="2687"/>
      <c r="R30" s="2687"/>
      <c r="S30" s="2687"/>
      <c r="T30" s="2687"/>
      <c r="U30" s="2687"/>
      <c r="V30" s="2652">
        <f t="shared" si="6"/>
        <v>0</v>
      </c>
      <c r="W30" s="2687"/>
      <c r="X30" s="2688">
        <f>V30*35%</f>
        <v>0</v>
      </c>
      <c r="Y30" s="2687"/>
      <c r="Z30" s="2688">
        <f t="shared" si="7"/>
        <v>0</v>
      </c>
      <c r="AA30" s="2687"/>
      <c r="AB30" s="2689"/>
    </row>
    <row r="31" spans="1:28" s="2576" customFormat="1" ht="12">
      <c r="A31" s="2616">
        <v>130</v>
      </c>
      <c r="B31" s="2675">
        <v>0.5</v>
      </c>
      <c r="C31" s="2655"/>
      <c r="D31" s="2631"/>
      <c r="E31" s="2656"/>
      <c r="F31" s="2679"/>
      <c r="G31" s="2680"/>
      <c r="H31" s="2681"/>
      <c r="I31" s="2682"/>
      <c r="J31" s="2682"/>
      <c r="K31" s="2682"/>
      <c r="L31" s="2683"/>
      <c r="M31" s="2684"/>
      <c r="N31" s="2685"/>
      <c r="O31" s="2682"/>
      <c r="P31" s="2683"/>
      <c r="Q31" s="2687"/>
      <c r="R31" s="2687"/>
      <c r="S31" s="2687"/>
      <c r="T31" s="2687"/>
      <c r="U31" s="2687"/>
      <c r="V31" s="2652">
        <f t="shared" si="6"/>
        <v>0</v>
      </c>
      <c r="W31" s="2687"/>
      <c r="X31" s="2688">
        <f>V31*50%</f>
        <v>0</v>
      </c>
      <c r="Y31" s="2687"/>
      <c r="Z31" s="2688">
        <f t="shared" si="7"/>
        <v>0</v>
      </c>
      <c r="AA31" s="2687"/>
      <c r="AB31" s="2689"/>
    </row>
    <row r="32" spans="1:28" s="2576" customFormat="1" ht="12">
      <c r="A32" s="2616">
        <v>140</v>
      </c>
      <c r="B32" s="2675">
        <v>0.75</v>
      </c>
      <c r="C32" s="2655"/>
      <c r="D32" s="2631"/>
      <c r="E32" s="2656"/>
      <c r="F32" s="2679"/>
      <c r="G32" s="2680"/>
      <c r="H32" s="2681"/>
      <c r="I32" s="2682"/>
      <c r="J32" s="2682"/>
      <c r="K32" s="2682"/>
      <c r="L32" s="2683"/>
      <c r="M32" s="2684"/>
      <c r="N32" s="2685"/>
      <c r="O32" s="2682"/>
      <c r="P32" s="2683"/>
      <c r="Q32" s="2687"/>
      <c r="R32" s="2687"/>
      <c r="S32" s="2687"/>
      <c r="T32" s="2687"/>
      <c r="U32" s="2687"/>
      <c r="V32" s="2652">
        <f t="shared" si="6"/>
        <v>0</v>
      </c>
      <c r="W32" s="2687"/>
      <c r="X32" s="2688">
        <f>V32*75%</f>
        <v>0</v>
      </c>
      <c r="Y32" s="2687"/>
      <c r="Z32" s="2688">
        <f t="shared" si="7"/>
        <v>0</v>
      </c>
      <c r="AA32" s="2687"/>
      <c r="AB32" s="2689"/>
    </row>
    <row r="33" spans="1:28" s="2576" customFormat="1" ht="12">
      <c r="A33" s="2616">
        <v>150</v>
      </c>
      <c r="B33" s="2675">
        <v>0.85</v>
      </c>
      <c r="C33" s="2692"/>
      <c r="D33" s="2693"/>
      <c r="E33" s="2694"/>
      <c r="F33" s="2679"/>
      <c r="G33" s="2695"/>
      <c r="H33" s="2696"/>
      <c r="I33" s="2697"/>
      <c r="J33" s="2697"/>
      <c r="K33" s="2697"/>
      <c r="L33" s="2698"/>
      <c r="M33" s="2699"/>
      <c r="N33" s="2700"/>
      <c r="O33" s="2697"/>
      <c r="P33" s="2698"/>
      <c r="Q33" s="2687"/>
      <c r="R33" s="2687"/>
      <c r="S33" s="2687"/>
      <c r="T33" s="2687"/>
      <c r="U33" s="2687"/>
      <c r="V33" s="2652">
        <f t="shared" si="6"/>
        <v>0</v>
      </c>
      <c r="W33" s="2687"/>
      <c r="X33" s="2688">
        <f>V33*85%</f>
        <v>0</v>
      </c>
      <c r="Y33" s="2687"/>
      <c r="Z33" s="2688">
        <f t="shared" si="7"/>
        <v>0</v>
      </c>
      <c r="AA33" s="2687"/>
      <c r="AB33" s="2689"/>
    </row>
    <row r="34" spans="1:28" s="2576" customFormat="1" ht="12">
      <c r="A34" s="2616">
        <v>160</v>
      </c>
      <c r="B34" s="2675">
        <v>1</v>
      </c>
      <c r="C34" s="2655"/>
      <c r="D34" s="2631"/>
      <c r="E34" s="2656"/>
      <c r="F34" s="2679"/>
      <c r="G34" s="2680"/>
      <c r="H34" s="2681"/>
      <c r="I34" s="2682"/>
      <c r="J34" s="2682"/>
      <c r="K34" s="2682"/>
      <c r="L34" s="2683"/>
      <c r="M34" s="2684"/>
      <c r="N34" s="2685"/>
      <c r="O34" s="2682"/>
      <c r="P34" s="2683"/>
      <c r="Q34" s="2687"/>
      <c r="R34" s="2687"/>
      <c r="S34" s="2687"/>
      <c r="T34" s="2687"/>
      <c r="U34" s="2687"/>
      <c r="V34" s="2652">
        <f t="shared" si="6"/>
        <v>0</v>
      </c>
      <c r="W34" s="2687"/>
      <c r="X34" s="2688">
        <f>V34*100%</f>
        <v>0</v>
      </c>
      <c r="Y34" s="2687"/>
      <c r="Z34" s="2688">
        <f t="shared" si="7"/>
        <v>0</v>
      </c>
      <c r="AA34" s="2687"/>
      <c r="AB34" s="2689"/>
    </row>
    <row r="35" spans="1:28" s="2576" customFormat="1" ht="12">
      <c r="A35" s="2616">
        <v>170</v>
      </c>
      <c r="B35" s="2675">
        <v>1.25</v>
      </c>
      <c r="C35" s="2655"/>
      <c r="D35" s="2631"/>
      <c r="E35" s="2656"/>
      <c r="F35" s="2679"/>
      <c r="G35" s="2680"/>
      <c r="H35" s="2681"/>
      <c r="I35" s="2682"/>
      <c r="J35" s="2682"/>
      <c r="K35" s="2682"/>
      <c r="L35" s="2683"/>
      <c r="M35" s="2684"/>
      <c r="N35" s="2685"/>
      <c r="O35" s="2682"/>
      <c r="P35" s="2683"/>
      <c r="Q35" s="2687"/>
      <c r="R35" s="2687"/>
      <c r="S35" s="2687"/>
      <c r="T35" s="2687"/>
      <c r="U35" s="2687"/>
      <c r="V35" s="2652">
        <f t="shared" si="6"/>
        <v>0</v>
      </c>
      <c r="W35" s="2687"/>
      <c r="X35" s="2688">
        <f>V35*125%</f>
        <v>0</v>
      </c>
      <c r="Y35" s="2687"/>
      <c r="Z35" s="2688">
        <f t="shared" si="7"/>
        <v>0</v>
      </c>
      <c r="AA35" s="2687"/>
      <c r="AB35" s="2689"/>
    </row>
    <row r="36" spans="1:28" s="2576" customFormat="1" ht="12">
      <c r="A36" s="2616">
        <v>180</v>
      </c>
      <c r="B36" s="2675">
        <v>1.5</v>
      </c>
      <c r="C36" s="2692"/>
      <c r="D36" s="2693"/>
      <c r="E36" s="2656"/>
      <c r="F36" s="2679"/>
      <c r="G36" s="2680"/>
      <c r="H36" s="2681"/>
      <c r="I36" s="2682"/>
      <c r="J36" s="2682"/>
      <c r="K36" s="2682"/>
      <c r="L36" s="2683"/>
      <c r="M36" s="2684"/>
      <c r="N36" s="2685"/>
      <c r="O36" s="2682"/>
      <c r="P36" s="2683"/>
      <c r="Q36" s="2687"/>
      <c r="R36" s="2687"/>
      <c r="S36" s="2687"/>
      <c r="T36" s="2687"/>
      <c r="U36" s="2687"/>
      <c r="V36" s="2652">
        <f t="shared" si="6"/>
        <v>0</v>
      </c>
      <c r="W36" s="2687"/>
      <c r="X36" s="2688">
        <f>V36*150%</f>
        <v>0</v>
      </c>
      <c r="Y36" s="2687"/>
      <c r="Z36" s="2688">
        <f t="shared" si="7"/>
        <v>0</v>
      </c>
      <c r="AA36" s="2687"/>
      <c r="AB36" s="2689"/>
    </row>
    <row r="37" spans="1:28" s="2576" customFormat="1" ht="12">
      <c r="A37" s="2616">
        <v>190</v>
      </c>
      <c r="B37" s="2675">
        <v>2</v>
      </c>
      <c r="C37" s="2692"/>
      <c r="D37" s="2693"/>
      <c r="E37" s="2694"/>
      <c r="F37" s="2679"/>
      <c r="G37" s="2695"/>
      <c r="H37" s="2696"/>
      <c r="I37" s="2697"/>
      <c r="J37" s="2697"/>
      <c r="K37" s="2697"/>
      <c r="L37" s="2698"/>
      <c r="M37" s="2699"/>
      <c r="N37" s="2700"/>
      <c r="O37" s="2697"/>
      <c r="P37" s="2698"/>
      <c r="Q37" s="2687"/>
      <c r="R37" s="2687"/>
      <c r="S37" s="2687"/>
      <c r="T37" s="2687"/>
      <c r="U37" s="2687"/>
      <c r="V37" s="2652">
        <f>Q37-R37-0.8*S37-0.5*T37</f>
        <v>0</v>
      </c>
      <c r="W37" s="2687"/>
      <c r="X37" s="2688">
        <f>V37*200%</f>
        <v>0</v>
      </c>
      <c r="Y37" s="2687"/>
      <c r="Z37" s="2688">
        <f>X37-Y37</f>
        <v>0</v>
      </c>
      <c r="AA37" s="2687"/>
      <c r="AB37" s="2689"/>
    </row>
    <row r="38" spans="1:28" s="2576" customFormat="1" ht="12">
      <c r="A38" s="2616">
        <v>195</v>
      </c>
      <c r="B38" s="2675">
        <v>2.5</v>
      </c>
      <c r="C38" s="2692"/>
      <c r="D38" s="2693"/>
      <c r="E38" s="2656"/>
      <c r="F38" s="2679"/>
      <c r="G38" s="2680"/>
      <c r="H38" s="2681"/>
      <c r="I38" s="2682"/>
      <c r="J38" s="2682"/>
      <c r="K38" s="2682"/>
      <c r="L38" s="2683"/>
      <c r="M38" s="2684"/>
      <c r="N38" s="2685"/>
      <c r="O38" s="2682"/>
      <c r="P38" s="2683"/>
      <c r="Q38" s="2687"/>
      <c r="R38" s="2687"/>
      <c r="S38" s="2687"/>
      <c r="T38" s="2687"/>
      <c r="U38" s="2687"/>
      <c r="V38" s="2652">
        <f>Q38-R38-0.8*S38-0.5*T38</f>
        <v>0</v>
      </c>
      <c r="W38" s="2687"/>
      <c r="X38" s="2688">
        <f>V38*250%</f>
        <v>0</v>
      </c>
      <c r="Y38" s="2687"/>
      <c r="Z38" s="2688">
        <f t="shared" si="7"/>
        <v>0</v>
      </c>
      <c r="AA38" s="2687"/>
      <c r="AB38" s="2689"/>
    </row>
    <row r="39" spans="1:28" s="2576" customFormat="1" ht="12">
      <c r="A39" s="2616">
        <v>200</v>
      </c>
      <c r="B39" s="2675">
        <v>12.5</v>
      </c>
      <c r="C39" s="2692"/>
      <c r="D39" s="2693"/>
      <c r="E39" s="2694"/>
      <c r="F39" s="2679"/>
      <c r="G39" s="2695"/>
      <c r="H39" s="2696"/>
      <c r="I39" s="2697"/>
      <c r="J39" s="2697"/>
      <c r="K39" s="2697"/>
      <c r="L39" s="2698"/>
      <c r="M39" s="2699"/>
      <c r="N39" s="2700"/>
      <c r="O39" s="2697"/>
      <c r="P39" s="2698"/>
      <c r="Q39" s="2687"/>
      <c r="R39" s="2687"/>
      <c r="S39" s="2687"/>
      <c r="T39" s="2687"/>
      <c r="U39" s="2687"/>
      <c r="V39" s="2652">
        <f t="shared" si="6"/>
        <v>0</v>
      </c>
      <c r="W39" s="2687"/>
      <c r="X39" s="2688">
        <f>V39*1250%</f>
        <v>0</v>
      </c>
      <c r="Y39" s="2687"/>
      <c r="Z39" s="2688">
        <f t="shared" si="7"/>
        <v>0</v>
      </c>
      <c r="AA39" s="2687"/>
      <c r="AB39" s="2689"/>
    </row>
    <row r="40" spans="1:28" s="2576" customFormat="1" ht="12">
      <c r="A40" s="2701">
        <v>210</v>
      </c>
      <c r="B40" s="2675" t="s">
        <v>2988</v>
      </c>
      <c r="C40" s="2692"/>
      <c r="D40" s="2693"/>
      <c r="E40" s="2694"/>
      <c r="F40" s="2702"/>
      <c r="G40" s="2697"/>
      <c r="H40" s="2697"/>
      <c r="I40" s="2697"/>
      <c r="J40" s="2697"/>
      <c r="K40" s="2697"/>
      <c r="L40" s="2698"/>
      <c r="M40" s="2699"/>
      <c r="N40" s="2700"/>
      <c r="O40" s="2697"/>
      <c r="P40" s="2698"/>
      <c r="Q40" s="2703"/>
      <c r="R40" s="2703"/>
      <c r="S40" s="2703"/>
      <c r="T40" s="2703"/>
      <c r="U40" s="2703"/>
      <c r="V40" s="2652">
        <f>Q40-R40-0.8*S40-0.5*T40</f>
        <v>0</v>
      </c>
      <c r="W40" s="2703"/>
      <c r="X40" s="2687"/>
      <c r="Y40" s="2703"/>
      <c r="Z40" s="2703"/>
      <c r="AA40" s="2703"/>
      <c r="AB40" s="2704"/>
    </row>
    <row r="41" spans="1:28" s="2576" customFormat="1" ht="15" customHeight="1">
      <c r="A41" s="4929" t="s">
        <v>2989</v>
      </c>
      <c r="B41" s="4930"/>
      <c r="C41" s="4930"/>
      <c r="D41" s="4930"/>
      <c r="E41" s="4930"/>
      <c r="F41" s="4930"/>
      <c r="G41" s="4930"/>
      <c r="H41" s="4930"/>
      <c r="I41" s="4930"/>
      <c r="J41" s="4930"/>
      <c r="K41" s="4930"/>
      <c r="L41" s="4930"/>
      <c r="M41" s="4930"/>
      <c r="N41" s="4930"/>
      <c r="O41" s="4930"/>
      <c r="P41" s="4930"/>
      <c r="Q41" s="4930"/>
      <c r="R41" s="4930"/>
      <c r="S41" s="4930"/>
      <c r="T41" s="4930"/>
      <c r="U41" s="4930"/>
      <c r="V41" s="4930"/>
      <c r="W41" s="4930"/>
      <c r="X41" s="4930"/>
      <c r="Y41" s="4930"/>
      <c r="Z41" s="4930"/>
      <c r="AA41" s="4930"/>
      <c r="AB41" s="4931"/>
    </row>
    <row r="42" spans="1:28" s="2576" customFormat="1" ht="12">
      <c r="A42" s="2705">
        <v>220</v>
      </c>
      <c r="B42" s="2647" t="s">
        <v>2990</v>
      </c>
      <c r="C42" s="2706"/>
      <c r="D42" s="2707"/>
      <c r="E42" s="2708"/>
      <c r="F42" s="2706"/>
      <c r="G42" s="2707"/>
      <c r="H42" s="2707"/>
      <c r="I42" s="2707"/>
      <c r="J42" s="2707"/>
      <c r="K42" s="2707"/>
      <c r="L42" s="2707"/>
      <c r="M42" s="2709"/>
      <c r="N42" s="2707"/>
      <c r="O42" s="2707"/>
      <c r="P42" s="2707"/>
      <c r="Q42" s="2707"/>
      <c r="R42" s="2707"/>
      <c r="S42" s="2707"/>
      <c r="T42" s="2707"/>
      <c r="U42" s="2707"/>
      <c r="V42" s="2707"/>
      <c r="W42" s="2707"/>
      <c r="X42" s="2707"/>
      <c r="Y42" s="2707"/>
      <c r="Z42" s="2707"/>
      <c r="AA42" s="2710"/>
      <c r="AB42" s="2711"/>
    </row>
    <row r="43" spans="1:28" s="2576" customFormat="1" ht="12">
      <c r="A43" s="2705">
        <v>230</v>
      </c>
      <c r="B43" s="2647" t="s">
        <v>2991</v>
      </c>
      <c r="C43" s="2712"/>
      <c r="D43" s="2713"/>
      <c r="E43" s="2714"/>
      <c r="F43" s="2712"/>
      <c r="G43" s="2713"/>
      <c r="H43" s="2713"/>
      <c r="I43" s="2713"/>
      <c r="J43" s="2713"/>
      <c r="K43" s="2713"/>
      <c r="L43" s="2713"/>
      <c r="M43" s="2715"/>
      <c r="N43" s="2713"/>
      <c r="O43" s="2713"/>
      <c r="P43" s="2713"/>
      <c r="Q43" s="2713"/>
      <c r="R43" s="2713"/>
      <c r="S43" s="2713"/>
      <c r="T43" s="2713"/>
      <c r="U43" s="2713"/>
      <c r="V43" s="2713"/>
      <c r="W43" s="2713"/>
      <c r="X43" s="2713"/>
      <c r="Y43" s="2713"/>
      <c r="Z43" s="2713"/>
      <c r="AA43" s="2716"/>
      <c r="AB43" s="2717"/>
    </row>
    <row r="44" spans="1:28" s="2576" customFormat="1" ht="12">
      <c r="A44" s="2705">
        <v>240</v>
      </c>
      <c r="B44" s="2647" t="s">
        <v>2992</v>
      </c>
      <c r="C44" s="2712"/>
      <c r="D44" s="2713"/>
      <c r="E44" s="2714"/>
      <c r="F44" s="2712"/>
      <c r="G44" s="2713"/>
      <c r="H44" s="2713"/>
      <c r="I44" s="2713"/>
      <c r="J44" s="2713"/>
      <c r="K44" s="2713"/>
      <c r="L44" s="2713"/>
      <c r="M44" s="2715"/>
      <c r="N44" s="2713"/>
      <c r="O44" s="2713"/>
      <c r="P44" s="2713"/>
      <c r="Q44" s="2713"/>
      <c r="R44" s="2713"/>
      <c r="S44" s="2713"/>
      <c r="T44" s="2713"/>
      <c r="U44" s="2713"/>
      <c r="V44" s="2713"/>
      <c r="W44" s="2713"/>
      <c r="X44" s="2713"/>
      <c r="Y44" s="2713"/>
      <c r="Z44" s="2713"/>
      <c r="AA44" s="2716"/>
      <c r="AB44" s="2717"/>
    </row>
    <row r="45" spans="1:28" s="2576" customFormat="1" ht="12.75" thickBot="1">
      <c r="A45" s="2718">
        <v>250</v>
      </c>
      <c r="B45" s="2719"/>
      <c r="C45" s="2720"/>
      <c r="D45" s="2721"/>
      <c r="E45" s="2722"/>
      <c r="F45" s="2720"/>
      <c r="G45" s="2721"/>
      <c r="H45" s="2721"/>
      <c r="I45" s="2721"/>
      <c r="J45" s="2721"/>
      <c r="K45" s="2721"/>
      <c r="L45" s="2721"/>
      <c r="M45" s="2723"/>
      <c r="N45" s="2721"/>
      <c r="O45" s="2721"/>
      <c r="P45" s="2721"/>
      <c r="Q45" s="2721"/>
      <c r="R45" s="2721"/>
      <c r="S45" s="2721"/>
      <c r="T45" s="2721"/>
      <c r="U45" s="2721"/>
      <c r="V45" s="2721"/>
      <c r="W45" s="2721"/>
      <c r="X45" s="2721"/>
      <c r="Y45" s="2721"/>
      <c r="Z45" s="2721"/>
      <c r="AA45" s="2724"/>
      <c r="AB45" s="2725"/>
    </row>
    <row r="46" spans="1:28">
      <c r="U46" s="2727"/>
      <c r="V46" s="2727"/>
      <c r="W46" s="2727"/>
      <c r="X46" s="2727"/>
      <c r="Y46" s="2727"/>
      <c r="Z46" s="2727"/>
      <c r="AA46" s="2727"/>
    </row>
    <row r="47" spans="1:28">
      <c r="B47" s="2212" t="s">
        <v>2993</v>
      </c>
      <c r="U47" s="2727"/>
      <c r="V47" s="2727"/>
      <c r="W47" s="2727"/>
      <c r="X47" s="2727"/>
      <c r="Y47" s="2727"/>
      <c r="Z47" s="2727"/>
      <c r="AA47" s="2727"/>
    </row>
    <row r="48" spans="1:28">
      <c r="B48" s="2579"/>
      <c r="U48" s="2727"/>
      <c r="V48" s="2727"/>
      <c r="W48" s="2727"/>
      <c r="X48" s="2727"/>
      <c r="Y48" s="2727"/>
      <c r="Z48" s="2727"/>
      <c r="AA48" s="2727"/>
    </row>
    <row r="50" ht="15" customHeight="1"/>
  </sheetData>
  <mergeCells count="37">
    <mergeCell ref="N3:V3"/>
    <mergeCell ref="C7:D7"/>
    <mergeCell ref="E7:E10"/>
    <mergeCell ref="F7:F10"/>
    <mergeCell ref="G7:L7"/>
    <mergeCell ref="M7:M10"/>
    <mergeCell ref="N7:P7"/>
    <mergeCell ref="Q7:Q10"/>
    <mergeCell ref="R7:U7"/>
    <mergeCell ref="V7:V10"/>
    <mergeCell ref="AA8:AA10"/>
    <mergeCell ref="X7:X10"/>
    <mergeCell ref="Y7:Y10"/>
    <mergeCell ref="Z7:Z10"/>
    <mergeCell ref="C8:C10"/>
    <mergeCell ref="D8:D10"/>
    <mergeCell ref="G8:H8"/>
    <mergeCell ref="I8:J8"/>
    <mergeCell ref="K8:L8"/>
    <mergeCell ref="N8:N10"/>
    <mergeCell ref="O8:O10"/>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s>
  <conditionalFormatting sqref="B17 B24:B26 B38 B39:F40 B37:F37">
    <cfRule type="cellIs" dxfId="31" priority="4" stopIfTrue="1" operator="equal">
      <formula>#REF!</formula>
    </cfRule>
  </conditionalFormatting>
  <conditionalFormatting sqref="B18:B23">
    <cfRule type="cellIs" dxfId="30" priority="3" stopIfTrue="1" operator="equal">
      <formula>#REF!</formula>
    </cfRule>
  </conditionalFormatting>
  <conditionalFormatting sqref="B27:B36">
    <cfRule type="cellIs" dxfId="29" priority="2" stopIfTrue="1" operator="equal">
      <formula>#REF!</formula>
    </cfRule>
  </conditionalFormatting>
  <conditionalFormatting sqref="B42:B44">
    <cfRule type="cellIs" dxfId="28"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0"/>
  <sheetViews>
    <sheetView zoomScale="70" zoomScaleNormal="70" zoomScaleSheetLayoutView="30" workbookViewId="0">
      <selection sqref="A1:Z6"/>
    </sheetView>
  </sheetViews>
  <sheetFormatPr defaultColWidth="11.42578125" defaultRowHeight="15"/>
  <cols>
    <col min="1" max="1" width="5.140625" style="2726" customWidth="1"/>
    <col min="2" max="2" width="46.140625" style="2212" customWidth="1"/>
    <col min="3" max="3" width="9.28515625" style="2212" customWidth="1"/>
    <col min="4" max="4" width="8.85546875" style="2212" customWidth="1"/>
    <col min="5" max="5" width="8.5703125" style="2212" customWidth="1"/>
    <col min="6" max="6" width="15.140625" style="2212" customWidth="1"/>
    <col min="7" max="7" width="9" style="2212" customWidth="1"/>
    <col min="8" max="8" width="11.28515625" style="2212" customWidth="1"/>
    <col min="9" max="9" width="11.42578125" style="2212" customWidth="1"/>
    <col min="10" max="10" width="13.7109375" style="2212" customWidth="1"/>
    <col min="11" max="11" width="12.42578125" style="2212" customWidth="1"/>
    <col min="12" max="12" width="13.42578125" style="2212" customWidth="1"/>
    <col min="13" max="13" width="16.85546875" style="2212" customWidth="1"/>
    <col min="14" max="14" width="17.7109375" style="2212" customWidth="1"/>
    <col min="15" max="15" width="14.42578125" style="2212" customWidth="1"/>
    <col min="16" max="16" width="12.85546875" style="2212" customWidth="1"/>
    <col min="17" max="17" width="17.42578125" style="2212" customWidth="1"/>
    <col min="18" max="18" width="12.7109375" style="2212" customWidth="1"/>
    <col min="19" max="19" width="9.42578125" style="2212" customWidth="1"/>
    <col min="20" max="20" width="8.85546875" style="2212" customWidth="1"/>
    <col min="21" max="21" width="9.85546875" style="2212" customWidth="1"/>
    <col min="22" max="22" width="15.7109375" style="2212" customWidth="1"/>
    <col min="23" max="23" width="17.7109375" style="2212" customWidth="1"/>
    <col min="24" max="26" width="14.28515625" style="2212" customWidth="1"/>
    <col min="27" max="27" width="16" style="2212" customWidth="1"/>
    <col min="28" max="28" width="16.28515625" style="2212" customWidth="1"/>
    <col min="29" max="259" width="11.42578125" style="2212"/>
    <col min="260" max="260" width="108.140625" style="2212" customWidth="1"/>
    <col min="261" max="261" width="28.7109375" style="2212" customWidth="1"/>
    <col min="262" max="262" width="32.5703125" style="2212" customWidth="1"/>
    <col min="263" max="263" width="28.7109375" style="2212" customWidth="1"/>
    <col min="264" max="265" width="31.7109375" style="2212" customWidth="1"/>
    <col min="266" max="266" width="30.140625" style="2212" customWidth="1"/>
    <col min="267" max="267" width="33.7109375" style="2212" customWidth="1"/>
    <col min="268" max="268" width="27" style="2212" customWidth="1"/>
    <col min="269" max="269" width="28.7109375" style="2212" customWidth="1"/>
    <col min="270" max="270" width="34.85546875" style="2212" customWidth="1"/>
    <col min="271" max="271" width="37" style="2212" customWidth="1"/>
    <col min="272" max="272" width="34.85546875" style="2212" customWidth="1"/>
    <col min="273" max="273" width="27.5703125" style="2212" customWidth="1"/>
    <col min="274" max="274" width="36.85546875" style="2212" customWidth="1"/>
    <col min="275" max="275" width="38.7109375" style="2212" customWidth="1"/>
    <col min="276" max="278" width="14.7109375" style="2212" customWidth="1"/>
    <col min="279" max="279" width="18.7109375" style="2212" customWidth="1"/>
    <col min="280" max="280" width="25.42578125" style="2212" customWidth="1"/>
    <col min="281" max="281" width="34.85546875" style="2212" customWidth="1"/>
    <col min="282" max="282" width="28" style="2212" customWidth="1"/>
    <col min="283" max="283" width="34.140625" style="2212" customWidth="1"/>
    <col min="284" max="284" width="34" style="2212" customWidth="1"/>
    <col min="285" max="515" width="11.42578125" style="2212"/>
    <col min="516" max="516" width="108.140625" style="2212" customWidth="1"/>
    <col min="517" max="517" width="28.7109375" style="2212" customWidth="1"/>
    <col min="518" max="518" width="32.5703125" style="2212" customWidth="1"/>
    <col min="519" max="519" width="28.7109375" style="2212" customWidth="1"/>
    <col min="520" max="521" width="31.7109375" style="2212" customWidth="1"/>
    <col min="522" max="522" width="30.140625" style="2212" customWidth="1"/>
    <col min="523" max="523" width="33.7109375" style="2212" customWidth="1"/>
    <col min="524" max="524" width="27" style="2212" customWidth="1"/>
    <col min="525" max="525" width="28.7109375" style="2212" customWidth="1"/>
    <col min="526" max="526" width="34.85546875" style="2212" customWidth="1"/>
    <col min="527" max="527" width="37" style="2212" customWidth="1"/>
    <col min="528" max="528" width="34.85546875" style="2212" customWidth="1"/>
    <col min="529" max="529" width="27.5703125" style="2212" customWidth="1"/>
    <col min="530" max="530" width="36.85546875" style="2212" customWidth="1"/>
    <col min="531" max="531" width="38.7109375" style="2212" customWidth="1"/>
    <col min="532" max="534" width="14.7109375" style="2212" customWidth="1"/>
    <col min="535" max="535" width="18.7109375" style="2212" customWidth="1"/>
    <col min="536" max="536" width="25.42578125" style="2212" customWidth="1"/>
    <col min="537" max="537" width="34.85546875" style="2212" customWidth="1"/>
    <col min="538" max="538" width="28" style="2212" customWidth="1"/>
    <col min="539" max="539" width="34.140625" style="2212" customWidth="1"/>
    <col min="540" max="540" width="34" style="2212" customWidth="1"/>
    <col min="541" max="771" width="11.42578125" style="2212"/>
    <col min="772" max="772" width="108.140625" style="2212" customWidth="1"/>
    <col min="773" max="773" width="28.7109375" style="2212" customWidth="1"/>
    <col min="774" max="774" width="32.5703125" style="2212" customWidth="1"/>
    <col min="775" max="775" width="28.7109375" style="2212" customWidth="1"/>
    <col min="776" max="777" width="31.7109375" style="2212" customWidth="1"/>
    <col min="778" max="778" width="30.140625" style="2212" customWidth="1"/>
    <col min="779" max="779" width="33.7109375" style="2212" customWidth="1"/>
    <col min="780" max="780" width="27" style="2212" customWidth="1"/>
    <col min="781" max="781" width="28.7109375" style="2212" customWidth="1"/>
    <col min="782" max="782" width="34.85546875" style="2212" customWidth="1"/>
    <col min="783" max="783" width="37" style="2212" customWidth="1"/>
    <col min="784" max="784" width="34.85546875" style="2212" customWidth="1"/>
    <col min="785" max="785" width="27.5703125" style="2212" customWidth="1"/>
    <col min="786" max="786" width="36.85546875" style="2212" customWidth="1"/>
    <col min="787" max="787" width="38.7109375" style="2212" customWidth="1"/>
    <col min="788" max="790" width="14.7109375" style="2212" customWidth="1"/>
    <col min="791" max="791" width="18.7109375" style="2212" customWidth="1"/>
    <col min="792" max="792" width="25.42578125" style="2212" customWidth="1"/>
    <col min="793" max="793" width="34.85546875" style="2212" customWidth="1"/>
    <col min="794" max="794" width="28" style="2212" customWidth="1"/>
    <col min="795" max="795" width="34.140625" style="2212" customWidth="1"/>
    <col min="796" max="796" width="34" style="2212" customWidth="1"/>
    <col min="797" max="1027" width="11.42578125" style="2212"/>
    <col min="1028" max="1028" width="108.140625" style="2212" customWidth="1"/>
    <col min="1029" max="1029" width="28.7109375" style="2212" customWidth="1"/>
    <col min="1030" max="1030" width="32.5703125" style="2212" customWidth="1"/>
    <col min="1031" max="1031" width="28.7109375" style="2212" customWidth="1"/>
    <col min="1032" max="1033" width="31.7109375" style="2212" customWidth="1"/>
    <col min="1034" max="1034" width="30.140625" style="2212" customWidth="1"/>
    <col min="1035" max="1035" width="33.7109375" style="2212" customWidth="1"/>
    <col min="1036" max="1036" width="27" style="2212" customWidth="1"/>
    <col min="1037" max="1037" width="28.7109375" style="2212" customWidth="1"/>
    <col min="1038" max="1038" width="34.85546875" style="2212" customWidth="1"/>
    <col min="1039" max="1039" width="37" style="2212" customWidth="1"/>
    <col min="1040" max="1040" width="34.85546875" style="2212" customWidth="1"/>
    <col min="1041" max="1041" width="27.5703125" style="2212" customWidth="1"/>
    <col min="1042" max="1042" width="36.85546875" style="2212" customWidth="1"/>
    <col min="1043" max="1043" width="38.7109375" style="2212" customWidth="1"/>
    <col min="1044" max="1046" width="14.7109375" style="2212" customWidth="1"/>
    <col min="1047" max="1047" width="18.7109375" style="2212" customWidth="1"/>
    <col min="1048" max="1048" width="25.42578125" style="2212" customWidth="1"/>
    <col min="1049" max="1049" width="34.85546875" style="2212" customWidth="1"/>
    <col min="1050" max="1050" width="28" style="2212" customWidth="1"/>
    <col min="1051" max="1051" width="34.140625" style="2212" customWidth="1"/>
    <col min="1052" max="1052" width="34" style="2212" customWidth="1"/>
    <col min="1053" max="1283" width="11.42578125" style="2212"/>
    <col min="1284" max="1284" width="108.140625" style="2212" customWidth="1"/>
    <col min="1285" max="1285" width="28.7109375" style="2212" customWidth="1"/>
    <col min="1286" max="1286" width="32.5703125" style="2212" customWidth="1"/>
    <col min="1287" max="1287" width="28.7109375" style="2212" customWidth="1"/>
    <col min="1288" max="1289" width="31.7109375" style="2212" customWidth="1"/>
    <col min="1290" max="1290" width="30.140625" style="2212" customWidth="1"/>
    <col min="1291" max="1291" width="33.7109375" style="2212" customWidth="1"/>
    <col min="1292" max="1292" width="27" style="2212" customWidth="1"/>
    <col min="1293" max="1293" width="28.7109375" style="2212" customWidth="1"/>
    <col min="1294" max="1294" width="34.85546875" style="2212" customWidth="1"/>
    <col min="1295" max="1295" width="37" style="2212" customWidth="1"/>
    <col min="1296" max="1296" width="34.85546875" style="2212" customWidth="1"/>
    <col min="1297" max="1297" width="27.5703125" style="2212" customWidth="1"/>
    <col min="1298" max="1298" width="36.85546875" style="2212" customWidth="1"/>
    <col min="1299" max="1299" width="38.7109375" style="2212" customWidth="1"/>
    <col min="1300" max="1302" width="14.7109375" style="2212" customWidth="1"/>
    <col min="1303" max="1303" width="18.7109375" style="2212" customWidth="1"/>
    <col min="1304" max="1304" width="25.42578125" style="2212" customWidth="1"/>
    <col min="1305" max="1305" width="34.85546875" style="2212" customWidth="1"/>
    <col min="1306" max="1306" width="28" style="2212" customWidth="1"/>
    <col min="1307" max="1307" width="34.140625" style="2212" customWidth="1"/>
    <col min="1308" max="1308" width="34" style="2212" customWidth="1"/>
    <col min="1309" max="1539" width="11.42578125" style="2212"/>
    <col min="1540" max="1540" width="108.140625" style="2212" customWidth="1"/>
    <col min="1541" max="1541" width="28.7109375" style="2212" customWidth="1"/>
    <col min="1542" max="1542" width="32.5703125" style="2212" customWidth="1"/>
    <col min="1543" max="1543" width="28.7109375" style="2212" customWidth="1"/>
    <col min="1544" max="1545" width="31.7109375" style="2212" customWidth="1"/>
    <col min="1546" max="1546" width="30.140625" style="2212" customWidth="1"/>
    <col min="1547" max="1547" width="33.7109375" style="2212" customWidth="1"/>
    <col min="1548" max="1548" width="27" style="2212" customWidth="1"/>
    <col min="1549" max="1549" width="28.7109375" style="2212" customWidth="1"/>
    <col min="1550" max="1550" width="34.85546875" style="2212" customWidth="1"/>
    <col min="1551" max="1551" width="37" style="2212" customWidth="1"/>
    <col min="1552" max="1552" width="34.85546875" style="2212" customWidth="1"/>
    <col min="1553" max="1553" width="27.5703125" style="2212" customWidth="1"/>
    <col min="1554" max="1554" width="36.85546875" style="2212" customWidth="1"/>
    <col min="1555" max="1555" width="38.7109375" style="2212" customWidth="1"/>
    <col min="1556" max="1558" width="14.7109375" style="2212" customWidth="1"/>
    <col min="1559" max="1559" width="18.7109375" style="2212" customWidth="1"/>
    <col min="1560" max="1560" width="25.42578125" style="2212" customWidth="1"/>
    <col min="1561" max="1561" width="34.85546875" style="2212" customWidth="1"/>
    <col min="1562" max="1562" width="28" style="2212" customWidth="1"/>
    <col min="1563" max="1563" width="34.140625" style="2212" customWidth="1"/>
    <col min="1564" max="1564" width="34" style="2212" customWidth="1"/>
    <col min="1565" max="1795" width="11.42578125" style="2212"/>
    <col min="1796" max="1796" width="108.140625" style="2212" customWidth="1"/>
    <col min="1797" max="1797" width="28.7109375" style="2212" customWidth="1"/>
    <col min="1798" max="1798" width="32.5703125" style="2212" customWidth="1"/>
    <col min="1799" max="1799" width="28.7109375" style="2212" customWidth="1"/>
    <col min="1800" max="1801" width="31.7109375" style="2212" customWidth="1"/>
    <col min="1802" max="1802" width="30.140625" style="2212" customWidth="1"/>
    <col min="1803" max="1803" width="33.7109375" style="2212" customWidth="1"/>
    <col min="1804" max="1804" width="27" style="2212" customWidth="1"/>
    <col min="1805" max="1805" width="28.7109375" style="2212" customWidth="1"/>
    <col min="1806" max="1806" width="34.85546875" style="2212" customWidth="1"/>
    <col min="1807" max="1807" width="37" style="2212" customWidth="1"/>
    <col min="1808" max="1808" width="34.85546875" style="2212" customWidth="1"/>
    <col min="1809" max="1809" width="27.5703125" style="2212" customWidth="1"/>
    <col min="1810" max="1810" width="36.85546875" style="2212" customWidth="1"/>
    <col min="1811" max="1811" width="38.7109375" style="2212" customWidth="1"/>
    <col min="1812" max="1814" width="14.7109375" style="2212" customWidth="1"/>
    <col min="1815" max="1815" width="18.7109375" style="2212" customWidth="1"/>
    <col min="1816" max="1816" width="25.42578125" style="2212" customWidth="1"/>
    <col min="1817" max="1817" width="34.85546875" style="2212" customWidth="1"/>
    <col min="1818" max="1818" width="28" style="2212" customWidth="1"/>
    <col min="1819" max="1819" width="34.140625" style="2212" customWidth="1"/>
    <col min="1820" max="1820" width="34" style="2212" customWidth="1"/>
    <col min="1821" max="2051" width="11.42578125" style="2212"/>
    <col min="2052" max="2052" width="108.140625" style="2212" customWidth="1"/>
    <col min="2053" max="2053" width="28.7109375" style="2212" customWidth="1"/>
    <col min="2054" max="2054" width="32.5703125" style="2212" customWidth="1"/>
    <col min="2055" max="2055" width="28.7109375" style="2212" customWidth="1"/>
    <col min="2056" max="2057" width="31.7109375" style="2212" customWidth="1"/>
    <col min="2058" max="2058" width="30.140625" style="2212" customWidth="1"/>
    <col min="2059" max="2059" width="33.7109375" style="2212" customWidth="1"/>
    <col min="2060" max="2060" width="27" style="2212" customWidth="1"/>
    <col min="2061" max="2061" width="28.7109375" style="2212" customWidth="1"/>
    <col min="2062" max="2062" width="34.85546875" style="2212" customWidth="1"/>
    <col min="2063" max="2063" width="37" style="2212" customWidth="1"/>
    <col min="2064" max="2064" width="34.85546875" style="2212" customWidth="1"/>
    <col min="2065" max="2065" width="27.5703125" style="2212" customWidth="1"/>
    <col min="2066" max="2066" width="36.85546875" style="2212" customWidth="1"/>
    <col min="2067" max="2067" width="38.7109375" style="2212" customWidth="1"/>
    <col min="2068" max="2070" width="14.7109375" style="2212" customWidth="1"/>
    <col min="2071" max="2071" width="18.7109375" style="2212" customWidth="1"/>
    <col min="2072" max="2072" width="25.42578125" style="2212" customWidth="1"/>
    <col min="2073" max="2073" width="34.85546875" style="2212" customWidth="1"/>
    <col min="2074" max="2074" width="28" style="2212" customWidth="1"/>
    <col min="2075" max="2075" width="34.140625" style="2212" customWidth="1"/>
    <col min="2076" max="2076" width="34" style="2212" customWidth="1"/>
    <col min="2077" max="2307" width="11.42578125" style="2212"/>
    <col min="2308" max="2308" width="108.140625" style="2212" customWidth="1"/>
    <col min="2309" max="2309" width="28.7109375" style="2212" customWidth="1"/>
    <col min="2310" max="2310" width="32.5703125" style="2212" customWidth="1"/>
    <col min="2311" max="2311" width="28.7109375" style="2212" customWidth="1"/>
    <col min="2312" max="2313" width="31.7109375" style="2212" customWidth="1"/>
    <col min="2314" max="2314" width="30.140625" style="2212" customWidth="1"/>
    <col min="2315" max="2315" width="33.7109375" style="2212" customWidth="1"/>
    <col min="2316" max="2316" width="27" style="2212" customWidth="1"/>
    <col min="2317" max="2317" width="28.7109375" style="2212" customWidth="1"/>
    <col min="2318" max="2318" width="34.85546875" style="2212" customWidth="1"/>
    <col min="2319" max="2319" width="37" style="2212" customWidth="1"/>
    <col min="2320" max="2320" width="34.85546875" style="2212" customWidth="1"/>
    <col min="2321" max="2321" width="27.5703125" style="2212" customWidth="1"/>
    <col min="2322" max="2322" width="36.85546875" style="2212" customWidth="1"/>
    <col min="2323" max="2323" width="38.7109375" style="2212" customWidth="1"/>
    <col min="2324" max="2326" width="14.7109375" style="2212" customWidth="1"/>
    <col min="2327" max="2327" width="18.7109375" style="2212" customWidth="1"/>
    <col min="2328" max="2328" width="25.42578125" style="2212" customWidth="1"/>
    <col min="2329" max="2329" width="34.85546875" style="2212" customWidth="1"/>
    <col min="2330" max="2330" width="28" style="2212" customWidth="1"/>
    <col min="2331" max="2331" width="34.140625" style="2212" customWidth="1"/>
    <col min="2332" max="2332" width="34" style="2212" customWidth="1"/>
    <col min="2333" max="2563" width="11.42578125" style="2212"/>
    <col min="2564" max="2564" width="108.140625" style="2212" customWidth="1"/>
    <col min="2565" max="2565" width="28.7109375" style="2212" customWidth="1"/>
    <col min="2566" max="2566" width="32.5703125" style="2212" customWidth="1"/>
    <col min="2567" max="2567" width="28.7109375" style="2212" customWidth="1"/>
    <col min="2568" max="2569" width="31.7109375" style="2212" customWidth="1"/>
    <col min="2570" max="2570" width="30.140625" style="2212" customWidth="1"/>
    <col min="2571" max="2571" width="33.7109375" style="2212" customWidth="1"/>
    <col min="2572" max="2572" width="27" style="2212" customWidth="1"/>
    <col min="2573" max="2573" width="28.7109375" style="2212" customWidth="1"/>
    <col min="2574" max="2574" width="34.85546875" style="2212" customWidth="1"/>
    <col min="2575" max="2575" width="37" style="2212" customWidth="1"/>
    <col min="2576" max="2576" width="34.85546875" style="2212" customWidth="1"/>
    <col min="2577" max="2577" width="27.5703125" style="2212" customWidth="1"/>
    <col min="2578" max="2578" width="36.85546875" style="2212" customWidth="1"/>
    <col min="2579" max="2579" width="38.7109375" style="2212" customWidth="1"/>
    <col min="2580" max="2582" width="14.7109375" style="2212" customWidth="1"/>
    <col min="2583" max="2583" width="18.7109375" style="2212" customWidth="1"/>
    <col min="2584" max="2584" width="25.42578125" style="2212" customWidth="1"/>
    <col min="2585" max="2585" width="34.85546875" style="2212" customWidth="1"/>
    <col min="2586" max="2586" width="28" style="2212" customWidth="1"/>
    <col min="2587" max="2587" width="34.140625" style="2212" customWidth="1"/>
    <col min="2588" max="2588" width="34" style="2212" customWidth="1"/>
    <col min="2589" max="2819" width="11.42578125" style="2212"/>
    <col min="2820" max="2820" width="108.140625" style="2212" customWidth="1"/>
    <col min="2821" max="2821" width="28.7109375" style="2212" customWidth="1"/>
    <col min="2822" max="2822" width="32.5703125" style="2212" customWidth="1"/>
    <col min="2823" max="2823" width="28.7109375" style="2212" customWidth="1"/>
    <col min="2824" max="2825" width="31.7109375" style="2212" customWidth="1"/>
    <col min="2826" max="2826" width="30.140625" style="2212" customWidth="1"/>
    <col min="2827" max="2827" width="33.7109375" style="2212" customWidth="1"/>
    <col min="2828" max="2828" width="27" style="2212" customWidth="1"/>
    <col min="2829" max="2829" width="28.7109375" style="2212" customWidth="1"/>
    <col min="2830" max="2830" width="34.85546875" style="2212" customWidth="1"/>
    <col min="2831" max="2831" width="37" style="2212" customWidth="1"/>
    <col min="2832" max="2832" width="34.85546875" style="2212" customWidth="1"/>
    <col min="2833" max="2833" width="27.5703125" style="2212" customWidth="1"/>
    <col min="2834" max="2834" width="36.85546875" style="2212" customWidth="1"/>
    <col min="2835" max="2835" width="38.7109375" style="2212" customWidth="1"/>
    <col min="2836" max="2838" width="14.7109375" style="2212" customWidth="1"/>
    <col min="2839" max="2839" width="18.7109375" style="2212" customWidth="1"/>
    <col min="2840" max="2840" width="25.42578125" style="2212" customWidth="1"/>
    <col min="2841" max="2841" width="34.85546875" style="2212" customWidth="1"/>
    <col min="2842" max="2842" width="28" style="2212" customWidth="1"/>
    <col min="2843" max="2843" width="34.140625" style="2212" customWidth="1"/>
    <col min="2844" max="2844" width="34" style="2212" customWidth="1"/>
    <col min="2845" max="3075" width="11.42578125" style="2212"/>
    <col min="3076" max="3076" width="108.140625" style="2212" customWidth="1"/>
    <col min="3077" max="3077" width="28.7109375" style="2212" customWidth="1"/>
    <col min="3078" max="3078" width="32.5703125" style="2212" customWidth="1"/>
    <col min="3079" max="3079" width="28.7109375" style="2212" customWidth="1"/>
    <col min="3080" max="3081" width="31.7109375" style="2212" customWidth="1"/>
    <col min="3082" max="3082" width="30.140625" style="2212" customWidth="1"/>
    <col min="3083" max="3083" width="33.7109375" style="2212" customWidth="1"/>
    <col min="3084" max="3084" width="27" style="2212" customWidth="1"/>
    <col min="3085" max="3085" width="28.7109375" style="2212" customWidth="1"/>
    <col min="3086" max="3086" width="34.85546875" style="2212" customWidth="1"/>
    <col min="3087" max="3087" width="37" style="2212" customWidth="1"/>
    <col min="3088" max="3088" width="34.85546875" style="2212" customWidth="1"/>
    <col min="3089" max="3089" width="27.5703125" style="2212" customWidth="1"/>
    <col min="3090" max="3090" width="36.85546875" style="2212" customWidth="1"/>
    <col min="3091" max="3091" width="38.7109375" style="2212" customWidth="1"/>
    <col min="3092" max="3094" width="14.7109375" style="2212" customWidth="1"/>
    <col min="3095" max="3095" width="18.7109375" style="2212" customWidth="1"/>
    <col min="3096" max="3096" width="25.42578125" style="2212" customWidth="1"/>
    <col min="3097" max="3097" width="34.85546875" style="2212" customWidth="1"/>
    <col min="3098" max="3098" width="28" style="2212" customWidth="1"/>
    <col min="3099" max="3099" width="34.140625" style="2212" customWidth="1"/>
    <col min="3100" max="3100" width="34" style="2212" customWidth="1"/>
    <col min="3101" max="3331" width="11.42578125" style="2212"/>
    <col min="3332" max="3332" width="108.140625" style="2212" customWidth="1"/>
    <col min="3333" max="3333" width="28.7109375" style="2212" customWidth="1"/>
    <col min="3334" max="3334" width="32.5703125" style="2212" customWidth="1"/>
    <col min="3335" max="3335" width="28.7109375" style="2212" customWidth="1"/>
    <col min="3336" max="3337" width="31.7109375" style="2212" customWidth="1"/>
    <col min="3338" max="3338" width="30.140625" style="2212" customWidth="1"/>
    <col min="3339" max="3339" width="33.7109375" style="2212" customWidth="1"/>
    <col min="3340" max="3340" width="27" style="2212" customWidth="1"/>
    <col min="3341" max="3341" width="28.7109375" style="2212" customWidth="1"/>
    <col min="3342" max="3342" width="34.85546875" style="2212" customWidth="1"/>
    <col min="3343" max="3343" width="37" style="2212" customWidth="1"/>
    <col min="3344" max="3344" width="34.85546875" style="2212" customWidth="1"/>
    <col min="3345" max="3345" width="27.5703125" style="2212" customWidth="1"/>
    <col min="3346" max="3346" width="36.85546875" style="2212" customWidth="1"/>
    <col min="3347" max="3347" width="38.7109375" style="2212" customWidth="1"/>
    <col min="3348" max="3350" width="14.7109375" style="2212" customWidth="1"/>
    <col min="3351" max="3351" width="18.7109375" style="2212" customWidth="1"/>
    <col min="3352" max="3352" width="25.42578125" style="2212" customWidth="1"/>
    <col min="3353" max="3353" width="34.85546875" style="2212" customWidth="1"/>
    <col min="3354" max="3354" width="28" style="2212" customWidth="1"/>
    <col min="3355" max="3355" width="34.140625" style="2212" customWidth="1"/>
    <col min="3356" max="3356" width="34" style="2212" customWidth="1"/>
    <col min="3357" max="3587" width="11.42578125" style="2212"/>
    <col min="3588" max="3588" width="108.140625" style="2212" customWidth="1"/>
    <col min="3589" max="3589" width="28.7109375" style="2212" customWidth="1"/>
    <col min="3590" max="3590" width="32.5703125" style="2212" customWidth="1"/>
    <col min="3591" max="3591" width="28.7109375" style="2212" customWidth="1"/>
    <col min="3592" max="3593" width="31.7109375" style="2212" customWidth="1"/>
    <col min="3594" max="3594" width="30.140625" style="2212" customWidth="1"/>
    <col min="3595" max="3595" width="33.7109375" style="2212" customWidth="1"/>
    <col min="3596" max="3596" width="27" style="2212" customWidth="1"/>
    <col min="3597" max="3597" width="28.7109375" style="2212" customWidth="1"/>
    <col min="3598" max="3598" width="34.85546875" style="2212" customWidth="1"/>
    <col min="3599" max="3599" width="37" style="2212" customWidth="1"/>
    <col min="3600" max="3600" width="34.85546875" style="2212" customWidth="1"/>
    <col min="3601" max="3601" width="27.5703125" style="2212" customWidth="1"/>
    <col min="3602" max="3602" width="36.85546875" style="2212" customWidth="1"/>
    <col min="3603" max="3603" width="38.7109375" style="2212" customWidth="1"/>
    <col min="3604" max="3606" width="14.7109375" style="2212" customWidth="1"/>
    <col min="3607" max="3607" width="18.7109375" style="2212" customWidth="1"/>
    <col min="3608" max="3608" width="25.42578125" style="2212" customWidth="1"/>
    <col min="3609" max="3609" width="34.85546875" style="2212" customWidth="1"/>
    <col min="3610" max="3610" width="28" style="2212" customWidth="1"/>
    <col min="3611" max="3611" width="34.140625" style="2212" customWidth="1"/>
    <col min="3612" max="3612" width="34" style="2212" customWidth="1"/>
    <col min="3613" max="3843" width="11.42578125" style="2212"/>
    <col min="3844" max="3844" width="108.140625" style="2212" customWidth="1"/>
    <col min="3845" max="3845" width="28.7109375" style="2212" customWidth="1"/>
    <col min="3846" max="3846" width="32.5703125" style="2212" customWidth="1"/>
    <col min="3847" max="3847" width="28.7109375" style="2212" customWidth="1"/>
    <col min="3848" max="3849" width="31.7109375" style="2212" customWidth="1"/>
    <col min="3850" max="3850" width="30.140625" style="2212" customWidth="1"/>
    <col min="3851" max="3851" width="33.7109375" style="2212" customWidth="1"/>
    <col min="3852" max="3852" width="27" style="2212" customWidth="1"/>
    <col min="3853" max="3853" width="28.7109375" style="2212" customWidth="1"/>
    <col min="3854" max="3854" width="34.85546875" style="2212" customWidth="1"/>
    <col min="3855" max="3855" width="37" style="2212" customWidth="1"/>
    <col min="3856" max="3856" width="34.85546875" style="2212" customWidth="1"/>
    <col min="3857" max="3857" width="27.5703125" style="2212" customWidth="1"/>
    <col min="3858" max="3858" width="36.85546875" style="2212" customWidth="1"/>
    <col min="3859" max="3859" width="38.7109375" style="2212" customWidth="1"/>
    <col min="3860" max="3862" width="14.7109375" style="2212" customWidth="1"/>
    <col min="3863" max="3863" width="18.7109375" style="2212" customWidth="1"/>
    <col min="3864" max="3864" width="25.42578125" style="2212" customWidth="1"/>
    <col min="3865" max="3865" width="34.85546875" style="2212" customWidth="1"/>
    <col min="3866" max="3866" width="28" style="2212" customWidth="1"/>
    <col min="3867" max="3867" width="34.140625" style="2212" customWidth="1"/>
    <col min="3868" max="3868" width="34" style="2212" customWidth="1"/>
    <col min="3869" max="4099" width="11.42578125" style="2212"/>
    <col min="4100" max="4100" width="108.140625" style="2212" customWidth="1"/>
    <col min="4101" max="4101" width="28.7109375" style="2212" customWidth="1"/>
    <col min="4102" max="4102" width="32.5703125" style="2212" customWidth="1"/>
    <col min="4103" max="4103" width="28.7109375" style="2212" customWidth="1"/>
    <col min="4104" max="4105" width="31.7109375" style="2212" customWidth="1"/>
    <col min="4106" max="4106" width="30.140625" style="2212" customWidth="1"/>
    <col min="4107" max="4107" width="33.7109375" style="2212" customWidth="1"/>
    <col min="4108" max="4108" width="27" style="2212" customWidth="1"/>
    <col min="4109" max="4109" width="28.7109375" style="2212" customWidth="1"/>
    <col min="4110" max="4110" width="34.85546875" style="2212" customWidth="1"/>
    <col min="4111" max="4111" width="37" style="2212" customWidth="1"/>
    <col min="4112" max="4112" width="34.85546875" style="2212" customWidth="1"/>
    <col min="4113" max="4113" width="27.5703125" style="2212" customWidth="1"/>
    <col min="4114" max="4114" width="36.85546875" style="2212" customWidth="1"/>
    <col min="4115" max="4115" width="38.7109375" style="2212" customWidth="1"/>
    <col min="4116" max="4118" width="14.7109375" style="2212" customWidth="1"/>
    <col min="4119" max="4119" width="18.7109375" style="2212" customWidth="1"/>
    <col min="4120" max="4120" width="25.42578125" style="2212" customWidth="1"/>
    <col min="4121" max="4121" width="34.85546875" style="2212" customWidth="1"/>
    <col min="4122" max="4122" width="28" style="2212" customWidth="1"/>
    <col min="4123" max="4123" width="34.140625" style="2212" customWidth="1"/>
    <col min="4124" max="4124" width="34" style="2212" customWidth="1"/>
    <col min="4125" max="4355" width="11.42578125" style="2212"/>
    <col min="4356" max="4356" width="108.140625" style="2212" customWidth="1"/>
    <col min="4357" max="4357" width="28.7109375" style="2212" customWidth="1"/>
    <col min="4358" max="4358" width="32.5703125" style="2212" customWidth="1"/>
    <col min="4359" max="4359" width="28.7109375" style="2212" customWidth="1"/>
    <col min="4360" max="4361" width="31.7109375" style="2212" customWidth="1"/>
    <col min="4362" max="4362" width="30.140625" style="2212" customWidth="1"/>
    <col min="4363" max="4363" width="33.7109375" style="2212" customWidth="1"/>
    <col min="4364" max="4364" width="27" style="2212" customWidth="1"/>
    <col min="4365" max="4365" width="28.7109375" style="2212" customWidth="1"/>
    <col min="4366" max="4366" width="34.85546875" style="2212" customWidth="1"/>
    <col min="4367" max="4367" width="37" style="2212" customWidth="1"/>
    <col min="4368" max="4368" width="34.85546875" style="2212" customWidth="1"/>
    <col min="4369" max="4369" width="27.5703125" style="2212" customWidth="1"/>
    <col min="4370" max="4370" width="36.85546875" style="2212" customWidth="1"/>
    <col min="4371" max="4371" width="38.7109375" style="2212" customWidth="1"/>
    <col min="4372" max="4374" width="14.7109375" style="2212" customWidth="1"/>
    <col min="4375" max="4375" width="18.7109375" style="2212" customWidth="1"/>
    <col min="4376" max="4376" width="25.42578125" style="2212" customWidth="1"/>
    <col min="4377" max="4377" width="34.85546875" style="2212" customWidth="1"/>
    <col min="4378" max="4378" width="28" style="2212" customWidth="1"/>
    <col min="4379" max="4379" width="34.140625" style="2212" customWidth="1"/>
    <col min="4380" max="4380" width="34" style="2212" customWidth="1"/>
    <col min="4381" max="4611" width="11.42578125" style="2212"/>
    <col min="4612" max="4612" width="108.140625" style="2212" customWidth="1"/>
    <col min="4613" max="4613" width="28.7109375" style="2212" customWidth="1"/>
    <col min="4614" max="4614" width="32.5703125" style="2212" customWidth="1"/>
    <col min="4615" max="4615" width="28.7109375" style="2212" customWidth="1"/>
    <col min="4616" max="4617" width="31.7109375" style="2212" customWidth="1"/>
    <col min="4618" max="4618" width="30.140625" style="2212" customWidth="1"/>
    <col min="4619" max="4619" width="33.7109375" style="2212" customWidth="1"/>
    <col min="4620" max="4620" width="27" style="2212" customWidth="1"/>
    <col min="4621" max="4621" width="28.7109375" style="2212" customWidth="1"/>
    <col min="4622" max="4622" width="34.85546875" style="2212" customWidth="1"/>
    <col min="4623" max="4623" width="37" style="2212" customWidth="1"/>
    <col min="4624" max="4624" width="34.85546875" style="2212" customWidth="1"/>
    <col min="4625" max="4625" width="27.5703125" style="2212" customWidth="1"/>
    <col min="4626" max="4626" width="36.85546875" style="2212" customWidth="1"/>
    <col min="4627" max="4627" width="38.7109375" style="2212" customWidth="1"/>
    <col min="4628" max="4630" width="14.7109375" style="2212" customWidth="1"/>
    <col min="4631" max="4631" width="18.7109375" style="2212" customWidth="1"/>
    <col min="4632" max="4632" width="25.42578125" style="2212" customWidth="1"/>
    <col min="4633" max="4633" width="34.85546875" style="2212" customWidth="1"/>
    <col min="4634" max="4634" width="28" style="2212" customWidth="1"/>
    <col min="4635" max="4635" width="34.140625" style="2212" customWidth="1"/>
    <col min="4636" max="4636" width="34" style="2212" customWidth="1"/>
    <col min="4637" max="4867" width="11.42578125" style="2212"/>
    <col min="4868" max="4868" width="108.140625" style="2212" customWidth="1"/>
    <col min="4869" max="4869" width="28.7109375" style="2212" customWidth="1"/>
    <col min="4870" max="4870" width="32.5703125" style="2212" customWidth="1"/>
    <col min="4871" max="4871" width="28.7109375" style="2212" customWidth="1"/>
    <col min="4872" max="4873" width="31.7109375" style="2212" customWidth="1"/>
    <col min="4874" max="4874" width="30.140625" style="2212" customWidth="1"/>
    <col min="4875" max="4875" width="33.7109375" style="2212" customWidth="1"/>
    <col min="4876" max="4876" width="27" style="2212" customWidth="1"/>
    <col min="4877" max="4877" width="28.7109375" style="2212" customWidth="1"/>
    <col min="4878" max="4878" width="34.85546875" style="2212" customWidth="1"/>
    <col min="4879" max="4879" width="37" style="2212" customWidth="1"/>
    <col min="4880" max="4880" width="34.85546875" style="2212" customWidth="1"/>
    <col min="4881" max="4881" width="27.5703125" style="2212" customWidth="1"/>
    <col min="4882" max="4882" width="36.85546875" style="2212" customWidth="1"/>
    <col min="4883" max="4883" width="38.7109375" style="2212" customWidth="1"/>
    <col min="4884" max="4886" width="14.7109375" style="2212" customWidth="1"/>
    <col min="4887" max="4887" width="18.7109375" style="2212" customWidth="1"/>
    <col min="4888" max="4888" width="25.42578125" style="2212" customWidth="1"/>
    <col min="4889" max="4889" width="34.85546875" style="2212" customWidth="1"/>
    <col min="4890" max="4890" width="28" style="2212" customWidth="1"/>
    <col min="4891" max="4891" width="34.140625" style="2212" customWidth="1"/>
    <col min="4892" max="4892" width="34" style="2212" customWidth="1"/>
    <col min="4893" max="5123" width="11.42578125" style="2212"/>
    <col min="5124" max="5124" width="108.140625" style="2212" customWidth="1"/>
    <col min="5125" max="5125" width="28.7109375" style="2212" customWidth="1"/>
    <col min="5126" max="5126" width="32.5703125" style="2212" customWidth="1"/>
    <col min="5127" max="5127" width="28.7109375" style="2212" customWidth="1"/>
    <col min="5128" max="5129" width="31.7109375" style="2212" customWidth="1"/>
    <col min="5130" max="5130" width="30.140625" style="2212" customWidth="1"/>
    <col min="5131" max="5131" width="33.7109375" style="2212" customWidth="1"/>
    <col min="5132" max="5132" width="27" style="2212" customWidth="1"/>
    <col min="5133" max="5133" width="28.7109375" style="2212" customWidth="1"/>
    <col min="5134" max="5134" width="34.85546875" style="2212" customWidth="1"/>
    <col min="5135" max="5135" width="37" style="2212" customWidth="1"/>
    <col min="5136" max="5136" width="34.85546875" style="2212" customWidth="1"/>
    <col min="5137" max="5137" width="27.5703125" style="2212" customWidth="1"/>
    <col min="5138" max="5138" width="36.85546875" style="2212" customWidth="1"/>
    <col min="5139" max="5139" width="38.7109375" style="2212" customWidth="1"/>
    <col min="5140" max="5142" width="14.7109375" style="2212" customWidth="1"/>
    <col min="5143" max="5143" width="18.7109375" style="2212" customWidth="1"/>
    <col min="5144" max="5144" width="25.42578125" style="2212" customWidth="1"/>
    <col min="5145" max="5145" width="34.85546875" style="2212" customWidth="1"/>
    <col min="5146" max="5146" width="28" style="2212" customWidth="1"/>
    <col min="5147" max="5147" width="34.140625" style="2212" customWidth="1"/>
    <col min="5148" max="5148" width="34" style="2212" customWidth="1"/>
    <col min="5149" max="5379" width="11.42578125" style="2212"/>
    <col min="5380" max="5380" width="108.140625" style="2212" customWidth="1"/>
    <col min="5381" max="5381" width="28.7109375" style="2212" customWidth="1"/>
    <col min="5382" max="5382" width="32.5703125" style="2212" customWidth="1"/>
    <col min="5383" max="5383" width="28.7109375" style="2212" customWidth="1"/>
    <col min="5384" max="5385" width="31.7109375" style="2212" customWidth="1"/>
    <col min="5386" max="5386" width="30.140625" style="2212" customWidth="1"/>
    <col min="5387" max="5387" width="33.7109375" style="2212" customWidth="1"/>
    <col min="5388" max="5388" width="27" style="2212" customWidth="1"/>
    <col min="5389" max="5389" width="28.7109375" style="2212" customWidth="1"/>
    <col min="5390" max="5390" width="34.85546875" style="2212" customWidth="1"/>
    <col min="5391" max="5391" width="37" style="2212" customWidth="1"/>
    <col min="5392" max="5392" width="34.85546875" style="2212" customWidth="1"/>
    <col min="5393" max="5393" width="27.5703125" style="2212" customWidth="1"/>
    <col min="5394" max="5394" width="36.85546875" style="2212" customWidth="1"/>
    <col min="5395" max="5395" width="38.7109375" style="2212" customWidth="1"/>
    <col min="5396" max="5398" width="14.7109375" style="2212" customWidth="1"/>
    <col min="5399" max="5399" width="18.7109375" style="2212" customWidth="1"/>
    <col min="5400" max="5400" width="25.42578125" style="2212" customWidth="1"/>
    <col min="5401" max="5401" width="34.85546875" style="2212" customWidth="1"/>
    <col min="5402" max="5402" width="28" style="2212" customWidth="1"/>
    <col min="5403" max="5403" width="34.140625" style="2212" customWidth="1"/>
    <col min="5404" max="5404" width="34" style="2212" customWidth="1"/>
    <col min="5405" max="5635" width="11.42578125" style="2212"/>
    <col min="5636" max="5636" width="108.140625" style="2212" customWidth="1"/>
    <col min="5637" max="5637" width="28.7109375" style="2212" customWidth="1"/>
    <col min="5638" max="5638" width="32.5703125" style="2212" customWidth="1"/>
    <col min="5639" max="5639" width="28.7109375" style="2212" customWidth="1"/>
    <col min="5640" max="5641" width="31.7109375" style="2212" customWidth="1"/>
    <col min="5642" max="5642" width="30.140625" style="2212" customWidth="1"/>
    <col min="5643" max="5643" width="33.7109375" style="2212" customWidth="1"/>
    <col min="5644" max="5644" width="27" style="2212" customWidth="1"/>
    <col min="5645" max="5645" width="28.7109375" style="2212" customWidth="1"/>
    <col min="5646" max="5646" width="34.85546875" style="2212" customWidth="1"/>
    <col min="5647" max="5647" width="37" style="2212" customWidth="1"/>
    <col min="5648" max="5648" width="34.85546875" style="2212" customWidth="1"/>
    <col min="5649" max="5649" width="27.5703125" style="2212" customWidth="1"/>
    <col min="5650" max="5650" width="36.85546875" style="2212" customWidth="1"/>
    <col min="5651" max="5651" width="38.7109375" style="2212" customWidth="1"/>
    <col min="5652" max="5654" width="14.7109375" style="2212" customWidth="1"/>
    <col min="5655" max="5655" width="18.7109375" style="2212" customWidth="1"/>
    <col min="5656" max="5656" width="25.42578125" style="2212" customWidth="1"/>
    <col min="5657" max="5657" width="34.85546875" style="2212" customWidth="1"/>
    <col min="5658" max="5658" width="28" style="2212" customWidth="1"/>
    <col min="5659" max="5659" width="34.140625" style="2212" customWidth="1"/>
    <col min="5660" max="5660" width="34" style="2212" customWidth="1"/>
    <col min="5661" max="5891" width="11.42578125" style="2212"/>
    <col min="5892" max="5892" width="108.140625" style="2212" customWidth="1"/>
    <col min="5893" max="5893" width="28.7109375" style="2212" customWidth="1"/>
    <col min="5894" max="5894" width="32.5703125" style="2212" customWidth="1"/>
    <col min="5895" max="5895" width="28.7109375" style="2212" customWidth="1"/>
    <col min="5896" max="5897" width="31.7109375" style="2212" customWidth="1"/>
    <col min="5898" max="5898" width="30.140625" style="2212" customWidth="1"/>
    <col min="5899" max="5899" width="33.7109375" style="2212" customWidth="1"/>
    <col min="5900" max="5900" width="27" style="2212" customWidth="1"/>
    <col min="5901" max="5901" width="28.7109375" style="2212" customWidth="1"/>
    <col min="5902" max="5902" width="34.85546875" style="2212" customWidth="1"/>
    <col min="5903" max="5903" width="37" style="2212" customWidth="1"/>
    <col min="5904" max="5904" width="34.85546875" style="2212" customWidth="1"/>
    <col min="5905" max="5905" width="27.5703125" style="2212" customWidth="1"/>
    <col min="5906" max="5906" width="36.85546875" style="2212" customWidth="1"/>
    <col min="5907" max="5907" width="38.7109375" style="2212" customWidth="1"/>
    <col min="5908" max="5910" width="14.7109375" style="2212" customWidth="1"/>
    <col min="5911" max="5911" width="18.7109375" style="2212" customWidth="1"/>
    <col min="5912" max="5912" width="25.42578125" style="2212" customWidth="1"/>
    <col min="5913" max="5913" width="34.85546875" style="2212" customWidth="1"/>
    <col min="5914" max="5914" width="28" style="2212" customWidth="1"/>
    <col min="5915" max="5915" width="34.140625" style="2212" customWidth="1"/>
    <col min="5916" max="5916" width="34" style="2212" customWidth="1"/>
    <col min="5917" max="6147" width="11.42578125" style="2212"/>
    <col min="6148" max="6148" width="108.140625" style="2212" customWidth="1"/>
    <col min="6149" max="6149" width="28.7109375" style="2212" customWidth="1"/>
    <col min="6150" max="6150" width="32.5703125" style="2212" customWidth="1"/>
    <col min="6151" max="6151" width="28.7109375" style="2212" customWidth="1"/>
    <col min="6152" max="6153" width="31.7109375" style="2212" customWidth="1"/>
    <col min="6154" max="6154" width="30.140625" style="2212" customWidth="1"/>
    <col min="6155" max="6155" width="33.7109375" style="2212" customWidth="1"/>
    <col min="6156" max="6156" width="27" style="2212" customWidth="1"/>
    <col min="6157" max="6157" width="28.7109375" style="2212" customWidth="1"/>
    <col min="6158" max="6158" width="34.85546875" style="2212" customWidth="1"/>
    <col min="6159" max="6159" width="37" style="2212" customWidth="1"/>
    <col min="6160" max="6160" width="34.85546875" style="2212" customWidth="1"/>
    <col min="6161" max="6161" width="27.5703125" style="2212" customWidth="1"/>
    <col min="6162" max="6162" width="36.85546875" style="2212" customWidth="1"/>
    <col min="6163" max="6163" width="38.7109375" style="2212" customWidth="1"/>
    <col min="6164" max="6166" width="14.7109375" style="2212" customWidth="1"/>
    <col min="6167" max="6167" width="18.7109375" style="2212" customWidth="1"/>
    <col min="6168" max="6168" width="25.42578125" style="2212" customWidth="1"/>
    <col min="6169" max="6169" width="34.85546875" style="2212" customWidth="1"/>
    <col min="6170" max="6170" width="28" style="2212" customWidth="1"/>
    <col min="6171" max="6171" width="34.140625" style="2212" customWidth="1"/>
    <col min="6172" max="6172" width="34" style="2212" customWidth="1"/>
    <col min="6173" max="6403" width="11.42578125" style="2212"/>
    <col min="6404" max="6404" width="108.140625" style="2212" customWidth="1"/>
    <col min="6405" max="6405" width="28.7109375" style="2212" customWidth="1"/>
    <col min="6406" max="6406" width="32.5703125" style="2212" customWidth="1"/>
    <col min="6407" max="6407" width="28.7109375" style="2212" customWidth="1"/>
    <col min="6408" max="6409" width="31.7109375" style="2212" customWidth="1"/>
    <col min="6410" max="6410" width="30.140625" style="2212" customWidth="1"/>
    <col min="6411" max="6411" width="33.7109375" style="2212" customWidth="1"/>
    <col min="6412" max="6412" width="27" style="2212" customWidth="1"/>
    <col min="6413" max="6413" width="28.7109375" style="2212" customWidth="1"/>
    <col min="6414" max="6414" width="34.85546875" style="2212" customWidth="1"/>
    <col min="6415" max="6415" width="37" style="2212" customWidth="1"/>
    <col min="6416" max="6416" width="34.85546875" style="2212" customWidth="1"/>
    <col min="6417" max="6417" width="27.5703125" style="2212" customWidth="1"/>
    <col min="6418" max="6418" width="36.85546875" style="2212" customWidth="1"/>
    <col min="6419" max="6419" width="38.7109375" style="2212" customWidth="1"/>
    <col min="6420" max="6422" width="14.7109375" style="2212" customWidth="1"/>
    <col min="6423" max="6423" width="18.7109375" style="2212" customWidth="1"/>
    <col min="6424" max="6424" width="25.42578125" style="2212" customWidth="1"/>
    <col min="6425" max="6425" width="34.85546875" style="2212" customWidth="1"/>
    <col min="6426" max="6426" width="28" style="2212" customWidth="1"/>
    <col min="6427" max="6427" width="34.140625" style="2212" customWidth="1"/>
    <col min="6428" max="6428" width="34" style="2212" customWidth="1"/>
    <col min="6429" max="6659" width="11.42578125" style="2212"/>
    <col min="6660" max="6660" width="108.140625" style="2212" customWidth="1"/>
    <col min="6661" max="6661" width="28.7109375" style="2212" customWidth="1"/>
    <col min="6662" max="6662" width="32.5703125" style="2212" customWidth="1"/>
    <col min="6663" max="6663" width="28.7109375" style="2212" customWidth="1"/>
    <col min="6664" max="6665" width="31.7109375" style="2212" customWidth="1"/>
    <col min="6666" max="6666" width="30.140625" style="2212" customWidth="1"/>
    <col min="6667" max="6667" width="33.7109375" style="2212" customWidth="1"/>
    <col min="6668" max="6668" width="27" style="2212" customWidth="1"/>
    <col min="6669" max="6669" width="28.7109375" style="2212" customWidth="1"/>
    <col min="6670" max="6670" width="34.85546875" style="2212" customWidth="1"/>
    <col min="6671" max="6671" width="37" style="2212" customWidth="1"/>
    <col min="6672" max="6672" width="34.85546875" style="2212" customWidth="1"/>
    <col min="6673" max="6673" width="27.5703125" style="2212" customWidth="1"/>
    <col min="6674" max="6674" width="36.85546875" style="2212" customWidth="1"/>
    <col min="6675" max="6675" width="38.7109375" style="2212" customWidth="1"/>
    <col min="6676" max="6678" width="14.7109375" style="2212" customWidth="1"/>
    <col min="6679" max="6679" width="18.7109375" style="2212" customWidth="1"/>
    <col min="6680" max="6680" width="25.42578125" style="2212" customWidth="1"/>
    <col min="6681" max="6681" width="34.85546875" style="2212" customWidth="1"/>
    <col min="6682" max="6682" width="28" style="2212" customWidth="1"/>
    <col min="6683" max="6683" width="34.140625" style="2212" customWidth="1"/>
    <col min="6684" max="6684" width="34" style="2212" customWidth="1"/>
    <col min="6685" max="6915" width="11.42578125" style="2212"/>
    <col min="6916" max="6916" width="108.140625" style="2212" customWidth="1"/>
    <col min="6917" max="6917" width="28.7109375" style="2212" customWidth="1"/>
    <col min="6918" max="6918" width="32.5703125" style="2212" customWidth="1"/>
    <col min="6919" max="6919" width="28.7109375" style="2212" customWidth="1"/>
    <col min="6920" max="6921" width="31.7109375" style="2212" customWidth="1"/>
    <col min="6922" max="6922" width="30.140625" style="2212" customWidth="1"/>
    <col min="6923" max="6923" width="33.7109375" style="2212" customWidth="1"/>
    <col min="6924" max="6924" width="27" style="2212" customWidth="1"/>
    <col min="6925" max="6925" width="28.7109375" style="2212" customWidth="1"/>
    <col min="6926" max="6926" width="34.85546875" style="2212" customWidth="1"/>
    <col min="6927" max="6927" width="37" style="2212" customWidth="1"/>
    <col min="6928" max="6928" width="34.85546875" style="2212" customWidth="1"/>
    <col min="6929" max="6929" width="27.5703125" style="2212" customWidth="1"/>
    <col min="6930" max="6930" width="36.85546875" style="2212" customWidth="1"/>
    <col min="6931" max="6931" width="38.7109375" style="2212" customWidth="1"/>
    <col min="6932" max="6934" width="14.7109375" style="2212" customWidth="1"/>
    <col min="6935" max="6935" width="18.7109375" style="2212" customWidth="1"/>
    <col min="6936" max="6936" width="25.42578125" style="2212" customWidth="1"/>
    <col min="6937" max="6937" width="34.85546875" style="2212" customWidth="1"/>
    <col min="6938" max="6938" width="28" style="2212" customWidth="1"/>
    <col min="6939" max="6939" width="34.140625" style="2212" customWidth="1"/>
    <col min="6940" max="6940" width="34" style="2212" customWidth="1"/>
    <col min="6941" max="7171" width="11.42578125" style="2212"/>
    <col min="7172" max="7172" width="108.140625" style="2212" customWidth="1"/>
    <col min="7173" max="7173" width="28.7109375" style="2212" customWidth="1"/>
    <col min="7174" max="7174" width="32.5703125" style="2212" customWidth="1"/>
    <col min="7175" max="7175" width="28.7109375" style="2212" customWidth="1"/>
    <col min="7176" max="7177" width="31.7109375" style="2212" customWidth="1"/>
    <col min="7178" max="7178" width="30.140625" style="2212" customWidth="1"/>
    <col min="7179" max="7179" width="33.7109375" style="2212" customWidth="1"/>
    <col min="7180" max="7180" width="27" style="2212" customWidth="1"/>
    <col min="7181" max="7181" width="28.7109375" style="2212" customWidth="1"/>
    <col min="7182" max="7182" width="34.85546875" style="2212" customWidth="1"/>
    <col min="7183" max="7183" width="37" style="2212" customWidth="1"/>
    <col min="7184" max="7184" width="34.85546875" style="2212" customWidth="1"/>
    <col min="7185" max="7185" width="27.5703125" style="2212" customWidth="1"/>
    <col min="7186" max="7186" width="36.85546875" style="2212" customWidth="1"/>
    <col min="7187" max="7187" width="38.7109375" style="2212" customWidth="1"/>
    <col min="7188" max="7190" width="14.7109375" style="2212" customWidth="1"/>
    <col min="7191" max="7191" width="18.7109375" style="2212" customWidth="1"/>
    <col min="7192" max="7192" width="25.42578125" style="2212" customWidth="1"/>
    <col min="7193" max="7193" width="34.85546875" style="2212" customWidth="1"/>
    <col min="7194" max="7194" width="28" style="2212" customWidth="1"/>
    <col min="7195" max="7195" width="34.140625" style="2212" customWidth="1"/>
    <col min="7196" max="7196" width="34" style="2212" customWidth="1"/>
    <col min="7197" max="7427" width="11.42578125" style="2212"/>
    <col min="7428" max="7428" width="108.140625" style="2212" customWidth="1"/>
    <col min="7429" max="7429" width="28.7109375" style="2212" customWidth="1"/>
    <col min="7430" max="7430" width="32.5703125" style="2212" customWidth="1"/>
    <col min="7431" max="7431" width="28.7109375" style="2212" customWidth="1"/>
    <col min="7432" max="7433" width="31.7109375" style="2212" customWidth="1"/>
    <col min="7434" max="7434" width="30.140625" style="2212" customWidth="1"/>
    <col min="7435" max="7435" width="33.7109375" style="2212" customWidth="1"/>
    <col min="7436" max="7436" width="27" style="2212" customWidth="1"/>
    <col min="7437" max="7437" width="28.7109375" style="2212" customWidth="1"/>
    <col min="7438" max="7438" width="34.85546875" style="2212" customWidth="1"/>
    <col min="7439" max="7439" width="37" style="2212" customWidth="1"/>
    <col min="7440" max="7440" width="34.85546875" style="2212" customWidth="1"/>
    <col min="7441" max="7441" width="27.5703125" style="2212" customWidth="1"/>
    <col min="7442" max="7442" width="36.85546875" style="2212" customWidth="1"/>
    <col min="7443" max="7443" width="38.7109375" style="2212" customWidth="1"/>
    <col min="7444" max="7446" width="14.7109375" style="2212" customWidth="1"/>
    <col min="7447" max="7447" width="18.7109375" style="2212" customWidth="1"/>
    <col min="7448" max="7448" width="25.42578125" style="2212" customWidth="1"/>
    <col min="7449" max="7449" width="34.85546875" style="2212" customWidth="1"/>
    <col min="7450" max="7450" width="28" style="2212" customWidth="1"/>
    <col min="7451" max="7451" width="34.140625" style="2212" customWidth="1"/>
    <col min="7452" max="7452" width="34" style="2212" customWidth="1"/>
    <col min="7453" max="7683" width="11.42578125" style="2212"/>
    <col min="7684" max="7684" width="108.140625" style="2212" customWidth="1"/>
    <col min="7685" max="7685" width="28.7109375" style="2212" customWidth="1"/>
    <col min="7686" max="7686" width="32.5703125" style="2212" customWidth="1"/>
    <col min="7687" max="7687" width="28.7109375" style="2212" customWidth="1"/>
    <col min="7688" max="7689" width="31.7109375" style="2212" customWidth="1"/>
    <col min="7690" max="7690" width="30.140625" style="2212" customWidth="1"/>
    <col min="7691" max="7691" width="33.7109375" style="2212" customWidth="1"/>
    <col min="7692" max="7692" width="27" style="2212" customWidth="1"/>
    <col min="7693" max="7693" width="28.7109375" style="2212" customWidth="1"/>
    <col min="7694" max="7694" width="34.85546875" style="2212" customWidth="1"/>
    <col min="7695" max="7695" width="37" style="2212" customWidth="1"/>
    <col min="7696" max="7696" width="34.85546875" style="2212" customWidth="1"/>
    <col min="7697" max="7697" width="27.5703125" style="2212" customWidth="1"/>
    <col min="7698" max="7698" width="36.85546875" style="2212" customWidth="1"/>
    <col min="7699" max="7699" width="38.7109375" style="2212" customWidth="1"/>
    <col min="7700" max="7702" width="14.7109375" style="2212" customWidth="1"/>
    <col min="7703" max="7703" width="18.7109375" style="2212" customWidth="1"/>
    <col min="7704" max="7704" width="25.42578125" style="2212" customWidth="1"/>
    <col min="7705" max="7705" width="34.85546875" style="2212" customWidth="1"/>
    <col min="7706" max="7706" width="28" style="2212" customWidth="1"/>
    <col min="7707" max="7707" width="34.140625" style="2212" customWidth="1"/>
    <col min="7708" max="7708" width="34" style="2212" customWidth="1"/>
    <col min="7709" max="7939" width="11.42578125" style="2212"/>
    <col min="7940" max="7940" width="108.140625" style="2212" customWidth="1"/>
    <col min="7941" max="7941" width="28.7109375" style="2212" customWidth="1"/>
    <col min="7942" max="7942" width="32.5703125" style="2212" customWidth="1"/>
    <col min="7943" max="7943" width="28.7109375" style="2212" customWidth="1"/>
    <col min="7944" max="7945" width="31.7109375" style="2212" customWidth="1"/>
    <col min="7946" max="7946" width="30.140625" style="2212" customWidth="1"/>
    <col min="7947" max="7947" width="33.7109375" style="2212" customWidth="1"/>
    <col min="7948" max="7948" width="27" style="2212" customWidth="1"/>
    <col min="7949" max="7949" width="28.7109375" style="2212" customWidth="1"/>
    <col min="7950" max="7950" width="34.85546875" style="2212" customWidth="1"/>
    <col min="7951" max="7951" width="37" style="2212" customWidth="1"/>
    <col min="7952" max="7952" width="34.85546875" style="2212" customWidth="1"/>
    <col min="7953" max="7953" width="27.5703125" style="2212" customWidth="1"/>
    <col min="7954" max="7954" width="36.85546875" style="2212" customWidth="1"/>
    <col min="7955" max="7955" width="38.7109375" style="2212" customWidth="1"/>
    <col min="7956" max="7958" width="14.7109375" style="2212" customWidth="1"/>
    <col min="7959" max="7959" width="18.7109375" style="2212" customWidth="1"/>
    <col min="7960" max="7960" width="25.42578125" style="2212" customWidth="1"/>
    <col min="7961" max="7961" width="34.85546875" style="2212" customWidth="1"/>
    <col min="7962" max="7962" width="28" style="2212" customWidth="1"/>
    <col min="7963" max="7963" width="34.140625" style="2212" customWidth="1"/>
    <col min="7964" max="7964" width="34" style="2212" customWidth="1"/>
    <col min="7965" max="8195" width="11.42578125" style="2212"/>
    <col min="8196" max="8196" width="108.140625" style="2212" customWidth="1"/>
    <col min="8197" max="8197" width="28.7109375" style="2212" customWidth="1"/>
    <col min="8198" max="8198" width="32.5703125" style="2212" customWidth="1"/>
    <col min="8199" max="8199" width="28.7109375" style="2212" customWidth="1"/>
    <col min="8200" max="8201" width="31.7109375" style="2212" customWidth="1"/>
    <col min="8202" max="8202" width="30.140625" style="2212" customWidth="1"/>
    <col min="8203" max="8203" width="33.7109375" style="2212" customWidth="1"/>
    <col min="8204" max="8204" width="27" style="2212" customWidth="1"/>
    <col min="8205" max="8205" width="28.7109375" style="2212" customWidth="1"/>
    <col min="8206" max="8206" width="34.85546875" style="2212" customWidth="1"/>
    <col min="8207" max="8207" width="37" style="2212" customWidth="1"/>
    <col min="8208" max="8208" width="34.85546875" style="2212" customWidth="1"/>
    <col min="8209" max="8209" width="27.5703125" style="2212" customWidth="1"/>
    <col min="8210" max="8210" width="36.85546875" style="2212" customWidth="1"/>
    <col min="8211" max="8211" width="38.7109375" style="2212" customWidth="1"/>
    <col min="8212" max="8214" width="14.7109375" style="2212" customWidth="1"/>
    <col min="8215" max="8215" width="18.7109375" style="2212" customWidth="1"/>
    <col min="8216" max="8216" width="25.42578125" style="2212" customWidth="1"/>
    <col min="8217" max="8217" width="34.85546875" style="2212" customWidth="1"/>
    <col min="8218" max="8218" width="28" style="2212" customWidth="1"/>
    <col min="8219" max="8219" width="34.140625" style="2212" customWidth="1"/>
    <col min="8220" max="8220" width="34" style="2212" customWidth="1"/>
    <col min="8221" max="8451" width="11.42578125" style="2212"/>
    <col min="8452" max="8452" width="108.140625" style="2212" customWidth="1"/>
    <col min="8453" max="8453" width="28.7109375" style="2212" customWidth="1"/>
    <col min="8454" max="8454" width="32.5703125" style="2212" customWidth="1"/>
    <col min="8455" max="8455" width="28.7109375" style="2212" customWidth="1"/>
    <col min="8456" max="8457" width="31.7109375" style="2212" customWidth="1"/>
    <col min="8458" max="8458" width="30.140625" style="2212" customWidth="1"/>
    <col min="8459" max="8459" width="33.7109375" style="2212" customWidth="1"/>
    <col min="8460" max="8460" width="27" style="2212" customWidth="1"/>
    <col min="8461" max="8461" width="28.7109375" style="2212" customWidth="1"/>
    <col min="8462" max="8462" width="34.85546875" style="2212" customWidth="1"/>
    <col min="8463" max="8463" width="37" style="2212" customWidth="1"/>
    <col min="8464" max="8464" width="34.85546875" style="2212" customWidth="1"/>
    <col min="8465" max="8465" width="27.5703125" style="2212" customWidth="1"/>
    <col min="8466" max="8466" width="36.85546875" style="2212" customWidth="1"/>
    <col min="8467" max="8467" width="38.7109375" style="2212" customWidth="1"/>
    <col min="8468" max="8470" width="14.7109375" style="2212" customWidth="1"/>
    <col min="8471" max="8471" width="18.7109375" style="2212" customWidth="1"/>
    <col min="8472" max="8472" width="25.42578125" style="2212" customWidth="1"/>
    <col min="8473" max="8473" width="34.85546875" style="2212" customWidth="1"/>
    <col min="8474" max="8474" width="28" style="2212" customWidth="1"/>
    <col min="8475" max="8475" width="34.140625" style="2212" customWidth="1"/>
    <col min="8476" max="8476" width="34" style="2212" customWidth="1"/>
    <col min="8477" max="8707" width="11.42578125" style="2212"/>
    <col min="8708" max="8708" width="108.140625" style="2212" customWidth="1"/>
    <col min="8709" max="8709" width="28.7109375" style="2212" customWidth="1"/>
    <col min="8710" max="8710" width="32.5703125" style="2212" customWidth="1"/>
    <col min="8711" max="8711" width="28.7109375" style="2212" customWidth="1"/>
    <col min="8712" max="8713" width="31.7109375" style="2212" customWidth="1"/>
    <col min="8714" max="8714" width="30.140625" style="2212" customWidth="1"/>
    <col min="8715" max="8715" width="33.7109375" style="2212" customWidth="1"/>
    <col min="8716" max="8716" width="27" style="2212" customWidth="1"/>
    <col min="8717" max="8717" width="28.7109375" style="2212" customWidth="1"/>
    <col min="8718" max="8718" width="34.85546875" style="2212" customWidth="1"/>
    <col min="8719" max="8719" width="37" style="2212" customWidth="1"/>
    <col min="8720" max="8720" width="34.85546875" style="2212" customWidth="1"/>
    <col min="8721" max="8721" width="27.5703125" style="2212" customWidth="1"/>
    <col min="8722" max="8722" width="36.85546875" style="2212" customWidth="1"/>
    <col min="8723" max="8723" width="38.7109375" style="2212" customWidth="1"/>
    <col min="8724" max="8726" width="14.7109375" style="2212" customWidth="1"/>
    <col min="8727" max="8727" width="18.7109375" style="2212" customWidth="1"/>
    <col min="8728" max="8728" width="25.42578125" style="2212" customWidth="1"/>
    <col min="8729" max="8729" width="34.85546875" style="2212" customWidth="1"/>
    <col min="8730" max="8730" width="28" style="2212" customWidth="1"/>
    <col min="8731" max="8731" width="34.140625" style="2212" customWidth="1"/>
    <col min="8732" max="8732" width="34" style="2212" customWidth="1"/>
    <col min="8733" max="8963" width="11.42578125" style="2212"/>
    <col min="8964" max="8964" width="108.140625" style="2212" customWidth="1"/>
    <col min="8965" max="8965" width="28.7109375" style="2212" customWidth="1"/>
    <col min="8966" max="8966" width="32.5703125" style="2212" customWidth="1"/>
    <col min="8967" max="8967" width="28.7109375" style="2212" customWidth="1"/>
    <col min="8968" max="8969" width="31.7109375" style="2212" customWidth="1"/>
    <col min="8970" max="8970" width="30.140625" style="2212" customWidth="1"/>
    <col min="8971" max="8971" width="33.7109375" style="2212" customWidth="1"/>
    <col min="8972" max="8972" width="27" style="2212" customWidth="1"/>
    <col min="8973" max="8973" width="28.7109375" style="2212" customWidth="1"/>
    <col min="8974" max="8974" width="34.85546875" style="2212" customWidth="1"/>
    <col min="8975" max="8975" width="37" style="2212" customWidth="1"/>
    <col min="8976" max="8976" width="34.85546875" style="2212" customWidth="1"/>
    <col min="8977" max="8977" width="27.5703125" style="2212" customWidth="1"/>
    <col min="8978" max="8978" width="36.85546875" style="2212" customWidth="1"/>
    <col min="8979" max="8979" width="38.7109375" style="2212" customWidth="1"/>
    <col min="8980" max="8982" width="14.7109375" style="2212" customWidth="1"/>
    <col min="8983" max="8983" width="18.7109375" style="2212" customWidth="1"/>
    <col min="8984" max="8984" width="25.42578125" style="2212" customWidth="1"/>
    <col min="8985" max="8985" width="34.85546875" style="2212" customWidth="1"/>
    <col min="8986" max="8986" width="28" style="2212" customWidth="1"/>
    <col min="8987" max="8987" width="34.140625" style="2212" customWidth="1"/>
    <col min="8988" max="8988" width="34" style="2212" customWidth="1"/>
    <col min="8989" max="9219" width="11.42578125" style="2212"/>
    <col min="9220" max="9220" width="108.140625" style="2212" customWidth="1"/>
    <col min="9221" max="9221" width="28.7109375" style="2212" customWidth="1"/>
    <col min="9222" max="9222" width="32.5703125" style="2212" customWidth="1"/>
    <col min="9223" max="9223" width="28.7109375" style="2212" customWidth="1"/>
    <col min="9224" max="9225" width="31.7109375" style="2212" customWidth="1"/>
    <col min="9226" max="9226" width="30.140625" style="2212" customWidth="1"/>
    <col min="9227" max="9227" width="33.7109375" style="2212" customWidth="1"/>
    <col min="9228" max="9228" width="27" style="2212" customWidth="1"/>
    <col min="9229" max="9229" width="28.7109375" style="2212" customWidth="1"/>
    <col min="9230" max="9230" width="34.85546875" style="2212" customWidth="1"/>
    <col min="9231" max="9231" width="37" style="2212" customWidth="1"/>
    <col min="9232" max="9232" width="34.85546875" style="2212" customWidth="1"/>
    <col min="9233" max="9233" width="27.5703125" style="2212" customWidth="1"/>
    <col min="9234" max="9234" width="36.85546875" style="2212" customWidth="1"/>
    <col min="9235" max="9235" width="38.7109375" style="2212" customWidth="1"/>
    <col min="9236" max="9238" width="14.7109375" style="2212" customWidth="1"/>
    <col min="9239" max="9239" width="18.7109375" style="2212" customWidth="1"/>
    <col min="9240" max="9240" width="25.42578125" style="2212" customWidth="1"/>
    <col min="9241" max="9241" width="34.85546875" style="2212" customWidth="1"/>
    <col min="9242" max="9242" width="28" style="2212" customWidth="1"/>
    <col min="9243" max="9243" width="34.140625" style="2212" customWidth="1"/>
    <col min="9244" max="9244" width="34" style="2212" customWidth="1"/>
    <col min="9245" max="9475" width="11.42578125" style="2212"/>
    <col min="9476" max="9476" width="108.140625" style="2212" customWidth="1"/>
    <col min="9477" max="9477" width="28.7109375" style="2212" customWidth="1"/>
    <col min="9478" max="9478" width="32.5703125" style="2212" customWidth="1"/>
    <col min="9479" max="9479" width="28.7109375" style="2212" customWidth="1"/>
    <col min="9480" max="9481" width="31.7109375" style="2212" customWidth="1"/>
    <col min="9482" max="9482" width="30.140625" style="2212" customWidth="1"/>
    <col min="9483" max="9483" width="33.7109375" style="2212" customWidth="1"/>
    <col min="9484" max="9484" width="27" style="2212" customWidth="1"/>
    <col min="9485" max="9485" width="28.7109375" style="2212" customWidth="1"/>
    <col min="9486" max="9486" width="34.85546875" style="2212" customWidth="1"/>
    <col min="9487" max="9487" width="37" style="2212" customWidth="1"/>
    <col min="9488" max="9488" width="34.85546875" style="2212" customWidth="1"/>
    <col min="9489" max="9489" width="27.5703125" style="2212" customWidth="1"/>
    <col min="9490" max="9490" width="36.85546875" style="2212" customWidth="1"/>
    <col min="9491" max="9491" width="38.7109375" style="2212" customWidth="1"/>
    <col min="9492" max="9494" width="14.7109375" style="2212" customWidth="1"/>
    <col min="9495" max="9495" width="18.7109375" style="2212" customWidth="1"/>
    <col min="9496" max="9496" width="25.42578125" style="2212" customWidth="1"/>
    <col min="9497" max="9497" width="34.85546875" style="2212" customWidth="1"/>
    <col min="9498" max="9498" width="28" style="2212" customWidth="1"/>
    <col min="9499" max="9499" width="34.140625" style="2212" customWidth="1"/>
    <col min="9500" max="9500" width="34" style="2212" customWidth="1"/>
    <col min="9501" max="9731" width="11.42578125" style="2212"/>
    <col min="9732" max="9732" width="108.140625" style="2212" customWidth="1"/>
    <col min="9733" max="9733" width="28.7109375" style="2212" customWidth="1"/>
    <col min="9734" max="9734" width="32.5703125" style="2212" customWidth="1"/>
    <col min="9735" max="9735" width="28.7109375" style="2212" customWidth="1"/>
    <col min="9736" max="9737" width="31.7109375" style="2212" customWidth="1"/>
    <col min="9738" max="9738" width="30.140625" style="2212" customWidth="1"/>
    <col min="9739" max="9739" width="33.7109375" style="2212" customWidth="1"/>
    <col min="9740" max="9740" width="27" style="2212" customWidth="1"/>
    <col min="9741" max="9741" width="28.7109375" style="2212" customWidth="1"/>
    <col min="9742" max="9742" width="34.85546875" style="2212" customWidth="1"/>
    <col min="9743" max="9743" width="37" style="2212" customWidth="1"/>
    <col min="9744" max="9744" width="34.85546875" style="2212" customWidth="1"/>
    <col min="9745" max="9745" width="27.5703125" style="2212" customWidth="1"/>
    <col min="9746" max="9746" width="36.85546875" style="2212" customWidth="1"/>
    <col min="9747" max="9747" width="38.7109375" style="2212" customWidth="1"/>
    <col min="9748" max="9750" width="14.7109375" style="2212" customWidth="1"/>
    <col min="9751" max="9751" width="18.7109375" style="2212" customWidth="1"/>
    <col min="9752" max="9752" width="25.42578125" style="2212" customWidth="1"/>
    <col min="9753" max="9753" width="34.85546875" style="2212" customWidth="1"/>
    <col min="9754" max="9754" width="28" style="2212" customWidth="1"/>
    <col min="9755" max="9755" width="34.140625" style="2212" customWidth="1"/>
    <col min="9756" max="9756" width="34" style="2212" customWidth="1"/>
    <col min="9757" max="9987" width="11.42578125" style="2212"/>
    <col min="9988" max="9988" width="108.140625" style="2212" customWidth="1"/>
    <col min="9989" max="9989" width="28.7109375" style="2212" customWidth="1"/>
    <col min="9990" max="9990" width="32.5703125" style="2212" customWidth="1"/>
    <col min="9991" max="9991" width="28.7109375" style="2212" customWidth="1"/>
    <col min="9992" max="9993" width="31.7109375" style="2212" customWidth="1"/>
    <col min="9994" max="9994" width="30.140625" style="2212" customWidth="1"/>
    <col min="9995" max="9995" width="33.7109375" style="2212" customWidth="1"/>
    <col min="9996" max="9996" width="27" style="2212" customWidth="1"/>
    <col min="9997" max="9997" width="28.7109375" style="2212" customWidth="1"/>
    <col min="9998" max="9998" width="34.85546875" style="2212" customWidth="1"/>
    <col min="9999" max="9999" width="37" style="2212" customWidth="1"/>
    <col min="10000" max="10000" width="34.85546875" style="2212" customWidth="1"/>
    <col min="10001" max="10001" width="27.5703125" style="2212" customWidth="1"/>
    <col min="10002" max="10002" width="36.85546875" style="2212" customWidth="1"/>
    <col min="10003" max="10003" width="38.7109375" style="2212" customWidth="1"/>
    <col min="10004" max="10006" width="14.7109375" style="2212" customWidth="1"/>
    <col min="10007" max="10007" width="18.7109375" style="2212" customWidth="1"/>
    <col min="10008" max="10008" width="25.42578125" style="2212" customWidth="1"/>
    <col min="10009" max="10009" width="34.85546875" style="2212" customWidth="1"/>
    <col min="10010" max="10010" width="28" style="2212" customWidth="1"/>
    <col min="10011" max="10011" width="34.140625" style="2212" customWidth="1"/>
    <col min="10012" max="10012" width="34" style="2212" customWidth="1"/>
    <col min="10013" max="10243" width="11.42578125" style="2212"/>
    <col min="10244" max="10244" width="108.140625" style="2212" customWidth="1"/>
    <col min="10245" max="10245" width="28.7109375" style="2212" customWidth="1"/>
    <col min="10246" max="10246" width="32.5703125" style="2212" customWidth="1"/>
    <col min="10247" max="10247" width="28.7109375" style="2212" customWidth="1"/>
    <col min="10248" max="10249" width="31.7109375" style="2212" customWidth="1"/>
    <col min="10250" max="10250" width="30.140625" style="2212" customWidth="1"/>
    <col min="10251" max="10251" width="33.7109375" style="2212" customWidth="1"/>
    <col min="10252" max="10252" width="27" style="2212" customWidth="1"/>
    <col min="10253" max="10253" width="28.7109375" style="2212" customWidth="1"/>
    <col min="10254" max="10254" width="34.85546875" style="2212" customWidth="1"/>
    <col min="10255" max="10255" width="37" style="2212" customWidth="1"/>
    <col min="10256" max="10256" width="34.85546875" style="2212" customWidth="1"/>
    <col min="10257" max="10257" width="27.5703125" style="2212" customWidth="1"/>
    <col min="10258" max="10258" width="36.85546875" style="2212" customWidth="1"/>
    <col min="10259" max="10259" width="38.7109375" style="2212" customWidth="1"/>
    <col min="10260" max="10262" width="14.7109375" style="2212" customWidth="1"/>
    <col min="10263" max="10263" width="18.7109375" style="2212" customWidth="1"/>
    <col min="10264" max="10264" width="25.42578125" style="2212" customWidth="1"/>
    <col min="10265" max="10265" width="34.85546875" style="2212" customWidth="1"/>
    <col min="10266" max="10266" width="28" style="2212" customWidth="1"/>
    <col min="10267" max="10267" width="34.140625" style="2212" customWidth="1"/>
    <col min="10268" max="10268" width="34" style="2212" customWidth="1"/>
    <col min="10269" max="10499" width="11.42578125" style="2212"/>
    <col min="10500" max="10500" width="108.140625" style="2212" customWidth="1"/>
    <col min="10501" max="10501" width="28.7109375" style="2212" customWidth="1"/>
    <col min="10502" max="10502" width="32.5703125" style="2212" customWidth="1"/>
    <col min="10503" max="10503" width="28.7109375" style="2212" customWidth="1"/>
    <col min="10504" max="10505" width="31.7109375" style="2212" customWidth="1"/>
    <col min="10506" max="10506" width="30.140625" style="2212" customWidth="1"/>
    <col min="10507" max="10507" width="33.7109375" style="2212" customWidth="1"/>
    <col min="10508" max="10508" width="27" style="2212" customWidth="1"/>
    <col min="10509" max="10509" width="28.7109375" style="2212" customWidth="1"/>
    <col min="10510" max="10510" width="34.85546875" style="2212" customWidth="1"/>
    <col min="10511" max="10511" width="37" style="2212" customWidth="1"/>
    <col min="10512" max="10512" width="34.85546875" style="2212" customWidth="1"/>
    <col min="10513" max="10513" width="27.5703125" style="2212" customWidth="1"/>
    <col min="10514" max="10514" width="36.85546875" style="2212" customWidth="1"/>
    <col min="10515" max="10515" width="38.7109375" style="2212" customWidth="1"/>
    <col min="10516" max="10518" width="14.7109375" style="2212" customWidth="1"/>
    <col min="10519" max="10519" width="18.7109375" style="2212" customWidth="1"/>
    <col min="10520" max="10520" width="25.42578125" style="2212" customWidth="1"/>
    <col min="10521" max="10521" width="34.85546875" style="2212" customWidth="1"/>
    <col min="10522" max="10522" width="28" style="2212" customWidth="1"/>
    <col min="10523" max="10523" width="34.140625" style="2212" customWidth="1"/>
    <col min="10524" max="10524" width="34" style="2212" customWidth="1"/>
    <col min="10525" max="10755" width="11.42578125" style="2212"/>
    <col min="10756" max="10756" width="108.140625" style="2212" customWidth="1"/>
    <col min="10757" max="10757" width="28.7109375" style="2212" customWidth="1"/>
    <col min="10758" max="10758" width="32.5703125" style="2212" customWidth="1"/>
    <col min="10759" max="10759" width="28.7109375" style="2212" customWidth="1"/>
    <col min="10760" max="10761" width="31.7109375" style="2212" customWidth="1"/>
    <col min="10762" max="10762" width="30.140625" style="2212" customWidth="1"/>
    <col min="10763" max="10763" width="33.7109375" style="2212" customWidth="1"/>
    <col min="10764" max="10764" width="27" style="2212" customWidth="1"/>
    <col min="10765" max="10765" width="28.7109375" style="2212" customWidth="1"/>
    <col min="10766" max="10766" width="34.85546875" style="2212" customWidth="1"/>
    <col min="10767" max="10767" width="37" style="2212" customWidth="1"/>
    <col min="10768" max="10768" width="34.85546875" style="2212" customWidth="1"/>
    <col min="10769" max="10769" width="27.5703125" style="2212" customWidth="1"/>
    <col min="10770" max="10770" width="36.85546875" style="2212" customWidth="1"/>
    <col min="10771" max="10771" width="38.7109375" style="2212" customWidth="1"/>
    <col min="10772" max="10774" width="14.7109375" style="2212" customWidth="1"/>
    <col min="10775" max="10775" width="18.7109375" style="2212" customWidth="1"/>
    <col min="10776" max="10776" width="25.42578125" style="2212" customWidth="1"/>
    <col min="10777" max="10777" width="34.85546875" style="2212" customWidth="1"/>
    <col min="10778" max="10778" width="28" style="2212" customWidth="1"/>
    <col min="10779" max="10779" width="34.140625" style="2212" customWidth="1"/>
    <col min="10780" max="10780" width="34" style="2212" customWidth="1"/>
    <col min="10781" max="11011" width="11.42578125" style="2212"/>
    <col min="11012" max="11012" width="108.140625" style="2212" customWidth="1"/>
    <col min="11013" max="11013" width="28.7109375" style="2212" customWidth="1"/>
    <col min="11014" max="11014" width="32.5703125" style="2212" customWidth="1"/>
    <col min="11015" max="11015" width="28.7109375" style="2212" customWidth="1"/>
    <col min="11016" max="11017" width="31.7109375" style="2212" customWidth="1"/>
    <col min="11018" max="11018" width="30.140625" style="2212" customWidth="1"/>
    <col min="11019" max="11019" width="33.7109375" style="2212" customWidth="1"/>
    <col min="11020" max="11020" width="27" style="2212" customWidth="1"/>
    <col min="11021" max="11021" width="28.7109375" style="2212" customWidth="1"/>
    <col min="11022" max="11022" width="34.85546875" style="2212" customWidth="1"/>
    <col min="11023" max="11023" width="37" style="2212" customWidth="1"/>
    <col min="11024" max="11024" width="34.85546875" style="2212" customWidth="1"/>
    <col min="11025" max="11025" width="27.5703125" style="2212" customWidth="1"/>
    <col min="11026" max="11026" width="36.85546875" style="2212" customWidth="1"/>
    <col min="11027" max="11027" width="38.7109375" style="2212" customWidth="1"/>
    <col min="11028" max="11030" width="14.7109375" style="2212" customWidth="1"/>
    <col min="11031" max="11031" width="18.7109375" style="2212" customWidth="1"/>
    <col min="11032" max="11032" width="25.42578125" style="2212" customWidth="1"/>
    <col min="11033" max="11033" width="34.85546875" style="2212" customWidth="1"/>
    <col min="11034" max="11034" width="28" style="2212" customWidth="1"/>
    <col min="11035" max="11035" width="34.140625" style="2212" customWidth="1"/>
    <col min="11036" max="11036" width="34" style="2212" customWidth="1"/>
    <col min="11037" max="11267" width="11.42578125" style="2212"/>
    <col min="11268" max="11268" width="108.140625" style="2212" customWidth="1"/>
    <col min="11269" max="11269" width="28.7109375" style="2212" customWidth="1"/>
    <col min="11270" max="11270" width="32.5703125" style="2212" customWidth="1"/>
    <col min="11271" max="11271" width="28.7109375" style="2212" customWidth="1"/>
    <col min="11272" max="11273" width="31.7109375" style="2212" customWidth="1"/>
    <col min="11274" max="11274" width="30.140625" style="2212" customWidth="1"/>
    <col min="11275" max="11275" width="33.7109375" style="2212" customWidth="1"/>
    <col min="11276" max="11276" width="27" style="2212" customWidth="1"/>
    <col min="11277" max="11277" width="28.7109375" style="2212" customWidth="1"/>
    <col min="11278" max="11278" width="34.85546875" style="2212" customWidth="1"/>
    <col min="11279" max="11279" width="37" style="2212" customWidth="1"/>
    <col min="11280" max="11280" width="34.85546875" style="2212" customWidth="1"/>
    <col min="11281" max="11281" width="27.5703125" style="2212" customWidth="1"/>
    <col min="11282" max="11282" width="36.85546875" style="2212" customWidth="1"/>
    <col min="11283" max="11283" width="38.7109375" style="2212" customWidth="1"/>
    <col min="11284" max="11286" width="14.7109375" style="2212" customWidth="1"/>
    <col min="11287" max="11287" width="18.7109375" style="2212" customWidth="1"/>
    <col min="11288" max="11288" width="25.42578125" style="2212" customWidth="1"/>
    <col min="11289" max="11289" width="34.85546875" style="2212" customWidth="1"/>
    <col min="11290" max="11290" width="28" style="2212" customWidth="1"/>
    <col min="11291" max="11291" width="34.140625" style="2212" customWidth="1"/>
    <col min="11292" max="11292" width="34" style="2212" customWidth="1"/>
    <col min="11293" max="11523" width="11.42578125" style="2212"/>
    <col min="11524" max="11524" width="108.140625" style="2212" customWidth="1"/>
    <col min="11525" max="11525" width="28.7109375" style="2212" customWidth="1"/>
    <col min="11526" max="11526" width="32.5703125" style="2212" customWidth="1"/>
    <col min="11527" max="11527" width="28.7109375" style="2212" customWidth="1"/>
    <col min="11528" max="11529" width="31.7109375" style="2212" customWidth="1"/>
    <col min="11530" max="11530" width="30.140625" style="2212" customWidth="1"/>
    <col min="11531" max="11531" width="33.7109375" style="2212" customWidth="1"/>
    <col min="11532" max="11532" width="27" style="2212" customWidth="1"/>
    <col min="11533" max="11533" width="28.7109375" style="2212" customWidth="1"/>
    <col min="11534" max="11534" width="34.85546875" style="2212" customWidth="1"/>
    <col min="11535" max="11535" width="37" style="2212" customWidth="1"/>
    <col min="11536" max="11536" width="34.85546875" style="2212" customWidth="1"/>
    <col min="11537" max="11537" width="27.5703125" style="2212" customWidth="1"/>
    <col min="11538" max="11538" width="36.85546875" style="2212" customWidth="1"/>
    <col min="11539" max="11539" width="38.7109375" style="2212" customWidth="1"/>
    <col min="11540" max="11542" width="14.7109375" style="2212" customWidth="1"/>
    <col min="11543" max="11543" width="18.7109375" style="2212" customWidth="1"/>
    <col min="11544" max="11544" width="25.42578125" style="2212" customWidth="1"/>
    <col min="11545" max="11545" width="34.85546875" style="2212" customWidth="1"/>
    <col min="11546" max="11546" width="28" style="2212" customWidth="1"/>
    <col min="11547" max="11547" width="34.140625" style="2212" customWidth="1"/>
    <col min="11548" max="11548" width="34" style="2212" customWidth="1"/>
    <col min="11549" max="11779" width="11.42578125" style="2212"/>
    <col min="11780" max="11780" width="108.140625" style="2212" customWidth="1"/>
    <col min="11781" max="11781" width="28.7109375" style="2212" customWidth="1"/>
    <col min="11782" max="11782" width="32.5703125" style="2212" customWidth="1"/>
    <col min="11783" max="11783" width="28.7109375" style="2212" customWidth="1"/>
    <col min="11784" max="11785" width="31.7109375" style="2212" customWidth="1"/>
    <col min="11786" max="11786" width="30.140625" style="2212" customWidth="1"/>
    <col min="11787" max="11787" width="33.7109375" style="2212" customWidth="1"/>
    <col min="11788" max="11788" width="27" style="2212" customWidth="1"/>
    <col min="11789" max="11789" width="28.7109375" style="2212" customWidth="1"/>
    <col min="11790" max="11790" width="34.85546875" style="2212" customWidth="1"/>
    <col min="11791" max="11791" width="37" style="2212" customWidth="1"/>
    <col min="11792" max="11792" width="34.85546875" style="2212" customWidth="1"/>
    <col min="11793" max="11793" width="27.5703125" style="2212" customWidth="1"/>
    <col min="11794" max="11794" width="36.85546875" style="2212" customWidth="1"/>
    <col min="11795" max="11795" width="38.7109375" style="2212" customWidth="1"/>
    <col min="11796" max="11798" width="14.7109375" style="2212" customWidth="1"/>
    <col min="11799" max="11799" width="18.7109375" style="2212" customWidth="1"/>
    <col min="11800" max="11800" width="25.42578125" style="2212" customWidth="1"/>
    <col min="11801" max="11801" width="34.85546875" style="2212" customWidth="1"/>
    <col min="11802" max="11802" width="28" style="2212" customWidth="1"/>
    <col min="11803" max="11803" width="34.140625" style="2212" customWidth="1"/>
    <col min="11804" max="11804" width="34" style="2212" customWidth="1"/>
    <col min="11805" max="12035" width="11.42578125" style="2212"/>
    <col min="12036" max="12036" width="108.140625" style="2212" customWidth="1"/>
    <col min="12037" max="12037" width="28.7109375" style="2212" customWidth="1"/>
    <col min="12038" max="12038" width="32.5703125" style="2212" customWidth="1"/>
    <col min="12039" max="12039" width="28.7109375" style="2212" customWidth="1"/>
    <col min="12040" max="12041" width="31.7109375" style="2212" customWidth="1"/>
    <col min="12042" max="12042" width="30.140625" style="2212" customWidth="1"/>
    <col min="12043" max="12043" width="33.7109375" style="2212" customWidth="1"/>
    <col min="12044" max="12044" width="27" style="2212" customWidth="1"/>
    <col min="12045" max="12045" width="28.7109375" style="2212" customWidth="1"/>
    <col min="12046" max="12046" width="34.85546875" style="2212" customWidth="1"/>
    <col min="12047" max="12047" width="37" style="2212" customWidth="1"/>
    <col min="12048" max="12048" width="34.85546875" style="2212" customWidth="1"/>
    <col min="12049" max="12049" width="27.5703125" style="2212" customWidth="1"/>
    <col min="12050" max="12050" width="36.85546875" style="2212" customWidth="1"/>
    <col min="12051" max="12051" width="38.7109375" style="2212" customWidth="1"/>
    <col min="12052" max="12054" width="14.7109375" style="2212" customWidth="1"/>
    <col min="12055" max="12055" width="18.7109375" style="2212" customWidth="1"/>
    <col min="12056" max="12056" width="25.42578125" style="2212" customWidth="1"/>
    <col min="12057" max="12057" width="34.85546875" style="2212" customWidth="1"/>
    <col min="12058" max="12058" width="28" style="2212" customWidth="1"/>
    <col min="12059" max="12059" width="34.140625" style="2212" customWidth="1"/>
    <col min="12060" max="12060" width="34" style="2212" customWidth="1"/>
    <col min="12061" max="12291" width="11.42578125" style="2212"/>
    <col min="12292" max="12292" width="108.140625" style="2212" customWidth="1"/>
    <col min="12293" max="12293" width="28.7109375" style="2212" customWidth="1"/>
    <col min="12294" max="12294" width="32.5703125" style="2212" customWidth="1"/>
    <col min="12295" max="12295" width="28.7109375" style="2212" customWidth="1"/>
    <col min="12296" max="12297" width="31.7109375" style="2212" customWidth="1"/>
    <col min="12298" max="12298" width="30.140625" style="2212" customWidth="1"/>
    <col min="12299" max="12299" width="33.7109375" style="2212" customWidth="1"/>
    <col min="12300" max="12300" width="27" style="2212" customWidth="1"/>
    <col min="12301" max="12301" width="28.7109375" style="2212" customWidth="1"/>
    <col min="12302" max="12302" width="34.85546875" style="2212" customWidth="1"/>
    <col min="12303" max="12303" width="37" style="2212" customWidth="1"/>
    <col min="12304" max="12304" width="34.85546875" style="2212" customWidth="1"/>
    <col min="12305" max="12305" width="27.5703125" style="2212" customWidth="1"/>
    <col min="12306" max="12306" width="36.85546875" style="2212" customWidth="1"/>
    <col min="12307" max="12307" width="38.7109375" style="2212" customWidth="1"/>
    <col min="12308" max="12310" width="14.7109375" style="2212" customWidth="1"/>
    <col min="12311" max="12311" width="18.7109375" style="2212" customWidth="1"/>
    <col min="12312" max="12312" width="25.42578125" style="2212" customWidth="1"/>
    <col min="12313" max="12313" width="34.85546875" style="2212" customWidth="1"/>
    <col min="12314" max="12314" width="28" style="2212" customWidth="1"/>
    <col min="12315" max="12315" width="34.140625" style="2212" customWidth="1"/>
    <col min="12316" max="12316" width="34" style="2212" customWidth="1"/>
    <col min="12317" max="12547" width="11.42578125" style="2212"/>
    <col min="12548" max="12548" width="108.140625" style="2212" customWidth="1"/>
    <col min="12549" max="12549" width="28.7109375" style="2212" customWidth="1"/>
    <col min="12550" max="12550" width="32.5703125" style="2212" customWidth="1"/>
    <col min="12551" max="12551" width="28.7109375" style="2212" customWidth="1"/>
    <col min="12552" max="12553" width="31.7109375" style="2212" customWidth="1"/>
    <col min="12554" max="12554" width="30.140625" style="2212" customWidth="1"/>
    <col min="12555" max="12555" width="33.7109375" style="2212" customWidth="1"/>
    <col min="12556" max="12556" width="27" style="2212" customWidth="1"/>
    <col min="12557" max="12557" width="28.7109375" style="2212" customWidth="1"/>
    <col min="12558" max="12558" width="34.85546875" style="2212" customWidth="1"/>
    <col min="12559" max="12559" width="37" style="2212" customWidth="1"/>
    <col min="12560" max="12560" width="34.85546875" style="2212" customWidth="1"/>
    <col min="12561" max="12561" width="27.5703125" style="2212" customWidth="1"/>
    <col min="12562" max="12562" width="36.85546875" style="2212" customWidth="1"/>
    <col min="12563" max="12563" width="38.7109375" style="2212" customWidth="1"/>
    <col min="12564" max="12566" width="14.7109375" style="2212" customWidth="1"/>
    <col min="12567" max="12567" width="18.7109375" style="2212" customWidth="1"/>
    <col min="12568" max="12568" width="25.42578125" style="2212" customWidth="1"/>
    <col min="12569" max="12569" width="34.85546875" style="2212" customWidth="1"/>
    <col min="12570" max="12570" width="28" style="2212" customWidth="1"/>
    <col min="12571" max="12571" width="34.140625" style="2212" customWidth="1"/>
    <col min="12572" max="12572" width="34" style="2212" customWidth="1"/>
    <col min="12573" max="12803" width="11.42578125" style="2212"/>
    <col min="12804" max="12804" width="108.140625" style="2212" customWidth="1"/>
    <col min="12805" max="12805" width="28.7109375" style="2212" customWidth="1"/>
    <col min="12806" max="12806" width="32.5703125" style="2212" customWidth="1"/>
    <col min="12807" max="12807" width="28.7109375" style="2212" customWidth="1"/>
    <col min="12808" max="12809" width="31.7109375" style="2212" customWidth="1"/>
    <col min="12810" max="12810" width="30.140625" style="2212" customWidth="1"/>
    <col min="12811" max="12811" width="33.7109375" style="2212" customWidth="1"/>
    <col min="12812" max="12812" width="27" style="2212" customWidth="1"/>
    <col min="12813" max="12813" width="28.7109375" style="2212" customWidth="1"/>
    <col min="12814" max="12814" width="34.85546875" style="2212" customWidth="1"/>
    <col min="12815" max="12815" width="37" style="2212" customWidth="1"/>
    <col min="12816" max="12816" width="34.85546875" style="2212" customWidth="1"/>
    <col min="12817" max="12817" width="27.5703125" style="2212" customWidth="1"/>
    <col min="12818" max="12818" width="36.85546875" style="2212" customWidth="1"/>
    <col min="12819" max="12819" width="38.7109375" style="2212" customWidth="1"/>
    <col min="12820" max="12822" width="14.7109375" style="2212" customWidth="1"/>
    <col min="12823" max="12823" width="18.7109375" style="2212" customWidth="1"/>
    <col min="12824" max="12824" width="25.42578125" style="2212" customWidth="1"/>
    <col min="12825" max="12825" width="34.85546875" style="2212" customWidth="1"/>
    <col min="12826" max="12826" width="28" style="2212" customWidth="1"/>
    <col min="12827" max="12827" width="34.140625" style="2212" customWidth="1"/>
    <col min="12828" max="12828" width="34" style="2212" customWidth="1"/>
    <col min="12829" max="13059" width="11.42578125" style="2212"/>
    <col min="13060" max="13060" width="108.140625" style="2212" customWidth="1"/>
    <col min="13061" max="13061" width="28.7109375" style="2212" customWidth="1"/>
    <col min="13062" max="13062" width="32.5703125" style="2212" customWidth="1"/>
    <col min="13063" max="13063" width="28.7109375" style="2212" customWidth="1"/>
    <col min="13064" max="13065" width="31.7109375" style="2212" customWidth="1"/>
    <col min="13066" max="13066" width="30.140625" style="2212" customWidth="1"/>
    <col min="13067" max="13067" width="33.7109375" style="2212" customWidth="1"/>
    <col min="13068" max="13068" width="27" style="2212" customWidth="1"/>
    <col min="13069" max="13069" width="28.7109375" style="2212" customWidth="1"/>
    <col min="13070" max="13070" width="34.85546875" style="2212" customWidth="1"/>
    <col min="13071" max="13071" width="37" style="2212" customWidth="1"/>
    <col min="13072" max="13072" width="34.85546875" style="2212" customWidth="1"/>
    <col min="13073" max="13073" width="27.5703125" style="2212" customWidth="1"/>
    <col min="13074" max="13074" width="36.85546875" style="2212" customWidth="1"/>
    <col min="13075" max="13075" width="38.7109375" style="2212" customWidth="1"/>
    <col min="13076" max="13078" width="14.7109375" style="2212" customWidth="1"/>
    <col min="13079" max="13079" width="18.7109375" style="2212" customWidth="1"/>
    <col min="13080" max="13080" width="25.42578125" style="2212" customWidth="1"/>
    <col min="13081" max="13081" width="34.85546875" style="2212" customWidth="1"/>
    <col min="13082" max="13082" width="28" style="2212" customWidth="1"/>
    <col min="13083" max="13083" width="34.140625" style="2212" customWidth="1"/>
    <col min="13084" max="13084" width="34" style="2212" customWidth="1"/>
    <col min="13085" max="13315" width="11.42578125" style="2212"/>
    <col min="13316" max="13316" width="108.140625" style="2212" customWidth="1"/>
    <col min="13317" max="13317" width="28.7109375" style="2212" customWidth="1"/>
    <col min="13318" max="13318" width="32.5703125" style="2212" customWidth="1"/>
    <col min="13319" max="13319" width="28.7109375" style="2212" customWidth="1"/>
    <col min="13320" max="13321" width="31.7109375" style="2212" customWidth="1"/>
    <col min="13322" max="13322" width="30.140625" style="2212" customWidth="1"/>
    <col min="13323" max="13323" width="33.7109375" style="2212" customWidth="1"/>
    <col min="13324" max="13324" width="27" style="2212" customWidth="1"/>
    <col min="13325" max="13325" width="28.7109375" style="2212" customWidth="1"/>
    <col min="13326" max="13326" width="34.85546875" style="2212" customWidth="1"/>
    <col min="13327" max="13327" width="37" style="2212" customWidth="1"/>
    <col min="13328" max="13328" width="34.85546875" style="2212" customWidth="1"/>
    <col min="13329" max="13329" width="27.5703125" style="2212" customWidth="1"/>
    <col min="13330" max="13330" width="36.85546875" style="2212" customWidth="1"/>
    <col min="13331" max="13331" width="38.7109375" style="2212" customWidth="1"/>
    <col min="13332" max="13334" width="14.7109375" style="2212" customWidth="1"/>
    <col min="13335" max="13335" width="18.7109375" style="2212" customWidth="1"/>
    <col min="13336" max="13336" width="25.42578125" style="2212" customWidth="1"/>
    <col min="13337" max="13337" width="34.85546875" style="2212" customWidth="1"/>
    <col min="13338" max="13338" width="28" style="2212" customWidth="1"/>
    <col min="13339" max="13339" width="34.140625" style="2212" customWidth="1"/>
    <col min="13340" max="13340" width="34" style="2212" customWidth="1"/>
    <col min="13341" max="13571" width="11.42578125" style="2212"/>
    <col min="13572" max="13572" width="108.140625" style="2212" customWidth="1"/>
    <col min="13573" max="13573" width="28.7109375" style="2212" customWidth="1"/>
    <col min="13574" max="13574" width="32.5703125" style="2212" customWidth="1"/>
    <col min="13575" max="13575" width="28.7109375" style="2212" customWidth="1"/>
    <col min="13576" max="13577" width="31.7109375" style="2212" customWidth="1"/>
    <col min="13578" max="13578" width="30.140625" style="2212" customWidth="1"/>
    <col min="13579" max="13579" width="33.7109375" style="2212" customWidth="1"/>
    <col min="13580" max="13580" width="27" style="2212" customWidth="1"/>
    <col min="13581" max="13581" width="28.7109375" style="2212" customWidth="1"/>
    <col min="13582" max="13582" width="34.85546875" style="2212" customWidth="1"/>
    <col min="13583" max="13583" width="37" style="2212" customWidth="1"/>
    <col min="13584" max="13584" width="34.85546875" style="2212" customWidth="1"/>
    <col min="13585" max="13585" width="27.5703125" style="2212" customWidth="1"/>
    <col min="13586" max="13586" width="36.85546875" style="2212" customWidth="1"/>
    <col min="13587" max="13587" width="38.7109375" style="2212" customWidth="1"/>
    <col min="13588" max="13590" width="14.7109375" style="2212" customWidth="1"/>
    <col min="13591" max="13591" width="18.7109375" style="2212" customWidth="1"/>
    <col min="13592" max="13592" width="25.42578125" style="2212" customWidth="1"/>
    <col min="13593" max="13593" width="34.85546875" style="2212" customWidth="1"/>
    <col min="13594" max="13594" width="28" style="2212" customWidth="1"/>
    <col min="13595" max="13595" width="34.140625" style="2212" customWidth="1"/>
    <col min="13596" max="13596" width="34" style="2212" customWidth="1"/>
    <col min="13597" max="13827" width="11.42578125" style="2212"/>
    <col min="13828" max="13828" width="108.140625" style="2212" customWidth="1"/>
    <col min="13829" max="13829" width="28.7109375" style="2212" customWidth="1"/>
    <col min="13830" max="13830" width="32.5703125" style="2212" customWidth="1"/>
    <col min="13831" max="13831" width="28.7109375" style="2212" customWidth="1"/>
    <col min="13832" max="13833" width="31.7109375" style="2212" customWidth="1"/>
    <col min="13834" max="13834" width="30.140625" style="2212" customWidth="1"/>
    <col min="13835" max="13835" width="33.7109375" style="2212" customWidth="1"/>
    <col min="13836" max="13836" width="27" style="2212" customWidth="1"/>
    <col min="13837" max="13837" width="28.7109375" style="2212" customWidth="1"/>
    <col min="13838" max="13838" width="34.85546875" style="2212" customWidth="1"/>
    <col min="13839" max="13839" width="37" style="2212" customWidth="1"/>
    <col min="13840" max="13840" width="34.85546875" style="2212" customWidth="1"/>
    <col min="13841" max="13841" width="27.5703125" style="2212" customWidth="1"/>
    <col min="13842" max="13842" width="36.85546875" style="2212" customWidth="1"/>
    <col min="13843" max="13843" width="38.7109375" style="2212" customWidth="1"/>
    <col min="13844" max="13846" width="14.7109375" style="2212" customWidth="1"/>
    <col min="13847" max="13847" width="18.7109375" style="2212" customWidth="1"/>
    <col min="13848" max="13848" width="25.42578125" style="2212" customWidth="1"/>
    <col min="13849" max="13849" width="34.85546875" style="2212" customWidth="1"/>
    <col min="13850" max="13850" width="28" style="2212" customWidth="1"/>
    <col min="13851" max="13851" width="34.140625" style="2212" customWidth="1"/>
    <col min="13852" max="13852" width="34" style="2212" customWidth="1"/>
    <col min="13853" max="14083" width="11.42578125" style="2212"/>
    <col min="14084" max="14084" width="108.140625" style="2212" customWidth="1"/>
    <col min="14085" max="14085" width="28.7109375" style="2212" customWidth="1"/>
    <col min="14086" max="14086" width="32.5703125" style="2212" customWidth="1"/>
    <col min="14087" max="14087" width="28.7109375" style="2212" customWidth="1"/>
    <col min="14088" max="14089" width="31.7109375" style="2212" customWidth="1"/>
    <col min="14090" max="14090" width="30.140625" style="2212" customWidth="1"/>
    <col min="14091" max="14091" width="33.7109375" style="2212" customWidth="1"/>
    <col min="14092" max="14092" width="27" style="2212" customWidth="1"/>
    <col min="14093" max="14093" width="28.7109375" style="2212" customWidth="1"/>
    <col min="14094" max="14094" width="34.85546875" style="2212" customWidth="1"/>
    <col min="14095" max="14095" width="37" style="2212" customWidth="1"/>
    <col min="14096" max="14096" width="34.85546875" style="2212" customWidth="1"/>
    <col min="14097" max="14097" width="27.5703125" style="2212" customWidth="1"/>
    <col min="14098" max="14098" width="36.85546875" style="2212" customWidth="1"/>
    <col min="14099" max="14099" width="38.7109375" style="2212" customWidth="1"/>
    <col min="14100" max="14102" width="14.7109375" style="2212" customWidth="1"/>
    <col min="14103" max="14103" width="18.7109375" style="2212" customWidth="1"/>
    <col min="14104" max="14104" width="25.42578125" style="2212" customWidth="1"/>
    <col min="14105" max="14105" width="34.85546875" style="2212" customWidth="1"/>
    <col min="14106" max="14106" width="28" style="2212" customWidth="1"/>
    <col min="14107" max="14107" width="34.140625" style="2212" customWidth="1"/>
    <col min="14108" max="14108" width="34" style="2212" customWidth="1"/>
    <col min="14109" max="14339" width="11.42578125" style="2212"/>
    <col min="14340" max="14340" width="108.140625" style="2212" customWidth="1"/>
    <col min="14341" max="14341" width="28.7109375" style="2212" customWidth="1"/>
    <col min="14342" max="14342" width="32.5703125" style="2212" customWidth="1"/>
    <col min="14343" max="14343" width="28.7109375" style="2212" customWidth="1"/>
    <col min="14344" max="14345" width="31.7109375" style="2212" customWidth="1"/>
    <col min="14346" max="14346" width="30.140625" style="2212" customWidth="1"/>
    <col min="14347" max="14347" width="33.7109375" style="2212" customWidth="1"/>
    <col min="14348" max="14348" width="27" style="2212" customWidth="1"/>
    <col min="14349" max="14349" width="28.7109375" style="2212" customWidth="1"/>
    <col min="14350" max="14350" width="34.85546875" style="2212" customWidth="1"/>
    <col min="14351" max="14351" width="37" style="2212" customWidth="1"/>
    <col min="14352" max="14352" width="34.85546875" style="2212" customWidth="1"/>
    <col min="14353" max="14353" width="27.5703125" style="2212" customWidth="1"/>
    <col min="14354" max="14354" width="36.85546875" style="2212" customWidth="1"/>
    <col min="14355" max="14355" width="38.7109375" style="2212" customWidth="1"/>
    <col min="14356" max="14358" width="14.7109375" style="2212" customWidth="1"/>
    <col min="14359" max="14359" width="18.7109375" style="2212" customWidth="1"/>
    <col min="14360" max="14360" width="25.42578125" style="2212" customWidth="1"/>
    <col min="14361" max="14361" width="34.85546875" style="2212" customWidth="1"/>
    <col min="14362" max="14362" width="28" style="2212" customWidth="1"/>
    <col min="14363" max="14363" width="34.140625" style="2212" customWidth="1"/>
    <col min="14364" max="14364" width="34" style="2212" customWidth="1"/>
    <col min="14365" max="14595" width="11.42578125" style="2212"/>
    <col min="14596" max="14596" width="108.140625" style="2212" customWidth="1"/>
    <col min="14597" max="14597" width="28.7109375" style="2212" customWidth="1"/>
    <col min="14598" max="14598" width="32.5703125" style="2212" customWidth="1"/>
    <col min="14599" max="14599" width="28.7109375" style="2212" customWidth="1"/>
    <col min="14600" max="14601" width="31.7109375" style="2212" customWidth="1"/>
    <col min="14602" max="14602" width="30.140625" style="2212" customWidth="1"/>
    <col min="14603" max="14603" width="33.7109375" style="2212" customWidth="1"/>
    <col min="14604" max="14604" width="27" style="2212" customWidth="1"/>
    <col min="14605" max="14605" width="28.7109375" style="2212" customWidth="1"/>
    <col min="14606" max="14606" width="34.85546875" style="2212" customWidth="1"/>
    <col min="14607" max="14607" width="37" style="2212" customWidth="1"/>
    <col min="14608" max="14608" width="34.85546875" style="2212" customWidth="1"/>
    <col min="14609" max="14609" width="27.5703125" style="2212" customWidth="1"/>
    <col min="14610" max="14610" width="36.85546875" style="2212" customWidth="1"/>
    <col min="14611" max="14611" width="38.7109375" style="2212" customWidth="1"/>
    <col min="14612" max="14614" width="14.7109375" style="2212" customWidth="1"/>
    <col min="14615" max="14615" width="18.7109375" style="2212" customWidth="1"/>
    <col min="14616" max="14616" width="25.42578125" style="2212" customWidth="1"/>
    <col min="14617" max="14617" width="34.85546875" style="2212" customWidth="1"/>
    <col min="14618" max="14618" width="28" style="2212" customWidth="1"/>
    <col min="14619" max="14619" width="34.140625" style="2212" customWidth="1"/>
    <col min="14620" max="14620" width="34" style="2212" customWidth="1"/>
    <col min="14621" max="14851" width="11.42578125" style="2212"/>
    <col min="14852" max="14852" width="108.140625" style="2212" customWidth="1"/>
    <col min="14853" max="14853" width="28.7109375" style="2212" customWidth="1"/>
    <col min="14854" max="14854" width="32.5703125" style="2212" customWidth="1"/>
    <col min="14855" max="14855" width="28.7109375" style="2212" customWidth="1"/>
    <col min="14856" max="14857" width="31.7109375" style="2212" customWidth="1"/>
    <col min="14858" max="14858" width="30.140625" style="2212" customWidth="1"/>
    <col min="14859" max="14859" width="33.7109375" style="2212" customWidth="1"/>
    <col min="14860" max="14860" width="27" style="2212" customWidth="1"/>
    <col min="14861" max="14861" width="28.7109375" style="2212" customWidth="1"/>
    <col min="14862" max="14862" width="34.85546875" style="2212" customWidth="1"/>
    <col min="14863" max="14863" width="37" style="2212" customWidth="1"/>
    <col min="14864" max="14864" width="34.85546875" style="2212" customWidth="1"/>
    <col min="14865" max="14865" width="27.5703125" style="2212" customWidth="1"/>
    <col min="14866" max="14866" width="36.85546875" style="2212" customWidth="1"/>
    <col min="14867" max="14867" width="38.7109375" style="2212" customWidth="1"/>
    <col min="14868" max="14870" width="14.7109375" style="2212" customWidth="1"/>
    <col min="14871" max="14871" width="18.7109375" style="2212" customWidth="1"/>
    <col min="14872" max="14872" width="25.42578125" style="2212" customWidth="1"/>
    <col min="14873" max="14873" width="34.85546875" style="2212" customWidth="1"/>
    <col min="14874" max="14874" width="28" style="2212" customWidth="1"/>
    <col min="14875" max="14875" width="34.140625" style="2212" customWidth="1"/>
    <col min="14876" max="14876" width="34" style="2212" customWidth="1"/>
    <col min="14877" max="15107" width="11.42578125" style="2212"/>
    <col min="15108" max="15108" width="108.140625" style="2212" customWidth="1"/>
    <col min="15109" max="15109" width="28.7109375" style="2212" customWidth="1"/>
    <col min="15110" max="15110" width="32.5703125" style="2212" customWidth="1"/>
    <col min="15111" max="15111" width="28.7109375" style="2212" customWidth="1"/>
    <col min="15112" max="15113" width="31.7109375" style="2212" customWidth="1"/>
    <col min="15114" max="15114" width="30.140625" style="2212" customWidth="1"/>
    <col min="15115" max="15115" width="33.7109375" style="2212" customWidth="1"/>
    <col min="15116" max="15116" width="27" style="2212" customWidth="1"/>
    <col min="15117" max="15117" width="28.7109375" style="2212" customWidth="1"/>
    <col min="15118" max="15118" width="34.85546875" style="2212" customWidth="1"/>
    <col min="15119" max="15119" width="37" style="2212" customWidth="1"/>
    <col min="15120" max="15120" width="34.85546875" style="2212" customWidth="1"/>
    <col min="15121" max="15121" width="27.5703125" style="2212" customWidth="1"/>
    <col min="15122" max="15122" width="36.85546875" style="2212" customWidth="1"/>
    <col min="15123" max="15123" width="38.7109375" style="2212" customWidth="1"/>
    <col min="15124" max="15126" width="14.7109375" style="2212" customWidth="1"/>
    <col min="15127" max="15127" width="18.7109375" style="2212" customWidth="1"/>
    <col min="15128" max="15128" width="25.42578125" style="2212" customWidth="1"/>
    <col min="15129" max="15129" width="34.85546875" style="2212" customWidth="1"/>
    <col min="15130" max="15130" width="28" style="2212" customWidth="1"/>
    <col min="15131" max="15131" width="34.140625" style="2212" customWidth="1"/>
    <col min="15132" max="15132" width="34" style="2212" customWidth="1"/>
    <col min="15133" max="15363" width="11.42578125" style="2212"/>
    <col min="15364" max="15364" width="108.140625" style="2212" customWidth="1"/>
    <col min="15365" max="15365" width="28.7109375" style="2212" customWidth="1"/>
    <col min="15366" max="15366" width="32.5703125" style="2212" customWidth="1"/>
    <col min="15367" max="15367" width="28.7109375" style="2212" customWidth="1"/>
    <col min="15368" max="15369" width="31.7109375" style="2212" customWidth="1"/>
    <col min="15370" max="15370" width="30.140625" style="2212" customWidth="1"/>
    <col min="15371" max="15371" width="33.7109375" style="2212" customWidth="1"/>
    <col min="15372" max="15372" width="27" style="2212" customWidth="1"/>
    <col min="15373" max="15373" width="28.7109375" style="2212" customWidth="1"/>
    <col min="15374" max="15374" width="34.85546875" style="2212" customWidth="1"/>
    <col min="15375" max="15375" width="37" style="2212" customWidth="1"/>
    <col min="15376" max="15376" width="34.85546875" style="2212" customWidth="1"/>
    <col min="15377" max="15377" width="27.5703125" style="2212" customWidth="1"/>
    <col min="15378" max="15378" width="36.85546875" style="2212" customWidth="1"/>
    <col min="15379" max="15379" width="38.7109375" style="2212" customWidth="1"/>
    <col min="15380" max="15382" width="14.7109375" style="2212" customWidth="1"/>
    <col min="15383" max="15383" width="18.7109375" style="2212" customWidth="1"/>
    <col min="15384" max="15384" width="25.42578125" style="2212" customWidth="1"/>
    <col min="15385" max="15385" width="34.85546875" style="2212" customWidth="1"/>
    <col min="15386" max="15386" width="28" style="2212" customWidth="1"/>
    <col min="15387" max="15387" width="34.140625" style="2212" customWidth="1"/>
    <col min="15388" max="15388" width="34" style="2212" customWidth="1"/>
    <col min="15389" max="15619" width="11.42578125" style="2212"/>
    <col min="15620" max="15620" width="108.140625" style="2212" customWidth="1"/>
    <col min="15621" max="15621" width="28.7109375" style="2212" customWidth="1"/>
    <col min="15622" max="15622" width="32.5703125" style="2212" customWidth="1"/>
    <col min="15623" max="15623" width="28.7109375" style="2212" customWidth="1"/>
    <col min="15624" max="15625" width="31.7109375" style="2212" customWidth="1"/>
    <col min="15626" max="15626" width="30.140625" style="2212" customWidth="1"/>
    <col min="15627" max="15627" width="33.7109375" style="2212" customWidth="1"/>
    <col min="15628" max="15628" width="27" style="2212" customWidth="1"/>
    <col min="15629" max="15629" width="28.7109375" style="2212" customWidth="1"/>
    <col min="15630" max="15630" width="34.85546875" style="2212" customWidth="1"/>
    <col min="15631" max="15631" width="37" style="2212" customWidth="1"/>
    <col min="15632" max="15632" width="34.85546875" style="2212" customWidth="1"/>
    <col min="15633" max="15633" width="27.5703125" style="2212" customWidth="1"/>
    <col min="15634" max="15634" width="36.85546875" style="2212" customWidth="1"/>
    <col min="15635" max="15635" width="38.7109375" style="2212" customWidth="1"/>
    <col min="15636" max="15638" width="14.7109375" style="2212" customWidth="1"/>
    <col min="15639" max="15639" width="18.7109375" style="2212" customWidth="1"/>
    <col min="15640" max="15640" width="25.42578125" style="2212" customWidth="1"/>
    <col min="15641" max="15641" width="34.85546875" style="2212" customWidth="1"/>
    <col min="15642" max="15642" width="28" style="2212" customWidth="1"/>
    <col min="15643" max="15643" width="34.140625" style="2212" customWidth="1"/>
    <col min="15644" max="15644" width="34" style="2212" customWidth="1"/>
    <col min="15645" max="15875" width="11.42578125" style="2212"/>
    <col min="15876" max="15876" width="108.140625" style="2212" customWidth="1"/>
    <col min="15877" max="15877" width="28.7109375" style="2212" customWidth="1"/>
    <col min="15878" max="15878" width="32.5703125" style="2212" customWidth="1"/>
    <col min="15879" max="15879" width="28.7109375" style="2212" customWidth="1"/>
    <col min="15880" max="15881" width="31.7109375" style="2212" customWidth="1"/>
    <col min="15882" max="15882" width="30.140625" style="2212" customWidth="1"/>
    <col min="15883" max="15883" width="33.7109375" style="2212" customWidth="1"/>
    <col min="15884" max="15884" width="27" style="2212" customWidth="1"/>
    <col min="15885" max="15885" width="28.7109375" style="2212" customWidth="1"/>
    <col min="15886" max="15886" width="34.85546875" style="2212" customWidth="1"/>
    <col min="15887" max="15887" width="37" style="2212" customWidth="1"/>
    <col min="15888" max="15888" width="34.85546875" style="2212" customWidth="1"/>
    <col min="15889" max="15889" width="27.5703125" style="2212" customWidth="1"/>
    <col min="15890" max="15890" width="36.85546875" style="2212" customWidth="1"/>
    <col min="15891" max="15891" width="38.7109375" style="2212" customWidth="1"/>
    <col min="15892" max="15894" width="14.7109375" style="2212" customWidth="1"/>
    <col min="15895" max="15895" width="18.7109375" style="2212" customWidth="1"/>
    <col min="15896" max="15896" width="25.42578125" style="2212" customWidth="1"/>
    <col min="15897" max="15897" width="34.85546875" style="2212" customWidth="1"/>
    <col min="15898" max="15898" width="28" style="2212" customWidth="1"/>
    <col min="15899" max="15899" width="34.140625" style="2212" customWidth="1"/>
    <col min="15900" max="15900" width="34" style="2212" customWidth="1"/>
    <col min="15901" max="16131" width="11.42578125" style="2212"/>
    <col min="16132" max="16132" width="108.140625" style="2212" customWidth="1"/>
    <col min="16133" max="16133" width="28.7109375" style="2212" customWidth="1"/>
    <col min="16134" max="16134" width="32.5703125" style="2212" customWidth="1"/>
    <col min="16135" max="16135" width="28.7109375" style="2212" customWidth="1"/>
    <col min="16136" max="16137" width="31.7109375" style="2212" customWidth="1"/>
    <col min="16138" max="16138" width="30.140625" style="2212" customWidth="1"/>
    <col min="16139" max="16139" width="33.7109375" style="2212" customWidth="1"/>
    <col min="16140" max="16140" width="27" style="2212" customWidth="1"/>
    <col min="16141" max="16141" width="28.7109375" style="2212" customWidth="1"/>
    <col min="16142" max="16142" width="34.85546875" style="2212" customWidth="1"/>
    <col min="16143" max="16143" width="37" style="2212" customWidth="1"/>
    <col min="16144" max="16144" width="34.85546875" style="2212" customWidth="1"/>
    <col min="16145" max="16145" width="27.5703125" style="2212" customWidth="1"/>
    <col min="16146" max="16146" width="36.85546875" style="2212" customWidth="1"/>
    <col min="16147" max="16147" width="38.7109375" style="2212" customWidth="1"/>
    <col min="16148" max="16150" width="14.7109375" style="2212" customWidth="1"/>
    <col min="16151" max="16151" width="18.7109375" style="2212" customWidth="1"/>
    <col min="16152" max="16152" width="25.42578125" style="2212" customWidth="1"/>
    <col min="16153" max="16153" width="34.85546875" style="2212" customWidth="1"/>
    <col min="16154" max="16154" width="28" style="2212" customWidth="1"/>
    <col min="16155" max="16155" width="34.140625" style="2212" customWidth="1"/>
    <col min="16156" max="16156" width="34" style="2212" customWidth="1"/>
    <col min="16157" max="16384" width="11.42578125" style="2212"/>
  </cols>
  <sheetData>
    <row r="1" spans="1:29" s="2573" customFormat="1" ht="24.75" customHeight="1">
      <c r="A1" s="2572"/>
      <c r="B1" s="41" t="s">
        <v>48</v>
      </c>
      <c r="C1" s="41">
        <v>14</v>
      </c>
      <c r="L1" s="2574" t="s">
        <v>2945</v>
      </c>
      <c r="M1" s="2574"/>
      <c r="N1" s="2574"/>
      <c r="O1" s="2574"/>
      <c r="P1" s="2574"/>
      <c r="Q1" s="2574"/>
      <c r="R1" s="2574"/>
      <c r="S1" s="2574"/>
      <c r="T1" s="2574"/>
      <c r="U1" s="2574"/>
      <c r="X1" s="2575"/>
      <c r="Y1" s="2575"/>
      <c r="Z1" s="2575"/>
      <c r="AA1" s="2575"/>
      <c r="AB1" s="2575"/>
      <c r="AC1" s="2575"/>
    </row>
    <row r="2" spans="1:29" s="2576" customFormat="1">
      <c r="B2" s="41" t="s">
        <v>49</v>
      </c>
      <c r="C2" s="41" t="s">
        <v>3006</v>
      </c>
      <c r="L2" s="2577" t="s">
        <v>2947</v>
      </c>
      <c r="M2" s="2578"/>
      <c r="N2" s="2579"/>
      <c r="O2" s="2580"/>
      <c r="P2" s="2581"/>
      <c r="Q2" s="2580"/>
      <c r="R2" s="2580"/>
      <c r="S2" s="2580"/>
      <c r="T2" s="2580"/>
      <c r="U2" s="2575"/>
      <c r="V2" s="2575"/>
      <c r="W2" s="2575"/>
      <c r="X2" s="2575"/>
      <c r="Y2" s="2575"/>
      <c r="Z2" s="2575"/>
      <c r="AA2" s="2575"/>
      <c r="AB2" s="2575"/>
      <c r="AC2" s="2575"/>
    </row>
    <row r="3" spans="1:29" s="2576" customFormat="1">
      <c r="B3" s="41" t="s">
        <v>47</v>
      </c>
      <c r="C3" s="41" t="s">
        <v>1049</v>
      </c>
      <c r="M3" s="2577"/>
      <c r="N3" s="4958"/>
      <c r="O3" s="4958"/>
      <c r="P3" s="4958"/>
      <c r="Q3" s="4958"/>
      <c r="R3" s="4958"/>
      <c r="S3" s="4958"/>
      <c r="T3" s="4958"/>
      <c r="U3" s="4958"/>
      <c r="V3" s="4958"/>
      <c r="W3" s="2575"/>
      <c r="X3" s="2582"/>
      <c r="Y3" s="2582"/>
      <c r="Z3" s="2582"/>
      <c r="AA3" s="2582"/>
      <c r="AB3" s="2582"/>
    </row>
    <row r="4" spans="1:29" s="2576" customFormat="1">
      <c r="B4" s="41" t="s">
        <v>50</v>
      </c>
      <c r="C4" s="41" t="s">
        <v>53</v>
      </c>
      <c r="M4" s="2572"/>
      <c r="N4" s="2575"/>
      <c r="O4" s="2575"/>
      <c r="P4" s="2575"/>
      <c r="Q4" s="2575"/>
      <c r="R4" s="2575"/>
      <c r="S4" s="2575"/>
      <c r="T4" s="2575"/>
      <c r="U4" s="2575"/>
      <c r="V4" s="2575"/>
      <c r="W4" s="2575"/>
      <c r="X4" s="2582"/>
      <c r="Y4" s="2582"/>
      <c r="Z4" s="2582"/>
      <c r="AA4" s="2582"/>
      <c r="AB4" s="2582"/>
    </row>
    <row r="5" spans="1:29" s="2576" customFormat="1">
      <c r="B5" s="41" t="s">
        <v>792</v>
      </c>
      <c r="C5" s="41" t="s">
        <v>71</v>
      </c>
      <c r="O5" s="2575"/>
      <c r="P5" s="2575"/>
      <c r="Q5" s="2575"/>
      <c r="R5" s="2575"/>
      <c r="S5" s="2575"/>
      <c r="T5" s="2575"/>
      <c r="U5" s="2575"/>
      <c r="V5" s="2575"/>
      <c r="W5" s="2575"/>
      <c r="X5" s="2583"/>
      <c r="Y5" s="2583"/>
      <c r="Z5" s="2583"/>
      <c r="AA5" s="2583"/>
      <c r="AB5" s="2583"/>
    </row>
    <row r="6" spans="1:29" s="2576" customFormat="1" ht="19.5" customHeight="1" thickBot="1">
      <c r="B6" s="2584"/>
      <c r="C6" s="2575"/>
      <c r="D6" s="2575"/>
      <c r="E6" s="2575"/>
      <c r="F6" s="2575"/>
      <c r="G6" s="2575"/>
      <c r="H6" s="2575"/>
      <c r="I6" s="2575"/>
      <c r="J6" s="2575"/>
      <c r="K6" s="2575"/>
      <c r="L6" s="2575"/>
      <c r="M6" s="2575"/>
      <c r="N6" s="2585"/>
      <c r="O6" s="2585"/>
      <c r="P6" s="2585"/>
      <c r="Q6" s="2585"/>
      <c r="R6" s="2585"/>
      <c r="S6" s="2583"/>
      <c r="T6" s="2583"/>
      <c r="U6" s="2583"/>
      <c r="V6" s="2583"/>
      <c r="W6" s="2583"/>
      <c r="X6" s="2583"/>
      <c r="Y6" s="2583"/>
      <c r="Z6" s="2583"/>
      <c r="AA6" s="2583"/>
      <c r="AB6" s="2583"/>
    </row>
    <row r="7" spans="1:29" s="2576" customFormat="1" ht="36" customHeight="1">
      <c r="A7" s="2586"/>
      <c r="B7" s="2587"/>
      <c r="C7" s="4959" t="s">
        <v>2948</v>
      </c>
      <c r="D7" s="4960"/>
      <c r="E7" s="4961" t="s">
        <v>2949</v>
      </c>
      <c r="F7" s="4961" t="s">
        <v>2950</v>
      </c>
      <c r="G7" s="4962" t="s">
        <v>2951</v>
      </c>
      <c r="H7" s="4963"/>
      <c r="I7" s="4963"/>
      <c r="J7" s="4963"/>
      <c r="K7" s="4963"/>
      <c r="L7" s="4964"/>
      <c r="M7" s="4961" t="s">
        <v>2952</v>
      </c>
      <c r="N7" s="4959" t="s">
        <v>2953</v>
      </c>
      <c r="O7" s="4965"/>
      <c r="P7" s="4965"/>
      <c r="Q7" s="4966" t="s">
        <v>2954</v>
      </c>
      <c r="R7" s="4965" t="s">
        <v>2955</v>
      </c>
      <c r="S7" s="4965"/>
      <c r="T7" s="4965"/>
      <c r="U7" s="4960"/>
      <c r="V7" s="4969" t="s">
        <v>2956</v>
      </c>
      <c r="W7" s="2588"/>
      <c r="X7" s="4946" t="s">
        <v>2957</v>
      </c>
      <c r="Y7" s="4949" t="s">
        <v>2958</v>
      </c>
      <c r="Z7" s="4951" t="s">
        <v>2959</v>
      </c>
      <c r="AA7" s="2589"/>
      <c r="AB7" s="2590"/>
    </row>
    <row r="8" spans="1:29" s="2576" customFormat="1" ht="44.25" customHeight="1">
      <c r="A8" s="2591"/>
      <c r="B8" s="2592"/>
      <c r="C8" s="4954"/>
      <c r="D8" s="4937"/>
      <c r="E8" s="4937"/>
      <c r="F8" s="4937"/>
      <c r="G8" s="4956" t="s">
        <v>2960</v>
      </c>
      <c r="H8" s="4957"/>
      <c r="I8" s="4956" t="s">
        <v>2526</v>
      </c>
      <c r="J8" s="4957"/>
      <c r="K8" s="4956" t="s">
        <v>2961</v>
      </c>
      <c r="L8" s="4957"/>
      <c r="M8" s="4937"/>
      <c r="N8" s="4937" t="s">
        <v>2962</v>
      </c>
      <c r="O8" s="4935" t="s">
        <v>2963</v>
      </c>
      <c r="P8" s="2593"/>
      <c r="Q8" s="4967"/>
      <c r="R8" s="4938">
        <v>0</v>
      </c>
      <c r="S8" s="4940">
        <v>0.2</v>
      </c>
      <c r="T8" s="4940">
        <v>0.5</v>
      </c>
      <c r="U8" s="4940">
        <v>1</v>
      </c>
      <c r="V8" s="4970"/>
      <c r="W8" s="4942" t="s">
        <v>2964</v>
      </c>
      <c r="X8" s="4947"/>
      <c r="Y8" s="4945"/>
      <c r="Z8" s="4952"/>
      <c r="AA8" s="4944" t="s">
        <v>2965</v>
      </c>
      <c r="AB8" s="4932" t="s">
        <v>2966</v>
      </c>
    </row>
    <row r="9" spans="1:29" s="2576" customFormat="1" ht="15" customHeight="1">
      <c r="A9" s="2591"/>
      <c r="B9" s="2592"/>
      <c r="C9" s="4955"/>
      <c r="D9" s="4937"/>
      <c r="E9" s="4937"/>
      <c r="F9" s="4937"/>
      <c r="G9" s="4934" t="s">
        <v>2967</v>
      </c>
      <c r="H9" s="4934" t="s">
        <v>2968</v>
      </c>
      <c r="I9" s="4936" t="s">
        <v>2969</v>
      </c>
      <c r="J9" s="4936" t="s">
        <v>2970</v>
      </c>
      <c r="K9" s="4934" t="s">
        <v>2971</v>
      </c>
      <c r="L9" s="4934" t="s">
        <v>2972</v>
      </c>
      <c r="M9" s="4937"/>
      <c r="N9" s="4937"/>
      <c r="O9" s="4937"/>
      <c r="P9" s="4935" t="s">
        <v>2973</v>
      </c>
      <c r="Q9" s="4967"/>
      <c r="R9" s="4939"/>
      <c r="S9" s="4941"/>
      <c r="T9" s="4941"/>
      <c r="U9" s="4941"/>
      <c r="V9" s="4970"/>
      <c r="W9" s="4943"/>
      <c r="X9" s="4947"/>
      <c r="Y9" s="4945"/>
      <c r="Z9" s="4952"/>
      <c r="AA9" s="4945"/>
      <c r="AB9" s="4933"/>
    </row>
    <row r="10" spans="1:29" s="2576" customFormat="1" ht="63.75" customHeight="1">
      <c r="A10" s="2591"/>
      <c r="B10" s="2592"/>
      <c r="C10" s="4955"/>
      <c r="D10" s="4937"/>
      <c r="E10" s="4937"/>
      <c r="F10" s="4937"/>
      <c r="G10" s="4935"/>
      <c r="H10" s="4935"/>
      <c r="I10" s="4937"/>
      <c r="J10" s="4937"/>
      <c r="K10" s="4935"/>
      <c r="L10" s="4935"/>
      <c r="M10" s="4937"/>
      <c r="N10" s="4937"/>
      <c r="O10" s="4937"/>
      <c r="P10" s="4935"/>
      <c r="Q10" s="4968"/>
      <c r="R10" s="4939"/>
      <c r="S10" s="4941"/>
      <c r="T10" s="4941"/>
      <c r="U10" s="4941"/>
      <c r="V10" s="4940"/>
      <c r="W10" s="4943" t="s">
        <v>2974</v>
      </c>
      <c r="X10" s="4948"/>
      <c r="Y10" s="4950"/>
      <c r="Z10" s="4953"/>
      <c r="AA10" s="4945"/>
      <c r="AB10" s="4933"/>
    </row>
    <row r="11" spans="1:29" s="2576" customFormat="1" ht="25.5" customHeight="1">
      <c r="A11" s="2594"/>
      <c r="B11" s="2595"/>
      <c r="C11" s="2596" t="s">
        <v>1417</v>
      </c>
      <c r="D11" s="2597" t="s">
        <v>1422</v>
      </c>
      <c r="E11" s="2596" t="s">
        <v>1425</v>
      </c>
      <c r="F11" s="2597" t="s">
        <v>1428</v>
      </c>
      <c r="G11" s="2596" t="s">
        <v>1431</v>
      </c>
      <c r="H11" s="2596" t="s">
        <v>1434</v>
      </c>
      <c r="I11" s="2596" t="s">
        <v>1436</v>
      </c>
      <c r="J11" s="2596" t="s">
        <v>1439</v>
      </c>
      <c r="K11" s="2596" t="s">
        <v>1442</v>
      </c>
      <c r="L11" s="2596" t="s">
        <v>2654</v>
      </c>
      <c r="M11" s="2596" t="s">
        <v>2975</v>
      </c>
      <c r="N11" s="2598" t="s">
        <v>2658</v>
      </c>
      <c r="O11" s="2599" t="s">
        <v>1451</v>
      </c>
      <c r="P11" s="2598" t="s">
        <v>1454</v>
      </c>
      <c r="Q11" s="2600" t="s">
        <v>2976</v>
      </c>
      <c r="R11" s="2600" t="s">
        <v>1460</v>
      </c>
      <c r="S11" s="2600" t="s">
        <v>2664</v>
      </c>
      <c r="T11" s="2600" t="s">
        <v>2666</v>
      </c>
      <c r="U11" s="2600" t="s">
        <v>2668</v>
      </c>
      <c r="V11" s="2600" t="s">
        <v>2977</v>
      </c>
      <c r="W11" s="2597" t="s">
        <v>2671</v>
      </c>
      <c r="X11" s="2601" t="s">
        <v>2673</v>
      </c>
      <c r="Y11" s="2602">
        <v>230</v>
      </c>
      <c r="Z11" s="2602">
        <v>240</v>
      </c>
      <c r="AA11" s="2603" t="s">
        <v>1468</v>
      </c>
      <c r="AB11" s="2604" t="s">
        <v>1471</v>
      </c>
    </row>
    <row r="12" spans="1:29" s="2576" customFormat="1" ht="18.75" customHeight="1">
      <c r="A12" s="2605" t="s">
        <v>1417</v>
      </c>
      <c r="B12" s="2606" t="s">
        <v>2886</v>
      </c>
      <c r="C12" s="2607"/>
      <c r="D12" s="2607"/>
      <c r="E12" s="2607"/>
      <c r="F12" s="2608"/>
      <c r="G12" s="2608"/>
      <c r="H12" s="2608"/>
      <c r="I12" s="2608"/>
      <c r="J12" s="2608"/>
      <c r="K12" s="2609">
        <f>G12+H12+I12+J12</f>
        <v>0</v>
      </c>
      <c r="L12" s="2608"/>
      <c r="M12" s="2610">
        <f>F12-K12+L12</f>
        <v>0</v>
      </c>
      <c r="N12" s="2608"/>
      <c r="O12" s="2608"/>
      <c r="P12" s="2608"/>
      <c r="Q12" s="2611">
        <f>M12+N12-O12</f>
        <v>0</v>
      </c>
      <c r="R12" s="2608"/>
      <c r="S12" s="2608"/>
      <c r="T12" s="2608"/>
      <c r="U12" s="2608"/>
      <c r="V12" s="2610">
        <f>Q12-R12-0.8*S12-0.5*T12</f>
        <v>0</v>
      </c>
      <c r="W12" s="2612"/>
      <c r="X12" s="2613"/>
      <c r="Y12" s="2613"/>
      <c r="Z12" s="2614">
        <f>X12-Y12</f>
        <v>0</v>
      </c>
      <c r="AA12" s="2613"/>
      <c r="AB12" s="2615"/>
    </row>
    <row r="13" spans="1:29" s="2620" customFormat="1" ht="17.25" customHeight="1">
      <c r="A13" s="2616" t="s">
        <v>2640</v>
      </c>
      <c r="B13" s="2617" t="s">
        <v>2978</v>
      </c>
      <c r="C13" s="2607"/>
      <c r="D13" s="2607"/>
      <c r="E13" s="2607"/>
      <c r="F13" s="2608"/>
      <c r="G13" s="2608"/>
      <c r="H13" s="2608"/>
      <c r="I13" s="2608"/>
      <c r="J13" s="2608"/>
      <c r="K13" s="2609">
        <f t="shared" ref="K13:K14" si="0">G13+H13+I13+J13</f>
        <v>0</v>
      </c>
      <c r="L13" s="2608"/>
      <c r="M13" s="2610">
        <f t="shared" ref="M13:M14" si="1">F13-K13+L13</f>
        <v>0</v>
      </c>
      <c r="N13" s="2608"/>
      <c r="O13" s="2608"/>
      <c r="P13" s="2608"/>
      <c r="Q13" s="2611">
        <f t="shared" ref="Q13:Q14" si="2">M13+N13-O13</f>
        <v>0</v>
      </c>
      <c r="R13" s="2608"/>
      <c r="S13" s="2608"/>
      <c r="T13" s="2608"/>
      <c r="U13" s="2608"/>
      <c r="V13" s="2610">
        <f t="shared" ref="V13:V14" si="3">Q13-R13-0.8*S13-0.5*T13</f>
        <v>0</v>
      </c>
      <c r="W13" s="2612"/>
      <c r="X13" s="2613"/>
      <c r="Y13" s="2613"/>
      <c r="Z13" s="2614">
        <f t="shared" ref="Z13:Z14" si="4">X13-Y13</f>
        <v>0</v>
      </c>
      <c r="AA13" s="2618"/>
      <c r="AB13" s="2619"/>
    </row>
    <row r="14" spans="1:29" s="2620" customFormat="1" ht="27.75" customHeight="1">
      <c r="A14" s="2605" t="s">
        <v>2642</v>
      </c>
      <c r="B14" s="2621" t="s">
        <v>2979</v>
      </c>
      <c r="C14" s="2607"/>
      <c r="D14" s="2607"/>
      <c r="E14" s="2607"/>
      <c r="F14" s="2608"/>
      <c r="G14" s="2608"/>
      <c r="H14" s="2608"/>
      <c r="I14" s="2608"/>
      <c r="J14" s="2608"/>
      <c r="K14" s="2609">
        <f t="shared" si="0"/>
        <v>0</v>
      </c>
      <c r="L14" s="2608"/>
      <c r="M14" s="2610">
        <f t="shared" si="1"/>
        <v>0</v>
      </c>
      <c r="N14" s="2608"/>
      <c r="O14" s="2608"/>
      <c r="P14" s="2608"/>
      <c r="Q14" s="2611">
        <f t="shared" si="2"/>
        <v>0</v>
      </c>
      <c r="R14" s="2608"/>
      <c r="S14" s="2608"/>
      <c r="T14" s="2608"/>
      <c r="U14" s="2608"/>
      <c r="V14" s="2610">
        <f t="shared" si="3"/>
        <v>0</v>
      </c>
      <c r="W14" s="2612"/>
      <c r="X14" s="2613"/>
      <c r="Y14" s="2613"/>
      <c r="Z14" s="2614">
        <f t="shared" si="4"/>
        <v>0</v>
      </c>
      <c r="AA14" s="2618"/>
      <c r="AB14" s="2619"/>
    </row>
    <row r="15" spans="1:29" s="2576" customFormat="1" ht="15.75" customHeight="1">
      <c r="A15" s="2616" t="s">
        <v>2644</v>
      </c>
      <c r="B15" s="2622"/>
      <c r="C15" s="2607"/>
      <c r="D15" s="2607"/>
      <c r="E15" s="2607"/>
      <c r="F15" s="2623"/>
      <c r="G15" s="2623"/>
      <c r="H15" s="2623"/>
      <c r="I15" s="2623"/>
      <c r="J15" s="2623"/>
      <c r="K15" s="2623"/>
      <c r="L15" s="2623"/>
      <c r="M15" s="2623"/>
      <c r="N15" s="2623"/>
      <c r="O15" s="2623"/>
      <c r="P15" s="2623"/>
      <c r="Q15" s="2624"/>
      <c r="R15" s="2623"/>
      <c r="S15" s="2623"/>
      <c r="T15" s="2623"/>
      <c r="U15" s="2623"/>
      <c r="V15" s="2607"/>
      <c r="W15" s="2623"/>
      <c r="X15" s="2623"/>
      <c r="Y15" s="2623"/>
      <c r="Z15" s="2623"/>
      <c r="AA15" s="2623"/>
      <c r="AB15" s="2625"/>
    </row>
    <row r="16" spans="1:29" s="2576" customFormat="1" ht="16.899999999999999" customHeight="1">
      <c r="A16" s="2626" t="s">
        <v>2980</v>
      </c>
      <c r="B16" s="2622"/>
      <c r="C16" s="2607"/>
      <c r="D16" s="2607"/>
      <c r="E16" s="2607"/>
      <c r="F16" s="2623"/>
      <c r="G16" s="2623"/>
      <c r="H16" s="2623"/>
      <c r="I16" s="2623"/>
      <c r="J16" s="2623"/>
      <c r="K16" s="2623"/>
      <c r="L16" s="2623"/>
      <c r="M16" s="2623"/>
      <c r="N16" s="2623"/>
      <c r="O16" s="2623"/>
      <c r="P16" s="2623"/>
      <c r="Q16" s="2624"/>
      <c r="R16" s="2623"/>
      <c r="S16" s="2623"/>
      <c r="T16" s="2623"/>
      <c r="U16" s="2623"/>
      <c r="V16" s="2607"/>
      <c r="W16" s="2623"/>
      <c r="X16" s="2623"/>
      <c r="Y16" s="2623"/>
      <c r="Z16" s="2623"/>
      <c r="AA16" s="2623"/>
      <c r="AB16" s="2627"/>
    </row>
    <row r="17" spans="1:28" s="2576" customFormat="1" ht="15" customHeight="1">
      <c r="A17" s="2628"/>
      <c r="B17" s="4923" t="s">
        <v>2981</v>
      </c>
      <c r="C17" s="4924"/>
      <c r="D17" s="4924"/>
      <c r="E17" s="4924"/>
      <c r="F17" s="4924"/>
      <c r="G17" s="4924"/>
      <c r="H17" s="4924"/>
      <c r="I17" s="4924"/>
      <c r="J17" s="4924"/>
      <c r="K17" s="4924"/>
      <c r="L17" s="4924"/>
      <c r="M17" s="4924"/>
      <c r="N17" s="4924"/>
      <c r="O17" s="4924"/>
      <c r="P17" s="4924"/>
      <c r="Q17" s="4924"/>
      <c r="R17" s="4924"/>
      <c r="S17" s="4924"/>
      <c r="T17" s="4924"/>
      <c r="U17" s="4924"/>
      <c r="V17" s="4924"/>
      <c r="W17" s="4924"/>
      <c r="X17" s="4924"/>
      <c r="Y17" s="4924"/>
      <c r="Z17" s="4924"/>
      <c r="AA17" s="4924"/>
      <c r="AB17" s="4925"/>
    </row>
    <row r="18" spans="1:28" s="2576" customFormat="1" ht="22.5" customHeight="1">
      <c r="A18" s="2605" t="s">
        <v>1422</v>
      </c>
      <c r="B18" s="2629" t="s">
        <v>2982</v>
      </c>
      <c r="C18" s="2630"/>
      <c r="D18" s="2631"/>
      <c r="E18" s="2632"/>
      <c r="F18" s="2633"/>
      <c r="G18" s="2634"/>
      <c r="H18" s="2634"/>
      <c r="I18" s="2634"/>
      <c r="J18" s="2634"/>
      <c r="K18" s="2635">
        <f>G18+H18+I18+J18</f>
        <v>0</v>
      </c>
      <c r="L18" s="2634"/>
      <c r="M18" s="2610">
        <f>F18-K18+L18</f>
        <v>0</v>
      </c>
      <c r="N18" s="2634"/>
      <c r="O18" s="2634"/>
      <c r="P18" s="2636"/>
      <c r="Q18" s="2611">
        <f>M18+N18-O18</f>
        <v>0</v>
      </c>
      <c r="R18" s="2637"/>
      <c r="S18" s="2638"/>
      <c r="T18" s="2638"/>
      <c r="U18" s="2639"/>
      <c r="V18" s="2640"/>
      <c r="W18" s="2641"/>
      <c r="X18" s="2642"/>
      <c r="Y18" s="2643"/>
      <c r="Z18" s="2643"/>
      <c r="AA18" s="2644"/>
      <c r="AB18" s="2645"/>
    </row>
    <row r="19" spans="1:28" s="2576" customFormat="1" ht="21" customHeight="1">
      <c r="A19" s="2646" t="s">
        <v>1425</v>
      </c>
      <c r="B19" s="2647" t="s">
        <v>2983</v>
      </c>
      <c r="C19" s="2630"/>
      <c r="D19" s="2631"/>
      <c r="E19" s="2632"/>
      <c r="F19" s="2648"/>
      <c r="G19" s="2649"/>
      <c r="H19" s="2649"/>
      <c r="I19" s="2649"/>
      <c r="J19" s="2649"/>
      <c r="K19" s="2635">
        <f>G19+H19+I19+J19</f>
        <v>0</v>
      </c>
      <c r="L19" s="2649"/>
      <c r="M19" s="2610">
        <f>F19-K19+L19</f>
        <v>0</v>
      </c>
      <c r="N19" s="2649"/>
      <c r="O19" s="2649"/>
      <c r="P19" s="2650"/>
      <c r="Q19" s="2611">
        <f>M19+N19-O19</f>
        <v>0</v>
      </c>
      <c r="R19" s="2651">
        <f>R12</f>
        <v>0</v>
      </c>
      <c r="S19" s="2651">
        <f t="shared" ref="S19:U19" si="5">S12</f>
        <v>0</v>
      </c>
      <c r="T19" s="2651">
        <f t="shared" si="5"/>
        <v>0</v>
      </c>
      <c r="U19" s="2651">
        <f t="shared" si="5"/>
        <v>0</v>
      </c>
      <c r="V19" s="2652">
        <f>Q19-R19-0.8*S19-0.5*T19</f>
        <v>0</v>
      </c>
      <c r="W19" s="2642"/>
      <c r="X19" s="2642"/>
      <c r="Y19" s="2642"/>
      <c r="Z19" s="2642"/>
      <c r="AA19" s="2653"/>
      <c r="AB19" s="2654"/>
    </row>
    <row r="20" spans="1:28" s="2576" customFormat="1" ht="22.5" customHeight="1">
      <c r="A20" s="2616"/>
      <c r="B20" s="2647" t="s">
        <v>2984</v>
      </c>
      <c r="C20" s="2630"/>
      <c r="D20" s="2631"/>
      <c r="E20" s="2632"/>
      <c r="F20" s="2623"/>
      <c r="G20" s="2655"/>
      <c r="H20" s="2631"/>
      <c r="I20" s="2631"/>
      <c r="J20" s="2631"/>
      <c r="K20" s="2631"/>
      <c r="L20" s="2656"/>
      <c r="M20" s="2657"/>
      <c r="N20" s="2631"/>
      <c r="O20" s="2631"/>
      <c r="P20" s="2631"/>
      <c r="Q20" s="2658"/>
      <c r="R20" s="2630"/>
      <c r="S20" s="2624"/>
      <c r="T20" s="2624"/>
      <c r="U20" s="2659"/>
      <c r="V20" s="2630"/>
      <c r="W20" s="2660"/>
      <c r="X20" s="2661"/>
      <c r="Y20" s="2661"/>
      <c r="Z20" s="2661"/>
      <c r="AA20" s="2658"/>
      <c r="AB20" s="2662"/>
    </row>
    <row r="21" spans="1:28" s="2665" customFormat="1" ht="20.25" customHeight="1">
      <c r="A21" s="2616" t="s">
        <v>1428</v>
      </c>
      <c r="B21" s="2647" t="s">
        <v>2985</v>
      </c>
      <c r="C21" s="2630"/>
      <c r="D21" s="2624"/>
      <c r="E21" s="2632"/>
      <c r="F21" s="2663"/>
      <c r="G21" s="2649"/>
      <c r="H21" s="2649"/>
      <c r="I21" s="2649"/>
      <c r="J21" s="2649"/>
      <c r="K21" s="2635">
        <f>G21+H21+I21+J21</f>
        <v>0</v>
      </c>
      <c r="L21" s="2649"/>
      <c r="M21" s="2610">
        <f>F21-K21+L21</f>
        <v>0</v>
      </c>
      <c r="N21" s="2649"/>
      <c r="O21" s="2649"/>
      <c r="P21" s="2649"/>
      <c r="Q21" s="2611">
        <f>M21+N21-O21</f>
        <v>0</v>
      </c>
      <c r="R21" s="2655"/>
      <c r="S21" s="2631"/>
      <c r="T21" s="2631"/>
      <c r="U21" s="2656"/>
      <c r="V21" s="2640"/>
      <c r="W21" s="2641"/>
      <c r="X21" s="2641"/>
      <c r="Y21" s="2664"/>
      <c r="Z21" s="2664"/>
      <c r="AA21" s="2658"/>
      <c r="AB21" s="2662"/>
    </row>
    <row r="22" spans="1:28" s="2665" customFormat="1" ht="21.75" customHeight="1">
      <c r="A22" s="2666" t="s">
        <v>1431</v>
      </c>
      <c r="B22" s="2647"/>
      <c r="C22" s="2630"/>
      <c r="D22" s="2624"/>
      <c r="E22" s="2632"/>
      <c r="F22" s="2632"/>
      <c r="G22" s="2655"/>
      <c r="H22" s="2631"/>
      <c r="I22" s="2631"/>
      <c r="J22" s="2631"/>
      <c r="K22" s="2631"/>
      <c r="L22" s="2656"/>
      <c r="M22" s="2667"/>
      <c r="N22" s="2631"/>
      <c r="O22" s="2631"/>
      <c r="P22" s="2631"/>
      <c r="Q22" s="2658"/>
      <c r="R22" s="2655"/>
      <c r="S22" s="2631"/>
      <c r="T22" s="2631"/>
      <c r="U22" s="2656"/>
      <c r="V22" s="2630"/>
      <c r="W22" s="2659"/>
      <c r="X22" s="2658"/>
      <c r="Y22" s="2658"/>
      <c r="Z22" s="2658"/>
      <c r="AA22" s="2658"/>
      <c r="AB22" s="2662"/>
    </row>
    <row r="23" spans="1:28" s="2665" customFormat="1" ht="24" customHeight="1">
      <c r="A23" s="2666" t="s">
        <v>1434</v>
      </c>
      <c r="B23" s="2647" t="s">
        <v>2986</v>
      </c>
      <c r="C23" s="2630"/>
      <c r="D23" s="2624"/>
      <c r="E23" s="2632"/>
      <c r="F23" s="2663"/>
      <c r="G23" s="2649"/>
      <c r="H23" s="2649"/>
      <c r="I23" s="2649"/>
      <c r="J23" s="2649"/>
      <c r="K23" s="2635">
        <f>G23+H23+I23+J23</f>
        <v>0</v>
      </c>
      <c r="L23" s="2649"/>
      <c r="M23" s="2610">
        <f>F23-K23+L23</f>
        <v>0</v>
      </c>
      <c r="N23" s="2649"/>
      <c r="O23" s="2649"/>
      <c r="P23" s="2649"/>
      <c r="Q23" s="2611">
        <f>M23+N23-O23</f>
        <v>0</v>
      </c>
      <c r="R23" s="2655"/>
      <c r="S23" s="2631"/>
      <c r="T23" s="2631"/>
      <c r="U23" s="2656"/>
      <c r="V23" s="2640"/>
      <c r="W23" s="2641"/>
      <c r="X23" s="2641"/>
      <c r="Y23" s="2664"/>
      <c r="Z23" s="2664"/>
      <c r="AA23" s="2658"/>
      <c r="AB23" s="2662"/>
    </row>
    <row r="24" spans="1:28" s="2665" customFormat="1" ht="12">
      <c r="A24" s="2666" t="s">
        <v>1436</v>
      </c>
      <c r="B24" s="2668"/>
      <c r="C24" s="2630"/>
      <c r="D24" s="2624"/>
      <c r="E24" s="2632"/>
      <c r="F24" s="2632"/>
      <c r="G24" s="2655"/>
      <c r="H24" s="2631"/>
      <c r="I24" s="2631"/>
      <c r="J24" s="2631"/>
      <c r="K24" s="2631"/>
      <c r="L24" s="2656"/>
      <c r="M24" s="2667"/>
      <c r="N24" s="2631"/>
      <c r="O24" s="2631"/>
      <c r="P24" s="2631"/>
      <c r="Q24" s="2658"/>
      <c r="R24" s="2655"/>
      <c r="S24" s="2631"/>
      <c r="T24" s="2631"/>
      <c r="U24" s="2656"/>
      <c r="V24" s="2630"/>
      <c r="W24" s="2659"/>
      <c r="X24" s="2658"/>
      <c r="Y24" s="2658"/>
      <c r="Z24" s="2658"/>
      <c r="AA24" s="2658"/>
      <c r="AB24" s="2662"/>
    </row>
    <row r="25" spans="1:28" s="2665" customFormat="1" ht="12">
      <c r="A25" s="2666" t="s">
        <v>1439</v>
      </c>
      <c r="B25" s="2669"/>
      <c r="C25" s="2670"/>
      <c r="D25" s="2671"/>
      <c r="E25" s="2672"/>
      <c r="F25" s="2672"/>
      <c r="G25" s="2637"/>
      <c r="H25" s="2638"/>
      <c r="I25" s="2638"/>
      <c r="J25" s="2638"/>
      <c r="K25" s="2638"/>
      <c r="L25" s="2639"/>
      <c r="M25" s="2673"/>
      <c r="N25" s="2638"/>
      <c r="O25" s="2638"/>
      <c r="P25" s="2638"/>
      <c r="Q25" s="2644"/>
      <c r="R25" s="2637"/>
      <c r="S25" s="2638"/>
      <c r="T25" s="2638"/>
      <c r="U25" s="2639"/>
      <c r="V25" s="2670"/>
      <c r="W25" s="2674"/>
      <c r="X25" s="2644"/>
      <c r="Y25" s="2658"/>
      <c r="Z25" s="2658"/>
      <c r="AA25" s="2658"/>
      <c r="AB25" s="2662"/>
    </row>
    <row r="26" spans="1:28" s="2576" customFormat="1" ht="12">
      <c r="A26" s="2646"/>
      <c r="B26" s="4926" t="s">
        <v>2987</v>
      </c>
      <c r="C26" s="4927"/>
      <c r="D26" s="4927"/>
      <c r="E26" s="4927"/>
      <c r="F26" s="4926"/>
      <c r="G26" s="4926"/>
      <c r="H26" s="4926"/>
      <c r="I26" s="4926"/>
      <c r="J26" s="4926"/>
      <c r="K26" s="4926"/>
      <c r="L26" s="4926"/>
      <c r="M26" s="4926"/>
      <c r="N26" s="4926"/>
      <c r="O26" s="4926"/>
      <c r="P26" s="4926"/>
      <c r="Q26" s="4926"/>
      <c r="R26" s="4926"/>
      <c r="S26" s="4926"/>
      <c r="T26" s="4926"/>
      <c r="U26" s="4926"/>
      <c r="V26" s="4926"/>
      <c r="W26" s="4926"/>
      <c r="X26" s="4926"/>
      <c r="Y26" s="4926"/>
      <c r="Z26" s="4926"/>
      <c r="AA26" s="4926"/>
      <c r="AB26" s="4928"/>
    </row>
    <row r="27" spans="1:28" s="2576" customFormat="1" ht="21" customHeight="1">
      <c r="A27" s="2646" t="s">
        <v>1442</v>
      </c>
      <c r="B27" s="2675">
        <v>0</v>
      </c>
      <c r="C27" s="2676"/>
      <c r="D27" s="2677"/>
      <c r="E27" s="2678"/>
      <c r="F27" s="2679"/>
      <c r="G27" s="2680"/>
      <c r="H27" s="2681"/>
      <c r="I27" s="2682"/>
      <c r="J27" s="2682"/>
      <c r="K27" s="2682"/>
      <c r="L27" s="2683"/>
      <c r="M27" s="2684"/>
      <c r="N27" s="2685"/>
      <c r="O27" s="2682"/>
      <c r="P27" s="2683"/>
      <c r="Q27" s="2686"/>
      <c r="R27" s="2687"/>
      <c r="S27" s="2687"/>
      <c r="T27" s="2687"/>
      <c r="U27" s="2687"/>
      <c r="V27" s="2652">
        <f>Q27-R27-0.8*S27-0.5*T27</f>
        <v>0</v>
      </c>
      <c r="W27" s="2687"/>
      <c r="X27" s="2688">
        <f>V27*0%</f>
        <v>0</v>
      </c>
      <c r="Y27" s="2687"/>
      <c r="Z27" s="2688">
        <f>X27-Y27</f>
        <v>0</v>
      </c>
      <c r="AA27" s="2687"/>
      <c r="AB27" s="2689"/>
    </row>
    <row r="28" spans="1:28" s="2576" customFormat="1" ht="12">
      <c r="A28" s="2616">
        <v>100</v>
      </c>
      <c r="B28" s="2675">
        <v>0.1</v>
      </c>
      <c r="C28" s="2680"/>
      <c r="D28" s="2681"/>
      <c r="E28" s="2690"/>
      <c r="F28" s="2679"/>
      <c r="G28" s="2680"/>
      <c r="H28" s="2681"/>
      <c r="I28" s="2682"/>
      <c r="J28" s="2682"/>
      <c r="K28" s="2682"/>
      <c r="L28" s="2683"/>
      <c r="M28" s="2684"/>
      <c r="N28" s="2685"/>
      <c r="O28" s="2682"/>
      <c r="P28" s="2683"/>
      <c r="Q28" s="2687"/>
      <c r="R28" s="2687"/>
      <c r="S28" s="2687"/>
      <c r="T28" s="2687"/>
      <c r="U28" s="2687"/>
      <c r="V28" s="2652">
        <f t="shared" ref="V28:V39" si="6">Q28-R28-0.8*S28-0.5*T28</f>
        <v>0</v>
      </c>
      <c r="W28" s="2687"/>
      <c r="X28" s="2688">
        <f>V28*10%</f>
        <v>0</v>
      </c>
      <c r="Y28" s="2687"/>
      <c r="Z28" s="2688">
        <f t="shared" ref="Z28:Z39" si="7">X28-Y28</f>
        <v>0</v>
      </c>
      <c r="AA28" s="2687"/>
      <c r="AB28" s="2689"/>
    </row>
    <row r="29" spans="1:28" s="2576" customFormat="1" ht="12">
      <c r="A29" s="2616">
        <v>110</v>
      </c>
      <c r="B29" s="2675">
        <v>0.2</v>
      </c>
      <c r="C29" s="2691"/>
      <c r="D29" s="2607"/>
      <c r="E29" s="2618"/>
      <c r="F29" s="2679"/>
      <c r="G29" s="2691"/>
      <c r="H29" s="2607"/>
      <c r="I29" s="2682"/>
      <c r="J29" s="2682"/>
      <c r="K29" s="2682"/>
      <c r="L29" s="2683"/>
      <c r="M29" s="2684"/>
      <c r="N29" s="2685"/>
      <c r="O29" s="2682"/>
      <c r="P29" s="2683"/>
      <c r="Q29" s="2687"/>
      <c r="R29" s="2687"/>
      <c r="S29" s="2687"/>
      <c r="T29" s="2687"/>
      <c r="U29" s="2687"/>
      <c r="V29" s="2652">
        <f t="shared" si="6"/>
        <v>0</v>
      </c>
      <c r="W29" s="2687"/>
      <c r="X29" s="2688">
        <f>V29*20%</f>
        <v>0</v>
      </c>
      <c r="Y29" s="2687"/>
      <c r="Z29" s="2688">
        <f t="shared" si="7"/>
        <v>0</v>
      </c>
      <c r="AA29" s="2687"/>
      <c r="AB29" s="2689"/>
    </row>
    <row r="30" spans="1:28" s="2576" customFormat="1" ht="12">
      <c r="A30" s="2616">
        <v>120</v>
      </c>
      <c r="B30" s="2675">
        <v>0.35</v>
      </c>
      <c r="C30" s="2680"/>
      <c r="D30" s="2681"/>
      <c r="E30" s="2690"/>
      <c r="F30" s="2679"/>
      <c r="G30" s="2680"/>
      <c r="H30" s="2681"/>
      <c r="I30" s="2682"/>
      <c r="J30" s="2682"/>
      <c r="K30" s="2682"/>
      <c r="L30" s="2683"/>
      <c r="M30" s="2684"/>
      <c r="N30" s="2685"/>
      <c r="O30" s="2682"/>
      <c r="P30" s="2683"/>
      <c r="Q30" s="2687"/>
      <c r="R30" s="2687"/>
      <c r="S30" s="2687"/>
      <c r="T30" s="2687"/>
      <c r="U30" s="2687"/>
      <c r="V30" s="2652">
        <f t="shared" si="6"/>
        <v>0</v>
      </c>
      <c r="W30" s="2687"/>
      <c r="X30" s="2688">
        <f>V30*35%</f>
        <v>0</v>
      </c>
      <c r="Y30" s="2687"/>
      <c r="Z30" s="2688">
        <f t="shared" si="7"/>
        <v>0</v>
      </c>
      <c r="AA30" s="2687"/>
      <c r="AB30" s="2689"/>
    </row>
    <row r="31" spans="1:28" s="2576" customFormat="1" ht="12">
      <c r="A31" s="2616">
        <v>130</v>
      </c>
      <c r="B31" s="2675">
        <v>0.5</v>
      </c>
      <c r="C31" s="2655"/>
      <c r="D31" s="2631"/>
      <c r="E31" s="2656"/>
      <c r="F31" s="2679"/>
      <c r="G31" s="2680"/>
      <c r="H31" s="2681"/>
      <c r="I31" s="2682"/>
      <c r="J31" s="2682"/>
      <c r="K31" s="2682"/>
      <c r="L31" s="2683"/>
      <c r="M31" s="2684"/>
      <c r="N31" s="2685"/>
      <c r="O31" s="2682"/>
      <c r="P31" s="2683"/>
      <c r="Q31" s="2687"/>
      <c r="R31" s="2687"/>
      <c r="S31" s="2687"/>
      <c r="T31" s="2687"/>
      <c r="U31" s="2687"/>
      <c r="V31" s="2652">
        <f t="shared" si="6"/>
        <v>0</v>
      </c>
      <c r="W31" s="2687"/>
      <c r="X31" s="2688">
        <f>V31*50%</f>
        <v>0</v>
      </c>
      <c r="Y31" s="2687"/>
      <c r="Z31" s="2688">
        <f t="shared" si="7"/>
        <v>0</v>
      </c>
      <c r="AA31" s="2687"/>
      <c r="AB31" s="2689"/>
    </row>
    <row r="32" spans="1:28" s="2576" customFormat="1" ht="12">
      <c r="A32" s="2616">
        <v>140</v>
      </c>
      <c r="B32" s="2675">
        <v>0.75</v>
      </c>
      <c r="C32" s="2655"/>
      <c r="D32" s="2631"/>
      <c r="E32" s="2656"/>
      <c r="F32" s="2679"/>
      <c r="G32" s="2680"/>
      <c r="H32" s="2681"/>
      <c r="I32" s="2682"/>
      <c r="J32" s="2682"/>
      <c r="K32" s="2682"/>
      <c r="L32" s="2683"/>
      <c r="M32" s="2684"/>
      <c r="N32" s="2685"/>
      <c r="O32" s="2682"/>
      <c r="P32" s="2683"/>
      <c r="Q32" s="2687"/>
      <c r="R32" s="2687"/>
      <c r="S32" s="2687"/>
      <c r="T32" s="2687"/>
      <c r="U32" s="2687"/>
      <c r="V32" s="2652">
        <f t="shared" si="6"/>
        <v>0</v>
      </c>
      <c r="W32" s="2687"/>
      <c r="X32" s="2688">
        <f>V32*75%</f>
        <v>0</v>
      </c>
      <c r="Y32" s="2687"/>
      <c r="Z32" s="2688">
        <f t="shared" si="7"/>
        <v>0</v>
      </c>
      <c r="AA32" s="2687"/>
      <c r="AB32" s="2689"/>
    </row>
    <row r="33" spans="1:28" s="2576" customFormat="1" ht="12">
      <c r="A33" s="2616">
        <v>150</v>
      </c>
      <c r="B33" s="2675">
        <v>0.85</v>
      </c>
      <c r="C33" s="2692"/>
      <c r="D33" s="2693"/>
      <c r="E33" s="2694"/>
      <c r="F33" s="2679"/>
      <c r="G33" s="2695"/>
      <c r="H33" s="2696"/>
      <c r="I33" s="2697"/>
      <c r="J33" s="2697"/>
      <c r="K33" s="2697"/>
      <c r="L33" s="2698"/>
      <c r="M33" s="2699"/>
      <c r="N33" s="2700"/>
      <c r="O33" s="2697"/>
      <c r="P33" s="2698"/>
      <c r="Q33" s="2687"/>
      <c r="R33" s="2687"/>
      <c r="S33" s="2687"/>
      <c r="T33" s="2687"/>
      <c r="U33" s="2687"/>
      <c r="V33" s="2652">
        <f t="shared" si="6"/>
        <v>0</v>
      </c>
      <c r="W33" s="2687"/>
      <c r="X33" s="2688">
        <f>V33*85%</f>
        <v>0</v>
      </c>
      <c r="Y33" s="2687"/>
      <c r="Z33" s="2688">
        <f t="shared" si="7"/>
        <v>0</v>
      </c>
      <c r="AA33" s="2687"/>
      <c r="AB33" s="2689"/>
    </row>
    <row r="34" spans="1:28" s="2576" customFormat="1" ht="12">
      <c r="A34" s="2616">
        <v>160</v>
      </c>
      <c r="B34" s="2675">
        <v>1</v>
      </c>
      <c r="C34" s="2655"/>
      <c r="D34" s="2631"/>
      <c r="E34" s="2656"/>
      <c r="F34" s="2679"/>
      <c r="G34" s="2680"/>
      <c r="H34" s="2681"/>
      <c r="I34" s="2682"/>
      <c r="J34" s="2682"/>
      <c r="K34" s="2682"/>
      <c r="L34" s="2683"/>
      <c r="M34" s="2684"/>
      <c r="N34" s="2685"/>
      <c r="O34" s="2682"/>
      <c r="P34" s="2683"/>
      <c r="Q34" s="2687"/>
      <c r="R34" s="2687"/>
      <c r="S34" s="2687"/>
      <c r="T34" s="2687"/>
      <c r="U34" s="2687"/>
      <c r="V34" s="2652">
        <f t="shared" si="6"/>
        <v>0</v>
      </c>
      <c r="W34" s="2687"/>
      <c r="X34" s="2688">
        <f>V34*100%</f>
        <v>0</v>
      </c>
      <c r="Y34" s="2687"/>
      <c r="Z34" s="2688">
        <f t="shared" si="7"/>
        <v>0</v>
      </c>
      <c r="AA34" s="2687"/>
      <c r="AB34" s="2689"/>
    </row>
    <row r="35" spans="1:28" s="2576" customFormat="1" ht="12">
      <c r="A35" s="2616">
        <v>170</v>
      </c>
      <c r="B35" s="2675">
        <v>1.25</v>
      </c>
      <c r="C35" s="2655"/>
      <c r="D35" s="2631"/>
      <c r="E35" s="2656"/>
      <c r="F35" s="2679"/>
      <c r="G35" s="2680"/>
      <c r="H35" s="2681"/>
      <c r="I35" s="2682"/>
      <c r="J35" s="2682"/>
      <c r="K35" s="2682"/>
      <c r="L35" s="2683"/>
      <c r="M35" s="2684"/>
      <c r="N35" s="2685"/>
      <c r="O35" s="2682"/>
      <c r="P35" s="2683"/>
      <c r="Q35" s="2687"/>
      <c r="R35" s="2687"/>
      <c r="S35" s="2687"/>
      <c r="T35" s="2687"/>
      <c r="U35" s="2687"/>
      <c r="V35" s="2652">
        <f t="shared" si="6"/>
        <v>0</v>
      </c>
      <c r="W35" s="2687"/>
      <c r="X35" s="2688">
        <f>V35*125%</f>
        <v>0</v>
      </c>
      <c r="Y35" s="2687"/>
      <c r="Z35" s="2688">
        <f t="shared" si="7"/>
        <v>0</v>
      </c>
      <c r="AA35" s="2687"/>
      <c r="AB35" s="2689"/>
    </row>
    <row r="36" spans="1:28" s="2576" customFormat="1" ht="12">
      <c r="A36" s="2616">
        <v>180</v>
      </c>
      <c r="B36" s="2675">
        <v>1.5</v>
      </c>
      <c r="C36" s="2692"/>
      <c r="D36" s="2693"/>
      <c r="E36" s="2656"/>
      <c r="F36" s="2679"/>
      <c r="G36" s="2680"/>
      <c r="H36" s="2681"/>
      <c r="I36" s="2682"/>
      <c r="J36" s="2682"/>
      <c r="K36" s="2682"/>
      <c r="L36" s="2683"/>
      <c r="M36" s="2684"/>
      <c r="N36" s="2685"/>
      <c r="O36" s="2682"/>
      <c r="P36" s="2683"/>
      <c r="Q36" s="2687"/>
      <c r="R36" s="2687"/>
      <c r="S36" s="2687"/>
      <c r="T36" s="2687"/>
      <c r="U36" s="2687"/>
      <c r="V36" s="2652">
        <f t="shared" si="6"/>
        <v>0</v>
      </c>
      <c r="W36" s="2687"/>
      <c r="X36" s="2688">
        <f>V36*150%</f>
        <v>0</v>
      </c>
      <c r="Y36" s="2687"/>
      <c r="Z36" s="2688">
        <f t="shared" si="7"/>
        <v>0</v>
      </c>
      <c r="AA36" s="2687"/>
      <c r="AB36" s="2689"/>
    </row>
    <row r="37" spans="1:28" s="2576" customFormat="1" ht="12">
      <c r="A37" s="2616">
        <v>190</v>
      </c>
      <c r="B37" s="2675">
        <v>2</v>
      </c>
      <c r="C37" s="2692"/>
      <c r="D37" s="2693"/>
      <c r="E37" s="2694"/>
      <c r="F37" s="2679"/>
      <c r="G37" s="2695"/>
      <c r="H37" s="2696"/>
      <c r="I37" s="2697"/>
      <c r="J37" s="2697"/>
      <c r="K37" s="2697"/>
      <c r="L37" s="2698"/>
      <c r="M37" s="2699"/>
      <c r="N37" s="2700"/>
      <c r="O37" s="2697"/>
      <c r="P37" s="2698"/>
      <c r="Q37" s="2687"/>
      <c r="R37" s="2687"/>
      <c r="S37" s="2687"/>
      <c r="T37" s="2687"/>
      <c r="U37" s="2687"/>
      <c r="V37" s="2652">
        <f>Q37-R37-0.8*S37-0.5*T37</f>
        <v>0</v>
      </c>
      <c r="W37" s="2687"/>
      <c r="X37" s="2688">
        <f>V37*200%</f>
        <v>0</v>
      </c>
      <c r="Y37" s="2687"/>
      <c r="Z37" s="2688">
        <f>X37-Y37</f>
        <v>0</v>
      </c>
      <c r="AA37" s="2687"/>
      <c r="AB37" s="2689"/>
    </row>
    <row r="38" spans="1:28" s="2576" customFormat="1" ht="12">
      <c r="A38" s="2616">
        <v>195</v>
      </c>
      <c r="B38" s="2675">
        <v>2.5</v>
      </c>
      <c r="C38" s="2692"/>
      <c r="D38" s="2693"/>
      <c r="E38" s="2656"/>
      <c r="F38" s="2679"/>
      <c r="G38" s="2680"/>
      <c r="H38" s="2681"/>
      <c r="I38" s="2682"/>
      <c r="J38" s="2682"/>
      <c r="K38" s="2682"/>
      <c r="L38" s="2683"/>
      <c r="M38" s="2684"/>
      <c r="N38" s="2685"/>
      <c r="O38" s="2682"/>
      <c r="P38" s="2683"/>
      <c r="Q38" s="2687"/>
      <c r="R38" s="2687"/>
      <c r="S38" s="2687"/>
      <c r="T38" s="2687"/>
      <c r="U38" s="2687"/>
      <c r="V38" s="2652">
        <f>Q38-R38-0.8*S38-0.5*T38</f>
        <v>0</v>
      </c>
      <c r="W38" s="2687"/>
      <c r="X38" s="2688">
        <f>V38*250%</f>
        <v>0</v>
      </c>
      <c r="Y38" s="2687"/>
      <c r="Z38" s="2688">
        <f t="shared" si="7"/>
        <v>0</v>
      </c>
      <c r="AA38" s="2687"/>
      <c r="AB38" s="2689"/>
    </row>
    <row r="39" spans="1:28" s="2576" customFormat="1" ht="12">
      <c r="A39" s="2616">
        <v>200</v>
      </c>
      <c r="B39" s="2675">
        <v>12.5</v>
      </c>
      <c r="C39" s="2692"/>
      <c r="D39" s="2693"/>
      <c r="E39" s="2694"/>
      <c r="F39" s="2679"/>
      <c r="G39" s="2695"/>
      <c r="H39" s="2696"/>
      <c r="I39" s="2697"/>
      <c r="J39" s="2697"/>
      <c r="K39" s="2697"/>
      <c r="L39" s="2698"/>
      <c r="M39" s="2699"/>
      <c r="N39" s="2700"/>
      <c r="O39" s="2697"/>
      <c r="P39" s="2698"/>
      <c r="Q39" s="2687"/>
      <c r="R39" s="2687"/>
      <c r="S39" s="2687"/>
      <c r="T39" s="2687"/>
      <c r="U39" s="2687"/>
      <c r="V39" s="2652">
        <f t="shared" si="6"/>
        <v>0</v>
      </c>
      <c r="W39" s="2687"/>
      <c r="X39" s="2688">
        <f>V39*1250%</f>
        <v>0</v>
      </c>
      <c r="Y39" s="2687"/>
      <c r="Z39" s="2688">
        <f t="shared" si="7"/>
        <v>0</v>
      </c>
      <c r="AA39" s="2687"/>
      <c r="AB39" s="2689"/>
    </row>
    <row r="40" spans="1:28" s="2576" customFormat="1" ht="12">
      <c r="A40" s="2701">
        <v>210</v>
      </c>
      <c r="B40" s="2675" t="s">
        <v>2988</v>
      </c>
      <c r="C40" s="2692"/>
      <c r="D40" s="2693"/>
      <c r="E40" s="2694"/>
      <c r="F40" s="2702"/>
      <c r="G40" s="2697"/>
      <c r="H40" s="2697"/>
      <c r="I40" s="2697"/>
      <c r="J40" s="2697"/>
      <c r="K40" s="2697"/>
      <c r="L40" s="2698"/>
      <c r="M40" s="2699"/>
      <c r="N40" s="2700"/>
      <c r="O40" s="2697"/>
      <c r="P40" s="2698"/>
      <c r="Q40" s="2703"/>
      <c r="R40" s="2703"/>
      <c r="S40" s="2703"/>
      <c r="T40" s="2703"/>
      <c r="U40" s="2703"/>
      <c r="V40" s="2652">
        <f>Q40-R40-0.8*S40-0.5*T40</f>
        <v>0</v>
      </c>
      <c r="W40" s="2703"/>
      <c r="X40" s="2687"/>
      <c r="Y40" s="2703"/>
      <c r="Z40" s="2703"/>
      <c r="AA40" s="2703"/>
      <c r="AB40" s="2704"/>
    </row>
    <row r="41" spans="1:28" s="2576" customFormat="1" ht="15" customHeight="1">
      <c r="A41" s="4929" t="s">
        <v>2989</v>
      </c>
      <c r="B41" s="4930"/>
      <c r="C41" s="4930"/>
      <c r="D41" s="4930"/>
      <c r="E41" s="4930"/>
      <c r="F41" s="4930"/>
      <c r="G41" s="4930"/>
      <c r="H41" s="4930"/>
      <c r="I41" s="4930"/>
      <c r="J41" s="4930"/>
      <c r="K41" s="4930"/>
      <c r="L41" s="4930"/>
      <c r="M41" s="4930"/>
      <c r="N41" s="4930"/>
      <c r="O41" s="4930"/>
      <c r="P41" s="4930"/>
      <c r="Q41" s="4930"/>
      <c r="R41" s="4930"/>
      <c r="S41" s="4930"/>
      <c r="T41" s="4930"/>
      <c r="U41" s="4930"/>
      <c r="V41" s="4930"/>
      <c r="W41" s="4930"/>
      <c r="X41" s="4930"/>
      <c r="Y41" s="4930"/>
      <c r="Z41" s="4930"/>
      <c r="AA41" s="4930"/>
      <c r="AB41" s="4931"/>
    </row>
    <row r="42" spans="1:28" s="2576" customFormat="1" ht="12">
      <c r="A42" s="2705">
        <v>220</v>
      </c>
      <c r="B42" s="2647" t="s">
        <v>2990</v>
      </c>
      <c r="C42" s="2706"/>
      <c r="D42" s="2707"/>
      <c r="E42" s="2708"/>
      <c r="F42" s="2706"/>
      <c r="G42" s="2707"/>
      <c r="H42" s="2707"/>
      <c r="I42" s="2707"/>
      <c r="J42" s="2707"/>
      <c r="K42" s="2707"/>
      <c r="L42" s="2707"/>
      <c r="M42" s="2709"/>
      <c r="N42" s="2707"/>
      <c r="O42" s="2707"/>
      <c r="P42" s="2707"/>
      <c r="Q42" s="2707"/>
      <c r="R42" s="2707"/>
      <c r="S42" s="2707"/>
      <c r="T42" s="2707"/>
      <c r="U42" s="2707"/>
      <c r="V42" s="2707"/>
      <c r="W42" s="2707"/>
      <c r="X42" s="2707"/>
      <c r="Y42" s="2707"/>
      <c r="Z42" s="2707"/>
      <c r="AA42" s="2710"/>
      <c r="AB42" s="2711"/>
    </row>
    <row r="43" spans="1:28" s="2576" customFormat="1" ht="12">
      <c r="A43" s="2705">
        <v>230</v>
      </c>
      <c r="B43" s="2647" t="s">
        <v>2991</v>
      </c>
      <c r="C43" s="2712"/>
      <c r="D43" s="2713"/>
      <c r="E43" s="2714"/>
      <c r="F43" s="2712"/>
      <c r="G43" s="2713"/>
      <c r="H43" s="2713"/>
      <c r="I43" s="2713"/>
      <c r="J43" s="2713"/>
      <c r="K43" s="2713"/>
      <c r="L43" s="2713"/>
      <c r="M43" s="2715"/>
      <c r="N43" s="2713"/>
      <c r="O43" s="2713"/>
      <c r="P43" s="2713"/>
      <c r="Q43" s="2713"/>
      <c r="R43" s="2713"/>
      <c r="S43" s="2713"/>
      <c r="T43" s="2713"/>
      <c r="U43" s="2713"/>
      <c r="V43" s="2713"/>
      <c r="W43" s="2713"/>
      <c r="X43" s="2713"/>
      <c r="Y43" s="2713"/>
      <c r="Z43" s="2713"/>
      <c r="AA43" s="2716"/>
      <c r="AB43" s="2717"/>
    </row>
    <row r="44" spans="1:28" s="2576" customFormat="1" ht="12">
      <c r="A44" s="2705">
        <v>240</v>
      </c>
      <c r="B44" s="2647" t="s">
        <v>2992</v>
      </c>
      <c r="C44" s="2712"/>
      <c r="D44" s="2713"/>
      <c r="E44" s="2714"/>
      <c r="F44" s="2712"/>
      <c r="G44" s="2713"/>
      <c r="H44" s="2713"/>
      <c r="I44" s="2713"/>
      <c r="J44" s="2713"/>
      <c r="K44" s="2713"/>
      <c r="L44" s="2713"/>
      <c r="M44" s="2715"/>
      <c r="N44" s="2713"/>
      <c r="O44" s="2713"/>
      <c r="P44" s="2713"/>
      <c r="Q44" s="2713"/>
      <c r="R44" s="2713"/>
      <c r="S44" s="2713"/>
      <c r="T44" s="2713"/>
      <c r="U44" s="2713"/>
      <c r="V44" s="2713"/>
      <c r="W44" s="2713"/>
      <c r="X44" s="2713"/>
      <c r="Y44" s="2713"/>
      <c r="Z44" s="2713"/>
      <c r="AA44" s="2716"/>
      <c r="AB44" s="2717"/>
    </row>
    <row r="45" spans="1:28" s="2576" customFormat="1" ht="12.75" thickBot="1">
      <c r="A45" s="2718">
        <v>250</v>
      </c>
      <c r="B45" s="2719"/>
      <c r="C45" s="2720"/>
      <c r="D45" s="2721"/>
      <c r="E45" s="2722"/>
      <c r="F45" s="2720"/>
      <c r="G45" s="2721"/>
      <c r="H45" s="2721"/>
      <c r="I45" s="2721"/>
      <c r="J45" s="2721"/>
      <c r="K45" s="2721"/>
      <c r="L45" s="2721"/>
      <c r="M45" s="2723"/>
      <c r="N45" s="2721"/>
      <c r="O45" s="2721"/>
      <c r="P45" s="2721"/>
      <c r="Q45" s="2721"/>
      <c r="R45" s="2721"/>
      <c r="S45" s="2721"/>
      <c r="T45" s="2721"/>
      <c r="U45" s="2721"/>
      <c r="V45" s="2721"/>
      <c r="W45" s="2721"/>
      <c r="X45" s="2721"/>
      <c r="Y45" s="2721"/>
      <c r="Z45" s="2721"/>
      <c r="AA45" s="2724"/>
      <c r="AB45" s="2725"/>
    </row>
    <row r="46" spans="1:28">
      <c r="U46" s="2727"/>
      <c r="V46" s="2727"/>
      <c r="W46" s="2727"/>
      <c r="X46" s="2727"/>
      <c r="Y46" s="2727"/>
      <c r="Z46" s="2727"/>
      <c r="AA46" s="2727"/>
    </row>
    <row r="47" spans="1:28">
      <c r="B47" s="2212" t="s">
        <v>2993</v>
      </c>
      <c r="U47" s="2727"/>
      <c r="V47" s="2727"/>
      <c r="W47" s="2727"/>
      <c r="X47" s="2727"/>
      <c r="Y47" s="2727"/>
      <c r="Z47" s="2727"/>
      <c r="AA47" s="2727"/>
    </row>
    <row r="48" spans="1:28">
      <c r="B48" s="2579"/>
      <c r="U48" s="2727"/>
      <c r="V48" s="2727"/>
      <c r="W48" s="2727"/>
      <c r="X48" s="2727"/>
      <c r="Y48" s="2727"/>
      <c r="Z48" s="2727"/>
      <c r="AA48" s="2727"/>
    </row>
    <row r="50" ht="15" customHeight="1"/>
  </sheetData>
  <mergeCells count="37">
    <mergeCell ref="N3:V3"/>
    <mergeCell ref="C7:D7"/>
    <mergeCell ref="E7:E10"/>
    <mergeCell ref="F7:F10"/>
    <mergeCell ref="G7:L7"/>
    <mergeCell ref="M7:M10"/>
    <mergeCell ref="N7:P7"/>
    <mergeCell ref="Q7:Q10"/>
    <mergeCell ref="R7:U7"/>
    <mergeCell ref="V7:V10"/>
    <mergeCell ref="AA8:AA10"/>
    <mergeCell ref="X7:X10"/>
    <mergeCell ref="Y7:Y10"/>
    <mergeCell ref="Z7:Z10"/>
    <mergeCell ref="C8:C10"/>
    <mergeCell ref="D8:D10"/>
    <mergeCell ref="G8:H8"/>
    <mergeCell ref="I8:J8"/>
    <mergeCell ref="K8:L8"/>
    <mergeCell ref="N8:N10"/>
    <mergeCell ref="O8:O10"/>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s>
  <conditionalFormatting sqref="B17 B24:B26 B38 B39:F40 B37:F37">
    <cfRule type="cellIs" dxfId="27" priority="4" stopIfTrue="1" operator="equal">
      <formula>#REF!</formula>
    </cfRule>
  </conditionalFormatting>
  <conditionalFormatting sqref="B18:B23">
    <cfRule type="cellIs" dxfId="26" priority="3" stopIfTrue="1" operator="equal">
      <formula>#REF!</formula>
    </cfRule>
  </conditionalFormatting>
  <conditionalFormatting sqref="B27:B36">
    <cfRule type="cellIs" dxfId="25" priority="2" stopIfTrue="1" operator="equal">
      <formula>#REF!</formula>
    </cfRule>
  </conditionalFormatting>
  <conditionalFormatting sqref="B42:B44">
    <cfRule type="cellIs" dxfId="24"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workbookViewId="0"/>
  </sheetViews>
  <sheetFormatPr defaultColWidth="11.42578125" defaultRowHeight="15"/>
  <cols>
    <col min="1" max="1" width="8" style="2212" customWidth="1"/>
    <col min="2" max="2" width="43.28515625" style="2212" customWidth="1"/>
    <col min="3" max="3" width="12.85546875" style="2212" customWidth="1"/>
    <col min="4" max="4" width="12.5703125" style="2212" customWidth="1"/>
    <col min="5" max="5" width="12.28515625" style="2212" customWidth="1"/>
    <col min="6" max="6" width="15.5703125" style="2212" customWidth="1"/>
    <col min="7" max="7" width="11.42578125" style="2212" customWidth="1"/>
    <col min="8" max="8" width="10" style="2212" customWidth="1"/>
    <col min="9" max="9" width="11.42578125" style="2212" customWidth="1"/>
    <col min="10" max="10" width="11" style="2212" customWidth="1"/>
    <col min="11" max="11" width="11.42578125" style="2212" customWidth="1"/>
    <col min="12" max="12" width="13.85546875" style="2212" customWidth="1"/>
    <col min="13" max="13" width="21" style="2212" customWidth="1"/>
    <col min="14" max="14" width="14.5703125" style="2212" customWidth="1"/>
    <col min="15" max="15" width="16.85546875" style="2212" customWidth="1"/>
    <col min="16" max="16" width="18.42578125" style="2212" customWidth="1"/>
    <col min="17" max="17" width="16.140625" style="2212" customWidth="1"/>
    <col min="18" max="18" width="11" style="2212" customWidth="1"/>
    <col min="19" max="19" width="8.7109375" style="2212" customWidth="1"/>
    <col min="20" max="20" width="11.140625" style="2212" customWidth="1"/>
    <col min="21" max="21" width="13.140625" style="2212" customWidth="1"/>
    <col min="22" max="22" width="12.28515625" style="2212" customWidth="1"/>
    <col min="23" max="23" width="13.5703125" style="2212" customWidth="1"/>
    <col min="24" max="24" width="12.42578125" style="2212" customWidth="1"/>
    <col min="25" max="25" width="13.5703125" style="2212" customWidth="1"/>
    <col min="26" max="26" width="12.85546875" style="2212" customWidth="1"/>
    <col min="27" max="257" width="11.42578125" style="2212"/>
    <col min="258" max="258" width="108.140625" style="2212" customWidth="1"/>
    <col min="259" max="259" width="28.7109375" style="2212" customWidth="1"/>
    <col min="260" max="260" width="32.5703125" style="2212" customWidth="1"/>
    <col min="261" max="261" width="28.7109375" style="2212" customWidth="1"/>
    <col min="262" max="263" width="31.7109375" style="2212" customWidth="1"/>
    <col min="264" max="264" width="30.140625" style="2212" customWidth="1"/>
    <col min="265" max="265" width="33.7109375" style="2212" customWidth="1"/>
    <col min="266" max="266" width="27" style="2212" customWidth="1"/>
    <col min="267" max="267" width="28.7109375" style="2212" customWidth="1"/>
    <col min="268" max="268" width="34.85546875" style="2212" customWidth="1"/>
    <col min="269" max="269" width="37" style="2212" customWidth="1"/>
    <col min="270" max="270" width="34.85546875" style="2212" customWidth="1"/>
    <col min="271" max="271" width="27.5703125" style="2212" customWidth="1"/>
    <col min="272" max="272" width="36.85546875" style="2212" customWidth="1"/>
    <col min="273" max="273" width="38.7109375" style="2212" customWidth="1"/>
    <col min="274" max="276" width="14.7109375" style="2212" customWidth="1"/>
    <col min="277" max="277" width="18.7109375" style="2212" customWidth="1"/>
    <col min="278" max="278" width="25.42578125" style="2212" customWidth="1"/>
    <col min="279" max="279" width="34.85546875" style="2212" customWidth="1"/>
    <col min="280" max="280" width="28" style="2212" customWidth="1"/>
    <col min="281" max="281" width="34.140625" style="2212" customWidth="1"/>
    <col min="282" max="282" width="34" style="2212" customWidth="1"/>
    <col min="283" max="513" width="11.42578125" style="2212"/>
    <col min="514" max="514" width="108.140625" style="2212" customWidth="1"/>
    <col min="515" max="515" width="28.7109375" style="2212" customWidth="1"/>
    <col min="516" max="516" width="32.5703125" style="2212" customWidth="1"/>
    <col min="517" max="517" width="28.7109375" style="2212" customWidth="1"/>
    <col min="518" max="519" width="31.7109375" style="2212" customWidth="1"/>
    <col min="520" max="520" width="30.140625" style="2212" customWidth="1"/>
    <col min="521" max="521" width="33.7109375" style="2212" customWidth="1"/>
    <col min="522" max="522" width="27" style="2212" customWidth="1"/>
    <col min="523" max="523" width="28.7109375" style="2212" customWidth="1"/>
    <col min="524" max="524" width="34.85546875" style="2212" customWidth="1"/>
    <col min="525" max="525" width="37" style="2212" customWidth="1"/>
    <col min="526" max="526" width="34.85546875" style="2212" customWidth="1"/>
    <col min="527" max="527" width="27.5703125" style="2212" customWidth="1"/>
    <col min="528" max="528" width="36.85546875" style="2212" customWidth="1"/>
    <col min="529" max="529" width="38.7109375" style="2212" customWidth="1"/>
    <col min="530" max="532" width="14.7109375" style="2212" customWidth="1"/>
    <col min="533" max="533" width="18.7109375" style="2212" customWidth="1"/>
    <col min="534" max="534" width="25.42578125" style="2212" customWidth="1"/>
    <col min="535" max="535" width="34.85546875" style="2212" customWidth="1"/>
    <col min="536" max="536" width="28" style="2212" customWidth="1"/>
    <col min="537" max="537" width="34.140625" style="2212" customWidth="1"/>
    <col min="538" max="538" width="34" style="2212" customWidth="1"/>
    <col min="539" max="769" width="11.42578125" style="2212"/>
    <col min="770" max="770" width="108.140625" style="2212" customWidth="1"/>
    <col min="771" max="771" width="28.7109375" style="2212" customWidth="1"/>
    <col min="772" max="772" width="32.5703125" style="2212" customWidth="1"/>
    <col min="773" max="773" width="28.7109375" style="2212" customWidth="1"/>
    <col min="774" max="775" width="31.7109375" style="2212" customWidth="1"/>
    <col min="776" max="776" width="30.140625" style="2212" customWidth="1"/>
    <col min="777" max="777" width="33.7109375" style="2212" customWidth="1"/>
    <col min="778" max="778" width="27" style="2212" customWidth="1"/>
    <col min="779" max="779" width="28.7109375" style="2212" customWidth="1"/>
    <col min="780" max="780" width="34.85546875" style="2212" customWidth="1"/>
    <col min="781" max="781" width="37" style="2212" customWidth="1"/>
    <col min="782" max="782" width="34.85546875" style="2212" customWidth="1"/>
    <col min="783" max="783" width="27.5703125" style="2212" customWidth="1"/>
    <col min="784" max="784" width="36.85546875" style="2212" customWidth="1"/>
    <col min="785" max="785" width="38.7109375" style="2212" customWidth="1"/>
    <col min="786" max="788" width="14.7109375" style="2212" customWidth="1"/>
    <col min="789" max="789" width="18.7109375" style="2212" customWidth="1"/>
    <col min="790" max="790" width="25.42578125" style="2212" customWidth="1"/>
    <col min="791" max="791" width="34.85546875" style="2212" customWidth="1"/>
    <col min="792" max="792" width="28" style="2212" customWidth="1"/>
    <col min="793" max="793" width="34.140625" style="2212" customWidth="1"/>
    <col min="794" max="794" width="34" style="2212" customWidth="1"/>
    <col min="795" max="1025" width="11.42578125" style="2212"/>
    <col min="1026" max="1026" width="108.140625" style="2212" customWidth="1"/>
    <col min="1027" max="1027" width="28.7109375" style="2212" customWidth="1"/>
    <col min="1028" max="1028" width="32.5703125" style="2212" customWidth="1"/>
    <col min="1029" max="1029" width="28.7109375" style="2212" customWidth="1"/>
    <col min="1030" max="1031" width="31.7109375" style="2212" customWidth="1"/>
    <col min="1032" max="1032" width="30.140625" style="2212" customWidth="1"/>
    <col min="1033" max="1033" width="33.7109375" style="2212" customWidth="1"/>
    <col min="1034" max="1034" width="27" style="2212" customWidth="1"/>
    <col min="1035" max="1035" width="28.7109375" style="2212" customWidth="1"/>
    <col min="1036" max="1036" width="34.85546875" style="2212" customWidth="1"/>
    <col min="1037" max="1037" width="37" style="2212" customWidth="1"/>
    <col min="1038" max="1038" width="34.85546875" style="2212" customWidth="1"/>
    <col min="1039" max="1039" width="27.5703125" style="2212" customWidth="1"/>
    <col min="1040" max="1040" width="36.85546875" style="2212" customWidth="1"/>
    <col min="1041" max="1041" width="38.7109375" style="2212" customWidth="1"/>
    <col min="1042" max="1044" width="14.7109375" style="2212" customWidth="1"/>
    <col min="1045" max="1045" width="18.7109375" style="2212" customWidth="1"/>
    <col min="1046" max="1046" width="25.42578125" style="2212" customWidth="1"/>
    <col min="1047" max="1047" width="34.85546875" style="2212" customWidth="1"/>
    <col min="1048" max="1048" width="28" style="2212" customWidth="1"/>
    <col min="1049" max="1049" width="34.140625" style="2212" customWidth="1"/>
    <col min="1050" max="1050" width="34" style="2212" customWidth="1"/>
    <col min="1051" max="1281" width="11.42578125" style="2212"/>
    <col min="1282" max="1282" width="108.140625" style="2212" customWidth="1"/>
    <col min="1283" max="1283" width="28.7109375" style="2212" customWidth="1"/>
    <col min="1284" max="1284" width="32.5703125" style="2212" customWidth="1"/>
    <col min="1285" max="1285" width="28.7109375" style="2212" customWidth="1"/>
    <col min="1286" max="1287" width="31.7109375" style="2212" customWidth="1"/>
    <col min="1288" max="1288" width="30.140625" style="2212" customWidth="1"/>
    <col min="1289" max="1289" width="33.7109375" style="2212" customWidth="1"/>
    <col min="1290" max="1290" width="27" style="2212" customWidth="1"/>
    <col min="1291" max="1291" width="28.7109375" style="2212" customWidth="1"/>
    <col min="1292" max="1292" width="34.85546875" style="2212" customWidth="1"/>
    <col min="1293" max="1293" width="37" style="2212" customWidth="1"/>
    <col min="1294" max="1294" width="34.85546875" style="2212" customWidth="1"/>
    <col min="1295" max="1295" width="27.5703125" style="2212" customWidth="1"/>
    <col min="1296" max="1296" width="36.85546875" style="2212" customWidth="1"/>
    <col min="1297" max="1297" width="38.7109375" style="2212" customWidth="1"/>
    <col min="1298" max="1300" width="14.7109375" style="2212" customWidth="1"/>
    <col min="1301" max="1301" width="18.7109375" style="2212" customWidth="1"/>
    <col min="1302" max="1302" width="25.42578125" style="2212" customWidth="1"/>
    <col min="1303" max="1303" width="34.85546875" style="2212" customWidth="1"/>
    <col min="1304" max="1304" width="28" style="2212" customWidth="1"/>
    <col min="1305" max="1305" width="34.140625" style="2212" customWidth="1"/>
    <col min="1306" max="1306" width="34" style="2212" customWidth="1"/>
    <col min="1307" max="1537" width="11.42578125" style="2212"/>
    <col min="1538" max="1538" width="108.140625" style="2212" customWidth="1"/>
    <col min="1539" max="1539" width="28.7109375" style="2212" customWidth="1"/>
    <col min="1540" max="1540" width="32.5703125" style="2212" customWidth="1"/>
    <col min="1541" max="1541" width="28.7109375" style="2212" customWidth="1"/>
    <col min="1542" max="1543" width="31.7109375" style="2212" customWidth="1"/>
    <col min="1544" max="1544" width="30.140625" style="2212" customWidth="1"/>
    <col min="1545" max="1545" width="33.7109375" style="2212" customWidth="1"/>
    <col min="1546" max="1546" width="27" style="2212" customWidth="1"/>
    <col min="1547" max="1547" width="28.7109375" style="2212" customWidth="1"/>
    <col min="1548" max="1548" width="34.85546875" style="2212" customWidth="1"/>
    <col min="1549" max="1549" width="37" style="2212" customWidth="1"/>
    <col min="1550" max="1550" width="34.85546875" style="2212" customWidth="1"/>
    <col min="1551" max="1551" width="27.5703125" style="2212" customWidth="1"/>
    <col min="1552" max="1552" width="36.85546875" style="2212" customWidth="1"/>
    <col min="1553" max="1553" width="38.7109375" style="2212" customWidth="1"/>
    <col min="1554" max="1556" width="14.7109375" style="2212" customWidth="1"/>
    <col min="1557" max="1557" width="18.7109375" style="2212" customWidth="1"/>
    <col min="1558" max="1558" width="25.42578125" style="2212" customWidth="1"/>
    <col min="1559" max="1559" width="34.85546875" style="2212" customWidth="1"/>
    <col min="1560" max="1560" width="28" style="2212" customWidth="1"/>
    <col min="1561" max="1561" width="34.140625" style="2212" customWidth="1"/>
    <col min="1562" max="1562" width="34" style="2212" customWidth="1"/>
    <col min="1563" max="1793" width="11.42578125" style="2212"/>
    <col min="1794" max="1794" width="108.140625" style="2212" customWidth="1"/>
    <col min="1795" max="1795" width="28.7109375" style="2212" customWidth="1"/>
    <col min="1796" max="1796" width="32.5703125" style="2212" customWidth="1"/>
    <col min="1797" max="1797" width="28.7109375" style="2212" customWidth="1"/>
    <col min="1798" max="1799" width="31.7109375" style="2212" customWidth="1"/>
    <col min="1800" max="1800" width="30.140625" style="2212" customWidth="1"/>
    <col min="1801" max="1801" width="33.7109375" style="2212" customWidth="1"/>
    <col min="1802" max="1802" width="27" style="2212" customWidth="1"/>
    <col min="1803" max="1803" width="28.7109375" style="2212" customWidth="1"/>
    <col min="1804" max="1804" width="34.85546875" style="2212" customWidth="1"/>
    <col min="1805" max="1805" width="37" style="2212" customWidth="1"/>
    <col min="1806" max="1806" width="34.85546875" style="2212" customWidth="1"/>
    <col min="1807" max="1807" width="27.5703125" style="2212" customWidth="1"/>
    <col min="1808" max="1808" width="36.85546875" style="2212" customWidth="1"/>
    <col min="1809" max="1809" width="38.7109375" style="2212" customWidth="1"/>
    <col min="1810" max="1812" width="14.7109375" style="2212" customWidth="1"/>
    <col min="1813" max="1813" width="18.7109375" style="2212" customWidth="1"/>
    <col min="1814" max="1814" width="25.42578125" style="2212" customWidth="1"/>
    <col min="1815" max="1815" width="34.85546875" style="2212" customWidth="1"/>
    <col min="1816" max="1816" width="28" style="2212" customWidth="1"/>
    <col min="1817" max="1817" width="34.140625" style="2212" customWidth="1"/>
    <col min="1818" max="1818" width="34" style="2212" customWidth="1"/>
    <col min="1819" max="2049" width="11.42578125" style="2212"/>
    <col min="2050" max="2050" width="108.140625" style="2212" customWidth="1"/>
    <col min="2051" max="2051" width="28.7109375" style="2212" customWidth="1"/>
    <col min="2052" max="2052" width="32.5703125" style="2212" customWidth="1"/>
    <col min="2053" max="2053" width="28.7109375" style="2212" customWidth="1"/>
    <col min="2054" max="2055" width="31.7109375" style="2212" customWidth="1"/>
    <col min="2056" max="2056" width="30.140625" style="2212" customWidth="1"/>
    <col min="2057" max="2057" width="33.7109375" style="2212" customWidth="1"/>
    <col min="2058" max="2058" width="27" style="2212" customWidth="1"/>
    <col min="2059" max="2059" width="28.7109375" style="2212" customWidth="1"/>
    <col min="2060" max="2060" width="34.85546875" style="2212" customWidth="1"/>
    <col min="2061" max="2061" width="37" style="2212" customWidth="1"/>
    <col min="2062" max="2062" width="34.85546875" style="2212" customWidth="1"/>
    <col min="2063" max="2063" width="27.5703125" style="2212" customWidth="1"/>
    <col min="2064" max="2064" width="36.85546875" style="2212" customWidth="1"/>
    <col min="2065" max="2065" width="38.7109375" style="2212" customWidth="1"/>
    <col min="2066" max="2068" width="14.7109375" style="2212" customWidth="1"/>
    <col min="2069" max="2069" width="18.7109375" style="2212" customWidth="1"/>
    <col min="2070" max="2070" width="25.42578125" style="2212" customWidth="1"/>
    <col min="2071" max="2071" width="34.85546875" style="2212" customWidth="1"/>
    <col min="2072" max="2072" width="28" style="2212" customWidth="1"/>
    <col min="2073" max="2073" width="34.140625" style="2212" customWidth="1"/>
    <col min="2074" max="2074" width="34" style="2212" customWidth="1"/>
    <col min="2075" max="2305" width="11.42578125" style="2212"/>
    <col min="2306" max="2306" width="108.140625" style="2212" customWidth="1"/>
    <col min="2307" max="2307" width="28.7109375" style="2212" customWidth="1"/>
    <col min="2308" max="2308" width="32.5703125" style="2212" customWidth="1"/>
    <col min="2309" max="2309" width="28.7109375" style="2212" customWidth="1"/>
    <col min="2310" max="2311" width="31.7109375" style="2212" customWidth="1"/>
    <col min="2312" max="2312" width="30.140625" style="2212" customWidth="1"/>
    <col min="2313" max="2313" width="33.7109375" style="2212" customWidth="1"/>
    <col min="2314" max="2314" width="27" style="2212" customWidth="1"/>
    <col min="2315" max="2315" width="28.7109375" style="2212" customWidth="1"/>
    <col min="2316" max="2316" width="34.85546875" style="2212" customWidth="1"/>
    <col min="2317" max="2317" width="37" style="2212" customWidth="1"/>
    <col min="2318" max="2318" width="34.85546875" style="2212" customWidth="1"/>
    <col min="2319" max="2319" width="27.5703125" style="2212" customWidth="1"/>
    <col min="2320" max="2320" width="36.85546875" style="2212" customWidth="1"/>
    <col min="2321" max="2321" width="38.7109375" style="2212" customWidth="1"/>
    <col min="2322" max="2324" width="14.7109375" style="2212" customWidth="1"/>
    <col min="2325" max="2325" width="18.7109375" style="2212" customWidth="1"/>
    <col min="2326" max="2326" width="25.42578125" style="2212" customWidth="1"/>
    <col min="2327" max="2327" width="34.85546875" style="2212" customWidth="1"/>
    <col min="2328" max="2328" width="28" style="2212" customWidth="1"/>
    <col min="2329" max="2329" width="34.140625" style="2212" customWidth="1"/>
    <col min="2330" max="2330" width="34" style="2212" customWidth="1"/>
    <col min="2331" max="2561" width="11.42578125" style="2212"/>
    <col min="2562" max="2562" width="108.140625" style="2212" customWidth="1"/>
    <col min="2563" max="2563" width="28.7109375" style="2212" customWidth="1"/>
    <col min="2564" max="2564" width="32.5703125" style="2212" customWidth="1"/>
    <col min="2565" max="2565" width="28.7109375" style="2212" customWidth="1"/>
    <col min="2566" max="2567" width="31.7109375" style="2212" customWidth="1"/>
    <col min="2568" max="2568" width="30.140625" style="2212" customWidth="1"/>
    <col min="2569" max="2569" width="33.7109375" style="2212" customWidth="1"/>
    <col min="2570" max="2570" width="27" style="2212" customWidth="1"/>
    <col min="2571" max="2571" width="28.7109375" style="2212" customWidth="1"/>
    <col min="2572" max="2572" width="34.85546875" style="2212" customWidth="1"/>
    <col min="2573" max="2573" width="37" style="2212" customWidth="1"/>
    <col min="2574" max="2574" width="34.85546875" style="2212" customWidth="1"/>
    <col min="2575" max="2575" width="27.5703125" style="2212" customWidth="1"/>
    <col min="2576" max="2576" width="36.85546875" style="2212" customWidth="1"/>
    <col min="2577" max="2577" width="38.7109375" style="2212" customWidth="1"/>
    <col min="2578" max="2580" width="14.7109375" style="2212" customWidth="1"/>
    <col min="2581" max="2581" width="18.7109375" style="2212" customWidth="1"/>
    <col min="2582" max="2582" width="25.42578125" style="2212" customWidth="1"/>
    <col min="2583" max="2583" width="34.85546875" style="2212" customWidth="1"/>
    <col min="2584" max="2584" width="28" style="2212" customWidth="1"/>
    <col min="2585" max="2585" width="34.140625" style="2212" customWidth="1"/>
    <col min="2586" max="2586" width="34" style="2212" customWidth="1"/>
    <col min="2587" max="2817" width="11.42578125" style="2212"/>
    <col min="2818" max="2818" width="108.140625" style="2212" customWidth="1"/>
    <col min="2819" max="2819" width="28.7109375" style="2212" customWidth="1"/>
    <col min="2820" max="2820" width="32.5703125" style="2212" customWidth="1"/>
    <col min="2821" max="2821" width="28.7109375" style="2212" customWidth="1"/>
    <col min="2822" max="2823" width="31.7109375" style="2212" customWidth="1"/>
    <col min="2824" max="2824" width="30.140625" style="2212" customWidth="1"/>
    <col min="2825" max="2825" width="33.7109375" style="2212" customWidth="1"/>
    <col min="2826" max="2826" width="27" style="2212" customWidth="1"/>
    <col min="2827" max="2827" width="28.7109375" style="2212" customWidth="1"/>
    <col min="2828" max="2828" width="34.85546875" style="2212" customWidth="1"/>
    <col min="2829" max="2829" width="37" style="2212" customWidth="1"/>
    <col min="2830" max="2830" width="34.85546875" style="2212" customWidth="1"/>
    <col min="2831" max="2831" width="27.5703125" style="2212" customWidth="1"/>
    <col min="2832" max="2832" width="36.85546875" style="2212" customWidth="1"/>
    <col min="2833" max="2833" width="38.7109375" style="2212" customWidth="1"/>
    <col min="2834" max="2836" width="14.7109375" style="2212" customWidth="1"/>
    <col min="2837" max="2837" width="18.7109375" style="2212" customWidth="1"/>
    <col min="2838" max="2838" width="25.42578125" style="2212" customWidth="1"/>
    <col min="2839" max="2839" width="34.85546875" style="2212" customWidth="1"/>
    <col min="2840" max="2840" width="28" style="2212" customWidth="1"/>
    <col min="2841" max="2841" width="34.140625" style="2212" customWidth="1"/>
    <col min="2842" max="2842" width="34" style="2212" customWidth="1"/>
    <col min="2843" max="3073" width="11.42578125" style="2212"/>
    <col min="3074" max="3074" width="108.140625" style="2212" customWidth="1"/>
    <col min="3075" max="3075" width="28.7109375" style="2212" customWidth="1"/>
    <col min="3076" max="3076" width="32.5703125" style="2212" customWidth="1"/>
    <col min="3077" max="3077" width="28.7109375" style="2212" customWidth="1"/>
    <col min="3078" max="3079" width="31.7109375" style="2212" customWidth="1"/>
    <col min="3080" max="3080" width="30.140625" style="2212" customWidth="1"/>
    <col min="3081" max="3081" width="33.7109375" style="2212" customWidth="1"/>
    <col min="3082" max="3082" width="27" style="2212" customWidth="1"/>
    <col min="3083" max="3083" width="28.7109375" style="2212" customWidth="1"/>
    <col min="3084" max="3084" width="34.85546875" style="2212" customWidth="1"/>
    <col min="3085" max="3085" width="37" style="2212" customWidth="1"/>
    <col min="3086" max="3086" width="34.85546875" style="2212" customWidth="1"/>
    <col min="3087" max="3087" width="27.5703125" style="2212" customWidth="1"/>
    <col min="3088" max="3088" width="36.85546875" style="2212" customWidth="1"/>
    <col min="3089" max="3089" width="38.7109375" style="2212" customWidth="1"/>
    <col min="3090" max="3092" width="14.7109375" style="2212" customWidth="1"/>
    <col min="3093" max="3093" width="18.7109375" style="2212" customWidth="1"/>
    <col min="3094" max="3094" width="25.42578125" style="2212" customWidth="1"/>
    <col min="3095" max="3095" width="34.85546875" style="2212" customWidth="1"/>
    <col min="3096" max="3096" width="28" style="2212" customWidth="1"/>
    <col min="3097" max="3097" width="34.140625" style="2212" customWidth="1"/>
    <col min="3098" max="3098" width="34" style="2212" customWidth="1"/>
    <col min="3099" max="3329" width="11.42578125" style="2212"/>
    <col min="3330" max="3330" width="108.140625" style="2212" customWidth="1"/>
    <col min="3331" max="3331" width="28.7109375" style="2212" customWidth="1"/>
    <col min="3332" max="3332" width="32.5703125" style="2212" customWidth="1"/>
    <col min="3333" max="3333" width="28.7109375" style="2212" customWidth="1"/>
    <col min="3334" max="3335" width="31.7109375" style="2212" customWidth="1"/>
    <col min="3336" max="3336" width="30.140625" style="2212" customWidth="1"/>
    <col min="3337" max="3337" width="33.7109375" style="2212" customWidth="1"/>
    <col min="3338" max="3338" width="27" style="2212" customWidth="1"/>
    <col min="3339" max="3339" width="28.7109375" style="2212" customWidth="1"/>
    <col min="3340" max="3340" width="34.85546875" style="2212" customWidth="1"/>
    <col min="3341" max="3341" width="37" style="2212" customWidth="1"/>
    <col min="3342" max="3342" width="34.85546875" style="2212" customWidth="1"/>
    <col min="3343" max="3343" width="27.5703125" style="2212" customWidth="1"/>
    <col min="3344" max="3344" width="36.85546875" style="2212" customWidth="1"/>
    <col min="3345" max="3345" width="38.7109375" style="2212" customWidth="1"/>
    <col min="3346" max="3348" width="14.7109375" style="2212" customWidth="1"/>
    <col min="3349" max="3349" width="18.7109375" style="2212" customWidth="1"/>
    <col min="3350" max="3350" width="25.42578125" style="2212" customWidth="1"/>
    <col min="3351" max="3351" width="34.85546875" style="2212" customWidth="1"/>
    <col min="3352" max="3352" width="28" style="2212" customWidth="1"/>
    <col min="3353" max="3353" width="34.140625" style="2212" customWidth="1"/>
    <col min="3354" max="3354" width="34" style="2212" customWidth="1"/>
    <col min="3355" max="3585" width="11.42578125" style="2212"/>
    <col min="3586" max="3586" width="108.140625" style="2212" customWidth="1"/>
    <col min="3587" max="3587" width="28.7109375" style="2212" customWidth="1"/>
    <col min="3588" max="3588" width="32.5703125" style="2212" customWidth="1"/>
    <col min="3589" max="3589" width="28.7109375" style="2212" customWidth="1"/>
    <col min="3590" max="3591" width="31.7109375" style="2212" customWidth="1"/>
    <col min="3592" max="3592" width="30.140625" style="2212" customWidth="1"/>
    <col min="3593" max="3593" width="33.7109375" style="2212" customWidth="1"/>
    <col min="3594" max="3594" width="27" style="2212" customWidth="1"/>
    <col min="3595" max="3595" width="28.7109375" style="2212" customWidth="1"/>
    <col min="3596" max="3596" width="34.85546875" style="2212" customWidth="1"/>
    <col min="3597" max="3597" width="37" style="2212" customWidth="1"/>
    <col min="3598" max="3598" width="34.85546875" style="2212" customWidth="1"/>
    <col min="3599" max="3599" width="27.5703125" style="2212" customWidth="1"/>
    <col min="3600" max="3600" width="36.85546875" style="2212" customWidth="1"/>
    <col min="3601" max="3601" width="38.7109375" style="2212" customWidth="1"/>
    <col min="3602" max="3604" width="14.7109375" style="2212" customWidth="1"/>
    <col min="3605" max="3605" width="18.7109375" style="2212" customWidth="1"/>
    <col min="3606" max="3606" width="25.42578125" style="2212" customWidth="1"/>
    <col min="3607" max="3607" width="34.85546875" style="2212" customWidth="1"/>
    <col min="3608" max="3608" width="28" style="2212" customWidth="1"/>
    <col min="3609" max="3609" width="34.140625" style="2212" customWidth="1"/>
    <col min="3610" max="3610" width="34" style="2212" customWidth="1"/>
    <col min="3611" max="3841" width="11.42578125" style="2212"/>
    <col min="3842" max="3842" width="108.140625" style="2212" customWidth="1"/>
    <col min="3843" max="3843" width="28.7109375" style="2212" customWidth="1"/>
    <col min="3844" max="3844" width="32.5703125" style="2212" customWidth="1"/>
    <col min="3845" max="3845" width="28.7109375" style="2212" customWidth="1"/>
    <col min="3846" max="3847" width="31.7109375" style="2212" customWidth="1"/>
    <col min="3848" max="3848" width="30.140625" style="2212" customWidth="1"/>
    <col min="3849" max="3849" width="33.7109375" style="2212" customWidth="1"/>
    <col min="3850" max="3850" width="27" style="2212" customWidth="1"/>
    <col min="3851" max="3851" width="28.7109375" style="2212" customWidth="1"/>
    <col min="3852" max="3852" width="34.85546875" style="2212" customWidth="1"/>
    <col min="3853" max="3853" width="37" style="2212" customWidth="1"/>
    <col min="3854" max="3854" width="34.85546875" style="2212" customWidth="1"/>
    <col min="3855" max="3855" width="27.5703125" style="2212" customWidth="1"/>
    <col min="3856" max="3856" width="36.85546875" style="2212" customWidth="1"/>
    <col min="3857" max="3857" width="38.7109375" style="2212" customWidth="1"/>
    <col min="3858" max="3860" width="14.7109375" style="2212" customWidth="1"/>
    <col min="3861" max="3861" width="18.7109375" style="2212" customWidth="1"/>
    <col min="3862" max="3862" width="25.42578125" style="2212" customWidth="1"/>
    <col min="3863" max="3863" width="34.85546875" style="2212" customWidth="1"/>
    <col min="3864" max="3864" width="28" style="2212" customWidth="1"/>
    <col min="3865" max="3865" width="34.140625" style="2212" customWidth="1"/>
    <col min="3866" max="3866" width="34" style="2212" customWidth="1"/>
    <col min="3867" max="4097" width="11.42578125" style="2212"/>
    <col min="4098" max="4098" width="108.140625" style="2212" customWidth="1"/>
    <col min="4099" max="4099" width="28.7109375" style="2212" customWidth="1"/>
    <col min="4100" max="4100" width="32.5703125" style="2212" customWidth="1"/>
    <col min="4101" max="4101" width="28.7109375" style="2212" customWidth="1"/>
    <col min="4102" max="4103" width="31.7109375" style="2212" customWidth="1"/>
    <col min="4104" max="4104" width="30.140625" style="2212" customWidth="1"/>
    <col min="4105" max="4105" width="33.7109375" style="2212" customWidth="1"/>
    <col min="4106" max="4106" width="27" style="2212" customWidth="1"/>
    <col min="4107" max="4107" width="28.7109375" style="2212" customWidth="1"/>
    <col min="4108" max="4108" width="34.85546875" style="2212" customWidth="1"/>
    <col min="4109" max="4109" width="37" style="2212" customWidth="1"/>
    <col min="4110" max="4110" width="34.85546875" style="2212" customWidth="1"/>
    <col min="4111" max="4111" width="27.5703125" style="2212" customWidth="1"/>
    <col min="4112" max="4112" width="36.85546875" style="2212" customWidth="1"/>
    <col min="4113" max="4113" width="38.7109375" style="2212" customWidth="1"/>
    <col min="4114" max="4116" width="14.7109375" style="2212" customWidth="1"/>
    <col min="4117" max="4117" width="18.7109375" style="2212" customWidth="1"/>
    <col min="4118" max="4118" width="25.42578125" style="2212" customWidth="1"/>
    <col min="4119" max="4119" width="34.85546875" style="2212" customWidth="1"/>
    <col min="4120" max="4120" width="28" style="2212" customWidth="1"/>
    <col min="4121" max="4121" width="34.140625" style="2212" customWidth="1"/>
    <col min="4122" max="4122" width="34" style="2212" customWidth="1"/>
    <col min="4123" max="4353" width="11.42578125" style="2212"/>
    <col min="4354" max="4354" width="108.140625" style="2212" customWidth="1"/>
    <col min="4355" max="4355" width="28.7109375" style="2212" customWidth="1"/>
    <col min="4356" max="4356" width="32.5703125" style="2212" customWidth="1"/>
    <col min="4357" max="4357" width="28.7109375" style="2212" customWidth="1"/>
    <col min="4358" max="4359" width="31.7109375" style="2212" customWidth="1"/>
    <col min="4360" max="4360" width="30.140625" style="2212" customWidth="1"/>
    <col min="4361" max="4361" width="33.7109375" style="2212" customWidth="1"/>
    <col min="4362" max="4362" width="27" style="2212" customWidth="1"/>
    <col min="4363" max="4363" width="28.7109375" style="2212" customWidth="1"/>
    <col min="4364" max="4364" width="34.85546875" style="2212" customWidth="1"/>
    <col min="4365" max="4365" width="37" style="2212" customWidth="1"/>
    <col min="4366" max="4366" width="34.85546875" style="2212" customWidth="1"/>
    <col min="4367" max="4367" width="27.5703125" style="2212" customWidth="1"/>
    <col min="4368" max="4368" width="36.85546875" style="2212" customWidth="1"/>
    <col min="4369" max="4369" width="38.7109375" style="2212" customWidth="1"/>
    <col min="4370" max="4372" width="14.7109375" style="2212" customWidth="1"/>
    <col min="4373" max="4373" width="18.7109375" style="2212" customWidth="1"/>
    <col min="4374" max="4374" width="25.42578125" style="2212" customWidth="1"/>
    <col min="4375" max="4375" width="34.85546875" style="2212" customWidth="1"/>
    <col min="4376" max="4376" width="28" style="2212" customWidth="1"/>
    <col min="4377" max="4377" width="34.140625" style="2212" customWidth="1"/>
    <col min="4378" max="4378" width="34" style="2212" customWidth="1"/>
    <col min="4379" max="4609" width="11.42578125" style="2212"/>
    <col min="4610" max="4610" width="108.140625" style="2212" customWidth="1"/>
    <col min="4611" max="4611" width="28.7109375" style="2212" customWidth="1"/>
    <col min="4612" max="4612" width="32.5703125" style="2212" customWidth="1"/>
    <col min="4613" max="4613" width="28.7109375" style="2212" customWidth="1"/>
    <col min="4614" max="4615" width="31.7109375" style="2212" customWidth="1"/>
    <col min="4616" max="4616" width="30.140625" style="2212" customWidth="1"/>
    <col min="4617" max="4617" width="33.7109375" style="2212" customWidth="1"/>
    <col min="4618" max="4618" width="27" style="2212" customWidth="1"/>
    <col min="4619" max="4619" width="28.7109375" style="2212" customWidth="1"/>
    <col min="4620" max="4620" width="34.85546875" style="2212" customWidth="1"/>
    <col min="4621" max="4621" width="37" style="2212" customWidth="1"/>
    <col min="4622" max="4622" width="34.85546875" style="2212" customWidth="1"/>
    <col min="4623" max="4623" width="27.5703125" style="2212" customWidth="1"/>
    <col min="4624" max="4624" width="36.85546875" style="2212" customWidth="1"/>
    <col min="4625" max="4625" width="38.7109375" style="2212" customWidth="1"/>
    <col min="4626" max="4628" width="14.7109375" style="2212" customWidth="1"/>
    <col min="4629" max="4629" width="18.7109375" style="2212" customWidth="1"/>
    <col min="4630" max="4630" width="25.42578125" style="2212" customWidth="1"/>
    <col min="4631" max="4631" width="34.85546875" style="2212" customWidth="1"/>
    <col min="4632" max="4632" width="28" style="2212" customWidth="1"/>
    <col min="4633" max="4633" width="34.140625" style="2212" customWidth="1"/>
    <col min="4634" max="4634" width="34" style="2212" customWidth="1"/>
    <col min="4635" max="4865" width="11.42578125" style="2212"/>
    <col min="4866" max="4866" width="108.140625" style="2212" customWidth="1"/>
    <col min="4867" max="4867" width="28.7109375" style="2212" customWidth="1"/>
    <col min="4868" max="4868" width="32.5703125" style="2212" customWidth="1"/>
    <col min="4869" max="4869" width="28.7109375" style="2212" customWidth="1"/>
    <col min="4870" max="4871" width="31.7109375" style="2212" customWidth="1"/>
    <col min="4872" max="4872" width="30.140625" style="2212" customWidth="1"/>
    <col min="4873" max="4873" width="33.7109375" style="2212" customWidth="1"/>
    <col min="4874" max="4874" width="27" style="2212" customWidth="1"/>
    <col min="4875" max="4875" width="28.7109375" style="2212" customWidth="1"/>
    <col min="4876" max="4876" width="34.85546875" style="2212" customWidth="1"/>
    <col min="4877" max="4877" width="37" style="2212" customWidth="1"/>
    <col min="4878" max="4878" width="34.85546875" style="2212" customWidth="1"/>
    <col min="4879" max="4879" width="27.5703125" style="2212" customWidth="1"/>
    <col min="4880" max="4880" width="36.85546875" style="2212" customWidth="1"/>
    <col min="4881" max="4881" width="38.7109375" style="2212" customWidth="1"/>
    <col min="4882" max="4884" width="14.7109375" style="2212" customWidth="1"/>
    <col min="4885" max="4885" width="18.7109375" style="2212" customWidth="1"/>
    <col min="4886" max="4886" width="25.42578125" style="2212" customWidth="1"/>
    <col min="4887" max="4887" width="34.85546875" style="2212" customWidth="1"/>
    <col min="4888" max="4888" width="28" style="2212" customWidth="1"/>
    <col min="4889" max="4889" width="34.140625" style="2212" customWidth="1"/>
    <col min="4890" max="4890" width="34" style="2212" customWidth="1"/>
    <col min="4891" max="5121" width="11.42578125" style="2212"/>
    <col min="5122" max="5122" width="108.140625" style="2212" customWidth="1"/>
    <col min="5123" max="5123" width="28.7109375" style="2212" customWidth="1"/>
    <col min="5124" max="5124" width="32.5703125" style="2212" customWidth="1"/>
    <col min="5125" max="5125" width="28.7109375" style="2212" customWidth="1"/>
    <col min="5126" max="5127" width="31.7109375" style="2212" customWidth="1"/>
    <col min="5128" max="5128" width="30.140625" style="2212" customWidth="1"/>
    <col min="5129" max="5129" width="33.7109375" style="2212" customWidth="1"/>
    <col min="5130" max="5130" width="27" style="2212" customWidth="1"/>
    <col min="5131" max="5131" width="28.7109375" style="2212" customWidth="1"/>
    <col min="5132" max="5132" width="34.85546875" style="2212" customWidth="1"/>
    <col min="5133" max="5133" width="37" style="2212" customWidth="1"/>
    <col min="5134" max="5134" width="34.85546875" style="2212" customWidth="1"/>
    <col min="5135" max="5135" width="27.5703125" style="2212" customWidth="1"/>
    <col min="5136" max="5136" width="36.85546875" style="2212" customWidth="1"/>
    <col min="5137" max="5137" width="38.7109375" style="2212" customWidth="1"/>
    <col min="5138" max="5140" width="14.7109375" style="2212" customWidth="1"/>
    <col min="5141" max="5141" width="18.7109375" style="2212" customWidth="1"/>
    <col min="5142" max="5142" width="25.42578125" style="2212" customWidth="1"/>
    <col min="5143" max="5143" width="34.85546875" style="2212" customWidth="1"/>
    <col min="5144" max="5144" width="28" style="2212" customWidth="1"/>
    <col min="5145" max="5145" width="34.140625" style="2212" customWidth="1"/>
    <col min="5146" max="5146" width="34" style="2212" customWidth="1"/>
    <col min="5147" max="5377" width="11.42578125" style="2212"/>
    <col min="5378" max="5378" width="108.140625" style="2212" customWidth="1"/>
    <col min="5379" max="5379" width="28.7109375" style="2212" customWidth="1"/>
    <col min="5380" max="5380" width="32.5703125" style="2212" customWidth="1"/>
    <col min="5381" max="5381" width="28.7109375" style="2212" customWidth="1"/>
    <col min="5382" max="5383" width="31.7109375" style="2212" customWidth="1"/>
    <col min="5384" max="5384" width="30.140625" style="2212" customWidth="1"/>
    <col min="5385" max="5385" width="33.7109375" style="2212" customWidth="1"/>
    <col min="5386" max="5386" width="27" style="2212" customWidth="1"/>
    <col min="5387" max="5387" width="28.7109375" style="2212" customWidth="1"/>
    <col min="5388" max="5388" width="34.85546875" style="2212" customWidth="1"/>
    <col min="5389" max="5389" width="37" style="2212" customWidth="1"/>
    <col min="5390" max="5390" width="34.85546875" style="2212" customWidth="1"/>
    <col min="5391" max="5391" width="27.5703125" style="2212" customWidth="1"/>
    <col min="5392" max="5392" width="36.85546875" style="2212" customWidth="1"/>
    <col min="5393" max="5393" width="38.7109375" style="2212" customWidth="1"/>
    <col min="5394" max="5396" width="14.7109375" style="2212" customWidth="1"/>
    <col min="5397" max="5397" width="18.7109375" style="2212" customWidth="1"/>
    <col min="5398" max="5398" width="25.42578125" style="2212" customWidth="1"/>
    <col min="5399" max="5399" width="34.85546875" style="2212" customWidth="1"/>
    <col min="5400" max="5400" width="28" style="2212" customWidth="1"/>
    <col min="5401" max="5401" width="34.140625" style="2212" customWidth="1"/>
    <col min="5402" max="5402" width="34" style="2212" customWidth="1"/>
    <col min="5403" max="5633" width="11.42578125" style="2212"/>
    <col min="5634" max="5634" width="108.140625" style="2212" customWidth="1"/>
    <col min="5635" max="5635" width="28.7109375" style="2212" customWidth="1"/>
    <col min="5636" max="5636" width="32.5703125" style="2212" customWidth="1"/>
    <col min="5637" max="5637" width="28.7109375" style="2212" customWidth="1"/>
    <col min="5638" max="5639" width="31.7109375" style="2212" customWidth="1"/>
    <col min="5640" max="5640" width="30.140625" style="2212" customWidth="1"/>
    <col min="5641" max="5641" width="33.7109375" style="2212" customWidth="1"/>
    <col min="5642" max="5642" width="27" style="2212" customWidth="1"/>
    <col min="5643" max="5643" width="28.7109375" style="2212" customWidth="1"/>
    <col min="5644" max="5644" width="34.85546875" style="2212" customWidth="1"/>
    <col min="5645" max="5645" width="37" style="2212" customWidth="1"/>
    <col min="5646" max="5646" width="34.85546875" style="2212" customWidth="1"/>
    <col min="5647" max="5647" width="27.5703125" style="2212" customWidth="1"/>
    <col min="5648" max="5648" width="36.85546875" style="2212" customWidth="1"/>
    <col min="5649" max="5649" width="38.7109375" style="2212" customWidth="1"/>
    <col min="5650" max="5652" width="14.7109375" style="2212" customWidth="1"/>
    <col min="5653" max="5653" width="18.7109375" style="2212" customWidth="1"/>
    <col min="5654" max="5654" width="25.42578125" style="2212" customWidth="1"/>
    <col min="5655" max="5655" width="34.85546875" style="2212" customWidth="1"/>
    <col min="5656" max="5656" width="28" style="2212" customWidth="1"/>
    <col min="5657" max="5657" width="34.140625" style="2212" customWidth="1"/>
    <col min="5658" max="5658" width="34" style="2212" customWidth="1"/>
    <col min="5659" max="5889" width="11.42578125" style="2212"/>
    <col min="5890" max="5890" width="108.140625" style="2212" customWidth="1"/>
    <col min="5891" max="5891" width="28.7109375" style="2212" customWidth="1"/>
    <col min="5892" max="5892" width="32.5703125" style="2212" customWidth="1"/>
    <col min="5893" max="5893" width="28.7109375" style="2212" customWidth="1"/>
    <col min="5894" max="5895" width="31.7109375" style="2212" customWidth="1"/>
    <col min="5896" max="5896" width="30.140625" style="2212" customWidth="1"/>
    <col min="5897" max="5897" width="33.7109375" style="2212" customWidth="1"/>
    <col min="5898" max="5898" width="27" style="2212" customWidth="1"/>
    <col min="5899" max="5899" width="28.7109375" style="2212" customWidth="1"/>
    <col min="5900" max="5900" width="34.85546875" style="2212" customWidth="1"/>
    <col min="5901" max="5901" width="37" style="2212" customWidth="1"/>
    <col min="5902" max="5902" width="34.85546875" style="2212" customWidth="1"/>
    <col min="5903" max="5903" width="27.5703125" style="2212" customWidth="1"/>
    <col min="5904" max="5904" width="36.85546875" style="2212" customWidth="1"/>
    <col min="5905" max="5905" width="38.7109375" style="2212" customWidth="1"/>
    <col min="5906" max="5908" width="14.7109375" style="2212" customWidth="1"/>
    <col min="5909" max="5909" width="18.7109375" style="2212" customWidth="1"/>
    <col min="5910" max="5910" width="25.42578125" style="2212" customWidth="1"/>
    <col min="5911" max="5911" width="34.85546875" style="2212" customWidth="1"/>
    <col min="5912" max="5912" width="28" style="2212" customWidth="1"/>
    <col min="5913" max="5913" width="34.140625" style="2212" customWidth="1"/>
    <col min="5914" max="5914" width="34" style="2212" customWidth="1"/>
    <col min="5915" max="6145" width="11.42578125" style="2212"/>
    <col min="6146" max="6146" width="108.140625" style="2212" customWidth="1"/>
    <col min="6147" max="6147" width="28.7109375" style="2212" customWidth="1"/>
    <col min="6148" max="6148" width="32.5703125" style="2212" customWidth="1"/>
    <col min="6149" max="6149" width="28.7109375" style="2212" customWidth="1"/>
    <col min="6150" max="6151" width="31.7109375" style="2212" customWidth="1"/>
    <col min="6152" max="6152" width="30.140625" style="2212" customWidth="1"/>
    <col min="6153" max="6153" width="33.7109375" style="2212" customWidth="1"/>
    <col min="6154" max="6154" width="27" style="2212" customWidth="1"/>
    <col min="6155" max="6155" width="28.7109375" style="2212" customWidth="1"/>
    <col min="6156" max="6156" width="34.85546875" style="2212" customWidth="1"/>
    <col min="6157" max="6157" width="37" style="2212" customWidth="1"/>
    <col min="6158" max="6158" width="34.85546875" style="2212" customWidth="1"/>
    <col min="6159" max="6159" width="27.5703125" style="2212" customWidth="1"/>
    <col min="6160" max="6160" width="36.85546875" style="2212" customWidth="1"/>
    <col min="6161" max="6161" width="38.7109375" style="2212" customWidth="1"/>
    <col min="6162" max="6164" width="14.7109375" style="2212" customWidth="1"/>
    <col min="6165" max="6165" width="18.7109375" style="2212" customWidth="1"/>
    <col min="6166" max="6166" width="25.42578125" style="2212" customWidth="1"/>
    <col min="6167" max="6167" width="34.85546875" style="2212" customWidth="1"/>
    <col min="6168" max="6168" width="28" style="2212" customWidth="1"/>
    <col min="6169" max="6169" width="34.140625" style="2212" customWidth="1"/>
    <col min="6170" max="6170" width="34" style="2212" customWidth="1"/>
    <col min="6171" max="6401" width="11.42578125" style="2212"/>
    <col min="6402" max="6402" width="108.140625" style="2212" customWidth="1"/>
    <col min="6403" max="6403" width="28.7109375" style="2212" customWidth="1"/>
    <col min="6404" max="6404" width="32.5703125" style="2212" customWidth="1"/>
    <col min="6405" max="6405" width="28.7109375" style="2212" customWidth="1"/>
    <col min="6406" max="6407" width="31.7109375" style="2212" customWidth="1"/>
    <col min="6408" max="6408" width="30.140625" style="2212" customWidth="1"/>
    <col min="6409" max="6409" width="33.7109375" style="2212" customWidth="1"/>
    <col min="6410" max="6410" width="27" style="2212" customWidth="1"/>
    <col min="6411" max="6411" width="28.7109375" style="2212" customWidth="1"/>
    <col min="6412" max="6412" width="34.85546875" style="2212" customWidth="1"/>
    <col min="6413" max="6413" width="37" style="2212" customWidth="1"/>
    <col min="6414" max="6414" width="34.85546875" style="2212" customWidth="1"/>
    <col min="6415" max="6415" width="27.5703125" style="2212" customWidth="1"/>
    <col min="6416" max="6416" width="36.85546875" style="2212" customWidth="1"/>
    <col min="6417" max="6417" width="38.7109375" style="2212" customWidth="1"/>
    <col min="6418" max="6420" width="14.7109375" style="2212" customWidth="1"/>
    <col min="6421" max="6421" width="18.7109375" style="2212" customWidth="1"/>
    <col min="6422" max="6422" width="25.42578125" style="2212" customWidth="1"/>
    <col min="6423" max="6423" width="34.85546875" style="2212" customWidth="1"/>
    <col min="6424" max="6424" width="28" style="2212" customWidth="1"/>
    <col min="6425" max="6425" width="34.140625" style="2212" customWidth="1"/>
    <col min="6426" max="6426" width="34" style="2212" customWidth="1"/>
    <col min="6427" max="6657" width="11.42578125" style="2212"/>
    <col min="6658" max="6658" width="108.140625" style="2212" customWidth="1"/>
    <col min="6659" max="6659" width="28.7109375" style="2212" customWidth="1"/>
    <col min="6660" max="6660" width="32.5703125" style="2212" customWidth="1"/>
    <col min="6661" max="6661" width="28.7109375" style="2212" customWidth="1"/>
    <col min="6662" max="6663" width="31.7109375" style="2212" customWidth="1"/>
    <col min="6664" max="6664" width="30.140625" style="2212" customWidth="1"/>
    <col min="6665" max="6665" width="33.7109375" style="2212" customWidth="1"/>
    <col min="6666" max="6666" width="27" style="2212" customWidth="1"/>
    <col min="6667" max="6667" width="28.7109375" style="2212" customWidth="1"/>
    <col min="6668" max="6668" width="34.85546875" style="2212" customWidth="1"/>
    <col min="6669" max="6669" width="37" style="2212" customWidth="1"/>
    <col min="6670" max="6670" width="34.85546875" style="2212" customWidth="1"/>
    <col min="6671" max="6671" width="27.5703125" style="2212" customWidth="1"/>
    <col min="6672" max="6672" width="36.85546875" style="2212" customWidth="1"/>
    <col min="6673" max="6673" width="38.7109375" style="2212" customWidth="1"/>
    <col min="6674" max="6676" width="14.7109375" style="2212" customWidth="1"/>
    <col min="6677" max="6677" width="18.7109375" style="2212" customWidth="1"/>
    <col min="6678" max="6678" width="25.42578125" style="2212" customWidth="1"/>
    <col min="6679" max="6679" width="34.85546875" style="2212" customWidth="1"/>
    <col min="6680" max="6680" width="28" style="2212" customWidth="1"/>
    <col min="6681" max="6681" width="34.140625" style="2212" customWidth="1"/>
    <col min="6682" max="6682" width="34" style="2212" customWidth="1"/>
    <col min="6683" max="6913" width="11.42578125" style="2212"/>
    <col min="6914" max="6914" width="108.140625" style="2212" customWidth="1"/>
    <col min="6915" max="6915" width="28.7109375" style="2212" customWidth="1"/>
    <col min="6916" max="6916" width="32.5703125" style="2212" customWidth="1"/>
    <col min="6917" max="6917" width="28.7109375" style="2212" customWidth="1"/>
    <col min="6918" max="6919" width="31.7109375" style="2212" customWidth="1"/>
    <col min="6920" max="6920" width="30.140625" style="2212" customWidth="1"/>
    <col min="6921" max="6921" width="33.7109375" style="2212" customWidth="1"/>
    <col min="6922" max="6922" width="27" style="2212" customWidth="1"/>
    <col min="6923" max="6923" width="28.7109375" style="2212" customWidth="1"/>
    <col min="6924" max="6924" width="34.85546875" style="2212" customWidth="1"/>
    <col min="6925" max="6925" width="37" style="2212" customWidth="1"/>
    <col min="6926" max="6926" width="34.85546875" style="2212" customWidth="1"/>
    <col min="6927" max="6927" width="27.5703125" style="2212" customWidth="1"/>
    <col min="6928" max="6928" width="36.85546875" style="2212" customWidth="1"/>
    <col min="6929" max="6929" width="38.7109375" style="2212" customWidth="1"/>
    <col min="6930" max="6932" width="14.7109375" style="2212" customWidth="1"/>
    <col min="6933" max="6933" width="18.7109375" style="2212" customWidth="1"/>
    <col min="6934" max="6934" width="25.42578125" style="2212" customWidth="1"/>
    <col min="6935" max="6935" width="34.85546875" style="2212" customWidth="1"/>
    <col min="6936" max="6936" width="28" style="2212" customWidth="1"/>
    <col min="6937" max="6937" width="34.140625" style="2212" customWidth="1"/>
    <col min="6938" max="6938" width="34" style="2212" customWidth="1"/>
    <col min="6939" max="7169" width="11.42578125" style="2212"/>
    <col min="7170" max="7170" width="108.140625" style="2212" customWidth="1"/>
    <col min="7171" max="7171" width="28.7109375" style="2212" customWidth="1"/>
    <col min="7172" max="7172" width="32.5703125" style="2212" customWidth="1"/>
    <col min="7173" max="7173" width="28.7109375" style="2212" customWidth="1"/>
    <col min="7174" max="7175" width="31.7109375" style="2212" customWidth="1"/>
    <col min="7176" max="7176" width="30.140625" style="2212" customWidth="1"/>
    <col min="7177" max="7177" width="33.7109375" style="2212" customWidth="1"/>
    <col min="7178" max="7178" width="27" style="2212" customWidth="1"/>
    <col min="7179" max="7179" width="28.7109375" style="2212" customWidth="1"/>
    <col min="7180" max="7180" width="34.85546875" style="2212" customWidth="1"/>
    <col min="7181" max="7181" width="37" style="2212" customWidth="1"/>
    <col min="7182" max="7182" width="34.85546875" style="2212" customWidth="1"/>
    <col min="7183" max="7183" width="27.5703125" style="2212" customWidth="1"/>
    <col min="7184" max="7184" width="36.85546875" style="2212" customWidth="1"/>
    <col min="7185" max="7185" width="38.7109375" style="2212" customWidth="1"/>
    <col min="7186" max="7188" width="14.7109375" style="2212" customWidth="1"/>
    <col min="7189" max="7189" width="18.7109375" style="2212" customWidth="1"/>
    <col min="7190" max="7190" width="25.42578125" style="2212" customWidth="1"/>
    <col min="7191" max="7191" width="34.85546875" style="2212" customWidth="1"/>
    <col min="7192" max="7192" width="28" style="2212" customWidth="1"/>
    <col min="7193" max="7193" width="34.140625" style="2212" customWidth="1"/>
    <col min="7194" max="7194" width="34" style="2212" customWidth="1"/>
    <col min="7195" max="7425" width="11.42578125" style="2212"/>
    <col min="7426" max="7426" width="108.140625" style="2212" customWidth="1"/>
    <col min="7427" max="7427" width="28.7109375" style="2212" customWidth="1"/>
    <col min="7428" max="7428" width="32.5703125" style="2212" customWidth="1"/>
    <col min="7429" max="7429" width="28.7109375" style="2212" customWidth="1"/>
    <col min="7430" max="7431" width="31.7109375" style="2212" customWidth="1"/>
    <col min="7432" max="7432" width="30.140625" style="2212" customWidth="1"/>
    <col min="7433" max="7433" width="33.7109375" style="2212" customWidth="1"/>
    <col min="7434" max="7434" width="27" style="2212" customWidth="1"/>
    <col min="7435" max="7435" width="28.7109375" style="2212" customWidth="1"/>
    <col min="7436" max="7436" width="34.85546875" style="2212" customWidth="1"/>
    <col min="7437" max="7437" width="37" style="2212" customWidth="1"/>
    <col min="7438" max="7438" width="34.85546875" style="2212" customWidth="1"/>
    <col min="7439" max="7439" width="27.5703125" style="2212" customWidth="1"/>
    <col min="7440" max="7440" width="36.85546875" style="2212" customWidth="1"/>
    <col min="7441" max="7441" width="38.7109375" style="2212" customWidth="1"/>
    <col min="7442" max="7444" width="14.7109375" style="2212" customWidth="1"/>
    <col min="7445" max="7445" width="18.7109375" style="2212" customWidth="1"/>
    <col min="7446" max="7446" width="25.42578125" style="2212" customWidth="1"/>
    <col min="7447" max="7447" width="34.85546875" style="2212" customWidth="1"/>
    <col min="7448" max="7448" width="28" style="2212" customWidth="1"/>
    <col min="7449" max="7449" width="34.140625" style="2212" customWidth="1"/>
    <col min="7450" max="7450" width="34" style="2212" customWidth="1"/>
    <col min="7451" max="7681" width="11.42578125" style="2212"/>
    <col min="7682" max="7682" width="108.140625" style="2212" customWidth="1"/>
    <col min="7683" max="7683" width="28.7109375" style="2212" customWidth="1"/>
    <col min="7684" max="7684" width="32.5703125" style="2212" customWidth="1"/>
    <col min="7685" max="7685" width="28.7109375" style="2212" customWidth="1"/>
    <col min="7686" max="7687" width="31.7109375" style="2212" customWidth="1"/>
    <col min="7688" max="7688" width="30.140625" style="2212" customWidth="1"/>
    <col min="7689" max="7689" width="33.7109375" style="2212" customWidth="1"/>
    <col min="7690" max="7690" width="27" style="2212" customWidth="1"/>
    <col min="7691" max="7691" width="28.7109375" style="2212" customWidth="1"/>
    <col min="7692" max="7692" width="34.85546875" style="2212" customWidth="1"/>
    <col min="7693" max="7693" width="37" style="2212" customWidth="1"/>
    <col min="7694" max="7694" width="34.85546875" style="2212" customWidth="1"/>
    <col min="7695" max="7695" width="27.5703125" style="2212" customWidth="1"/>
    <col min="7696" max="7696" width="36.85546875" style="2212" customWidth="1"/>
    <col min="7697" max="7697" width="38.7109375" style="2212" customWidth="1"/>
    <col min="7698" max="7700" width="14.7109375" style="2212" customWidth="1"/>
    <col min="7701" max="7701" width="18.7109375" style="2212" customWidth="1"/>
    <col min="7702" max="7702" width="25.42578125" style="2212" customWidth="1"/>
    <col min="7703" max="7703" width="34.85546875" style="2212" customWidth="1"/>
    <col min="7704" max="7704" width="28" style="2212" customWidth="1"/>
    <col min="7705" max="7705" width="34.140625" style="2212" customWidth="1"/>
    <col min="7706" max="7706" width="34" style="2212" customWidth="1"/>
    <col min="7707" max="7937" width="11.42578125" style="2212"/>
    <col min="7938" max="7938" width="108.140625" style="2212" customWidth="1"/>
    <col min="7939" max="7939" width="28.7109375" style="2212" customWidth="1"/>
    <col min="7940" max="7940" width="32.5703125" style="2212" customWidth="1"/>
    <col min="7941" max="7941" width="28.7109375" style="2212" customWidth="1"/>
    <col min="7942" max="7943" width="31.7109375" style="2212" customWidth="1"/>
    <col min="7944" max="7944" width="30.140625" style="2212" customWidth="1"/>
    <col min="7945" max="7945" width="33.7109375" style="2212" customWidth="1"/>
    <col min="7946" max="7946" width="27" style="2212" customWidth="1"/>
    <col min="7947" max="7947" width="28.7109375" style="2212" customWidth="1"/>
    <col min="7948" max="7948" width="34.85546875" style="2212" customWidth="1"/>
    <col min="7949" max="7949" width="37" style="2212" customWidth="1"/>
    <col min="7950" max="7950" width="34.85546875" style="2212" customWidth="1"/>
    <col min="7951" max="7951" width="27.5703125" style="2212" customWidth="1"/>
    <col min="7952" max="7952" width="36.85546875" style="2212" customWidth="1"/>
    <col min="7953" max="7953" width="38.7109375" style="2212" customWidth="1"/>
    <col min="7954" max="7956" width="14.7109375" style="2212" customWidth="1"/>
    <col min="7957" max="7957" width="18.7109375" style="2212" customWidth="1"/>
    <col min="7958" max="7958" width="25.42578125" style="2212" customWidth="1"/>
    <col min="7959" max="7959" width="34.85546875" style="2212" customWidth="1"/>
    <col min="7960" max="7960" width="28" style="2212" customWidth="1"/>
    <col min="7961" max="7961" width="34.140625" style="2212" customWidth="1"/>
    <col min="7962" max="7962" width="34" style="2212" customWidth="1"/>
    <col min="7963" max="8193" width="11.42578125" style="2212"/>
    <col min="8194" max="8194" width="108.140625" style="2212" customWidth="1"/>
    <col min="8195" max="8195" width="28.7109375" style="2212" customWidth="1"/>
    <col min="8196" max="8196" width="32.5703125" style="2212" customWidth="1"/>
    <col min="8197" max="8197" width="28.7109375" style="2212" customWidth="1"/>
    <col min="8198" max="8199" width="31.7109375" style="2212" customWidth="1"/>
    <col min="8200" max="8200" width="30.140625" style="2212" customWidth="1"/>
    <col min="8201" max="8201" width="33.7109375" style="2212" customWidth="1"/>
    <col min="8202" max="8202" width="27" style="2212" customWidth="1"/>
    <col min="8203" max="8203" width="28.7109375" style="2212" customWidth="1"/>
    <col min="8204" max="8204" width="34.85546875" style="2212" customWidth="1"/>
    <col min="8205" max="8205" width="37" style="2212" customWidth="1"/>
    <col min="8206" max="8206" width="34.85546875" style="2212" customWidth="1"/>
    <col min="8207" max="8207" width="27.5703125" style="2212" customWidth="1"/>
    <col min="8208" max="8208" width="36.85546875" style="2212" customWidth="1"/>
    <col min="8209" max="8209" width="38.7109375" style="2212" customWidth="1"/>
    <col min="8210" max="8212" width="14.7109375" style="2212" customWidth="1"/>
    <col min="8213" max="8213" width="18.7109375" style="2212" customWidth="1"/>
    <col min="8214" max="8214" width="25.42578125" style="2212" customWidth="1"/>
    <col min="8215" max="8215" width="34.85546875" style="2212" customWidth="1"/>
    <col min="8216" max="8216" width="28" style="2212" customWidth="1"/>
    <col min="8217" max="8217" width="34.140625" style="2212" customWidth="1"/>
    <col min="8218" max="8218" width="34" style="2212" customWidth="1"/>
    <col min="8219" max="8449" width="11.42578125" style="2212"/>
    <col min="8450" max="8450" width="108.140625" style="2212" customWidth="1"/>
    <col min="8451" max="8451" width="28.7109375" style="2212" customWidth="1"/>
    <col min="8452" max="8452" width="32.5703125" style="2212" customWidth="1"/>
    <col min="8453" max="8453" width="28.7109375" style="2212" customWidth="1"/>
    <col min="8454" max="8455" width="31.7109375" style="2212" customWidth="1"/>
    <col min="8456" max="8456" width="30.140625" style="2212" customWidth="1"/>
    <col min="8457" max="8457" width="33.7109375" style="2212" customWidth="1"/>
    <col min="8458" max="8458" width="27" style="2212" customWidth="1"/>
    <col min="8459" max="8459" width="28.7109375" style="2212" customWidth="1"/>
    <col min="8460" max="8460" width="34.85546875" style="2212" customWidth="1"/>
    <col min="8461" max="8461" width="37" style="2212" customWidth="1"/>
    <col min="8462" max="8462" width="34.85546875" style="2212" customWidth="1"/>
    <col min="8463" max="8463" width="27.5703125" style="2212" customWidth="1"/>
    <col min="8464" max="8464" width="36.85546875" style="2212" customWidth="1"/>
    <col min="8465" max="8465" width="38.7109375" style="2212" customWidth="1"/>
    <col min="8466" max="8468" width="14.7109375" style="2212" customWidth="1"/>
    <col min="8469" max="8469" width="18.7109375" style="2212" customWidth="1"/>
    <col min="8470" max="8470" width="25.42578125" style="2212" customWidth="1"/>
    <col min="8471" max="8471" width="34.85546875" style="2212" customWidth="1"/>
    <col min="8472" max="8472" width="28" style="2212" customWidth="1"/>
    <col min="8473" max="8473" width="34.140625" style="2212" customWidth="1"/>
    <col min="8474" max="8474" width="34" style="2212" customWidth="1"/>
    <col min="8475" max="8705" width="11.42578125" style="2212"/>
    <col min="8706" max="8706" width="108.140625" style="2212" customWidth="1"/>
    <col min="8707" max="8707" width="28.7109375" style="2212" customWidth="1"/>
    <col min="8708" max="8708" width="32.5703125" style="2212" customWidth="1"/>
    <col min="8709" max="8709" width="28.7109375" style="2212" customWidth="1"/>
    <col min="8710" max="8711" width="31.7109375" style="2212" customWidth="1"/>
    <col min="8712" max="8712" width="30.140625" style="2212" customWidth="1"/>
    <col min="8713" max="8713" width="33.7109375" style="2212" customWidth="1"/>
    <col min="8714" max="8714" width="27" style="2212" customWidth="1"/>
    <col min="8715" max="8715" width="28.7109375" style="2212" customWidth="1"/>
    <col min="8716" max="8716" width="34.85546875" style="2212" customWidth="1"/>
    <col min="8717" max="8717" width="37" style="2212" customWidth="1"/>
    <col min="8718" max="8718" width="34.85546875" style="2212" customWidth="1"/>
    <col min="8719" max="8719" width="27.5703125" style="2212" customWidth="1"/>
    <col min="8720" max="8720" width="36.85546875" style="2212" customWidth="1"/>
    <col min="8721" max="8721" width="38.7109375" style="2212" customWidth="1"/>
    <col min="8722" max="8724" width="14.7109375" style="2212" customWidth="1"/>
    <col min="8725" max="8725" width="18.7109375" style="2212" customWidth="1"/>
    <col min="8726" max="8726" width="25.42578125" style="2212" customWidth="1"/>
    <col min="8727" max="8727" width="34.85546875" style="2212" customWidth="1"/>
    <col min="8728" max="8728" width="28" style="2212" customWidth="1"/>
    <col min="8729" max="8729" width="34.140625" style="2212" customWidth="1"/>
    <col min="8730" max="8730" width="34" style="2212" customWidth="1"/>
    <col min="8731" max="8961" width="11.42578125" style="2212"/>
    <col min="8962" max="8962" width="108.140625" style="2212" customWidth="1"/>
    <col min="8963" max="8963" width="28.7109375" style="2212" customWidth="1"/>
    <col min="8964" max="8964" width="32.5703125" style="2212" customWidth="1"/>
    <col min="8965" max="8965" width="28.7109375" style="2212" customWidth="1"/>
    <col min="8966" max="8967" width="31.7109375" style="2212" customWidth="1"/>
    <col min="8968" max="8968" width="30.140625" style="2212" customWidth="1"/>
    <col min="8969" max="8969" width="33.7109375" style="2212" customWidth="1"/>
    <col min="8970" max="8970" width="27" style="2212" customWidth="1"/>
    <col min="8971" max="8971" width="28.7109375" style="2212" customWidth="1"/>
    <col min="8972" max="8972" width="34.85546875" style="2212" customWidth="1"/>
    <col min="8973" max="8973" width="37" style="2212" customWidth="1"/>
    <col min="8974" max="8974" width="34.85546875" style="2212" customWidth="1"/>
    <col min="8975" max="8975" width="27.5703125" style="2212" customWidth="1"/>
    <col min="8976" max="8976" width="36.85546875" style="2212" customWidth="1"/>
    <col min="8977" max="8977" width="38.7109375" style="2212" customWidth="1"/>
    <col min="8978" max="8980" width="14.7109375" style="2212" customWidth="1"/>
    <col min="8981" max="8981" width="18.7109375" style="2212" customWidth="1"/>
    <col min="8982" max="8982" width="25.42578125" style="2212" customWidth="1"/>
    <col min="8983" max="8983" width="34.85546875" style="2212" customWidth="1"/>
    <col min="8984" max="8984" width="28" style="2212" customWidth="1"/>
    <col min="8985" max="8985" width="34.140625" style="2212" customWidth="1"/>
    <col min="8986" max="8986" width="34" style="2212" customWidth="1"/>
    <col min="8987" max="9217" width="11.42578125" style="2212"/>
    <col min="9218" max="9218" width="108.140625" style="2212" customWidth="1"/>
    <col min="9219" max="9219" width="28.7109375" style="2212" customWidth="1"/>
    <col min="9220" max="9220" width="32.5703125" style="2212" customWidth="1"/>
    <col min="9221" max="9221" width="28.7109375" style="2212" customWidth="1"/>
    <col min="9222" max="9223" width="31.7109375" style="2212" customWidth="1"/>
    <col min="9224" max="9224" width="30.140625" style="2212" customWidth="1"/>
    <col min="9225" max="9225" width="33.7109375" style="2212" customWidth="1"/>
    <col min="9226" max="9226" width="27" style="2212" customWidth="1"/>
    <col min="9227" max="9227" width="28.7109375" style="2212" customWidth="1"/>
    <col min="9228" max="9228" width="34.85546875" style="2212" customWidth="1"/>
    <col min="9229" max="9229" width="37" style="2212" customWidth="1"/>
    <col min="9230" max="9230" width="34.85546875" style="2212" customWidth="1"/>
    <col min="9231" max="9231" width="27.5703125" style="2212" customWidth="1"/>
    <col min="9232" max="9232" width="36.85546875" style="2212" customWidth="1"/>
    <col min="9233" max="9233" width="38.7109375" style="2212" customWidth="1"/>
    <col min="9234" max="9236" width="14.7109375" style="2212" customWidth="1"/>
    <col min="9237" max="9237" width="18.7109375" style="2212" customWidth="1"/>
    <col min="9238" max="9238" width="25.42578125" style="2212" customWidth="1"/>
    <col min="9239" max="9239" width="34.85546875" style="2212" customWidth="1"/>
    <col min="9240" max="9240" width="28" style="2212" customWidth="1"/>
    <col min="9241" max="9241" width="34.140625" style="2212" customWidth="1"/>
    <col min="9242" max="9242" width="34" style="2212" customWidth="1"/>
    <col min="9243" max="9473" width="11.42578125" style="2212"/>
    <col min="9474" max="9474" width="108.140625" style="2212" customWidth="1"/>
    <col min="9475" max="9475" width="28.7109375" style="2212" customWidth="1"/>
    <col min="9476" max="9476" width="32.5703125" style="2212" customWidth="1"/>
    <col min="9477" max="9477" width="28.7109375" style="2212" customWidth="1"/>
    <col min="9478" max="9479" width="31.7109375" style="2212" customWidth="1"/>
    <col min="9480" max="9480" width="30.140625" style="2212" customWidth="1"/>
    <col min="9481" max="9481" width="33.7109375" style="2212" customWidth="1"/>
    <col min="9482" max="9482" width="27" style="2212" customWidth="1"/>
    <col min="9483" max="9483" width="28.7109375" style="2212" customWidth="1"/>
    <col min="9484" max="9484" width="34.85546875" style="2212" customWidth="1"/>
    <col min="9485" max="9485" width="37" style="2212" customWidth="1"/>
    <col min="9486" max="9486" width="34.85546875" style="2212" customWidth="1"/>
    <col min="9487" max="9487" width="27.5703125" style="2212" customWidth="1"/>
    <col min="9488" max="9488" width="36.85546875" style="2212" customWidth="1"/>
    <col min="9489" max="9489" width="38.7109375" style="2212" customWidth="1"/>
    <col min="9490" max="9492" width="14.7109375" style="2212" customWidth="1"/>
    <col min="9493" max="9493" width="18.7109375" style="2212" customWidth="1"/>
    <col min="9494" max="9494" width="25.42578125" style="2212" customWidth="1"/>
    <col min="9495" max="9495" width="34.85546875" style="2212" customWidth="1"/>
    <col min="9496" max="9496" width="28" style="2212" customWidth="1"/>
    <col min="9497" max="9497" width="34.140625" style="2212" customWidth="1"/>
    <col min="9498" max="9498" width="34" style="2212" customWidth="1"/>
    <col min="9499" max="9729" width="11.42578125" style="2212"/>
    <col min="9730" max="9730" width="108.140625" style="2212" customWidth="1"/>
    <col min="9731" max="9731" width="28.7109375" style="2212" customWidth="1"/>
    <col min="9732" max="9732" width="32.5703125" style="2212" customWidth="1"/>
    <col min="9733" max="9733" width="28.7109375" style="2212" customWidth="1"/>
    <col min="9734" max="9735" width="31.7109375" style="2212" customWidth="1"/>
    <col min="9736" max="9736" width="30.140625" style="2212" customWidth="1"/>
    <col min="9737" max="9737" width="33.7109375" style="2212" customWidth="1"/>
    <col min="9738" max="9738" width="27" style="2212" customWidth="1"/>
    <col min="9739" max="9739" width="28.7109375" style="2212" customWidth="1"/>
    <col min="9740" max="9740" width="34.85546875" style="2212" customWidth="1"/>
    <col min="9741" max="9741" width="37" style="2212" customWidth="1"/>
    <col min="9742" max="9742" width="34.85546875" style="2212" customWidth="1"/>
    <col min="9743" max="9743" width="27.5703125" style="2212" customWidth="1"/>
    <col min="9744" max="9744" width="36.85546875" style="2212" customWidth="1"/>
    <col min="9745" max="9745" width="38.7109375" style="2212" customWidth="1"/>
    <col min="9746" max="9748" width="14.7109375" style="2212" customWidth="1"/>
    <col min="9749" max="9749" width="18.7109375" style="2212" customWidth="1"/>
    <col min="9750" max="9750" width="25.42578125" style="2212" customWidth="1"/>
    <col min="9751" max="9751" width="34.85546875" style="2212" customWidth="1"/>
    <col min="9752" max="9752" width="28" style="2212" customWidth="1"/>
    <col min="9753" max="9753" width="34.140625" style="2212" customWidth="1"/>
    <col min="9754" max="9754" width="34" style="2212" customWidth="1"/>
    <col min="9755" max="9985" width="11.42578125" style="2212"/>
    <col min="9986" max="9986" width="108.140625" style="2212" customWidth="1"/>
    <col min="9987" max="9987" width="28.7109375" style="2212" customWidth="1"/>
    <col min="9988" max="9988" width="32.5703125" style="2212" customWidth="1"/>
    <col min="9989" max="9989" width="28.7109375" style="2212" customWidth="1"/>
    <col min="9990" max="9991" width="31.7109375" style="2212" customWidth="1"/>
    <col min="9992" max="9992" width="30.140625" style="2212" customWidth="1"/>
    <col min="9993" max="9993" width="33.7109375" style="2212" customWidth="1"/>
    <col min="9994" max="9994" width="27" style="2212" customWidth="1"/>
    <col min="9995" max="9995" width="28.7109375" style="2212" customWidth="1"/>
    <col min="9996" max="9996" width="34.85546875" style="2212" customWidth="1"/>
    <col min="9997" max="9997" width="37" style="2212" customWidth="1"/>
    <col min="9998" max="9998" width="34.85546875" style="2212" customWidth="1"/>
    <col min="9999" max="9999" width="27.5703125" style="2212" customWidth="1"/>
    <col min="10000" max="10000" width="36.85546875" style="2212" customWidth="1"/>
    <col min="10001" max="10001" width="38.7109375" style="2212" customWidth="1"/>
    <col min="10002" max="10004" width="14.7109375" style="2212" customWidth="1"/>
    <col min="10005" max="10005" width="18.7109375" style="2212" customWidth="1"/>
    <col min="10006" max="10006" width="25.42578125" style="2212" customWidth="1"/>
    <col min="10007" max="10007" width="34.85546875" style="2212" customWidth="1"/>
    <col min="10008" max="10008" width="28" style="2212" customWidth="1"/>
    <col min="10009" max="10009" width="34.140625" style="2212" customWidth="1"/>
    <col min="10010" max="10010" width="34" style="2212" customWidth="1"/>
    <col min="10011" max="10241" width="11.42578125" style="2212"/>
    <col min="10242" max="10242" width="108.140625" style="2212" customWidth="1"/>
    <col min="10243" max="10243" width="28.7109375" style="2212" customWidth="1"/>
    <col min="10244" max="10244" width="32.5703125" style="2212" customWidth="1"/>
    <col min="10245" max="10245" width="28.7109375" style="2212" customWidth="1"/>
    <col min="10246" max="10247" width="31.7109375" style="2212" customWidth="1"/>
    <col min="10248" max="10248" width="30.140625" style="2212" customWidth="1"/>
    <col min="10249" max="10249" width="33.7109375" style="2212" customWidth="1"/>
    <col min="10250" max="10250" width="27" style="2212" customWidth="1"/>
    <col min="10251" max="10251" width="28.7109375" style="2212" customWidth="1"/>
    <col min="10252" max="10252" width="34.85546875" style="2212" customWidth="1"/>
    <col min="10253" max="10253" width="37" style="2212" customWidth="1"/>
    <col min="10254" max="10254" width="34.85546875" style="2212" customWidth="1"/>
    <col min="10255" max="10255" width="27.5703125" style="2212" customWidth="1"/>
    <col min="10256" max="10256" width="36.85546875" style="2212" customWidth="1"/>
    <col min="10257" max="10257" width="38.7109375" style="2212" customWidth="1"/>
    <col min="10258" max="10260" width="14.7109375" style="2212" customWidth="1"/>
    <col min="10261" max="10261" width="18.7109375" style="2212" customWidth="1"/>
    <col min="10262" max="10262" width="25.42578125" style="2212" customWidth="1"/>
    <col min="10263" max="10263" width="34.85546875" style="2212" customWidth="1"/>
    <col min="10264" max="10264" width="28" style="2212" customWidth="1"/>
    <col min="10265" max="10265" width="34.140625" style="2212" customWidth="1"/>
    <col min="10266" max="10266" width="34" style="2212" customWidth="1"/>
    <col min="10267" max="10497" width="11.42578125" style="2212"/>
    <col min="10498" max="10498" width="108.140625" style="2212" customWidth="1"/>
    <col min="10499" max="10499" width="28.7109375" style="2212" customWidth="1"/>
    <col min="10500" max="10500" width="32.5703125" style="2212" customWidth="1"/>
    <col min="10501" max="10501" width="28.7109375" style="2212" customWidth="1"/>
    <col min="10502" max="10503" width="31.7109375" style="2212" customWidth="1"/>
    <col min="10504" max="10504" width="30.140625" style="2212" customWidth="1"/>
    <col min="10505" max="10505" width="33.7109375" style="2212" customWidth="1"/>
    <col min="10506" max="10506" width="27" style="2212" customWidth="1"/>
    <col min="10507" max="10507" width="28.7109375" style="2212" customWidth="1"/>
    <col min="10508" max="10508" width="34.85546875" style="2212" customWidth="1"/>
    <col min="10509" max="10509" width="37" style="2212" customWidth="1"/>
    <col min="10510" max="10510" width="34.85546875" style="2212" customWidth="1"/>
    <col min="10511" max="10511" width="27.5703125" style="2212" customWidth="1"/>
    <col min="10512" max="10512" width="36.85546875" style="2212" customWidth="1"/>
    <col min="10513" max="10513" width="38.7109375" style="2212" customWidth="1"/>
    <col min="10514" max="10516" width="14.7109375" style="2212" customWidth="1"/>
    <col min="10517" max="10517" width="18.7109375" style="2212" customWidth="1"/>
    <col min="10518" max="10518" width="25.42578125" style="2212" customWidth="1"/>
    <col min="10519" max="10519" width="34.85546875" style="2212" customWidth="1"/>
    <col min="10520" max="10520" width="28" style="2212" customWidth="1"/>
    <col min="10521" max="10521" width="34.140625" style="2212" customWidth="1"/>
    <col min="10522" max="10522" width="34" style="2212" customWidth="1"/>
    <col min="10523" max="10753" width="11.42578125" style="2212"/>
    <col min="10754" max="10754" width="108.140625" style="2212" customWidth="1"/>
    <col min="10755" max="10755" width="28.7109375" style="2212" customWidth="1"/>
    <col min="10756" max="10756" width="32.5703125" style="2212" customWidth="1"/>
    <col min="10757" max="10757" width="28.7109375" style="2212" customWidth="1"/>
    <col min="10758" max="10759" width="31.7109375" style="2212" customWidth="1"/>
    <col min="10760" max="10760" width="30.140625" style="2212" customWidth="1"/>
    <col min="10761" max="10761" width="33.7109375" style="2212" customWidth="1"/>
    <col min="10762" max="10762" width="27" style="2212" customWidth="1"/>
    <col min="10763" max="10763" width="28.7109375" style="2212" customWidth="1"/>
    <col min="10764" max="10764" width="34.85546875" style="2212" customWidth="1"/>
    <col min="10765" max="10765" width="37" style="2212" customWidth="1"/>
    <col min="10766" max="10766" width="34.85546875" style="2212" customWidth="1"/>
    <col min="10767" max="10767" width="27.5703125" style="2212" customWidth="1"/>
    <col min="10768" max="10768" width="36.85546875" style="2212" customWidth="1"/>
    <col min="10769" max="10769" width="38.7109375" style="2212" customWidth="1"/>
    <col min="10770" max="10772" width="14.7109375" style="2212" customWidth="1"/>
    <col min="10773" max="10773" width="18.7109375" style="2212" customWidth="1"/>
    <col min="10774" max="10774" width="25.42578125" style="2212" customWidth="1"/>
    <col min="10775" max="10775" width="34.85546875" style="2212" customWidth="1"/>
    <col min="10776" max="10776" width="28" style="2212" customWidth="1"/>
    <col min="10777" max="10777" width="34.140625" style="2212" customWidth="1"/>
    <col min="10778" max="10778" width="34" style="2212" customWidth="1"/>
    <col min="10779" max="11009" width="11.42578125" style="2212"/>
    <col min="11010" max="11010" width="108.140625" style="2212" customWidth="1"/>
    <col min="11011" max="11011" width="28.7109375" style="2212" customWidth="1"/>
    <col min="11012" max="11012" width="32.5703125" style="2212" customWidth="1"/>
    <col min="11013" max="11013" width="28.7109375" style="2212" customWidth="1"/>
    <col min="11014" max="11015" width="31.7109375" style="2212" customWidth="1"/>
    <col min="11016" max="11016" width="30.140625" style="2212" customWidth="1"/>
    <col min="11017" max="11017" width="33.7109375" style="2212" customWidth="1"/>
    <col min="11018" max="11018" width="27" style="2212" customWidth="1"/>
    <col min="11019" max="11019" width="28.7109375" style="2212" customWidth="1"/>
    <col min="11020" max="11020" width="34.85546875" style="2212" customWidth="1"/>
    <col min="11021" max="11021" width="37" style="2212" customWidth="1"/>
    <col min="11022" max="11022" width="34.85546875" style="2212" customWidth="1"/>
    <col min="11023" max="11023" width="27.5703125" style="2212" customWidth="1"/>
    <col min="11024" max="11024" width="36.85546875" style="2212" customWidth="1"/>
    <col min="11025" max="11025" width="38.7109375" style="2212" customWidth="1"/>
    <col min="11026" max="11028" width="14.7109375" style="2212" customWidth="1"/>
    <col min="11029" max="11029" width="18.7109375" style="2212" customWidth="1"/>
    <col min="11030" max="11030" width="25.42578125" style="2212" customWidth="1"/>
    <col min="11031" max="11031" width="34.85546875" style="2212" customWidth="1"/>
    <col min="11032" max="11032" width="28" style="2212" customWidth="1"/>
    <col min="11033" max="11033" width="34.140625" style="2212" customWidth="1"/>
    <col min="11034" max="11034" width="34" style="2212" customWidth="1"/>
    <col min="11035" max="11265" width="11.42578125" style="2212"/>
    <col min="11266" max="11266" width="108.140625" style="2212" customWidth="1"/>
    <col min="11267" max="11267" width="28.7109375" style="2212" customWidth="1"/>
    <col min="11268" max="11268" width="32.5703125" style="2212" customWidth="1"/>
    <col min="11269" max="11269" width="28.7109375" style="2212" customWidth="1"/>
    <col min="11270" max="11271" width="31.7109375" style="2212" customWidth="1"/>
    <col min="11272" max="11272" width="30.140625" style="2212" customWidth="1"/>
    <col min="11273" max="11273" width="33.7109375" style="2212" customWidth="1"/>
    <col min="11274" max="11274" width="27" style="2212" customWidth="1"/>
    <col min="11275" max="11275" width="28.7109375" style="2212" customWidth="1"/>
    <col min="11276" max="11276" width="34.85546875" style="2212" customWidth="1"/>
    <col min="11277" max="11277" width="37" style="2212" customWidth="1"/>
    <col min="11278" max="11278" width="34.85546875" style="2212" customWidth="1"/>
    <col min="11279" max="11279" width="27.5703125" style="2212" customWidth="1"/>
    <col min="11280" max="11280" width="36.85546875" style="2212" customWidth="1"/>
    <col min="11281" max="11281" width="38.7109375" style="2212" customWidth="1"/>
    <col min="11282" max="11284" width="14.7109375" style="2212" customWidth="1"/>
    <col min="11285" max="11285" width="18.7109375" style="2212" customWidth="1"/>
    <col min="11286" max="11286" width="25.42578125" style="2212" customWidth="1"/>
    <col min="11287" max="11287" width="34.85546875" style="2212" customWidth="1"/>
    <col min="11288" max="11288" width="28" style="2212" customWidth="1"/>
    <col min="11289" max="11289" width="34.140625" style="2212" customWidth="1"/>
    <col min="11290" max="11290" width="34" style="2212" customWidth="1"/>
    <col min="11291" max="11521" width="11.42578125" style="2212"/>
    <col min="11522" max="11522" width="108.140625" style="2212" customWidth="1"/>
    <col min="11523" max="11523" width="28.7109375" style="2212" customWidth="1"/>
    <col min="11524" max="11524" width="32.5703125" style="2212" customWidth="1"/>
    <col min="11525" max="11525" width="28.7109375" style="2212" customWidth="1"/>
    <col min="11526" max="11527" width="31.7109375" style="2212" customWidth="1"/>
    <col min="11528" max="11528" width="30.140625" style="2212" customWidth="1"/>
    <col min="11529" max="11529" width="33.7109375" style="2212" customWidth="1"/>
    <col min="11530" max="11530" width="27" style="2212" customWidth="1"/>
    <col min="11531" max="11531" width="28.7109375" style="2212" customWidth="1"/>
    <col min="11532" max="11532" width="34.85546875" style="2212" customWidth="1"/>
    <col min="11533" max="11533" width="37" style="2212" customWidth="1"/>
    <col min="11534" max="11534" width="34.85546875" style="2212" customWidth="1"/>
    <col min="11535" max="11535" width="27.5703125" style="2212" customWidth="1"/>
    <col min="11536" max="11536" width="36.85546875" style="2212" customWidth="1"/>
    <col min="11537" max="11537" width="38.7109375" style="2212" customWidth="1"/>
    <col min="11538" max="11540" width="14.7109375" style="2212" customWidth="1"/>
    <col min="11541" max="11541" width="18.7109375" style="2212" customWidth="1"/>
    <col min="11542" max="11542" width="25.42578125" style="2212" customWidth="1"/>
    <col min="11543" max="11543" width="34.85546875" style="2212" customWidth="1"/>
    <col min="11544" max="11544" width="28" style="2212" customWidth="1"/>
    <col min="11545" max="11545" width="34.140625" style="2212" customWidth="1"/>
    <col min="11546" max="11546" width="34" style="2212" customWidth="1"/>
    <col min="11547" max="11777" width="11.42578125" style="2212"/>
    <col min="11778" max="11778" width="108.140625" style="2212" customWidth="1"/>
    <col min="11779" max="11779" width="28.7109375" style="2212" customWidth="1"/>
    <col min="11780" max="11780" width="32.5703125" style="2212" customWidth="1"/>
    <col min="11781" max="11781" width="28.7109375" style="2212" customWidth="1"/>
    <col min="11782" max="11783" width="31.7109375" style="2212" customWidth="1"/>
    <col min="11784" max="11784" width="30.140625" style="2212" customWidth="1"/>
    <col min="11785" max="11785" width="33.7109375" style="2212" customWidth="1"/>
    <col min="11786" max="11786" width="27" style="2212" customWidth="1"/>
    <col min="11787" max="11787" width="28.7109375" style="2212" customWidth="1"/>
    <col min="11788" max="11788" width="34.85546875" style="2212" customWidth="1"/>
    <col min="11789" max="11789" width="37" style="2212" customWidth="1"/>
    <col min="11790" max="11790" width="34.85546875" style="2212" customWidth="1"/>
    <col min="11791" max="11791" width="27.5703125" style="2212" customWidth="1"/>
    <col min="11792" max="11792" width="36.85546875" style="2212" customWidth="1"/>
    <col min="11793" max="11793" width="38.7109375" style="2212" customWidth="1"/>
    <col min="11794" max="11796" width="14.7109375" style="2212" customWidth="1"/>
    <col min="11797" max="11797" width="18.7109375" style="2212" customWidth="1"/>
    <col min="11798" max="11798" width="25.42578125" style="2212" customWidth="1"/>
    <col min="11799" max="11799" width="34.85546875" style="2212" customWidth="1"/>
    <col min="11800" max="11800" width="28" style="2212" customWidth="1"/>
    <col min="11801" max="11801" width="34.140625" style="2212" customWidth="1"/>
    <col min="11802" max="11802" width="34" style="2212" customWidth="1"/>
    <col min="11803" max="12033" width="11.42578125" style="2212"/>
    <col min="12034" max="12034" width="108.140625" style="2212" customWidth="1"/>
    <col min="12035" max="12035" width="28.7109375" style="2212" customWidth="1"/>
    <col min="12036" max="12036" width="32.5703125" style="2212" customWidth="1"/>
    <col min="12037" max="12037" width="28.7109375" style="2212" customWidth="1"/>
    <col min="12038" max="12039" width="31.7109375" style="2212" customWidth="1"/>
    <col min="12040" max="12040" width="30.140625" style="2212" customWidth="1"/>
    <col min="12041" max="12041" width="33.7109375" style="2212" customWidth="1"/>
    <col min="12042" max="12042" width="27" style="2212" customWidth="1"/>
    <col min="12043" max="12043" width="28.7109375" style="2212" customWidth="1"/>
    <col min="12044" max="12044" width="34.85546875" style="2212" customWidth="1"/>
    <col min="12045" max="12045" width="37" style="2212" customWidth="1"/>
    <col min="12046" max="12046" width="34.85546875" style="2212" customWidth="1"/>
    <col min="12047" max="12047" width="27.5703125" style="2212" customWidth="1"/>
    <col min="12048" max="12048" width="36.85546875" style="2212" customWidth="1"/>
    <col min="12049" max="12049" width="38.7109375" style="2212" customWidth="1"/>
    <col min="12050" max="12052" width="14.7109375" style="2212" customWidth="1"/>
    <col min="12053" max="12053" width="18.7109375" style="2212" customWidth="1"/>
    <col min="12054" max="12054" width="25.42578125" style="2212" customWidth="1"/>
    <col min="12055" max="12055" width="34.85546875" style="2212" customWidth="1"/>
    <col min="12056" max="12056" width="28" style="2212" customWidth="1"/>
    <col min="12057" max="12057" width="34.140625" style="2212" customWidth="1"/>
    <col min="12058" max="12058" width="34" style="2212" customWidth="1"/>
    <col min="12059" max="12289" width="11.42578125" style="2212"/>
    <col min="12290" max="12290" width="108.140625" style="2212" customWidth="1"/>
    <col min="12291" max="12291" width="28.7109375" style="2212" customWidth="1"/>
    <col min="12292" max="12292" width="32.5703125" style="2212" customWidth="1"/>
    <col min="12293" max="12293" width="28.7109375" style="2212" customWidth="1"/>
    <col min="12294" max="12295" width="31.7109375" style="2212" customWidth="1"/>
    <col min="12296" max="12296" width="30.140625" style="2212" customWidth="1"/>
    <col min="12297" max="12297" width="33.7109375" style="2212" customWidth="1"/>
    <col min="12298" max="12298" width="27" style="2212" customWidth="1"/>
    <col min="12299" max="12299" width="28.7109375" style="2212" customWidth="1"/>
    <col min="12300" max="12300" width="34.85546875" style="2212" customWidth="1"/>
    <col min="12301" max="12301" width="37" style="2212" customWidth="1"/>
    <col min="12302" max="12302" width="34.85546875" style="2212" customWidth="1"/>
    <col min="12303" max="12303" width="27.5703125" style="2212" customWidth="1"/>
    <col min="12304" max="12304" width="36.85546875" style="2212" customWidth="1"/>
    <col min="12305" max="12305" width="38.7109375" style="2212" customWidth="1"/>
    <col min="12306" max="12308" width="14.7109375" style="2212" customWidth="1"/>
    <col min="12309" max="12309" width="18.7109375" style="2212" customWidth="1"/>
    <col min="12310" max="12310" width="25.42578125" style="2212" customWidth="1"/>
    <col min="12311" max="12311" width="34.85546875" style="2212" customWidth="1"/>
    <col min="12312" max="12312" width="28" style="2212" customWidth="1"/>
    <col min="12313" max="12313" width="34.140625" style="2212" customWidth="1"/>
    <col min="12314" max="12314" width="34" style="2212" customWidth="1"/>
    <col min="12315" max="12545" width="11.42578125" style="2212"/>
    <col min="12546" max="12546" width="108.140625" style="2212" customWidth="1"/>
    <col min="12547" max="12547" width="28.7109375" style="2212" customWidth="1"/>
    <col min="12548" max="12548" width="32.5703125" style="2212" customWidth="1"/>
    <col min="12549" max="12549" width="28.7109375" style="2212" customWidth="1"/>
    <col min="12550" max="12551" width="31.7109375" style="2212" customWidth="1"/>
    <col min="12552" max="12552" width="30.140625" style="2212" customWidth="1"/>
    <col min="12553" max="12553" width="33.7109375" style="2212" customWidth="1"/>
    <col min="12554" max="12554" width="27" style="2212" customWidth="1"/>
    <col min="12555" max="12555" width="28.7109375" style="2212" customWidth="1"/>
    <col min="12556" max="12556" width="34.85546875" style="2212" customWidth="1"/>
    <col min="12557" max="12557" width="37" style="2212" customWidth="1"/>
    <col min="12558" max="12558" width="34.85546875" style="2212" customWidth="1"/>
    <col min="12559" max="12559" width="27.5703125" style="2212" customWidth="1"/>
    <col min="12560" max="12560" width="36.85546875" style="2212" customWidth="1"/>
    <col min="12561" max="12561" width="38.7109375" style="2212" customWidth="1"/>
    <col min="12562" max="12564" width="14.7109375" style="2212" customWidth="1"/>
    <col min="12565" max="12565" width="18.7109375" style="2212" customWidth="1"/>
    <col min="12566" max="12566" width="25.42578125" style="2212" customWidth="1"/>
    <col min="12567" max="12567" width="34.85546875" style="2212" customWidth="1"/>
    <col min="12568" max="12568" width="28" style="2212" customWidth="1"/>
    <col min="12569" max="12569" width="34.140625" style="2212" customWidth="1"/>
    <col min="12570" max="12570" width="34" style="2212" customWidth="1"/>
    <col min="12571" max="12801" width="11.42578125" style="2212"/>
    <col min="12802" max="12802" width="108.140625" style="2212" customWidth="1"/>
    <col min="12803" max="12803" width="28.7109375" style="2212" customWidth="1"/>
    <col min="12804" max="12804" width="32.5703125" style="2212" customWidth="1"/>
    <col min="12805" max="12805" width="28.7109375" style="2212" customWidth="1"/>
    <col min="12806" max="12807" width="31.7109375" style="2212" customWidth="1"/>
    <col min="12808" max="12808" width="30.140625" style="2212" customWidth="1"/>
    <col min="12809" max="12809" width="33.7109375" style="2212" customWidth="1"/>
    <col min="12810" max="12810" width="27" style="2212" customWidth="1"/>
    <col min="12811" max="12811" width="28.7109375" style="2212" customWidth="1"/>
    <col min="12812" max="12812" width="34.85546875" style="2212" customWidth="1"/>
    <col min="12813" max="12813" width="37" style="2212" customWidth="1"/>
    <col min="12814" max="12814" width="34.85546875" style="2212" customWidth="1"/>
    <col min="12815" max="12815" width="27.5703125" style="2212" customWidth="1"/>
    <col min="12816" max="12816" width="36.85546875" style="2212" customWidth="1"/>
    <col min="12817" max="12817" width="38.7109375" style="2212" customWidth="1"/>
    <col min="12818" max="12820" width="14.7109375" style="2212" customWidth="1"/>
    <col min="12821" max="12821" width="18.7109375" style="2212" customWidth="1"/>
    <col min="12822" max="12822" width="25.42578125" style="2212" customWidth="1"/>
    <col min="12823" max="12823" width="34.85546875" style="2212" customWidth="1"/>
    <col min="12824" max="12824" width="28" style="2212" customWidth="1"/>
    <col min="12825" max="12825" width="34.140625" style="2212" customWidth="1"/>
    <col min="12826" max="12826" width="34" style="2212" customWidth="1"/>
    <col min="12827" max="13057" width="11.42578125" style="2212"/>
    <col min="13058" max="13058" width="108.140625" style="2212" customWidth="1"/>
    <col min="13059" max="13059" width="28.7109375" style="2212" customWidth="1"/>
    <col min="13060" max="13060" width="32.5703125" style="2212" customWidth="1"/>
    <col min="13061" max="13061" width="28.7109375" style="2212" customWidth="1"/>
    <col min="13062" max="13063" width="31.7109375" style="2212" customWidth="1"/>
    <col min="13064" max="13064" width="30.140625" style="2212" customWidth="1"/>
    <col min="13065" max="13065" width="33.7109375" style="2212" customWidth="1"/>
    <col min="13066" max="13066" width="27" style="2212" customWidth="1"/>
    <col min="13067" max="13067" width="28.7109375" style="2212" customWidth="1"/>
    <col min="13068" max="13068" width="34.85546875" style="2212" customWidth="1"/>
    <col min="13069" max="13069" width="37" style="2212" customWidth="1"/>
    <col min="13070" max="13070" width="34.85546875" style="2212" customWidth="1"/>
    <col min="13071" max="13071" width="27.5703125" style="2212" customWidth="1"/>
    <col min="13072" max="13072" width="36.85546875" style="2212" customWidth="1"/>
    <col min="13073" max="13073" width="38.7109375" style="2212" customWidth="1"/>
    <col min="13074" max="13076" width="14.7109375" style="2212" customWidth="1"/>
    <col min="13077" max="13077" width="18.7109375" style="2212" customWidth="1"/>
    <col min="13078" max="13078" width="25.42578125" style="2212" customWidth="1"/>
    <col min="13079" max="13079" width="34.85546875" style="2212" customWidth="1"/>
    <col min="13080" max="13080" width="28" style="2212" customWidth="1"/>
    <col min="13081" max="13081" width="34.140625" style="2212" customWidth="1"/>
    <col min="13082" max="13082" width="34" style="2212" customWidth="1"/>
    <col min="13083" max="13313" width="11.42578125" style="2212"/>
    <col min="13314" max="13314" width="108.140625" style="2212" customWidth="1"/>
    <col min="13315" max="13315" width="28.7109375" style="2212" customWidth="1"/>
    <col min="13316" max="13316" width="32.5703125" style="2212" customWidth="1"/>
    <col min="13317" max="13317" width="28.7109375" style="2212" customWidth="1"/>
    <col min="13318" max="13319" width="31.7109375" style="2212" customWidth="1"/>
    <col min="13320" max="13320" width="30.140625" style="2212" customWidth="1"/>
    <col min="13321" max="13321" width="33.7109375" style="2212" customWidth="1"/>
    <col min="13322" max="13322" width="27" style="2212" customWidth="1"/>
    <col min="13323" max="13323" width="28.7109375" style="2212" customWidth="1"/>
    <col min="13324" max="13324" width="34.85546875" style="2212" customWidth="1"/>
    <col min="13325" max="13325" width="37" style="2212" customWidth="1"/>
    <col min="13326" max="13326" width="34.85546875" style="2212" customWidth="1"/>
    <col min="13327" max="13327" width="27.5703125" style="2212" customWidth="1"/>
    <col min="13328" max="13328" width="36.85546875" style="2212" customWidth="1"/>
    <col min="13329" max="13329" width="38.7109375" style="2212" customWidth="1"/>
    <col min="13330" max="13332" width="14.7109375" style="2212" customWidth="1"/>
    <col min="13333" max="13333" width="18.7109375" style="2212" customWidth="1"/>
    <col min="13334" max="13334" width="25.42578125" style="2212" customWidth="1"/>
    <col min="13335" max="13335" width="34.85546875" style="2212" customWidth="1"/>
    <col min="13336" max="13336" width="28" style="2212" customWidth="1"/>
    <col min="13337" max="13337" width="34.140625" style="2212" customWidth="1"/>
    <col min="13338" max="13338" width="34" style="2212" customWidth="1"/>
    <col min="13339" max="13569" width="11.42578125" style="2212"/>
    <col min="13570" max="13570" width="108.140625" style="2212" customWidth="1"/>
    <col min="13571" max="13571" width="28.7109375" style="2212" customWidth="1"/>
    <col min="13572" max="13572" width="32.5703125" style="2212" customWidth="1"/>
    <col min="13573" max="13573" width="28.7109375" style="2212" customWidth="1"/>
    <col min="13574" max="13575" width="31.7109375" style="2212" customWidth="1"/>
    <col min="13576" max="13576" width="30.140625" style="2212" customWidth="1"/>
    <col min="13577" max="13577" width="33.7109375" style="2212" customWidth="1"/>
    <col min="13578" max="13578" width="27" style="2212" customWidth="1"/>
    <col min="13579" max="13579" width="28.7109375" style="2212" customWidth="1"/>
    <col min="13580" max="13580" width="34.85546875" style="2212" customWidth="1"/>
    <col min="13581" max="13581" width="37" style="2212" customWidth="1"/>
    <col min="13582" max="13582" width="34.85546875" style="2212" customWidth="1"/>
    <col min="13583" max="13583" width="27.5703125" style="2212" customWidth="1"/>
    <col min="13584" max="13584" width="36.85546875" style="2212" customWidth="1"/>
    <col min="13585" max="13585" width="38.7109375" style="2212" customWidth="1"/>
    <col min="13586" max="13588" width="14.7109375" style="2212" customWidth="1"/>
    <col min="13589" max="13589" width="18.7109375" style="2212" customWidth="1"/>
    <col min="13590" max="13590" width="25.42578125" style="2212" customWidth="1"/>
    <col min="13591" max="13591" width="34.85546875" style="2212" customWidth="1"/>
    <col min="13592" max="13592" width="28" style="2212" customWidth="1"/>
    <col min="13593" max="13593" width="34.140625" style="2212" customWidth="1"/>
    <col min="13594" max="13594" width="34" style="2212" customWidth="1"/>
    <col min="13595" max="13825" width="11.42578125" style="2212"/>
    <col min="13826" max="13826" width="108.140625" style="2212" customWidth="1"/>
    <col min="13827" max="13827" width="28.7109375" style="2212" customWidth="1"/>
    <col min="13828" max="13828" width="32.5703125" style="2212" customWidth="1"/>
    <col min="13829" max="13829" width="28.7109375" style="2212" customWidth="1"/>
    <col min="13830" max="13831" width="31.7109375" style="2212" customWidth="1"/>
    <col min="13832" max="13832" width="30.140625" style="2212" customWidth="1"/>
    <col min="13833" max="13833" width="33.7109375" style="2212" customWidth="1"/>
    <col min="13834" max="13834" width="27" style="2212" customWidth="1"/>
    <col min="13835" max="13835" width="28.7109375" style="2212" customWidth="1"/>
    <col min="13836" max="13836" width="34.85546875" style="2212" customWidth="1"/>
    <col min="13837" max="13837" width="37" style="2212" customWidth="1"/>
    <col min="13838" max="13838" width="34.85546875" style="2212" customWidth="1"/>
    <col min="13839" max="13839" width="27.5703125" style="2212" customWidth="1"/>
    <col min="13840" max="13840" width="36.85546875" style="2212" customWidth="1"/>
    <col min="13841" max="13841" width="38.7109375" style="2212" customWidth="1"/>
    <col min="13842" max="13844" width="14.7109375" style="2212" customWidth="1"/>
    <col min="13845" max="13845" width="18.7109375" style="2212" customWidth="1"/>
    <col min="13846" max="13846" width="25.42578125" style="2212" customWidth="1"/>
    <col min="13847" max="13847" width="34.85546875" style="2212" customWidth="1"/>
    <col min="13848" max="13848" width="28" style="2212" customWidth="1"/>
    <col min="13849" max="13849" width="34.140625" style="2212" customWidth="1"/>
    <col min="13850" max="13850" width="34" style="2212" customWidth="1"/>
    <col min="13851" max="14081" width="11.42578125" style="2212"/>
    <col min="14082" max="14082" width="108.140625" style="2212" customWidth="1"/>
    <col min="14083" max="14083" width="28.7109375" style="2212" customWidth="1"/>
    <col min="14084" max="14084" width="32.5703125" style="2212" customWidth="1"/>
    <col min="14085" max="14085" width="28.7109375" style="2212" customWidth="1"/>
    <col min="14086" max="14087" width="31.7109375" style="2212" customWidth="1"/>
    <col min="14088" max="14088" width="30.140625" style="2212" customWidth="1"/>
    <col min="14089" max="14089" width="33.7109375" style="2212" customWidth="1"/>
    <col min="14090" max="14090" width="27" style="2212" customWidth="1"/>
    <col min="14091" max="14091" width="28.7109375" style="2212" customWidth="1"/>
    <col min="14092" max="14092" width="34.85546875" style="2212" customWidth="1"/>
    <col min="14093" max="14093" width="37" style="2212" customWidth="1"/>
    <col min="14094" max="14094" width="34.85546875" style="2212" customWidth="1"/>
    <col min="14095" max="14095" width="27.5703125" style="2212" customWidth="1"/>
    <col min="14096" max="14096" width="36.85546875" style="2212" customWidth="1"/>
    <col min="14097" max="14097" width="38.7109375" style="2212" customWidth="1"/>
    <col min="14098" max="14100" width="14.7109375" style="2212" customWidth="1"/>
    <col min="14101" max="14101" width="18.7109375" style="2212" customWidth="1"/>
    <col min="14102" max="14102" width="25.42578125" style="2212" customWidth="1"/>
    <col min="14103" max="14103" width="34.85546875" style="2212" customWidth="1"/>
    <col min="14104" max="14104" width="28" style="2212" customWidth="1"/>
    <col min="14105" max="14105" width="34.140625" style="2212" customWidth="1"/>
    <col min="14106" max="14106" width="34" style="2212" customWidth="1"/>
    <col min="14107" max="14337" width="11.42578125" style="2212"/>
    <col min="14338" max="14338" width="108.140625" style="2212" customWidth="1"/>
    <col min="14339" max="14339" width="28.7109375" style="2212" customWidth="1"/>
    <col min="14340" max="14340" width="32.5703125" style="2212" customWidth="1"/>
    <col min="14341" max="14341" width="28.7109375" style="2212" customWidth="1"/>
    <col min="14342" max="14343" width="31.7109375" style="2212" customWidth="1"/>
    <col min="14344" max="14344" width="30.140625" style="2212" customWidth="1"/>
    <col min="14345" max="14345" width="33.7109375" style="2212" customWidth="1"/>
    <col min="14346" max="14346" width="27" style="2212" customWidth="1"/>
    <col min="14347" max="14347" width="28.7109375" style="2212" customWidth="1"/>
    <col min="14348" max="14348" width="34.85546875" style="2212" customWidth="1"/>
    <col min="14349" max="14349" width="37" style="2212" customWidth="1"/>
    <col min="14350" max="14350" width="34.85546875" style="2212" customWidth="1"/>
    <col min="14351" max="14351" width="27.5703125" style="2212" customWidth="1"/>
    <col min="14352" max="14352" width="36.85546875" style="2212" customWidth="1"/>
    <col min="14353" max="14353" width="38.7109375" style="2212" customWidth="1"/>
    <col min="14354" max="14356" width="14.7109375" style="2212" customWidth="1"/>
    <col min="14357" max="14357" width="18.7109375" style="2212" customWidth="1"/>
    <col min="14358" max="14358" width="25.42578125" style="2212" customWidth="1"/>
    <col min="14359" max="14359" width="34.85546875" style="2212" customWidth="1"/>
    <col min="14360" max="14360" width="28" style="2212" customWidth="1"/>
    <col min="14361" max="14361" width="34.140625" style="2212" customWidth="1"/>
    <col min="14362" max="14362" width="34" style="2212" customWidth="1"/>
    <col min="14363" max="14593" width="11.42578125" style="2212"/>
    <col min="14594" max="14594" width="108.140625" style="2212" customWidth="1"/>
    <col min="14595" max="14595" width="28.7109375" style="2212" customWidth="1"/>
    <col min="14596" max="14596" width="32.5703125" style="2212" customWidth="1"/>
    <col min="14597" max="14597" width="28.7109375" style="2212" customWidth="1"/>
    <col min="14598" max="14599" width="31.7109375" style="2212" customWidth="1"/>
    <col min="14600" max="14600" width="30.140625" style="2212" customWidth="1"/>
    <col min="14601" max="14601" width="33.7109375" style="2212" customWidth="1"/>
    <col min="14602" max="14602" width="27" style="2212" customWidth="1"/>
    <col min="14603" max="14603" width="28.7109375" style="2212" customWidth="1"/>
    <col min="14604" max="14604" width="34.85546875" style="2212" customWidth="1"/>
    <col min="14605" max="14605" width="37" style="2212" customWidth="1"/>
    <col min="14606" max="14606" width="34.85546875" style="2212" customWidth="1"/>
    <col min="14607" max="14607" width="27.5703125" style="2212" customWidth="1"/>
    <col min="14608" max="14608" width="36.85546875" style="2212" customWidth="1"/>
    <col min="14609" max="14609" width="38.7109375" style="2212" customWidth="1"/>
    <col min="14610" max="14612" width="14.7109375" style="2212" customWidth="1"/>
    <col min="14613" max="14613" width="18.7109375" style="2212" customWidth="1"/>
    <col min="14614" max="14614" width="25.42578125" style="2212" customWidth="1"/>
    <col min="14615" max="14615" width="34.85546875" style="2212" customWidth="1"/>
    <col min="14616" max="14616" width="28" style="2212" customWidth="1"/>
    <col min="14617" max="14617" width="34.140625" style="2212" customWidth="1"/>
    <col min="14618" max="14618" width="34" style="2212" customWidth="1"/>
    <col min="14619" max="14849" width="11.42578125" style="2212"/>
    <col min="14850" max="14850" width="108.140625" style="2212" customWidth="1"/>
    <col min="14851" max="14851" width="28.7109375" style="2212" customWidth="1"/>
    <col min="14852" max="14852" width="32.5703125" style="2212" customWidth="1"/>
    <col min="14853" max="14853" width="28.7109375" style="2212" customWidth="1"/>
    <col min="14854" max="14855" width="31.7109375" style="2212" customWidth="1"/>
    <col min="14856" max="14856" width="30.140625" style="2212" customWidth="1"/>
    <col min="14857" max="14857" width="33.7109375" style="2212" customWidth="1"/>
    <col min="14858" max="14858" width="27" style="2212" customWidth="1"/>
    <col min="14859" max="14859" width="28.7109375" style="2212" customWidth="1"/>
    <col min="14860" max="14860" width="34.85546875" style="2212" customWidth="1"/>
    <col min="14861" max="14861" width="37" style="2212" customWidth="1"/>
    <col min="14862" max="14862" width="34.85546875" style="2212" customWidth="1"/>
    <col min="14863" max="14863" width="27.5703125" style="2212" customWidth="1"/>
    <col min="14864" max="14864" width="36.85546875" style="2212" customWidth="1"/>
    <col min="14865" max="14865" width="38.7109375" style="2212" customWidth="1"/>
    <col min="14866" max="14868" width="14.7109375" style="2212" customWidth="1"/>
    <col min="14869" max="14869" width="18.7109375" style="2212" customWidth="1"/>
    <col min="14870" max="14870" width="25.42578125" style="2212" customWidth="1"/>
    <col min="14871" max="14871" width="34.85546875" style="2212" customWidth="1"/>
    <col min="14872" max="14872" width="28" style="2212" customWidth="1"/>
    <col min="14873" max="14873" width="34.140625" style="2212" customWidth="1"/>
    <col min="14874" max="14874" width="34" style="2212" customWidth="1"/>
    <col min="14875" max="15105" width="11.42578125" style="2212"/>
    <col min="15106" max="15106" width="108.140625" style="2212" customWidth="1"/>
    <col min="15107" max="15107" width="28.7109375" style="2212" customWidth="1"/>
    <col min="15108" max="15108" width="32.5703125" style="2212" customWidth="1"/>
    <col min="15109" max="15109" width="28.7109375" style="2212" customWidth="1"/>
    <col min="15110" max="15111" width="31.7109375" style="2212" customWidth="1"/>
    <col min="15112" max="15112" width="30.140625" style="2212" customWidth="1"/>
    <col min="15113" max="15113" width="33.7109375" style="2212" customWidth="1"/>
    <col min="15114" max="15114" width="27" style="2212" customWidth="1"/>
    <col min="15115" max="15115" width="28.7109375" style="2212" customWidth="1"/>
    <col min="15116" max="15116" width="34.85546875" style="2212" customWidth="1"/>
    <col min="15117" max="15117" width="37" style="2212" customWidth="1"/>
    <col min="15118" max="15118" width="34.85546875" style="2212" customWidth="1"/>
    <col min="15119" max="15119" width="27.5703125" style="2212" customWidth="1"/>
    <col min="15120" max="15120" width="36.85546875" style="2212" customWidth="1"/>
    <col min="15121" max="15121" width="38.7109375" style="2212" customWidth="1"/>
    <col min="15122" max="15124" width="14.7109375" style="2212" customWidth="1"/>
    <col min="15125" max="15125" width="18.7109375" style="2212" customWidth="1"/>
    <col min="15126" max="15126" width="25.42578125" style="2212" customWidth="1"/>
    <col min="15127" max="15127" width="34.85546875" style="2212" customWidth="1"/>
    <col min="15128" max="15128" width="28" style="2212" customWidth="1"/>
    <col min="15129" max="15129" width="34.140625" style="2212" customWidth="1"/>
    <col min="15130" max="15130" width="34" style="2212" customWidth="1"/>
    <col min="15131" max="15361" width="11.42578125" style="2212"/>
    <col min="15362" max="15362" width="108.140625" style="2212" customWidth="1"/>
    <col min="15363" max="15363" width="28.7109375" style="2212" customWidth="1"/>
    <col min="15364" max="15364" width="32.5703125" style="2212" customWidth="1"/>
    <col min="15365" max="15365" width="28.7109375" style="2212" customWidth="1"/>
    <col min="15366" max="15367" width="31.7109375" style="2212" customWidth="1"/>
    <col min="15368" max="15368" width="30.140625" style="2212" customWidth="1"/>
    <col min="15369" max="15369" width="33.7109375" style="2212" customWidth="1"/>
    <col min="15370" max="15370" width="27" style="2212" customWidth="1"/>
    <col min="15371" max="15371" width="28.7109375" style="2212" customWidth="1"/>
    <col min="15372" max="15372" width="34.85546875" style="2212" customWidth="1"/>
    <col min="15373" max="15373" width="37" style="2212" customWidth="1"/>
    <col min="15374" max="15374" width="34.85546875" style="2212" customWidth="1"/>
    <col min="15375" max="15375" width="27.5703125" style="2212" customWidth="1"/>
    <col min="15376" max="15376" width="36.85546875" style="2212" customWidth="1"/>
    <col min="15377" max="15377" width="38.7109375" style="2212" customWidth="1"/>
    <col min="15378" max="15380" width="14.7109375" style="2212" customWidth="1"/>
    <col min="15381" max="15381" width="18.7109375" style="2212" customWidth="1"/>
    <col min="15382" max="15382" width="25.42578125" style="2212" customWidth="1"/>
    <col min="15383" max="15383" width="34.85546875" style="2212" customWidth="1"/>
    <col min="15384" max="15384" width="28" style="2212" customWidth="1"/>
    <col min="15385" max="15385" width="34.140625" style="2212" customWidth="1"/>
    <col min="15386" max="15386" width="34" style="2212" customWidth="1"/>
    <col min="15387" max="15617" width="11.42578125" style="2212"/>
    <col min="15618" max="15618" width="108.140625" style="2212" customWidth="1"/>
    <col min="15619" max="15619" width="28.7109375" style="2212" customWidth="1"/>
    <col min="15620" max="15620" width="32.5703125" style="2212" customWidth="1"/>
    <col min="15621" max="15621" width="28.7109375" style="2212" customWidth="1"/>
    <col min="15622" max="15623" width="31.7109375" style="2212" customWidth="1"/>
    <col min="15624" max="15624" width="30.140625" style="2212" customWidth="1"/>
    <col min="15625" max="15625" width="33.7109375" style="2212" customWidth="1"/>
    <col min="15626" max="15626" width="27" style="2212" customWidth="1"/>
    <col min="15627" max="15627" width="28.7109375" style="2212" customWidth="1"/>
    <col min="15628" max="15628" width="34.85546875" style="2212" customWidth="1"/>
    <col min="15629" max="15629" width="37" style="2212" customWidth="1"/>
    <col min="15630" max="15630" width="34.85546875" style="2212" customWidth="1"/>
    <col min="15631" max="15631" width="27.5703125" style="2212" customWidth="1"/>
    <col min="15632" max="15632" width="36.85546875" style="2212" customWidth="1"/>
    <col min="15633" max="15633" width="38.7109375" style="2212" customWidth="1"/>
    <col min="15634" max="15636" width="14.7109375" style="2212" customWidth="1"/>
    <col min="15637" max="15637" width="18.7109375" style="2212" customWidth="1"/>
    <col min="15638" max="15638" width="25.42578125" style="2212" customWidth="1"/>
    <col min="15639" max="15639" width="34.85546875" style="2212" customWidth="1"/>
    <col min="15640" max="15640" width="28" style="2212" customWidth="1"/>
    <col min="15641" max="15641" width="34.140625" style="2212" customWidth="1"/>
    <col min="15642" max="15642" width="34" style="2212" customWidth="1"/>
    <col min="15643" max="15873" width="11.42578125" style="2212"/>
    <col min="15874" max="15874" width="108.140625" style="2212" customWidth="1"/>
    <col min="15875" max="15875" width="28.7109375" style="2212" customWidth="1"/>
    <col min="15876" max="15876" width="32.5703125" style="2212" customWidth="1"/>
    <col min="15877" max="15877" width="28.7109375" style="2212" customWidth="1"/>
    <col min="15878" max="15879" width="31.7109375" style="2212" customWidth="1"/>
    <col min="15880" max="15880" width="30.140625" style="2212" customWidth="1"/>
    <col min="15881" max="15881" width="33.7109375" style="2212" customWidth="1"/>
    <col min="15882" max="15882" width="27" style="2212" customWidth="1"/>
    <col min="15883" max="15883" width="28.7109375" style="2212" customWidth="1"/>
    <col min="15884" max="15884" width="34.85546875" style="2212" customWidth="1"/>
    <col min="15885" max="15885" width="37" style="2212" customWidth="1"/>
    <col min="15886" max="15886" width="34.85546875" style="2212" customWidth="1"/>
    <col min="15887" max="15887" width="27.5703125" style="2212" customWidth="1"/>
    <col min="15888" max="15888" width="36.85546875" style="2212" customWidth="1"/>
    <col min="15889" max="15889" width="38.7109375" style="2212" customWidth="1"/>
    <col min="15890" max="15892" width="14.7109375" style="2212" customWidth="1"/>
    <col min="15893" max="15893" width="18.7109375" style="2212" customWidth="1"/>
    <col min="15894" max="15894" width="25.42578125" style="2212" customWidth="1"/>
    <col min="15895" max="15895" width="34.85546875" style="2212" customWidth="1"/>
    <col min="15896" max="15896" width="28" style="2212" customWidth="1"/>
    <col min="15897" max="15897" width="34.140625" style="2212" customWidth="1"/>
    <col min="15898" max="15898" width="34" style="2212" customWidth="1"/>
    <col min="15899" max="16129" width="11.42578125" style="2212"/>
    <col min="16130" max="16130" width="108.140625" style="2212" customWidth="1"/>
    <col min="16131" max="16131" width="28.7109375" style="2212" customWidth="1"/>
    <col min="16132" max="16132" width="32.5703125" style="2212" customWidth="1"/>
    <col min="16133" max="16133" width="28.7109375" style="2212" customWidth="1"/>
    <col min="16134" max="16135" width="31.7109375" style="2212" customWidth="1"/>
    <col min="16136" max="16136" width="30.140625" style="2212" customWidth="1"/>
    <col min="16137" max="16137" width="33.7109375" style="2212" customWidth="1"/>
    <col min="16138" max="16138" width="27" style="2212" customWidth="1"/>
    <col min="16139" max="16139" width="28.7109375" style="2212" customWidth="1"/>
    <col min="16140" max="16140" width="34.85546875" style="2212" customWidth="1"/>
    <col min="16141" max="16141" width="37" style="2212" customWidth="1"/>
    <col min="16142" max="16142" width="34.85546875" style="2212" customWidth="1"/>
    <col min="16143" max="16143" width="27.5703125" style="2212" customWidth="1"/>
    <col min="16144" max="16144" width="36.85546875" style="2212" customWidth="1"/>
    <col min="16145" max="16145" width="38.7109375" style="2212" customWidth="1"/>
    <col min="16146" max="16148" width="14.7109375" style="2212" customWidth="1"/>
    <col min="16149" max="16149" width="18.7109375" style="2212" customWidth="1"/>
    <col min="16150" max="16150" width="25.42578125" style="2212" customWidth="1"/>
    <col min="16151" max="16151" width="34.85546875" style="2212" customWidth="1"/>
    <col min="16152" max="16152" width="28" style="2212" customWidth="1"/>
    <col min="16153" max="16153" width="34.140625" style="2212" customWidth="1"/>
    <col min="16154" max="16154" width="34" style="2212" customWidth="1"/>
    <col min="16155" max="16384" width="11.42578125" style="2212"/>
  </cols>
  <sheetData>
    <row r="1" spans="1:28" s="2573" customFormat="1" ht="24.75" customHeight="1">
      <c r="A1" s="2572"/>
      <c r="B1" s="41" t="s">
        <v>48</v>
      </c>
      <c r="C1" s="2728" t="s">
        <v>781</v>
      </c>
      <c r="L1" s="2574" t="s">
        <v>2945</v>
      </c>
      <c r="M1" s="2574"/>
      <c r="N1" s="2574"/>
      <c r="O1" s="2574"/>
      <c r="P1" s="2574"/>
      <c r="Q1" s="2574"/>
      <c r="R1" s="2574"/>
      <c r="S1" s="2574"/>
      <c r="T1" s="2574"/>
      <c r="U1" s="2574"/>
      <c r="X1" s="2575"/>
      <c r="Y1" s="2575"/>
      <c r="Z1" s="2575"/>
      <c r="AA1" s="2575"/>
    </row>
    <row r="2" spans="1:28" s="2576" customFormat="1">
      <c r="B2" s="41" t="s">
        <v>49</v>
      </c>
      <c r="C2" s="41" t="s">
        <v>2887</v>
      </c>
      <c r="L2" s="2577" t="s">
        <v>2947</v>
      </c>
      <c r="M2" s="2578"/>
      <c r="N2" s="2579"/>
      <c r="O2" s="2580"/>
      <c r="P2" s="2581"/>
      <c r="Q2" s="2580"/>
      <c r="R2" s="2580"/>
      <c r="S2" s="2580"/>
      <c r="T2" s="2580"/>
      <c r="U2" s="2575"/>
      <c r="V2" s="2575"/>
      <c r="W2" s="2575"/>
      <c r="X2" s="2575"/>
      <c r="Y2" s="2575"/>
      <c r="Z2" s="2575"/>
      <c r="AA2" s="2575"/>
    </row>
    <row r="3" spans="1:28" s="2576" customFormat="1">
      <c r="B3" s="41" t="s">
        <v>47</v>
      </c>
      <c r="C3" s="41" t="s">
        <v>1049</v>
      </c>
      <c r="M3" s="2577"/>
      <c r="N3" s="4958"/>
      <c r="O3" s="4958"/>
      <c r="P3" s="4958"/>
      <c r="Q3" s="4958"/>
      <c r="R3" s="4958"/>
      <c r="S3" s="4958"/>
      <c r="T3" s="4958"/>
      <c r="U3" s="4958"/>
      <c r="V3" s="4958"/>
      <c r="W3" s="2575"/>
      <c r="X3" s="2582"/>
      <c r="Y3" s="2582"/>
      <c r="Z3" s="2582"/>
    </row>
    <row r="4" spans="1:28" s="2576" customFormat="1">
      <c r="B4" s="41" t="s">
        <v>50</v>
      </c>
      <c r="C4" s="41" t="s">
        <v>53</v>
      </c>
      <c r="M4" s="2572"/>
      <c r="N4" s="2575"/>
      <c r="O4" s="2575"/>
      <c r="P4" s="2575"/>
      <c r="Q4" s="2575"/>
      <c r="R4" s="2575"/>
      <c r="S4" s="2575"/>
      <c r="T4" s="2575"/>
      <c r="U4" s="2575"/>
      <c r="V4" s="2575"/>
      <c r="W4" s="2575"/>
      <c r="X4" s="2582"/>
      <c r="Y4" s="2582"/>
      <c r="Z4" s="2582"/>
    </row>
    <row r="5" spans="1:28" s="2576" customFormat="1">
      <c r="B5" s="41" t="s">
        <v>792</v>
      </c>
      <c r="C5" s="41" t="s">
        <v>71</v>
      </c>
      <c r="O5" s="2575"/>
      <c r="P5" s="2575"/>
      <c r="Q5" s="2575"/>
      <c r="R5" s="2575"/>
      <c r="S5" s="2575"/>
      <c r="T5" s="2575"/>
      <c r="U5" s="2575"/>
      <c r="V5" s="2575"/>
      <c r="W5" s="2575"/>
      <c r="X5" s="2583"/>
      <c r="Y5" s="2583"/>
      <c r="Z5" s="2583"/>
    </row>
    <row r="6" spans="1:28" s="2576" customFormat="1" ht="13.5" thickBot="1">
      <c r="B6" s="2584"/>
      <c r="C6" s="2577"/>
      <c r="D6" s="2575"/>
      <c r="E6" s="2575"/>
      <c r="F6" s="2575"/>
      <c r="G6" s="2575"/>
      <c r="H6" s="2575"/>
      <c r="I6" s="2575"/>
      <c r="J6" s="2575"/>
      <c r="K6" s="2575"/>
      <c r="L6" s="2575"/>
      <c r="M6" s="2575"/>
      <c r="N6" s="2585"/>
      <c r="O6" s="2585"/>
      <c r="P6" s="2585"/>
      <c r="Q6" s="2585"/>
      <c r="R6" s="2585"/>
      <c r="S6" s="2583"/>
      <c r="T6" s="2583"/>
      <c r="U6" s="2583"/>
      <c r="V6" s="2583"/>
      <c r="W6" s="2583"/>
      <c r="X6" s="2583"/>
      <c r="Y6" s="2583"/>
      <c r="Z6" s="2583"/>
    </row>
    <row r="7" spans="1:28" s="2576" customFormat="1" ht="36" customHeight="1">
      <c r="A7" s="2586"/>
      <c r="B7" s="2587"/>
      <c r="C7" s="4959" t="s">
        <v>2948</v>
      </c>
      <c r="D7" s="4960"/>
      <c r="E7" s="4961" t="s">
        <v>2949</v>
      </c>
      <c r="F7" s="4961" t="s">
        <v>2950</v>
      </c>
      <c r="G7" s="4962" t="s">
        <v>2951</v>
      </c>
      <c r="H7" s="4963"/>
      <c r="I7" s="4963"/>
      <c r="J7" s="4963"/>
      <c r="K7" s="4963"/>
      <c r="L7" s="4964"/>
      <c r="M7" s="4961" t="s">
        <v>2952</v>
      </c>
      <c r="N7" s="4959" t="s">
        <v>2953</v>
      </c>
      <c r="O7" s="4965"/>
      <c r="P7" s="4965"/>
      <c r="Q7" s="4966" t="s">
        <v>2954</v>
      </c>
      <c r="R7" s="4965" t="s">
        <v>2955</v>
      </c>
      <c r="S7" s="4965"/>
      <c r="T7" s="4965"/>
      <c r="U7" s="4960"/>
      <c r="V7" s="4969" t="s">
        <v>2956</v>
      </c>
      <c r="W7" s="2588"/>
      <c r="X7" s="4946" t="s">
        <v>2957</v>
      </c>
      <c r="Y7" s="4949" t="s">
        <v>2958</v>
      </c>
      <c r="Z7" s="4951" t="s">
        <v>2959</v>
      </c>
      <c r="AA7" s="2589"/>
      <c r="AB7" s="2590"/>
    </row>
    <row r="8" spans="1:28" s="2576" customFormat="1" ht="44.25" customHeight="1">
      <c r="A8" s="2591"/>
      <c r="B8" s="2592"/>
      <c r="C8" s="4954"/>
      <c r="D8" s="4937"/>
      <c r="E8" s="4937"/>
      <c r="F8" s="4937"/>
      <c r="G8" s="4956" t="s">
        <v>2960</v>
      </c>
      <c r="H8" s="4957"/>
      <c r="I8" s="4956" t="s">
        <v>2526</v>
      </c>
      <c r="J8" s="4957"/>
      <c r="K8" s="4956" t="s">
        <v>2961</v>
      </c>
      <c r="L8" s="4957"/>
      <c r="M8" s="4937"/>
      <c r="N8" s="4937" t="s">
        <v>2962</v>
      </c>
      <c r="O8" s="4935" t="s">
        <v>2963</v>
      </c>
      <c r="P8" s="2593"/>
      <c r="Q8" s="4967"/>
      <c r="R8" s="4938">
        <v>0</v>
      </c>
      <c r="S8" s="4940">
        <v>0.2</v>
      </c>
      <c r="T8" s="4940">
        <v>0.5</v>
      </c>
      <c r="U8" s="4940">
        <v>1</v>
      </c>
      <c r="V8" s="4970"/>
      <c r="W8" s="4942" t="s">
        <v>2964</v>
      </c>
      <c r="X8" s="4947"/>
      <c r="Y8" s="4945"/>
      <c r="Z8" s="4952"/>
      <c r="AA8" s="4944" t="s">
        <v>2965</v>
      </c>
      <c r="AB8" s="4932" t="s">
        <v>2966</v>
      </c>
    </row>
    <row r="9" spans="1:28" s="2576" customFormat="1" ht="15" customHeight="1">
      <c r="A9" s="2591"/>
      <c r="B9" s="2592"/>
      <c r="C9" s="4955"/>
      <c r="D9" s="4937"/>
      <c r="E9" s="4937"/>
      <c r="F9" s="4937"/>
      <c r="G9" s="4934" t="s">
        <v>2967</v>
      </c>
      <c r="H9" s="4934" t="s">
        <v>2968</v>
      </c>
      <c r="I9" s="4936" t="s">
        <v>2969</v>
      </c>
      <c r="J9" s="4936" t="s">
        <v>2970</v>
      </c>
      <c r="K9" s="4934" t="s">
        <v>2971</v>
      </c>
      <c r="L9" s="4934" t="s">
        <v>2972</v>
      </c>
      <c r="M9" s="4937"/>
      <c r="N9" s="4937"/>
      <c r="O9" s="4937"/>
      <c r="P9" s="4935" t="s">
        <v>2973</v>
      </c>
      <c r="Q9" s="4967"/>
      <c r="R9" s="4939"/>
      <c r="S9" s="4941"/>
      <c r="T9" s="4941"/>
      <c r="U9" s="4941"/>
      <c r="V9" s="4970"/>
      <c r="W9" s="4943"/>
      <c r="X9" s="4947"/>
      <c r="Y9" s="4945"/>
      <c r="Z9" s="4952"/>
      <c r="AA9" s="4945"/>
      <c r="AB9" s="4933"/>
    </row>
    <row r="10" spans="1:28" s="2576" customFormat="1" ht="63.75" customHeight="1">
      <c r="A10" s="2591"/>
      <c r="B10" s="2592"/>
      <c r="C10" s="4955"/>
      <c r="D10" s="4937"/>
      <c r="E10" s="4937"/>
      <c r="F10" s="4937"/>
      <c r="G10" s="4935"/>
      <c r="H10" s="4935"/>
      <c r="I10" s="4937"/>
      <c r="J10" s="4937"/>
      <c r="K10" s="4935"/>
      <c r="L10" s="4935"/>
      <c r="M10" s="4937"/>
      <c r="N10" s="4937"/>
      <c r="O10" s="4937"/>
      <c r="P10" s="4935"/>
      <c r="Q10" s="4968"/>
      <c r="R10" s="4939"/>
      <c r="S10" s="4941"/>
      <c r="T10" s="4941"/>
      <c r="U10" s="4941"/>
      <c r="V10" s="4940"/>
      <c r="W10" s="4943" t="s">
        <v>2974</v>
      </c>
      <c r="X10" s="4948"/>
      <c r="Y10" s="4950"/>
      <c r="Z10" s="4953"/>
      <c r="AA10" s="4945"/>
      <c r="AB10" s="4933"/>
    </row>
    <row r="11" spans="1:28" s="2576" customFormat="1" ht="25.5" customHeight="1">
      <c r="A11" s="2594"/>
      <c r="B11" s="2595"/>
      <c r="C11" s="2596" t="s">
        <v>1417</v>
      </c>
      <c r="D11" s="2597" t="s">
        <v>1422</v>
      </c>
      <c r="E11" s="2596" t="s">
        <v>1425</v>
      </c>
      <c r="F11" s="2597" t="s">
        <v>1428</v>
      </c>
      <c r="G11" s="2596" t="s">
        <v>1431</v>
      </c>
      <c r="H11" s="2596" t="s">
        <v>1434</v>
      </c>
      <c r="I11" s="2596" t="s">
        <v>1436</v>
      </c>
      <c r="J11" s="2596" t="s">
        <v>1439</v>
      </c>
      <c r="K11" s="2596" t="s">
        <v>1442</v>
      </c>
      <c r="L11" s="2596" t="s">
        <v>2654</v>
      </c>
      <c r="M11" s="2596" t="s">
        <v>2975</v>
      </c>
      <c r="N11" s="2598" t="s">
        <v>2658</v>
      </c>
      <c r="O11" s="2599" t="s">
        <v>1451</v>
      </c>
      <c r="P11" s="2598" t="s">
        <v>1454</v>
      </c>
      <c r="Q11" s="2600" t="s">
        <v>2976</v>
      </c>
      <c r="R11" s="2600" t="s">
        <v>1460</v>
      </c>
      <c r="S11" s="2600" t="s">
        <v>2664</v>
      </c>
      <c r="T11" s="2600" t="s">
        <v>2666</v>
      </c>
      <c r="U11" s="2600" t="s">
        <v>2668</v>
      </c>
      <c r="V11" s="2600" t="s">
        <v>2977</v>
      </c>
      <c r="W11" s="2597" t="s">
        <v>2671</v>
      </c>
      <c r="X11" s="2601" t="s">
        <v>2673</v>
      </c>
      <c r="Y11" s="2602">
        <v>230</v>
      </c>
      <c r="Z11" s="2602">
        <v>240</v>
      </c>
      <c r="AA11" s="2603" t="s">
        <v>1468</v>
      </c>
      <c r="AB11" s="2604" t="s">
        <v>1471</v>
      </c>
    </row>
    <row r="12" spans="1:28" s="2576" customFormat="1" ht="18.75" customHeight="1">
      <c r="A12" s="2605" t="s">
        <v>1417</v>
      </c>
      <c r="B12" s="2606" t="s">
        <v>2886</v>
      </c>
      <c r="C12" s="2607"/>
      <c r="D12" s="2607"/>
      <c r="E12" s="2607"/>
      <c r="F12" s="2608"/>
      <c r="G12" s="2608"/>
      <c r="H12" s="2608"/>
      <c r="I12" s="2608"/>
      <c r="J12" s="2608"/>
      <c r="K12" s="2609">
        <f>G12+H12+I12+J12</f>
        <v>0</v>
      </c>
      <c r="L12" s="2608"/>
      <c r="M12" s="2610">
        <f>F12-K12+L12</f>
        <v>0</v>
      </c>
      <c r="N12" s="2608"/>
      <c r="O12" s="2608"/>
      <c r="P12" s="2608"/>
      <c r="Q12" s="2611">
        <f>M12+N12-O12</f>
        <v>0</v>
      </c>
      <c r="R12" s="2608"/>
      <c r="S12" s="2608"/>
      <c r="T12" s="2608"/>
      <c r="U12" s="2608"/>
      <c r="V12" s="2610">
        <f>Q12-R12-0.8*S12-0.5*T12</f>
        <v>0</v>
      </c>
      <c r="W12" s="2612"/>
      <c r="X12" s="2613"/>
      <c r="Y12" s="2613"/>
      <c r="Z12" s="2614">
        <f>X12-Y12</f>
        <v>0</v>
      </c>
      <c r="AA12" s="2613"/>
      <c r="AB12" s="2615"/>
    </row>
    <row r="13" spans="1:28" s="2620" customFormat="1" ht="17.25" customHeight="1">
      <c r="A13" s="2616" t="s">
        <v>2640</v>
      </c>
      <c r="B13" s="2617" t="s">
        <v>2978</v>
      </c>
      <c r="C13" s="2607"/>
      <c r="D13" s="2607"/>
      <c r="E13" s="2607"/>
      <c r="F13" s="2608"/>
      <c r="G13" s="2608"/>
      <c r="H13" s="2608"/>
      <c r="I13" s="2608"/>
      <c r="J13" s="2608"/>
      <c r="K13" s="2609">
        <f t="shared" ref="K13:K14" si="0">G13+H13+I13+J13</f>
        <v>0</v>
      </c>
      <c r="L13" s="2608"/>
      <c r="M13" s="2610">
        <f t="shared" ref="M13:M14" si="1">F13-K13+L13</f>
        <v>0</v>
      </c>
      <c r="N13" s="2608"/>
      <c r="O13" s="2608"/>
      <c r="P13" s="2608"/>
      <c r="Q13" s="2611">
        <f t="shared" ref="Q13:Q14" si="2">M13+N13-O13</f>
        <v>0</v>
      </c>
      <c r="R13" s="2608"/>
      <c r="S13" s="2608"/>
      <c r="T13" s="2608"/>
      <c r="U13" s="2608"/>
      <c r="V13" s="2610">
        <f t="shared" ref="V13:V14" si="3">Q13-R13-0.8*S13-0.5*T13</f>
        <v>0</v>
      </c>
      <c r="W13" s="2612"/>
      <c r="X13" s="2613"/>
      <c r="Y13" s="2613"/>
      <c r="Z13" s="2614">
        <f t="shared" ref="Z13:Z14" si="4">X13-Y13</f>
        <v>0</v>
      </c>
      <c r="AA13" s="2618"/>
      <c r="AB13" s="2619"/>
    </row>
    <row r="14" spans="1:28" s="2620" customFormat="1" ht="27.75" customHeight="1">
      <c r="A14" s="2605" t="s">
        <v>2642</v>
      </c>
      <c r="B14" s="2621" t="s">
        <v>2979</v>
      </c>
      <c r="C14" s="2607"/>
      <c r="D14" s="2607"/>
      <c r="E14" s="2607"/>
      <c r="F14" s="2608"/>
      <c r="G14" s="2608"/>
      <c r="H14" s="2608"/>
      <c r="I14" s="2608"/>
      <c r="J14" s="2608"/>
      <c r="K14" s="2609">
        <f t="shared" si="0"/>
        <v>0</v>
      </c>
      <c r="L14" s="2608"/>
      <c r="M14" s="2610">
        <f t="shared" si="1"/>
        <v>0</v>
      </c>
      <c r="N14" s="2608"/>
      <c r="O14" s="2608"/>
      <c r="P14" s="2608"/>
      <c r="Q14" s="2611">
        <f t="shared" si="2"/>
        <v>0</v>
      </c>
      <c r="R14" s="2608"/>
      <c r="S14" s="2608"/>
      <c r="T14" s="2608"/>
      <c r="U14" s="2608"/>
      <c r="V14" s="2610">
        <f t="shared" si="3"/>
        <v>0</v>
      </c>
      <c r="W14" s="2612"/>
      <c r="X14" s="2613"/>
      <c r="Y14" s="2613"/>
      <c r="Z14" s="2614">
        <f t="shared" si="4"/>
        <v>0</v>
      </c>
      <c r="AA14" s="2618"/>
      <c r="AB14" s="2619"/>
    </row>
    <row r="15" spans="1:28" s="2576" customFormat="1" ht="15.75" customHeight="1">
      <c r="A15" s="2616" t="s">
        <v>2644</v>
      </c>
      <c r="B15" s="2622"/>
      <c r="C15" s="2607"/>
      <c r="D15" s="2607"/>
      <c r="E15" s="2607"/>
      <c r="F15" s="2623"/>
      <c r="G15" s="2623"/>
      <c r="H15" s="2623"/>
      <c r="I15" s="2623"/>
      <c r="J15" s="2623"/>
      <c r="K15" s="2623"/>
      <c r="L15" s="2623"/>
      <c r="M15" s="2623"/>
      <c r="N15" s="2623"/>
      <c r="O15" s="2623"/>
      <c r="P15" s="2623"/>
      <c r="Q15" s="2624"/>
      <c r="R15" s="2623"/>
      <c r="S15" s="2623"/>
      <c r="T15" s="2623"/>
      <c r="U15" s="2623"/>
      <c r="V15" s="2607"/>
      <c r="W15" s="2623"/>
      <c r="X15" s="2623"/>
      <c r="Y15" s="2623"/>
      <c r="Z15" s="2623"/>
      <c r="AA15" s="2623"/>
      <c r="AB15" s="2625"/>
    </row>
    <row r="16" spans="1:28" s="2576" customFormat="1" ht="16.899999999999999" customHeight="1">
      <c r="A16" s="2626" t="s">
        <v>2980</v>
      </c>
      <c r="B16" s="2622"/>
      <c r="C16" s="2607"/>
      <c r="D16" s="2607"/>
      <c r="E16" s="2607"/>
      <c r="F16" s="2623"/>
      <c r="G16" s="2623"/>
      <c r="H16" s="2623"/>
      <c r="I16" s="2623"/>
      <c r="J16" s="2623"/>
      <c r="K16" s="2623"/>
      <c r="L16" s="2623"/>
      <c r="M16" s="2623"/>
      <c r="N16" s="2623"/>
      <c r="O16" s="2623"/>
      <c r="P16" s="2623"/>
      <c r="Q16" s="2624"/>
      <c r="R16" s="2623"/>
      <c r="S16" s="2623"/>
      <c r="T16" s="2623"/>
      <c r="U16" s="2623"/>
      <c r="V16" s="2607"/>
      <c r="W16" s="2623"/>
      <c r="X16" s="2623"/>
      <c r="Y16" s="2623"/>
      <c r="Z16" s="2623"/>
      <c r="AA16" s="2623"/>
      <c r="AB16" s="2627"/>
    </row>
    <row r="17" spans="1:28" s="2576" customFormat="1" ht="15" customHeight="1">
      <c r="A17" s="2628"/>
      <c r="B17" s="4923" t="s">
        <v>2981</v>
      </c>
      <c r="C17" s="4924"/>
      <c r="D17" s="4924"/>
      <c r="E17" s="4924"/>
      <c r="F17" s="4924"/>
      <c r="G17" s="4924"/>
      <c r="H17" s="4924"/>
      <c r="I17" s="4924"/>
      <c r="J17" s="4924"/>
      <c r="K17" s="4924"/>
      <c r="L17" s="4924"/>
      <c r="M17" s="4924"/>
      <c r="N17" s="4924"/>
      <c r="O17" s="4924"/>
      <c r="P17" s="4924"/>
      <c r="Q17" s="4924"/>
      <c r="R17" s="4924"/>
      <c r="S17" s="4924"/>
      <c r="T17" s="4924"/>
      <c r="U17" s="4924"/>
      <c r="V17" s="4924"/>
      <c r="W17" s="4924"/>
      <c r="X17" s="4924"/>
      <c r="Y17" s="4924"/>
      <c r="Z17" s="4924"/>
      <c r="AA17" s="4924"/>
      <c r="AB17" s="4925"/>
    </row>
    <row r="18" spans="1:28" s="2576" customFormat="1" ht="22.5" customHeight="1">
      <c r="A18" s="2605" t="s">
        <v>1422</v>
      </c>
      <c r="B18" s="2629" t="s">
        <v>2982</v>
      </c>
      <c r="C18" s="2630"/>
      <c r="D18" s="2631"/>
      <c r="E18" s="2632"/>
      <c r="F18" s="2633"/>
      <c r="G18" s="2634"/>
      <c r="H18" s="2634"/>
      <c r="I18" s="2634"/>
      <c r="J18" s="2634"/>
      <c r="K18" s="2635">
        <f>G18+H18+I18+J18</f>
        <v>0</v>
      </c>
      <c r="L18" s="2634"/>
      <c r="M18" s="2610">
        <f>F18-K18+L18</f>
        <v>0</v>
      </c>
      <c r="N18" s="2634"/>
      <c r="O18" s="2634"/>
      <c r="P18" s="2636"/>
      <c r="Q18" s="2611">
        <f>M18+N18-O18</f>
        <v>0</v>
      </c>
      <c r="R18" s="2637"/>
      <c r="S18" s="2638"/>
      <c r="T18" s="2638"/>
      <c r="U18" s="2639"/>
      <c r="V18" s="2640"/>
      <c r="W18" s="2641"/>
      <c r="X18" s="2642"/>
      <c r="Y18" s="2643"/>
      <c r="Z18" s="2643"/>
      <c r="AA18" s="2644"/>
      <c r="AB18" s="2645"/>
    </row>
    <row r="19" spans="1:28" s="2576" customFormat="1" ht="21" customHeight="1">
      <c r="A19" s="2646" t="s">
        <v>1425</v>
      </c>
      <c r="B19" s="2647" t="s">
        <v>2983</v>
      </c>
      <c r="C19" s="2630"/>
      <c r="D19" s="2631"/>
      <c r="E19" s="2632"/>
      <c r="F19" s="2648"/>
      <c r="G19" s="2649"/>
      <c r="H19" s="2649"/>
      <c r="I19" s="2649"/>
      <c r="J19" s="2649"/>
      <c r="K19" s="2635">
        <f>G19+H19+I19+J19</f>
        <v>0</v>
      </c>
      <c r="L19" s="2649"/>
      <c r="M19" s="2610">
        <f>F19-K19+L19</f>
        <v>0</v>
      </c>
      <c r="N19" s="2649"/>
      <c r="O19" s="2649"/>
      <c r="P19" s="2650"/>
      <c r="Q19" s="2611">
        <f>M19+N19-O19</f>
        <v>0</v>
      </c>
      <c r="R19" s="2651">
        <f>R12</f>
        <v>0</v>
      </c>
      <c r="S19" s="2651">
        <f t="shared" ref="S19:U19" si="5">S12</f>
        <v>0</v>
      </c>
      <c r="T19" s="2651">
        <f t="shared" si="5"/>
        <v>0</v>
      </c>
      <c r="U19" s="2651">
        <f t="shared" si="5"/>
        <v>0</v>
      </c>
      <c r="V19" s="2652">
        <f>Q19-R19-0.8*S19-0.5*T19</f>
        <v>0</v>
      </c>
      <c r="W19" s="2642"/>
      <c r="X19" s="2642"/>
      <c r="Y19" s="2642"/>
      <c r="Z19" s="2642"/>
      <c r="AA19" s="2653"/>
      <c r="AB19" s="2654"/>
    </row>
    <row r="20" spans="1:28" s="2576" customFormat="1" ht="22.5" customHeight="1">
      <c r="A20" s="2616"/>
      <c r="B20" s="2647" t="s">
        <v>2984</v>
      </c>
      <c r="C20" s="2630"/>
      <c r="D20" s="2631"/>
      <c r="E20" s="2632"/>
      <c r="F20" s="2623"/>
      <c r="G20" s="2655"/>
      <c r="H20" s="2631"/>
      <c r="I20" s="2631"/>
      <c r="J20" s="2631"/>
      <c r="K20" s="2631"/>
      <c r="L20" s="2656"/>
      <c r="M20" s="2657"/>
      <c r="N20" s="2631"/>
      <c r="O20" s="2631"/>
      <c r="P20" s="2631"/>
      <c r="Q20" s="2658"/>
      <c r="R20" s="2630"/>
      <c r="S20" s="2624"/>
      <c r="T20" s="2624"/>
      <c r="U20" s="2659"/>
      <c r="V20" s="2630"/>
      <c r="W20" s="2660"/>
      <c r="X20" s="2661"/>
      <c r="Y20" s="2661"/>
      <c r="Z20" s="2661"/>
      <c r="AA20" s="2658"/>
      <c r="AB20" s="2662"/>
    </row>
    <row r="21" spans="1:28" s="2665" customFormat="1" ht="20.25" customHeight="1">
      <c r="A21" s="2616" t="s">
        <v>1428</v>
      </c>
      <c r="B21" s="2647" t="s">
        <v>2985</v>
      </c>
      <c r="C21" s="2630"/>
      <c r="D21" s="2624"/>
      <c r="E21" s="2632"/>
      <c r="F21" s="2663"/>
      <c r="G21" s="2649"/>
      <c r="H21" s="2649"/>
      <c r="I21" s="2649"/>
      <c r="J21" s="2649"/>
      <c r="K21" s="2635">
        <f>G21+H21+I21+J21</f>
        <v>0</v>
      </c>
      <c r="L21" s="2649"/>
      <c r="M21" s="2610">
        <f>F21-K21+L21</f>
        <v>0</v>
      </c>
      <c r="N21" s="2649"/>
      <c r="O21" s="2649"/>
      <c r="P21" s="2649"/>
      <c r="Q21" s="2611">
        <f>M21+N21-O21</f>
        <v>0</v>
      </c>
      <c r="R21" s="2655"/>
      <c r="S21" s="2631"/>
      <c r="T21" s="2631"/>
      <c r="U21" s="2656"/>
      <c r="V21" s="2640"/>
      <c r="W21" s="2641"/>
      <c r="X21" s="2641"/>
      <c r="Y21" s="2664"/>
      <c r="Z21" s="2664"/>
      <c r="AA21" s="2658"/>
      <c r="AB21" s="2662"/>
    </row>
    <row r="22" spans="1:28" s="2665" customFormat="1" ht="21.75" customHeight="1">
      <c r="A22" s="2666" t="s">
        <v>1431</v>
      </c>
      <c r="B22" s="2647"/>
      <c r="C22" s="2630"/>
      <c r="D22" s="2624"/>
      <c r="E22" s="2632"/>
      <c r="F22" s="2632"/>
      <c r="G22" s="2655"/>
      <c r="H22" s="2631"/>
      <c r="I22" s="2631"/>
      <c r="J22" s="2631"/>
      <c r="K22" s="2631"/>
      <c r="L22" s="2656"/>
      <c r="M22" s="2667"/>
      <c r="N22" s="2631"/>
      <c r="O22" s="2631"/>
      <c r="P22" s="2631"/>
      <c r="Q22" s="2658"/>
      <c r="R22" s="2655"/>
      <c r="S22" s="2631"/>
      <c r="T22" s="2631"/>
      <c r="U22" s="2656"/>
      <c r="V22" s="2630"/>
      <c r="W22" s="2659"/>
      <c r="X22" s="2658"/>
      <c r="Y22" s="2658"/>
      <c r="Z22" s="2658"/>
      <c r="AA22" s="2658"/>
      <c r="AB22" s="2662"/>
    </row>
    <row r="23" spans="1:28" s="2665" customFormat="1" ht="24" customHeight="1">
      <c r="A23" s="2666" t="s">
        <v>1434</v>
      </c>
      <c r="B23" s="2647" t="s">
        <v>2986</v>
      </c>
      <c r="C23" s="2630"/>
      <c r="D23" s="2624"/>
      <c r="E23" s="2632"/>
      <c r="F23" s="2663"/>
      <c r="G23" s="2649"/>
      <c r="H23" s="2649"/>
      <c r="I23" s="2649"/>
      <c r="J23" s="2649"/>
      <c r="K23" s="2635">
        <f>G23+H23+I23+J23</f>
        <v>0</v>
      </c>
      <c r="L23" s="2649"/>
      <c r="M23" s="2610">
        <f>F23-K23+L23</f>
        <v>0</v>
      </c>
      <c r="N23" s="2649"/>
      <c r="O23" s="2649"/>
      <c r="P23" s="2649"/>
      <c r="Q23" s="2611">
        <f>M23+N23-O23</f>
        <v>0</v>
      </c>
      <c r="R23" s="2655"/>
      <c r="S23" s="2631"/>
      <c r="T23" s="2631"/>
      <c r="U23" s="2656"/>
      <c r="V23" s="2640"/>
      <c r="W23" s="2641"/>
      <c r="X23" s="2641"/>
      <c r="Y23" s="2664"/>
      <c r="Z23" s="2664"/>
      <c r="AA23" s="2658"/>
      <c r="AB23" s="2662"/>
    </row>
    <row r="24" spans="1:28" s="2665" customFormat="1" ht="12">
      <c r="A24" s="2666" t="s">
        <v>1436</v>
      </c>
      <c r="B24" s="2668"/>
      <c r="C24" s="2630"/>
      <c r="D24" s="2624"/>
      <c r="E24" s="2632"/>
      <c r="F24" s="2632"/>
      <c r="G24" s="2655"/>
      <c r="H24" s="2631"/>
      <c r="I24" s="2631"/>
      <c r="J24" s="2631"/>
      <c r="K24" s="2631"/>
      <c r="L24" s="2656"/>
      <c r="M24" s="2667"/>
      <c r="N24" s="2631"/>
      <c r="O24" s="2631"/>
      <c r="P24" s="2631"/>
      <c r="Q24" s="2658"/>
      <c r="R24" s="2655"/>
      <c r="S24" s="2631"/>
      <c r="T24" s="2631"/>
      <c r="U24" s="2656"/>
      <c r="V24" s="2630"/>
      <c r="W24" s="2659"/>
      <c r="X24" s="2658"/>
      <c r="Y24" s="2658"/>
      <c r="Z24" s="2658"/>
      <c r="AA24" s="2658"/>
      <c r="AB24" s="2662"/>
    </row>
    <row r="25" spans="1:28" s="2665" customFormat="1" ht="12">
      <c r="A25" s="2666" t="s">
        <v>1439</v>
      </c>
      <c r="B25" s="2669"/>
      <c r="C25" s="2670"/>
      <c r="D25" s="2671"/>
      <c r="E25" s="2672"/>
      <c r="F25" s="2672"/>
      <c r="G25" s="2637"/>
      <c r="H25" s="2638"/>
      <c r="I25" s="2638"/>
      <c r="J25" s="2638"/>
      <c r="K25" s="2638"/>
      <c r="L25" s="2639"/>
      <c r="M25" s="2673"/>
      <c r="N25" s="2638"/>
      <c r="O25" s="2638"/>
      <c r="P25" s="2638"/>
      <c r="Q25" s="2644"/>
      <c r="R25" s="2637"/>
      <c r="S25" s="2638"/>
      <c r="T25" s="2638"/>
      <c r="U25" s="2639"/>
      <c r="V25" s="2670"/>
      <c r="W25" s="2674"/>
      <c r="X25" s="2644"/>
      <c r="Y25" s="2658"/>
      <c r="Z25" s="2658"/>
      <c r="AA25" s="2658"/>
      <c r="AB25" s="2662"/>
    </row>
    <row r="26" spans="1:28" s="2576" customFormat="1" ht="12">
      <c r="A26" s="2646"/>
      <c r="B26" s="4926" t="s">
        <v>2987</v>
      </c>
      <c r="C26" s="4927"/>
      <c r="D26" s="4927"/>
      <c r="E26" s="4927"/>
      <c r="F26" s="4926"/>
      <c r="G26" s="4926"/>
      <c r="H26" s="4926"/>
      <c r="I26" s="4926"/>
      <c r="J26" s="4926"/>
      <c r="K26" s="4926"/>
      <c r="L26" s="4926"/>
      <c r="M26" s="4926"/>
      <c r="N26" s="4926"/>
      <c r="O26" s="4926"/>
      <c r="P26" s="4926"/>
      <c r="Q26" s="4926"/>
      <c r="R26" s="4926"/>
      <c r="S26" s="4926"/>
      <c r="T26" s="4926"/>
      <c r="U26" s="4926"/>
      <c r="V26" s="4926"/>
      <c r="W26" s="4926"/>
      <c r="X26" s="4926"/>
      <c r="Y26" s="4926"/>
      <c r="Z26" s="4926"/>
      <c r="AA26" s="4926"/>
      <c r="AB26" s="4928"/>
    </row>
    <row r="27" spans="1:28" s="2576" customFormat="1" ht="21" customHeight="1">
      <c r="A27" s="2646" t="s">
        <v>1442</v>
      </c>
      <c r="B27" s="2675">
        <v>0</v>
      </c>
      <c r="C27" s="2676"/>
      <c r="D27" s="2677"/>
      <c r="E27" s="2678"/>
      <c r="F27" s="2679"/>
      <c r="G27" s="2680"/>
      <c r="H27" s="2681"/>
      <c r="I27" s="2682"/>
      <c r="J27" s="2682"/>
      <c r="K27" s="2682"/>
      <c r="L27" s="2683"/>
      <c r="M27" s="2684"/>
      <c r="N27" s="2685"/>
      <c r="O27" s="2682"/>
      <c r="P27" s="2683"/>
      <c r="Q27" s="2686"/>
      <c r="R27" s="2687"/>
      <c r="S27" s="2687"/>
      <c r="T27" s="2687"/>
      <c r="U27" s="2687"/>
      <c r="V27" s="2652">
        <f>Q27-R27-0.8*S27-0.5*T27</f>
        <v>0</v>
      </c>
      <c r="W27" s="2687"/>
      <c r="X27" s="2688">
        <f>V27*0%</f>
        <v>0</v>
      </c>
      <c r="Y27" s="2687"/>
      <c r="Z27" s="2688">
        <f>X27-Y27</f>
        <v>0</v>
      </c>
      <c r="AA27" s="2687"/>
      <c r="AB27" s="2689"/>
    </row>
    <row r="28" spans="1:28" s="2576" customFormat="1" ht="12">
      <c r="A28" s="2616">
        <v>100</v>
      </c>
      <c r="B28" s="2675">
        <v>0.1</v>
      </c>
      <c r="C28" s="2680"/>
      <c r="D28" s="2681"/>
      <c r="E28" s="2690"/>
      <c r="F28" s="2679"/>
      <c r="G28" s="2680"/>
      <c r="H28" s="2681"/>
      <c r="I28" s="2682"/>
      <c r="J28" s="2682"/>
      <c r="K28" s="2682"/>
      <c r="L28" s="2683"/>
      <c r="M28" s="2684"/>
      <c r="N28" s="2685"/>
      <c r="O28" s="2682"/>
      <c r="P28" s="2683"/>
      <c r="Q28" s="2687"/>
      <c r="R28" s="2687"/>
      <c r="S28" s="2687"/>
      <c r="T28" s="2687"/>
      <c r="U28" s="2687"/>
      <c r="V28" s="2652">
        <f t="shared" ref="V28:V39" si="6">Q28-R28-0.8*S28-0.5*T28</f>
        <v>0</v>
      </c>
      <c r="W28" s="2687"/>
      <c r="X28" s="2688">
        <f>V28*10%</f>
        <v>0</v>
      </c>
      <c r="Y28" s="2687"/>
      <c r="Z28" s="2688">
        <f t="shared" ref="Z28:Z39" si="7">X28-Y28</f>
        <v>0</v>
      </c>
      <c r="AA28" s="2687"/>
      <c r="AB28" s="2689"/>
    </row>
    <row r="29" spans="1:28" s="2576" customFormat="1" ht="12">
      <c r="A29" s="2616">
        <v>110</v>
      </c>
      <c r="B29" s="2675">
        <v>0.2</v>
      </c>
      <c r="C29" s="2691"/>
      <c r="D29" s="2607"/>
      <c r="E29" s="2618"/>
      <c r="F29" s="2679"/>
      <c r="G29" s="2691"/>
      <c r="H29" s="2607"/>
      <c r="I29" s="2682"/>
      <c r="J29" s="2682"/>
      <c r="K29" s="2682"/>
      <c r="L29" s="2683"/>
      <c r="M29" s="2684"/>
      <c r="N29" s="2685"/>
      <c r="O29" s="2682"/>
      <c r="P29" s="2683"/>
      <c r="Q29" s="2687"/>
      <c r="R29" s="2687"/>
      <c r="S29" s="2687"/>
      <c r="T29" s="2687"/>
      <c r="U29" s="2687"/>
      <c r="V29" s="2652">
        <f t="shared" si="6"/>
        <v>0</v>
      </c>
      <c r="W29" s="2687"/>
      <c r="X29" s="2688">
        <f>V29*20%</f>
        <v>0</v>
      </c>
      <c r="Y29" s="2687"/>
      <c r="Z29" s="2688">
        <f t="shared" si="7"/>
        <v>0</v>
      </c>
      <c r="AA29" s="2687"/>
      <c r="AB29" s="2689"/>
    </row>
    <row r="30" spans="1:28" s="2576" customFormat="1" ht="12">
      <c r="A30" s="2616">
        <v>120</v>
      </c>
      <c r="B30" s="2675">
        <v>0.35</v>
      </c>
      <c r="C30" s="2680"/>
      <c r="D30" s="2681"/>
      <c r="E30" s="2690"/>
      <c r="F30" s="2679"/>
      <c r="G30" s="2680"/>
      <c r="H30" s="2681"/>
      <c r="I30" s="2682"/>
      <c r="J30" s="2682"/>
      <c r="K30" s="2682"/>
      <c r="L30" s="2683"/>
      <c r="M30" s="2684"/>
      <c r="N30" s="2685"/>
      <c r="O30" s="2682"/>
      <c r="P30" s="2683"/>
      <c r="Q30" s="2687"/>
      <c r="R30" s="2687"/>
      <c r="S30" s="2687"/>
      <c r="T30" s="2687"/>
      <c r="U30" s="2687"/>
      <c r="V30" s="2652">
        <f t="shared" si="6"/>
        <v>0</v>
      </c>
      <c r="W30" s="2687"/>
      <c r="X30" s="2688">
        <f>V30*35%</f>
        <v>0</v>
      </c>
      <c r="Y30" s="2687"/>
      <c r="Z30" s="2688">
        <f t="shared" si="7"/>
        <v>0</v>
      </c>
      <c r="AA30" s="2687"/>
      <c r="AB30" s="2689"/>
    </row>
    <row r="31" spans="1:28" s="2576" customFormat="1" ht="12">
      <c r="A31" s="2616">
        <v>130</v>
      </c>
      <c r="B31" s="2675">
        <v>0.5</v>
      </c>
      <c r="C31" s="2655"/>
      <c r="D31" s="2631"/>
      <c r="E31" s="2656"/>
      <c r="F31" s="2679"/>
      <c r="G31" s="2680"/>
      <c r="H31" s="2681"/>
      <c r="I31" s="2682"/>
      <c r="J31" s="2682"/>
      <c r="K31" s="2682"/>
      <c r="L31" s="2683"/>
      <c r="M31" s="2684"/>
      <c r="N31" s="2685"/>
      <c r="O31" s="2682"/>
      <c r="P31" s="2683"/>
      <c r="Q31" s="2687"/>
      <c r="R31" s="2687"/>
      <c r="S31" s="2687"/>
      <c r="T31" s="2687"/>
      <c r="U31" s="2687"/>
      <c r="V31" s="2652">
        <f t="shared" si="6"/>
        <v>0</v>
      </c>
      <c r="W31" s="2687"/>
      <c r="X31" s="2688">
        <f>V31*50%</f>
        <v>0</v>
      </c>
      <c r="Y31" s="2687"/>
      <c r="Z31" s="2688">
        <f t="shared" si="7"/>
        <v>0</v>
      </c>
      <c r="AA31" s="2687"/>
      <c r="AB31" s="2689"/>
    </row>
    <row r="32" spans="1:28" s="2576" customFormat="1" ht="12">
      <c r="A32" s="2616">
        <v>140</v>
      </c>
      <c r="B32" s="2675">
        <v>0.75</v>
      </c>
      <c r="C32" s="2655"/>
      <c r="D32" s="2631"/>
      <c r="E32" s="2656"/>
      <c r="F32" s="2679"/>
      <c r="G32" s="2680"/>
      <c r="H32" s="2681"/>
      <c r="I32" s="2682"/>
      <c r="J32" s="2682"/>
      <c r="K32" s="2682"/>
      <c r="L32" s="2683"/>
      <c r="M32" s="2684"/>
      <c r="N32" s="2685"/>
      <c r="O32" s="2682"/>
      <c r="P32" s="2683"/>
      <c r="Q32" s="2687"/>
      <c r="R32" s="2687"/>
      <c r="S32" s="2687"/>
      <c r="T32" s="2687"/>
      <c r="U32" s="2687"/>
      <c r="V32" s="2652">
        <f t="shared" si="6"/>
        <v>0</v>
      </c>
      <c r="W32" s="2687"/>
      <c r="X32" s="2688">
        <f>V32*75%</f>
        <v>0</v>
      </c>
      <c r="Y32" s="2687"/>
      <c r="Z32" s="2688">
        <f t="shared" si="7"/>
        <v>0</v>
      </c>
      <c r="AA32" s="2687"/>
      <c r="AB32" s="2689"/>
    </row>
    <row r="33" spans="1:28" s="2576" customFormat="1" ht="12">
      <c r="A33" s="2616">
        <v>150</v>
      </c>
      <c r="B33" s="2675">
        <v>0.85</v>
      </c>
      <c r="C33" s="2692"/>
      <c r="D33" s="2693"/>
      <c r="E33" s="2694"/>
      <c r="F33" s="2679"/>
      <c r="G33" s="2695"/>
      <c r="H33" s="2696"/>
      <c r="I33" s="2697"/>
      <c r="J33" s="2697"/>
      <c r="K33" s="2697"/>
      <c r="L33" s="2698"/>
      <c r="M33" s="2699"/>
      <c r="N33" s="2700"/>
      <c r="O33" s="2697"/>
      <c r="P33" s="2698"/>
      <c r="Q33" s="2687"/>
      <c r="R33" s="2687"/>
      <c r="S33" s="2687"/>
      <c r="T33" s="2687"/>
      <c r="U33" s="2687"/>
      <c r="V33" s="2652">
        <f t="shared" si="6"/>
        <v>0</v>
      </c>
      <c r="W33" s="2687"/>
      <c r="X33" s="2688">
        <f>V33*85%</f>
        <v>0</v>
      </c>
      <c r="Y33" s="2687"/>
      <c r="Z33" s="2688">
        <f t="shared" si="7"/>
        <v>0</v>
      </c>
      <c r="AA33" s="2687"/>
      <c r="AB33" s="2689"/>
    </row>
    <row r="34" spans="1:28" s="2576" customFormat="1" ht="12">
      <c r="A34" s="2616">
        <v>160</v>
      </c>
      <c r="B34" s="2675">
        <v>1</v>
      </c>
      <c r="C34" s="2655"/>
      <c r="D34" s="2631"/>
      <c r="E34" s="2656"/>
      <c r="F34" s="2679"/>
      <c r="G34" s="2680"/>
      <c r="H34" s="2681"/>
      <c r="I34" s="2682"/>
      <c r="J34" s="2682"/>
      <c r="K34" s="2682"/>
      <c r="L34" s="2683"/>
      <c r="M34" s="2684"/>
      <c r="N34" s="2685"/>
      <c r="O34" s="2682"/>
      <c r="P34" s="2683"/>
      <c r="Q34" s="2687"/>
      <c r="R34" s="2687"/>
      <c r="S34" s="2687"/>
      <c r="T34" s="2687"/>
      <c r="U34" s="2687"/>
      <c r="V34" s="2652">
        <f t="shared" si="6"/>
        <v>0</v>
      </c>
      <c r="W34" s="2687"/>
      <c r="X34" s="2688">
        <f>V34*100%</f>
        <v>0</v>
      </c>
      <c r="Y34" s="2687"/>
      <c r="Z34" s="2688">
        <f t="shared" si="7"/>
        <v>0</v>
      </c>
      <c r="AA34" s="2687"/>
      <c r="AB34" s="2689"/>
    </row>
    <row r="35" spans="1:28" s="2576" customFormat="1" ht="12">
      <c r="A35" s="2616">
        <v>170</v>
      </c>
      <c r="B35" s="2675">
        <v>1.25</v>
      </c>
      <c r="C35" s="2655"/>
      <c r="D35" s="2631"/>
      <c r="E35" s="2656"/>
      <c r="F35" s="2679"/>
      <c r="G35" s="2680"/>
      <c r="H35" s="2681"/>
      <c r="I35" s="2682"/>
      <c r="J35" s="2682"/>
      <c r="K35" s="2682"/>
      <c r="L35" s="2683"/>
      <c r="M35" s="2684"/>
      <c r="N35" s="2685"/>
      <c r="O35" s="2682"/>
      <c r="P35" s="2683"/>
      <c r="Q35" s="2687"/>
      <c r="R35" s="2687"/>
      <c r="S35" s="2687"/>
      <c r="T35" s="2687"/>
      <c r="U35" s="2687"/>
      <c r="V35" s="2652">
        <f t="shared" si="6"/>
        <v>0</v>
      </c>
      <c r="W35" s="2687"/>
      <c r="X35" s="2688">
        <f>V35*125%</f>
        <v>0</v>
      </c>
      <c r="Y35" s="2687"/>
      <c r="Z35" s="2688">
        <f t="shared" si="7"/>
        <v>0</v>
      </c>
      <c r="AA35" s="2687"/>
      <c r="AB35" s="2689"/>
    </row>
    <row r="36" spans="1:28" s="2576" customFormat="1" ht="12">
      <c r="A36" s="2616">
        <v>180</v>
      </c>
      <c r="B36" s="2675">
        <v>1.5</v>
      </c>
      <c r="C36" s="2692"/>
      <c r="D36" s="2693"/>
      <c r="E36" s="2656"/>
      <c r="F36" s="2679"/>
      <c r="G36" s="2680"/>
      <c r="H36" s="2681"/>
      <c r="I36" s="2682"/>
      <c r="J36" s="2682"/>
      <c r="K36" s="2682"/>
      <c r="L36" s="2683"/>
      <c r="M36" s="2684"/>
      <c r="N36" s="2685"/>
      <c r="O36" s="2682"/>
      <c r="P36" s="2683"/>
      <c r="Q36" s="2687"/>
      <c r="R36" s="2687"/>
      <c r="S36" s="2687"/>
      <c r="T36" s="2687"/>
      <c r="U36" s="2687"/>
      <c r="V36" s="2652">
        <f t="shared" si="6"/>
        <v>0</v>
      </c>
      <c r="W36" s="2687"/>
      <c r="X36" s="2688">
        <f>V36*150%</f>
        <v>0</v>
      </c>
      <c r="Y36" s="2687"/>
      <c r="Z36" s="2688">
        <f t="shared" si="7"/>
        <v>0</v>
      </c>
      <c r="AA36" s="2687"/>
      <c r="AB36" s="2689"/>
    </row>
    <row r="37" spans="1:28" s="2576" customFormat="1" ht="12">
      <c r="A37" s="2616">
        <v>190</v>
      </c>
      <c r="B37" s="2675">
        <v>2</v>
      </c>
      <c r="C37" s="2692"/>
      <c r="D37" s="2693"/>
      <c r="E37" s="2694"/>
      <c r="F37" s="2679"/>
      <c r="G37" s="2695"/>
      <c r="H37" s="2696"/>
      <c r="I37" s="2697"/>
      <c r="J37" s="2697"/>
      <c r="K37" s="2697"/>
      <c r="L37" s="2698"/>
      <c r="M37" s="2699"/>
      <c r="N37" s="2700"/>
      <c r="O37" s="2697"/>
      <c r="P37" s="2698"/>
      <c r="Q37" s="2687"/>
      <c r="R37" s="2687"/>
      <c r="S37" s="2687"/>
      <c r="T37" s="2687"/>
      <c r="U37" s="2687"/>
      <c r="V37" s="2652">
        <f>Q37-R37-0.8*S37-0.5*T37</f>
        <v>0</v>
      </c>
      <c r="W37" s="2687"/>
      <c r="X37" s="2688">
        <f>V37*200%</f>
        <v>0</v>
      </c>
      <c r="Y37" s="2687"/>
      <c r="Z37" s="2688">
        <f>X37-Y37</f>
        <v>0</v>
      </c>
      <c r="AA37" s="2687"/>
      <c r="AB37" s="2689"/>
    </row>
    <row r="38" spans="1:28" s="2576" customFormat="1" ht="12">
      <c r="A38" s="2616">
        <v>195</v>
      </c>
      <c r="B38" s="2675">
        <v>2.5</v>
      </c>
      <c r="C38" s="2692"/>
      <c r="D38" s="2693"/>
      <c r="E38" s="2656"/>
      <c r="F38" s="2679"/>
      <c r="G38" s="2680"/>
      <c r="H38" s="2681"/>
      <c r="I38" s="2682"/>
      <c r="J38" s="2682"/>
      <c r="K38" s="2682"/>
      <c r="L38" s="2683"/>
      <c r="M38" s="2684"/>
      <c r="N38" s="2685"/>
      <c r="O38" s="2682"/>
      <c r="P38" s="2683"/>
      <c r="Q38" s="2687"/>
      <c r="R38" s="2687"/>
      <c r="S38" s="2687"/>
      <c r="T38" s="2687"/>
      <c r="U38" s="2687"/>
      <c r="V38" s="2652">
        <f>Q38-R38-0.8*S38-0.5*T38</f>
        <v>0</v>
      </c>
      <c r="W38" s="2687"/>
      <c r="X38" s="2688">
        <f>V38*250%</f>
        <v>0</v>
      </c>
      <c r="Y38" s="2687"/>
      <c r="Z38" s="2688">
        <f t="shared" si="7"/>
        <v>0</v>
      </c>
      <c r="AA38" s="2687"/>
      <c r="AB38" s="2689"/>
    </row>
    <row r="39" spans="1:28" s="2576" customFormat="1" ht="12">
      <c r="A39" s="2616">
        <v>200</v>
      </c>
      <c r="B39" s="2675">
        <v>12.5</v>
      </c>
      <c r="C39" s="2692"/>
      <c r="D39" s="2693"/>
      <c r="E39" s="2694"/>
      <c r="F39" s="2679"/>
      <c r="G39" s="2695"/>
      <c r="H39" s="2696"/>
      <c r="I39" s="2697"/>
      <c r="J39" s="2697"/>
      <c r="K39" s="2697"/>
      <c r="L39" s="2698"/>
      <c r="M39" s="2699"/>
      <c r="N39" s="2700"/>
      <c r="O39" s="2697"/>
      <c r="P39" s="2698"/>
      <c r="Q39" s="2687"/>
      <c r="R39" s="2687"/>
      <c r="S39" s="2687"/>
      <c r="T39" s="2687"/>
      <c r="U39" s="2687"/>
      <c r="V39" s="2652">
        <f t="shared" si="6"/>
        <v>0</v>
      </c>
      <c r="W39" s="2687"/>
      <c r="X39" s="2688">
        <f>V39*1250%</f>
        <v>0</v>
      </c>
      <c r="Y39" s="2687"/>
      <c r="Z39" s="2688">
        <f t="shared" si="7"/>
        <v>0</v>
      </c>
      <c r="AA39" s="2687"/>
      <c r="AB39" s="2689"/>
    </row>
    <row r="40" spans="1:28" s="2576" customFormat="1" ht="12">
      <c r="A40" s="2701">
        <v>210</v>
      </c>
      <c r="B40" s="2675" t="s">
        <v>2988</v>
      </c>
      <c r="C40" s="2692"/>
      <c r="D40" s="2693"/>
      <c r="E40" s="2694"/>
      <c r="F40" s="2702"/>
      <c r="G40" s="2697"/>
      <c r="H40" s="2697"/>
      <c r="I40" s="2697"/>
      <c r="J40" s="2697"/>
      <c r="K40" s="2697"/>
      <c r="L40" s="2698"/>
      <c r="M40" s="2699"/>
      <c r="N40" s="2700"/>
      <c r="O40" s="2697"/>
      <c r="P40" s="2698"/>
      <c r="Q40" s="2703"/>
      <c r="R40" s="2703"/>
      <c r="S40" s="2703"/>
      <c r="T40" s="2703"/>
      <c r="U40" s="2703"/>
      <c r="V40" s="2652">
        <f>Q40-R40-0.8*S40-0.5*T40</f>
        <v>0</v>
      </c>
      <c r="W40" s="2703"/>
      <c r="X40" s="2687"/>
      <c r="Y40" s="2703"/>
      <c r="Z40" s="2703"/>
      <c r="AA40" s="2703"/>
      <c r="AB40" s="2704"/>
    </row>
    <row r="41" spans="1:28" s="2576" customFormat="1" ht="15" customHeight="1">
      <c r="A41" s="4929" t="s">
        <v>2989</v>
      </c>
      <c r="B41" s="4930"/>
      <c r="C41" s="4930"/>
      <c r="D41" s="4930"/>
      <c r="E41" s="4930"/>
      <c r="F41" s="4930"/>
      <c r="G41" s="4930"/>
      <c r="H41" s="4930"/>
      <c r="I41" s="4930"/>
      <c r="J41" s="4930"/>
      <c r="K41" s="4930"/>
      <c r="L41" s="4930"/>
      <c r="M41" s="4930"/>
      <c r="N41" s="4930"/>
      <c r="O41" s="4930"/>
      <c r="P41" s="4930"/>
      <c r="Q41" s="4930"/>
      <c r="R41" s="4930"/>
      <c r="S41" s="4930"/>
      <c r="T41" s="4930"/>
      <c r="U41" s="4930"/>
      <c r="V41" s="4930"/>
      <c r="W41" s="4930"/>
      <c r="X41" s="4930"/>
      <c r="Y41" s="4930"/>
      <c r="Z41" s="4930"/>
      <c r="AA41" s="4930"/>
      <c r="AB41" s="4931"/>
    </row>
    <row r="42" spans="1:28" s="2576" customFormat="1" ht="12">
      <c r="A42" s="2705">
        <v>220</v>
      </c>
      <c r="B42" s="2647" t="s">
        <v>2990</v>
      </c>
      <c r="C42" s="2706"/>
      <c r="D42" s="2707"/>
      <c r="E42" s="2708"/>
      <c r="F42" s="2706"/>
      <c r="G42" s="2707"/>
      <c r="H42" s="2707"/>
      <c r="I42" s="2707"/>
      <c r="J42" s="2707"/>
      <c r="K42" s="2707"/>
      <c r="L42" s="2707"/>
      <c r="M42" s="2709"/>
      <c r="N42" s="2707"/>
      <c r="O42" s="2707"/>
      <c r="P42" s="2707"/>
      <c r="Q42" s="2707"/>
      <c r="R42" s="2707"/>
      <c r="S42" s="2707"/>
      <c r="T42" s="2707"/>
      <c r="U42" s="2707"/>
      <c r="V42" s="2707"/>
      <c r="W42" s="2707"/>
      <c r="X42" s="2707"/>
      <c r="Y42" s="2707"/>
      <c r="Z42" s="2707"/>
      <c r="AA42" s="2710"/>
      <c r="AB42" s="2711"/>
    </row>
    <row r="43" spans="1:28" s="2576" customFormat="1" ht="24">
      <c r="A43" s="2705">
        <v>230</v>
      </c>
      <c r="B43" s="2647" t="s">
        <v>2991</v>
      </c>
      <c r="C43" s="2712"/>
      <c r="D43" s="2713"/>
      <c r="E43" s="2714"/>
      <c r="F43" s="2712"/>
      <c r="G43" s="2713"/>
      <c r="H43" s="2713"/>
      <c r="I43" s="2713"/>
      <c r="J43" s="2713"/>
      <c r="K43" s="2713"/>
      <c r="L43" s="2713"/>
      <c r="M43" s="2715"/>
      <c r="N43" s="2713"/>
      <c r="O43" s="2713"/>
      <c r="P43" s="2713"/>
      <c r="Q43" s="2713"/>
      <c r="R43" s="2713"/>
      <c r="S43" s="2713"/>
      <c r="T43" s="2713"/>
      <c r="U43" s="2713"/>
      <c r="V43" s="2713"/>
      <c r="W43" s="2713"/>
      <c r="X43" s="2713"/>
      <c r="Y43" s="2713"/>
      <c r="Z43" s="2713"/>
      <c r="AA43" s="2716"/>
      <c r="AB43" s="2717"/>
    </row>
    <row r="44" spans="1:28" s="2576" customFormat="1" ht="12">
      <c r="A44" s="2705">
        <v>240</v>
      </c>
      <c r="B44" s="2647" t="s">
        <v>2992</v>
      </c>
      <c r="C44" s="2712"/>
      <c r="D44" s="2713"/>
      <c r="E44" s="2714"/>
      <c r="F44" s="2712"/>
      <c r="G44" s="2713"/>
      <c r="H44" s="2713"/>
      <c r="I44" s="2713"/>
      <c r="J44" s="2713"/>
      <c r="K44" s="2713"/>
      <c r="L44" s="2713"/>
      <c r="M44" s="2715"/>
      <c r="N44" s="2713"/>
      <c r="O44" s="2713"/>
      <c r="P44" s="2713"/>
      <c r="Q44" s="2713"/>
      <c r="R44" s="2713"/>
      <c r="S44" s="2713"/>
      <c r="T44" s="2713"/>
      <c r="U44" s="2713"/>
      <c r="V44" s="2713"/>
      <c r="W44" s="2713"/>
      <c r="X44" s="2713"/>
      <c r="Y44" s="2713"/>
      <c r="Z44" s="2713"/>
      <c r="AA44" s="2716"/>
      <c r="AB44" s="2717"/>
    </row>
    <row r="45" spans="1:28" s="2576" customFormat="1" ht="12.75" thickBot="1">
      <c r="A45" s="2718">
        <v>250</v>
      </c>
      <c r="B45" s="2719"/>
      <c r="C45" s="2720"/>
      <c r="D45" s="2721"/>
      <c r="E45" s="2722"/>
      <c r="F45" s="2720"/>
      <c r="G45" s="2721"/>
      <c r="H45" s="2721"/>
      <c r="I45" s="2721"/>
      <c r="J45" s="2721"/>
      <c r="K45" s="2721"/>
      <c r="L45" s="2721"/>
      <c r="M45" s="2723"/>
      <c r="N45" s="2721"/>
      <c r="O45" s="2721"/>
      <c r="P45" s="2721"/>
      <c r="Q45" s="2721"/>
      <c r="R45" s="2721"/>
      <c r="S45" s="2721"/>
      <c r="T45" s="2721"/>
      <c r="U45" s="2721"/>
      <c r="V45" s="2721"/>
      <c r="W45" s="2721"/>
      <c r="X45" s="2721"/>
      <c r="Y45" s="2721"/>
      <c r="Z45" s="2721"/>
      <c r="AA45" s="2724"/>
      <c r="AB45" s="2725"/>
    </row>
    <row r="46" spans="1:28">
      <c r="A46" s="2726"/>
      <c r="U46" s="2727"/>
      <c r="V46" s="2727"/>
      <c r="W46" s="2727"/>
      <c r="X46" s="2727"/>
      <c r="Y46" s="2727"/>
      <c r="Z46" s="2727"/>
      <c r="AA46" s="2727"/>
    </row>
    <row r="47" spans="1:28">
      <c r="A47" s="2726"/>
      <c r="B47" s="2212" t="s">
        <v>2993</v>
      </c>
      <c r="U47" s="2727"/>
      <c r="V47" s="2727"/>
      <c r="W47" s="2727"/>
      <c r="X47" s="2727"/>
      <c r="Y47" s="2727"/>
      <c r="Z47" s="2727"/>
      <c r="AA47" s="2727"/>
    </row>
    <row r="48" spans="1:28">
      <c r="A48" s="2726"/>
      <c r="B48" s="2579"/>
      <c r="U48" s="2727"/>
      <c r="V48" s="2727"/>
      <c r="W48" s="2727"/>
      <c r="X48" s="2727"/>
      <c r="Y48" s="2727"/>
      <c r="Z48" s="2727"/>
      <c r="AA48" s="2727"/>
    </row>
  </sheetData>
  <mergeCells count="37">
    <mergeCell ref="N3:V3"/>
    <mergeCell ref="C7:D7"/>
    <mergeCell ref="E7:E10"/>
    <mergeCell ref="F7:F10"/>
    <mergeCell ref="G7:L7"/>
    <mergeCell ref="M7:M10"/>
    <mergeCell ref="N7:P7"/>
    <mergeCell ref="Q7:Q10"/>
    <mergeCell ref="R7:U7"/>
    <mergeCell ref="V7:V10"/>
    <mergeCell ref="AA8:AA10"/>
    <mergeCell ref="X7:X10"/>
    <mergeCell ref="Y7:Y10"/>
    <mergeCell ref="Z7:Z10"/>
    <mergeCell ref="C8:C10"/>
    <mergeCell ref="D8:D10"/>
    <mergeCell ref="G8:H8"/>
    <mergeCell ref="I8:J8"/>
    <mergeCell ref="K8:L8"/>
    <mergeCell ref="N8:N10"/>
    <mergeCell ref="O8:O10"/>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s>
  <conditionalFormatting sqref="B17 B24:B26 B38 B39:F40 B37:F37">
    <cfRule type="cellIs" dxfId="23" priority="4" stopIfTrue="1" operator="equal">
      <formula>#REF!</formula>
    </cfRule>
  </conditionalFormatting>
  <conditionalFormatting sqref="B18:B23">
    <cfRule type="cellIs" dxfId="22" priority="3" stopIfTrue="1" operator="equal">
      <formula>#REF!</formula>
    </cfRule>
  </conditionalFormatting>
  <conditionalFormatting sqref="B27:B36">
    <cfRule type="cellIs" dxfId="21" priority="2" stopIfTrue="1" operator="equal">
      <formula>#REF!</formula>
    </cfRule>
  </conditionalFormatting>
  <conditionalFormatting sqref="B42:B44">
    <cfRule type="cellIs" dxfId="20" priority="1" stopIfTrue="1" operator="equal">
      <formula>#REF!</formula>
    </cfRule>
  </conditionalFormatting>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workbookViewId="0"/>
  </sheetViews>
  <sheetFormatPr defaultColWidth="11.42578125" defaultRowHeight="15"/>
  <cols>
    <col min="1" max="1" width="7.140625" style="2212" customWidth="1"/>
    <col min="2" max="2" width="46.85546875" style="2212" customWidth="1"/>
    <col min="3" max="3" width="8.28515625" style="2212" customWidth="1"/>
    <col min="4" max="4" width="8.140625" style="2212" customWidth="1"/>
    <col min="5" max="5" width="9.85546875" style="2212" customWidth="1"/>
    <col min="6" max="6" width="14.140625" style="2212" customWidth="1"/>
    <col min="7" max="7" width="14.5703125" style="2212" customWidth="1"/>
    <col min="8" max="8" width="12.28515625" style="2212" customWidth="1"/>
    <col min="9" max="9" width="13.7109375" style="2212" customWidth="1"/>
    <col min="10" max="10" width="14.28515625" style="2212" customWidth="1"/>
    <col min="11" max="11" width="12.85546875" style="2212" customWidth="1"/>
    <col min="12" max="12" width="14.42578125" style="2212" customWidth="1"/>
    <col min="13" max="13" width="18.5703125" style="2212" customWidth="1"/>
    <col min="14" max="14" width="14.5703125" style="2212" customWidth="1"/>
    <col min="15" max="15" width="16.42578125" style="2212" customWidth="1"/>
    <col min="16" max="16" width="17.5703125" style="2212" customWidth="1"/>
    <col min="17" max="17" width="15.5703125" style="2212" customWidth="1"/>
    <col min="18" max="18" width="11.7109375" style="2212" customWidth="1"/>
    <col min="19" max="19" width="13.42578125" style="2212" customWidth="1"/>
    <col min="20" max="20" width="11.7109375" style="2212" customWidth="1"/>
    <col min="21" max="21" width="16.42578125" style="2212" customWidth="1"/>
    <col min="22" max="22" width="16.85546875" style="2212" customWidth="1"/>
    <col min="23" max="23" width="12.5703125" style="2212" customWidth="1"/>
    <col min="24" max="24" width="14.85546875" style="2212" customWidth="1"/>
    <col min="25" max="25" width="15.28515625" style="2212" customWidth="1"/>
    <col min="26" max="26" width="18.5703125" style="2212" customWidth="1"/>
    <col min="27" max="257" width="11.42578125" style="2212"/>
    <col min="258" max="258" width="108.140625" style="2212" customWidth="1"/>
    <col min="259" max="259" width="28.7109375" style="2212" customWidth="1"/>
    <col min="260" max="260" width="32.5703125" style="2212" customWidth="1"/>
    <col min="261" max="261" width="28.7109375" style="2212" customWidth="1"/>
    <col min="262" max="263" width="31.7109375" style="2212" customWidth="1"/>
    <col min="264" max="264" width="30.140625" style="2212" customWidth="1"/>
    <col min="265" max="265" width="33.7109375" style="2212" customWidth="1"/>
    <col min="266" max="266" width="27" style="2212" customWidth="1"/>
    <col min="267" max="267" width="28.7109375" style="2212" customWidth="1"/>
    <col min="268" max="268" width="34.85546875" style="2212" customWidth="1"/>
    <col min="269" max="269" width="37" style="2212" customWidth="1"/>
    <col min="270" max="270" width="34.85546875" style="2212" customWidth="1"/>
    <col min="271" max="271" width="27.5703125" style="2212" customWidth="1"/>
    <col min="272" max="272" width="36.85546875" style="2212" customWidth="1"/>
    <col min="273" max="273" width="38.7109375" style="2212" customWidth="1"/>
    <col min="274" max="276" width="14.7109375" style="2212" customWidth="1"/>
    <col min="277" max="277" width="18.7109375" style="2212" customWidth="1"/>
    <col min="278" max="278" width="25.42578125" style="2212" customWidth="1"/>
    <col min="279" max="279" width="34.85546875" style="2212" customWidth="1"/>
    <col min="280" max="280" width="28" style="2212" customWidth="1"/>
    <col min="281" max="281" width="34.140625" style="2212" customWidth="1"/>
    <col min="282" max="282" width="34" style="2212" customWidth="1"/>
    <col min="283" max="513" width="11.42578125" style="2212"/>
    <col min="514" max="514" width="108.140625" style="2212" customWidth="1"/>
    <col min="515" max="515" width="28.7109375" style="2212" customWidth="1"/>
    <col min="516" max="516" width="32.5703125" style="2212" customWidth="1"/>
    <col min="517" max="517" width="28.7109375" style="2212" customWidth="1"/>
    <col min="518" max="519" width="31.7109375" style="2212" customWidth="1"/>
    <col min="520" max="520" width="30.140625" style="2212" customWidth="1"/>
    <col min="521" max="521" width="33.7109375" style="2212" customWidth="1"/>
    <col min="522" max="522" width="27" style="2212" customWidth="1"/>
    <col min="523" max="523" width="28.7109375" style="2212" customWidth="1"/>
    <col min="524" max="524" width="34.85546875" style="2212" customWidth="1"/>
    <col min="525" max="525" width="37" style="2212" customWidth="1"/>
    <col min="526" max="526" width="34.85546875" style="2212" customWidth="1"/>
    <col min="527" max="527" width="27.5703125" style="2212" customWidth="1"/>
    <col min="528" max="528" width="36.85546875" style="2212" customWidth="1"/>
    <col min="529" max="529" width="38.7109375" style="2212" customWidth="1"/>
    <col min="530" max="532" width="14.7109375" style="2212" customWidth="1"/>
    <col min="533" max="533" width="18.7109375" style="2212" customWidth="1"/>
    <col min="534" max="534" width="25.42578125" style="2212" customWidth="1"/>
    <col min="535" max="535" width="34.85546875" style="2212" customWidth="1"/>
    <col min="536" max="536" width="28" style="2212" customWidth="1"/>
    <col min="537" max="537" width="34.140625" style="2212" customWidth="1"/>
    <col min="538" max="538" width="34" style="2212" customWidth="1"/>
    <col min="539" max="769" width="11.42578125" style="2212"/>
    <col min="770" max="770" width="108.140625" style="2212" customWidth="1"/>
    <col min="771" max="771" width="28.7109375" style="2212" customWidth="1"/>
    <col min="772" max="772" width="32.5703125" style="2212" customWidth="1"/>
    <col min="773" max="773" width="28.7109375" style="2212" customWidth="1"/>
    <col min="774" max="775" width="31.7109375" style="2212" customWidth="1"/>
    <col min="776" max="776" width="30.140625" style="2212" customWidth="1"/>
    <col min="777" max="777" width="33.7109375" style="2212" customWidth="1"/>
    <col min="778" max="778" width="27" style="2212" customWidth="1"/>
    <col min="779" max="779" width="28.7109375" style="2212" customWidth="1"/>
    <col min="780" max="780" width="34.85546875" style="2212" customWidth="1"/>
    <col min="781" max="781" width="37" style="2212" customWidth="1"/>
    <col min="782" max="782" width="34.85546875" style="2212" customWidth="1"/>
    <col min="783" max="783" width="27.5703125" style="2212" customWidth="1"/>
    <col min="784" max="784" width="36.85546875" style="2212" customWidth="1"/>
    <col min="785" max="785" width="38.7109375" style="2212" customWidth="1"/>
    <col min="786" max="788" width="14.7109375" style="2212" customWidth="1"/>
    <col min="789" max="789" width="18.7109375" style="2212" customWidth="1"/>
    <col min="790" max="790" width="25.42578125" style="2212" customWidth="1"/>
    <col min="791" max="791" width="34.85546875" style="2212" customWidth="1"/>
    <col min="792" max="792" width="28" style="2212" customWidth="1"/>
    <col min="793" max="793" width="34.140625" style="2212" customWidth="1"/>
    <col min="794" max="794" width="34" style="2212" customWidth="1"/>
    <col min="795" max="1025" width="11.42578125" style="2212"/>
    <col min="1026" max="1026" width="108.140625" style="2212" customWidth="1"/>
    <col min="1027" max="1027" width="28.7109375" style="2212" customWidth="1"/>
    <col min="1028" max="1028" width="32.5703125" style="2212" customWidth="1"/>
    <col min="1029" max="1029" width="28.7109375" style="2212" customWidth="1"/>
    <col min="1030" max="1031" width="31.7109375" style="2212" customWidth="1"/>
    <col min="1032" max="1032" width="30.140625" style="2212" customWidth="1"/>
    <col min="1033" max="1033" width="33.7109375" style="2212" customWidth="1"/>
    <col min="1034" max="1034" width="27" style="2212" customWidth="1"/>
    <col min="1035" max="1035" width="28.7109375" style="2212" customWidth="1"/>
    <col min="1036" max="1036" width="34.85546875" style="2212" customWidth="1"/>
    <col min="1037" max="1037" width="37" style="2212" customWidth="1"/>
    <col min="1038" max="1038" width="34.85546875" style="2212" customWidth="1"/>
    <col min="1039" max="1039" width="27.5703125" style="2212" customWidth="1"/>
    <col min="1040" max="1040" width="36.85546875" style="2212" customWidth="1"/>
    <col min="1041" max="1041" width="38.7109375" style="2212" customWidth="1"/>
    <col min="1042" max="1044" width="14.7109375" style="2212" customWidth="1"/>
    <col min="1045" max="1045" width="18.7109375" style="2212" customWidth="1"/>
    <col min="1046" max="1046" width="25.42578125" style="2212" customWidth="1"/>
    <col min="1047" max="1047" width="34.85546875" style="2212" customWidth="1"/>
    <col min="1048" max="1048" width="28" style="2212" customWidth="1"/>
    <col min="1049" max="1049" width="34.140625" style="2212" customWidth="1"/>
    <col min="1050" max="1050" width="34" style="2212" customWidth="1"/>
    <col min="1051" max="1281" width="11.42578125" style="2212"/>
    <col min="1282" max="1282" width="108.140625" style="2212" customWidth="1"/>
    <col min="1283" max="1283" width="28.7109375" style="2212" customWidth="1"/>
    <col min="1284" max="1284" width="32.5703125" style="2212" customWidth="1"/>
    <col min="1285" max="1285" width="28.7109375" style="2212" customWidth="1"/>
    <col min="1286" max="1287" width="31.7109375" style="2212" customWidth="1"/>
    <col min="1288" max="1288" width="30.140625" style="2212" customWidth="1"/>
    <col min="1289" max="1289" width="33.7109375" style="2212" customWidth="1"/>
    <col min="1290" max="1290" width="27" style="2212" customWidth="1"/>
    <col min="1291" max="1291" width="28.7109375" style="2212" customWidth="1"/>
    <col min="1292" max="1292" width="34.85546875" style="2212" customWidth="1"/>
    <col min="1293" max="1293" width="37" style="2212" customWidth="1"/>
    <col min="1294" max="1294" width="34.85546875" style="2212" customWidth="1"/>
    <col min="1295" max="1295" width="27.5703125" style="2212" customWidth="1"/>
    <col min="1296" max="1296" width="36.85546875" style="2212" customWidth="1"/>
    <col min="1297" max="1297" width="38.7109375" style="2212" customWidth="1"/>
    <col min="1298" max="1300" width="14.7109375" style="2212" customWidth="1"/>
    <col min="1301" max="1301" width="18.7109375" style="2212" customWidth="1"/>
    <col min="1302" max="1302" width="25.42578125" style="2212" customWidth="1"/>
    <col min="1303" max="1303" width="34.85546875" style="2212" customWidth="1"/>
    <col min="1304" max="1304" width="28" style="2212" customWidth="1"/>
    <col min="1305" max="1305" width="34.140625" style="2212" customWidth="1"/>
    <col min="1306" max="1306" width="34" style="2212" customWidth="1"/>
    <col min="1307" max="1537" width="11.42578125" style="2212"/>
    <col min="1538" max="1538" width="108.140625" style="2212" customWidth="1"/>
    <col min="1539" max="1539" width="28.7109375" style="2212" customWidth="1"/>
    <col min="1540" max="1540" width="32.5703125" style="2212" customWidth="1"/>
    <col min="1541" max="1541" width="28.7109375" style="2212" customWidth="1"/>
    <col min="1542" max="1543" width="31.7109375" style="2212" customWidth="1"/>
    <col min="1544" max="1544" width="30.140625" style="2212" customWidth="1"/>
    <col min="1545" max="1545" width="33.7109375" style="2212" customWidth="1"/>
    <col min="1546" max="1546" width="27" style="2212" customWidth="1"/>
    <col min="1547" max="1547" width="28.7109375" style="2212" customWidth="1"/>
    <col min="1548" max="1548" width="34.85546875" style="2212" customWidth="1"/>
    <col min="1549" max="1549" width="37" style="2212" customWidth="1"/>
    <col min="1550" max="1550" width="34.85546875" style="2212" customWidth="1"/>
    <col min="1551" max="1551" width="27.5703125" style="2212" customWidth="1"/>
    <col min="1552" max="1552" width="36.85546875" style="2212" customWidth="1"/>
    <col min="1553" max="1553" width="38.7109375" style="2212" customWidth="1"/>
    <col min="1554" max="1556" width="14.7109375" style="2212" customWidth="1"/>
    <col min="1557" max="1557" width="18.7109375" style="2212" customWidth="1"/>
    <col min="1558" max="1558" width="25.42578125" style="2212" customWidth="1"/>
    <col min="1559" max="1559" width="34.85546875" style="2212" customWidth="1"/>
    <col min="1560" max="1560" width="28" style="2212" customWidth="1"/>
    <col min="1561" max="1561" width="34.140625" style="2212" customWidth="1"/>
    <col min="1562" max="1562" width="34" style="2212" customWidth="1"/>
    <col min="1563" max="1793" width="11.42578125" style="2212"/>
    <col min="1794" max="1794" width="108.140625" style="2212" customWidth="1"/>
    <col min="1795" max="1795" width="28.7109375" style="2212" customWidth="1"/>
    <col min="1796" max="1796" width="32.5703125" style="2212" customWidth="1"/>
    <col min="1797" max="1797" width="28.7109375" style="2212" customWidth="1"/>
    <col min="1798" max="1799" width="31.7109375" style="2212" customWidth="1"/>
    <col min="1800" max="1800" width="30.140625" style="2212" customWidth="1"/>
    <col min="1801" max="1801" width="33.7109375" style="2212" customWidth="1"/>
    <col min="1802" max="1802" width="27" style="2212" customWidth="1"/>
    <col min="1803" max="1803" width="28.7109375" style="2212" customWidth="1"/>
    <col min="1804" max="1804" width="34.85546875" style="2212" customWidth="1"/>
    <col min="1805" max="1805" width="37" style="2212" customWidth="1"/>
    <col min="1806" max="1806" width="34.85546875" style="2212" customWidth="1"/>
    <col min="1807" max="1807" width="27.5703125" style="2212" customWidth="1"/>
    <col min="1808" max="1808" width="36.85546875" style="2212" customWidth="1"/>
    <col min="1809" max="1809" width="38.7109375" style="2212" customWidth="1"/>
    <col min="1810" max="1812" width="14.7109375" style="2212" customWidth="1"/>
    <col min="1813" max="1813" width="18.7109375" style="2212" customWidth="1"/>
    <col min="1814" max="1814" width="25.42578125" style="2212" customWidth="1"/>
    <col min="1815" max="1815" width="34.85546875" style="2212" customWidth="1"/>
    <col min="1816" max="1816" width="28" style="2212" customWidth="1"/>
    <col min="1817" max="1817" width="34.140625" style="2212" customWidth="1"/>
    <col min="1818" max="1818" width="34" style="2212" customWidth="1"/>
    <col min="1819" max="2049" width="11.42578125" style="2212"/>
    <col min="2050" max="2050" width="108.140625" style="2212" customWidth="1"/>
    <col min="2051" max="2051" width="28.7109375" style="2212" customWidth="1"/>
    <col min="2052" max="2052" width="32.5703125" style="2212" customWidth="1"/>
    <col min="2053" max="2053" width="28.7109375" style="2212" customWidth="1"/>
    <col min="2054" max="2055" width="31.7109375" style="2212" customWidth="1"/>
    <col min="2056" max="2056" width="30.140625" style="2212" customWidth="1"/>
    <col min="2057" max="2057" width="33.7109375" style="2212" customWidth="1"/>
    <col min="2058" max="2058" width="27" style="2212" customWidth="1"/>
    <col min="2059" max="2059" width="28.7109375" style="2212" customWidth="1"/>
    <col min="2060" max="2060" width="34.85546875" style="2212" customWidth="1"/>
    <col min="2061" max="2061" width="37" style="2212" customWidth="1"/>
    <col min="2062" max="2062" width="34.85546875" style="2212" customWidth="1"/>
    <col min="2063" max="2063" width="27.5703125" style="2212" customWidth="1"/>
    <col min="2064" max="2064" width="36.85546875" style="2212" customWidth="1"/>
    <col min="2065" max="2065" width="38.7109375" style="2212" customWidth="1"/>
    <col min="2066" max="2068" width="14.7109375" style="2212" customWidth="1"/>
    <col min="2069" max="2069" width="18.7109375" style="2212" customWidth="1"/>
    <col min="2070" max="2070" width="25.42578125" style="2212" customWidth="1"/>
    <col min="2071" max="2071" width="34.85546875" style="2212" customWidth="1"/>
    <col min="2072" max="2072" width="28" style="2212" customWidth="1"/>
    <col min="2073" max="2073" width="34.140625" style="2212" customWidth="1"/>
    <col min="2074" max="2074" width="34" style="2212" customWidth="1"/>
    <col min="2075" max="2305" width="11.42578125" style="2212"/>
    <col min="2306" max="2306" width="108.140625" style="2212" customWidth="1"/>
    <col min="2307" max="2307" width="28.7109375" style="2212" customWidth="1"/>
    <col min="2308" max="2308" width="32.5703125" style="2212" customWidth="1"/>
    <col min="2309" max="2309" width="28.7109375" style="2212" customWidth="1"/>
    <col min="2310" max="2311" width="31.7109375" style="2212" customWidth="1"/>
    <col min="2312" max="2312" width="30.140625" style="2212" customWidth="1"/>
    <col min="2313" max="2313" width="33.7109375" style="2212" customWidth="1"/>
    <col min="2314" max="2314" width="27" style="2212" customWidth="1"/>
    <col min="2315" max="2315" width="28.7109375" style="2212" customWidth="1"/>
    <col min="2316" max="2316" width="34.85546875" style="2212" customWidth="1"/>
    <col min="2317" max="2317" width="37" style="2212" customWidth="1"/>
    <col min="2318" max="2318" width="34.85546875" style="2212" customWidth="1"/>
    <col min="2319" max="2319" width="27.5703125" style="2212" customWidth="1"/>
    <col min="2320" max="2320" width="36.85546875" style="2212" customWidth="1"/>
    <col min="2321" max="2321" width="38.7109375" style="2212" customWidth="1"/>
    <col min="2322" max="2324" width="14.7109375" style="2212" customWidth="1"/>
    <col min="2325" max="2325" width="18.7109375" style="2212" customWidth="1"/>
    <col min="2326" max="2326" width="25.42578125" style="2212" customWidth="1"/>
    <col min="2327" max="2327" width="34.85546875" style="2212" customWidth="1"/>
    <col min="2328" max="2328" width="28" style="2212" customWidth="1"/>
    <col min="2329" max="2329" width="34.140625" style="2212" customWidth="1"/>
    <col min="2330" max="2330" width="34" style="2212" customWidth="1"/>
    <col min="2331" max="2561" width="11.42578125" style="2212"/>
    <col min="2562" max="2562" width="108.140625" style="2212" customWidth="1"/>
    <col min="2563" max="2563" width="28.7109375" style="2212" customWidth="1"/>
    <col min="2564" max="2564" width="32.5703125" style="2212" customWidth="1"/>
    <col min="2565" max="2565" width="28.7109375" style="2212" customWidth="1"/>
    <col min="2566" max="2567" width="31.7109375" style="2212" customWidth="1"/>
    <col min="2568" max="2568" width="30.140625" style="2212" customWidth="1"/>
    <col min="2569" max="2569" width="33.7109375" style="2212" customWidth="1"/>
    <col min="2570" max="2570" width="27" style="2212" customWidth="1"/>
    <col min="2571" max="2571" width="28.7109375" style="2212" customWidth="1"/>
    <col min="2572" max="2572" width="34.85546875" style="2212" customWidth="1"/>
    <col min="2573" max="2573" width="37" style="2212" customWidth="1"/>
    <col min="2574" max="2574" width="34.85546875" style="2212" customWidth="1"/>
    <col min="2575" max="2575" width="27.5703125" style="2212" customWidth="1"/>
    <col min="2576" max="2576" width="36.85546875" style="2212" customWidth="1"/>
    <col min="2577" max="2577" width="38.7109375" style="2212" customWidth="1"/>
    <col min="2578" max="2580" width="14.7109375" style="2212" customWidth="1"/>
    <col min="2581" max="2581" width="18.7109375" style="2212" customWidth="1"/>
    <col min="2582" max="2582" width="25.42578125" style="2212" customWidth="1"/>
    <col min="2583" max="2583" width="34.85546875" style="2212" customWidth="1"/>
    <col min="2584" max="2584" width="28" style="2212" customWidth="1"/>
    <col min="2585" max="2585" width="34.140625" style="2212" customWidth="1"/>
    <col min="2586" max="2586" width="34" style="2212" customWidth="1"/>
    <col min="2587" max="2817" width="11.42578125" style="2212"/>
    <col min="2818" max="2818" width="108.140625" style="2212" customWidth="1"/>
    <col min="2819" max="2819" width="28.7109375" style="2212" customWidth="1"/>
    <col min="2820" max="2820" width="32.5703125" style="2212" customWidth="1"/>
    <col min="2821" max="2821" width="28.7109375" style="2212" customWidth="1"/>
    <col min="2822" max="2823" width="31.7109375" style="2212" customWidth="1"/>
    <col min="2824" max="2824" width="30.140625" style="2212" customWidth="1"/>
    <col min="2825" max="2825" width="33.7109375" style="2212" customWidth="1"/>
    <col min="2826" max="2826" width="27" style="2212" customWidth="1"/>
    <col min="2827" max="2827" width="28.7109375" style="2212" customWidth="1"/>
    <col min="2828" max="2828" width="34.85546875" style="2212" customWidth="1"/>
    <col min="2829" max="2829" width="37" style="2212" customWidth="1"/>
    <col min="2830" max="2830" width="34.85546875" style="2212" customWidth="1"/>
    <col min="2831" max="2831" width="27.5703125" style="2212" customWidth="1"/>
    <col min="2832" max="2832" width="36.85546875" style="2212" customWidth="1"/>
    <col min="2833" max="2833" width="38.7109375" style="2212" customWidth="1"/>
    <col min="2834" max="2836" width="14.7109375" style="2212" customWidth="1"/>
    <col min="2837" max="2837" width="18.7109375" style="2212" customWidth="1"/>
    <col min="2838" max="2838" width="25.42578125" style="2212" customWidth="1"/>
    <col min="2839" max="2839" width="34.85546875" style="2212" customWidth="1"/>
    <col min="2840" max="2840" width="28" style="2212" customWidth="1"/>
    <col min="2841" max="2841" width="34.140625" style="2212" customWidth="1"/>
    <col min="2842" max="2842" width="34" style="2212" customWidth="1"/>
    <col min="2843" max="3073" width="11.42578125" style="2212"/>
    <col min="3074" max="3074" width="108.140625" style="2212" customWidth="1"/>
    <col min="3075" max="3075" width="28.7109375" style="2212" customWidth="1"/>
    <col min="3076" max="3076" width="32.5703125" style="2212" customWidth="1"/>
    <col min="3077" max="3077" width="28.7109375" style="2212" customWidth="1"/>
    <col min="3078" max="3079" width="31.7109375" style="2212" customWidth="1"/>
    <col min="3080" max="3080" width="30.140625" style="2212" customWidth="1"/>
    <col min="3081" max="3081" width="33.7109375" style="2212" customWidth="1"/>
    <col min="3082" max="3082" width="27" style="2212" customWidth="1"/>
    <col min="3083" max="3083" width="28.7109375" style="2212" customWidth="1"/>
    <col min="3084" max="3084" width="34.85546875" style="2212" customWidth="1"/>
    <col min="3085" max="3085" width="37" style="2212" customWidth="1"/>
    <col min="3086" max="3086" width="34.85546875" style="2212" customWidth="1"/>
    <col min="3087" max="3087" width="27.5703125" style="2212" customWidth="1"/>
    <col min="3088" max="3088" width="36.85546875" style="2212" customWidth="1"/>
    <col min="3089" max="3089" width="38.7109375" style="2212" customWidth="1"/>
    <col min="3090" max="3092" width="14.7109375" style="2212" customWidth="1"/>
    <col min="3093" max="3093" width="18.7109375" style="2212" customWidth="1"/>
    <col min="3094" max="3094" width="25.42578125" style="2212" customWidth="1"/>
    <col min="3095" max="3095" width="34.85546875" style="2212" customWidth="1"/>
    <col min="3096" max="3096" width="28" style="2212" customWidth="1"/>
    <col min="3097" max="3097" width="34.140625" style="2212" customWidth="1"/>
    <col min="3098" max="3098" width="34" style="2212" customWidth="1"/>
    <col min="3099" max="3329" width="11.42578125" style="2212"/>
    <col min="3330" max="3330" width="108.140625" style="2212" customWidth="1"/>
    <col min="3331" max="3331" width="28.7109375" style="2212" customWidth="1"/>
    <col min="3332" max="3332" width="32.5703125" style="2212" customWidth="1"/>
    <col min="3333" max="3333" width="28.7109375" style="2212" customWidth="1"/>
    <col min="3334" max="3335" width="31.7109375" style="2212" customWidth="1"/>
    <col min="3336" max="3336" width="30.140625" style="2212" customWidth="1"/>
    <col min="3337" max="3337" width="33.7109375" style="2212" customWidth="1"/>
    <col min="3338" max="3338" width="27" style="2212" customWidth="1"/>
    <col min="3339" max="3339" width="28.7109375" style="2212" customWidth="1"/>
    <col min="3340" max="3340" width="34.85546875" style="2212" customWidth="1"/>
    <col min="3341" max="3341" width="37" style="2212" customWidth="1"/>
    <col min="3342" max="3342" width="34.85546875" style="2212" customWidth="1"/>
    <col min="3343" max="3343" width="27.5703125" style="2212" customWidth="1"/>
    <col min="3344" max="3344" width="36.85546875" style="2212" customWidth="1"/>
    <col min="3345" max="3345" width="38.7109375" style="2212" customWidth="1"/>
    <col min="3346" max="3348" width="14.7109375" style="2212" customWidth="1"/>
    <col min="3349" max="3349" width="18.7109375" style="2212" customWidth="1"/>
    <col min="3350" max="3350" width="25.42578125" style="2212" customWidth="1"/>
    <col min="3351" max="3351" width="34.85546875" style="2212" customWidth="1"/>
    <col min="3352" max="3352" width="28" style="2212" customWidth="1"/>
    <col min="3353" max="3353" width="34.140625" style="2212" customWidth="1"/>
    <col min="3354" max="3354" width="34" style="2212" customWidth="1"/>
    <col min="3355" max="3585" width="11.42578125" style="2212"/>
    <col min="3586" max="3586" width="108.140625" style="2212" customWidth="1"/>
    <col min="3587" max="3587" width="28.7109375" style="2212" customWidth="1"/>
    <col min="3588" max="3588" width="32.5703125" style="2212" customWidth="1"/>
    <col min="3589" max="3589" width="28.7109375" style="2212" customWidth="1"/>
    <col min="3590" max="3591" width="31.7109375" style="2212" customWidth="1"/>
    <col min="3592" max="3592" width="30.140625" style="2212" customWidth="1"/>
    <col min="3593" max="3593" width="33.7109375" style="2212" customWidth="1"/>
    <col min="3594" max="3594" width="27" style="2212" customWidth="1"/>
    <col min="3595" max="3595" width="28.7109375" style="2212" customWidth="1"/>
    <col min="3596" max="3596" width="34.85546875" style="2212" customWidth="1"/>
    <col min="3597" max="3597" width="37" style="2212" customWidth="1"/>
    <col min="3598" max="3598" width="34.85546875" style="2212" customWidth="1"/>
    <col min="3599" max="3599" width="27.5703125" style="2212" customWidth="1"/>
    <col min="3600" max="3600" width="36.85546875" style="2212" customWidth="1"/>
    <col min="3601" max="3601" width="38.7109375" style="2212" customWidth="1"/>
    <col min="3602" max="3604" width="14.7109375" style="2212" customWidth="1"/>
    <col min="3605" max="3605" width="18.7109375" style="2212" customWidth="1"/>
    <col min="3606" max="3606" width="25.42578125" style="2212" customWidth="1"/>
    <col min="3607" max="3607" width="34.85546875" style="2212" customWidth="1"/>
    <col min="3608" max="3608" width="28" style="2212" customWidth="1"/>
    <col min="3609" max="3609" width="34.140625" style="2212" customWidth="1"/>
    <col min="3610" max="3610" width="34" style="2212" customWidth="1"/>
    <col min="3611" max="3841" width="11.42578125" style="2212"/>
    <col min="3842" max="3842" width="108.140625" style="2212" customWidth="1"/>
    <col min="3843" max="3843" width="28.7109375" style="2212" customWidth="1"/>
    <col min="3844" max="3844" width="32.5703125" style="2212" customWidth="1"/>
    <col min="3845" max="3845" width="28.7109375" style="2212" customWidth="1"/>
    <col min="3846" max="3847" width="31.7109375" style="2212" customWidth="1"/>
    <col min="3848" max="3848" width="30.140625" style="2212" customWidth="1"/>
    <col min="3849" max="3849" width="33.7109375" style="2212" customWidth="1"/>
    <col min="3850" max="3850" width="27" style="2212" customWidth="1"/>
    <col min="3851" max="3851" width="28.7109375" style="2212" customWidth="1"/>
    <col min="3852" max="3852" width="34.85546875" style="2212" customWidth="1"/>
    <col min="3853" max="3853" width="37" style="2212" customWidth="1"/>
    <col min="3854" max="3854" width="34.85546875" style="2212" customWidth="1"/>
    <col min="3855" max="3855" width="27.5703125" style="2212" customWidth="1"/>
    <col min="3856" max="3856" width="36.85546875" style="2212" customWidth="1"/>
    <col min="3857" max="3857" width="38.7109375" style="2212" customWidth="1"/>
    <col min="3858" max="3860" width="14.7109375" style="2212" customWidth="1"/>
    <col min="3861" max="3861" width="18.7109375" style="2212" customWidth="1"/>
    <col min="3862" max="3862" width="25.42578125" style="2212" customWidth="1"/>
    <col min="3863" max="3863" width="34.85546875" style="2212" customWidth="1"/>
    <col min="3864" max="3864" width="28" style="2212" customWidth="1"/>
    <col min="3865" max="3865" width="34.140625" style="2212" customWidth="1"/>
    <col min="3866" max="3866" width="34" style="2212" customWidth="1"/>
    <col min="3867" max="4097" width="11.42578125" style="2212"/>
    <col min="4098" max="4098" width="108.140625" style="2212" customWidth="1"/>
    <col min="4099" max="4099" width="28.7109375" style="2212" customWidth="1"/>
    <col min="4100" max="4100" width="32.5703125" style="2212" customWidth="1"/>
    <col min="4101" max="4101" width="28.7109375" style="2212" customWidth="1"/>
    <col min="4102" max="4103" width="31.7109375" style="2212" customWidth="1"/>
    <col min="4104" max="4104" width="30.140625" style="2212" customWidth="1"/>
    <col min="4105" max="4105" width="33.7109375" style="2212" customWidth="1"/>
    <col min="4106" max="4106" width="27" style="2212" customWidth="1"/>
    <col min="4107" max="4107" width="28.7109375" style="2212" customWidth="1"/>
    <col min="4108" max="4108" width="34.85546875" style="2212" customWidth="1"/>
    <col min="4109" max="4109" width="37" style="2212" customWidth="1"/>
    <col min="4110" max="4110" width="34.85546875" style="2212" customWidth="1"/>
    <col min="4111" max="4111" width="27.5703125" style="2212" customWidth="1"/>
    <col min="4112" max="4112" width="36.85546875" style="2212" customWidth="1"/>
    <col min="4113" max="4113" width="38.7109375" style="2212" customWidth="1"/>
    <col min="4114" max="4116" width="14.7109375" style="2212" customWidth="1"/>
    <col min="4117" max="4117" width="18.7109375" style="2212" customWidth="1"/>
    <col min="4118" max="4118" width="25.42578125" style="2212" customWidth="1"/>
    <col min="4119" max="4119" width="34.85546875" style="2212" customWidth="1"/>
    <col min="4120" max="4120" width="28" style="2212" customWidth="1"/>
    <col min="4121" max="4121" width="34.140625" style="2212" customWidth="1"/>
    <col min="4122" max="4122" width="34" style="2212" customWidth="1"/>
    <col min="4123" max="4353" width="11.42578125" style="2212"/>
    <col min="4354" max="4354" width="108.140625" style="2212" customWidth="1"/>
    <col min="4355" max="4355" width="28.7109375" style="2212" customWidth="1"/>
    <col min="4356" max="4356" width="32.5703125" style="2212" customWidth="1"/>
    <col min="4357" max="4357" width="28.7109375" style="2212" customWidth="1"/>
    <col min="4358" max="4359" width="31.7109375" style="2212" customWidth="1"/>
    <col min="4360" max="4360" width="30.140625" style="2212" customWidth="1"/>
    <col min="4361" max="4361" width="33.7109375" style="2212" customWidth="1"/>
    <col min="4362" max="4362" width="27" style="2212" customWidth="1"/>
    <col min="4363" max="4363" width="28.7109375" style="2212" customWidth="1"/>
    <col min="4364" max="4364" width="34.85546875" style="2212" customWidth="1"/>
    <col min="4365" max="4365" width="37" style="2212" customWidth="1"/>
    <col min="4366" max="4366" width="34.85546875" style="2212" customWidth="1"/>
    <col min="4367" max="4367" width="27.5703125" style="2212" customWidth="1"/>
    <col min="4368" max="4368" width="36.85546875" style="2212" customWidth="1"/>
    <col min="4369" max="4369" width="38.7109375" style="2212" customWidth="1"/>
    <col min="4370" max="4372" width="14.7109375" style="2212" customWidth="1"/>
    <col min="4373" max="4373" width="18.7109375" style="2212" customWidth="1"/>
    <col min="4374" max="4374" width="25.42578125" style="2212" customWidth="1"/>
    <col min="4375" max="4375" width="34.85546875" style="2212" customWidth="1"/>
    <col min="4376" max="4376" width="28" style="2212" customWidth="1"/>
    <col min="4377" max="4377" width="34.140625" style="2212" customWidth="1"/>
    <col min="4378" max="4378" width="34" style="2212" customWidth="1"/>
    <col min="4379" max="4609" width="11.42578125" style="2212"/>
    <col min="4610" max="4610" width="108.140625" style="2212" customWidth="1"/>
    <col min="4611" max="4611" width="28.7109375" style="2212" customWidth="1"/>
    <col min="4612" max="4612" width="32.5703125" style="2212" customWidth="1"/>
    <col min="4613" max="4613" width="28.7109375" style="2212" customWidth="1"/>
    <col min="4614" max="4615" width="31.7109375" style="2212" customWidth="1"/>
    <col min="4616" max="4616" width="30.140625" style="2212" customWidth="1"/>
    <col min="4617" max="4617" width="33.7109375" style="2212" customWidth="1"/>
    <col min="4618" max="4618" width="27" style="2212" customWidth="1"/>
    <col min="4619" max="4619" width="28.7109375" style="2212" customWidth="1"/>
    <col min="4620" max="4620" width="34.85546875" style="2212" customWidth="1"/>
    <col min="4621" max="4621" width="37" style="2212" customWidth="1"/>
    <col min="4622" max="4622" width="34.85546875" style="2212" customWidth="1"/>
    <col min="4623" max="4623" width="27.5703125" style="2212" customWidth="1"/>
    <col min="4624" max="4624" width="36.85546875" style="2212" customWidth="1"/>
    <col min="4625" max="4625" width="38.7109375" style="2212" customWidth="1"/>
    <col min="4626" max="4628" width="14.7109375" style="2212" customWidth="1"/>
    <col min="4629" max="4629" width="18.7109375" style="2212" customWidth="1"/>
    <col min="4630" max="4630" width="25.42578125" style="2212" customWidth="1"/>
    <col min="4631" max="4631" width="34.85546875" style="2212" customWidth="1"/>
    <col min="4632" max="4632" width="28" style="2212" customWidth="1"/>
    <col min="4633" max="4633" width="34.140625" style="2212" customWidth="1"/>
    <col min="4634" max="4634" width="34" style="2212" customWidth="1"/>
    <col min="4635" max="4865" width="11.42578125" style="2212"/>
    <col min="4866" max="4866" width="108.140625" style="2212" customWidth="1"/>
    <col min="4867" max="4867" width="28.7109375" style="2212" customWidth="1"/>
    <col min="4868" max="4868" width="32.5703125" style="2212" customWidth="1"/>
    <col min="4869" max="4869" width="28.7109375" style="2212" customWidth="1"/>
    <col min="4870" max="4871" width="31.7109375" style="2212" customWidth="1"/>
    <col min="4872" max="4872" width="30.140625" style="2212" customWidth="1"/>
    <col min="4873" max="4873" width="33.7109375" style="2212" customWidth="1"/>
    <col min="4874" max="4874" width="27" style="2212" customWidth="1"/>
    <col min="4875" max="4875" width="28.7109375" style="2212" customWidth="1"/>
    <col min="4876" max="4876" width="34.85546875" style="2212" customWidth="1"/>
    <col min="4877" max="4877" width="37" style="2212" customWidth="1"/>
    <col min="4878" max="4878" width="34.85546875" style="2212" customWidth="1"/>
    <col min="4879" max="4879" width="27.5703125" style="2212" customWidth="1"/>
    <col min="4880" max="4880" width="36.85546875" style="2212" customWidth="1"/>
    <col min="4881" max="4881" width="38.7109375" style="2212" customWidth="1"/>
    <col min="4882" max="4884" width="14.7109375" style="2212" customWidth="1"/>
    <col min="4885" max="4885" width="18.7109375" style="2212" customWidth="1"/>
    <col min="4886" max="4886" width="25.42578125" style="2212" customWidth="1"/>
    <col min="4887" max="4887" width="34.85546875" style="2212" customWidth="1"/>
    <col min="4888" max="4888" width="28" style="2212" customWidth="1"/>
    <col min="4889" max="4889" width="34.140625" style="2212" customWidth="1"/>
    <col min="4890" max="4890" width="34" style="2212" customWidth="1"/>
    <col min="4891" max="5121" width="11.42578125" style="2212"/>
    <col min="5122" max="5122" width="108.140625" style="2212" customWidth="1"/>
    <col min="5123" max="5123" width="28.7109375" style="2212" customWidth="1"/>
    <col min="5124" max="5124" width="32.5703125" style="2212" customWidth="1"/>
    <col min="5125" max="5125" width="28.7109375" style="2212" customWidth="1"/>
    <col min="5126" max="5127" width="31.7109375" style="2212" customWidth="1"/>
    <col min="5128" max="5128" width="30.140625" style="2212" customWidth="1"/>
    <col min="5129" max="5129" width="33.7109375" style="2212" customWidth="1"/>
    <col min="5130" max="5130" width="27" style="2212" customWidth="1"/>
    <col min="5131" max="5131" width="28.7109375" style="2212" customWidth="1"/>
    <col min="5132" max="5132" width="34.85546875" style="2212" customWidth="1"/>
    <col min="5133" max="5133" width="37" style="2212" customWidth="1"/>
    <col min="5134" max="5134" width="34.85546875" style="2212" customWidth="1"/>
    <col min="5135" max="5135" width="27.5703125" style="2212" customWidth="1"/>
    <col min="5136" max="5136" width="36.85546875" style="2212" customWidth="1"/>
    <col min="5137" max="5137" width="38.7109375" style="2212" customWidth="1"/>
    <col min="5138" max="5140" width="14.7109375" style="2212" customWidth="1"/>
    <col min="5141" max="5141" width="18.7109375" style="2212" customWidth="1"/>
    <col min="5142" max="5142" width="25.42578125" style="2212" customWidth="1"/>
    <col min="5143" max="5143" width="34.85546875" style="2212" customWidth="1"/>
    <col min="5144" max="5144" width="28" style="2212" customWidth="1"/>
    <col min="5145" max="5145" width="34.140625" style="2212" customWidth="1"/>
    <col min="5146" max="5146" width="34" style="2212" customWidth="1"/>
    <col min="5147" max="5377" width="11.42578125" style="2212"/>
    <col min="5378" max="5378" width="108.140625" style="2212" customWidth="1"/>
    <col min="5379" max="5379" width="28.7109375" style="2212" customWidth="1"/>
    <col min="5380" max="5380" width="32.5703125" style="2212" customWidth="1"/>
    <col min="5381" max="5381" width="28.7109375" style="2212" customWidth="1"/>
    <col min="5382" max="5383" width="31.7109375" style="2212" customWidth="1"/>
    <col min="5384" max="5384" width="30.140625" style="2212" customWidth="1"/>
    <col min="5385" max="5385" width="33.7109375" style="2212" customWidth="1"/>
    <col min="5386" max="5386" width="27" style="2212" customWidth="1"/>
    <col min="5387" max="5387" width="28.7109375" style="2212" customWidth="1"/>
    <col min="5388" max="5388" width="34.85546875" style="2212" customWidth="1"/>
    <col min="5389" max="5389" width="37" style="2212" customWidth="1"/>
    <col min="5390" max="5390" width="34.85546875" style="2212" customWidth="1"/>
    <col min="5391" max="5391" width="27.5703125" style="2212" customWidth="1"/>
    <col min="5392" max="5392" width="36.85546875" style="2212" customWidth="1"/>
    <col min="5393" max="5393" width="38.7109375" style="2212" customWidth="1"/>
    <col min="5394" max="5396" width="14.7109375" style="2212" customWidth="1"/>
    <col min="5397" max="5397" width="18.7109375" style="2212" customWidth="1"/>
    <col min="5398" max="5398" width="25.42578125" style="2212" customWidth="1"/>
    <col min="5399" max="5399" width="34.85546875" style="2212" customWidth="1"/>
    <col min="5400" max="5400" width="28" style="2212" customWidth="1"/>
    <col min="5401" max="5401" width="34.140625" style="2212" customWidth="1"/>
    <col min="5402" max="5402" width="34" style="2212" customWidth="1"/>
    <col min="5403" max="5633" width="11.42578125" style="2212"/>
    <col min="5634" max="5634" width="108.140625" style="2212" customWidth="1"/>
    <col min="5635" max="5635" width="28.7109375" style="2212" customWidth="1"/>
    <col min="5636" max="5636" width="32.5703125" style="2212" customWidth="1"/>
    <col min="5637" max="5637" width="28.7109375" style="2212" customWidth="1"/>
    <col min="5638" max="5639" width="31.7109375" style="2212" customWidth="1"/>
    <col min="5640" max="5640" width="30.140625" style="2212" customWidth="1"/>
    <col min="5641" max="5641" width="33.7109375" style="2212" customWidth="1"/>
    <col min="5642" max="5642" width="27" style="2212" customWidth="1"/>
    <col min="5643" max="5643" width="28.7109375" style="2212" customWidth="1"/>
    <col min="5644" max="5644" width="34.85546875" style="2212" customWidth="1"/>
    <col min="5645" max="5645" width="37" style="2212" customWidth="1"/>
    <col min="5646" max="5646" width="34.85546875" style="2212" customWidth="1"/>
    <col min="5647" max="5647" width="27.5703125" style="2212" customWidth="1"/>
    <col min="5648" max="5648" width="36.85546875" style="2212" customWidth="1"/>
    <col min="5649" max="5649" width="38.7109375" style="2212" customWidth="1"/>
    <col min="5650" max="5652" width="14.7109375" style="2212" customWidth="1"/>
    <col min="5653" max="5653" width="18.7109375" style="2212" customWidth="1"/>
    <col min="5654" max="5654" width="25.42578125" style="2212" customWidth="1"/>
    <col min="5655" max="5655" width="34.85546875" style="2212" customWidth="1"/>
    <col min="5656" max="5656" width="28" style="2212" customWidth="1"/>
    <col min="5657" max="5657" width="34.140625" style="2212" customWidth="1"/>
    <col min="5658" max="5658" width="34" style="2212" customWidth="1"/>
    <col min="5659" max="5889" width="11.42578125" style="2212"/>
    <col min="5890" max="5890" width="108.140625" style="2212" customWidth="1"/>
    <col min="5891" max="5891" width="28.7109375" style="2212" customWidth="1"/>
    <col min="5892" max="5892" width="32.5703125" style="2212" customWidth="1"/>
    <col min="5893" max="5893" width="28.7109375" style="2212" customWidth="1"/>
    <col min="5894" max="5895" width="31.7109375" style="2212" customWidth="1"/>
    <col min="5896" max="5896" width="30.140625" style="2212" customWidth="1"/>
    <col min="5897" max="5897" width="33.7109375" style="2212" customWidth="1"/>
    <col min="5898" max="5898" width="27" style="2212" customWidth="1"/>
    <col min="5899" max="5899" width="28.7109375" style="2212" customWidth="1"/>
    <col min="5900" max="5900" width="34.85546875" style="2212" customWidth="1"/>
    <col min="5901" max="5901" width="37" style="2212" customWidth="1"/>
    <col min="5902" max="5902" width="34.85546875" style="2212" customWidth="1"/>
    <col min="5903" max="5903" width="27.5703125" style="2212" customWidth="1"/>
    <col min="5904" max="5904" width="36.85546875" style="2212" customWidth="1"/>
    <col min="5905" max="5905" width="38.7109375" style="2212" customWidth="1"/>
    <col min="5906" max="5908" width="14.7109375" style="2212" customWidth="1"/>
    <col min="5909" max="5909" width="18.7109375" style="2212" customWidth="1"/>
    <col min="5910" max="5910" width="25.42578125" style="2212" customWidth="1"/>
    <col min="5911" max="5911" width="34.85546875" style="2212" customWidth="1"/>
    <col min="5912" max="5912" width="28" style="2212" customWidth="1"/>
    <col min="5913" max="5913" width="34.140625" style="2212" customWidth="1"/>
    <col min="5914" max="5914" width="34" style="2212" customWidth="1"/>
    <col min="5915" max="6145" width="11.42578125" style="2212"/>
    <col min="6146" max="6146" width="108.140625" style="2212" customWidth="1"/>
    <col min="6147" max="6147" width="28.7109375" style="2212" customWidth="1"/>
    <col min="6148" max="6148" width="32.5703125" style="2212" customWidth="1"/>
    <col min="6149" max="6149" width="28.7109375" style="2212" customWidth="1"/>
    <col min="6150" max="6151" width="31.7109375" style="2212" customWidth="1"/>
    <col min="6152" max="6152" width="30.140625" style="2212" customWidth="1"/>
    <col min="6153" max="6153" width="33.7109375" style="2212" customWidth="1"/>
    <col min="6154" max="6154" width="27" style="2212" customWidth="1"/>
    <col min="6155" max="6155" width="28.7109375" style="2212" customWidth="1"/>
    <col min="6156" max="6156" width="34.85546875" style="2212" customWidth="1"/>
    <col min="6157" max="6157" width="37" style="2212" customWidth="1"/>
    <col min="6158" max="6158" width="34.85546875" style="2212" customWidth="1"/>
    <col min="6159" max="6159" width="27.5703125" style="2212" customWidth="1"/>
    <col min="6160" max="6160" width="36.85546875" style="2212" customWidth="1"/>
    <col min="6161" max="6161" width="38.7109375" style="2212" customWidth="1"/>
    <col min="6162" max="6164" width="14.7109375" style="2212" customWidth="1"/>
    <col min="6165" max="6165" width="18.7109375" style="2212" customWidth="1"/>
    <col min="6166" max="6166" width="25.42578125" style="2212" customWidth="1"/>
    <col min="6167" max="6167" width="34.85546875" style="2212" customWidth="1"/>
    <col min="6168" max="6168" width="28" style="2212" customWidth="1"/>
    <col min="6169" max="6169" width="34.140625" style="2212" customWidth="1"/>
    <col min="6170" max="6170" width="34" style="2212" customWidth="1"/>
    <col min="6171" max="6401" width="11.42578125" style="2212"/>
    <col min="6402" max="6402" width="108.140625" style="2212" customWidth="1"/>
    <col min="6403" max="6403" width="28.7109375" style="2212" customWidth="1"/>
    <col min="6404" max="6404" width="32.5703125" style="2212" customWidth="1"/>
    <col min="6405" max="6405" width="28.7109375" style="2212" customWidth="1"/>
    <col min="6406" max="6407" width="31.7109375" style="2212" customWidth="1"/>
    <col min="6408" max="6408" width="30.140625" style="2212" customWidth="1"/>
    <col min="6409" max="6409" width="33.7109375" style="2212" customWidth="1"/>
    <col min="6410" max="6410" width="27" style="2212" customWidth="1"/>
    <col min="6411" max="6411" width="28.7109375" style="2212" customWidth="1"/>
    <col min="6412" max="6412" width="34.85546875" style="2212" customWidth="1"/>
    <col min="6413" max="6413" width="37" style="2212" customWidth="1"/>
    <col min="6414" max="6414" width="34.85546875" style="2212" customWidth="1"/>
    <col min="6415" max="6415" width="27.5703125" style="2212" customWidth="1"/>
    <col min="6416" max="6416" width="36.85546875" style="2212" customWidth="1"/>
    <col min="6417" max="6417" width="38.7109375" style="2212" customWidth="1"/>
    <col min="6418" max="6420" width="14.7109375" style="2212" customWidth="1"/>
    <col min="6421" max="6421" width="18.7109375" style="2212" customWidth="1"/>
    <col min="6422" max="6422" width="25.42578125" style="2212" customWidth="1"/>
    <col min="6423" max="6423" width="34.85546875" style="2212" customWidth="1"/>
    <col min="6424" max="6424" width="28" style="2212" customWidth="1"/>
    <col min="6425" max="6425" width="34.140625" style="2212" customWidth="1"/>
    <col min="6426" max="6426" width="34" style="2212" customWidth="1"/>
    <col min="6427" max="6657" width="11.42578125" style="2212"/>
    <col min="6658" max="6658" width="108.140625" style="2212" customWidth="1"/>
    <col min="6659" max="6659" width="28.7109375" style="2212" customWidth="1"/>
    <col min="6660" max="6660" width="32.5703125" style="2212" customWidth="1"/>
    <col min="6661" max="6661" width="28.7109375" style="2212" customWidth="1"/>
    <col min="6662" max="6663" width="31.7109375" style="2212" customWidth="1"/>
    <col min="6664" max="6664" width="30.140625" style="2212" customWidth="1"/>
    <col min="6665" max="6665" width="33.7109375" style="2212" customWidth="1"/>
    <col min="6666" max="6666" width="27" style="2212" customWidth="1"/>
    <col min="6667" max="6667" width="28.7109375" style="2212" customWidth="1"/>
    <col min="6668" max="6668" width="34.85546875" style="2212" customWidth="1"/>
    <col min="6669" max="6669" width="37" style="2212" customWidth="1"/>
    <col min="6670" max="6670" width="34.85546875" style="2212" customWidth="1"/>
    <col min="6671" max="6671" width="27.5703125" style="2212" customWidth="1"/>
    <col min="6672" max="6672" width="36.85546875" style="2212" customWidth="1"/>
    <col min="6673" max="6673" width="38.7109375" style="2212" customWidth="1"/>
    <col min="6674" max="6676" width="14.7109375" style="2212" customWidth="1"/>
    <col min="6677" max="6677" width="18.7109375" style="2212" customWidth="1"/>
    <col min="6678" max="6678" width="25.42578125" style="2212" customWidth="1"/>
    <col min="6679" max="6679" width="34.85546875" style="2212" customWidth="1"/>
    <col min="6680" max="6680" width="28" style="2212" customWidth="1"/>
    <col min="6681" max="6681" width="34.140625" style="2212" customWidth="1"/>
    <col min="6682" max="6682" width="34" style="2212" customWidth="1"/>
    <col min="6683" max="6913" width="11.42578125" style="2212"/>
    <col min="6914" max="6914" width="108.140625" style="2212" customWidth="1"/>
    <col min="6915" max="6915" width="28.7109375" style="2212" customWidth="1"/>
    <col min="6916" max="6916" width="32.5703125" style="2212" customWidth="1"/>
    <col min="6917" max="6917" width="28.7109375" style="2212" customWidth="1"/>
    <col min="6918" max="6919" width="31.7109375" style="2212" customWidth="1"/>
    <col min="6920" max="6920" width="30.140625" style="2212" customWidth="1"/>
    <col min="6921" max="6921" width="33.7109375" style="2212" customWidth="1"/>
    <col min="6922" max="6922" width="27" style="2212" customWidth="1"/>
    <col min="6923" max="6923" width="28.7109375" style="2212" customWidth="1"/>
    <col min="6924" max="6924" width="34.85546875" style="2212" customWidth="1"/>
    <col min="6925" max="6925" width="37" style="2212" customWidth="1"/>
    <col min="6926" max="6926" width="34.85546875" style="2212" customWidth="1"/>
    <col min="6927" max="6927" width="27.5703125" style="2212" customWidth="1"/>
    <col min="6928" max="6928" width="36.85546875" style="2212" customWidth="1"/>
    <col min="6929" max="6929" width="38.7109375" style="2212" customWidth="1"/>
    <col min="6930" max="6932" width="14.7109375" style="2212" customWidth="1"/>
    <col min="6933" max="6933" width="18.7109375" style="2212" customWidth="1"/>
    <col min="6934" max="6934" width="25.42578125" style="2212" customWidth="1"/>
    <col min="6935" max="6935" width="34.85546875" style="2212" customWidth="1"/>
    <col min="6936" max="6936" width="28" style="2212" customWidth="1"/>
    <col min="6937" max="6937" width="34.140625" style="2212" customWidth="1"/>
    <col min="6938" max="6938" width="34" style="2212" customWidth="1"/>
    <col min="6939" max="7169" width="11.42578125" style="2212"/>
    <col min="7170" max="7170" width="108.140625" style="2212" customWidth="1"/>
    <col min="7171" max="7171" width="28.7109375" style="2212" customWidth="1"/>
    <col min="7172" max="7172" width="32.5703125" style="2212" customWidth="1"/>
    <col min="7173" max="7173" width="28.7109375" style="2212" customWidth="1"/>
    <col min="7174" max="7175" width="31.7109375" style="2212" customWidth="1"/>
    <col min="7176" max="7176" width="30.140625" style="2212" customWidth="1"/>
    <col min="7177" max="7177" width="33.7109375" style="2212" customWidth="1"/>
    <col min="7178" max="7178" width="27" style="2212" customWidth="1"/>
    <col min="7179" max="7179" width="28.7109375" style="2212" customWidth="1"/>
    <col min="7180" max="7180" width="34.85546875" style="2212" customWidth="1"/>
    <col min="7181" max="7181" width="37" style="2212" customWidth="1"/>
    <col min="7182" max="7182" width="34.85546875" style="2212" customWidth="1"/>
    <col min="7183" max="7183" width="27.5703125" style="2212" customWidth="1"/>
    <col min="7184" max="7184" width="36.85546875" style="2212" customWidth="1"/>
    <col min="7185" max="7185" width="38.7109375" style="2212" customWidth="1"/>
    <col min="7186" max="7188" width="14.7109375" style="2212" customWidth="1"/>
    <col min="7189" max="7189" width="18.7109375" style="2212" customWidth="1"/>
    <col min="7190" max="7190" width="25.42578125" style="2212" customWidth="1"/>
    <col min="7191" max="7191" width="34.85546875" style="2212" customWidth="1"/>
    <col min="7192" max="7192" width="28" style="2212" customWidth="1"/>
    <col min="7193" max="7193" width="34.140625" style="2212" customWidth="1"/>
    <col min="7194" max="7194" width="34" style="2212" customWidth="1"/>
    <col min="7195" max="7425" width="11.42578125" style="2212"/>
    <col min="7426" max="7426" width="108.140625" style="2212" customWidth="1"/>
    <col min="7427" max="7427" width="28.7109375" style="2212" customWidth="1"/>
    <col min="7428" max="7428" width="32.5703125" style="2212" customWidth="1"/>
    <col min="7429" max="7429" width="28.7109375" style="2212" customWidth="1"/>
    <col min="7430" max="7431" width="31.7109375" style="2212" customWidth="1"/>
    <col min="7432" max="7432" width="30.140625" style="2212" customWidth="1"/>
    <col min="7433" max="7433" width="33.7109375" style="2212" customWidth="1"/>
    <col min="7434" max="7434" width="27" style="2212" customWidth="1"/>
    <col min="7435" max="7435" width="28.7109375" style="2212" customWidth="1"/>
    <col min="7436" max="7436" width="34.85546875" style="2212" customWidth="1"/>
    <col min="7437" max="7437" width="37" style="2212" customWidth="1"/>
    <col min="7438" max="7438" width="34.85546875" style="2212" customWidth="1"/>
    <col min="7439" max="7439" width="27.5703125" style="2212" customWidth="1"/>
    <col min="7440" max="7440" width="36.85546875" style="2212" customWidth="1"/>
    <col min="7441" max="7441" width="38.7109375" style="2212" customWidth="1"/>
    <col min="7442" max="7444" width="14.7109375" style="2212" customWidth="1"/>
    <col min="7445" max="7445" width="18.7109375" style="2212" customWidth="1"/>
    <col min="7446" max="7446" width="25.42578125" style="2212" customWidth="1"/>
    <col min="7447" max="7447" width="34.85546875" style="2212" customWidth="1"/>
    <col min="7448" max="7448" width="28" style="2212" customWidth="1"/>
    <col min="7449" max="7449" width="34.140625" style="2212" customWidth="1"/>
    <col min="7450" max="7450" width="34" style="2212" customWidth="1"/>
    <col min="7451" max="7681" width="11.42578125" style="2212"/>
    <col min="7682" max="7682" width="108.140625" style="2212" customWidth="1"/>
    <col min="7683" max="7683" width="28.7109375" style="2212" customWidth="1"/>
    <col min="7684" max="7684" width="32.5703125" style="2212" customWidth="1"/>
    <col min="7685" max="7685" width="28.7109375" style="2212" customWidth="1"/>
    <col min="7686" max="7687" width="31.7109375" style="2212" customWidth="1"/>
    <col min="7688" max="7688" width="30.140625" style="2212" customWidth="1"/>
    <col min="7689" max="7689" width="33.7109375" style="2212" customWidth="1"/>
    <col min="7690" max="7690" width="27" style="2212" customWidth="1"/>
    <col min="7691" max="7691" width="28.7109375" style="2212" customWidth="1"/>
    <col min="7692" max="7692" width="34.85546875" style="2212" customWidth="1"/>
    <col min="7693" max="7693" width="37" style="2212" customWidth="1"/>
    <col min="7694" max="7694" width="34.85546875" style="2212" customWidth="1"/>
    <col min="7695" max="7695" width="27.5703125" style="2212" customWidth="1"/>
    <col min="7696" max="7696" width="36.85546875" style="2212" customWidth="1"/>
    <col min="7697" max="7697" width="38.7109375" style="2212" customWidth="1"/>
    <col min="7698" max="7700" width="14.7109375" style="2212" customWidth="1"/>
    <col min="7701" max="7701" width="18.7109375" style="2212" customWidth="1"/>
    <col min="7702" max="7702" width="25.42578125" style="2212" customWidth="1"/>
    <col min="7703" max="7703" width="34.85546875" style="2212" customWidth="1"/>
    <col min="7704" max="7704" width="28" style="2212" customWidth="1"/>
    <col min="7705" max="7705" width="34.140625" style="2212" customWidth="1"/>
    <col min="7706" max="7706" width="34" style="2212" customWidth="1"/>
    <col min="7707" max="7937" width="11.42578125" style="2212"/>
    <col min="7938" max="7938" width="108.140625" style="2212" customWidth="1"/>
    <col min="7939" max="7939" width="28.7109375" style="2212" customWidth="1"/>
    <col min="7940" max="7940" width="32.5703125" style="2212" customWidth="1"/>
    <col min="7941" max="7941" width="28.7109375" style="2212" customWidth="1"/>
    <col min="7942" max="7943" width="31.7109375" style="2212" customWidth="1"/>
    <col min="7944" max="7944" width="30.140625" style="2212" customWidth="1"/>
    <col min="7945" max="7945" width="33.7109375" style="2212" customWidth="1"/>
    <col min="7946" max="7946" width="27" style="2212" customWidth="1"/>
    <col min="7947" max="7947" width="28.7109375" style="2212" customWidth="1"/>
    <col min="7948" max="7948" width="34.85546875" style="2212" customWidth="1"/>
    <col min="7949" max="7949" width="37" style="2212" customWidth="1"/>
    <col min="7950" max="7950" width="34.85546875" style="2212" customWidth="1"/>
    <col min="7951" max="7951" width="27.5703125" style="2212" customWidth="1"/>
    <col min="7952" max="7952" width="36.85546875" style="2212" customWidth="1"/>
    <col min="7953" max="7953" width="38.7109375" style="2212" customWidth="1"/>
    <col min="7954" max="7956" width="14.7109375" style="2212" customWidth="1"/>
    <col min="7957" max="7957" width="18.7109375" style="2212" customWidth="1"/>
    <col min="7958" max="7958" width="25.42578125" style="2212" customWidth="1"/>
    <col min="7959" max="7959" width="34.85546875" style="2212" customWidth="1"/>
    <col min="7960" max="7960" width="28" style="2212" customWidth="1"/>
    <col min="7961" max="7961" width="34.140625" style="2212" customWidth="1"/>
    <col min="7962" max="7962" width="34" style="2212" customWidth="1"/>
    <col min="7963" max="8193" width="11.42578125" style="2212"/>
    <col min="8194" max="8194" width="108.140625" style="2212" customWidth="1"/>
    <col min="8195" max="8195" width="28.7109375" style="2212" customWidth="1"/>
    <col min="8196" max="8196" width="32.5703125" style="2212" customWidth="1"/>
    <col min="8197" max="8197" width="28.7109375" style="2212" customWidth="1"/>
    <col min="8198" max="8199" width="31.7109375" style="2212" customWidth="1"/>
    <col min="8200" max="8200" width="30.140625" style="2212" customWidth="1"/>
    <col min="8201" max="8201" width="33.7109375" style="2212" customWidth="1"/>
    <col min="8202" max="8202" width="27" style="2212" customWidth="1"/>
    <col min="8203" max="8203" width="28.7109375" style="2212" customWidth="1"/>
    <col min="8204" max="8204" width="34.85546875" style="2212" customWidth="1"/>
    <col min="8205" max="8205" width="37" style="2212" customWidth="1"/>
    <col min="8206" max="8206" width="34.85546875" style="2212" customWidth="1"/>
    <col min="8207" max="8207" width="27.5703125" style="2212" customWidth="1"/>
    <col min="8208" max="8208" width="36.85546875" style="2212" customWidth="1"/>
    <col min="8209" max="8209" width="38.7109375" style="2212" customWidth="1"/>
    <col min="8210" max="8212" width="14.7109375" style="2212" customWidth="1"/>
    <col min="8213" max="8213" width="18.7109375" style="2212" customWidth="1"/>
    <col min="8214" max="8214" width="25.42578125" style="2212" customWidth="1"/>
    <col min="8215" max="8215" width="34.85546875" style="2212" customWidth="1"/>
    <col min="8216" max="8216" width="28" style="2212" customWidth="1"/>
    <col min="8217" max="8217" width="34.140625" style="2212" customWidth="1"/>
    <col min="8218" max="8218" width="34" style="2212" customWidth="1"/>
    <col min="8219" max="8449" width="11.42578125" style="2212"/>
    <col min="8450" max="8450" width="108.140625" style="2212" customWidth="1"/>
    <col min="8451" max="8451" width="28.7109375" style="2212" customWidth="1"/>
    <col min="8452" max="8452" width="32.5703125" style="2212" customWidth="1"/>
    <col min="8453" max="8453" width="28.7109375" style="2212" customWidth="1"/>
    <col min="8454" max="8455" width="31.7109375" style="2212" customWidth="1"/>
    <col min="8456" max="8456" width="30.140625" style="2212" customWidth="1"/>
    <col min="8457" max="8457" width="33.7109375" style="2212" customWidth="1"/>
    <col min="8458" max="8458" width="27" style="2212" customWidth="1"/>
    <col min="8459" max="8459" width="28.7109375" style="2212" customWidth="1"/>
    <col min="8460" max="8460" width="34.85546875" style="2212" customWidth="1"/>
    <col min="8461" max="8461" width="37" style="2212" customWidth="1"/>
    <col min="8462" max="8462" width="34.85546875" style="2212" customWidth="1"/>
    <col min="8463" max="8463" width="27.5703125" style="2212" customWidth="1"/>
    <col min="8464" max="8464" width="36.85546875" style="2212" customWidth="1"/>
    <col min="8465" max="8465" width="38.7109375" style="2212" customWidth="1"/>
    <col min="8466" max="8468" width="14.7109375" style="2212" customWidth="1"/>
    <col min="8469" max="8469" width="18.7109375" style="2212" customWidth="1"/>
    <col min="8470" max="8470" width="25.42578125" style="2212" customWidth="1"/>
    <col min="8471" max="8471" width="34.85546875" style="2212" customWidth="1"/>
    <col min="8472" max="8472" width="28" style="2212" customWidth="1"/>
    <col min="8473" max="8473" width="34.140625" style="2212" customWidth="1"/>
    <col min="8474" max="8474" width="34" style="2212" customWidth="1"/>
    <col min="8475" max="8705" width="11.42578125" style="2212"/>
    <col min="8706" max="8706" width="108.140625" style="2212" customWidth="1"/>
    <col min="8707" max="8707" width="28.7109375" style="2212" customWidth="1"/>
    <col min="8708" max="8708" width="32.5703125" style="2212" customWidth="1"/>
    <col min="8709" max="8709" width="28.7109375" style="2212" customWidth="1"/>
    <col min="8710" max="8711" width="31.7109375" style="2212" customWidth="1"/>
    <col min="8712" max="8712" width="30.140625" style="2212" customWidth="1"/>
    <col min="8713" max="8713" width="33.7109375" style="2212" customWidth="1"/>
    <col min="8714" max="8714" width="27" style="2212" customWidth="1"/>
    <col min="8715" max="8715" width="28.7109375" style="2212" customWidth="1"/>
    <col min="8716" max="8716" width="34.85546875" style="2212" customWidth="1"/>
    <col min="8717" max="8717" width="37" style="2212" customWidth="1"/>
    <col min="8718" max="8718" width="34.85546875" style="2212" customWidth="1"/>
    <col min="8719" max="8719" width="27.5703125" style="2212" customWidth="1"/>
    <col min="8720" max="8720" width="36.85546875" style="2212" customWidth="1"/>
    <col min="8721" max="8721" width="38.7109375" style="2212" customWidth="1"/>
    <col min="8722" max="8724" width="14.7109375" style="2212" customWidth="1"/>
    <col min="8725" max="8725" width="18.7109375" style="2212" customWidth="1"/>
    <col min="8726" max="8726" width="25.42578125" style="2212" customWidth="1"/>
    <col min="8727" max="8727" width="34.85546875" style="2212" customWidth="1"/>
    <col min="8728" max="8728" width="28" style="2212" customWidth="1"/>
    <col min="8729" max="8729" width="34.140625" style="2212" customWidth="1"/>
    <col min="8730" max="8730" width="34" style="2212" customWidth="1"/>
    <col min="8731" max="8961" width="11.42578125" style="2212"/>
    <col min="8962" max="8962" width="108.140625" style="2212" customWidth="1"/>
    <col min="8963" max="8963" width="28.7109375" style="2212" customWidth="1"/>
    <col min="8964" max="8964" width="32.5703125" style="2212" customWidth="1"/>
    <col min="8965" max="8965" width="28.7109375" style="2212" customWidth="1"/>
    <col min="8966" max="8967" width="31.7109375" style="2212" customWidth="1"/>
    <col min="8968" max="8968" width="30.140625" style="2212" customWidth="1"/>
    <col min="8969" max="8969" width="33.7109375" style="2212" customWidth="1"/>
    <col min="8970" max="8970" width="27" style="2212" customWidth="1"/>
    <col min="8971" max="8971" width="28.7109375" style="2212" customWidth="1"/>
    <col min="8972" max="8972" width="34.85546875" style="2212" customWidth="1"/>
    <col min="8973" max="8973" width="37" style="2212" customWidth="1"/>
    <col min="8974" max="8974" width="34.85546875" style="2212" customWidth="1"/>
    <col min="8975" max="8975" width="27.5703125" style="2212" customWidth="1"/>
    <col min="8976" max="8976" width="36.85546875" style="2212" customWidth="1"/>
    <col min="8977" max="8977" width="38.7109375" style="2212" customWidth="1"/>
    <col min="8978" max="8980" width="14.7109375" style="2212" customWidth="1"/>
    <col min="8981" max="8981" width="18.7109375" style="2212" customWidth="1"/>
    <col min="8982" max="8982" width="25.42578125" style="2212" customWidth="1"/>
    <col min="8983" max="8983" width="34.85546875" style="2212" customWidth="1"/>
    <col min="8984" max="8984" width="28" style="2212" customWidth="1"/>
    <col min="8985" max="8985" width="34.140625" style="2212" customWidth="1"/>
    <col min="8986" max="8986" width="34" style="2212" customWidth="1"/>
    <col min="8987" max="9217" width="11.42578125" style="2212"/>
    <col min="9218" max="9218" width="108.140625" style="2212" customWidth="1"/>
    <col min="9219" max="9219" width="28.7109375" style="2212" customWidth="1"/>
    <col min="9220" max="9220" width="32.5703125" style="2212" customWidth="1"/>
    <col min="9221" max="9221" width="28.7109375" style="2212" customWidth="1"/>
    <col min="9222" max="9223" width="31.7109375" style="2212" customWidth="1"/>
    <col min="9224" max="9224" width="30.140625" style="2212" customWidth="1"/>
    <col min="9225" max="9225" width="33.7109375" style="2212" customWidth="1"/>
    <col min="9226" max="9226" width="27" style="2212" customWidth="1"/>
    <col min="9227" max="9227" width="28.7109375" style="2212" customWidth="1"/>
    <col min="9228" max="9228" width="34.85546875" style="2212" customWidth="1"/>
    <col min="9229" max="9229" width="37" style="2212" customWidth="1"/>
    <col min="9230" max="9230" width="34.85546875" style="2212" customWidth="1"/>
    <col min="9231" max="9231" width="27.5703125" style="2212" customWidth="1"/>
    <col min="9232" max="9232" width="36.85546875" style="2212" customWidth="1"/>
    <col min="9233" max="9233" width="38.7109375" style="2212" customWidth="1"/>
    <col min="9234" max="9236" width="14.7109375" style="2212" customWidth="1"/>
    <col min="9237" max="9237" width="18.7109375" style="2212" customWidth="1"/>
    <col min="9238" max="9238" width="25.42578125" style="2212" customWidth="1"/>
    <col min="9239" max="9239" width="34.85546875" style="2212" customWidth="1"/>
    <col min="9240" max="9240" width="28" style="2212" customWidth="1"/>
    <col min="9241" max="9241" width="34.140625" style="2212" customWidth="1"/>
    <col min="9242" max="9242" width="34" style="2212" customWidth="1"/>
    <col min="9243" max="9473" width="11.42578125" style="2212"/>
    <col min="9474" max="9474" width="108.140625" style="2212" customWidth="1"/>
    <col min="9475" max="9475" width="28.7109375" style="2212" customWidth="1"/>
    <col min="9476" max="9476" width="32.5703125" style="2212" customWidth="1"/>
    <col min="9477" max="9477" width="28.7109375" style="2212" customWidth="1"/>
    <col min="9478" max="9479" width="31.7109375" style="2212" customWidth="1"/>
    <col min="9480" max="9480" width="30.140625" style="2212" customWidth="1"/>
    <col min="9481" max="9481" width="33.7109375" style="2212" customWidth="1"/>
    <col min="9482" max="9482" width="27" style="2212" customWidth="1"/>
    <col min="9483" max="9483" width="28.7109375" style="2212" customWidth="1"/>
    <col min="9484" max="9484" width="34.85546875" style="2212" customWidth="1"/>
    <col min="9485" max="9485" width="37" style="2212" customWidth="1"/>
    <col min="9486" max="9486" width="34.85546875" style="2212" customWidth="1"/>
    <col min="9487" max="9487" width="27.5703125" style="2212" customWidth="1"/>
    <col min="9488" max="9488" width="36.85546875" style="2212" customWidth="1"/>
    <col min="9489" max="9489" width="38.7109375" style="2212" customWidth="1"/>
    <col min="9490" max="9492" width="14.7109375" style="2212" customWidth="1"/>
    <col min="9493" max="9493" width="18.7109375" style="2212" customWidth="1"/>
    <col min="9494" max="9494" width="25.42578125" style="2212" customWidth="1"/>
    <col min="9495" max="9495" width="34.85546875" style="2212" customWidth="1"/>
    <col min="9496" max="9496" width="28" style="2212" customWidth="1"/>
    <col min="9497" max="9497" width="34.140625" style="2212" customWidth="1"/>
    <col min="9498" max="9498" width="34" style="2212" customWidth="1"/>
    <col min="9499" max="9729" width="11.42578125" style="2212"/>
    <col min="9730" max="9730" width="108.140625" style="2212" customWidth="1"/>
    <col min="9731" max="9731" width="28.7109375" style="2212" customWidth="1"/>
    <col min="9732" max="9732" width="32.5703125" style="2212" customWidth="1"/>
    <col min="9733" max="9733" width="28.7109375" style="2212" customWidth="1"/>
    <col min="9734" max="9735" width="31.7109375" style="2212" customWidth="1"/>
    <col min="9736" max="9736" width="30.140625" style="2212" customWidth="1"/>
    <col min="9737" max="9737" width="33.7109375" style="2212" customWidth="1"/>
    <col min="9738" max="9738" width="27" style="2212" customWidth="1"/>
    <col min="9739" max="9739" width="28.7109375" style="2212" customWidth="1"/>
    <col min="9740" max="9740" width="34.85546875" style="2212" customWidth="1"/>
    <col min="9741" max="9741" width="37" style="2212" customWidth="1"/>
    <col min="9742" max="9742" width="34.85546875" style="2212" customWidth="1"/>
    <col min="9743" max="9743" width="27.5703125" style="2212" customWidth="1"/>
    <col min="9744" max="9744" width="36.85546875" style="2212" customWidth="1"/>
    <col min="9745" max="9745" width="38.7109375" style="2212" customWidth="1"/>
    <col min="9746" max="9748" width="14.7109375" style="2212" customWidth="1"/>
    <col min="9749" max="9749" width="18.7109375" style="2212" customWidth="1"/>
    <col min="9750" max="9750" width="25.42578125" style="2212" customWidth="1"/>
    <col min="9751" max="9751" width="34.85546875" style="2212" customWidth="1"/>
    <col min="9752" max="9752" width="28" style="2212" customWidth="1"/>
    <col min="9753" max="9753" width="34.140625" style="2212" customWidth="1"/>
    <col min="9754" max="9754" width="34" style="2212" customWidth="1"/>
    <col min="9755" max="9985" width="11.42578125" style="2212"/>
    <col min="9986" max="9986" width="108.140625" style="2212" customWidth="1"/>
    <col min="9987" max="9987" width="28.7109375" style="2212" customWidth="1"/>
    <col min="9988" max="9988" width="32.5703125" style="2212" customWidth="1"/>
    <col min="9989" max="9989" width="28.7109375" style="2212" customWidth="1"/>
    <col min="9990" max="9991" width="31.7109375" style="2212" customWidth="1"/>
    <col min="9992" max="9992" width="30.140625" style="2212" customWidth="1"/>
    <col min="9993" max="9993" width="33.7109375" style="2212" customWidth="1"/>
    <col min="9994" max="9994" width="27" style="2212" customWidth="1"/>
    <col min="9995" max="9995" width="28.7109375" style="2212" customWidth="1"/>
    <col min="9996" max="9996" width="34.85546875" style="2212" customWidth="1"/>
    <col min="9997" max="9997" width="37" style="2212" customWidth="1"/>
    <col min="9998" max="9998" width="34.85546875" style="2212" customWidth="1"/>
    <col min="9999" max="9999" width="27.5703125" style="2212" customWidth="1"/>
    <col min="10000" max="10000" width="36.85546875" style="2212" customWidth="1"/>
    <col min="10001" max="10001" width="38.7109375" style="2212" customWidth="1"/>
    <col min="10002" max="10004" width="14.7109375" style="2212" customWidth="1"/>
    <col min="10005" max="10005" width="18.7109375" style="2212" customWidth="1"/>
    <col min="10006" max="10006" width="25.42578125" style="2212" customWidth="1"/>
    <col min="10007" max="10007" width="34.85546875" style="2212" customWidth="1"/>
    <col min="10008" max="10008" width="28" style="2212" customWidth="1"/>
    <col min="10009" max="10009" width="34.140625" style="2212" customWidth="1"/>
    <col min="10010" max="10010" width="34" style="2212" customWidth="1"/>
    <col min="10011" max="10241" width="11.42578125" style="2212"/>
    <col min="10242" max="10242" width="108.140625" style="2212" customWidth="1"/>
    <col min="10243" max="10243" width="28.7109375" style="2212" customWidth="1"/>
    <col min="10244" max="10244" width="32.5703125" style="2212" customWidth="1"/>
    <col min="10245" max="10245" width="28.7109375" style="2212" customWidth="1"/>
    <col min="10246" max="10247" width="31.7109375" style="2212" customWidth="1"/>
    <col min="10248" max="10248" width="30.140625" style="2212" customWidth="1"/>
    <col min="10249" max="10249" width="33.7109375" style="2212" customWidth="1"/>
    <col min="10250" max="10250" width="27" style="2212" customWidth="1"/>
    <col min="10251" max="10251" width="28.7109375" style="2212" customWidth="1"/>
    <col min="10252" max="10252" width="34.85546875" style="2212" customWidth="1"/>
    <col min="10253" max="10253" width="37" style="2212" customWidth="1"/>
    <col min="10254" max="10254" width="34.85546875" style="2212" customWidth="1"/>
    <col min="10255" max="10255" width="27.5703125" style="2212" customWidth="1"/>
    <col min="10256" max="10256" width="36.85546875" style="2212" customWidth="1"/>
    <col min="10257" max="10257" width="38.7109375" style="2212" customWidth="1"/>
    <col min="10258" max="10260" width="14.7109375" style="2212" customWidth="1"/>
    <col min="10261" max="10261" width="18.7109375" style="2212" customWidth="1"/>
    <col min="10262" max="10262" width="25.42578125" style="2212" customWidth="1"/>
    <col min="10263" max="10263" width="34.85546875" style="2212" customWidth="1"/>
    <col min="10264" max="10264" width="28" style="2212" customWidth="1"/>
    <col min="10265" max="10265" width="34.140625" style="2212" customWidth="1"/>
    <col min="10266" max="10266" width="34" style="2212" customWidth="1"/>
    <col min="10267" max="10497" width="11.42578125" style="2212"/>
    <col min="10498" max="10498" width="108.140625" style="2212" customWidth="1"/>
    <col min="10499" max="10499" width="28.7109375" style="2212" customWidth="1"/>
    <col min="10500" max="10500" width="32.5703125" style="2212" customWidth="1"/>
    <col min="10501" max="10501" width="28.7109375" style="2212" customWidth="1"/>
    <col min="10502" max="10503" width="31.7109375" style="2212" customWidth="1"/>
    <col min="10504" max="10504" width="30.140625" style="2212" customWidth="1"/>
    <col min="10505" max="10505" width="33.7109375" style="2212" customWidth="1"/>
    <col min="10506" max="10506" width="27" style="2212" customWidth="1"/>
    <col min="10507" max="10507" width="28.7109375" style="2212" customWidth="1"/>
    <col min="10508" max="10508" width="34.85546875" style="2212" customWidth="1"/>
    <col min="10509" max="10509" width="37" style="2212" customWidth="1"/>
    <col min="10510" max="10510" width="34.85546875" style="2212" customWidth="1"/>
    <col min="10511" max="10511" width="27.5703125" style="2212" customWidth="1"/>
    <col min="10512" max="10512" width="36.85546875" style="2212" customWidth="1"/>
    <col min="10513" max="10513" width="38.7109375" style="2212" customWidth="1"/>
    <col min="10514" max="10516" width="14.7109375" style="2212" customWidth="1"/>
    <col min="10517" max="10517" width="18.7109375" style="2212" customWidth="1"/>
    <col min="10518" max="10518" width="25.42578125" style="2212" customWidth="1"/>
    <col min="10519" max="10519" width="34.85546875" style="2212" customWidth="1"/>
    <col min="10520" max="10520" width="28" style="2212" customWidth="1"/>
    <col min="10521" max="10521" width="34.140625" style="2212" customWidth="1"/>
    <col min="10522" max="10522" width="34" style="2212" customWidth="1"/>
    <col min="10523" max="10753" width="11.42578125" style="2212"/>
    <col min="10754" max="10754" width="108.140625" style="2212" customWidth="1"/>
    <col min="10755" max="10755" width="28.7109375" style="2212" customWidth="1"/>
    <col min="10756" max="10756" width="32.5703125" style="2212" customWidth="1"/>
    <col min="10757" max="10757" width="28.7109375" style="2212" customWidth="1"/>
    <col min="10758" max="10759" width="31.7109375" style="2212" customWidth="1"/>
    <col min="10760" max="10760" width="30.140625" style="2212" customWidth="1"/>
    <col min="10761" max="10761" width="33.7109375" style="2212" customWidth="1"/>
    <col min="10762" max="10762" width="27" style="2212" customWidth="1"/>
    <col min="10763" max="10763" width="28.7109375" style="2212" customWidth="1"/>
    <col min="10764" max="10764" width="34.85546875" style="2212" customWidth="1"/>
    <col min="10765" max="10765" width="37" style="2212" customWidth="1"/>
    <col min="10766" max="10766" width="34.85546875" style="2212" customWidth="1"/>
    <col min="10767" max="10767" width="27.5703125" style="2212" customWidth="1"/>
    <col min="10768" max="10768" width="36.85546875" style="2212" customWidth="1"/>
    <col min="10769" max="10769" width="38.7109375" style="2212" customWidth="1"/>
    <col min="10770" max="10772" width="14.7109375" style="2212" customWidth="1"/>
    <col min="10773" max="10773" width="18.7109375" style="2212" customWidth="1"/>
    <col min="10774" max="10774" width="25.42578125" style="2212" customWidth="1"/>
    <col min="10775" max="10775" width="34.85546875" style="2212" customWidth="1"/>
    <col min="10776" max="10776" width="28" style="2212" customWidth="1"/>
    <col min="10777" max="10777" width="34.140625" style="2212" customWidth="1"/>
    <col min="10778" max="10778" width="34" style="2212" customWidth="1"/>
    <col min="10779" max="11009" width="11.42578125" style="2212"/>
    <col min="11010" max="11010" width="108.140625" style="2212" customWidth="1"/>
    <col min="11011" max="11011" width="28.7109375" style="2212" customWidth="1"/>
    <col min="11012" max="11012" width="32.5703125" style="2212" customWidth="1"/>
    <col min="11013" max="11013" width="28.7109375" style="2212" customWidth="1"/>
    <col min="11014" max="11015" width="31.7109375" style="2212" customWidth="1"/>
    <col min="11016" max="11016" width="30.140625" style="2212" customWidth="1"/>
    <col min="11017" max="11017" width="33.7109375" style="2212" customWidth="1"/>
    <col min="11018" max="11018" width="27" style="2212" customWidth="1"/>
    <col min="11019" max="11019" width="28.7109375" style="2212" customWidth="1"/>
    <col min="11020" max="11020" width="34.85546875" style="2212" customWidth="1"/>
    <col min="11021" max="11021" width="37" style="2212" customWidth="1"/>
    <col min="11022" max="11022" width="34.85546875" style="2212" customWidth="1"/>
    <col min="11023" max="11023" width="27.5703125" style="2212" customWidth="1"/>
    <col min="11024" max="11024" width="36.85546875" style="2212" customWidth="1"/>
    <col min="11025" max="11025" width="38.7109375" style="2212" customWidth="1"/>
    <col min="11026" max="11028" width="14.7109375" style="2212" customWidth="1"/>
    <col min="11029" max="11029" width="18.7109375" style="2212" customWidth="1"/>
    <col min="11030" max="11030" width="25.42578125" style="2212" customWidth="1"/>
    <col min="11031" max="11031" width="34.85546875" style="2212" customWidth="1"/>
    <col min="11032" max="11032" width="28" style="2212" customWidth="1"/>
    <col min="11033" max="11033" width="34.140625" style="2212" customWidth="1"/>
    <col min="11034" max="11034" width="34" style="2212" customWidth="1"/>
    <col min="11035" max="11265" width="11.42578125" style="2212"/>
    <col min="11266" max="11266" width="108.140625" style="2212" customWidth="1"/>
    <col min="11267" max="11267" width="28.7109375" style="2212" customWidth="1"/>
    <col min="11268" max="11268" width="32.5703125" style="2212" customWidth="1"/>
    <col min="11269" max="11269" width="28.7109375" style="2212" customWidth="1"/>
    <col min="11270" max="11271" width="31.7109375" style="2212" customWidth="1"/>
    <col min="11272" max="11272" width="30.140625" style="2212" customWidth="1"/>
    <col min="11273" max="11273" width="33.7109375" style="2212" customWidth="1"/>
    <col min="11274" max="11274" width="27" style="2212" customWidth="1"/>
    <col min="11275" max="11275" width="28.7109375" style="2212" customWidth="1"/>
    <col min="11276" max="11276" width="34.85546875" style="2212" customWidth="1"/>
    <col min="11277" max="11277" width="37" style="2212" customWidth="1"/>
    <col min="11278" max="11278" width="34.85546875" style="2212" customWidth="1"/>
    <col min="11279" max="11279" width="27.5703125" style="2212" customWidth="1"/>
    <col min="11280" max="11280" width="36.85546875" style="2212" customWidth="1"/>
    <col min="11281" max="11281" width="38.7109375" style="2212" customWidth="1"/>
    <col min="11282" max="11284" width="14.7109375" style="2212" customWidth="1"/>
    <col min="11285" max="11285" width="18.7109375" style="2212" customWidth="1"/>
    <col min="11286" max="11286" width="25.42578125" style="2212" customWidth="1"/>
    <col min="11287" max="11287" width="34.85546875" style="2212" customWidth="1"/>
    <col min="11288" max="11288" width="28" style="2212" customWidth="1"/>
    <col min="11289" max="11289" width="34.140625" style="2212" customWidth="1"/>
    <col min="11290" max="11290" width="34" style="2212" customWidth="1"/>
    <col min="11291" max="11521" width="11.42578125" style="2212"/>
    <col min="11522" max="11522" width="108.140625" style="2212" customWidth="1"/>
    <col min="11523" max="11523" width="28.7109375" style="2212" customWidth="1"/>
    <col min="11524" max="11524" width="32.5703125" style="2212" customWidth="1"/>
    <col min="11525" max="11525" width="28.7109375" style="2212" customWidth="1"/>
    <col min="11526" max="11527" width="31.7109375" style="2212" customWidth="1"/>
    <col min="11528" max="11528" width="30.140625" style="2212" customWidth="1"/>
    <col min="11529" max="11529" width="33.7109375" style="2212" customWidth="1"/>
    <col min="11530" max="11530" width="27" style="2212" customWidth="1"/>
    <col min="11531" max="11531" width="28.7109375" style="2212" customWidth="1"/>
    <col min="11532" max="11532" width="34.85546875" style="2212" customWidth="1"/>
    <col min="11533" max="11533" width="37" style="2212" customWidth="1"/>
    <col min="11534" max="11534" width="34.85546875" style="2212" customWidth="1"/>
    <col min="11535" max="11535" width="27.5703125" style="2212" customWidth="1"/>
    <col min="11536" max="11536" width="36.85546875" style="2212" customWidth="1"/>
    <col min="11537" max="11537" width="38.7109375" style="2212" customWidth="1"/>
    <col min="11538" max="11540" width="14.7109375" style="2212" customWidth="1"/>
    <col min="11541" max="11541" width="18.7109375" style="2212" customWidth="1"/>
    <col min="11542" max="11542" width="25.42578125" style="2212" customWidth="1"/>
    <col min="11543" max="11543" width="34.85546875" style="2212" customWidth="1"/>
    <col min="11544" max="11544" width="28" style="2212" customWidth="1"/>
    <col min="11545" max="11545" width="34.140625" style="2212" customWidth="1"/>
    <col min="11546" max="11546" width="34" style="2212" customWidth="1"/>
    <col min="11547" max="11777" width="11.42578125" style="2212"/>
    <col min="11778" max="11778" width="108.140625" style="2212" customWidth="1"/>
    <col min="11779" max="11779" width="28.7109375" style="2212" customWidth="1"/>
    <col min="11780" max="11780" width="32.5703125" style="2212" customWidth="1"/>
    <col min="11781" max="11781" width="28.7109375" style="2212" customWidth="1"/>
    <col min="11782" max="11783" width="31.7109375" style="2212" customWidth="1"/>
    <col min="11784" max="11784" width="30.140625" style="2212" customWidth="1"/>
    <col min="11785" max="11785" width="33.7109375" style="2212" customWidth="1"/>
    <col min="11786" max="11786" width="27" style="2212" customWidth="1"/>
    <col min="11787" max="11787" width="28.7109375" style="2212" customWidth="1"/>
    <col min="11788" max="11788" width="34.85546875" style="2212" customWidth="1"/>
    <col min="11789" max="11789" width="37" style="2212" customWidth="1"/>
    <col min="11790" max="11790" width="34.85546875" style="2212" customWidth="1"/>
    <col min="11791" max="11791" width="27.5703125" style="2212" customWidth="1"/>
    <col min="11792" max="11792" width="36.85546875" style="2212" customWidth="1"/>
    <col min="11793" max="11793" width="38.7109375" style="2212" customWidth="1"/>
    <col min="11794" max="11796" width="14.7109375" style="2212" customWidth="1"/>
    <col min="11797" max="11797" width="18.7109375" style="2212" customWidth="1"/>
    <col min="11798" max="11798" width="25.42578125" style="2212" customWidth="1"/>
    <col min="11799" max="11799" width="34.85546875" style="2212" customWidth="1"/>
    <col min="11800" max="11800" width="28" style="2212" customWidth="1"/>
    <col min="11801" max="11801" width="34.140625" style="2212" customWidth="1"/>
    <col min="11802" max="11802" width="34" style="2212" customWidth="1"/>
    <col min="11803" max="12033" width="11.42578125" style="2212"/>
    <col min="12034" max="12034" width="108.140625" style="2212" customWidth="1"/>
    <col min="12035" max="12035" width="28.7109375" style="2212" customWidth="1"/>
    <col min="12036" max="12036" width="32.5703125" style="2212" customWidth="1"/>
    <col min="12037" max="12037" width="28.7109375" style="2212" customWidth="1"/>
    <col min="12038" max="12039" width="31.7109375" style="2212" customWidth="1"/>
    <col min="12040" max="12040" width="30.140625" style="2212" customWidth="1"/>
    <col min="12041" max="12041" width="33.7109375" style="2212" customWidth="1"/>
    <col min="12042" max="12042" width="27" style="2212" customWidth="1"/>
    <col min="12043" max="12043" width="28.7109375" style="2212" customWidth="1"/>
    <col min="12044" max="12044" width="34.85546875" style="2212" customWidth="1"/>
    <col min="12045" max="12045" width="37" style="2212" customWidth="1"/>
    <col min="12046" max="12046" width="34.85546875" style="2212" customWidth="1"/>
    <col min="12047" max="12047" width="27.5703125" style="2212" customWidth="1"/>
    <col min="12048" max="12048" width="36.85546875" style="2212" customWidth="1"/>
    <col min="12049" max="12049" width="38.7109375" style="2212" customWidth="1"/>
    <col min="12050" max="12052" width="14.7109375" style="2212" customWidth="1"/>
    <col min="12053" max="12053" width="18.7109375" style="2212" customWidth="1"/>
    <col min="12054" max="12054" width="25.42578125" style="2212" customWidth="1"/>
    <col min="12055" max="12055" width="34.85546875" style="2212" customWidth="1"/>
    <col min="12056" max="12056" width="28" style="2212" customWidth="1"/>
    <col min="12057" max="12057" width="34.140625" style="2212" customWidth="1"/>
    <col min="12058" max="12058" width="34" style="2212" customWidth="1"/>
    <col min="12059" max="12289" width="11.42578125" style="2212"/>
    <col min="12290" max="12290" width="108.140625" style="2212" customWidth="1"/>
    <col min="12291" max="12291" width="28.7109375" style="2212" customWidth="1"/>
    <col min="12292" max="12292" width="32.5703125" style="2212" customWidth="1"/>
    <col min="12293" max="12293" width="28.7109375" style="2212" customWidth="1"/>
    <col min="12294" max="12295" width="31.7109375" style="2212" customWidth="1"/>
    <col min="12296" max="12296" width="30.140625" style="2212" customWidth="1"/>
    <col min="12297" max="12297" width="33.7109375" style="2212" customWidth="1"/>
    <col min="12298" max="12298" width="27" style="2212" customWidth="1"/>
    <col min="12299" max="12299" width="28.7109375" style="2212" customWidth="1"/>
    <col min="12300" max="12300" width="34.85546875" style="2212" customWidth="1"/>
    <col min="12301" max="12301" width="37" style="2212" customWidth="1"/>
    <col min="12302" max="12302" width="34.85546875" style="2212" customWidth="1"/>
    <col min="12303" max="12303" width="27.5703125" style="2212" customWidth="1"/>
    <col min="12304" max="12304" width="36.85546875" style="2212" customWidth="1"/>
    <col min="12305" max="12305" width="38.7109375" style="2212" customWidth="1"/>
    <col min="12306" max="12308" width="14.7109375" style="2212" customWidth="1"/>
    <col min="12309" max="12309" width="18.7109375" style="2212" customWidth="1"/>
    <col min="12310" max="12310" width="25.42578125" style="2212" customWidth="1"/>
    <col min="12311" max="12311" width="34.85546875" style="2212" customWidth="1"/>
    <col min="12312" max="12312" width="28" style="2212" customWidth="1"/>
    <col min="12313" max="12313" width="34.140625" style="2212" customWidth="1"/>
    <col min="12314" max="12314" width="34" style="2212" customWidth="1"/>
    <col min="12315" max="12545" width="11.42578125" style="2212"/>
    <col min="12546" max="12546" width="108.140625" style="2212" customWidth="1"/>
    <col min="12547" max="12547" width="28.7109375" style="2212" customWidth="1"/>
    <col min="12548" max="12548" width="32.5703125" style="2212" customWidth="1"/>
    <col min="12549" max="12549" width="28.7109375" style="2212" customWidth="1"/>
    <col min="12550" max="12551" width="31.7109375" style="2212" customWidth="1"/>
    <col min="12552" max="12552" width="30.140625" style="2212" customWidth="1"/>
    <col min="12553" max="12553" width="33.7109375" style="2212" customWidth="1"/>
    <col min="12554" max="12554" width="27" style="2212" customWidth="1"/>
    <col min="12555" max="12555" width="28.7109375" style="2212" customWidth="1"/>
    <col min="12556" max="12556" width="34.85546875" style="2212" customWidth="1"/>
    <col min="12557" max="12557" width="37" style="2212" customWidth="1"/>
    <col min="12558" max="12558" width="34.85546875" style="2212" customWidth="1"/>
    <col min="12559" max="12559" width="27.5703125" style="2212" customWidth="1"/>
    <col min="12560" max="12560" width="36.85546875" style="2212" customWidth="1"/>
    <col min="12561" max="12561" width="38.7109375" style="2212" customWidth="1"/>
    <col min="12562" max="12564" width="14.7109375" style="2212" customWidth="1"/>
    <col min="12565" max="12565" width="18.7109375" style="2212" customWidth="1"/>
    <col min="12566" max="12566" width="25.42578125" style="2212" customWidth="1"/>
    <col min="12567" max="12567" width="34.85546875" style="2212" customWidth="1"/>
    <col min="12568" max="12568" width="28" style="2212" customWidth="1"/>
    <col min="12569" max="12569" width="34.140625" style="2212" customWidth="1"/>
    <col min="12570" max="12570" width="34" style="2212" customWidth="1"/>
    <col min="12571" max="12801" width="11.42578125" style="2212"/>
    <col min="12802" max="12802" width="108.140625" style="2212" customWidth="1"/>
    <col min="12803" max="12803" width="28.7109375" style="2212" customWidth="1"/>
    <col min="12804" max="12804" width="32.5703125" style="2212" customWidth="1"/>
    <col min="12805" max="12805" width="28.7109375" style="2212" customWidth="1"/>
    <col min="12806" max="12807" width="31.7109375" style="2212" customWidth="1"/>
    <col min="12808" max="12808" width="30.140625" style="2212" customWidth="1"/>
    <col min="12809" max="12809" width="33.7109375" style="2212" customWidth="1"/>
    <col min="12810" max="12810" width="27" style="2212" customWidth="1"/>
    <col min="12811" max="12811" width="28.7109375" style="2212" customWidth="1"/>
    <col min="12812" max="12812" width="34.85546875" style="2212" customWidth="1"/>
    <col min="12813" max="12813" width="37" style="2212" customWidth="1"/>
    <col min="12814" max="12814" width="34.85546875" style="2212" customWidth="1"/>
    <col min="12815" max="12815" width="27.5703125" style="2212" customWidth="1"/>
    <col min="12816" max="12816" width="36.85546875" style="2212" customWidth="1"/>
    <col min="12817" max="12817" width="38.7109375" style="2212" customWidth="1"/>
    <col min="12818" max="12820" width="14.7109375" style="2212" customWidth="1"/>
    <col min="12821" max="12821" width="18.7109375" style="2212" customWidth="1"/>
    <col min="12822" max="12822" width="25.42578125" style="2212" customWidth="1"/>
    <col min="12823" max="12823" width="34.85546875" style="2212" customWidth="1"/>
    <col min="12824" max="12824" width="28" style="2212" customWidth="1"/>
    <col min="12825" max="12825" width="34.140625" style="2212" customWidth="1"/>
    <col min="12826" max="12826" width="34" style="2212" customWidth="1"/>
    <col min="12827" max="13057" width="11.42578125" style="2212"/>
    <col min="13058" max="13058" width="108.140625" style="2212" customWidth="1"/>
    <col min="13059" max="13059" width="28.7109375" style="2212" customWidth="1"/>
    <col min="13060" max="13060" width="32.5703125" style="2212" customWidth="1"/>
    <col min="13061" max="13061" width="28.7109375" style="2212" customWidth="1"/>
    <col min="13062" max="13063" width="31.7109375" style="2212" customWidth="1"/>
    <col min="13064" max="13064" width="30.140625" style="2212" customWidth="1"/>
    <col min="13065" max="13065" width="33.7109375" style="2212" customWidth="1"/>
    <col min="13066" max="13066" width="27" style="2212" customWidth="1"/>
    <col min="13067" max="13067" width="28.7109375" style="2212" customWidth="1"/>
    <col min="13068" max="13068" width="34.85546875" style="2212" customWidth="1"/>
    <col min="13069" max="13069" width="37" style="2212" customWidth="1"/>
    <col min="13070" max="13070" width="34.85546875" style="2212" customWidth="1"/>
    <col min="13071" max="13071" width="27.5703125" style="2212" customWidth="1"/>
    <col min="13072" max="13072" width="36.85546875" style="2212" customWidth="1"/>
    <col min="13073" max="13073" width="38.7109375" style="2212" customWidth="1"/>
    <col min="13074" max="13076" width="14.7109375" style="2212" customWidth="1"/>
    <col min="13077" max="13077" width="18.7109375" style="2212" customWidth="1"/>
    <col min="13078" max="13078" width="25.42578125" style="2212" customWidth="1"/>
    <col min="13079" max="13079" width="34.85546875" style="2212" customWidth="1"/>
    <col min="13080" max="13080" width="28" style="2212" customWidth="1"/>
    <col min="13081" max="13081" width="34.140625" style="2212" customWidth="1"/>
    <col min="13082" max="13082" width="34" style="2212" customWidth="1"/>
    <col min="13083" max="13313" width="11.42578125" style="2212"/>
    <col min="13314" max="13314" width="108.140625" style="2212" customWidth="1"/>
    <col min="13315" max="13315" width="28.7109375" style="2212" customWidth="1"/>
    <col min="13316" max="13316" width="32.5703125" style="2212" customWidth="1"/>
    <col min="13317" max="13317" width="28.7109375" style="2212" customWidth="1"/>
    <col min="13318" max="13319" width="31.7109375" style="2212" customWidth="1"/>
    <col min="13320" max="13320" width="30.140625" style="2212" customWidth="1"/>
    <col min="13321" max="13321" width="33.7109375" style="2212" customWidth="1"/>
    <col min="13322" max="13322" width="27" style="2212" customWidth="1"/>
    <col min="13323" max="13323" width="28.7109375" style="2212" customWidth="1"/>
    <col min="13324" max="13324" width="34.85546875" style="2212" customWidth="1"/>
    <col min="13325" max="13325" width="37" style="2212" customWidth="1"/>
    <col min="13326" max="13326" width="34.85546875" style="2212" customWidth="1"/>
    <col min="13327" max="13327" width="27.5703125" style="2212" customWidth="1"/>
    <col min="13328" max="13328" width="36.85546875" style="2212" customWidth="1"/>
    <col min="13329" max="13329" width="38.7109375" style="2212" customWidth="1"/>
    <col min="13330" max="13332" width="14.7109375" style="2212" customWidth="1"/>
    <col min="13333" max="13333" width="18.7109375" style="2212" customWidth="1"/>
    <col min="13334" max="13334" width="25.42578125" style="2212" customWidth="1"/>
    <col min="13335" max="13335" width="34.85546875" style="2212" customWidth="1"/>
    <col min="13336" max="13336" width="28" style="2212" customWidth="1"/>
    <col min="13337" max="13337" width="34.140625" style="2212" customWidth="1"/>
    <col min="13338" max="13338" width="34" style="2212" customWidth="1"/>
    <col min="13339" max="13569" width="11.42578125" style="2212"/>
    <col min="13570" max="13570" width="108.140625" style="2212" customWidth="1"/>
    <col min="13571" max="13571" width="28.7109375" style="2212" customWidth="1"/>
    <col min="13572" max="13572" width="32.5703125" style="2212" customWidth="1"/>
    <col min="13573" max="13573" width="28.7109375" style="2212" customWidth="1"/>
    <col min="13574" max="13575" width="31.7109375" style="2212" customWidth="1"/>
    <col min="13576" max="13576" width="30.140625" style="2212" customWidth="1"/>
    <col min="13577" max="13577" width="33.7109375" style="2212" customWidth="1"/>
    <col min="13578" max="13578" width="27" style="2212" customWidth="1"/>
    <col min="13579" max="13579" width="28.7109375" style="2212" customWidth="1"/>
    <col min="13580" max="13580" width="34.85546875" style="2212" customWidth="1"/>
    <col min="13581" max="13581" width="37" style="2212" customWidth="1"/>
    <col min="13582" max="13582" width="34.85546875" style="2212" customWidth="1"/>
    <col min="13583" max="13583" width="27.5703125" style="2212" customWidth="1"/>
    <col min="13584" max="13584" width="36.85546875" style="2212" customWidth="1"/>
    <col min="13585" max="13585" width="38.7109375" style="2212" customWidth="1"/>
    <col min="13586" max="13588" width="14.7109375" style="2212" customWidth="1"/>
    <col min="13589" max="13589" width="18.7109375" style="2212" customWidth="1"/>
    <col min="13590" max="13590" width="25.42578125" style="2212" customWidth="1"/>
    <col min="13591" max="13591" width="34.85546875" style="2212" customWidth="1"/>
    <col min="13592" max="13592" width="28" style="2212" customWidth="1"/>
    <col min="13593" max="13593" width="34.140625" style="2212" customWidth="1"/>
    <col min="13594" max="13594" width="34" style="2212" customWidth="1"/>
    <col min="13595" max="13825" width="11.42578125" style="2212"/>
    <col min="13826" max="13826" width="108.140625" style="2212" customWidth="1"/>
    <col min="13827" max="13827" width="28.7109375" style="2212" customWidth="1"/>
    <col min="13828" max="13828" width="32.5703125" style="2212" customWidth="1"/>
    <col min="13829" max="13829" width="28.7109375" style="2212" customWidth="1"/>
    <col min="13830" max="13831" width="31.7109375" style="2212" customWidth="1"/>
    <col min="13832" max="13832" width="30.140625" style="2212" customWidth="1"/>
    <col min="13833" max="13833" width="33.7109375" style="2212" customWidth="1"/>
    <col min="13834" max="13834" width="27" style="2212" customWidth="1"/>
    <col min="13835" max="13835" width="28.7109375" style="2212" customWidth="1"/>
    <col min="13836" max="13836" width="34.85546875" style="2212" customWidth="1"/>
    <col min="13837" max="13837" width="37" style="2212" customWidth="1"/>
    <col min="13838" max="13838" width="34.85546875" style="2212" customWidth="1"/>
    <col min="13839" max="13839" width="27.5703125" style="2212" customWidth="1"/>
    <col min="13840" max="13840" width="36.85546875" style="2212" customWidth="1"/>
    <col min="13841" max="13841" width="38.7109375" style="2212" customWidth="1"/>
    <col min="13842" max="13844" width="14.7109375" style="2212" customWidth="1"/>
    <col min="13845" max="13845" width="18.7109375" style="2212" customWidth="1"/>
    <col min="13846" max="13846" width="25.42578125" style="2212" customWidth="1"/>
    <col min="13847" max="13847" width="34.85546875" style="2212" customWidth="1"/>
    <col min="13848" max="13848" width="28" style="2212" customWidth="1"/>
    <col min="13849" max="13849" width="34.140625" style="2212" customWidth="1"/>
    <col min="13850" max="13850" width="34" style="2212" customWidth="1"/>
    <col min="13851" max="14081" width="11.42578125" style="2212"/>
    <col min="14082" max="14082" width="108.140625" style="2212" customWidth="1"/>
    <col min="14083" max="14083" width="28.7109375" style="2212" customWidth="1"/>
    <col min="14084" max="14084" width="32.5703125" style="2212" customWidth="1"/>
    <col min="14085" max="14085" width="28.7109375" style="2212" customWidth="1"/>
    <col min="14086" max="14087" width="31.7109375" style="2212" customWidth="1"/>
    <col min="14088" max="14088" width="30.140625" style="2212" customWidth="1"/>
    <col min="14089" max="14089" width="33.7109375" style="2212" customWidth="1"/>
    <col min="14090" max="14090" width="27" style="2212" customWidth="1"/>
    <col min="14091" max="14091" width="28.7109375" style="2212" customWidth="1"/>
    <col min="14092" max="14092" width="34.85546875" style="2212" customWidth="1"/>
    <col min="14093" max="14093" width="37" style="2212" customWidth="1"/>
    <col min="14094" max="14094" width="34.85546875" style="2212" customWidth="1"/>
    <col min="14095" max="14095" width="27.5703125" style="2212" customWidth="1"/>
    <col min="14096" max="14096" width="36.85546875" style="2212" customWidth="1"/>
    <col min="14097" max="14097" width="38.7109375" style="2212" customWidth="1"/>
    <col min="14098" max="14100" width="14.7109375" style="2212" customWidth="1"/>
    <col min="14101" max="14101" width="18.7109375" style="2212" customWidth="1"/>
    <col min="14102" max="14102" width="25.42578125" style="2212" customWidth="1"/>
    <col min="14103" max="14103" width="34.85546875" style="2212" customWidth="1"/>
    <col min="14104" max="14104" width="28" style="2212" customWidth="1"/>
    <col min="14105" max="14105" width="34.140625" style="2212" customWidth="1"/>
    <col min="14106" max="14106" width="34" style="2212" customWidth="1"/>
    <col min="14107" max="14337" width="11.42578125" style="2212"/>
    <col min="14338" max="14338" width="108.140625" style="2212" customWidth="1"/>
    <col min="14339" max="14339" width="28.7109375" style="2212" customWidth="1"/>
    <col min="14340" max="14340" width="32.5703125" style="2212" customWidth="1"/>
    <col min="14341" max="14341" width="28.7109375" style="2212" customWidth="1"/>
    <col min="14342" max="14343" width="31.7109375" style="2212" customWidth="1"/>
    <col min="14344" max="14344" width="30.140625" style="2212" customWidth="1"/>
    <col min="14345" max="14345" width="33.7109375" style="2212" customWidth="1"/>
    <col min="14346" max="14346" width="27" style="2212" customWidth="1"/>
    <col min="14347" max="14347" width="28.7109375" style="2212" customWidth="1"/>
    <col min="14348" max="14348" width="34.85546875" style="2212" customWidth="1"/>
    <col min="14349" max="14349" width="37" style="2212" customWidth="1"/>
    <col min="14350" max="14350" width="34.85546875" style="2212" customWidth="1"/>
    <col min="14351" max="14351" width="27.5703125" style="2212" customWidth="1"/>
    <col min="14352" max="14352" width="36.85546875" style="2212" customWidth="1"/>
    <col min="14353" max="14353" width="38.7109375" style="2212" customWidth="1"/>
    <col min="14354" max="14356" width="14.7109375" style="2212" customWidth="1"/>
    <col min="14357" max="14357" width="18.7109375" style="2212" customWidth="1"/>
    <col min="14358" max="14358" width="25.42578125" style="2212" customWidth="1"/>
    <col min="14359" max="14359" width="34.85546875" style="2212" customWidth="1"/>
    <col min="14360" max="14360" width="28" style="2212" customWidth="1"/>
    <col min="14361" max="14361" width="34.140625" style="2212" customWidth="1"/>
    <col min="14362" max="14362" width="34" style="2212" customWidth="1"/>
    <col min="14363" max="14593" width="11.42578125" style="2212"/>
    <col min="14594" max="14594" width="108.140625" style="2212" customWidth="1"/>
    <col min="14595" max="14595" width="28.7109375" style="2212" customWidth="1"/>
    <col min="14596" max="14596" width="32.5703125" style="2212" customWidth="1"/>
    <col min="14597" max="14597" width="28.7109375" style="2212" customWidth="1"/>
    <col min="14598" max="14599" width="31.7109375" style="2212" customWidth="1"/>
    <col min="14600" max="14600" width="30.140625" style="2212" customWidth="1"/>
    <col min="14601" max="14601" width="33.7109375" style="2212" customWidth="1"/>
    <col min="14602" max="14602" width="27" style="2212" customWidth="1"/>
    <col min="14603" max="14603" width="28.7109375" style="2212" customWidth="1"/>
    <col min="14604" max="14604" width="34.85546875" style="2212" customWidth="1"/>
    <col min="14605" max="14605" width="37" style="2212" customWidth="1"/>
    <col min="14606" max="14606" width="34.85546875" style="2212" customWidth="1"/>
    <col min="14607" max="14607" width="27.5703125" style="2212" customWidth="1"/>
    <col min="14608" max="14608" width="36.85546875" style="2212" customWidth="1"/>
    <col min="14609" max="14609" width="38.7109375" style="2212" customWidth="1"/>
    <col min="14610" max="14612" width="14.7109375" style="2212" customWidth="1"/>
    <col min="14613" max="14613" width="18.7109375" style="2212" customWidth="1"/>
    <col min="14614" max="14614" width="25.42578125" style="2212" customWidth="1"/>
    <col min="14615" max="14615" width="34.85546875" style="2212" customWidth="1"/>
    <col min="14616" max="14616" width="28" style="2212" customWidth="1"/>
    <col min="14617" max="14617" width="34.140625" style="2212" customWidth="1"/>
    <col min="14618" max="14618" width="34" style="2212" customWidth="1"/>
    <col min="14619" max="14849" width="11.42578125" style="2212"/>
    <col min="14850" max="14850" width="108.140625" style="2212" customWidth="1"/>
    <col min="14851" max="14851" width="28.7109375" style="2212" customWidth="1"/>
    <col min="14852" max="14852" width="32.5703125" style="2212" customWidth="1"/>
    <col min="14853" max="14853" width="28.7109375" style="2212" customWidth="1"/>
    <col min="14854" max="14855" width="31.7109375" style="2212" customWidth="1"/>
    <col min="14856" max="14856" width="30.140625" style="2212" customWidth="1"/>
    <col min="14857" max="14857" width="33.7109375" style="2212" customWidth="1"/>
    <col min="14858" max="14858" width="27" style="2212" customWidth="1"/>
    <col min="14859" max="14859" width="28.7109375" style="2212" customWidth="1"/>
    <col min="14860" max="14860" width="34.85546875" style="2212" customWidth="1"/>
    <col min="14861" max="14861" width="37" style="2212" customWidth="1"/>
    <col min="14862" max="14862" width="34.85546875" style="2212" customWidth="1"/>
    <col min="14863" max="14863" width="27.5703125" style="2212" customWidth="1"/>
    <col min="14864" max="14864" width="36.85546875" style="2212" customWidth="1"/>
    <col min="14865" max="14865" width="38.7109375" style="2212" customWidth="1"/>
    <col min="14866" max="14868" width="14.7109375" style="2212" customWidth="1"/>
    <col min="14869" max="14869" width="18.7109375" style="2212" customWidth="1"/>
    <col min="14870" max="14870" width="25.42578125" style="2212" customWidth="1"/>
    <col min="14871" max="14871" width="34.85546875" style="2212" customWidth="1"/>
    <col min="14872" max="14872" width="28" style="2212" customWidth="1"/>
    <col min="14873" max="14873" width="34.140625" style="2212" customWidth="1"/>
    <col min="14874" max="14874" width="34" style="2212" customWidth="1"/>
    <col min="14875" max="15105" width="11.42578125" style="2212"/>
    <col min="15106" max="15106" width="108.140625" style="2212" customWidth="1"/>
    <col min="15107" max="15107" width="28.7109375" style="2212" customWidth="1"/>
    <col min="15108" max="15108" width="32.5703125" style="2212" customWidth="1"/>
    <col min="15109" max="15109" width="28.7109375" style="2212" customWidth="1"/>
    <col min="15110" max="15111" width="31.7109375" style="2212" customWidth="1"/>
    <col min="15112" max="15112" width="30.140625" style="2212" customWidth="1"/>
    <col min="15113" max="15113" width="33.7109375" style="2212" customWidth="1"/>
    <col min="15114" max="15114" width="27" style="2212" customWidth="1"/>
    <col min="15115" max="15115" width="28.7109375" style="2212" customWidth="1"/>
    <col min="15116" max="15116" width="34.85546875" style="2212" customWidth="1"/>
    <col min="15117" max="15117" width="37" style="2212" customWidth="1"/>
    <col min="15118" max="15118" width="34.85546875" style="2212" customWidth="1"/>
    <col min="15119" max="15119" width="27.5703125" style="2212" customWidth="1"/>
    <col min="15120" max="15120" width="36.85546875" style="2212" customWidth="1"/>
    <col min="15121" max="15121" width="38.7109375" style="2212" customWidth="1"/>
    <col min="15122" max="15124" width="14.7109375" style="2212" customWidth="1"/>
    <col min="15125" max="15125" width="18.7109375" style="2212" customWidth="1"/>
    <col min="15126" max="15126" width="25.42578125" style="2212" customWidth="1"/>
    <col min="15127" max="15127" width="34.85546875" style="2212" customWidth="1"/>
    <col min="15128" max="15128" width="28" style="2212" customWidth="1"/>
    <col min="15129" max="15129" width="34.140625" style="2212" customWidth="1"/>
    <col min="15130" max="15130" width="34" style="2212" customWidth="1"/>
    <col min="15131" max="15361" width="11.42578125" style="2212"/>
    <col min="15362" max="15362" width="108.140625" style="2212" customWidth="1"/>
    <col min="15363" max="15363" width="28.7109375" style="2212" customWidth="1"/>
    <col min="15364" max="15364" width="32.5703125" style="2212" customWidth="1"/>
    <col min="15365" max="15365" width="28.7109375" style="2212" customWidth="1"/>
    <col min="15366" max="15367" width="31.7109375" style="2212" customWidth="1"/>
    <col min="15368" max="15368" width="30.140625" style="2212" customWidth="1"/>
    <col min="15369" max="15369" width="33.7109375" style="2212" customWidth="1"/>
    <col min="15370" max="15370" width="27" style="2212" customWidth="1"/>
    <col min="15371" max="15371" width="28.7109375" style="2212" customWidth="1"/>
    <col min="15372" max="15372" width="34.85546875" style="2212" customWidth="1"/>
    <col min="15373" max="15373" width="37" style="2212" customWidth="1"/>
    <col min="15374" max="15374" width="34.85546875" style="2212" customWidth="1"/>
    <col min="15375" max="15375" width="27.5703125" style="2212" customWidth="1"/>
    <col min="15376" max="15376" width="36.85546875" style="2212" customWidth="1"/>
    <col min="15377" max="15377" width="38.7109375" style="2212" customWidth="1"/>
    <col min="15378" max="15380" width="14.7109375" style="2212" customWidth="1"/>
    <col min="15381" max="15381" width="18.7109375" style="2212" customWidth="1"/>
    <col min="15382" max="15382" width="25.42578125" style="2212" customWidth="1"/>
    <col min="15383" max="15383" width="34.85546875" style="2212" customWidth="1"/>
    <col min="15384" max="15384" width="28" style="2212" customWidth="1"/>
    <col min="15385" max="15385" width="34.140625" style="2212" customWidth="1"/>
    <col min="15386" max="15386" width="34" style="2212" customWidth="1"/>
    <col min="15387" max="15617" width="11.42578125" style="2212"/>
    <col min="15618" max="15618" width="108.140625" style="2212" customWidth="1"/>
    <col min="15619" max="15619" width="28.7109375" style="2212" customWidth="1"/>
    <col min="15620" max="15620" width="32.5703125" style="2212" customWidth="1"/>
    <col min="15621" max="15621" width="28.7109375" style="2212" customWidth="1"/>
    <col min="15622" max="15623" width="31.7109375" style="2212" customWidth="1"/>
    <col min="15624" max="15624" width="30.140625" style="2212" customWidth="1"/>
    <col min="15625" max="15625" width="33.7109375" style="2212" customWidth="1"/>
    <col min="15626" max="15626" width="27" style="2212" customWidth="1"/>
    <col min="15627" max="15627" width="28.7109375" style="2212" customWidth="1"/>
    <col min="15628" max="15628" width="34.85546875" style="2212" customWidth="1"/>
    <col min="15629" max="15629" width="37" style="2212" customWidth="1"/>
    <col min="15630" max="15630" width="34.85546875" style="2212" customWidth="1"/>
    <col min="15631" max="15631" width="27.5703125" style="2212" customWidth="1"/>
    <col min="15632" max="15632" width="36.85546875" style="2212" customWidth="1"/>
    <col min="15633" max="15633" width="38.7109375" style="2212" customWidth="1"/>
    <col min="15634" max="15636" width="14.7109375" style="2212" customWidth="1"/>
    <col min="15637" max="15637" width="18.7109375" style="2212" customWidth="1"/>
    <col min="15638" max="15638" width="25.42578125" style="2212" customWidth="1"/>
    <col min="15639" max="15639" width="34.85546875" style="2212" customWidth="1"/>
    <col min="15640" max="15640" width="28" style="2212" customWidth="1"/>
    <col min="15641" max="15641" width="34.140625" style="2212" customWidth="1"/>
    <col min="15642" max="15642" width="34" style="2212" customWidth="1"/>
    <col min="15643" max="15873" width="11.42578125" style="2212"/>
    <col min="15874" max="15874" width="108.140625" style="2212" customWidth="1"/>
    <col min="15875" max="15875" width="28.7109375" style="2212" customWidth="1"/>
    <col min="15876" max="15876" width="32.5703125" style="2212" customWidth="1"/>
    <col min="15877" max="15877" width="28.7109375" style="2212" customWidth="1"/>
    <col min="15878" max="15879" width="31.7109375" style="2212" customWidth="1"/>
    <col min="15880" max="15880" width="30.140625" style="2212" customWidth="1"/>
    <col min="15881" max="15881" width="33.7109375" style="2212" customWidth="1"/>
    <col min="15882" max="15882" width="27" style="2212" customWidth="1"/>
    <col min="15883" max="15883" width="28.7109375" style="2212" customWidth="1"/>
    <col min="15884" max="15884" width="34.85546875" style="2212" customWidth="1"/>
    <col min="15885" max="15885" width="37" style="2212" customWidth="1"/>
    <col min="15886" max="15886" width="34.85546875" style="2212" customWidth="1"/>
    <col min="15887" max="15887" width="27.5703125" style="2212" customWidth="1"/>
    <col min="15888" max="15888" width="36.85546875" style="2212" customWidth="1"/>
    <col min="15889" max="15889" width="38.7109375" style="2212" customWidth="1"/>
    <col min="15890" max="15892" width="14.7109375" style="2212" customWidth="1"/>
    <col min="15893" max="15893" width="18.7109375" style="2212" customWidth="1"/>
    <col min="15894" max="15894" width="25.42578125" style="2212" customWidth="1"/>
    <col min="15895" max="15895" width="34.85546875" style="2212" customWidth="1"/>
    <col min="15896" max="15896" width="28" style="2212" customWidth="1"/>
    <col min="15897" max="15897" width="34.140625" style="2212" customWidth="1"/>
    <col min="15898" max="15898" width="34" style="2212" customWidth="1"/>
    <col min="15899" max="16129" width="11.42578125" style="2212"/>
    <col min="16130" max="16130" width="108.140625" style="2212" customWidth="1"/>
    <col min="16131" max="16131" width="28.7109375" style="2212" customWidth="1"/>
    <col min="16132" max="16132" width="32.5703125" style="2212" customWidth="1"/>
    <col min="16133" max="16133" width="28.7109375" style="2212" customWidth="1"/>
    <col min="16134" max="16135" width="31.7109375" style="2212" customWidth="1"/>
    <col min="16136" max="16136" width="30.140625" style="2212" customWidth="1"/>
    <col min="16137" max="16137" width="33.7109375" style="2212" customWidth="1"/>
    <col min="16138" max="16138" width="27" style="2212" customWidth="1"/>
    <col min="16139" max="16139" width="28.7109375" style="2212" customWidth="1"/>
    <col min="16140" max="16140" width="34.85546875" style="2212" customWidth="1"/>
    <col min="16141" max="16141" width="37" style="2212" customWidth="1"/>
    <col min="16142" max="16142" width="34.85546875" style="2212" customWidth="1"/>
    <col min="16143" max="16143" width="27.5703125" style="2212" customWidth="1"/>
    <col min="16144" max="16144" width="36.85546875" style="2212" customWidth="1"/>
    <col min="16145" max="16145" width="38.7109375" style="2212" customWidth="1"/>
    <col min="16146" max="16148" width="14.7109375" style="2212" customWidth="1"/>
    <col min="16149" max="16149" width="18.7109375" style="2212" customWidth="1"/>
    <col min="16150" max="16150" width="25.42578125" style="2212" customWidth="1"/>
    <col min="16151" max="16151" width="34.85546875" style="2212" customWidth="1"/>
    <col min="16152" max="16152" width="28" style="2212" customWidth="1"/>
    <col min="16153" max="16153" width="34.140625" style="2212" customWidth="1"/>
    <col min="16154" max="16154" width="34" style="2212" customWidth="1"/>
    <col min="16155" max="16384" width="11.42578125" style="2212"/>
  </cols>
  <sheetData>
    <row r="1" spans="1:28" s="2573" customFormat="1" ht="24.75" customHeight="1">
      <c r="A1" s="2572"/>
      <c r="B1" s="41" t="s">
        <v>48</v>
      </c>
      <c r="C1" s="2729" t="s">
        <v>782</v>
      </c>
      <c r="L1" s="2574" t="s">
        <v>2945</v>
      </c>
      <c r="M1" s="2574"/>
      <c r="N1" s="2574"/>
      <c r="O1" s="2574"/>
      <c r="P1" s="2574"/>
      <c r="Q1" s="2574"/>
      <c r="R1" s="2574"/>
      <c r="S1" s="2574"/>
      <c r="T1" s="2574"/>
      <c r="U1" s="2574"/>
      <c r="X1" s="2575"/>
      <c r="Y1" s="2575"/>
      <c r="Z1" s="2575"/>
      <c r="AA1" s="2575"/>
    </row>
    <row r="2" spans="1:28" s="2576" customFormat="1">
      <c r="B2" s="41" t="s">
        <v>49</v>
      </c>
      <c r="C2" s="41" t="s">
        <v>3007</v>
      </c>
      <c r="L2" s="2577" t="s">
        <v>2947</v>
      </c>
      <c r="M2" s="2578"/>
      <c r="N2" s="2579"/>
      <c r="O2" s="2580"/>
      <c r="P2" s="2581"/>
      <c r="Q2" s="2580"/>
      <c r="R2" s="2580"/>
      <c r="S2" s="2580"/>
      <c r="T2" s="2580"/>
      <c r="U2" s="2575"/>
      <c r="V2" s="2575"/>
      <c r="W2" s="2575"/>
      <c r="X2" s="2575"/>
      <c r="Y2" s="2575"/>
      <c r="Z2" s="2575"/>
      <c r="AA2" s="2575"/>
    </row>
    <row r="3" spans="1:28" s="2576" customFormat="1">
      <c r="B3" s="41" t="s">
        <v>47</v>
      </c>
      <c r="C3" s="41" t="s">
        <v>1049</v>
      </c>
      <c r="M3" s="2577"/>
      <c r="N3" s="4958"/>
      <c r="O3" s="4958"/>
      <c r="P3" s="4958"/>
      <c r="Q3" s="4958"/>
      <c r="R3" s="4958"/>
      <c r="S3" s="4958"/>
      <c r="T3" s="4958"/>
      <c r="U3" s="4958"/>
      <c r="V3" s="4958"/>
      <c r="W3" s="2575"/>
      <c r="X3" s="2582"/>
      <c r="Y3" s="2582"/>
      <c r="Z3" s="2582"/>
    </row>
    <row r="4" spans="1:28" s="2576" customFormat="1">
      <c r="B4" s="41" t="s">
        <v>50</v>
      </c>
      <c r="C4" s="41" t="s">
        <v>53</v>
      </c>
      <c r="M4" s="2572"/>
      <c r="N4" s="2575"/>
      <c r="O4" s="2575"/>
      <c r="P4" s="2575"/>
      <c r="Q4" s="2575"/>
      <c r="R4" s="2575"/>
      <c r="S4" s="2575"/>
      <c r="T4" s="2575"/>
      <c r="U4" s="2575"/>
      <c r="V4" s="2575"/>
      <c r="W4" s="2575"/>
      <c r="X4" s="2582"/>
      <c r="Y4" s="2582"/>
      <c r="Z4" s="2582"/>
    </row>
    <row r="5" spans="1:28" s="2576" customFormat="1">
      <c r="B5" s="41" t="s">
        <v>792</v>
      </c>
      <c r="C5" s="41" t="s">
        <v>71</v>
      </c>
      <c r="O5" s="2575"/>
      <c r="P5" s="2575"/>
      <c r="Q5" s="2575"/>
      <c r="R5" s="2575"/>
      <c r="S5" s="2575"/>
      <c r="T5" s="2575"/>
      <c r="U5" s="2575"/>
      <c r="V5" s="2575"/>
      <c r="W5" s="2575"/>
      <c r="X5" s="2583"/>
      <c r="Y5" s="2583"/>
      <c r="Z5" s="2583"/>
    </row>
    <row r="6" spans="1:28" s="2576" customFormat="1" ht="13.5" thickBot="1">
      <c r="B6" s="2584"/>
      <c r="C6" s="2577"/>
      <c r="D6" s="2575"/>
      <c r="E6" s="2575"/>
      <c r="F6" s="2575"/>
      <c r="G6" s="2575"/>
      <c r="H6" s="2575"/>
      <c r="I6" s="2575"/>
      <c r="J6" s="2575"/>
      <c r="K6" s="2575"/>
      <c r="L6" s="2575"/>
      <c r="M6" s="2575"/>
      <c r="N6" s="2585"/>
      <c r="O6" s="2585"/>
      <c r="P6" s="2585"/>
      <c r="Q6" s="2585"/>
      <c r="R6" s="2585"/>
      <c r="S6" s="2583"/>
      <c r="T6" s="2583"/>
      <c r="U6" s="2583"/>
      <c r="V6" s="2583"/>
      <c r="W6" s="2583"/>
      <c r="X6" s="2583"/>
      <c r="Y6" s="2583"/>
      <c r="Z6" s="2583"/>
    </row>
    <row r="7" spans="1:28" s="2576" customFormat="1" ht="36" customHeight="1">
      <c r="A7" s="2586"/>
      <c r="B7" s="2587"/>
      <c r="C7" s="4959" t="s">
        <v>2948</v>
      </c>
      <c r="D7" s="4960"/>
      <c r="E7" s="4961" t="s">
        <v>2949</v>
      </c>
      <c r="F7" s="4961" t="s">
        <v>2950</v>
      </c>
      <c r="G7" s="4962" t="s">
        <v>2951</v>
      </c>
      <c r="H7" s="4963"/>
      <c r="I7" s="4963"/>
      <c r="J7" s="4963"/>
      <c r="K7" s="4963"/>
      <c r="L7" s="4964"/>
      <c r="M7" s="4961" t="s">
        <v>2952</v>
      </c>
      <c r="N7" s="4959" t="s">
        <v>2953</v>
      </c>
      <c r="O7" s="4965"/>
      <c r="P7" s="4965"/>
      <c r="Q7" s="4966" t="s">
        <v>2954</v>
      </c>
      <c r="R7" s="4965" t="s">
        <v>2955</v>
      </c>
      <c r="S7" s="4965"/>
      <c r="T7" s="4965"/>
      <c r="U7" s="4960"/>
      <c r="V7" s="4969" t="s">
        <v>2956</v>
      </c>
      <c r="W7" s="2588"/>
      <c r="X7" s="4946" t="s">
        <v>2957</v>
      </c>
      <c r="Y7" s="4949" t="s">
        <v>2958</v>
      </c>
      <c r="Z7" s="4946" t="s">
        <v>2959</v>
      </c>
      <c r="AA7" s="2589"/>
      <c r="AB7" s="2590"/>
    </row>
    <row r="8" spans="1:28" s="2576" customFormat="1" ht="44.25" customHeight="1">
      <c r="A8" s="2591"/>
      <c r="B8" s="2592"/>
      <c r="C8" s="4954"/>
      <c r="D8" s="4937"/>
      <c r="E8" s="4937"/>
      <c r="F8" s="4937"/>
      <c r="G8" s="4956" t="s">
        <v>2960</v>
      </c>
      <c r="H8" s="4957"/>
      <c r="I8" s="4956" t="s">
        <v>2526</v>
      </c>
      <c r="J8" s="4957"/>
      <c r="K8" s="4956" t="s">
        <v>2961</v>
      </c>
      <c r="L8" s="4957"/>
      <c r="M8" s="4937"/>
      <c r="N8" s="4937" t="s">
        <v>2962</v>
      </c>
      <c r="O8" s="4935" t="s">
        <v>2963</v>
      </c>
      <c r="P8" s="2593"/>
      <c r="Q8" s="4967"/>
      <c r="R8" s="4938">
        <v>0</v>
      </c>
      <c r="S8" s="4940">
        <v>0.2</v>
      </c>
      <c r="T8" s="4940">
        <v>0.5</v>
      </c>
      <c r="U8" s="4940">
        <v>1</v>
      </c>
      <c r="V8" s="4970"/>
      <c r="W8" s="4942" t="s">
        <v>2964</v>
      </c>
      <c r="X8" s="4947"/>
      <c r="Y8" s="4945"/>
      <c r="Z8" s="4947"/>
      <c r="AA8" s="4944" t="s">
        <v>2965</v>
      </c>
      <c r="AB8" s="4932" t="s">
        <v>2966</v>
      </c>
    </row>
    <row r="9" spans="1:28" s="2576" customFormat="1" ht="15" customHeight="1">
      <c r="A9" s="2591"/>
      <c r="B9" s="2592"/>
      <c r="C9" s="4955"/>
      <c r="D9" s="4937"/>
      <c r="E9" s="4937"/>
      <c r="F9" s="4937"/>
      <c r="G9" s="4934" t="s">
        <v>2967</v>
      </c>
      <c r="H9" s="4934" t="s">
        <v>2968</v>
      </c>
      <c r="I9" s="4936" t="s">
        <v>2969</v>
      </c>
      <c r="J9" s="4936" t="s">
        <v>2970</v>
      </c>
      <c r="K9" s="4934" t="s">
        <v>2971</v>
      </c>
      <c r="L9" s="4934" t="s">
        <v>2972</v>
      </c>
      <c r="M9" s="4937"/>
      <c r="N9" s="4937"/>
      <c r="O9" s="4937"/>
      <c r="P9" s="4935" t="s">
        <v>2973</v>
      </c>
      <c r="Q9" s="4967"/>
      <c r="R9" s="4939"/>
      <c r="S9" s="4941"/>
      <c r="T9" s="4941"/>
      <c r="U9" s="4941"/>
      <c r="V9" s="4970"/>
      <c r="W9" s="4943"/>
      <c r="X9" s="4947"/>
      <c r="Y9" s="4945"/>
      <c r="Z9" s="4947"/>
      <c r="AA9" s="4945"/>
      <c r="AB9" s="4933"/>
    </row>
    <row r="10" spans="1:28" s="2576" customFormat="1" ht="63.75" customHeight="1">
      <c r="A10" s="2591"/>
      <c r="B10" s="2592"/>
      <c r="C10" s="4955"/>
      <c r="D10" s="4937"/>
      <c r="E10" s="4937"/>
      <c r="F10" s="4937"/>
      <c r="G10" s="4935"/>
      <c r="H10" s="4935"/>
      <c r="I10" s="4937"/>
      <c r="J10" s="4937"/>
      <c r="K10" s="4935"/>
      <c r="L10" s="4935"/>
      <c r="M10" s="4937"/>
      <c r="N10" s="4937"/>
      <c r="O10" s="4937"/>
      <c r="P10" s="4935"/>
      <c r="Q10" s="4968"/>
      <c r="R10" s="4939"/>
      <c r="S10" s="4941"/>
      <c r="T10" s="4941"/>
      <c r="U10" s="4941"/>
      <c r="V10" s="4940"/>
      <c r="W10" s="4943" t="s">
        <v>2974</v>
      </c>
      <c r="X10" s="4948"/>
      <c r="Y10" s="4950"/>
      <c r="Z10" s="4948"/>
      <c r="AA10" s="4945"/>
      <c r="AB10" s="4933"/>
    </row>
    <row r="11" spans="1:28" s="2576" customFormat="1" ht="25.5" customHeight="1">
      <c r="A11" s="2594"/>
      <c r="B11" s="2595"/>
      <c r="C11" s="2596" t="s">
        <v>1417</v>
      </c>
      <c r="D11" s="2597" t="s">
        <v>1422</v>
      </c>
      <c r="E11" s="2596" t="s">
        <v>1425</v>
      </c>
      <c r="F11" s="2597" t="s">
        <v>1428</v>
      </c>
      <c r="G11" s="2596" t="s">
        <v>1431</v>
      </c>
      <c r="H11" s="2596" t="s">
        <v>1434</v>
      </c>
      <c r="I11" s="2596" t="s">
        <v>1436</v>
      </c>
      <c r="J11" s="2596" t="s">
        <v>1439</v>
      </c>
      <c r="K11" s="2596" t="s">
        <v>1442</v>
      </c>
      <c r="L11" s="2596" t="s">
        <v>2654</v>
      </c>
      <c r="M11" s="2596" t="s">
        <v>2975</v>
      </c>
      <c r="N11" s="2598" t="s">
        <v>2658</v>
      </c>
      <c r="O11" s="2599" t="s">
        <v>1451</v>
      </c>
      <c r="P11" s="2598" t="s">
        <v>1454</v>
      </c>
      <c r="Q11" s="2600" t="s">
        <v>2976</v>
      </c>
      <c r="R11" s="2600" t="s">
        <v>1460</v>
      </c>
      <c r="S11" s="2600" t="s">
        <v>2664</v>
      </c>
      <c r="T11" s="2600" t="s">
        <v>2666</v>
      </c>
      <c r="U11" s="2600" t="s">
        <v>2668</v>
      </c>
      <c r="V11" s="2600" t="s">
        <v>2977</v>
      </c>
      <c r="W11" s="2597" t="s">
        <v>2671</v>
      </c>
      <c r="X11" s="2601" t="s">
        <v>2673</v>
      </c>
      <c r="Y11" s="2602">
        <v>230</v>
      </c>
      <c r="Z11" s="2602">
        <v>240</v>
      </c>
      <c r="AA11" s="2603" t="s">
        <v>1468</v>
      </c>
      <c r="AB11" s="2604" t="s">
        <v>1471</v>
      </c>
    </row>
    <row r="12" spans="1:28" s="2576" customFormat="1" ht="18.75" customHeight="1">
      <c r="A12" s="2605" t="s">
        <v>1417</v>
      </c>
      <c r="B12" s="2606" t="s">
        <v>2886</v>
      </c>
      <c r="C12" s="2607"/>
      <c r="D12" s="2607"/>
      <c r="E12" s="2607"/>
      <c r="F12" s="2608"/>
      <c r="G12" s="2608"/>
      <c r="H12" s="2608"/>
      <c r="I12" s="2608"/>
      <c r="J12" s="2608"/>
      <c r="K12" s="2609">
        <f>G12+H12+I12+J12</f>
        <v>0</v>
      </c>
      <c r="L12" s="2608"/>
      <c r="M12" s="2610">
        <f>F12-K12+L12</f>
        <v>0</v>
      </c>
      <c r="N12" s="2608"/>
      <c r="O12" s="2608"/>
      <c r="P12" s="2608"/>
      <c r="Q12" s="2611">
        <f>M12+N12-O12</f>
        <v>0</v>
      </c>
      <c r="R12" s="2608"/>
      <c r="S12" s="2608"/>
      <c r="T12" s="2608"/>
      <c r="U12" s="2608"/>
      <c r="V12" s="2610">
        <f>Q12-R12-0.8*S12-0.5*T12</f>
        <v>0</v>
      </c>
      <c r="W12" s="2612"/>
      <c r="X12" s="2613"/>
      <c r="Y12" s="2613"/>
      <c r="Z12" s="2614">
        <f>X12-Y12</f>
        <v>0</v>
      </c>
      <c r="AA12" s="2613"/>
      <c r="AB12" s="2615"/>
    </row>
    <row r="13" spans="1:28" s="2620" customFormat="1" ht="17.25" customHeight="1">
      <c r="A13" s="2616" t="s">
        <v>2640</v>
      </c>
      <c r="B13" s="2617" t="s">
        <v>2978</v>
      </c>
      <c r="C13" s="2607"/>
      <c r="D13" s="2607"/>
      <c r="E13" s="2607"/>
      <c r="F13" s="2608"/>
      <c r="G13" s="2608"/>
      <c r="H13" s="2608"/>
      <c r="I13" s="2608"/>
      <c r="J13" s="2608"/>
      <c r="K13" s="2609">
        <f t="shared" ref="K13:K14" si="0">G13+H13+I13+J13</f>
        <v>0</v>
      </c>
      <c r="L13" s="2608"/>
      <c r="M13" s="2610">
        <f t="shared" ref="M13:M14" si="1">F13-K13+L13</f>
        <v>0</v>
      </c>
      <c r="N13" s="2608"/>
      <c r="O13" s="2608"/>
      <c r="P13" s="2608"/>
      <c r="Q13" s="2611">
        <f t="shared" ref="Q13:Q14" si="2">M13+N13-O13</f>
        <v>0</v>
      </c>
      <c r="R13" s="2608"/>
      <c r="S13" s="2608"/>
      <c r="T13" s="2608"/>
      <c r="U13" s="2608"/>
      <c r="V13" s="2610">
        <f t="shared" ref="V13:V14" si="3">Q13-R13-0.8*S13-0.5*T13</f>
        <v>0</v>
      </c>
      <c r="W13" s="2612"/>
      <c r="X13" s="2613"/>
      <c r="Y13" s="2613"/>
      <c r="Z13" s="2614">
        <f t="shared" ref="Z13:Z14" si="4">X13-Y13</f>
        <v>0</v>
      </c>
      <c r="AA13" s="2618"/>
      <c r="AB13" s="2619"/>
    </row>
    <row r="14" spans="1:28" s="2620" customFormat="1" ht="27.75" customHeight="1">
      <c r="A14" s="2605" t="s">
        <v>2642</v>
      </c>
      <c r="B14" s="2621" t="s">
        <v>2979</v>
      </c>
      <c r="C14" s="2607"/>
      <c r="D14" s="2607"/>
      <c r="E14" s="2607"/>
      <c r="F14" s="2608"/>
      <c r="G14" s="2608"/>
      <c r="H14" s="2608"/>
      <c r="I14" s="2608"/>
      <c r="J14" s="2608"/>
      <c r="K14" s="2609">
        <f t="shared" si="0"/>
        <v>0</v>
      </c>
      <c r="L14" s="2608"/>
      <c r="M14" s="2610">
        <f t="shared" si="1"/>
        <v>0</v>
      </c>
      <c r="N14" s="2608"/>
      <c r="O14" s="2608"/>
      <c r="P14" s="2608"/>
      <c r="Q14" s="2611">
        <f t="shared" si="2"/>
        <v>0</v>
      </c>
      <c r="R14" s="2608"/>
      <c r="S14" s="2608"/>
      <c r="T14" s="2608"/>
      <c r="U14" s="2608"/>
      <c r="V14" s="2610">
        <f t="shared" si="3"/>
        <v>0</v>
      </c>
      <c r="W14" s="2612"/>
      <c r="X14" s="2613"/>
      <c r="Y14" s="2613"/>
      <c r="Z14" s="2614">
        <f t="shared" si="4"/>
        <v>0</v>
      </c>
      <c r="AA14" s="2618"/>
      <c r="AB14" s="2619"/>
    </row>
    <row r="15" spans="1:28" s="2576" customFormat="1" ht="15.75" customHeight="1">
      <c r="A15" s="2616" t="s">
        <v>2644</v>
      </c>
      <c r="B15" s="2622"/>
      <c r="C15" s="2607"/>
      <c r="D15" s="2607"/>
      <c r="E15" s="2607"/>
      <c r="F15" s="2623"/>
      <c r="G15" s="2623"/>
      <c r="H15" s="2623"/>
      <c r="I15" s="2623"/>
      <c r="J15" s="2623"/>
      <c r="K15" s="2623"/>
      <c r="L15" s="2623"/>
      <c r="M15" s="2623"/>
      <c r="N15" s="2623"/>
      <c r="O15" s="2623"/>
      <c r="P15" s="2623"/>
      <c r="Q15" s="2624"/>
      <c r="R15" s="2623"/>
      <c r="S15" s="2623"/>
      <c r="T15" s="2623"/>
      <c r="U15" s="2623"/>
      <c r="V15" s="2607"/>
      <c r="W15" s="2623"/>
      <c r="X15" s="2623"/>
      <c r="Y15" s="2623"/>
      <c r="Z15" s="2623"/>
      <c r="AA15" s="2623"/>
      <c r="AB15" s="2625"/>
    </row>
    <row r="16" spans="1:28" s="2576" customFormat="1" ht="16.899999999999999" customHeight="1">
      <c r="A16" s="2626" t="s">
        <v>2980</v>
      </c>
      <c r="B16" s="2622"/>
      <c r="C16" s="2607"/>
      <c r="D16" s="2607"/>
      <c r="E16" s="2607"/>
      <c r="F16" s="2623"/>
      <c r="G16" s="2623"/>
      <c r="H16" s="2623"/>
      <c r="I16" s="2623"/>
      <c r="J16" s="2623"/>
      <c r="K16" s="2623"/>
      <c r="L16" s="2623"/>
      <c r="M16" s="2623"/>
      <c r="N16" s="2623"/>
      <c r="O16" s="2623"/>
      <c r="P16" s="2623"/>
      <c r="Q16" s="2624"/>
      <c r="R16" s="2623"/>
      <c r="S16" s="2623"/>
      <c r="T16" s="2623"/>
      <c r="U16" s="2623"/>
      <c r="V16" s="2607"/>
      <c r="W16" s="2623"/>
      <c r="X16" s="2623"/>
      <c r="Y16" s="2623"/>
      <c r="Z16" s="2623"/>
      <c r="AA16" s="2623"/>
      <c r="AB16" s="2627"/>
    </row>
    <row r="17" spans="1:28" s="2576" customFormat="1" ht="15" customHeight="1">
      <c r="A17" s="2628"/>
      <c r="B17" s="4923" t="s">
        <v>2981</v>
      </c>
      <c r="C17" s="4924"/>
      <c r="D17" s="4924"/>
      <c r="E17" s="4924"/>
      <c r="F17" s="4924"/>
      <c r="G17" s="4924"/>
      <c r="H17" s="4924"/>
      <c r="I17" s="4924"/>
      <c r="J17" s="4924"/>
      <c r="K17" s="4924"/>
      <c r="L17" s="4924"/>
      <c r="M17" s="4924"/>
      <c r="N17" s="4924"/>
      <c r="O17" s="4924"/>
      <c r="P17" s="4924"/>
      <c r="Q17" s="4924"/>
      <c r="R17" s="4924"/>
      <c r="S17" s="4924"/>
      <c r="T17" s="4924"/>
      <c r="U17" s="4924"/>
      <c r="V17" s="4924"/>
      <c r="W17" s="4924"/>
      <c r="X17" s="4924"/>
      <c r="Y17" s="4924"/>
      <c r="Z17" s="4924"/>
      <c r="AA17" s="4924"/>
      <c r="AB17" s="4925"/>
    </row>
    <row r="18" spans="1:28" s="2576" customFormat="1" ht="22.5" customHeight="1">
      <c r="A18" s="2605" t="s">
        <v>1422</v>
      </c>
      <c r="B18" s="2629" t="s">
        <v>2982</v>
      </c>
      <c r="C18" s="2630"/>
      <c r="D18" s="2631"/>
      <c r="E18" s="2632"/>
      <c r="F18" s="2633"/>
      <c r="G18" s="2634"/>
      <c r="H18" s="2634"/>
      <c r="I18" s="2634"/>
      <c r="J18" s="2634"/>
      <c r="K18" s="2635">
        <f>G18+H18+I18+J18</f>
        <v>0</v>
      </c>
      <c r="L18" s="2634"/>
      <c r="M18" s="2610">
        <f>F18-K18+L18</f>
        <v>0</v>
      </c>
      <c r="N18" s="2634"/>
      <c r="O18" s="2634"/>
      <c r="P18" s="2636"/>
      <c r="Q18" s="2611">
        <f>M18+N18-O18</f>
        <v>0</v>
      </c>
      <c r="R18" s="2637"/>
      <c r="S18" s="2638"/>
      <c r="T18" s="2638"/>
      <c r="U18" s="2639"/>
      <c r="V18" s="2640"/>
      <c r="W18" s="2641"/>
      <c r="X18" s="2642"/>
      <c r="Y18" s="2643"/>
      <c r="Z18" s="2643"/>
      <c r="AA18" s="2644"/>
      <c r="AB18" s="2645"/>
    </row>
    <row r="19" spans="1:28" s="2576" customFormat="1" ht="21" customHeight="1">
      <c r="A19" s="2646" t="s">
        <v>1425</v>
      </c>
      <c r="B19" s="2647" t="s">
        <v>2983</v>
      </c>
      <c r="C19" s="2630"/>
      <c r="D19" s="2631"/>
      <c r="E19" s="2632"/>
      <c r="F19" s="2648"/>
      <c r="G19" s="2649"/>
      <c r="H19" s="2649"/>
      <c r="I19" s="2649"/>
      <c r="J19" s="2649"/>
      <c r="K19" s="2635">
        <f>G19+H19+I19+J19</f>
        <v>0</v>
      </c>
      <c r="L19" s="2649"/>
      <c r="M19" s="2610">
        <f>F19-K19+L19</f>
        <v>0</v>
      </c>
      <c r="N19" s="2649"/>
      <c r="O19" s="2649"/>
      <c r="P19" s="2650"/>
      <c r="Q19" s="2611">
        <f>M19+N19-O19</f>
        <v>0</v>
      </c>
      <c r="R19" s="2651">
        <f>R12</f>
        <v>0</v>
      </c>
      <c r="S19" s="2651">
        <f t="shared" ref="S19:U19" si="5">S12</f>
        <v>0</v>
      </c>
      <c r="T19" s="2651">
        <f t="shared" si="5"/>
        <v>0</v>
      </c>
      <c r="U19" s="2651">
        <f t="shared" si="5"/>
        <v>0</v>
      </c>
      <c r="V19" s="2652">
        <f>Q19-R19-0.8*S19-0.5*T19</f>
        <v>0</v>
      </c>
      <c r="W19" s="2642"/>
      <c r="X19" s="2642"/>
      <c r="Y19" s="2642"/>
      <c r="Z19" s="2642"/>
      <c r="AA19" s="2653"/>
      <c r="AB19" s="2654"/>
    </row>
    <row r="20" spans="1:28" s="2576" customFormat="1" ht="22.5" customHeight="1">
      <c r="A20" s="2616"/>
      <c r="B20" s="2647" t="s">
        <v>2984</v>
      </c>
      <c r="C20" s="2630"/>
      <c r="D20" s="2631"/>
      <c r="E20" s="2632"/>
      <c r="F20" s="2623"/>
      <c r="G20" s="2655"/>
      <c r="H20" s="2631"/>
      <c r="I20" s="2631"/>
      <c r="J20" s="2631"/>
      <c r="K20" s="2631"/>
      <c r="L20" s="2656"/>
      <c r="M20" s="2657"/>
      <c r="N20" s="2631"/>
      <c r="O20" s="2631"/>
      <c r="P20" s="2631"/>
      <c r="Q20" s="2658"/>
      <c r="R20" s="2630"/>
      <c r="S20" s="2624"/>
      <c r="T20" s="2624"/>
      <c r="U20" s="2659"/>
      <c r="V20" s="2630"/>
      <c r="W20" s="2660"/>
      <c r="X20" s="2661"/>
      <c r="Y20" s="2661"/>
      <c r="Z20" s="2661"/>
      <c r="AA20" s="2658"/>
      <c r="AB20" s="2662"/>
    </row>
    <row r="21" spans="1:28" s="2665" customFormat="1" ht="20.25" customHeight="1">
      <c r="A21" s="2616" t="s">
        <v>1428</v>
      </c>
      <c r="B21" s="2647" t="s">
        <v>2985</v>
      </c>
      <c r="C21" s="2630"/>
      <c r="D21" s="2624"/>
      <c r="E21" s="2632"/>
      <c r="F21" s="2663"/>
      <c r="G21" s="2649"/>
      <c r="H21" s="2649"/>
      <c r="I21" s="2649"/>
      <c r="J21" s="2649"/>
      <c r="K21" s="2635">
        <f>G21+H21+I21+J21</f>
        <v>0</v>
      </c>
      <c r="L21" s="2649"/>
      <c r="M21" s="2610">
        <f>F21-K21+L21</f>
        <v>0</v>
      </c>
      <c r="N21" s="2649"/>
      <c r="O21" s="2649"/>
      <c r="P21" s="2649"/>
      <c r="Q21" s="2611">
        <f>M21+N21-O21</f>
        <v>0</v>
      </c>
      <c r="R21" s="2655"/>
      <c r="S21" s="2631"/>
      <c r="T21" s="2631"/>
      <c r="U21" s="2656"/>
      <c r="V21" s="2640"/>
      <c r="W21" s="2641"/>
      <c r="X21" s="2641"/>
      <c r="Y21" s="2664"/>
      <c r="Z21" s="2664"/>
      <c r="AA21" s="2658"/>
      <c r="AB21" s="2662"/>
    </row>
    <row r="22" spans="1:28" s="2665" customFormat="1" ht="21.75" customHeight="1">
      <c r="A22" s="2666" t="s">
        <v>1431</v>
      </c>
      <c r="B22" s="2647"/>
      <c r="C22" s="2630"/>
      <c r="D22" s="2624"/>
      <c r="E22" s="2632"/>
      <c r="F22" s="2632"/>
      <c r="G22" s="2655"/>
      <c r="H22" s="2631"/>
      <c r="I22" s="2631"/>
      <c r="J22" s="2631"/>
      <c r="K22" s="2631"/>
      <c r="L22" s="2656"/>
      <c r="M22" s="2667"/>
      <c r="N22" s="2631"/>
      <c r="O22" s="2631"/>
      <c r="P22" s="2631"/>
      <c r="Q22" s="2658"/>
      <c r="R22" s="2655"/>
      <c r="S22" s="2631"/>
      <c r="T22" s="2631"/>
      <c r="U22" s="2656"/>
      <c r="V22" s="2630"/>
      <c r="W22" s="2659"/>
      <c r="X22" s="2658"/>
      <c r="Y22" s="2658"/>
      <c r="Z22" s="2658"/>
      <c r="AA22" s="2658"/>
      <c r="AB22" s="2662"/>
    </row>
    <row r="23" spans="1:28" s="2665" customFormat="1" ht="24" customHeight="1">
      <c r="A23" s="2666" t="s">
        <v>1434</v>
      </c>
      <c r="B23" s="2647" t="s">
        <v>2986</v>
      </c>
      <c r="C23" s="2630"/>
      <c r="D23" s="2624"/>
      <c r="E23" s="2632"/>
      <c r="F23" s="2663"/>
      <c r="G23" s="2649"/>
      <c r="H23" s="2649"/>
      <c r="I23" s="2649"/>
      <c r="J23" s="2649"/>
      <c r="K23" s="2635">
        <f>G23+H23+I23+J23</f>
        <v>0</v>
      </c>
      <c r="L23" s="2649"/>
      <c r="M23" s="2610">
        <f>F23-K23+L23</f>
        <v>0</v>
      </c>
      <c r="N23" s="2649"/>
      <c r="O23" s="2649"/>
      <c r="P23" s="2649"/>
      <c r="Q23" s="2611">
        <f>M23+N23-O23</f>
        <v>0</v>
      </c>
      <c r="R23" s="2655"/>
      <c r="S23" s="2631"/>
      <c r="T23" s="2631"/>
      <c r="U23" s="2656"/>
      <c r="V23" s="2640"/>
      <c r="W23" s="2641"/>
      <c r="X23" s="2641"/>
      <c r="Y23" s="2664"/>
      <c r="Z23" s="2664"/>
      <c r="AA23" s="2658"/>
      <c r="AB23" s="2662"/>
    </row>
    <row r="24" spans="1:28" s="2665" customFormat="1" ht="12">
      <c r="A24" s="2666" t="s">
        <v>1436</v>
      </c>
      <c r="B24" s="2668"/>
      <c r="C24" s="2630"/>
      <c r="D24" s="2624"/>
      <c r="E24" s="2632"/>
      <c r="F24" s="2632"/>
      <c r="G24" s="2655"/>
      <c r="H24" s="2631"/>
      <c r="I24" s="2631"/>
      <c r="J24" s="2631"/>
      <c r="K24" s="2631"/>
      <c r="L24" s="2656"/>
      <c r="M24" s="2667"/>
      <c r="N24" s="2631"/>
      <c r="O24" s="2631"/>
      <c r="P24" s="2631"/>
      <c r="Q24" s="2658"/>
      <c r="R24" s="2655"/>
      <c r="S24" s="2631"/>
      <c r="T24" s="2631"/>
      <c r="U24" s="2656"/>
      <c r="V24" s="2630"/>
      <c r="W24" s="2659"/>
      <c r="X24" s="2658"/>
      <c r="Y24" s="2658"/>
      <c r="Z24" s="2658"/>
      <c r="AA24" s="2658"/>
      <c r="AB24" s="2662"/>
    </row>
    <row r="25" spans="1:28" s="2665" customFormat="1" ht="12">
      <c r="A25" s="2666" t="s">
        <v>1439</v>
      </c>
      <c r="B25" s="2669"/>
      <c r="C25" s="2670"/>
      <c r="D25" s="2671"/>
      <c r="E25" s="2672"/>
      <c r="F25" s="2672"/>
      <c r="G25" s="2637"/>
      <c r="H25" s="2638"/>
      <c r="I25" s="2638"/>
      <c r="J25" s="2638"/>
      <c r="K25" s="2638"/>
      <c r="L25" s="2639"/>
      <c r="M25" s="2673"/>
      <c r="N25" s="2638"/>
      <c r="O25" s="2638"/>
      <c r="P25" s="2638"/>
      <c r="Q25" s="2644"/>
      <c r="R25" s="2637"/>
      <c r="S25" s="2638"/>
      <c r="T25" s="2638"/>
      <c r="U25" s="2639"/>
      <c r="V25" s="2670"/>
      <c r="W25" s="2674"/>
      <c r="X25" s="2644"/>
      <c r="Y25" s="2658"/>
      <c r="Z25" s="2658"/>
      <c r="AA25" s="2658"/>
      <c r="AB25" s="2662"/>
    </row>
    <row r="26" spans="1:28" s="2576" customFormat="1" ht="12">
      <c r="A26" s="2646"/>
      <c r="B26" s="4926" t="s">
        <v>2987</v>
      </c>
      <c r="C26" s="4927"/>
      <c r="D26" s="4927"/>
      <c r="E26" s="4927"/>
      <c r="F26" s="4926"/>
      <c r="G26" s="4926"/>
      <c r="H26" s="4926"/>
      <c r="I26" s="4926"/>
      <c r="J26" s="4926"/>
      <c r="K26" s="4926"/>
      <c r="L26" s="4926"/>
      <c r="M26" s="4926"/>
      <c r="N26" s="4926"/>
      <c r="O26" s="4926"/>
      <c r="P26" s="4926"/>
      <c r="Q26" s="4926"/>
      <c r="R26" s="4926"/>
      <c r="S26" s="4926"/>
      <c r="T26" s="4926"/>
      <c r="U26" s="4926"/>
      <c r="V26" s="4926"/>
      <c r="W26" s="4926"/>
      <c r="X26" s="4926"/>
      <c r="Y26" s="4926"/>
      <c r="Z26" s="4926"/>
      <c r="AA26" s="4926"/>
      <c r="AB26" s="4928"/>
    </row>
    <row r="27" spans="1:28" s="2576" customFormat="1" ht="21" customHeight="1">
      <c r="A27" s="2646" t="s">
        <v>1442</v>
      </c>
      <c r="B27" s="2675" t="s">
        <v>3008</v>
      </c>
      <c r="C27" s="2676"/>
      <c r="D27" s="2677"/>
      <c r="E27" s="2678"/>
      <c r="F27" s="2679"/>
      <c r="G27" s="2680"/>
      <c r="H27" s="2681"/>
      <c r="I27" s="2682"/>
      <c r="J27" s="2682"/>
      <c r="K27" s="2682"/>
      <c r="L27" s="2683"/>
      <c r="M27" s="2684"/>
      <c r="N27" s="2685"/>
      <c r="O27" s="2682"/>
      <c r="P27" s="2683"/>
      <c r="Q27" s="2686"/>
      <c r="R27" s="2687"/>
      <c r="S27" s="2687"/>
      <c r="T27" s="2687"/>
      <c r="U27" s="2687"/>
      <c r="V27" s="2652">
        <f>Q27-R27-0.8*S27-0.5*T27</f>
        <v>0</v>
      </c>
      <c r="W27" s="2687"/>
      <c r="X27" s="2688">
        <f>V27*0%</f>
        <v>0</v>
      </c>
      <c r="Y27" s="2687"/>
      <c r="Z27" s="2688">
        <f>X27-Y27</f>
        <v>0</v>
      </c>
      <c r="AA27" s="2687"/>
      <c r="AB27" s="2689"/>
    </row>
    <row r="28" spans="1:28" s="2576" customFormat="1" ht="12">
      <c r="A28" s="2616">
        <v>100</v>
      </c>
      <c r="B28" s="2675">
        <v>0.1</v>
      </c>
      <c r="C28" s="2680"/>
      <c r="D28" s="2681"/>
      <c r="E28" s="2690"/>
      <c r="F28" s="2679"/>
      <c r="G28" s="2680"/>
      <c r="H28" s="2681"/>
      <c r="I28" s="2682"/>
      <c r="J28" s="2682"/>
      <c r="K28" s="2682"/>
      <c r="L28" s="2683"/>
      <c r="M28" s="2684"/>
      <c r="N28" s="2685"/>
      <c r="O28" s="2682"/>
      <c r="P28" s="2683"/>
      <c r="Q28" s="2687"/>
      <c r="R28" s="2687"/>
      <c r="S28" s="2687"/>
      <c r="T28" s="2687"/>
      <c r="U28" s="2687"/>
      <c r="V28" s="2652">
        <f t="shared" ref="V28:V39" si="6">Q28-R28-0.8*S28-0.5*T28</f>
        <v>0</v>
      </c>
      <c r="W28" s="2687"/>
      <c r="X28" s="2688">
        <f>V28*10%</f>
        <v>0</v>
      </c>
      <c r="Y28" s="2687"/>
      <c r="Z28" s="2688">
        <f t="shared" ref="Z28:Z39" si="7">X28-Y28</f>
        <v>0</v>
      </c>
      <c r="AA28" s="2687"/>
      <c r="AB28" s="2689"/>
    </row>
    <row r="29" spans="1:28" s="2576" customFormat="1" ht="12">
      <c r="A29" s="2616">
        <v>110</v>
      </c>
      <c r="B29" s="2675">
        <v>0.2</v>
      </c>
      <c r="C29" s="2691"/>
      <c r="D29" s="2607"/>
      <c r="E29" s="2618"/>
      <c r="F29" s="2679"/>
      <c r="G29" s="2691"/>
      <c r="H29" s="2607"/>
      <c r="I29" s="2682"/>
      <c r="J29" s="2682"/>
      <c r="K29" s="2682"/>
      <c r="L29" s="2683"/>
      <c r="M29" s="2684"/>
      <c r="N29" s="2685"/>
      <c r="O29" s="2682"/>
      <c r="P29" s="2683"/>
      <c r="Q29" s="2687"/>
      <c r="R29" s="2687"/>
      <c r="S29" s="2687"/>
      <c r="T29" s="2687"/>
      <c r="U29" s="2687"/>
      <c r="V29" s="2652">
        <f t="shared" si="6"/>
        <v>0</v>
      </c>
      <c r="W29" s="2687"/>
      <c r="X29" s="2688">
        <f>V29*20%</f>
        <v>0</v>
      </c>
      <c r="Y29" s="2687"/>
      <c r="Z29" s="2688">
        <f t="shared" si="7"/>
        <v>0</v>
      </c>
      <c r="AA29" s="2687"/>
      <c r="AB29" s="2689"/>
    </row>
    <row r="30" spans="1:28" s="2576" customFormat="1" ht="12">
      <c r="A30" s="2616">
        <v>120</v>
      </c>
      <c r="B30" s="2675">
        <v>0.35</v>
      </c>
      <c r="C30" s="2680"/>
      <c r="D30" s="2681"/>
      <c r="E30" s="2690"/>
      <c r="F30" s="2679"/>
      <c r="G30" s="2680"/>
      <c r="H30" s="2681"/>
      <c r="I30" s="2682"/>
      <c r="J30" s="2682"/>
      <c r="K30" s="2682"/>
      <c r="L30" s="2683"/>
      <c r="M30" s="2684"/>
      <c r="N30" s="2685"/>
      <c r="O30" s="2682"/>
      <c r="P30" s="2683"/>
      <c r="Q30" s="2687"/>
      <c r="R30" s="2687"/>
      <c r="S30" s="2687"/>
      <c r="T30" s="2687"/>
      <c r="U30" s="2687"/>
      <c r="V30" s="2652">
        <f t="shared" si="6"/>
        <v>0</v>
      </c>
      <c r="W30" s="2687"/>
      <c r="X30" s="2688">
        <f>V30*35%</f>
        <v>0</v>
      </c>
      <c r="Y30" s="2687"/>
      <c r="Z30" s="2688">
        <f t="shared" si="7"/>
        <v>0</v>
      </c>
      <c r="AA30" s="2687"/>
      <c r="AB30" s="2689"/>
    </row>
    <row r="31" spans="1:28" s="2576" customFormat="1" ht="12">
      <c r="A31" s="2616">
        <v>130</v>
      </c>
      <c r="B31" s="2675">
        <v>0.5</v>
      </c>
      <c r="C31" s="2655"/>
      <c r="D31" s="2631"/>
      <c r="E31" s="2656"/>
      <c r="F31" s="2679"/>
      <c r="G31" s="2680"/>
      <c r="H31" s="2681"/>
      <c r="I31" s="2682"/>
      <c r="J31" s="2682"/>
      <c r="K31" s="2682"/>
      <c r="L31" s="2683"/>
      <c r="M31" s="2684"/>
      <c r="N31" s="2685"/>
      <c r="O31" s="2682"/>
      <c r="P31" s="2683"/>
      <c r="Q31" s="2687"/>
      <c r="R31" s="2687"/>
      <c r="S31" s="2687"/>
      <c r="T31" s="2687"/>
      <c r="U31" s="2687"/>
      <c r="V31" s="2652">
        <f t="shared" si="6"/>
        <v>0</v>
      </c>
      <c r="W31" s="2687"/>
      <c r="X31" s="2688">
        <f>V31*50%</f>
        <v>0</v>
      </c>
      <c r="Y31" s="2687"/>
      <c r="Z31" s="2688">
        <f t="shared" si="7"/>
        <v>0</v>
      </c>
      <c r="AA31" s="2687"/>
      <c r="AB31" s="2689"/>
    </row>
    <row r="32" spans="1:28" s="2576" customFormat="1" ht="12">
      <c r="A32" s="2616">
        <v>140</v>
      </c>
      <c r="B32" s="2675">
        <v>0.75</v>
      </c>
      <c r="C32" s="2655"/>
      <c r="D32" s="2631"/>
      <c r="E32" s="2656"/>
      <c r="F32" s="2679"/>
      <c r="G32" s="2680"/>
      <c r="H32" s="2681"/>
      <c r="I32" s="2682"/>
      <c r="J32" s="2682"/>
      <c r="K32" s="2682"/>
      <c r="L32" s="2683"/>
      <c r="M32" s="2684"/>
      <c r="N32" s="2685"/>
      <c r="O32" s="2682"/>
      <c r="P32" s="2683"/>
      <c r="Q32" s="2687"/>
      <c r="R32" s="2687"/>
      <c r="S32" s="2687"/>
      <c r="T32" s="2687"/>
      <c r="U32" s="2687"/>
      <c r="V32" s="2652">
        <f t="shared" si="6"/>
        <v>0</v>
      </c>
      <c r="W32" s="2687"/>
      <c r="X32" s="2688">
        <f>V32*75%</f>
        <v>0</v>
      </c>
      <c r="Y32" s="2687"/>
      <c r="Z32" s="2688">
        <f t="shared" si="7"/>
        <v>0</v>
      </c>
      <c r="AA32" s="2687"/>
      <c r="AB32" s="2689"/>
    </row>
    <row r="33" spans="1:28" s="2576" customFormat="1" ht="12">
      <c r="A33" s="2616">
        <v>150</v>
      </c>
      <c r="B33" s="2675">
        <v>0.85</v>
      </c>
      <c r="C33" s="2692"/>
      <c r="D33" s="2693"/>
      <c r="E33" s="2694"/>
      <c r="F33" s="2679"/>
      <c r="G33" s="2695"/>
      <c r="H33" s="2696"/>
      <c r="I33" s="2697"/>
      <c r="J33" s="2697"/>
      <c r="K33" s="2697"/>
      <c r="L33" s="2698"/>
      <c r="M33" s="2699"/>
      <c r="N33" s="2700"/>
      <c r="O33" s="2697"/>
      <c r="P33" s="2698"/>
      <c r="Q33" s="2687"/>
      <c r="R33" s="2687"/>
      <c r="S33" s="2687"/>
      <c r="T33" s="2687"/>
      <c r="U33" s="2687"/>
      <c r="V33" s="2652">
        <f t="shared" si="6"/>
        <v>0</v>
      </c>
      <c r="W33" s="2687"/>
      <c r="X33" s="2688">
        <f>V33*85%</f>
        <v>0</v>
      </c>
      <c r="Y33" s="2687"/>
      <c r="Z33" s="2688">
        <f t="shared" si="7"/>
        <v>0</v>
      </c>
      <c r="AA33" s="2687"/>
      <c r="AB33" s="2689"/>
    </row>
    <row r="34" spans="1:28" s="2576" customFormat="1" ht="12">
      <c r="A34" s="2616">
        <v>160</v>
      </c>
      <c r="B34" s="2675">
        <v>1</v>
      </c>
      <c r="C34" s="2655"/>
      <c r="D34" s="2631"/>
      <c r="E34" s="2656"/>
      <c r="F34" s="2679"/>
      <c r="G34" s="2680"/>
      <c r="H34" s="2681"/>
      <c r="I34" s="2682"/>
      <c r="J34" s="2682"/>
      <c r="K34" s="2682"/>
      <c r="L34" s="2683"/>
      <c r="M34" s="2684"/>
      <c r="N34" s="2685"/>
      <c r="O34" s="2682"/>
      <c r="P34" s="2683"/>
      <c r="Q34" s="2687"/>
      <c r="R34" s="2687"/>
      <c r="S34" s="2687"/>
      <c r="T34" s="2687"/>
      <c r="U34" s="2687"/>
      <c r="V34" s="2652">
        <f t="shared" si="6"/>
        <v>0</v>
      </c>
      <c r="W34" s="2687"/>
      <c r="X34" s="2688">
        <f>V34*100%</f>
        <v>0</v>
      </c>
      <c r="Y34" s="2687"/>
      <c r="Z34" s="2688">
        <f t="shared" si="7"/>
        <v>0</v>
      </c>
      <c r="AA34" s="2687"/>
      <c r="AB34" s="2689"/>
    </row>
    <row r="35" spans="1:28" s="2576" customFormat="1" ht="12">
      <c r="A35" s="2616">
        <v>170</v>
      </c>
      <c r="B35" s="2675">
        <v>1.25</v>
      </c>
      <c r="C35" s="2655"/>
      <c r="D35" s="2631"/>
      <c r="E35" s="2656"/>
      <c r="F35" s="2679"/>
      <c r="G35" s="2680"/>
      <c r="H35" s="2681"/>
      <c r="I35" s="2682"/>
      <c r="J35" s="2682"/>
      <c r="K35" s="2682"/>
      <c r="L35" s="2683"/>
      <c r="M35" s="2684"/>
      <c r="N35" s="2685"/>
      <c r="O35" s="2682"/>
      <c r="P35" s="2683"/>
      <c r="Q35" s="2687"/>
      <c r="R35" s="2687"/>
      <c r="S35" s="2687"/>
      <c r="T35" s="2687"/>
      <c r="U35" s="2687"/>
      <c r="V35" s="2652">
        <f t="shared" si="6"/>
        <v>0</v>
      </c>
      <c r="W35" s="2687"/>
      <c r="X35" s="2688">
        <f>V35*125%</f>
        <v>0</v>
      </c>
      <c r="Y35" s="2687"/>
      <c r="Z35" s="2688">
        <f t="shared" si="7"/>
        <v>0</v>
      </c>
      <c r="AA35" s="2687"/>
      <c r="AB35" s="2689"/>
    </row>
    <row r="36" spans="1:28" s="2576" customFormat="1" ht="12">
      <c r="A36" s="2616">
        <v>180</v>
      </c>
      <c r="B36" s="2675">
        <v>1.5</v>
      </c>
      <c r="C36" s="2692"/>
      <c r="D36" s="2693"/>
      <c r="E36" s="2656"/>
      <c r="F36" s="2679"/>
      <c r="G36" s="2680"/>
      <c r="H36" s="2681"/>
      <c r="I36" s="2682"/>
      <c r="J36" s="2682"/>
      <c r="K36" s="2682"/>
      <c r="L36" s="2683"/>
      <c r="M36" s="2684"/>
      <c r="N36" s="2685"/>
      <c r="O36" s="2682"/>
      <c r="P36" s="2683"/>
      <c r="Q36" s="2687"/>
      <c r="R36" s="2687"/>
      <c r="S36" s="2687"/>
      <c r="T36" s="2687"/>
      <c r="U36" s="2687"/>
      <c r="V36" s="2652">
        <f t="shared" si="6"/>
        <v>0</v>
      </c>
      <c r="W36" s="2687"/>
      <c r="X36" s="2688">
        <f>V36*150%</f>
        <v>0</v>
      </c>
      <c r="Y36" s="2687"/>
      <c r="Z36" s="2688">
        <f t="shared" si="7"/>
        <v>0</v>
      </c>
      <c r="AA36" s="2687"/>
      <c r="AB36" s="2689"/>
    </row>
    <row r="37" spans="1:28" s="2576" customFormat="1" ht="12">
      <c r="A37" s="2616">
        <v>190</v>
      </c>
      <c r="B37" s="2675">
        <v>2</v>
      </c>
      <c r="C37" s="2692"/>
      <c r="D37" s="2693"/>
      <c r="E37" s="2694"/>
      <c r="F37" s="2679"/>
      <c r="G37" s="2695"/>
      <c r="H37" s="2696"/>
      <c r="I37" s="2697"/>
      <c r="J37" s="2697"/>
      <c r="K37" s="2697"/>
      <c r="L37" s="2698"/>
      <c r="M37" s="2699"/>
      <c r="N37" s="2700"/>
      <c r="O37" s="2697"/>
      <c r="P37" s="2698"/>
      <c r="Q37" s="2687"/>
      <c r="R37" s="2687"/>
      <c r="S37" s="2687"/>
      <c r="T37" s="2687"/>
      <c r="U37" s="2687"/>
      <c r="V37" s="2652">
        <f>Q37-R37-0.8*S37-0.5*T37</f>
        <v>0</v>
      </c>
      <c r="W37" s="2687"/>
      <c r="X37" s="2688">
        <f>V37*200%</f>
        <v>0</v>
      </c>
      <c r="Y37" s="2687"/>
      <c r="Z37" s="2688">
        <f>X37-Y37</f>
        <v>0</v>
      </c>
      <c r="AA37" s="2687"/>
      <c r="AB37" s="2689"/>
    </row>
    <row r="38" spans="1:28" s="2576" customFormat="1" ht="12">
      <c r="A38" s="2616">
        <v>195</v>
      </c>
      <c r="B38" s="2675">
        <v>2.5</v>
      </c>
      <c r="C38" s="2692"/>
      <c r="D38" s="2693"/>
      <c r="E38" s="2656"/>
      <c r="F38" s="2679"/>
      <c r="G38" s="2680"/>
      <c r="H38" s="2681"/>
      <c r="I38" s="2682"/>
      <c r="J38" s="2682"/>
      <c r="K38" s="2682"/>
      <c r="L38" s="2683"/>
      <c r="M38" s="2684"/>
      <c r="N38" s="2685"/>
      <c r="O38" s="2682"/>
      <c r="P38" s="2683"/>
      <c r="Q38" s="2687"/>
      <c r="R38" s="2687"/>
      <c r="S38" s="2687"/>
      <c r="T38" s="2687"/>
      <c r="U38" s="2687"/>
      <c r="V38" s="2652">
        <f>Q38-R38-0.8*S38-0.5*T38</f>
        <v>0</v>
      </c>
      <c r="W38" s="2687"/>
      <c r="X38" s="2688">
        <f>V38*250%</f>
        <v>0</v>
      </c>
      <c r="Y38" s="2687"/>
      <c r="Z38" s="2688">
        <f t="shared" si="7"/>
        <v>0</v>
      </c>
      <c r="AA38" s="2687"/>
      <c r="AB38" s="2689"/>
    </row>
    <row r="39" spans="1:28" s="2576" customFormat="1" ht="12">
      <c r="A39" s="2616">
        <v>200</v>
      </c>
      <c r="B39" s="2675">
        <v>12.5</v>
      </c>
      <c r="C39" s="2692"/>
      <c r="D39" s="2693"/>
      <c r="E39" s="2694"/>
      <c r="F39" s="2679"/>
      <c r="G39" s="2695"/>
      <c r="H39" s="2696"/>
      <c r="I39" s="2697"/>
      <c r="J39" s="2697"/>
      <c r="K39" s="2697"/>
      <c r="L39" s="2698"/>
      <c r="M39" s="2699"/>
      <c r="N39" s="2700"/>
      <c r="O39" s="2697"/>
      <c r="P39" s="2698"/>
      <c r="Q39" s="2687"/>
      <c r="R39" s="2687"/>
      <c r="S39" s="2687"/>
      <c r="T39" s="2687"/>
      <c r="U39" s="2687"/>
      <c r="V39" s="2652">
        <f t="shared" si="6"/>
        <v>0</v>
      </c>
      <c r="W39" s="2687"/>
      <c r="X39" s="2688">
        <f>V39*1250%</f>
        <v>0</v>
      </c>
      <c r="Y39" s="2687"/>
      <c r="Z39" s="2688">
        <f t="shared" si="7"/>
        <v>0</v>
      </c>
      <c r="AA39" s="2687"/>
      <c r="AB39" s="2689"/>
    </row>
    <row r="40" spans="1:28" s="2576" customFormat="1" ht="12">
      <c r="A40" s="2701">
        <v>210</v>
      </c>
      <c r="B40" s="2675" t="s">
        <v>2988</v>
      </c>
      <c r="C40" s="2692"/>
      <c r="D40" s="2693"/>
      <c r="E40" s="2694"/>
      <c r="F40" s="2702"/>
      <c r="G40" s="2697"/>
      <c r="H40" s="2697"/>
      <c r="I40" s="2697"/>
      <c r="J40" s="2697"/>
      <c r="K40" s="2697"/>
      <c r="L40" s="2698"/>
      <c r="M40" s="2699"/>
      <c r="N40" s="2700"/>
      <c r="O40" s="2697"/>
      <c r="P40" s="2698"/>
      <c r="Q40" s="2703"/>
      <c r="R40" s="2703"/>
      <c r="S40" s="2703"/>
      <c r="T40" s="2703"/>
      <c r="U40" s="2703"/>
      <c r="V40" s="2652">
        <f>Q40-R40-0.8*S40-0.5*T40</f>
        <v>0</v>
      </c>
      <c r="W40" s="2703"/>
      <c r="X40" s="2687"/>
      <c r="Y40" s="2703"/>
      <c r="Z40" s="2703"/>
      <c r="AA40" s="2703"/>
      <c r="AB40" s="2704"/>
    </row>
    <row r="41" spans="1:28" s="2576" customFormat="1" ht="15" customHeight="1">
      <c r="A41" s="4929" t="s">
        <v>2989</v>
      </c>
      <c r="B41" s="4930"/>
      <c r="C41" s="4930"/>
      <c r="D41" s="4930"/>
      <c r="E41" s="4930"/>
      <c r="F41" s="4930"/>
      <c r="G41" s="4930"/>
      <c r="H41" s="4930"/>
      <c r="I41" s="4930"/>
      <c r="J41" s="4930"/>
      <c r="K41" s="4930"/>
      <c r="L41" s="4930"/>
      <c r="M41" s="4930"/>
      <c r="N41" s="4930"/>
      <c r="O41" s="4930"/>
      <c r="P41" s="4930"/>
      <c r="Q41" s="4930"/>
      <c r="R41" s="4930"/>
      <c r="S41" s="4930"/>
      <c r="T41" s="4930"/>
      <c r="U41" s="4930"/>
      <c r="V41" s="4930"/>
      <c r="W41" s="4930"/>
      <c r="X41" s="4930"/>
      <c r="Y41" s="4930"/>
      <c r="Z41" s="4930"/>
      <c r="AA41" s="4930"/>
      <c r="AB41" s="4931"/>
    </row>
    <row r="42" spans="1:28" s="2576" customFormat="1" ht="12">
      <c r="A42" s="2705">
        <v>220</v>
      </c>
      <c r="B42" s="2647" t="s">
        <v>2990</v>
      </c>
      <c r="C42" s="2706"/>
      <c r="D42" s="2707"/>
      <c r="E42" s="2708"/>
      <c r="F42" s="2706"/>
      <c r="G42" s="2707"/>
      <c r="H42" s="2707"/>
      <c r="I42" s="2707"/>
      <c r="J42" s="2707"/>
      <c r="K42" s="2707"/>
      <c r="L42" s="2707"/>
      <c r="M42" s="2709"/>
      <c r="N42" s="2707"/>
      <c r="O42" s="2707"/>
      <c r="P42" s="2707"/>
      <c r="Q42" s="2707"/>
      <c r="R42" s="2707"/>
      <c r="S42" s="2707"/>
      <c r="T42" s="2707"/>
      <c r="U42" s="2707"/>
      <c r="V42" s="2707"/>
      <c r="W42" s="2707"/>
      <c r="X42" s="2707"/>
      <c r="Y42" s="2707"/>
      <c r="Z42" s="2707"/>
      <c r="AA42" s="2710"/>
      <c r="AB42" s="2711"/>
    </row>
    <row r="43" spans="1:28" s="2576" customFormat="1" ht="12">
      <c r="A43" s="2705">
        <v>230</v>
      </c>
      <c r="B43" s="2647" t="s">
        <v>3009</v>
      </c>
      <c r="C43" s="2712"/>
      <c r="D43" s="2713"/>
      <c r="E43" s="2714"/>
      <c r="F43" s="2712"/>
      <c r="G43" s="2713"/>
      <c r="H43" s="2713"/>
      <c r="I43" s="2713"/>
      <c r="J43" s="2713"/>
      <c r="K43" s="2713"/>
      <c r="L43" s="2713"/>
      <c r="M43" s="2715"/>
      <c r="N43" s="2713"/>
      <c r="O43" s="2713"/>
      <c r="P43" s="2713"/>
      <c r="Q43" s="2713"/>
      <c r="R43" s="2713"/>
      <c r="S43" s="2713"/>
      <c r="T43" s="2713"/>
      <c r="U43" s="2713"/>
      <c r="V43" s="2713"/>
      <c r="W43" s="2713"/>
      <c r="X43" s="2713"/>
      <c r="Y43" s="2713"/>
      <c r="Z43" s="2713"/>
      <c r="AA43" s="2716"/>
      <c r="AB43" s="2717"/>
    </row>
    <row r="44" spans="1:28" s="2576" customFormat="1" ht="12">
      <c r="A44" s="2705">
        <v>240</v>
      </c>
      <c r="B44" s="2647" t="s">
        <v>2992</v>
      </c>
      <c r="C44" s="2712"/>
      <c r="D44" s="2713"/>
      <c r="E44" s="2714"/>
      <c r="F44" s="2712"/>
      <c r="G44" s="2713"/>
      <c r="H44" s="2713"/>
      <c r="I44" s="2713"/>
      <c r="J44" s="2713"/>
      <c r="K44" s="2713"/>
      <c r="L44" s="2713"/>
      <c r="M44" s="2715"/>
      <c r="N44" s="2713"/>
      <c r="O44" s="2713"/>
      <c r="P44" s="2713"/>
      <c r="Q44" s="2713"/>
      <c r="R44" s="2713"/>
      <c r="S44" s="2713"/>
      <c r="T44" s="2713"/>
      <c r="U44" s="2713"/>
      <c r="V44" s="2713"/>
      <c r="W44" s="2713"/>
      <c r="X44" s="2713"/>
      <c r="Y44" s="2713"/>
      <c r="Z44" s="2713"/>
      <c r="AA44" s="2716"/>
      <c r="AB44" s="2717"/>
    </row>
    <row r="45" spans="1:28" s="2576" customFormat="1" ht="12.75" thickBot="1">
      <c r="A45" s="2718">
        <v>250</v>
      </c>
      <c r="B45" s="2719"/>
      <c r="C45" s="2720"/>
      <c r="D45" s="2721"/>
      <c r="E45" s="2722"/>
      <c r="F45" s="2720"/>
      <c r="G45" s="2721"/>
      <c r="H45" s="2721"/>
      <c r="I45" s="2721"/>
      <c r="J45" s="2721"/>
      <c r="K45" s="2721"/>
      <c r="L45" s="2721"/>
      <c r="M45" s="2723"/>
      <c r="N45" s="2721"/>
      <c r="O45" s="2721"/>
      <c r="P45" s="2721"/>
      <c r="Q45" s="2721"/>
      <c r="R45" s="2721"/>
      <c r="S45" s="2721"/>
      <c r="T45" s="2721"/>
      <c r="U45" s="2721"/>
      <c r="V45" s="2721"/>
      <c r="W45" s="2721"/>
      <c r="X45" s="2721"/>
      <c r="Y45" s="2721"/>
      <c r="Z45" s="2721"/>
      <c r="AA45" s="2724"/>
      <c r="AB45" s="2725"/>
    </row>
    <row r="46" spans="1:28">
      <c r="A46" s="2726"/>
      <c r="U46" s="2727"/>
      <c r="V46" s="2727"/>
      <c r="W46" s="2727"/>
      <c r="X46" s="2727"/>
      <c r="Y46" s="2727"/>
      <c r="Z46" s="2727"/>
      <c r="AA46" s="2727"/>
    </row>
    <row r="47" spans="1:28">
      <c r="A47" s="2726"/>
      <c r="B47" s="2212" t="s">
        <v>2993</v>
      </c>
      <c r="U47" s="2727"/>
      <c r="V47" s="2727"/>
      <c r="W47" s="2727"/>
      <c r="X47" s="2727"/>
      <c r="Y47" s="2727"/>
      <c r="Z47" s="2727"/>
      <c r="AA47" s="2727"/>
    </row>
    <row r="48" spans="1:28">
      <c r="A48" s="2726"/>
      <c r="B48" s="2579"/>
      <c r="U48" s="2727"/>
      <c r="V48" s="2727"/>
      <c r="W48" s="2727"/>
      <c r="X48" s="2727"/>
      <c r="Y48" s="2727"/>
      <c r="Z48" s="2727"/>
      <c r="AA48" s="2727"/>
    </row>
  </sheetData>
  <mergeCells count="37">
    <mergeCell ref="N3:V3"/>
    <mergeCell ref="C7:D7"/>
    <mergeCell ref="E7:E10"/>
    <mergeCell ref="F7:F10"/>
    <mergeCell ref="G7:L7"/>
    <mergeCell ref="M7:M10"/>
    <mergeCell ref="N7:P7"/>
    <mergeCell ref="Q7:Q10"/>
    <mergeCell ref="R7:U7"/>
    <mergeCell ref="V7:V10"/>
    <mergeCell ref="AA8:AA10"/>
    <mergeCell ref="X7:X10"/>
    <mergeCell ref="Y7:Y10"/>
    <mergeCell ref="Z7:Z10"/>
    <mergeCell ref="C8:C10"/>
    <mergeCell ref="D8:D10"/>
    <mergeCell ref="G8:H8"/>
    <mergeCell ref="I8:J8"/>
    <mergeCell ref="K8:L8"/>
    <mergeCell ref="N8:N10"/>
    <mergeCell ref="O8:O10"/>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s>
  <conditionalFormatting sqref="B17 B24:B26 B38 B39:F40 B37:F37">
    <cfRule type="cellIs" dxfId="19" priority="4" stopIfTrue="1" operator="equal">
      <formula>#REF!</formula>
    </cfRule>
  </conditionalFormatting>
  <conditionalFormatting sqref="B18:B23">
    <cfRule type="cellIs" dxfId="18" priority="3" stopIfTrue="1" operator="equal">
      <formula>#REF!</formula>
    </cfRule>
  </conditionalFormatting>
  <conditionalFormatting sqref="B27:B36">
    <cfRule type="cellIs" dxfId="17" priority="2" stopIfTrue="1" operator="equal">
      <formula>#REF!</formula>
    </cfRule>
  </conditionalFormatting>
  <conditionalFormatting sqref="B42:B44">
    <cfRule type="cellIs" dxfId="16" priority="1" stopIfTrue="1" operator="equal">
      <formula>#REF!</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4"/>
  <sheetViews>
    <sheetView zoomScale="85" zoomScaleNormal="85" workbookViewId="0"/>
  </sheetViews>
  <sheetFormatPr defaultRowHeight="12.75"/>
  <cols>
    <col min="1" max="1" width="37.85546875" style="221" customWidth="1"/>
    <col min="2" max="2" width="17.140625" style="221" customWidth="1"/>
    <col min="3" max="3" width="15.140625" style="221" customWidth="1"/>
    <col min="4" max="4" width="9.140625" style="221"/>
    <col min="5" max="5" width="10.28515625" style="221" bestFit="1" customWidth="1"/>
    <col min="6" max="6" width="9.28515625" style="221" bestFit="1" customWidth="1"/>
    <col min="7" max="16384" width="9.140625" style="221"/>
  </cols>
  <sheetData>
    <row r="1" spans="1:9" s="232" customFormat="1" ht="15">
      <c r="A1" s="240" t="s">
        <v>48</v>
      </c>
      <c r="B1" s="235">
        <v>36.1</v>
      </c>
      <c r="C1" s="235"/>
      <c r="D1" s="220"/>
      <c r="E1" s="220"/>
      <c r="F1" s="220"/>
      <c r="G1" s="220"/>
      <c r="H1" s="220"/>
      <c r="I1" s="231"/>
    </row>
    <row r="2" spans="1:9" s="232" customFormat="1" ht="17.25">
      <c r="A2" s="240" t="s">
        <v>49</v>
      </c>
      <c r="B2" s="222" t="s">
        <v>733</v>
      </c>
      <c r="C2" s="222"/>
      <c r="D2" s="220"/>
      <c r="E2" s="220"/>
      <c r="F2" s="220"/>
      <c r="G2" s="220"/>
      <c r="H2" s="220"/>
      <c r="I2" s="231"/>
    </row>
    <row r="3" spans="1:9" s="232" customFormat="1" ht="15">
      <c r="A3" s="223" t="s">
        <v>47</v>
      </c>
      <c r="B3" s="224" t="s">
        <v>52</v>
      </c>
      <c r="C3" s="224"/>
      <c r="D3" s="220"/>
      <c r="E3" s="220"/>
      <c r="F3" s="220"/>
      <c r="G3" s="220"/>
      <c r="H3" s="220"/>
      <c r="I3" s="231"/>
    </row>
    <row r="4" spans="1:9" s="232" customFormat="1" ht="15">
      <c r="A4" s="223" t="s">
        <v>50</v>
      </c>
      <c r="B4" s="224" t="s">
        <v>730</v>
      </c>
      <c r="C4" s="224"/>
      <c r="D4" s="220"/>
      <c r="E4" s="220"/>
      <c r="F4" s="220"/>
      <c r="G4" s="220"/>
      <c r="H4" s="220"/>
      <c r="I4" s="231"/>
    </row>
    <row r="5" spans="1:9" s="232" customFormat="1" ht="15">
      <c r="A5" s="223" t="s">
        <v>51</v>
      </c>
      <c r="B5" s="224" t="s">
        <v>71</v>
      </c>
      <c r="C5" s="224"/>
      <c r="D5" s="220"/>
      <c r="E5" s="220"/>
      <c r="F5" s="220"/>
      <c r="G5" s="220"/>
      <c r="H5" s="220"/>
      <c r="I5" s="231"/>
    </row>
    <row r="6" spans="1:9" s="232" customFormat="1" ht="15">
      <c r="A6" s="243"/>
      <c r="B6" s="244"/>
      <c r="C6" s="220"/>
      <c r="D6" s="220"/>
      <c r="E6" s="220"/>
      <c r="F6" s="220"/>
      <c r="G6" s="220"/>
      <c r="H6" s="220"/>
      <c r="I6" s="231"/>
    </row>
    <row r="7" spans="1:9" ht="109.5" customHeight="1">
      <c r="A7" s="225" t="s">
        <v>734</v>
      </c>
      <c r="B7" s="226" t="s">
        <v>727</v>
      </c>
      <c r="C7" s="226" t="s">
        <v>731</v>
      </c>
    </row>
    <row r="8" spans="1:9" ht="15">
      <c r="A8" s="102" t="s">
        <v>53</v>
      </c>
      <c r="B8" s="69">
        <f>SUM(B9:B11)</f>
        <v>0</v>
      </c>
      <c r="C8" s="69" t="e">
        <f>(C9*B9+C10*B10+C12*B12+C13*B13+C14*B14+B15*C15+C16*B16+C17*B17+C18*B18+C19*B19)/B8</f>
        <v>#DIV/0!</v>
      </c>
      <c r="E8" s="233"/>
      <c r="F8" s="233"/>
    </row>
    <row r="9" spans="1:9" ht="15">
      <c r="A9" s="236" t="s">
        <v>560</v>
      </c>
      <c r="B9" s="85">
        <v>0</v>
      </c>
      <c r="C9" s="85">
        <v>0</v>
      </c>
    </row>
    <row r="10" spans="1:9" ht="15">
      <c r="A10" s="236" t="s">
        <v>67</v>
      </c>
      <c r="B10" s="85">
        <v>0</v>
      </c>
      <c r="C10" s="85">
        <v>0</v>
      </c>
    </row>
    <row r="11" spans="1:9" ht="15">
      <c r="A11" s="237" t="s">
        <v>273</v>
      </c>
      <c r="B11" s="69">
        <f>SUM(B12:B19)</f>
        <v>0</v>
      </c>
      <c r="C11" s="69" t="e">
        <f>(B12*C12+C13*B13+B14*C14+B15*C15+B16*C16+B17*C17+B18*C18+B19*C19)/B11</f>
        <v>#DIV/0!</v>
      </c>
    </row>
    <row r="12" spans="1:9" ht="15">
      <c r="A12" s="236" t="s">
        <v>726</v>
      </c>
      <c r="B12" s="85">
        <v>0</v>
      </c>
      <c r="C12" s="85">
        <v>0</v>
      </c>
    </row>
    <row r="13" spans="1:9" ht="15">
      <c r="A13" s="236" t="s">
        <v>719</v>
      </c>
      <c r="B13" s="85">
        <v>0</v>
      </c>
      <c r="C13" s="85">
        <v>0</v>
      </c>
    </row>
    <row r="14" spans="1:9" ht="15">
      <c r="A14" s="236" t="s">
        <v>720</v>
      </c>
      <c r="B14" s="85">
        <v>0</v>
      </c>
      <c r="C14" s="85">
        <v>0</v>
      </c>
    </row>
    <row r="15" spans="1:9" ht="15">
      <c r="A15" s="236" t="s">
        <v>721</v>
      </c>
      <c r="B15" s="85">
        <v>0</v>
      </c>
      <c r="C15" s="85">
        <v>0</v>
      </c>
    </row>
    <row r="16" spans="1:9" ht="15">
      <c r="A16" s="236" t="s">
        <v>722</v>
      </c>
      <c r="B16" s="85">
        <v>0</v>
      </c>
      <c r="C16" s="85">
        <v>0</v>
      </c>
    </row>
    <row r="17" spans="1:8" ht="15">
      <c r="A17" s="236" t="s">
        <v>723</v>
      </c>
      <c r="B17" s="85">
        <v>0</v>
      </c>
      <c r="C17" s="85">
        <v>0</v>
      </c>
    </row>
    <row r="18" spans="1:8" ht="15">
      <c r="A18" s="236" t="s">
        <v>724</v>
      </c>
      <c r="B18" s="85">
        <v>0</v>
      </c>
      <c r="C18" s="85">
        <v>0</v>
      </c>
      <c r="H18" s="234"/>
    </row>
    <row r="19" spans="1:8" ht="15">
      <c r="A19" s="236" t="s">
        <v>725</v>
      </c>
      <c r="B19" s="85">
        <v>0</v>
      </c>
      <c r="C19" s="85">
        <v>0</v>
      </c>
    </row>
    <row r="20" spans="1:8" ht="15">
      <c r="A20" s="102" t="s">
        <v>55</v>
      </c>
      <c r="B20" s="69">
        <f>SUM(B21:B23)</f>
        <v>0</v>
      </c>
      <c r="C20" s="69" t="e">
        <f>(C21*B21+C22*B22+C24*B24+C25*B25+C26*B26+B27*C27+C28*B28+C29*B29+C30*B30+C31*B31)/B20</f>
        <v>#DIV/0!</v>
      </c>
      <c r="H20" s="238"/>
    </row>
    <row r="21" spans="1:8" ht="15">
      <c r="A21" s="236" t="s">
        <v>560</v>
      </c>
      <c r="B21" s="85">
        <v>0</v>
      </c>
      <c r="C21" s="85">
        <v>0</v>
      </c>
    </row>
    <row r="22" spans="1:8" ht="15">
      <c r="A22" s="236" t="s">
        <v>67</v>
      </c>
      <c r="B22" s="85">
        <v>0</v>
      </c>
      <c r="C22" s="85">
        <v>0</v>
      </c>
    </row>
    <row r="23" spans="1:8" ht="15">
      <c r="A23" s="245" t="s">
        <v>273</v>
      </c>
      <c r="B23" s="69">
        <f>SUM(B24:B31)</f>
        <v>0</v>
      </c>
      <c r="C23" s="69" t="e">
        <f>(B24*C24+C25*B25+B26*C26+B27*C27+B28*C28+B29*C29+B30*C30+B31*C31)/B23</f>
        <v>#DIV/0!</v>
      </c>
    </row>
    <row r="24" spans="1:8" ht="15">
      <c r="A24" s="236" t="s">
        <v>726</v>
      </c>
      <c r="B24" s="85">
        <v>0</v>
      </c>
      <c r="C24" s="85">
        <v>0</v>
      </c>
    </row>
    <row r="25" spans="1:8" ht="15">
      <c r="A25" s="236" t="s">
        <v>719</v>
      </c>
      <c r="B25" s="85">
        <v>0</v>
      </c>
      <c r="C25" s="85">
        <v>0</v>
      </c>
    </row>
    <row r="26" spans="1:8" ht="15">
      <c r="A26" s="236" t="s">
        <v>720</v>
      </c>
      <c r="B26" s="85">
        <v>0</v>
      </c>
      <c r="C26" s="85">
        <v>0</v>
      </c>
    </row>
    <row r="27" spans="1:8" ht="15">
      <c r="A27" s="236" t="s">
        <v>721</v>
      </c>
      <c r="B27" s="85">
        <v>0</v>
      </c>
      <c r="C27" s="85">
        <v>0</v>
      </c>
    </row>
    <row r="28" spans="1:8" ht="15">
      <c r="A28" s="236" t="s">
        <v>722</v>
      </c>
      <c r="B28" s="85">
        <v>0</v>
      </c>
      <c r="C28" s="85">
        <v>0</v>
      </c>
    </row>
    <row r="29" spans="1:8" ht="15">
      <c r="A29" s="236" t="s">
        <v>723</v>
      </c>
      <c r="B29" s="85">
        <v>0</v>
      </c>
      <c r="C29" s="85">
        <v>0</v>
      </c>
    </row>
    <row r="30" spans="1:8" ht="15">
      <c r="A30" s="236" t="s">
        <v>724</v>
      </c>
      <c r="B30" s="85">
        <v>0</v>
      </c>
      <c r="C30" s="85">
        <v>0</v>
      </c>
    </row>
    <row r="31" spans="1:8" ht="15">
      <c r="A31" s="236" t="s">
        <v>725</v>
      </c>
      <c r="B31" s="85">
        <v>0</v>
      </c>
      <c r="C31" s="85">
        <v>0</v>
      </c>
    </row>
    <row r="32" spans="1:8" ht="15">
      <c r="A32" s="102" t="s">
        <v>56</v>
      </c>
      <c r="B32" s="69">
        <f>SUM(B33:B35)</f>
        <v>0</v>
      </c>
      <c r="C32" s="69" t="e">
        <f>(C33*B33+C34*B34+C36*B36+C37*B37+C38*B38+B39*C39+C40*B40+C41*B41+C42*B42+C43*B43)/B32</f>
        <v>#DIV/0!</v>
      </c>
    </row>
    <row r="33" spans="1:3" ht="15">
      <c r="A33" s="236" t="s">
        <v>560</v>
      </c>
      <c r="B33" s="85">
        <v>0</v>
      </c>
      <c r="C33" s="85">
        <v>0</v>
      </c>
    </row>
    <row r="34" spans="1:3" ht="15">
      <c r="A34" s="236" t="s">
        <v>67</v>
      </c>
      <c r="B34" s="85">
        <v>0</v>
      </c>
      <c r="C34" s="85">
        <v>0</v>
      </c>
    </row>
    <row r="35" spans="1:3" ht="15">
      <c r="A35" s="245" t="s">
        <v>273</v>
      </c>
      <c r="B35" s="69">
        <f>SUM(B36:B43)</f>
        <v>0</v>
      </c>
      <c r="C35" s="69" t="e">
        <f>(B36*C36+C37*B37+B38*C38+B39*C39+B40*C40+B41*C41+B42*C42+B43*C43)/B35</f>
        <v>#DIV/0!</v>
      </c>
    </row>
    <row r="36" spans="1:3" ht="15">
      <c r="A36" s="236" t="s">
        <v>726</v>
      </c>
      <c r="B36" s="85">
        <v>0</v>
      </c>
      <c r="C36" s="85">
        <v>0</v>
      </c>
    </row>
    <row r="37" spans="1:3" ht="15">
      <c r="A37" s="236" t="s">
        <v>719</v>
      </c>
      <c r="B37" s="85">
        <v>0</v>
      </c>
      <c r="C37" s="85">
        <v>0</v>
      </c>
    </row>
    <row r="38" spans="1:3" ht="15">
      <c r="A38" s="236" t="s">
        <v>720</v>
      </c>
      <c r="B38" s="85">
        <v>0</v>
      </c>
      <c r="C38" s="85">
        <v>0</v>
      </c>
    </row>
    <row r="39" spans="1:3" ht="15">
      <c r="A39" s="236" t="s">
        <v>721</v>
      </c>
      <c r="B39" s="85">
        <v>0</v>
      </c>
      <c r="C39" s="85">
        <v>0</v>
      </c>
    </row>
    <row r="40" spans="1:3" ht="15">
      <c r="A40" s="236" t="s">
        <v>722</v>
      </c>
      <c r="B40" s="85">
        <v>0</v>
      </c>
      <c r="C40" s="85">
        <v>0</v>
      </c>
    </row>
    <row r="41" spans="1:3" ht="15">
      <c r="A41" s="236" t="s">
        <v>723</v>
      </c>
      <c r="B41" s="85">
        <v>0</v>
      </c>
      <c r="C41" s="85">
        <v>0</v>
      </c>
    </row>
    <row r="42" spans="1:3" ht="15">
      <c r="A42" s="236" t="s">
        <v>724</v>
      </c>
      <c r="B42" s="85">
        <v>0</v>
      </c>
      <c r="C42" s="85">
        <v>0</v>
      </c>
    </row>
    <row r="43" spans="1:3" ht="15">
      <c r="A43" s="236" t="s">
        <v>725</v>
      </c>
      <c r="B43" s="85">
        <v>0</v>
      </c>
      <c r="C43" s="85">
        <v>0</v>
      </c>
    </row>
    <row r="44" spans="1:3" ht="15">
      <c r="A44" s="102" t="s">
        <v>57</v>
      </c>
      <c r="B44" s="69">
        <f>SUM(B45:B47)</f>
        <v>0</v>
      </c>
      <c r="C44" s="69" t="e">
        <f>(C45*B45+C46*B46+C48*B48+C49*B49+C50*B50+B51*C51+C52*B52+C53*B53+C54*B54+C55*B55)/B44</f>
        <v>#DIV/0!</v>
      </c>
    </row>
    <row r="45" spans="1:3" ht="15">
      <c r="A45" s="236" t="s">
        <v>560</v>
      </c>
      <c r="B45" s="85">
        <v>0</v>
      </c>
      <c r="C45" s="85">
        <v>0</v>
      </c>
    </row>
    <row r="46" spans="1:3" ht="15">
      <c r="A46" s="236" t="s">
        <v>67</v>
      </c>
      <c r="B46" s="85">
        <v>0</v>
      </c>
      <c r="C46" s="85">
        <v>0</v>
      </c>
    </row>
    <row r="47" spans="1:3" ht="15">
      <c r="A47" s="245" t="s">
        <v>273</v>
      </c>
      <c r="B47" s="69">
        <f>SUM(B48:B55)</f>
        <v>0</v>
      </c>
      <c r="C47" s="69" t="e">
        <f>(B48*C48+C49*B49+B50*C50+B51*C51+B52*C52+B53*C53+B54*C54+B55*C55)/B47</f>
        <v>#DIV/0!</v>
      </c>
    </row>
    <row r="48" spans="1:3" ht="15">
      <c r="A48" s="236" t="s">
        <v>726</v>
      </c>
      <c r="B48" s="85">
        <v>0</v>
      </c>
      <c r="C48" s="85">
        <v>0</v>
      </c>
    </row>
    <row r="49" spans="1:3" ht="15">
      <c r="A49" s="236" t="s">
        <v>719</v>
      </c>
      <c r="B49" s="85">
        <v>0</v>
      </c>
      <c r="C49" s="85">
        <v>0</v>
      </c>
    </row>
    <row r="50" spans="1:3" ht="15">
      <c r="A50" s="236" t="s">
        <v>720</v>
      </c>
      <c r="B50" s="85">
        <v>0</v>
      </c>
      <c r="C50" s="85">
        <v>0</v>
      </c>
    </row>
    <row r="51" spans="1:3" ht="15">
      <c r="A51" s="236" t="s">
        <v>721</v>
      </c>
      <c r="B51" s="85">
        <v>0</v>
      </c>
      <c r="C51" s="85">
        <v>0</v>
      </c>
    </row>
    <row r="52" spans="1:3" ht="15">
      <c r="A52" s="236" t="s">
        <v>722</v>
      </c>
      <c r="B52" s="85">
        <v>0</v>
      </c>
      <c r="C52" s="85">
        <v>0</v>
      </c>
    </row>
    <row r="53" spans="1:3" ht="15">
      <c r="A53" s="236" t="s">
        <v>723</v>
      </c>
      <c r="B53" s="85">
        <v>0</v>
      </c>
      <c r="C53" s="85">
        <v>0</v>
      </c>
    </row>
    <row r="54" spans="1:3" ht="15">
      <c r="A54" s="236" t="s">
        <v>724</v>
      </c>
      <c r="B54" s="85">
        <v>0</v>
      </c>
      <c r="C54" s="85">
        <v>0</v>
      </c>
    </row>
    <row r="55" spans="1:3" ht="15">
      <c r="A55" s="236" t="s">
        <v>725</v>
      </c>
      <c r="B55" s="85">
        <v>0</v>
      </c>
      <c r="C55" s="85">
        <v>0</v>
      </c>
    </row>
    <row r="56" spans="1:3" ht="15">
      <c r="A56" s="102" t="s">
        <v>58</v>
      </c>
      <c r="B56" s="69">
        <f>SUM(B57:B59)</f>
        <v>0</v>
      </c>
      <c r="C56" s="69" t="e">
        <f>(C57*B57+C58*B58+C60*B60+C61*B61+C62*B62+B63*C63+C64*B64+C65*B65+C66*B66+C67*B67)/B56</f>
        <v>#DIV/0!</v>
      </c>
    </row>
    <row r="57" spans="1:3" ht="15">
      <c r="A57" s="236" t="s">
        <v>560</v>
      </c>
      <c r="B57" s="85">
        <v>0</v>
      </c>
      <c r="C57" s="85">
        <v>0</v>
      </c>
    </row>
    <row r="58" spans="1:3" ht="15">
      <c r="A58" s="236" t="s">
        <v>67</v>
      </c>
      <c r="B58" s="85">
        <v>0</v>
      </c>
      <c r="C58" s="85">
        <v>0</v>
      </c>
    </row>
    <row r="59" spans="1:3" ht="15">
      <c r="A59" s="245" t="s">
        <v>273</v>
      </c>
      <c r="B59" s="69">
        <f>SUM(B60:B67)</f>
        <v>0</v>
      </c>
      <c r="C59" s="69" t="e">
        <f>(B60*C60+C61*B61+B62*C62+B63*C63+B64*C64+B65*C65+B66*C66+B67*C67)/B59</f>
        <v>#DIV/0!</v>
      </c>
    </row>
    <row r="60" spans="1:3" ht="15">
      <c r="A60" s="236" t="s">
        <v>726</v>
      </c>
      <c r="B60" s="85">
        <v>0</v>
      </c>
      <c r="C60" s="85">
        <v>0</v>
      </c>
    </row>
    <row r="61" spans="1:3" ht="15">
      <c r="A61" s="236" t="s">
        <v>719</v>
      </c>
      <c r="B61" s="85">
        <v>0</v>
      </c>
      <c r="C61" s="85">
        <v>0</v>
      </c>
    </row>
    <row r="62" spans="1:3" ht="15">
      <c r="A62" s="236" t="s">
        <v>720</v>
      </c>
      <c r="B62" s="85">
        <v>0</v>
      </c>
      <c r="C62" s="85">
        <v>0</v>
      </c>
    </row>
    <row r="63" spans="1:3" ht="15">
      <c r="A63" s="236" t="s">
        <v>721</v>
      </c>
      <c r="B63" s="85">
        <v>0</v>
      </c>
      <c r="C63" s="85">
        <v>0</v>
      </c>
    </row>
    <row r="64" spans="1:3" ht="15">
      <c r="A64" s="236" t="s">
        <v>722</v>
      </c>
      <c r="B64" s="85">
        <v>0</v>
      </c>
      <c r="C64" s="85">
        <v>0</v>
      </c>
    </row>
    <row r="65" spans="1:3" ht="15">
      <c r="A65" s="236" t="s">
        <v>723</v>
      </c>
      <c r="B65" s="85">
        <v>0</v>
      </c>
      <c r="C65" s="85">
        <v>0</v>
      </c>
    </row>
    <row r="66" spans="1:3" ht="15">
      <c r="A66" s="236" t="s">
        <v>724</v>
      </c>
      <c r="B66" s="85">
        <v>0</v>
      </c>
      <c r="C66" s="85">
        <v>0</v>
      </c>
    </row>
    <row r="67" spans="1:3" ht="15">
      <c r="A67" s="236" t="s">
        <v>725</v>
      </c>
      <c r="B67" s="85">
        <v>0</v>
      </c>
      <c r="C67" s="85">
        <v>0</v>
      </c>
    </row>
    <row r="68" spans="1:3" ht="15">
      <c r="A68" s="102" t="s">
        <v>59</v>
      </c>
      <c r="B68" s="69">
        <f>SUM(B69:B71)</f>
        <v>0</v>
      </c>
      <c r="C68" s="69" t="e">
        <f>(C69*B69+C70*B70+C72*B72+C73*B73+C74*B74+B75*C75+C76*B76+C77*B77+C78*B78+C79*B79)/B68</f>
        <v>#DIV/0!</v>
      </c>
    </row>
    <row r="69" spans="1:3" ht="15">
      <c r="A69" s="236" t="s">
        <v>560</v>
      </c>
      <c r="B69" s="85">
        <v>0</v>
      </c>
      <c r="C69" s="85">
        <v>0</v>
      </c>
    </row>
    <row r="70" spans="1:3" ht="15">
      <c r="A70" s="236" t="s">
        <v>67</v>
      </c>
      <c r="B70" s="85">
        <v>0</v>
      </c>
      <c r="C70" s="85">
        <v>0</v>
      </c>
    </row>
    <row r="71" spans="1:3" ht="15">
      <c r="A71" s="245" t="s">
        <v>273</v>
      </c>
      <c r="B71" s="69">
        <f>SUM(B72:B79)</f>
        <v>0</v>
      </c>
      <c r="C71" s="69" t="e">
        <f>(B72*C72+C73*B73+B74*C74+B75*C75+B76*C76+B77*C77+B78*C78+B79*C79)/B71</f>
        <v>#DIV/0!</v>
      </c>
    </row>
    <row r="72" spans="1:3" ht="15">
      <c r="A72" s="236" t="s">
        <v>726</v>
      </c>
      <c r="B72" s="85">
        <v>0</v>
      </c>
      <c r="C72" s="85">
        <v>0</v>
      </c>
    </row>
    <row r="73" spans="1:3" ht="15">
      <c r="A73" s="236" t="s">
        <v>719</v>
      </c>
      <c r="B73" s="85">
        <v>0</v>
      </c>
      <c r="C73" s="85">
        <v>0</v>
      </c>
    </row>
    <row r="74" spans="1:3" ht="15">
      <c r="A74" s="236" t="s">
        <v>720</v>
      </c>
      <c r="B74" s="85">
        <v>0</v>
      </c>
      <c r="C74" s="85">
        <v>0</v>
      </c>
    </row>
    <row r="75" spans="1:3" ht="15">
      <c r="A75" s="236" t="s">
        <v>721</v>
      </c>
      <c r="B75" s="85">
        <v>0</v>
      </c>
      <c r="C75" s="85">
        <v>0</v>
      </c>
    </row>
    <row r="76" spans="1:3" ht="15">
      <c r="A76" s="236" t="s">
        <v>722</v>
      </c>
      <c r="B76" s="85">
        <v>0</v>
      </c>
      <c r="C76" s="85">
        <v>0</v>
      </c>
    </row>
    <row r="77" spans="1:3" ht="15">
      <c r="A77" s="236" t="s">
        <v>723</v>
      </c>
      <c r="B77" s="85">
        <v>0</v>
      </c>
      <c r="C77" s="85">
        <v>0</v>
      </c>
    </row>
    <row r="78" spans="1:3" ht="15">
      <c r="A78" s="236" t="s">
        <v>724</v>
      </c>
      <c r="B78" s="85">
        <v>0</v>
      </c>
      <c r="C78" s="85">
        <v>0</v>
      </c>
    </row>
    <row r="79" spans="1:3" ht="15">
      <c r="A79" s="236" t="s">
        <v>725</v>
      </c>
      <c r="B79" s="85">
        <v>0</v>
      </c>
      <c r="C79" s="85">
        <v>0</v>
      </c>
    </row>
    <row r="80" spans="1:3" ht="15">
      <c r="A80" s="102" t="s">
        <v>61</v>
      </c>
      <c r="B80" s="69">
        <f>SUM(B81:B83)</f>
        <v>0</v>
      </c>
      <c r="C80" s="69" t="e">
        <f>(C81*B81+C82*B82+C84*B84+C85*B85+C86*B86+B87*C87+C88*B88+C89*B89+C90*B90+C91*B91)/B80</f>
        <v>#DIV/0!</v>
      </c>
    </row>
    <row r="81" spans="1:3" ht="15">
      <c r="A81" s="236" t="s">
        <v>560</v>
      </c>
      <c r="B81" s="85">
        <v>0</v>
      </c>
      <c r="C81" s="85">
        <v>0</v>
      </c>
    </row>
    <row r="82" spans="1:3" ht="15">
      <c r="A82" s="236" t="s">
        <v>67</v>
      </c>
      <c r="B82" s="85">
        <v>0</v>
      </c>
      <c r="C82" s="85">
        <v>0</v>
      </c>
    </row>
    <row r="83" spans="1:3" ht="15">
      <c r="A83" s="245" t="s">
        <v>273</v>
      </c>
      <c r="B83" s="69">
        <f>SUM(B84:B91)</f>
        <v>0</v>
      </c>
      <c r="C83" s="69" t="e">
        <f>(B84*C84+C85*B85+B86*C86+B87*C87+B88*C88+B89*C89+B90*C90+B91*C91)/B83</f>
        <v>#DIV/0!</v>
      </c>
    </row>
    <row r="84" spans="1:3" ht="15">
      <c r="A84" s="236" t="s">
        <v>726</v>
      </c>
      <c r="B84" s="85">
        <v>0</v>
      </c>
      <c r="C84" s="85">
        <v>0</v>
      </c>
    </row>
    <row r="85" spans="1:3" ht="15">
      <c r="A85" s="236" t="s">
        <v>719</v>
      </c>
      <c r="B85" s="85">
        <v>0</v>
      </c>
      <c r="C85" s="85">
        <v>0</v>
      </c>
    </row>
    <row r="86" spans="1:3" ht="15">
      <c r="A86" s="236" t="s">
        <v>720</v>
      </c>
      <c r="B86" s="85">
        <v>0</v>
      </c>
      <c r="C86" s="85">
        <v>0</v>
      </c>
    </row>
    <row r="87" spans="1:3" ht="15">
      <c r="A87" s="236" t="s">
        <v>721</v>
      </c>
      <c r="B87" s="85">
        <v>0</v>
      </c>
      <c r="C87" s="85">
        <v>0</v>
      </c>
    </row>
    <row r="88" spans="1:3" ht="15">
      <c r="A88" s="236" t="s">
        <v>722</v>
      </c>
      <c r="B88" s="85">
        <v>0</v>
      </c>
      <c r="C88" s="85">
        <v>0</v>
      </c>
    </row>
    <row r="89" spans="1:3" ht="15">
      <c r="A89" s="236" t="s">
        <v>723</v>
      </c>
      <c r="B89" s="85">
        <v>0</v>
      </c>
      <c r="C89" s="85">
        <v>0</v>
      </c>
    </row>
    <row r="90" spans="1:3" ht="15">
      <c r="A90" s="236" t="s">
        <v>724</v>
      </c>
      <c r="B90" s="85">
        <v>0</v>
      </c>
      <c r="C90" s="85">
        <v>0</v>
      </c>
    </row>
    <row r="91" spans="1:3" ht="15">
      <c r="A91" s="236" t="s">
        <v>725</v>
      </c>
      <c r="B91" s="85">
        <v>0</v>
      </c>
      <c r="C91" s="85">
        <v>0</v>
      </c>
    </row>
    <row r="92" spans="1:3" ht="15">
      <c r="A92" s="102" t="s">
        <v>60</v>
      </c>
      <c r="B92" s="69">
        <f>SUM(B93:B95)</f>
        <v>0</v>
      </c>
      <c r="C92" s="69" t="e">
        <f>(C93*B93+C94*B94+C96*B96+C97*B97+C98*B98+B99*C99+C100*B100+C101*B101+C102*B102+C103*B103)/B92</f>
        <v>#DIV/0!</v>
      </c>
    </row>
    <row r="93" spans="1:3" ht="15">
      <c r="A93" s="236" t="s">
        <v>560</v>
      </c>
      <c r="B93" s="85">
        <v>0</v>
      </c>
      <c r="C93" s="85">
        <v>0</v>
      </c>
    </row>
    <row r="94" spans="1:3" ht="15">
      <c r="A94" s="236" t="s">
        <v>67</v>
      </c>
      <c r="B94" s="85">
        <v>0</v>
      </c>
      <c r="C94" s="85">
        <v>0</v>
      </c>
    </row>
    <row r="95" spans="1:3" ht="15">
      <c r="A95" s="245" t="s">
        <v>273</v>
      </c>
      <c r="B95" s="69">
        <f>SUM(B96:B103)</f>
        <v>0</v>
      </c>
      <c r="C95" s="69" t="e">
        <f>(B96*C96+C97*B97+B98*C98+B99*C99+B100*C100+B101*C101+B102*C102+B103*C103)/B95</f>
        <v>#DIV/0!</v>
      </c>
    </row>
    <row r="96" spans="1:3" ht="15">
      <c r="A96" s="236" t="s">
        <v>726</v>
      </c>
      <c r="B96" s="85">
        <v>0</v>
      </c>
      <c r="C96" s="85">
        <v>0</v>
      </c>
    </row>
    <row r="97" spans="1:3" ht="15">
      <c r="A97" s="236" t="s">
        <v>719</v>
      </c>
      <c r="B97" s="85">
        <v>0</v>
      </c>
      <c r="C97" s="85">
        <v>0</v>
      </c>
    </row>
    <row r="98" spans="1:3" ht="15">
      <c r="A98" s="236" t="s">
        <v>720</v>
      </c>
      <c r="B98" s="85">
        <v>0</v>
      </c>
      <c r="C98" s="85">
        <v>0</v>
      </c>
    </row>
    <row r="99" spans="1:3" ht="15">
      <c r="A99" s="236" t="s">
        <v>721</v>
      </c>
      <c r="B99" s="85">
        <v>0</v>
      </c>
      <c r="C99" s="85">
        <v>0</v>
      </c>
    </row>
    <row r="100" spans="1:3" ht="15">
      <c r="A100" s="236" t="s">
        <v>722</v>
      </c>
      <c r="B100" s="85">
        <v>0</v>
      </c>
      <c r="C100" s="85">
        <v>0</v>
      </c>
    </row>
    <row r="101" spans="1:3" ht="15">
      <c r="A101" s="236" t="s">
        <v>723</v>
      </c>
      <c r="B101" s="85">
        <v>0</v>
      </c>
      <c r="C101" s="85">
        <v>0</v>
      </c>
    </row>
    <row r="102" spans="1:3" ht="15">
      <c r="A102" s="236" t="s">
        <v>724</v>
      </c>
      <c r="B102" s="85">
        <v>0</v>
      </c>
      <c r="C102" s="85">
        <v>0</v>
      </c>
    </row>
    <row r="103" spans="1:3" ht="15">
      <c r="A103" s="236" t="s">
        <v>725</v>
      </c>
      <c r="B103" s="85">
        <v>0</v>
      </c>
      <c r="C103" s="85">
        <v>0</v>
      </c>
    </row>
    <row r="104" spans="1:3" ht="15">
      <c r="A104" s="102" t="s">
        <v>122</v>
      </c>
      <c r="B104" s="69">
        <f>SUM(B105:B107)</f>
        <v>0</v>
      </c>
      <c r="C104" s="69" t="e">
        <f>(C105*B105+C106*B106+C108*B108+C109*B109+C110*B110+B111*C111+C112*B112+C113*B113+C114*B114+C115*B115)/B104</f>
        <v>#DIV/0!</v>
      </c>
    </row>
    <row r="105" spans="1:3" ht="15">
      <c r="A105" s="236" t="s">
        <v>560</v>
      </c>
      <c r="B105" s="85">
        <v>0</v>
      </c>
      <c r="C105" s="85">
        <v>0</v>
      </c>
    </row>
    <row r="106" spans="1:3" ht="15">
      <c r="A106" s="236" t="s">
        <v>67</v>
      </c>
      <c r="B106" s="85">
        <v>0</v>
      </c>
      <c r="C106" s="85">
        <v>0</v>
      </c>
    </row>
    <row r="107" spans="1:3" ht="15">
      <c r="A107" s="245" t="s">
        <v>273</v>
      </c>
      <c r="B107" s="69">
        <f>SUM(B108:B115)</f>
        <v>0</v>
      </c>
      <c r="C107" s="69" t="e">
        <f>(B108*C108+C109*B109+B110*C110+B111*C111+B112*C112+B113*C113+B114*C114+B115*C115)/B107</f>
        <v>#DIV/0!</v>
      </c>
    </row>
    <row r="108" spans="1:3" ht="15">
      <c r="A108" s="236" t="s">
        <v>726</v>
      </c>
      <c r="B108" s="85">
        <v>0</v>
      </c>
      <c r="C108" s="85">
        <v>0</v>
      </c>
    </row>
    <row r="109" spans="1:3" ht="15">
      <c r="A109" s="236" t="s">
        <v>719</v>
      </c>
      <c r="B109" s="85">
        <v>0</v>
      </c>
      <c r="C109" s="85">
        <v>0</v>
      </c>
    </row>
    <row r="110" spans="1:3" ht="15">
      <c r="A110" s="236" t="s">
        <v>720</v>
      </c>
      <c r="B110" s="85">
        <v>0</v>
      </c>
      <c r="C110" s="85">
        <v>0</v>
      </c>
    </row>
    <row r="111" spans="1:3" ht="15">
      <c r="A111" s="236" t="s">
        <v>721</v>
      </c>
      <c r="B111" s="85">
        <v>0</v>
      </c>
      <c r="C111" s="85">
        <v>0</v>
      </c>
    </row>
    <row r="112" spans="1:3" ht="15">
      <c r="A112" s="236" t="s">
        <v>722</v>
      </c>
      <c r="B112" s="85">
        <v>0</v>
      </c>
      <c r="C112" s="85">
        <v>0</v>
      </c>
    </row>
    <row r="113" spans="1:3" ht="15">
      <c r="A113" s="236" t="s">
        <v>723</v>
      </c>
      <c r="B113" s="85">
        <v>0</v>
      </c>
      <c r="C113" s="85">
        <v>0</v>
      </c>
    </row>
    <row r="114" spans="1:3" ht="15">
      <c r="A114" s="236" t="s">
        <v>724</v>
      </c>
      <c r="B114" s="85">
        <v>0</v>
      </c>
      <c r="C114" s="85">
        <v>0</v>
      </c>
    </row>
    <row r="115" spans="1:3" ht="15">
      <c r="A115" s="236" t="s">
        <v>725</v>
      </c>
      <c r="B115" s="85">
        <v>0</v>
      </c>
      <c r="C115" s="85">
        <v>0</v>
      </c>
    </row>
    <row r="116" spans="1:3" ht="15">
      <c r="A116" s="102" t="s">
        <v>63</v>
      </c>
      <c r="B116" s="69">
        <f>SUM(B117:B119)</f>
        <v>0</v>
      </c>
      <c r="C116" s="69" t="e">
        <f>(C117*B117+C118*B118+C120*B120+C121*B121+C122*B122+B123*C123+C124*B124+C125*B125+C126*B126+C127*B127)/B116</f>
        <v>#DIV/0!</v>
      </c>
    </row>
    <row r="117" spans="1:3" ht="15">
      <c r="A117" s="236" t="s">
        <v>560</v>
      </c>
      <c r="B117" s="85">
        <v>0</v>
      </c>
      <c r="C117" s="85">
        <v>0</v>
      </c>
    </row>
    <row r="118" spans="1:3" ht="15">
      <c r="A118" s="236" t="s">
        <v>67</v>
      </c>
      <c r="B118" s="85">
        <v>0</v>
      </c>
      <c r="C118" s="85">
        <v>0</v>
      </c>
    </row>
    <row r="119" spans="1:3" ht="15">
      <c r="A119" s="245" t="s">
        <v>273</v>
      </c>
      <c r="B119" s="69">
        <f>SUM(B120:B127)</f>
        <v>0</v>
      </c>
      <c r="C119" s="69" t="e">
        <f>(B120*C120+C121*B121+B122*C122+B123*C123+B124*C124+B125*C125+B126*C126+B127*C127)/B119</f>
        <v>#DIV/0!</v>
      </c>
    </row>
    <row r="120" spans="1:3" ht="15">
      <c r="A120" s="236" t="s">
        <v>726</v>
      </c>
      <c r="B120" s="85">
        <v>0</v>
      </c>
      <c r="C120" s="85">
        <v>0</v>
      </c>
    </row>
    <row r="121" spans="1:3" ht="15">
      <c r="A121" s="236" t="s">
        <v>719</v>
      </c>
      <c r="B121" s="85">
        <v>0</v>
      </c>
      <c r="C121" s="85">
        <v>0</v>
      </c>
    </row>
    <row r="122" spans="1:3" ht="15">
      <c r="A122" s="236" t="s">
        <v>720</v>
      </c>
      <c r="B122" s="85">
        <v>0</v>
      </c>
      <c r="C122" s="85">
        <v>0</v>
      </c>
    </row>
    <row r="123" spans="1:3" ht="15">
      <c r="A123" s="236" t="s">
        <v>721</v>
      </c>
      <c r="B123" s="85">
        <v>0</v>
      </c>
      <c r="C123" s="85">
        <v>0</v>
      </c>
    </row>
    <row r="124" spans="1:3" ht="15">
      <c r="A124" s="236" t="s">
        <v>722</v>
      </c>
      <c r="B124" s="85">
        <v>0</v>
      </c>
      <c r="C124" s="85">
        <v>0</v>
      </c>
    </row>
    <row r="125" spans="1:3" ht="15">
      <c r="A125" s="236" t="s">
        <v>723</v>
      </c>
      <c r="B125" s="85">
        <v>0</v>
      </c>
      <c r="C125" s="85">
        <v>0</v>
      </c>
    </row>
    <row r="126" spans="1:3" ht="15">
      <c r="A126" s="236" t="s">
        <v>724</v>
      </c>
      <c r="B126" s="85">
        <v>0</v>
      </c>
      <c r="C126" s="85">
        <v>0</v>
      </c>
    </row>
    <row r="127" spans="1:3" ht="15">
      <c r="A127" s="236" t="s">
        <v>725</v>
      </c>
      <c r="B127" s="85">
        <v>0</v>
      </c>
      <c r="C127" s="85">
        <v>0</v>
      </c>
    </row>
    <row r="128" spans="1:3" ht="15">
      <c r="A128" s="102" t="s">
        <v>62</v>
      </c>
      <c r="B128" s="69">
        <f>SUM(B129:B131)</f>
        <v>0</v>
      </c>
      <c r="C128" s="69" t="e">
        <f>(C129*B129+C130*B130+C132*B132+C133*B133+C134*B134+B135*C135+C136*B136+C137*B137+C138*B138+C139*B139)/B128</f>
        <v>#DIV/0!</v>
      </c>
    </row>
    <row r="129" spans="1:3" ht="15">
      <c r="A129" s="236" t="s">
        <v>560</v>
      </c>
      <c r="B129" s="85">
        <v>0</v>
      </c>
      <c r="C129" s="85">
        <v>0</v>
      </c>
    </row>
    <row r="130" spans="1:3" ht="15">
      <c r="A130" s="236" t="s">
        <v>67</v>
      </c>
      <c r="B130" s="85">
        <v>0</v>
      </c>
      <c r="C130" s="85">
        <v>0</v>
      </c>
    </row>
    <row r="131" spans="1:3" ht="15">
      <c r="A131" s="245" t="s">
        <v>273</v>
      </c>
      <c r="B131" s="69">
        <f>SUM(B132:B139)</f>
        <v>0</v>
      </c>
      <c r="C131" s="69" t="e">
        <f>(B132*C132+C133*B133+B134*C134+B135*C135+B136*C136+B137*C137+B138*C138+B139*C139)/B131</f>
        <v>#DIV/0!</v>
      </c>
    </row>
    <row r="132" spans="1:3" ht="15">
      <c r="A132" s="236" t="s">
        <v>726</v>
      </c>
      <c r="B132" s="85">
        <v>0</v>
      </c>
      <c r="C132" s="85">
        <v>0</v>
      </c>
    </row>
    <row r="133" spans="1:3" ht="15">
      <c r="A133" s="236" t="s">
        <v>719</v>
      </c>
      <c r="B133" s="85">
        <v>0</v>
      </c>
      <c r="C133" s="85">
        <v>0</v>
      </c>
    </row>
    <row r="134" spans="1:3" ht="15">
      <c r="A134" s="236" t="s">
        <v>720</v>
      </c>
      <c r="B134" s="85">
        <v>0</v>
      </c>
      <c r="C134" s="85">
        <v>0</v>
      </c>
    </row>
    <row r="135" spans="1:3" ht="15">
      <c r="A135" s="236" t="s">
        <v>721</v>
      </c>
      <c r="B135" s="85">
        <v>0</v>
      </c>
      <c r="C135" s="85">
        <v>0</v>
      </c>
    </row>
    <row r="136" spans="1:3" ht="15">
      <c r="A136" s="236" t="s">
        <v>722</v>
      </c>
      <c r="B136" s="85">
        <v>0</v>
      </c>
      <c r="C136" s="85">
        <v>0</v>
      </c>
    </row>
    <row r="137" spans="1:3" ht="15">
      <c r="A137" s="236" t="s">
        <v>723</v>
      </c>
      <c r="B137" s="85">
        <v>0</v>
      </c>
      <c r="C137" s="85">
        <v>0</v>
      </c>
    </row>
    <row r="138" spans="1:3" ht="15">
      <c r="A138" s="236" t="s">
        <v>724</v>
      </c>
      <c r="B138" s="85">
        <v>0</v>
      </c>
      <c r="C138" s="85">
        <v>0</v>
      </c>
    </row>
    <row r="139" spans="1:3" ht="15">
      <c r="A139" s="246" t="s">
        <v>725</v>
      </c>
      <c r="B139" s="290">
        <v>0</v>
      </c>
      <c r="C139" s="291">
        <v>0</v>
      </c>
    </row>
    <row r="140" spans="1:3" ht="15">
      <c r="A140" s="230"/>
    </row>
    <row r="141" spans="1:3" ht="81" customHeight="1">
      <c r="A141" s="247" t="s">
        <v>735</v>
      </c>
    </row>
    <row r="142" spans="1:3" ht="38.25">
      <c r="A142" s="247" t="s">
        <v>789</v>
      </c>
    </row>
    <row r="143" spans="1:3" ht="15">
      <c r="A143" s="240"/>
    </row>
    <row r="144" spans="1:3" ht="15">
      <c r="A144" s="240"/>
    </row>
  </sheetData>
  <pageMargins left="0.7" right="0.7" top="0.75" bottom="0.75" header="0.3" footer="0.3"/>
  <pageSetup orientation="portrait" r:id="rId1"/>
  <ignoredErrors>
    <ignoredError sqref="C8" evalError="1"/>
  </ignoredError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0"/>
  <sheetViews>
    <sheetView zoomScale="80" zoomScaleNormal="80" zoomScaleSheetLayoutView="30" workbookViewId="0">
      <selection sqref="A1:Z6"/>
    </sheetView>
  </sheetViews>
  <sheetFormatPr defaultColWidth="11.42578125" defaultRowHeight="15"/>
  <cols>
    <col min="1" max="1" width="5.140625" style="2726" customWidth="1"/>
    <col min="2" max="2" width="46.140625" style="2212" customWidth="1"/>
    <col min="3" max="3" width="9.28515625" style="2212" customWidth="1"/>
    <col min="4" max="4" width="8.85546875" style="2212" customWidth="1"/>
    <col min="5" max="5" width="8.5703125" style="2212" customWidth="1"/>
    <col min="6" max="6" width="15.140625" style="2212" customWidth="1"/>
    <col min="7" max="7" width="9" style="2212" customWidth="1"/>
    <col min="8" max="8" width="11.28515625" style="2212" customWidth="1"/>
    <col min="9" max="9" width="11.42578125" style="2212" customWidth="1"/>
    <col min="10" max="10" width="13.7109375" style="2212" customWidth="1"/>
    <col min="11" max="11" width="12.42578125" style="2212" customWidth="1"/>
    <col min="12" max="12" width="13.42578125" style="2212" customWidth="1"/>
    <col min="13" max="13" width="16.85546875" style="2212" customWidth="1"/>
    <col min="14" max="14" width="17.7109375" style="2212" customWidth="1"/>
    <col min="15" max="15" width="14.42578125" style="2212" customWidth="1"/>
    <col min="16" max="16" width="12.85546875" style="2212" customWidth="1"/>
    <col min="17" max="17" width="17.42578125" style="2212" customWidth="1"/>
    <col min="18" max="18" width="12.7109375" style="2212" customWidth="1"/>
    <col min="19" max="19" width="9.42578125" style="2212" customWidth="1"/>
    <col min="20" max="20" width="8.85546875" style="2212" customWidth="1"/>
    <col min="21" max="21" width="9.85546875" style="2212" customWidth="1"/>
    <col min="22" max="22" width="15.7109375" style="2212" customWidth="1"/>
    <col min="23" max="23" width="17.7109375" style="2212" customWidth="1"/>
    <col min="24" max="26" width="14.28515625" style="2212" customWidth="1"/>
    <col min="27" max="27" width="16" style="2212" customWidth="1"/>
    <col min="28" max="28" width="16.28515625" style="2212" customWidth="1"/>
    <col min="29" max="259" width="11.42578125" style="2212"/>
    <col min="260" max="260" width="108.140625" style="2212" customWidth="1"/>
    <col min="261" max="261" width="28.7109375" style="2212" customWidth="1"/>
    <col min="262" max="262" width="32.5703125" style="2212" customWidth="1"/>
    <col min="263" max="263" width="28.7109375" style="2212" customWidth="1"/>
    <col min="264" max="265" width="31.7109375" style="2212" customWidth="1"/>
    <col min="266" max="266" width="30.140625" style="2212" customWidth="1"/>
    <col min="267" max="267" width="33.7109375" style="2212" customWidth="1"/>
    <col min="268" max="268" width="27" style="2212" customWidth="1"/>
    <col min="269" max="269" width="28.7109375" style="2212" customWidth="1"/>
    <col min="270" max="270" width="34.85546875" style="2212" customWidth="1"/>
    <col min="271" max="271" width="37" style="2212" customWidth="1"/>
    <col min="272" max="272" width="34.85546875" style="2212" customWidth="1"/>
    <col min="273" max="273" width="27.5703125" style="2212" customWidth="1"/>
    <col min="274" max="274" width="36.85546875" style="2212" customWidth="1"/>
    <col min="275" max="275" width="38.7109375" style="2212" customWidth="1"/>
    <col min="276" max="278" width="14.7109375" style="2212" customWidth="1"/>
    <col min="279" max="279" width="18.7109375" style="2212" customWidth="1"/>
    <col min="280" max="280" width="25.42578125" style="2212" customWidth="1"/>
    <col min="281" max="281" width="34.85546875" style="2212" customWidth="1"/>
    <col min="282" max="282" width="28" style="2212" customWidth="1"/>
    <col min="283" max="283" width="34.140625" style="2212" customWidth="1"/>
    <col min="284" max="284" width="34" style="2212" customWidth="1"/>
    <col min="285" max="515" width="11.42578125" style="2212"/>
    <col min="516" max="516" width="108.140625" style="2212" customWidth="1"/>
    <col min="517" max="517" width="28.7109375" style="2212" customWidth="1"/>
    <col min="518" max="518" width="32.5703125" style="2212" customWidth="1"/>
    <col min="519" max="519" width="28.7109375" style="2212" customWidth="1"/>
    <col min="520" max="521" width="31.7109375" style="2212" customWidth="1"/>
    <col min="522" max="522" width="30.140625" style="2212" customWidth="1"/>
    <col min="523" max="523" width="33.7109375" style="2212" customWidth="1"/>
    <col min="524" max="524" width="27" style="2212" customWidth="1"/>
    <col min="525" max="525" width="28.7109375" style="2212" customWidth="1"/>
    <col min="526" max="526" width="34.85546875" style="2212" customWidth="1"/>
    <col min="527" max="527" width="37" style="2212" customWidth="1"/>
    <col min="528" max="528" width="34.85546875" style="2212" customWidth="1"/>
    <col min="529" max="529" width="27.5703125" style="2212" customWidth="1"/>
    <col min="530" max="530" width="36.85546875" style="2212" customWidth="1"/>
    <col min="531" max="531" width="38.7109375" style="2212" customWidth="1"/>
    <col min="532" max="534" width="14.7109375" style="2212" customWidth="1"/>
    <col min="535" max="535" width="18.7109375" style="2212" customWidth="1"/>
    <col min="536" max="536" width="25.42578125" style="2212" customWidth="1"/>
    <col min="537" max="537" width="34.85546875" style="2212" customWidth="1"/>
    <col min="538" max="538" width="28" style="2212" customWidth="1"/>
    <col min="539" max="539" width="34.140625" style="2212" customWidth="1"/>
    <col min="540" max="540" width="34" style="2212" customWidth="1"/>
    <col min="541" max="771" width="11.42578125" style="2212"/>
    <col min="772" max="772" width="108.140625" style="2212" customWidth="1"/>
    <col min="773" max="773" width="28.7109375" style="2212" customWidth="1"/>
    <col min="774" max="774" width="32.5703125" style="2212" customWidth="1"/>
    <col min="775" max="775" width="28.7109375" style="2212" customWidth="1"/>
    <col min="776" max="777" width="31.7109375" style="2212" customWidth="1"/>
    <col min="778" max="778" width="30.140625" style="2212" customWidth="1"/>
    <col min="779" max="779" width="33.7109375" style="2212" customWidth="1"/>
    <col min="780" max="780" width="27" style="2212" customWidth="1"/>
    <col min="781" max="781" width="28.7109375" style="2212" customWidth="1"/>
    <col min="782" max="782" width="34.85546875" style="2212" customWidth="1"/>
    <col min="783" max="783" width="37" style="2212" customWidth="1"/>
    <col min="784" max="784" width="34.85546875" style="2212" customWidth="1"/>
    <col min="785" max="785" width="27.5703125" style="2212" customWidth="1"/>
    <col min="786" max="786" width="36.85546875" style="2212" customWidth="1"/>
    <col min="787" max="787" width="38.7109375" style="2212" customWidth="1"/>
    <col min="788" max="790" width="14.7109375" style="2212" customWidth="1"/>
    <col min="791" max="791" width="18.7109375" style="2212" customWidth="1"/>
    <col min="792" max="792" width="25.42578125" style="2212" customWidth="1"/>
    <col min="793" max="793" width="34.85546875" style="2212" customWidth="1"/>
    <col min="794" max="794" width="28" style="2212" customWidth="1"/>
    <col min="795" max="795" width="34.140625" style="2212" customWidth="1"/>
    <col min="796" max="796" width="34" style="2212" customWidth="1"/>
    <col min="797" max="1027" width="11.42578125" style="2212"/>
    <col min="1028" max="1028" width="108.140625" style="2212" customWidth="1"/>
    <col min="1029" max="1029" width="28.7109375" style="2212" customWidth="1"/>
    <col min="1030" max="1030" width="32.5703125" style="2212" customWidth="1"/>
    <col min="1031" max="1031" width="28.7109375" style="2212" customWidth="1"/>
    <col min="1032" max="1033" width="31.7109375" style="2212" customWidth="1"/>
    <col min="1034" max="1034" width="30.140625" style="2212" customWidth="1"/>
    <col min="1035" max="1035" width="33.7109375" style="2212" customWidth="1"/>
    <col min="1036" max="1036" width="27" style="2212" customWidth="1"/>
    <col min="1037" max="1037" width="28.7109375" style="2212" customWidth="1"/>
    <col min="1038" max="1038" width="34.85546875" style="2212" customWidth="1"/>
    <col min="1039" max="1039" width="37" style="2212" customWidth="1"/>
    <col min="1040" max="1040" width="34.85546875" style="2212" customWidth="1"/>
    <col min="1041" max="1041" width="27.5703125" style="2212" customWidth="1"/>
    <col min="1042" max="1042" width="36.85546875" style="2212" customWidth="1"/>
    <col min="1043" max="1043" width="38.7109375" style="2212" customWidth="1"/>
    <col min="1044" max="1046" width="14.7109375" style="2212" customWidth="1"/>
    <col min="1047" max="1047" width="18.7109375" style="2212" customWidth="1"/>
    <col min="1048" max="1048" width="25.42578125" style="2212" customWidth="1"/>
    <col min="1049" max="1049" width="34.85546875" style="2212" customWidth="1"/>
    <col min="1050" max="1050" width="28" style="2212" customWidth="1"/>
    <col min="1051" max="1051" width="34.140625" style="2212" customWidth="1"/>
    <col min="1052" max="1052" width="34" style="2212" customWidth="1"/>
    <col min="1053" max="1283" width="11.42578125" style="2212"/>
    <col min="1284" max="1284" width="108.140625" style="2212" customWidth="1"/>
    <col min="1285" max="1285" width="28.7109375" style="2212" customWidth="1"/>
    <col min="1286" max="1286" width="32.5703125" style="2212" customWidth="1"/>
    <col min="1287" max="1287" width="28.7109375" style="2212" customWidth="1"/>
    <col min="1288" max="1289" width="31.7109375" style="2212" customWidth="1"/>
    <col min="1290" max="1290" width="30.140625" style="2212" customWidth="1"/>
    <col min="1291" max="1291" width="33.7109375" style="2212" customWidth="1"/>
    <col min="1292" max="1292" width="27" style="2212" customWidth="1"/>
    <col min="1293" max="1293" width="28.7109375" style="2212" customWidth="1"/>
    <col min="1294" max="1294" width="34.85546875" style="2212" customWidth="1"/>
    <col min="1295" max="1295" width="37" style="2212" customWidth="1"/>
    <col min="1296" max="1296" width="34.85546875" style="2212" customWidth="1"/>
    <col min="1297" max="1297" width="27.5703125" style="2212" customWidth="1"/>
    <col min="1298" max="1298" width="36.85546875" style="2212" customWidth="1"/>
    <col min="1299" max="1299" width="38.7109375" style="2212" customWidth="1"/>
    <col min="1300" max="1302" width="14.7109375" style="2212" customWidth="1"/>
    <col min="1303" max="1303" width="18.7109375" style="2212" customWidth="1"/>
    <col min="1304" max="1304" width="25.42578125" style="2212" customWidth="1"/>
    <col min="1305" max="1305" width="34.85546875" style="2212" customWidth="1"/>
    <col min="1306" max="1306" width="28" style="2212" customWidth="1"/>
    <col min="1307" max="1307" width="34.140625" style="2212" customWidth="1"/>
    <col min="1308" max="1308" width="34" style="2212" customWidth="1"/>
    <col min="1309" max="1539" width="11.42578125" style="2212"/>
    <col min="1540" max="1540" width="108.140625" style="2212" customWidth="1"/>
    <col min="1541" max="1541" width="28.7109375" style="2212" customWidth="1"/>
    <col min="1542" max="1542" width="32.5703125" style="2212" customWidth="1"/>
    <col min="1543" max="1543" width="28.7109375" style="2212" customWidth="1"/>
    <col min="1544" max="1545" width="31.7109375" style="2212" customWidth="1"/>
    <col min="1546" max="1546" width="30.140625" style="2212" customWidth="1"/>
    <col min="1547" max="1547" width="33.7109375" style="2212" customWidth="1"/>
    <col min="1548" max="1548" width="27" style="2212" customWidth="1"/>
    <col min="1549" max="1549" width="28.7109375" style="2212" customWidth="1"/>
    <col min="1550" max="1550" width="34.85546875" style="2212" customWidth="1"/>
    <col min="1551" max="1551" width="37" style="2212" customWidth="1"/>
    <col min="1552" max="1552" width="34.85546875" style="2212" customWidth="1"/>
    <col min="1553" max="1553" width="27.5703125" style="2212" customWidth="1"/>
    <col min="1554" max="1554" width="36.85546875" style="2212" customWidth="1"/>
    <col min="1555" max="1555" width="38.7109375" style="2212" customWidth="1"/>
    <col min="1556" max="1558" width="14.7109375" style="2212" customWidth="1"/>
    <col min="1559" max="1559" width="18.7109375" style="2212" customWidth="1"/>
    <col min="1560" max="1560" width="25.42578125" style="2212" customWidth="1"/>
    <col min="1561" max="1561" width="34.85546875" style="2212" customWidth="1"/>
    <col min="1562" max="1562" width="28" style="2212" customWidth="1"/>
    <col min="1563" max="1563" width="34.140625" style="2212" customWidth="1"/>
    <col min="1564" max="1564" width="34" style="2212" customWidth="1"/>
    <col min="1565" max="1795" width="11.42578125" style="2212"/>
    <col min="1796" max="1796" width="108.140625" style="2212" customWidth="1"/>
    <col min="1797" max="1797" width="28.7109375" style="2212" customWidth="1"/>
    <col min="1798" max="1798" width="32.5703125" style="2212" customWidth="1"/>
    <col min="1799" max="1799" width="28.7109375" style="2212" customWidth="1"/>
    <col min="1800" max="1801" width="31.7109375" style="2212" customWidth="1"/>
    <col min="1802" max="1802" width="30.140625" style="2212" customWidth="1"/>
    <col min="1803" max="1803" width="33.7109375" style="2212" customWidth="1"/>
    <col min="1804" max="1804" width="27" style="2212" customWidth="1"/>
    <col min="1805" max="1805" width="28.7109375" style="2212" customWidth="1"/>
    <col min="1806" max="1806" width="34.85546875" style="2212" customWidth="1"/>
    <col min="1807" max="1807" width="37" style="2212" customWidth="1"/>
    <col min="1808" max="1808" width="34.85546875" style="2212" customWidth="1"/>
    <col min="1809" max="1809" width="27.5703125" style="2212" customWidth="1"/>
    <col min="1810" max="1810" width="36.85546875" style="2212" customWidth="1"/>
    <col min="1811" max="1811" width="38.7109375" style="2212" customWidth="1"/>
    <col min="1812" max="1814" width="14.7109375" style="2212" customWidth="1"/>
    <col min="1815" max="1815" width="18.7109375" style="2212" customWidth="1"/>
    <col min="1816" max="1816" width="25.42578125" style="2212" customWidth="1"/>
    <col min="1817" max="1817" width="34.85546875" style="2212" customWidth="1"/>
    <col min="1818" max="1818" width="28" style="2212" customWidth="1"/>
    <col min="1819" max="1819" width="34.140625" style="2212" customWidth="1"/>
    <col min="1820" max="1820" width="34" style="2212" customWidth="1"/>
    <col min="1821" max="2051" width="11.42578125" style="2212"/>
    <col min="2052" max="2052" width="108.140625" style="2212" customWidth="1"/>
    <col min="2053" max="2053" width="28.7109375" style="2212" customWidth="1"/>
    <col min="2054" max="2054" width="32.5703125" style="2212" customWidth="1"/>
    <col min="2055" max="2055" width="28.7109375" style="2212" customWidth="1"/>
    <col min="2056" max="2057" width="31.7109375" style="2212" customWidth="1"/>
    <col min="2058" max="2058" width="30.140625" style="2212" customWidth="1"/>
    <col min="2059" max="2059" width="33.7109375" style="2212" customWidth="1"/>
    <col min="2060" max="2060" width="27" style="2212" customWidth="1"/>
    <col min="2061" max="2061" width="28.7109375" style="2212" customWidth="1"/>
    <col min="2062" max="2062" width="34.85546875" style="2212" customWidth="1"/>
    <col min="2063" max="2063" width="37" style="2212" customWidth="1"/>
    <col min="2064" max="2064" width="34.85546875" style="2212" customWidth="1"/>
    <col min="2065" max="2065" width="27.5703125" style="2212" customWidth="1"/>
    <col min="2066" max="2066" width="36.85546875" style="2212" customWidth="1"/>
    <col min="2067" max="2067" width="38.7109375" style="2212" customWidth="1"/>
    <col min="2068" max="2070" width="14.7109375" style="2212" customWidth="1"/>
    <col min="2071" max="2071" width="18.7109375" style="2212" customWidth="1"/>
    <col min="2072" max="2072" width="25.42578125" style="2212" customWidth="1"/>
    <col min="2073" max="2073" width="34.85546875" style="2212" customWidth="1"/>
    <col min="2074" max="2074" width="28" style="2212" customWidth="1"/>
    <col min="2075" max="2075" width="34.140625" style="2212" customWidth="1"/>
    <col min="2076" max="2076" width="34" style="2212" customWidth="1"/>
    <col min="2077" max="2307" width="11.42578125" style="2212"/>
    <col min="2308" max="2308" width="108.140625" style="2212" customWidth="1"/>
    <col min="2309" max="2309" width="28.7109375" style="2212" customWidth="1"/>
    <col min="2310" max="2310" width="32.5703125" style="2212" customWidth="1"/>
    <col min="2311" max="2311" width="28.7109375" style="2212" customWidth="1"/>
    <col min="2312" max="2313" width="31.7109375" style="2212" customWidth="1"/>
    <col min="2314" max="2314" width="30.140625" style="2212" customWidth="1"/>
    <col min="2315" max="2315" width="33.7109375" style="2212" customWidth="1"/>
    <col min="2316" max="2316" width="27" style="2212" customWidth="1"/>
    <col min="2317" max="2317" width="28.7109375" style="2212" customWidth="1"/>
    <col min="2318" max="2318" width="34.85546875" style="2212" customWidth="1"/>
    <col min="2319" max="2319" width="37" style="2212" customWidth="1"/>
    <col min="2320" max="2320" width="34.85546875" style="2212" customWidth="1"/>
    <col min="2321" max="2321" width="27.5703125" style="2212" customWidth="1"/>
    <col min="2322" max="2322" width="36.85546875" style="2212" customWidth="1"/>
    <col min="2323" max="2323" width="38.7109375" style="2212" customWidth="1"/>
    <col min="2324" max="2326" width="14.7109375" style="2212" customWidth="1"/>
    <col min="2327" max="2327" width="18.7109375" style="2212" customWidth="1"/>
    <col min="2328" max="2328" width="25.42578125" style="2212" customWidth="1"/>
    <col min="2329" max="2329" width="34.85546875" style="2212" customWidth="1"/>
    <col min="2330" max="2330" width="28" style="2212" customWidth="1"/>
    <col min="2331" max="2331" width="34.140625" style="2212" customWidth="1"/>
    <col min="2332" max="2332" width="34" style="2212" customWidth="1"/>
    <col min="2333" max="2563" width="11.42578125" style="2212"/>
    <col min="2564" max="2564" width="108.140625" style="2212" customWidth="1"/>
    <col min="2565" max="2565" width="28.7109375" style="2212" customWidth="1"/>
    <col min="2566" max="2566" width="32.5703125" style="2212" customWidth="1"/>
    <col min="2567" max="2567" width="28.7109375" style="2212" customWidth="1"/>
    <col min="2568" max="2569" width="31.7109375" style="2212" customWidth="1"/>
    <col min="2570" max="2570" width="30.140625" style="2212" customWidth="1"/>
    <col min="2571" max="2571" width="33.7109375" style="2212" customWidth="1"/>
    <col min="2572" max="2572" width="27" style="2212" customWidth="1"/>
    <col min="2573" max="2573" width="28.7109375" style="2212" customWidth="1"/>
    <col min="2574" max="2574" width="34.85546875" style="2212" customWidth="1"/>
    <col min="2575" max="2575" width="37" style="2212" customWidth="1"/>
    <col min="2576" max="2576" width="34.85546875" style="2212" customWidth="1"/>
    <col min="2577" max="2577" width="27.5703125" style="2212" customWidth="1"/>
    <col min="2578" max="2578" width="36.85546875" style="2212" customWidth="1"/>
    <col min="2579" max="2579" width="38.7109375" style="2212" customWidth="1"/>
    <col min="2580" max="2582" width="14.7109375" style="2212" customWidth="1"/>
    <col min="2583" max="2583" width="18.7109375" style="2212" customWidth="1"/>
    <col min="2584" max="2584" width="25.42578125" style="2212" customWidth="1"/>
    <col min="2585" max="2585" width="34.85546875" style="2212" customWidth="1"/>
    <col min="2586" max="2586" width="28" style="2212" customWidth="1"/>
    <col min="2587" max="2587" width="34.140625" style="2212" customWidth="1"/>
    <col min="2588" max="2588" width="34" style="2212" customWidth="1"/>
    <col min="2589" max="2819" width="11.42578125" style="2212"/>
    <col min="2820" max="2820" width="108.140625" style="2212" customWidth="1"/>
    <col min="2821" max="2821" width="28.7109375" style="2212" customWidth="1"/>
    <col min="2822" max="2822" width="32.5703125" style="2212" customWidth="1"/>
    <col min="2823" max="2823" width="28.7109375" style="2212" customWidth="1"/>
    <col min="2824" max="2825" width="31.7109375" style="2212" customWidth="1"/>
    <col min="2826" max="2826" width="30.140625" style="2212" customWidth="1"/>
    <col min="2827" max="2827" width="33.7109375" style="2212" customWidth="1"/>
    <col min="2828" max="2828" width="27" style="2212" customWidth="1"/>
    <col min="2829" max="2829" width="28.7109375" style="2212" customWidth="1"/>
    <col min="2830" max="2830" width="34.85546875" style="2212" customWidth="1"/>
    <col min="2831" max="2831" width="37" style="2212" customWidth="1"/>
    <col min="2832" max="2832" width="34.85546875" style="2212" customWidth="1"/>
    <col min="2833" max="2833" width="27.5703125" style="2212" customWidth="1"/>
    <col min="2834" max="2834" width="36.85546875" style="2212" customWidth="1"/>
    <col min="2835" max="2835" width="38.7109375" style="2212" customWidth="1"/>
    <col min="2836" max="2838" width="14.7109375" style="2212" customWidth="1"/>
    <col min="2839" max="2839" width="18.7109375" style="2212" customWidth="1"/>
    <col min="2840" max="2840" width="25.42578125" style="2212" customWidth="1"/>
    <col min="2841" max="2841" width="34.85546875" style="2212" customWidth="1"/>
    <col min="2842" max="2842" width="28" style="2212" customWidth="1"/>
    <col min="2843" max="2843" width="34.140625" style="2212" customWidth="1"/>
    <col min="2844" max="2844" width="34" style="2212" customWidth="1"/>
    <col min="2845" max="3075" width="11.42578125" style="2212"/>
    <col min="3076" max="3076" width="108.140625" style="2212" customWidth="1"/>
    <col min="3077" max="3077" width="28.7109375" style="2212" customWidth="1"/>
    <col min="3078" max="3078" width="32.5703125" style="2212" customWidth="1"/>
    <col min="3079" max="3079" width="28.7109375" style="2212" customWidth="1"/>
    <col min="3080" max="3081" width="31.7109375" style="2212" customWidth="1"/>
    <col min="3082" max="3082" width="30.140625" style="2212" customWidth="1"/>
    <col min="3083" max="3083" width="33.7109375" style="2212" customWidth="1"/>
    <col min="3084" max="3084" width="27" style="2212" customWidth="1"/>
    <col min="3085" max="3085" width="28.7109375" style="2212" customWidth="1"/>
    <col min="3086" max="3086" width="34.85546875" style="2212" customWidth="1"/>
    <col min="3087" max="3087" width="37" style="2212" customWidth="1"/>
    <col min="3088" max="3088" width="34.85546875" style="2212" customWidth="1"/>
    <col min="3089" max="3089" width="27.5703125" style="2212" customWidth="1"/>
    <col min="3090" max="3090" width="36.85546875" style="2212" customWidth="1"/>
    <col min="3091" max="3091" width="38.7109375" style="2212" customWidth="1"/>
    <col min="3092" max="3094" width="14.7109375" style="2212" customWidth="1"/>
    <col min="3095" max="3095" width="18.7109375" style="2212" customWidth="1"/>
    <col min="3096" max="3096" width="25.42578125" style="2212" customWidth="1"/>
    <col min="3097" max="3097" width="34.85546875" style="2212" customWidth="1"/>
    <col min="3098" max="3098" width="28" style="2212" customWidth="1"/>
    <col min="3099" max="3099" width="34.140625" style="2212" customWidth="1"/>
    <col min="3100" max="3100" width="34" style="2212" customWidth="1"/>
    <col min="3101" max="3331" width="11.42578125" style="2212"/>
    <col min="3332" max="3332" width="108.140625" style="2212" customWidth="1"/>
    <col min="3333" max="3333" width="28.7109375" style="2212" customWidth="1"/>
    <col min="3334" max="3334" width="32.5703125" style="2212" customWidth="1"/>
    <col min="3335" max="3335" width="28.7109375" style="2212" customWidth="1"/>
    <col min="3336" max="3337" width="31.7109375" style="2212" customWidth="1"/>
    <col min="3338" max="3338" width="30.140625" style="2212" customWidth="1"/>
    <col min="3339" max="3339" width="33.7109375" style="2212" customWidth="1"/>
    <col min="3340" max="3340" width="27" style="2212" customWidth="1"/>
    <col min="3341" max="3341" width="28.7109375" style="2212" customWidth="1"/>
    <col min="3342" max="3342" width="34.85546875" style="2212" customWidth="1"/>
    <col min="3343" max="3343" width="37" style="2212" customWidth="1"/>
    <col min="3344" max="3344" width="34.85546875" style="2212" customWidth="1"/>
    <col min="3345" max="3345" width="27.5703125" style="2212" customWidth="1"/>
    <col min="3346" max="3346" width="36.85546875" style="2212" customWidth="1"/>
    <col min="3347" max="3347" width="38.7109375" style="2212" customWidth="1"/>
    <col min="3348" max="3350" width="14.7109375" style="2212" customWidth="1"/>
    <col min="3351" max="3351" width="18.7109375" style="2212" customWidth="1"/>
    <col min="3352" max="3352" width="25.42578125" style="2212" customWidth="1"/>
    <col min="3353" max="3353" width="34.85546875" style="2212" customWidth="1"/>
    <col min="3354" max="3354" width="28" style="2212" customWidth="1"/>
    <col min="3355" max="3355" width="34.140625" style="2212" customWidth="1"/>
    <col min="3356" max="3356" width="34" style="2212" customWidth="1"/>
    <col min="3357" max="3587" width="11.42578125" style="2212"/>
    <col min="3588" max="3588" width="108.140625" style="2212" customWidth="1"/>
    <col min="3589" max="3589" width="28.7109375" style="2212" customWidth="1"/>
    <col min="3590" max="3590" width="32.5703125" style="2212" customWidth="1"/>
    <col min="3591" max="3591" width="28.7109375" style="2212" customWidth="1"/>
    <col min="3592" max="3593" width="31.7109375" style="2212" customWidth="1"/>
    <col min="3594" max="3594" width="30.140625" style="2212" customWidth="1"/>
    <col min="3595" max="3595" width="33.7109375" style="2212" customWidth="1"/>
    <col min="3596" max="3596" width="27" style="2212" customWidth="1"/>
    <col min="3597" max="3597" width="28.7109375" style="2212" customWidth="1"/>
    <col min="3598" max="3598" width="34.85546875" style="2212" customWidth="1"/>
    <col min="3599" max="3599" width="37" style="2212" customWidth="1"/>
    <col min="3600" max="3600" width="34.85546875" style="2212" customWidth="1"/>
    <col min="3601" max="3601" width="27.5703125" style="2212" customWidth="1"/>
    <col min="3602" max="3602" width="36.85546875" style="2212" customWidth="1"/>
    <col min="3603" max="3603" width="38.7109375" style="2212" customWidth="1"/>
    <col min="3604" max="3606" width="14.7109375" style="2212" customWidth="1"/>
    <col min="3607" max="3607" width="18.7109375" style="2212" customWidth="1"/>
    <col min="3608" max="3608" width="25.42578125" style="2212" customWidth="1"/>
    <col min="3609" max="3609" width="34.85546875" style="2212" customWidth="1"/>
    <col min="3610" max="3610" width="28" style="2212" customWidth="1"/>
    <col min="3611" max="3611" width="34.140625" style="2212" customWidth="1"/>
    <col min="3612" max="3612" width="34" style="2212" customWidth="1"/>
    <col min="3613" max="3843" width="11.42578125" style="2212"/>
    <col min="3844" max="3844" width="108.140625" style="2212" customWidth="1"/>
    <col min="3845" max="3845" width="28.7109375" style="2212" customWidth="1"/>
    <col min="3846" max="3846" width="32.5703125" style="2212" customWidth="1"/>
    <col min="3847" max="3847" width="28.7109375" style="2212" customWidth="1"/>
    <col min="3848" max="3849" width="31.7109375" style="2212" customWidth="1"/>
    <col min="3850" max="3850" width="30.140625" style="2212" customWidth="1"/>
    <col min="3851" max="3851" width="33.7109375" style="2212" customWidth="1"/>
    <col min="3852" max="3852" width="27" style="2212" customWidth="1"/>
    <col min="3853" max="3853" width="28.7109375" style="2212" customWidth="1"/>
    <col min="3854" max="3854" width="34.85546875" style="2212" customWidth="1"/>
    <col min="3855" max="3855" width="37" style="2212" customWidth="1"/>
    <col min="3856" max="3856" width="34.85546875" style="2212" customWidth="1"/>
    <col min="3857" max="3857" width="27.5703125" style="2212" customWidth="1"/>
    <col min="3858" max="3858" width="36.85546875" style="2212" customWidth="1"/>
    <col min="3859" max="3859" width="38.7109375" style="2212" customWidth="1"/>
    <col min="3860" max="3862" width="14.7109375" style="2212" customWidth="1"/>
    <col min="3863" max="3863" width="18.7109375" style="2212" customWidth="1"/>
    <col min="3864" max="3864" width="25.42578125" style="2212" customWidth="1"/>
    <col min="3865" max="3865" width="34.85546875" style="2212" customWidth="1"/>
    <col min="3866" max="3866" width="28" style="2212" customWidth="1"/>
    <col min="3867" max="3867" width="34.140625" style="2212" customWidth="1"/>
    <col min="3868" max="3868" width="34" style="2212" customWidth="1"/>
    <col min="3869" max="4099" width="11.42578125" style="2212"/>
    <col min="4100" max="4100" width="108.140625" style="2212" customWidth="1"/>
    <col min="4101" max="4101" width="28.7109375" style="2212" customWidth="1"/>
    <col min="4102" max="4102" width="32.5703125" style="2212" customWidth="1"/>
    <col min="4103" max="4103" width="28.7109375" style="2212" customWidth="1"/>
    <col min="4104" max="4105" width="31.7109375" style="2212" customWidth="1"/>
    <col min="4106" max="4106" width="30.140625" style="2212" customWidth="1"/>
    <col min="4107" max="4107" width="33.7109375" style="2212" customWidth="1"/>
    <col min="4108" max="4108" width="27" style="2212" customWidth="1"/>
    <col min="4109" max="4109" width="28.7109375" style="2212" customWidth="1"/>
    <col min="4110" max="4110" width="34.85546875" style="2212" customWidth="1"/>
    <col min="4111" max="4111" width="37" style="2212" customWidth="1"/>
    <col min="4112" max="4112" width="34.85546875" style="2212" customWidth="1"/>
    <col min="4113" max="4113" width="27.5703125" style="2212" customWidth="1"/>
    <col min="4114" max="4114" width="36.85546875" style="2212" customWidth="1"/>
    <col min="4115" max="4115" width="38.7109375" style="2212" customWidth="1"/>
    <col min="4116" max="4118" width="14.7109375" style="2212" customWidth="1"/>
    <col min="4119" max="4119" width="18.7109375" style="2212" customWidth="1"/>
    <col min="4120" max="4120" width="25.42578125" style="2212" customWidth="1"/>
    <col min="4121" max="4121" width="34.85546875" style="2212" customWidth="1"/>
    <col min="4122" max="4122" width="28" style="2212" customWidth="1"/>
    <col min="4123" max="4123" width="34.140625" style="2212" customWidth="1"/>
    <col min="4124" max="4124" width="34" style="2212" customWidth="1"/>
    <col min="4125" max="4355" width="11.42578125" style="2212"/>
    <col min="4356" max="4356" width="108.140625" style="2212" customWidth="1"/>
    <col min="4357" max="4357" width="28.7109375" style="2212" customWidth="1"/>
    <col min="4358" max="4358" width="32.5703125" style="2212" customWidth="1"/>
    <col min="4359" max="4359" width="28.7109375" style="2212" customWidth="1"/>
    <col min="4360" max="4361" width="31.7109375" style="2212" customWidth="1"/>
    <col min="4362" max="4362" width="30.140625" style="2212" customWidth="1"/>
    <col min="4363" max="4363" width="33.7109375" style="2212" customWidth="1"/>
    <col min="4364" max="4364" width="27" style="2212" customWidth="1"/>
    <col min="4365" max="4365" width="28.7109375" style="2212" customWidth="1"/>
    <col min="4366" max="4366" width="34.85546875" style="2212" customWidth="1"/>
    <col min="4367" max="4367" width="37" style="2212" customWidth="1"/>
    <col min="4368" max="4368" width="34.85546875" style="2212" customWidth="1"/>
    <col min="4369" max="4369" width="27.5703125" style="2212" customWidth="1"/>
    <col min="4370" max="4370" width="36.85546875" style="2212" customWidth="1"/>
    <col min="4371" max="4371" width="38.7109375" style="2212" customWidth="1"/>
    <col min="4372" max="4374" width="14.7109375" style="2212" customWidth="1"/>
    <col min="4375" max="4375" width="18.7109375" style="2212" customWidth="1"/>
    <col min="4376" max="4376" width="25.42578125" style="2212" customWidth="1"/>
    <col min="4377" max="4377" width="34.85546875" style="2212" customWidth="1"/>
    <col min="4378" max="4378" width="28" style="2212" customWidth="1"/>
    <col min="4379" max="4379" width="34.140625" style="2212" customWidth="1"/>
    <col min="4380" max="4380" width="34" style="2212" customWidth="1"/>
    <col min="4381" max="4611" width="11.42578125" style="2212"/>
    <col min="4612" max="4612" width="108.140625" style="2212" customWidth="1"/>
    <col min="4613" max="4613" width="28.7109375" style="2212" customWidth="1"/>
    <col min="4614" max="4614" width="32.5703125" style="2212" customWidth="1"/>
    <col min="4615" max="4615" width="28.7109375" style="2212" customWidth="1"/>
    <col min="4616" max="4617" width="31.7109375" style="2212" customWidth="1"/>
    <col min="4618" max="4618" width="30.140625" style="2212" customWidth="1"/>
    <col min="4619" max="4619" width="33.7109375" style="2212" customWidth="1"/>
    <col min="4620" max="4620" width="27" style="2212" customWidth="1"/>
    <col min="4621" max="4621" width="28.7109375" style="2212" customWidth="1"/>
    <col min="4622" max="4622" width="34.85546875" style="2212" customWidth="1"/>
    <col min="4623" max="4623" width="37" style="2212" customWidth="1"/>
    <col min="4624" max="4624" width="34.85546875" style="2212" customWidth="1"/>
    <col min="4625" max="4625" width="27.5703125" style="2212" customWidth="1"/>
    <col min="4626" max="4626" width="36.85546875" style="2212" customWidth="1"/>
    <col min="4627" max="4627" width="38.7109375" style="2212" customWidth="1"/>
    <col min="4628" max="4630" width="14.7109375" style="2212" customWidth="1"/>
    <col min="4631" max="4631" width="18.7109375" style="2212" customWidth="1"/>
    <col min="4632" max="4632" width="25.42578125" style="2212" customWidth="1"/>
    <col min="4633" max="4633" width="34.85546875" style="2212" customWidth="1"/>
    <col min="4634" max="4634" width="28" style="2212" customWidth="1"/>
    <col min="4635" max="4635" width="34.140625" style="2212" customWidth="1"/>
    <col min="4636" max="4636" width="34" style="2212" customWidth="1"/>
    <col min="4637" max="4867" width="11.42578125" style="2212"/>
    <col min="4868" max="4868" width="108.140625" style="2212" customWidth="1"/>
    <col min="4869" max="4869" width="28.7109375" style="2212" customWidth="1"/>
    <col min="4870" max="4870" width="32.5703125" style="2212" customWidth="1"/>
    <col min="4871" max="4871" width="28.7109375" style="2212" customWidth="1"/>
    <col min="4872" max="4873" width="31.7109375" style="2212" customWidth="1"/>
    <col min="4874" max="4874" width="30.140625" style="2212" customWidth="1"/>
    <col min="4875" max="4875" width="33.7109375" style="2212" customWidth="1"/>
    <col min="4876" max="4876" width="27" style="2212" customWidth="1"/>
    <col min="4877" max="4877" width="28.7109375" style="2212" customWidth="1"/>
    <col min="4878" max="4878" width="34.85546875" style="2212" customWidth="1"/>
    <col min="4879" max="4879" width="37" style="2212" customWidth="1"/>
    <col min="4880" max="4880" width="34.85546875" style="2212" customWidth="1"/>
    <col min="4881" max="4881" width="27.5703125" style="2212" customWidth="1"/>
    <col min="4882" max="4882" width="36.85546875" style="2212" customWidth="1"/>
    <col min="4883" max="4883" width="38.7109375" style="2212" customWidth="1"/>
    <col min="4884" max="4886" width="14.7109375" style="2212" customWidth="1"/>
    <col min="4887" max="4887" width="18.7109375" style="2212" customWidth="1"/>
    <col min="4888" max="4888" width="25.42578125" style="2212" customWidth="1"/>
    <col min="4889" max="4889" width="34.85546875" style="2212" customWidth="1"/>
    <col min="4890" max="4890" width="28" style="2212" customWidth="1"/>
    <col min="4891" max="4891" width="34.140625" style="2212" customWidth="1"/>
    <col min="4892" max="4892" width="34" style="2212" customWidth="1"/>
    <col min="4893" max="5123" width="11.42578125" style="2212"/>
    <col min="5124" max="5124" width="108.140625" style="2212" customWidth="1"/>
    <col min="5125" max="5125" width="28.7109375" style="2212" customWidth="1"/>
    <col min="5126" max="5126" width="32.5703125" style="2212" customWidth="1"/>
    <col min="5127" max="5127" width="28.7109375" style="2212" customWidth="1"/>
    <col min="5128" max="5129" width="31.7109375" style="2212" customWidth="1"/>
    <col min="5130" max="5130" width="30.140625" style="2212" customWidth="1"/>
    <col min="5131" max="5131" width="33.7109375" style="2212" customWidth="1"/>
    <col min="5132" max="5132" width="27" style="2212" customWidth="1"/>
    <col min="5133" max="5133" width="28.7109375" style="2212" customWidth="1"/>
    <col min="5134" max="5134" width="34.85546875" style="2212" customWidth="1"/>
    <col min="5135" max="5135" width="37" style="2212" customWidth="1"/>
    <col min="5136" max="5136" width="34.85546875" style="2212" customWidth="1"/>
    <col min="5137" max="5137" width="27.5703125" style="2212" customWidth="1"/>
    <col min="5138" max="5138" width="36.85546875" style="2212" customWidth="1"/>
    <col min="5139" max="5139" width="38.7109375" style="2212" customWidth="1"/>
    <col min="5140" max="5142" width="14.7109375" style="2212" customWidth="1"/>
    <col min="5143" max="5143" width="18.7109375" style="2212" customWidth="1"/>
    <col min="5144" max="5144" width="25.42578125" style="2212" customWidth="1"/>
    <col min="5145" max="5145" width="34.85546875" style="2212" customWidth="1"/>
    <col min="5146" max="5146" width="28" style="2212" customWidth="1"/>
    <col min="5147" max="5147" width="34.140625" style="2212" customWidth="1"/>
    <col min="5148" max="5148" width="34" style="2212" customWidth="1"/>
    <col min="5149" max="5379" width="11.42578125" style="2212"/>
    <col min="5380" max="5380" width="108.140625" style="2212" customWidth="1"/>
    <col min="5381" max="5381" width="28.7109375" style="2212" customWidth="1"/>
    <col min="5382" max="5382" width="32.5703125" style="2212" customWidth="1"/>
    <col min="5383" max="5383" width="28.7109375" style="2212" customWidth="1"/>
    <col min="5384" max="5385" width="31.7109375" style="2212" customWidth="1"/>
    <col min="5386" max="5386" width="30.140625" style="2212" customWidth="1"/>
    <col min="5387" max="5387" width="33.7109375" style="2212" customWidth="1"/>
    <col min="5388" max="5388" width="27" style="2212" customWidth="1"/>
    <col min="5389" max="5389" width="28.7109375" style="2212" customWidth="1"/>
    <col min="5390" max="5390" width="34.85546875" style="2212" customWidth="1"/>
    <col min="5391" max="5391" width="37" style="2212" customWidth="1"/>
    <col min="5392" max="5392" width="34.85546875" style="2212" customWidth="1"/>
    <col min="5393" max="5393" width="27.5703125" style="2212" customWidth="1"/>
    <col min="5394" max="5394" width="36.85546875" style="2212" customWidth="1"/>
    <col min="5395" max="5395" width="38.7109375" style="2212" customWidth="1"/>
    <col min="5396" max="5398" width="14.7109375" style="2212" customWidth="1"/>
    <col min="5399" max="5399" width="18.7109375" style="2212" customWidth="1"/>
    <col min="5400" max="5400" width="25.42578125" style="2212" customWidth="1"/>
    <col min="5401" max="5401" width="34.85546875" style="2212" customWidth="1"/>
    <col min="5402" max="5402" width="28" style="2212" customWidth="1"/>
    <col min="5403" max="5403" width="34.140625" style="2212" customWidth="1"/>
    <col min="5404" max="5404" width="34" style="2212" customWidth="1"/>
    <col min="5405" max="5635" width="11.42578125" style="2212"/>
    <col min="5636" max="5636" width="108.140625" style="2212" customWidth="1"/>
    <col min="5637" max="5637" width="28.7109375" style="2212" customWidth="1"/>
    <col min="5638" max="5638" width="32.5703125" style="2212" customWidth="1"/>
    <col min="5639" max="5639" width="28.7109375" style="2212" customWidth="1"/>
    <col min="5640" max="5641" width="31.7109375" style="2212" customWidth="1"/>
    <col min="5642" max="5642" width="30.140625" style="2212" customWidth="1"/>
    <col min="5643" max="5643" width="33.7109375" style="2212" customWidth="1"/>
    <col min="5644" max="5644" width="27" style="2212" customWidth="1"/>
    <col min="5645" max="5645" width="28.7109375" style="2212" customWidth="1"/>
    <col min="5646" max="5646" width="34.85546875" style="2212" customWidth="1"/>
    <col min="5647" max="5647" width="37" style="2212" customWidth="1"/>
    <col min="5648" max="5648" width="34.85546875" style="2212" customWidth="1"/>
    <col min="5649" max="5649" width="27.5703125" style="2212" customWidth="1"/>
    <col min="5650" max="5650" width="36.85546875" style="2212" customWidth="1"/>
    <col min="5651" max="5651" width="38.7109375" style="2212" customWidth="1"/>
    <col min="5652" max="5654" width="14.7109375" style="2212" customWidth="1"/>
    <col min="5655" max="5655" width="18.7109375" style="2212" customWidth="1"/>
    <col min="5656" max="5656" width="25.42578125" style="2212" customWidth="1"/>
    <col min="5657" max="5657" width="34.85546875" style="2212" customWidth="1"/>
    <col min="5658" max="5658" width="28" style="2212" customWidth="1"/>
    <col min="5659" max="5659" width="34.140625" style="2212" customWidth="1"/>
    <col min="5660" max="5660" width="34" style="2212" customWidth="1"/>
    <col min="5661" max="5891" width="11.42578125" style="2212"/>
    <col min="5892" max="5892" width="108.140625" style="2212" customWidth="1"/>
    <col min="5893" max="5893" width="28.7109375" style="2212" customWidth="1"/>
    <col min="5894" max="5894" width="32.5703125" style="2212" customWidth="1"/>
    <col min="5895" max="5895" width="28.7109375" style="2212" customWidth="1"/>
    <col min="5896" max="5897" width="31.7109375" style="2212" customWidth="1"/>
    <col min="5898" max="5898" width="30.140625" style="2212" customWidth="1"/>
    <col min="5899" max="5899" width="33.7109375" style="2212" customWidth="1"/>
    <col min="5900" max="5900" width="27" style="2212" customWidth="1"/>
    <col min="5901" max="5901" width="28.7109375" style="2212" customWidth="1"/>
    <col min="5902" max="5902" width="34.85546875" style="2212" customWidth="1"/>
    <col min="5903" max="5903" width="37" style="2212" customWidth="1"/>
    <col min="5904" max="5904" width="34.85546875" style="2212" customWidth="1"/>
    <col min="5905" max="5905" width="27.5703125" style="2212" customWidth="1"/>
    <col min="5906" max="5906" width="36.85546875" style="2212" customWidth="1"/>
    <col min="5907" max="5907" width="38.7109375" style="2212" customWidth="1"/>
    <col min="5908" max="5910" width="14.7109375" style="2212" customWidth="1"/>
    <col min="5911" max="5911" width="18.7109375" style="2212" customWidth="1"/>
    <col min="5912" max="5912" width="25.42578125" style="2212" customWidth="1"/>
    <col min="5913" max="5913" width="34.85546875" style="2212" customWidth="1"/>
    <col min="5914" max="5914" width="28" style="2212" customWidth="1"/>
    <col min="5915" max="5915" width="34.140625" style="2212" customWidth="1"/>
    <col min="5916" max="5916" width="34" style="2212" customWidth="1"/>
    <col min="5917" max="6147" width="11.42578125" style="2212"/>
    <col min="6148" max="6148" width="108.140625" style="2212" customWidth="1"/>
    <col min="6149" max="6149" width="28.7109375" style="2212" customWidth="1"/>
    <col min="6150" max="6150" width="32.5703125" style="2212" customWidth="1"/>
    <col min="6151" max="6151" width="28.7109375" style="2212" customWidth="1"/>
    <col min="6152" max="6153" width="31.7109375" style="2212" customWidth="1"/>
    <col min="6154" max="6154" width="30.140625" style="2212" customWidth="1"/>
    <col min="6155" max="6155" width="33.7109375" style="2212" customWidth="1"/>
    <col min="6156" max="6156" width="27" style="2212" customWidth="1"/>
    <col min="6157" max="6157" width="28.7109375" style="2212" customWidth="1"/>
    <col min="6158" max="6158" width="34.85546875" style="2212" customWidth="1"/>
    <col min="6159" max="6159" width="37" style="2212" customWidth="1"/>
    <col min="6160" max="6160" width="34.85546875" style="2212" customWidth="1"/>
    <col min="6161" max="6161" width="27.5703125" style="2212" customWidth="1"/>
    <col min="6162" max="6162" width="36.85546875" style="2212" customWidth="1"/>
    <col min="6163" max="6163" width="38.7109375" style="2212" customWidth="1"/>
    <col min="6164" max="6166" width="14.7109375" style="2212" customWidth="1"/>
    <col min="6167" max="6167" width="18.7109375" style="2212" customWidth="1"/>
    <col min="6168" max="6168" width="25.42578125" style="2212" customWidth="1"/>
    <col min="6169" max="6169" width="34.85546875" style="2212" customWidth="1"/>
    <col min="6170" max="6170" width="28" style="2212" customWidth="1"/>
    <col min="6171" max="6171" width="34.140625" style="2212" customWidth="1"/>
    <col min="6172" max="6172" width="34" style="2212" customWidth="1"/>
    <col min="6173" max="6403" width="11.42578125" style="2212"/>
    <col min="6404" max="6404" width="108.140625" style="2212" customWidth="1"/>
    <col min="6405" max="6405" width="28.7109375" style="2212" customWidth="1"/>
    <col min="6406" max="6406" width="32.5703125" style="2212" customWidth="1"/>
    <col min="6407" max="6407" width="28.7109375" style="2212" customWidth="1"/>
    <col min="6408" max="6409" width="31.7109375" style="2212" customWidth="1"/>
    <col min="6410" max="6410" width="30.140625" style="2212" customWidth="1"/>
    <col min="6411" max="6411" width="33.7109375" style="2212" customWidth="1"/>
    <col min="6412" max="6412" width="27" style="2212" customWidth="1"/>
    <col min="6413" max="6413" width="28.7109375" style="2212" customWidth="1"/>
    <col min="6414" max="6414" width="34.85546875" style="2212" customWidth="1"/>
    <col min="6415" max="6415" width="37" style="2212" customWidth="1"/>
    <col min="6416" max="6416" width="34.85546875" style="2212" customWidth="1"/>
    <col min="6417" max="6417" width="27.5703125" style="2212" customWidth="1"/>
    <col min="6418" max="6418" width="36.85546875" style="2212" customWidth="1"/>
    <col min="6419" max="6419" width="38.7109375" style="2212" customWidth="1"/>
    <col min="6420" max="6422" width="14.7109375" style="2212" customWidth="1"/>
    <col min="6423" max="6423" width="18.7109375" style="2212" customWidth="1"/>
    <col min="6424" max="6424" width="25.42578125" style="2212" customWidth="1"/>
    <col min="6425" max="6425" width="34.85546875" style="2212" customWidth="1"/>
    <col min="6426" max="6426" width="28" style="2212" customWidth="1"/>
    <col min="6427" max="6427" width="34.140625" style="2212" customWidth="1"/>
    <col min="6428" max="6428" width="34" style="2212" customWidth="1"/>
    <col min="6429" max="6659" width="11.42578125" style="2212"/>
    <col min="6660" max="6660" width="108.140625" style="2212" customWidth="1"/>
    <col min="6661" max="6661" width="28.7109375" style="2212" customWidth="1"/>
    <col min="6662" max="6662" width="32.5703125" style="2212" customWidth="1"/>
    <col min="6663" max="6663" width="28.7109375" style="2212" customWidth="1"/>
    <col min="6664" max="6665" width="31.7109375" style="2212" customWidth="1"/>
    <col min="6666" max="6666" width="30.140625" style="2212" customWidth="1"/>
    <col min="6667" max="6667" width="33.7109375" style="2212" customWidth="1"/>
    <col min="6668" max="6668" width="27" style="2212" customWidth="1"/>
    <col min="6669" max="6669" width="28.7109375" style="2212" customWidth="1"/>
    <col min="6670" max="6670" width="34.85546875" style="2212" customWidth="1"/>
    <col min="6671" max="6671" width="37" style="2212" customWidth="1"/>
    <col min="6672" max="6672" width="34.85546875" style="2212" customWidth="1"/>
    <col min="6673" max="6673" width="27.5703125" style="2212" customWidth="1"/>
    <col min="6674" max="6674" width="36.85546875" style="2212" customWidth="1"/>
    <col min="6675" max="6675" width="38.7109375" style="2212" customWidth="1"/>
    <col min="6676" max="6678" width="14.7109375" style="2212" customWidth="1"/>
    <col min="6679" max="6679" width="18.7109375" style="2212" customWidth="1"/>
    <col min="6680" max="6680" width="25.42578125" style="2212" customWidth="1"/>
    <col min="6681" max="6681" width="34.85546875" style="2212" customWidth="1"/>
    <col min="6682" max="6682" width="28" style="2212" customWidth="1"/>
    <col min="6683" max="6683" width="34.140625" style="2212" customWidth="1"/>
    <col min="6684" max="6684" width="34" style="2212" customWidth="1"/>
    <col min="6685" max="6915" width="11.42578125" style="2212"/>
    <col min="6916" max="6916" width="108.140625" style="2212" customWidth="1"/>
    <col min="6917" max="6917" width="28.7109375" style="2212" customWidth="1"/>
    <col min="6918" max="6918" width="32.5703125" style="2212" customWidth="1"/>
    <col min="6919" max="6919" width="28.7109375" style="2212" customWidth="1"/>
    <col min="6920" max="6921" width="31.7109375" style="2212" customWidth="1"/>
    <col min="6922" max="6922" width="30.140625" style="2212" customWidth="1"/>
    <col min="6923" max="6923" width="33.7109375" style="2212" customWidth="1"/>
    <col min="6924" max="6924" width="27" style="2212" customWidth="1"/>
    <col min="6925" max="6925" width="28.7109375" style="2212" customWidth="1"/>
    <col min="6926" max="6926" width="34.85546875" style="2212" customWidth="1"/>
    <col min="6927" max="6927" width="37" style="2212" customWidth="1"/>
    <col min="6928" max="6928" width="34.85546875" style="2212" customWidth="1"/>
    <col min="6929" max="6929" width="27.5703125" style="2212" customWidth="1"/>
    <col min="6930" max="6930" width="36.85546875" style="2212" customWidth="1"/>
    <col min="6931" max="6931" width="38.7109375" style="2212" customWidth="1"/>
    <col min="6932" max="6934" width="14.7109375" style="2212" customWidth="1"/>
    <col min="6935" max="6935" width="18.7109375" style="2212" customWidth="1"/>
    <col min="6936" max="6936" width="25.42578125" style="2212" customWidth="1"/>
    <col min="6937" max="6937" width="34.85546875" style="2212" customWidth="1"/>
    <col min="6938" max="6938" width="28" style="2212" customWidth="1"/>
    <col min="6939" max="6939" width="34.140625" style="2212" customWidth="1"/>
    <col min="6940" max="6940" width="34" style="2212" customWidth="1"/>
    <col min="6941" max="7171" width="11.42578125" style="2212"/>
    <col min="7172" max="7172" width="108.140625" style="2212" customWidth="1"/>
    <col min="7173" max="7173" width="28.7109375" style="2212" customWidth="1"/>
    <col min="7174" max="7174" width="32.5703125" style="2212" customWidth="1"/>
    <col min="7175" max="7175" width="28.7109375" style="2212" customWidth="1"/>
    <col min="7176" max="7177" width="31.7109375" style="2212" customWidth="1"/>
    <col min="7178" max="7178" width="30.140625" style="2212" customWidth="1"/>
    <col min="7179" max="7179" width="33.7109375" style="2212" customWidth="1"/>
    <col min="7180" max="7180" width="27" style="2212" customWidth="1"/>
    <col min="7181" max="7181" width="28.7109375" style="2212" customWidth="1"/>
    <col min="7182" max="7182" width="34.85546875" style="2212" customWidth="1"/>
    <col min="7183" max="7183" width="37" style="2212" customWidth="1"/>
    <col min="7184" max="7184" width="34.85546875" style="2212" customWidth="1"/>
    <col min="7185" max="7185" width="27.5703125" style="2212" customWidth="1"/>
    <col min="7186" max="7186" width="36.85546875" style="2212" customWidth="1"/>
    <col min="7187" max="7187" width="38.7109375" style="2212" customWidth="1"/>
    <col min="7188" max="7190" width="14.7109375" style="2212" customWidth="1"/>
    <col min="7191" max="7191" width="18.7109375" style="2212" customWidth="1"/>
    <col min="7192" max="7192" width="25.42578125" style="2212" customWidth="1"/>
    <col min="7193" max="7193" width="34.85546875" style="2212" customWidth="1"/>
    <col min="7194" max="7194" width="28" style="2212" customWidth="1"/>
    <col min="7195" max="7195" width="34.140625" style="2212" customWidth="1"/>
    <col min="7196" max="7196" width="34" style="2212" customWidth="1"/>
    <col min="7197" max="7427" width="11.42578125" style="2212"/>
    <col min="7428" max="7428" width="108.140625" style="2212" customWidth="1"/>
    <col min="7429" max="7429" width="28.7109375" style="2212" customWidth="1"/>
    <col min="7430" max="7430" width="32.5703125" style="2212" customWidth="1"/>
    <col min="7431" max="7431" width="28.7109375" style="2212" customWidth="1"/>
    <col min="7432" max="7433" width="31.7109375" style="2212" customWidth="1"/>
    <col min="7434" max="7434" width="30.140625" style="2212" customWidth="1"/>
    <col min="7435" max="7435" width="33.7109375" style="2212" customWidth="1"/>
    <col min="7436" max="7436" width="27" style="2212" customWidth="1"/>
    <col min="7437" max="7437" width="28.7109375" style="2212" customWidth="1"/>
    <col min="7438" max="7438" width="34.85546875" style="2212" customWidth="1"/>
    <col min="7439" max="7439" width="37" style="2212" customWidth="1"/>
    <col min="7440" max="7440" width="34.85546875" style="2212" customWidth="1"/>
    <col min="7441" max="7441" width="27.5703125" style="2212" customWidth="1"/>
    <col min="7442" max="7442" width="36.85546875" style="2212" customWidth="1"/>
    <col min="7443" max="7443" width="38.7109375" style="2212" customWidth="1"/>
    <col min="7444" max="7446" width="14.7109375" style="2212" customWidth="1"/>
    <col min="7447" max="7447" width="18.7109375" style="2212" customWidth="1"/>
    <col min="7448" max="7448" width="25.42578125" style="2212" customWidth="1"/>
    <col min="7449" max="7449" width="34.85546875" style="2212" customWidth="1"/>
    <col min="7450" max="7450" width="28" style="2212" customWidth="1"/>
    <col min="7451" max="7451" width="34.140625" style="2212" customWidth="1"/>
    <col min="7452" max="7452" width="34" style="2212" customWidth="1"/>
    <col min="7453" max="7683" width="11.42578125" style="2212"/>
    <col min="7684" max="7684" width="108.140625" style="2212" customWidth="1"/>
    <col min="7685" max="7685" width="28.7109375" style="2212" customWidth="1"/>
    <col min="7686" max="7686" width="32.5703125" style="2212" customWidth="1"/>
    <col min="7687" max="7687" width="28.7109375" style="2212" customWidth="1"/>
    <col min="7688" max="7689" width="31.7109375" style="2212" customWidth="1"/>
    <col min="7690" max="7690" width="30.140625" style="2212" customWidth="1"/>
    <col min="7691" max="7691" width="33.7109375" style="2212" customWidth="1"/>
    <col min="7692" max="7692" width="27" style="2212" customWidth="1"/>
    <col min="7693" max="7693" width="28.7109375" style="2212" customWidth="1"/>
    <col min="7694" max="7694" width="34.85546875" style="2212" customWidth="1"/>
    <col min="7695" max="7695" width="37" style="2212" customWidth="1"/>
    <col min="7696" max="7696" width="34.85546875" style="2212" customWidth="1"/>
    <col min="7697" max="7697" width="27.5703125" style="2212" customWidth="1"/>
    <col min="7698" max="7698" width="36.85546875" style="2212" customWidth="1"/>
    <col min="7699" max="7699" width="38.7109375" style="2212" customWidth="1"/>
    <col min="7700" max="7702" width="14.7109375" style="2212" customWidth="1"/>
    <col min="7703" max="7703" width="18.7109375" style="2212" customWidth="1"/>
    <col min="7704" max="7704" width="25.42578125" style="2212" customWidth="1"/>
    <col min="7705" max="7705" width="34.85546875" style="2212" customWidth="1"/>
    <col min="7706" max="7706" width="28" style="2212" customWidth="1"/>
    <col min="7707" max="7707" width="34.140625" style="2212" customWidth="1"/>
    <col min="7708" max="7708" width="34" style="2212" customWidth="1"/>
    <col min="7709" max="7939" width="11.42578125" style="2212"/>
    <col min="7940" max="7940" width="108.140625" style="2212" customWidth="1"/>
    <col min="7941" max="7941" width="28.7109375" style="2212" customWidth="1"/>
    <col min="7942" max="7942" width="32.5703125" style="2212" customWidth="1"/>
    <col min="7943" max="7943" width="28.7109375" style="2212" customWidth="1"/>
    <col min="7944" max="7945" width="31.7109375" style="2212" customWidth="1"/>
    <col min="7946" max="7946" width="30.140625" style="2212" customWidth="1"/>
    <col min="7947" max="7947" width="33.7109375" style="2212" customWidth="1"/>
    <col min="7948" max="7948" width="27" style="2212" customWidth="1"/>
    <col min="7949" max="7949" width="28.7109375" style="2212" customWidth="1"/>
    <col min="7950" max="7950" width="34.85546875" style="2212" customWidth="1"/>
    <col min="7951" max="7951" width="37" style="2212" customWidth="1"/>
    <col min="7952" max="7952" width="34.85546875" style="2212" customWidth="1"/>
    <col min="7953" max="7953" width="27.5703125" style="2212" customWidth="1"/>
    <col min="7954" max="7954" width="36.85546875" style="2212" customWidth="1"/>
    <col min="7955" max="7955" width="38.7109375" style="2212" customWidth="1"/>
    <col min="7956" max="7958" width="14.7109375" style="2212" customWidth="1"/>
    <col min="7959" max="7959" width="18.7109375" style="2212" customWidth="1"/>
    <col min="7960" max="7960" width="25.42578125" style="2212" customWidth="1"/>
    <col min="7961" max="7961" width="34.85546875" style="2212" customWidth="1"/>
    <col min="7962" max="7962" width="28" style="2212" customWidth="1"/>
    <col min="7963" max="7963" width="34.140625" style="2212" customWidth="1"/>
    <col min="7964" max="7964" width="34" style="2212" customWidth="1"/>
    <col min="7965" max="8195" width="11.42578125" style="2212"/>
    <col min="8196" max="8196" width="108.140625" style="2212" customWidth="1"/>
    <col min="8197" max="8197" width="28.7109375" style="2212" customWidth="1"/>
    <col min="8198" max="8198" width="32.5703125" style="2212" customWidth="1"/>
    <col min="8199" max="8199" width="28.7109375" style="2212" customWidth="1"/>
    <col min="8200" max="8201" width="31.7109375" style="2212" customWidth="1"/>
    <col min="8202" max="8202" width="30.140625" style="2212" customWidth="1"/>
    <col min="8203" max="8203" width="33.7109375" style="2212" customWidth="1"/>
    <col min="8204" max="8204" width="27" style="2212" customWidth="1"/>
    <col min="8205" max="8205" width="28.7109375" style="2212" customWidth="1"/>
    <col min="8206" max="8206" width="34.85546875" style="2212" customWidth="1"/>
    <col min="8207" max="8207" width="37" style="2212" customWidth="1"/>
    <col min="8208" max="8208" width="34.85546875" style="2212" customWidth="1"/>
    <col min="8209" max="8209" width="27.5703125" style="2212" customWidth="1"/>
    <col min="8210" max="8210" width="36.85546875" style="2212" customWidth="1"/>
    <col min="8211" max="8211" width="38.7109375" style="2212" customWidth="1"/>
    <col min="8212" max="8214" width="14.7109375" style="2212" customWidth="1"/>
    <col min="8215" max="8215" width="18.7109375" style="2212" customWidth="1"/>
    <col min="8216" max="8216" width="25.42578125" style="2212" customWidth="1"/>
    <col min="8217" max="8217" width="34.85546875" style="2212" customWidth="1"/>
    <col min="8218" max="8218" width="28" style="2212" customWidth="1"/>
    <col min="8219" max="8219" width="34.140625" style="2212" customWidth="1"/>
    <col min="8220" max="8220" width="34" style="2212" customWidth="1"/>
    <col min="8221" max="8451" width="11.42578125" style="2212"/>
    <col min="8452" max="8452" width="108.140625" style="2212" customWidth="1"/>
    <col min="8453" max="8453" width="28.7109375" style="2212" customWidth="1"/>
    <col min="8454" max="8454" width="32.5703125" style="2212" customWidth="1"/>
    <col min="8455" max="8455" width="28.7109375" style="2212" customWidth="1"/>
    <col min="8456" max="8457" width="31.7109375" style="2212" customWidth="1"/>
    <col min="8458" max="8458" width="30.140625" style="2212" customWidth="1"/>
    <col min="8459" max="8459" width="33.7109375" style="2212" customWidth="1"/>
    <col min="8460" max="8460" width="27" style="2212" customWidth="1"/>
    <col min="8461" max="8461" width="28.7109375" style="2212" customWidth="1"/>
    <col min="8462" max="8462" width="34.85546875" style="2212" customWidth="1"/>
    <col min="8463" max="8463" width="37" style="2212" customWidth="1"/>
    <col min="8464" max="8464" width="34.85546875" style="2212" customWidth="1"/>
    <col min="8465" max="8465" width="27.5703125" style="2212" customWidth="1"/>
    <col min="8466" max="8466" width="36.85546875" style="2212" customWidth="1"/>
    <col min="8467" max="8467" width="38.7109375" style="2212" customWidth="1"/>
    <col min="8468" max="8470" width="14.7109375" style="2212" customWidth="1"/>
    <col min="8471" max="8471" width="18.7109375" style="2212" customWidth="1"/>
    <col min="8472" max="8472" width="25.42578125" style="2212" customWidth="1"/>
    <col min="8473" max="8473" width="34.85546875" style="2212" customWidth="1"/>
    <col min="8474" max="8474" width="28" style="2212" customWidth="1"/>
    <col min="8475" max="8475" width="34.140625" style="2212" customWidth="1"/>
    <col min="8476" max="8476" width="34" style="2212" customWidth="1"/>
    <col min="8477" max="8707" width="11.42578125" style="2212"/>
    <col min="8708" max="8708" width="108.140625" style="2212" customWidth="1"/>
    <col min="8709" max="8709" width="28.7109375" style="2212" customWidth="1"/>
    <col min="8710" max="8710" width="32.5703125" style="2212" customWidth="1"/>
    <col min="8711" max="8711" width="28.7109375" style="2212" customWidth="1"/>
    <col min="8712" max="8713" width="31.7109375" style="2212" customWidth="1"/>
    <col min="8714" max="8714" width="30.140625" style="2212" customWidth="1"/>
    <col min="8715" max="8715" width="33.7109375" style="2212" customWidth="1"/>
    <col min="8716" max="8716" width="27" style="2212" customWidth="1"/>
    <col min="8717" max="8717" width="28.7109375" style="2212" customWidth="1"/>
    <col min="8718" max="8718" width="34.85546875" style="2212" customWidth="1"/>
    <col min="8719" max="8719" width="37" style="2212" customWidth="1"/>
    <col min="8720" max="8720" width="34.85546875" style="2212" customWidth="1"/>
    <col min="8721" max="8721" width="27.5703125" style="2212" customWidth="1"/>
    <col min="8722" max="8722" width="36.85546875" style="2212" customWidth="1"/>
    <col min="8723" max="8723" width="38.7109375" style="2212" customWidth="1"/>
    <col min="8724" max="8726" width="14.7109375" style="2212" customWidth="1"/>
    <col min="8727" max="8727" width="18.7109375" style="2212" customWidth="1"/>
    <col min="8728" max="8728" width="25.42578125" style="2212" customWidth="1"/>
    <col min="8729" max="8729" width="34.85546875" style="2212" customWidth="1"/>
    <col min="8730" max="8730" width="28" style="2212" customWidth="1"/>
    <col min="8731" max="8731" width="34.140625" style="2212" customWidth="1"/>
    <col min="8732" max="8732" width="34" style="2212" customWidth="1"/>
    <col min="8733" max="8963" width="11.42578125" style="2212"/>
    <col min="8964" max="8964" width="108.140625" style="2212" customWidth="1"/>
    <col min="8965" max="8965" width="28.7109375" style="2212" customWidth="1"/>
    <col min="8966" max="8966" width="32.5703125" style="2212" customWidth="1"/>
    <col min="8967" max="8967" width="28.7109375" style="2212" customWidth="1"/>
    <col min="8968" max="8969" width="31.7109375" style="2212" customWidth="1"/>
    <col min="8970" max="8970" width="30.140625" style="2212" customWidth="1"/>
    <col min="8971" max="8971" width="33.7109375" style="2212" customWidth="1"/>
    <col min="8972" max="8972" width="27" style="2212" customWidth="1"/>
    <col min="8973" max="8973" width="28.7109375" style="2212" customWidth="1"/>
    <col min="8974" max="8974" width="34.85546875" style="2212" customWidth="1"/>
    <col min="8975" max="8975" width="37" style="2212" customWidth="1"/>
    <col min="8976" max="8976" width="34.85546875" style="2212" customWidth="1"/>
    <col min="8977" max="8977" width="27.5703125" style="2212" customWidth="1"/>
    <col min="8978" max="8978" width="36.85546875" style="2212" customWidth="1"/>
    <col min="8979" max="8979" width="38.7109375" style="2212" customWidth="1"/>
    <col min="8980" max="8982" width="14.7109375" style="2212" customWidth="1"/>
    <col min="8983" max="8983" width="18.7109375" style="2212" customWidth="1"/>
    <col min="8984" max="8984" width="25.42578125" style="2212" customWidth="1"/>
    <col min="8985" max="8985" width="34.85546875" style="2212" customWidth="1"/>
    <col min="8986" max="8986" width="28" style="2212" customWidth="1"/>
    <col min="8987" max="8987" width="34.140625" style="2212" customWidth="1"/>
    <col min="8988" max="8988" width="34" style="2212" customWidth="1"/>
    <col min="8989" max="9219" width="11.42578125" style="2212"/>
    <col min="9220" max="9220" width="108.140625" style="2212" customWidth="1"/>
    <col min="9221" max="9221" width="28.7109375" style="2212" customWidth="1"/>
    <col min="9222" max="9222" width="32.5703125" style="2212" customWidth="1"/>
    <col min="9223" max="9223" width="28.7109375" style="2212" customWidth="1"/>
    <col min="9224" max="9225" width="31.7109375" style="2212" customWidth="1"/>
    <col min="9226" max="9226" width="30.140625" style="2212" customWidth="1"/>
    <col min="9227" max="9227" width="33.7109375" style="2212" customWidth="1"/>
    <col min="9228" max="9228" width="27" style="2212" customWidth="1"/>
    <col min="9229" max="9229" width="28.7109375" style="2212" customWidth="1"/>
    <col min="9230" max="9230" width="34.85546875" style="2212" customWidth="1"/>
    <col min="9231" max="9231" width="37" style="2212" customWidth="1"/>
    <col min="9232" max="9232" width="34.85546875" style="2212" customWidth="1"/>
    <col min="9233" max="9233" width="27.5703125" style="2212" customWidth="1"/>
    <col min="9234" max="9234" width="36.85546875" style="2212" customWidth="1"/>
    <col min="9235" max="9235" width="38.7109375" style="2212" customWidth="1"/>
    <col min="9236" max="9238" width="14.7109375" style="2212" customWidth="1"/>
    <col min="9239" max="9239" width="18.7109375" style="2212" customWidth="1"/>
    <col min="9240" max="9240" width="25.42578125" style="2212" customWidth="1"/>
    <col min="9241" max="9241" width="34.85546875" style="2212" customWidth="1"/>
    <col min="9242" max="9242" width="28" style="2212" customWidth="1"/>
    <col min="9243" max="9243" width="34.140625" style="2212" customWidth="1"/>
    <col min="9244" max="9244" width="34" style="2212" customWidth="1"/>
    <col min="9245" max="9475" width="11.42578125" style="2212"/>
    <col min="9476" max="9476" width="108.140625" style="2212" customWidth="1"/>
    <col min="9477" max="9477" width="28.7109375" style="2212" customWidth="1"/>
    <col min="9478" max="9478" width="32.5703125" style="2212" customWidth="1"/>
    <col min="9479" max="9479" width="28.7109375" style="2212" customWidth="1"/>
    <col min="9480" max="9481" width="31.7109375" style="2212" customWidth="1"/>
    <col min="9482" max="9482" width="30.140625" style="2212" customWidth="1"/>
    <col min="9483" max="9483" width="33.7109375" style="2212" customWidth="1"/>
    <col min="9484" max="9484" width="27" style="2212" customWidth="1"/>
    <col min="9485" max="9485" width="28.7109375" style="2212" customWidth="1"/>
    <col min="9486" max="9486" width="34.85546875" style="2212" customWidth="1"/>
    <col min="9487" max="9487" width="37" style="2212" customWidth="1"/>
    <col min="9488" max="9488" width="34.85546875" style="2212" customWidth="1"/>
    <col min="9489" max="9489" width="27.5703125" style="2212" customWidth="1"/>
    <col min="9490" max="9490" width="36.85546875" style="2212" customWidth="1"/>
    <col min="9491" max="9491" width="38.7109375" style="2212" customWidth="1"/>
    <col min="9492" max="9494" width="14.7109375" style="2212" customWidth="1"/>
    <col min="9495" max="9495" width="18.7109375" style="2212" customWidth="1"/>
    <col min="9496" max="9496" width="25.42578125" style="2212" customWidth="1"/>
    <col min="9497" max="9497" width="34.85546875" style="2212" customWidth="1"/>
    <col min="9498" max="9498" width="28" style="2212" customWidth="1"/>
    <col min="9499" max="9499" width="34.140625" style="2212" customWidth="1"/>
    <col min="9500" max="9500" width="34" style="2212" customWidth="1"/>
    <col min="9501" max="9731" width="11.42578125" style="2212"/>
    <col min="9732" max="9732" width="108.140625" style="2212" customWidth="1"/>
    <col min="9733" max="9733" width="28.7109375" style="2212" customWidth="1"/>
    <col min="9734" max="9734" width="32.5703125" style="2212" customWidth="1"/>
    <col min="9735" max="9735" width="28.7109375" style="2212" customWidth="1"/>
    <col min="9736" max="9737" width="31.7109375" style="2212" customWidth="1"/>
    <col min="9738" max="9738" width="30.140625" style="2212" customWidth="1"/>
    <col min="9739" max="9739" width="33.7109375" style="2212" customWidth="1"/>
    <col min="9740" max="9740" width="27" style="2212" customWidth="1"/>
    <col min="9741" max="9741" width="28.7109375" style="2212" customWidth="1"/>
    <col min="9742" max="9742" width="34.85546875" style="2212" customWidth="1"/>
    <col min="9743" max="9743" width="37" style="2212" customWidth="1"/>
    <col min="9744" max="9744" width="34.85546875" style="2212" customWidth="1"/>
    <col min="9745" max="9745" width="27.5703125" style="2212" customWidth="1"/>
    <col min="9746" max="9746" width="36.85546875" style="2212" customWidth="1"/>
    <col min="9747" max="9747" width="38.7109375" style="2212" customWidth="1"/>
    <col min="9748" max="9750" width="14.7109375" style="2212" customWidth="1"/>
    <col min="9751" max="9751" width="18.7109375" style="2212" customWidth="1"/>
    <col min="9752" max="9752" width="25.42578125" style="2212" customWidth="1"/>
    <col min="9753" max="9753" width="34.85546875" style="2212" customWidth="1"/>
    <col min="9754" max="9754" width="28" style="2212" customWidth="1"/>
    <col min="9755" max="9755" width="34.140625" style="2212" customWidth="1"/>
    <col min="9756" max="9756" width="34" style="2212" customWidth="1"/>
    <col min="9757" max="9987" width="11.42578125" style="2212"/>
    <col min="9988" max="9988" width="108.140625" style="2212" customWidth="1"/>
    <col min="9989" max="9989" width="28.7109375" style="2212" customWidth="1"/>
    <col min="9990" max="9990" width="32.5703125" style="2212" customWidth="1"/>
    <col min="9991" max="9991" width="28.7109375" style="2212" customWidth="1"/>
    <col min="9992" max="9993" width="31.7109375" style="2212" customWidth="1"/>
    <col min="9994" max="9994" width="30.140625" style="2212" customWidth="1"/>
    <col min="9995" max="9995" width="33.7109375" style="2212" customWidth="1"/>
    <col min="9996" max="9996" width="27" style="2212" customWidth="1"/>
    <col min="9997" max="9997" width="28.7109375" style="2212" customWidth="1"/>
    <col min="9998" max="9998" width="34.85546875" style="2212" customWidth="1"/>
    <col min="9999" max="9999" width="37" style="2212" customWidth="1"/>
    <col min="10000" max="10000" width="34.85546875" style="2212" customWidth="1"/>
    <col min="10001" max="10001" width="27.5703125" style="2212" customWidth="1"/>
    <col min="10002" max="10002" width="36.85546875" style="2212" customWidth="1"/>
    <col min="10003" max="10003" width="38.7109375" style="2212" customWidth="1"/>
    <col min="10004" max="10006" width="14.7109375" style="2212" customWidth="1"/>
    <col min="10007" max="10007" width="18.7109375" style="2212" customWidth="1"/>
    <col min="10008" max="10008" width="25.42578125" style="2212" customWidth="1"/>
    <col min="10009" max="10009" width="34.85546875" style="2212" customWidth="1"/>
    <col min="10010" max="10010" width="28" style="2212" customWidth="1"/>
    <col min="10011" max="10011" width="34.140625" style="2212" customWidth="1"/>
    <col min="10012" max="10012" width="34" style="2212" customWidth="1"/>
    <col min="10013" max="10243" width="11.42578125" style="2212"/>
    <col min="10244" max="10244" width="108.140625" style="2212" customWidth="1"/>
    <col min="10245" max="10245" width="28.7109375" style="2212" customWidth="1"/>
    <col min="10246" max="10246" width="32.5703125" style="2212" customWidth="1"/>
    <col min="10247" max="10247" width="28.7109375" style="2212" customWidth="1"/>
    <col min="10248" max="10249" width="31.7109375" style="2212" customWidth="1"/>
    <col min="10250" max="10250" width="30.140625" style="2212" customWidth="1"/>
    <col min="10251" max="10251" width="33.7109375" style="2212" customWidth="1"/>
    <col min="10252" max="10252" width="27" style="2212" customWidth="1"/>
    <col min="10253" max="10253" width="28.7109375" style="2212" customWidth="1"/>
    <col min="10254" max="10254" width="34.85546875" style="2212" customWidth="1"/>
    <col min="10255" max="10255" width="37" style="2212" customWidth="1"/>
    <col min="10256" max="10256" width="34.85546875" style="2212" customWidth="1"/>
    <col min="10257" max="10257" width="27.5703125" style="2212" customWidth="1"/>
    <col min="10258" max="10258" width="36.85546875" style="2212" customWidth="1"/>
    <col min="10259" max="10259" width="38.7109375" style="2212" customWidth="1"/>
    <col min="10260" max="10262" width="14.7109375" style="2212" customWidth="1"/>
    <col min="10263" max="10263" width="18.7109375" style="2212" customWidth="1"/>
    <col min="10264" max="10264" width="25.42578125" style="2212" customWidth="1"/>
    <col min="10265" max="10265" width="34.85546875" style="2212" customWidth="1"/>
    <col min="10266" max="10266" width="28" style="2212" customWidth="1"/>
    <col min="10267" max="10267" width="34.140625" style="2212" customWidth="1"/>
    <col min="10268" max="10268" width="34" style="2212" customWidth="1"/>
    <col min="10269" max="10499" width="11.42578125" style="2212"/>
    <col min="10500" max="10500" width="108.140625" style="2212" customWidth="1"/>
    <col min="10501" max="10501" width="28.7109375" style="2212" customWidth="1"/>
    <col min="10502" max="10502" width="32.5703125" style="2212" customWidth="1"/>
    <col min="10503" max="10503" width="28.7109375" style="2212" customWidth="1"/>
    <col min="10504" max="10505" width="31.7109375" style="2212" customWidth="1"/>
    <col min="10506" max="10506" width="30.140625" style="2212" customWidth="1"/>
    <col min="10507" max="10507" width="33.7109375" style="2212" customWidth="1"/>
    <col min="10508" max="10508" width="27" style="2212" customWidth="1"/>
    <col min="10509" max="10509" width="28.7109375" style="2212" customWidth="1"/>
    <col min="10510" max="10510" width="34.85546875" style="2212" customWidth="1"/>
    <col min="10511" max="10511" width="37" style="2212" customWidth="1"/>
    <col min="10512" max="10512" width="34.85546875" style="2212" customWidth="1"/>
    <col min="10513" max="10513" width="27.5703125" style="2212" customWidth="1"/>
    <col min="10514" max="10514" width="36.85546875" style="2212" customWidth="1"/>
    <col min="10515" max="10515" width="38.7109375" style="2212" customWidth="1"/>
    <col min="10516" max="10518" width="14.7109375" style="2212" customWidth="1"/>
    <col min="10519" max="10519" width="18.7109375" style="2212" customWidth="1"/>
    <col min="10520" max="10520" width="25.42578125" style="2212" customWidth="1"/>
    <col min="10521" max="10521" width="34.85546875" style="2212" customWidth="1"/>
    <col min="10522" max="10522" width="28" style="2212" customWidth="1"/>
    <col min="10523" max="10523" width="34.140625" style="2212" customWidth="1"/>
    <col min="10524" max="10524" width="34" style="2212" customWidth="1"/>
    <col min="10525" max="10755" width="11.42578125" style="2212"/>
    <col min="10756" max="10756" width="108.140625" style="2212" customWidth="1"/>
    <col min="10757" max="10757" width="28.7109375" style="2212" customWidth="1"/>
    <col min="10758" max="10758" width="32.5703125" style="2212" customWidth="1"/>
    <col min="10759" max="10759" width="28.7109375" style="2212" customWidth="1"/>
    <col min="10760" max="10761" width="31.7109375" style="2212" customWidth="1"/>
    <col min="10762" max="10762" width="30.140625" style="2212" customWidth="1"/>
    <col min="10763" max="10763" width="33.7109375" style="2212" customWidth="1"/>
    <col min="10764" max="10764" width="27" style="2212" customWidth="1"/>
    <col min="10765" max="10765" width="28.7109375" style="2212" customWidth="1"/>
    <col min="10766" max="10766" width="34.85546875" style="2212" customWidth="1"/>
    <col min="10767" max="10767" width="37" style="2212" customWidth="1"/>
    <col min="10768" max="10768" width="34.85546875" style="2212" customWidth="1"/>
    <col min="10769" max="10769" width="27.5703125" style="2212" customWidth="1"/>
    <col min="10770" max="10770" width="36.85546875" style="2212" customWidth="1"/>
    <col min="10771" max="10771" width="38.7109375" style="2212" customWidth="1"/>
    <col min="10772" max="10774" width="14.7109375" style="2212" customWidth="1"/>
    <col min="10775" max="10775" width="18.7109375" style="2212" customWidth="1"/>
    <col min="10776" max="10776" width="25.42578125" style="2212" customWidth="1"/>
    <col min="10777" max="10777" width="34.85546875" style="2212" customWidth="1"/>
    <col min="10778" max="10778" width="28" style="2212" customWidth="1"/>
    <col min="10779" max="10779" width="34.140625" style="2212" customWidth="1"/>
    <col min="10780" max="10780" width="34" style="2212" customWidth="1"/>
    <col min="10781" max="11011" width="11.42578125" style="2212"/>
    <col min="11012" max="11012" width="108.140625" style="2212" customWidth="1"/>
    <col min="11013" max="11013" width="28.7109375" style="2212" customWidth="1"/>
    <col min="11014" max="11014" width="32.5703125" style="2212" customWidth="1"/>
    <col min="11015" max="11015" width="28.7109375" style="2212" customWidth="1"/>
    <col min="11016" max="11017" width="31.7109375" style="2212" customWidth="1"/>
    <col min="11018" max="11018" width="30.140625" style="2212" customWidth="1"/>
    <col min="11019" max="11019" width="33.7109375" style="2212" customWidth="1"/>
    <col min="11020" max="11020" width="27" style="2212" customWidth="1"/>
    <col min="11021" max="11021" width="28.7109375" style="2212" customWidth="1"/>
    <col min="11022" max="11022" width="34.85546875" style="2212" customWidth="1"/>
    <col min="11023" max="11023" width="37" style="2212" customWidth="1"/>
    <col min="11024" max="11024" width="34.85546875" style="2212" customWidth="1"/>
    <col min="11025" max="11025" width="27.5703125" style="2212" customWidth="1"/>
    <col min="11026" max="11026" width="36.85546875" style="2212" customWidth="1"/>
    <col min="11027" max="11027" width="38.7109375" style="2212" customWidth="1"/>
    <col min="11028" max="11030" width="14.7109375" style="2212" customWidth="1"/>
    <col min="11031" max="11031" width="18.7109375" style="2212" customWidth="1"/>
    <col min="11032" max="11032" width="25.42578125" style="2212" customWidth="1"/>
    <col min="11033" max="11033" width="34.85546875" style="2212" customWidth="1"/>
    <col min="11034" max="11034" width="28" style="2212" customWidth="1"/>
    <col min="11035" max="11035" width="34.140625" style="2212" customWidth="1"/>
    <col min="11036" max="11036" width="34" style="2212" customWidth="1"/>
    <col min="11037" max="11267" width="11.42578125" style="2212"/>
    <col min="11268" max="11268" width="108.140625" style="2212" customWidth="1"/>
    <col min="11269" max="11269" width="28.7109375" style="2212" customWidth="1"/>
    <col min="11270" max="11270" width="32.5703125" style="2212" customWidth="1"/>
    <col min="11271" max="11271" width="28.7109375" style="2212" customWidth="1"/>
    <col min="11272" max="11273" width="31.7109375" style="2212" customWidth="1"/>
    <col min="11274" max="11274" width="30.140625" style="2212" customWidth="1"/>
    <col min="11275" max="11275" width="33.7109375" style="2212" customWidth="1"/>
    <col min="11276" max="11276" width="27" style="2212" customWidth="1"/>
    <col min="11277" max="11277" width="28.7109375" style="2212" customWidth="1"/>
    <col min="11278" max="11278" width="34.85546875" style="2212" customWidth="1"/>
    <col min="11279" max="11279" width="37" style="2212" customWidth="1"/>
    <col min="11280" max="11280" width="34.85546875" style="2212" customWidth="1"/>
    <col min="11281" max="11281" width="27.5703125" style="2212" customWidth="1"/>
    <col min="11282" max="11282" width="36.85546875" style="2212" customWidth="1"/>
    <col min="11283" max="11283" width="38.7109375" style="2212" customWidth="1"/>
    <col min="11284" max="11286" width="14.7109375" style="2212" customWidth="1"/>
    <col min="11287" max="11287" width="18.7109375" style="2212" customWidth="1"/>
    <col min="11288" max="11288" width="25.42578125" style="2212" customWidth="1"/>
    <col min="11289" max="11289" width="34.85546875" style="2212" customWidth="1"/>
    <col min="11290" max="11290" width="28" style="2212" customWidth="1"/>
    <col min="11291" max="11291" width="34.140625" style="2212" customWidth="1"/>
    <col min="11292" max="11292" width="34" style="2212" customWidth="1"/>
    <col min="11293" max="11523" width="11.42578125" style="2212"/>
    <col min="11524" max="11524" width="108.140625" style="2212" customWidth="1"/>
    <col min="11525" max="11525" width="28.7109375" style="2212" customWidth="1"/>
    <col min="11526" max="11526" width="32.5703125" style="2212" customWidth="1"/>
    <col min="11527" max="11527" width="28.7109375" style="2212" customWidth="1"/>
    <col min="11528" max="11529" width="31.7109375" style="2212" customWidth="1"/>
    <col min="11530" max="11530" width="30.140625" style="2212" customWidth="1"/>
    <col min="11531" max="11531" width="33.7109375" style="2212" customWidth="1"/>
    <col min="11532" max="11532" width="27" style="2212" customWidth="1"/>
    <col min="11533" max="11533" width="28.7109375" style="2212" customWidth="1"/>
    <col min="11534" max="11534" width="34.85546875" style="2212" customWidth="1"/>
    <col min="11535" max="11535" width="37" style="2212" customWidth="1"/>
    <col min="11536" max="11536" width="34.85546875" style="2212" customWidth="1"/>
    <col min="11537" max="11537" width="27.5703125" style="2212" customWidth="1"/>
    <col min="11538" max="11538" width="36.85546875" style="2212" customWidth="1"/>
    <col min="11539" max="11539" width="38.7109375" style="2212" customWidth="1"/>
    <col min="11540" max="11542" width="14.7109375" style="2212" customWidth="1"/>
    <col min="11543" max="11543" width="18.7109375" style="2212" customWidth="1"/>
    <col min="11544" max="11544" width="25.42578125" style="2212" customWidth="1"/>
    <col min="11545" max="11545" width="34.85546875" style="2212" customWidth="1"/>
    <col min="11546" max="11546" width="28" style="2212" customWidth="1"/>
    <col min="11547" max="11547" width="34.140625" style="2212" customWidth="1"/>
    <col min="11548" max="11548" width="34" style="2212" customWidth="1"/>
    <col min="11549" max="11779" width="11.42578125" style="2212"/>
    <col min="11780" max="11780" width="108.140625" style="2212" customWidth="1"/>
    <col min="11781" max="11781" width="28.7109375" style="2212" customWidth="1"/>
    <col min="11782" max="11782" width="32.5703125" style="2212" customWidth="1"/>
    <col min="11783" max="11783" width="28.7109375" style="2212" customWidth="1"/>
    <col min="11784" max="11785" width="31.7109375" style="2212" customWidth="1"/>
    <col min="11786" max="11786" width="30.140625" style="2212" customWidth="1"/>
    <col min="11787" max="11787" width="33.7109375" style="2212" customWidth="1"/>
    <col min="11788" max="11788" width="27" style="2212" customWidth="1"/>
    <col min="11789" max="11789" width="28.7109375" style="2212" customWidth="1"/>
    <col min="11790" max="11790" width="34.85546875" style="2212" customWidth="1"/>
    <col min="11791" max="11791" width="37" style="2212" customWidth="1"/>
    <col min="11792" max="11792" width="34.85546875" style="2212" customWidth="1"/>
    <col min="11793" max="11793" width="27.5703125" style="2212" customWidth="1"/>
    <col min="11794" max="11794" width="36.85546875" style="2212" customWidth="1"/>
    <col min="11795" max="11795" width="38.7109375" style="2212" customWidth="1"/>
    <col min="11796" max="11798" width="14.7109375" style="2212" customWidth="1"/>
    <col min="11799" max="11799" width="18.7109375" style="2212" customWidth="1"/>
    <col min="11800" max="11800" width="25.42578125" style="2212" customWidth="1"/>
    <col min="11801" max="11801" width="34.85546875" style="2212" customWidth="1"/>
    <col min="11802" max="11802" width="28" style="2212" customWidth="1"/>
    <col min="11803" max="11803" width="34.140625" style="2212" customWidth="1"/>
    <col min="11804" max="11804" width="34" style="2212" customWidth="1"/>
    <col min="11805" max="12035" width="11.42578125" style="2212"/>
    <col min="12036" max="12036" width="108.140625" style="2212" customWidth="1"/>
    <col min="12037" max="12037" width="28.7109375" style="2212" customWidth="1"/>
    <col min="12038" max="12038" width="32.5703125" style="2212" customWidth="1"/>
    <col min="12039" max="12039" width="28.7109375" style="2212" customWidth="1"/>
    <col min="12040" max="12041" width="31.7109375" style="2212" customWidth="1"/>
    <col min="12042" max="12042" width="30.140625" style="2212" customWidth="1"/>
    <col min="12043" max="12043" width="33.7109375" style="2212" customWidth="1"/>
    <col min="12044" max="12044" width="27" style="2212" customWidth="1"/>
    <col min="12045" max="12045" width="28.7109375" style="2212" customWidth="1"/>
    <col min="12046" max="12046" width="34.85546875" style="2212" customWidth="1"/>
    <col min="12047" max="12047" width="37" style="2212" customWidth="1"/>
    <col min="12048" max="12048" width="34.85546875" style="2212" customWidth="1"/>
    <col min="12049" max="12049" width="27.5703125" style="2212" customWidth="1"/>
    <col min="12050" max="12050" width="36.85546875" style="2212" customWidth="1"/>
    <col min="12051" max="12051" width="38.7109375" style="2212" customWidth="1"/>
    <col min="12052" max="12054" width="14.7109375" style="2212" customWidth="1"/>
    <col min="12055" max="12055" width="18.7109375" style="2212" customWidth="1"/>
    <col min="12056" max="12056" width="25.42578125" style="2212" customWidth="1"/>
    <col min="12057" max="12057" width="34.85546875" style="2212" customWidth="1"/>
    <col min="12058" max="12058" width="28" style="2212" customWidth="1"/>
    <col min="12059" max="12059" width="34.140625" style="2212" customWidth="1"/>
    <col min="12060" max="12060" width="34" style="2212" customWidth="1"/>
    <col min="12061" max="12291" width="11.42578125" style="2212"/>
    <col min="12292" max="12292" width="108.140625" style="2212" customWidth="1"/>
    <col min="12293" max="12293" width="28.7109375" style="2212" customWidth="1"/>
    <col min="12294" max="12294" width="32.5703125" style="2212" customWidth="1"/>
    <col min="12295" max="12295" width="28.7109375" style="2212" customWidth="1"/>
    <col min="12296" max="12297" width="31.7109375" style="2212" customWidth="1"/>
    <col min="12298" max="12298" width="30.140625" style="2212" customWidth="1"/>
    <col min="12299" max="12299" width="33.7109375" style="2212" customWidth="1"/>
    <col min="12300" max="12300" width="27" style="2212" customWidth="1"/>
    <col min="12301" max="12301" width="28.7109375" style="2212" customWidth="1"/>
    <col min="12302" max="12302" width="34.85546875" style="2212" customWidth="1"/>
    <col min="12303" max="12303" width="37" style="2212" customWidth="1"/>
    <col min="12304" max="12304" width="34.85546875" style="2212" customWidth="1"/>
    <col min="12305" max="12305" width="27.5703125" style="2212" customWidth="1"/>
    <col min="12306" max="12306" width="36.85546875" style="2212" customWidth="1"/>
    <col min="12307" max="12307" width="38.7109375" style="2212" customWidth="1"/>
    <col min="12308" max="12310" width="14.7109375" style="2212" customWidth="1"/>
    <col min="12311" max="12311" width="18.7109375" style="2212" customWidth="1"/>
    <col min="12312" max="12312" width="25.42578125" style="2212" customWidth="1"/>
    <col min="12313" max="12313" width="34.85546875" style="2212" customWidth="1"/>
    <col min="12314" max="12314" width="28" style="2212" customWidth="1"/>
    <col min="12315" max="12315" width="34.140625" style="2212" customWidth="1"/>
    <col min="12316" max="12316" width="34" style="2212" customWidth="1"/>
    <col min="12317" max="12547" width="11.42578125" style="2212"/>
    <col min="12548" max="12548" width="108.140625" style="2212" customWidth="1"/>
    <col min="12549" max="12549" width="28.7109375" style="2212" customWidth="1"/>
    <col min="12550" max="12550" width="32.5703125" style="2212" customWidth="1"/>
    <col min="12551" max="12551" width="28.7109375" style="2212" customWidth="1"/>
    <col min="12552" max="12553" width="31.7109375" style="2212" customWidth="1"/>
    <col min="12554" max="12554" width="30.140625" style="2212" customWidth="1"/>
    <col min="12555" max="12555" width="33.7109375" style="2212" customWidth="1"/>
    <col min="12556" max="12556" width="27" style="2212" customWidth="1"/>
    <col min="12557" max="12557" width="28.7109375" style="2212" customWidth="1"/>
    <col min="12558" max="12558" width="34.85546875" style="2212" customWidth="1"/>
    <col min="12559" max="12559" width="37" style="2212" customWidth="1"/>
    <col min="12560" max="12560" width="34.85546875" style="2212" customWidth="1"/>
    <col min="12561" max="12561" width="27.5703125" style="2212" customWidth="1"/>
    <col min="12562" max="12562" width="36.85546875" style="2212" customWidth="1"/>
    <col min="12563" max="12563" width="38.7109375" style="2212" customWidth="1"/>
    <col min="12564" max="12566" width="14.7109375" style="2212" customWidth="1"/>
    <col min="12567" max="12567" width="18.7109375" style="2212" customWidth="1"/>
    <col min="12568" max="12568" width="25.42578125" style="2212" customWidth="1"/>
    <col min="12569" max="12569" width="34.85546875" style="2212" customWidth="1"/>
    <col min="12570" max="12570" width="28" style="2212" customWidth="1"/>
    <col min="12571" max="12571" width="34.140625" style="2212" customWidth="1"/>
    <col min="12572" max="12572" width="34" style="2212" customWidth="1"/>
    <col min="12573" max="12803" width="11.42578125" style="2212"/>
    <col min="12804" max="12804" width="108.140625" style="2212" customWidth="1"/>
    <col min="12805" max="12805" width="28.7109375" style="2212" customWidth="1"/>
    <col min="12806" max="12806" width="32.5703125" style="2212" customWidth="1"/>
    <col min="12807" max="12807" width="28.7109375" style="2212" customWidth="1"/>
    <col min="12808" max="12809" width="31.7109375" style="2212" customWidth="1"/>
    <col min="12810" max="12810" width="30.140625" style="2212" customWidth="1"/>
    <col min="12811" max="12811" width="33.7109375" style="2212" customWidth="1"/>
    <col min="12812" max="12812" width="27" style="2212" customWidth="1"/>
    <col min="12813" max="12813" width="28.7109375" style="2212" customWidth="1"/>
    <col min="12814" max="12814" width="34.85546875" style="2212" customWidth="1"/>
    <col min="12815" max="12815" width="37" style="2212" customWidth="1"/>
    <col min="12816" max="12816" width="34.85546875" style="2212" customWidth="1"/>
    <col min="12817" max="12817" width="27.5703125" style="2212" customWidth="1"/>
    <col min="12818" max="12818" width="36.85546875" style="2212" customWidth="1"/>
    <col min="12819" max="12819" width="38.7109375" style="2212" customWidth="1"/>
    <col min="12820" max="12822" width="14.7109375" style="2212" customWidth="1"/>
    <col min="12823" max="12823" width="18.7109375" style="2212" customWidth="1"/>
    <col min="12824" max="12824" width="25.42578125" style="2212" customWidth="1"/>
    <col min="12825" max="12825" width="34.85546875" style="2212" customWidth="1"/>
    <col min="12826" max="12826" width="28" style="2212" customWidth="1"/>
    <col min="12827" max="12827" width="34.140625" style="2212" customWidth="1"/>
    <col min="12828" max="12828" width="34" style="2212" customWidth="1"/>
    <col min="12829" max="13059" width="11.42578125" style="2212"/>
    <col min="13060" max="13060" width="108.140625" style="2212" customWidth="1"/>
    <col min="13061" max="13061" width="28.7109375" style="2212" customWidth="1"/>
    <col min="13062" max="13062" width="32.5703125" style="2212" customWidth="1"/>
    <col min="13063" max="13063" width="28.7109375" style="2212" customWidth="1"/>
    <col min="13064" max="13065" width="31.7109375" style="2212" customWidth="1"/>
    <col min="13066" max="13066" width="30.140625" style="2212" customWidth="1"/>
    <col min="13067" max="13067" width="33.7109375" style="2212" customWidth="1"/>
    <col min="13068" max="13068" width="27" style="2212" customWidth="1"/>
    <col min="13069" max="13069" width="28.7109375" style="2212" customWidth="1"/>
    <col min="13070" max="13070" width="34.85546875" style="2212" customWidth="1"/>
    <col min="13071" max="13071" width="37" style="2212" customWidth="1"/>
    <col min="13072" max="13072" width="34.85546875" style="2212" customWidth="1"/>
    <col min="13073" max="13073" width="27.5703125" style="2212" customWidth="1"/>
    <col min="13074" max="13074" width="36.85546875" style="2212" customWidth="1"/>
    <col min="13075" max="13075" width="38.7109375" style="2212" customWidth="1"/>
    <col min="13076" max="13078" width="14.7109375" style="2212" customWidth="1"/>
    <col min="13079" max="13079" width="18.7109375" style="2212" customWidth="1"/>
    <col min="13080" max="13080" width="25.42578125" style="2212" customWidth="1"/>
    <col min="13081" max="13081" width="34.85546875" style="2212" customWidth="1"/>
    <col min="13082" max="13082" width="28" style="2212" customWidth="1"/>
    <col min="13083" max="13083" width="34.140625" style="2212" customWidth="1"/>
    <col min="13084" max="13084" width="34" style="2212" customWidth="1"/>
    <col min="13085" max="13315" width="11.42578125" style="2212"/>
    <col min="13316" max="13316" width="108.140625" style="2212" customWidth="1"/>
    <col min="13317" max="13317" width="28.7109375" style="2212" customWidth="1"/>
    <col min="13318" max="13318" width="32.5703125" style="2212" customWidth="1"/>
    <col min="13319" max="13319" width="28.7109375" style="2212" customWidth="1"/>
    <col min="13320" max="13321" width="31.7109375" style="2212" customWidth="1"/>
    <col min="13322" max="13322" width="30.140625" style="2212" customWidth="1"/>
    <col min="13323" max="13323" width="33.7109375" style="2212" customWidth="1"/>
    <col min="13324" max="13324" width="27" style="2212" customWidth="1"/>
    <col min="13325" max="13325" width="28.7109375" style="2212" customWidth="1"/>
    <col min="13326" max="13326" width="34.85546875" style="2212" customWidth="1"/>
    <col min="13327" max="13327" width="37" style="2212" customWidth="1"/>
    <col min="13328" max="13328" width="34.85546875" style="2212" customWidth="1"/>
    <col min="13329" max="13329" width="27.5703125" style="2212" customWidth="1"/>
    <col min="13330" max="13330" width="36.85546875" style="2212" customWidth="1"/>
    <col min="13331" max="13331" width="38.7109375" style="2212" customWidth="1"/>
    <col min="13332" max="13334" width="14.7109375" style="2212" customWidth="1"/>
    <col min="13335" max="13335" width="18.7109375" style="2212" customWidth="1"/>
    <col min="13336" max="13336" width="25.42578125" style="2212" customWidth="1"/>
    <col min="13337" max="13337" width="34.85546875" style="2212" customWidth="1"/>
    <col min="13338" max="13338" width="28" style="2212" customWidth="1"/>
    <col min="13339" max="13339" width="34.140625" style="2212" customWidth="1"/>
    <col min="13340" max="13340" width="34" style="2212" customWidth="1"/>
    <col min="13341" max="13571" width="11.42578125" style="2212"/>
    <col min="13572" max="13572" width="108.140625" style="2212" customWidth="1"/>
    <col min="13573" max="13573" width="28.7109375" style="2212" customWidth="1"/>
    <col min="13574" max="13574" width="32.5703125" style="2212" customWidth="1"/>
    <col min="13575" max="13575" width="28.7109375" style="2212" customWidth="1"/>
    <col min="13576" max="13577" width="31.7109375" style="2212" customWidth="1"/>
    <col min="13578" max="13578" width="30.140625" style="2212" customWidth="1"/>
    <col min="13579" max="13579" width="33.7109375" style="2212" customWidth="1"/>
    <col min="13580" max="13580" width="27" style="2212" customWidth="1"/>
    <col min="13581" max="13581" width="28.7109375" style="2212" customWidth="1"/>
    <col min="13582" max="13582" width="34.85546875" style="2212" customWidth="1"/>
    <col min="13583" max="13583" width="37" style="2212" customWidth="1"/>
    <col min="13584" max="13584" width="34.85546875" style="2212" customWidth="1"/>
    <col min="13585" max="13585" width="27.5703125" style="2212" customWidth="1"/>
    <col min="13586" max="13586" width="36.85546875" style="2212" customWidth="1"/>
    <col min="13587" max="13587" width="38.7109375" style="2212" customWidth="1"/>
    <col min="13588" max="13590" width="14.7109375" style="2212" customWidth="1"/>
    <col min="13591" max="13591" width="18.7109375" style="2212" customWidth="1"/>
    <col min="13592" max="13592" width="25.42578125" style="2212" customWidth="1"/>
    <col min="13593" max="13593" width="34.85546875" style="2212" customWidth="1"/>
    <col min="13594" max="13594" width="28" style="2212" customWidth="1"/>
    <col min="13595" max="13595" width="34.140625" style="2212" customWidth="1"/>
    <col min="13596" max="13596" width="34" style="2212" customWidth="1"/>
    <col min="13597" max="13827" width="11.42578125" style="2212"/>
    <col min="13828" max="13828" width="108.140625" style="2212" customWidth="1"/>
    <col min="13829" max="13829" width="28.7109375" style="2212" customWidth="1"/>
    <col min="13830" max="13830" width="32.5703125" style="2212" customWidth="1"/>
    <col min="13831" max="13831" width="28.7109375" style="2212" customWidth="1"/>
    <col min="13832" max="13833" width="31.7109375" style="2212" customWidth="1"/>
    <col min="13834" max="13834" width="30.140625" style="2212" customWidth="1"/>
    <col min="13835" max="13835" width="33.7109375" style="2212" customWidth="1"/>
    <col min="13836" max="13836" width="27" style="2212" customWidth="1"/>
    <col min="13837" max="13837" width="28.7109375" style="2212" customWidth="1"/>
    <col min="13838" max="13838" width="34.85546875" style="2212" customWidth="1"/>
    <col min="13839" max="13839" width="37" style="2212" customWidth="1"/>
    <col min="13840" max="13840" width="34.85546875" style="2212" customWidth="1"/>
    <col min="13841" max="13841" width="27.5703125" style="2212" customWidth="1"/>
    <col min="13842" max="13842" width="36.85546875" style="2212" customWidth="1"/>
    <col min="13843" max="13843" width="38.7109375" style="2212" customWidth="1"/>
    <col min="13844" max="13846" width="14.7109375" style="2212" customWidth="1"/>
    <col min="13847" max="13847" width="18.7109375" style="2212" customWidth="1"/>
    <col min="13848" max="13848" width="25.42578125" style="2212" customWidth="1"/>
    <col min="13849" max="13849" width="34.85546875" style="2212" customWidth="1"/>
    <col min="13850" max="13850" width="28" style="2212" customWidth="1"/>
    <col min="13851" max="13851" width="34.140625" style="2212" customWidth="1"/>
    <col min="13852" max="13852" width="34" style="2212" customWidth="1"/>
    <col min="13853" max="14083" width="11.42578125" style="2212"/>
    <col min="14084" max="14084" width="108.140625" style="2212" customWidth="1"/>
    <col min="14085" max="14085" width="28.7109375" style="2212" customWidth="1"/>
    <col min="14086" max="14086" width="32.5703125" style="2212" customWidth="1"/>
    <col min="14087" max="14087" width="28.7109375" style="2212" customWidth="1"/>
    <col min="14088" max="14089" width="31.7109375" style="2212" customWidth="1"/>
    <col min="14090" max="14090" width="30.140625" style="2212" customWidth="1"/>
    <col min="14091" max="14091" width="33.7109375" style="2212" customWidth="1"/>
    <col min="14092" max="14092" width="27" style="2212" customWidth="1"/>
    <col min="14093" max="14093" width="28.7109375" style="2212" customWidth="1"/>
    <col min="14094" max="14094" width="34.85546875" style="2212" customWidth="1"/>
    <col min="14095" max="14095" width="37" style="2212" customWidth="1"/>
    <col min="14096" max="14096" width="34.85546875" style="2212" customWidth="1"/>
    <col min="14097" max="14097" width="27.5703125" style="2212" customWidth="1"/>
    <col min="14098" max="14098" width="36.85546875" style="2212" customWidth="1"/>
    <col min="14099" max="14099" width="38.7109375" style="2212" customWidth="1"/>
    <col min="14100" max="14102" width="14.7109375" style="2212" customWidth="1"/>
    <col min="14103" max="14103" width="18.7109375" style="2212" customWidth="1"/>
    <col min="14104" max="14104" width="25.42578125" style="2212" customWidth="1"/>
    <col min="14105" max="14105" width="34.85546875" style="2212" customWidth="1"/>
    <col min="14106" max="14106" width="28" style="2212" customWidth="1"/>
    <col min="14107" max="14107" width="34.140625" style="2212" customWidth="1"/>
    <col min="14108" max="14108" width="34" style="2212" customWidth="1"/>
    <col min="14109" max="14339" width="11.42578125" style="2212"/>
    <col min="14340" max="14340" width="108.140625" style="2212" customWidth="1"/>
    <col min="14341" max="14341" width="28.7109375" style="2212" customWidth="1"/>
    <col min="14342" max="14342" width="32.5703125" style="2212" customWidth="1"/>
    <col min="14343" max="14343" width="28.7109375" style="2212" customWidth="1"/>
    <col min="14344" max="14345" width="31.7109375" style="2212" customWidth="1"/>
    <col min="14346" max="14346" width="30.140625" style="2212" customWidth="1"/>
    <col min="14347" max="14347" width="33.7109375" style="2212" customWidth="1"/>
    <col min="14348" max="14348" width="27" style="2212" customWidth="1"/>
    <col min="14349" max="14349" width="28.7109375" style="2212" customWidth="1"/>
    <col min="14350" max="14350" width="34.85546875" style="2212" customWidth="1"/>
    <col min="14351" max="14351" width="37" style="2212" customWidth="1"/>
    <col min="14352" max="14352" width="34.85546875" style="2212" customWidth="1"/>
    <col min="14353" max="14353" width="27.5703125" style="2212" customWidth="1"/>
    <col min="14354" max="14354" width="36.85546875" style="2212" customWidth="1"/>
    <col min="14355" max="14355" width="38.7109375" style="2212" customWidth="1"/>
    <col min="14356" max="14358" width="14.7109375" style="2212" customWidth="1"/>
    <col min="14359" max="14359" width="18.7109375" style="2212" customWidth="1"/>
    <col min="14360" max="14360" width="25.42578125" style="2212" customWidth="1"/>
    <col min="14361" max="14361" width="34.85546875" style="2212" customWidth="1"/>
    <col min="14362" max="14362" width="28" style="2212" customWidth="1"/>
    <col min="14363" max="14363" width="34.140625" style="2212" customWidth="1"/>
    <col min="14364" max="14364" width="34" style="2212" customWidth="1"/>
    <col min="14365" max="14595" width="11.42578125" style="2212"/>
    <col min="14596" max="14596" width="108.140625" style="2212" customWidth="1"/>
    <col min="14597" max="14597" width="28.7109375" style="2212" customWidth="1"/>
    <col min="14598" max="14598" width="32.5703125" style="2212" customWidth="1"/>
    <col min="14599" max="14599" width="28.7109375" style="2212" customWidth="1"/>
    <col min="14600" max="14601" width="31.7109375" style="2212" customWidth="1"/>
    <col min="14602" max="14602" width="30.140625" style="2212" customWidth="1"/>
    <col min="14603" max="14603" width="33.7109375" style="2212" customWidth="1"/>
    <col min="14604" max="14604" width="27" style="2212" customWidth="1"/>
    <col min="14605" max="14605" width="28.7109375" style="2212" customWidth="1"/>
    <col min="14606" max="14606" width="34.85546875" style="2212" customWidth="1"/>
    <col min="14607" max="14607" width="37" style="2212" customWidth="1"/>
    <col min="14608" max="14608" width="34.85546875" style="2212" customWidth="1"/>
    <col min="14609" max="14609" width="27.5703125" style="2212" customWidth="1"/>
    <col min="14610" max="14610" width="36.85546875" style="2212" customWidth="1"/>
    <col min="14611" max="14611" width="38.7109375" style="2212" customWidth="1"/>
    <col min="14612" max="14614" width="14.7109375" style="2212" customWidth="1"/>
    <col min="14615" max="14615" width="18.7109375" style="2212" customWidth="1"/>
    <col min="14616" max="14616" width="25.42578125" style="2212" customWidth="1"/>
    <col min="14617" max="14617" width="34.85546875" style="2212" customWidth="1"/>
    <col min="14618" max="14618" width="28" style="2212" customWidth="1"/>
    <col min="14619" max="14619" width="34.140625" style="2212" customWidth="1"/>
    <col min="14620" max="14620" width="34" style="2212" customWidth="1"/>
    <col min="14621" max="14851" width="11.42578125" style="2212"/>
    <col min="14852" max="14852" width="108.140625" style="2212" customWidth="1"/>
    <col min="14853" max="14853" width="28.7109375" style="2212" customWidth="1"/>
    <col min="14854" max="14854" width="32.5703125" style="2212" customWidth="1"/>
    <col min="14855" max="14855" width="28.7109375" style="2212" customWidth="1"/>
    <col min="14856" max="14857" width="31.7109375" style="2212" customWidth="1"/>
    <col min="14858" max="14858" width="30.140625" style="2212" customWidth="1"/>
    <col min="14859" max="14859" width="33.7109375" style="2212" customWidth="1"/>
    <col min="14860" max="14860" width="27" style="2212" customWidth="1"/>
    <col min="14861" max="14861" width="28.7109375" style="2212" customWidth="1"/>
    <col min="14862" max="14862" width="34.85546875" style="2212" customWidth="1"/>
    <col min="14863" max="14863" width="37" style="2212" customWidth="1"/>
    <col min="14864" max="14864" width="34.85546875" style="2212" customWidth="1"/>
    <col min="14865" max="14865" width="27.5703125" style="2212" customWidth="1"/>
    <col min="14866" max="14866" width="36.85546875" style="2212" customWidth="1"/>
    <col min="14867" max="14867" width="38.7109375" style="2212" customWidth="1"/>
    <col min="14868" max="14870" width="14.7109375" style="2212" customWidth="1"/>
    <col min="14871" max="14871" width="18.7109375" style="2212" customWidth="1"/>
    <col min="14872" max="14872" width="25.42578125" style="2212" customWidth="1"/>
    <col min="14873" max="14873" width="34.85546875" style="2212" customWidth="1"/>
    <col min="14874" max="14874" width="28" style="2212" customWidth="1"/>
    <col min="14875" max="14875" width="34.140625" style="2212" customWidth="1"/>
    <col min="14876" max="14876" width="34" style="2212" customWidth="1"/>
    <col min="14877" max="15107" width="11.42578125" style="2212"/>
    <col min="15108" max="15108" width="108.140625" style="2212" customWidth="1"/>
    <col min="15109" max="15109" width="28.7109375" style="2212" customWidth="1"/>
    <col min="15110" max="15110" width="32.5703125" style="2212" customWidth="1"/>
    <col min="15111" max="15111" width="28.7109375" style="2212" customWidth="1"/>
    <col min="15112" max="15113" width="31.7109375" style="2212" customWidth="1"/>
    <col min="15114" max="15114" width="30.140625" style="2212" customWidth="1"/>
    <col min="15115" max="15115" width="33.7109375" style="2212" customWidth="1"/>
    <col min="15116" max="15116" width="27" style="2212" customWidth="1"/>
    <col min="15117" max="15117" width="28.7109375" style="2212" customWidth="1"/>
    <col min="15118" max="15118" width="34.85546875" style="2212" customWidth="1"/>
    <col min="15119" max="15119" width="37" style="2212" customWidth="1"/>
    <col min="15120" max="15120" width="34.85546875" style="2212" customWidth="1"/>
    <col min="15121" max="15121" width="27.5703125" style="2212" customWidth="1"/>
    <col min="15122" max="15122" width="36.85546875" style="2212" customWidth="1"/>
    <col min="15123" max="15123" width="38.7109375" style="2212" customWidth="1"/>
    <col min="15124" max="15126" width="14.7109375" style="2212" customWidth="1"/>
    <col min="15127" max="15127" width="18.7109375" style="2212" customWidth="1"/>
    <col min="15128" max="15128" width="25.42578125" style="2212" customWidth="1"/>
    <col min="15129" max="15129" width="34.85546875" style="2212" customWidth="1"/>
    <col min="15130" max="15130" width="28" style="2212" customWidth="1"/>
    <col min="15131" max="15131" width="34.140625" style="2212" customWidth="1"/>
    <col min="15132" max="15132" width="34" style="2212" customWidth="1"/>
    <col min="15133" max="15363" width="11.42578125" style="2212"/>
    <col min="15364" max="15364" width="108.140625" style="2212" customWidth="1"/>
    <col min="15365" max="15365" width="28.7109375" style="2212" customWidth="1"/>
    <col min="15366" max="15366" width="32.5703125" style="2212" customWidth="1"/>
    <col min="15367" max="15367" width="28.7109375" style="2212" customWidth="1"/>
    <col min="15368" max="15369" width="31.7109375" style="2212" customWidth="1"/>
    <col min="15370" max="15370" width="30.140625" style="2212" customWidth="1"/>
    <col min="15371" max="15371" width="33.7109375" style="2212" customWidth="1"/>
    <col min="15372" max="15372" width="27" style="2212" customWidth="1"/>
    <col min="15373" max="15373" width="28.7109375" style="2212" customWidth="1"/>
    <col min="15374" max="15374" width="34.85546875" style="2212" customWidth="1"/>
    <col min="15375" max="15375" width="37" style="2212" customWidth="1"/>
    <col min="15376" max="15376" width="34.85546875" style="2212" customWidth="1"/>
    <col min="15377" max="15377" width="27.5703125" style="2212" customWidth="1"/>
    <col min="15378" max="15378" width="36.85546875" style="2212" customWidth="1"/>
    <col min="15379" max="15379" width="38.7109375" style="2212" customWidth="1"/>
    <col min="15380" max="15382" width="14.7109375" style="2212" customWidth="1"/>
    <col min="15383" max="15383" width="18.7109375" style="2212" customWidth="1"/>
    <col min="15384" max="15384" width="25.42578125" style="2212" customWidth="1"/>
    <col min="15385" max="15385" width="34.85546875" style="2212" customWidth="1"/>
    <col min="15386" max="15386" width="28" style="2212" customWidth="1"/>
    <col min="15387" max="15387" width="34.140625" style="2212" customWidth="1"/>
    <col min="15388" max="15388" width="34" style="2212" customWidth="1"/>
    <col min="15389" max="15619" width="11.42578125" style="2212"/>
    <col min="15620" max="15620" width="108.140625" style="2212" customWidth="1"/>
    <col min="15621" max="15621" width="28.7109375" style="2212" customWidth="1"/>
    <col min="15622" max="15622" width="32.5703125" style="2212" customWidth="1"/>
    <col min="15623" max="15623" width="28.7109375" style="2212" customWidth="1"/>
    <col min="15624" max="15625" width="31.7109375" style="2212" customWidth="1"/>
    <col min="15626" max="15626" width="30.140625" style="2212" customWidth="1"/>
    <col min="15627" max="15627" width="33.7109375" style="2212" customWidth="1"/>
    <col min="15628" max="15628" width="27" style="2212" customWidth="1"/>
    <col min="15629" max="15629" width="28.7109375" style="2212" customWidth="1"/>
    <col min="15630" max="15630" width="34.85546875" style="2212" customWidth="1"/>
    <col min="15631" max="15631" width="37" style="2212" customWidth="1"/>
    <col min="15632" max="15632" width="34.85546875" style="2212" customWidth="1"/>
    <col min="15633" max="15633" width="27.5703125" style="2212" customWidth="1"/>
    <col min="15634" max="15634" width="36.85546875" style="2212" customWidth="1"/>
    <col min="15635" max="15635" width="38.7109375" style="2212" customWidth="1"/>
    <col min="15636" max="15638" width="14.7109375" style="2212" customWidth="1"/>
    <col min="15639" max="15639" width="18.7109375" style="2212" customWidth="1"/>
    <col min="15640" max="15640" width="25.42578125" style="2212" customWidth="1"/>
    <col min="15641" max="15641" width="34.85546875" style="2212" customWidth="1"/>
    <col min="15642" max="15642" width="28" style="2212" customWidth="1"/>
    <col min="15643" max="15643" width="34.140625" style="2212" customWidth="1"/>
    <col min="15644" max="15644" width="34" style="2212" customWidth="1"/>
    <col min="15645" max="15875" width="11.42578125" style="2212"/>
    <col min="15876" max="15876" width="108.140625" style="2212" customWidth="1"/>
    <col min="15877" max="15877" width="28.7109375" style="2212" customWidth="1"/>
    <col min="15878" max="15878" width="32.5703125" style="2212" customWidth="1"/>
    <col min="15879" max="15879" width="28.7109375" style="2212" customWidth="1"/>
    <col min="15880" max="15881" width="31.7109375" style="2212" customWidth="1"/>
    <col min="15882" max="15882" width="30.140625" style="2212" customWidth="1"/>
    <col min="15883" max="15883" width="33.7109375" style="2212" customWidth="1"/>
    <col min="15884" max="15884" width="27" style="2212" customWidth="1"/>
    <col min="15885" max="15885" width="28.7109375" style="2212" customWidth="1"/>
    <col min="15886" max="15886" width="34.85546875" style="2212" customWidth="1"/>
    <col min="15887" max="15887" width="37" style="2212" customWidth="1"/>
    <col min="15888" max="15888" width="34.85546875" style="2212" customWidth="1"/>
    <col min="15889" max="15889" width="27.5703125" style="2212" customWidth="1"/>
    <col min="15890" max="15890" width="36.85546875" style="2212" customWidth="1"/>
    <col min="15891" max="15891" width="38.7109375" style="2212" customWidth="1"/>
    <col min="15892" max="15894" width="14.7109375" style="2212" customWidth="1"/>
    <col min="15895" max="15895" width="18.7109375" style="2212" customWidth="1"/>
    <col min="15896" max="15896" width="25.42578125" style="2212" customWidth="1"/>
    <col min="15897" max="15897" width="34.85546875" style="2212" customWidth="1"/>
    <col min="15898" max="15898" width="28" style="2212" customWidth="1"/>
    <col min="15899" max="15899" width="34.140625" style="2212" customWidth="1"/>
    <col min="15900" max="15900" width="34" style="2212" customWidth="1"/>
    <col min="15901" max="16131" width="11.42578125" style="2212"/>
    <col min="16132" max="16132" width="108.140625" style="2212" customWidth="1"/>
    <col min="16133" max="16133" width="28.7109375" style="2212" customWidth="1"/>
    <col min="16134" max="16134" width="32.5703125" style="2212" customWidth="1"/>
    <col min="16135" max="16135" width="28.7109375" style="2212" customWidth="1"/>
    <col min="16136" max="16137" width="31.7109375" style="2212" customWidth="1"/>
    <col min="16138" max="16138" width="30.140625" style="2212" customWidth="1"/>
    <col min="16139" max="16139" width="33.7109375" style="2212" customWidth="1"/>
    <col min="16140" max="16140" width="27" style="2212" customWidth="1"/>
    <col min="16141" max="16141" width="28.7109375" style="2212" customWidth="1"/>
    <col min="16142" max="16142" width="34.85546875" style="2212" customWidth="1"/>
    <col min="16143" max="16143" width="37" style="2212" customWidth="1"/>
    <col min="16144" max="16144" width="34.85546875" style="2212" customWidth="1"/>
    <col min="16145" max="16145" width="27.5703125" style="2212" customWidth="1"/>
    <col min="16146" max="16146" width="36.85546875" style="2212" customWidth="1"/>
    <col min="16147" max="16147" width="38.7109375" style="2212" customWidth="1"/>
    <col min="16148" max="16150" width="14.7109375" style="2212" customWidth="1"/>
    <col min="16151" max="16151" width="18.7109375" style="2212" customWidth="1"/>
    <col min="16152" max="16152" width="25.42578125" style="2212" customWidth="1"/>
    <col min="16153" max="16153" width="34.85546875" style="2212" customWidth="1"/>
    <col min="16154" max="16154" width="28" style="2212" customWidth="1"/>
    <col min="16155" max="16155" width="34.140625" style="2212" customWidth="1"/>
    <col min="16156" max="16156" width="34" style="2212" customWidth="1"/>
    <col min="16157" max="16384" width="11.42578125" style="2212"/>
  </cols>
  <sheetData>
    <row r="1" spans="1:29" s="2573" customFormat="1" ht="24.75" customHeight="1">
      <c r="A1" s="2572"/>
      <c r="B1" s="41" t="s">
        <v>48</v>
      </c>
      <c r="C1" s="41">
        <v>15</v>
      </c>
      <c r="L1" s="2574" t="s">
        <v>2945</v>
      </c>
      <c r="M1" s="2574"/>
      <c r="N1" s="2574"/>
      <c r="O1" s="2574"/>
      <c r="P1" s="2574"/>
      <c r="Q1" s="2574"/>
      <c r="R1" s="2574"/>
      <c r="S1" s="2574"/>
      <c r="T1" s="2574"/>
      <c r="U1" s="2574"/>
      <c r="X1" s="2575"/>
      <c r="Y1" s="2575"/>
      <c r="Z1" s="2575"/>
      <c r="AA1" s="2575"/>
      <c r="AB1" s="2575"/>
      <c r="AC1" s="2575"/>
    </row>
    <row r="2" spans="1:29" s="2576" customFormat="1">
      <c r="B2" s="41" t="s">
        <v>49</v>
      </c>
      <c r="C2" s="41" t="s">
        <v>3010</v>
      </c>
      <c r="L2" s="2577" t="s">
        <v>2947</v>
      </c>
      <c r="M2" s="2578"/>
      <c r="N2" s="2579"/>
      <c r="O2" s="2580"/>
      <c r="P2" s="2581"/>
      <c r="Q2" s="2580"/>
      <c r="R2" s="2580"/>
      <c r="S2" s="2580"/>
      <c r="T2" s="2580"/>
      <c r="U2" s="2575"/>
      <c r="V2" s="2575"/>
      <c r="W2" s="2575"/>
      <c r="X2" s="2575"/>
      <c r="Y2" s="2575"/>
      <c r="Z2" s="2575"/>
      <c r="AA2" s="2575"/>
      <c r="AB2" s="2575"/>
      <c r="AC2" s="2575"/>
    </row>
    <row r="3" spans="1:29" s="2576" customFormat="1">
      <c r="B3" s="41" t="s">
        <v>47</v>
      </c>
      <c r="C3" s="41" t="s">
        <v>1049</v>
      </c>
      <c r="M3" s="2577"/>
      <c r="N3" s="4958"/>
      <c r="O3" s="4958"/>
      <c r="P3" s="4958"/>
      <c r="Q3" s="4958"/>
      <c r="R3" s="4958"/>
      <c r="S3" s="4958"/>
      <c r="T3" s="4958"/>
      <c r="U3" s="4958"/>
      <c r="V3" s="4958"/>
      <c r="W3" s="2575"/>
      <c r="X3" s="2582"/>
      <c r="Y3" s="2582"/>
      <c r="Z3" s="2582"/>
      <c r="AA3" s="2582"/>
      <c r="AB3" s="2582"/>
    </row>
    <row r="4" spans="1:29" s="2576" customFormat="1">
      <c r="B4" s="41" t="s">
        <v>50</v>
      </c>
      <c r="C4" s="41" t="s">
        <v>53</v>
      </c>
      <c r="M4" s="2572"/>
      <c r="N4" s="2575"/>
      <c r="O4" s="2575"/>
      <c r="P4" s="2575"/>
      <c r="Q4" s="2575"/>
      <c r="R4" s="2575"/>
      <c r="S4" s="2575"/>
      <c r="T4" s="2575"/>
      <c r="U4" s="2575"/>
      <c r="V4" s="2575"/>
      <c r="W4" s="2575"/>
      <c r="X4" s="2582"/>
      <c r="Y4" s="2582"/>
      <c r="Z4" s="2582"/>
      <c r="AA4" s="2582"/>
      <c r="AB4" s="2582"/>
    </row>
    <row r="5" spans="1:29" s="2576" customFormat="1">
      <c r="B5" s="41" t="s">
        <v>792</v>
      </c>
      <c r="C5" s="41" t="s">
        <v>71</v>
      </c>
      <c r="O5" s="2575"/>
      <c r="P5" s="2575"/>
      <c r="Q5" s="2575"/>
      <c r="R5" s="2575"/>
      <c r="S5" s="2575"/>
      <c r="T5" s="2575"/>
      <c r="U5" s="2575"/>
      <c r="V5" s="2575"/>
      <c r="W5" s="2575"/>
      <c r="X5" s="2583"/>
      <c r="Y5" s="2583"/>
      <c r="Z5" s="2583"/>
      <c r="AA5" s="2583"/>
      <c r="AB5" s="2583"/>
    </row>
    <row r="6" spans="1:29" s="2576" customFormat="1" ht="19.5" customHeight="1" thickBot="1">
      <c r="B6" s="2584"/>
      <c r="C6" s="2575"/>
      <c r="D6" s="2575"/>
      <c r="E6" s="2575"/>
      <c r="F6" s="2575"/>
      <c r="G6" s="2575"/>
      <c r="H6" s="2575"/>
      <c r="I6" s="2575"/>
      <c r="J6" s="2575"/>
      <c r="K6" s="2575"/>
      <c r="L6" s="2575"/>
      <c r="M6" s="2575"/>
      <c r="N6" s="2585"/>
      <c r="O6" s="2585"/>
      <c r="P6" s="2585"/>
      <c r="Q6" s="2585"/>
      <c r="R6" s="2585"/>
      <c r="S6" s="2583"/>
      <c r="T6" s="2583"/>
      <c r="U6" s="2583"/>
      <c r="V6" s="2583"/>
      <c r="W6" s="2583"/>
      <c r="X6" s="2583"/>
      <c r="Y6" s="2583"/>
      <c r="Z6" s="2583"/>
      <c r="AA6" s="2583"/>
      <c r="AB6" s="2583"/>
    </row>
    <row r="7" spans="1:29" s="2576" customFormat="1" ht="36" customHeight="1">
      <c r="A7" s="2586"/>
      <c r="B7" s="2587"/>
      <c r="C7" s="4959" t="s">
        <v>2948</v>
      </c>
      <c r="D7" s="4960"/>
      <c r="E7" s="4961" t="s">
        <v>2949</v>
      </c>
      <c r="F7" s="4961" t="s">
        <v>2950</v>
      </c>
      <c r="G7" s="4962" t="s">
        <v>2951</v>
      </c>
      <c r="H7" s="4963"/>
      <c r="I7" s="4963"/>
      <c r="J7" s="4963"/>
      <c r="K7" s="4963"/>
      <c r="L7" s="4964"/>
      <c r="M7" s="4961" t="s">
        <v>2952</v>
      </c>
      <c r="N7" s="4959" t="s">
        <v>2953</v>
      </c>
      <c r="O7" s="4965"/>
      <c r="P7" s="4965"/>
      <c r="Q7" s="4966" t="s">
        <v>2954</v>
      </c>
      <c r="R7" s="4965" t="s">
        <v>2955</v>
      </c>
      <c r="S7" s="4965"/>
      <c r="T7" s="4965"/>
      <c r="U7" s="4960"/>
      <c r="V7" s="4969" t="s">
        <v>2956</v>
      </c>
      <c r="W7" s="2588"/>
      <c r="X7" s="4946" t="s">
        <v>2957</v>
      </c>
      <c r="Y7" s="4949" t="s">
        <v>2958</v>
      </c>
      <c r="Z7" s="4951" t="s">
        <v>2959</v>
      </c>
      <c r="AA7" s="2589"/>
      <c r="AB7" s="2590"/>
    </row>
    <row r="8" spans="1:29" s="2576" customFormat="1" ht="44.25" customHeight="1">
      <c r="A8" s="2591"/>
      <c r="B8" s="2592"/>
      <c r="C8" s="4954"/>
      <c r="D8" s="4937"/>
      <c r="E8" s="4937"/>
      <c r="F8" s="4937"/>
      <c r="G8" s="4956" t="s">
        <v>2960</v>
      </c>
      <c r="H8" s="4957"/>
      <c r="I8" s="4956" t="s">
        <v>2526</v>
      </c>
      <c r="J8" s="4957"/>
      <c r="K8" s="4956" t="s">
        <v>2961</v>
      </c>
      <c r="L8" s="4957"/>
      <c r="M8" s="4937"/>
      <c r="N8" s="4937" t="s">
        <v>2962</v>
      </c>
      <c r="O8" s="4935" t="s">
        <v>2963</v>
      </c>
      <c r="P8" s="2593"/>
      <c r="Q8" s="4967"/>
      <c r="R8" s="4938">
        <v>0</v>
      </c>
      <c r="S8" s="4940">
        <v>0.2</v>
      </c>
      <c r="T8" s="4940">
        <v>0.5</v>
      </c>
      <c r="U8" s="4940">
        <v>1</v>
      </c>
      <c r="V8" s="4970"/>
      <c r="W8" s="4942" t="s">
        <v>2964</v>
      </c>
      <c r="X8" s="4947"/>
      <c r="Y8" s="4945"/>
      <c r="Z8" s="4952"/>
      <c r="AA8" s="4944" t="s">
        <v>2965</v>
      </c>
      <c r="AB8" s="4932" t="s">
        <v>2966</v>
      </c>
    </row>
    <row r="9" spans="1:29" s="2576" customFormat="1" ht="15" customHeight="1">
      <c r="A9" s="2591"/>
      <c r="B9" s="2592"/>
      <c r="C9" s="4955"/>
      <c r="D9" s="4937"/>
      <c r="E9" s="4937"/>
      <c r="F9" s="4937"/>
      <c r="G9" s="4934" t="s">
        <v>2967</v>
      </c>
      <c r="H9" s="4934" t="s">
        <v>2968</v>
      </c>
      <c r="I9" s="4936" t="s">
        <v>2969</v>
      </c>
      <c r="J9" s="4936" t="s">
        <v>2970</v>
      </c>
      <c r="K9" s="4934" t="s">
        <v>2971</v>
      </c>
      <c r="L9" s="4934" t="s">
        <v>2972</v>
      </c>
      <c r="M9" s="4937"/>
      <c r="N9" s="4937"/>
      <c r="O9" s="4937"/>
      <c r="P9" s="4935" t="s">
        <v>2973</v>
      </c>
      <c r="Q9" s="4967"/>
      <c r="R9" s="4939"/>
      <c r="S9" s="4941"/>
      <c r="T9" s="4941"/>
      <c r="U9" s="4941"/>
      <c r="V9" s="4970"/>
      <c r="W9" s="4943"/>
      <c r="X9" s="4947"/>
      <c r="Y9" s="4945"/>
      <c r="Z9" s="4952"/>
      <c r="AA9" s="4945"/>
      <c r="AB9" s="4933"/>
    </row>
    <row r="10" spans="1:29" s="2576" customFormat="1" ht="63.75" customHeight="1">
      <c r="A10" s="2591"/>
      <c r="B10" s="2592"/>
      <c r="C10" s="4955"/>
      <c r="D10" s="4937"/>
      <c r="E10" s="4937"/>
      <c r="F10" s="4937"/>
      <c r="G10" s="4935"/>
      <c r="H10" s="4935"/>
      <c r="I10" s="4937"/>
      <c r="J10" s="4937"/>
      <c r="K10" s="4935"/>
      <c r="L10" s="4935"/>
      <c r="M10" s="4937"/>
      <c r="N10" s="4937"/>
      <c r="O10" s="4937"/>
      <c r="P10" s="4935"/>
      <c r="Q10" s="4968"/>
      <c r="R10" s="4939"/>
      <c r="S10" s="4941"/>
      <c r="T10" s="4941"/>
      <c r="U10" s="4941"/>
      <c r="V10" s="4940"/>
      <c r="W10" s="4943" t="s">
        <v>2974</v>
      </c>
      <c r="X10" s="4948"/>
      <c r="Y10" s="4950"/>
      <c r="Z10" s="4953"/>
      <c r="AA10" s="4945"/>
      <c r="AB10" s="4933"/>
    </row>
    <row r="11" spans="1:29" s="2576" customFormat="1" ht="25.5" customHeight="1">
      <c r="A11" s="2594"/>
      <c r="B11" s="2595"/>
      <c r="C11" s="2596" t="s">
        <v>1417</v>
      </c>
      <c r="D11" s="2597" t="s">
        <v>1422</v>
      </c>
      <c r="E11" s="2596" t="s">
        <v>1425</v>
      </c>
      <c r="F11" s="2597" t="s">
        <v>1428</v>
      </c>
      <c r="G11" s="2596" t="s">
        <v>1431</v>
      </c>
      <c r="H11" s="2596" t="s">
        <v>1434</v>
      </c>
      <c r="I11" s="2596" t="s">
        <v>1436</v>
      </c>
      <c r="J11" s="2596" t="s">
        <v>1439</v>
      </c>
      <c r="K11" s="2596" t="s">
        <v>1442</v>
      </c>
      <c r="L11" s="2596" t="s">
        <v>2654</v>
      </c>
      <c r="M11" s="2596" t="s">
        <v>2975</v>
      </c>
      <c r="N11" s="2598" t="s">
        <v>2658</v>
      </c>
      <c r="O11" s="2599" t="s">
        <v>1451</v>
      </c>
      <c r="P11" s="2598" t="s">
        <v>1454</v>
      </c>
      <c r="Q11" s="2600" t="s">
        <v>2976</v>
      </c>
      <c r="R11" s="2600" t="s">
        <v>1460</v>
      </c>
      <c r="S11" s="2600" t="s">
        <v>2664</v>
      </c>
      <c r="T11" s="2600" t="s">
        <v>2666</v>
      </c>
      <c r="U11" s="2600" t="s">
        <v>2668</v>
      </c>
      <c r="V11" s="2600" t="s">
        <v>2977</v>
      </c>
      <c r="W11" s="2597" t="s">
        <v>2671</v>
      </c>
      <c r="X11" s="2601" t="s">
        <v>2673</v>
      </c>
      <c r="Y11" s="2602">
        <v>230</v>
      </c>
      <c r="Z11" s="2602">
        <v>240</v>
      </c>
      <c r="AA11" s="2603" t="s">
        <v>1468</v>
      </c>
      <c r="AB11" s="2604" t="s">
        <v>1471</v>
      </c>
    </row>
    <row r="12" spans="1:29" s="2576" customFormat="1" ht="18.75" customHeight="1">
      <c r="A12" s="2605" t="s">
        <v>1417</v>
      </c>
      <c r="B12" s="2606" t="s">
        <v>2886</v>
      </c>
      <c r="C12" s="2607"/>
      <c r="D12" s="2607"/>
      <c r="E12" s="2607"/>
      <c r="F12" s="2608"/>
      <c r="G12" s="2608"/>
      <c r="H12" s="2608"/>
      <c r="I12" s="2608"/>
      <c r="J12" s="2608"/>
      <c r="K12" s="2609">
        <f>G12+H12+I12+J12</f>
        <v>0</v>
      </c>
      <c r="L12" s="2608"/>
      <c r="M12" s="2610">
        <f>F12-K12+L12</f>
        <v>0</v>
      </c>
      <c r="N12" s="2608"/>
      <c r="O12" s="2608"/>
      <c r="P12" s="2608"/>
      <c r="Q12" s="2611">
        <f>M12+N12-O12</f>
        <v>0</v>
      </c>
      <c r="R12" s="2608"/>
      <c r="S12" s="2608"/>
      <c r="T12" s="2608"/>
      <c r="U12" s="2608"/>
      <c r="V12" s="2610">
        <f>Q12-R12-0.8*S12-0.5*T12</f>
        <v>0</v>
      </c>
      <c r="W12" s="2612"/>
      <c r="X12" s="2613"/>
      <c r="Y12" s="2613"/>
      <c r="Z12" s="2614">
        <f>X12-Y12</f>
        <v>0</v>
      </c>
      <c r="AA12" s="2613"/>
      <c r="AB12" s="2615"/>
    </row>
    <row r="13" spans="1:29" s="2620" customFormat="1" ht="17.25" customHeight="1">
      <c r="A13" s="2616" t="s">
        <v>2640</v>
      </c>
      <c r="B13" s="2617" t="s">
        <v>2978</v>
      </c>
      <c r="C13" s="2607"/>
      <c r="D13" s="2607"/>
      <c r="E13" s="2607"/>
      <c r="F13" s="2608"/>
      <c r="G13" s="2608"/>
      <c r="H13" s="2608"/>
      <c r="I13" s="2608"/>
      <c r="J13" s="2608"/>
      <c r="K13" s="2609">
        <f t="shared" ref="K13:K14" si="0">G13+H13+I13+J13</f>
        <v>0</v>
      </c>
      <c r="L13" s="2608"/>
      <c r="M13" s="2610">
        <f t="shared" ref="M13:M14" si="1">F13-K13+L13</f>
        <v>0</v>
      </c>
      <c r="N13" s="2608"/>
      <c r="O13" s="2608"/>
      <c r="P13" s="2608"/>
      <c r="Q13" s="2611">
        <f t="shared" ref="Q13:Q14" si="2">M13+N13-O13</f>
        <v>0</v>
      </c>
      <c r="R13" s="2608"/>
      <c r="S13" s="2608"/>
      <c r="T13" s="2608"/>
      <c r="U13" s="2608"/>
      <c r="V13" s="2610">
        <f t="shared" ref="V13:V14" si="3">Q13-R13-0.8*S13-0.5*T13</f>
        <v>0</v>
      </c>
      <c r="W13" s="2612"/>
      <c r="X13" s="2613"/>
      <c r="Y13" s="2613"/>
      <c r="Z13" s="2614">
        <f t="shared" ref="Z13:Z14" si="4">X13-Y13</f>
        <v>0</v>
      </c>
      <c r="AA13" s="2618"/>
      <c r="AB13" s="2619"/>
    </row>
    <row r="14" spans="1:29" s="2620" customFormat="1" ht="27.75" customHeight="1">
      <c r="A14" s="2605" t="s">
        <v>2642</v>
      </c>
      <c r="B14" s="2621" t="s">
        <v>2979</v>
      </c>
      <c r="C14" s="2607"/>
      <c r="D14" s="2607"/>
      <c r="E14" s="2607"/>
      <c r="F14" s="2608"/>
      <c r="G14" s="2608"/>
      <c r="H14" s="2608"/>
      <c r="I14" s="2608"/>
      <c r="J14" s="2608"/>
      <c r="K14" s="2609">
        <f t="shared" si="0"/>
        <v>0</v>
      </c>
      <c r="L14" s="2608"/>
      <c r="M14" s="2610">
        <f t="shared" si="1"/>
        <v>0</v>
      </c>
      <c r="N14" s="2608"/>
      <c r="O14" s="2608"/>
      <c r="P14" s="2608"/>
      <c r="Q14" s="2611">
        <f t="shared" si="2"/>
        <v>0</v>
      </c>
      <c r="R14" s="2608"/>
      <c r="S14" s="2608"/>
      <c r="T14" s="2608"/>
      <c r="U14" s="2608"/>
      <c r="V14" s="2610">
        <f t="shared" si="3"/>
        <v>0</v>
      </c>
      <c r="W14" s="2612"/>
      <c r="X14" s="2613"/>
      <c r="Y14" s="2613"/>
      <c r="Z14" s="2614">
        <f t="shared" si="4"/>
        <v>0</v>
      </c>
      <c r="AA14" s="2618"/>
      <c r="AB14" s="2619"/>
    </row>
    <row r="15" spans="1:29" s="2576" customFormat="1" ht="15.75" customHeight="1">
      <c r="A15" s="2616" t="s">
        <v>2644</v>
      </c>
      <c r="B15" s="2622"/>
      <c r="C15" s="2607"/>
      <c r="D15" s="2607"/>
      <c r="E15" s="2607"/>
      <c r="F15" s="2623"/>
      <c r="G15" s="2623"/>
      <c r="H15" s="2623"/>
      <c r="I15" s="2623"/>
      <c r="J15" s="2623"/>
      <c r="K15" s="2623"/>
      <c r="L15" s="2623"/>
      <c r="M15" s="2623"/>
      <c r="N15" s="2623"/>
      <c r="O15" s="2623"/>
      <c r="P15" s="2623"/>
      <c r="Q15" s="2624"/>
      <c r="R15" s="2623"/>
      <c r="S15" s="2623"/>
      <c r="T15" s="2623"/>
      <c r="U15" s="2623"/>
      <c r="V15" s="2607"/>
      <c r="W15" s="2623"/>
      <c r="X15" s="2623"/>
      <c r="Y15" s="2623"/>
      <c r="Z15" s="2623"/>
      <c r="AA15" s="2623"/>
      <c r="AB15" s="2625"/>
    </row>
    <row r="16" spans="1:29" s="2576" customFormat="1" ht="16.899999999999999" customHeight="1">
      <c r="A16" s="2626" t="s">
        <v>2980</v>
      </c>
      <c r="B16" s="2622"/>
      <c r="C16" s="2607"/>
      <c r="D16" s="2607"/>
      <c r="E16" s="2607"/>
      <c r="F16" s="2623"/>
      <c r="G16" s="2623"/>
      <c r="H16" s="2623"/>
      <c r="I16" s="2623"/>
      <c r="J16" s="2623"/>
      <c r="K16" s="2623"/>
      <c r="L16" s="2623"/>
      <c r="M16" s="2623"/>
      <c r="N16" s="2623"/>
      <c r="O16" s="2623"/>
      <c r="P16" s="2623"/>
      <c r="Q16" s="2624"/>
      <c r="R16" s="2623"/>
      <c r="S16" s="2623"/>
      <c r="T16" s="2623"/>
      <c r="U16" s="2623"/>
      <c r="V16" s="2607"/>
      <c r="W16" s="2623"/>
      <c r="X16" s="2623"/>
      <c r="Y16" s="2623"/>
      <c r="Z16" s="2623"/>
      <c r="AA16" s="2623"/>
      <c r="AB16" s="2627"/>
    </row>
    <row r="17" spans="1:28" s="2576" customFormat="1" ht="15" customHeight="1">
      <c r="A17" s="2628"/>
      <c r="B17" s="4923" t="s">
        <v>2981</v>
      </c>
      <c r="C17" s="4924"/>
      <c r="D17" s="4924"/>
      <c r="E17" s="4924"/>
      <c r="F17" s="4924"/>
      <c r="G17" s="4924"/>
      <c r="H17" s="4924"/>
      <c r="I17" s="4924"/>
      <c r="J17" s="4924"/>
      <c r="K17" s="4924"/>
      <c r="L17" s="4924"/>
      <c r="M17" s="4924"/>
      <c r="N17" s="4924"/>
      <c r="O17" s="4924"/>
      <c r="P17" s="4924"/>
      <c r="Q17" s="4924"/>
      <c r="R17" s="4924"/>
      <c r="S17" s="4924"/>
      <c r="T17" s="4924"/>
      <c r="U17" s="4924"/>
      <c r="V17" s="4924"/>
      <c r="W17" s="4924"/>
      <c r="X17" s="4924"/>
      <c r="Y17" s="4924"/>
      <c r="Z17" s="4924"/>
      <c r="AA17" s="4924"/>
      <c r="AB17" s="4925"/>
    </row>
    <row r="18" spans="1:28" s="2576" customFormat="1" ht="22.5" customHeight="1">
      <c r="A18" s="2605" t="s">
        <v>1422</v>
      </c>
      <c r="B18" s="2629" t="s">
        <v>2982</v>
      </c>
      <c r="C18" s="2630"/>
      <c r="D18" s="2631"/>
      <c r="E18" s="2632"/>
      <c r="F18" s="2633"/>
      <c r="G18" s="2634"/>
      <c r="H18" s="2634"/>
      <c r="I18" s="2634"/>
      <c r="J18" s="2634"/>
      <c r="K18" s="2635">
        <f>G18+H18+I18+J18</f>
        <v>0</v>
      </c>
      <c r="L18" s="2634"/>
      <c r="M18" s="2610">
        <f>F18-K18+L18</f>
        <v>0</v>
      </c>
      <c r="N18" s="2634"/>
      <c r="O18" s="2634"/>
      <c r="P18" s="2636"/>
      <c r="Q18" s="2611">
        <f>M18+N18-O18</f>
        <v>0</v>
      </c>
      <c r="R18" s="2637"/>
      <c r="S18" s="2638"/>
      <c r="T18" s="2638"/>
      <c r="U18" s="2639"/>
      <c r="V18" s="2640"/>
      <c r="W18" s="2641"/>
      <c r="X18" s="2642"/>
      <c r="Y18" s="2643"/>
      <c r="Z18" s="2643"/>
      <c r="AA18" s="2644"/>
      <c r="AB18" s="2645"/>
    </row>
    <row r="19" spans="1:28" s="2576" customFormat="1" ht="21" customHeight="1">
      <c r="A19" s="2646" t="s">
        <v>1425</v>
      </c>
      <c r="B19" s="2647" t="s">
        <v>2983</v>
      </c>
      <c r="C19" s="2630"/>
      <c r="D19" s="2631"/>
      <c r="E19" s="2632"/>
      <c r="F19" s="2648"/>
      <c r="G19" s="2649"/>
      <c r="H19" s="2649"/>
      <c r="I19" s="2649"/>
      <c r="J19" s="2649"/>
      <c r="K19" s="2635">
        <f>G19+H19+I19+J19</f>
        <v>0</v>
      </c>
      <c r="L19" s="2649"/>
      <c r="M19" s="2610">
        <f>F19-K19+L19</f>
        <v>0</v>
      </c>
      <c r="N19" s="2649"/>
      <c r="O19" s="2649"/>
      <c r="P19" s="2650"/>
      <c r="Q19" s="2611">
        <f>M19+N19-O19</f>
        <v>0</v>
      </c>
      <c r="R19" s="2651">
        <f>R12</f>
        <v>0</v>
      </c>
      <c r="S19" s="2651">
        <f t="shared" ref="S19:U19" si="5">S12</f>
        <v>0</v>
      </c>
      <c r="T19" s="2651">
        <f t="shared" si="5"/>
        <v>0</v>
      </c>
      <c r="U19" s="2651">
        <f t="shared" si="5"/>
        <v>0</v>
      </c>
      <c r="V19" s="2652">
        <f>Q19-R19-0.8*S19-0.5*T19</f>
        <v>0</v>
      </c>
      <c r="W19" s="2642"/>
      <c r="X19" s="2642"/>
      <c r="Y19" s="2642"/>
      <c r="Z19" s="2642"/>
      <c r="AA19" s="2653"/>
      <c r="AB19" s="2654"/>
    </row>
    <row r="20" spans="1:28" s="2576" customFormat="1" ht="22.5" customHeight="1">
      <c r="A20" s="2616"/>
      <c r="B20" s="2647" t="s">
        <v>2984</v>
      </c>
      <c r="C20" s="2630"/>
      <c r="D20" s="2631"/>
      <c r="E20" s="2632"/>
      <c r="F20" s="2623"/>
      <c r="G20" s="2655"/>
      <c r="H20" s="2631"/>
      <c r="I20" s="2631"/>
      <c r="J20" s="2631"/>
      <c r="K20" s="2631"/>
      <c r="L20" s="2656"/>
      <c r="M20" s="2657"/>
      <c r="N20" s="2631"/>
      <c r="O20" s="2631"/>
      <c r="P20" s="2631"/>
      <c r="Q20" s="2658"/>
      <c r="R20" s="2630"/>
      <c r="S20" s="2624"/>
      <c r="T20" s="2624"/>
      <c r="U20" s="2659"/>
      <c r="V20" s="2630"/>
      <c r="W20" s="2660"/>
      <c r="X20" s="2661"/>
      <c r="Y20" s="2661"/>
      <c r="Z20" s="2661"/>
      <c r="AA20" s="2658"/>
      <c r="AB20" s="2662"/>
    </row>
    <row r="21" spans="1:28" s="2665" customFormat="1" ht="20.25" customHeight="1">
      <c r="A21" s="2616" t="s">
        <v>1428</v>
      </c>
      <c r="B21" s="2647" t="s">
        <v>2985</v>
      </c>
      <c r="C21" s="2630"/>
      <c r="D21" s="2624"/>
      <c r="E21" s="2632"/>
      <c r="F21" s="2663"/>
      <c r="G21" s="2649"/>
      <c r="H21" s="2649"/>
      <c r="I21" s="2649"/>
      <c r="J21" s="2649"/>
      <c r="K21" s="2635">
        <f>G21+H21+I21+J21</f>
        <v>0</v>
      </c>
      <c r="L21" s="2649"/>
      <c r="M21" s="2610">
        <f>F21-K21+L21</f>
        <v>0</v>
      </c>
      <c r="N21" s="2649"/>
      <c r="O21" s="2649"/>
      <c r="P21" s="2649"/>
      <c r="Q21" s="2611">
        <f>M21+N21-O21</f>
        <v>0</v>
      </c>
      <c r="R21" s="2655"/>
      <c r="S21" s="2631"/>
      <c r="T21" s="2631"/>
      <c r="U21" s="2656"/>
      <c r="V21" s="2640"/>
      <c r="W21" s="2641"/>
      <c r="X21" s="2641"/>
      <c r="Y21" s="2664"/>
      <c r="Z21" s="2664"/>
      <c r="AA21" s="2658"/>
      <c r="AB21" s="2662"/>
    </row>
    <row r="22" spans="1:28" s="2665" customFormat="1" ht="21.75" customHeight="1">
      <c r="A22" s="2666" t="s">
        <v>1431</v>
      </c>
      <c r="B22" s="2647"/>
      <c r="C22" s="2630"/>
      <c r="D22" s="2624"/>
      <c r="E22" s="2632"/>
      <c r="F22" s="2632"/>
      <c r="G22" s="2655"/>
      <c r="H22" s="2631"/>
      <c r="I22" s="2631"/>
      <c r="J22" s="2631"/>
      <c r="K22" s="2631"/>
      <c r="L22" s="2656"/>
      <c r="M22" s="2667"/>
      <c r="N22" s="2631"/>
      <c r="O22" s="2631"/>
      <c r="P22" s="2631"/>
      <c r="Q22" s="2658"/>
      <c r="R22" s="2655"/>
      <c r="S22" s="2631"/>
      <c r="T22" s="2631"/>
      <c r="U22" s="2656"/>
      <c r="V22" s="2630"/>
      <c r="W22" s="2659"/>
      <c r="X22" s="2658"/>
      <c r="Y22" s="2658"/>
      <c r="Z22" s="2658"/>
      <c r="AA22" s="2658"/>
      <c r="AB22" s="2662"/>
    </row>
    <row r="23" spans="1:28" s="2665" customFormat="1" ht="24" customHeight="1">
      <c r="A23" s="2666" t="s">
        <v>1434</v>
      </c>
      <c r="B23" s="2647" t="s">
        <v>2986</v>
      </c>
      <c r="C23" s="2630"/>
      <c r="D23" s="2624"/>
      <c r="E23" s="2632"/>
      <c r="F23" s="2663"/>
      <c r="G23" s="2649"/>
      <c r="H23" s="2649"/>
      <c r="I23" s="2649"/>
      <c r="J23" s="2649"/>
      <c r="K23" s="2635">
        <f>G23+H23+I23+J23</f>
        <v>0</v>
      </c>
      <c r="L23" s="2649"/>
      <c r="M23" s="2610">
        <f>F23-K23+L23</f>
        <v>0</v>
      </c>
      <c r="N23" s="2649"/>
      <c r="O23" s="2649"/>
      <c r="P23" s="2649"/>
      <c r="Q23" s="2611">
        <f>M23+N23-O23</f>
        <v>0</v>
      </c>
      <c r="R23" s="2655"/>
      <c r="S23" s="2631"/>
      <c r="T23" s="2631"/>
      <c r="U23" s="2656"/>
      <c r="V23" s="2640"/>
      <c r="W23" s="2641"/>
      <c r="X23" s="2641"/>
      <c r="Y23" s="2664"/>
      <c r="Z23" s="2664"/>
      <c r="AA23" s="2658"/>
      <c r="AB23" s="2662"/>
    </row>
    <row r="24" spans="1:28" s="2665" customFormat="1" ht="12">
      <c r="A24" s="2666" t="s">
        <v>1436</v>
      </c>
      <c r="B24" s="2668"/>
      <c r="C24" s="2630"/>
      <c r="D24" s="2624"/>
      <c r="E24" s="2632"/>
      <c r="F24" s="2632"/>
      <c r="G24" s="2655"/>
      <c r="H24" s="2631"/>
      <c r="I24" s="2631"/>
      <c r="J24" s="2631"/>
      <c r="K24" s="2631"/>
      <c r="L24" s="2656"/>
      <c r="M24" s="2667"/>
      <c r="N24" s="2631"/>
      <c r="O24" s="2631"/>
      <c r="P24" s="2631"/>
      <c r="Q24" s="2658"/>
      <c r="R24" s="2655"/>
      <c r="S24" s="2631"/>
      <c r="T24" s="2631"/>
      <c r="U24" s="2656"/>
      <c r="V24" s="2630"/>
      <c r="W24" s="2659"/>
      <c r="X24" s="2658"/>
      <c r="Y24" s="2658"/>
      <c r="Z24" s="2658"/>
      <c r="AA24" s="2658"/>
      <c r="AB24" s="2662"/>
    </row>
    <row r="25" spans="1:28" s="2665" customFormat="1" ht="12">
      <c r="A25" s="2666" t="s">
        <v>1439</v>
      </c>
      <c r="B25" s="2669"/>
      <c r="C25" s="2670"/>
      <c r="D25" s="2671"/>
      <c r="E25" s="2672"/>
      <c r="F25" s="2672"/>
      <c r="G25" s="2637"/>
      <c r="H25" s="2638"/>
      <c r="I25" s="2638"/>
      <c r="J25" s="2638"/>
      <c r="K25" s="2638"/>
      <c r="L25" s="2639"/>
      <c r="M25" s="2673"/>
      <c r="N25" s="2638"/>
      <c r="O25" s="2638"/>
      <c r="P25" s="2638"/>
      <c r="Q25" s="2644"/>
      <c r="R25" s="2637"/>
      <c r="S25" s="2638"/>
      <c r="T25" s="2638"/>
      <c r="U25" s="2639"/>
      <c r="V25" s="2670"/>
      <c r="W25" s="2674"/>
      <c r="X25" s="2644"/>
      <c r="Y25" s="2658"/>
      <c r="Z25" s="2658"/>
      <c r="AA25" s="2658"/>
      <c r="AB25" s="2662"/>
    </row>
    <row r="26" spans="1:28" s="2576" customFormat="1" ht="12">
      <c r="A26" s="2646"/>
      <c r="B26" s="4926" t="s">
        <v>2987</v>
      </c>
      <c r="C26" s="4927"/>
      <c r="D26" s="4927"/>
      <c r="E26" s="4927"/>
      <c r="F26" s="4926"/>
      <c r="G26" s="4926"/>
      <c r="H26" s="4926"/>
      <c r="I26" s="4926"/>
      <c r="J26" s="4926"/>
      <c r="K26" s="4926"/>
      <c r="L26" s="4926"/>
      <c r="M26" s="4926"/>
      <c r="N26" s="4926"/>
      <c r="O26" s="4926"/>
      <c r="P26" s="4926"/>
      <c r="Q26" s="4926"/>
      <c r="R26" s="4926"/>
      <c r="S26" s="4926"/>
      <c r="T26" s="4926"/>
      <c r="U26" s="4926"/>
      <c r="V26" s="4926"/>
      <c r="W26" s="4926"/>
      <c r="X26" s="4926"/>
      <c r="Y26" s="4926"/>
      <c r="Z26" s="4926"/>
      <c r="AA26" s="4926"/>
      <c r="AB26" s="4928"/>
    </row>
    <row r="27" spans="1:28" s="2576" customFormat="1" ht="21" customHeight="1">
      <c r="A27" s="2646" t="s">
        <v>1442</v>
      </c>
      <c r="B27" s="2675">
        <v>0</v>
      </c>
      <c r="C27" s="2676"/>
      <c r="D27" s="2677"/>
      <c r="E27" s="2678"/>
      <c r="F27" s="2679"/>
      <c r="G27" s="2680"/>
      <c r="H27" s="2681"/>
      <c r="I27" s="2682"/>
      <c r="J27" s="2682"/>
      <c r="K27" s="2682"/>
      <c r="L27" s="2683"/>
      <c r="M27" s="2684"/>
      <c r="N27" s="2685"/>
      <c r="O27" s="2682"/>
      <c r="P27" s="2683"/>
      <c r="Q27" s="2686"/>
      <c r="R27" s="2687"/>
      <c r="S27" s="2687"/>
      <c r="T27" s="2687"/>
      <c r="U27" s="2687"/>
      <c r="V27" s="2652">
        <f>Q27-R27-0.8*S27-0.5*T27</f>
        <v>0</v>
      </c>
      <c r="W27" s="2687"/>
      <c r="X27" s="2688">
        <f>V27*0%</f>
        <v>0</v>
      </c>
      <c r="Y27" s="2687"/>
      <c r="Z27" s="2688">
        <f>X27-Y27</f>
        <v>0</v>
      </c>
      <c r="AA27" s="2687"/>
      <c r="AB27" s="2689"/>
    </row>
    <row r="28" spans="1:28" s="2576" customFormat="1" ht="12">
      <c r="A28" s="2616">
        <v>100</v>
      </c>
      <c r="B28" s="2675">
        <v>0.1</v>
      </c>
      <c r="C28" s="2680"/>
      <c r="D28" s="2681"/>
      <c r="E28" s="2690"/>
      <c r="F28" s="2679"/>
      <c r="G28" s="2680"/>
      <c r="H28" s="2681"/>
      <c r="I28" s="2682"/>
      <c r="J28" s="2682"/>
      <c r="K28" s="2682"/>
      <c r="L28" s="2683"/>
      <c r="M28" s="2684"/>
      <c r="N28" s="2685"/>
      <c r="O28" s="2682"/>
      <c r="P28" s="2683"/>
      <c r="Q28" s="2687"/>
      <c r="R28" s="2687"/>
      <c r="S28" s="2687"/>
      <c r="T28" s="2687"/>
      <c r="U28" s="2687"/>
      <c r="V28" s="2652">
        <f t="shared" ref="V28:V39" si="6">Q28-R28-0.8*S28-0.5*T28</f>
        <v>0</v>
      </c>
      <c r="W28" s="2687"/>
      <c r="X28" s="2688">
        <f>V28*10%</f>
        <v>0</v>
      </c>
      <c r="Y28" s="2687"/>
      <c r="Z28" s="2688">
        <f t="shared" ref="Z28:Z39" si="7">X28-Y28</f>
        <v>0</v>
      </c>
      <c r="AA28" s="2687"/>
      <c r="AB28" s="2689"/>
    </row>
    <row r="29" spans="1:28" s="2576" customFormat="1" ht="12">
      <c r="A29" s="2616">
        <v>110</v>
      </c>
      <c r="B29" s="2675">
        <v>0.2</v>
      </c>
      <c r="C29" s="2691"/>
      <c r="D29" s="2607"/>
      <c r="E29" s="2618"/>
      <c r="F29" s="2679"/>
      <c r="G29" s="2691"/>
      <c r="H29" s="2607"/>
      <c r="I29" s="2682"/>
      <c r="J29" s="2682"/>
      <c r="K29" s="2682"/>
      <c r="L29" s="2683"/>
      <c r="M29" s="2684"/>
      <c r="N29" s="2685"/>
      <c r="O29" s="2682"/>
      <c r="P29" s="2683"/>
      <c r="Q29" s="2687"/>
      <c r="R29" s="2687"/>
      <c r="S29" s="2687"/>
      <c r="T29" s="2687"/>
      <c r="U29" s="2687"/>
      <c r="V29" s="2652">
        <f t="shared" si="6"/>
        <v>0</v>
      </c>
      <c r="W29" s="2687"/>
      <c r="X29" s="2688">
        <f>V29*20%</f>
        <v>0</v>
      </c>
      <c r="Y29" s="2687"/>
      <c r="Z29" s="2688">
        <f t="shared" si="7"/>
        <v>0</v>
      </c>
      <c r="AA29" s="2687"/>
      <c r="AB29" s="2689"/>
    </row>
    <row r="30" spans="1:28" s="2576" customFormat="1" ht="12">
      <c r="A30" s="2616">
        <v>120</v>
      </c>
      <c r="B30" s="2675">
        <v>0.35</v>
      </c>
      <c r="C30" s="2680"/>
      <c r="D30" s="2681"/>
      <c r="E30" s="2690"/>
      <c r="F30" s="2679"/>
      <c r="G30" s="2680"/>
      <c r="H30" s="2681"/>
      <c r="I30" s="2682"/>
      <c r="J30" s="2682"/>
      <c r="K30" s="2682"/>
      <c r="L30" s="2683"/>
      <c r="M30" s="2684"/>
      <c r="N30" s="2685"/>
      <c r="O30" s="2682"/>
      <c r="P30" s="2683"/>
      <c r="Q30" s="2687"/>
      <c r="R30" s="2687"/>
      <c r="S30" s="2687"/>
      <c r="T30" s="2687"/>
      <c r="U30" s="2687"/>
      <c r="V30" s="2652">
        <f t="shared" si="6"/>
        <v>0</v>
      </c>
      <c r="W30" s="2687"/>
      <c r="X30" s="2688">
        <f>V30*35%</f>
        <v>0</v>
      </c>
      <c r="Y30" s="2687"/>
      <c r="Z30" s="2688">
        <f t="shared" si="7"/>
        <v>0</v>
      </c>
      <c r="AA30" s="2687"/>
      <c r="AB30" s="2689"/>
    </row>
    <row r="31" spans="1:28" s="2576" customFormat="1" ht="12">
      <c r="A31" s="2616">
        <v>130</v>
      </c>
      <c r="B31" s="2675">
        <v>0.5</v>
      </c>
      <c r="C31" s="2655"/>
      <c r="D31" s="2631"/>
      <c r="E31" s="2656"/>
      <c r="F31" s="2679"/>
      <c r="G31" s="2680"/>
      <c r="H31" s="2681"/>
      <c r="I31" s="2682"/>
      <c r="J31" s="2682"/>
      <c r="K31" s="2682"/>
      <c r="L31" s="2683"/>
      <c r="M31" s="2684"/>
      <c r="N31" s="2685"/>
      <c r="O31" s="2682"/>
      <c r="P31" s="2683"/>
      <c r="Q31" s="2687"/>
      <c r="R31" s="2687"/>
      <c r="S31" s="2687"/>
      <c r="T31" s="2687"/>
      <c r="U31" s="2687"/>
      <c r="V31" s="2652">
        <f t="shared" si="6"/>
        <v>0</v>
      </c>
      <c r="W31" s="2687"/>
      <c r="X31" s="2688">
        <f>V31*50%</f>
        <v>0</v>
      </c>
      <c r="Y31" s="2687"/>
      <c r="Z31" s="2688">
        <f t="shared" si="7"/>
        <v>0</v>
      </c>
      <c r="AA31" s="2687"/>
      <c r="AB31" s="2689"/>
    </row>
    <row r="32" spans="1:28" s="2576" customFormat="1" ht="12">
      <c r="A32" s="2616">
        <v>140</v>
      </c>
      <c r="B32" s="2675">
        <v>0.75</v>
      </c>
      <c r="C32" s="2655"/>
      <c r="D32" s="2631"/>
      <c r="E32" s="2656"/>
      <c r="F32" s="2679"/>
      <c r="G32" s="2680"/>
      <c r="H32" s="2681"/>
      <c r="I32" s="2682"/>
      <c r="J32" s="2682"/>
      <c r="K32" s="2682"/>
      <c r="L32" s="2683"/>
      <c r="M32" s="2684"/>
      <c r="N32" s="2685"/>
      <c r="O32" s="2682"/>
      <c r="P32" s="2683"/>
      <c r="Q32" s="2687"/>
      <c r="R32" s="2687"/>
      <c r="S32" s="2687"/>
      <c r="T32" s="2687"/>
      <c r="U32" s="2687"/>
      <c r="V32" s="2652">
        <f t="shared" si="6"/>
        <v>0</v>
      </c>
      <c r="W32" s="2687"/>
      <c r="X32" s="2688">
        <f>V32*75%</f>
        <v>0</v>
      </c>
      <c r="Y32" s="2687"/>
      <c r="Z32" s="2688">
        <f t="shared" si="7"/>
        <v>0</v>
      </c>
      <c r="AA32" s="2687"/>
      <c r="AB32" s="2689"/>
    </row>
    <row r="33" spans="1:28" s="2576" customFormat="1" ht="12">
      <c r="A33" s="2616">
        <v>150</v>
      </c>
      <c r="B33" s="2675">
        <v>0.85</v>
      </c>
      <c r="C33" s="2692"/>
      <c r="D33" s="2693"/>
      <c r="E33" s="2694"/>
      <c r="F33" s="2679"/>
      <c r="G33" s="2695"/>
      <c r="H33" s="2696"/>
      <c r="I33" s="2697"/>
      <c r="J33" s="2697"/>
      <c r="K33" s="2697"/>
      <c r="L33" s="2698"/>
      <c r="M33" s="2699"/>
      <c r="N33" s="2700"/>
      <c r="O33" s="2697"/>
      <c r="P33" s="2698"/>
      <c r="Q33" s="2687"/>
      <c r="R33" s="2687"/>
      <c r="S33" s="2687"/>
      <c r="T33" s="2687"/>
      <c r="U33" s="2687"/>
      <c r="V33" s="2652">
        <f t="shared" si="6"/>
        <v>0</v>
      </c>
      <c r="W33" s="2687"/>
      <c r="X33" s="2688">
        <f>V33*85%</f>
        <v>0</v>
      </c>
      <c r="Y33" s="2687"/>
      <c r="Z33" s="2688">
        <f t="shared" si="7"/>
        <v>0</v>
      </c>
      <c r="AA33" s="2687"/>
      <c r="AB33" s="2689"/>
    </row>
    <row r="34" spans="1:28" s="2576" customFormat="1" ht="12">
      <c r="A34" s="2616">
        <v>160</v>
      </c>
      <c r="B34" s="2675">
        <v>1</v>
      </c>
      <c r="C34" s="2655"/>
      <c r="D34" s="2631"/>
      <c r="E34" s="2656"/>
      <c r="F34" s="2679"/>
      <c r="G34" s="2680"/>
      <c r="H34" s="2681"/>
      <c r="I34" s="2682"/>
      <c r="J34" s="2682"/>
      <c r="K34" s="2682"/>
      <c r="L34" s="2683"/>
      <c r="M34" s="2684"/>
      <c r="N34" s="2685"/>
      <c r="O34" s="2682"/>
      <c r="P34" s="2683"/>
      <c r="Q34" s="2687"/>
      <c r="R34" s="2687"/>
      <c r="S34" s="2687"/>
      <c r="T34" s="2687"/>
      <c r="U34" s="2687"/>
      <c r="V34" s="2652">
        <f t="shared" si="6"/>
        <v>0</v>
      </c>
      <c r="W34" s="2687"/>
      <c r="X34" s="2688">
        <f>V34*100%</f>
        <v>0</v>
      </c>
      <c r="Y34" s="2687"/>
      <c r="Z34" s="2688">
        <f t="shared" si="7"/>
        <v>0</v>
      </c>
      <c r="AA34" s="2687"/>
      <c r="AB34" s="2689"/>
    </row>
    <row r="35" spans="1:28" s="2576" customFormat="1" ht="12">
      <c r="A35" s="2616">
        <v>170</v>
      </c>
      <c r="B35" s="2675">
        <v>1.25</v>
      </c>
      <c r="C35" s="2655"/>
      <c r="D35" s="2631"/>
      <c r="E35" s="2656"/>
      <c r="F35" s="2679"/>
      <c r="G35" s="2680"/>
      <c r="H35" s="2681"/>
      <c r="I35" s="2682"/>
      <c r="J35" s="2682"/>
      <c r="K35" s="2682"/>
      <c r="L35" s="2683"/>
      <c r="M35" s="2684"/>
      <c r="N35" s="2685"/>
      <c r="O35" s="2682"/>
      <c r="P35" s="2683"/>
      <c r="Q35" s="2687"/>
      <c r="R35" s="2687"/>
      <c r="S35" s="2687"/>
      <c r="T35" s="2687"/>
      <c r="U35" s="2687"/>
      <c r="V35" s="2652">
        <f t="shared" si="6"/>
        <v>0</v>
      </c>
      <c r="W35" s="2687"/>
      <c r="X35" s="2688">
        <f>V35*125%</f>
        <v>0</v>
      </c>
      <c r="Y35" s="2687"/>
      <c r="Z35" s="2688">
        <f t="shared" si="7"/>
        <v>0</v>
      </c>
      <c r="AA35" s="2687"/>
      <c r="AB35" s="2689"/>
    </row>
    <row r="36" spans="1:28" s="2576" customFormat="1" ht="12">
      <c r="A36" s="2616">
        <v>180</v>
      </c>
      <c r="B36" s="2675">
        <v>1.5</v>
      </c>
      <c r="C36" s="2692"/>
      <c r="D36" s="2693"/>
      <c r="E36" s="2656"/>
      <c r="F36" s="2679"/>
      <c r="G36" s="2680"/>
      <c r="H36" s="2681"/>
      <c r="I36" s="2682"/>
      <c r="J36" s="2682"/>
      <c r="K36" s="2682"/>
      <c r="L36" s="2683"/>
      <c r="M36" s="2684"/>
      <c r="N36" s="2685"/>
      <c r="O36" s="2682"/>
      <c r="P36" s="2683"/>
      <c r="Q36" s="2687"/>
      <c r="R36" s="2687"/>
      <c r="S36" s="2687"/>
      <c r="T36" s="2687"/>
      <c r="U36" s="2687"/>
      <c r="V36" s="2652">
        <f t="shared" si="6"/>
        <v>0</v>
      </c>
      <c r="W36" s="2687"/>
      <c r="X36" s="2688">
        <f>V36*150%</f>
        <v>0</v>
      </c>
      <c r="Y36" s="2687"/>
      <c r="Z36" s="2688">
        <f t="shared" si="7"/>
        <v>0</v>
      </c>
      <c r="AA36" s="2687"/>
      <c r="AB36" s="2689"/>
    </row>
    <row r="37" spans="1:28" s="2576" customFormat="1" ht="12">
      <c r="A37" s="2616">
        <v>190</v>
      </c>
      <c r="B37" s="2675">
        <v>2</v>
      </c>
      <c r="C37" s="2692"/>
      <c r="D37" s="2693"/>
      <c r="E37" s="2694"/>
      <c r="F37" s="2679"/>
      <c r="G37" s="2695"/>
      <c r="H37" s="2696"/>
      <c r="I37" s="2697"/>
      <c r="J37" s="2697"/>
      <c r="K37" s="2697"/>
      <c r="L37" s="2698"/>
      <c r="M37" s="2699"/>
      <c r="N37" s="2700"/>
      <c r="O37" s="2697"/>
      <c r="P37" s="2698"/>
      <c r="Q37" s="2687"/>
      <c r="R37" s="2687"/>
      <c r="S37" s="2687"/>
      <c r="T37" s="2687"/>
      <c r="U37" s="2687"/>
      <c r="V37" s="2652">
        <f>Q37-R37-0.8*S37-0.5*T37</f>
        <v>0</v>
      </c>
      <c r="W37" s="2687"/>
      <c r="X37" s="2688">
        <f>V37*200%</f>
        <v>0</v>
      </c>
      <c r="Y37" s="2687"/>
      <c r="Z37" s="2688">
        <f>X37-Y37</f>
        <v>0</v>
      </c>
      <c r="AA37" s="2687"/>
      <c r="AB37" s="2689"/>
    </row>
    <row r="38" spans="1:28" s="2576" customFormat="1" ht="12">
      <c r="A38" s="2616">
        <v>195</v>
      </c>
      <c r="B38" s="2675">
        <v>2.5</v>
      </c>
      <c r="C38" s="2692"/>
      <c r="D38" s="2693"/>
      <c r="E38" s="2656"/>
      <c r="F38" s="2679"/>
      <c r="G38" s="2680"/>
      <c r="H38" s="2681"/>
      <c r="I38" s="2682"/>
      <c r="J38" s="2682"/>
      <c r="K38" s="2682"/>
      <c r="L38" s="2683"/>
      <c r="M38" s="2684"/>
      <c r="N38" s="2685"/>
      <c r="O38" s="2682"/>
      <c r="P38" s="2683"/>
      <c r="Q38" s="2687"/>
      <c r="R38" s="2687"/>
      <c r="S38" s="2687"/>
      <c r="T38" s="2687"/>
      <c r="U38" s="2687"/>
      <c r="V38" s="2652">
        <f>Q38-R38-0.8*S38-0.5*T38</f>
        <v>0</v>
      </c>
      <c r="W38" s="2687"/>
      <c r="X38" s="2688">
        <f>V38*250%</f>
        <v>0</v>
      </c>
      <c r="Y38" s="2687"/>
      <c r="Z38" s="2688">
        <f t="shared" si="7"/>
        <v>0</v>
      </c>
      <c r="AA38" s="2687"/>
      <c r="AB38" s="2689"/>
    </row>
    <row r="39" spans="1:28" s="2576" customFormat="1" ht="12">
      <c r="A39" s="2616">
        <v>200</v>
      </c>
      <c r="B39" s="2675">
        <v>12.5</v>
      </c>
      <c r="C39" s="2692"/>
      <c r="D39" s="2693"/>
      <c r="E39" s="2694"/>
      <c r="F39" s="2679"/>
      <c r="G39" s="2695"/>
      <c r="H39" s="2696"/>
      <c r="I39" s="2697"/>
      <c r="J39" s="2697"/>
      <c r="K39" s="2697"/>
      <c r="L39" s="2698"/>
      <c r="M39" s="2699"/>
      <c r="N39" s="2700"/>
      <c r="O39" s="2697"/>
      <c r="P39" s="2698"/>
      <c r="Q39" s="2687"/>
      <c r="R39" s="2687"/>
      <c r="S39" s="2687"/>
      <c r="T39" s="2687"/>
      <c r="U39" s="2687"/>
      <c r="V39" s="2652">
        <f t="shared" si="6"/>
        <v>0</v>
      </c>
      <c r="W39" s="2687"/>
      <c r="X39" s="2688">
        <f>V39*1250%</f>
        <v>0</v>
      </c>
      <c r="Y39" s="2687"/>
      <c r="Z39" s="2688">
        <f t="shared" si="7"/>
        <v>0</v>
      </c>
      <c r="AA39" s="2687"/>
      <c r="AB39" s="2689"/>
    </row>
    <row r="40" spans="1:28" s="2576" customFormat="1" ht="12">
      <c r="A40" s="2701">
        <v>210</v>
      </c>
      <c r="B40" s="2675" t="s">
        <v>2988</v>
      </c>
      <c r="C40" s="2692"/>
      <c r="D40" s="2693"/>
      <c r="E40" s="2694"/>
      <c r="F40" s="2702"/>
      <c r="G40" s="2697"/>
      <c r="H40" s="2697"/>
      <c r="I40" s="2697"/>
      <c r="J40" s="2697"/>
      <c r="K40" s="2697"/>
      <c r="L40" s="2698"/>
      <c r="M40" s="2699"/>
      <c r="N40" s="2700"/>
      <c r="O40" s="2697"/>
      <c r="P40" s="2698"/>
      <c r="Q40" s="2703"/>
      <c r="R40" s="2703"/>
      <c r="S40" s="2703"/>
      <c r="T40" s="2703"/>
      <c r="U40" s="2703"/>
      <c r="V40" s="2652">
        <f>Q40-R40-0.8*S40-0.5*T40</f>
        <v>0</v>
      </c>
      <c r="W40" s="2703"/>
      <c r="X40" s="2687"/>
      <c r="Y40" s="2703"/>
      <c r="Z40" s="2703"/>
      <c r="AA40" s="2703"/>
      <c r="AB40" s="2704"/>
    </row>
    <row r="41" spans="1:28" s="2576" customFormat="1" ht="15" customHeight="1">
      <c r="A41" s="4929" t="s">
        <v>2989</v>
      </c>
      <c r="B41" s="4930"/>
      <c r="C41" s="4930"/>
      <c r="D41" s="4930"/>
      <c r="E41" s="4930"/>
      <c r="F41" s="4930"/>
      <c r="G41" s="4930"/>
      <c r="H41" s="4930"/>
      <c r="I41" s="4930"/>
      <c r="J41" s="4930"/>
      <c r="K41" s="4930"/>
      <c r="L41" s="4930"/>
      <c r="M41" s="4930"/>
      <c r="N41" s="4930"/>
      <c r="O41" s="4930"/>
      <c r="P41" s="4930"/>
      <c r="Q41" s="4930"/>
      <c r="R41" s="4930"/>
      <c r="S41" s="4930"/>
      <c r="T41" s="4930"/>
      <c r="U41" s="4930"/>
      <c r="V41" s="4930"/>
      <c r="W41" s="4930"/>
      <c r="X41" s="4930"/>
      <c r="Y41" s="4930"/>
      <c r="Z41" s="4930"/>
      <c r="AA41" s="4930"/>
      <c r="AB41" s="4931"/>
    </row>
    <row r="42" spans="1:28" s="2576" customFormat="1" ht="12">
      <c r="A42" s="2705">
        <v>220</v>
      </c>
      <c r="B42" s="2647" t="s">
        <v>2990</v>
      </c>
      <c r="C42" s="2706"/>
      <c r="D42" s="2707"/>
      <c r="E42" s="2708"/>
      <c r="F42" s="2706"/>
      <c r="G42" s="2707"/>
      <c r="H42" s="2707"/>
      <c r="I42" s="2707"/>
      <c r="J42" s="2707"/>
      <c r="K42" s="2707"/>
      <c r="L42" s="2707"/>
      <c r="M42" s="2709"/>
      <c r="N42" s="2707"/>
      <c r="O42" s="2707"/>
      <c r="P42" s="2707"/>
      <c r="Q42" s="2707"/>
      <c r="R42" s="2707"/>
      <c r="S42" s="2707"/>
      <c r="T42" s="2707"/>
      <c r="U42" s="2707"/>
      <c r="V42" s="2707"/>
      <c r="W42" s="2707"/>
      <c r="X42" s="2707"/>
      <c r="Y42" s="2707"/>
      <c r="Z42" s="2707"/>
      <c r="AA42" s="2710"/>
      <c r="AB42" s="2711"/>
    </row>
    <row r="43" spans="1:28" s="2576" customFormat="1" ht="12">
      <c r="A43" s="2705">
        <v>230</v>
      </c>
      <c r="B43" s="2647" t="s">
        <v>2991</v>
      </c>
      <c r="C43" s="2712"/>
      <c r="D43" s="2713"/>
      <c r="E43" s="2714"/>
      <c r="F43" s="2712"/>
      <c r="G43" s="2713"/>
      <c r="H43" s="2713"/>
      <c r="I43" s="2713"/>
      <c r="J43" s="2713"/>
      <c r="K43" s="2713"/>
      <c r="L43" s="2713"/>
      <c r="M43" s="2715"/>
      <c r="N43" s="2713"/>
      <c r="O43" s="2713"/>
      <c r="P43" s="2713"/>
      <c r="Q43" s="2713"/>
      <c r="R43" s="2713"/>
      <c r="S43" s="2713"/>
      <c r="T43" s="2713"/>
      <c r="U43" s="2713"/>
      <c r="V43" s="2713"/>
      <c r="W43" s="2713"/>
      <c r="X43" s="2713"/>
      <c r="Y43" s="2713"/>
      <c r="Z43" s="2713"/>
      <c r="AA43" s="2716"/>
      <c r="AB43" s="2717"/>
    </row>
    <row r="44" spans="1:28" s="2576" customFormat="1" ht="12">
      <c r="A44" s="2705">
        <v>240</v>
      </c>
      <c r="B44" s="2647" t="s">
        <v>2992</v>
      </c>
      <c r="C44" s="2712"/>
      <c r="D44" s="2713"/>
      <c r="E44" s="2714"/>
      <c r="F44" s="2712"/>
      <c r="G44" s="2713"/>
      <c r="H44" s="2713"/>
      <c r="I44" s="2713"/>
      <c r="J44" s="2713"/>
      <c r="K44" s="2713"/>
      <c r="L44" s="2713"/>
      <c r="M44" s="2715"/>
      <c r="N44" s="2713"/>
      <c r="O44" s="2713"/>
      <c r="P44" s="2713"/>
      <c r="Q44" s="2713"/>
      <c r="R44" s="2713"/>
      <c r="S44" s="2713"/>
      <c r="T44" s="2713"/>
      <c r="U44" s="2713"/>
      <c r="V44" s="2713"/>
      <c r="W44" s="2713"/>
      <c r="X44" s="2713"/>
      <c r="Y44" s="2713"/>
      <c r="Z44" s="2713"/>
      <c r="AA44" s="2716"/>
      <c r="AB44" s="2717"/>
    </row>
    <row r="45" spans="1:28" s="2576" customFormat="1" ht="12.75" thickBot="1">
      <c r="A45" s="2718">
        <v>250</v>
      </c>
      <c r="B45" s="2719"/>
      <c r="C45" s="2720"/>
      <c r="D45" s="2721"/>
      <c r="E45" s="2722"/>
      <c r="F45" s="2720"/>
      <c r="G45" s="2721"/>
      <c r="H45" s="2721"/>
      <c r="I45" s="2721"/>
      <c r="J45" s="2721"/>
      <c r="K45" s="2721"/>
      <c r="L45" s="2721"/>
      <c r="M45" s="2723"/>
      <c r="N45" s="2721"/>
      <c r="O45" s="2721"/>
      <c r="P45" s="2721"/>
      <c r="Q45" s="2721"/>
      <c r="R45" s="2721"/>
      <c r="S45" s="2721"/>
      <c r="T45" s="2721"/>
      <c r="U45" s="2721"/>
      <c r="V45" s="2721"/>
      <c r="W45" s="2721"/>
      <c r="X45" s="2721"/>
      <c r="Y45" s="2721"/>
      <c r="Z45" s="2721"/>
      <c r="AA45" s="2724"/>
      <c r="AB45" s="2725"/>
    </row>
    <row r="46" spans="1:28">
      <c r="U46" s="2727"/>
      <c r="V46" s="2727"/>
      <c r="W46" s="2727"/>
      <c r="X46" s="2727"/>
      <c r="Y46" s="2727"/>
      <c r="Z46" s="2727"/>
      <c r="AA46" s="2727"/>
    </row>
    <row r="47" spans="1:28">
      <c r="B47" s="2212" t="s">
        <v>2993</v>
      </c>
      <c r="U47" s="2727"/>
      <c r="V47" s="2727"/>
      <c r="W47" s="2727"/>
      <c r="X47" s="2727"/>
      <c r="Y47" s="2727"/>
      <c r="Z47" s="2727"/>
      <c r="AA47" s="2727"/>
    </row>
    <row r="48" spans="1:28">
      <c r="B48" s="2579"/>
      <c r="U48" s="2727"/>
      <c r="V48" s="2727"/>
      <c r="W48" s="2727"/>
      <c r="X48" s="2727"/>
      <c r="Y48" s="2727"/>
      <c r="Z48" s="2727"/>
      <c r="AA48" s="2727"/>
    </row>
    <row r="50" ht="15" customHeight="1"/>
  </sheetData>
  <mergeCells count="37">
    <mergeCell ref="N3:V3"/>
    <mergeCell ref="C7:D7"/>
    <mergeCell ref="E7:E10"/>
    <mergeCell ref="F7:F10"/>
    <mergeCell ref="G7:L7"/>
    <mergeCell ref="M7:M10"/>
    <mergeCell ref="N7:P7"/>
    <mergeCell ref="Q7:Q10"/>
    <mergeCell ref="R7:U7"/>
    <mergeCell ref="V7:V10"/>
    <mergeCell ref="AA8:AA10"/>
    <mergeCell ref="X7:X10"/>
    <mergeCell ref="Y7:Y10"/>
    <mergeCell ref="Z7:Z10"/>
    <mergeCell ref="C8:C10"/>
    <mergeCell ref="D8:D10"/>
    <mergeCell ref="G8:H8"/>
    <mergeCell ref="I8:J8"/>
    <mergeCell ref="K8:L8"/>
    <mergeCell ref="N8:N10"/>
    <mergeCell ref="O8:O10"/>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s>
  <conditionalFormatting sqref="B17 B24:B26 B38 B39:F40 B37:F37">
    <cfRule type="cellIs" dxfId="15" priority="4" stopIfTrue="1" operator="equal">
      <formula>#REF!</formula>
    </cfRule>
  </conditionalFormatting>
  <conditionalFormatting sqref="B18:B23">
    <cfRule type="cellIs" dxfId="14" priority="3" stopIfTrue="1" operator="equal">
      <formula>#REF!</formula>
    </cfRule>
  </conditionalFormatting>
  <conditionalFormatting sqref="B27:B36">
    <cfRule type="cellIs" dxfId="13" priority="2" stopIfTrue="1" operator="equal">
      <formula>#REF!</formula>
    </cfRule>
  </conditionalFormatting>
  <conditionalFormatting sqref="B42:B44">
    <cfRule type="cellIs" dxfId="12"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44"/>
  <sheetViews>
    <sheetView zoomScale="90" zoomScaleNormal="90" zoomScaleSheetLayoutView="30" workbookViewId="0"/>
  </sheetViews>
  <sheetFormatPr defaultColWidth="11.42578125" defaultRowHeight="14.25"/>
  <cols>
    <col min="1" max="1" width="11.42578125" style="2730"/>
    <col min="2" max="2" width="33.42578125" style="2732" customWidth="1"/>
    <col min="3" max="20" width="11.42578125" style="2732"/>
    <col min="21" max="21" width="11.42578125" style="2735"/>
    <col min="22" max="23" width="11.42578125" style="2736"/>
    <col min="24" max="24" width="11.42578125" style="2735"/>
    <col min="25" max="16384" width="11.42578125" style="2730"/>
  </cols>
  <sheetData>
    <row r="1" spans="1:44" ht="15">
      <c r="B1" s="41" t="s">
        <v>48</v>
      </c>
      <c r="C1" s="2731">
        <v>18</v>
      </c>
      <c r="H1" s="2733"/>
      <c r="I1" s="2734"/>
      <c r="T1" s="2735"/>
      <c r="U1" s="2736"/>
      <c r="W1" s="2735"/>
      <c r="X1" s="2730"/>
    </row>
    <row r="2" spans="1:44" ht="30" customHeight="1">
      <c r="B2" s="41" t="s">
        <v>49</v>
      </c>
      <c r="C2" s="41" t="s">
        <v>3011</v>
      </c>
      <c r="D2" s="2737"/>
      <c r="E2" s="41"/>
      <c r="F2" s="2734" t="s">
        <v>3012</v>
      </c>
      <c r="G2" s="2738"/>
      <c r="H2" s="2579"/>
      <c r="I2" s="2734"/>
      <c r="R2" s="2738"/>
      <c r="S2" s="2738"/>
      <c r="T2" s="2738"/>
      <c r="U2" s="2738"/>
      <c r="V2" s="2738"/>
      <c r="W2" s="2738"/>
      <c r="X2" s="2738"/>
      <c r="Y2" s="2738"/>
      <c r="Z2" s="2738"/>
      <c r="AA2" s="2738"/>
      <c r="AB2" s="2738"/>
      <c r="AC2" s="2738"/>
      <c r="AD2" s="2738"/>
      <c r="AE2" s="2738"/>
      <c r="AF2" s="2738"/>
      <c r="AG2" s="2738"/>
      <c r="AH2" s="2738"/>
      <c r="AI2" s="2739"/>
      <c r="AJ2" s="2739"/>
      <c r="AK2" s="2739"/>
      <c r="AL2" s="2739"/>
    </row>
    <row r="3" spans="1:44" ht="35.25">
      <c r="B3" s="41" t="s">
        <v>47</v>
      </c>
      <c r="C3" s="41" t="s">
        <v>1049</v>
      </c>
      <c r="D3" s="2738"/>
      <c r="E3" s="2738"/>
      <c r="F3" s="2577" t="s">
        <v>3013</v>
      </c>
      <c r="G3" s="2738"/>
      <c r="H3" s="2579"/>
      <c r="I3" s="2740"/>
      <c r="R3" s="2738"/>
      <c r="S3" s="2738"/>
      <c r="T3" s="2738"/>
      <c r="U3" s="2738"/>
      <c r="V3" s="2738"/>
      <c r="W3" s="2738"/>
      <c r="X3" s="2738"/>
      <c r="Y3" s="2738"/>
      <c r="Z3" s="2738"/>
      <c r="AA3" s="2738"/>
      <c r="AB3" s="2738"/>
      <c r="AC3" s="2738"/>
      <c r="AD3" s="2738"/>
      <c r="AE3" s="2738"/>
      <c r="AF3" s="2738"/>
      <c r="AG3" s="2738"/>
      <c r="AH3" s="2738"/>
      <c r="AI3" s="2739"/>
      <c r="AJ3" s="2739"/>
      <c r="AK3" s="2739"/>
      <c r="AL3" s="2739"/>
    </row>
    <row r="4" spans="1:44" ht="18.75" customHeight="1">
      <c r="B4" s="41" t="s">
        <v>50</v>
      </c>
      <c r="C4" s="41" t="s">
        <v>53</v>
      </c>
      <c r="D4" s="2738"/>
      <c r="E4" s="2741"/>
      <c r="F4" s="2741"/>
      <c r="G4" s="2738"/>
      <c r="H4" s="2733"/>
      <c r="I4" s="2740"/>
      <c r="R4" s="2738"/>
      <c r="S4" s="2738"/>
      <c r="T4" s="2738"/>
      <c r="U4" s="2738"/>
      <c r="V4" s="2738"/>
      <c r="W4" s="2738"/>
      <c r="X4" s="2738"/>
      <c r="Y4" s="2738"/>
      <c r="Z4" s="2738"/>
      <c r="AA4" s="2738"/>
      <c r="AB4" s="2738"/>
      <c r="AC4" s="2738"/>
      <c r="AD4" s="2738"/>
      <c r="AE4" s="2738"/>
      <c r="AF4" s="2738"/>
      <c r="AG4" s="2738"/>
      <c r="AH4" s="2738"/>
      <c r="AI4" s="2739"/>
      <c r="AJ4" s="2739"/>
      <c r="AK4" s="2739"/>
      <c r="AL4" s="2739"/>
    </row>
    <row r="5" spans="1:44" ht="22.5" customHeight="1">
      <c r="B5" s="41" t="s">
        <v>792</v>
      </c>
      <c r="C5" s="41" t="s">
        <v>71</v>
      </c>
      <c r="D5" s="2738"/>
      <c r="E5" s="2738"/>
      <c r="F5" s="2738"/>
      <c r="G5" s="2738"/>
      <c r="I5" s="2742"/>
      <c r="R5" s="2738"/>
      <c r="S5" s="2738"/>
      <c r="T5" s="2738"/>
      <c r="U5" s="2738"/>
      <c r="V5" s="2738"/>
      <c r="W5" s="2738"/>
      <c r="X5" s="2738"/>
      <c r="Y5" s="2738"/>
      <c r="Z5" s="2738"/>
      <c r="AA5" s="2738"/>
      <c r="AB5" s="2738"/>
      <c r="AC5" s="2738"/>
      <c r="AD5" s="2738"/>
      <c r="AE5" s="2738"/>
      <c r="AF5" s="2738"/>
      <c r="AG5" s="2738"/>
      <c r="AH5" s="2738"/>
      <c r="AI5" s="2739"/>
      <c r="AJ5" s="2739"/>
      <c r="AK5" s="2739"/>
      <c r="AL5" s="2739"/>
    </row>
    <row r="6" spans="1:44" ht="22.5" customHeight="1" thickBot="1">
      <c r="B6" s="2743"/>
      <c r="C6" s="2744"/>
      <c r="D6" s="2744"/>
      <c r="E6" s="2744"/>
      <c r="F6" s="2744"/>
      <c r="G6" s="2744"/>
      <c r="H6" s="2744"/>
      <c r="I6" s="2744"/>
      <c r="J6" s="2744"/>
      <c r="K6" s="2744"/>
      <c r="L6" s="2744"/>
      <c r="M6" s="2744"/>
      <c r="N6" s="2744"/>
      <c r="O6" s="2744"/>
      <c r="P6" s="2744"/>
      <c r="Q6" s="2744"/>
      <c r="R6" s="2744"/>
      <c r="S6" s="2744"/>
      <c r="T6" s="2744"/>
      <c r="U6" s="2744"/>
      <c r="V6" s="2744"/>
      <c r="W6" s="2744"/>
      <c r="X6" s="2744"/>
      <c r="Y6" s="2744"/>
      <c r="Z6" s="2744"/>
      <c r="AA6" s="2744"/>
      <c r="AB6" s="2744"/>
      <c r="AC6" s="2744"/>
      <c r="AD6" s="2744"/>
      <c r="AE6" s="2744"/>
      <c r="AF6" s="2744"/>
      <c r="AG6" s="2744"/>
      <c r="AH6" s="2744"/>
      <c r="AI6" s="2744"/>
      <c r="AJ6" s="2744"/>
      <c r="AK6" s="2744"/>
      <c r="AL6" s="2744"/>
    </row>
    <row r="7" spans="1:44" ht="24">
      <c r="A7" s="2745"/>
      <c r="B7" s="2746"/>
      <c r="C7" s="4971" t="s">
        <v>3014</v>
      </c>
      <c r="D7" s="4987" t="s">
        <v>3015</v>
      </c>
      <c r="E7" s="4988"/>
      <c r="F7" s="4989"/>
      <c r="G7" s="2747" t="s">
        <v>3016</v>
      </c>
      <c r="H7" s="4971" t="s">
        <v>3017</v>
      </c>
      <c r="I7" s="4971" t="s">
        <v>3018</v>
      </c>
      <c r="J7" s="4988" t="s">
        <v>3019</v>
      </c>
      <c r="K7" s="4988"/>
      <c r="L7" s="4988"/>
      <c r="M7" s="4989"/>
      <c r="N7" s="4971" t="s">
        <v>3020</v>
      </c>
      <c r="O7" s="4971" t="s">
        <v>3021</v>
      </c>
      <c r="P7" s="4985" t="s">
        <v>2954</v>
      </c>
      <c r="Q7" s="2748"/>
      <c r="R7" s="4986" t="s">
        <v>3022</v>
      </c>
      <c r="S7" s="2749"/>
      <c r="T7" s="4985" t="s">
        <v>3023</v>
      </c>
      <c r="U7" s="2748"/>
      <c r="V7" s="2750"/>
      <c r="W7" s="4987" t="s">
        <v>3024</v>
      </c>
      <c r="X7" s="4988"/>
      <c r="Y7" s="4988"/>
      <c r="Z7" s="4988"/>
      <c r="AA7" s="4988"/>
      <c r="AB7" s="4989"/>
      <c r="AC7" s="4971" t="s">
        <v>3025</v>
      </c>
      <c r="AD7" s="4985" t="s">
        <v>3026</v>
      </c>
      <c r="AE7" s="2751"/>
      <c r="AF7" s="4971" t="s">
        <v>3027</v>
      </c>
      <c r="AG7" s="4971" t="s">
        <v>3028</v>
      </c>
      <c r="AH7" s="4971" t="s">
        <v>3029</v>
      </c>
      <c r="AI7" s="4971" t="s">
        <v>3030</v>
      </c>
      <c r="AJ7" s="4971" t="s">
        <v>3031</v>
      </c>
      <c r="AK7" s="4971" t="s">
        <v>3032</v>
      </c>
      <c r="AL7" s="4974" t="s">
        <v>3033</v>
      </c>
      <c r="AM7" s="2752"/>
      <c r="AN7" s="2752"/>
      <c r="AO7" s="2752"/>
      <c r="AP7" s="2752"/>
      <c r="AQ7" s="2752"/>
      <c r="AR7" s="2752"/>
    </row>
    <row r="8" spans="1:44" ht="36">
      <c r="A8" s="2753"/>
      <c r="B8" s="2754"/>
      <c r="C8" s="4972"/>
      <c r="D8" s="4977" t="s">
        <v>3034</v>
      </c>
      <c r="E8" s="2755" t="s">
        <v>3035</v>
      </c>
      <c r="F8" s="4977" t="s">
        <v>3036</v>
      </c>
      <c r="G8" s="4977" t="s">
        <v>3037</v>
      </c>
      <c r="H8" s="4972"/>
      <c r="I8" s="4972"/>
      <c r="J8" s="4978" t="s">
        <v>3038</v>
      </c>
      <c r="K8" s="4977" t="s">
        <v>3039</v>
      </c>
      <c r="L8" s="4980" t="s">
        <v>3040</v>
      </c>
      <c r="M8" s="4981"/>
      <c r="N8" s="4972"/>
      <c r="O8" s="4972"/>
      <c r="P8" s="4972"/>
      <c r="Q8" s="4982" t="s">
        <v>3041</v>
      </c>
      <c r="R8" s="4983"/>
      <c r="S8" s="4983" t="s">
        <v>3042</v>
      </c>
      <c r="T8" s="4972"/>
      <c r="U8" s="4990" t="s">
        <v>3043</v>
      </c>
      <c r="V8" s="4972" t="s">
        <v>3044</v>
      </c>
      <c r="W8" s="4992" t="s">
        <v>3045</v>
      </c>
      <c r="X8" s="4992"/>
      <c r="Y8" s="4992"/>
      <c r="Z8" s="4992"/>
      <c r="AA8" s="4992"/>
      <c r="AB8" s="4992"/>
      <c r="AC8" s="4972"/>
      <c r="AD8" s="4972"/>
      <c r="AE8" s="4972" t="s">
        <v>3046</v>
      </c>
      <c r="AF8" s="4972"/>
      <c r="AG8" s="4972"/>
      <c r="AH8" s="4972"/>
      <c r="AI8" s="4972"/>
      <c r="AJ8" s="4972"/>
      <c r="AK8" s="4972"/>
      <c r="AL8" s="4975"/>
      <c r="AM8" s="2752"/>
      <c r="AN8" s="2752"/>
      <c r="AO8" s="2752"/>
      <c r="AP8" s="2752"/>
      <c r="AQ8" s="2752"/>
      <c r="AR8" s="2752"/>
    </row>
    <row r="9" spans="1:44" ht="81" customHeight="1">
      <c r="A9" s="2753"/>
      <c r="B9" s="2754"/>
      <c r="C9" s="4973"/>
      <c r="D9" s="4972"/>
      <c r="E9" s="2755" t="s">
        <v>3047</v>
      </c>
      <c r="F9" s="4972"/>
      <c r="G9" s="4973"/>
      <c r="H9" s="4973"/>
      <c r="I9" s="4973"/>
      <c r="J9" s="4979"/>
      <c r="K9" s="4973"/>
      <c r="L9" s="2756" t="s">
        <v>3048</v>
      </c>
      <c r="M9" s="2756" t="s">
        <v>3049</v>
      </c>
      <c r="N9" s="4972"/>
      <c r="O9" s="4972"/>
      <c r="P9" s="4972"/>
      <c r="Q9" s="4983"/>
      <c r="R9" s="4984"/>
      <c r="S9" s="4984"/>
      <c r="T9" s="4972"/>
      <c r="U9" s="4991"/>
      <c r="V9" s="4973"/>
      <c r="W9" s="2757" t="s">
        <v>3050</v>
      </c>
      <c r="X9" s="2757" t="s">
        <v>3051</v>
      </c>
      <c r="Y9" s="2757" t="s">
        <v>3052</v>
      </c>
      <c r="Z9" s="2757" t="s">
        <v>3053</v>
      </c>
      <c r="AA9" s="2757" t="s">
        <v>3054</v>
      </c>
      <c r="AB9" s="2757" t="s">
        <v>3055</v>
      </c>
      <c r="AC9" s="4973"/>
      <c r="AD9" s="4973"/>
      <c r="AE9" s="4973"/>
      <c r="AF9" s="4973"/>
      <c r="AG9" s="4973"/>
      <c r="AH9" s="4973"/>
      <c r="AI9" s="4973"/>
      <c r="AJ9" s="4973"/>
      <c r="AK9" s="4973"/>
      <c r="AL9" s="4976"/>
      <c r="AM9" s="2752"/>
      <c r="AN9" s="2752"/>
      <c r="AO9" s="2752"/>
      <c r="AP9" s="2752"/>
      <c r="AQ9" s="2752"/>
      <c r="AR9" s="2752"/>
    </row>
    <row r="10" spans="1:44" ht="20.25">
      <c r="A10" s="2753"/>
      <c r="B10" s="2758"/>
      <c r="C10" s="2759" t="s">
        <v>1417</v>
      </c>
      <c r="D10" s="2759" t="s">
        <v>1422</v>
      </c>
      <c r="E10" s="2759" t="s">
        <v>1425</v>
      </c>
      <c r="F10" s="2759" t="s">
        <v>1428</v>
      </c>
      <c r="G10" s="2759" t="s">
        <v>1431</v>
      </c>
      <c r="H10" s="2760" t="s">
        <v>1434</v>
      </c>
      <c r="I10" s="2756" t="s">
        <v>3056</v>
      </c>
      <c r="J10" s="2761" t="s">
        <v>1439</v>
      </c>
      <c r="K10" s="2761" t="s">
        <v>1442</v>
      </c>
      <c r="L10" s="2761">
        <v>100</v>
      </c>
      <c r="M10" s="2761">
        <v>110</v>
      </c>
      <c r="N10" s="2759">
        <v>120</v>
      </c>
      <c r="O10" s="2759">
        <v>130</v>
      </c>
      <c r="P10" s="2759">
        <v>140</v>
      </c>
      <c r="Q10" s="2759">
        <v>150</v>
      </c>
      <c r="R10" s="2759">
        <v>160</v>
      </c>
      <c r="S10" s="2759">
        <v>170</v>
      </c>
      <c r="T10" s="2759">
        <v>180</v>
      </c>
      <c r="U10" s="2759">
        <v>190</v>
      </c>
      <c r="V10" s="2755" t="s">
        <v>3057</v>
      </c>
      <c r="W10" s="2759">
        <v>210</v>
      </c>
      <c r="X10" s="2759">
        <v>220</v>
      </c>
      <c r="Y10" s="2759">
        <v>230</v>
      </c>
      <c r="Z10" s="2759">
        <v>240</v>
      </c>
      <c r="AA10" s="2759">
        <v>250</v>
      </c>
      <c r="AB10" s="2759">
        <v>260</v>
      </c>
      <c r="AC10" s="2759">
        <v>270</v>
      </c>
      <c r="AD10" s="2759">
        <v>280</v>
      </c>
      <c r="AE10" s="2759">
        <v>290</v>
      </c>
      <c r="AF10" s="2759">
        <v>300</v>
      </c>
      <c r="AG10" s="2759">
        <v>310</v>
      </c>
      <c r="AH10" s="2759">
        <v>320</v>
      </c>
      <c r="AI10" s="2755">
        <v>330</v>
      </c>
      <c r="AJ10" s="2755">
        <v>340</v>
      </c>
      <c r="AK10" s="2755">
        <v>350</v>
      </c>
      <c r="AL10" s="2762">
        <v>360</v>
      </c>
      <c r="AM10" s="2763"/>
      <c r="AN10" s="2763"/>
      <c r="AO10" s="2763"/>
      <c r="AP10" s="2763"/>
      <c r="AQ10" s="2763"/>
      <c r="AR10" s="2763"/>
    </row>
    <row r="11" spans="1:44" ht="22.5">
      <c r="A11" s="2764" t="s">
        <v>1417</v>
      </c>
      <c r="B11" s="2765" t="s">
        <v>3058</v>
      </c>
      <c r="C11" s="2766"/>
      <c r="D11" s="2766"/>
      <c r="E11" s="2766"/>
      <c r="F11" s="2766"/>
      <c r="G11" s="2766"/>
      <c r="H11" s="2766"/>
      <c r="I11" s="2767">
        <f>G11-H11</f>
        <v>0</v>
      </c>
      <c r="J11" s="2766"/>
      <c r="K11" s="2766"/>
      <c r="L11" s="2766"/>
      <c r="M11" s="2766"/>
      <c r="N11" s="2766"/>
      <c r="O11" s="2766"/>
      <c r="P11" s="2766"/>
      <c r="Q11" s="2766"/>
      <c r="R11" s="2766"/>
      <c r="S11" s="2766"/>
      <c r="T11" s="2766"/>
      <c r="U11" s="2766"/>
      <c r="V11" s="2767">
        <f>T11-U11</f>
        <v>0</v>
      </c>
      <c r="W11" s="2766"/>
      <c r="X11" s="2766"/>
      <c r="Y11" s="2766"/>
      <c r="Z11" s="2766"/>
      <c r="AA11" s="2766"/>
      <c r="AB11" s="2766"/>
      <c r="AC11" s="2766"/>
      <c r="AD11" s="2766"/>
      <c r="AE11" s="2766"/>
      <c r="AF11" s="2766"/>
      <c r="AG11" s="2766"/>
      <c r="AH11" s="2766"/>
      <c r="AI11" s="2766"/>
      <c r="AJ11" s="2766"/>
      <c r="AK11" s="2766"/>
      <c r="AL11" s="2768"/>
      <c r="AM11" s="2769"/>
      <c r="AN11" s="2769"/>
      <c r="AO11" s="2769"/>
      <c r="AP11" s="2769"/>
      <c r="AQ11" s="2769"/>
      <c r="AR11" s="2769"/>
    </row>
    <row r="12" spans="1:44" ht="22.5">
      <c r="A12" s="2770" t="s">
        <v>1422</v>
      </c>
      <c r="B12" s="2771" t="s">
        <v>3059</v>
      </c>
      <c r="C12" s="2766"/>
      <c r="D12" s="2766"/>
      <c r="E12" s="2766"/>
      <c r="F12" s="2766"/>
      <c r="G12" s="2766"/>
      <c r="H12" s="2766"/>
      <c r="I12" s="2767">
        <f t="shared" ref="I12:I25" si="0">G12-H12</f>
        <v>0</v>
      </c>
      <c r="J12" s="2766"/>
      <c r="K12" s="2766"/>
      <c r="L12" s="2766"/>
      <c r="M12" s="2766"/>
      <c r="N12" s="2766"/>
      <c r="O12" s="2766"/>
      <c r="P12" s="2766"/>
      <c r="Q12" s="2766"/>
      <c r="R12" s="2766"/>
      <c r="S12" s="2766"/>
      <c r="T12" s="2766"/>
      <c r="U12" s="2766"/>
      <c r="V12" s="2767">
        <f>T12-U12</f>
        <v>0</v>
      </c>
      <c r="W12" s="2766"/>
      <c r="X12" s="2766"/>
      <c r="Y12" s="2766"/>
      <c r="Z12" s="2766"/>
      <c r="AA12" s="2766"/>
      <c r="AB12" s="2766"/>
      <c r="AC12" s="2766"/>
      <c r="AD12" s="2766"/>
      <c r="AE12" s="2766"/>
      <c r="AF12" s="2766"/>
      <c r="AG12" s="2766"/>
      <c r="AH12" s="2766"/>
      <c r="AI12" s="2766"/>
      <c r="AJ12" s="2766"/>
      <c r="AK12" s="2766"/>
      <c r="AL12" s="2768"/>
      <c r="AM12" s="2769"/>
      <c r="AN12" s="2769"/>
      <c r="AO12" s="2769"/>
      <c r="AP12" s="2769"/>
      <c r="AQ12" s="2769"/>
      <c r="AR12" s="2769"/>
    </row>
    <row r="13" spans="1:44" ht="22.5">
      <c r="A13" s="2770" t="s">
        <v>1425</v>
      </c>
      <c r="B13" s="2771" t="s">
        <v>3060</v>
      </c>
      <c r="C13" s="2766"/>
      <c r="D13" s="2766"/>
      <c r="E13" s="2766"/>
      <c r="F13" s="2766"/>
      <c r="G13" s="2766"/>
      <c r="H13" s="2766"/>
      <c r="I13" s="2767">
        <f t="shared" si="0"/>
        <v>0</v>
      </c>
      <c r="J13" s="2766"/>
      <c r="K13" s="2766"/>
      <c r="L13" s="2766"/>
      <c r="M13" s="2766"/>
      <c r="N13" s="2766"/>
      <c r="O13" s="2766"/>
      <c r="P13" s="2766"/>
      <c r="Q13" s="2766"/>
      <c r="R13" s="2766"/>
      <c r="S13" s="2766"/>
      <c r="T13" s="2766"/>
      <c r="U13" s="2766"/>
      <c r="V13" s="2767">
        <f t="shared" ref="V13:V25" si="1">T13-U13</f>
        <v>0</v>
      </c>
      <c r="W13" s="2766"/>
      <c r="X13" s="2766"/>
      <c r="Y13" s="2766"/>
      <c r="Z13" s="2766"/>
      <c r="AA13" s="2766"/>
      <c r="AB13" s="2766"/>
      <c r="AC13" s="2766"/>
      <c r="AD13" s="2766"/>
      <c r="AE13" s="2766"/>
      <c r="AF13" s="2766"/>
      <c r="AG13" s="2766"/>
      <c r="AH13" s="2766"/>
      <c r="AI13" s="2766"/>
      <c r="AJ13" s="2766"/>
      <c r="AK13" s="2766"/>
      <c r="AL13" s="2768"/>
      <c r="AM13" s="2769"/>
      <c r="AN13" s="2769"/>
      <c r="AO13" s="2769"/>
      <c r="AP13" s="2769"/>
      <c r="AQ13" s="2769"/>
      <c r="AR13" s="2769"/>
    </row>
    <row r="14" spans="1:44" ht="12.75">
      <c r="A14" s="2770" t="s">
        <v>1428</v>
      </c>
      <c r="B14" s="2772" t="s">
        <v>3061</v>
      </c>
      <c r="C14" s="2773"/>
      <c r="D14" s="2773"/>
      <c r="E14" s="2773"/>
      <c r="F14" s="2773"/>
      <c r="G14" s="2766"/>
      <c r="H14" s="2773"/>
      <c r="I14" s="2767">
        <f t="shared" si="0"/>
        <v>0</v>
      </c>
      <c r="J14" s="2773"/>
      <c r="K14" s="2773"/>
      <c r="L14" s="2773"/>
      <c r="M14" s="2773"/>
      <c r="N14" s="2766"/>
      <c r="O14" s="2773"/>
      <c r="P14" s="2773"/>
      <c r="Q14" s="2773"/>
      <c r="R14" s="2773"/>
      <c r="S14" s="2773"/>
      <c r="T14" s="2766"/>
      <c r="U14" s="2766"/>
      <c r="V14" s="2767">
        <f t="shared" si="1"/>
        <v>0</v>
      </c>
      <c r="W14" s="2766"/>
      <c r="X14" s="2766"/>
      <c r="Y14" s="2766"/>
      <c r="Z14" s="2766"/>
      <c r="AA14" s="2766"/>
      <c r="AB14" s="2766"/>
      <c r="AC14" s="2766"/>
      <c r="AD14" s="2774"/>
      <c r="AE14" s="2774"/>
      <c r="AF14" s="2774"/>
      <c r="AG14" s="2774"/>
      <c r="AH14" s="2774"/>
      <c r="AI14" s="2774"/>
      <c r="AJ14" s="2774"/>
      <c r="AK14" s="2774"/>
      <c r="AL14" s="2775"/>
      <c r="AM14" s="2776"/>
      <c r="AN14" s="2769"/>
      <c r="AO14" s="2769"/>
      <c r="AP14" s="2769"/>
      <c r="AQ14" s="2769"/>
      <c r="AR14" s="2769"/>
    </row>
    <row r="15" spans="1:44" ht="12.75">
      <c r="A15" s="2770" t="s">
        <v>1431</v>
      </c>
      <c r="B15" s="2771" t="s">
        <v>3062</v>
      </c>
      <c r="C15" s="2773"/>
      <c r="D15" s="2773"/>
      <c r="E15" s="2773"/>
      <c r="F15" s="2773"/>
      <c r="G15" s="2766"/>
      <c r="H15" s="2773"/>
      <c r="I15" s="2767">
        <f t="shared" si="0"/>
        <v>0</v>
      </c>
      <c r="J15" s="2773"/>
      <c r="K15" s="2773"/>
      <c r="L15" s="2773"/>
      <c r="M15" s="2773"/>
      <c r="N15" s="2773"/>
      <c r="O15" s="2773"/>
      <c r="P15" s="2773"/>
      <c r="Q15" s="2777"/>
      <c r="R15" s="2773"/>
      <c r="S15" s="2773"/>
      <c r="T15" s="2766"/>
      <c r="U15" s="2766"/>
      <c r="V15" s="2767">
        <f t="shared" si="1"/>
        <v>0</v>
      </c>
      <c r="W15" s="2766"/>
      <c r="X15" s="2766"/>
      <c r="Y15" s="2766"/>
      <c r="Z15" s="2766"/>
      <c r="AA15" s="2766"/>
      <c r="AB15" s="2766"/>
      <c r="AC15" s="2766"/>
      <c r="AD15" s="2774"/>
      <c r="AE15" s="2774"/>
      <c r="AF15" s="2778"/>
      <c r="AG15" s="2774"/>
      <c r="AH15" s="2774"/>
      <c r="AI15" s="2779"/>
      <c r="AJ15" s="2779"/>
      <c r="AK15" s="2779"/>
      <c r="AL15" s="2780"/>
      <c r="AM15" s="2769"/>
      <c r="AN15" s="2769"/>
      <c r="AO15" s="2769"/>
      <c r="AP15" s="2769"/>
      <c r="AQ15" s="2769"/>
      <c r="AR15" s="2769"/>
    </row>
    <row r="16" spans="1:44" ht="24">
      <c r="A16" s="2770" t="s">
        <v>1434</v>
      </c>
      <c r="B16" s="2771" t="s">
        <v>3063</v>
      </c>
      <c r="C16" s="2773"/>
      <c r="D16" s="2773"/>
      <c r="E16" s="2773"/>
      <c r="F16" s="2773"/>
      <c r="G16" s="2766"/>
      <c r="H16" s="2773"/>
      <c r="I16" s="2767">
        <f t="shared" si="0"/>
        <v>0</v>
      </c>
      <c r="J16" s="2773"/>
      <c r="K16" s="2773"/>
      <c r="L16" s="2773"/>
      <c r="M16" s="2773"/>
      <c r="N16" s="2773"/>
      <c r="O16" s="2773"/>
      <c r="P16" s="2773"/>
      <c r="Q16" s="2773"/>
      <c r="R16" s="2773"/>
      <c r="S16" s="2773"/>
      <c r="T16" s="2766"/>
      <c r="U16" s="2766"/>
      <c r="V16" s="2767">
        <f t="shared" si="1"/>
        <v>0</v>
      </c>
      <c r="W16" s="2766"/>
      <c r="X16" s="2766"/>
      <c r="Y16" s="2766"/>
      <c r="Z16" s="2766"/>
      <c r="AA16" s="2766"/>
      <c r="AB16" s="2766"/>
      <c r="AC16" s="2766"/>
      <c r="AD16" s="2774"/>
      <c r="AE16" s="2774"/>
      <c r="AF16" s="2774"/>
      <c r="AG16" s="2774"/>
      <c r="AH16" s="2774"/>
      <c r="AI16" s="2779"/>
      <c r="AJ16" s="2779"/>
      <c r="AK16" s="2779"/>
      <c r="AL16" s="2780"/>
      <c r="AM16" s="2769"/>
      <c r="AN16" s="2769"/>
      <c r="AO16" s="2769"/>
      <c r="AP16" s="2769"/>
      <c r="AQ16" s="2769"/>
      <c r="AR16" s="2769"/>
    </row>
    <row r="17" spans="1:44" ht="12.75">
      <c r="A17" s="2770" t="s">
        <v>1436</v>
      </c>
      <c r="B17" s="2771" t="s">
        <v>3064</v>
      </c>
      <c r="C17" s="2773"/>
      <c r="D17" s="2773"/>
      <c r="E17" s="2773"/>
      <c r="F17" s="2773"/>
      <c r="G17" s="2766"/>
      <c r="H17" s="2773"/>
      <c r="I17" s="2767">
        <f t="shared" si="0"/>
        <v>0</v>
      </c>
      <c r="J17" s="2773"/>
      <c r="K17" s="2773"/>
      <c r="L17" s="2773"/>
      <c r="M17" s="2773"/>
      <c r="N17" s="2773"/>
      <c r="O17" s="2773"/>
      <c r="P17" s="2773"/>
      <c r="Q17" s="2773"/>
      <c r="R17" s="2773"/>
      <c r="S17" s="2773"/>
      <c r="T17" s="2766"/>
      <c r="U17" s="2766"/>
      <c r="V17" s="2767">
        <f t="shared" si="1"/>
        <v>0</v>
      </c>
      <c r="W17" s="2766"/>
      <c r="X17" s="2766"/>
      <c r="Y17" s="2766"/>
      <c r="Z17" s="2766"/>
      <c r="AA17" s="2766"/>
      <c r="AB17" s="2766"/>
      <c r="AC17" s="2766"/>
      <c r="AD17" s="2774"/>
      <c r="AE17" s="2774"/>
      <c r="AF17" s="2774"/>
      <c r="AG17" s="2774"/>
      <c r="AH17" s="2774"/>
      <c r="AI17" s="2779"/>
      <c r="AJ17" s="2779"/>
      <c r="AK17" s="2779"/>
      <c r="AL17" s="2780"/>
      <c r="AM17" s="2769"/>
      <c r="AN17" s="2769"/>
      <c r="AO17" s="2769"/>
      <c r="AP17" s="2769"/>
      <c r="AQ17" s="2769"/>
      <c r="AR17" s="2769"/>
    </row>
    <row r="18" spans="1:44" ht="12.75">
      <c r="A18" s="2770" t="s">
        <v>1439</v>
      </c>
      <c r="B18" s="2772" t="s">
        <v>3065</v>
      </c>
      <c r="C18" s="2781"/>
      <c r="D18" s="2781"/>
      <c r="E18" s="2781"/>
      <c r="F18" s="2781"/>
      <c r="G18" s="2766"/>
      <c r="H18" s="2782"/>
      <c r="I18" s="2767">
        <f t="shared" si="0"/>
        <v>0</v>
      </c>
      <c r="J18" s="2782"/>
      <c r="K18" s="2782"/>
      <c r="L18" s="2782"/>
      <c r="M18" s="2782"/>
      <c r="N18" s="2766"/>
      <c r="O18" s="2782"/>
      <c r="P18" s="2782"/>
      <c r="Q18" s="2782"/>
      <c r="R18" s="2781"/>
      <c r="S18" s="2781"/>
      <c r="T18" s="2766"/>
      <c r="U18" s="2766"/>
      <c r="V18" s="2767">
        <f t="shared" si="1"/>
        <v>0</v>
      </c>
      <c r="W18" s="2766"/>
      <c r="X18" s="2766"/>
      <c r="Y18" s="2766"/>
      <c r="Z18" s="2766"/>
      <c r="AA18" s="2766"/>
      <c r="AB18" s="2766"/>
      <c r="AC18" s="2766"/>
      <c r="AD18" s="2774"/>
      <c r="AE18" s="2774"/>
      <c r="AF18" s="2774"/>
      <c r="AG18" s="2774"/>
      <c r="AH18" s="2774"/>
      <c r="AI18" s="2779"/>
      <c r="AJ18" s="2779"/>
      <c r="AK18" s="2779"/>
      <c r="AL18" s="2780"/>
      <c r="AM18" s="2769"/>
      <c r="AN18" s="2769"/>
      <c r="AO18" s="2769"/>
      <c r="AP18" s="2769"/>
      <c r="AQ18" s="2769"/>
      <c r="AR18" s="2769"/>
    </row>
    <row r="19" spans="1:44" ht="12.75">
      <c r="A19" s="2770" t="s">
        <v>1442</v>
      </c>
      <c r="B19" s="2771" t="s">
        <v>3062</v>
      </c>
      <c r="C19" s="2781"/>
      <c r="D19" s="2781"/>
      <c r="E19" s="2781"/>
      <c r="F19" s="2781"/>
      <c r="G19" s="2782"/>
      <c r="H19" s="2782"/>
      <c r="I19" s="2767">
        <f t="shared" si="0"/>
        <v>0</v>
      </c>
      <c r="J19" s="2782"/>
      <c r="K19" s="2782"/>
      <c r="L19" s="2782"/>
      <c r="M19" s="2782"/>
      <c r="N19" s="2782"/>
      <c r="O19" s="2782"/>
      <c r="P19" s="2782"/>
      <c r="Q19" s="2781"/>
      <c r="R19" s="2781"/>
      <c r="S19" s="2781"/>
      <c r="T19" s="2766"/>
      <c r="U19" s="2766"/>
      <c r="V19" s="2767">
        <f t="shared" si="1"/>
        <v>0</v>
      </c>
      <c r="W19" s="2766"/>
      <c r="X19" s="2766"/>
      <c r="Y19" s="2766"/>
      <c r="Z19" s="2766"/>
      <c r="AA19" s="2766"/>
      <c r="AB19" s="2766"/>
      <c r="AC19" s="2766"/>
      <c r="AD19" s="2774"/>
      <c r="AE19" s="2774"/>
      <c r="AF19" s="2778"/>
      <c r="AG19" s="2774"/>
      <c r="AH19" s="2774"/>
      <c r="AI19" s="2779"/>
      <c r="AJ19" s="2779"/>
      <c r="AK19" s="2779"/>
      <c r="AL19" s="2780"/>
      <c r="AM19" s="2769"/>
      <c r="AN19" s="2769"/>
      <c r="AO19" s="2769"/>
      <c r="AP19" s="2769"/>
      <c r="AQ19" s="2769"/>
      <c r="AR19" s="2769"/>
    </row>
    <row r="20" spans="1:44" ht="24">
      <c r="A20" s="2770" t="s">
        <v>3066</v>
      </c>
      <c r="B20" s="2771" t="s">
        <v>3063</v>
      </c>
      <c r="C20" s="2781"/>
      <c r="D20" s="2781"/>
      <c r="E20" s="2781"/>
      <c r="F20" s="2781"/>
      <c r="G20" s="2782"/>
      <c r="H20" s="2782"/>
      <c r="I20" s="2767">
        <f t="shared" si="0"/>
        <v>0</v>
      </c>
      <c r="J20" s="2782"/>
      <c r="K20" s="2782"/>
      <c r="L20" s="2782"/>
      <c r="M20" s="2782"/>
      <c r="N20" s="2782"/>
      <c r="O20" s="2782"/>
      <c r="P20" s="2782"/>
      <c r="Q20" s="2782"/>
      <c r="R20" s="2781"/>
      <c r="S20" s="2781"/>
      <c r="T20" s="2766"/>
      <c r="U20" s="2766"/>
      <c r="V20" s="2767">
        <f t="shared" si="1"/>
        <v>0</v>
      </c>
      <c r="W20" s="2766"/>
      <c r="X20" s="2766"/>
      <c r="Y20" s="2766"/>
      <c r="Z20" s="2766"/>
      <c r="AA20" s="2766"/>
      <c r="AB20" s="2766"/>
      <c r="AC20" s="2766"/>
      <c r="AD20" s="2774"/>
      <c r="AE20" s="2774"/>
      <c r="AF20" s="2774"/>
      <c r="AG20" s="2774"/>
      <c r="AH20" s="2774"/>
      <c r="AI20" s="2779"/>
      <c r="AJ20" s="2779"/>
      <c r="AK20" s="2779"/>
      <c r="AL20" s="2780"/>
      <c r="AM20" s="2769"/>
      <c r="AN20" s="2769"/>
      <c r="AO20" s="2769"/>
      <c r="AP20" s="2769"/>
      <c r="AQ20" s="2769"/>
      <c r="AR20" s="2769"/>
    </row>
    <row r="21" spans="1:44" ht="12.75">
      <c r="A21" s="2770" t="s">
        <v>3067</v>
      </c>
      <c r="B21" s="2771" t="s">
        <v>3064</v>
      </c>
      <c r="C21" s="2781"/>
      <c r="D21" s="2781"/>
      <c r="E21" s="2781"/>
      <c r="F21" s="2781"/>
      <c r="G21" s="2782"/>
      <c r="H21" s="2782"/>
      <c r="I21" s="2767">
        <f t="shared" si="0"/>
        <v>0</v>
      </c>
      <c r="J21" s="2782"/>
      <c r="K21" s="2782"/>
      <c r="L21" s="2782"/>
      <c r="M21" s="2782"/>
      <c r="N21" s="2782"/>
      <c r="O21" s="2782"/>
      <c r="P21" s="2782"/>
      <c r="Q21" s="2782"/>
      <c r="R21" s="2781"/>
      <c r="S21" s="2781"/>
      <c r="T21" s="2766"/>
      <c r="U21" s="2766"/>
      <c r="V21" s="2767">
        <f t="shared" si="1"/>
        <v>0</v>
      </c>
      <c r="W21" s="2766"/>
      <c r="X21" s="2766"/>
      <c r="Y21" s="2766"/>
      <c r="Z21" s="2766"/>
      <c r="AA21" s="2766"/>
      <c r="AB21" s="2766"/>
      <c r="AC21" s="2766"/>
      <c r="AD21" s="2774"/>
      <c r="AE21" s="2774"/>
      <c r="AF21" s="2774"/>
      <c r="AG21" s="2774"/>
      <c r="AH21" s="2774"/>
      <c r="AI21" s="2779"/>
      <c r="AJ21" s="2779"/>
      <c r="AK21" s="2779"/>
      <c r="AL21" s="2780"/>
      <c r="AM21" s="2769"/>
      <c r="AN21" s="2769"/>
      <c r="AO21" s="2769"/>
      <c r="AP21" s="2769"/>
      <c r="AQ21" s="2769"/>
      <c r="AR21" s="2769"/>
    </row>
    <row r="22" spans="1:44" ht="12.75">
      <c r="A22" s="2770" t="s">
        <v>3068</v>
      </c>
      <c r="B22" s="2772" t="s">
        <v>3069</v>
      </c>
      <c r="C22" s="2781"/>
      <c r="D22" s="2783"/>
      <c r="E22" s="2783"/>
      <c r="F22" s="2783"/>
      <c r="G22" s="2766"/>
      <c r="H22" s="2766"/>
      <c r="I22" s="2767">
        <f t="shared" si="0"/>
        <v>0</v>
      </c>
      <c r="J22" s="2766"/>
      <c r="K22" s="2766"/>
      <c r="L22" s="2766"/>
      <c r="M22" s="2766"/>
      <c r="N22" s="2766"/>
      <c r="O22" s="2766"/>
      <c r="P22" s="2766"/>
      <c r="Q22" s="2766"/>
      <c r="R22" s="2783"/>
      <c r="S22" s="2783"/>
      <c r="T22" s="2766"/>
      <c r="U22" s="2766"/>
      <c r="V22" s="2767">
        <f t="shared" si="1"/>
        <v>0</v>
      </c>
      <c r="W22" s="2766"/>
      <c r="X22" s="2766"/>
      <c r="Y22" s="2766"/>
      <c r="Z22" s="2766"/>
      <c r="AA22" s="2766"/>
      <c r="AB22" s="2766"/>
      <c r="AC22" s="2766"/>
      <c r="AD22" s="2774"/>
      <c r="AE22" s="2774"/>
      <c r="AF22" s="2774"/>
      <c r="AG22" s="2774"/>
      <c r="AH22" s="2774"/>
      <c r="AI22" s="2779"/>
      <c r="AJ22" s="2779"/>
      <c r="AK22" s="2779"/>
      <c r="AL22" s="2780"/>
      <c r="AM22" s="2769"/>
      <c r="AN22" s="2769"/>
      <c r="AO22" s="2769"/>
      <c r="AP22" s="2769"/>
      <c r="AQ22" s="2769"/>
      <c r="AR22" s="2769"/>
    </row>
    <row r="23" spans="1:44" ht="12.75">
      <c r="A23" s="2770" t="s">
        <v>3070</v>
      </c>
      <c r="B23" s="2771" t="s">
        <v>3062</v>
      </c>
      <c r="C23" s="2781"/>
      <c r="D23" s="2783"/>
      <c r="E23" s="2783"/>
      <c r="F23" s="2783"/>
      <c r="G23" s="2766"/>
      <c r="H23" s="2766"/>
      <c r="I23" s="2767">
        <f t="shared" si="0"/>
        <v>0</v>
      </c>
      <c r="J23" s="2766"/>
      <c r="K23" s="2766"/>
      <c r="L23" s="2766"/>
      <c r="M23" s="2766"/>
      <c r="N23" s="2766"/>
      <c r="O23" s="2766"/>
      <c r="P23" s="2766"/>
      <c r="Q23" s="2783"/>
      <c r="R23" s="2783"/>
      <c r="S23" s="2783"/>
      <c r="T23" s="2766"/>
      <c r="U23" s="2766"/>
      <c r="V23" s="2767">
        <f t="shared" si="1"/>
        <v>0</v>
      </c>
      <c r="W23" s="2766"/>
      <c r="X23" s="2766"/>
      <c r="Y23" s="2766"/>
      <c r="Z23" s="2766"/>
      <c r="AA23" s="2766"/>
      <c r="AB23" s="2766"/>
      <c r="AC23" s="2766"/>
      <c r="AD23" s="2774"/>
      <c r="AE23" s="2774"/>
      <c r="AF23" s="2778"/>
      <c r="AG23" s="2774"/>
      <c r="AH23" s="2774"/>
      <c r="AI23" s="2779"/>
      <c r="AJ23" s="2779"/>
      <c r="AK23" s="2779"/>
      <c r="AL23" s="2780"/>
      <c r="AM23" s="2769"/>
      <c r="AN23" s="2769"/>
      <c r="AO23" s="2769"/>
      <c r="AP23" s="2769"/>
      <c r="AQ23" s="2769"/>
      <c r="AR23" s="2769"/>
    </row>
    <row r="24" spans="1:44" ht="24">
      <c r="A24" s="2770" t="s">
        <v>3071</v>
      </c>
      <c r="B24" s="2771" t="s">
        <v>3063</v>
      </c>
      <c r="C24" s="2781"/>
      <c r="D24" s="2783"/>
      <c r="E24" s="2783"/>
      <c r="F24" s="2783"/>
      <c r="G24" s="2766"/>
      <c r="H24" s="2766"/>
      <c r="I24" s="2767">
        <f t="shared" si="0"/>
        <v>0</v>
      </c>
      <c r="J24" s="2766"/>
      <c r="K24" s="2766"/>
      <c r="L24" s="2766"/>
      <c r="M24" s="2766"/>
      <c r="N24" s="2766"/>
      <c r="O24" s="2766"/>
      <c r="P24" s="2766"/>
      <c r="Q24" s="2766"/>
      <c r="R24" s="2783"/>
      <c r="S24" s="2783"/>
      <c r="T24" s="2766"/>
      <c r="U24" s="2766"/>
      <c r="V24" s="2767">
        <f t="shared" si="1"/>
        <v>0</v>
      </c>
      <c r="W24" s="2766"/>
      <c r="X24" s="2766"/>
      <c r="Y24" s="2766"/>
      <c r="Z24" s="2766"/>
      <c r="AA24" s="2766"/>
      <c r="AB24" s="2766"/>
      <c r="AC24" s="2766"/>
      <c r="AD24" s="2774"/>
      <c r="AE24" s="2774"/>
      <c r="AF24" s="2774"/>
      <c r="AG24" s="2774"/>
      <c r="AH24" s="2774"/>
      <c r="AI24" s="2779"/>
      <c r="AJ24" s="2779"/>
      <c r="AK24" s="2779"/>
      <c r="AL24" s="2780"/>
      <c r="AM24" s="2769"/>
      <c r="AN24" s="2769"/>
      <c r="AO24" s="2769"/>
      <c r="AP24" s="2769"/>
      <c r="AQ24" s="2769"/>
      <c r="AR24" s="2769"/>
    </row>
    <row r="25" spans="1:44" ht="13.5" thickBot="1">
      <c r="A25" s="2784" t="s">
        <v>3072</v>
      </c>
      <c r="B25" s="2785" t="s">
        <v>3064</v>
      </c>
      <c r="C25" s="2786"/>
      <c r="D25" s="2787"/>
      <c r="E25" s="2787"/>
      <c r="F25" s="2787"/>
      <c r="G25" s="2788"/>
      <c r="H25" s="2788"/>
      <c r="I25" s="2789">
        <f t="shared" si="0"/>
        <v>0</v>
      </c>
      <c r="J25" s="2788"/>
      <c r="K25" s="2788"/>
      <c r="L25" s="2788"/>
      <c r="M25" s="2788"/>
      <c r="N25" s="2788"/>
      <c r="O25" s="2788"/>
      <c r="P25" s="2788"/>
      <c r="Q25" s="2788"/>
      <c r="R25" s="2787"/>
      <c r="S25" s="2787"/>
      <c r="T25" s="2788"/>
      <c r="U25" s="2788"/>
      <c r="V25" s="2789">
        <f t="shared" si="1"/>
        <v>0</v>
      </c>
      <c r="W25" s="2788"/>
      <c r="X25" s="2788"/>
      <c r="Y25" s="2788"/>
      <c r="Z25" s="2788"/>
      <c r="AA25" s="2788"/>
      <c r="AB25" s="2788"/>
      <c r="AC25" s="2788"/>
      <c r="AD25" s="2790"/>
      <c r="AE25" s="2790"/>
      <c r="AF25" s="2790"/>
      <c r="AG25" s="2790"/>
      <c r="AH25" s="2790"/>
      <c r="AI25" s="2791"/>
      <c r="AJ25" s="2791"/>
      <c r="AK25" s="2791"/>
      <c r="AL25" s="2792"/>
      <c r="AM25" s="2769"/>
      <c r="AN25" s="2769"/>
      <c r="AO25" s="2769"/>
      <c r="AP25" s="2769"/>
      <c r="AQ25" s="2769"/>
      <c r="AR25" s="2769"/>
    </row>
    <row r="26" spans="1:44" ht="27">
      <c r="A26" s="2793"/>
      <c r="B26" s="2794"/>
      <c r="C26" s="2795"/>
      <c r="D26" s="2795"/>
      <c r="E26" s="2795"/>
      <c r="F26" s="2795"/>
      <c r="G26" s="2795"/>
      <c r="H26" s="2795"/>
      <c r="I26" s="2795"/>
      <c r="J26" s="2795"/>
      <c r="K26" s="2795"/>
      <c r="L26" s="2795"/>
      <c r="M26" s="2795"/>
      <c r="N26" s="2795"/>
      <c r="O26" s="2795"/>
      <c r="P26" s="2795"/>
      <c r="Q26" s="2795"/>
      <c r="R26" s="2795"/>
      <c r="S26" s="2795"/>
      <c r="T26" s="2795"/>
      <c r="U26" s="2795"/>
      <c r="V26" s="2795"/>
      <c r="W26" s="2795"/>
      <c r="X26" s="2795"/>
      <c r="Y26" s="2795"/>
      <c r="Z26" s="2795"/>
      <c r="AA26" s="2795"/>
      <c r="AB26" s="2795"/>
      <c r="AC26" s="2795"/>
      <c r="AD26" s="2796"/>
      <c r="AE26" s="2796"/>
      <c r="AF26" s="2796"/>
      <c r="AG26" s="2796"/>
      <c r="AH26" s="2796"/>
      <c r="AI26" s="2769"/>
      <c r="AJ26" s="2769"/>
      <c r="AK26" s="2795"/>
      <c r="AL26" s="2795"/>
      <c r="AM26" s="2795"/>
      <c r="AN26" s="2795"/>
      <c r="AO26" s="2795"/>
      <c r="AP26" s="2795"/>
      <c r="AQ26" s="2795"/>
      <c r="AR26" s="2795"/>
    </row>
    <row r="27" spans="1:44" ht="15">
      <c r="A27" s="2212"/>
      <c r="B27" s="2212" t="s">
        <v>2993</v>
      </c>
      <c r="C27" s="2212"/>
      <c r="D27" s="2212"/>
      <c r="E27" s="2212"/>
      <c r="F27" s="2212"/>
      <c r="G27" s="2212"/>
      <c r="H27" s="2727"/>
      <c r="I27" s="2727"/>
      <c r="J27" s="2727"/>
      <c r="K27" s="2727"/>
      <c r="L27" s="2727"/>
      <c r="M27" s="2727"/>
      <c r="N27" s="2727"/>
      <c r="O27" s="2727"/>
      <c r="P27" s="2727"/>
      <c r="Q27" s="2727"/>
      <c r="R27" s="2727"/>
      <c r="S27" s="2727"/>
      <c r="T27" s="2727"/>
      <c r="U27" s="2727"/>
      <c r="V27" s="2727"/>
      <c r="W27" s="2727"/>
      <c r="X27" s="2727"/>
      <c r="Y27" s="2727"/>
      <c r="Z27" s="2212"/>
      <c r="AA27" s="2212"/>
      <c r="AB27" s="2212"/>
      <c r="AC27" s="2212"/>
      <c r="AD27" s="2212"/>
      <c r="AE27" s="2212"/>
      <c r="AF27" s="2212"/>
      <c r="AG27" s="2212"/>
      <c r="AH27" s="2212"/>
      <c r="AI27" s="2212"/>
      <c r="AJ27" s="2212"/>
      <c r="AK27" s="2212"/>
      <c r="AL27" s="2212"/>
      <c r="AM27" s="2212"/>
      <c r="AN27" s="2212"/>
      <c r="AO27" s="2212"/>
      <c r="AP27" s="2212"/>
      <c r="AQ27" s="2212"/>
      <c r="AR27" s="2212"/>
    </row>
    <row r="28" spans="1:44" ht="15">
      <c r="A28" s="2212"/>
      <c r="B28" s="2797"/>
      <c r="C28" s="2742"/>
      <c r="D28" s="2212"/>
      <c r="E28" s="2212"/>
      <c r="F28" s="2212"/>
      <c r="G28" s="2212"/>
      <c r="H28" s="2212"/>
      <c r="I28" s="2212"/>
      <c r="J28" s="2212"/>
      <c r="K28" s="2727"/>
      <c r="L28" s="2727"/>
      <c r="M28" s="2727"/>
      <c r="N28" s="2727"/>
      <c r="O28" s="2727"/>
      <c r="P28" s="2727"/>
      <c r="Q28" s="2727"/>
      <c r="R28" s="2727"/>
      <c r="S28" s="2727"/>
      <c r="T28" s="2727"/>
      <c r="U28" s="2727"/>
      <c r="V28" s="2727"/>
      <c r="W28" s="2727"/>
      <c r="X28" s="2727"/>
      <c r="Y28" s="2727"/>
      <c r="Z28" s="2212"/>
      <c r="AA28" s="2212"/>
      <c r="AB28" s="2212"/>
      <c r="AC28" s="2212"/>
      <c r="AD28" s="2212"/>
      <c r="AE28" s="2212"/>
      <c r="AF28" s="2212"/>
      <c r="AG28" s="2212"/>
      <c r="AH28" s="2212"/>
      <c r="AI28" s="2212"/>
      <c r="AJ28" s="2212"/>
      <c r="AK28" s="2212"/>
      <c r="AL28" s="2212"/>
      <c r="AM28" s="2212"/>
      <c r="AN28" s="2212"/>
      <c r="AO28" s="2212"/>
      <c r="AP28" s="2212"/>
      <c r="AQ28" s="2212"/>
      <c r="AR28" s="2212"/>
    </row>
    <row r="29" spans="1:44">
      <c r="T29" s="2735"/>
      <c r="U29" s="2736"/>
      <c r="W29" s="2735"/>
      <c r="X29" s="2730"/>
    </row>
    <row r="30" spans="1:44">
      <c r="T30" s="2735"/>
      <c r="U30" s="2736"/>
      <c r="W30" s="2735"/>
      <c r="X30" s="2730"/>
    </row>
    <row r="31" spans="1:44">
      <c r="T31" s="2735"/>
      <c r="U31" s="2736"/>
      <c r="W31" s="2735"/>
      <c r="X31" s="2730"/>
    </row>
    <row r="32" spans="1:44">
      <c r="T32" s="2735"/>
      <c r="U32" s="2736"/>
      <c r="W32" s="2735"/>
      <c r="X32" s="2730"/>
    </row>
    <row r="33" spans="20:24">
      <c r="T33" s="2735"/>
      <c r="U33" s="2736"/>
      <c r="W33" s="2735"/>
      <c r="X33" s="2730"/>
    </row>
    <row r="34" spans="20:24">
      <c r="T34" s="2735"/>
      <c r="U34" s="2736"/>
      <c r="W34" s="2735"/>
      <c r="X34" s="2730"/>
    </row>
    <row r="35" spans="20:24">
      <c r="T35" s="2735"/>
      <c r="U35" s="2736"/>
      <c r="W35" s="2735"/>
      <c r="X35" s="2730"/>
    </row>
    <row r="36" spans="20:24">
      <c r="T36" s="2735"/>
      <c r="U36" s="2736"/>
      <c r="W36" s="2735"/>
      <c r="X36" s="2730"/>
    </row>
    <row r="37" spans="20:24">
      <c r="T37" s="2735"/>
      <c r="U37" s="2736"/>
      <c r="W37" s="2735"/>
      <c r="X37" s="2730"/>
    </row>
    <row r="38" spans="20:24">
      <c r="T38" s="2735"/>
      <c r="U38" s="2736"/>
      <c r="W38" s="2735"/>
      <c r="X38" s="2730"/>
    </row>
    <row r="39" spans="20:24">
      <c r="T39" s="2735"/>
      <c r="U39" s="2736"/>
      <c r="W39" s="2735"/>
      <c r="X39" s="2730"/>
    </row>
    <row r="40" spans="20:24">
      <c r="T40" s="2735"/>
      <c r="U40" s="2736"/>
      <c r="W40" s="2735"/>
      <c r="X40" s="2730"/>
    </row>
    <row r="41" spans="20:24">
      <c r="T41" s="2735"/>
      <c r="U41" s="2736"/>
      <c r="W41" s="2735"/>
      <c r="X41" s="2730"/>
    </row>
    <row r="42" spans="20:24">
      <c r="T42" s="2735"/>
      <c r="U42" s="2736"/>
      <c r="W42" s="2735"/>
      <c r="X42" s="2730"/>
    </row>
    <row r="43" spans="20:24">
      <c r="T43" s="2735"/>
      <c r="U43" s="2736"/>
      <c r="W43" s="2735"/>
      <c r="X43" s="2730"/>
    </row>
    <row r="44" spans="20:24">
      <c r="T44" s="2735"/>
      <c r="U44" s="2736"/>
      <c r="W44" s="2735"/>
      <c r="X44" s="2730"/>
    </row>
  </sheetData>
  <mergeCells count="32">
    <mergeCell ref="N7:N9"/>
    <mergeCell ref="C7:C9"/>
    <mergeCell ref="D7:F7"/>
    <mergeCell ref="H7:H9"/>
    <mergeCell ref="I7:I9"/>
    <mergeCell ref="J7:M7"/>
    <mergeCell ref="AE8:AE9"/>
    <mergeCell ref="O7:O9"/>
    <mergeCell ref="P7:P9"/>
    <mergeCell ref="R7:R9"/>
    <mergeCell ref="T7:T9"/>
    <mergeCell ref="W7:AB7"/>
    <mergeCell ref="AC7:AC9"/>
    <mergeCell ref="U8:U9"/>
    <mergeCell ref="V8:V9"/>
    <mergeCell ref="W8:AB8"/>
    <mergeCell ref="AK7:AK9"/>
    <mergeCell ref="AL7:AL9"/>
    <mergeCell ref="D8:D9"/>
    <mergeCell ref="F8:F9"/>
    <mergeCell ref="G8:G9"/>
    <mergeCell ref="J8:J9"/>
    <mergeCell ref="K8:K9"/>
    <mergeCell ref="L8:M8"/>
    <mergeCell ref="Q8:Q9"/>
    <mergeCell ref="S8:S9"/>
    <mergeCell ref="AD7:AD9"/>
    <mergeCell ref="AF7:AF9"/>
    <mergeCell ref="AG7:AG9"/>
    <mergeCell ref="AH7:AH9"/>
    <mergeCell ref="AI7:AI9"/>
    <mergeCell ref="AJ7:AJ9"/>
  </mergeCells>
  <printOptions horizontalCentered="1" verticalCentered="1"/>
  <pageMargins left="0.74803149606299213" right="0.74803149606299213" top="0.98425196850393704" bottom="0.98425196850393704" header="0.51181102362204722" footer="0.51181102362204722"/>
  <pageSetup paperSize="8" scale="10" orientation="landscape"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50"/>
  <sheetViews>
    <sheetView zoomScale="90" zoomScaleNormal="90" workbookViewId="0"/>
  </sheetViews>
  <sheetFormatPr defaultRowHeight="15"/>
  <cols>
    <col min="1" max="1" width="9.140625" style="41"/>
    <col min="2" max="2" width="30.5703125" style="41" customWidth="1"/>
    <col min="3" max="3" width="12.28515625" style="41" customWidth="1"/>
    <col min="4" max="4" width="13.42578125" style="41" customWidth="1"/>
    <col min="5" max="5" width="14.42578125" style="41" customWidth="1"/>
    <col min="6" max="6" width="14" style="41" customWidth="1"/>
    <col min="7" max="7" width="12" style="41" customWidth="1"/>
    <col min="8" max="8" width="14.42578125" style="41" customWidth="1"/>
    <col min="9" max="9" width="14.5703125" style="41" customWidth="1"/>
    <col min="10" max="10" width="13.7109375" style="41" customWidth="1"/>
    <col min="11" max="11" width="11.42578125" style="41" customWidth="1"/>
    <col min="12" max="12" width="13.5703125" style="41" bestFit="1" customWidth="1"/>
    <col min="13" max="13" width="14.140625" style="41" customWidth="1"/>
    <col min="14" max="14" width="15.85546875" style="41" customWidth="1"/>
    <col min="15" max="15" width="17.140625" style="41" customWidth="1"/>
    <col min="16" max="16" width="10.28515625" style="41" customWidth="1"/>
    <col min="17" max="17" width="9.140625" style="41"/>
    <col min="18" max="18" width="12.85546875" style="41" customWidth="1"/>
    <col min="19" max="19" width="12" style="41" customWidth="1"/>
    <col min="20" max="47" width="9.140625" style="41"/>
    <col min="48" max="48" width="12" style="41" customWidth="1"/>
    <col min="49" max="51" width="9.140625" style="41"/>
    <col min="52" max="53" width="14" style="41" customWidth="1"/>
    <col min="54" max="56" width="9.140625" style="41"/>
    <col min="57" max="57" width="16.85546875" style="41" customWidth="1"/>
    <col min="58" max="58" width="16.28515625" style="41" customWidth="1"/>
    <col min="59" max="16384" width="9.140625" style="41"/>
  </cols>
  <sheetData>
    <row r="1" spans="1:58">
      <c r="A1" s="2730"/>
      <c r="B1" s="41" t="s">
        <v>48</v>
      </c>
      <c r="C1" s="2731">
        <v>19</v>
      </c>
      <c r="D1" s="2732"/>
      <c r="E1" s="2732"/>
      <c r="F1" s="2732"/>
      <c r="G1" s="2732"/>
      <c r="H1" s="2733"/>
      <c r="I1" s="2734"/>
      <c r="J1" s="2732"/>
      <c r="K1" s="2732"/>
      <c r="L1" s="2732"/>
      <c r="M1" s="2732"/>
      <c r="N1" s="2732"/>
      <c r="O1" s="2732"/>
      <c r="P1" s="2732"/>
      <c r="Q1" s="2732"/>
      <c r="R1" s="2732"/>
      <c r="S1" s="2732"/>
      <c r="T1" s="2735"/>
      <c r="U1" s="2736"/>
      <c r="V1" s="2736"/>
      <c r="W1" s="2735"/>
      <c r="X1" s="2730"/>
      <c r="Y1" s="2730"/>
      <c r="Z1" s="2730"/>
      <c r="AA1" s="2730"/>
      <c r="AB1" s="2730"/>
      <c r="AC1" s="2730"/>
      <c r="AD1" s="2730"/>
      <c r="AE1" s="2730"/>
      <c r="AF1" s="2730"/>
      <c r="AG1" s="2730"/>
      <c r="AH1" s="2730"/>
      <c r="AI1" s="2730"/>
      <c r="AJ1" s="2730"/>
      <c r="AK1" s="2730"/>
      <c r="AL1" s="2730"/>
      <c r="AM1" s="2730"/>
      <c r="AN1" s="2730"/>
      <c r="AO1" s="2730"/>
      <c r="AP1" s="2730"/>
      <c r="AQ1" s="2730"/>
      <c r="AR1" s="2730"/>
      <c r="AS1" s="2730"/>
      <c r="AT1" s="2730"/>
      <c r="AU1" s="2730"/>
      <c r="AV1" s="2730"/>
      <c r="AW1" s="2730"/>
      <c r="AX1" s="2730"/>
      <c r="AY1" s="2730"/>
      <c r="AZ1" s="2730"/>
      <c r="BA1" s="2730"/>
      <c r="BB1" s="2730"/>
      <c r="BC1" s="2730"/>
      <c r="BD1" s="2730"/>
      <c r="BE1" s="2730"/>
      <c r="BF1" s="2730"/>
    </row>
    <row r="2" spans="1:58" ht="35.25">
      <c r="A2" s="2730"/>
      <c r="B2" s="41" t="s">
        <v>49</v>
      </c>
      <c r="C2" s="41" t="s">
        <v>3073</v>
      </c>
      <c r="D2" s="2737"/>
      <c r="F2" s="2734" t="s">
        <v>3012</v>
      </c>
      <c r="G2" s="2738"/>
      <c r="H2" s="2579"/>
      <c r="I2" s="2734"/>
      <c r="J2" s="2738"/>
      <c r="K2" s="2738"/>
      <c r="L2" s="2738"/>
      <c r="M2" s="2738"/>
      <c r="N2" s="2738"/>
      <c r="O2" s="2738"/>
      <c r="P2" s="2738"/>
      <c r="Q2" s="2738"/>
      <c r="R2" s="2738"/>
      <c r="S2" s="2738"/>
      <c r="T2" s="2738"/>
      <c r="U2" s="2738"/>
      <c r="V2" s="2738"/>
      <c r="W2" s="2738"/>
      <c r="X2" s="2738"/>
      <c r="Y2" s="2738"/>
      <c r="Z2" s="2738"/>
      <c r="AA2" s="2738"/>
      <c r="AB2" s="2738"/>
      <c r="AC2" s="2738"/>
      <c r="AD2" s="2738"/>
      <c r="AE2" s="2738"/>
      <c r="AF2" s="2738"/>
      <c r="AG2" s="2738"/>
      <c r="AH2" s="2738"/>
      <c r="AI2" s="2738"/>
      <c r="AJ2" s="2738"/>
      <c r="AK2" s="2738"/>
      <c r="AL2" s="2738"/>
      <c r="AM2" s="2738"/>
      <c r="AN2" s="2738"/>
      <c r="AO2" s="2738"/>
      <c r="AP2" s="2738"/>
      <c r="AQ2" s="2738"/>
      <c r="AR2" s="2738"/>
      <c r="AS2" s="2738"/>
      <c r="AT2" s="2738"/>
      <c r="AU2" s="2738"/>
      <c r="AV2" s="2738"/>
      <c r="AW2" s="2738"/>
      <c r="AX2" s="2738"/>
      <c r="AY2" s="2738"/>
      <c r="AZ2" s="2738"/>
      <c r="BA2" s="2738"/>
      <c r="BB2" s="2739"/>
      <c r="BC2" s="2739"/>
      <c r="BD2" s="2739"/>
      <c r="BE2" s="2739"/>
      <c r="BF2" s="2739"/>
    </row>
    <row r="3" spans="1:58" ht="35.25">
      <c r="A3" s="2730"/>
      <c r="B3" s="41" t="s">
        <v>47</v>
      </c>
      <c r="C3" s="41" t="s">
        <v>1049</v>
      </c>
      <c r="D3" s="2738"/>
      <c r="E3" s="2738"/>
      <c r="F3" s="2577" t="s">
        <v>3013</v>
      </c>
      <c r="G3" s="2738"/>
      <c r="H3" s="2579"/>
      <c r="I3" s="2740"/>
      <c r="J3" s="2738"/>
      <c r="K3" s="2738"/>
      <c r="L3" s="2738"/>
      <c r="M3" s="2738"/>
      <c r="N3" s="2738"/>
      <c r="O3" s="2738"/>
      <c r="P3" s="2738"/>
      <c r="Q3" s="2738"/>
      <c r="R3" s="2738"/>
      <c r="S3" s="2738"/>
      <c r="T3" s="2738"/>
      <c r="U3" s="2738"/>
      <c r="V3" s="2738"/>
      <c r="W3" s="2738"/>
      <c r="X3" s="2738"/>
      <c r="Y3" s="2738"/>
      <c r="Z3" s="2738"/>
      <c r="AA3" s="2738"/>
      <c r="AB3" s="2738"/>
      <c r="AC3" s="2738"/>
      <c r="AD3" s="2738"/>
      <c r="AE3" s="2738"/>
      <c r="AF3" s="2738"/>
      <c r="AG3" s="2738"/>
      <c r="AH3" s="2738"/>
      <c r="AI3" s="2738"/>
      <c r="AJ3" s="2738"/>
      <c r="AK3" s="2738"/>
      <c r="AL3" s="2738"/>
      <c r="AM3" s="2738"/>
      <c r="AN3" s="2738"/>
      <c r="AO3" s="2738"/>
      <c r="AP3" s="2738"/>
      <c r="AQ3" s="2738"/>
      <c r="AR3" s="2738"/>
      <c r="AS3" s="2738"/>
      <c r="AT3" s="2738"/>
      <c r="AU3" s="2738"/>
      <c r="AV3" s="2738"/>
      <c r="AW3" s="2738"/>
      <c r="AX3" s="2738"/>
      <c r="AY3" s="2738"/>
      <c r="AZ3" s="2738"/>
      <c r="BA3" s="2738"/>
      <c r="BB3" s="2739"/>
      <c r="BC3" s="2739"/>
      <c r="BD3" s="2739"/>
      <c r="BE3" s="2739"/>
      <c r="BF3" s="2739"/>
    </row>
    <row r="4" spans="1:58" ht="35.25">
      <c r="A4" s="2730"/>
      <c r="B4" s="41" t="s">
        <v>50</v>
      </c>
      <c r="C4" s="41" t="s">
        <v>53</v>
      </c>
      <c r="D4" s="2738"/>
      <c r="E4" s="2741"/>
      <c r="F4" s="2741"/>
      <c r="G4" s="2738"/>
      <c r="H4" s="2733"/>
      <c r="I4" s="2740"/>
      <c r="J4" s="2738"/>
      <c r="K4" s="2738"/>
      <c r="L4" s="2738"/>
      <c r="M4" s="2738"/>
      <c r="N4" s="2738"/>
      <c r="O4" s="2738"/>
      <c r="P4" s="2738"/>
      <c r="Q4" s="2738"/>
      <c r="R4" s="2738"/>
      <c r="S4" s="2738"/>
      <c r="T4" s="2738"/>
      <c r="U4" s="2738"/>
      <c r="V4" s="2738"/>
      <c r="W4" s="2738"/>
      <c r="X4" s="2738"/>
      <c r="Y4" s="2738"/>
      <c r="Z4" s="2738"/>
      <c r="AA4" s="2738"/>
      <c r="AB4" s="2738"/>
      <c r="AC4" s="2738"/>
      <c r="AD4" s="2738"/>
      <c r="AE4" s="2738"/>
      <c r="AF4" s="2738"/>
      <c r="AG4" s="2738"/>
      <c r="AH4" s="2738"/>
      <c r="AI4" s="2738"/>
      <c r="AJ4" s="2738"/>
      <c r="AK4" s="2738"/>
      <c r="AL4" s="2738"/>
      <c r="AM4" s="2738"/>
      <c r="AN4" s="2738"/>
      <c r="AO4" s="2738"/>
      <c r="AP4" s="2738"/>
      <c r="AQ4" s="2738"/>
      <c r="AR4" s="2738"/>
      <c r="AS4" s="2738"/>
      <c r="AT4" s="2738"/>
      <c r="AU4" s="2738"/>
      <c r="AV4" s="2738"/>
      <c r="AW4" s="2738"/>
      <c r="AX4" s="2738"/>
      <c r="AY4" s="2738"/>
      <c r="AZ4" s="2738"/>
      <c r="BA4" s="2738"/>
      <c r="BB4" s="2739"/>
      <c r="BC4" s="2739"/>
      <c r="BD4" s="2739"/>
      <c r="BE4" s="2739"/>
      <c r="BF4" s="2739"/>
    </row>
    <row r="5" spans="1:58" ht="35.25">
      <c r="A5" s="2730"/>
      <c r="B5" s="41" t="s">
        <v>792</v>
      </c>
      <c r="C5" s="41" t="s">
        <v>71</v>
      </c>
      <c r="D5" s="2738"/>
      <c r="E5" s="2738"/>
      <c r="F5" s="2738"/>
      <c r="G5" s="2738"/>
      <c r="H5" s="2732"/>
      <c r="I5" s="2742"/>
      <c r="J5" s="2738"/>
      <c r="K5" s="2738"/>
      <c r="L5" s="2738"/>
      <c r="M5" s="2738"/>
      <c r="N5" s="2738"/>
      <c r="O5" s="2738"/>
      <c r="P5" s="2738"/>
      <c r="Q5" s="2738"/>
      <c r="R5" s="2738"/>
      <c r="S5" s="2738"/>
      <c r="T5" s="2738"/>
      <c r="U5" s="2738"/>
      <c r="V5" s="2738"/>
      <c r="W5" s="2738"/>
      <c r="X5" s="2738"/>
      <c r="Y5" s="2738"/>
      <c r="Z5" s="2738"/>
      <c r="AA5" s="2738"/>
      <c r="AB5" s="2738"/>
      <c r="AC5" s="2738"/>
      <c r="AD5" s="2738"/>
      <c r="AE5" s="2738"/>
      <c r="AF5" s="2738"/>
      <c r="AG5" s="2738"/>
      <c r="AH5" s="2738"/>
      <c r="AI5" s="2738"/>
      <c r="AJ5" s="2738"/>
      <c r="AK5" s="2738"/>
      <c r="AL5" s="2738"/>
      <c r="AM5" s="2738"/>
      <c r="AN5" s="2738"/>
      <c r="AO5" s="2738"/>
      <c r="AP5" s="2738"/>
      <c r="AQ5" s="2738"/>
      <c r="AR5" s="2738"/>
      <c r="AS5" s="2738"/>
      <c r="AT5" s="2738"/>
      <c r="AU5" s="2738"/>
      <c r="AV5" s="2738"/>
      <c r="AW5" s="2738"/>
      <c r="AX5" s="2738"/>
      <c r="AY5" s="2738"/>
      <c r="AZ5" s="2738"/>
      <c r="BA5" s="2738"/>
      <c r="BB5" s="2739"/>
      <c r="BC5" s="2739"/>
      <c r="BD5" s="2739"/>
      <c r="BE5" s="2739"/>
      <c r="BF5" s="2739"/>
    </row>
    <row r="6" spans="1:58" s="2799" customFormat="1" ht="13.5" thickBot="1">
      <c r="A6" s="2798"/>
      <c r="D6" s="2800"/>
      <c r="F6" s="2800"/>
      <c r="H6" s="2800"/>
      <c r="J6" s="2800"/>
      <c r="L6" s="2800"/>
      <c r="N6" s="2800"/>
      <c r="P6" s="2800"/>
      <c r="R6" s="2800"/>
      <c r="T6" s="2800"/>
      <c r="V6" s="2800"/>
      <c r="X6" s="2800"/>
      <c r="Z6" s="2800"/>
      <c r="AB6" s="2800"/>
      <c r="AD6" s="2800"/>
      <c r="AF6" s="2800"/>
      <c r="AH6" s="2800"/>
      <c r="AJ6" s="2800"/>
      <c r="AL6" s="2800"/>
      <c r="AN6" s="2800"/>
      <c r="AP6" s="2800"/>
      <c r="AR6" s="2800"/>
      <c r="AS6" s="2800"/>
      <c r="AU6" s="2800"/>
      <c r="AW6" s="2800"/>
      <c r="AY6" s="2800"/>
      <c r="BA6" s="2800"/>
      <c r="BC6" s="2800"/>
      <c r="BE6" s="2800"/>
    </row>
    <row r="7" spans="1:58" ht="24" customHeight="1">
      <c r="A7" s="2745"/>
      <c r="B7" s="2746"/>
      <c r="C7" s="4971" t="s">
        <v>3014</v>
      </c>
      <c r="D7" s="4987" t="s">
        <v>3015</v>
      </c>
      <c r="E7" s="4988"/>
      <c r="F7" s="4989"/>
      <c r="G7" s="2747" t="s">
        <v>3016</v>
      </c>
      <c r="H7" s="4971" t="s">
        <v>3017</v>
      </c>
      <c r="I7" s="4971" t="s">
        <v>3018</v>
      </c>
      <c r="J7" s="4988" t="s">
        <v>3019</v>
      </c>
      <c r="K7" s="4988"/>
      <c r="L7" s="4988"/>
      <c r="M7" s="4989"/>
      <c r="N7" s="4971" t="s">
        <v>3020</v>
      </c>
      <c r="O7" s="4971" t="s">
        <v>3074</v>
      </c>
      <c r="P7" s="4985" t="s">
        <v>2954</v>
      </c>
      <c r="Q7" s="2801"/>
      <c r="R7" s="4986" t="s">
        <v>3022</v>
      </c>
      <c r="S7" s="4986" t="s">
        <v>3042</v>
      </c>
      <c r="T7" s="4985" t="s">
        <v>3023</v>
      </c>
      <c r="U7" s="2748"/>
      <c r="V7" s="2750"/>
      <c r="W7" s="4987" t="s">
        <v>3075</v>
      </c>
      <c r="X7" s="4988"/>
      <c r="Y7" s="4988"/>
      <c r="Z7" s="4988"/>
      <c r="AA7" s="4988"/>
      <c r="AB7" s="4988"/>
      <c r="AC7" s="4988"/>
      <c r="AD7" s="4988"/>
      <c r="AE7" s="4988"/>
      <c r="AF7" s="4988"/>
      <c r="AG7" s="4988"/>
      <c r="AH7" s="4988"/>
      <c r="AI7" s="4988"/>
      <c r="AJ7" s="4988"/>
      <c r="AK7" s="4988"/>
      <c r="AL7" s="4988"/>
      <c r="AM7" s="4988"/>
      <c r="AN7" s="4988"/>
      <c r="AO7" s="4988"/>
      <c r="AP7" s="4988"/>
      <c r="AQ7" s="4988"/>
      <c r="AR7" s="4989"/>
      <c r="AS7" s="5002" t="s">
        <v>3076</v>
      </c>
      <c r="AT7" s="5003"/>
      <c r="AU7" s="5003"/>
      <c r="AV7" s="5003"/>
      <c r="AW7" s="5003"/>
      <c r="AX7" s="5003"/>
      <c r="AY7" s="5004"/>
      <c r="AZ7" s="4971" t="s">
        <v>3077</v>
      </c>
      <c r="BA7" s="4971" t="s">
        <v>3028</v>
      </c>
      <c r="BB7" s="4971" t="s">
        <v>3029</v>
      </c>
      <c r="BC7" s="4971" t="s">
        <v>3030</v>
      </c>
      <c r="BD7" s="4971" t="s">
        <v>3031</v>
      </c>
      <c r="BE7" s="4971" t="s">
        <v>3032</v>
      </c>
      <c r="BF7" s="4971" t="s">
        <v>3078</v>
      </c>
    </row>
    <row r="8" spans="1:58" ht="34.5" customHeight="1">
      <c r="A8" s="2753"/>
      <c r="B8" s="2754"/>
      <c r="C8" s="4972"/>
      <c r="D8" s="4977" t="s">
        <v>3034</v>
      </c>
      <c r="E8" s="4977" t="s">
        <v>3035</v>
      </c>
      <c r="F8" s="4977" t="s">
        <v>3036</v>
      </c>
      <c r="G8" s="4977" t="s">
        <v>3037</v>
      </c>
      <c r="H8" s="4972"/>
      <c r="I8" s="4972"/>
      <c r="J8" s="4978" t="s">
        <v>3038</v>
      </c>
      <c r="K8" s="4977" t="s">
        <v>3039</v>
      </c>
      <c r="L8" s="4990" t="s">
        <v>3040</v>
      </c>
      <c r="M8" s="4978"/>
      <c r="N8" s="4972"/>
      <c r="O8" s="4972"/>
      <c r="P8" s="4972"/>
      <c r="Q8" s="4982" t="s">
        <v>3041</v>
      </c>
      <c r="R8" s="4983"/>
      <c r="S8" s="4983"/>
      <c r="T8" s="4972"/>
      <c r="U8" s="4990" t="s">
        <v>3079</v>
      </c>
      <c r="V8" s="4972" t="s">
        <v>3044</v>
      </c>
      <c r="W8" s="4980" t="s">
        <v>3080</v>
      </c>
      <c r="X8" s="5005"/>
      <c r="Y8" s="5005"/>
      <c r="Z8" s="4981"/>
      <c r="AA8" s="5007" t="s">
        <v>3081</v>
      </c>
      <c r="AB8" s="5008"/>
      <c r="AC8" s="5008"/>
      <c r="AD8" s="5008"/>
      <c r="AE8" s="5008"/>
      <c r="AF8" s="5008"/>
      <c r="AG8" s="5008"/>
      <c r="AH8" s="5008"/>
      <c r="AI8" s="5008"/>
      <c r="AJ8" s="5008"/>
      <c r="AK8" s="5008"/>
      <c r="AL8" s="5008"/>
      <c r="AM8" s="5008"/>
      <c r="AN8" s="5008"/>
      <c r="AO8" s="5008"/>
      <c r="AP8" s="5008"/>
      <c r="AQ8" s="5008"/>
      <c r="AR8" s="5009"/>
      <c r="AS8" s="4990" t="s">
        <v>3082</v>
      </c>
      <c r="AT8" s="4980" t="s">
        <v>3083</v>
      </c>
      <c r="AU8" s="5005"/>
      <c r="AV8" s="5005"/>
      <c r="AW8" s="5005"/>
      <c r="AX8" s="5005"/>
      <c r="AY8" s="4977" t="s">
        <v>3046</v>
      </c>
      <c r="AZ8" s="4972"/>
      <c r="BA8" s="4972"/>
      <c r="BB8" s="4972"/>
      <c r="BC8" s="4972"/>
      <c r="BD8" s="4972"/>
      <c r="BE8" s="4972"/>
      <c r="BF8" s="4972"/>
    </row>
    <row r="9" spans="1:58">
      <c r="A9" s="2753"/>
      <c r="B9" s="2754"/>
      <c r="C9" s="4972"/>
      <c r="D9" s="4972"/>
      <c r="E9" s="4973"/>
      <c r="F9" s="4972"/>
      <c r="G9" s="4972"/>
      <c r="H9" s="4972"/>
      <c r="I9" s="4972"/>
      <c r="J9" s="5001"/>
      <c r="K9" s="4972"/>
      <c r="L9" s="4991"/>
      <c r="M9" s="4979"/>
      <c r="N9" s="4972"/>
      <c r="O9" s="4972"/>
      <c r="P9" s="4972"/>
      <c r="Q9" s="4983"/>
      <c r="R9" s="4983"/>
      <c r="S9" s="4983"/>
      <c r="T9" s="4972"/>
      <c r="U9" s="5006"/>
      <c r="V9" s="4972"/>
      <c r="W9" s="4982" t="s">
        <v>3084</v>
      </c>
      <c r="X9" s="4982" t="s">
        <v>3085</v>
      </c>
      <c r="Y9" s="4982" t="s">
        <v>3086</v>
      </c>
      <c r="Z9" s="4982" t="s">
        <v>3087</v>
      </c>
      <c r="AA9" s="4982" t="s">
        <v>3084</v>
      </c>
      <c r="AB9" s="4982" t="s">
        <v>3085</v>
      </c>
      <c r="AC9" s="4982" t="s">
        <v>3086</v>
      </c>
      <c r="AD9" s="4982" t="s">
        <v>3088</v>
      </c>
      <c r="AE9" s="4982" t="s">
        <v>3089</v>
      </c>
      <c r="AF9" s="4982" t="s">
        <v>3090</v>
      </c>
      <c r="AG9" s="4982" t="s">
        <v>3091</v>
      </c>
      <c r="AH9" s="4982" t="s">
        <v>3092</v>
      </c>
      <c r="AI9" s="4982" t="s">
        <v>3093</v>
      </c>
      <c r="AJ9" s="4982" t="s">
        <v>3094</v>
      </c>
      <c r="AK9" s="4982" t="s">
        <v>3095</v>
      </c>
      <c r="AL9" s="4982" t="s">
        <v>3096</v>
      </c>
      <c r="AM9" s="4982" t="s">
        <v>3097</v>
      </c>
      <c r="AN9" s="4982" t="s">
        <v>3098</v>
      </c>
      <c r="AO9" s="4982" t="s">
        <v>3099</v>
      </c>
      <c r="AP9" s="4982" t="s">
        <v>3100</v>
      </c>
      <c r="AQ9" s="4982" t="s">
        <v>3101</v>
      </c>
      <c r="AR9" s="4982" t="s">
        <v>3087</v>
      </c>
      <c r="AS9" s="4972"/>
      <c r="AT9" s="4990" t="s">
        <v>3102</v>
      </c>
      <c r="AU9" s="4977" t="s">
        <v>3103</v>
      </c>
      <c r="AV9" s="5001" t="s">
        <v>3104</v>
      </c>
      <c r="AW9" s="4993" t="s">
        <v>3105</v>
      </c>
      <c r="AX9" s="4995" t="s">
        <v>3106</v>
      </c>
      <c r="AY9" s="4972"/>
      <c r="AZ9" s="4972"/>
      <c r="BA9" s="4972"/>
      <c r="BB9" s="4972"/>
      <c r="BC9" s="4972"/>
      <c r="BD9" s="4972"/>
      <c r="BE9" s="4972"/>
      <c r="BF9" s="4972"/>
    </row>
    <row r="10" spans="1:58" ht="72" customHeight="1">
      <c r="A10" s="2753"/>
      <c r="B10" s="2754"/>
      <c r="C10" s="4973"/>
      <c r="D10" s="4972"/>
      <c r="E10" s="2755" t="s">
        <v>3047</v>
      </c>
      <c r="F10" s="4972"/>
      <c r="G10" s="4973"/>
      <c r="H10" s="4973"/>
      <c r="I10" s="4973"/>
      <c r="J10" s="4979"/>
      <c r="K10" s="4973"/>
      <c r="L10" s="2756" t="s">
        <v>3048</v>
      </c>
      <c r="M10" s="2756" t="s">
        <v>3049</v>
      </c>
      <c r="N10" s="4972"/>
      <c r="O10" s="4972"/>
      <c r="P10" s="4972"/>
      <c r="Q10" s="4984"/>
      <c r="R10" s="4984"/>
      <c r="S10" s="4984"/>
      <c r="T10" s="4972"/>
      <c r="U10" s="4991"/>
      <c r="V10" s="4973"/>
      <c r="W10" s="4984"/>
      <c r="X10" s="4984"/>
      <c r="Y10" s="4984"/>
      <c r="Z10" s="4984"/>
      <c r="AA10" s="4984"/>
      <c r="AB10" s="4984"/>
      <c r="AC10" s="4984"/>
      <c r="AD10" s="4984"/>
      <c r="AE10" s="4984"/>
      <c r="AF10" s="4984"/>
      <c r="AG10" s="4984"/>
      <c r="AH10" s="4984"/>
      <c r="AI10" s="4984"/>
      <c r="AJ10" s="4984"/>
      <c r="AK10" s="4984"/>
      <c r="AL10" s="4984"/>
      <c r="AM10" s="4984"/>
      <c r="AN10" s="4984"/>
      <c r="AO10" s="4984"/>
      <c r="AP10" s="4984"/>
      <c r="AQ10" s="4984"/>
      <c r="AR10" s="4984"/>
      <c r="AS10" s="4973"/>
      <c r="AT10" s="4991"/>
      <c r="AU10" s="4973"/>
      <c r="AV10" s="4979"/>
      <c r="AW10" s="4994"/>
      <c r="AX10" s="4996"/>
      <c r="AY10" s="4973"/>
      <c r="AZ10" s="4973"/>
      <c r="BA10" s="4973"/>
      <c r="BB10" s="4973"/>
      <c r="BC10" s="4973"/>
      <c r="BD10" s="4973"/>
      <c r="BE10" s="4973"/>
      <c r="BF10" s="4973"/>
    </row>
    <row r="11" spans="1:58" ht="24">
      <c r="A11" s="2753"/>
      <c r="B11" s="2758"/>
      <c r="C11" s="2759" t="s">
        <v>1417</v>
      </c>
      <c r="D11" s="2759" t="s">
        <v>1422</v>
      </c>
      <c r="E11" s="2759" t="s">
        <v>1425</v>
      </c>
      <c r="F11" s="2759" t="s">
        <v>1428</v>
      </c>
      <c r="G11" s="2759" t="s">
        <v>1431</v>
      </c>
      <c r="H11" s="2760" t="s">
        <v>1434</v>
      </c>
      <c r="I11" s="2756" t="s">
        <v>3056</v>
      </c>
      <c r="J11" s="2761" t="s">
        <v>1439</v>
      </c>
      <c r="K11" s="2761" t="s">
        <v>1442</v>
      </c>
      <c r="L11" s="2761">
        <v>100</v>
      </c>
      <c r="M11" s="2761">
        <v>110</v>
      </c>
      <c r="N11" s="2759">
        <v>120</v>
      </c>
      <c r="O11" s="2759">
        <v>130</v>
      </c>
      <c r="P11" s="2759">
        <v>140</v>
      </c>
      <c r="Q11" s="2759">
        <v>150</v>
      </c>
      <c r="R11" s="2759">
        <v>160</v>
      </c>
      <c r="S11" s="2759">
        <v>170</v>
      </c>
      <c r="T11" s="2759">
        <v>180</v>
      </c>
      <c r="U11" s="2759">
        <v>190</v>
      </c>
      <c r="V11" s="2755" t="s">
        <v>3107</v>
      </c>
      <c r="W11" s="2759">
        <v>210</v>
      </c>
      <c r="X11" s="2759">
        <v>220</v>
      </c>
      <c r="Y11" s="2759">
        <v>230</v>
      </c>
      <c r="Z11" s="2759">
        <v>240</v>
      </c>
      <c r="AA11" s="2759">
        <v>250</v>
      </c>
      <c r="AB11" s="2759">
        <v>260</v>
      </c>
      <c r="AC11" s="2759">
        <v>270</v>
      </c>
      <c r="AD11" s="2759">
        <v>280</v>
      </c>
      <c r="AE11" s="2759">
        <v>290</v>
      </c>
      <c r="AF11" s="2759">
        <v>300</v>
      </c>
      <c r="AG11" s="2759">
        <v>310</v>
      </c>
      <c r="AH11" s="2759">
        <v>320</v>
      </c>
      <c r="AI11" s="2759">
        <v>330</v>
      </c>
      <c r="AJ11" s="2759">
        <v>340</v>
      </c>
      <c r="AK11" s="2759">
        <v>350</v>
      </c>
      <c r="AL11" s="2759">
        <v>360</v>
      </c>
      <c r="AM11" s="2759">
        <v>370</v>
      </c>
      <c r="AN11" s="2759">
        <v>380</v>
      </c>
      <c r="AO11" s="2759">
        <v>390</v>
      </c>
      <c r="AP11" s="2759">
        <v>400</v>
      </c>
      <c r="AQ11" s="2759">
        <v>410</v>
      </c>
      <c r="AR11" s="2759">
        <v>420</v>
      </c>
      <c r="AS11" s="2759">
        <v>430</v>
      </c>
      <c r="AT11" s="2759">
        <v>440</v>
      </c>
      <c r="AU11" s="2759">
        <v>450</v>
      </c>
      <c r="AV11" s="2759">
        <v>460</v>
      </c>
      <c r="AW11" s="2759">
        <v>470</v>
      </c>
      <c r="AX11" s="2759">
        <v>480</v>
      </c>
      <c r="AY11" s="2759">
        <v>490</v>
      </c>
      <c r="AZ11" s="2759">
        <v>500</v>
      </c>
      <c r="BA11" s="2759">
        <v>510</v>
      </c>
      <c r="BB11" s="2759">
        <v>520</v>
      </c>
      <c r="BC11" s="2755">
        <v>530</v>
      </c>
      <c r="BD11" s="2755">
        <v>540</v>
      </c>
      <c r="BE11" s="2755">
        <v>550</v>
      </c>
      <c r="BF11" s="2755">
        <v>560</v>
      </c>
    </row>
    <row r="12" spans="1:58">
      <c r="A12" s="2764" t="s">
        <v>1417</v>
      </c>
      <c r="B12" s="2765" t="s">
        <v>3058</v>
      </c>
      <c r="C12" s="2766"/>
      <c r="D12" s="2766"/>
      <c r="E12" s="2766"/>
      <c r="F12" s="2766"/>
      <c r="G12" s="2766"/>
      <c r="H12" s="2766"/>
      <c r="I12" s="2767">
        <f>G12-H12</f>
        <v>0</v>
      </c>
      <c r="J12" s="2766"/>
      <c r="K12" s="2766"/>
      <c r="L12" s="2766"/>
      <c r="M12" s="2766"/>
      <c r="N12" s="2766"/>
      <c r="O12" s="2766"/>
      <c r="P12" s="2766"/>
      <c r="Q12" s="2766"/>
      <c r="R12" s="2766"/>
      <c r="S12" s="2766"/>
      <c r="T12" s="2766"/>
      <c r="U12" s="2766"/>
      <c r="V12" s="2802">
        <f>T12-U12</f>
        <v>0</v>
      </c>
      <c r="W12" s="2766"/>
      <c r="X12" s="2766"/>
      <c r="Y12" s="2766"/>
      <c r="Z12" s="2766"/>
      <c r="AA12" s="2766"/>
      <c r="AB12" s="2766"/>
      <c r="AC12" s="2766"/>
      <c r="AD12" s="2766"/>
      <c r="AE12" s="2766"/>
      <c r="AF12" s="2766"/>
      <c r="AG12" s="2766"/>
      <c r="AH12" s="2766"/>
      <c r="AI12" s="2766"/>
      <c r="AJ12" s="2766"/>
      <c r="AK12" s="2766"/>
      <c r="AL12" s="2766"/>
      <c r="AM12" s="2766"/>
      <c r="AN12" s="2766"/>
      <c r="AO12" s="2766"/>
      <c r="AP12" s="2766"/>
      <c r="AQ12" s="2766"/>
      <c r="AR12" s="2766"/>
      <c r="AS12" s="2766"/>
      <c r="AT12" s="2766"/>
      <c r="AU12" s="2766"/>
      <c r="AV12" s="2766"/>
      <c r="AW12" s="2766"/>
      <c r="AX12" s="2766"/>
      <c r="AY12" s="2766"/>
      <c r="AZ12" s="2766"/>
      <c r="BA12" s="2766"/>
      <c r="BB12" s="2766"/>
      <c r="BC12" s="2766"/>
      <c r="BD12" s="2766"/>
      <c r="BE12" s="2766"/>
      <c r="BF12" s="2779"/>
    </row>
    <row r="13" spans="1:58">
      <c r="A13" s="2770" t="s">
        <v>1422</v>
      </c>
      <c r="B13" s="2771" t="s">
        <v>3059</v>
      </c>
      <c r="C13" s="2766"/>
      <c r="D13" s="2766"/>
      <c r="E13" s="2766"/>
      <c r="F13" s="2766"/>
      <c r="G13" s="2766"/>
      <c r="H13" s="2766"/>
      <c r="I13" s="2767">
        <f t="shared" ref="I13:I26" si="0">G13-H13</f>
        <v>0</v>
      </c>
      <c r="J13" s="2766"/>
      <c r="K13" s="2766"/>
      <c r="L13" s="2766"/>
      <c r="M13" s="2766"/>
      <c r="N13" s="2766"/>
      <c r="O13" s="2766"/>
      <c r="P13" s="2766"/>
      <c r="Q13" s="2766"/>
      <c r="R13" s="2766"/>
      <c r="S13" s="2766"/>
      <c r="T13" s="2766"/>
      <c r="U13" s="2766"/>
      <c r="V13" s="2802">
        <f t="shared" ref="V13:V26" si="1">T13-U13</f>
        <v>0</v>
      </c>
      <c r="W13" s="2766"/>
      <c r="X13" s="2766"/>
      <c r="Y13" s="2766"/>
      <c r="Z13" s="2766"/>
      <c r="AA13" s="2766"/>
      <c r="AB13" s="2766"/>
      <c r="AC13" s="2766"/>
      <c r="AD13" s="2766"/>
      <c r="AE13" s="2766"/>
      <c r="AF13" s="2766"/>
      <c r="AG13" s="2766"/>
      <c r="AH13" s="2766"/>
      <c r="AI13" s="2766"/>
      <c r="AJ13" s="2766"/>
      <c r="AK13" s="2766"/>
      <c r="AL13" s="2766"/>
      <c r="AM13" s="2766"/>
      <c r="AN13" s="2766"/>
      <c r="AO13" s="2766"/>
      <c r="AP13" s="2766"/>
      <c r="AQ13" s="2766"/>
      <c r="AR13" s="2766"/>
      <c r="AS13" s="2766"/>
      <c r="AT13" s="2766"/>
      <c r="AU13" s="2766"/>
      <c r="AV13" s="2766"/>
      <c r="AW13" s="2766"/>
      <c r="AX13" s="2766"/>
      <c r="AY13" s="2766"/>
      <c r="AZ13" s="2766"/>
      <c r="BA13" s="2766"/>
      <c r="BB13" s="2766"/>
      <c r="BC13" s="2766"/>
      <c r="BD13" s="2766"/>
      <c r="BE13" s="2766"/>
      <c r="BF13" s="2779"/>
    </row>
    <row r="14" spans="1:58">
      <c r="A14" s="2770" t="s">
        <v>1425</v>
      </c>
      <c r="B14" s="2771" t="s">
        <v>3060</v>
      </c>
      <c r="C14" s="2766"/>
      <c r="D14" s="2766"/>
      <c r="E14" s="2766"/>
      <c r="F14" s="2766"/>
      <c r="G14" s="2766"/>
      <c r="H14" s="2766"/>
      <c r="I14" s="2767">
        <f t="shared" si="0"/>
        <v>0</v>
      </c>
      <c r="J14" s="2766"/>
      <c r="K14" s="2766"/>
      <c r="L14" s="2766"/>
      <c r="M14" s="2766"/>
      <c r="N14" s="2766"/>
      <c r="O14" s="2766"/>
      <c r="P14" s="2766"/>
      <c r="Q14" s="2766"/>
      <c r="R14" s="2766"/>
      <c r="S14" s="2766"/>
      <c r="T14" s="2766"/>
      <c r="U14" s="2766"/>
      <c r="V14" s="2802">
        <f t="shared" si="1"/>
        <v>0</v>
      </c>
      <c r="W14" s="2766"/>
      <c r="X14" s="2766"/>
      <c r="Y14" s="2766"/>
      <c r="Z14" s="2766"/>
      <c r="AA14" s="2766"/>
      <c r="AB14" s="2766"/>
      <c r="AC14" s="2766"/>
      <c r="AD14" s="2766"/>
      <c r="AE14" s="2766"/>
      <c r="AF14" s="2766"/>
      <c r="AG14" s="2766"/>
      <c r="AH14" s="2766"/>
      <c r="AI14" s="2766"/>
      <c r="AJ14" s="2766"/>
      <c r="AK14" s="2766"/>
      <c r="AL14" s="2766"/>
      <c r="AM14" s="2766"/>
      <c r="AN14" s="2766"/>
      <c r="AO14" s="2766"/>
      <c r="AP14" s="2766"/>
      <c r="AQ14" s="2766"/>
      <c r="AR14" s="2766"/>
      <c r="AS14" s="2766"/>
      <c r="AT14" s="2766"/>
      <c r="AU14" s="2766"/>
      <c r="AV14" s="2766"/>
      <c r="AW14" s="2766"/>
      <c r="AX14" s="2766"/>
      <c r="AY14" s="2766"/>
      <c r="AZ14" s="2766"/>
      <c r="BA14" s="2766"/>
      <c r="BB14" s="2766"/>
      <c r="BC14" s="2766"/>
      <c r="BD14" s="2766"/>
      <c r="BE14" s="2766"/>
      <c r="BF14" s="2779"/>
    </row>
    <row r="15" spans="1:58">
      <c r="A15" s="2770" t="s">
        <v>1428</v>
      </c>
      <c r="B15" s="2772" t="s">
        <v>3061</v>
      </c>
      <c r="C15" s="2773"/>
      <c r="D15" s="2773"/>
      <c r="E15" s="2773"/>
      <c r="F15" s="2773"/>
      <c r="G15" s="2766"/>
      <c r="H15" s="2773"/>
      <c r="I15" s="2767">
        <f t="shared" si="0"/>
        <v>0</v>
      </c>
      <c r="J15" s="2773"/>
      <c r="K15" s="2773"/>
      <c r="L15" s="2773"/>
      <c r="M15" s="2773"/>
      <c r="N15" s="2766"/>
      <c r="O15" s="2773"/>
      <c r="P15" s="2773"/>
      <c r="Q15" s="2773"/>
      <c r="R15" s="2773"/>
      <c r="S15" s="2773"/>
      <c r="T15" s="2766"/>
      <c r="U15" s="2766"/>
      <c r="V15" s="2802">
        <f t="shared" si="1"/>
        <v>0</v>
      </c>
      <c r="W15" s="2766"/>
      <c r="X15" s="2766"/>
      <c r="Y15" s="2766"/>
      <c r="Z15" s="2766"/>
      <c r="AA15" s="2766"/>
      <c r="AB15" s="2766"/>
      <c r="AC15" s="2766"/>
      <c r="AD15" s="2766"/>
      <c r="AE15" s="2766"/>
      <c r="AF15" s="2766"/>
      <c r="AG15" s="2766"/>
      <c r="AH15" s="2766"/>
      <c r="AI15" s="2766"/>
      <c r="AJ15" s="2766"/>
      <c r="AK15" s="2766"/>
      <c r="AL15" s="2766"/>
      <c r="AM15" s="2766"/>
      <c r="AN15" s="2766"/>
      <c r="AO15" s="2766"/>
      <c r="AP15" s="2766"/>
      <c r="AQ15" s="2766"/>
      <c r="AR15" s="2766"/>
      <c r="AS15" s="2774"/>
      <c r="AT15" s="2774"/>
      <c r="AU15" s="2774"/>
      <c r="AV15" s="2774"/>
      <c r="AW15" s="2774"/>
      <c r="AX15" s="2774"/>
      <c r="AY15" s="2774"/>
      <c r="AZ15" s="2774"/>
      <c r="BA15" s="2774"/>
      <c r="BB15" s="2774"/>
      <c r="BC15" s="2774"/>
      <c r="BD15" s="2774"/>
      <c r="BE15" s="2774"/>
      <c r="BF15" s="2774"/>
    </row>
    <row r="16" spans="1:58">
      <c r="A16" s="2770" t="s">
        <v>1431</v>
      </c>
      <c r="B16" s="2771" t="s">
        <v>3062</v>
      </c>
      <c r="C16" s="2773"/>
      <c r="D16" s="2773"/>
      <c r="E16" s="2773"/>
      <c r="F16" s="2773"/>
      <c r="G16" s="2766"/>
      <c r="H16" s="2773"/>
      <c r="I16" s="2767">
        <f t="shared" si="0"/>
        <v>0</v>
      </c>
      <c r="J16" s="2773"/>
      <c r="K16" s="2773"/>
      <c r="L16" s="2773"/>
      <c r="M16" s="2773"/>
      <c r="N16" s="2773"/>
      <c r="O16" s="2773"/>
      <c r="P16" s="2773"/>
      <c r="Q16" s="2777"/>
      <c r="R16" s="2773"/>
      <c r="S16" s="2773"/>
      <c r="T16" s="2766"/>
      <c r="U16" s="2766"/>
      <c r="V16" s="2802">
        <f t="shared" si="1"/>
        <v>0</v>
      </c>
      <c r="W16" s="2766"/>
      <c r="X16" s="2766"/>
      <c r="Y16" s="2766"/>
      <c r="Z16" s="2766"/>
      <c r="AA16" s="2766"/>
      <c r="AB16" s="2766"/>
      <c r="AC16" s="2766"/>
      <c r="AD16" s="2766"/>
      <c r="AE16" s="2766"/>
      <c r="AF16" s="2766"/>
      <c r="AG16" s="2766"/>
      <c r="AH16" s="2766"/>
      <c r="AI16" s="2766"/>
      <c r="AJ16" s="2766"/>
      <c r="AK16" s="2766"/>
      <c r="AL16" s="2766"/>
      <c r="AM16" s="2766"/>
      <c r="AN16" s="2766"/>
      <c r="AO16" s="2766"/>
      <c r="AP16" s="2766"/>
      <c r="AQ16" s="2766"/>
      <c r="AR16" s="2766"/>
      <c r="AS16" s="2774"/>
      <c r="AT16" s="2774"/>
      <c r="AU16" s="2774"/>
      <c r="AV16" s="2774"/>
      <c r="AW16" s="2774"/>
      <c r="AX16" s="2774"/>
      <c r="AY16" s="2774"/>
      <c r="AZ16" s="2778"/>
      <c r="BA16" s="2774"/>
      <c r="BB16" s="2779"/>
      <c r="BC16" s="2779"/>
      <c r="BD16" s="2779"/>
      <c r="BE16" s="2779"/>
      <c r="BF16" s="2779"/>
    </row>
    <row r="17" spans="1:58" ht="24">
      <c r="A17" s="2770" t="s">
        <v>1434</v>
      </c>
      <c r="B17" s="2771" t="s">
        <v>3063</v>
      </c>
      <c r="C17" s="2773"/>
      <c r="D17" s="2773"/>
      <c r="E17" s="2773"/>
      <c r="F17" s="2773"/>
      <c r="G17" s="2766"/>
      <c r="H17" s="2773"/>
      <c r="I17" s="2767">
        <f t="shared" si="0"/>
        <v>0</v>
      </c>
      <c r="J17" s="2773"/>
      <c r="K17" s="2773"/>
      <c r="L17" s="2773"/>
      <c r="M17" s="2773"/>
      <c r="N17" s="2773"/>
      <c r="O17" s="2773"/>
      <c r="P17" s="2773"/>
      <c r="Q17" s="2773"/>
      <c r="R17" s="2773"/>
      <c r="S17" s="2773"/>
      <c r="T17" s="2766"/>
      <c r="U17" s="2766"/>
      <c r="V17" s="2802">
        <f t="shared" si="1"/>
        <v>0</v>
      </c>
      <c r="W17" s="2766"/>
      <c r="X17" s="2766"/>
      <c r="Y17" s="2766"/>
      <c r="Z17" s="2766"/>
      <c r="AA17" s="2766"/>
      <c r="AB17" s="2766"/>
      <c r="AC17" s="2766"/>
      <c r="AD17" s="2766"/>
      <c r="AE17" s="2766"/>
      <c r="AF17" s="2766"/>
      <c r="AG17" s="2766"/>
      <c r="AH17" s="2766"/>
      <c r="AI17" s="2766"/>
      <c r="AJ17" s="2766"/>
      <c r="AK17" s="2766"/>
      <c r="AL17" s="2766"/>
      <c r="AM17" s="2766"/>
      <c r="AN17" s="2766"/>
      <c r="AO17" s="2766"/>
      <c r="AP17" s="2766"/>
      <c r="AQ17" s="2766"/>
      <c r="AR17" s="2766"/>
      <c r="AS17" s="2774"/>
      <c r="AT17" s="2774"/>
      <c r="AU17" s="2774"/>
      <c r="AV17" s="2774"/>
      <c r="AW17" s="2774"/>
      <c r="AX17" s="2774"/>
      <c r="AY17" s="2774"/>
      <c r="AZ17" s="2774"/>
      <c r="BA17" s="2774"/>
      <c r="BB17" s="2779"/>
      <c r="BC17" s="2779"/>
      <c r="BD17" s="2779"/>
      <c r="BE17" s="2779"/>
      <c r="BF17" s="2779"/>
    </row>
    <row r="18" spans="1:58">
      <c r="A18" s="2770" t="s">
        <v>1436</v>
      </c>
      <c r="B18" s="2771" t="s">
        <v>3064</v>
      </c>
      <c r="C18" s="2773"/>
      <c r="D18" s="2773"/>
      <c r="E18" s="2773"/>
      <c r="F18" s="2773"/>
      <c r="G18" s="2766"/>
      <c r="H18" s="2773"/>
      <c r="I18" s="2767">
        <f t="shared" si="0"/>
        <v>0</v>
      </c>
      <c r="J18" s="2773"/>
      <c r="K18" s="2773"/>
      <c r="L18" s="2773"/>
      <c r="M18" s="2773"/>
      <c r="N18" s="2773"/>
      <c r="O18" s="2773"/>
      <c r="P18" s="2773"/>
      <c r="Q18" s="2773"/>
      <c r="R18" s="2773"/>
      <c r="S18" s="2773"/>
      <c r="T18" s="2766"/>
      <c r="U18" s="2766"/>
      <c r="V18" s="2802">
        <f t="shared" si="1"/>
        <v>0</v>
      </c>
      <c r="W18" s="2766"/>
      <c r="X18" s="2766"/>
      <c r="Y18" s="2766"/>
      <c r="Z18" s="2766"/>
      <c r="AA18" s="2766"/>
      <c r="AB18" s="2766"/>
      <c r="AC18" s="2766"/>
      <c r="AD18" s="2766"/>
      <c r="AE18" s="2766"/>
      <c r="AF18" s="2766"/>
      <c r="AG18" s="2766"/>
      <c r="AH18" s="2766"/>
      <c r="AI18" s="2766"/>
      <c r="AJ18" s="2766"/>
      <c r="AK18" s="2766"/>
      <c r="AL18" s="2766"/>
      <c r="AM18" s="2766"/>
      <c r="AN18" s="2766"/>
      <c r="AO18" s="2766"/>
      <c r="AP18" s="2766"/>
      <c r="AQ18" s="2766"/>
      <c r="AR18" s="2766"/>
      <c r="AS18" s="2774"/>
      <c r="AT18" s="2774"/>
      <c r="AU18" s="2774"/>
      <c r="AV18" s="2774"/>
      <c r="AW18" s="2774"/>
      <c r="AX18" s="2774"/>
      <c r="AY18" s="2774"/>
      <c r="AZ18" s="2774"/>
      <c r="BA18" s="2774"/>
      <c r="BB18" s="2779"/>
      <c r="BC18" s="2779"/>
      <c r="BD18" s="2779"/>
      <c r="BE18" s="2779"/>
      <c r="BF18" s="2779"/>
    </row>
    <row r="19" spans="1:58">
      <c r="A19" s="2770" t="s">
        <v>1439</v>
      </c>
      <c r="B19" s="2772" t="s">
        <v>3065</v>
      </c>
      <c r="C19" s="2781"/>
      <c r="D19" s="2781"/>
      <c r="E19" s="2781"/>
      <c r="F19" s="2781"/>
      <c r="G19" s="2766"/>
      <c r="H19" s="2782"/>
      <c r="I19" s="2767">
        <f t="shared" si="0"/>
        <v>0</v>
      </c>
      <c r="J19" s="2782"/>
      <c r="K19" s="2782"/>
      <c r="L19" s="2782"/>
      <c r="M19" s="2782"/>
      <c r="N19" s="2766"/>
      <c r="O19" s="2782"/>
      <c r="P19" s="2782"/>
      <c r="Q19" s="2782"/>
      <c r="R19" s="2781"/>
      <c r="S19" s="2781"/>
      <c r="T19" s="2766"/>
      <c r="U19" s="2766"/>
      <c r="V19" s="2802">
        <f t="shared" si="1"/>
        <v>0</v>
      </c>
      <c r="W19" s="2766"/>
      <c r="X19" s="2766"/>
      <c r="Y19" s="2766"/>
      <c r="Z19" s="2766"/>
      <c r="AA19" s="2766"/>
      <c r="AB19" s="2766"/>
      <c r="AC19" s="2766"/>
      <c r="AD19" s="2766"/>
      <c r="AE19" s="2766"/>
      <c r="AF19" s="2766"/>
      <c r="AG19" s="2766"/>
      <c r="AH19" s="2766"/>
      <c r="AI19" s="2766"/>
      <c r="AJ19" s="2766"/>
      <c r="AK19" s="2766"/>
      <c r="AL19" s="2766"/>
      <c r="AM19" s="2766"/>
      <c r="AN19" s="2766"/>
      <c r="AO19" s="2766"/>
      <c r="AP19" s="2766"/>
      <c r="AQ19" s="2766"/>
      <c r="AR19" s="2766"/>
      <c r="AS19" s="2774"/>
      <c r="AT19" s="2774"/>
      <c r="AU19" s="2774"/>
      <c r="AV19" s="2774"/>
      <c r="AW19" s="2774"/>
      <c r="AX19" s="2774"/>
      <c r="AY19" s="2774"/>
      <c r="AZ19" s="2774"/>
      <c r="BA19" s="2774"/>
      <c r="BB19" s="2779"/>
      <c r="BC19" s="2779"/>
      <c r="BD19" s="2779"/>
      <c r="BE19" s="2779"/>
      <c r="BF19" s="2779"/>
    </row>
    <row r="20" spans="1:58">
      <c r="A20" s="2770" t="s">
        <v>1442</v>
      </c>
      <c r="B20" s="2771" t="s">
        <v>3062</v>
      </c>
      <c r="C20" s="2781"/>
      <c r="D20" s="2781"/>
      <c r="E20" s="2781"/>
      <c r="F20" s="2781"/>
      <c r="G20" s="2782"/>
      <c r="H20" s="2782"/>
      <c r="I20" s="2767">
        <f t="shared" si="0"/>
        <v>0</v>
      </c>
      <c r="J20" s="2782"/>
      <c r="K20" s="2782"/>
      <c r="L20" s="2782"/>
      <c r="M20" s="2782"/>
      <c r="N20" s="2782"/>
      <c r="O20" s="2782"/>
      <c r="P20" s="2782"/>
      <c r="Q20" s="2781"/>
      <c r="R20" s="2781"/>
      <c r="S20" s="2781"/>
      <c r="T20" s="2766"/>
      <c r="U20" s="2766"/>
      <c r="V20" s="2802">
        <f t="shared" si="1"/>
        <v>0</v>
      </c>
      <c r="W20" s="2766"/>
      <c r="X20" s="2766"/>
      <c r="Y20" s="2766"/>
      <c r="Z20" s="2766"/>
      <c r="AA20" s="2766"/>
      <c r="AB20" s="2766"/>
      <c r="AC20" s="2766"/>
      <c r="AD20" s="2766"/>
      <c r="AE20" s="2766"/>
      <c r="AF20" s="2766"/>
      <c r="AG20" s="2766"/>
      <c r="AH20" s="2766"/>
      <c r="AI20" s="2766"/>
      <c r="AJ20" s="2766"/>
      <c r="AK20" s="2766"/>
      <c r="AL20" s="2766"/>
      <c r="AM20" s="2766"/>
      <c r="AN20" s="2766"/>
      <c r="AO20" s="2766"/>
      <c r="AP20" s="2766"/>
      <c r="AQ20" s="2766"/>
      <c r="AR20" s="2766"/>
      <c r="AS20" s="2774"/>
      <c r="AT20" s="2774"/>
      <c r="AU20" s="2774"/>
      <c r="AV20" s="2774"/>
      <c r="AW20" s="2774"/>
      <c r="AX20" s="2774"/>
      <c r="AY20" s="2774"/>
      <c r="AZ20" s="2778"/>
      <c r="BA20" s="2774"/>
      <c r="BB20" s="2779"/>
      <c r="BC20" s="2779"/>
      <c r="BD20" s="2779"/>
      <c r="BE20" s="2779"/>
      <c r="BF20" s="2779"/>
    </row>
    <row r="21" spans="1:58" ht="24">
      <c r="A21" s="2770" t="s">
        <v>3066</v>
      </c>
      <c r="B21" s="2771" t="s">
        <v>3063</v>
      </c>
      <c r="C21" s="2781"/>
      <c r="D21" s="2781"/>
      <c r="E21" s="2781"/>
      <c r="F21" s="2781"/>
      <c r="G21" s="2782"/>
      <c r="H21" s="2782"/>
      <c r="I21" s="2767">
        <f t="shared" si="0"/>
        <v>0</v>
      </c>
      <c r="J21" s="2782"/>
      <c r="K21" s="2782"/>
      <c r="L21" s="2782"/>
      <c r="M21" s="2782"/>
      <c r="N21" s="2782"/>
      <c r="O21" s="2782"/>
      <c r="P21" s="2782"/>
      <c r="Q21" s="2782"/>
      <c r="R21" s="2781"/>
      <c r="S21" s="2781"/>
      <c r="T21" s="2766"/>
      <c r="U21" s="2766"/>
      <c r="V21" s="2802">
        <f t="shared" si="1"/>
        <v>0</v>
      </c>
      <c r="W21" s="2766"/>
      <c r="X21" s="2766"/>
      <c r="Y21" s="2766"/>
      <c r="Z21" s="2766"/>
      <c r="AA21" s="2766"/>
      <c r="AB21" s="2766"/>
      <c r="AC21" s="2766"/>
      <c r="AD21" s="2766"/>
      <c r="AE21" s="2766"/>
      <c r="AF21" s="2766"/>
      <c r="AG21" s="2766"/>
      <c r="AH21" s="2766"/>
      <c r="AI21" s="2766"/>
      <c r="AJ21" s="2766"/>
      <c r="AK21" s="2766"/>
      <c r="AL21" s="2766"/>
      <c r="AM21" s="2766"/>
      <c r="AN21" s="2766"/>
      <c r="AO21" s="2766"/>
      <c r="AP21" s="2766"/>
      <c r="AQ21" s="2766"/>
      <c r="AR21" s="2766"/>
      <c r="AS21" s="2774"/>
      <c r="AT21" s="2774"/>
      <c r="AU21" s="2774"/>
      <c r="AV21" s="2774"/>
      <c r="AW21" s="2774"/>
      <c r="AX21" s="2774"/>
      <c r="AY21" s="2774"/>
      <c r="AZ21" s="2774"/>
      <c r="BA21" s="2774"/>
      <c r="BB21" s="2779"/>
      <c r="BC21" s="2779"/>
      <c r="BD21" s="2779"/>
      <c r="BE21" s="2779"/>
      <c r="BF21" s="2779"/>
    </row>
    <row r="22" spans="1:58">
      <c r="A22" s="2770" t="s">
        <v>3067</v>
      </c>
      <c r="B22" s="2771" t="s">
        <v>3064</v>
      </c>
      <c r="C22" s="2781"/>
      <c r="D22" s="2781"/>
      <c r="E22" s="2781"/>
      <c r="F22" s="2781"/>
      <c r="G22" s="2782"/>
      <c r="H22" s="2782"/>
      <c r="I22" s="2767">
        <f t="shared" si="0"/>
        <v>0</v>
      </c>
      <c r="J22" s="2782"/>
      <c r="K22" s="2782"/>
      <c r="L22" s="2782"/>
      <c r="M22" s="2782"/>
      <c r="N22" s="2782"/>
      <c r="O22" s="2782"/>
      <c r="P22" s="2782"/>
      <c r="Q22" s="2782"/>
      <c r="R22" s="2781"/>
      <c r="S22" s="2781"/>
      <c r="T22" s="2766"/>
      <c r="U22" s="2766"/>
      <c r="V22" s="2802">
        <f t="shared" si="1"/>
        <v>0</v>
      </c>
      <c r="W22" s="2766"/>
      <c r="X22" s="2766"/>
      <c r="Y22" s="2766"/>
      <c r="Z22" s="2766"/>
      <c r="AA22" s="2766"/>
      <c r="AB22" s="2766"/>
      <c r="AC22" s="2766"/>
      <c r="AD22" s="2766"/>
      <c r="AE22" s="2766"/>
      <c r="AF22" s="2766"/>
      <c r="AG22" s="2766"/>
      <c r="AH22" s="2766"/>
      <c r="AI22" s="2766"/>
      <c r="AJ22" s="2766"/>
      <c r="AK22" s="2766"/>
      <c r="AL22" s="2766"/>
      <c r="AM22" s="2766"/>
      <c r="AN22" s="2766"/>
      <c r="AO22" s="2766"/>
      <c r="AP22" s="2766"/>
      <c r="AQ22" s="2766"/>
      <c r="AR22" s="2766"/>
      <c r="AS22" s="2774"/>
      <c r="AT22" s="2774"/>
      <c r="AU22" s="2774"/>
      <c r="AV22" s="2774"/>
      <c r="AW22" s="2774"/>
      <c r="AX22" s="2774"/>
      <c r="AY22" s="2774"/>
      <c r="AZ22" s="2774"/>
      <c r="BA22" s="2774"/>
      <c r="BB22" s="2779"/>
      <c r="BC22" s="2779"/>
      <c r="BD22" s="2779"/>
      <c r="BE22" s="2779"/>
      <c r="BF22" s="2779"/>
    </row>
    <row r="23" spans="1:58">
      <c r="A23" s="2770" t="s">
        <v>3068</v>
      </c>
      <c r="B23" s="2772" t="s">
        <v>3069</v>
      </c>
      <c r="C23" s="2781"/>
      <c r="D23" s="2783"/>
      <c r="E23" s="2783"/>
      <c r="F23" s="2783"/>
      <c r="G23" s="2766"/>
      <c r="H23" s="2766"/>
      <c r="I23" s="2767">
        <f t="shared" si="0"/>
        <v>0</v>
      </c>
      <c r="J23" s="2766"/>
      <c r="K23" s="2766"/>
      <c r="L23" s="2766"/>
      <c r="M23" s="2766"/>
      <c r="N23" s="2766"/>
      <c r="O23" s="2766"/>
      <c r="P23" s="2766"/>
      <c r="Q23" s="2766"/>
      <c r="R23" s="2783"/>
      <c r="S23" s="2783"/>
      <c r="T23" s="2766"/>
      <c r="U23" s="2766"/>
      <c r="V23" s="2802">
        <f t="shared" si="1"/>
        <v>0</v>
      </c>
      <c r="W23" s="2766"/>
      <c r="X23" s="2766"/>
      <c r="Y23" s="2766"/>
      <c r="Z23" s="2766"/>
      <c r="AA23" s="2766"/>
      <c r="AB23" s="2766"/>
      <c r="AC23" s="2766"/>
      <c r="AD23" s="2766"/>
      <c r="AE23" s="2766"/>
      <c r="AF23" s="2766"/>
      <c r="AG23" s="2766"/>
      <c r="AH23" s="2766"/>
      <c r="AI23" s="2766"/>
      <c r="AJ23" s="2766"/>
      <c r="AK23" s="2766"/>
      <c r="AL23" s="2766"/>
      <c r="AM23" s="2766"/>
      <c r="AN23" s="2766"/>
      <c r="AO23" s="2766"/>
      <c r="AP23" s="2766"/>
      <c r="AQ23" s="2766"/>
      <c r="AR23" s="2766"/>
      <c r="AS23" s="2774"/>
      <c r="AT23" s="2774"/>
      <c r="AU23" s="2774"/>
      <c r="AV23" s="2774"/>
      <c r="AW23" s="2774"/>
      <c r="AX23" s="2774"/>
      <c r="AY23" s="2774"/>
      <c r="AZ23" s="2774"/>
      <c r="BA23" s="2774"/>
      <c r="BB23" s="2779"/>
      <c r="BC23" s="2779"/>
      <c r="BD23" s="2779"/>
      <c r="BE23" s="2779"/>
      <c r="BF23" s="2779"/>
    </row>
    <row r="24" spans="1:58">
      <c r="A24" s="2770" t="s">
        <v>3070</v>
      </c>
      <c r="B24" s="2771" t="s">
        <v>3062</v>
      </c>
      <c r="C24" s="2781"/>
      <c r="D24" s="2783"/>
      <c r="E24" s="2783"/>
      <c r="F24" s="2783"/>
      <c r="G24" s="2766"/>
      <c r="H24" s="2766"/>
      <c r="I24" s="2767">
        <f t="shared" si="0"/>
        <v>0</v>
      </c>
      <c r="J24" s="2766"/>
      <c r="K24" s="2766"/>
      <c r="L24" s="2766"/>
      <c r="M24" s="2766"/>
      <c r="N24" s="2766"/>
      <c r="O24" s="2766"/>
      <c r="P24" s="2766"/>
      <c r="Q24" s="2783"/>
      <c r="R24" s="2783"/>
      <c r="S24" s="2783"/>
      <c r="T24" s="2766"/>
      <c r="U24" s="2766"/>
      <c r="V24" s="2802">
        <f t="shared" si="1"/>
        <v>0</v>
      </c>
      <c r="W24" s="2766"/>
      <c r="X24" s="2766"/>
      <c r="Y24" s="2766"/>
      <c r="Z24" s="2766"/>
      <c r="AA24" s="2766"/>
      <c r="AB24" s="2766"/>
      <c r="AC24" s="2766"/>
      <c r="AD24" s="2766"/>
      <c r="AE24" s="2766"/>
      <c r="AF24" s="2766"/>
      <c r="AG24" s="2766"/>
      <c r="AH24" s="2766"/>
      <c r="AI24" s="2766"/>
      <c r="AJ24" s="2766"/>
      <c r="AK24" s="2766"/>
      <c r="AL24" s="2766"/>
      <c r="AM24" s="2766"/>
      <c r="AN24" s="2766"/>
      <c r="AO24" s="2766"/>
      <c r="AP24" s="2766"/>
      <c r="AQ24" s="2766"/>
      <c r="AR24" s="2766"/>
      <c r="AS24" s="2774"/>
      <c r="AT24" s="2774"/>
      <c r="AU24" s="2774"/>
      <c r="AV24" s="2774"/>
      <c r="AW24" s="2774"/>
      <c r="AX24" s="2774"/>
      <c r="AY24" s="2774"/>
      <c r="AZ24" s="2778"/>
      <c r="BA24" s="2774"/>
      <c r="BB24" s="2779"/>
      <c r="BC24" s="2779"/>
      <c r="BD24" s="2779"/>
      <c r="BE24" s="2779"/>
      <c r="BF24" s="2779"/>
    </row>
    <row r="25" spans="1:58" ht="24">
      <c r="A25" s="2770" t="s">
        <v>3071</v>
      </c>
      <c r="B25" s="2771" t="s">
        <v>3063</v>
      </c>
      <c r="C25" s="2781"/>
      <c r="D25" s="2783"/>
      <c r="E25" s="2783"/>
      <c r="F25" s="2783"/>
      <c r="G25" s="2766"/>
      <c r="H25" s="2766"/>
      <c r="I25" s="2767">
        <f t="shared" si="0"/>
        <v>0</v>
      </c>
      <c r="J25" s="2766"/>
      <c r="K25" s="2766"/>
      <c r="L25" s="2766"/>
      <c r="M25" s="2766"/>
      <c r="N25" s="2766"/>
      <c r="O25" s="2766"/>
      <c r="P25" s="2766"/>
      <c r="Q25" s="2766"/>
      <c r="R25" s="2783"/>
      <c r="S25" s="2783"/>
      <c r="T25" s="2766"/>
      <c r="U25" s="2766"/>
      <c r="V25" s="2802">
        <f t="shared" si="1"/>
        <v>0</v>
      </c>
      <c r="W25" s="2766"/>
      <c r="X25" s="2766"/>
      <c r="Y25" s="2766"/>
      <c r="Z25" s="2766"/>
      <c r="AA25" s="2766"/>
      <c r="AB25" s="2766"/>
      <c r="AC25" s="2766"/>
      <c r="AD25" s="2766"/>
      <c r="AE25" s="2766"/>
      <c r="AF25" s="2766"/>
      <c r="AG25" s="2766"/>
      <c r="AH25" s="2766"/>
      <c r="AI25" s="2766"/>
      <c r="AJ25" s="2766"/>
      <c r="AK25" s="2766"/>
      <c r="AL25" s="2766"/>
      <c r="AM25" s="2766"/>
      <c r="AN25" s="2766"/>
      <c r="AO25" s="2766"/>
      <c r="AP25" s="2766"/>
      <c r="AQ25" s="2766"/>
      <c r="AR25" s="2766"/>
      <c r="AS25" s="2774"/>
      <c r="AT25" s="2774"/>
      <c r="AU25" s="2774"/>
      <c r="AV25" s="2774"/>
      <c r="AW25" s="2774"/>
      <c r="AX25" s="2774"/>
      <c r="AY25" s="2774"/>
      <c r="AZ25" s="2774"/>
      <c r="BA25" s="2774"/>
      <c r="BB25" s="2779"/>
      <c r="BC25" s="2779"/>
      <c r="BD25" s="2779"/>
      <c r="BE25" s="2779"/>
      <c r="BF25" s="2779"/>
    </row>
    <row r="26" spans="1:58">
      <c r="A26" s="2770" t="s">
        <v>3072</v>
      </c>
      <c r="B26" s="2771" t="s">
        <v>3064</v>
      </c>
      <c r="C26" s="2781"/>
      <c r="D26" s="2783"/>
      <c r="E26" s="2783"/>
      <c r="F26" s="2783"/>
      <c r="G26" s="2766"/>
      <c r="H26" s="2766"/>
      <c r="I26" s="2767">
        <f t="shared" si="0"/>
        <v>0</v>
      </c>
      <c r="J26" s="2766"/>
      <c r="K26" s="2766"/>
      <c r="L26" s="2766"/>
      <c r="M26" s="2766"/>
      <c r="N26" s="2766"/>
      <c r="O26" s="2766"/>
      <c r="P26" s="2766"/>
      <c r="Q26" s="2766"/>
      <c r="R26" s="2783"/>
      <c r="S26" s="2783"/>
      <c r="T26" s="2766"/>
      <c r="U26" s="2766"/>
      <c r="V26" s="2802">
        <f t="shared" si="1"/>
        <v>0</v>
      </c>
      <c r="W26" s="2766"/>
      <c r="X26" s="2766"/>
      <c r="Y26" s="2766"/>
      <c r="Z26" s="2766"/>
      <c r="AA26" s="2766"/>
      <c r="AB26" s="2766"/>
      <c r="AC26" s="2766"/>
      <c r="AD26" s="2766"/>
      <c r="AE26" s="2766"/>
      <c r="AF26" s="2766"/>
      <c r="AG26" s="2766"/>
      <c r="AH26" s="2766"/>
      <c r="AI26" s="2766"/>
      <c r="AJ26" s="2766"/>
      <c r="AK26" s="2766"/>
      <c r="AL26" s="2766"/>
      <c r="AM26" s="2766"/>
      <c r="AN26" s="2766"/>
      <c r="AO26" s="2766"/>
      <c r="AP26" s="2766"/>
      <c r="AQ26" s="2766"/>
      <c r="AR26" s="2766"/>
      <c r="AS26" s="2774"/>
      <c r="AT26" s="2774"/>
      <c r="AU26" s="2774"/>
      <c r="AV26" s="2774"/>
      <c r="AW26" s="2774"/>
      <c r="AX26" s="2774"/>
      <c r="AY26" s="2774"/>
      <c r="AZ26" s="2774"/>
      <c r="BA26" s="2774"/>
      <c r="BB26" s="2779"/>
      <c r="BC26" s="2779"/>
      <c r="BD26" s="2779"/>
      <c r="BE26" s="2779"/>
      <c r="BF26" s="2779"/>
    </row>
    <row r="27" spans="1:58">
      <c r="A27" s="2770" t="s">
        <v>3108</v>
      </c>
      <c r="B27" s="4997" t="s">
        <v>3109</v>
      </c>
      <c r="C27" s="4998"/>
      <c r="D27" s="4998"/>
      <c r="E27" s="4998"/>
      <c r="F27" s="4998"/>
      <c r="G27" s="4998"/>
      <c r="H27" s="4998"/>
      <c r="I27" s="4998"/>
      <c r="J27" s="4998"/>
      <c r="K27" s="4998"/>
      <c r="L27" s="4998"/>
      <c r="M27" s="4998"/>
      <c r="N27" s="4998"/>
      <c r="O27" s="4998"/>
      <c r="P27" s="4998"/>
      <c r="Q27" s="4998"/>
      <c r="R27" s="4998"/>
      <c r="S27" s="4998"/>
      <c r="T27" s="4998"/>
      <c r="U27" s="4998"/>
      <c r="V27" s="4998"/>
      <c r="W27" s="4998"/>
      <c r="X27" s="4998"/>
      <c r="Y27" s="4998"/>
      <c r="Z27" s="4998"/>
      <c r="AA27" s="4998"/>
      <c r="AB27" s="4998"/>
      <c r="AC27" s="4998"/>
      <c r="AD27" s="4998"/>
      <c r="AE27" s="4998"/>
      <c r="AF27" s="4998"/>
      <c r="AG27" s="4998"/>
      <c r="AH27" s="4998"/>
      <c r="AI27" s="4998"/>
      <c r="AJ27" s="4998"/>
      <c r="AK27" s="4998"/>
      <c r="AL27" s="4998"/>
      <c r="AM27" s="4998"/>
      <c r="AN27" s="4998"/>
      <c r="AO27" s="4998"/>
      <c r="AP27" s="4998"/>
      <c r="AQ27" s="4998"/>
      <c r="AR27" s="4998"/>
      <c r="AS27" s="4998"/>
      <c r="AT27" s="4998"/>
      <c r="AU27" s="4998"/>
      <c r="AV27" s="4998"/>
      <c r="AW27" s="4998"/>
      <c r="AX27" s="4998"/>
      <c r="AY27" s="4998"/>
      <c r="AZ27" s="4998"/>
      <c r="BA27" s="4998"/>
      <c r="BB27" s="4998"/>
      <c r="BC27" s="4998"/>
      <c r="BD27" s="4998"/>
      <c r="BE27" s="4998"/>
      <c r="BF27" s="4998"/>
    </row>
    <row r="28" spans="1:58" ht="27">
      <c r="A28" s="2770" t="s">
        <v>3110</v>
      </c>
      <c r="B28" s="2771" t="s">
        <v>3084</v>
      </c>
      <c r="C28" s="2803"/>
      <c r="D28" s="2804"/>
      <c r="E28" s="2804"/>
      <c r="F28" s="2804"/>
      <c r="G28" s="2804"/>
      <c r="H28" s="2804"/>
      <c r="I28" s="2804"/>
      <c r="J28" s="2804"/>
      <c r="K28" s="2804"/>
      <c r="L28" s="2804"/>
      <c r="M28" s="2804"/>
      <c r="N28" s="2804"/>
      <c r="O28" s="2804"/>
      <c r="P28" s="2804"/>
      <c r="Q28" s="2804"/>
      <c r="R28" s="2804"/>
      <c r="S28" s="2804"/>
      <c r="T28" s="2805"/>
      <c r="U28" s="2805"/>
      <c r="V28" s="2805"/>
      <c r="W28" s="2805"/>
      <c r="X28" s="2805"/>
      <c r="Y28" s="2805"/>
      <c r="Z28" s="2805"/>
      <c r="AA28" s="2805"/>
      <c r="AB28" s="2805"/>
      <c r="AC28" s="2805"/>
      <c r="AD28" s="2805"/>
      <c r="AE28" s="2805"/>
      <c r="AF28" s="2805"/>
      <c r="AG28" s="2805"/>
      <c r="AH28" s="2805"/>
      <c r="AI28" s="2805"/>
      <c r="AJ28" s="2805"/>
      <c r="AK28" s="2805"/>
      <c r="AL28" s="2805"/>
      <c r="AM28" s="2805"/>
      <c r="AN28" s="2805"/>
      <c r="AO28" s="2805"/>
      <c r="AP28" s="2805"/>
      <c r="AQ28" s="2805"/>
      <c r="AR28" s="2805"/>
      <c r="AS28" s="2805"/>
      <c r="AT28" s="2805"/>
      <c r="AU28" s="2805"/>
      <c r="AV28" s="2805"/>
      <c r="AW28" s="2805"/>
      <c r="AX28" s="2805"/>
      <c r="AY28" s="2804"/>
      <c r="AZ28" s="2804"/>
      <c r="BA28" s="2804"/>
      <c r="BB28" s="2804"/>
      <c r="BC28" s="2804"/>
      <c r="BD28" s="2804"/>
      <c r="BE28" s="2804"/>
      <c r="BF28" s="2804"/>
    </row>
    <row r="29" spans="1:58" ht="27">
      <c r="A29" s="2770" t="s">
        <v>3111</v>
      </c>
      <c r="B29" s="2771" t="s">
        <v>3085</v>
      </c>
      <c r="C29" s="2803"/>
      <c r="D29" s="2804"/>
      <c r="E29" s="2804"/>
      <c r="F29" s="2804"/>
      <c r="G29" s="2804"/>
      <c r="H29" s="2804"/>
      <c r="I29" s="2804"/>
      <c r="J29" s="2804"/>
      <c r="K29" s="2804"/>
      <c r="L29" s="2804"/>
      <c r="M29" s="2804"/>
      <c r="N29" s="2804"/>
      <c r="O29" s="2804"/>
      <c r="P29" s="2804"/>
      <c r="Q29" s="2804"/>
      <c r="R29" s="2804"/>
      <c r="S29" s="2804"/>
      <c r="T29" s="2805"/>
      <c r="U29" s="2805"/>
      <c r="V29" s="2805"/>
      <c r="W29" s="2805"/>
      <c r="X29" s="2805"/>
      <c r="Y29" s="2805"/>
      <c r="Z29" s="2805"/>
      <c r="AA29" s="2805"/>
      <c r="AB29" s="2805"/>
      <c r="AC29" s="2805"/>
      <c r="AD29" s="2805"/>
      <c r="AE29" s="2805"/>
      <c r="AF29" s="2805"/>
      <c r="AG29" s="2805"/>
      <c r="AH29" s="2805"/>
      <c r="AI29" s="2805"/>
      <c r="AJ29" s="2805"/>
      <c r="AK29" s="2805"/>
      <c r="AL29" s="2805"/>
      <c r="AM29" s="2805"/>
      <c r="AN29" s="2805"/>
      <c r="AO29" s="2805"/>
      <c r="AP29" s="2805"/>
      <c r="AQ29" s="2805"/>
      <c r="AR29" s="2805"/>
      <c r="AS29" s="2805"/>
      <c r="AT29" s="2805"/>
      <c r="AU29" s="2805"/>
      <c r="AV29" s="2805"/>
      <c r="AW29" s="2805"/>
      <c r="AX29" s="2805"/>
      <c r="AY29" s="2804"/>
      <c r="AZ29" s="2804"/>
      <c r="BA29" s="2804"/>
      <c r="BB29" s="2804"/>
      <c r="BC29" s="2804"/>
      <c r="BD29" s="2804"/>
      <c r="BE29" s="2804"/>
      <c r="BF29" s="2804"/>
    </row>
    <row r="30" spans="1:58" ht="27">
      <c r="A30" s="2770" t="s">
        <v>3112</v>
      </c>
      <c r="B30" s="2771" t="s">
        <v>3086</v>
      </c>
      <c r="C30" s="2803"/>
      <c r="D30" s="2804"/>
      <c r="E30" s="2804"/>
      <c r="F30" s="2804"/>
      <c r="G30" s="2804"/>
      <c r="H30" s="2804"/>
      <c r="I30" s="2804"/>
      <c r="J30" s="2804"/>
      <c r="K30" s="2804"/>
      <c r="L30" s="2804"/>
      <c r="M30" s="2804"/>
      <c r="N30" s="2804"/>
      <c r="O30" s="2804"/>
      <c r="P30" s="2804"/>
      <c r="Q30" s="2804"/>
      <c r="R30" s="2804"/>
      <c r="S30" s="2804"/>
      <c r="T30" s="2805"/>
      <c r="U30" s="2805"/>
      <c r="V30" s="2805"/>
      <c r="W30" s="2805"/>
      <c r="X30" s="2805"/>
      <c r="Y30" s="2805"/>
      <c r="Z30" s="2805"/>
      <c r="AA30" s="2805"/>
      <c r="AB30" s="2805"/>
      <c r="AC30" s="2805"/>
      <c r="AD30" s="2805"/>
      <c r="AE30" s="2805"/>
      <c r="AF30" s="2805"/>
      <c r="AG30" s="2805"/>
      <c r="AH30" s="2805"/>
      <c r="AI30" s="2805"/>
      <c r="AJ30" s="2805"/>
      <c r="AK30" s="2805"/>
      <c r="AL30" s="2805"/>
      <c r="AM30" s="2805"/>
      <c r="AN30" s="2805"/>
      <c r="AO30" s="2805"/>
      <c r="AP30" s="2805"/>
      <c r="AQ30" s="2805"/>
      <c r="AR30" s="2805"/>
      <c r="AS30" s="2805"/>
      <c r="AT30" s="2805"/>
      <c r="AU30" s="2805"/>
      <c r="AV30" s="2805"/>
      <c r="AW30" s="2805"/>
      <c r="AX30" s="2805"/>
      <c r="AY30" s="2804"/>
      <c r="AZ30" s="2804"/>
      <c r="BA30" s="2804"/>
      <c r="BB30" s="2804"/>
      <c r="BC30" s="2804"/>
      <c r="BD30" s="2804"/>
      <c r="BE30" s="2804"/>
      <c r="BF30" s="2804"/>
    </row>
    <row r="31" spans="1:58" ht="27">
      <c r="A31" s="2770" t="s">
        <v>3113</v>
      </c>
      <c r="B31" s="2771" t="s">
        <v>3114</v>
      </c>
      <c r="C31" s="2803"/>
      <c r="D31" s="2804"/>
      <c r="E31" s="2804"/>
      <c r="F31" s="2804"/>
      <c r="G31" s="2804"/>
      <c r="H31" s="2804"/>
      <c r="I31" s="2804"/>
      <c r="J31" s="2804"/>
      <c r="K31" s="2804"/>
      <c r="L31" s="2804"/>
      <c r="M31" s="2804"/>
      <c r="N31" s="2804"/>
      <c r="O31" s="2804"/>
      <c r="P31" s="2804"/>
      <c r="Q31" s="2804"/>
      <c r="R31" s="2804"/>
      <c r="S31" s="2804"/>
      <c r="T31" s="2805"/>
      <c r="U31" s="2805"/>
      <c r="V31" s="2805"/>
      <c r="W31" s="2805"/>
      <c r="X31" s="2805"/>
      <c r="Y31" s="2805"/>
      <c r="Z31" s="2805"/>
      <c r="AA31" s="2805"/>
      <c r="AB31" s="2805"/>
      <c r="AC31" s="2805"/>
      <c r="AD31" s="2805"/>
      <c r="AE31" s="2805"/>
      <c r="AF31" s="2805"/>
      <c r="AG31" s="2805"/>
      <c r="AH31" s="2805"/>
      <c r="AI31" s="2805"/>
      <c r="AJ31" s="2805"/>
      <c r="AK31" s="2805"/>
      <c r="AL31" s="2805"/>
      <c r="AM31" s="2805"/>
      <c r="AN31" s="2805"/>
      <c r="AO31" s="2805"/>
      <c r="AP31" s="2805"/>
      <c r="AQ31" s="2805"/>
      <c r="AR31" s="2805"/>
      <c r="AS31" s="2805"/>
      <c r="AT31" s="2805"/>
      <c r="AU31" s="2805"/>
      <c r="AV31" s="2805"/>
      <c r="AW31" s="2805"/>
      <c r="AX31" s="2805"/>
      <c r="AY31" s="2804"/>
      <c r="AZ31" s="2804"/>
      <c r="BA31" s="2804"/>
      <c r="BB31" s="2804"/>
      <c r="BC31" s="2804"/>
      <c r="BD31" s="2804"/>
      <c r="BE31" s="2804"/>
      <c r="BF31" s="2804"/>
    </row>
    <row r="32" spans="1:58">
      <c r="A32" s="2770" t="s">
        <v>3115</v>
      </c>
      <c r="B32" s="4999" t="s">
        <v>3116</v>
      </c>
      <c r="C32" s="5000"/>
      <c r="D32" s="5000"/>
      <c r="E32" s="5000"/>
      <c r="F32" s="5000"/>
      <c r="G32" s="5000"/>
      <c r="H32" s="5000"/>
      <c r="I32" s="5000"/>
      <c r="J32" s="5000"/>
      <c r="K32" s="5000"/>
      <c r="L32" s="5000"/>
      <c r="M32" s="5000"/>
      <c r="N32" s="5000"/>
      <c r="O32" s="5000"/>
      <c r="P32" s="5000"/>
      <c r="Q32" s="5000"/>
      <c r="R32" s="5000"/>
      <c r="S32" s="5000"/>
      <c r="T32" s="5000"/>
      <c r="U32" s="5000"/>
      <c r="V32" s="5000"/>
      <c r="W32" s="5000"/>
      <c r="X32" s="5000"/>
      <c r="Y32" s="5000"/>
      <c r="Z32" s="5000"/>
      <c r="AA32" s="5000"/>
      <c r="AB32" s="5000"/>
      <c r="AC32" s="5000"/>
      <c r="AD32" s="5000"/>
      <c r="AE32" s="5000"/>
      <c r="AF32" s="5000"/>
      <c r="AG32" s="5000"/>
      <c r="AH32" s="5000"/>
      <c r="AI32" s="5000"/>
      <c r="AJ32" s="5000"/>
      <c r="AK32" s="5000"/>
      <c r="AL32" s="5000"/>
      <c r="AM32" s="5000"/>
      <c r="AN32" s="5000"/>
      <c r="AO32" s="5000"/>
      <c r="AP32" s="5000"/>
      <c r="AQ32" s="5000"/>
      <c r="AR32" s="5000"/>
      <c r="AS32" s="5000"/>
      <c r="AT32" s="5000"/>
      <c r="AU32" s="5000"/>
      <c r="AV32" s="5000"/>
      <c r="AW32" s="5000"/>
      <c r="AX32" s="5000"/>
      <c r="AY32" s="5000"/>
      <c r="AZ32" s="5000"/>
      <c r="BA32" s="5000"/>
      <c r="BB32" s="5000"/>
      <c r="BC32" s="5000"/>
      <c r="BD32" s="5000"/>
      <c r="BE32" s="5000"/>
      <c r="BF32" s="5000"/>
    </row>
    <row r="33" spans="1:58" ht="27">
      <c r="A33" s="2770" t="s">
        <v>3117</v>
      </c>
      <c r="B33" s="2771" t="s">
        <v>3084</v>
      </c>
      <c r="C33" s="2803"/>
      <c r="D33" s="2804"/>
      <c r="E33" s="2804"/>
      <c r="F33" s="2804"/>
      <c r="G33" s="2804"/>
      <c r="H33" s="2804"/>
      <c r="I33" s="2804"/>
      <c r="J33" s="2804"/>
      <c r="K33" s="2804"/>
      <c r="L33" s="2804"/>
      <c r="M33" s="2804"/>
      <c r="N33" s="2804"/>
      <c r="O33" s="2804"/>
      <c r="P33" s="2804"/>
      <c r="Q33" s="2804"/>
      <c r="R33" s="2804"/>
      <c r="S33" s="2804"/>
      <c r="T33" s="2805"/>
      <c r="U33" s="2805"/>
      <c r="V33" s="2805"/>
      <c r="W33" s="2805"/>
      <c r="X33" s="2805"/>
      <c r="Y33" s="2805"/>
      <c r="Z33" s="2805"/>
      <c r="AA33" s="2805"/>
      <c r="AB33" s="2805"/>
      <c r="AC33" s="2805"/>
      <c r="AD33" s="2805"/>
      <c r="AE33" s="2805"/>
      <c r="AF33" s="2805"/>
      <c r="AG33" s="2805"/>
      <c r="AH33" s="2805"/>
      <c r="AI33" s="2805"/>
      <c r="AJ33" s="2805"/>
      <c r="AK33" s="2805"/>
      <c r="AL33" s="2805"/>
      <c r="AM33" s="2805"/>
      <c r="AN33" s="2805"/>
      <c r="AO33" s="2805"/>
      <c r="AP33" s="2805"/>
      <c r="AQ33" s="2805"/>
      <c r="AR33" s="2805"/>
      <c r="AS33" s="2805"/>
      <c r="AT33" s="2805"/>
      <c r="AU33" s="2805"/>
      <c r="AV33" s="2805"/>
      <c r="AW33" s="2805"/>
      <c r="AX33" s="2805"/>
      <c r="AY33" s="2804"/>
      <c r="AZ33" s="2804"/>
      <c r="BA33" s="2804"/>
      <c r="BB33" s="2804"/>
      <c r="BC33" s="2804"/>
      <c r="BD33" s="2804"/>
      <c r="BE33" s="2804"/>
      <c r="BF33" s="2804"/>
    </row>
    <row r="34" spans="1:58" ht="27">
      <c r="A34" s="2770" t="s">
        <v>3118</v>
      </c>
      <c r="B34" s="2771" t="s">
        <v>3085</v>
      </c>
      <c r="C34" s="2803"/>
      <c r="D34" s="2804"/>
      <c r="E34" s="2804"/>
      <c r="F34" s="2804"/>
      <c r="G34" s="2804"/>
      <c r="H34" s="2804"/>
      <c r="I34" s="2804"/>
      <c r="J34" s="2804"/>
      <c r="K34" s="2804"/>
      <c r="L34" s="2804"/>
      <c r="M34" s="2804"/>
      <c r="N34" s="2804"/>
      <c r="O34" s="2804"/>
      <c r="P34" s="2804"/>
      <c r="Q34" s="2804"/>
      <c r="R34" s="2804"/>
      <c r="S34" s="2804"/>
      <c r="T34" s="2805"/>
      <c r="U34" s="2805"/>
      <c r="V34" s="2805"/>
      <c r="W34" s="2805"/>
      <c r="X34" s="2805"/>
      <c r="Y34" s="2805"/>
      <c r="Z34" s="2805"/>
      <c r="AA34" s="2805"/>
      <c r="AB34" s="2805"/>
      <c r="AC34" s="2805"/>
      <c r="AD34" s="2805"/>
      <c r="AE34" s="2805"/>
      <c r="AF34" s="2805"/>
      <c r="AG34" s="2805"/>
      <c r="AH34" s="2805"/>
      <c r="AI34" s="2805"/>
      <c r="AJ34" s="2805"/>
      <c r="AK34" s="2805"/>
      <c r="AL34" s="2805"/>
      <c r="AM34" s="2805"/>
      <c r="AN34" s="2805"/>
      <c r="AO34" s="2805"/>
      <c r="AP34" s="2805"/>
      <c r="AQ34" s="2805"/>
      <c r="AR34" s="2805"/>
      <c r="AS34" s="2805"/>
      <c r="AT34" s="2805"/>
      <c r="AU34" s="2805"/>
      <c r="AV34" s="2805"/>
      <c r="AW34" s="2805"/>
      <c r="AX34" s="2805"/>
      <c r="AY34" s="2804"/>
      <c r="AZ34" s="2804"/>
      <c r="BA34" s="2804"/>
      <c r="BB34" s="2804"/>
      <c r="BC34" s="2804"/>
      <c r="BD34" s="2804"/>
      <c r="BE34" s="2804"/>
      <c r="BF34" s="2804"/>
    </row>
    <row r="35" spans="1:58" ht="27">
      <c r="A35" s="2770" t="s">
        <v>3119</v>
      </c>
      <c r="B35" s="2771" t="s">
        <v>3086</v>
      </c>
      <c r="C35" s="2803"/>
      <c r="D35" s="2804"/>
      <c r="E35" s="2804"/>
      <c r="F35" s="2804"/>
      <c r="G35" s="2804"/>
      <c r="H35" s="2804"/>
      <c r="I35" s="2804"/>
      <c r="J35" s="2804"/>
      <c r="K35" s="2804"/>
      <c r="L35" s="2804"/>
      <c r="M35" s="2804"/>
      <c r="N35" s="2804"/>
      <c r="O35" s="2804"/>
      <c r="P35" s="2804"/>
      <c r="Q35" s="2804"/>
      <c r="R35" s="2804"/>
      <c r="S35" s="2804"/>
      <c r="T35" s="2805"/>
      <c r="U35" s="2805"/>
      <c r="V35" s="2805"/>
      <c r="W35" s="2805"/>
      <c r="X35" s="2805"/>
      <c r="Y35" s="2805"/>
      <c r="Z35" s="2805"/>
      <c r="AA35" s="2805"/>
      <c r="AB35" s="2805"/>
      <c r="AC35" s="2805"/>
      <c r="AD35" s="2805"/>
      <c r="AE35" s="2805"/>
      <c r="AF35" s="2805"/>
      <c r="AG35" s="2805"/>
      <c r="AH35" s="2805"/>
      <c r="AI35" s="2805"/>
      <c r="AJ35" s="2805"/>
      <c r="AK35" s="2805"/>
      <c r="AL35" s="2805"/>
      <c r="AM35" s="2805"/>
      <c r="AN35" s="2805"/>
      <c r="AO35" s="2805"/>
      <c r="AP35" s="2805"/>
      <c r="AQ35" s="2805"/>
      <c r="AR35" s="2805"/>
      <c r="AS35" s="2805"/>
      <c r="AT35" s="2805"/>
      <c r="AU35" s="2805"/>
      <c r="AV35" s="2805"/>
      <c r="AW35" s="2805"/>
      <c r="AX35" s="2805"/>
      <c r="AY35" s="2804"/>
      <c r="AZ35" s="2804"/>
      <c r="BA35" s="2804"/>
      <c r="BB35" s="2804"/>
      <c r="BC35" s="2804"/>
      <c r="BD35" s="2804"/>
      <c r="BE35" s="2804"/>
      <c r="BF35" s="2804"/>
    </row>
    <row r="36" spans="1:58" ht="27">
      <c r="A36" s="2770" t="s">
        <v>3120</v>
      </c>
      <c r="B36" s="2771" t="s">
        <v>3088</v>
      </c>
      <c r="C36" s="2803"/>
      <c r="D36" s="2804"/>
      <c r="E36" s="2804"/>
      <c r="F36" s="2804"/>
      <c r="G36" s="2804"/>
      <c r="H36" s="2804"/>
      <c r="I36" s="2804"/>
      <c r="J36" s="2804"/>
      <c r="K36" s="2804"/>
      <c r="L36" s="2804"/>
      <c r="M36" s="2804"/>
      <c r="N36" s="2804"/>
      <c r="O36" s="2804"/>
      <c r="P36" s="2804"/>
      <c r="Q36" s="2804"/>
      <c r="R36" s="2804"/>
      <c r="S36" s="2804"/>
      <c r="T36" s="2805"/>
      <c r="U36" s="2805"/>
      <c r="V36" s="2805"/>
      <c r="W36" s="2805"/>
      <c r="X36" s="2805"/>
      <c r="Y36" s="2805"/>
      <c r="Z36" s="2805"/>
      <c r="AA36" s="2805"/>
      <c r="AB36" s="2805"/>
      <c r="AC36" s="2805"/>
      <c r="AD36" s="2805"/>
      <c r="AE36" s="2805"/>
      <c r="AF36" s="2805"/>
      <c r="AG36" s="2805"/>
      <c r="AH36" s="2805"/>
      <c r="AI36" s="2805"/>
      <c r="AJ36" s="2805"/>
      <c r="AK36" s="2805"/>
      <c r="AL36" s="2805"/>
      <c r="AM36" s="2805"/>
      <c r="AN36" s="2805"/>
      <c r="AO36" s="2805"/>
      <c r="AP36" s="2805"/>
      <c r="AQ36" s="2805"/>
      <c r="AR36" s="2805"/>
      <c r="AS36" s="2805"/>
      <c r="AT36" s="2805"/>
      <c r="AU36" s="2805"/>
      <c r="AV36" s="2805"/>
      <c r="AW36" s="2805"/>
      <c r="AX36" s="2805"/>
      <c r="AY36" s="2804"/>
      <c r="AZ36" s="2804"/>
      <c r="BA36" s="2804"/>
      <c r="BB36" s="2804"/>
      <c r="BC36" s="2804"/>
      <c r="BD36" s="2804"/>
      <c r="BE36" s="2804"/>
      <c r="BF36" s="2804"/>
    </row>
    <row r="37" spans="1:58" ht="27">
      <c r="A37" s="2770" t="s">
        <v>3121</v>
      </c>
      <c r="B37" s="2771" t="s">
        <v>3089</v>
      </c>
      <c r="C37" s="2803"/>
      <c r="D37" s="2804"/>
      <c r="E37" s="2804"/>
      <c r="F37" s="2804"/>
      <c r="G37" s="2804"/>
      <c r="H37" s="2804"/>
      <c r="I37" s="2804"/>
      <c r="J37" s="2804"/>
      <c r="K37" s="2804"/>
      <c r="L37" s="2804"/>
      <c r="M37" s="2804"/>
      <c r="N37" s="2804"/>
      <c r="O37" s="2804"/>
      <c r="P37" s="2804"/>
      <c r="Q37" s="2804"/>
      <c r="R37" s="2804"/>
      <c r="S37" s="2804"/>
      <c r="T37" s="2805"/>
      <c r="U37" s="2805"/>
      <c r="V37" s="2805"/>
      <c r="W37" s="2805"/>
      <c r="X37" s="2805"/>
      <c r="Y37" s="2805"/>
      <c r="Z37" s="2805"/>
      <c r="AA37" s="2805"/>
      <c r="AB37" s="2805"/>
      <c r="AC37" s="2805"/>
      <c r="AD37" s="2805"/>
      <c r="AE37" s="2805"/>
      <c r="AF37" s="2805"/>
      <c r="AG37" s="2805"/>
      <c r="AH37" s="2805"/>
      <c r="AI37" s="2805"/>
      <c r="AJ37" s="2805"/>
      <c r="AK37" s="2805"/>
      <c r="AL37" s="2805"/>
      <c r="AM37" s="2805"/>
      <c r="AN37" s="2805"/>
      <c r="AO37" s="2805"/>
      <c r="AP37" s="2805"/>
      <c r="AQ37" s="2805"/>
      <c r="AR37" s="2805"/>
      <c r="AS37" s="2805"/>
      <c r="AT37" s="2805"/>
      <c r="AU37" s="2805"/>
      <c r="AV37" s="2805"/>
      <c r="AW37" s="2805"/>
      <c r="AX37" s="2805"/>
      <c r="AY37" s="2804"/>
      <c r="AZ37" s="2804"/>
      <c r="BA37" s="2804"/>
      <c r="BB37" s="2804"/>
      <c r="BC37" s="2804"/>
      <c r="BD37" s="2804"/>
      <c r="BE37" s="2804"/>
      <c r="BF37" s="2804"/>
    </row>
    <row r="38" spans="1:58" ht="27">
      <c r="A38" s="2770" t="s">
        <v>3122</v>
      </c>
      <c r="B38" s="2771" t="s">
        <v>3090</v>
      </c>
      <c r="C38" s="2803"/>
      <c r="D38" s="2804"/>
      <c r="E38" s="2804"/>
      <c r="F38" s="2804"/>
      <c r="G38" s="2804"/>
      <c r="H38" s="2804"/>
      <c r="I38" s="2804"/>
      <c r="J38" s="2804"/>
      <c r="K38" s="2804"/>
      <c r="L38" s="2804"/>
      <c r="M38" s="2804"/>
      <c r="N38" s="2804"/>
      <c r="O38" s="2804"/>
      <c r="P38" s="2804"/>
      <c r="Q38" s="2804"/>
      <c r="R38" s="2804"/>
      <c r="S38" s="2804"/>
      <c r="T38" s="2805"/>
      <c r="U38" s="2805"/>
      <c r="V38" s="2805"/>
      <c r="W38" s="2805"/>
      <c r="X38" s="2805"/>
      <c r="Y38" s="2805"/>
      <c r="Z38" s="2805"/>
      <c r="AA38" s="2805"/>
      <c r="AB38" s="2805"/>
      <c r="AC38" s="2805"/>
      <c r="AD38" s="2805"/>
      <c r="AE38" s="2805"/>
      <c r="AF38" s="2805"/>
      <c r="AG38" s="2805"/>
      <c r="AH38" s="2805"/>
      <c r="AI38" s="2805"/>
      <c r="AJ38" s="2805"/>
      <c r="AK38" s="2805"/>
      <c r="AL38" s="2805"/>
      <c r="AM38" s="2805"/>
      <c r="AN38" s="2805"/>
      <c r="AO38" s="2805"/>
      <c r="AP38" s="2805"/>
      <c r="AQ38" s="2805"/>
      <c r="AR38" s="2805"/>
      <c r="AS38" s="2805"/>
      <c r="AT38" s="2805"/>
      <c r="AU38" s="2805"/>
      <c r="AV38" s="2805"/>
      <c r="AW38" s="2805"/>
      <c r="AX38" s="2805"/>
      <c r="AY38" s="2804"/>
      <c r="AZ38" s="2804"/>
      <c r="BA38" s="2804"/>
      <c r="BB38" s="2804"/>
      <c r="BC38" s="2804"/>
      <c r="BD38" s="2804"/>
      <c r="BE38" s="2804"/>
      <c r="BF38" s="2804"/>
    </row>
    <row r="39" spans="1:58" ht="27">
      <c r="A39" s="2770" t="s">
        <v>3123</v>
      </c>
      <c r="B39" s="2771" t="s">
        <v>3091</v>
      </c>
      <c r="C39" s="2803"/>
      <c r="D39" s="2804"/>
      <c r="E39" s="2804"/>
      <c r="F39" s="2804"/>
      <c r="G39" s="2804"/>
      <c r="H39" s="2804"/>
      <c r="I39" s="2804"/>
      <c r="J39" s="2804"/>
      <c r="K39" s="2804"/>
      <c r="L39" s="2804"/>
      <c r="M39" s="2804"/>
      <c r="N39" s="2804"/>
      <c r="O39" s="2804"/>
      <c r="P39" s="2804"/>
      <c r="Q39" s="2804"/>
      <c r="R39" s="2804"/>
      <c r="S39" s="2804"/>
      <c r="T39" s="2805"/>
      <c r="U39" s="2805"/>
      <c r="V39" s="2805"/>
      <c r="W39" s="2805"/>
      <c r="X39" s="2805"/>
      <c r="Y39" s="2805"/>
      <c r="Z39" s="2805"/>
      <c r="AA39" s="2805"/>
      <c r="AB39" s="2805"/>
      <c r="AC39" s="2805"/>
      <c r="AD39" s="2805"/>
      <c r="AE39" s="2805"/>
      <c r="AF39" s="2805"/>
      <c r="AG39" s="2805"/>
      <c r="AH39" s="2805"/>
      <c r="AI39" s="2805"/>
      <c r="AJ39" s="2805"/>
      <c r="AK39" s="2805"/>
      <c r="AL39" s="2805"/>
      <c r="AM39" s="2805"/>
      <c r="AN39" s="2805"/>
      <c r="AO39" s="2805"/>
      <c r="AP39" s="2805"/>
      <c r="AQ39" s="2805"/>
      <c r="AR39" s="2805"/>
      <c r="AS39" s="2805"/>
      <c r="AT39" s="2805"/>
      <c r="AU39" s="2805"/>
      <c r="AV39" s="2805"/>
      <c r="AW39" s="2805"/>
      <c r="AX39" s="2805"/>
      <c r="AY39" s="2804"/>
      <c r="AZ39" s="2804"/>
      <c r="BA39" s="2804"/>
      <c r="BB39" s="2804"/>
      <c r="BC39" s="2804"/>
      <c r="BD39" s="2804"/>
      <c r="BE39" s="2804"/>
      <c r="BF39" s="2804"/>
    </row>
    <row r="40" spans="1:58" ht="27">
      <c r="A40" s="2770" t="s">
        <v>3124</v>
      </c>
      <c r="B40" s="2771" t="s">
        <v>3092</v>
      </c>
      <c r="C40" s="2803"/>
      <c r="D40" s="2804"/>
      <c r="E40" s="2804"/>
      <c r="F40" s="2804"/>
      <c r="G40" s="2804"/>
      <c r="H40" s="2804"/>
      <c r="I40" s="2804"/>
      <c r="J40" s="2804"/>
      <c r="K40" s="2804"/>
      <c r="L40" s="2804"/>
      <c r="M40" s="2804"/>
      <c r="N40" s="2804"/>
      <c r="O40" s="2804"/>
      <c r="P40" s="2804"/>
      <c r="Q40" s="2804"/>
      <c r="R40" s="2804"/>
      <c r="S40" s="2804"/>
      <c r="T40" s="2805"/>
      <c r="U40" s="2805"/>
      <c r="V40" s="2805"/>
      <c r="W40" s="2805"/>
      <c r="X40" s="2805"/>
      <c r="Y40" s="2805"/>
      <c r="Z40" s="2805"/>
      <c r="AA40" s="2805"/>
      <c r="AB40" s="2805"/>
      <c r="AC40" s="2805"/>
      <c r="AD40" s="2805"/>
      <c r="AE40" s="2805"/>
      <c r="AF40" s="2805"/>
      <c r="AG40" s="2805"/>
      <c r="AH40" s="2805"/>
      <c r="AI40" s="2805"/>
      <c r="AJ40" s="2805"/>
      <c r="AK40" s="2805"/>
      <c r="AL40" s="2805"/>
      <c r="AM40" s="2805"/>
      <c r="AN40" s="2805"/>
      <c r="AO40" s="2805"/>
      <c r="AP40" s="2805"/>
      <c r="AQ40" s="2805"/>
      <c r="AR40" s="2805"/>
      <c r="AS40" s="2805"/>
      <c r="AT40" s="2805"/>
      <c r="AU40" s="2805"/>
      <c r="AV40" s="2805"/>
      <c r="AW40" s="2805"/>
      <c r="AX40" s="2805"/>
      <c r="AY40" s="2804"/>
      <c r="AZ40" s="2804"/>
      <c r="BA40" s="2804"/>
      <c r="BB40" s="2804"/>
      <c r="BC40" s="2804"/>
      <c r="BD40" s="2804"/>
      <c r="BE40" s="2804"/>
      <c r="BF40" s="2804"/>
    </row>
    <row r="41" spans="1:58" ht="27">
      <c r="A41" s="2770" t="s">
        <v>3125</v>
      </c>
      <c r="B41" s="2771" t="s">
        <v>3093</v>
      </c>
      <c r="C41" s="2803"/>
      <c r="D41" s="2804"/>
      <c r="E41" s="2804"/>
      <c r="F41" s="2804"/>
      <c r="G41" s="2804"/>
      <c r="H41" s="2804"/>
      <c r="I41" s="2804"/>
      <c r="J41" s="2804"/>
      <c r="K41" s="2804"/>
      <c r="L41" s="2804"/>
      <c r="M41" s="2804"/>
      <c r="N41" s="2804"/>
      <c r="O41" s="2804"/>
      <c r="P41" s="2804"/>
      <c r="Q41" s="2804"/>
      <c r="R41" s="2804"/>
      <c r="S41" s="2804"/>
      <c r="T41" s="2805"/>
      <c r="U41" s="2805"/>
      <c r="V41" s="2805"/>
      <c r="W41" s="2805"/>
      <c r="X41" s="2805"/>
      <c r="Y41" s="2805"/>
      <c r="Z41" s="2805"/>
      <c r="AA41" s="2805"/>
      <c r="AB41" s="2805"/>
      <c r="AC41" s="2805"/>
      <c r="AD41" s="2805"/>
      <c r="AE41" s="2805"/>
      <c r="AF41" s="2805"/>
      <c r="AG41" s="2805"/>
      <c r="AH41" s="2805"/>
      <c r="AI41" s="2805"/>
      <c r="AJ41" s="2805"/>
      <c r="AK41" s="2805"/>
      <c r="AL41" s="2805"/>
      <c r="AM41" s="2805"/>
      <c r="AN41" s="2805"/>
      <c r="AO41" s="2805"/>
      <c r="AP41" s="2805"/>
      <c r="AQ41" s="2805"/>
      <c r="AR41" s="2805"/>
      <c r="AS41" s="2805"/>
      <c r="AT41" s="2805"/>
      <c r="AU41" s="2805"/>
      <c r="AV41" s="2805"/>
      <c r="AW41" s="2805"/>
      <c r="AX41" s="2805"/>
      <c r="AY41" s="2804"/>
      <c r="AZ41" s="2804"/>
      <c r="BA41" s="2804"/>
      <c r="BB41" s="2804"/>
      <c r="BC41" s="2804"/>
      <c r="BD41" s="2804"/>
      <c r="BE41" s="2804"/>
      <c r="BF41" s="2804"/>
    </row>
    <row r="42" spans="1:58" ht="27">
      <c r="A42" s="2770" t="s">
        <v>3126</v>
      </c>
      <c r="B42" s="2771" t="s">
        <v>3094</v>
      </c>
      <c r="C42" s="2803"/>
      <c r="D42" s="2804"/>
      <c r="E42" s="2804"/>
      <c r="F42" s="2804"/>
      <c r="G42" s="2804"/>
      <c r="H42" s="2804"/>
      <c r="I42" s="2804"/>
      <c r="J42" s="2804"/>
      <c r="K42" s="2804"/>
      <c r="L42" s="2804"/>
      <c r="M42" s="2804"/>
      <c r="N42" s="2804"/>
      <c r="O42" s="2804"/>
      <c r="P42" s="2804"/>
      <c r="Q42" s="2804"/>
      <c r="R42" s="2804"/>
      <c r="S42" s="2804"/>
      <c r="T42" s="2805"/>
      <c r="U42" s="2805"/>
      <c r="V42" s="2805"/>
      <c r="W42" s="2805"/>
      <c r="X42" s="2805"/>
      <c r="Y42" s="2805"/>
      <c r="Z42" s="2805"/>
      <c r="AA42" s="2805"/>
      <c r="AB42" s="2805"/>
      <c r="AC42" s="2805"/>
      <c r="AD42" s="2805"/>
      <c r="AE42" s="2805"/>
      <c r="AF42" s="2805"/>
      <c r="AG42" s="2805"/>
      <c r="AH42" s="2805"/>
      <c r="AI42" s="2805"/>
      <c r="AJ42" s="2805"/>
      <c r="AK42" s="2805"/>
      <c r="AL42" s="2805"/>
      <c r="AM42" s="2805"/>
      <c r="AN42" s="2805"/>
      <c r="AO42" s="2805"/>
      <c r="AP42" s="2805"/>
      <c r="AQ42" s="2805"/>
      <c r="AR42" s="2805"/>
      <c r="AS42" s="2805"/>
      <c r="AT42" s="2805"/>
      <c r="AU42" s="2805"/>
      <c r="AV42" s="2805"/>
      <c r="AW42" s="2805"/>
      <c r="AX42" s="2805"/>
      <c r="AY42" s="2804"/>
      <c r="AZ42" s="2804"/>
      <c r="BA42" s="2804"/>
      <c r="BB42" s="2804"/>
      <c r="BC42" s="2804"/>
      <c r="BD42" s="2804"/>
      <c r="BE42" s="2804"/>
      <c r="BF42" s="2804"/>
    </row>
    <row r="43" spans="1:58" ht="27">
      <c r="A43" s="2770" t="s">
        <v>3127</v>
      </c>
      <c r="B43" s="2771" t="s">
        <v>3095</v>
      </c>
      <c r="C43" s="2803"/>
      <c r="D43" s="2804"/>
      <c r="E43" s="2804"/>
      <c r="F43" s="2804"/>
      <c r="G43" s="2804"/>
      <c r="H43" s="2804"/>
      <c r="I43" s="2804"/>
      <c r="J43" s="2804"/>
      <c r="K43" s="2804"/>
      <c r="L43" s="2804"/>
      <c r="M43" s="2804"/>
      <c r="N43" s="2804"/>
      <c r="O43" s="2804"/>
      <c r="P43" s="2804"/>
      <c r="Q43" s="2804"/>
      <c r="R43" s="2804"/>
      <c r="S43" s="2804"/>
      <c r="T43" s="2805"/>
      <c r="U43" s="2805"/>
      <c r="V43" s="2805"/>
      <c r="W43" s="2805"/>
      <c r="X43" s="2805"/>
      <c r="Y43" s="2805"/>
      <c r="Z43" s="2805"/>
      <c r="AA43" s="2805"/>
      <c r="AB43" s="2805"/>
      <c r="AC43" s="2805"/>
      <c r="AD43" s="2805"/>
      <c r="AE43" s="2805"/>
      <c r="AF43" s="2805"/>
      <c r="AG43" s="2805"/>
      <c r="AH43" s="2805"/>
      <c r="AI43" s="2805"/>
      <c r="AJ43" s="2805"/>
      <c r="AK43" s="2805"/>
      <c r="AL43" s="2805"/>
      <c r="AM43" s="2805"/>
      <c r="AN43" s="2805"/>
      <c r="AO43" s="2805"/>
      <c r="AP43" s="2805"/>
      <c r="AQ43" s="2805"/>
      <c r="AR43" s="2805"/>
      <c r="AS43" s="2805"/>
      <c r="AT43" s="2805"/>
      <c r="AU43" s="2805"/>
      <c r="AV43" s="2805"/>
      <c r="AW43" s="2805"/>
      <c r="AX43" s="2805"/>
      <c r="AY43" s="2804"/>
      <c r="AZ43" s="2804"/>
      <c r="BA43" s="2804"/>
      <c r="BB43" s="2804"/>
      <c r="BC43" s="2804"/>
      <c r="BD43" s="2804"/>
      <c r="BE43" s="2804"/>
      <c r="BF43" s="2804"/>
    </row>
    <row r="44" spans="1:58" ht="27">
      <c r="A44" s="2770" t="s">
        <v>3128</v>
      </c>
      <c r="B44" s="2771" t="s">
        <v>3096</v>
      </c>
      <c r="C44" s="2803"/>
      <c r="D44" s="2804"/>
      <c r="E44" s="2804"/>
      <c r="F44" s="2804"/>
      <c r="G44" s="2804"/>
      <c r="H44" s="2804"/>
      <c r="I44" s="2804"/>
      <c r="J44" s="2804"/>
      <c r="K44" s="2804"/>
      <c r="L44" s="2804"/>
      <c r="M44" s="2804"/>
      <c r="N44" s="2804"/>
      <c r="O44" s="2804"/>
      <c r="P44" s="2804"/>
      <c r="Q44" s="2804"/>
      <c r="R44" s="2804"/>
      <c r="S44" s="2804"/>
      <c r="T44" s="2805"/>
      <c r="U44" s="2805"/>
      <c r="V44" s="2805"/>
      <c r="W44" s="2805"/>
      <c r="X44" s="2805"/>
      <c r="Y44" s="2805"/>
      <c r="Z44" s="2805"/>
      <c r="AA44" s="2805"/>
      <c r="AB44" s="2805"/>
      <c r="AC44" s="2805"/>
      <c r="AD44" s="2805"/>
      <c r="AE44" s="2805"/>
      <c r="AF44" s="2805"/>
      <c r="AG44" s="2805"/>
      <c r="AH44" s="2805"/>
      <c r="AI44" s="2805"/>
      <c r="AJ44" s="2805"/>
      <c r="AK44" s="2805"/>
      <c r="AL44" s="2805"/>
      <c r="AM44" s="2805"/>
      <c r="AN44" s="2805"/>
      <c r="AO44" s="2805"/>
      <c r="AP44" s="2805"/>
      <c r="AQ44" s="2805"/>
      <c r="AR44" s="2805"/>
      <c r="AS44" s="2805"/>
      <c r="AT44" s="2805"/>
      <c r="AU44" s="2805"/>
      <c r="AV44" s="2805"/>
      <c r="AW44" s="2805"/>
      <c r="AX44" s="2805"/>
      <c r="AY44" s="2804"/>
      <c r="AZ44" s="2804"/>
      <c r="BA44" s="2804"/>
      <c r="BB44" s="2804"/>
      <c r="BC44" s="2804"/>
      <c r="BD44" s="2804"/>
      <c r="BE44" s="2804"/>
      <c r="BF44" s="2804"/>
    </row>
    <row r="45" spans="1:58" ht="27">
      <c r="A45" s="2770" t="s">
        <v>3129</v>
      </c>
      <c r="B45" s="2771" t="s">
        <v>3097</v>
      </c>
      <c r="C45" s="2803"/>
      <c r="D45" s="2804"/>
      <c r="E45" s="2804"/>
      <c r="F45" s="2804"/>
      <c r="G45" s="2804"/>
      <c r="H45" s="2804"/>
      <c r="I45" s="2804"/>
      <c r="J45" s="2804"/>
      <c r="K45" s="2804"/>
      <c r="L45" s="2804"/>
      <c r="M45" s="2804"/>
      <c r="N45" s="2804"/>
      <c r="O45" s="2804"/>
      <c r="P45" s="2804"/>
      <c r="Q45" s="2804"/>
      <c r="R45" s="2804"/>
      <c r="S45" s="2804"/>
      <c r="T45" s="2805"/>
      <c r="U45" s="2805"/>
      <c r="V45" s="2805"/>
      <c r="W45" s="2805"/>
      <c r="X45" s="2805"/>
      <c r="Y45" s="2805"/>
      <c r="Z45" s="2805"/>
      <c r="AA45" s="2805"/>
      <c r="AB45" s="2805"/>
      <c r="AC45" s="2805"/>
      <c r="AD45" s="2805"/>
      <c r="AE45" s="2805"/>
      <c r="AF45" s="2805"/>
      <c r="AG45" s="2805"/>
      <c r="AH45" s="2805"/>
      <c r="AI45" s="2805"/>
      <c r="AJ45" s="2805"/>
      <c r="AK45" s="2805"/>
      <c r="AL45" s="2805"/>
      <c r="AM45" s="2805"/>
      <c r="AN45" s="2805"/>
      <c r="AO45" s="2805"/>
      <c r="AP45" s="2805"/>
      <c r="AQ45" s="2805"/>
      <c r="AR45" s="2805"/>
      <c r="AS45" s="2805"/>
      <c r="AT45" s="2805"/>
      <c r="AU45" s="2805"/>
      <c r="AV45" s="2805"/>
      <c r="AW45" s="2805"/>
      <c r="AX45" s="2805"/>
      <c r="AY45" s="2804"/>
      <c r="AZ45" s="2804"/>
      <c r="BA45" s="2804"/>
      <c r="BB45" s="2804"/>
      <c r="BC45" s="2804"/>
      <c r="BD45" s="2804"/>
      <c r="BE45" s="2804"/>
      <c r="BF45" s="2804"/>
    </row>
    <row r="46" spans="1:58" ht="27">
      <c r="A46" s="2770" t="s">
        <v>3130</v>
      </c>
      <c r="B46" s="2771" t="s">
        <v>3098</v>
      </c>
      <c r="C46" s="2803"/>
      <c r="D46" s="2804"/>
      <c r="E46" s="2804"/>
      <c r="F46" s="2804"/>
      <c r="G46" s="2804"/>
      <c r="H46" s="2804"/>
      <c r="I46" s="2804"/>
      <c r="J46" s="2804"/>
      <c r="K46" s="2804"/>
      <c r="L46" s="2804"/>
      <c r="M46" s="2804"/>
      <c r="N46" s="2804"/>
      <c r="O46" s="2804"/>
      <c r="P46" s="2804"/>
      <c r="Q46" s="2804"/>
      <c r="R46" s="2804"/>
      <c r="S46" s="2804"/>
      <c r="T46" s="2805"/>
      <c r="U46" s="2805"/>
      <c r="V46" s="2805"/>
      <c r="W46" s="2805"/>
      <c r="X46" s="2805"/>
      <c r="Y46" s="2805"/>
      <c r="Z46" s="2805"/>
      <c r="AA46" s="2805"/>
      <c r="AB46" s="2805"/>
      <c r="AC46" s="2805"/>
      <c r="AD46" s="2805"/>
      <c r="AE46" s="2805"/>
      <c r="AF46" s="2805"/>
      <c r="AG46" s="2805"/>
      <c r="AH46" s="2805"/>
      <c r="AI46" s="2805"/>
      <c r="AJ46" s="2805"/>
      <c r="AK46" s="2805"/>
      <c r="AL46" s="2805"/>
      <c r="AM46" s="2805"/>
      <c r="AN46" s="2805"/>
      <c r="AO46" s="2805"/>
      <c r="AP46" s="2805"/>
      <c r="AQ46" s="2805"/>
      <c r="AR46" s="2805"/>
      <c r="AS46" s="2805"/>
      <c r="AT46" s="2805"/>
      <c r="AU46" s="2805"/>
      <c r="AV46" s="2805"/>
      <c r="AW46" s="2805"/>
      <c r="AX46" s="2805"/>
      <c r="AY46" s="2804"/>
      <c r="AZ46" s="2804"/>
      <c r="BA46" s="2804"/>
      <c r="BB46" s="2804"/>
      <c r="BC46" s="2804"/>
      <c r="BD46" s="2804"/>
      <c r="BE46" s="2804"/>
      <c r="BF46" s="2804"/>
    </row>
    <row r="47" spans="1:58" ht="27">
      <c r="A47" s="2770" t="s">
        <v>3131</v>
      </c>
      <c r="B47" s="2771" t="s">
        <v>3099</v>
      </c>
      <c r="C47" s="2803"/>
      <c r="D47" s="2804"/>
      <c r="E47" s="2804"/>
      <c r="F47" s="2804"/>
      <c r="G47" s="2804"/>
      <c r="H47" s="2804"/>
      <c r="I47" s="2804"/>
      <c r="J47" s="2804"/>
      <c r="K47" s="2804"/>
      <c r="L47" s="2804"/>
      <c r="M47" s="2804"/>
      <c r="N47" s="2804"/>
      <c r="O47" s="2804"/>
      <c r="P47" s="2804"/>
      <c r="Q47" s="2804"/>
      <c r="R47" s="2804"/>
      <c r="S47" s="2804"/>
      <c r="T47" s="2805"/>
      <c r="U47" s="2805"/>
      <c r="V47" s="2805"/>
      <c r="W47" s="2805"/>
      <c r="X47" s="2805"/>
      <c r="Y47" s="2805"/>
      <c r="Z47" s="2805"/>
      <c r="AA47" s="2805"/>
      <c r="AB47" s="2805"/>
      <c r="AC47" s="2805"/>
      <c r="AD47" s="2805"/>
      <c r="AE47" s="2805"/>
      <c r="AF47" s="2805"/>
      <c r="AG47" s="2805"/>
      <c r="AH47" s="2805"/>
      <c r="AI47" s="2805"/>
      <c r="AJ47" s="2805"/>
      <c r="AK47" s="2805"/>
      <c r="AL47" s="2805"/>
      <c r="AM47" s="2805"/>
      <c r="AN47" s="2805"/>
      <c r="AO47" s="2805"/>
      <c r="AP47" s="2805"/>
      <c r="AQ47" s="2805"/>
      <c r="AR47" s="2805"/>
      <c r="AS47" s="2805"/>
      <c r="AT47" s="2805"/>
      <c r="AU47" s="2805"/>
      <c r="AV47" s="2805"/>
      <c r="AW47" s="2805"/>
      <c r="AX47" s="2805"/>
      <c r="AY47" s="2804"/>
      <c r="AZ47" s="2804"/>
      <c r="BA47" s="2804"/>
      <c r="BB47" s="2804"/>
      <c r="BC47" s="2804"/>
      <c r="BD47" s="2804"/>
      <c r="BE47" s="2804"/>
      <c r="BF47" s="2804"/>
    </row>
    <row r="48" spans="1:58" ht="27">
      <c r="A48" s="2770" t="s">
        <v>3132</v>
      </c>
      <c r="B48" s="2771" t="s">
        <v>3100</v>
      </c>
      <c r="C48" s="2803"/>
      <c r="D48" s="2804"/>
      <c r="E48" s="2804"/>
      <c r="F48" s="2804"/>
      <c r="G48" s="2804"/>
      <c r="H48" s="2804"/>
      <c r="I48" s="2804"/>
      <c r="J48" s="2804"/>
      <c r="K48" s="2804"/>
      <c r="L48" s="2804"/>
      <c r="M48" s="2804"/>
      <c r="N48" s="2804"/>
      <c r="O48" s="2804"/>
      <c r="P48" s="2804"/>
      <c r="Q48" s="2804"/>
      <c r="R48" s="2804"/>
      <c r="S48" s="2804"/>
      <c r="T48" s="2805"/>
      <c r="U48" s="2805"/>
      <c r="V48" s="2805"/>
      <c r="W48" s="2805"/>
      <c r="X48" s="2805"/>
      <c r="Y48" s="2805"/>
      <c r="Z48" s="2805"/>
      <c r="AA48" s="2805"/>
      <c r="AB48" s="2805"/>
      <c r="AC48" s="2805"/>
      <c r="AD48" s="2805"/>
      <c r="AE48" s="2805"/>
      <c r="AF48" s="2805"/>
      <c r="AG48" s="2805"/>
      <c r="AH48" s="2805"/>
      <c r="AI48" s="2805"/>
      <c r="AJ48" s="2805"/>
      <c r="AK48" s="2805"/>
      <c r="AL48" s="2805"/>
      <c r="AM48" s="2805"/>
      <c r="AN48" s="2805"/>
      <c r="AO48" s="2805"/>
      <c r="AP48" s="2805"/>
      <c r="AQ48" s="2805"/>
      <c r="AR48" s="2805"/>
      <c r="AS48" s="2805"/>
      <c r="AT48" s="2805"/>
      <c r="AU48" s="2805"/>
      <c r="AV48" s="2805"/>
      <c r="AW48" s="2805"/>
      <c r="AX48" s="2805"/>
      <c r="AY48" s="2804"/>
      <c r="AZ48" s="2804"/>
      <c r="BA48" s="2804"/>
      <c r="BB48" s="2804"/>
      <c r="BC48" s="2804"/>
      <c r="BD48" s="2804"/>
      <c r="BE48" s="2804"/>
      <c r="BF48" s="2804"/>
    </row>
    <row r="49" spans="1:58" ht="27">
      <c r="A49" s="2770" t="s">
        <v>3133</v>
      </c>
      <c r="B49" s="2771" t="s">
        <v>3101</v>
      </c>
      <c r="C49" s="2803"/>
      <c r="D49" s="2804"/>
      <c r="E49" s="2804"/>
      <c r="F49" s="2804"/>
      <c r="G49" s="2804"/>
      <c r="H49" s="2804"/>
      <c r="I49" s="2804"/>
      <c r="J49" s="2804"/>
      <c r="K49" s="2804"/>
      <c r="L49" s="2804"/>
      <c r="M49" s="2804"/>
      <c r="N49" s="2804"/>
      <c r="O49" s="2804"/>
      <c r="P49" s="2804"/>
      <c r="Q49" s="2804"/>
      <c r="R49" s="2804"/>
      <c r="S49" s="2804"/>
      <c r="T49" s="2805"/>
      <c r="U49" s="2805"/>
      <c r="V49" s="2805"/>
      <c r="W49" s="2805"/>
      <c r="X49" s="2805"/>
      <c r="Y49" s="2805"/>
      <c r="Z49" s="2805"/>
      <c r="AA49" s="2805"/>
      <c r="AB49" s="2805"/>
      <c r="AC49" s="2805"/>
      <c r="AD49" s="2805"/>
      <c r="AE49" s="2805"/>
      <c r="AF49" s="2805"/>
      <c r="AG49" s="2805"/>
      <c r="AH49" s="2805"/>
      <c r="AI49" s="2805"/>
      <c r="AJ49" s="2805"/>
      <c r="AK49" s="2805"/>
      <c r="AL49" s="2805"/>
      <c r="AM49" s="2805"/>
      <c r="AN49" s="2805"/>
      <c r="AO49" s="2805"/>
      <c r="AP49" s="2805"/>
      <c r="AQ49" s="2805"/>
      <c r="AR49" s="2805"/>
      <c r="AS49" s="2805"/>
      <c r="AT49" s="2805"/>
      <c r="AU49" s="2805"/>
      <c r="AV49" s="2805"/>
      <c r="AW49" s="2805"/>
      <c r="AX49" s="2805"/>
      <c r="AY49" s="2804"/>
      <c r="AZ49" s="2804"/>
      <c r="BA49" s="2804"/>
      <c r="BB49" s="2804"/>
      <c r="BC49" s="2804"/>
      <c r="BD49" s="2804"/>
      <c r="BE49" s="2804"/>
      <c r="BF49" s="2804"/>
    </row>
    <row r="50" spans="1:58" ht="27">
      <c r="A50" s="2770" t="s">
        <v>3134</v>
      </c>
      <c r="B50" s="2771" t="s">
        <v>3114</v>
      </c>
      <c r="C50" s="2803"/>
      <c r="D50" s="2804"/>
      <c r="E50" s="2804"/>
      <c r="F50" s="2804"/>
      <c r="G50" s="2804"/>
      <c r="H50" s="2804"/>
      <c r="I50" s="2804"/>
      <c r="J50" s="2804"/>
      <c r="K50" s="2804"/>
      <c r="L50" s="2804"/>
      <c r="M50" s="2804"/>
      <c r="N50" s="2804"/>
      <c r="O50" s="2804"/>
      <c r="P50" s="2804"/>
      <c r="Q50" s="2804"/>
      <c r="R50" s="2804"/>
      <c r="S50" s="2804"/>
      <c r="T50" s="2805"/>
      <c r="U50" s="2805"/>
      <c r="V50" s="2805"/>
      <c r="W50" s="2805"/>
      <c r="X50" s="2805"/>
      <c r="Y50" s="2805"/>
      <c r="Z50" s="2805"/>
      <c r="AA50" s="2805"/>
      <c r="AB50" s="2805"/>
      <c r="AC50" s="2805"/>
      <c r="AD50" s="2805"/>
      <c r="AE50" s="2805"/>
      <c r="AF50" s="2805"/>
      <c r="AG50" s="2805"/>
      <c r="AH50" s="2805"/>
      <c r="AI50" s="2805"/>
      <c r="AJ50" s="2805"/>
      <c r="AK50" s="2805"/>
      <c r="AL50" s="2805"/>
      <c r="AM50" s="2805"/>
      <c r="AN50" s="2805"/>
      <c r="AO50" s="2805"/>
      <c r="AP50" s="2805"/>
      <c r="AQ50" s="2805"/>
      <c r="AR50" s="2805"/>
      <c r="AS50" s="2805"/>
      <c r="AT50" s="2805"/>
      <c r="AU50" s="2805"/>
      <c r="AV50" s="2805"/>
      <c r="AW50" s="2805"/>
      <c r="AX50" s="2805"/>
      <c r="AY50" s="2804"/>
      <c r="AZ50" s="2804"/>
      <c r="BA50" s="2804"/>
      <c r="BB50" s="2804"/>
      <c r="BC50" s="2804"/>
      <c r="BD50" s="2804"/>
      <c r="BE50" s="2804"/>
      <c r="BF50" s="2804"/>
    </row>
  </sheetData>
  <mergeCells count="64">
    <mergeCell ref="N7:N10"/>
    <mergeCell ref="C7:C10"/>
    <mergeCell ref="D7:F7"/>
    <mergeCell ref="H7:H10"/>
    <mergeCell ref="I7:I10"/>
    <mergeCell ref="J7:M7"/>
    <mergeCell ref="AS8:AS10"/>
    <mergeCell ref="AT8:AX8"/>
    <mergeCell ref="AY8:AY10"/>
    <mergeCell ref="AV9:AV10"/>
    <mergeCell ref="O7:O10"/>
    <mergeCell ref="P7:P10"/>
    <mergeCell ref="R7:R10"/>
    <mergeCell ref="S7:S10"/>
    <mergeCell ref="T7:T10"/>
    <mergeCell ref="W7:AR7"/>
    <mergeCell ref="U8:U10"/>
    <mergeCell ref="V8:V10"/>
    <mergeCell ref="W8:Z8"/>
    <mergeCell ref="AA8:AR8"/>
    <mergeCell ref="AH9:AH10"/>
    <mergeCell ref="W9:W10"/>
    <mergeCell ref="BE7:BE10"/>
    <mergeCell ref="BF7:BF10"/>
    <mergeCell ref="D8:D10"/>
    <mergeCell ref="E8:E9"/>
    <mergeCell ref="F8:F10"/>
    <mergeCell ref="G8:G10"/>
    <mergeCell ref="J8:J10"/>
    <mergeCell ref="K8:K10"/>
    <mergeCell ref="L8:M9"/>
    <mergeCell ref="Q8:Q10"/>
    <mergeCell ref="AS7:AY7"/>
    <mergeCell ref="AZ7:AZ10"/>
    <mergeCell ref="BA7:BA10"/>
    <mergeCell ref="BB7:BB10"/>
    <mergeCell ref="BC7:BC10"/>
    <mergeCell ref="BD7:BD10"/>
    <mergeCell ref="X9:X10"/>
    <mergeCell ref="Y9:Y10"/>
    <mergeCell ref="Z9:Z10"/>
    <mergeCell ref="AA9:AA10"/>
    <mergeCell ref="AB9:AB10"/>
    <mergeCell ref="AC9:AC10"/>
    <mergeCell ref="AD9:AD10"/>
    <mergeCell ref="AE9:AE10"/>
    <mergeCell ref="AF9:AF10"/>
    <mergeCell ref="AG9:AG10"/>
    <mergeCell ref="AW9:AW10"/>
    <mergeCell ref="AX9:AX10"/>
    <mergeCell ref="B27:BF27"/>
    <mergeCell ref="B32:BF32"/>
    <mergeCell ref="AO9:AO10"/>
    <mergeCell ref="AP9:AP10"/>
    <mergeCell ref="AQ9:AQ10"/>
    <mergeCell ref="AR9:AR10"/>
    <mergeCell ref="AT9:AT10"/>
    <mergeCell ref="AU9:AU10"/>
    <mergeCell ref="AI9:AI10"/>
    <mergeCell ref="AJ9:AJ10"/>
    <mergeCell ref="AK9:AK10"/>
    <mergeCell ref="AL9:AL10"/>
    <mergeCell ref="AM9:AM10"/>
    <mergeCell ref="AN9:AN10"/>
  </mergeCells>
  <pageMargins left="0.7" right="0.7" top="0.75" bottom="0.75" header="0.3" footer="0.3"/>
  <pageSetup orientation="landscape"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9"/>
  <sheetViews>
    <sheetView zoomScale="110" zoomScaleNormal="110" zoomScaleSheetLayoutView="55" workbookViewId="0">
      <selection activeCell="B18" sqref="B18"/>
    </sheetView>
  </sheetViews>
  <sheetFormatPr defaultColWidth="13.28515625" defaultRowHeight="12.75"/>
  <cols>
    <col min="1" max="1" width="5.5703125" style="2885" customWidth="1"/>
    <col min="2" max="2" width="48.140625" style="2730" customWidth="1"/>
    <col min="3" max="3" width="17.140625" style="2886" customWidth="1"/>
    <col min="4" max="4" width="16.7109375" style="2886" customWidth="1"/>
    <col min="5" max="5" width="14.140625" style="2886" customWidth="1"/>
    <col min="6" max="6" width="14.5703125" style="2886" customWidth="1"/>
    <col min="7" max="7" width="15.140625" style="2886" customWidth="1"/>
    <col min="8" max="8" width="14.7109375" style="2730" customWidth="1"/>
    <col min="9" max="9" width="16.5703125" style="2730" customWidth="1"/>
    <col min="10" max="10" width="23.140625" style="2730" customWidth="1"/>
    <col min="11" max="251" width="11.42578125" style="2730" customWidth="1"/>
    <col min="252" max="253" width="13.28515625" style="2730"/>
    <col min="254" max="254" width="8.7109375" style="2730" customWidth="1"/>
    <col min="255" max="255" width="13.28515625" style="2730" customWidth="1"/>
    <col min="256" max="256" width="35" style="2730" customWidth="1"/>
    <col min="257" max="257" width="14.85546875" style="2730" customWidth="1"/>
    <col min="258" max="258" width="67.85546875" style="2730" customWidth="1"/>
    <col min="259" max="259" width="24.42578125" style="2730" customWidth="1"/>
    <col min="260" max="260" width="25.85546875" style="2730" customWidth="1"/>
    <col min="261" max="261" width="22.7109375" style="2730" customWidth="1"/>
    <col min="262" max="262" width="25.28515625" style="2730" customWidth="1"/>
    <col min="263" max="265" width="22.7109375" style="2730" customWidth="1"/>
    <col min="266" max="266" width="24.7109375" style="2730" customWidth="1"/>
    <col min="267" max="507" width="11.42578125" style="2730" customWidth="1"/>
    <col min="508" max="509" width="13.28515625" style="2730"/>
    <col min="510" max="510" width="8.7109375" style="2730" customWidth="1"/>
    <col min="511" max="511" width="13.28515625" style="2730" customWidth="1"/>
    <col min="512" max="512" width="35" style="2730" customWidth="1"/>
    <col min="513" max="513" width="14.85546875" style="2730" customWidth="1"/>
    <col min="514" max="514" width="67.85546875" style="2730" customWidth="1"/>
    <col min="515" max="515" width="24.42578125" style="2730" customWidth="1"/>
    <col min="516" max="516" width="25.85546875" style="2730" customWidth="1"/>
    <col min="517" max="517" width="22.7109375" style="2730" customWidth="1"/>
    <col min="518" max="518" width="25.28515625" style="2730" customWidth="1"/>
    <col min="519" max="521" width="22.7109375" style="2730" customWidth="1"/>
    <col min="522" max="522" width="24.7109375" style="2730" customWidth="1"/>
    <col min="523" max="763" width="11.42578125" style="2730" customWidth="1"/>
    <col min="764" max="765" width="13.28515625" style="2730"/>
    <col min="766" max="766" width="8.7109375" style="2730" customWidth="1"/>
    <col min="767" max="767" width="13.28515625" style="2730" customWidth="1"/>
    <col min="768" max="768" width="35" style="2730" customWidth="1"/>
    <col min="769" max="769" width="14.85546875" style="2730" customWidth="1"/>
    <col min="770" max="770" width="67.85546875" style="2730" customWidth="1"/>
    <col min="771" max="771" width="24.42578125" style="2730" customWidth="1"/>
    <col min="772" max="772" width="25.85546875" style="2730" customWidth="1"/>
    <col min="773" max="773" width="22.7109375" style="2730" customWidth="1"/>
    <col min="774" max="774" width="25.28515625" style="2730" customWidth="1"/>
    <col min="775" max="777" width="22.7109375" style="2730" customWidth="1"/>
    <col min="778" max="778" width="24.7109375" style="2730" customWidth="1"/>
    <col min="779" max="1019" width="11.42578125" style="2730" customWidth="1"/>
    <col min="1020" max="1021" width="13.28515625" style="2730"/>
    <col min="1022" max="1022" width="8.7109375" style="2730" customWidth="1"/>
    <col min="1023" max="1023" width="13.28515625" style="2730" customWidth="1"/>
    <col min="1024" max="1024" width="35" style="2730" customWidth="1"/>
    <col min="1025" max="1025" width="14.85546875" style="2730" customWidth="1"/>
    <col min="1026" max="1026" width="67.85546875" style="2730" customWidth="1"/>
    <col min="1027" max="1027" width="24.42578125" style="2730" customWidth="1"/>
    <col min="1028" max="1028" width="25.85546875" style="2730" customWidth="1"/>
    <col min="1029" max="1029" width="22.7109375" style="2730" customWidth="1"/>
    <col min="1030" max="1030" width="25.28515625" style="2730" customWidth="1"/>
    <col min="1031" max="1033" width="22.7109375" style="2730" customWidth="1"/>
    <col min="1034" max="1034" width="24.7109375" style="2730" customWidth="1"/>
    <col min="1035" max="1275" width="11.42578125" style="2730" customWidth="1"/>
    <col min="1276" max="1277" width="13.28515625" style="2730"/>
    <col min="1278" max="1278" width="8.7109375" style="2730" customWidth="1"/>
    <col min="1279" max="1279" width="13.28515625" style="2730" customWidth="1"/>
    <col min="1280" max="1280" width="35" style="2730" customWidth="1"/>
    <col min="1281" max="1281" width="14.85546875" style="2730" customWidth="1"/>
    <col min="1282" max="1282" width="67.85546875" style="2730" customWidth="1"/>
    <col min="1283" max="1283" width="24.42578125" style="2730" customWidth="1"/>
    <col min="1284" max="1284" width="25.85546875" style="2730" customWidth="1"/>
    <col min="1285" max="1285" width="22.7109375" style="2730" customWidth="1"/>
    <col min="1286" max="1286" width="25.28515625" style="2730" customWidth="1"/>
    <col min="1287" max="1289" width="22.7109375" style="2730" customWidth="1"/>
    <col min="1290" max="1290" width="24.7109375" style="2730" customWidth="1"/>
    <col min="1291" max="1531" width="11.42578125" style="2730" customWidth="1"/>
    <col min="1532" max="1533" width="13.28515625" style="2730"/>
    <col min="1534" max="1534" width="8.7109375" style="2730" customWidth="1"/>
    <col min="1535" max="1535" width="13.28515625" style="2730" customWidth="1"/>
    <col min="1536" max="1536" width="35" style="2730" customWidth="1"/>
    <col min="1537" max="1537" width="14.85546875" style="2730" customWidth="1"/>
    <col min="1538" max="1538" width="67.85546875" style="2730" customWidth="1"/>
    <col min="1539" max="1539" width="24.42578125" style="2730" customWidth="1"/>
    <col min="1540" max="1540" width="25.85546875" style="2730" customWidth="1"/>
    <col min="1541" max="1541" width="22.7109375" style="2730" customWidth="1"/>
    <col min="1542" max="1542" width="25.28515625" style="2730" customWidth="1"/>
    <col min="1543" max="1545" width="22.7109375" style="2730" customWidth="1"/>
    <col min="1546" max="1546" width="24.7109375" style="2730" customWidth="1"/>
    <col min="1547" max="1787" width="11.42578125" style="2730" customWidth="1"/>
    <col min="1788" max="1789" width="13.28515625" style="2730"/>
    <col min="1790" max="1790" width="8.7109375" style="2730" customWidth="1"/>
    <col min="1791" max="1791" width="13.28515625" style="2730" customWidth="1"/>
    <col min="1792" max="1792" width="35" style="2730" customWidth="1"/>
    <col min="1793" max="1793" width="14.85546875" style="2730" customWidth="1"/>
    <col min="1794" max="1794" width="67.85546875" style="2730" customWidth="1"/>
    <col min="1795" max="1795" width="24.42578125" style="2730" customWidth="1"/>
    <col min="1796" max="1796" width="25.85546875" style="2730" customWidth="1"/>
    <col min="1797" max="1797" width="22.7109375" style="2730" customWidth="1"/>
    <col min="1798" max="1798" width="25.28515625" style="2730" customWidth="1"/>
    <col min="1799" max="1801" width="22.7109375" style="2730" customWidth="1"/>
    <col min="1802" max="1802" width="24.7109375" style="2730" customWidth="1"/>
    <col min="1803" max="2043" width="11.42578125" style="2730" customWidth="1"/>
    <col min="2044" max="2045" width="13.28515625" style="2730"/>
    <col min="2046" max="2046" width="8.7109375" style="2730" customWidth="1"/>
    <col min="2047" max="2047" width="13.28515625" style="2730" customWidth="1"/>
    <col min="2048" max="2048" width="35" style="2730" customWidth="1"/>
    <col min="2049" max="2049" width="14.85546875" style="2730" customWidth="1"/>
    <col min="2050" max="2050" width="67.85546875" style="2730" customWidth="1"/>
    <col min="2051" max="2051" width="24.42578125" style="2730" customWidth="1"/>
    <col min="2052" max="2052" width="25.85546875" style="2730" customWidth="1"/>
    <col min="2053" max="2053" width="22.7109375" style="2730" customWidth="1"/>
    <col min="2054" max="2054" width="25.28515625" style="2730" customWidth="1"/>
    <col min="2055" max="2057" width="22.7109375" style="2730" customWidth="1"/>
    <col min="2058" max="2058" width="24.7109375" style="2730" customWidth="1"/>
    <col min="2059" max="2299" width="11.42578125" style="2730" customWidth="1"/>
    <col min="2300" max="2301" width="13.28515625" style="2730"/>
    <col min="2302" max="2302" width="8.7109375" style="2730" customWidth="1"/>
    <col min="2303" max="2303" width="13.28515625" style="2730" customWidth="1"/>
    <col min="2304" max="2304" width="35" style="2730" customWidth="1"/>
    <col min="2305" max="2305" width="14.85546875" style="2730" customWidth="1"/>
    <col min="2306" max="2306" width="67.85546875" style="2730" customWidth="1"/>
    <col min="2307" max="2307" width="24.42578125" style="2730" customWidth="1"/>
    <col min="2308" max="2308" width="25.85546875" style="2730" customWidth="1"/>
    <col min="2309" max="2309" width="22.7109375" style="2730" customWidth="1"/>
    <col min="2310" max="2310" width="25.28515625" style="2730" customWidth="1"/>
    <col min="2311" max="2313" width="22.7109375" style="2730" customWidth="1"/>
    <col min="2314" max="2314" width="24.7109375" style="2730" customWidth="1"/>
    <col min="2315" max="2555" width="11.42578125" style="2730" customWidth="1"/>
    <col min="2556" max="2557" width="13.28515625" style="2730"/>
    <col min="2558" max="2558" width="8.7109375" style="2730" customWidth="1"/>
    <col min="2559" max="2559" width="13.28515625" style="2730" customWidth="1"/>
    <col min="2560" max="2560" width="35" style="2730" customWidth="1"/>
    <col min="2561" max="2561" width="14.85546875" style="2730" customWidth="1"/>
    <col min="2562" max="2562" width="67.85546875" style="2730" customWidth="1"/>
    <col min="2563" max="2563" width="24.42578125" style="2730" customWidth="1"/>
    <col min="2564" max="2564" width="25.85546875" style="2730" customWidth="1"/>
    <col min="2565" max="2565" width="22.7109375" style="2730" customWidth="1"/>
    <col min="2566" max="2566" width="25.28515625" style="2730" customWidth="1"/>
    <col min="2567" max="2569" width="22.7109375" style="2730" customWidth="1"/>
    <col min="2570" max="2570" width="24.7109375" style="2730" customWidth="1"/>
    <col min="2571" max="2811" width="11.42578125" style="2730" customWidth="1"/>
    <col min="2812" max="2813" width="13.28515625" style="2730"/>
    <col min="2814" max="2814" width="8.7109375" style="2730" customWidth="1"/>
    <col min="2815" max="2815" width="13.28515625" style="2730" customWidth="1"/>
    <col min="2816" max="2816" width="35" style="2730" customWidth="1"/>
    <col min="2817" max="2817" width="14.85546875" style="2730" customWidth="1"/>
    <col min="2818" max="2818" width="67.85546875" style="2730" customWidth="1"/>
    <col min="2819" max="2819" width="24.42578125" style="2730" customWidth="1"/>
    <col min="2820" max="2820" width="25.85546875" style="2730" customWidth="1"/>
    <col min="2821" max="2821" width="22.7109375" style="2730" customWidth="1"/>
    <col min="2822" max="2822" width="25.28515625" style="2730" customWidth="1"/>
    <col min="2823" max="2825" width="22.7109375" style="2730" customWidth="1"/>
    <col min="2826" max="2826" width="24.7109375" style="2730" customWidth="1"/>
    <col min="2827" max="3067" width="11.42578125" style="2730" customWidth="1"/>
    <col min="3068" max="3069" width="13.28515625" style="2730"/>
    <col min="3070" max="3070" width="8.7109375" style="2730" customWidth="1"/>
    <col min="3071" max="3071" width="13.28515625" style="2730" customWidth="1"/>
    <col min="3072" max="3072" width="35" style="2730" customWidth="1"/>
    <col min="3073" max="3073" width="14.85546875" style="2730" customWidth="1"/>
    <col min="3074" max="3074" width="67.85546875" style="2730" customWidth="1"/>
    <col min="3075" max="3075" width="24.42578125" style="2730" customWidth="1"/>
    <col min="3076" max="3076" width="25.85546875" style="2730" customWidth="1"/>
    <col min="3077" max="3077" width="22.7109375" style="2730" customWidth="1"/>
    <col min="3078" max="3078" width="25.28515625" style="2730" customWidth="1"/>
    <col min="3079" max="3081" width="22.7109375" style="2730" customWidth="1"/>
    <col min="3082" max="3082" width="24.7109375" style="2730" customWidth="1"/>
    <col min="3083" max="3323" width="11.42578125" style="2730" customWidth="1"/>
    <col min="3324" max="3325" width="13.28515625" style="2730"/>
    <col min="3326" max="3326" width="8.7109375" style="2730" customWidth="1"/>
    <col min="3327" max="3327" width="13.28515625" style="2730" customWidth="1"/>
    <col min="3328" max="3328" width="35" style="2730" customWidth="1"/>
    <col min="3329" max="3329" width="14.85546875" style="2730" customWidth="1"/>
    <col min="3330" max="3330" width="67.85546875" style="2730" customWidth="1"/>
    <col min="3331" max="3331" width="24.42578125" style="2730" customWidth="1"/>
    <col min="3332" max="3332" width="25.85546875" style="2730" customWidth="1"/>
    <col min="3333" max="3333" width="22.7109375" style="2730" customWidth="1"/>
    <col min="3334" max="3334" width="25.28515625" style="2730" customWidth="1"/>
    <col min="3335" max="3337" width="22.7109375" style="2730" customWidth="1"/>
    <col min="3338" max="3338" width="24.7109375" style="2730" customWidth="1"/>
    <col min="3339" max="3579" width="11.42578125" style="2730" customWidth="1"/>
    <col min="3580" max="3581" width="13.28515625" style="2730"/>
    <col min="3582" max="3582" width="8.7109375" style="2730" customWidth="1"/>
    <col min="3583" max="3583" width="13.28515625" style="2730" customWidth="1"/>
    <col min="3584" max="3584" width="35" style="2730" customWidth="1"/>
    <col min="3585" max="3585" width="14.85546875" style="2730" customWidth="1"/>
    <col min="3586" max="3586" width="67.85546875" style="2730" customWidth="1"/>
    <col min="3587" max="3587" width="24.42578125" style="2730" customWidth="1"/>
    <col min="3588" max="3588" width="25.85546875" style="2730" customWidth="1"/>
    <col min="3589" max="3589" width="22.7109375" style="2730" customWidth="1"/>
    <col min="3590" max="3590" width="25.28515625" style="2730" customWidth="1"/>
    <col min="3591" max="3593" width="22.7109375" style="2730" customWidth="1"/>
    <col min="3594" max="3594" width="24.7109375" style="2730" customWidth="1"/>
    <col min="3595" max="3835" width="11.42578125" style="2730" customWidth="1"/>
    <col min="3836" max="3837" width="13.28515625" style="2730"/>
    <col min="3838" max="3838" width="8.7109375" style="2730" customWidth="1"/>
    <col min="3839" max="3839" width="13.28515625" style="2730" customWidth="1"/>
    <col min="3840" max="3840" width="35" style="2730" customWidth="1"/>
    <col min="3841" max="3841" width="14.85546875" style="2730" customWidth="1"/>
    <col min="3842" max="3842" width="67.85546875" style="2730" customWidth="1"/>
    <col min="3843" max="3843" width="24.42578125" style="2730" customWidth="1"/>
    <col min="3844" max="3844" width="25.85546875" style="2730" customWidth="1"/>
    <col min="3845" max="3845" width="22.7109375" style="2730" customWidth="1"/>
    <col min="3846" max="3846" width="25.28515625" style="2730" customWidth="1"/>
    <col min="3847" max="3849" width="22.7109375" style="2730" customWidth="1"/>
    <col min="3850" max="3850" width="24.7109375" style="2730" customWidth="1"/>
    <col min="3851" max="4091" width="11.42578125" style="2730" customWidth="1"/>
    <col min="4092" max="4093" width="13.28515625" style="2730"/>
    <col min="4094" max="4094" width="8.7109375" style="2730" customWidth="1"/>
    <col min="4095" max="4095" width="13.28515625" style="2730" customWidth="1"/>
    <col min="4096" max="4096" width="35" style="2730" customWidth="1"/>
    <col min="4097" max="4097" width="14.85546875" style="2730" customWidth="1"/>
    <col min="4098" max="4098" width="67.85546875" style="2730" customWidth="1"/>
    <col min="4099" max="4099" width="24.42578125" style="2730" customWidth="1"/>
    <col min="4100" max="4100" width="25.85546875" style="2730" customWidth="1"/>
    <col min="4101" max="4101" width="22.7109375" style="2730" customWidth="1"/>
    <col min="4102" max="4102" width="25.28515625" style="2730" customWidth="1"/>
    <col min="4103" max="4105" width="22.7109375" style="2730" customWidth="1"/>
    <col min="4106" max="4106" width="24.7109375" style="2730" customWidth="1"/>
    <col min="4107" max="4347" width="11.42578125" style="2730" customWidth="1"/>
    <col min="4348" max="4349" width="13.28515625" style="2730"/>
    <col min="4350" max="4350" width="8.7109375" style="2730" customWidth="1"/>
    <col min="4351" max="4351" width="13.28515625" style="2730" customWidth="1"/>
    <col min="4352" max="4352" width="35" style="2730" customWidth="1"/>
    <col min="4353" max="4353" width="14.85546875" style="2730" customWidth="1"/>
    <col min="4354" max="4354" width="67.85546875" style="2730" customWidth="1"/>
    <col min="4355" max="4355" width="24.42578125" style="2730" customWidth="1"/>
    <col min="4356" max="4356" width="25.85546875" style="2730" customWidth="1"/>
    <col min="4357" max="4357" width="22.7109375" style="2730" customWidth="1"/>
    <col min="4358" max="4358" width="25.28515625" style="2730" customWidth="1"/>
    <col min="4359" max="4361" width="22.7109375" style="2730" customWidth="1"/>
    <col min="4362" max="4362" width="24.7109375" style="2730" customWidth="1"/>
    <col min="4363" max="4603" width="11.42578125" style="2730" customWidth="1"/>
    <col min="4604" max="4605" width="13.28515625" style="2730"/>
    <col min="4606" max="4606" width="8.7109375" style="2730" customWidth="1"/>
    <col min="4607" max="4607" width="13.28515625" style="2730" customWidth="1"/>
    <col min="4608" max="4608" width="35" style="2730" customWidth="1"/>
    <col min="4609" max="4609" width="14.85546875" style="2730" customWidth="1"/>
    <col min="4610" max="4610" width="67.85546875" style="2730" customWidth="1"/>
    <col min="4611" max="4611" width="24.42578125" style="2730" customWidth="1"/>
    <col min="4612" max="4612" width="25.85546875" style="2730" customWidth="1"/>
    <col min="4613" max="4613" width="22.7109375" style="2730" customWidth="1"/>
    <col min="4614" max="4614" width="25.28515625" style="2730" customWidth="1"/>
    <col min="4615" max="4617" width="22.7109375" style="2730" customWidth="1"/>
    <col min="4618" max="4618" width="24.7109375" style="2730" customWidth="1"/>
    <col min="4619" max="4859" width="11.42578125" style="2730" customWidth="1"/>
    <col min="4860" max="4861" width="13.28515625" style="2730"/>
    <col min="4862" max="4862" width="8.7109375" style="2730" customWidth="1"/>
    <col min="4863" max="4863" width="13.28515625" style="2730" customWidth="1"/>
    <col min="4864" max="4864" width="35" style="2730" customWidth="1"/>
    <col min="4865" max="4865" width="14.85546875" style="2730" customWidth="1"/>
    <col min="4866" max="4866" width="67.85546875" style="2730" customWidth="1"/>
    <col min="4867" max="4867" width="24.42578125" style="2730" customWidth="1"/>
    <col min="4868" max="4868" width="25.85546875" style="2730" customWidth="1"/>
    <col min="4869" max="4869" width="22.7109375" style="2730" customWidth="1"/>
    <col min="4870" max="4870" width="25.28515625" style="2730" customWidth="1"/>
    <col min="4871" max="4873" width="22.7109375" style="2730" customWidth="1"/>
    <col min="4874" max="4874" width="24.7109375" style="2730" customWidth="1"/>
    <col min="4875" max="5115" width="11.42578125" style="2730" customWidth="1"/>
    <col min="5116" max="5117" width="13.28515625" style="2730"/>
    <col min="5118" max="5118" width="8.7109375" style="2730" customWidth="1"/>
    <col min="5119" max="5119" width="13.28515625" style="2730" customWidth="1"/>
    <col min="5120" max="5120" width="35" style="2730" customWidth="1"/>
    <col min="5121" max="5121" width="14.85546875" style="2730" customWidth="1"/>
    <col min="5122" max="5122" width="67.85546875" style="2730" customWidth="1"/>
    <col min="5123" max="5123" width="24.42578125" style="2730" customWidth="1"/>
    <col min="5124" max="5124" width="25.85546875" style="2730" customWidth="1"/>
    <col min="5125" max="5125" width="22.7109375" style="2730" customWidth="1"/>
    <col min="5126" max="5126" width="25.28515625" style="2730" customWidth="1"/>
    <col min="5127" max="5129" width="22.7109375" style="2730" customWidth="1"/>
    <col min="5130" max="5130" width="24.7109375" style="2730" customWidth="1"/>
    <col min="5131" max="5371" width="11.42578125" style="2730" customWidth="1"/>
    <col min="5372" max="5373" width="13.28515625" style="2730"/>
    <col min="5374" max="5374" width="8.7109375" style="2730" customWidth="1"/>
    <col min="5375" max="5375" width="13.28515625" style="2730" customWidth="1"/>
    <col min="5376" max="5376" width="35" style="2730" customWidth="1"/>
    <col min="5377" max="5377" width="14.85546875" style="2730" customWidth="1"/>
    <col min="5378" max="5378" width="67.85546875" style="2730" customWidth="1"/>
    <col min="5379" max="5379" width="24.42578125" style="2730" customWidth="1"/>
    <col min="5380" max="5380" width="25.85546875" style="2730" customWidth="1"/>
    <col min="5381" max="5381" width="22.7109375" style="2730" customWidth="1"/>
    <col min="5382" max="5382" width="25.28515625" style="2730" customWidth="1"/>
    <col min="5383" max="5385" width="22.7109375" style="2730" customWidth="1"/>
    <col min="5386" max="5386" width="24.7109375" style="2730" customWidth="1"/>
    <col min="5387" max="5627" width="11.42578125" style="2730" customWidth="1"/>
    <col min="5628" max="5629" width="13.28515625" style="2730"/>
    <col min="5630" max="5630" width="8.7109375" style="2730" customWidth="1"/>
    <col min="5631" max="5631" width="13.28515625" style="2730" customWidth="1"/>
    <col min="5632" max="5632" width="35" style="2730" customWidth="1"/>
    <col min="5633" max="5633" width="14.85546875" style="2730" customWidth="1"/>
    <col min="5634" max="5634" width="67.85546875" style="2730" customWidth="1"/>
    <col min="5635" max="5635" width="24.42578125" style="2730" customWidth="1"/>
    <col min="5636" max="5636" width="25.85546875" style="2730" customWidth="1"/>
    <col min="5637" max="5637" width="22.7109375" style="2730" customWidth="1"/>
    <col min="5638" max="5638" width="25.28515625" style="2730" customWidth="1"/>
    <col min="5639" max="5641" width="22.7109375" style="2730" customWidth="1"/>
    <col min="5642" max="5642" width="24.7109375" style="2730" customWidth="1"/>
    <col min="5643" max="5883" width="11.42578125" style="2730" customWidth="1"/>
    <col min="5884" max="5885" width="13.28515625" style="2730"/>
    <col min="5886" max="5886" width="8.7109375" style="2730" customWidth="1"/>
    <col min="5887" max="5887" width="13.28515625" style="2730" customWidth="1"/>
    <col min="5888" max="5888" width="35" style="2730" customWidth="1"/>
    <col min="5889" max="5889" width="14.85546875" style="2730" customWidth="1"/>
    <col min="5890" max="5890" width="67.85546875" style="2730" customWidth="1"/>
    <col min="5891" max="5891" width="24.42578125" style="2730" customWidth="1"/>
    <col min="5892" max="5892" width="25.85546875" style="2730" customWidth="1"/>
    <col min="5893" max="5893" width="22.7109375" style="2730" customWidth="1"/>
    <col min="5894" max="5894" width="25.28515625" style="2730" customWidth="1"/>
    <col min="5895" max="5897" width="22.7109375" style="2730" customWidth="1"/>
    <col min="5898" max="5898" width="24.7109375" style="2730" customWidth="1"/>
    <col min="5899" max="6139" width="11.42578125" style="2730" customWidth="1"/>
    <col min="6140" max="6141" width="13.28515625" style="2730"/>
    <col min="6142" max="6142" width="8.7109375" style="2730" customWidth="1"/>
    <col min="6143" max="6143" width="13.28515625" style="2730" customWidth="1"/>
    <col min="6144" max="6144" width="35" style="2730" customWidth="1"/>
    <col min="6145" max="6145" width="14.85546875" style="2730" customWidth="1"/>
    <col min="6146" max="6146" width="67.85546875" style="2730" customWidth="1"/>
    <col min="6147" max="6147" width="24.42578125" style="2730" customWidth="1"/>
    <col min="6148" max="6148" width="25.85546875" style="2730" customWidth="1"/>
    <col min="6149" max="6149" width="22.7109375" style="2730" customWidth="1"/>
    <col min="6150" max="6150" width="25.28515625" style="2730" customWidth="1"/>
    <col min="6151" max="6153" width="22.7109375" style="2730" customWidth="1"/>
    <col min="6154" max="6154" width="24.7109375" style="2730" customWidth="1"/>
    <col min="6155" max="6395" width="11.42578125" style="2730" customWidth="1"/>
    <col min="6396" max="6397" width="13.28515625" style="2730"/>
    <col min="6398" max="6398" width="8.7109375" style="2730" customWidth="1"/>
    <col min="6399" max="6399" width="13.28515625" style="2730" customWidth="1"/>
    <col min="6400" max="6400" width="35" style="2730" customWidth="1"/>
    <col min="6401" max="6401" width="14.85546875" style="2730" customWidth="1"/>
    <col min="6402" max="6402" width="67.85546875" style="2730" customWidth="1"/>
    <col min="6403" max="6403" width="24.42578125" style="2730" customWidth="1"/>
    <col min="6404" max="6404" width="25.85546875" style="2730" customWidth="1"/>
    <col min="6405" max="6405" width="22.7109375" style="2730" customWidth="1"/>
    <col min="6406" max="6406" width="25.28515625" style="2730" customWidth="1"/>
    <col min="6407" max="6409" width="22.7109375" style="2730" customWidth="1"/>
    <col min="6410" max="6410" width="24.7109375" style="2730" customWidth="1"/>
    <col min="6411" max="6651" width="11.42578125" style="2730" customWidth="1"/>
    <col min="6652" max="6653" width="13.28515625" style="2730"/>
    <col min="6654" max="6654" width="8.7109375" style="2730" customWidth="1"/>
    <col min="6655" max="6655" width="13.28515625" style="2730" customWidth="1"/>
    <col min="6656" max="6656" width="35" style="2730" customWidth="1"/>
    <col min="6657" max="6657" width="14.85546875" style="2730" customWidth="1"/>
    <col min="6658" max="6658" width="67.85546875" style="2730" customWidth="1"/>
    <col min="6659" max="6659" width="24.42578125" style="2730" customWidth="1"/>
    <col min="6660" max="6660" width="25.85546875" style="2730" customWidth="1"/>
    <col min="6661" max="6661" width="22.7109375" style="2730" customWidth="1"/>
    <col min="6662" max="6662" width="25.28515625" style="2730" customWidth="1"/>
    <col min="6663" max="6665" width="22.7109375" style="2730" customWidth="1"/>
    <col min="6666" max="6666" width="24.7109375" style="2730" customWidth="1"/>
    <col min="6667" max="6907" width="11.42578125" style="2730" customWidth="1"/>
    <col min="6908" max="6909" width="13.28515625" style="2730"/>
    <col min="6910" max="6910" width="8.7109375" style="2730" customWidth="1"/>
    <col min="6911" max="6911" width="13.28515625" style="2730" customWidth="1"/>
    <col min="6912" max="6912" width="35" style="2730" customWidth="1"/>
    <col min="6913" max="6913" width="14.85546875" style="2730" customWidth="1"/>
    <col min="6914" max="6914" width="67.85546875" style="2730" customWidth="1"/>
    <col min="6915" max="6915" width="24.42578125" style="2730" customWidth="1"/>
    <col min="6916" max="6916" width="25.85546875" style="2730" customWidth="1"/>
    <col min="6917" max="6917" width="22.7109375" style="2730" customWidth="1"/>
    <col min="6918" max="6918" width="25.28515625" style="2730" customWidth="1"/>
    <col min="6919" max="6921" width="22.7109375" style="2730" customWidth="1"/>
    <col min="6922" max="6922" width="24.7109375" style="2730" customWidth="1"/>
    <col min="6923" max="7163" width="11.42578125" style="2730" customWidth="1"/>
    <col min="7164" max="7165" width="13.28515625" style="2730"/>
    <col min="7166" max="7166" width="8.7109375" style="2730" customWidth="1"/>
    <col min="7167" max="7167" width="13.28515625" style="2730" customWidth="1"/>
    <col min="7168" max="7168" width="35" style="2730" customWidth="1"/>
    <col min="7169" max="7169" width="14.85546875" style="2730" customWidth="1"/>
    <col min="7170" max="7170" width="67.85546875" style="2730" customWidth="1"/>
    <col min="7171" max="7171" width="24.42578125" style="2730" customWidth="1"/>
    <col min="7172" max="7172" width="25.85546875" style="2730" customWidth="1"/>
    <col min="7173" max="7173" width="22.7109375" style="2730" customWidth="1"/>
    <col min="7174" max="7174" width="25.28515625" style="2730" customWidth="1"/>
    <col min="7175" max="7177" width="22.7109375" style="2730" customWidth="1"/>
    <col min="7178" max="7178" width="24.7109375" style="2730" customWidth="1"/>
    <col min="7179" max="7419" width="11.42578125" style="2730" customWidth="1"/>
    <col min="7420" max="7421" width="13.28515625" style="2730"/>
    <col min="7422" max="7422" width="8.7109375" style="2730" customWidth="1"/>
    <col min="7423" max="7423" width="13.28515625" style="2730" customWidth="1"/>
    <col min="7424" max="7424" width="35" style="2730" customWidth="1"/>
    <col min="7425" max="7425" width="14.85546875" style="2730" customWidth="1"/>
    <col min="7426" max="7426" width="67.85546875" style="2730" customWidth="1"/>
    <col min="7427" max="7427" width="24.42578125" style="2730" customWidth="1"/>
    <col min="7428" max="7428" width="25.85546875" style="2730" customWidth="1"/>
    <col min="7429" max="7429" width="22.7109375" style="2730" customWidth="1"/>
    <col min="7430" max="7430" width="25.28515625" style="2730" customWidth="1"/>
    <col min="7431" max="7433" width="22.7109375" style="2730" customWidth="1"/>
    <col min="7434" max="7434" width="24.7109375" style="2730" customWidth="1"/>
    <col min="7435" max="7675" width="11.42578125" style="2730" customWidth="1"/>
    <col min="7676" max="7677" width="13.28515625" style="2730"/>
    <col min="7678" max="7678" width="8.7109375" style="2730" customWidth="1"/>
    <col min="7679" max="7679" width="13.28515625" style="2730" customWidth="1"/>
    <col min="7680" max="7680" width="35" style="2730" customWidth="1"/>
    <col min="7681" max="7681" width="14.85546875" style="2730" customWidth="1"/>
    <col min="7682" max="7682" width="67.85546875" style="2730" customWidth="1"/>
    <col min="7683" max="7683" width="24.42578125" style="2730" customWidth="1"/>
    <col min="7684" max="7684" width="25.85546875" style="2730" customWidth="1"/>
    <col min="7685" max="7685" width="22.7109375" style="2730" customWidth="1"/>
    <col min="7686" max="7686" width="25.28515625" style="2730" customWidth="1"/>
    <col min="7687" max="7689" width="22.7109375" style="2730" customWidth="1"/>
    <col min="7690" max="7690" width="24.7109375" style="2730" customWidth="1"/>
    <col min="7691" max="7931" width="11.42578125" style="2730" customWidth="1"/>
    <col min="7932" max="7933" width="13.28515625" style="2730"/>
    <col min="7934" max="7934" width="8.7109375" style="2730" customWidth="1"/>
    <col min="7935" max="7935" width="13.28515625" style="2730" customWidth="1"/>
    <col min="7936" max="7936" width="35" style="2730" customWidth="1"/>
    <col min="7937" max="7937" width="14.85546875" style="2730" customWidth="1"/>
    <col min="7938" max="7938" width="67.85546875" style="2730" customWidth="1"/>
    <col min="7939" max="7939" width="24.42578125" style="2730" customWidth="1"/>
    <col min="7940" max="7940" width="25.85546875" style="2730" customWidth="1"/>
    <col min="7941" max="7941" width="22.7109375" style="2730" customWidth="1"/>
    <col min="7942" max="7942" width="25.28515625" style="2730" customWidth="1"/>
    <col min="7943" max="7945" width="22.7109375" style="2730" customWidth="1"/>
    <col min="7946" max="7946" width="24.7109375" style="2730" customWidth="1"/>
    <col min="7947" max="8187" width="11.42578125" style="2730" customWidth="1"/>
    <col min="8188" max="8189" width="13.28515625" style="2730"/>
    <col min="8190" max="8190" width="8.7109375" style="2730" customWidth="1"/>
    <col min="8191" max="8191" width="13.28515625" style="2730" customWidth="1"/>
    <col min="8192" max="8192" width="35" style="2730" customWidth="1"/>
    <col min="8193" max="8193" width="14.85546875" style="2730" customWidth="1"/>
    <col min="8194" max="8194" width="67.85546875" style="2730" customWidth="1"/>
    <col min="8195" max="8195" width="24.42578125" style="2730" customWidth="1"/>
    <col min="8196" max="8196" width="25.85546875" style="2730" customWidth="1"/>
    <col min="8197" max="8197" width="22.7109375" style="2730" customWidth="1"/>
    <col min="8198" max="8198" width="25.28515625" style="2730" customWidth="1"/>
    <col min="8199" max="8201" width="22.7109375" style="2730" customWidth="1"/>
    <col min="8202" max="8202" width="24.7109375" style="2730" customWidth="1"/>
    <col min="8203" max="8443" width="11.42578125" style="2730" customWidth="1"/>
    <col min="8444" max="8445" width="13.28515625" style="2730"/>
    <col min="8446" max="8446" width="8.7109375" style="2730" customWidth="1"/>
    <col min="8447" max="8447" width="13.28515625" style="2730" customWidth="1"/>
    <col min="8448" max="8448" width="35" style="2730" customWidth="1"/>
    <col min="8449" max="8449" width="14.85546875" style="2730" customWidth="1"/>
    <col min="8450" max="8450" width="67.85546875" style="2730" customWidth="1"/>
    <col min="8451" max="8451" width="24.42578125" style="2730" customWidth="1"/>
    <col min="8452" max="8452" width="25.85546875" style="2730" customWidth="1"/>
    <col min="8453" max="8453" width="22.7109375" style="2730" customWidth="1"/>
    <col min="8454" max="8454" width="25.28515625" style="2730" customWidth="1"/>
    <col min="8455" max="8457" width="22.7109375" style="2730" customWidth="1"/>
    <col min="8458" max="8458" width="24.7109375" style="2730" customWidth="1"/>
    <col min="8459" max="8699" width="11.42578125" style="2730" customWidth="1"/>
    <col min="8700" max="8701" width="13.28515625" style="2730"/>
    <col min="8702" max="8702" width="8.7109375" style="2730" customWidth="1"/>
    <col min="8703" max="8703" width="13.28515625" style="2730" customWidth="1"/>
    <col min="8704" max="8704" width="35" style="2730" customWidth="1"/>
    <col min="8705" max="8705" width="14.85546875" style="2730" customWidth="1"/>
    <col min="8706" max="8706" width="67.85546875" style="2730" customWidth="1"/>
    <col min="8707" max="8707" width="24.42578125" style="2730" customWidth="1"/>
    <col min="8708" max="8708" width="25.85546875" style="2730" customWidth="1"/>
    <col min="8709" max="8709" width="22.7109375" style="2730" customWidth="1"/>
    <col min="8710" max="8710" width="25.28515625" style="2730" customWidth="1"/>
    <col min="8711" max="8713" width="22.7109375" style="2730" customWidth="1"/>
    <col min="8714" max="8714" width="24.7109375" style="2730" customWidth="1"/>
    <col min="8715" max="8955" width="11.42578125" style="2730" customWidth="1"/>
    <col min="8956" max="8957" width="13.28515625" style="2730"/>
    <col min="8958" max="8958" width="8.7109375" style="2730" customWidth="1"/>
    <col min="8959" max="8959" width="13.28515625" style="2730" customWidth="1"/>
    <col min="8960" max="8960" width="35" style="2730" customWidth="1"/>
    <col min="8961" max="8961" width="14.85546875" style="2730" customWidth="1"/>
    <col min="8962" max="8962" width="67.85546875" style="2730" customWidth="1"/>
    <col min="8963" max="8963" width="24.42578125" style="2730" customWidth="1"/>
    <col min="8964" max="8964" width="25.85546875" style="2730" customWidth="1"/>
    <col min="8965" max="8965" width="22.7109375" style="2730" customWidth="1"/>
    <col min="8966" max="8966" width="25.28515625" style="2730" customWidth="1"/>
    <col min="8967" max="8969" width="22.7109375" style="2730" customWidth="1"/>
    <col min="8970" max="8970" width="24.7109375" style="2730" customWidth="1"/>
    <col min="8971" max="9211" width="11.42578125" style="2730" customWidth="1"/>
    <col min="9212" max="9213" width="13.28515625" style="2730"/>
    <col min="9214" max="9214" width="8.7109375" style="2730" customWidth="1"/>
    <col min="9215" max="9215" width="13.28515625" style="2730" customWidth="1"/>
    <col min="9216" max="9216" width="35" style="2730" customWidth="1"/>
    <col min="9217" max="9217" width="14.85546875" style="2730" customWidth="1"/>
    <col min="9218" max="9218" width="67.85546875" style="2730" customWidth="1"/>
    <col min="9219" max="9219" width="24.42578125" style="2730" customWidth="1"/>
    <col min="9220" max="9220" width="25.85546875" style="2730" customWidth="1"/>
    <col min="9221" max="9221" width="22.7109375" style="2730" customWidth="1"/>
    <col min="9222" max="9222" width="25.28515625" style="2730" customWidth="1"/>
    <col min="9223" max="9225" width="22.7109375" style="2730" customWidth="1"/>
    <col min="9226" max="9226" width="24.7109375" style="2730" customWidth="1"/>
    <col min="9227" max="9467" width="11.42578125" style="2730" customWidth="1"/>
    <col min="9468" max="9469" width="13.28515625" style="2730"/>
    <col min="9470" max="9470" width="8.7109375" style="2730" customWidth="1"/>
    <col min="9471" max="9471" width="13.28515625" style="2730" customWidth="1"/>
    <col min="9472" max="9472" width="35" style="2730" customWidth="1"/>
    <col min="9473" max="9473" width="14.85546875" style="2730" customWidth="1"/>
    <col min="9474" max="9474" width="67.85546875" style="2730" customWidth="1"/>
    <col min="9475" max="9475" width="24.42578125" style="2730" customWidth="1"/>
    <col min="9476" max="9476" width="25.85546875" style="2730" customWidth="1"/>
    <col min="9477" max="9477" width="22.7109375" style="2730" customWidth="1"/>
    <col min="9478" max="9478" width="25.28515625" style="2730" customWidth="1"/>
    <col min="9479" max="9481" width="22.7109375" style="2730" customWidth="1"/>
    <col min="9482" max="9482" width="24.7109375" style="2730" customWidth="1"/>
    <col min="9483" max="9723" width="11.42578125" style="2730" customWidth="1"/>
    <col min="9724" max="9725" width="13.28515625" style="2730"/>
    <col min="9726" max="9726" width="8.7109375" style="2730" customWidth="1"/>
    <col min="9727" max="9727" width="13.28515625" style="2730" customWidth="1"/>
    <col min="9728" max="9728" width="35" style="2730" customWidth="1"/>
    <col min="9729" max="9729" width="14.85546875" style="2730" customWidth="1"/>
    <col min="9730" max="9730" width="67.85546875" style="2730" customWidth="1"/>
    <col min="9731" max="9731" width="24.42578125" style="2730" customWidth="1"/>
    <col min="9732" max="9732" width="25.85546875" style="2730" customWidth="1"/>
    <col min="9733" max="9733" width="22.7109375" style="2730" customWidth="1"/>
    <col min="9734" max="9734" width="25.28515625" style="2730" customWidth="1"/>
    <col min="9735" max="9737" width="22.7109375" style="2730" customWidth="1"/>
    <col min="9738" max="9738" width="24.7109375" style="2730" customWidth="1"/>
    <col min="9739" max="9979" width="11.42578125" style="2730" customWidth="1"/>
    <col min="9980" max="9981" width="13.28515625" style="2730"/>
    <col min="9982" max="9982" width="8.7109375" style="2730" customWidth="1"/>
    <col min="9983" max="9983" width="13.28515625" style="2730" customWidth="1"/>
    <col min="9984" max="9984" width="35" style="2730" customWidth="1"/>
    <col min="9985" max="9985" width="14.85546875" style="2730" customWidth="1"/>
    <col min="9986" max="9986" width="67.85546875" style="2730" customWidth="1"/>
    <col min="9987" max="9987" width="24.42578125" style="2730" customWidth="1"/>
    <col min="9988" max="9988" width="25.85546875" style="2730" customWidth="1"/>
    <col min="9989" max="9989" width="22.7109375" style="2730" customWidth="1"/>
    <col min="9990" max="9990" width="25.28515625" style="2730" customWidth="1"/>
    <col min="9991" max="9993" width="22.7109375" style="2730" customWidth="1"/>
    <col min="9994" max="9994" width="24.7109375" style="2730" customWidth="1"/>
    <col min="9995" max="10235" width="11.42578125" style="2730" customWidth="1"/>
    <col min="10236" max="10237" width="13.28515625" style="2730"/>
    <col min="10238" max="10238" width="8.7109375" style="2730" customWidth="1"/>
    <col min="10239" max="10239" width="13.28515625" style="2730" customWidth="1"/>
    <col min="10240" max="10240" width="35" style="2730" customWidth="1"/>
    <col min="10241" max="10241" width="14.85546875" style="2730" customWidth="1"/>
    <col min="10242" max="10242" width="67.85546875" style="2730" customWidth="1"/>
    <col min="10243" max="10243" width="24.42578125" style="2730" customWidth="1"/>
    <col min="10244" max="10244" width="25.85546875" style="2730" customWidth="1"/>
    <col min="10245" max="10245" width="22.7109375" style="2730" customWidth="1"/>
    <col min="10246" max="10246" width="25.28515625" style="2730" customWidth="1"/>
    <col min="10247" max="10249" width="22.7109375" style="2730" customWidth="1"/>
    <col min="10250" max="10250" width="24.7109375" style="2730" customWidth="1"/>
    <col min="10251" max="10491" width="11.42578125" style="2730" customWidth="1"/>
    <col min="10492" max="10493" width="13.28515625" style="2730"/>
    <col min="10494" max="10494" width="8.7109375" style="2730" customWidth="1"/>
    <col min="10495" max="10495" width="13.28515625" style="2730" customWidth="1"/>
    <col min="10496" max="10496" width="35" style="2730" customWidth="1"/>
    <col min="10497" max="10497" width="14.85546875" style="2730" customWidth="1"/>
    <col min="10498" max="10498" width="67.85546875" style="2730" customWidth="1"/>
    <col min="10499" max="10499" width="24.42578125" style="2730" customWidth="1"/>
    <col min="10500" max="10500" width="25.85546875" style="2730" customWidth="1"/>
    <col min="10501" max="10501" width="22.7109375" style="2730" customWidth="1"/>
    <col min="10502" max="10502" width="25.28515625" style="2730" customWidth="1"/>
    <col min="10503" max="10505" width="22.7109375" style="2730" customWidth="1"/>
    <col min="10506" max="10506" width="24.7109375" style="2730" customWidth="1"/>
    <col min="10507" max="10747" width="11.42578125" style="2730" customWidth="1"/>
    <col min="10748" max="10749" width="13.28515625" style="2730"/>
    <col min="10750" max="10750" width="8.7109375" style="2730" customWidth="1"/>
    <col min="10751" max="10751" width="13.28515625" style="2730" customWidth="1"/>
    <col min="10752" max="10752" width="35" style="2730" customWidth="1"/>
    <col min="10753" max="10753" width="14.85546875" style="2730" customWidth="1"/>
    <col min="10754" max="10754" width="67.85546875" style="2730" customWidth="1"/>
    <col min="10755" max="10755" width="24.42578125" style="2730" customWidth="1"/>
    <col min="10756" max="10756" width="25.85546875" style="2730" customWidth="1"/>
    <col min="10757" max="10757" width="22.7109375" style="2730" customWidth="1"/>
    <col min="10758" max="10758" width="25.28515625" style="2730" customWidth="1"/>
    <col min="10759" max="10761" width="22.7109375" style="2730" customWidth="1"/>
    <col min="10762" max="10762" width="24.7109375" style="2730" customWidth="1"/>
    <col min="10763" max="11003" width="11.42578125" style="2730" customWidth="1"/>
    <col min="11004" max="11005" width="13.28515625" style="2730"/>
    <col min="11006" max="11006" width="8.7109375" style="2730" customWidth="1"/>
    <col min="11007" max="11007" width="13.28515625" style="2730" customWidth="1"/>
    <col min="11008" max="11008" width="35" style="2730" customWidth="1"/>
    <col min="11009" max="11009" width="14.85546875" style="2730" customWidth="1"/>
    <col min="11010" max="11010" width="67.85546875" style="2730" customWidth="1"/>
    <col min="11011" max="11011" width="24.42578125" style="2730" customWidth="1"/>
    <col min="11012" max="11012" width="25.85546875" style="2730" customWidth="1"/>
    <col min="11013" max="11013" width="22.7109375" style="2730" customWidth="1"/>
    <col min="11014" max="11014" width="25.28515625" style="2730" customWidth="1"/>
    <col min="11015" max="11017" width="22.7109375" style="2730" customWidth="1"/>
    <col min="11018" max="11018" width="24.7109375" style="2730" customWidth="1"/>
    <col min="11019" max="11259" width="11.42578125" style="2730" customWidth="1"/>
    <col min="11260" max="11261" width="13.28515625" style="2730"/>
    <col min="11262" max="11262" width="8.7109375" style="2730" customWidth="1"/>
    <col min="11263" max="11263" width="13.28515625" style="2730" customWidth="1"/>
    <col min="11264" max="11264" width="35" style="2730" customWidth="1"/>
    <col min="11265" max="11265" width="14.85546875" style="2730" customWidth="1"/>
    <col min="11266" max="11266" width="67.85546875" style="2730" customWidth="1"/>
    <col min="11267" max="11267" width="24.42578125" style="2730" customWidth="1"/>
    <col min="11268" max="11268" width="25.85546875" style="2730" customWidth="1"/>
    <col min="11269" max="11269" width="22.7109375" style="2730" customWidth="1"/>
    <col min="11270" max="11270" width="25.28515625" style="2730" customWidth="1"/>
    <col min="11271" max="11273" width="22.7109375" style="2730" customWidth="1"/>
    <col min="11274" max="11274" width="24.7109375" style="2730" customWidth="1"/>
    <col min="11275" max="11515" width="11.42578125" style="2730" customWidth="1"/>
    <col min="11516" max="11517" width="13.28515625" style="2730"/>
    <col min="11518" max="11518" width="8.7109375" style="2730" customWidth="1"/>
    <col min="11519" max="11519" width="13.28515625" style="2730" customWidth="1"/>
    <col min="11520" max="11520" width="35" style="2730" customWidth="1"/>
    <col min="11521" max="11521" width="14.85546875" style="2730" customWidth="1"/>
    <col min="11522" max="11522" width="67.85546875" style="2730" customWidth="1"/>
    <col min="11523" max="11523" width="24.42578125" style="2730" customWidth="1"/>
    <col min="11524" max="11524" width="25.85546875" style="2730" customWidth="1"/>
    <col min="11525" max="11525" width="22.7109375" style="2730" customWidth="1"/>
    <col min="11526" max="11526" width="25.28515625" style="2730" customWidth="1"/>
    <col min="11527" max="11529" width="22.7109375" style="2730" customWidth="1"/>
    <col min="11530" max="11530" width="24.7109375" style="2730" customWidth="1"/>
    <col min="11531" max="11771" width="11.42578125" style="2730" customWidth="1"/>
    <col min="11772" max="11773" width="13.28515625" style="2730"/>
    <col min="11774" max="11774" width="8.7109375" style="2730" customWidth="1"/>
    <col min="11775" max="11775" width="13.28515625" style="2730" customWidth="1"/>
    <col min="11776" max="11776" width="35" style="2730" customWidth="1"/>
    <col min="11777" max="11777" width="14.85546875" style="2730" customWidth="1"/>
    <col min="11778" max="11778" width="67.85546875" style="2730" customWidth="1"/>
    <col min="11779" max="11779" width="24.42578125" style="2730" customWidth="1"/>
    <col min="11780" max="11780" width="25.85546875" style="2730" customWidth="1"/>
    <col min="11781" max="11781" width="22.7109375" style="2730" customWidth="1"/>
    <col min="11782" max="11782" width="25.28515625" style="2730" customWidth="1"/>
    <col min="11783" max="11785" width="22.7109375" style="2730" customWidth="1"/>
    <col min="11786" max="11786" width="24.7109375" style="2730" customWidth="1"/>
    <col min="11787" max="12027" width="11.42578125" style="2730" customWidth="1"/>
    <col min="12028" max="12029" width="13.28515625" style="2730"/>
    <col min="12030" max="12030" width="8.7109375" style="2730" customWidth="1"/>
    <col min="12031" max="12031" width="13.28515625" style="2730" customWidth="1"/>
    <col min="12032" max="12032" width="35" style="2730" customWidth="1"/>
    <col min="12033" max="12033" width="14.85546875" style="2730" customWidth="1"/>
    <col min="12034" max="12034" width="67.85546875" style="2730" customWidth="1"/>
    <col min="12035" max="12035" width="24.42578125" style="2730" customWidth="1"/>
    <col min="12036" max="12036" width="25.85546875" style="2730" customWidth="1"/>
    <col min="12037" max="12037" width="22.7109375" style="2730" customWidth="1"/>
    <col min="12038" max="12038" width="25.28515625" style="2730" customWidth="1"/>
    <col min="12039" max="12041" width="22.7109375" style="2730" customWidth="1"/>
    <col min="12042" max="12042" width="24.7109375" style="2730" customWidth="1"/>
    <col min="12043" max="12283" width="11.42578125" style="2730" customWidth="1"/>
    <col min="12284" max="12285" width="13.28515625" style="2730"/>
    <col min="12286" max="12286" width="8.7109375" style="2730" customWidth="1"/>
    <col min="12287" max="12287" width="13.28515625" style="2730" customWidth="1"/>
    <col min="12288" max="12288" width="35" style="2730" customWidth="1"/>
    <col min="12289" max="12289" width="14.85546875" style="2730" customWidth="1"/>
    <col min="12290" max="12290" width="67.85546875" style="2730" customWidth="1"/>
    <col min="12291" max="12291" width="24.42578125" style="2730" customWidth="1"/>
    <col min="12292" max="12292" width="25.85546875" style="2730" customWidth="1"/>
    <col min="12293" max="12293" width="22.7109375" style="2730" customWidth="1"/>
    <col min="12294" max="12294" width="25.28515625" style="2730" customWidth="1"/>
    <col min="12295" max="12297" width="22.7109375" style="2730" customWidth="1"/>
    <col min="12298" max="12298" width="24.7109375" style="2730" customWidth="1"/>
    <col min="12299" max="12539" width="11.42578125" style="2730" customWidth="1"/>
    <col min="12540" max="12541" width="13.28515625" style="2730"/>
    <col min="12542" max="12542" width="8.7109375" style="2730" customWidth="1"/>
    <col min="12543" max="12543" width="13.28515625" style="2730" customWidth="1"/>
    <col min="12544" max="12544" width="35" style="2730" customWidth="1"/>
    <col min="12545" max="12545" width="14.85546875" style="2730" customWidth="1"/>
    <col min="12546" max="12546" width="67.85546875" style="2730" customWidth="1"/>
    <col min="12547" max="12547" width="24.42578125" style="2730" customWidth="1"/>
    <col min="12548" max="12548" width="25.85546875" style="2730" customWidth="1"/>
    <col min="12549" max="12549" width="22.7109375" style="2730" customWidth="1"/>
    <col min="12550" max="12550" width="25.28515625" style="2730" customWidth="1"/>
    <col min="12551" max="12553" width="22.7109375" style="2730" customWidth="1"/>
    <col min="12554" max="12554" width="24.7109375" style="2730" customWidth="1"/>
    <col min="12555" max="12795" width="11.42578125" style="2730" customWidth="1"/>
    <col min="12796" max="12797" width="13.28515625" style="2730"/>
    <col min="12798" max="12798" width="8.7109375" style="2730" customWidth="1"/>
    <col min="12799" max="12799" width="13.28515625" style="2730" customWidth="1"/>
    <col min="12800" max="12800" width="35" style="2730" customWidth="1"/>
    <col min="12801" max="12801" width="14.85546875" style="2730" customWidth="1"/>
    <col min="12802" max="12802" width="67.85546875" style="2730" customWidth="1"/>
    <col min="12803" max="12803" width="24.42578125" style="2730" customWidth="1"/>
    <col min="12804" max="12804" width="25.85546875" style="2730" customWidth="1"/>
    <col min="12805" max="12805" width="22.7109375" style="2730" customWidth="1"/>
    <col min="12806" max="12806" width="25.28515625" style="2730" customWidth="1"/>
    <col min="12807" max="12809" width="22.7109375" style="2730" customWidth="1"/>
    <col min="12810" max="12810" width="24.7109375" style="2730" customWidth="1"/>
    <col min="12811" max="13051" width="11.42578125" style="2730" customWidth="1"/>
    <col min="13052" max="13053" width="13.28515625" style="2730"/>
    <col min="13054" max="13054" width="8.7109375" style="2730" customWidth="1"/>
    <col min="13055" max="13055" width="13.28515625" style="2730" customWidth="1"/>
    <col min="13056" max="13056" width="35" style="2730" customWidth="1"/>
    <col min="13057" max="13057" width="14.85546875" style="2730" customWidth="1"/>
    <col min="13058" max="13058" width="67.85546875" style="2730" customWidth="1"/>
    <col min="13059" max="13059" width="24.42578125" style="2730" customWidth="1"/>
    <col min="13060" max="13060" width="25.85546875" style="2730" customWidth="1"/>
    <col min="13061" max="13061" width="22.7109375" style="2730" customWidth="1"/>
    <col min="13062" max="13062" width="25.28515625" style="2730" customWidth="1"/>
    <col min="13063" max="13065" width="22.7109375" style="2730" customWidth="1"/>
    <col min="13066" max="13066" width="24.7109375" style="2730" customWidth="1"/>
    <col min="13067" max="13307" width="11.42578125" style="2730" customWidth="1"/>
    <col min="13308" max="13309" width="13.28515625" style="2730"/>
    <col min="13310" max="13310" width="8.7109375" style="2730" customWidth="1"/>
    <col min="13311" max="13311" width="13.28515625" style="2730" customWidth="1"/>
    <col min="13312" max="13312" width="35" style="2730" customWidth="1"/>
    <col min="13313" max="13313" width="14.85546875" style="2730" customWidth="1"/>
    <col min="13314" max="13314" width="67.85546875" style="2730" customWidth="1"/>
    <col min="13315" max="13315" width="24.42578125" style="2730" customWidth="1"/>
    <col min="13316" max="13316" width="25.85546875" style="2730" customWidth="1"/>
    <col min="13317" max="13317" width="22.7109375" style="2730" customWidth="1"/>
    <col min="13318" max="13318" width="25.28515625" style="2730" customWidth="1"/>
    <col min="13319" max="13321" width="22.7109375" style="2730" customWidth="1"/>
    <col min="13322" max="13322" width="24.7109375" style="2730" customWidth="1"/>
    <col min="13323" max="13563" width="11.42578125" style="2730" customWidth="1"/>
    <col min="13564" max="13565" width="13.28515625" style="2730"/>
    <col min="13566" max="13566" width="8.7109375" style="2730" customWidth="1"/>
    <col min="13567" max="13567" width="13.28515625" style="2730" customWidth="1"/>
    <col min="13568" max="13568" width="35" style="2730" customWidth="1"/>
    <col min="13569" max="13569" width="14.85546875" style="2730" customWidth="1"/>
    <col min="13570" max="13570" width="67.85546875" style="2730" customWidth="1"/>
    <col min="13571" max="13571" width="24.42578125" style="2730" customWidth="1"/>
    <col min="13572" max="13572" width="25.85546875" style="2730" customWidth="1"/>
    <col min="13573" max="13573" width="22.7109375" style="2730" customWidth="1"/>
    <col min="13574" max="13574" width="25.28515625" style="2730" customWidth="1"/>
    <col min="13575" max="13577" width="22.7109375" style="2730" customWidth="1"/>
    <col min="13578" max="13578" width="24.7109375" style="2730" customWidth="1"/>
    <col min="13579" max="13819" width="11.42578125" style="2730" customWidth="1"/>
    <col min="13820" max="13821" width="13.28515625" style="2730"/>
    <col min="13822" max="13822" width="8.7109375" style="2730" customWidth="1"/>
    <col min="13823" max="13823" width="13.28515625" style="2730" customWidth="1"/>
    <col min="13824" max="13824" width="35" style="2730" customWidth="1"/>
    <col min="13825" max="13825" width="14.85546875" style="2730" customWidth="1"/>
    <col min="13826" max="13826" width="67.85546875" style="2730" customWidth="1"/>
    <col min="13827" max="13827" width="24.42578125" style="2730" customWidth="1"/>
    <col min="13828" max="13828" width="25.85546875" style="2730" customWidth="1"/>
    <col min="13829" max="13829" width="22.7109375" style="2730" customWidth="1"/>
    <col min="13830" max="13830" width="25.28515625" style="2730" customWidth="1"/>
    <col min="13831" max="13833" width="22.7109375" style="2730" customWidth="1"/>
    <col min="13834" max="13834" width="24.7109375" style="2730" customWidth="1"/>
    <col min="13835" max="14075" width="11.42578125" style="2730" customWidth="1"/>
    <col min="14076" max="14077" width="13.28515625" style="2730"/>
    <col min="14078" max="14078" width="8.7109375" style="2730" customWidth="1"/>
    <col min="14079" max="14079" width="13.28515625" style="2730" customWidth="1"/>
    <col min="14080" max="14080" width="35" style="2730" customWidth="1"/>
    <col min="14081" max="14081" width="14.85546875" style="2730" customWidth="1"/>
    <col min="14082" max="14082" width="67.85546875" style="2730" customWidth="1"/>
    <col min="14083" max="14083" width="24.42578125" style="2730" customWidth="1"/>
    <col min="14084" max="14084" width="25.85546875" style="2730" customWidth="1"/>
    <col min="14085" max="14085" width="22.7109375" style="2730" customWidth="1"/>
    <col min="14086" max="14086" width="25.28515625" style="2730" customWidth="1"/>
    <col min="14087" max="14089" width="22.7109375" style="2730" customWidth="1"/>
    <col min="14090" max="14090" width="24.7109375" style="2730" customWidth="1"/>
    <col min="14091" max="14331" width="11.42578125" style="2730" customWidth="1"/>
    <col min="14332" max="14333" width="13.28515625" style="2730"/>
    <col min="14334" max="14334" width="8.7109375" style="2730" customWidth="1"/>
    <col min="14335" max="14335" width="13.28515625" style="2730" customWidth="1"/>
    <col min="14336" max="14336" width="35" style="2730" customWidth="1"/>
    <col min="14337" max="14337" width="14.85546875" style="2730" customWidth="1"/>
    <col min="14338" max="14338" width="67.85546875" style="2730" customWidth="1"/>
    <col min="14339" max="14339" width="24.42578125" style="2730" customWidth="1"/>
    <col min="14340" max="14340" width="25.85546875" style="2730" customWidth="1"/>
    <col min="14341" max="14341" width="22.7109375" style="2730" customWidth="1"/>
    <col min="14342" max="14342" width="25.28515625" style="2730" customWidth="1"/>
    <col min="14343" max="14345" width="22.7109375" style="2730" customWidth="1"/>
    <col min="14346" max="14346" width="24.7109375" style="2730" customWidth="1"/>
    <col min="14347" max="14587" width="11.42578125" style="2730" customWidth="1"/>
    <col min="14588" max="14589" width="13.28515625" style="2730"/>
    <col min="14590" max="14590" width="8.7109375" style="2730" customWidth="1"/>
    <col min="14591" max="14591" width="13.28515625" style="2730" customWidth="1"/>
    <col min="14592" max="14592" width="35" style="2730" customWidth="1"/>
    <col min="14593" max="14593" width="14.85546875" style="2730" customWidth="1"/>
    <col min="14594" max="14594" width="67.85546875" style="2730" customWidth="1"/>
    <col min="14595" max="14595" width="24.42578125" style="2730" customWidth="1"/>
    <col min="14596" max="14596" width="25.85546875" style="2730" customWidth="1"/>
    <col min="14597" max="14597" width="22.7109375" style="2730" customWidth="1"/>
    <col min="14598" max="14598" width="25.28515625" style="2730" customWidth="1"/>
    <col min="14599" max="14601" width="22.7109375" style="2730" customWidth="1"/>
    <col min="14602" max="14602" width="24.7109375" style="2730" customWidth="1"/>
    <col min="14603" max="14843" width="11.42578125" style="2730" customWidth="1"/>
    <col min="14844" max="14845" width="13.28515625" style="2730"/>
    <col min="14846" max="14846" width="8.7109375" style="2730" customWidth="1"/>
    <col min="14847" max="14847" width="13.28515625" style="2730" customWidth="1"/>
    <col min="14848" max="14848" width="35" style="2730" customWidth="1"/>
    <col min="14849" max="14849" width="14.85546875" style="2730" customWidth="1"/>
    <col min="14850" max="14850" width="67.85546875" style="2730" customWidth="1"/>
    <col min="14851" max="14851" width="24.42578125" style="2730" customWidth="1"/>
    <col min="14852" max="14852" width="25.85546875" style="2730" customWidth="1"/>
    <col min="14853" max="14853" width="22.7109375" style="2730" customWidth="1"/>
    <col min="14854" max="14854" width="25.28515625" style="2730" customWidth="1"/>
    <col min="14855" max="14857" width="22.7109375" style="2730" customWidth="1"/>
    <col min="14858" max="14858" width="24.7109375" style="2730" customWidth="1"/>
    <col min="14859" max="15099" width="11.42578125" style="2730" customWidth="1"/>
    <col min="15100" max="15101" width="13.28515625" style="2730"/>
    <col min="15102" max="15102" width="8.7109375" style="2730" customWidth="1"/>
    <col min="15103" max="15103" width="13.28515625" style="2730" customWidth="1"/>
    <col min="15104" max="15104" width="35" style="2730" customWidth="1"/>
    <col min="15105" max="15105" width="14.85546875" style="2730" customWidth="1"/>
    <col min="15106" max="15106" width="67.85546875" style="2730" customWidth="1"/>
    <col min="15107" max="15107" width="24.42578125" style="2730" customWidth="1"/>
    <col min="15108" max="15108" width="25.85546875" style="2730" customWidth="1"/>
    <col min="15109" max="15109" width="22.7109375" style="2730" customWidth="1"/>
    <col min="15110" max="15110" width="25.28515625" style="2730" customWidth="1"/>
    <col min="15111" max="15113" width="22.7109375" style="2730" customWidth="1"/>
    <col min="15114" max="15114" width="24.7109375" style="2730" customWidth="1"/>
    <col min="15115" max="15355" width="11.42578125" style="2730" customWidth="1"/>
    <col min="15356" max="15357" width="13.28515625" style="2730"/>
    <col min="15358" max="15358" width="8.7109375" style="2730" customWidth="1"/>
    <col min="15359" max="15359" width="13.28515625" style="2730" customWidth="1"/>
    <col min="15360" max="15360" width="35" style="2730" customWidth="1"/>
    <col min="15361" max="15361" width="14.85546875" style="2730" customWidth="1"/>
    <col min="15362" max="15362" width="67.85546875" style="2730" customWidth="1"/>
    <col min="15363" max="15363" width="24.42578125" style="2730" customWidth="1"/>
    <col min="15364" max="15364" width="25.85546875" style="2730" customWidth="1"/>
    <col min="15365" max="15365" width="22.7109375" style="2730" customWidth="1"/>
    <col min="15366" max="15366" width="25.28515625" style="2730" customWidth="1"/>
    <col min="15367" max="15369" width="22.7109375" style="2730" customWidth="1"/>
    <col min="15370" max="15370" width="24.7109375" style="2730" customWidth="1"/>
    <col min="15371" max="15611" width="11.42578125" style="2730" customWidth="1"/>
    <col min="15612" max="15613" width="13.28515625" style="2730"/>
    <col min="15614" max="15614" width="8.7109375" style="2730" customWidth="1"/>
    <col min="15615" max="15615" width="13.28515625" style="2730" customWidth="1"/>
    <col min="15616" max="15616" width="35" style="2730" customWidth="1"/>
    <col min="15617" max="15617" width="14.85546875" style="2730" customWidth="1"/>
    <col min="15618" max="15618" width="67.85546875" style="2730" customWidth="1"/>
    <col min="15619" max="15619" width="24.42578125" style="2730" customWidth="1"/>
    <col min="15620" max="15620" width="25.85546875" style="2730" customWidth="1"/>
    <col min="15621" max="15621" width="22.7109375" style="2730" customWidth="1"/>
    <col min="15622" max="15622" width="25.28515625" style="2730" customWidth="1"/>
    <col min="15623" max="15625" width="22.7109375" style="2730" customWidth="1"/>
    <col min="15626" max="15626" width="24.7109375" style="2730" customWidth="1"/>
    <col min="15627" max="15867" width="11.42578125" style="2730" customWidth="1"/>
    <col min="15868" max="15869" width="13.28515625" style="2730"/>
    <col min="15870" max="15870" width="8.7109375" style="2730" customWidth="1"/>
    <col min="15871" max="15871" width="13.28515625" style="2730" customWidth="1"/>
    <col min="15872" max="15872" width="35" style="2730" customWidth="1"/>
    <col min="15873" max="15873" width="14.85546875" style="2730" customWidth="1"/>
    <col min="15874" max="15874" width="67.85546875" style="2730" customWidth="1"/>
    <col min="15875" max="15875" width="24.42578125" style="2730" customWidth="1"/>
    <col min="15876" max="15876" width="25.85546875" style="2730" customWidth="1"/>
    <col min="15877" max="15877" width="22.7109375" style="2730" customWidth="1"/>
    <col min="15878" max="15878" width="25.28515625" style="2730" customWidth="1"/>
    <col min="15879" max="15881" width="22.7109375" style="2730" customWidth="1"/>
    <col min="15882" max="15882" width="24.7109375" style="2730" customWidth="1"/>
    <col min="15883" max="16123" width="11.42578125" style="2730" customWidth="1"/>
    <col min="16124" max="16125" width="13.28515625" style="2730"/>
    <col min="16126" max="16126" width="8.7109375" style="2730" customWidth="1"/>
    <col min="16127" max="16127" width="13.28515625" style="2730" customWidth="1"/>
    <col min="16128" max="16128" width="35" style="2730" customWidth="1"/>
    <col min="16129" max="16129" width="14.85546875" style="2730" customWidth="1"/>
    <col min="16130" max="16130" width="67.85546875" style="2730" customWidth="1"/>
    <col min="16131" max="16131" width="24.42578125" style="2730" customWidth="1"/>
    <col min="16132" max="16132" width="25.85546875" style="2730" customWidth="1"/>
    <col min="16133" max="16133" width="22.7109375" style="2730" customWidth="1"/>
    <col min="16134" max="16134" width="25.28515625" style="2730" customWidth="1"/>
    <col min="16135" max="16137" width="22.7109375" style="2730" customWidth="1"/>
    <col min="16138" max="16138" width="24.7109375" style="2730" customWidth="1"/>
    <col min="16139" max="16379" width="11.42578125" style="2730" customWidth="1"/>
    <col min="16380" max="16384" width="13.28515625" style="2730"/>
  </cols>
  <sheetData>
    <row r="1" spans="1:10" s="2809" customFormat="1" ht="21" customHeight="1">
      <c r="A1" s="2807"/>
      <c r="B1" s="41" t="s">
        <v>48</v>
      </c>
      <c r="C1" s="41">
        <v>17</v>
      </c>
      <c r="D1" s="2128"/>
      <c r="E1" s="2577"/>
      <c r="F1" s="2128"/>
      <c r="G1" s="2808"/>
    </row>
    <row r="2" spans="1:10" s="2809" customFormat="1" ht="16.5" customHeight="1">
      <c r="A2" s="2807"/>
      <c r="B2" s="41" t="s">
        <v>49</v>
      </c>
      <c r="C2" s="2810" t="s">
        <v>3146</v>
      </c>
      <c r="D2" s="3237"/>
      <c r="E2" s="2128"/>
      <c r="F2" s="2128"/>
      <c r="G2" s="2808"/>
    </row>
    <row r="3" spans="1:10" s="2809" customFormat="1" ht="17.25" customHeight="1">
      <c r="A3" s="2807"/>
      <c r="B3" s="41" t="s">
        <v>47</v>
      </c>
      <c r="C3" s="41" t="s">
        <v>1051</v>
      </c>
      <c r="E3" s="2808"/>
      <c r="F3" s="2808"/>
      <c r="G3" s="2808"/>
    </row>
    <row r="4" spans="1:10" ht="20.25" customHeight="1">
      <c r="A4" s="2811"/>
      <c r="B4" s="41" t="s">
        <v>50</v>
      </c>
      <c r="C4" s="41" t="s">
        <v>53</v>
      </c>
      <c r="D4" s="2812"/>
      <c r="E4" s="2812"/>
      <c r="F4" s="2812"/>
      <c r="G4" s="2812"/>
      <c r="H4" s="2813"/>
      <c r="I4" s="2813"/>
      <c r="J4" s="2813"/>
    </row>
    <row r="5" spans="1:10" ht="20.25" customHeight="1">
      <c r="A5" s="2811"/>
      <c r="B5" s="41" t="s">
        <v>792</v>
      </c>
      <c r="C5" s="41" t="s">
        <v>71</v>
      </c>
      <c r="D5" s="2812"/>
      <c r="E5" s="2812"/>
      <c r="F5" s="2812"/>
      <c r="G5" s="2812"/>
      <c r="H5" s="2813"/>
      <c r="I5" s="2813"/>
      <c r="J5" s="2813"/>
    </row>
    <row r="6" spans="1:10" ht="20.25" customHeight="1" thickBot="1">
      <c r="A6" s="2811"/>
      <c r="B6" s="2814"/>
      <c r="C6" s="3238"/>
      <c r="D6" s="2812"/>
      <c r="E6" s="2812"/>
      <c r="F6" s="2812"/>
      <c r="G6" s="2812"/>
      <c r="H6" s="2813"/>
      <c r="I6" s="2813"/>
      <c r="J6" s="2813"/>
    </row>
    <row r="7" spans="1:10" s="2817" customFormat="1" ht="24" customHeight="1">
      <c r="A7" s="2815"/>
      <c r="B7" s="2816"/>
      <c r="C7" s="5010" t="s">
        <v>2630</v>
      </c>
      <c r="D7" s="5011"/>
      <c r="E7" s="5011"/>
      <c r="F7" s="5011"/>
      <c r="G7" s="5012"/>
      <c r="H7" s="5013" t="s">
        <v>2631</v>
      </c>
      <c r="I7" s="5013" t="s">
        <v>2632</v>
      </c>
      <c r="J7" s="5016" t="s">
        <v>2633</v>
      </c>
    </row>
    <row r="8" spans="1:10" s="2817" customFormat="1" ht="24" customHeight="1">
      <c r="A8" s="2818"/>
      <c r="B8" s="2819"/>
      <c r="C8" s="5018" t="s">
        <v>2634</v>
      </c>
      <c r="D8" s="5019"/>
      <c r="E8" s="5018" t="s">
        <v>2635</v>
      </c>
      <c r="F8" s="5019"/>
      <c r="G8" s="5020" t="s">
        <v>2636</v>
      </c>
      <c r="H8" s="5014"/>
      <c r="I8" s="5014"/>
      <c r="J8" s="5017"/>
    </row>
    <row r="9" spans="1:10" s="2817" customFormat="1" ht="21.75" customHeight="1">
      <c r="A9" s="2818"/>
      <c r="B9" s="2819"/>
      <c r="C9" s="2140" t="s">
        <v>2637</v>
      </c>
      <c r="D9" s="2141" t="s">
        <v>2638</v>
      </c>
      <c r="E9" s="2142" t="s">
        <v>2637</v>
      </c>
      <c r="F9" s="2142" t="s">
        <v>2638</v>
      </c>
      <c r="G9" s="5021"/>
      <c r="H9" s="5015"/>
      <c r="I9" s="5015"/>
      <c r="J9" s="5017"/>
    </row>
    <row r="10" spans="1:10" s="2817" customFormat="1" ht="20.25" customHeight="1" thickBot="1">
      <c r="A10" s="2820"/>
      <c r="B10" s="2821"/>
      <c r="C10" s="2822" t="s">
        <v>1417</v>
      </c>
      <c r="D10" s="2822" t="s">
        <v>1422</v>
      </c>
      <c r="E10" s="2823" t="s">
        <v>1425</v>
      </c>
      <c r="F10" s="2823" t="s">
        <v>1428</v>
      </c>
      <c r="G10" s="2824" t="s">
        <v>1431</v>
      </c>
      <c r="H10" s="2825"/>
      <c r="I10" s="2822" t="s">
        <v>1434</v>
      </c>
      <c r="J10" s="2826" t="s">
        <v>1436</v>
      </c>
    </row>
    <row r="11" spans="1:10" s="2832" customFormat="1" ht="18" customHeight="1">
      <c r="A11" s="2827" t="s">
        <v>1417</v>
      </c>
      <c r="B11" s="2828" t="s">
        <v>3147</v>
      </c>
      <c r="C11" s="3239"/>
      <c r="D11" s="2860"/>
      <c r="E11" s="3240"/>
      <c r="F11" s="3241"/>
      <c r="G11" s="3241"/>
      <c r="H11" s="2829"/>
      <c r="I11" s="2830">
        <f>I12+I38+I51+I52</f>
        <v>0</v>
      </c>
      <c r="J11" s="2831">
        <f>I11*12.5</f>
        <v>0</v>
      </c>
    </row>
    <row r="12" spans="1:10" s="2832" customFormat="1" ht="21" customHeight="1">
      <c r="A12" s="2833" t="s">
        <v>2640</v>
      </c>
      <c r="B12" s="2834" t="s">
        <v>2641</v>
      </c>
      <c r="C12" s="3239"/>
      <c r="D12" s="2860"/>
      <c r="E12" s="3240"/>
      <c r="F12" s="3241"/>
      <c r="G12" s="3241"/>
      <c r="H12" s="2829"/>
      <c r="I12" s="2835">
        <f>I15+I34</f>
        <v>0</v>
      </c>
      <c r="J12" s="2836"/>
    </row>
    <row r="13" spans="1:10" s="2832" customFormat="1" ht="21" customHeight="1">
      <c r="A13" s="2833" t="s">
        <v>2642</v>
      </c>
      <c r="B13" s="2837" t="s">
        <v>2643</v>
      </c>
      <c r="C13" s="2838"/>
      <c r="D13" s="2839"/>
      <c r="E13" s="3240"/>
      <c r="F13" s="3241"/>
      <c r="G13" s="3241"/>
      <c r="H13" s="2829"/>
      <c r="I13" s="2840"/>
      <c r="J13" s="2841"/>
    </row>
    <row r="14" spans="1:10" s="2832" customFormat="1" ht="20.25" customHeight="1">
      <c r="A14" s="2833" t="s">
        <v>2644</v>
      </c>
      <c r="B14" s="2842" t="s">
        <v>2645</v>
      </c>
      <c r="C14" s="2843"/>
      <c r="D14" s="2844"/>
      <c r="E14" s="3240"/>
      <c r="F14" s="3241"/>
      <c r="G14" s="3241"/>
      <c r="H14" s="2829"/>
      <c r="I14" s="2840"/>
      <c r="J14" s="2841"/>
    </row>
    <row r="15" spans="1:10" s="2817" customFormat="1" ht="21" customHeight="1">
      <c r="A15" s="2827" t="s">
        <v>1422</v>
      </c>
      <c r="B15" s="2845" t="s">
        <v>2646</v>
      </c>
      <c r="C15" s="2843"/>
      <c r="D15" s="2846"/>
      <c r="E15" s="2846"/>
      <c r="F15" s="2844"/>
      <c r="G15" s="2844"/>
      <c r="H15" s="2847"/>
      <c r="I15" s="2848"/>
      <c r="J15" s="2836"/>
    </row>
    <row r="16" spans="1:10" s="2817" customFormat="1" ht="18.75" customHeight="1">
      <c r="A16" s="2827" t="s">
        <v>1425</v>
      </c>
      <c r="B16" s="2849" t="s">
        <v>2647</v>
      </c>
      <c r="C16" s="2843"/>
      <c r="D16" s="2846"/>
      <c r="E16" s="2846"/>
      <c r="F16" s="2844"/>
      <c r="G16" s="2850"/>
      <c r="H16" s="2847"/>
      <c r="I16" s="2851"/>
      <c r="J16" s="2836"/>
    </row>
    <row r="17" spans="1:10" s="2817" customFormat="1" ht="18" customHeight="1">
      <c r="A17" s="2827" t="s">
        <v>1428</v>
      </c>
      <c r="B17" s="2852" t="s">
        <v>2648</v>
      </c>
      <c r="C17" s="2853"/>
      <c r="D17" s="2850"/>
      <c r="E17" s="2843"/>
      <c r="F17" s="2844"/>
      <c r="G17" s="2850"/>
      <c r="H17" s="2847"/>
      <c r="I17" s="2851"/>
      <c r="J17" s="2836"/>
    </row>
    <row r="18" spans="1:10" s="2817" customFormat="1" ht="20.25" customHeight="1">
      <c r="A18" s="2827" t="s">
        <v>1431</v>
      </c>
      <c r="B18" s="2852" t="s">
        <v>2649</v>
      </c>
      <c r="C18" s="2853"/>
      <c r="D18" s="2850"/>
      <c r="E18" s="2843"/>
      <c r="F18" s="2844"/>
      <c r="G18" s="2850"/>
      <c r="H18" s="2847"/>
      <c r="I18" s="2851"/>
      <c r="J18" s="2836"/>
    </row>
    <row r="19" spans="1:10" s="2817" customFormat="1" ht="24" customHeight="1">
      <c r="A19" s="2827" t="s">
        <v>1434</v>
      </c>
      <c r="B19" s="2852" t="s">
        <v>2650</v>
      </c>
      <c r="C19" s="2853"/>
      <c r="D19" s="2850"/>
      <c r="E19" s="2843"/>
      <c r="F19" s="2844"/>
      <c r="G19" s="2850"/>
      <c r="H19" s="2847"/>
      <c r="I19" s="2851"/>
      <c r="J19" s="2836"/>
    </row>
    <row r="20" spans="1:10" s="2817" customFormat="1" ht="18.75" customHeight="1">
      <c r="A20" s="2827" t="s">
        <v>1436</v>
      </c>
      <c r="B20" s="2852" t="s">
        <v>2651</v>
      </c>
      <c r="C20" s="2853"/>
      <c r="D20" s="2850"/>
      <c r="E20" s="2843"/>
      <c r="F20" s="2844"/>
      <c r="G20" s="2850"/>
      <c r="H20" s="2847"/>
      <c r="I20" s="2851"/>
      <c r="J20" s="2836"/>
    </row>
    <row r="21" spans="1:10" s="2817" customFormat="1" ht="19.5" customHeight="1">
      <c r="A21" s="2827" t="s">
        <v>1439</v>
      </c>
      <c r="B21" s="2849" t="s">
        <v>2652</v>
      </c>
      <c r="C21" s="2843"/>
      <c r="D21" s="2844"/>
      <c r="E21" s="2843"/>
      <c r="F21" s="2844"/>
      <c r="G21" s="2850"/>
      <c r="H21" s="2847"/>
      <c r="I21" s="2851"/>
      <c r="J21" s="2836"/>
    </row>
    <row r="22" spans="1:10" s="2817" customFormat="1" ht="21.75" customHeight="1">
      <c r="A22" s="2827" t="s">
        <v>1442</v>
      </c>
      <c r="B22" s="2852" t="s">
        <v>3349</v>
      </c>
      <c r="C22" s="2853"/>
      <c r="D22" s="2850"/>
      <c r="E22" s="2843"/>
      <c r="F22" s="2844"/>
      <c r="G22" s="2850"/>
      <c r="H22" s="2847"/>
      <c r="I22" s="2851"/>
      <c r="J22" s="2836"/>
    </row>
    <row r="23" spans="1:10" s="2817" customFormat="1" ht="18" customHeight="1">
      <c r="A23" s="2827" t="s">
        <v>2654</v>
      </c>
      <c r="B23" s="2852" t="s">
        <v>2655</v>
      </c>
      <c r="C23" s="2853"/>
      <c r="D23" s="2850"/>
      <c r="E23" s="2843"/>
      <c r="F23" s="2844"/>
      <c r="G23" s="2850"/>
      <c r="H23" s="2847"/>
      <c r="I23" s="2851"/>
      <c r="J23" s="2836"/>
    </row>
    <row r="24" spans="1:10" s="2817" customFormat="1" ht="20.25" customHeight="1">
      <c r="A24" s="2827" t="s">
        <v>2656</v>
      </c>
      <c r="B24" s="2852" t="s">
        <v>3350</v>
      </c>
      <c r="C24" s="2853"/>
      <c r="D24" s="2850"/>
      <c r="E24" s="2843"/>
      <c r="F24" s="2844"/>
      <c r="G24" s="2850"/>
      <c r="H24" s="2847"/>
      <c r="I24" s="2851"/>
      <c r="J24" s="2836"/>
    </row>
    <row r="25" spans="1:10" s="2817" customFormat="1" ht="15.75" customHeight="1">
      <c r="A25" s="2827" t="s">
        <v>2658</v>
      </c>
      <c r="B25" s="2849" t="s">
        <v>2659</v>
      </c>
      <c r="C25" s="2843"/>
      <c r="D25" s="2844"/>
      <c r="E25" s="2843"/>
      <c r="F25" s="2844"/>
      <c r="G25" s="2850"/>
      <c r="H25" s="2847"/>
      <c r="I25" s="2851"/>
      <c r="J25" s="2836"/>
    </row>
    <row r="26" spans="1:10" s="2817" customFormat="1" ht="15" customHeight="1">
      <c r="A26" s="2827" t="s">
        <v>1451</v>
      </c>
      <c r="B26" s="2852" t="s">
        <v>3351</v>
      </c>
      <c r="C26" s="2853"/>
      <c r="D26" s="2850"/>
      <c r="E26" s="2843"/>
      <c r="F26" s="2844"/>
      <c r="G26" s="2850"/>
      <c r="H26" s="2847"/>
      <c r="I26" s="2851"/>
      <c r="J26" s="2836"/>
    </row>
    <row r="27" spans="1:10" s="2817" customFormat="1" ht="15" customHeight="1">
      <c r="A27" s="2827" t="s">
        <v>1454</v>
      </c>
      <c r="B27" s="2852" t="s">
        <v>3352</v>
      </c>
      <c r="C27" s="2853"/>
      <c r="D27" s="2850"/>
      <c r="E27" s="2843"/>
      <c r="F27" s="2844"/>
      <c r="G27" s="2850"/>
      <c r="H27" s="2847"/>
      <c r="I27" s="2851"/>
      <c r="J27" s="2836"/>
    </row>
    <row r="28" spans="1:10" s="2817" customFormat="1" ht="15" customHeight="1">
      <c r="A28" s="2827" t="s">
        <v>1457</v>
      </c>
      <c r="B28" s="2852" t="s">
        <v>3353</v>
      </c>
      <c r="C28" s="2853"/>
      <c r="D28" s="2850"/>
      <c r="E28" s="2843"/>
      <c r="F28" s="2844"/>
      <c r="G28" s="2850"/>
      <c r="H28" s="2847"/>
      <c r="I28" s="2851"/>
      <c r="J28" s="2836"/>
    </row>
    <row r="29" spans="1:10" s="2817" customFormat="1" ht="15" customHeight="1">
      <c r="A29" s="2827" t="s">
        <v>1460</v>
      </c>
      <c r="B29" s="2852" t="s">
        <v>3354</v>
      </c>
      <c r="C29" s="2853"/>
      <c r="D29" s="2850"/>
      <c r="E29" s="2843"/>
      <c r="F29" s="2844"/>
      <c r="G29" s="2850"/>
      <c r="H29" s="2847"/>
      <c r="I29" s="2851"/>
      <c r="J29" s="2836"/>
    </row>
    <row r="30" spans="1:10" s="2817" customFormat="1" ht="15" customHeight="1">
      <c r="A30" s="2827" t="s">
        <v>2664</v>
      </c>
      <c r="B30" s="2852" t="s">
        <v>3355</v>
      </c>
      <c r="C30" s="2853"/>
      <c r="D30" s="2850"/>
      <c r="E30" s="2843"/>
      <c r="F30" s="2844"/>
      <c r="G30" s="2850"/>
      <c r="H30" s="2847"/>
      <c r="I30" s="2851"/>
      <c r="J30" s="2836"/>
    </row>
    <row r="31" spans="1:10" s="2817" customFormat="1" ht="15" customHeight="1">
      <c r="A31" s="2827" t="s">
        <v>2666</v>
      </c>
      <c r="B31" s="2852" t="s">
        <v>3356</v>
      </c>
      <c r="C31" s="2853"/>
      <c r="D31" s="2850"/>
      <c r="E31" s="2843"/>
      <c r="F31" s="2844"/>
      <c r="G31" s="2850"/>
      <c r="H31" s="2847"/>
      <c r="I31" s="2851"/>
      <c r="J31" s="2836"/>
    </row>
    <row r="32" spans="1:10" s="2817" customFormat="1" ht="15" customHeight="1">
      <c r="A32" s="2827" t="s">
        <v>2668</v>
      </c>
      <c r="B32" s="2852" t="s">
        <v>3357</v>
      </c>
      <c r="C32" s="2853"/>
      <c r="D32" s="2850"/>
      <c r="E32" s="2843"/>
      <c r="F32" s="2844"/>
      <c r="G32" s="2850"/>
      <c r="H32" s="2847"/>
      <c r="I32" s="2851"/>
      <c r="J32" s="2836"/>
    </row>
    <row r="33" spans="1:10" s="2817" customFormat="1" ht="15" customHeight="1">
      <c r="A33" s="2827" t="s">
        <v>1463</v>
      </c>
      <c r="B33" s="2852" t="s">
        <v>3358</v>
      </c>
      <c r="C33" s="2853"/>
      <c r="D33" s="2850"/>
      <c r="E33" s="2843"/>
      <c r="F33" s="2844"/>
      <c r="G33" s="2850"/>
      <c r="H33" s="2847"/>
      <c r="I33" s="2854"/>
      <c r="J33" s="2855"/>
    </row>
    <row r="34" spans="1:10" s="2817" customFormat="1" ht="24" customHeight="1">
      <c r="A34" s="2827" t="s">
        <v>2671</v>
      </c>
      <c r="B34" s="2845" t="s">
        <v>2672</v>
      </c>
      <c r="C34" s="2843"/>
      <c r="D34" s="2856"/>
      <c r="E34" s="2843"/>
      <c r="F34" s="2844"/>
      <c r="G34" s="2844"/>
      <c r="H34" s="2847"/>
      <c r="I34" s="2848"/>
      <c r="J34" s="2836"/>
    </row>
    <row r="35" spans="1:10" s="2817" customFormat="1" ht="20.25" customHeight="1">
      <c r="A35" s="2827" t="s">
        <v>2673</v>
      </c>
      <c r="B35" s="2849" t="s">
        <v>2647</v>
      </c>
      <c r="C35" s="2843"/>
      <c r="D35" s="2856"/>
      <c r="E35" s="2843"/>
      <c r="F35" s="2844"/>
      <c r="G35" s="2850"/>
      <c r="H35" s="2847"/>
      <c r="I35" s="2851"/>
      <c r="J35" s="2836"/>
    </row>
    <row r="36" spans="1:10" s="2817" customFormat="1" ht="18.75" customHeight="1">
      <c r="A36" s="2827" t="s">
        <v>2674</v>
      </c>
      <c r="B36" s="2849" t="s">
        <v>2652</v>
      </c>
      <c r="C36" s="2843"/>
      <c r="D36" s="2856"/>
      <c r="E36" s="2843"/>
      <c r="F36" s="2844"/>
      <c r="G36" s="2850"/>
      <c r="H36" s="2847"/>
      <c r="I36" s="2851"/>
      <c r="J36" s="2836"/>
    </row>
    <row r="37" spans="1:10" s="2817" customFormat="1" ht="19.5" customHeight="1">
      <c r="A37" s="2827" t="s">
        <v>2675</v>
      </c>
      <c r="B37" s="2849" t="s">
        <v>2659</v>
      </c>
      <c r="C37" s="2843"/>
      <c r="D37" s="2856"/>
      <c r="E37" s="2843"/>
      <c r="F37" s="2844"/>
      <c r="G37" s="2850"/>
      <c r="H37" s="2847"/>
      <c r="I37" s="2851"/>
      <c r="J37" s="2836"/>
    </row>
    <row r="38" spans="1:10" s="2817" customFormat="1" ht="18" customHeight="1">
      <c r="A38" s="2827" t="s">
        <v>1468</v>
      </c>
      <c r="B38" s="2857" t="s">
        <v>2676</v>
      </c>
      <c r="C38" s="2843"/>
      <c r="D38" s="2856"/>
      <c r="E38" s="2843"/>
      <c r="F38" s="2856"/>
      <c r="G38" s="2856"/>
      <c r="H38" s="2847"/>
      <c r="I38" s="2858">
        <f>+I39+I48+I49</f>
        <v>0</v>
      </c>
      <c r="J38" s="2836"/>
    </row>
    <row r="39" spans="1:10" s="2817" customFormat="1" ht="26.25" customHeight="1">
      <c r="A39" s="2827">
        <v>251</v>
      </c>
      <c r="B39" s="2859" t="s">
        <v>3359</v>
      </c>
      <c r="C39" s="2853"/>
      <c r="D39" s="2860"/>
      <c r="E39" s="2853"/>
      <c r="F39" s="2850"/>
      <c r="G39" s="2850"/>
      <c r="H39" s="2847"/>
      <c r="I39" s="2858">
        <f>+I40+I41+I45+I46+I47</f>
        <v>0</v>
      </c>
      <c r="J39" s="2836"/>
    </row>
    <row r="40" spans="1:10" s="2817" customFormat="1" ht="29.25" customHeight="1">
      <c r="A40" s="2827" t="s">
        <v>1471</v>
      </c>
      <c r="B40" s="2861" t="s">
        <v>2678</v>
      </c>
      <c r="C40" s="2843"/>
      <c r="D40" s="2856"/>
      <c r="E40" s="2843"/>
      <c r="F40" s="2844"/>
      <c r="G40" s="2843"/>
      <c r="H40" s="2862">
        <v>0</v>
      </c>
      <c r="I40" s="2858">
        <f>+G40*0</f>
        <v>0</v>
      </c>
      <c r="J40" s="2836"/>
    </row>
    <row r="41" spans="1:10" s="2817" customFormat="1" ht="28.5" customHeight="1">
      <c r="A41" s="2827" t="s">
        <v>1474</v>
      </c>
      <c r="B41" s="2861" t="s">
        <v>2679</v>
      </c>
      <c r="C41" s="2843"/>
      <c r="D41" s="2856"/>
      <c r="E41" s="2843"/>
      <c r="F41" s="2844"/>
      <c r="G41" s="2844"/>
      <c r="H41" s="2862"/>
      <c r="I41" s="2858">
        <f>+I42+I43+I44</f>
        <v>0</v>
      </c>
      <c r="J41" s="2836"/>
    </row>
    <row r="42" spans="1:10" s="2817" customFormat="1" ht="24" customHeight="1">
      <c r="A42" s="2827" t="s">
        <v>1477</v>
      </c>
      <c r="B42" s="2863" t="s">
        <v>2680</v>
      </c>
      <c r="C42" s="2843"/>
      <c r="D42" s="2856"/>
      <c r="E42" s="2843"/>
      <c r="F42" s="2844"/>
      <c r="G42" s="2844"/>
      <c r="H42" s="2862">
        <v>0.25</v>
      </c>
      <c r="I42" s="2858">
        <f>+G42*0.0025</f>
        <v>0</v>
      </c>
      <c r="J42" s="2836"/>
    </row>
    <row r="43" spans="1:10" s="2817" customFormat="1" ht="22.5" customHeight="1">
      <c r="A43" s="2827" t="s">
        <v>1483</v>
      </c>
      <c r="B43" s="2863" t="s">
        <v>2681</v>
      </c>
      <c r="C43" s="2843"/>
      <c r="D43" s="2856"/>
      <c r="E43" s="2843"/>
      <c r="F43" s="2844"/>
      <c r="G43" s="2844"/>
      <c r="H43" s="2862">
        <v>1</v>
      </c>
      <c r="I43" s="2858">
        <f>+G43*0.01</f>
        <v>0</v>
      </c>
      <c r="J43" s="2836"/>
    </row>
    <row r="44" spans="1:10" s="2817" customFormat="1" ht="18.75" customHeight="1">
      <c r="A44" s="2827" t="s">
        <v>1486</v>
      </c>
      <c r="B44" s="2863" t="s">
        <v>2682</v>
      </c>
      <c r="C44" s="2843"/>
      <c r="D44" s="2856"/>
      <c r="E44" s="2843"/>
      <c r="F44" s="2844"/>
      <c r="G44" s="2844"/>
      <c r="H44" s="2862">
        <v>1.6</v>
      </c>
      <c r="I44" s="2858">
        <f>+G44*0.016</f>
        <v>0</v>
      </c>
      <c r="J44" s="2836"/>
    </row>
    <row r="45" spans="1:10" s="2817" customFormat="1" ht="26.25" customHeight="1">
      <c r="A45" s="2827" t="s">
        <v>1489</v>
      </c>
      <c r="B45" s="2861" t="s">
        <v>3148</v>
      </c>
      <c r="C45" s="2843"/>
      <c r="D45" s="2856"/>
      <c r="E45" s="2843"/>
      <c r="F45" s="2844"/>
      <c r="G45" s="2844"/>
      <c r="H45" s="2862">
        <v>8</v>
      </c>
      <c r="I45" s="2858">
        <f>+G45*0.08</f>
        <v>0</v>
      </c>
      <c r="J45" s="2836"/>
    </row>
    <row r="46" spans="1:10" s="2817" customFormat="1" ht="29.25" customHeight="1">
      <c r="A46" s="2827" t="s">
        <v>1492</v>
      </c>
      <c r="B46" s="2861" t="s">
        <v>2684</v>
      </c>
      <c r="C46" s="2843"/>
      <c r="D46" s="2856"/>
      <c r="E46" s="2843"/>
      <c r="F46" s="2844"/>
      <c r="G46" s="2844"/>
      <c r="H46" s="2862">
        <v>12</v>
      </c>
      <c r="I46" s="2858">
        <f>+G46*0.12</f>
        <v>0</v>
      </c>
      <c r="J46" s="2836"/>
    </row>
    <row r="47" spans="1:10" s="2817" customFormat="1" ht="19.5" customHeight="1">
      <c r="A47" s="2827" t="s">
        <v>2685</v>
      </c>
      <c r="B47" s="2864" t="s">
        <v>2686</v>
      </c>
      <c r="C47" s="2843"/>
      <c r="D47" s="2856"/>
      <c r="E47" s="2843"/>
      <c r="F47" s="2844"/>
      <c r="G47" s="2844"/>
      <c r="H47" s="2862"/>
      <c r="I47" s="2848"/>
      <c r="J47" s="2865"/>
    </row>
    <row r="48" spans="1:10" s="2817" customFormat="1" ht="17.25" customHeight="1">
      <c r="A48" s="2827">
        <v>325</v>
      </c>
      <c r="B48" s="2859" t="s">
        <v>3149</v>
      </c>
      <c r="C48" s="2843"/>
      <c r="D48" s="2844"/>
      <c r="E48" s="2843"/>
      <c r="F48" s="2844"/>
      <c r="G48" s="2846"/>
      <c r="H48" s="2862"/>
      <c r="I48" s="2848"/>
      <c r="J48" s="2865"/>
    </row>
    <row r="49" spans="1:10" s="2817" customFormat="1" ht="17.25" customHeight="1">
      <c r="A49" s="2827">
        <v>326</v>
      </c>
      <c r="B49" s="2859" t="s">
        <v>3150</v>
      </c>
      <c r="C49" s="2843"/>
      <c r="D49" s="2844"/>
      <c r="E49" s="2843"/>
      <c r="F49" s="2844"/>
      <c r="G49" s="2846"/>
      <c r="H49" s="2862"/>
      <c r="I49" s="2848"/>
      <c r="J49" s="2865"/>
    </row>
    <row r="50" spans="1:10" s="2817" customFormat="1" ht="19.5" customHeight="1">
      <c r="A50" s="2827">
        <v>330</v>
      </c>
      <c r="B50" s="2866"/>
      <c r="C50" s="2853"/>
      <c r="D50" s="2860"/>
      <c r="E50" s="2853"/>
      <c r="F50" s="2860"/>
      <c r="G50" s="2850"/>
      <c r="H50" s="2862"/>
      <c r="I50" s="2851"/>
      <c r="J50" s="2865"/>
    </row>
    <row r="51" spans="1:10" s="2817" customFormat="1" ht="21.75" customHeight="1">
      <c r="A51" s="2827">
        <v>340</v>
      </c>
      <c r="B51" s="2852" t="s">
        <v>3360</v>
      </c>
      <c r="C51" s="2867"/>
      <c r="D51" s="2868"/>
      <c r="E51" s="2867"/>
      <c r="F51" s="2868"/>
      <c r="G51" s="2869"/>
      <c r="H51" s="2862"/>
      <c r="I51" s="2870"/>
      <c r="J51" s="2865"/>
    </row>
    <row r="52" spans="1:10" s="2817" customFormat="1" ht="20.25" customHeight="1">
      <c r="A52" s="2827" t="s">
        <v>1501</v>
      </c>
      <c r="B52" s="2852" t="s">
        <v>2709</v>
      </c>
      <c r="C52" s="2867"/>
      <c r="D52" s="2868"/>
      <c r="E52" s="2867"/>
      <c r="F52" s="2868"/>
      <c r="G52" s="2869"/>
      <c r="H52" s="2862"/>
      <c r="I52" s="2858">
        <f>I53+I54+I55</f>
        <v>0</v>
      </c>
      <c r="J52" s="2865"/>
    </row>
    <row r="53" spans="1:10" s="2817" customFormat="1" ht="18.75" customHeight="1">
      <c r="A53" s="2827">
        <v>360</v>
      </c>
      <c r="B53" s="2871" t="s">
        <v>2690</v>
      </c>
      <c r="C53" s="2867"/>
      <c r="D53" s="2868"/>
      <c r="E53" s="2867"/>
      <c r="F53" s="2868"/>
      <c r="G53" s="2869"/>
      <c r="H53" s="2862"/>
      <c r="I53" s="2870"/>
      <c r="J53" s="2865"/>
    </row>
    <row r="54" spans="1:10" s="2817" customFormat="1" ht="19.5" customHeight="1">
      <c r="A54" s="2827">
        <v>370</v>
      </c>
      <c r="B54" s="2871" t="s">
        <v>2691</v>
      </c>
      <c r="C54" s="2867"/>
      <c r="D54" s="2868"/>
      <c r="E54" s="2867"/>
      <c r="F54" s="2868"/>
      <c r="G54" s="2869"/>
      <c r="H54" s="2862"/>
      <c r="I54" s="2870"/>
      <c r="J54" s="2865"/>
    </row>
    <row r="55" spans="1:10" s="2817" customFormat="1" ht="16.5" customHeight="1">
      <c r="A55" s="2827">
        <v>380</v>
      </c>
      <c r="B55" s="2871" t="s">
        <v>2692</v>
      </c>
      <c r="C55" s="2867"/>
      <c r="D55" s="2868"/>
      <c r="E55" s="2867"/>
      <c r="F55" s="2868"/>
      <c r="G55" s="2869"/>
      <c r="H55" s="2862"/>
      <c r="I55" s="2870"/>
      <c r="J55" s="2865"/>
    </row>
    <row r="56" spans="1:10" s="2817" customFormat="1" ht="21" customHeight="1" thickBot="1">
      <c r="A56" s="2872">
        <v>390</v>
      </c>
      <c r="B56" s="2873"/>
      <c r="C56" s="2874"/>
      <c r="D56" s="2875"/>
      <c r="E56" s="2874"/>
      <c r="F56" s="2875"/>
      <c r="G56" s="2876"/>
      <c r="H56" s="2877"/>
      <c r="I56" s="2878"/>
      <c r="J56" s="2879"/>
    </row>
    <row r="57" spans="1:10" s="2883" customFormat="1" ht="20.25" customHeight="1">
      <c r="A57" s="2880"/>
      <c r="B57" s="2881"/>
      <c r="C57" s="2882"/>
      <c r="D57" s="2882"/>
      <c r="E57" s="2882"/>
      <c r="F57" s="2882"/>
      <c r="G57" s="2882"/>
      <c r="H57" s="2881"/>
      <c r="I57" s="2881"/>
      <c r="J57" s="2881"/>
    </row>
    <row r="58" spans="1:10" s="2883" customFormat="1" ht="24.75" customHeight="1">
      <c r="A58" s="2807"/>
      <c r="B58" s="2212" t="s">
        <v>2693</v>
      </c>
      <c r="C58" s="2884"/>
      <c r="D58" s="2884"/>
      <c r="E58" s="2884"/>
      <c r="F58" s="2884"/>
      <c r="G58" s="2884"/>
    </row>
    <row r="59" spans="1:10" ht="15">
      <c r="B59" s="2797"/>
    </row>
  </sheetData>
  <mergeCells count="7">
    <mergeCell ref="C7:G7"/>
    <mergeCell ref="H7:H9"/>
    <mergeCell ref="I7:I9"/>
    <mergeCell ref="J7:J9"/>
    <mergeCell ref="C8:D8"/>
    <mergeCell ref="E8:F8"/>
    <mergeCell ref="G8:G9"/>
  </mergeCells>
  <printOptions horizontalCentered="1" verticalCentered="1"/>
  <pageMargins left="0" right="0" top="0" bottom="0" header="0" footer="0"/>
  <pageSetup paperSize="9" scale="37" orientation="landscape" cellComments="asDisplayed" horizontalDpi="300" r:id="rId1"/>
  <headerFooter alignWithMargins="0">
    <oddHeader>&amp;C&amp;40&amp;U&amp;A</oddHeader>
    <oddFooter>&amp;L&amp;F&amp;C&amp;A&amp;R&amp;D</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zoomScaleSheetLayoutView="55" workbookViewId="0"/>
  </sheetViews>
  <sheetFormatPr defaultColWidth="13.28515625" defaultRowHeight="12.75"/>
  <cols>
    <col min="1" max="1" width="6.28515625" style="2885" customWidth="1"/>
    <col min="2" max="2" width="47.140625" style="2730" customWidth="1"/>
    <col min="3" max="3" width="15.42578125" style="2886" customWidth="1"/>
    <col min="4" max="4" width="15.7109375" style="2886" customWidth="1"/>
    <col min="5" max="5" width="13.28515625" style="2886" customWidth="1"/>
    <col min="6" max="6" width="16.140625" style="2886" customWidth="1"/>
    <col min="7" max="7" width="15.140625" style="2886" customWidth="1"/>
    <col min="8" max="8" width="16.42578125" style="2730" customWidth="1"/>
    <col min="9" max="9" width="15.42578125" style="2730" customWidth="1"/>
    <col min="10" max="10" width="18.28515625" style="2730" customWidth="1"/>
    <col min="11" max="251" width="11.42578125" style="2730" customWidth="1"/>
    <col min="252" max="253" width="13.28515625" style="2730"/>
    <col min="254" max="254" width="8.7109375" style="2730" customWidth="1"/>
    <col min="255" max="255" width="13.28515625" style="2730" customWidth="1"/>
    <col min="256" max="256" width="35" style="2730" customWidth="1"/>
    <col min="257" max="257" width="14.85546875" style="2730" customWidth="1"/>
    <col min="258" max="258" width="67.85546875" style="2730" customWidth="1"/>
    <col min="259" max="259" width="24.42578125" style="2730" customWidth="1"/>
    <col min="260" max="260" width="25.85546875" style="2730" customWidth="1"/>
    <col min="261" max="261" width="22.7109375" style="2730" customWidth="1"/>
    <col min="262" max="262" width="25.28515625" style="2730" customWidth="1"/>
    <col min="263" max="265" width="22.7109375" style="2730" customWidth="1"/>
    <col min="266" max="266" width="24.7109375" style="2730" customWidth="1"/>
    <col min="267" max="507" width="11.42578125" style="2730" customWidth="1"/>
    <col min="508" max="509" width="13.28515625" style="2730"/>
    <col min="510" max="510" width="8.7109375" style="2730" customWidth="1"/>
    <col min="511" max="511" width="13.28515625" style="2730" customWidth="1"/>
    <col min="512" max="512" width="35" style="2730" customWidth="1"/>
    <col min="513" max="513" width="14.85546875" style="2730" customWidth="1"/>
    <col min="514" max="514" width="67.85546875" style="2730" customWidth="1"/>
    <col min="515" max="515" width="24.42578125" style="2730" customWidth="1"/>
    <col min="516" max="516" width="25.85546875" style="2730" customWidth="1"/>
    <col min="517" max="517" width="22.7109375" style="2730" customWidth="1"/>
    <col min="518" max="518" width="25.28515625" style="2730" customWidth="1"/>
    <col min="519" max="521" width="22.7109375" style="2730" customWidth="1"/>
    <col min="522" max="522" width="24.7109375" style="2730" customWidth="1"/>
    <col min="523" max="763" width="11.42578125" style="2730" customWidth="1"/>
    <col min="764" max="765" width="13.28515625" style="2730"/>
    <col min="766" max="766" width="8.7109375" style="2730" customWidth="1"/>
    <col min="767" max="767" width="13.28515625" style="2730" customWidth="1"/>
    <col min="768" max="768" width="35" style="2730" customWidth="1"/>
    <col min="769" max="769" width="14.85546875" style="2730" customWidth="1"/>
    <col min="770" max="770" width="67.85546875" style="2730" customWidth="1"/>
    <col min="771" max="771" width="24.42578125" style="2730" customWidth="1"/>
    <col min="772" max="772" width="25.85546875" style="2730" customWidth="1"/>
    <col min="773" max="773" width="22.7109375" style="2730" customWidth="1"/>
    <col min="774" max="774" width="25.28515625" style="2730" customWidth="1"/>
    <col min="775" max="777" width="22.7109375" style="2730" customWidth="1"/>
    <col min="778" max="778" width="24.7109375" style="2730" customWidth="1"/>
    <col min="779" max="1019" width="11.42578125" style="2730" customWidth="1"/>
    <col min="1020" max="1021" width="13.28515625" style="2730"/>
    <col min="1022" max="1022" width="8.7109375" style="2730" customWidth="1"/>
    <col min="1023" max="1023" width="13.28515625" style="2730" customWidth="1"/>
    <col min="1024" max="1024" width="35" style="2730" customWidth="1"/>
    <col min="1025" max="1025" width="14.85546875" style="2730" customWidth="1"/>
    <col min="1026" max="1026" width="67.85546875" style="2730" customWidth="1"/>
    <col min="1027" max="1027" width="24.42578125" style="2730" customWidth="1"/>
    <col min="1028" max="1028" width="25.85546875" style="2730" customWidth="1"/>
    <col min="1029" max="1029" width="22.7109375" style="2730" customWidth="1"/>
    <col min="1030" max="1030" width="25.28515625" style="2730" customWidth="1"/>
    <col min="1031" max="1033" width="22.7109375" style="2730" customWidth="1"/>
    <col min="1034" max="1034" width="24.7109375" style="2730" customWidth="1"/>
    <col min="1035" max="1275" width="11.42578125" style="2730" customWidth="1"/>
    <col min="1276" max="1277" width="13.28515625" style="2730"/>
    <col min="1278" max="1278" width="8.7109375" style="2730" customWidth="1"/>
    <col min="1279" max="1279" width="13.28515625" style="2730" customWidth="1"/>
    <col min="1280" max="1280" width="35" style="2730" customWidth="1"/>
    <col min="1281" max="1281" width="14.85546875" style="2730" customWidth="1"/>
    <col min="1282" max="1282" width="67.85546875" style="2730" customWidth="1"/>
    <col min="1283" max="1283" width="24.42578125" style="2730" customWidth="1"/>
    <col min="1284" max="1284" width="25.85546875" style="2730" customWidth="1"/>
    <col min="1285" max="1285" width="22.7109375" style="2730" customWidth="1"/>
    <col min="1286" max="1286" width="25.28515625" style="2730" customWidth="1"/>
    <col min="1287" max="1289" width="22.7109375" style="2730" customWidth="1"/>
    <col min="1290" max="1290" width="24.7109375" style="2730" customWidth="1"/>
    <col min="1291" max="1531" width="11.42578125" style="2730" customWidth="1"/>
    <col min="1532" max="1533" width="13.28515625" style="2730"/>
    <col min="1534" max="1534" width="8.7109375" style="2730" customWidth="1"/>
    <col min="1535" max="1535" width="13.28515625" style="2730" customWidth="1"/>
    <col min="1536" max="1536" width="35" style="2730" customWidth="1"/>
    <col min="1537" max="1537" width="14.85546875" style="2730" customWidth="1"/>
    <col min="1538" max="1538" width="67.85546875" style="2730" customWidth="1"/>
    <col min="1539" max="1539" width="24.42578125" style="2730" customWidth="1"/>
    <col min="1540" max="1540" width="25.85546875" style="2730" customWidth="1"/>
    <col min="1541" max="1541" width="22.7109375" style="2730" customWidth="1"/>
    <col min="1542" max="1542" width="25.28515625" style="2730" customWidth="1"/>
    <col min="1543" max="1545" width="22.7109375" style="2730" customWidth="1"/>
    <col min="1546" max="1546" width="24.7109375" style="2730" customWidth="1"/>
    <col min="1547" max="1787" width="11.42578125" style="2730" customWidth="1"/>
    <col min="1788" max="1789" width="13.28515625" style="2730"/>
    <col min="1790" max="1790" width="8.7109375" style="2730" customWidth="1"/>
    <col min="1791" max="1791" width="13.28515625" style="2730" customWidth="1"/>
    <col min="1792" max="1792" width="35" style="2730" customWidth="1"/>
    <col min="1793" max="1793" width="14.85546875" style="2730" customWidth="1"/>
    <col min="1794" max="1794" width="67.85546875" style="2730" customWidth="1"/>
    <col min="1795" max="1795" width="24.42578125" style="2730" customWidth="1"/>
    <col min="1796" max="1796" width="25.85546875" style="2730" customWidth="1"/>
    <col min="1797" max="1797" width="22.7109375" style="2730" customWidth="1"/>
    <col min="1798" max="1798" width="25.28515625" style="2730" customWidth="1"/>
    <col min="1799" max="1801" width="22.7109375" style="2730" customWidth="1"/>
    <col min="1802" max="1802" width="24.7109375" style="2730" customWidth="1"/>
    <col min="1803" max="2043" width="11.42578125" style="2730" customWidth="1"/>
    <col min="2044" max="2045" width="13.28515625" style="2730"/>
    <col min="2046" max="2046" width="8.7109375" style="2730" customWidth="1"/>
    <col min="2047" max="2047" width="13.28515625" style="2730" customWidth="1"/>
    <col min="2048" max="2048" width="35" style="2730" customWidth="1"/>
    <col min="2049" max="2049" width="14.85546875" style="2730" customWidth="1"/>
    <col min="2050" max="2050" width="67.85546875" style="2730" customWidth="1"/>
    <col min="2051" max="2051" width="24.42578125" style="2730" customWidth="1"/>
    <col min="2052" max="2052" width="25.85546875" style="2730" customWidth="1"/>
    <col min="2053" max="2053" width="22.7109375" style="2730" customWidth="1"/>
    <col min="2054" max="2054" width="25.28515625" style="2730" customWidth="1"/>
    <col min="2055" max="2057" width="22.7109375" style="2730" customWidth="1"/>
    <col min="2058" max="2058" width="24.7109375" style="2730" customWidth="1"/>
    <col min="2059" max="2299" width="11.42578125" style="2730" customWidth="1"/>
    <col min="2300" max="2301" width="13.28515625" style="2730"/>
    <col min="2302" max="2302" width="8.7109375" style="2730" customWidth="1"/>
    <col min="2303" max="2303" width="13.28515625" style="2730" customWidth="1"/>
    <col min="2304" max="2304" width="35" style="2730" customWidth="1"/>
    <col min="2305" max="2305" width="14.85546875" style="2730" customWidth="1"/>
    <col min="2306" max="2306" width="67.85546875" style="2730" customWidth="1"/>
    <col min="2307" max="2307" width="24.42578125" style="2730" customWidth="1"/>
    <col min="2308" max="2308" width="25.85546875" style="2730" customWidth="1"/>
    <col min="2309" max="2309" width="22.7109375" style="2730" customWidth="1"/>
    <col min="2310" max="2310" width="25.28515625" style="2730" customWidth="1"/>
    <col min="2311" max="2313" width="22.7109375" style="2730" customWidth="1"/>
    <col min="2314" max="2314" width="24.7109375" style="2730" customWidth="1"/>
    <col min="2315" max="2555" width="11.42578125" style="2730" customWidth="1"/>
    <col min="2556" max="2557" width="13.28515625" style="2730"/>
    <col min="2558" max="2558" width="8.7109375" style="2730" customWidth="1"/>
    <col min="2559" max="2559" width="13.28515625" style="2730" customWidth="1"/>
    <col min="2560" max="2560" width="35" style="2730" customWidth="1"/>
    <col min="2561" max="2561" width="14.85546875" style="2730" customWidth="1"/>
    <col min="2562" max="2562" width="67.85546875" style="2730" customWidth="1"/>
    <col min="2563" max="2563" width="24.42578125" style="2730" customWidth="1"/>
    <col min="2564" max="2564" width="25.85546875" style="2730" customWidth="1"/>
    <col min="2565" max="2565" width="22.7109375" style="2730" customWidth="1"/>
    <col min="2566" max="2566" width="25.28515625" style="2730" customWidth="1"/>
    <col min="2567" max="2569" width="22.7109375" style="2730" customWidth="1"/>
    <col min="2570" max="2570" width="24.7109375" style="2730" customWidth="1"/>
    <col min="2571" max="2811" width="11.42578125" style="2730" customWidth="1"/>
    <col min="2812" max="2813" width="13.28515625" style="2730"/>
    <col min="2814" max="2814" width="8.7109375" style="2730" customWidth="1"/>
    <col min="2815" max="2815" width="13.28515625" style="2730" customWidth="1"/>
    <col min="2816" max="2816" width="35" style="2730" customWidth="1"/>
    <col min="2817" max="2817" width="14.85546875" style="2730" customWidth="1"/>
    <col min="2818" max="2818" width="67.85546875" style="2730" customWidth="1"/>
    <col min="2819" max="2819" width="24.42578125" style="2730" customWidth="1"/>
    <col min="2820" max="2820" width="25.85546875" style="2730" customWidth="1"/>
    <col min="2821" max="2821" width="22.7109375" style="2730" customWidth="1"/>
    <col min="2822" max="2822" width="25.28515625" style="2730" customWidth="1"/>
    <col min="2823" max="2825" width="22.7109375" style="2730" customWidth="1"/>
    <col min="2826" max="2826" width="24.7109375" style="2730" customWidth="1"/>
    <col min="2827" max="3067" width="11.42578125" style="2730" customWidth="1"/>
    <col min="3068" max="3069" width="13.28515625" style="2730"/>
    <col min="3070" max="3070" width="8.7109375" style="2730" customWidth="1"/>
    <col min="3071" max="3071" width="13.28515625" style="2730" customWidth="1"/>
    <col min="3072" max="3072" width="35" style="2730" customWidth="1"/>
    <col min="3073" max="3073" width="14.85546875" style="2730" customWidth="1"/>
    <col min="3074" max="3074" width="67.85546875" style="2730" customWidth="1"/>
    <col min="3075" max="3075" width="24.42578125" style="2730" customWidth="1"/>
    <col min="3076" max="3076" width="25.85546875" style="2730" customWidth="1"/>
    <col min="3077" max="3077" width="22.7109375" style="2730" customWidth="1"/>
    <col min="3078" max="3078" width="25.28515625" style="2730" customWidth="1"/>
    <col min="3079" max="3081" width="22.7109375" style="2730" customWidth="1"/>
    <col min="3082" max="3082" width="24.7109375" style="2730" customWidth="1"/>
    <col min="3083" max="3323" width="11.42578125" style="2730" customWidth="1"/>
    <col min="3324" max="3325" width="13.28515625" style="2730"/>
    <col min="3326" max="3326" width="8.7109375" style="2730" customWidth="1"/>
    <col min="3327" max="3327" width="13.28515625" style="2730" customWidth="1"/>
    <col min="3328" max="3328" width="35" style="2730" customWidth="1"/>
    <col min="3329" max="3329" width="14.85546875" style="2730" customWidth="1"/>
    <col min="3330" max="3330" width="67.85546875" style="2730" customWidth="1"/>
    <col min="3331" max="3331" width="24.42578125" style="2730" customWidth="1"/>
    <col min="3332" max="3332" width="25.85546875" style="2730" customWidth="1"/>
    <col min="3333" max="3333" width="22.7109375" style="2730" customWidth="1"/>
    <col min="3334" max="3334" width="25.28515625" style="2730" customWidth="1"/>
    <col min="3335" max="3337" width="22.7109375" style="2730" customWidth="1"/>
    <col min="3338" max="3338" width="24.7109375" style="2730" customWidth="1"/>
    <col min="3339" max="3579" width="11.42578125" style="2730" customWidth="1"/>
    <col min="3580" max="3581" width="13.28515625" style="2730"/>
    <col min="3582" max="3582" width="8.7109375" style="2730" customWidth="1"/>
    <col min="3583" max="3583" width="13.28515625" style="2730" customWidth="1"/>
    <col min="3584" max="3584" width="35" style="2730" customWidth="1"/>
    <col min="3585" max="3585" width="14.85546875" style="2730" customWidth="1"/>
    <col min="3586" max="3586" width="67.85546875" style="2730" customWidth="1"/>
    <col min="3587" max="3587" width="24.42578125" style="2730" customWidth="1"/>
    <col min="3588" max="3588" width="25.85546875" style="2730" customWidth="1"/>
    <col min="3589" max="3589" width="22.7109375" style="2730" customWidth="1"/>
    <col min="3590" max="3590" width="25.28515625" style="2730" customWidth="1"/>
    <col min="3591" max="3593" width="22.7109375" style="2730" customWidth="1"/>
    <col min="3594" max="3594" width="24.7109375" style="2730" customWidth="1"/>
    <col min="3595" max="3835" width="11.42578125" style="2730" customWidth="1"/>
    <col min="3836" max="3837" width="13.28515625" style="2730"/>
    <col min="3838" max="3838" width="8.7109375" style="2730" customWidth="1"/>
    <col min="3839" max="3839" width="13.28515625" style="2730" customWidth="1"/>
    <col min="3840" max="3840" width="35" style="2730" customWidth="1"/>
    <col min="3841" max="3841" width="14.85546875" style="2730" customWidth="1"/>
    <col min="3842" max="3842" width="67.85546875" style="2730" customWidth="1"/>
    <col min="3843" max="3843" width="24.42578125" style="2730" customWidth="1"/>
    <col min="3844" max="3844" width="25.85546875" style="2730" customWidth="1"/>
    <col min="3845" max="3845" width="22.7109375" style="2730" customWidth="1"/>
    <col min="3846" max="3846" width="25.28515625" style="2730" customWidth="1"/>
    <col min="3847" max="3849" width="22.7109375" style="2730" customWidth="1"/>
    <col min="3850" max="3850" width="24.7109375" style="2730" customWidth="1"/>
    <col min="3851" max="4091" width="11.42578125" style="2730" customWidth="1"/>
    <col min="4092" max="4093" width="13.28515625" style="2730"/>
    <col min="4094" max="4094" width="8.7109375" style="2730" customWidth="1"/>
    <col min="4095" max="4095" width="13.28515625" style="2730" customWidth="1"/>
    <col min="4096" max="4096" width="35" style="2730" customWidth="1"/>
    <col min="4097" max="4097" width="14.85546875" style="2730" customWidth="1"/>
    <col min="4098" max="4098" width="67.85546875" style="2730" customWidth="1"/>
    <col min="4099" max="4099" width="24.42578125" style="2730" customWidth="1"/>
    <col min="4100" max="4100" width="25.85546875" style="2730" customWidth="1"/>
    <col min="4101" max="4101" width="22.7109375" style="2730" customWidth="1"/>
    <col min="4102" max="4102" width="25.28515625" style="2730" customWidth="1"/>
    <col min="4103" max="4105" width="22.7109375" style="2730" customWidth="1"/>
    <col min="4106" max="4106" width="24.7109375" style="2730" customWidth="1"/>
    <col min="4107" max="4347" width="11.42578125" style="2730" customWidth="1"/>
    <col min="4348" max="4349" width="13.28515625" style="2730"/>
    <col min="4350" max="4350" width="8.7109375" style="2730" customWidth="1"/>
    <col min="4351" max="4351" width="13.28515625" style="2730" customWidth="1"/>
    <col min="4352" max="4352" width="35" style="2730" customWidth="1"/>
    <col min="4353" max="4353" width="14.85546875" style="2730" customWidth="1"/>
    <col min="4354" max="4354" width="67.85546875" style="2730" customWidth="1"/>
    <col min="4355" max="4355" width="24.42578125" style="2730" customWidth="1"/>
    <col min="4356" max="4356" width="25.85546875" style="2730" customWidth="1"/>
    <col min="4357" max="4357" width="22.7109375" style="2730" customWidth="1"/>
    <col min="4358" max="4358" width="25.28515625" style="2730" customWidth="1"/>
    <col min="4359" max="4361" width="22.7109375" style="2730" customWidth="1"/>
    <col min="4362" max="4362" width="24.7109375" style="2730" customWidth="1"/>
    <col min="4363" max="4603" width="11.42578125" style="2730" customWidth="1"/>
    <col min="4604" max="4605" width="13.28515625" style="2730"/>
    <col min="4606" max="4606" width="8.7109375" style="2730" customWidth="1"/>
    <col min="4607" max="4607" width="13.28515625" style="2730" customWidth="1"/>
    <col min="4608" max="4608" width="35" style="2730" customWidth="1"/>
    <col min="4609" max="4609" width="14.85546875" style="2730" customWidth="1"/>
    <col min="4610" max="4610" width="67.85546875" style="2730" customWidth="1"/>
    <col min="4611" max="4611" width="24.42578125" style="2730" customWidth="1"/>
    <col min="4612" max="4612" width="25.85546875" style="2730" customWidth="1"/>
    <col min="4613" max="4613" width="22.7109375" style="2730" customWidth="1"/>
    <col min="4614" max="4614" width="25.28515625" style="2730" customWidth="1"/>
    <col min="4615" max="4617" width="22.7109375" style="2730" customWidth="1"/>
    <col min="4618" max="4618" width="24.7109375" style="2730" customWidth="1"/>
    <col min="4619" max="4859" width="11.42578125" style="2730" customWidth="1"/>
    <col min="4860" max="4861" width="13.28515625" style="2730"/>
    <col min="4862" max="4862" width="8.7109375" style="2730" customWidth="1"/>
    <col min="4863" max="4863" width="13.28515625" style="2730" customWidth="1"/>
    <col min="4864" max="4864" width="35" style="2730" customWidth="1"/>
    <col min="4865" max="4865" width="14.85546875" style="2730" customWidth="1"/>
    <col min="4866" max="4866" width="67.85546875" style="2730" customWidth="1"/>
    <col min="4867" max="4867" width="24.42578125" style="2730" customWidth="1"/>
    <col min="4868" max="4868" width="25.85546875" style="2730" customWidth="1"/>
    <col min="4869" max="4869" width="22.7109375" style="2730" customWidth="1"/>
    <col min="4870" max="4870" width="25.28515625" style="2730" customWidth="1"/>
    <col min="4871" max="4873" width="22.7109375" style="2730" customWidth="1"/>
    <col min="4874" max="4874" width="24.7109375" style="2730" customWidth="1"/>
    <col min="4875" max="5115" width="11.42578125" style="2730" customWidth="1"/>
    <col min="5116" max="5117" width="13.28515625" style="2730"/>
    <col min="5118" max="5118" width="8.7109375" style="2730" customWidth="1"/>
    <col min="5119" max="5119" width="13.28515625" style="2730" customWidth="1"/>
    <col min="5120" max="5120" width="35" style="2730" customWidth="1"/>
    <col min="5121" max="5121" width="14.85546875" style="2730" customWidth="1"/>
    <col min="5122" max="5122" width="67.85546875" style="2730" customWidth="1"/>
    <col min="5123" max="5123" width="24.42578125" style="2730" customWidth="1"/>
    <col min="5124" max="5124" width="25.85546875" style="2730" customWidth="1"/>
    <col min="5125" max="5125" width="22.7109375" style="2730" customWidth="1"/>
    <col min="5126" max="5126" width="25.28515625" style="2730" customWidth="1"/>
    <col min="5127" max="5129" width="22.7109375" style="2730" customWidth="1"/>
    <col min="5130" max="5130" width="24.7109375" style="2730" customWidth="1"/>
    <col min="5131" max="5371" width="11.42578125" style="2730" customWidth="1"/>
    <col min="5372" max="5373" width="13.28515625" style="2730"/>
    <col min="5374" max="5374" width="8.7109375" style="2730" customWidth="1"/>
    <col min="5375" max="5375" width="13.28515625" style="2730" customWidth="1"/>
    <col min="5376" max="5376" width="35" style="2730" customWidth="1"/>
    <col min="5377" max="5377" width="14.85546875" style="2730" customWidth="1"/>
    <col min="5378" max="5378" width="67.85546875" style="2730" customWidth="1"/>
    <col min="5379" max="5379" width="24.42578125" style="2730" customWidth="1"/>
    <col min="5380" max="5380" width="25.85546875" style="2730" customWidth="1"/>
    <col min="5381" max="5381" width="22.7109375" style="2730" customWidth="1"/>
    <col min="5382" max="5382" width="25.28515625" style="2730" customWidth="1"/>
    <col min="5383" max="5385" width="22.7109375" style="2730" customWidth="1"/>
    <col min="5386" max="5386" width="24.7109375" style="2730" customWidth="1"/>
    <col min="5387" max="5627" width="11.42578125" style="2730" customWidth="1"/>
    <col min="5628" max="5629" width="13.28515625" style="2730"/>
    <col min="5630" max="5630" width="8.7109375" style="2730" customWidth="1"/>
    <col min="5631" max="5631" width="13.28515625" style="2730" customWidth="1"/>
    <col min="5632" max="5632" width="35" style="2730" customWidth="1"/>
    <col min="5633" max="5633" width="14.85546875" style="2730" customWidth="1"/>
    <col min="5634" max="5634" width="67.85546875" style="2730" customWidth="1"/>
    <col min="5635" max="5635" width="24.42578125" style="2730" customWidth="1"/>
    <col min="5636" max="5636" width="25.85546875" style="2730" customWidth="1"/>
    <col min="5637" max="5637" width="22.7109375" style="2730" customWidth="1"/>
    <col min="5638" max="5638" width="25.28515625" style="2730" customWidth="1"/>
    <col min="5639" max="5641" width="22.7109375" style="2730" customWidth="1"/>
    <col min="5642" max="5642" width="24.7109375" style="2730" customWidth="1"/>
    <col min="5643" max="5883" width="11.42578125" style="2730" customWidth="1"/>
    <col min="5884" max="5885" width="13.28515625" style="2730"/>
    <col min="5886" max="5886" width="8.7109375" style="2730" customWidth="1"/>
    <col min="5887" max="5887" width="13.28515625" style="2730" customWidth="1"/>
    <col min="5888" max="5888" width="35" style="2730" customWidth="1"/>
    <col min="5889" max="5889" width="14.85546875" style="2730" customWidth="1"/>
    <col min="5890" max="5890" width="67.85546875" style="2730" customWidth="1"/>
    <col min="5891" max="5891" width="24.42578125" style="2730" customWidth="1"/>
    <col min="5892" max="5892" width="25.85546875" style="2730" customWidth="1"/>
    <col min="5893" max="5893" width="22.7109375" style="2730" customWidth="1"/>
    <col min="5894" max="5894" width="25.28515625" style="2730" customWidth="1"/>
    <col min="5895" max="5897" width="22.7109375" style="2730" customWidth="1"/>
    <col min="5898" max="5898" width="24.7109375" style="2730" customWidth="1"/>
    <col min="5899" max="6139" width="11.42578125" style="2730" customWidth="1"/>
    <col min="6140" max="6141" width="13.28515625" style="2730"/>
    <col min="6142" max="6142" width="8.7109375" style="2730" customWidth="1"/>
    <col min="6143" max="6143" width="13.28515625" style="2730" customWidth="1"/>
    <col min="6144" max="6144" width="35" style="2730" customWidth="1"/>
    <col min="6145" max="6145" width="14.85546875" style="2730" customWidth="1"/>
    <col min="6146" max="6146" width="67.85546875" style="2730" customWidth="1"/>
    <col min="6147" max="6147" width="24.42578125" style="2730" customWidth="1"/>
    <col min="6148" max="6148" width="25.85546875" style="2730" customWidth="1"/>
    <col min="6149" max="6149" width="22.7109375" style="2730" customWidth="1"/>
    <col min="6150" max="6150" width="25.28515625" style="2730" customWidth="1"/>
    <col min="6151" max="6153" width="22.7109375" style="2730" customWidth="1"/>
    <col min="6154" max="6154" width="24.7109375" style="2730" customWidth="1"/>
    <col min="6155" max="6395" width="11.42578125" style="2730" customWidth="1"/>
    <col min="6396" max="6397" width="13.28515625" style="2730"/>
    <col min="6398" max="6398" width="8.7109375" style="2730" customWidth="1"/>
    <col min="6399" max="6399" width="13.28515625" style="2730" customWidth="1"/>
    <col min="6400" max="6400" width="35" style="2730" customWidth="1"/>
    <col min="6401" max="6401" width="14.85546875" style="2730" customWidth="1"/>
    <col min="6402" max="6402" width="67.85546875" style="2730" customWidth="1"/>
    <col min="6403" max="6403" width="24.42578125" style="2730" customWidth="1"/>
    <col min="6404" max="6404" width="25.85546875" style="2730" customWidth="1"/>
    <col min="6405" max="6405" width="22.7109375" style="2730" customWidth="1"/>
    <col min="6406" max="6406" width="25.28515625" style="2730" customWidth="1"/>
    <col min="6407" max="6409" width="22.7109375" style="2730" customWidth="1"/>
    <col min="6410" max="6410" width="24.7109375" style="2730" customWidth="1"/>
    <col min="6411" max="6651" width="11.42578125" style="2730" customWidth="1"/>
    <col min="6652" max="6653" width="13.28515625" style="2730"/>
    <col min="6654" max="6654" width="8.7109375" style="2730" customWidth="1"/>
    <col min="6655" max="6655" width="13.28515625" style="2730" customWidth="1"/>
    <col min="6656" max="6656" width="35" style="2730" customWidth="1"/>
    <col min="6657" max="6657" width="14.85546875" style="2730" customWidth="1"/>
    <col min="6658" max="6658" width="67.85546875" style="2730" customWidth="1"/>
    <col min="6659" max="6659" width="24.42578125" style="2730" customWidth="1"/>
    <col min="6660" max="6660" width="25.85546875" style="2730" customWidth="1"/>
    <col min="6661" max="6661" width="22.7109375" style="2730" customWidth="1"/>
    <col min="6662" max="6662" width="25.28515625" style="2730" customWidth="1"/>
    <col min="6663" max="6665" width="22.7109375" style="2730" customWidth="1"/>
    <col min="6666" max="6666" width="24.7109375" style="2730" customWidth="1"/>
    <col min="6667" max="6907" width="11.42578125" style="2730" customWidth="1"/>
    <col min="6908" max="6909" width="13.28515625" style="2730"/>
    <col min="6910" max="6910" width="8.7109375" style="2730" customWidth="1"/>
    <col min="6911" max="6911" width="13.28515625" style="2730" customWidth="1"/>
    <col min="6912" max="6912" width="35" style="2730" customWidth="1"/>
    <col min="6913" max="6913" width="14.85546875" style="2730" customWidth="1"/>
    <col min="6914" max="6914" width="67.85546875" style="2730" customWidth="1"/>
    <col min="6915" max="6915" width="24.42578125" style="2730" customWidth="1"/>
    <col min="6916" max="6916" width="25.85546875" style="2730" customWidth="1"/>
    <col min="6917" max="6917" width="22.7109375" style="2730" customWidth="1"/>
    <col min="6918" max="6918" width="25.28515625" style="2730" customWidth="1"/>
    <col min="6919" max="6921" width="22.7109375" style="2730" customWidth="1"/>
    <col min="6922" max="6922" width="24.7109375" style="2730" customWidth="1"/>
    <col min="6923" max="7163" width="11.42578125" style="2730" customWidth="1"/>
    <col min="7164" max="7165" width="13.28515625" style="2730"/>
    <col min="7166" max="7166" width="8.7109375" style="2730" customWidth="1"/>
    <col min="7167" max="7167" width="13.28515625" style="2730" customWidth="1"/>
    <col min="7168" max="7168" width="35" style="2730" customWidth="1"/>
    <col min="7169" max="7169" width="14.85546875" style="2730" customWidth="1"/>
    <col min="7170" max="7170" width="67.85546875" style="2730" customWidth="1"/>
    <col min="7171" max="7171" width="24.42578125" style="2730" customWidth="1"/>
    <col min="7172" max="7172" width="25.85546875" style="2730" customWidth="1"/>
    <col min="7173" max="7173" width="22.7109375" style="2730" customWidth="1"/>
    <col min="7174" max="7174" width="25.28515625" style="2730" customWidth="1"/>
    <col min="7175" max="7177" width="22.7109375" style="2730" customWidth="1"/>
    <col min="7178" max="7178" width="24.7109375" style="2730" customWidth="1"/>
    <col min="7179" max="7419" width="11.42578125" style="2730" customWidth="1"/>
    <col min="7420" max="7421" width="13.28515625" style="2730"/>
    <col min="7422" max="7422" width="8.7109375" style="2730" customWidth="1"/>
    <col min="7423" max="7423" width="13.28515625" style="2730" customWidth="1"/>
    <col min="7424" max="7424" width="35" style="2730" customWidth="1"/>
    <col min="7425" max="7425" width="14.85546875" style="2730" customWidth="1"/>
    <col min="7426" max="7426" width="67.85546875" style="2730" customWidth="1"/>
    <col min="7427" max="7427" width="24.42578125" style="2730" customWidth="1"/>
    <col min="7428" max="7428" width="25.85546875" style="2730" customWidth="1"/>
    <col min="7429" max="7429" width="22.7109375" style="2730" customWidth="1"/>
    <col min="7430" max="7430" width="25.28515625" style="2730" customWidth="1"/>
    <col min="7431" max="7433" width="22.7109375" style="2730" customWidth="1"/>
    <col min="7434" max="7434" width="24.7109375" style="2730" customWidth="1"/>
    <col min="7435" max="7675" width="11.42578125" style="2730" customWidth="1"/>
    <col min="7676" max="7677" width="13.28515625" style="2730"/>
    <col min="7678" max="7678" width="8.7109375" style="2730" customWidth="1"/>
    <col min="7679" max="7679" width="13.28515625" style="2730" customWidth="1"/>
    <col min="7680" max="7680" width="35" style="2730" customWidth="1"/>
    <col min="7681" max="7681" width="14.85546875" style="2730" customWidth="1"/>
    <col min="7682" max="7682" width="67.85546875" style="2730" customWidth="1"/>
    <col min="7683" max="7683" width="24.42578125" style="2730" customWidth="1"/>
    <col min="7684" max="7684" width="25.85546875" style="2730" customWidth="1"/>
    <col min="7685" max="7685" width="22.7109375" style="2730" customWidth="1"/>
    <col min="7686" max="7686" width="25.28515625" style="2730" customWidth="1"/>
    <col min="7687" max="7689" width="22.7109375" style="2730" customWidth="1"/>
    <col min="7690" max="7690" width="24.7109375" style="2730" customWidth="1"/>
    <col min="7691" max="7931" width="11.42578125" style="2730" customWidth="1"/>
    <col min="7932" max="7933" width="13.28515625" style="2730"/>
    <col min="7934" max="7934" width="8.7109375" style="2730" customWidth="1"/>
    <col min="7935" max="7935" width="13.28515625" style="2730" customWidth="1"/>
    <col min="7936" max="7936" width="35" style="2730" customWidth="1"/>
    <col min="7937" max="7937" width="14.85546875" style="2730" customWidth="1"/>
    <col min="7938" max="7938" width="67.85546875" style="2730" customWidth="1"/>
    <col min="7939" max="7939" width="24.42578125" style="2730" customWidth="1"/>
    <col min="7940" max="7940" width="25.85546875" style="2730" customWidth="1"/>
    <col min="7941" max="7941" width="22.7109375" style="2730" customWidth="1"/>
    <col min="7942" max="7942" width="25.28515625" style="2730" customWidth="1"/>
    <col min="7943" max="7945" width="22.7109375" style="2730" customWidth="1"/>
    <col min="7946" max="7946" width="24.7109375" style="2730" customWidth="1"/>
    <col min="7947" max="8187" width="11.42578125" style="2730" customWidth="1"/>
    <col min="8188" max="8189" width="13.28515625" style="2730"/>
    <col min="8190" max="8190" width="8.7109375" style="2730" customWidth="1"/>
    <col min="8191" max="8191" width="13.28515625" style="2730" customWidth="1"/>
    <col min="8192" max="8192" width="35" style="2730" customWidth="1"/>
    <col min="8193" max="8193" width="14.85546875" style="2730" customWidth="1"/>
    <col min="8194" max="8194" width="67.85546875" style="2730" customWidth="1"/>
    <col min="8195" max="8195" width="24.42578125" style="2730" customWidth="1"/>
    <col min="8196" max="8196" width="25.85546875" style="2730" customWidth="1"/>
    <col min="8197" max="8197" width="22.7109375" style="2730" customWidth="1"/>
    <col min="8198" max="8198" width="25.28515625" style="2730" customWidth="1"/>
    <col min="8199" max="8201" width="22.7109375" style="2730" customWidth="1"/>
    <col min="8202" max="8202" width="24.7109375" style="2730" customWidth="1"/>
    <col min="8203" max="8443" width="11.42578125" style="2730" customWidth="1"/>
    <col min="8444" max="8445" width="13.28515625" style="2730"/>
    <col min="8446" max="8446" width="8.7109375" style="2730" customWidth="1"/>
    <col min="8447" max="8447" width="13.28515625" style="2730" customWidth="1"/>
    <col min="8448" max="8448" width="35" style="2730" customWidth="1"/>
    <col min="8449" max="8449" width="14.85546875" style="2730" customWidth="1"/>
    <col min="8450" max="8450" width="67.85546875" style="2730" customWidth="1"/>
    <col min="8451" max="8451" width="24.42578125" style="2730" customWidth="1"/>
    <col min="8452" max="8452" width="25.85546875" style="2730" customWidth="1"/>
    <col min="8453" max="8453" width="22.7109375" style="2730" customWidth="1"/>
    <col min="8454" max="8454" width="25.28515625" style="2730" customWidth="1"/>
    <col min="8455" max="8457" width="22.7109375" style="2730" customWidth="1"/>
    <col min="8458" max="8458" width="24.7109375" style="2730" customWidth="1"/>
    <col min="8459" max="8699" width="11.42578125" style="2730" customWidth="1"/>
    <col min="8700" max="8701" width="13.28515625" style="2730"/>
    <col min="8702" max="8702" width="8.7109375" style="2730" customWidth="1"/>
    <col min="8703" max="8703" width="13.28515625" style="2730" customWidth="1"/>
    <col min="8704" max="8704" width="35" style="2730" customWidth="1"/>
    <col min="8705" max="8705" width="14.85546875" style="2730" customWidth="1"/>
    <col min="8706" max="8706" width="67.85546875" style="2730" customWidth="1"/>
    <col min="8707" max="8707" width="24.42578125" style="2730" customWidth="1"/>
    <col min="8708" max="8708" width="25.85546875" style="2730" customWidth="1"/>
    <col min="8709" max="8709" width="22.7109375" style="2730" customWidth="1"/>
    <col min="8710" max="8710" width="25.28515625" style="2730" customWidth="1"/>
    <col min="8711" max="8713" width="22.7109375" style="2730" customWidth="1"/>
    <col min="8714" max="8714" width="24.7109375" style="2730" customWidth="1"/>
    <col min="8715" max="8955" width="11.42578125" style="2730" customWidth="1"/>
    <col min="8956" max="8957" width="13.28515625" style="2730"/>
    <col min="8958" max="8958" width="8.7109375" style="2730" customWidth="1"/>
    <col min="8959" max="8959" width="13.28515625" style="2730" customWidth="1"/>
    <col min="8960" max="8960" width="35" style="2730" customWidth="1"/>
    <col min="8961" max="8961" width="14.85546875" style="2730" customWidth="1"/>
    <col min="8962" max="8962" width="67.85546875" style="2730" customWidth="1"/>
    <col min="8963" max="8963" width="24.42578125" style="2730" customWidth="1"/>
    <col min="8964" max="8964" width="25.85546875" style="2730" customWidth="1"/>
    <col min="8965" max="8965" width="22.7109375" style="2730" customWidth="1"/>
    <col min="8966" max="8966" width="25.28515625" style="2730" customWidth="1"/>
    <col min="8967" max="8969" width="22.7109375" style="2730" customWidth="1"/>
    <col min="8970" max="8970" width="24.7109375" style="2730" customWidth="1"/>
    <col min="8971" max="9211" width="11.42578125" style="2730" customWidth="1"/>
    <col min="9212" max="9213" width="13.28515625" style="2730"/>
    <col min="9214" max="9214" width="8.7109375" style="2730" customWidth="1"/>
    <col min="9215" max="9215" width="13.28515625" style="2730" customWidth="1"/>
    <col min="9216" max="9216" width="35" style="2730" customWidth="1"/>
    <col min="9217" max="9217" width="14.85546875" style="2730" customWidth="1"/>
    <col min="9218" max="9218" width="67.85546875" style="2730" customWidth="1"/>
    <col min="9219" max="9219" width="24.42578125" style="2730" customWidth="1"/>
    <col min="9220" max="9220" width="25.85546875" style="2730" customWidth="1"/>
    <col min="9221" max="9221" width="22.7109375" style="2730" customWidth="1"/>
    <col min="9222" max="9222" width="25.28515625" style="2730" customWidth="1"/>
    <col min="9223" max="9225" width="22.7109375" style="2730" customWidth="1"/>
    <col min="9226" max="9226" width="24.7109375" style="2730" customWidth="1"/>
    <col min="9227" max="9467" width="11.42578125" style="2730" customWidth="1"/>
    <col min="9468" max="9469" width="13.28515625" style="2730"/>
    <col min="9470" max="9470" width="8.7109375" style="2730" customWidth="1"/>
    <col min="9471" max="9471" width="13.28515625" style="2730" customWidth="1"/>
    <col min="9472" max="9472" width="35" style="2730" customWidth="1"/>
    <col min="9473" max="9473" width="14.85546875" style="2730" customWidth="1"/>
    <col min="9474" max="9474" width="67.85546875" style="2730" customWidth="1"/>
    <col min="9475" max="9475" width="24.42578125" style="2730" customWidth="1"/>
    <col min="9476" max="9476" width="25.85546875" style="2730" customWidth="1"/>
    <col min="9477" max="9477" width="22.7109375" style="2730" customWidth="1"/>
    <col min="9478" max="9478" width="25.28515625" style="2730" customWidth="1"/>
    <col min="9479" max="9481" width="22.7109375" style="2730" customWidth="1"/>
    <col min="9482" max="9482" width="24.7109375" style="2730" customWidth="1"/>
    <col min="9483" max="9723" width="11.42578125" style="2730" customWidth="1"/>
    <col min="9724" max="9725" width="13.28515625" style="2730"/>
    <col min="9726" max="9726" width="8.7109375" style="2730" customWidth="1"/>
    <col min="9727" max="9727" width="13.28515625" style="2730" customWidth="1"/>
    <col min="9728" max="9728" width="35" style="2730" customWidth="1"/>
    <col min="9729" max="9729" width="14.85546875" style="2730" customWidth="1"/>
    <col min="9730" max="9730" width="67.85546875" style="2730" customWidth="1"/>
    <col min="9731" max="9731" width="24.42578125" style="2730" customWidth="1"/>
    <col min="9732" max="9732" width="25.85546875" style="2730" customWidth="1"/>
    <col min="9733" max="9733" width="22.7109375" style="2730" customWidth="1"/>
    <col min="9734" max="9734" width="25.28515625" style="2730" customWidth="1"/>
    <col min="9735" max="9737" width="22.7109375" style="2730" customWidth="1"/>
    <col min="9738" max="9738" width="24.7109375" style="2730" customWidth="1"/>
    <col min="9739" max="9979" width="11.42578125" style="2730" customWidth="1"/>
    <col min="9980" max="9981" width="13.28515625" style="2730"/>
    <col min="9982" max="9982" width="8.7109375" style="2730" customWidth="1"/>
    <col min="9983" max="9983" width="13.28515625" style="2730" customWidth="1"/>
    <col min="9984" max="9984" width="35" style="2730" customWidth="1"/>
    <col min="9985" max="9985" width="14.85546875" style="2730" customWidth="1"/>
    <col min="9986" max="9986" width="67.85546875" style="2730" customWidth="1"/>
    <col min="9987" max="9987" width="24.42578125" style="2730" customWidth="1"/>
    <col min="9988" max="9988" width="25.85546875" style="2730" customWidth="1"/>
    <col min="9989" max="9989" width="22.7109375" style="2730" customWidth="1"/>
    <col min="9990" max="9990" width="25.28515625" style="2730" customWidth="1"/>
    <col min="9991" max="9993" width="22.7109375" style="2730" customWidth="1"/>
    <col min="9994" max="9994" width="24.7109375" style="2730" customWidth="1"/>
    <col min="9995" max="10235" width="11.42578125" style="2730" customWidth="1"/>
    <col min="10236" max="10237" width="13.28515625" style="2730"/>
    <col min="10238" max="10238" width="8.7109375" style="2730" customWidth="1"/>
    <col min="10239" max="10239" width="13.28515625" style="2730" customWidth="1"/>
    <col min="10240" max="10240" width="35" style="2730" customWidth="1"/>
    <col min="10241" max="10241" width="14.85546875" style="2730" customWidth="1"/>
    <col min="10242" max="10242" width="67.85546875" style="2730" customWidth="1"/>
    <col min="10243" max="10243" width="24.42578125" style="2730" customWidth="1"/>
    <col min="10244" max="10244" width="25.85546875" style="2730" customWidth="1"/>
    <col min="10245" max="10245" width="22.7109375" style="2730" customWidth="1"/>
    <col min="10246" max="10246" width="25.28515625" style="2730" customWidth="1"/>
    <col min="10247" max="10249" width="22.7109375" style="2730" customWidth="1"/>
    <col min="10250" max="10250" width="24.7109375" style="2730" customWidth="1"/>
    <col min="10251" max="10491" width="11.42578125" style="2730" customWidth="1"/>
    <col min="10492" max="10493" width="13.28515625" style="2730"/>
    <col min="10494" max="10494" width="8.7109375" style="2730" customWidth="1"/>
    <col min="10495" max="10495" width="13.28515625" style="2730" customWidth="1"/>
    <col min="10496" max="10496" width="35" style="2730" customWidth="1"/>
    <col min="10497" max="10497" width="14.85546875" style="2730" customWidth="1"/>
    <col min="10498" max="10498" width="67.85546875" style="2730" customWidth="1"/>
    <col min="10499" max="10499" width="24.42578125" style="2730" customWidth="1"/>
    <col min="10500" max="10500" width="25.85546875" style="2730" customWidth="1"/>
    <col min="10501" max="10501" width="22.7109375" style="2730" customWidth="1"/>
    <col min="10502" max="10502" width="25.28515625" style="2730" customWidth="1"/>
    <col min="10503" max="10505" width="22.7109375" style="2730" customWidth="1"/>
    <col min="10506" max="10506" width="24.7109375" style="2730" customWidth="1"/>
    <col min="10507" max="10747" width="11.42578125" style="2730" customWidth="1"/>
    <col min="10748" max="10749" width="13.28515625" style="2730"/>
    <col min="10750" max="10750" width="8.7109375" style="2730" customWidth="1"/>
    <col min="10751" max="10751" width="13.28515625" style="2730" customWidth="1"/>
    <col min="10752" max="10752" width="35" style="2730" customWidth="1"/>
    <col min="10753" max="10753" width="14.85546875" style="2730" customWidth="1"/>
    <col min="10754" max="10754" width="67.85546875" style="2730" customWidth="1"/>
    <col min="10755" max="10755" width="24.42578125" style="2730" customWidth="1"/>
    <col min="10756" max="10756" width="25.85546875" style="2730" customWidth="1"/>
    <col min="10757" max="10757" width="22.7109375" style="2730" customWidth="1"/>
    <col min="10758" max="10758" width="25.28515625" style="2730" customWidth="1"/>
    <col min="10759" max="10761" width="22.7109375" style="2730" customWidth="1"/>
    <col min="10762" max="10762" width="24.7109375" style="2730" customWidth="1"/>
    <col min="10763" max="11003" width="11.42578125" style="2730" customWidth="1"/>
    <col min="11004" max="11005" width="13.28515625" style="2730"/>
    <col min="11006" max="11006" width="8.7109375" style="2730" customWidth="1"/>
    <col min="11007" max="11007" width="13.28515625" style="2730" customWidth="1"/>
    <col min="11008" max="11008" width="35" style="2730" customWidth="1"/>
    <col min="11009" max="11009" width="14.85546875" style="2730" customWidth="1"/>
    <col min="11010" max="11010" width="67.85546875" style="2730" customWidth="1"/>
    <col min="11011" max="11011" width="24.42578125" style="2730" customWidth="1"/>
    <col min="11012" max="11012" width="25.85546875" style="2730" customWidth="1"/>
    <col min="11013" max="11013" width="22.7109375" style="2730" customWidth="1"/>
    <col min="11014" max="11014" width="25.28515625" style="2730" customWidth="1"/>
    <col min="11015" max="11017" width="22.7109375" style="2730" customWidth="1"/>
    <col min="11018" max="11018" width="24.7109375" style="2730" customWidth="1"/>
    <col min="11019" max="11259" width="11.42578125" style="2730" customWidth="1"/>
    <col min="11260" max="11261" width="13.28515625" style="2730"/>
    <col min="11262" max="11262" width="8.7109375" style="2730" customWidth="1"/>
    <col min="11263" max="11263" width="13.28515625" style="2730" customWidth="1"/>
    <col min="11264" max="11264" width="35" style="2730" customWidth="1"/>
    <col min="11265" max="11265" width="14.85546875" style="2730" customWidth="1"/>
    <col min="11266" max="11266" width="67.85546875" style="2730" customWidth="1"/>
    <col min="11267" max="11267" width="24.42578125" style="2730" customWidth="1"/>
    <col min="11268" max="11268" width="25.85546875" style="2730" customWidth="1"/>
    <col min="11269" max="11269" width="22.7109375" style="2730" customWidth="1"/>
    <col min="11270" max="11270" width="25.28515625" style="2730" customWidth="1"/>
    <col min="11271" max="11273" width="22.7109375" style="2730" customWidth="1"/>
    <col min="11274" max="11274" width="24.7109375" style="2730" customWidth="1"/>
    <col min="11275" max="11515" width="11.42578125" style="2730" customWidth="1"/>
    <col min="11516" max="11517" width="13.28515625" style="2730"/>
    <col min="11518" max="11518" width="8.7109375" style="2730" customWidth="1"/>
    <col min="11519" max="11519" width="13.28515625" style="2730" customWidth="1"/>
    <col min="11520" max="11520" width="35" style="2730" customWidth="1"/>
    <col min="11521" max="11521" width="14.85546875" style="2730" customWidth="1"/>
    <col min="11522" max="11522" width="67.85546875" style="2730" customWidth="1"/>
    <col min="11523" max="11523" width="24.42578125" style="2730" customWidth="1"/>
    <col min="11524" max="11524" width="25.85546875" style="2730" customWidth="1"/>
    <col min="11525" max="11525" width="22.7109375" style="2730" customWidth="1"/>
    <col min="11526" max="11526" width="25.28515625" style="2730" customWidth="1"/>
    <col min="11527" max="11529" width="22.7109375" style="2730" customWidth="1"/>
    <col min="11530" max="11530" width="24.7109375" style="2730" customWidth="1"/>
    <col min="11531" max="11771" width="11.42578125" style="2730" customWidth="1"/>
    <col min="11772" max="11773" width="13.28515625" style="2730"/>
    <col min="11774" max="11774" width="8.7109375" style="2730" customWidth="1"/>
    <col min="11775" max="11775" width="13.28515625" style="2730" customWidth="1"/>
    <col min="11776" max="11776" width="35" style="2730" customWidth="1"/>
    <col min="11777" max="11777" width="14.85546875" style="2730" customWidth="1"/>
    <col min="11778" max="11778" width="67.85546875" style="2730" customWidth="1"/>
    <col min="11779" max="11779" width="24.42578125" style="2730" customWidth="1"/>
    <col min="11780" max="11780" width="25.85546875" style="2730" customWidth="1"/>
    <col min="11781" max="11781" width="22.7109375" style="2730" customWidth="1"/>
    <col min="11782" max="11782" width="25.28515625" style="2730" customWidth="1"/>
    <col min="11783" max="11785" width="22.7109375" style="2730" customWidth="1"/>
    <col min="11786" max="11786" width="24.7109375" style="2730" customWidth="1"/>
    <col min="11787" max="12027" width="11.42578125" style="2730" customWidth="1"/>
    <col min="12028" max="12029" width="13.28515625" style="2730"/>
    <col min="12030" max="12030" width="8.7109375" style="2730" customWidth="1"/>
    <col min="12031" max="12031" width="13.28515625" style="2730" customWidth="1"/>
    <col min="12032" max="12032" width="35" style="2730" customWidth="1"/>
    <col min="12033" max="12033" width="14.85546875" style="2730" customWidth="1"/>
    <col min="12034" max="12034" width="67.85546875" style="2730" customWidth="1"/>
    <col min="12035" max="12035" width="24.42578125" style="2730" customWidth="1"/>
    <col min="12036" max="12036" width="25.85546875" style="2730" customWidth="1"/>
    <col min="12037" max="12037" width="22.7109375" style="2730" customWidth="1"/>
    <col min="12038" max="12038" width="25.28515625" style="2730" customWidth="1"/>
    <col min="12039" max="12041" width="22.7109375" style="2730" customWidth="1"/>
    <col min="12042" max="12042" width="24.7109375" style="2730" customWidth="1"/>
    <col min="12043" max="12283" width="11.42578125" style="2730" customWidth="1"/>
    <col min="12284" max="12285" width="13.28515625" style="2730"/>
    <col min="12286" max="12286" width="8.7109375" style="2730" customWidth="1"/>
    <col min="12287" max="12287" width="13.28515625" style="2730" customWidth="1"/>
    <col min="12288" max="12288" width="35" style="2730" customWidth="1"/>
    <col min="12289" max="12289" width="14.85546875" style="2730" customWidth="1"/>
    <col min="12290" max="12290" width="67.85546875" style="2730" customWidth="1"/>
    <col min="12291" max="12291" width="24.42578125" style="2730" customWidth="1"/>
    <col min="12292" max="12292" width="25.85546875" style="2730" customWidth="1"/>
    <col min="12293" max="12293" width="22.7109375" style="2730" customWidth="1"/>
    <col min="12294" max="12294" width="25.28515625" style="2730" customWidth="1"/>
    <col min="12295" max="12297" width="22.7109375" style="2730" customWidth="1"/>
    <col min="12298" max="12298" width="24.7109375" style="2730" customWidth="1"/>
    <col min="12299" max="12539" width="11.42578125" style="2730" customWidth="1"/>
    <col min="12540" max="12541" width="13.28515625" style="2730"/>
    <col min="12542" max="12542" width="8.7109375" style="2730" customWidth="1"/>
    <col min="12543" max="12543" width="13.28515625" style="2730" customWidth="1"/>
    <col min="12544" max="12544" width="35" style="2730" customWidth="1"/>
    <col min="12545" max="12545" width="14.85546875" style="2730" customWidth="1"/>
    <col min="12546" max="12546" width="67.85546875" style="2730" customWidth="1"/>
    <col min="12547" max="12547" width="24.42578125" style="2730" customWidth="1"/>
    <col min="12548" max="12548" width="25.85546875" style="2730" customWidth="1"/>
    <col min="12549" max="12549" width="22.7109375" style="2730" customWidth="1"/>
    <col min="12550" max="12550" width="25.28515625" style="2730" customWidth="1"/>
    <col min="12551" max="12553" width="22.7109375" style="2730" customWidth="1"/>
    <col min="12554" max="12554" width="24.7109375" style="2730" customWidth="1"/>
    <col min="12555" max="12795" width="11.42578125" style="2730" customWidth="1"/>
    <col min="12796" max="12797" width="13.28515625" style="2730"/>
    <col min="12798" max="12798" width="8.7109375" style="2730" customWidth="1"/>
    <col min="12799" max="12799" width="13.28515625" style="2730" customWidth="1"/>
    <col min="12800" max="12800" width="35" style="2730" customWidth="1"/>
    <col min="12801" max="12801" width="14.85546875" style="2730" customWidth="1"/>
    <col min="12802" max="12802" width="67.85546875" style="2730" customWidth="1"/>
    <col min="12803" max="12803" width="24.42578125" style="2730" customWidth="1"/>
    <col min="12804" max="12804" width="25.85546875" style="2730" customWidth="1"/>
    <col min="12805" max="12805" width="22.7109375" style="2730" customWidth="1"/>
    <col min="12806" max="12806" width="25.28515625" style="2730" customWidth="1"/>
    <col min="12807" max="12809" width="22.7109375" style="2730" customWidth="1"/>
    <col min="12810" max="12810" width="24.7109375" style="2730" customWidth="1"/>
    <col min="12811" max="13051" width="11.42578125" style="2730" customWidth="1"/>
    <col min="13052" max="13053" width="13.28515625" style="2730"/>
    <col min="13054" max="13054" width="8.7109375" style="2730" customWidth="1"/>
    <col min="13055" max="13055" width="13.28515625" style="2730" customWidth="1"/>
    <col min="13056" max="13056" width="35" style="2730" customWidth="1"/>
    <col min="13057" max="13057" width="14.85546875" style="2730" customWidth="1"/>
    <col min="13058" max="13058" width="67.85546875" style="2730" customWidth="1"/>
    <col min="13059" max="13059" width="24.42578125" style="2730" customWidth="1"/>
    <col min="13060" max="13060" width="25.85546875" style="2730" customWidth="1"/>
    <col min="13061" max="13061" width="22.7109375" style="2730" customWidth="1"/>
    <col min="13062" max="13062" width="25.28515625" style="2730" customWidth="1"/>
    <col min="13063" max="13065" width="22.7109375" style="2730" customWidth="1"/>
    <col min="13066" max="13066" width="24.7109375" style="2730" customWidth="1"/>
    <col min="13067" max="13307" width="11.42578125" style="2730" customWidth="1"/>
    <col min="13308" max="13309" width="13.28515625" style="2730"/>
    <col min="13310" max="13310" width="8.7109375" style="2730" customWidth="1"/>
    <col min="13311" max="13311" width="13.28515625" style="2730" customWidth="1"/>
    <col min="13312" max="13312" width="35" style="2730" customWidth="1"/>
    <col min="13313" max="13313" width="14.85546875" style="2730" customWidth="1"/>
    <col min="13314" max="13314" width="67.85546875" style="2730" customWidth="1"/>
    <col min="13315" max="13315" width="24.42578125" style="2730" customWidth="1"/>
    <col min="13316" max="13316" width="25.85546875" style="2730" customWidth="1"/>
    <col min="13317" max="13317" width="22.7109375" style="2730" customWidth="1"/>
    <col min="13318" max="13318" width="25.28515625" style="2730" customWidth="1"/>
    <col min="13319" max="13321" width="22.7109375" style="2730" customWidth="1"/>
    <col min="13322" max="13322" width="24.7109375" style="2730" customWidth="1"/>
    <col min="13323" max="13563" width="11.42578125" style="2730" customWidth="1"/>
    <col min="13564" max="13565" width="13.28515625" style="2730"/>
    <col min="13566" max="13566" width="8.7109375" style="2730" customWidth="1"/>
    <col min="13567" max="13567" width="13.28515625" style="2730" customWidth="1"/>
    <col min="13568" max="13568" width="35" style="2730" customWidth="1"/>
    <col min="13569" max="13569" width="14.85546875" style="2730" customWidth="1"/>
    <col min="13570" max="13570" width="67.85546875" style="2730" customWidth="1"/>
    <col min="13571" max="13571" width="24.42578125" style="2730" customWidth="1"/>
    <col min="13572" max="13572" width="25.85546875" style="2730" customWidth="1"/>
    <col min="13573" max="13573" width="22.7109375" style="2730" customWidth="1"/>
    <col min="13574" max="13574" width="25.28515625" style="2730" customWidth="1"/>
    <col min="13575" max="13577" width="22.7109375" style="2730" customWidth="1"/>
    <col min="13578" max="13578" width="24.7109375" style="2730" customWidth="1"/>
    <col min="13579" max="13819" width="11.42578125" style="2730" customWidth="1"/>
    <col min="13820" max="13821" width="13.28515625" style="2730"/>
    <col min="13822" max="13822" width="8.7109375" style="2730" customWidth="1"/>
    <col min="13823" max="13823" width="13.28515625" style="2730" customWidth="1"/>
    <col min="13824" max="13824" width="35" style="2730" customWidth="1"/>
    <col min="13825" max="13825" width="14.85546875" style="2730" customWidth="1"/>
    <col min="13826" max="13826" width="67.85546875" style="2730" customWidth="1"/>
    <col min="13827" max="13827" width="24.42578125" style="2730" customWidth="1"/>
    <col min="13828" max="13828" width="25.85546875" style="2730" customWidth="1"/>
    <col min="13829" max="13829" width="22.7109375" style="2730" customWidth="1"/>
    <col min="13830" max="13830" width="25.28515625" style="2730" customWidth="1"/>
    <col min="13831" max="13833" width="22.7109375" style="2730" customWidth="1"/>
    <col min="13834" max="13834" width="24.7109375" style="2730" customWidth="1"/>
    <col min="13835" max="14075" width="11.42578125" style="2730" customWidth="1"/>
    <col min="14076" max="14077" width="13.28515625" style="2730"/>
    <col min="14078" max="14078" width="8.7109375" style="2730" customWidth="1"/>
    <col min="14079" max="14079" width="13.28515625" style="2730" customWidth="1"/>
    <col min="14080" max="14080" width="35" style="2730" customWidth="1"/>
    <col min="14081" max="14081" width="14.85546875" style="2730" customWidth="1"/>
    <col min="14082" max="14082" width="67.85546875" style="2730" customWidth="1"/>
    <col min="14083" max="14083" width="24.42578125" style="2730" customWidth="1"/>
    <col min="14084" max="14084" width="25.85546875" style="2730" customWidth="1"/>
    <col min="14085" max="14085" width="22.7109375" style="2730" customWidth="1"/>
    <col min="14086" max="14086" width="25.28515625" style="2730" customWidth="1"/>
    <col min="14087" max="14089" width="22.7109375" style="2730" customWidth="1"/>
    <col min="14090" max="14090" width="24.7109375" style="2730" customWidth="1"/>
    <col min="14091" max="14331" width="11.42578125" style="2730" customWidth="1"/>
    <col min="14332" max="14333" width="13.28515625" style="2730"/>
    <col min="14334" max="14334" width="8.7109375" style="2730" customWidth="1"/>
    <col min="14335" max="14335" width="13.28515625" style="2730" customWidth="1"/>
    <col min="14336" max="14336" width="35" style="2730" customWidth="1"/>
    <col min="14337" max="14337" width="14.85546875" style="2730" customWidth="1"/>
    <col min="14338" max="14338" width="67.85546875" style="2730" customWidth="1"/>
    <col min="14339" max="14339" width="24.42578125" style="2730" customWidth="1"/>
    <col min="14340" max="14340" width="25.85546875" style="2730" customWidth="1"/>
    <col min="14341" max="14341" width="22.7109375" style="2730" customWidth="1"/>
    <col min="14342" max="14342" width="25.28515625" style="2730" customWidth="1"/>
    <col min="14343" max="14345" width="22.7109375" style="2730" customWidth="1"/>
    <col min="14346" max="14346" width="24.7109375" style="2730" customWidth="1"/>
    <col min="14347" max="14587" width="11.42578125" style="2730" customWidth="1"/>
    <col min="14588" max="14589" width="13.28515625" style="2730"/>
    <col min="14590" max="14590" width="8.7109375" style="2730" customWidth="1"/>
    <col min="14591" max="14591" width="13.28515625" style="2730" customWidth="1"/>
    <col min="14592" max="14592" width="35" style="2730" customWidth="1"/>
    <col min="14593" max="14593" width="14.85546875" style="2730" customWidth="1"/>
    <col min="14594" max="14594" width="67.85546875" style="2730" customWidth="1"/>
    <col min="14595" max="14595" width="24.42578125" style="2730" customWidth="1"/>
    <col min="14596" max="14596" width="25.85546875" style="2730" customWidth="1"/>
    <col min="14597" max="14597" width="22.7109375" style="2730" customWidth="1"/>
    <col min="14598" max="14598" width="25.28515625" style="2730" customWidth="1"/>
    <col min="14599" max="14601" width="22.7109375" style="2730" customWidth="1"/>
    <col min="14602" max="14602" width="24.7109375" style="2730" customWidth="1"/>
    <col min="14603" max="14843" width="11.42578125" style="2730" customWidth="1"/>
    <col min="14844" max="14845" width="13.28515625" style="2730"/>
    <col min="14846" max="14846" width="8.7109375" style="2730" customWidth="1"/>
    <col min="14847" max="14847" width="13.28515625" style="2730" customWidth="1"/>
    <col min="14848" max="14848" width="35" style="2730" customWidth="1"/>
    <col min="14849" max="14849" width="14.85546875" style="2730" customWidth="1"/>
    <col min="14850" max="14850" width="67.85546875" style="2730" customWidth="1"/>
    <col min="14851" max="14851" width="24.42578125" style="2730" customWidth="1"/>
    <col min="14852" max="14852" width="25.85546875" style="2730" customWidth="1"/>
    <col min="14853" max="14853" width="22.7109375" style="2730" customWidth="1"/>
    <col min="14854" max="14854" width="25.28515625" style="2730" customWidth="1"/>
    <col min="14855" max="14857" width="22.7109375" style="2730" customWidth="1"/>
    <col min="14858" max="14858" width="24.7109375" style="2730" customWidth="1"/>
    <col min="14859" max="15099" width="11.42578125" style="2730" customWidth="1"/>
    <col min="15100" max="15101" width="13.28515625" style="2730"/>
    <col min="15102" max="15102" width="8.7109375" style="2730" customWidth="1"/>
    <col min="15103" max="15103" width="13.28515625" style="2730" customWidth="1"/>
    <col min="15104" max="15104" width="35" style="2730" customWidth="1"/>
    <col min="15105" max="15105" width="14.85546875" style="2730" customWidth="1"/>
    <col min="15106" max="15106" width="67.85546875" style="2730" customWidth="1"/>
    <col min="15107" max="15107" width="24.42578125" style="2730" customWidth="1"/>
    <col min="15108" max="15108" width="25.85546875" style="2730" customWidth="1"/>
    <col min="15109" max="15109" width="22.7109375" style="2730" customWidth="1"/>
    <col min="15110" max="15110" width="25.28515625" style="2730" customWidth="1"/>
    <col min="15111" max="15113" width="22.7109375" style="2730" customWidth="1"/>
    <col min="15114" max="15114" width="24.7109375" style="2730" customWidth="1"/>
    <col min="15115" max="15355" width="11.42578125" style="2730" customWidth="1"/>
    <col min="15356" max="15357" width="13.28515625" style="2730"/>
    <col min="15358" max="15358" width="8.7109375" style="2730" customWidth="1"/>
    <col min="15359" max="15359" width="13.28515625" style="2730" customWidth="1"/>
    <col min="15360" max="15360" width="35" style="2730" customWidth="1"/>
    <col min="15361" max="15361" width="14.85546875" style="2730" customWidth="1"/>
    <col min="15362" max="15362" width="67.85546875" style="2730" customWidth="1"/>
    <col min="15363" max="15363" width="24.42578125" style="2730" customWidth="1"/>
    <col min="15364" max="15364" width="25.85546875" style="2730" customWidth="1"/>
    <col min="15365" max="15365" width="22.7109375" style="2730" customWidth="1"/>
    <col min="15366" max="15366" width="25.28515625" style="2730" customWidth="1"/>
    <col min="15367" max="15369" width="22.7109375" style="2730" customWidth="1"/>
    <col min="15370" max="15370" width="24.7109375" style="2730" customWidth="1"/>
    <col min="15371" max="15611" width="11.42578125" style="2730" customWidth="1"/>
    <col min="15612" max="15613" width="13.28515625" style="2730"/>
    <col min="15614" max="15614" width="8.7109375" style="2730" customWidth="1"/>
    <col min="15615" max="15615" width="13.28515625" style="2730" customWidth="1"/>
    <col min="15616" max="15616" width="35" style="2730" customWidth="1"/>
    <col min="15617" max="15617" width="14.85546875" style="2730" customWidth="1"/>
    <col min="15618" max="15618" width="67.85546875" style="2730" customWidth="1"/>
    <col min="15619" max="15619" width="24.42578125" style="2730" customWidth="1"/>
    <col min="15620" max="15620" width="25.85546875" style="2730" customWidth="1"/>
    <col min="15621" max="15621" width="22.7109375" style="2730" customWidth="1"/>
    <col min="15622" max="15622" width="25.28515625" style="2730" customWidth="1"/>
    <col min="15623" max="15625" width="22.7109375" style="2730" customWidth="1"/>
    <col min="15626" max="15626" width="24.7109375" style="2730" customWidth="1"/>
    <col min="15627" max="15867" width="11.42578125" style="2730" customWidth="1"/>
    <col min="15868" max="15869" width="13.28515625" style="2730"/>
    <col min="15870" max="15870" width="8.7109375" style="2730" customWidth="1"/>
    <col min="15871" max="15871" width="13.28515625" style="2730" customWidth="1"/>
    <col min="15872" max="15872" width="35" style="2730" customWidth="1"/>
    <col min="15873" max="15873" width="14.85546875" style="2730" customWidth="1"/>
    <col min="15874" max="15874" width="67.85546875" style="2730" customWidth="1"/>
    <col min="15875" max="15875" width="24.42578125" style="2730" customWidth="1"/>
    <col min="15876" max="15876" width="25.85546875" style="2730" customWidth="1"/>
    <col min="15877" max="15877" width="22.7109375" style="2730" customWidth="1"/>
    <col min="15878" max="15878" width="25.28515625" style="2730" customWidth="1"/>
    <col min="15879" max="15881" width="22.7109375" style="2730" customWidth="1"/>
    <col min="15882" max="15882" width="24.7109375" style="2730" customWidth="1"/>
    <col min="15883" max="16123" width="11.42578125" style="2730" customWidth="1"/>
    <col min="16124" max="16125" width="13.28515625" style="2730"/>
    <col min="16126" max="16126" width="8.7109375" style="2730" customWidth="1"/>
    <col min="16127" max="16127" width="13.28515625" style="2730" customWidth="1"/>
    <col min="16128" max="16128" width="35" style="2730" customWidth="1"/>
    <col min="16129" max="16129" width="14.85546875" style="2730" customWidth="1"/>
    <col min="16130" max="16130" width="67.85546875" style="2730" customWidth="1"/>
    <col min="16131" max="16131" width="24.42578125" style="2730" customWidth="1"/>
    <col min="16132" max="16132" width="25.85546875" style="2730" customWidth="1"/>
    <col min="16133" max="16133" width="22.7109375" style="2730" customWidth="1"/>
    <col min="16134" max="16134" width="25.28515625" style="2730" customWidth="1"/>
    <col min="16135" max="16137" width="22.7109375" style="2730" customWidth="1"/>
    <col min="16138" max="16138" width="24.7109375" style="2730" customWidth="1"/>
    <col min="16139" max="16379" width="11.42578125" style="2730" customWidth="1"/>
    <col min="16380" max="16384" width="13.28515625" style="2730"/>
  </cols>
  <sheetData>
    <row r="1" spans="1:10" s="2809" customFormat="1" ht="21" customHeight="1">
      <c r="A1" s="2807"/>
      <c r="B1" s="41" t="s">
        <v>48</v>
      </c>
      <c r="C1" s="41">
        <v>18</v>
      </c>
      <c r="D1" s="2128"/>
      <c r="E1" s="2577"/>
      <c r="F1" s="2128"/>
      <c r="G1" s="2808"/>
    </row>
    <row r="2" spans="1:10" s="2809" customFormat="1" ht="16.5" customHeight="1">
      <c r="A2" s="2807"/>
      <c r="B2" s="41" t="s">
        <v>49</v>
      </c>
      <c r="C2" s="2810" t="s">
        <v>3151</v>
      </c>
      <c r="D2" s="3237"/>
      <c r="E2" s="2128"/>
      <c r="F2" s="2128"/>
      <c r="G2" s="2808"/>
    </row>
    <row r="3" spans="1:10" s="2809" customFormat="1" ht="17.25" customHeight="1">
      <c r="A3" s="2807"/>
      <c r="B3" s="41" t="s">
        <v>47</v>
      </c>
      <c r="C3" s="41" t="s">
        <v>1051</v>
      </c>
      <c r="E3" s="2808"/>
      <c r="F3" s="2808"/>
      <c r="G3" s="2808"/>
    </row>
    <row r="4" spans="1:10" ht="20.25" customHeight="1">
      <c r="A4" s="2811"/>
      <c r="B4" s="41" t="s">
        <v>50</v>
      </c>
      <c r="C4" s="41" t="s">
        <v>53</v>
      </c>
      <c r="D4" s="2812"/>
      <c r="E4" s="2812"/>
      <c r="F4" s="2812"/>
      <c r="G4" s="2812"/>
      <c r="H4" s="2813"/>
      <c r="I4" s="2813"/>
      <c r="J4" s="2813"/>
    </row>
    <row r="5" spans="1:10" ht="20.25" customHeight="1">
      <c r="A5" s="2811"/>
      <c r="B5" s="41" t="s">
        <v>792</v>
      </c>
      <c r="C5" s="41" t="s">
        <v>71</v>
      </c>
      <c r="D5" s="2812"/>
      <c r="E5" s="2812"/>
      <c r="F5" s="2812"/>
      <c r="G5" s="2812"/>
      <c r="H5" s="2813"/>
      <c r="I5" s="2813"/>
      <c r="J5" s="2813"/>
    </row>
    <row r="6" spans="1:10" ht="18.75" customHeight="1" thickBot="1">
      <c r="A6" s="2811"/>
      <c r="B6" s="2814"/>
      <c r="C6" s="3238"/>
      <c r="D6" s="2812"/>
      <c r="E6" s="2812"/>
      <c r="F6" s="2812"/>
      <c r="G6" s="2812"/>
      <c r="H6" s="2813"/>
      <c r="I6" s="2813"/>
      <c r="J6" s="2813"/>
    </row>
    <row r="7" spans="1:10" s="2817" customFormat="1" ht="24" customHeight="1">
      <c r="A7" s="2815"/>
      <c r="B7" s="2816"/>
      <c r="C7" s="5010" t="s">
        <v>2630</v>
      </c>
      <c r="D7" s="5011"/>
      <c r="E7" s="5011"/>
      <c r="F7" s="5011"/>
      <c r="G7" s="5012"/>
      <c r="H7" s="5013" t="s">
        <v>2631</v>
      </c>
      <c r="I7" s="5013" t="s">
        <v>2632</v>
      </c>
      <c r="J7" s="5016" t="s">
        <v>2633</v>
      </c>
    </row>
    <row r="8" spans="1:10" s="2817" customFormat="1" ht="24" customHeight="1">
      <c r="A8" s="2818"/>
      <c r="B8" s="2819"/>
      <c r="C8" s="5018" t="s">
        <v>2634</v>
      </c>
      <c r="D8" s="5019"/>
      <c r="E8" s="5018" t="s">
        <v>2635</v>
      </c>
      <c r="F8" s="5019"/>
      <c r="G8" s="5020" t="s">
        <v>2636</v>
      </c>
      <c r="H8" s="5014"/>
      <c r="I8" s="5014"/>
      <c r="J8" s="5017"/>
    </row>
    <row r="9" spans="1:10" s="2817" customFormat="1" ht="21.75" customHeight="1">
      <c r="A9" s="2818"/>
      <c r="B9" s="2819"/>
      <c r="C9" s="2140" t="s">
        <v>2637</v>
      </c>
      <c r="D9" s="2141" t="s">
        <v>2638</v>
      </c>
      <c r="E9" s="2142" t="s">
        <v>2637</v>
      </c>
      <c r="F9" s="2142" t="s">
        <v>2638</v>
      </c>
      <c r="G9" s="5021"/>
      <c r="H9" s="5015"/>
      <c r="I9" s="5015"/>
      <c r="J9" s="5017"/>
    </row>
    <row r="10" spans="1:10" s="2817" customFormat="1" ht="20.25" customHeight="1" thickBot="1">
      <c r="A10" s="2820"/>
      <c r="B10" s="2821"/>
      <c r="C10" s="2822" t="s">
        <v>1417</v>
      </c>
      <c r="D10" s="2822" t="s">
        <v>1422</v>
      </c>
      <c r="E10" s="2823" t="s">
        <v>1425</v>
      </c>
      <c r="F10" s="2823" t="s">
        <v>1428</v>
      </c>
      <c r="G10" s="2824" t="s">
        <v>1431</v>
      </c>
      <c r="H10" s="2825"/>
      <c r="I10" s="2822" t="s">
        <v>1434</v>
      </c>
      <c r="J10" s="2826" t="s">
        <v>1436</v>
      </c>
    </row>
    <row r="11" spans="1:10" s="2832" customFormat="1" ht="18" customHeight="1">
      <c r="A11" s="2827" t="s">
        <v>1417</v>
      </c>
      <c r="B11" s="2828" t="s">
        <v>3147</v>
      </c>
      <c r="C11" s="3239"/>
      <c r="D11" s="2860"/>
      <c r="E11" s="3240"/>
      <c r="F11" s="3241"/>
      <c r="G11" s="3241"/>
      <c r="H11" s="2829"/>
      <c r="I11" s="2830">
        <f>I12+I38+I51+I52</f>
        <v>0</v>
      </c>
      <c r="J11" s="2831">
        <f>I11*12.5</f>
        <v>0</v>
      </c>
    </row>
    <row r="12" spans="1:10" s="2832" customFormat="1" ht="21" customHeight="1">
      <c r="A12" s="2833" t="s">
        <v>2640</v>
      </c>
      <c r="B12" s="2834" t="s">
        <v>2641</v>
      </c>
      <c r="C12" s="3239"/>
      <c r="D12" s="2860"/>
      <c r="E12" s="3240"/>
      <c r="F12" s="3241"/>
      <c r="G12" s="3241"/>
      <c r="H12" s="2829"/>
      <c r="I12" s="2835">
        <f>I15+I34</f>
        <v>0</v>
      </c>
      <c r="J12" s="2836"/>
    </row>
    <row r="13" spans="1:10" s="2832" customFormat="1" ht="21" customHeight="1">
      <c r="A13" s="2833" t="s">
        <v>2642</v>
      </c>
      <c r="B13" s="2837" t="s">
        <v>2643</v>
      </c>
      <c r="C13" s="2838"/>
      <c r="D13" s="2839"/>
      <c r="E13" s="3240"/>
      <c r="F13" s="3241"/>
      <c r="G13" s="3241"/>
      <c r="H13" s="2829"/>
      <c r="I13" s="2840"/>
      <c r="J13" s="2841"/>
    </row>
    <row r="14" spans="1:10" s="2832" customFormat="1" ht="20.25" customHeight="1">
      <c r="A14" s="2833" t="s">
        <v>2644</v>
      </c>
      <c r="B14" s="2842" t="s">
        <v>2645</v>
      </c>
      <c r="C14" s="2843"/>
      <c r="D14" s="2844"/>
      <c r="E14" s="3240"/>
      <c r="F14" s="3241"/>
      <c r="G14" s="3241"/>
      <c r="H14" s="2829"/>
      <c r="I14" s="2840"/>
      <c r="J14" s="2841"/>
    </row>
    <row r="15" spans="1:10" s="2817" customFormat="1" ht="21" customHeight="1">
      <c r="A15" s="2827" t="s">
        <v>1422</v>
      </c>
      <c r="B15" s="2845" t="s">
        <v>2646</v>
      </c>
      <c r="C15" s="2843"/>
      <c r="D15" s="2846"/>
      <c r="E15" s="2846"/>
      <c r="F15" s="2844"/>
      <c r="G15" s="2844"/>
      <c r="H15" s="2847"/>
      <c r="I15" s="2848"/>
      <c r="J15" s="2836"/>
    </row>
    <row r="16" spans="1:10" s="2817" customFormat="1" ht="18.75" customHeight="1">
      <c r="A16" s="2827" t="s">
        <v>1425</v>
      </c>
      <c r="B16" s="2849" t="s">
        <v>2647</v>
      </c>
      <c r="C16" s="2843"/>
      <c r="D16" s="2846"/>
      <c r="E16" s="2846"/>
      <c r="F16" s="2844"/>
      <c r="G16" s="2850"/>
      <c r="H16" s="2847"/>
      <c r="I16" s="2851"/>
      <c r="J16" s="2836"/>
    </row>
    <row r="17" spans="1:10" s="2817" customFormat="1" ht="18" customHeight="1">
      <c r="A17" s="2827" t="s">
        <v>1428</v>
      </c>
      <c r="B17" s="2852" t="s">
        <v>2648</v>
      </c>
      <c r="C17" s="2853"/>
      <c r="D17" s="2850"/>
      <c r="E17" s="2843"/>
      <c r="F17" s="2844"/>
      <c r="G17" s="2850"/>
      <c r="H17" s="2847"/>
      <c r="I17" s="2851"/>
      <c r="J17" s="2836"/>
    </row>
    <row r="18" spans="1:10" s="2817" customFormat="1" ht="20.25" customHeight="1">
      <c r="A18" s="2827" t="s">
        <v>1431</v>
      </c>
      <c r="B18" s="2852" t="s">
        <v>2649</v>
      </c>
      <c r="C18" s="2853"/>
      <c r="D18" s="2850"/>
      <c r="E18" s="2843"/>
      <c r="F18" s="2844"/>
      <c r="G18" s="2850"/>
      <c r="H18" s="2847"/>
      <c r="I18" s="2851"/>
      <c r="J18" s="2836"/>
    </row>
    <row r="19" spans="1:10" s="2817" customFormat="1" ht="24" customHeight="1">
      <c r="A19" s="2827" t="s">
        <v>1434</v>
      </c>
      <c r="B19" s="2852" t="s">
        <v>2650</v>
      </c>
      <c r="C19" s="2853"/>
      <c r="D19" s="2850"/>
      <c r="E19" s="2843"/>
      <c r="F19" s="2844"/>
      <c r="G19" s="2850"/>
      <c r="H19" s="2847"/>
      <c r="I19" s="2851"/>
      <c r="J19" s="2836"/>
    </row>
    <row r="20" spans="1:10" s="2817" customFormat="1" ht="18.75" customHeight="1">
      <c r="A20" s="2827" t="s">
        <v>1436</v>
      </c>
      <c r="B20" s="2852" t="s">
        <v>2651</v>
      </c>
      <c r="C20" s="2853"/>
      <c r="D20" s="2850"/>
      <c r="E20" s="2843"/>
      <c r="F20" s="2844"/>
      <c r="G20" s="2850"/>
      <c r="H20" s="2847"/>
      <c r="I20" s="2851"/>
      <c r="J20" s="2836"/>
    </row>
    <row r="21" spans="1:10" s="2817" customFormat="1" ht="19.5" customHeight="1">
      <c r="A21" s="2827" t="s">
        <v>1439</v>
      </c>
      <c r="B21" s="2849" t="s">
        <v>2652</v>
      </c>
      <c r="C21" s="2843"/>
      <c r="D21" s="2844"/>
      <c r="E21" s="2843"/>
      <c r="F21" s="2844"/>
      <c r="G21" s="2850"/>
      <c r="H21" s="2847"/>
      <c r="I21" s="2851"/>
      <c r="J21" s="2836"/>
    </row>
    <row r="22" spans="1:10" s="2817" customFormat="1" ht="21.75" customHeight="1">
      <c r="A22" s="2827" t="s">
        <v>1442</v>
      </c>
      <c r="B22" s="2852" t="s">
        <v>3349</v>
      </c>
      <c r="C22" s="2853"/>
      <c r="D22" s="2850"/>
      <c r="E22" s="2843"/>
      <c r="F22" s="2844"/>
      <c r="G22" s="2850"/>
      <c r="H22" s="2847"/>
      <c r="I22" s="2851"/>
      <c r="J22" s="2836"/>
    </row>
    <row r="23" spans="1:10" s="2817" customFormat="1" ht="18" customHeight="1">
      <c r="A23" s="2827" t="s">
        <v>2654</v>
      </c>
      <c r="B23" s="2852" t="s">
        <v>2655</v>
      </c>
      <c r="C23" s="2853"/>
      <c r="D23" s="2850"/>
      <c r="E23" s="2843"/>
      <c r="F23" s="2844"/>
      <c r="G23" s="2850"/>
      <c r="H23" s="2847"/>
      <c r="I23" s="2851"/>
      <c r="J23" s="2836"/>
    </row>
    <row r="24" spans="1:10" s="2817" customFormat="1" ht="20.25" customHeight="1">
      <c r="A24" s="2827" t="s">
        <v>2656</v>
      </c>
      <c r="B24" s="2852" t="s">
        <v>3350</v>
      </c>
      <c r="C24" s="2853"/>
      <c r="D24" s="2850"/>
      <c r="E24" s="2843"/>
      <c r="F24" s="2844"/>
      <c r="G24" s="2850"/>
      <c r="H24" s="2847"/>
      <c r="I24" s="2851"/>
      <c r="J24" s="2836"/>
    </row>
    <row r="25" spans="1:10" s="2817" customFormat="1" ht="15.75" customHeight="1">
      <c r="A25" s="2827" t="s">
        <v>2658</v>
      </c>
      <c r="B25" s="2849" t="s">
        <v>2659</v>
      </c>
      <c r="C25" s="2843"/>
      <c r="D25" s="2844"/>
      <c r="E25" s="2843"/>
      <c r="F25" s="2844"/>
      <c r="G25" s="2850"/>
      <c r="H25" s="2847"/>
      <c r="I25" s="2851"/>
      <c r="J25" s="2836"/>
    </row>
    <row r="26" spans="1:10" s="2817" customFormat="1" ht="15" customHeight="1">
      <c r="A26" s="2827" t="s">
        <v>1451</v>
      </c>
      <c r="B26" s="2852" t="s">
        <v>3351</v>
      </c>
      <c r="C26" s="2853"/>
      <c r="D26" s="2850"/>
      <c r="E26" s="2843"/>
      <c r="F26" s="2844"/>
      <c r="G26" s="2850"/>
      <c r="H26" s="2847"/>
      <c r="I26" s="2851"/>
      <c r="J26" s="2836"/>
    </row>
    <row r="27" spans="1:10" s="2817" customFormat="1" ht="15" customHeight="1">
      <c r="A27" s="2827" t="s">
        <v>1454</v>
      </c>
      <c r="B27" s="2852" t="s">
        <v>3352</v>
      </c>
      <c r="C27" s="2853"/>
      <c r="D27" s="2850"/>
      <c r="E27" s="2843"/>
      <c r="F27" s="2844"/>
      <c r="G27" s="2850"/>
      <c r="H27" s="2847"/>
      <c r="I27" s="2851"/>
      <c r="J27" s="2836"/>
    </row>
    <row r="28" spans="1:10" s="2817" customFormat="1" ht="15" customHeight="1">
      <c r="A28" s="2827" t="s">
        <v>1457</v>
      </c>
      <c r="B28" s="2852" t="s">
        <v>3353</v>
      </c>
      <c r="C28" s="2853"/>
      <c r="D28" s="2850"/>
      <c r="E28" s="2843"/>
      <c r="F28" s="2844"/>
      <c r="G28" s="2850"/>
      <c r="H28" s="2847"/>
      <c r="I28" s="2851"/>
      <c r="J28" s="2836"/>
    </row>
    <row r="29" spans="1:10" s="2817" customFormat="1" ht="15" customHeight="1">
      <c r="A29" s="2827" t="s">
        <v>1460</v>
      </c>
      <c r="B29" s="2852" t="s">
        <v>3354</v>
      </c>
      <c r="C29" s="2853"/>
      <c r="D29" s="2850"/>
      <c r="E29" s="2843"/>
      <c r="F29" s="2844"/>
      <c r="G29" s="2850"/>
      <c r="H29" s="2847"/>
      <c r="I29" s="2851"/>
      <c r="J29" s="2836"/>
    </row>
    <row r="30" spans="1:10" s="2817" customFormat="1" ht="15" customHeight="1">
      <c r="A30" s="2827" t="s">
        <v>2664</v>
      </c>
      <c r="B30" s="2852" t="s">
        <v>3355</v>
      </c>
      <c r="C30" s="2853"/>
      <c r="D30" s="2850"/>
      <c r="E30" s="2843"/>
      <c r="F30" s="2844"/>
      <c r="G30" s="2850"/>
      <c r="H30" s="2847"/>
      <c r="I30" s="2851"/>
      <c r="J30" s="2836"/>
    </row>
    <row r="31" spans="1:10" s="2817" customFormat="1" ht="15" customHeight="1">
      <c r="A31" s="2827" t="s">
        <v>2666</v>
      </c>
      <c r="B31" s="2852" t="s">
        <v>3356</v>
      </c>
      <c r="C31" s="2853"/>
      <c r="D31" s="2850"/>
      <c r="E31" s="2843"/>
      <c r="F31" s="2844"/>
      <c r="G31" s="2850"/>
      <c r="H31" s="2847"/>
      <c r="I31" s="2851"/>
      <c r="J31" s="2836"/>
    </row>
    <row r="32" spans="1:10" s="2817" customFormat="1" ht="15" customHeight="1">
      <c r="A32" s="2827" t="s">
        <v>2668</v>
      </c>
      <c r="B32" s="2852" t="s">
        <v>3357</v>
      </c>
      <c r="C32" s="2853"/>
      <c r="D32" s="2850"/>
      <c r="E32" s="2843"/>
      <c r="F32" s="2844"/>
      <c r="G32" s="2850"/>
      <c r="H32" s="2847"/>
      <c r="I32" s="2851"/>
      <c r="J32" s="2836"/>
    </row>
    <row r="33" spans="1:10" s="2817" customFormat="1" ht="15" customHeight="1">
      <c r="A33" s="2827" t="s">
        <v>1463</v>
      </c>
      <c r="B33" s="2852" t="s">
        <v>3358</v>
      </c>
      <c r="C33" s="2853"/>
      <c r="D33" s="2850"/>
      <c r="E33" s="2843"/>
      <c r="F33" s="2844"/>
      <c r="G33" s="2850"/>
      <c r="H33" s="2847"/>
      <c r="I33" s="2854"/>
      <c r="J33" s="2855"/>
    </row>
    <row r="34" spans="1:10" s="2817" customFormat="1" ht="24" customHeight="1">
      <c r="A34" s="2827" t="s">
        <v>2671</v>
      </c>
      <c r="B34" s="2845" t="s">
        <v>2672</v>
      </c>
      <c r="C34" s="2843"/>
      <c r="D34" s="2856"/>
      <c r="E34" s="2843"/>
      <c r="F34" s="2844"/>
      <c r="G34" s="2844"/>
      <c r="H34" s="2847"/>
      <c r="I34" s="2848"/>
      <c r="J34" s="2836"/>
    </row>
    <row r="35" spans="1:10" s="2817" customFormat="1" ht="20.25" customHeight="1">
      <c r="A35" s="2827" t="s">
        <v>2673</v>
      </c>
      <c r="B35" s="2849" t="s">
        <v>2647</v>
      </c>
      <c r="C35" s="2843"/>
      <c r="D35" s="2856"/>
      <c r="E35" s="2843"/>
      <c r="F35" s="2844"/>
      <c r="G35" s="2850"/>
      <c r="H35" s="2847"/>
      <c r="I35" s="2851"/>
      <c r="J35" s="2836"/>
    </row>
    <row r="36" spans="1:10" s="2817" customFormat="1" ht="18.75" customHeight="1">
      <c r="A36" s="2827" t="s">
        <v>2674</v>
      </c>
      <c r="B36" s="2849" t="s">
        <v>2652</v>
      </c>
      <c r="C36" s="2843"/>
      <c r="D36" s="2856"/>
      <c r="E36" s="2843"/>
      <c r="F36" s="2844"/>
      <c r="G36" s="2850"/>
      <c r="H36" s="2847"/>
      <c r="I36" s="2851"/>
      <c r="J36" s="2836"/>
    </row>
    <row r="37" spans="1:10" s="2817" customFormat="1" ht="19.5" customHeight="1">
      <c r="A37" s="2827" t="s">
        <v>2675</v>
      </c>
      <c r="B37" s="2849" t="s">
        <v>2659</v>
      </c>
      <c r="C37" s="2843"/>
      <c r="D37" s="2856"/>
      <c r="E37" s="2843"/>
      <c r="F37" s="2844"/>
      <c r="G37" s="2850"/>
      <c r="H37" s="2847"/>
      <c r="I37" s="2851"/>
      <c r="J37" s="2836"/>
    </row>
    <row r="38" spans="1:10" s="2817" customFormat="1" ht="18" customHeight="1">
      <c r="A38" s="2827" t="s">
        <v>1468</v>
      </c>
      <c r="B38" s="2857" t="s">
        <v>2676</v>
      </c>
      <c r="C38" s="2843"/>
      <c r="D38" s="2856"/>
      <c r="E38" s="2843"/>
      <c r="F38" s="2856"/>
      <c r="G38" s="2856"/>
      <c r="H38" s="2847"/>
      <c r="I38" s="2858">
        <f>+I39+I48+I49</f>
        <v>0</v>
      </c>
      <c r="J38" s="2836"/>
    </row>
    <row r="39" spans="1:10" s="2817" customFormat="1" ht="26.25" customHeight="1">
      <c r="A39" s="2827">
        <v>251</v>
      </c>
      <c r="B39" s="2859" t="s">
        <v>3359</v>
      </c>
      <c r="C39" s="2853"/>
      <c r="D39" s="2860"/>
      <c r="E39" s="2853"/>
      <c r="F39" s="2850"/>
      <c r="G39" s="2850"/>
      <c r="H39" s="2847"/>
      <c r="I39" s="2858">
        <f>+I40+I41+I45+I46+I47</f>
        <v>0</v>
      </c>
      <c r="J39" s="2836"/>
    </row>
    <row r="40" spans="1:10" s="2817" customFormat="1" ht="29.25" customHeight="1">
      <c r="A40" s="2827" t="s">
        <v>1471</v>
      </c>
      <c r="B40" s="2861" t="s">
        <v>2678</v>
      </c>
      <c r="C40" s="2843"/>
      <c r="D40" s="2856"/>
      <c r="E40" s="2843"/>
      <c r="F40" s="2844"/>
      <c r="G40" s="2843"/>
      <c r="H40" s="2862">
        <v>0</v>
      </c>
      <c r="I40" s="2858">
        <f>+G40*0</f>
        <v>0</v>
      </c>
      <c r="J40" s="2836"/>
    </row>
    <row r="41" spans="1:10" s="2817" customFormat="1" ht="28.5" customHeight="1">
      <c r="A41" s="2827" t="s">
        <v>1474</v>
      </c>
      <c r="B41" s="2861" t="s">
        <v>2679</v>
      </c>
      <c r="C41" s="2843"/>
      <c r="D41" s="2856"/>
      <c r="E41" s="2843"/>
      <c r="F41" s="2844"/>
      <c r="G41" s="2844"/>
      <c r="H41" s="2862"/>
      <c r="I41" s="2858">
        <f>+I42+I43+I44</f>
        <v>0</v>
      </c>
      <c r="J41" s="2836"/>
    </row>
    <row r="42" spans="1:10" s="2817" customFormat="1" ht="24" customHeight="1">
      <c r="A42" s="2827" t="s">
        <v>1477</v>
      </c>
      <c r="B42" s="2863" t="s">
        <v>2680</v>
      </c>
      <c r="C42" s="2843"/>
      <c r="D42" s="2856"/>
      <c r="E42" s="2843"/>
      <c r="F42" s="2844"/>
      <c r="G42" s="2844"/>
      <c r="H42" s="2862">
        <v>0.25</v>
      </c>
      <c r="I42" s="2858">
        <f>+G42*0.0025</f>
        <v>0</v>
      </c>
      <c r="J42" s="2836"/>
    </row>
    <row r="43" spans="1:10" s="2817" customFormat="1" ht="22.5" customHeight="1">
      <c r="A43" s="2827" t="s">
        <v>1483</v>
      </c>
      <c r="B43" s="2863" t="s">
        <v>2681</v>
      </c>
      <c r="C43" s="2843"/>
      <c r="D43" s="2856"/>
      <c r="E43" s="2843"/>
      <c r="F43" s="2844"/>
      <c r="G43" s="2844"/>
      <c r="H43" s="2862">
        <v>1</v>
      </c>
      <c r="I43" s="2858">
        <f>+G43*0.01</f>
        <v>0</v>
      </c>
      <c r="J43" s="2836"/>
    </row>
    <row r="44" spans="1:10" s="2817" customFormat="1" ht="18.75" customHeight="1">
      <c r="A44" s="2827" t="s">
        <v>1486</v>
      </c>
      <c r="B44" s="2863" t="s">
        <v>2682</v>
      </c>
      <c r="C44" s="2843"/>
      <c r="D44" s="2856"/>
      <c r="E44" s="2843"/>
      <c r="F44" s="2844"/>
      <c r="G44" s="2844"/>
      <c r="H44" s="2862">
        <v>1.6</v>
      </c>
      <c r="I44" s="2858">
        <f>+G44*0.016</f>
        <v>0</v>
      </c>
      <c r="J44" s="2836"/>
    </row>
    <row r="45" spans="1:10" s="2817" customFormat="1" ht="26.25" customHeight="1">
      <c r="A45" s="2827" t="s">
        <v>1489</v>
      </c>
      <c r="B45" s="2861" t="s">
        <v>2683</v>
      </c>
      <c r="C45" s="2843"/>
      <c r="D45" s="2856"/>
      <c r="E45" s="2843"/>
      <c r="F45" s="2844"/>
      <c r="G45" s="2844"/>
      <c r="H45" s="2862">
        <v>8</v>
      </c>
      <c r="I45" s="2858">
        <f>+G45*0.08</f>
        <v>0</v>
      </c>
      <c r="J45" s="2836"/>
    </row>
    <row r="46" spans="1:10" s="2817" customFormat="1" ht="29.25" customHeight="1">
      <c r="A46" s="2827" t="s">
        <v>1492</v>
      </c>
      <c r="B46" s="2861" t="s">
        <v>2684</v>
      </c>
      <c r="C46" s="2843"/>
      <c r="D46" s="2856"/>
      <c r="E46" s="2843"/>
      <c r="F46" s="2844"/>
      <c r="G46" s="2844"/>
      <c r="H46" s="2862">
        <v>12</v>
      </c>
      <c r="I46" s="2858">
        <f>+G46*0.12</f>
        <v>0</v>
      </c>
      <c r="J46" s="2836"/>
    </row>
    <row r="47" spans="1:10" s="2817" customFormat="1" ht="19.5" customHeight="1">
      <c r="A47" s="2827" t="s">
        <v>2685</v>
      </c>
      <c r="B47" s="2864" t="s">
        <v>2686</v>
      </c>
      <c r="C47" s="2843"/>
      <c r="D47" s="2856"/>
      <c r="E47" s="2843"/>
      <c r="F47" s="2844"/>
      <c r="G47" s="2844"/>
      <c r="H47" s="2862"/>
      <c r="I47" s="2848"/>
      <c r="J47" s="2865"/>
    </row>
    <row r="48" spans="1:10" s="2817" customFormat="1" ht="17.25" customHeight="1">
      <c r="A48" s="2827">
        <v>325</v>
      </c>
      <c r="B48" s="2859" t="s">
        <v>3149</v>
      </c>
      <c r="C48" s="2843"/>
      <c r="D48" s="2844"/>
      <c r="E48" s="2843"/>
      <c r="F48" s="2844"/>
      <c r="G48" s="2846"/>
      <c r="H48" s="2862"/>
      <c r="I48" s="2848"/>
      <c r="J48" s="2865"/>
    </row>
    <row r="49" spans="1:10" s="2817" customFormat="1" ht="17.25" customHeight="1">
      <c r="A49" s="2827">
        <v>326</v>
      </c>
      <c r="B49" s="2859" t="s">
        <v>3150</v>
      </c>
      <c r="C49" s="2843"/>
      <c r="D49" s="2844"/>
      <c r="E49" s="2843"/>
      <c r="F49" s="2844"/>
      <c r="G49" s="2846"/>
      <c r="H49" s="2862"/>
      <c r="I49" s="2848"/>
      <c r="J49" s="2865"/>
    </row>
    <row r="50" spans="1:10" s="2817" customFormat="1" ht="19.5" customHeight="1">
      <c r="A50" s="2827">
        <v>330</v>
      </c>
      <c r="B50" s="2866"/>
      <c r="C50" s="2853"/>
      <c r="D50" s="2860"/>
      <c r="E50" s="2853"/>
      <c r="F50" s="2860"/>
      <c r="G50" s="2850"/>
      <c r="H50" s="2862"/>
      <c r="I50" s="2851"/>
      <c r="J50" s="2865"/>
    </row>
    <row r="51" spans="1:10" s="2817" customFormat="1" ht="21.75" customHeight="1">
      <c r="A51" s="2827">
        <v>340</v>
      </c>
      <c r="B51" s="2852" t="s">
        <v>3360</v>
      </c>
      <c r="C51" s="2867"/>
      <c r="D51" s="2868"/>
      <c r="E51" s="2867"/>
      <c r="F51" s="2868"/>
      <c r="G51" s="2869"/>
      <c r="H51" s="2862"/>
      <c r="I51" s="2870"/>
      <c r="J51" s="2865"/>
    </row>
    <row r="52" spans="1:10" s="2817" customFormat="1" ht="20.25" customHeight="1">
      <c r="A52" s="2827" t="s">
        <v>1501</v>
      </c>
      <c r="B52" s="2852" t="s">
        <v>2709</v>
      </c>
      <c r="C52" s="2867"/>
      <c r="D52" s="2868"/>
      <c r="E52" s="2867"/>
      <c r="F52" s="2868"/>
      <c r="G52" s="2869"/>
      <c r="H52" s="2862"/>
      <c r="I52" s="2858">
        <f>I53+I54+I55</f>
        <v>0</v>
      </c>
      <c r="J52" s="2865"/>
    </row>
    <row r="53" spans="1:10" s="2817" customFormat="1" ht="18.75" customHeight="1">
      <c r="A53" s="2827">
        <v>360</v>
      </c>
      <c r="B53" s="2871" t="s">
        <v>2690</v>
      </c>
      <c r="C53" s="2867"/>
      <c r="D53" s="2868"/>
      <c r="E53" s="2867"/>
      <c r="F53" s="2868"/>
      <c r="G53" s="2869"/>
      <c r="H53" s="2862"/>
      <c r="I53" s="2870"/>
      <c r="J53" s="2865"/>
    </row>
    <row r="54" spans="1:10" s="2817" customFormat="1" ht="19.5" customHeight="1">
      <c r="A54" s="2827">
        <v>370</v>
      </c>
      <c r="B54" s="2871" t="s">
        <v>2691</v>
      </c>
      <c r="C54" s="2867"/>
      <c r="D54" s="2868"/>
      <c r="E54" s="2867"/>
      <c r="F54" s="2868"/>
      <c r="G54" s="2869"/>
      <c r="H54" s="2862"/>
      <c r="I54" s="2870"/>
      <c r="J54" s="2865"/>
    </row>
    <row r="55" spans="1:10" s="2817" customFormat="1" ht="16.5" customHeight="1">
      <c r="A55" s="2827">
        <v>380</v>
      </c>
      <c r="B55" s="2871" t="s">
        <v>2692</v>
      </c>
      <c r="C55" s="2867"/>
      <c r="D55" s="2868"/>
      <c r="E55" s="2867"/>
      <c r="F55" s="2868"/>
      <c r="G55" s="2869"/>
      <c r="H55" s="2862"/>
      <c r="I55" s="2870"/>
      <c r="J55" s="2865"/>
    </row>
    <row r="56" spans="1:10" s="2817" customFormat="1" ht="21" customHeight="1" thickBot="1">
      <c r="A56" s="2872">
        <v>390</v>
      </c>
      <c r="B56" s="2873"/>
      <c r="C56" s="2874"/>
      <c r="D56" s="2875"/>
      <c r="E56" s="2874"/>
      <c r="F56" s="2875"/>
      <c r="G56" s="2876"/>
      <c r="H56" s="2877"/>
      <c r="I56" s="2878"/>
      <c r="J56" s="2879"/>
    </row>
    <row r="57" spans="1:10" s="2883" customFormat="1" ht="20.25" customHeight="1">
      <c r="A57" s="2880"/>
      <c r="B57" s="2881"/>
      <c r="C57" s="2882"/>
      <c r="D57" s="2882"/>
      <c r="E57" s="2882"/>
      <c r="F57" s="2882"/>
      <c r="G57" s="2882"/>
      <c r="H57" s="2881"/>
      <c r="I57" s="2881"/>
      <c r="J57" s="2881"/>
    </row>
    <row r="58" spans="1:10" s="2883" customFormat="1" ht="24.75" customHeight="1">
      <c r="A58" s="2807"/>
      <c r="B58" s="2212" t="s">
        <v>2693</v>
      </c>
      <c r="C58" s="2884"/>
      <c r="D58" s="2884"/>
      <c r="E58" s="2884"/>
      <c r="F58" s="2884"/>
      <c r="G58" s="2884"/>
    </row>
    <row r="59" spans="1:10" ht="15">
      <c r="B59" s="2797"/>
    </row>
    <row r="61" spans="1:10" ht="14.25" customHeight="1"/>
    <row r="65" spans="2:7" s="2885" customFormat="1" ht="17.25" customHeight="1">
      <c r="B65" s="2730"/>
      <c r="C65" s="2886"/>
      <c r="D65" s="2886"/>
      <c r="E65" s="2886"/>
      <c r="F65" s="2886"/>
      <c r="G65" s="2886"/>
    </row>
  </sheetData>
  <mergeCells count="7">
    <mergeCell ref="C7:G7"/>
    <mergeCell ref="H7:H9"/>
    <mergeCell ref="I7:I9"/>
    <mergeCell ref="J7:J9"/>
    <mergeCell ref="C8:D8"/>
    <mergeCell ref="E8:F8"/>
    <mergeCell ref="G8:G9"/>
  </mergeCells>
  <printOptions horizontalCentered="1" verticalCentered="1"/>
  <pageMargins left="0" right="0" top="0" bottom="0" header="0" footer="0"/>
  <pageSetup paperSize="9" scale="37" orientation="landscape" cellComments="asDisplayed" horizontalDpi="300" r:id="rId1"/>
  <headerFooter alignWithMargins="0">
    <oddHeader>&amp;C&amp;40&amp;U&amp;A</oddHeader>
    <oddFooter>&amp;L&amp;F&amp;C&amp;A&amp;R&amp;D</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110" zoomScaleNormal="110" zoomScaleSheetLayoutView="55" workbookViewId="0"/>
  </sheetViews>
  <sheetFormatPr defaultColWidth="13.28515625" defaultRowHeight="12.75"/>
  <cols>
    <col min="1" max="1" width="7.140625" style="2885" customWidth="1"/>
    <col min="2" max="2" width="49.5703125" style="2730" customWidth="1"/>
    <col min="3" max="3" width="17" style="2886" customWidth="1"/>
    <col min="4" max="4" width="14.42578125" style="2886" customWidth="1"/>
    <col min="5" max="5" width="13.85546875" style="2886" customWidth="1"/>
    <col min="6" max="6" width="11.42578125" style="2886" customWidth="1"/>
    <col min="7" max="7" width="16.85546875" style="2886" customWidth="1"/>
    <col min="8" max="8" width="17.28515625" style="2730" customWidth="1"/>
    <col min="9" max="9" width="20" style="2730" customWidth="1"/>
    <col min="10" max="10" width="20.42578125" style="2730" customWidth="1"/>
    <col min="11" max="251" width="11.42578125" style="2730" customWidth="1"/>
    <col min="252" max="253" width="13.28515625" style="2730"/>
    <col min="254" max="254" width="8.7109375" style="2730" customWidth="1"/>
    <col min="255" max="255" width="13.28515625" style="2730" customWidth="1"/>
    <col min="256" max="256" width="35" style="2730" customWidth="1"/>
    <col min="257" max="257" width="14.85546875" style="2730" customWidth="1"/>
    <col min="258" max="258" width="67.85546875" style="2730" customWidth="1"/>
    <col min="259" max="259" width="24.42578125" style="2730" customWidth="1"/>
    <col min="260" max="260" width="25.85546875" style="2730" customWidth="1"/>
    <col min="261" max="261" width="22.7109375" style="2730" customWidth="1"/>
    <col min="262" max="262" width="25.28515625" style="2730" customWidth="1"/>
    <col min="263" max="265" width="22.7109375" style="2730" customWidth="1"/>
    <col min="266" max="266" width="24.7109375" style="2730" customWidth="1"/>
    <col min="267" max="507" width="11.42578125" style="2730" customWidth="1"/>
    <col min="508" max="509" width="13.28515625" style="2730"/>
    <col min="510" max="510" width="8.7109375" style="2730" customWidth="1"/>
    <col min="511" max="511" width="13.28515625" style="2730" customWidth="1"/>
    <col min="512" max="512" width="35" style="2730" customWidth="1"/>
    <col min="513" max="513" width="14.85546875" style="2730" customWidth="1"/>
    <col min="514" max="514" width="67.85546875" style="2730" customWidth="1"/>
    <col min="515" max="515" width="24.42578125" style="2730" customWidth="1"/>
    <col min="516" max="516" width="25.85546875" style="2730" customWidth="1"/>
    <col min="517" max="517" width="22.7109375" style="2730" customWidth="1"/>
    <col min="518" max="518" width="25.28515625" style="2730" customWidth="1"/>
    <col min="519" max="521" width="22.7109375" style="2730" customWidth="1"/>
    <col min="522" max="522" width="24.7109375" style="2730" customWidth="1"/>
    <col min="523" max="763" width="11.42578125" style="2730" customWidth="1"/>
    <col min="764" max="765" width="13.28515625" style="2730"/>
    <col min="766" max="766" width="8.7109375" style="2730" customWidth="1"/>
    <col min="767" max="767" width="13.28515625" style="2730" customWidth="1"/>
    <col min="768" max="768" width="35" style="2730" customWidth="1"/>
    <col min="769" max="769" width="14.85546875" style="2730" customWidth="1"/>
    <col min="770" max="770" width="67.85546875" style="2730" customWidth="1"/>
    <col min="771" max="771" width="24.42578125" style="2730" customWidth="1"/>
    <col min="772" max="772" width="25.85546875" style="2730" customWidth="1"/>
    <col min="773" max="773" width="22.7109375" style="2730" customWidth="1"/>
    <col min="774" max="774" width="25.28515625" style="2730" customWidth="1"/>
    <col min="775" max="777" width="22.7109375" style="2730" customWidth="1"/>
    <col min="778" max="778" width="24.7109375" style="2730" customWidth="1"/>
    <col min="779" max="1019" width="11.42578125" style="2730" customWidth="1"/>
    <col min="1020" max="1021" width="13.28515625" style="2730"/>
    <col min="1022" max="1022" width="8.7109375" style="2730" customWidth="1"/>
    <col min="1023" max="1023" width="13.28515625" style="2730" customWidth="1"/>
    <col min="1024" max="1024" width="35" style="2730" customWidth="1"/>
    <col min="1025" max="1025" width="14.85546875" style="2730" customWidth="1"/>
    <col min="1026" max="1026" width="67.85546875" style="2730" customWidth="1"/>
    <col min="1027" max="1027" width="24.42578125" style="2730" customWidth="1"/>
    <col min="1028" max="1028" width="25.85546875" style="2730" customWidth="1"/>
    <col min="1029" max="1029" width="22.7109375" style="2730" customWidth="1"/>
    <col min="1030" max="1030" width="25.28515625" style="2730" customWidth="1"/>
    <col min="1031" max="1033" width="22.7109375" style="2730" customWidth="1"/>
    <col min="1034" max="1034" width="24.7109375" style="2730" customWidth="1"/>
    <col min="1035" max="1275" width="11.42578125" style="2730" customWidth="1"/>
    <col min="1276" max="1277" width="13.28515625" style="2730"/>
    <col min="1278" max="1278" width="8.7109375" style="2730" customWidth="1"/>
    <col min="1279" max="1279" width="13.28515625" style="2730" customWidth="1"/>
    <col min="1280" max="1280" width="35" style="2730" customWidth="1"/>
    <col min="1281" max="1281" width="14.85546875" style="2730" customWidth="1"/>
    <col min="1282" max="1282" width="67.85546875" style="2730" customWidth="1"/>
    <col min="1283" max="1283" width="24.42578125" style="2730" customWidth="1"/>
    <col min="1284" max="1284" width="25.85546875" style="2730" customWidth="1"/>
    <col min="1285" max="1285" width="22.7109375" style="2730" customWidth="1"/>
    <col min="1286" max="1286" width="25.28515625" style="2730" customWidth="1"/>
    <col min="1287" max="1289" width="22.7109375" style="2730" customWidth="1"/>
    <col min="1290" max="1290" width="24.7109375" style="2730" customWidth="1"/>
    <col min="1291" max="1531" width="11.42578125" style="2730" customWidth="1"/>
    <col min="1532" max="1533" width="13.28515625" style="2730"/>
    <col min="1534" max="1534" width="8.7109375" style="2730" customWidth="1"/>
    <col min="1535" max="1535" width="13.28515625" style="2730" customWidth="1"/>
    <col min="1536" max="1536" width="35" style="2730" customWidth="1"/>
    <col min="1537" max="1537" width="14.85546875" style="2730" customWidth="1"/>
    <col min="1538" max="1538" width="67.85546875" style="2730" customWidth="1"/>
    <col min="1539" max="1539" width="24.42578125" style="2730" customWidth="1"/>
    <col min="1540" max="1540" width="25.85546875" style="2730" customWidth="1"/>
    <col min="1541" max="1541" width="22.7109375" style="2730" customWidth="1"/>
    <col min="1542" max="1542" width="25.28515625" style="2730" customWidth="1"/>
    <col min="1543" max="1545" width="22.7109375" style="2730" customWidth="1"/>
    <col min="1546" max="1546" width="24.7109375" style="2730" customWidth="1"/>
    <col min="1547" max="1787" width="11.42578125" style="2730" customWidth="1"/>
    <col min="1788" max="1789" width="13.28515625" style="2730"/>
    <col min="1790" max="1790" width="8.7109375" style="2730" customWidth="1"/>
    <col min="1791" max="1791" width="13.28515625" style="2730" customWidth="1"/>
    <col min="1792" max="1792" width="35" style="2730" customWidth="1"/>
    <col min="1793" max="1793" width="14.85546875" style="2730" customWidth="1"/>
    <col min="1794" max="1794" width="67.85546875" style="2730" customWidth="1"/>
    <col min="1795" max="1795" width="24.42578125" style="2730" customWidth="1"/>
    <col min="1796" max="1796" width="25.85546875" style="2730" customWidth="1"/>
    <col min="1797" max="1797" width="22.7109375" style="2730" customWidth="1"/>
    <col min="1798" max="1798" width="25.28515625" style="2730" customWidth="1"/>
    <col min="1799" max="1801" width="22.7109375" style="2730" customWidth="1"/>
    <col min="1802" max="1802" width="24.7109375" style="2730" customWidth="1"/>
    <col min="1803" max="2043" width="11.42578125" style="2730" customWidth="1"/>
    <col min="2044" max="2045" width="13.28515625" style="2730"/>
    <col min="2046" max="2046" width="8.7109375" style="2730" customWidth="1"/>
    <col min="2047" max="2047" width="13.28515625" style="2730" customWidth="1"/>
    <col min="2048" max="2048" width="35" style="2730" customWidth="1"/>
    <col min="2049" max="2049" width="14.85546875" style="2730" customWidth="1"/>
    <col min="2050" max="2050" width="67.85546875" style="2730" customWidth="1"/>
    <col min="2051" max="2051" width="24.42578125" style="2730" customWidth="1"/>
    <col min="2052" max="2052" width="25.85546875" style="2730" customWidth="1"/>
    <col min="2053" max="2053" width="22.7109375" style="2730" customWidth="1"/>
    <col min="2054" max="2054" width="25.28515625" style="2730" customWidth="1"/>
    <col min="2055" max="2057" width="22.7109375" style="2730" customWidth="1"/>
    <col min="2058" max="2058" width="24.7109375" style="2730" customWidth="1"/>
    <col min="2059" max="2299" width="11.42578125" style="2730" customWidth="1"/>
    <col min="2300" max="2301" width="13.28515625" style="2730"/>
    <col min="2302" max="2302" width="8.7109375" style="2730" customWidth="1"/>
    <col min="2303" max="2303" width="13.28515625" style="2730" customWidth="1"/>
    <col min="2304" max="2304" width="35" style="2730" customWidth="1"/>
    <col min="2305" max="2305" width="14.85546875" style="2730" customWidth="1"/>
    <col min="2306" max="2306" width="67.85546875" style="2730" customWidth="1"/>
    <col min="2307" max="2307" width="24.42578125" style="2730" customWidth="1"/>
    <col min="2308" max="2308" width="25.85546875" style="2730" customWidth="1"/>
    <col min="2309" max="2309" width="22.7109375" style="2730" customWidth="1"/>
    <col min="2310" max="2310" width="25.28515625" style="2730" customWidth="1"/>
    <col min="2311" max="2313" width="22.7109375" style="2730" customWidth="1"/>
    <col min="2314" max="2314" width="24.7109375" style="2730" customWidth="1"/>
    <col min="2315" max="2555" width="11.42578125" style="2730" customWidth="1"/>
    <col min="2556" max="2557" width="13.28515625" style="2730"/>
    <col min="2558" max="2558" width="8.7109375" style="2730" customWidth="1"/>
    <col min="2559" max="2559" width="13.28515625" style="2730" customWidth="1"/>
    <col min="2560" max="2560" width="35" style="2730" customWidth="1"/>
    <col min="2561" max="2561" width="14.85546875" style="2730" customWidth="1"/>
    <col min="2562" max="2562" width="67.85546875" style="2730" customWidth="1"/>
    <col min="2563" max="2563" width="24.42578125" style="2730" customWidth="1"/>
    <col min="2564" max="2564" width="25.85546875" style="2730" customWidth="1"/>
    <col min="2565" max="2565" width="22.7109375" style="2730" customWidth="1"/>
    <col min="2566" max="2566" width="25.28515625" style="2730" customWidth="1"/>
    <col min="2567" max="2569" width="22.7109375" style="2730" customWidth="1"/>
    <col min="2570" max="2570" width="24.7109375" style="2730" customWidth="1"/>
    <col min="2571" max="2811" width="11.42578125" style="2730" customWidth="1"/>
    <col min="2812" max="2813" width="13.28515625" style="2730"/>
    <col min="2814" max="2814" width="8.7109375" style="2730" customWidth="1"/>
    <col min="2815" max="2815" width="13.28515625" style="2730" customWidth="1"/>
    <col min="2816" max="2816" width="35" style="2730" customWidth="1"/>
    <col min="2817" max="2817" width="14.85546875" style="2730" customWidth="1"/>
    <col min="2818" max="2818" width="67.85546875" style="2730" customWidth="1"/>
    <col min="2819" max="2819" width="24.42578125" style="2730" customWidth="1"/>
    <col min="2820" max="2820" width="25.85546875" style="2730" customWidth="1"/>
    <col min="2821" max="2821" width="22.7109375" style="2730" customWidth="1"/>
    <col min="2822" max="2822" width="25.28515625" style="2730" customWidth="1"/>
    <col min="2823" max="2825" width="22.7109375" style="2730" customWidth="1"/>
    <col min="2826" max="2826" width="24.7109375" style="2730" customWidth="1"/>
    <col min="2827" max="3067" width="11.42578125" style="2730" customWidth="1"/>
    <col min="3068" max="3069" width="13.28515625" style="2730"/>
    <col min="3070" max="3070" width="8.7109375" style="2730" customWidth="1"/>
    <col min="3071" max="3071" width="13.28515625" style="2730" customWidth="1"/>
    <col min="3072" max="3072" width="35" style="2730" customWidth="1"/>
    <col min="3073" max="3073" width="14.85546875" style="2730" customWidth="1"/>
    <col min="3074" max="3074" width="67.85546875" style="2730" customWidth="1"/>
    <col min="3075" max="3075" width="24.42578125" style="2730" customWidth="1"/>
    <col min="3076" max="3076" width="25.85546875" style="2730" customWidth="1"/>
    <col min="3077" max="3077" width="22.7109375" style="2730" customWidth="1"/>
    <col min="3078" max="3078" width="25.28515625" style="2730" customWidth="1"/>
    <col min="3079" max="3081" width="22.7109375" style="2730" customWidth="1"/>
    <col min="3082" max="3082" width="24.7109375" style="2730" customWidth="1"/>
    <col min="3083" max="3323" width="11.42578125" style="2730" customWidth="1"/>
    <col min="3324" max="3325" width="13.28515625" style="2730"/>
    <col min="3326" max="3326" width="8.7109375" style="2730" customWidth="1"/>
    <col min="3327" max="3327" width="13.28515625" style="2730" customWidth="1"/>
    <col min="3328" max="3328" width="35" style="2730" customWidth="1"/>
    <col min="3329" max="3329" width="14.85546875" style="2730" customWidth="1"/>
    <col min="3330" max="3330" width="67.85546875" style="2730" customWidth="1"/>
    <col min="3331" max="3331" width="24.42578125" style="2730" customWidth="1"/>
    <col min="3332" max="3332" width="25.85546875" style="2730" customWidth="1"/>
    <col min="3333" max="3333" width="22.7109375" style="2730" customWidth="1"/>
    <col min="3334" max="3334" width="25.28515625" style="2730" customWidth="1"/>
    <col min="3335" max="3337" width="22.7109375" style="2730" customWidth="1"/>
    <col min="3338" max="3338" width="24.7109375" style="2730" customWidth="1"/>
    <col min="3339" max="3579" width="11.42578125" style="2730" customWidth="1"/>
    <col min="3580" max="3581" width="13.28515625" style="2730"/>
    <col min="3582" max="3582" width="8.7109375" style="2730" customWidth="1"/>
    <col min="3583" max="3583" width="13.28515625" style="2730" customWidth="1"/>
    <col min="3584" max="3584" width="35" style="2730" customWidth="1"/>
    <col min="3585" max="3585" width="14.85546875" style="2730" customWidth="1"/>
    <col min="3586" max="3586" width="67.85546875" style="2730" customWidth="1"/>
    <col min="3587" max="3587" width="24.42578125" style="2730" customWidth="1"/>
    <col min="3588" max="3588" width="25.85546875" style="2730" customWidth="1"/>
    <col min="3589" max="3589" width="22.7109375" style="2730" customWidth="1"/>
    <col min="3590" max="3590" width="25.28515625" style="2730" customWidth="1"/>
    <col min="3591" max="3593" width="22.7109375" style="2730" customWidth="1"/>
    <col min="3594" max="3594" width="24.7109375" style="2730" customWidth="1"/>
    <col min="3595" max="3835" width="11.42578125" style="2730" customWidth="1"/>
    <col min="3836" max="3837" width="13.28515625" style="2730"/>
    <col min="3838" max="3838" width="8.7109375" style="2730" customWidth="1"/>
    <col min="3839" max="3839" width="13.28515625" style="2730" customWidth="1"/>
    <col min="3840" max="3840" width="35" style="2730" customWidth="1"/>
    <col min="3841" max="3841" width="14.85546875" style="2730" customWidth="1"/>
    <col min="3842" max="3842" width="67.85546875" style="2730" customWidth="1"/>
    <col min="3843" max="3843" width="24.42578125" style="2730" customWidth="1"/>
    <col min="3844" max="3844" width="25.85546875" style="2730" customWidth="1"/>
    <col min="3845" max="3845" width="22.7109375" style="2730" customWidth="1"/>
    <col min="3846" max="3846" width="25.28515625" style="2730" customWidth="1"/>
    <col min="3847" max="3849" width="22.7109375" style="2730" customWidth="1"/>
    <col min="3850" max="3850" width="24.7109375" style="2730" customWidth="1"/>
    <col min="3851" max="4091" width="11.42578125" style="2730" customWidth="1"/>
    <col min="4092" max="4093" width="13.28515625" style="2730"/>
    <col min="4094" max="4094" width="8.7109375" style="2730" customWidth="1"/>
    <col min="4095" max="4095" width="13.28515625" style="2730" customWidth="1"/>
    <col min="4096" max="4096" width="35" style="2730" customWidth="1"/>
    <col min="4097" max="4097" width="14.85546875" style="2730" customWidth="1"/>
    <col min="4098" max="4098" width="67.85546875" style="2730" customWidth="1"/>
    <col min="4099" max="4099" width="24.42578125" style="2730" customWidth="1"/>
    <col min="4100" max="4100" width="25.85546875" style="2730" customWidth="1"/>
    <col min="4101" max="4101" width="22.7109375" style="2730" customWidth="1"/>
    <col min="4102" max="4102" width="25.28515625" style="2730" customWidth="1"/>
    <col min="4103" max="4105" width="22.7109375" style="2730" customWidth="1"/>
    <col min="4106" max="4106" width="24.7109375" style="2730" customWidth="1"/>
    <col min="4107" max="4347" width="11.42578125" style="2730" customWidth="1"/>
    <col min="4348" max="4349" width="13.28515625" style="2730"/>
    <col min="4350" max="4350" width="8.7109375" style="2730" customWidth="1"/>
    <col min="4351" max="4351" width="13.28515625" style="2730" customWidth="1"/>
    <col min="4352" max="4352" width="35" style="2730" customWidth="1"/>
    <col min="4353" max="4353" width="14.85546875" style="2730" customWidth="1"/>
    <col min="4354" max="4354" width="67.85546875" style="2730" customWidth="1"/>
    <col min="4355" max="4355" width="24.42578125" style="2730" customWidth="1"/>
    <col min="4356" max="4356" width="25.85546875" style="2730" customWidth="1"/>
    <col min="4357" max="4357" width="22.7109375" style="2730" customWidth="1"/>
    <col min="4358" max="4358" width="25.28515625" style="2730" customWidth="1"/>
    <col min="4359" max="4361" width="22.7109375" style="2730" customWidth="1"/>
    <col min="4362" max="4362" width="24.7109375" style="2730" customWidth="1"/>
    <col min="4363" max="4603" width="11.42578125" style="2730" customWidth="1"/>
    <col min="4604" max="4605" width="13.28515625" style="2730"/>
    <col min="4606" max="4606" width="8.7109375" style="2730" customWidth="1"/>
    <col min="4607" max="4607" width="13.28515625" style="2730" customWidth="1"/>
    <col min="4608" max="4608" width="35" style="2730" customWidth="1"/>
    <col min="4609" max="4609" width="14.85546875" style="2730" customWidth="1"/>
    <col min="4610" max="4610" width="67.85546875" style="2730" customWidth="1"/>
    <col min="4611" max="4611" width="24.42578125" style="2730" customWidth="1"/>
    <col min="4612" max="4612" width="25.85546875" style="2730" customWidth="1"/>
    <col min="4613" max="4613" width="22.7109375" style="2730" customWidth="1"/>
    <col min="4614" max="4614" width="25.28515625" style="2730" customWidth="1"/>
    <col min="4615" max="4617" width="22.7109375" style="2730" customWidth="1"/>
    <col min="4618" max="4618" width="24.7109375" style="2730" customWidth="1"/>
    <col min="4619" max="4859" width="11.42578125" style="2730" customWidth="1"/>
    <col min="4860" max="4861" width="13.28515625" style="2730"/>
    <col min="4862" max="4862" width="8.7109375" style="2730" customWidth="1"/>
    <col min="4863" max="4863" width="13.28515625" style="2730" customWidth="1"/>
    <col min="4864" max="4864" width="35" style="2730" customWidth="1"/>
    <col min="4865" max="4865" width="14.85546875" style="2730" customWidth="1"/>
    <col min="4866" max="4866" width="67.85546875" style="2730" customWidth="1"/>
    <col min="4867" max="4867" width="24.42578125" style="2730" customWidth="1"/>
    <col min="4868" max="4868" width="25.85546875" style="2730" customWidth="1"/>
    <col min="4869" max="4869" width="22.7109375" style="2730" customWidth="1"/>
    <col min="4870" max="4870" width="25.28515625" style="2730" customWidth="1"/>
    <col min="4871" max="4873" width="22.7109375" style="2730" customWidth="1"/>
    <col min="4874" max="4874" width="24.7109375" style="2730" customWidth="1"/>
    <col min="4875" max="5115" width="11.42578125" style="2730" customWidth="1"/>
    <col min="5116" max="5117" width="13.28515625" style="2730"/>
    <col min="5118" max="5118" width="8.7109375" style="2730" customWidth="1"/>
    <col min="5119" max="5119" width="13.28515625" style="2730" customWidth="1"/>
    <col min="5120" max="5120" width="35" style="2730" customWidth="1"/>
    <col min="5121" max="5121" width="14.85546875" style="2730" customWidth="1"/>
    <col min="5122" max="5122" width="67.85546875" style="2730" customWidth="1"/>
    <col min="5123" max="5123" width="24.42578125" style="2730" customWidth="1"/>
    <col min="5124" max="5124" width="25.85546875" style="2730" customWidth="1"/>
    <col min="5125" max="5125" width="22.7109375" style="2730" customWidth="1"/>
    <col min="5126" max="5126" width="25.28515625" style="2730" customWidth="1"/>
    <col min="5127" max="5129" width="22.7109375" style="2730" customWidth="1"/>
    <col min="5130" max="5130" width="24.7109375" style="2730" customWidth="1"/>
    <col min="5131" max="5371" width="11.42578125" style="2730" customWidth="1"/>
    <col min="5372" max="5373" width="13.28515625" style="2730"/>
    <col min="5374" max="5374" width="8.7109375" style="2730" customWidth="1"/>
    <col min="5375" max="5375" width="13.28515625" style="2730" customWidth="1"/>
    <col min="5376" max="5376" width="35" style="2730" customWidth="1"/>
    <col min="5377" max="5377" width="14.85546875" style="2730" customWidth="1"/>
    <col min="5378" max="5378" width="67.85546875" style="2730" customWidth="1"/>
    <col min="5379" max="5379" width="24.42578125" style="2730" customWidth="1"/>
    <col min="5380" max="5380" width="25.85546875" style="2730" customWidth="1"/>
    <col min="5381" max="5381" width="22.7109375" style="2730" customWidth="1"/>
    <col min="5382" max="5382" width="25.28515625" style="2730" customWidth="1"/>
    <col min="5383" max="5385" width="22.7109375" style="2730" customWidth="1"/>
    <col min="5386" max="5386" width="24.7109375" style="2730" customWidth="1"/>
    <col min="5387" max="5627" width="11.42578125" style="2730" customWidth="1"/>
    <col min="5628" max="5629" width="13.28515625" style="2730"/>
    <col min="5630" max="5630" width="8.7109375" style="2730" customWidth="1"/>
    <col min="5631" max="5631" width="13.28515625" style="2730" customWidth="1"/>
    <col min="5632" max="5632" width="35" style="2730" customWidth="1"/>
    <col min="5633" max="5633" width="14.85546875" style="2730" customWidth="1"/>
    <col min="5634" max="5634" width="67.85546875" style="2730" customWidth="1"/>
    <col min="5635" max="5635" width="24.42578125" style="2730" customWidth="1"/>
    <col min="5636" max="5636" width="25.85546875" style="2730" customWidth="1"/>
    <col min="5637" max="5637" width="22.7109375" style="2730" customWidth="1"/>
    <col min="5638" max="5638" width="25.28515625" style="2730" customWidth="1"/>
    <col min="5639" max="5641" width="22.7109375" style="2730" customWidth="1"/>
    <col min="5642" max="5642" width="24.7109375" style="2730" customWidth="1"/>
    <col min="5643" max="5883" width="11.42578125" style="2730" customWidth="1"/>
    <col min="5884" max="5885" width="13.28515625" style="2730"/>
    <col min="5886" max="5886" width="8.7109375" style="2730" customWidth="1"/>
    <col min="5887" max="5887" width="13.28515625" style="2730" customWidth="1"/>
    <col min="5888" max="5888" width="35" style="2730" customWidth="1"/>
    <col min="5889" max="5889" width="14.85546875" style="2730" customWidth="1"/>
    <col min="5890" max="5890" width="67.85546875" style="2730" customWidth="1"/>
    <col min="5891" max="5891" width="24.42578125" style="2730" customWidth="1"/>
    <col min="5892" max="5892" width="25.85546875" style="2730" customWidth="1"/>
    <col min="5893" max="5893" width="22.7109375" style="2730" customWidth="1"/>
    <col min="5894" max="5894" width="25.28515625" style="2730" customWidth="1"/>
    <col min="5895" max="5897" width="22.7109375" style="2730" customWidth="1"/>
    <col min="5898" max="5898" width="24.7109375" style="2730" customWidth="1"/>
    <col min="5899" max="6139" width="11.42578125" style="2730" customWidth="1"/>
    <col min="6140" max="6141" width="13.28515625" style="2730"/>
    <col min="6142" max="6142" width="8.7109375" style="2730" customWidth="1"/>
    <col min="6143" max="6143" width="13.28515625" style="2730" customWidth="1"/>
    <col min="6144" max="6144" width="35" style="2730" customWidth="1"/>
    <col min="6145" max="6145" width="14.85546875" style="2730" customWidth="1"/>
    <col min="6146" max="6146" width="67.85546875" style="2730" customWidth="1"/>
    <col min="6147" max="6147" width="24.42578125" style="2730" customWidth="1"/>
    <col min="6148" max="6148" width="25.85546875" style="2730" customWidth="1"/>
    <col min="6149" max="6149" width="22.7109375" style="2730" customWidth="1"/>
    <col min="6150" max="6150" width="25.28515625" style="2730" customWidth="1"/>
    <col min="6151" max="6153" width="22.7109375" style="2730" customWidth="1"/>
    <col min="6154" max="6154" width="24.7109375" style="2730" customWidth="1"/>
    <col min="6155" max="6395" width="11.42578125" style="2730" customWidth="1"/>
    <col min="6396" max="6397" width="13.28515625" style="2730"/>
    <col min="6398" max="6398" width="8.7109375" style="2730" customWidth="1"/>
    <col min="6399" max="6399" width="13.28515625" style="2730" customWidth="1"/>
    <col min="6400" max="6400" width="35" style="2730" customWidth="1"/>
    <col min="6401" max="6401" width="14.85546875" style="2730" customWidth="1"/>
    <col min="6402" max="6402" width="67.85546875" style="2730" customWidth="1"/>
    <col min="6403" max="6403" width="24.42578125" style="2730" customWidth="1"/>
    <col min="6404" max="6404" width="25.85546875" style="2730" customWidth="1"/>
    <col min="6405" max="6405" width="22.7109375" style="2730" customWidth="1"/>
    <col min="6406" max="6406" width="25.28515625" style="2730" customWidth="1"/>
    <col min="6407" max="6409" width="22.7109375" style="2730" customWidth="1"/>
    <col min="6410" max="6410" width="24.7109375" style="2730" customWidth="1"/>
    <col min="6411" max="6651" width="11.42578125" style="2730" customWidth="1"/>
    <col min="6652" max="6653" width="13.28515625" style="2730"/>
    <col min="6654" max="6654" width="8.7109375" style="2730" customWidth="1"/>
    <col min="6655" max="6655" width="13.28515625" style="2730" customWidth="1"/>
    <col min="6656" max="6656" width="35" style="2730" customWidth="1"/>
    <col min="6657" max="6657" width="14.85546875" style="2730" customWidth="1"/>
    <col min="6658" max="6658" width="67.85546875" style="2730" customWidth="1"/>
    <col min="6659" max="6659" width="24.42578125" style="2730" customWidth="1"/>
    <col min="6660" max="6660" width="25.85546875" style="2730" customWidth="1"/>
    <col min="6661" max="6661" width="22.7109375" style="2730" customWidth="1"/>
    <col min="6662" max="6662" width="25.28515625" style="2730" customWidth="1"/>
    <col min="6663" max="6665" width="22.7109375" style="2730" customWidth="1"/>
    <col min="6666" max="6666" width="24.7109375" style="2730" customWidth="1"/>
    <col min="6667" max="6907" width="11.42578125" style="2730" customWidth="1"/>
    <col min="6908" max="6909" width="13.28515625" style="2730"/>
    <col min="6910" max="6910" width="8.7109375" style="2730" customWidth="1"/>
    <col min="6911" max="6911" width="13.28515625" style="2730" customWidth="1"/>
    <col min="6912" max="6912" width="35" style="2730" customWidth="1"/>
    <col min="6913" max="6913" width="14.85546875" style="2730" customWidth="1"/>
    <col min="6914" max="6914" width="67.85546875" style="2730" customWidth="1"/>
    <col min="6915" max="6915" width="24.42578125" style="2730" customWidth="1"/>
    <col min="6916" max="6916" width="25.85546875" style="2730" customWidth="1"/>
    <col min="6917" max="6917" width="22.7109375" style="2730" customWidth="1"/>
    <col min="6918" max="6918" width="25.28515625" style="2730" customWidth="1"/>
    <col min="6919" max="6921" width="22.7109375" style="2730" customWidth="1"/>
    <col min="6922" max="6922" width="24.7109375" style="2730" customWidth="1"/>
    <col min="6923" max="7163" width="11.42578125" style="2730" customWidth="1"/>
    <col min="7164" max="7165" width="13.28515625" style="2730"/>
    <col min="7166" max="7166" width="8.7109375" style="2730" customWidth="1"/>
    <col min="7167" max="7167" width="13.28515625" style="2730" customWidth="1"/>
    <col min="7168" max="7168" width="35" style="2730" customWidth="1"/>
    <col min="7169" max="7169" width="14.85546875" style="2730" customWidth="1"/>
    <col min="7170" max="7170" width="67.85546875" style="2730" customWidth="1"/>
    <col min="7171" max="7171" width="24.42578125" style="2730" customWidth="1"/>
    <col min="7172" max="7172" width="25.85546875" style="2730" customWidth="1"/>
    <col min="7173" max="7173" width="22.7109375" style="2730" customWidth="1"/>
    <col min="7174" max="7174" width="25.28515625" style="2730" customWidth="1"/>
    <col min="7175" max="7177" width="22.7109375" style="2730" customWidth="1"/>
    <col min="7178" max="7178" width="24.7109375" style="2730" customWidth="1"/>
    <col min="7179" max="7419" width="11.42578125" style="2730" customWidth="1"/>
    <col min="7420" max="7421" width="13.28515625" style="2730"/>
    <col min="7422" max="7422" width="8.7109375" style="2730" customWidth="1"/>
    <col min="7423" max="7423" width="13.28515625" style="2730" customWidth="1"/>
    <col min="7424" max="7424" width="35" style="2730" customWidth="1"/>
    <col min="7425" max="7425" width="14.85546875" style="2730" customWidth="1"/>
    <col min="7426" max="7426" width="67.85546875" style="2730" customWidth="1"/>
    <col min="7427" max="7427" width="24.42578125" style="2730" customWidth="1"/>
    <col min="7428" max="7428" width="25.85546875" style="2730" customWidth="1"/>
    <col min="7429" max="7429" width="22.7109375" style="2730" customWidth="1"/>
    <col min="7430" max="7430" width="25.28515625" style="2730" customWidth="1"/>
    <col min="7431" max="7433" width="22.7109375" style="2730" customWidth="1"/>
    <col min="7434" max="7434" width="24.7109375" style="2730" customWidth="1"/>
    <col min="7435" max="7675" width="11.42578125" style="2730" customWidth="1"/>
    <col min="7676" max="7677" width="13.28515625" style="2730"/>
    <col min="7678" max="7678" width="8.7109375" style="2730" customWidth="1"/>
    <col min="7679" max="7679" width="13.28515625" style="2730" customWidth="1"/>
    <col min="7680" max="7680" width="35" style="2730" customWidth="1"/>
    <col min="7681" max="7681" width="14.85546875" style="2730" customWidth="1"/>
    <col min="7682" max="7682" width="67.85546875" style="2730" customWidth="1"/>
    <col min="7683" max="7683" width="24.42578125" style="2730" customWidth="1"/>
    <col min="7684" max="7684" width="25.85546875" style="2730" customWidth="1"/>
    <col min="7685" max="7685" width="22.7109375" style="2730" customWidth="1"/>
    <col min="7686" max="7686" width="25.28515625" style="2730" customWidth="1"/>
    <col min="7687" max="7689" width="22.7109375" style="2730" customWidth="1"/>
    <col min="7690" max="7690" width="24.7109375" style="2730" customWidth="1"/>
    <col min="7691" max="7931" width="11.42578125" style="2730" customWidth="1"/>
    <col min="7932" max="7933" width="13.28515625" style="2730"/>
    <col min="7934" max="7934" width="8.7109375" style="2730" customWidth="1"/>
    <col min="7935" max="7935" width="13.28515625" style="2730" customWidth="1"/>
    <col min="7936" max="7936" width="35" style="2730" customWidth="1"/>
    <col min="7937" max="7937" width="14.85546875" style="2730" customWidth="1"/>
    <col min="7938" max="7938" width="67.85546875" style="2730" customWidth="1"/>
    <col min="7939" max="7939" width="24.42578125" style="2730" customWidth="1"/>
    <col min="7940" max="7940" width="25.85546875" style="2730" customWidth="1"/>
    <col min="7941" max="7941" width="22.7109375" style="2730" customWidth="1"/>
    <col min="7942" max="7942" width="25.28515625" style="2730" customWidth="1"/>
    <col min="7943" max="7945" width="22.7109375" style="2730" customWidth="1"/>
    <col min="7946" max="7946" width="24.7109375" style="2730" customWidth="1"/>
    <col min="7947" max="8187" width="11.42578125" style="2730" customWidth="1"/>
    <col min="8188" max="8189" width="13.28515625" style="2730"/>
    <col min="8190" max="8190" width="8.7109375" style="2730" customWidth="1"/>
    <col min="8191" max="8191" width="13.28515625" style="2730" customWidth="1"/>
    <col min="8192" max="8192" width="35" style="2730" customWidth="1"/>
    <col min="8193" max="8193" width="14.85546875" style="2730" customWidth="1"/>
    <col min="8194" max="8194" width="67.85546875" style="2730" customWidth="1"/>
    <col min="8195" max="8195" width="24.42578125" style="2730" customWidth="1"/>
    <col min="8196" max="8196" width="25.85546875" style="2730" customWidth="1"/>
    <col min="8197" max="8197" width="22.7109375" style="2730" customWidth="1"/>
    <col min="8198" max="8198" width="25.28515625" style="2730" customWidth="1"/>
    <col min="8199" max="8201" width="22.7109375" style="2730" customWidth="1"/>
    <col min="8202" max="8202" width="24.7109375" style="2730" customWidth="1"/>
    <col min="8203" max="8443" width="11.42578125" style="2730" customWidth="1"/>
    <col min="8444" max="8445" width="13.28515625" style="2730"/>
    <col min="8446" max="8446" width="8.7109375" style="2730" customWidth="1"/>
    <col min="8447" max="8447" width="13.28515625" style="2730" customWidth="1"/>
    <col min="8448" max="8448" width="35" style="2730" customWidth="1"/>
    <col min="8449" max="8449" width="14.85546875" style="2730" customWidth="1"/>
    <col min="8450" max="8450" width="67.85546875" style="2730" customWidth="1"/>
    <col min="8451" max="8451" width="24.42578125" style="2730" customWidth="1"/>
    <col min="8452" max="8452" width="25.85546875" style="2730" customWidth="1"/>
    <col min="8453" max="8453" width="22.7109375" style="2730" customWidth="1"/>
    <col min="8454" max="8454" width="25.28515625" style="2730" customWidth="1"/>
    <col min="8455" max="8457" width="22.7109375" style="2730" customWidth="1"/>
    <col min="8458" max="8458" width="24.7109375" style="2730" customWidth="1"/>
    <col min="8459" max="8699" width="11.42578125" style="2730" customWidth="1"/>
    <col min="8700" max="8701" width="13.28515625" style="2730"/>
    <col min="8702" max="8702" width="8.7109375" style="2730" customWidth="1"/>
    <col min="8703" max="8703" width="13.28515625" style="2730" customWidth="1"/>
    <col min="8704" max="8704" width="35" style="2730" customWidth="1"/>
    <col min="8705" max="8705" width="14.85546875" style="2730" customWidth="1"/>
    <col min="8706" max="8706" width="67.85546875" style="2730" customWidth="1"/>
    <col min="8707" max="8707" width="24.42578125" style="2730" customWidth="1"/>
    <col min="8708" max="8708" width="25.85546875" style="2730" customWidth="1"/>
    <col min="8709" max="8709" width="22.7109375" style="2730" customWidth="1"/>
    <col min="8710" max="8710" width="25.28515625" style="2730" customWidth="1"/>
    <col min="8711" max="8713" width="22.7109375" style="2730" customWidth="1"/>
    <col min="8714" max="8714" width="24.7109375" style="2730" customWidth="1"/>
    <col min="8715" max="8955" width="11.42578125" style="2730" customWidth="1"/>
    <col min="8956" max="8957" width="13.28515625" style="2730"/>
    <col min="8958" max="8958" width="8.7109375" style="2730" customWidth="1"/>
    <col min="8959" max="8959" width="13.28515625" style="2730" customWidth="1"/>
    <col min="8960" max="8960" width="35" style="2730" customWidth="1"/>
    <col min="8961" max="8961" width="14.85546875" style="2730" customWidth="1"/>
    <col min="8962" max="8962" width="67.85546875" style="2730" customWidth="1"/>
    <col min="8963" max="8963" width="24.42578125" style="2730" customWidth="1"/>
    <col min="8964" max="8964" width="25.85546875" style="2730" customWidth="1"/>
    <col min="8965" max="8965" width="22.7109375" style="2730" customWidth="1"/>
    <col min="8966" max="8966" width="25.28515625" style="2730" customWidth="1"/>
    <col min="8967" max="8969" width="22.7109375" style="2730" customWidth="1"/>
    <col min="8970" max="8970" width="24.7109375" style="2730" customWidth="1"/>
    <col min="8971" max="9211" width="11.42578125" style="2730" customWidth="1"/>
    <col min="9212" max="9213" width="13.28515625" style="2730"/>
    <col min="9214" max="9214" width="8.7109375" style="2730" customWidth="1"/>
    <col min="9215" max="9215" width="13.28515625" style="2730" customWidth="1"/>
    <col min="9216" max="9216" width="35" style="2730" customWidth="1"/>
    <col min="9217" max="9217" width="14.85546875" style="2730" customWidth="1"/>
    <col min="9218" max="9218" width="67.85546875" style="2730" customWidth="1"/>
    <col min="9219" max="9219" width="24.42578125" style="2730" customWidth="1"/>
    <col min="9220" max="9220" width="25.85546875" style="2730" customWidth="1"/>
    <col min="9221" max="9221" width="22.7109375" style="2730" customWidth="1"/>
    <col min="9222" max="9222" width="25.28515625" style="2730" customWidth="1"/>
    <col min="9223" max="9225" width="22.7109375" style="2730" customWidth="1"/>
    <col min="9226" max="9226" width="24.7109375" style="2730" customWidth="1"/>
    <col min="9227" max="9467" width="11.42578125" style="2730" customWidth="1"/>
    <col min="9468" max="9469" width="13.28515625" style="2730"/>
    <col min="9470" max="9470" width="8.7109375" style="2730" customWidth="1"/>
    <col min="9471" max="9471" width="13.28515625" style="2730" customWidth="1"/>
    <col min="9472" max="9472" width="35" style="2730" customWidth="1"/>
    <col min="9473" max="9473" width="14.85546875" style="2730" customWidth="1"/>
    <col min="9474" max="9474" width="67.85546875" style="2730" customWidth="1"/>
    <col min="9475" max="9475" width="24.42578125" style="2730" customWidth="1"/>
    <col min="9476" max="9476" width="25.85546875" style="2730" customWidth="1"/>
    <col min="9477" max="9477" width="22.7109375" style="2730" customWidth="1"/>
    <col min="9478" max="9478" width="25.28515625" style="2730" customWidth="1"/>
    <col min="9479" max="9481" width="22.7109375" style="2730" customWidth="1"/>
    <col min="9482" max="9482" width="24.7109375" style="2730" customWidth="1"/>
    <col min="9483" max="9723" width="11.42578125" style="2730" customWidth="1"/>
    <col min="9724" max="9725" width="13.28515625" style="2730"/>
    <col min="9726" max="9726" width="8.7109375" style="2730" customWidth="1"/>
    <col min="9727" max="9727" width="13.28515625" style="2730" customWidth="1"/>
    <col min="9728" max="9728" width="35" style="2730" customWidth="1"/>
    <col min="9729" max="9729" width="14.85546875" style="2730" customWidth="1"/>
    <col min="9730" max="9730" width="67.85546875" style="2730" customWidth="1"/>
    <col min="9731" max="9731" width="24.42578125" style="2730" customWidth="1"/>
    <col min="9732" max="9732" width="25.85546875" style="2730" customWidth="1"/>
    <col min="9733" max="9733" width="22.7109375" style="2730" customWidth="1"/>
    <col min="9734" max="9734" width="25.28515625" style="2730" customWidth="1"/>
    <col min="9735" max="9737" width="22.7109375" style="2730" customWidth="1"/>
    <col min="9738" max="9738" width="24.7109375" style="2730" customWidth="1"/>
    <col min="9739" max="9979" width="11.42578125" style="2730" customWidth="1"/>
    <col min="9980" max="9981" width="13.28515625" style="2730"/>
    <col min="9982" max="9982" width="8.7109375" style="2730" customWidth="1"/>
    <col min="9983" max="9983" width="13.28515625" style="2730" customWidth="1"/>
    <col min="9984" max="9984" width="35" style="2730" customWidth="1"/>
    <col min="9985" max="9985" width="14.85546875" style="2730" customWidth="1"/>
    <col min="9986" max="9986" width="67.85546875" style="2730" customWidth="1"/>
    <col min="9987" max="9987" width="24.42578125" style="2730" customWidth="1"/>
    <col min="9988" max="9988" width="25.85546875" style="2730" customWidth="1"/>
    <col min="9989" max="9989" width="22.7109375" style="2730" customWidth="1"/>
    <col min="9990" max="9990" width="25.28515625" style="2730" customWidth="1"/>
    <col min="9991" max="9993" width="22.7109375" style="2730" customWidth="1"/>
    <col min="9994" max="9994" width="24.7109375" style="2730" customWidth="1"/>
    <col min="9995" max="10235" width="11.42578125" style="2730" customWidth="1"/>
    <col min="10236" max="10237" width="13.28515625" style="2730"/>
    <col min="10238" max="10238" width="8.7109375" style="2730" customWidth="1"/>
    <col min="10239" max="10239" width="13.28515625" style="2730" customWidth="1"/>
    <col min="10240" max="10240" width="35" style="2730" customWidth="1"/>
    <col min="10241" max="10241" width="14.85546875" style="2730" customWidth="1"/>
    <col min="10242" max="10242" width="67.85546875" style="2730" customWidth="1"/>
    <col min="10243" max="10243" width="24.42578125" style="2730" customWidth="1"/>
    <col min="10244" max="10244" width="25.85546875" style="2730" customWidth="1"/>
    <col min="10245" max="10245" width="22.7109375" style="2730" customWidth="1"/>
    <col min="10246" max="10246" width="25.28515625" style="2730" customWidth="1"/>
    <col min="10247" max="10249" width="22.7109375" style="2730" customWidth="1"/>
    <col min="10250" max="10250" width="24.7109375" style="2730" customWidth="1"/>
    <col min="10251" max="10491" width="11.42578125" style="2730" customWidth="1"/>
    <col min="10492" max="10493" width="13.28515625" style="2730"/>
    <col min="10494" max="10494" width="8.7109375" style="2730" customWidth="1"/>
    <col min="10495" max="10495" width="13.28515625" style="2730" customWidth="1"/>
    <col min="10496" max="10496" width="35" style="2730" customWidth="1"/>
    <col min="10497" max="10497" width="14.85546875" style="2730" customWidth="1"/>
    <col min="10498" max="10498" width="67.85546875" style="2730" customWidth="1"/>
    <col min="10499" max="10499" width="24.42578125" style="2730" customWidth="1"/>
    <col min="10500" max="10500" width="25.85546875" style="2730" customWidth="1"/>
    <col min="10501" max="10501" width="22.7109375" style="2730" customWidth="1"/>
    <col min="10502" max="10502" width="25.28515625" style="2730" customWidth="1"/>
    <col min="10503" max="10505" width="22.7109375" style="2730" customWidth="1"/>
    <col min="10506" max="10506" width="24.7109375" style="2730" customWidth="1"/>
    <col min="10507" max="10747" width="11.42578125" style="2730" customWidth="1"/>
    <col min="10748" max="10749" width="13.28515625" style="2730"/>
    <col min="10750" max="10750" width="8.7109375" style="2730" customWidth="1"/>
    <col min="10751" max="10751" width="13.28515625" style="2730" customWidth="1"/>
    <col min="10752" max="10752" width="35" style="2730" customWidth="1"/>
    <col min="10753" max="10753" width="14.85546875" style="2730" customWidth="1"/>
    <col min="10754" max="10754" width="67.85546875" style="2730" customWidth="1"/>
    <col min="10755" max="10755" width="24.42578125" style="2730" customWidth="1"/>
    <col min="10756" max="10756" width="25.85546875" style="2730" customWidth="1"/>
    <col min="10757" max="10757" width="22.7109375" style="2730" customWidth="1"/>
    <col min="10758" max="10758" width="25.28515625" style="2730" customWidth="1"/>
    <col min="10759" max="10761" width="22.7109375" style="2730" customWidth="1"/>
    <col min="10762" max="10762" width="24.7109375" style="2730" customWidth="1"/>
    <col min="10763" max="11003" width="11.42578125" style="2730" customWidth="1"/>
    <col min="11004" max="11005" width="13.28515625" style="2730"/>
    <col min="11006" max="11006" width="8.7109375" style="2730" customWidth="1"/>
    <col min="11007" max="11007" width="13.28515625" style="2730" customWidth="1"/>
    <col min="11008" max="11008" width="35" style="2730" customWidth="1"/>
    <col min="11009" max="11009" width="14.85546875" style="2730" customWidth="1"/>
    <col min="11010" max="11010" width="67.85546875" style="2730" customWidth="1"/>
    <col min="11011" max="11011" width="24.42578125" style="2730" customWidth="1"/>
    <col min="11012" max="11012" width="25.85546875" style="2730" customWidth="1"/>
    <col min="11013" max="11013" width="22.7109375" style="2730" customWidth="1"/>
    <col min="11014" max="11014" width="25.28515625" style="2730" customWidth="1"/>
    <col min="11015" max="11017" width="22.7109375" style="2730" customWidth="1"/>
    <col min="11018" max="11018" width="24.7109375" style="2730" customWidth="1"/>
    <col min="11019" max="11259" width="11.42578125" style="2730" customWidth="1"/>
    <col min="11260" max="11261" width="13.28515625" style="2730"/>
    <col min="11262" max="11262" width="8.7109375" style="2730" customWidth="1"/>
    <col min="11263" max="11263" width="13.28515625" style="2730" customWidth="1"/>
    <col min="11264" max="11264" width="35" style="2730" customWidth="1"/>
    <col min="11265" max="11265" width="14.85546875" style="2730" customWidth="1"/>
    <col min="11266" max="11266" width="67.85546875" style="2730" customWidth="1"/>
    <col min="11267" max="11267" width="24.42578125" style="2730" customWidth="1"/>
    <col min="11268" max="11268" width="25.85546875" style="2730" customWidth="1"/>
    <col min="11269" max="11269" width="22.7109375" style="2730" customWidth="1"/>
    <col min="11270" max="11270" width="25.28515625" style="2730" customWidth="1"/>
    <col min="11271" max="11273" width="22.7109375" style="2730" customWidth="1"/>
    <col min="11274" max="11274" width="24.7109375" style="2730" customWidth="1"/>
    <col min="11275" max="11515" width="11.42578125" style="2730" customWidth="1"/>
    <col min="11516" max="11517" width="13.28515625" style="2730"/>
    <col min="11518" max="11518" width="8.7109375" style="2730" customWidth="1"/>
    <col min="11519" max="11519" width="13.28515625" style="2730" customWidth="1"/>
    <col min="11520" max="11520" width="35" style="2730" customWidth="1"/>
    <col min="11521" max="11521" width="14.85546875" style="2730" customWidth="1"/>
    <col min="11522" max="11522" width="67.85546875" style="2730" customWidth="1"/>
    <col min="11523" max="11523" width="24.42578125" style="2730" customWidth="1"/>
    <col min="11524" max="11524" width="25.85546875" style="2730" customWidth="1"/>
    <col min="11525" max="11525" width="22.7109375" style="2730" customWidth="1"/>
    <col min="11526" max="11526" width="25.28515625" style="2730" customWidth="1"/>
    <col min="11527" max="11529" width="22.7109375" style="2730" customWidth="1"/>
    <col min="11530" max="11530" width="24.7109375" style="2730" customWidth="1"/>
    <col min="11531" max="11771" width="11.42578125" style="2730" customWidth="1"/>
    <col min="11772" max="11773" width="13.28515625" style="2730"/>
    <col min="11774" max="11774" width="8.7109375" style="2730" customWidth="1"/>
    <col min="11775" max="11775" width="13.28515625" style="2730" customWidth="1"/>
    <col min="11776" max="11776" width="35" style="2730" customWidth="1"/>
    <col min="11777" max="11777" width="14.85546875" style="2730" customWidth="1"/>
    <col min="11778" max="11778" width="67.85546875" style="2730" customWidth="1"/>
    <col min="11779" max="11779" width="24.42578125" style="2730" customWidth="1"/>
    <col min="11780" max="11780" width="25.85546875" style="2730" customWidth="1"/>
    <col min="11781" max="11781" width="22.7109375" style="2730" customWidth="1"/>
    <col min="11782" max="11782" width="25.28515625" style="2730" customWidth="1"/>
    <col min="11783" max="11785" width="22.7109375" style="2730" customWidth="1"/>
    <col min="11786" max="11786" width="24.7109375" style="2730" customWidth="1"/>
    <col min="11787" max="12027" width="11.42578125" style="2730" customWidth="1"/>
    <col min="12028" max="12029" width="13.28515625" style="2730"/>
    <col min="12030" max="12030" width="8.7109375" style="2730" customWidth="1"/>
    <col min="12031" max="12031" width="13.28515625" style="2730" customWidth="1"/>
    <col min="12032" max="12032" width="35" style="2730" customWidth="1"/>
    <col min="12033" max="12033" width="14.85546875" style="2730" customWidth="1"/>
    <col min="12034" max="12034" width="67.85546875" style="2730" customWidth="1"/>
    <col min="12035" max="12035" width="24.42578125" style="2730" customWidth="1"/>
    <col min="12036" max="12036" width="25.85546875" style="2730" customWidth="1"/>
    <col min="12037" max="12037" width="22.7109375" style="2730" customWidth="1"/>
    <col min="12038" max="12038" width="25.28515625" style="2730" customWidth="1"/>
    <col min="12039" max="12041" width="22.7109375" style="2730" customWidth="1"/>
    <col min="12042" max="12042" width="24.7109375" style="2730" customWidth="1"/>
    <col min="12043" max="12283" width="11.42578125" style="2730" customWidth="1"/>
    <col min="12284" max="12285" width="13.28515625" style="2730"/>
    <col min="12286" max="12286" width="8.7109375" style="2730" customWidth="1"/>
    <col min="12287" max="12287" width="13.28515625" style="2730" customWidth="1"/>
    <col min="12288" max="12288" width="35" style="2730" customWidth="1"/>
    <col min="12289" max="12289" width="14.85546875" style="2730" customWidth="1"/>
    <col min="12290" max="12290" width="67.85546875" style="2730" customWidth="1"/>
    <col min="12291" max="12291" width="24.42578125" style="2730" customWidth="1"/>
    <col min="12292" max="12292" width="25.85546875" style="2730" customWidth="1"/>
    <col min="12293" max="12293" width="22.7109375" style="2730" customWidth="1"/>
    <col min="12294" max="12294" width="25.28515625" style="2730" customWidth="1"/>
    <col min="12295" max="12297" width="22.7109375" style="2730" customWidth="1"/>
    <col min="12298" max="12298" width="24.7109375" style="2730" customWidth="1"/>
    <col min="12299" max="12539" width="11.42578125" style="2730" customWidth="1"/>
    <col min="12540" max="12541" width="13.28515625" style="2730"/>
    <col min="12542" max="12542" width="8.7109375" style="2730" customWidth="1"/>
    <col min="12543" max="12543" width="13.28515625" style="2730" customWidth="1"/>
    <col min="12544" max="12544" width="35" style="2730" customWidth="1"/>
    <col min="12545" max="12545" width="14.85546875" style="2730" customWidth="1"/>
    <col min="12546" max="12546" width="67.85546875" style="2730" customWidth="1"/>
    <col min="12547" max="12547" width="24.42578125" style="2730" customWidth="1"/>
    <col min="12548" max="12548" width="25.85546875" style="2730" customWidth="1"/>
    <col min="12549" max="12549" width="22.7109375" style="2730" customWidth="1"/>
    <col min="12550" max="12550" width="25.28515625" style="2730" customWidth="1"/>
    <col min="12551" max="12553" width="22.7109375" style="2730" customWidth="1"/>
    <col min="12554" max="12554" width="24.7109375" style="2730" customWidth="1"/>
    <col min="12555" max="12795" width="11.42578125" style="2730" customWidth="1"/>
    <col min="12796" max="12797" width="13.28515625" style="2730"/>
    <col min="12798" max="12798" width="8.7109375" style="2730" customWidth="1"/>
    <col min="12799" max="12799" width="13.28515625" style="2730" customWidth="1"/>
    <col min="12800" max="12800" width="35" style="2730" customWidth="1"/>
    <col min="12801" max="12801" width="14.85546875" style="2730" customWidth="1"/>
    <col min="12802" max="12802" width="67.85546875" style="2730" customWidth="1"/>
    <col min="12803" max="12803" width="24.42578125" style="2730" customWidth="1"/>
    <col min="12804" max="12804" width="25.85546875" style="2730" customWidth="1"/>
    <col min="12805" max="12805" width="22.7109375" style="2730" customWidth="1"/>
    <col min="12806" max="12806" width="25.28515625" style="2730" customWidth="1"/>
    <col min="12807" max="12809" width="22.7109375" style="2730" customWidth="1"/>
    <col min="12810" max="12810" width="24.7109375" style="2730" customWidth="1"/>
    <col min="12811" max="13051" width="11.42578125" style="2730" customWidth="1"/>
    <col min="13052" max="13053" width="13.28515625" style="2730"/>
    <col min="13054" max="13054" width="8.7109375" style="2730" customWidth="1"/>
    <col min="13055" max="13055" width="13.28515625" style="2730" customWidth="1"/>
    <col min="13056" max="13056" width="35" style="2730" customWidth="1"/>
    <col min="13057" max="13057" width="14.85546875" style="2730" customWidth="1"/>
    <col min="13058" max="13058" width="67.85546875" style="2730" customWidth="1"/>
    <col min="13059" max="13059" width="24.42578125" style="2730" customWidth="1"/>
    <col min="13060" max="13060" width="25.85546875" style="2730" customWidth="1"/>
    <col min="13061" max="13061" width="22.7109375" style="2730" customWidth="1"/>
    <col min="13062" max="13062" width="25.28515625" style="2730" customWidth="1"/>
    <col min="13063" max="13065" width="22.7109375" style="2730" customWidth="1"/>
    <col min="13066" max="13066" width="24.7109375" style="2730" customWidth="1"/>
    <col min="13067" max="13307" width="11.42578125" style="2730" customWidth="1"/>
    <col min="13308" max="13309" width="13.28515625" style="2730"/>
    <col min="13310" max="13310" width="8.7109375" style="2730" customWidth="1"/>
    <col min="13311" max="13311" width="13.28515625" style="2730" customWidth="1"/>
    <col min="13312" max="13312" width="35" style="2730" customWidth="1"/>
    <col min="13313" max="13313" width="14.85546875" style="2730" customWidth="1"/>
    <col min="13314" max="13314" width="67.85546875" style="2730" customWidth="1"/>
    <col min="13315" max="13315" width="24.42578125" style="2730" customWidth="1"/>
    <col min="13316" max="13316" width="25.85546875" style="2730" customWidth="1"/>
    <col min="13317" max="13317" width="22.7109375" style="2730" customWidth="1"/>
    <col min="13318" max="13318" width="25.28515625" style="2730" customWidth="1"/>
    <col min="13319" max="13321" width="22.7109375" style="2730" customWidth="1"/>
    <col min="13322" max="13322" width="24.7109375" style="2730" customWidth="1"/>
    <col min="13323" max="13563" width="11.42578125" style="2730" customWidth="1"/>
    <col min="13564" max="13565" width="13.28515625" style="2730"/>
    <col min="13566" max="13566" width="8.7109375" style="2730" customWidth="1"/>
    <col min="13567" max="13567" width="13.28515625" style="2730" customWidth="1"/>
    <col min="13568" max="13568" width="35" style="2730" customWidth="1"/>
    <col min="13569" max="13569" width="14.85546875" style="2730" customWidth="1"/>
    <col min="13570" max="13570" width="67.85546875" style="2730" customWidth="1"/>
    <col min="13571" max="13571" width="24.42578125" style="2730" customWidth="1"/>
    <col min="13572" max="13572" width="25.85546875" style="2730" customWidth="1"/>
    <col min="13573" max="13573" width="22.7109375" style="2730" customWidth="1"/>
    <col min="13574" max="13574" width="25.28515625" style="2730" customWidth="1"/>
    <col min="13575" max="13577" width="22.7109375" style="2730" customWidth="1"/>
    <col min="13578" max="13578" width="24.7109375" style="2730" customWidth="1"/>
    <col min="13579" max="13819" width="11.42578125" style="2730" customWidth="1"/>
    <col min="13820" max="13821" width="13.28515625" style="2730"/>
    <col min="13822" max="13822" width="8.7109375" style="2730" customWidth="1"/>
    <col min="13823" max="13823" width="13.28515625" style="2730" customWidth="1"/>
    <col min="13824" max="13824" width="35" style="2730" customWidth="1"/>
    <col min="13825" max="13825" width="14.85546875" style="2730" customWidth="1"/>
    <col min="13826" max="13826" width="67.85546875" style="2730" customWidth="1"/>
    <col min="13827" max="13827" width="24.42578125" style="2730" customWidth="1"/>
    <col min="13828" max="13828" width="25.85546875" style="2730" customWidth="1"/>
    <col min="13829" max="13829" width="22.7109375" style="2730" customWidth="1"/>
    <col min="13830" max="13830" width="25.28515625" style="2730" customWidth="1"/>
    <col min="13831" max="13833" width="22.7109375" style="2730" customWidth="1"/>
    <col min="13834" max="13834" width="24.7109375" style="2730" customWidth="1"/>
    <col min="13835" max="14075" width="11.42578125" style="2730" customWidth="1"/>
    <col min="14076" max="14077" width="13.28515625" style="2730"/>
    <col min="14078" max="14078" width="8.7109375" style="2730" customWidth="1"/>
    <col min="14079" max="14079" width="13.28515625" style="2730" customWidth="1"/>
    <col min="14080" max="14080" width="35" style="2730" customWidth="1"/>
    <col min="14081" max="14081" width="14.85546875" style="2730" customWidth="1"/>
    <col min="14082" max="14082" width="67.85546875" style="2730" customWidth="1"/>
    <col min="14083" max="14083" width="24.42578125" style="2730" customWidth="1"/>
    <col min="14084" max="14084" width="25.85546875" style="2730" customWidth="1"/>
    <col min="14085" max="14085" width="22.7109375" style="2730" customWidth="1"/>
    <col min="14086" max="14086" width="25.28515625" style="2730" customWidth="1"/>
    <col min="14087" max="14089" width="22.7109375" style="2730" customWidth="1"/>
    <col min="14090" max="14090" width="24.7109375" style="2730" customWidth="1"/>
    <col min="14091" max="14331" width="11.42578125" style="2730" customWidth="1"/>
    <col min="14332" max="14333" width="13.28515625" style="2730"/>
    <col min="14334" max="14334" width="8.7109375" style="2730" customWidth="1"/>
    <col min="14335" max="14335" width="13.28515625" style="2730" customWidth="1"/>
    <col min="14336" max="14336" width="35" style="2730" customWidth="1"/>
    <col min="14337" max="14337" width="14.85546875" style="2730" customWidth="1"/>
    <col min="14338" max="14338" width="67.85546875" style="2730" customWidth="1"/>
    <col min="14339" max="14339" width="24.42578125" style="2730" customWidth="1"/>
    <col min="14340" max="14340" width="25.85546875" style="2730" customWidth="1"/>
    <col min="14341" max="14341" width="22.7109375" style="2730" customWidth="1"/>
    <col min="14342" max="14342" width="25.28515625" style="2730" customWidth="1"/>
    <col min="14343" max="14345" width="22.7109375" style="2730" customWidth="1"/>
    <col min="14346" max="14346" width="24.7109375" style="2730" customWidth="1"/>
    <col min="14347" max="14587" width="11.42578125" style="2730" customWidth="1"/>
    <col min="14588" max="14589" width="13.28515625" style="2730"/>
    <col min="14590" max="14590" width="8.7109375" style="2730" customWidth="1"/>
    <col min="14591" max="14591" width="13.28515625" style="2730" customWidth="1"/>
    <col min="14592" max="14592" width="35" style="2730" customWidth="1"/>
    <col min="14593" max="14593" width="14.85546875" style="2730" customWidth="1"/>
    <col min="14594" max="14594" width="67.85546875" style="2730" customWidth="1"/>
    <col min="14595" max="14595" width="24.42578125" style="2730" customWidth="1"/>
    <col min="14596" max="14596" width="25.85546875" style="2730" customWidth="1"/>
    <col min="14597" max="14597" width="22.7109375" style="2730" customWidth="1"/>
    <col min="14598" max="14598" width="25.28515625" style="2730" customWidth="1"/>
    <col min="14599" max="14601" width="22.7109375" style="2730" customWidth="1"/>
    <col min="14602" max="14602" width="24.7109375" style="2730" customWidth="1"/>
    <col min="14603" max="14843" width="11.42578125" style="2730" customWidth="1"/>
    <col min="14844" max="14845" width="13.28515625" style="2730"/>
    <col min="14846" max="14846" width="8.7109375" style="2730" customWidth="1"/>
    <col min="14847" max="14847" width="13.28515625" style="2730" customWidth="1"/>
    <col min="14848" max="14848" width="35" style="2730" customWidth="1"/>
    <col min="14849" max="14849" width="14.85546875" style="2730" customWidth="1"/>
    <col min="14850" max="14850" width="67.85546875" style="2730" customWidth="1"/>
    <col min="14851" max="14851" width="24.42578125" style="2730" customWidth="1"/>
    <col min="14852" max="14852" width="25.85546875" style="2730" customWidth="1"/>
    <col min="14853" max="14853" width="22.7109375" style="2730" customWidth="1"/>
    <col min="14854" max="14854" width="25.28515625" style="2730" customWidth="1"/>
    <col min="14855" max="14857" width="22.7109375" style="2730" customWidth="1"/>
    <col min="14858" max="14858" width="24.7109375" style="2730" customWidth="1"/>
    <col min="14859" max="15099" width="11.42578125" style="2730" customWidth="1"/>
    <col min="15100" max="15101" width="13.28515625" style="2730"/>
    <col min="15102" max="15102" width="8.7109375" style="2730" customWidth="1"/>
    <col min="15103" max="15103" width="13.28515625" style="2730" customWidth="1"/>
    <col min="15104" max="15104" width="35" style="2730" customWidth="1"/>
    <col min="15105" max="15105" width="14.85546875" style="2730" customWidth="1"/>
    <col min="15106" max="15106" width="67.85546875" style="2730" customWidth="1"/>
    <col min="15107" max="15107" width="24.42578125" style="2730" customWidth="1"/>
    <col min="15108" max="15108" width="25.85546875" style="2730" customWidth="1"/>
    <col min="15109" max="15109" width="22.7109375" style="2730" customWidth="1"/>
    <col min="15110" max="15110" width="25.28515625" style="2730" customWidth="1"/>
    <col min="15111" max="15113" width="22.7109375" style="2730" customWidth="1"/>
    <col min="15114" max="15114" width="24.7109375" style="2730" customWidth="1"/>
    <col min="15115" max="15355" width="11.42578125" style="2730" customWidth="1"/>
    <col min="15356" max="15357" width="13.28515625" style="2730"/>
    <col min="15358" max="15358" width="8.7109375" style="2730" customWidth="1"/>
    <col min="15359" max="15359" width="13.28515625" style="2730" customWidth="1"/>
    <col min="15360" max="15360" width="35" style="2730" customWidth="1"/>
    <col min="15361" max="15361" width="14.85546875" style="2730" customWidth="1"/>
    <col min="15362" max="15362" width="67.85546875" style="2730" customWidth="1"/>
    <col min="15363" max="15363" width="24.42578125" style="2730" customWidth="1"/>
    <col min="15364" max="15364" width="25.85546875" style="2730" customWidth="1"/>
    <col min="15365" max="15365" width="22.7109375" style="2730" customWidth="1"/>
    <col min="15366" max="15366" width="25.28515625" style="2730" customWidth="1"/>
    <col min="15367" max="15369" width="22.7109375" style="2730" customWidth="1"/>
    <col min="15370" max="15370" width="24.7109375" style="2730" customWidth="1"/>
    <col min="15371" max="15611" width="11.42578125" style="2730" customWidth="1"/>
    <col min="15612" max="15613" width="13.28515625" style="2730"/>
    <col min="15614" max="15614" width="8.7109375" style="2730" customWidth="1"/>
    <col min="15615" max="15615" width="13.28515625" style="2730" customWidth="1"/>
    <col min="15616" max="15616" width="35" style="2730" customWidth="1"/>
    <col min="15617" max="15617" width="14.85546875" style="2730" customWidth="1"/>
    <col min="15618" max="15618" width="67.85546875" style="2730" customWidth="1"/>
    <col min="15619" max="15619" width="24.42578125" style="2730" customWidth="1"/>
    <col min="15620" max="15620" width="25.85546875" style="2730" customWidth="1"/>
    <col min="15621" max="15621" width="22.7109375" style="2730" customWidth="1"/>
    <col min="15622" max="15622" width="25.28515625" style="2730" customWidth="1"/>
    <col min="15623" max="15625" width="22.7109375" style="2730" customWidth="1"/>
    <col min="15626" max="15626" width="24.7109375" style="2730" customWidth="1"/>
    <col min="15627" max="15867" width="11.42578125" style="2730" customWidth="1"/>
    <col min="15868" max="15869" width="13.28515625" style="2730"/>
    <col min="15870" max="15870" width="8.7109375" style="2730" customWidth="1"/>
    <col min="15871" max="15871" width="13.28515625" style="2730" customWidth="1"/>
    <col min="15872" max="15872" width="35" style="2730" customWidth="1"/>
    <col min="15873" max="15873" width="14.85546875" style="2730" customWidth="1"/>
    <col min="15874" max="15874" width="67.85546875" style="2730" customWidth="1"/>
    <col min="15875" max="15875" width="24.42578125" style="2730" customWidth="1"/>
    <col min="15876" max="15876" width="25.85546875" style="2730" customWidth="1"/>
    <col min="15877" max="15877" width="22.7109375" style="2730" customWidth="1"/>
    <col min="15878" max="15878" width="25.28515625" style="2730" customWidth="1"/>
    <col min="15879" max="15881" width="22.7109375" style="2730" customWidth="1"/>
    <col min="15882" max="15882" width="24.7109375" style="2730" customWidth="1"/>
    <col min="15883" max="16123" width="11.42578125" style="2730" customWidth="1"/>
    <col min="16124" max="16125" width="13.28515625" style="2730"/>
    <col min="16126" max="16126" width="8.7109375" style="2730" customWidth="1"/>
    <col min="16127" max="16127" width="13.28515625" style="2730" customWidth="1"/>
    <col min="16128" max="16128" width="35" style="2730" customWidth="1"/>
    <col min="16129" max="16129" width="14.85546875" style="2730" customWidth="1"/>
    <col min="16130" max="16130" width="67.85546875" style="2730" customWidth="1"/>
    <col min="16131" max="16131" width="24.42578125" style="2730" customWidth="1"/>
    <col min="16132" max="16132" width="25.85546875" style="2730" customWidth="1"/>
    <col min="16133" max="16133" width="22.7109375" style="2730" customWidth="1"/>
    <col min="16134" max="16134" width="25.28515625" style="2730" customWidth="1"/>
    <col min="16135" max="16137" width="22.7109375" style="2730" customWidth="1"/>
    <col min="16138" max="16138" width="24.7109375" style="2730" customWidth="1"/>
    <col min="16139" max="16379" width="11.42578125" style="2730" customWidth="1"/>
    <col min="16380" max="16384" width="13.28515625" style="2730"/>
  </cols>
  <sheetData>
    <row r="1" spans="1:10" s="2809" customFormat="1" ht="21" customHeight="1">
      <c r="A1" s="2807"/>
      <c r="B1" s="41" t="s">
        <v>48</v>
      </c>
      <c r="C1" s="41">
        <v>19</v>
      </c>
      <c r="D1" s="2128"/>
      <c r="E1" s="2577"/>
      <c r="F1" s="2128"/>
      <c r="G1" s="2808"/>
    </row>
    <row r="2" spans="1:10" s="2809" customFormat="1" ht="16.5" customHeight="1">
      <c r="A2" s="2807"/>
      <c r="B2" s="41" t="s">
        <v>49</v>
      </c>
      <c r="C2" s="2810" t="s">
        <v>3152</v>
      </c>
      <c r="D2" s="3237"/>
      <c r="E2" s="2128"/>
      <c r="F2" s="2128"/>
      <c r="G2" s="2808"/>
    </row>
    <row r="3" spans="1:10" s="2809" customFormat="1" ht="17.25" customHeight="1">
      <c r="A3" s="2807"/>
      <c r="B3" s="41" t="s">
        <v>47</v>
      </c>
      <c r="C3" s="41" t="s">
        <v>1051</v>
      </c>
      <c r="E3" s="2808"/>
      <c r="F3" s="2808"/>
      <c r="G3" s="2808"/>
    </row>
    <row r="4" spans="1:10" ht="20.25" customHeight="1">
      <c r="A4" s="2811"/>
      <c r="B4" s="41" t="s">
        <v>50</v>
      </c>
      <c r="C4" s="41" t="s">
        <v>53</v>
      </c>
      <c r="D4" s="2812"/>
      <c r="E4" s="2812"/>
      <c r="F4" s="2812"/>
      <c r="G4" s="2812"/>
      <c r="H4" s="2813"/>
      <c r="I4" s="2813"/>
      <c r="J4" s="2813"/>
    </row>
    <row r="5" spans="1:10" ht="20.25" customHeight="1">
      <c r="A5" s="2811"/>
      <c r="B5" s="41" t="s">
        <v>792</v>
      </c>
      <c r="C5" s="41" t="s">
        <v>71</v>
      </c>
      <c r="D5" s="2812"/>
      <c r="E5" s="2812"/>
      <c r="F5" s="2812"/>
      <c r="G5" s="2812"/>
      <c r="H5" s="2813"/>
      <c r="I5" s="2813"/>
      <c r="J5" s="2813"/>
    </row>
    <row r="6" spans="1:10" ht="18.75" thickBot="1">
      <c r="A6" s="2811"/>
      <c r="B6" s="2814"/>
      <c r="C6" s="3238"/>
      <c r="D6" s="2812"/>
      <c r="E6" s="2812"/>
      <c r="F6" s="2812"/>
      <c r="G6" s="2812"/>
      <c r="H6" s="2813"/>
      <c r="I6" s="2813"/>
      <c r="J6" s="2813"/>
    </row>
    <row r="7" spans="1:10" s="2817" customFormat="1" ht="24" customHeight="1">
      <c r="A7" s="2815"/>
      <c r="B7" s="2816"/>
      <c r="C7" s="5010" t="s">
        <v>2630</v>
      </c>
      <c r="D7" s="5011"/>
      <c r="E7" s="5011"/>
      <c r="F7" s="5011"/>
      <c r="G7" s="5012"/>
      <c r="H7" s="5013" t="s">
        <v>2631</v>
      </c>
      <c r="I7" s="5013" t="s">
        <v>2632</v>
      </c>
      <c r="J7" s="5016" t="s">
        <v>2633</v>
      </c>
    </row>
    <row r="8" spans="1:10" s="2817" customFormat="1" ht="24" customHeight="1">
      <c r="A8" s="2818"/>
      <c r="B8" s="2819"/>
      <c r="C8" s="5018" t="s">
        <v>2634</v>
      </c>
      <c r="D8" s="5019"/>
      <c r="E8" s="5018" t="s">
        <v>2635</v>
      </c>
      <c r="F8" s="5019"/>
      <c r="G8" s="5020" t="s">
        <v>2636</v>
      </c>
      <c r="H8" s="5014"/>
      <c r="I8" s="5014"/>
      <c r="J8" s="5017"/>
    </row>
    <row r="9" spans="1:10" s="2817" customFormat="1" ht="21.75" customHeight="1">
      <c r="A9" s="2818"/>
      <c r="B9" s="2819"/>
      <c r="C9" s="2140" t="s">
        <v>2637</v>
      </c>
      <c r="D9" s="2141" t="s">
        <v>2638</v>
      </c>
      <c r="E9" s="2142" t="s">
        <v>2637</v>
      </c>
      <c r="F9" s="2142" t="s">
        <v>2638</v>
      </c>
      <c r="G9" s="5021"/>
      <c r="H9" s="5015"/>
      <c r="I9" s="5015"/>
      <c r="J9" s="5017"/>
    </row>
    <row r="10" spans="1:10" s="2817" customFormat="1" ht="20.25" customHeight="1" thickBot="1">
      <c r="A10" s="2820"/>
      <c r="B10" s="2821"/>
      <c r="C10" s="2822" t="s">
        <v>1417</v>
      </c>
      <c r="D10" s="2822" t="s">
        <v>1422</v>
      </c>
      <c r="E10" s="2823" t="s">
        <v>1425</v>
      </c>
      <c r="F10" s="2823" t="s">
        <v>1428</v>
      </c>
      <c r="G10" s="2824" t="s">
        <v>1431</v>
      </c>
      <c r="H10" s="2825"/>
      <c r="I10" s="2822" t="s">
        <v>1434</v>
      </c>
      <c r="J10" s="2826" t="s">
        <v>1436</v>
      </c>
    </row>
    <row r="11" spans="1:10" s="2832" customFormat="1" ht="18" customHeight="1">
      <c r="A11" s="2827" t="s">
        <v>1417</v>
      </c>
      <c r="B11" s="2828" t="s">
        <v>3147</v>
      </c>
      <c r="C11" s="3239"/>
      <c r="D11" s="2860"/>
      <c r="E11" s="3240"/>
      <c r="F11" s="3241"/>
      <c r="G11" s="3241"/>
      <c r="H11" s="2829"/>
      <c r="I11" s="2830">
        <f>I12+I38+I51+I52</f>
        <v>0</v>
      </c>
      <c r="J11" s="2831">
        <f>I11*12.5</f>
        <v>0</v>
      </c>
    </row>
    <row r="12" spans="1:10" s="2832" customFormat="1" ht="21" customHeight="1">
      <c r="A12" s="2833" t="s">
        <v>2640</v>
      </c>
      <c r="B12" s="2834" t="s">
        <v>2641</v>
      </c>
      <c r="C12" s="3239"/>
      <c r="D12" s="2860"/>
      <c r="E12" s="3240"/>
      <c r="F12" s="3241"/>
      <c r="G12" s="3241"/>
      <c r="H12" s="2829"/>
      <c r="I12" s="2835">
        <f>I15+I34</f>
        <v>0</v>
      </c>
      <c r="J12" s="2836"/>
    </row>
    <row r="13" spans="1:10" s="2832" customFormat="1" ht="21" customHeight="1">
      <c r="A13" s="2833" t="s">
        <v>2642</v>
      </c>
      <c r="B13" s="2837" t="s">
        <v>2643</v>
      </c>
      <c r="C13" s="2838"/>
      <c r="D13" s="2839"/>
      <c r="E13" s="3240"/>
      <c r="F13" s="3241"/>
      <c r="G13" s="3241"/>
      <c r="H13" s="2829"/>
      <c r="I13" s="2840"/>
      <c r="J13" s="2841"/>
    </row>
    <row r="14" spans="1:10" s="2832" customFormat="1" ht="20.25" customHeight="1">
      <c r="A14" s="2833" t="s">
        <v>2644</v>
      </c>
      <c r="B14" s="2842" t="s">
        <v>2645</v>
      </c>
      <c r="C14" s="2843"/>
      <c r="D14" s="2844"/>
      <c r="E14" s="3240"/>
      <c r="F14" s="3241"/>
      <c r="G14" s="3241"/>
      <c r="H14" s="2829"/>
      <c r="I14" s="2840"/>
      <c r="J14" s="2841"/>
    </row>
    <row r="15" spans="1:10" s="2817" customFormat="1" ht="21" customHeight="1">
      <c r="A15" s="2827" t="s">
        <v>1422</v>
      </c>
      <c r="B15" s="2845" t="s">
        <v>2646</v>
      </c>
      <c r="C15" s="2843"/>
      <c r="D15" s="2846"/>
      <c r="E15" s="2846"/>
      <c r="F15" s="2844"/>
      <c r="G15" s="2844"/>
      <c r="H15" s="2847"/>
      <c r="I15" s="2848"/>
      <c r="J15" s="2836"/>
    </row>
    <row r="16" spans="1:10" s="2817" customFormat="1" ht="18.75" customHeight="1">
      <c r="A16" s="2827" t="s">
        <v>1425</v>
      </c>
      <c r="B16" s="2849" t="s">
        <v>2647</v>
      </c>
      <c r="C16" s="2843"/>
      <c r="D16" s="2846"/>
      <c r="E16" s="2846"/>
      <c r="F16" s="2844"/>
      <c r="G16" s="2850"/>
      <c r="H16" s="2847"/>
      <c r="I16" s="2851"/>
      <c r="J16" s="2836"/>
    </row>
    <row r="17" spans="1:10" s="2817" customFormat="1" ht="18" customHeight="1">
      <c r="A17" s="2827" t="s">
        <v>1428</v>
      </c>
      <c r="B17" s="2852" t="s">
        <v>2648</v>
      </c>
      <c r="C17" s="2853"/>
      <c r="D17" s="2850"/>
      <c r="E17" s="2843"/>
      <c r="F17" s="2844"/>
      <c r="G17" s="2850"/>
      <c r="H17" s="2847"/>
      <c r="I17" s="2851"/>
      <c r="J17" s="2836"/>
    </row>
    <row r="18" spans="1:10" s="2817" customFormat="1" ht="20.25" customHeight="1">
      <c r="A18" s="2827" t="s">
        <v>1431</v>
      </c>
      <c r="B18" s="2852" t="s">
        <v>2649</v>
      </c>
      <c r="C18" s="2853"/>
      <c r="D18" s="2850"/>
      <c r="E18" s="2843"/>
      <c r="F18" s="2844"/>
      <c r="G18" s="2850"/>
      <c r="H18" s="2847"/>
      <c r="I18" s="2851"/>
      <c r="J18" s="2836"/>
    </row>
    <row r="19" spans="1:10" s="2817" customFormat="1" ht="24" customHeight="1">
      <c r="A19" s="2827" t="s">
        <v>1434</v>
      </c>
      <c r="B19" s="2852" t="s">
        <v>2650</v>
      </c>
      <c r="C19" s="2853"/>
      <c r="D19" s="2850"/>
      <c r="E19" s="2843"/>
      <c r="F19" s="2844"/>
      <c r="G19" s="2850"/>
      <c r="H19" s="2847"/>
      <c r="I19" s="2851"/>
      <c r="J19" s="2836"/>
    </row>
    <row r="20" spans="1:10" s="2817" customFormat="1" ht="18.75" customHeight="1">
      <c r="A20" s="2827" t="s">
        <v>1436</v>
      </c>
      <c r="B20" s="2852" t="s">
        <v>2651</v>
      </c>
      <c r="C20" s="2853"/>
      <c r="D20" s="2850"/>
      <c r="E20" s="2843"/>
      <c r="F20" s="2844"/>
      <c r="G20" s="2850"/>
      <c r="H20" s="2847"/>
      <c r="I20" s="2851"/>
      <c r="J20" s="2836"/>
    </row>
    <row r="21" spans="1:10" s="2817" customFormat="1" ht="19.5" customHeight="1">
      <c r="A21" s="2827" t="s">
        <v>1439</v>
      </c>
      <c r="B21" s="2849" t="s">
        <v>2652</v>
      </c>
      <c r="C21" s="2843"/>
      <c r="D21" s="2844"/>
      <c r="E21" s="2843"/>
      <c r="F21" s="2844"/>
      <c r="G21" s="2850"/>
      <c r="H21" s="2847"/>
      <c r="I21" s="2851"/>
      <c r="J21" s="2836"/>
    </row>
    <row r="22" spans="1:10" s="2817" customFormat="1" ht="21.75" customHeight="1">
      <c r="A22" s="2827" t="s">
        <v>1442</v>
      </c>
      <c r="B22" s="2852" t="s">
        <v>3349</v>
      </c>
      <c r="C22" s="2853"/>
      <c r="D22" s="2850"/>
      <c r="E22" s="2843"/>
      <c r="F22" s="2844"/>
      <c r="G22" s="2850"/>
      <c r="H22" s="2847"/>
      <c r="I22" s="2851"/>
      <c r="J22" s="2836"/>
    </row>
    <row r="23" spans="1:10" s="2817" customFormat="1" ht="18" customHeight="1">
      <c r="A23" s="2827" t="s">
        <v>2654</v>
      </c>
      <c r="B23" s="2852" t="s">
        <v>2655</v>
      </c>
      <c r="C23" s="2853"/>
      <c r="D23" s="2850"/>
      <c r="E23" s="2843"/>
      <c r="F23" s="2844"/>
      <c r="G23" s="2850"/>
      <c r="H23" s="2847"/>
      <c r="I23" s="2851"/>
      <c r="J23" s="2836"/>
    </row>
    <row r="24" spans="1:10" s="2817" customFormat="1" ht="20.25" customHeight="1">
      <c r="A24" s="2827" t="s">
        <v>2656</v>
      </c>
      <c r="B24" s="2852" t="s">
        <v>3350</v>
      </c>
      <c r="C24" s="2853"/>
      <c r="D24" s="2850"/>
      <c r="E24" s="2843"/>
      <c r="F24" s="2844"/>
      <c r="G24" s="2850"/>
      <c r="H24" s="2847"/>
      <c r="I24" s="2851"/>
      <c r="J24" s="2836"/>
    </row>
    <row r="25" spans="1:10" s="2817" customFormat="1" ht="15.75" customHeight="1">
      <c r="A25" s="2827" t="s">
        <v>2658</v>
      </c>
      <c r="B25" s="2849" t="s">
        <v>2659</v>
      </c>
      <c r="C25" s="2843"/>
      <c r="D25" s="2844"/>
      <c r="E25" s="2843"/>
      <c r="F25" s="2844"/>
      <c r="G25" s="2850"/>
      <c r="H25" s="2847"/>
      <c r="I25" s="2851"/>
      <c r="J25" s="2836"/>
    </row>
    <row r="26" spans="1:10" s="2817" customFormat="1" ht="15" customHeight="1">
      <c r="A26" s="2827" t="s">
        <v>1451</v>
      </c>
      <c r="B26" s="2852" t="s">
        <v>3351</v>
      </c>
      <c r="C26" s="2853"/>
      <c r="D26" s="2850"/>
      <c r="E26" s="2843"/>
      <c r="F26" s="2844"/>
      <c r="G26" s="2850"/>
      <c r="H26" s="2847"/>
      <c r="I26" s="2851"/>
      <c r="J26" s="2836"/>
    </row>
    <row r="27" spans="1:10" s="2817" customFormat="1" ht="15" customHeight="1">
      <c r="A27" s="2827" t="s">
        <v>1454</v>
      </c>
      <c r="B27" s="2852" t="s">
        <v>3352</v>
      </c>
      <c r="C27" s="2853"/>
      <c r="D27" s="2850"/>
      <c r="E27" s="2843"/>
      <c r="F27" s="2844"/>
      <c r="G27" s="2850"/>
      <c r="H27" s="2847"/>
      <c r="I27" s="2851"/>
      <c r="J27" s="2836"/>
    </row>
    <row r="28" spans="1:10" s="2817" customFormat="1" ht="15" customHeight="1">
      <c r="A28" s="2827" t="s">
        <v>1457</v>
      </c>
      <c r="B28" s="2852" t="s">
        <v>3353</v>
      </c>
      <c r="C28" s="2853"/>
      <c r="D28" s="2850"/>
      <c r="E28" s="2843"/>
      <c r="F28" s="2844"/>
      <c r="G28" s="2850"/>
      <c r="H28" s="2847"/>
      <c r="I28" s="2851"/>
      <c r="J28" s="2836"/>
    </row>
    <row r="29" spans="1:10" s="2817" customFormat="1" ht="15" customHeight="1">
      <c r="A29" s="2827" t="s">
        <v>1460</v>
      </c>
      <c r="B29" s="2852" t="s">
        <v>3354</v>
      </c>
      <c r="C29" s="2853"/>
      <c r="D29" s="2850"/>
      <c r="E29" s="2843"/>
      <c r="F29" s="2844"/>
      <c r="G29" s="2850"/>
      <c r="H29" s="2847"/>
      <c r="I29" s="2851"/>
      <c r="J29" s="2836"/>
    </row>
    <row r="30" spans="1:10" s="2817" customFormat="1" ht="15" customHeight="1">
      <c r="A30" s="2827" t="s">
        <v>2664</v>
      </c>
      <c r="B30" s="2852" t="s">
        <v>3355</v>
      </c>
      <c r="C30" s="2853"/>
      <c r="D30" s="2850"/>
      <c r="E30" s="2843"/>
      <c r="F30" s="2844"/>
      <c r="G30" s="2850"/>
      <c r="H30" s="2847"/>
      <c r="I30" s="2851"/>
      <c r="J30" s="2836"/>
    </row>
    <row r="31" spans="1:10" s="2817" customFormat="1" ht="15" customHeight="1">
      <c r="A31" s="2827" t="s">
        <v>2666</v>
      </c>
      <c r="B31" s="2852" t="s">
        <v>3356</v>
      </c>
      <c r="C31" s="2853"/>
      <c r="D31" s="2850"/>
      <c r="E31" s="2843"/>
      <c r="F31" s="2844"/>
      <c r="G31" s="2850"/>
      <c r="H31" s="2847"/>
      <c r="I31" s="2851"/>
      <c r="J31" s="2836"/>
    </row>
    <row r="32" spans="1:10" s="2817" customFormat="1" ht="15" customHeight="1">
      <c r="A32" s="2827" t="s">
        <v>2668</v>
      </c>
      <c r="B32" s="2852" t="s">
        <v>3357</v>
      </c>
      <c r="C32" s="2853"/>
      <c r="D32" s="2850"/>
      <c r="E32" s="2843"/>
      <c r="F32" s="2844"/>
      <c r="G32" s="2850"/>
      <c r="H32" s="2847"/>
      <c r="I32" s="2851"/>
      <c r="J32" s="2836"/>
    </row>
    <row r="33" spans="1:10" s="2817" customFormat="1" ht="15" customHeight="1">
      <c r="A33" s="2827" t="s">
        <v>1463</v>
      </c>
      <c r="B33" s="2852" t="s">
        <v>3358</v>
      </c>
      <c r="C33" s="2853"/>
      <c r="D33" s="2850"/>
      <c r="E33" s="2843"/>
      <c r="F33" s="2844"/>
      <c r="G33" s="2850"/>
      <c r="H33" s="2847"/>
      <c r="I33" s="2854"/>
      <c r="J33" s="2855"/>
    </row>
    <row r="34" spans="1:10" s="2817" customFormat="1" ht="24" customHeight="1">
      <c r="A34" s="2827" t="s">
        <v>2671</v>
      </c>
      <c r="B34" s="2845" t="s">
        <v>2672</v>
      </c>
      <c r="C34" s="2843"/>
      <c r="D34" s="2856"/>
      <c r="E34" s="2843"/>
      <c r="F34" s="2844"/>
      <c r="G34" s="2844"/>
      <c r="H34" s="2847"/>
      <c r="I34" s="2848"/>
      <c r="J34" s="2836"/>
    </row>
    <row r="35" spans="1:10" s="2817" customFormat="1" ht="20.25" customHeight="1">
      <c r="A35" s="2827" t="s">
        <v>2673</v>
      </c>
      <c r="B35" s="2849" t="s">
        <v>2647</v>
      </c>
      <c r="C35" s="2843"/>
      <c r="D35" s="2856"/>
      <c r="E35" s="2843"/>
      <c r="F35" s="2844"/>
      <c r="G35" s="2850"/>
      <c r="H35" s="2847"/>
      <c r="I35" s="2851"/>
      <c r="J35" s="2836"/>
    </row>
    <row r="36" spans="1:10" s="2817" customFormat="1" ht="18.75" customHeight="1">
      <c r="A36" s="2827" t="s">
        <v>2674</v>
      </c>
      <c r="B36" s="2849" t="s">
        <v>2652</v>
      </c>
      <c r="C36" s="2843"/>
      <c r="D36" s="2856"/>
      <c r="E36" s="2843"/>
      <c r="F36" s="2844"/>
      <c r="G36" s="2850"/>
      <c r="H36" s="2847"/>
      <c r="I36" s="2851"/>
      <c r="J36" s="2836"/>
    </row>
    <row r="37" spans="1:10" s="2817" customFormat="1" ht="19.5" customHeight="1">
      <c r="A37" s="2827" t="s">
        <v>2675</v>
      </c>
      <c r="B37" s="2849" t="s">
        <v>2659</v>
      </c>
      <c r="C37" s="2843"/>
      <c r="D37" s="2856"/>
      <c r="E37" s="2843"/>
      <c r="F37" s="2844"/>
      <c r="G37" s="2850"/>
      <c r="H37" s="2847"/>
      <c r="I37" s="2851"/>
      <c r="J37" s="2836"/>
    </row>
    <row r="38" spans="1:10" s="2817" customFormat="1" ht="18" customHeight="1">
      <c r="A38" s="2827" t="s">
        <v>1468</v>
      </c>
      <c r="B38" s="2857" t="s">
        <v>2676</v>
      </c>
      <c r="C38" s="2843"/>
      <c r="D38" s="2856"/>
      <c r="E38" s="2843"/>
      <c r="F38" s="2856"/>
      <c r="G38" s="2856"/>
      <c r="H38" s="2847"/>
      <c r="I38" s="2858">
        <f>+I39+I48+I49</f>
        <v>0</v>
      </c>
      <c r="J38" s="2836"/>
    </row>
    <row r="39" spans="1:10" s="2817" customFormat="1" ht="26.25" customHeight="1">
      <c r="A39" s="2827">
        <v>251</v>
      </c>
      <c r="B39" s="2859" t="s">
        <v>2677</v>
      </c>
      <c r="C39" s="2853"/>
      <c r="D39" s="2860"/>
      <c r="E39" s="2853"/>
      <c r="F39" s="2850"/>
      <c r="G39" s="2850"/>
      <c r="H39" s="2847"/>
      <c r="I39" s="2858">
        <f>+I40+I41+I45+I46+I47</f>
        <v>0</v>
      </c>
      <c r="J39" s="2836"/>
    </row>
    <row r="40" spans="1:10" s="2817" customFormat="1" ht="29.25" customHeight="1">
      <c r="A40" s="2827" t="s">
        <v>1471</v>
      </c>
      <c r="B40" s="2861" t="s">
        <v>2678</v>
      </c>
      <c r="C40" s="2843"/>
      <c r="D40" s="2856"/>
      <c r="E40" s="2843"/>
      <c r="F40" s="2844"/>
      <c r="G40" s="2843"/>
      <c r="H40" s="2862">
        <v>0</v>
      </c>
      <c r="I40" s="2858">
        <f>+G40*0</f>
        <v>0</v>
      </c>
      <c r="J40" s="2836"/>
    </row>
    <row r="41" spans="1:10" s="2817" customFormat="1" ht="28.5" customHeight="1">
      <c r="A41" s="2827" t="s">
        <v>1474</v>
      </c>
      <c r="B41" s="2861" t="s">
        <v>2679</v>
      </c>
      <c r="C41" s="2843"/>
      <c r="D41" s="2856"/>
      <c r="E41" s="2843"/>
      <c r="F41" s="2844"/>
      <c r="G41" s="2844"/>
      <c r="H41" s="2862"/>
      <c r="I41" s="2858">
        <f>+I42+I43+I44</f>
        <v>0</v>
      </c>
      <c r="J41" s="2836"/>
    </row>
    <row r="42" spans="1:10" s="2817" customFormat="1" ht="24" customHeight="1">
      <c r="A42" s="2827" t="s">
        <v>1477</v>
      </c>
      <c r="B42" s="2863" t="s">
        <v>2680</v>
      </c>
      <c r="C42" s="2843"/>
      <c r="D42" s="2856"/>
      <c r="E42" s="2843"/>
      <c r="F42" s="2844"/>
      <c r="G42" s="2844"/>
      <c r="H42" s="2862">
        <v>0.25</v>
      </c>
      <c r="I42" s="2858">
        <f>+G42*0.0025</f>
        <v>0</v>
      </c>
      <c r="J42" s="2836"/>
    </row>
    <row r="43" spans="1:10" s="2817" customFormat="1" ht="22.5" customHeight="1">
      <c r="A43" s="2827" t="s">
        <v>1483</v>
      </c>
      <c r="B43" s="2863" t="s">
        <v>2681</v>
      </c>
      <c r="C43" s="2843"/>
      <c r="D43" s="2856"/>
      <c r="E43" s="2843"/>
      <c r="F43" s="2844"/>
      <c r="G43" s="2844"/>
      <c r="H43" s="2862">
        <v>1</v>
      </c>
      <c r="I43" s="2858">
        <f>+G43*0.01</f>
        <v>0</v>
      </c>
      <c r="J43" s="2836"/>
    </row>
    <row r="44" spans="1:10" s="2817" customFormat="1" ht="18.75" customHeight="1">
      <c r="A44" s="2827" t="s">
        <v>1486</v>
      </c>
      <c r="B44" s="2863" t="s">
        <v>2682</v>
      </c>
      <c r="C44" s="2843"/>
      <c r="D44" s="2856"/>
      <c r="E44" s="2843"/>
      <c r="F44" s="2844"/>
      <c r="G44" s="2844"/>
      <c r="H44" s="2862">
        <v>1.6</v>
      </c>
      <c r="I44" s="2858">
        <f>+G44*0.016</f>
        <v>0</v>
      </c>
      <c r="J44" s="2836"/>
    </row>
    <row r="45" spans="1:10" s="2817" customFormat="1" ht="26.25" customHeight="1">
      <c r="A45" s="2827" t="s">
        <v>1489</v>
      </c>
      <c r="B45" s="2861" t="s">
        <v>2683</v>
      </c>
      <c r="C45" s="2843"/>
      <c r="D45" s="2856"/>
      <c r="E45" s="2843"/>
      <c r="F45" s="2844"/>
      <c r="G45" s="2844"/>
      <c r="H45" s="2862">
        <v>8</v>
      </c>
      <c r="I45" s="2858">
        <f>+G45*0.08</f>
        <v>0</v>
      </c>
      <c r="J45" s="2836"/>
    </row>
    <row r="46" spans="1:10" s="2817" customFormat="1" ht="29.25" customHeight="1">
      <c r="A46" s="2827" t="s">
        <v>1492</v>
      </c>
      <c r="B46" s="2861" t="s">
        <v>2684</v>
      </c>
      <c r="C46" s="2843"/>
      <c r="D46" s="2856"/>
      <c r="E46" s="2843"/>
      <c r="F46" s="2844"/>
      <c r="G46" s="2844"/>
      <c r="H46" s="2862">
        <v>12</v>
      </c>
      <c r="I46" s="2858">
        <f>+G46*0.12</f>
        <v>0</v>
      </c>
      <c r="J46" s="2836"/>
    </row>
    <row r="47" spans="1:10" s="2817" customFormat="1" ht="19.5" customHeight="1">
      <c r="A47" s="2827" t="s">
        <v>2685</v>
      </c>
      <c r="B47" s="2864" t="s">
        <v>2686</v>
      </c>
      <c r="C47" s="2843"/>
      <c r="D47" s="2856"/>
      <c r="E47" s="2843"/>
      <c r="F47" s="2844"/>
      <c r="G47" s="2844"/>
      <c r="H47" s="2862"/>
      <c r="I47" s="2848"/>
      <c r="J47" s="2865"/>
    </row>
    <row r="48" spans="1:10" s="2817" customFormat="1" ht="17.25" customHeight="1">
      <c r="A48" s="2827">
        <v>325</v>
      </c>
      <c r="B48" s="2859" t="s">
        <v>3149</v>
      </c>
      <c r="C48" s="2843"/>
      <c r="D48" s="2844"/>
      <c r="E48" s="2843"/>
      <c r="F48" s="2844"/>
      <c r="G48" s="2846"/>
      <c r="H48" s="2862"/>
      <c r="I48" s="2848"/>
      <c r="J48" s="2865"/>
    </row>
    <row r="49" spans="1:10" s="2817" customFormat="1" ht="17.25" customHeight="1">
      <c r="A49" s="2827">
        <v>326</v>
      </c>
      <c r="B49" s="2859" t="s">
        <v>3150</v>
      </c>
      <c r="C49" s="2843"/>
      <c r="D49" s="2844"/>
      <c r="E49" s="2843"/>
      <c r="F49" s="2844"/>
      <c r="G49" s="2846"/>
      <c r="H49" s="2862"/>
      <c r="I49" s="2848"/>
      <c r="J49" s="2865"/>
    </row>
    <row r="50" spans="1:10" s="2817" customFormat="1" ht="19.5" customHeight="1">
      <c r="A50" s="2827">
        <v>330</v>
      </c>
      <c r="B50" s="2866"/>
      <c r="C50" s="2853"/>
      <c r="D50" s="2860"/>
      <c r="E50" s="2853"/>
      <c r="F50" s="2860"/>
      <c r="G50" s="2850"/>
      <c r="H50" s="2862"/>
      <c r="I50" s="2851"/>
      <c r="J50" s="2865"/>
    </row>
    <row r="51" spans="1:10" s="2817" customFormat="1" ht="21.75" customHeight="1">
      <c r="A51" s="2827">
        <v>340</v>
      </c>
      <c r="B51" s="2852" t="s">
        <v>3360</v>
      </c>
      <c r="C51" s="2867"/>
      <c r="D51" s="2868"/>
      <c r="E51" s="2867"/>
      <c r="F51" s="2868"/>
      <c r="G51" s="2869"/>
      <c r="H51" s="2862"/>
      <c r="I51" s="2870"/>
      <c r="J51" s="2865"/>
    </row>
    <row r="52" spans="1:10" s="2817" customFormat="1" ht="20.25" customHeight="1">
      <c r="A52" s="2827" t="s">
        <v>1501</v>
      </c>
      <c r="B52" s="2852" t="s">
        <v>2709</v>
      </c>
      <c r="C52" s="2867"/>
      <c r="D52" s="2868"/>
      <c r="E52" s="2867"/>
      <c r="F52" s="2868"/>
      <c r="G52" s="2869"/>
      <c r="H52" s="2862"/>
      <c r="I52" s="2858">
        <f>I53+I54+I55</f>
        <v>0</v>
      </c>
      <c r="J52" s="2865"/>
    </row>
    <row r="53" spans="1:10" s="2817" customFormat="1" ht="18.75" customHeight="1">
      <c r="A53" s="2827">
        <v>360</v>
      </c>
      <c r="B53" s="2871" t="s">
        <v>2690</v>
      </c>
      <c r="C53" s="2867"/>
      <c r="D53" s="2868"/>
      <c r="E53" s="2867"/>
      <c r="F53" s="2868"/>
      <c r="G53" s="2869"/>
      <c r="H53" s="2862"/>
      <c r="I53" s="2870"/>
      <c r="J53" s="2865"/>
    </row>
    <row r="54" spans="1:10" s="2817" customFormat="1" ht="19.5" customHeight="1">
      <c r="A54" s="2827">
        <v>370</v>
      </c>
      <c r="B54" s="2871" t="s">
        <v>2691</v>
      </c>
      <c r="C54" s="2867"/>
      <c r="D54" s="2868"/>
      <c r="E54" s="2867"/>
      <c r="F54" s="2868"/>
      <c r="G54" s="2869"/>
      <c r="H54" s="2862"/>
      <c r="I54" s="2870"/>
      <c r="J54" s="2865"/>
    </row>
    <row r="55" spans="1:10" s="2817" customFormat="1" ht="16.5" customHeight="1">
      <c r="A55" s="2827">
        <v>380</v>
      </c>
      <c r="B55" s="2871" t="s">
        <v>2692</v>
      </c>
      <c r="C55" s="2867"/>
      <c r="D55" s="2868"/>
      <c r="E55" s="2867"/>
      <c r="F55" s="2868"/>
      <c r="G55" s="2869"/>
      <c r="H55" s="2862"/>
      <c r="I55" s="2870"/>
      <c r="J55" s="2865"/>
    </row>
    <row r="56" spans="1:10" s="2817" customFormat="1" ht="21" customHeight="1" thickBot="1">
      <c r="A56" s="2872">
        <v>390</v>
      </c>
      <c r="B56" s="2873"/>
      <c r="C56" s="2874"/>
      <c r="D56" s="2875"/>
      <c r="E56" s="2874"/>
      <c r="F56" s="2875"/>
      <c r="G56" s="2876"/>
      <c r="H56" s="2877"/>
      <c r="I56" s="2878"/>
      <c r="J56" s="2879"/>
    </row>
    <row r="57" spans="1:10" s="2883" customFormat="1" ht="20.25" customHeight="1">
      <c r="A57" s="2880"/>
      <c r="B57" s="2881"/>
      <c r="C57" s="2882"/>
      <c r="D57" s="2882"/>
      <c r="E57" s="2882"/>
      <c r="F57" s="2882"/>
      <c r="G57" s="2882"/>
      <c r="H57" s="2881"/>
      <c r="I57" s="2881"/>
      <c r="J57" s="2881"/>
    </row>
    <row r="58" spans="1:10" s="2883" customFormat="1" ht="24.75" customHeight="1">
      <c r="A58" s="2807"/>
      <c r="B58" s="2212" t="s">
        <v>2693</v>
      </c>
      <c r="C58" s="2884"/>
      <c r="D58" s="2884"/>
      <c r="E58" s="2884"/>
      <c r="F58" s="2884"/>
      <c r="G58" s="2884"/>
    </row>
    <row r="59" spans="1:10" ht="15">
      <c r="B59" s="2797"/>
    </row>
    <row r="61" spans="1:10" ht="14.25" customHeight="1"/>
    <row r="65" spans="2:7" s="2885" customFormat="1" ht="17.25" customHeight="1">
      <c r="B65" s="2730"/>
      <c r="C65" s="2886"/>
      <c r="D65" s="2886"/>
      <c r="E65" s="2886"/>
      <c r="F65" s="2886"/>
      <c r="G65" s="2886"/>
    </row>
  </sheetData>
  <mergeCells count="7">
    <mergeCell ref="C7:G7"/>
    <mergeCell ref="H7:H9"/>
    <mergeCell ref="I7:I9"/>
    <mergeCell ref="J7:J9"/>
    <mergeCell ref="C8:D8"/>
    <mergeCell ref="E8:F8"/>
    <mergeCell ref="G8:G9"/>
  </mergeCells>
  <printOptions horizontalCentered="1" verticalCentered="1"/>
  <pageMargins left="0" right="0" top="0" bottom="0" header="0" footer="0"/>
  <pageSetup paperSize="9" scale="37" orientation="landscape" cellComments="asDisplayed" horizontalDpi="300" r:id="rId1"/>
  <headerFooter alignWithMargins="0">
    <oddHeader>&amp;C&amp;40&amp;U&amp;A</oddHeader>
    <oddFooter>&amp;L&amp;F&amp;C&amp;A&amp;R&amp;D</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zoomScaleSheetLayoutView="55" workbookViewId="0"/>
  </sheetViews>
  <sheetFormatPr defaultColWidth="13.28515625" defaultRowHeight="12.75"/>
  <cols>
    <col min="1" max="1" width="7.140625" style="2885" customWidth="1"/>
    <col min="2" max="2" width="49.5703125" style="2730" customWidth="1"/>
    <col min="3" max="3" width="17" style="2886" customWidth="1"/>
    <col min="4" max="4" width="14.42578125" style="2886" customWidth="1"/>
    <col min="5" max="5" width="13.85546875" style="2886" customWidth="1"/>
    <col min="6" max="6" width="11.42578125" style="2886" customWidth="1"/>
    <col min="7" max="7" width="16.85546875" style="2886" customWidth="1"/>
    <col min="8" max="8" width="17.28515625" style="2730" customWidth="1"/>
    <col min="9" max="9" width="20" style="2730" customWidth="1"/>
    <col min="10" max="10" width="20.42578125" style="2730" customWidth="1"/>
    <col min="11" max="251" width="11.42578125" style="2730" customWidth="1"/>
    <col min="252" max="253" width="13.28515625" style="2730"/>
    <col min="254" max="254" width="8.7109375" style="2730" customWidth="1"/>
    <col min="255" max="255" width="13.28515625" style="2730" customWidth="1"/>
    <col min="256" max="256" width="35" style="2730" customWidth="1"/>
    <col min="257" max="257" width="14.85546875" style="2730" customWidth="1"/>
    <col min="258" max="258" width="67.85546875" style="2730" customWidth="1"/>
    <col min="259" max="259" width="24.42578125" style="2730" customWidth="1"/>
    <col min="260" max="260" width="25.85546875" style="2730" customWidth="1"/>
    <col min="261" max="261" width="22.7109375" style="2730" customWidth="1"/>
    <col min="262" max="262" width="25.28515625" style="2730" customWidth="1"/>
    <col min="263" max="265" width="22.7109375" style="2730" customWidth="1"/>
    <col min="266" max="266" width="24.7109375" style="2730" customWidth="1"/>
    <col min="267" max="507" width="11.42578125" style="2730" customWidth="1"/>
    <col min="508" max="509" width="13.28515625" style="2730"/>
    <col min="510" max="510" width="8.7109375" style="2730" customWidth="1"/>
    <col min="511" max="511" width="13.28515625" style="2730" customWidth="1"/>
    <col min="512" max="512" width="35" style="2730" customWidth="1"/>
    <col min="513" max="513" width="14.85546875" style="2730" customWidth="1"/>
    <col min="514" max="514" width="67.85546875" style="2730" customWidth="1"/>
    <col min="515" max="515" width="24.42578125" style="2730" customWidth="1"/>
    <col min="516" max="516" width="25.85546875" style="2730" customWidth="1"/>
    <col min="517" max="517" width="22.7109375" style="2730" customWidth="1"/>
    <col min="518" max="518" width="25.28515625" style="2730" customWidth="1"/>
    <col min="519" max="521" width="22.7109375" style="2730" customWidth="1"/>
    <col min="522" max="522" width="24.7109375" style="2730" customWidth="1"/>
    <col min="523" max="763" width="11.42578125" style="2730" customWidth="1"/>
    <col min="764" max="765" width="13.28515625" style="2730"/>
    <col min="766" max="766" width="8.7109375" style="2730" customWidth="1"/>
    <col min="767" max="767" width="13.28515625" style="2730" customWidth="1"/>
    <col min="768" max="768" width="35" style="2730" customWidth="1"/>
    <col min="769" max="769" width="14.85546875" style="2730" customWidth="1"/>
    <col min="770" max="770" width="67.85546875" style="2730" customWidth="1"/>
    <col min="771" max="771" width="24.42578125" style="2730" customWidth="1"/>
    <col min="772" max="772" width="25.85546875" style="2730" customWidth="1"/>
    <col min="773" max="773" width="22.7109375" style="2730" customWidth="1"/>
    <col min="774" max="774" width="25.28515625" style="2730" customWidth="1"/>
    <col min="775" max="777" width="22.7109375" style="2730" customWidth="1"/>
    <col min="778" max="778" width="24.7109375" style="2730" customWidth="1"/>
    <col min="779" max="1019" width="11.42578125" style="2730" customWidth="1"/>
    <col min="1020" max="1021" width="13.28515625" style="2730"/>
    <col min="1022" max="1022" width="8.7109375" style="2730" customWidth="1"/>
    <col min="1023" max="1023" width="13.28515625" style="2730" customWidth="1"/>
    <col min="1024" max="1024" width="35" style="2730" customWidth="1"/>
    <col min="1025" max="1025" width="14.85546875" style="2730" customWidth="1"/>
    <col min="1026" max="1026" width="67.85546875" style="2730" customWidth="1"/>
    <col min="1027" max="1027" width="24.42578125" style="2730" customWidth="1"/>
    <col min="1028" max="1028" width="25.85546875" style="2730" customWidth="1"/>
    <col min="1029" max="1029" width="22.7109375" style="2730" customWidth="1"/>
    <col min="1030" max="1030" width="25.28515625" style="2730" customWidth="1"/>
    <col min="1031" max="1033" width="22.7109375" style="2730" customWidth="1"/>
    <col min="1034" max="1034" width="24.7109375" style="2730" customWidth="1"/>
    <col min="1035" max="1275" width="11.42578125" style="2730" customWidth="1"/>
    <col min="1276" max="1277" width="13.28515625" style="2730"/>
    <col min="1278" max="1278" width="8.7109375" style="2730" customWidth="1"/>
    <col min="1279" max="1279" width="13.28515625" style="2730" customWidth="1"/>
    <col min="1280" max="1280" width="35" style="2730" customWidth="1"/>
    <col min="1281" max="1281" width="14.85546875" style="2730" customWidth="1"/>
    <col min="1282" max="1282" width="67.85546875" style="2730" customWidth="1"/>
    <col min="1283" max="1283" width="24.42578125" style="2730" customWidth="1"/>
    <col min="1284" max="1284" width="25.85546875" style="2730" customWidth="1"/>
    <col min="1285" max="1285" width="22.7109375" style="2730" customWidth="1"/>
    <col min="1286" max="1286" width="25.28515625" style="2730" customWidth="1"/>
    <col min="1287" max="1289" width="22.7109375" style="2730" customWidth="1"/>
    <col min="1290" max="1290" width="24.7109375" style="2730" customWidth="1"/>
    <col min="1291" max="1531" width="11.42578125" style="2730" customWidth="1"/>
    <col min="1532" max="1533" width="13.28515625" style="2730"/>
    <col min="1534" max="1534" width="8.7109375" style="2730" customWidth="1"/>
    <col min="1535" max="1535" width="13.28515625" style="2730" customWidth="1"/>
    <col min="1536" max="1536" width="35" style="2730" customWidth="1"/>
    <col min="1537" max="1537" width="14.85546875" style="2730" customWidth="1"/>
    <col min="1538" max="1538" width="67.85546875" style="2730" customWidth="1"/>
    <col min="1539" max="1539" width="24.42578125" style="2730" customWidth="1"/>
    <col min="1540" max="1540" width="25.85546875" style="2730" customWidth="1"/>
    <col min="1541" max="1541" width="22.7109375" style="2730" customWidth="1"/>
    <col min="1542" max="1542" width="25.28515625" style="2730" customWidth="1"/>
    <col min="1543" max="1545" width="22.7109375" style="2730" customWidth="1"/>
    <col min="1546" max="1546" width="24.7109375" style="2730" customWidth="1"/>
    <col min="1547" max="1787" width="11.42578125" style="2730" customWidth="1"/>
    <col min="1788" max="1789" width="13.28515625" style="2730"/>
    <col min="1790" max="1790" width="8.7109375" style="2730" customWidth="1"/>
    <col min="1791" max="1791" width="13.28515625" style="2730" customWidth="1"/>
    <col min="1792" max="1792" width="35" style="2730" customWidth="1"/>
    <col min="1793" max="1793" width="14.85546875" style="2730" customWidth="1"/>
    <col min="1794" max="1794" width="67.85546875" style="2730" customWidth="1"/>
    <col min="1795" max="1795" width="24.42578125" style="2730" customWidth="1"/>
    <col min="1796" max="1796" width="25.85546875" style="2730" customWidth="1"/>
    <col min="1797" max="1797" width="22.7109375" style="2730" customWidth="1"/>
    <col min="1798" max="1798" width="25.28515625" style="2730" customWidth="1"/>
    <col min="1799" max="1801" width="22.7109375" style="2730" customWidth="1"/>
    <col min="1802" max="1802" width="24.7109375" style="2730" customWidth="1"/>
    <col min="1803" max="2043" width="11.42578125" style="2730" customWidth="1"/>
    <col min="2044" max="2045" width="13.28515625" style="2730"/>
    <col min="2046" max="2046" width="8.7109375" style="2730" customWidth="1"/>
    <col min="2047" max="2047" width="13.28515625" style="2730" customWidth="1"/>
    <col min="2048" max="2048" width="35" style="2730" customWidth="1"/>
    <col min="2049" max="2049" width="14.85546875" style="2730" customWidth="1"/>
    <col min="2050" max="2050" width="67.85546875" style="2730" customWidth="1"/>
    <col min="2051" max="2051" width="24.42578125" style="2730" customWidth="1"/>
    <col min="2052" max="2052" width="25.85546875" style="2730" customWidth="1"/>
    <col min="2053" max="2053" width="22.7109375" style="2730" customWidth="1"/>
    <col min="2054" max="2054" width="25.28515625" style="2730" customWidth="1"/>
    <col min="2055" max="2057" width="22.7109375" style="2730" customWidth="1"/>
    <col min="2058" max="2058" width="24.7109375" style="2730" customWidth="1"/>
    <col min="2059" max="2299" width="11.42578125" style="2730" customWidth="1"/>
    <col min="2300" max="2301" width="13.28515625" style="2730"/>
    <col min="2302" max="2302" width="8.7109375" style="2730" customWidth="1"/>
    <col min="2303" max="2303" width="13.28515625" style="2730" customWidth="1"/>
    <col min="2304" max="2304" width="35" style="2730" customWidth="1"/>
    <col min="2305" max="2305" width="14.85546875" style="2730" customWidth="1"/>
    <col min="2306" max="2306" width="67.85546875" style="2730" customWidth="1"/>
    <col min="2307" max="2307" width="24.42578125" style="2730" customWidth="1"/>
    <col min="2308" max="2308" width="25.85546875" style="2730" customWidth="1"/>
    <col min="2309" max="2309" width="22.7109375" style="2730" customWidth="1"/>
    <col min="2310" max="2310" width="25.28515625" style="2730" customWidth="1"/>
    <col min="2311" max="2313" width="22.7109375" style="2730" customWidth="1"/>
    <col min="2314" max="2314" width="24.7109375" style="2730" customWidth="1"/>
    <col min="2315" max="2555" width="11.42578125" style="2730" customWidth="1"/>
    <col min="2556" max="2557" width="13.28515625" style="2730"/>
    <col min="2558" max="2558" width="8.7109375" style="2730" customWidth="1"/>
    <col min="2559" max="2559" width="13.28515625" style="2730" customWidth="1"/>
    <col min="2560" max="2560" width="35" style="2730" customWidth="1"/>
    <col min="2561" max="2561" width="14.85546875" style="2730" customWidth="1"/>
    <col min="2562" max="2562" width="67.85546875" style="2730" customWidth="1"/>
    <col min="2563" max="2563" width="24.42578125" style="2730" customWidth="1"/>
    <col min="2564" max="2564" width="25.85546875" style="2730" customWidth="1"/>
    <col min="2565" max="2565" width="22.7109375" style="2730" customWidth="1"/>
    <col min="2566" max="2566" width="25.28515625" style="2730" customWidth="1"/>
    <col min="2567" max="2569" width="22.7109375" style="2730" customWidth="1"/>
    <col min="2570" max="2570" width="24.7109375" style="2730" customWidth="1"/>
    <col min="2571" max="2811" width="11.42578125" style="2730" customWidth="1"/>
    <col min="2812" max="2813" width="13.28515625" style="2730"/>
    <col min="2814" max="2814" width="8.7109375" style="2730" customWidth="1"/>
    <col min="2815" max="2815" width="13.28515625" style="2730" customWidth="1"/>
    <col min="2816" max="2816" width="35" style="2730" customWidth="1"/>
    <col min="2817" max="2817" width="14.85546875" style="2730" customWidth="1"/>
    <col min="2818" max="2818" width="67.85546875" style="2730" customWidth="1"/>
    <col min="2819" max="2819" width="24.42578125" style="2730" customWidth="1"/>
    <col min="2820" max="2820" width="25.85546875" style="2730" customWidth="1"/>
    <col min="2821" max="2821" width="22.7109375" style="2730" customWidth="1"/>
    <col min="2822" max="2822" width="25.28515625" style="2730" customWidth="1"/>
    <col min="2823" max="2825" width="22.7109375" style="2730" customWidth="1"/>
    <col min="2826" max="2826" width="24.7109375" style="2730" customWidth="1"/>
    <col min="2827" max="3067" width="11.42578125" style="2730" customWidth="1"/>
    <col min="3068" max="3069" width="13.28515625" style="2730"/>
    <col min="3070" max="3070" width="8.7109375" style="2730" customWidth="1"/>
    <col min="3071" max="3071" width="13.28515625" style="2730" customWidth="1"/>
    <col min="3072" max="3072" width="35" style="2730" customWidth="1"/>
    <col min="3073" max="3073" width="14.85546875" style="2730" customWidth="1"/>
    <col min="3074" max="3074" width="67.85546875" style="2730" customWidth="1"/>
    <col min="3075" max="3075" width="24.42578125" style="2730" customWidth="1"/>
    <col min="3076" max="3076" width="25.85546875" style="2730" customWidth="1"/>
    <col min="3077" max="3077" width="22.7109375" style="2730" customWidth="1"/>
    <col min="3078" max="3078" width="25.28515625" style="2730" customWidth="1"/>
    <col min="3079" max="3081" width="22.7109375" style="2730" customWidth="1"/>
    <col min="3082" max="3082" width="24.7109375" style="2730" customWidth="1"/>
    <col min="3083" max="3323" width="11.42578125" style="2730" customWidth="1"/>
    <col min="3324" max="3325" width="13.28515625" style="2730"/>
    <col min="3326" max="3326" width="8.7109375" style="2730" customWidth="1"/>
    <col min="3327" max="3327" width="13.28515625" style="2730" customWidth="1"/>
    <col min="3328" max="3328" width="35" style="2730" customWidth="1"/>
    <col min="3329" max="3329" width="14.85546875" style="2730" customWidth="1"/>
    <col min="3330" max="3330" width="67.85546875" style="2730" customWidth="1"/>
    <col min="3331" max="3331" width="24.42578125" style="2730" customWidth="1"/>
    <col min="3332" max="3332" width="25.85546875" style="2730" customWidth="1"/>
    <col min="3333" max="3333" width="22.7109375" style="2730" customWidth="1"/>
    <col min="3334" max="3334" width="25.28515625" style="2730" customWidth="1"/>
    <col min="3335" max="3337" width="22.7109375" style="2730" customWidth="1"/>
    <col min="3338" max="3338" width="24.7109375" style="2730" customWidth="1"/>
    <col min="3339" max="3579" width="11.42578125" style="2730" customWidth="1"/>
    <col min="3580" max="3581" width="13.28515625" style="2730"/>
    <col min="3582" max="3582" width="8.7109375" style="2730" customWidth="1"/>
    <col min="3583" max="3583" width="13.28515625" style="2730" customWidth="1"/>
    <col min="3584" max="3584" width="35" style="2730" customWidth="1"/>
    <col min="3585" max="3585" width="14.85546875" style="2730" customWidth="1"/>
    <col min="3586" max="3586" width="67.85546875" style="2730" customWidth="1"/>
    <col min="3587" max="3587" width="24.42578125" style="2730" customWidth="1"/>
    <col min="3588" max="3588" width="25.85546875" style="2730" customWidth="1"/>
    <col min="3589" max="3589" width="22.7109375" style="2730" customWidth="1"/>
    <col min="3590" max="3590" width="25.28515625" style="2730" customWidth="1"/>
    <col min="3591" max="3593" width="22.7109375" style="2730" customWidth="1"/>
    <col min="3594" max="3594" width="24.7109375" style="2730" customWidth="1"/>
    <col min="3595" max="3835" width="11.42578125" style="2730" customWidth="1"/>
    <col min="3836" max="3837" width="13.28515625" style="2730"/>
    <col min="3838" max="3838" width="8.7109375" style="2730" customWidth="1"/>
    <col min="3839" max="3839" width="13.28515625" style="2730" customWidth="1"/>
    <col min="3840" max="3840" width="35" style="2730" customWidth="1"/>
    <col min="3841" max="3841" width="14.85546875" style="2730" customWidth="1"/>
    <col min="3842" max="3842" width="67.85546875" style="2730" customWidth="1"/>
    <col min="3843" max="3843" width="24.42578125" style="2730" customWidth="1"/>
    <col min="3844" max="3844" width="25.85546875" style="2730" customWidth="1"/>
    <col min="3845" max="3845" width="22.7109375" style="2730" customWidth="1"/>
    <col min="3846" max="3846" width="25.28515625" style="2730" customWidth="1"/>
    <col min="3847" max="3849" width="22.7109375" style="2730" customWidth="1"/>
    <col min="3850" max="3850" width="24.7109375" style="2730" customWidth="1"/>
    <col min="3851" max="4091" width="11.42578125" style="2730" customWidth="1"/>
    <col min="4092" max="4093" width="13.28515625" style="2730"/>
    <col min="4094" max="4094" width="8.7109375" style="2730" customWidth="1"/>
    <col min="4095" max="4095" width="13.28515625" style="2730" customWidth="1"/>
    <col min="4096" max="4096" width="35" style="2730" customWidth="1"/>
    <col min="4097" max="4097" width="14.85546875" style="2730" customWidth="1"/>
    <col min="4098" max="4098" width="67.85546875" style="2730" customWidth="1"/>
    <col min="4099" max="4099" width="24.42578125" style="2730" customWidth="1"/>
    <col min="4100" max="4100" width="25.85546875" style="2730" customWidth="1"/>
    <col min="4101" max="4101" width="22.7109375" style="2730" customWidth="1"/>
    <col min="4102" max="4102" width="25.28515625" style="2730" customWidth="1"/>
    <col min="4103" max="4105" width="22.7109375" style="2730" customWidth="1"/>
    <col min="4106" max="4106" width="24.7109375" style="2730" customWidth="1"/>
    <col min="4107" max="4347" width="11.42578125" style="2730" customWidth="1"/>
    <col min="4348" max="4349" width="13.28515625" style="2730"/>
    <col min="4350" max="4350" width="8.7109375" style="2730" customWidth="1"/>
    <col min="4351" max="4351" width="13.28515625" style="2730" customWidth="1"/>
    <col min="4352" max="4352" width="35" style="2730" customWidth="1"/>
    <col min="4353" max="4353" width="14.85546875" style="2730" customWidth="1"/>
    <col min="4354" max="4354" width="67.85546875" style="2730" customWidth="1"/>
    <col min="4355" max="4355" width="24.42578125" style="2730" customWidth="1"/>
    <col min="4356" max="4356" width="25.85546875" style="2730" customWidth="1"/>
    <col min="4357" max="4357" width="22.7109375" style="2730" customWidth="1"/>
    <col min="4358" max="4358" width="25.28515625" style="2730" customWidth="1"/>
    <col min="4359" max="4361" width="22.7109375" style="2730" customWidth="1"/>
    <col min="4362" max="4362" width="24.7109375" style="2730" customWidth="1"/>
    <col min="4363" max="4603" width="11.42578125" style="2730" customWidth="1"/>
    <col min="4604" max="4605" width="13.28515625" style="2730"/>
    <col min="4606" max="4606" width="8.7109375" style="2730" customWidth="1"/>
    <col min="4607" max="4607" width="13.28515625" style="2730" customWidth="1"/>
    <col min="4608" max="4608" width="35" style="2730" customWidth="1"/>
    <col min="4609" max="4609" width="14.85546875" style="2730" customWidth="1"/>
    <col min="4610" max="4610" width="67.85546875" style="2730" customWidth="1"/>
    <col min="4611" max="4611" width="24.42578125" style="2730" customWidth="1"/>
    <col min="4612" max="4612" width="25.85546875" style="2730" customWidth="1"/>
    <col min="4613" max="4613" width="22.7109375" style="2730" customWidth="1"/>
    <col min="4614" max="4614" width="25.28515625" style="2730" customWidth="1"/>
    <col min="4615" max="4617" width="22.7109375" style="2730" customWidth="1"/>
    <col min="4618" max="4618" width="24.7109375" style="2730" customWidth="1"/>
    <col min="4619" max="4859" width="11.42578125" style="2730" customWidth="1"/>
    <col min="4860" max="4861" width="13.28515625" style="2730"/>
    <col min="4862" max="4862" width="8.7109375" style="2730" customWidth="1"/>
    <col min="4863" max="4863" width="13.28515625" style="2730" customWidth="1"/>
    <col min="4864" max="4864" width="35" style="2730" customWidth="1"/>
    <col min="4865" max="4865" width="14.85546875" style="2730" customWidth="1"/>
    <col min="4866" max="4866" width="67.85546875" style="2730" customWidth="1"/>
    <col min="4867" max="4867" width="24.42578125" style="2730" customWidth="1"/>
    <col min="4868" max="4868" width="25.85546875" style="2730" customWidth="1"/>
    <col min="4869" max="4869" width="22.7109375" style="2730" customWidth="1"/>
    <col min="4870" max="4870" width="25.28515625" style="2730" customWidth="1"/>
    <col min="4871" max="4873" width="22.7109375" style="2730" customWidth="1"/>
    <col min="4874" max="4874" width="24.7109375" style="2730" customWidth="1"/>
    <col min="4875" max="5115" width="11.42578125" style="2730" customWidth="1"/>
    <col min="5116" max="5117" width="13.28515625" style="2730"/>
    <col min="5118" max="5118" width="8.7109375" style="2730" customWidth="1"/>
    <col min="5119" max="5119" width="13.28515625" style="2730" customWidth="1"/>
    <col min="5120" max="5120" width="35" style="2730" customWidth="1"/>
    <col min="5121" max="5121" width="14.85546875" style="2730" customWidth="1"/>
    <col min="5122" max="5122" width="67.85546875" style="2730" customWidth="1"/>
    <col min="5123" max="5123" width="24.42578125" style="2730" customWidth="1"/>
    <col min="5124" max="5124" width="25.85546875" style="2730" customWidth="1"/>
    <col min="5125" max="5125" width="22.7109375" style="2730" customWidth="1"/>
    <col min="5126" max="5126" width="25.28515625" style="2730" customWidth="1"/>
    <col min="5127" max="5129" width="22.7109375" style="2730" customWidth="1"/>
    <col min="5130" max="5130" width="24.7109375" style="2730" customWidth="1"/>
    <col min="5131" max="5371" width="11.42578125" style="2730" customWidth="1"/>
    <col min="5372" max="5373" width="13.28515625" style="2730"/>
    <col min="5374" max="5374" width="8.7109375" style="2730" customWidth="1"/>
    <col min="5375" max="5375" width="13.28515625" style="2730" customWidth="1"/>
    <col min="5376" max="5376" width="35" style="2730" customWidth="1"/>
    <col min="5377" max="5377" width="14.85546875" style="2730" customWidth="1"/>
    <col min="5378" max="5378" width="67.85546875" style="2730" customWidth="1"/>
    <col min="5379" max="5379" width="24.42578125" style="2730" customWidth="1"/>
    <col min="5380" max="5380" width="25.85546875" style="2730" customWidth="1"/>
    <col min="5381" max="5381" width="22.7109375" style="2730" customWidth="1"/>
    <col min="5382" max="5382" width="25.28515625" style="2730" customWidth="1"/>
    <col min="5383" max="5385" width="22.7109375" style="2730" customWidth="1"/>
    <col min="5386" max="5386" width="24.7109375" style="2730" customWidth="1"/>
    <col min="5387" max="5627" width="11.42578125" style="2730" customWidth="1"/>
    <col min="5628" max="5629" width="13.28515625" style="2730"/>
    <col min="5630" max="5630" width="8.7109375" style="2730" customWidth="1"/>
    <col min="5631" max="5631" width="13.28515625" style="2730" customWidth="1"/>
    <col min="5632" max="5632" width="35" style="2730" customWidth="1"/>
    <col min="5633" max="5633" width="14.85546875" style="2730" customWidth="1"/>
    <col min="5634" max="5634" width="67.85546875" style="2730" customWidth="1"/>
    <col min="5635" max="5635" width="24.42578125" style="2730" customWidth="1"/>
    <col min="5636" max="5636" width="25.85546875" style="2730" customWidth="1"/>
    <col min="5637" max="5637" width="22.7109375" style="2730" customWidth="1"/>
    <col min="5638" max="5638" width="25.28515625" style="2730" customWidth="1"/>
    <col min="5639" max="5641" width="22.7109375" style="2730" customWidth="1"/>
    <col min="5642" max="5642" width="24.7109375" style="2730" customWidth="1"/>
    <col min="5643" max="5883" width="11.42578125" style="2730" customWidth="1"/>
    <col min="5884" max="5885" width="13.28515625" style="2730"/>
    <col min="5886" max="5886" width="8.7109375" style="2730" customWidth="1"/>
    <col min="5887" max="5887" width="13.28515625" style="2730" customWidth="1"/>
    <col min="5888" max="5888" width="35" style="2730" customWidth="1"/>
    <col min="5889" max="5889" width="14.85546875" style="2730" customWidth="1"/>
    <col min="5890" max="5890" width="67.85546875" style="2730" customWidth="1"/>
    <col min="5891" max="5891" width="24.42578125" style="2730" customWidth="1"/>
    <col min="5892" max="5892" width="25.85546875" style="2730" customWidth="1"/>
    <col min="5893" max="5893" width="22.7109375" style="2730" customWidth="1"/>
    <col min="5894" max="5894" width="25.28515625" style="2730" customWidth="1"/>
    <col min="5895" max="5897" width="22.7109375" style="2730" customWidth="1"/>
    <col min="5898" max="5898" width="24.7109375" style="2730" customWidth="1"/>
    <col min="5899" max="6139" width="11.42578125" style="2730" customWidth="1"/>
    <col min="6140" max="6141" width="13.28515625" style="2730"/>
    <col min="6142" max="6142" width="8.7109375" style="2730" customWidth="1"/>
    <col min="6143" max="6143" width="13.28515625" style="2730" customWidth="1"/>
    <col min="6144" max="6144" width="35" style="2730" customWidth="1"/>
    <col min="6145" max="6145" width="14.85546875" style="2730" customWidth="1"/>
    <col min="6146" max="6146" width="67.85546875" style="2730" customWidth="1"/>
    <col min="6147" max="6147" width="24.42578125" style="2730" customWidth="1"/>
    <col min="6148" max="6148" width="25.85546875" style="2730" customWidth="1"/>
    <col min="6149" max="6149" width="22.7109375" style="2730" customWidth="1"/>
    <col min="6150" max="6150" width="25.28515625" style="2730" customWidth="1"/>
    <col min="6151" max="6153" width="22.7109375" style="2730" customWidth="1"/>
    <col min="6154" max="6154" width="24.7109375" style="2730" customWidth="1"/>
    <col min="6155" max="6395" width="11.42578125" style="2730" customWidth="1"/>
    <col min="6396" max="6397" width="13.28515625" style="2730"/>
    <col min="6398" max="6398" width="8.7109375" style="2730" customWidth="1"/>
    <col min="6399" max="6399" width="13.28515625" style="2730" customWidth="1"/>
    <col min="6400" max="6400" width="35" style="2730" customWidth="1"/>
    <col min="6401" max="6401" width="14.85546875" style="2730" customWidth="1"/>
    <col min="6402" max="6402" width="67.85546875" style="2730" customWidth="1"/>
    <col min="6403" max="6403" width="24.42578125" style="2730" customWidth="1"/>
    <col min="6404" max="6404" width="25.85546875" style="2730" customWidth="1"/>
    <col min="6405" max="6405" width="22.7109375" style="2730" customWidth="1"/>
    <col min="6406" max="6406" width="25.28515625" style="2730" customWidth="1"/>
    <col min="6407" max="6409" width="22.7109375" style="2730" customWidth="1"/>
    <col min="6410" max="6410" width="24.7109375" style="2730" customWidth="1"/>
    <col min="6411" max="6651" width="11.42578125" style="2730" customWidth="1"/>
    <col min="6652" max="6653" width="13.28515625" style="2730"/>
    <col min="6654" max="6654" width="8.7109375" style="2730" customWidth="1"/>
    <col min="6655" max="6655" width="13.28515625" style="2730" customWidth="1"/>
    <col min="6656" max="6656" width="35" style="2730" customWidth="1"/>
    <col min="6657" max="6657" width="14.85546875" style="2730" customWidth="1"/>
    <col min="6658" max="6658" width="67.85546875" style="2730" customWidth="1"/>
    <col min="6659" max="6659" width="24.42578125" style="2730" customWidth="1"/>
    <col min="6660" max="6660" width="25.85546875" style="2730" customWidth="1"/>
    <col min="6661" max="6661" width="22.7109375" style="2730" customWidth="1"/>
    <col min="6662" max="6662" width="25.28515625" style="2730" customWidth="1"/>
    <col min="6663" max="6665" width="22.7109375" style="2730" customWidth="1"/>
    <col min="6666" max="6666" width="24.7109375" style="2730" customWidth="1"/>
    <col min="6667" max="6907" width="11.42578125" style="2730" customWidth="1"/>
    <col min="6908" max="6909" width="13.28515625" style="2730"/>
    <col min="6910" max="6910" width="8.7109375" style="2730" customWidth="1"/>
    <col min="6911" max="6911" width="13.28515625" style="2730" customWidth="1"/>
    <col min="6912" max="6912" width="35" style="2730" customWidth="1"/>
    <col min="6913" max="6913" width="14.85546875" style="2730" customWidth="1"/>
    <col min="6914" max="6914" width="67.85546875" style="2730" customWidth="1"/>
    <col min="6915" max="6915" width="24.42578125" style="2730" customWidth="1"/>
    <col min="6916" max="6916" width="25.85546875" style="2730" customWidth="1"/>
    <col min="6917" max="6917" width="22.7109375" style="2730" customWidth="1"/>
    <col min="6918" max="6918" width="25.28515625" style="2730" customWidth="1"/>
    <col min="6919" max="6921" width="22.7109375" style="2730" customWidth="1"/>
    <col min="6922" max="6922" width="24.7109375" style="2730" customWidth="1"/>
    <col min="6923" max="7163" width="11.42578125" style="2730" customWidth="1"/>
    <col min="7164" max="7165" width="13.28515625" style="2730"/>
    <col min="7166" max="7166" width="8.7109375" style="2730" customWidth="1"/>
    <col min="7167" max="7167" width="13.28515625" style="2730" customWidth="1"/>
    <col min="7168" max="7168" width="35" style="2730" customWidth="1"/>
    <col min="7169" max="7169" width="14.85546875" style="2730" customWidth="1"/>
    <col min="7170" max="7170" width="67.85546875" style="2730" customWidth="1"/>
    <col min="7171" max="7171" width="24.42578125" style="2730" customWidth="1"/>
    <col min="7172" max="7172" width="25.85546875" style="2730" customWidth="1"/>
    <col min="7173" max="7173" width="22.7109375" style="2730" customWidth="1"/>
    <col min="7174" max="7174" width="25.28515625" style="2730" customWidth="1"/>
    <col min="7175" max="7177" width="22.7109375" style="2730" customWidth="1"/>
    <col min="7178" max="7178" width="24.7109375" style="2730" customWidth="1"/>
    <col min="7179" max="7419" width="11.42578125" style="2730" customWidth="1"/>
    <col min="7420" max="7421" width="13.28515625" style="2730"/>
    <col min="7422" max="7422" width="8.7109375" style="2730" customWidth="1"/>
    <col min="7423" max="7423" width="13.28515625" style="2730" customWidth="1"/>
    <col min="7424" max="7424" width="35" style="2730" customWidth="1"/>
    <col min="7425" max="7425" width="14.85546875" style="2730" customWidth="1"/>
    <col min="7426" max="7426" width="67.85546875" style="2730" customWidth="1"/>
    <col min="7427" max="7427" width="24.42578125" style="2730" customWidth="1"/>
    <col min="7428" max="7428" width="25.85546875" style="2730" customWidth="1"/>
    <col min="7429" max="7429" width="22.7109375" style="2730" customWidth="1"/>
    <col min="7430" max="7430" width="25.28515625" style="2730" customWidth="1"/>
    <col min="7431" max="7433" width="22.7109375" style="2730" customWidth="1"/>
    <col min="7434" max="7434" width="24.7109375" style="2730" customWidth="1"/>
    <col min="7435" max="7675" width="11.42578125" style="2730" customWidth="1"/>
    <col min="7676" max="7677" width="13.28515625" style="2730"/>
    <col min="7678" max="7678" width="8.7109375" style="2730" customWidth="1"/>
    <col min="7679" max="7679" width="13.28515625" style="2730" customWidth="1"/>
    <col min="7680" max="7680" width="35" style="2730" customWidth="1"/>
    <col min="7681" max="7681" width="14.85546875" style="2730" customWidth="1"/>
    <col min="7682" max="7682" width="67.85546875" style="2730" customWidth="1"/>
    <col min="7683" max="7683" width="24.42578125" style="2730" customWidth="1"/>
    <col min="7684" max="7684" width="25.85546875" style="2730" customWidth="1"/>
    <col min="7685" max="7685" width="22.7109375" style="2730" customWidth="1"/>
    <col min="7686" max="7686" width="25.28515625" style="2730" customWidth="1"/>
    <col min="7687" max="7689" width="22.7109375" style="2730" customWidth="1"/>
    <col min="7690" max="7690" width="24.7109375" style="2730" customWidth="1"/>
    <col min="7691" max="7931" width="11.42578125" style="2730" customWidth="1"/>
    <col min="7932" max="7933" width="13.28515625" style="2730"/>
    <col min="7934" max="7934" width="8.7109375" style="2730" customWidth="1"/>
    <col min="7935" max="7935" width="13.28515625" style="2730" customWidth="1"/>
    <col min="7936" max="7936" width="35" style="2730" customWidth="1"/>
    <col min="7937" max="7937" width="14.85546875" style="2730" customWidth="1"/>
    <col min="7938" max="7938" width="67.85546875" style="2730" customWidth="1"/>
    <col min="7939" max="7939" width="24.42578125" style="2730" customWidth="1"/>
    <col min="7940" max="7940" width="25.85546875" style="2730" customWidth="1"/>
    <col min="7941" max="7941" width="22.7109375" style="2730" customWidth="1"/>
    <col min="7942" max="7942" width="25.28515625" style="2730" customWidth="1"/>
    <col min="7943" max="7945" width="22.7109375" style="2730" customWidth="1"/>
    <col min="7946" max="7946" width="24.7109375" style="2730" customWidth="1"/>
    <col min="7947" max="8187" width="11.42578125" style="2730" customWidth="1"/>
    <col min="8188" max="8189" width="13.28515625" style="2730"/>
    <col min="8190" max="8190" width="8.7109375" style="2730" customWidth="1"/>
    <col min="8191" max="8191" width="13.28515625" style="2730" customWidth="1"/>
    <col min="8192" max="8192" width="35" style="2730" customWidth="1"/>
    <col min="8193" max="8193" width="14.85546875" style="2730" customWidth="1"/>
    <col min="8194" max="8194" width="67.85546875" style="2730" customWidth="1"/>
    <col min="8195" max="8195" width="24.42578125" style="2730" customWidth="1"/>
    <col min="8196" max="8196" width="25.85546875" style="2730" customWidth="1"/>
    <col min="8197" max="8197" width="22.7109375" style="2730" customWidth="1"/>
    <col min="8198" max="8198" width="25.28515625" style="2730" customWidth="1"/>
    <col min="8199" max="8201" width="22.7109375" style="2730" customWidth="1"/>
    <col min="8202" max="8202" width="24.7109375" style="2730" customWidth="1"/>
    <col min="8203" max="8443" width="11.42578125" style="2730" customWidth="1"/>
    <col min="8444" max="8445" width="13.28515625" style="2730"/>
    <col min="8446" max="8446" width="8.7109375" style="2730" customWidth="1"/>
    <col min="8447" max="8447" width="13.28515625" style="2730" customWidth="1"/>
    <col min="8448" max="8448" width="35" style="2730" customWidth="1"/>
    <col min="8449" max="8449" width="14.85546875" style="2730" customWidth="1"/>
    <col min="8450" max="8450" width="67.85546875" style="2730" customWidth="1"/>
    <col min="8451" max="8451" width="24.42578125" style="2730" customWidth="1"/>
    <col min="8452" max="8452" width="25.85546875" style="2730" customWidth="1"/>
    <col min="8453" max="8453" width="22.7109375" style="2730" customWidth="1"/>
    <col min="8454" max="8454" width="25.28515625" style="2730" customWidth="1"/>
    <col min="8455" max="8457" width="22.7109375" style="2730" customWidth="1"/>
    <col min="8458" max="8458" width="24.7109375" style="2730" customWidth="1"/>
    <col min="8459" max="8699" width="11.42578125" style="2730" customWidth="1"/>
    <col min="8700" max="8701" width="13.28515625" style="2730"/>
    <col min="8702" max="8702" width="8.7109375" style="2730" customWidth="1"/>
    <col min="8703" max="8703" width="13.28515625" style="2730" customWidth="1"/>
    <col min="8704" max="8704" width="35" style="2730" customWidth="1"/>
    <col min="8705" max="8705" width="14.85546875" style="2730" customWidth="1"/>
    <col min="8706" max="8706" width="67.85546875" style="2730" customWidth="1"/>
    <col min="8707" max="8707" width="24.42578125" style="2730" customWidth="1"/>
    <col min="8708" max="8708" width="25.85546875" style="2730" customWidth="1"/>
    <col min="8709" max="8709" width="22.7109375" style="2730" customWidth="1"/>
    <col min="8710" max="8710" width="25.28515625" style="2730" customWidth="1"/>
    <col min="8711" max="8713" width="22.7109375" style="2730" customWidth="1"/>
    <col min="8714" max="8714" width="24.7109375" style="2730" customWidth="1"/>
    <col min="8715" max="8955" width="11.42578125" style="2730" customWidth="1"/>
    <col min="8956" max="8957" width="13.28515625" style="2730"/>
    <col min="8958" max="8958" width="8.7109375" style="2730" customWidth="1"/>
    <col min="8959" max="8959" width="13.28515625" style="2730" customWidth="1"/>
    <col min="8960" max="8960" width="35" style="2730" customWidth="1"/>
    <col min="8961" max="8961" width="14.85546875" style="2730" customWidth="1"/>
    <col min="8962" max="8962" width="67.85546875" style="2730" customWidth="1"/>
    <col min="8963" max="8963" width="24.42578125" style="2730" customWidth="1"/>
    <col min="8964" max="8964" width="25.85546875" style="2730" customWidth="1"/>
    <col min="8965" max="8965" width="22.7109375" style="2730" customWidth="1"/>
    <col min="8966" max="8966" width="25.28515625" style="2730" customWidth="1"/>
    <col min="8967" max="8969" width="22.7109375" style="2730" customWidth="1"/>
    <col min="8970" max="8970" width="24.7109375" style="2730" customWidth="1"/>
    <col min="8971" max="9211" width="11.42578125" style="2730" customWidth="1"/>
    <col min="9212" max="9213" width="13.28515625" style="2730"/>
    <col min="9214" max="9214" width="8.7109375" style="2730" customWidth="1"/>
    <col min="9215" max="9215" width="13.28515625" style="2730" customWidth="1"/>
    <col min="9216" max="9216" width="35" style="2730" customWidth="1"/>
    <col min="9217" max="9217" width="14.85546875" style="2730" customWidth="1"/>
    <col min="9218" max="9218" width="67.85546875" style="2730" customWidth="1"/>
    <col min="9219" max="9219" width="24.42578125" style="2730" customWidth="1"/>
    <col min="9220" max="9220" width="25.85546875" style="2730" customWidth="1"/>
    <col min="9221" max="9221" width="22.7109375" style="2730" customWidth="1"/>
    <col min="9222" max="9222" width="25.28515625" style="2730" customWidth="1"/>
    <col min="9223" max="9225" width="22.7109375" style="2730" customWidth="1"/>
    <col min="9226" max="9226" width="24.7109375" style="2730" customWidth="1"/>
    <col min="9227" max="9467" width="11.42578125" style="2730" customWidth="1"/>
    <col min="9468" max="9469" width="13.28515625" style="2730"/>
    <col min="9470" max="9470" width="8.7109375" style="2730" customWidth="1"/>
    <col min="9471" max="9471" width="13.28515625" style="2730" customWidth="1"/>
    <col min="9472" max="9472" width="35" style="2730" customWidth="1"/>
    <col min="9473" max="9473" width="14.85546875" style="2730" customWidth="1"/>
    <col min="9474" max="9474" width="67.85546875" style="2730" customWidth="1"/>
    <col min="9475" max="9475" width="24.42578125" style="2730" customWidth="1"/>
    <col min="9476" max="9476" width="25.85546875" style="2730" customWidth="1"/>
    <col min="9477" max="9477" width="22.7109375" style="2730" customWidth="1"/>
    <col min="9478" max="9478" width="25.28515625" style="2730" customWidth="1"/>
    <col min="9479" max="9481" width="22.7109375" style="2730" customWidth="1"/>
    <col min="9482" max="9482" width="24.7109375" style="2730" customWidth="1"/>
    <col min="9483" max="9723" width="11.42578125" style="2730" customWidth="1"/>
    <col min="9724" max="9725" width="13.28515625" style="2730"/>
    <col min="9726" max="9726" width="8.7109375" style="2730" customWidth="1"/>
    <col min="9727" max="9727" width="13.28515625" style="2730" customWidth="1"/>
    <col min="9728" max="9728" width="35" style="2730" customWidth="1"/>
    <col min="9729" max="9729" width="14.85546875" style="2730" customWidth="1"/>
    <col min="9730" max="9730" width="67.85546875" style="2730" customWidth="1"/>
    <col min="9731" max="9731" width="24.42578125" style="2730" customWidth="1"/>
    <col min="9732" max="9732" width="25.85546875" style="2730" customWidth="1"/>
    <col min="9733" max="9733" width="22.7109375" style="2730" customWidth="1"/>
    <col min="9734" max="9734" width="25.28515625" style="2730" customWidth="1"/>
    <col min="9735" max="9737" width="22.7109375" style="2730" customWidth="1"/>
    <col min="9738" max="9738" width="24.7109375" style="2730" customWidth="1"/>
    <col min="9739" max="9979" width="11.42578125" style="2730" customWidth="1"/>
    <col min="9980" max="9981" width="13.28515625" style="2730"/>
    <col min="9982" max="9982" width="8.7109375" style="2730" customWidth="1"/>
    <col min="9983" max="9983" width="13.28515625" style="2730" customWidth="1"/>
    <col min="9984" max="9984" width="35" style="2730" customWidth="1"/>
    <col min="9985" max="9985" width="14.85546875" style="2730" customWidth="1"/>
    <col min="9986" max="9986" width="67.85546875" style="2730" customWidth="1"/>
    <col min="9987" max="9987" width="24.42578125" style="2730" customWidth="1"/>
    <col min="9988" max="9988" width="25.85546875" style="2730" customWidth="1"/>
    <col min="9989" max="9989" width="22.7109375" style="2730" customWidth="1"/>
    <col min="9990" max="9990" width="25.28515625" style="2730" customWidth="1"/>
    <col min="9991" max="9993" width="22.7109375" style="2730" customWidth="1"/>
    <col min="9994" max="9994" width="24.7109375" style="2730" customWidth="1"/>
    <col min="9995" max="10235" width="11.42578125" style="2730" customWidth="1"/>
    <col min="10236" max="10237" width="13.28515625" style="2730"/>
    <col min="10238" max="10238" width="8.7109375" style="2730" customWidth="1"/>
    <col min="10239" max="10239" width="13.28515625" style="2730" customWidth="1"/>
    <col min="10240" max="10240" width="35" style="2730" customWidth="1"/>
    <col min="10241" max="10241" width="14.85546875" style="2730" customWidth="1"/>
    <col min="10242" max="10242" width="67.85546875" style="2730" customWidth="1"/>
    <col min="10243" max="10243" width="24.42578125" style="2730" customWidth="1"/>
    <col min="10244" max="10244" width="25.85546875" style="2730" customWidth="1"/>
    <col min="10245" max="10245" width="22.7109375" style="2730" customWidth="1"/>
    <col min="10246" max="10246" width="25.28515625" style="2730" customWidth="1"/>
    <col min="10247" max="10249" width="22.7109375" style="2730" customWidth="1"/>
    <col min="10250" max="10250" width="24.7109375" style="2730" customWidth="1"/>
    <col min="10251" max="10491" width="11.42578125" style="2730" customWidth="1"/>
    <col min="10492" max="10493" width="13.28515625" style="2730"/>
    <col min="10494" max="10494" width="8.7109375" style="2730" customWidth="1"/>
    <col min="10495" max="10495" width="13.28515625" style="2730" customWidth="1"/>
    <col min="10496" max="10496" width="35" style="2730" customWidth="1"/>
    <col min="10497" max="10497" width="14.85546875" style="2730" customWidth="1"/>
    <col min="10498" max="10498" width="67.85546875" style="2730" customWidth="1"/>
    <col min="10499" max="10499" width="24.42578125" style="2730" customWidth="1"/>
    <col min="10500" max="10500" width="25.85546875" style="2730" customWidth="1"/>
    <col min="10501" max="10501" width="22.7109375" style="2730" customWidth="1"/>
    <col min="10502" max="10502" width="25.28515625" style="2730" customWidth="1"/>
    <col min="10503" max="10505" width="22.7109375" style="2730" customWidth="1"/>
    <col min="10506" max="10506" width="24.7109375" style="2730" customWidth="1"/>
    <col min="10507" max="10747" width="11.42578125" style="2730" customWidth="1"/>
    <col min="10748" max="10749" width="13.28515625" style="2730"/>
    <col min="10750" max="10750" width="8.7109375" style="2730" customWidth="1"/>
    <col min="10751" max="10751" width="13.28515625" style="2730" customWidth="1"/>
    <col min="10752" max="10752" width="35" style="2730" customWidth="1"/>
    <col min="10753" max="10753" width="14.85546875" style="2730" customWidth="1"/>
    <col min="10754" max="10754" width="67.85546875" style="2730" customWidth="1"/>
    <col min="10755" max="10755" width="24.42578125" style="2730" customWidth="1"/>
    <col min="10756" max="10756" width="25.85546875" style="2730" customWidth="1"/>
    <col min="10757" max="10757" width="22.7109375" style="2730" customWidth="1"/>
    <col min="10758" max="10758" width="25.28515625" style="2730" customWidth="1"/>
    <col min="10759" max="10761" width="22.7109375" style="2730" customWidth="1"/>
    <col min="10762" max="10762" width="24.7109375" style="2730" customWidth="1"/>
    <col min="10763" max="11003" width="11.42578125" style="2730" customWidth="1"/>
    <col min="11004" max="11005" width="13.28515625" style="2730"/>
    <col min="11006" max="11006" width="8.7109375" style="2730" customWidth="1"/>
    <col min="11007" max="11007" width="13.28515625" style="2730" customWidth="1"/>
    <col min="11008" max="11008" width="35" style="2730" customWidth="1"/>
    <col min="11009" max="11009" width="14.85546875" style="2730" customWidth="1"/>
    <col min="11010" max="11010" width="67.85546875" style="2730" customWidth="1"/>
    <col min="11011" max="11011" width="24.42578125" style="2730" customWidth="1"/>
    <col min="11012" max="11012" width="25.85546875" style="2730" customWidth="1"/>
    <col min="11013" max="11013" width="22.7109375" style="2730" customWidth="1"/>
    <col min="11014" max="11014" width="25.28515625" style="2730" customWidth="1"/>
    <col min="11015" max="11017" width="22.7109375" style="2730" customWidth="1"/>
    <col min="11018" max="11018" width="24.7109375" style="2730" customWidth="1"/>
    <col min="11019" max="11259" width="11.42578125" style="2730" customWidth="1"/>
    <col min="11260" max="11261" width="13.28515625" style="2730"/>
    <col min="11262" max="11262" width="8.7109375" style="2730" customWidth="1"/>
    <col min="11263" max="11263" width="13.28515625" style="2730" customWidth="1"/>
    <col min="11264" max="11264" width="35" style="2730" customWidth="1"/>
    <col min="11265" max="11265" width="14.85546875" style="2730" customWidth="1"/>
    <col min="11266" max="11266" width="67.85546875" style="2730" customWidth="1"/>
    <col min="11267" max="11267" width="24.42578125" style="2730" customWidth="1"/>
    <col min="11268" max="11268" width="25.85546875" style="2730" customWidth="1"/>
    <col min="11269" max="11269" width="22.7109375" style="2730" customWidth="1"/>
    <col min="11270" max="11270" width="25.28515625" style="2730" customWidth="1"/>
    <col min="11271" max="11273" width="22.7109375" style="2730" customWidth="1"/>
    <col min="11274" max="11274" width="24.7109375" style="2730" customWidth="1"/>
    <col min="11275" max="11515" width="11.42578125" style="2730" customWidth="1"/>
    <col min="11516" max="11517" width="13.28515625" style="2730"/>
    <col min="11518" max="11518" width="8.7109375" style="2730" customWidth="1"/>
    <col min="11519" max="11519" width="13.28515625" style="2730" customWidth="1"/>
    <col min="11520" max="11520" width="35" style="2730" customWidth="1"/>
    <col min="11521" max="11521" width="14.85546875" style="2730" customWidth="1"/>
    <col min="11522" max="11522" width="67.85546875" style="2730" customWidth="1"/>
    <col min="11523" max="11523" width="24.42578125" style="2730" customWidth="1"/>
    <col min="11524" max="11524" width="25.85546875" style="2730" customWidth="1"/>
    <col min="11525" max="11525" width="22.7109375" style="2730" customWidth="1"/>
    <col min="11526" max="11526" width="25.28515625" style="2730" customWidth="1"/>
    <col min="11527" max="11529" width="22.7109375" style="2730" customWidth="1"/>
    <col min="11530" max="11530" width="24.7109375" style="2730" customWidth="1"/>
    <col min="11531" max="11771" width="11.42578125" style="2730" customWidth="1"/>
    <col min="11772" max="11773" width="13.28515625" style="2730"/>
    <col min="11774" max="11774" width="8.7109375" style="2730" customWidth="1"/>
    <col min="11775" max="11775" width="13.28515625" style="2730" customWidth="1"/>
    <col min="11776" max="11776" width="35" style="2730" customWidth="1"/>
    <col min="11777" max="11777" width="14.85546875" style="2730" customWidth="1"/>
    <col min="11778" max="11778" width="67.85546875" style="2730" customWidth="1"/>
    <col min="11779" max="11779" width="24.42578125" style="2730" customWidth="1"/>
    <col min="11780" max="11780" width="25.85546875" style="2730" customWidth="1"/>
    <col min="11781" max="11781" width="22.7109375" style="2730" customWidth="1"/>
    <col min="11782" max="11782" width="25.28515625" style="2730" customWidth="1"/>
    <col min="11783" max="11785" width="22.7109375" style="2730" customWidth="1"/>
    <col min="11786" max="11786" width="24.7109375" style="2730" customWidth="1"/>
    <col min="11787" max="12027" width="11.42578125" style="2730" customWidth="1"/>
    <col min="12028" max="12029" width="13.28515625" style="2730"/>
    <col min="12030" max="12030" width="8.7109375" style="2730" customWidth="1"/>
    <col min="12031" max="12031" width="13.28515625" style="2730" customWidth="1"/>
    <col min="12032" max="12032" width="35" style="2730" customWidth="1"/>
    <col min="12033" max="12033" width="14.85546875" style="2730" customWidth="1"/>
    <col min="12034" max="12034" width="67.85546875" style="2730" customWidth="1"/>
    <col min="12035" max="12035" width="24.42578125" style="2730" customWidth="1"/>
    <col min="12036" max="12036" width="25.85546875" style="2730" customWidth="1"/>
    <col min="12037" max="12037" width="22.7109375" style="2730" customWidth="1"/>
    <col min="12038" max="12038" width="25.28515625" style="2730" customWidth="1"/>
    <col min="12039" max="12041" width="22.7109375" style="2730" customWidth="1"/>
    <col min="12042" max="12042" width="24.7109375" style="2730" customWidth="1"/>
    <col min="12043" max="12283" width="11.42578125" style="2730" customWidth="1"/>
    <col min="12284" max="12285" width="13.28515625" style="2730"/>
    <col min="12286" max="12286" width="8.7109375" style="2730" customWidth="1"/>
    <col min="12287" max="12287" width="13.28515625" style="2730" customWidth="1"/>
    <col min="12288" max="12288" width="35" style="2730" customWidth="1"/>
    <col min="12289" max="12289" width="14.85546875" style="2730" customWidth="1"/>
    <col min="12290" max="12290" width="67.85546875" style="2730" customWidth="1"/>
    <col min="12291" max="12291" width="24.42578125" style="2730" customWidth="1"/>
    <col min="12292" max="12292" width="25.85546875" style="2730" customWidth="1"/>
    <col min="12293" max="12293" width="22.7109375" style="2730" customWidth="1"/>
    <col min="12294" max="12294" width="25.28515625" style="2730" customWidth="1"/>
    <col min="12295" max="12297" width="22.7109375" style="2730" customWidth="1"/>
    <col min="12298" max="12298" width="24.7109375" style="2730" customWidth="1"/>
    <col min="12299" max="12539" width="11.42578125" style="2730" customWidth="1"/>
    <col min="12540" max="12541" width="13.28515625" style="2730"/>
    <col min="12542" max="12542" width="8.7109375" style="2730" customWidth="1"/>
    <col min="12543" max="12543" width="13.28515625" style="2730" customWidth="1"/>
    <col min="12544" max="12544" width="35" style="2730" customWidth="1"/>
    <col min="12545" max="12545" width="14.85546875" style="2730" customWidth="1"/>
    <col min="12546" max="12546" width="67.85546875" style="2730" customWidth="1"/>
    <col min="12547" max="12547" width="24.42578125" style="2730" customWidth="1"/>
    <col min="12548" max="12548" width="25.85546875" style="2730" customWidth="1"/>
    <col min="12549" max="12549" width="22.7109375" style="2730" customWidth="1"/>
    <col min="12550" max="12550" width="25.28515625" style="2730" customWidth="1"/>
    <col min="12551" max="12553" width="22.7109375" style="2730" customWidth="1"/>
    <col min="12554" max="12554" width="24.7109375" style="2730" customWidth="1"/>
    <col min="12555" max="12795" width="11.42578125" style="2730" customWidth="1"/>
    <col min="12796" max="12797" width="13.28515625" style="2730"/>
    <col min="12798" max="12798" width="8.7109375" style="2730" customWidth="1"/>
    <col min="12799" max="12799" width="13.28515625" style="2730" customWidth="1"/>
    <col min="12800" max="12800" width="35" style="2730" customWidth="1"/>
    <col min="12801" max="12801" width="14.85546875" style="2730" customWidth="1"/>
    <col min="12802" max="12802" width="67.85546875" style="2730" customWidth="1"/>
    <col min="12803" max="12803" width="24.42578125" style="2730" customWidth="1"/>
    <col min="12804" max="12804" width="25.85546875" style="2730" customWidth="1"/>
    <col min="12805" max="12805" width="22.7109375" style="2730" customWidth="1"/>
    <col min="12806" max="12806" width="25.28515625" style="2730" customWidth="1"/>
    <col min="12807" max="12809" width="22.7109375" style="2730" customWidth="1"/>
    <col min="12810" max="12810" width="24.7109375" style="2730" customWidth="1"/>
    <col min="12811" max="13051" width="11.42578125" style="2730" customWidth="1"/>
    <col min="13052" max="13053" width="13.28515625" style="2730"/>
    <col min="13054" max="13054" width="8.7109375" style="2730" customWidth="1"/>
    <col min="13055" max="13055" width="13.28515625" style="2730" customWidth="1"/>
    <col min="13056" max="13056" width="35" style="2730" customWidth="1"/>
    <col min="13057" max="13057" width="14.85546875" style="2730" customWidth="1"/>
    <col min="13058" max="13058" width="67.85546875" style="2730" customWidth="1"/>
    <col min="13059" max="13059" width="24.42578125" style="2730" customWidth="1"/>
    <col min="13060" max="13060" width="25.85546875" style="2730" customWidth="1"/>
    <col min="13061" max="13061" width="22.7109375" style="2730" customWidth="1"/>
    <col min="13062" max="13062" width="25.28515625" style="2730" customWidth="1"/>
    <col min="13063" max="13065" width="22.7109375" style="2730" customWidth="1"/>
    <col min="13066" max="13066" width="24.7109375" style="2730" customWidth="1"/>
    <col min="13067" max="13307" width="11.42578125" style="2730" customWidth="1"/>
    <col min="13308" max="13309" width="13.28515625" style="2730"/>
    <col min="13310" max="13310" width="8.7109375" style="2730" customWidth="1"/>
    <col min="13311" max="13311" width="13.28515625" style="2730" customWidth="1"/>
    <col min="13312" max="13312" width="35" style="2730" customWidth="1"/>
    <col min="13313" max="13313" width="14.85546875" style="2730" customWidth="1"/>
    <col min="13314" max="13314" width="67.85546875" style="2730" customWidth="1"/>
    <col min="13315" max="13315" width="24.42578125" style="2730" customWidth="1"/>
    <col min="13316" max="13316" width="25.85546875" style="2730" customWidth="1"/>
    <col min="13317" max="13317" width="22.7109375" style="2730" customWidth="1"/>
    <col min="13318" max="13318" width="25.28515625" style="2730" customWidth="1"/>
    <col min="13319" max="13321" width="22.7109375" style="2730" customWidth="1"/>
    <col min="13322" max="13322" width="24.7109375" style="2730" customWidth="1"/>
    <col min="13323" max="13563" width="11.42578125" style="2730" customWidth="1"/>
    <col min="13564" max="13565" width="13.28515625" style="2730"/>
    <col min="13566" max="13566" width="8.7109375" style="2730" customWidth="1"/>
    <col min="13567" max="13567" width="13.28515625" style="2730" customWidth="1"/>
    <col min="13568" max="13568" width="35" style="2730" customWidth="1"/>
    <col min="13569" max="13569" width="14.85546875" style="2730" customWidth="1"/>
    <col min="13570" max="13570" width="67.85546875" style="2730" customWidth="1"/>
    <col min="13571" max="13571" width="24.42578125" style="2730" customWidth="1"/>
    <col min="13572" max="13572" width="25.85546875" style="2730" customWidth="1"/>
    <col min="13573" max="13573" width="22.7109375" style="2730" customWidth="1"/>
    <col min="13574" max="13574" width="25.28515625" style="2730" customWidth="1"/>
    <col min="13575" max="13577" width="22.7109375" style="2730" customWidth="1"/>
    <col min="13578" max="13578" width="24.7109375" style="2730" customWidth="1"/>
    <col min="13579" max="13819" width="11.42578125" style="2730" customWidth="1"/>
    <col min="13820" max="13821" width="13.28515625" style="2730"/>
    <col min="13822" max="13822" width="8.7109375" style="2730" customWidth="1"/>
    <col min="13823" max="13823" width="13.28515625" style="2730" customWidth="1"/>
    <col min="13824" max="13824" width="35" style="2730" customWidth="1"/>
    <col min="13825" max="13825" width="14.85546875" style="2730" customWidth="1"/>
    <col min="13826" max="13826" width="67.85546875" style="2730" customWidth="1"/>
    <col min="13827" max="13827" width="24.42578125" style="2730" customWidth="1"/>
    <col min="13828" max="13828" width="25.85546875" style="2730" customWidth="1"/>
    <col min="13829" max="13829" width="22.7109375" style="2730" customWidth="1"/>
    <col min="13830" max="13830" width="25.28515625" style="2730" customWidth="1"/>
    <col min="13831" max="13833" width="22.7109375" style="2730" customWidth="1"/>
    <col min="13834" max="13834" width="24.7109375" style="2730" customWidth="1"/>
    <col min="13835" max="14075" width="11.42578125" style="2730" customWidth="1"/>
    <col min="14076" max="14077" width="13.28515625" style="2730"/>
    <col min="14078" max="14078" width="8.7109375" style="2730" customWidth="1"/>
    <col min="14079" max="14079" width="13.28515625" style="2730" customWidth="1"/>
    <col min="14080" max="14080" width="35" style="2730" customWidth="1"/>
    <col min="14081" max="14081" width="14.85546875" style="2730" customWidth="1"/>
    <col min="14082" max="14082" width="67.85546875" style="2730" customWidth="1"/>
    <col min="14083" max="14083" width="24.42578125" style="2730" customWidth="1"/>
    <col min="14084" max="14084" width="25.85546875" style="2730" customWidth="1"/>
    <col min="14085" max="14085" width="22.7109375" style="2730" customWidth="1"/>
    <col min="14086" max="14086" width="25.28515625" style="2730" customWidth="1"/>
    <col min="14087" max="14089" width="22.7109375" style="2730" customWidth="1"/>
    <col min="14090" max="14090" width="24.7109375" style="2730" customWidth="1"/>
    <col min="14091" max="14331" width="11.42578125" style="2730" customWidth="1"/>
    <col min="14332" max="14333" width="13.28515625" style="2730"/>
    <col min="14334" max="14334" width="8.7109375" style="2730" customWidth="1"/>
    <col min="14335" max="14335" width="13.28515625" style="2730" customWidth="1"/>
    <col min="14336" max="14336" width="35" style="2730" customWidth="1"/>
    <col min="14337" max="14337" width="14.85546875" style="2730" customWidth="1"/>
    <col min="14338" max="14338" width="67.85546875" style="2730" customWidth="1"/>
    <col min="14339" max="14339" width="24.42578125" style="2730" customWidth="1"/>
    <col min="14340" max="14340" width="25.85546875" style="2730" customWidth="1"/>
    <col min="14341" max="14341" width="22.7109375" style="2730" customWidth="1"/>
    <col min="14342" max="14342" width="25.28515625" style="2730" customWidth="1"/>
    <col min="14343" max="14345" width="22.7109375" style="2730" customWidth="1"/>
    <col min="14346" max="14346" width="24.7109375" style="2730" customWidth="1"/>
    <col min="14347" max="14587" width="11.42578125" style="2730" customWidth="1"/>
    <col min="14588" max="14589" width="13.28515625" style="2730"/>
    <col min="14590" max="14590" width="8.7109375" style="2730" customWidth="1"/>
    <col min="14591" max="14591" width="13.28515625" style="2730" customWidth="1"/>
    <col min="14592" max="14592" width="35" style="2730" customWidth="1"/>
    <col min="14593" max="14593" width="14.85546875" style="2730" customWidth="1"/>
    <col min="14594" max="14594" width="67.85546875" style="2730" customWidth="1"/>
    <col min="14595" max="14595" width="24.42578125" style="2730" customWidth="1"/>
    <col min="14596" max="14596" width="25.85546875" style="2730" customWidth="1"/>
    <col min="14597" max="14597" width="22.7109375" style="2730" customWidth="1"/>
    <col min="14598" max="14598" width="25.28515625" style="2730" customWidth="1"/>
    <col min="14599" max="14601" width="22.7109375" style="2730" customWidth="1"/>
    <col min="14602" max="14602" width="24.7109375" style="2730" customWidth="1"/>
    <col min="14603" max="14843" width="11.42578125" style="2730" customWidth="1"/>
    <col min="14844" max="14845" width="13.28515625" style="2730"/>
    <col min="14846" max="14846" width="8.7109375" style="2730" customWidth="1"/>
    <col min="14847" max="14847" width="13.28515625" style="2730" customWidth="1"/>
    <col min="14848" max="14848" width="35" style="2730" customWidth="1"/>
    <col min="14849" max="14849" width="14.85546875" style="2730" customWidth="1"/>
    <col min="14850" max="14850" width="67.85546875" style="2730" customWidth="1"/>
    <col min="14851" max="14851" width="24.42578125" style="2730" customWidth="1"/>
    <col min="14852" max="14852" width="25.85546875" style="2730" customWidth="1"/>
    <col min="14853" max="14853" width="22.7109375" style="2730" customWidth="1"/>
    <col min="14854" max="14854" width="25.28515625" style="2730" customWidth="1"/>
    <col min="14855" max="14857" width="22.7109375" style="2730" customWidth="1"/>
    <col min="14858" max="14858" width="24.7109375" style="2730" customWidth="1"/>
    <col min="14859" max="15099" width="11.42578125" style="2730" customWidth="1"/>
    <col min="15100" max="15101" width="13.28515625" style="2730"/>
    <col min="15102" max="15102" width="8.7109375" style="2730" customWidth="1"/>
    <col min="15103" max="15103" width="13.28515625" style="2730" customWidth="1"/>
    <col min="15104" max="15104" width="35" style="2730" customWidth="1"/>
    <col min="15105" max="15105" width="14.85546875" style="2730" customWidth="1"/>
    <col min="15106" max="15106" width="67.85546875" style="2730" customWidth="1"/>
    <col min="15107" max="15107" width="24.42578125" style="2730" customWidth="1"/>
    <col min="15108" max="15108" width="25.85546875" style="2730" customWidth="1"/>
    <col min="15109" max="15109" width="22.7109375" style="2730" customWidth="1"/>
    <col min="15110" max="15110" width="25.28515625" style="2730" customWidth="1"/>
    <col min="15111" max="15113" width="22.7109375" style="2730" customWidth="1"/>
    <col min="15114" max="15114" width="24.7109375" style="2730" customWidth="1"/>
    <col min="15115" max="15355" width="11.42578125" style="2730" customWidth="1"/>
    <col min="15356" max="15357" width="13.28515625" style="2730"/>
    <col min="15358" max="15358" width="8.7109375" style="2730" customWidth="1"/>
    <col min="15359" max="15359" width="13.28515625" style="2730" customWidth="1"/>
    <col min="15360" max="15360" width="35" style="2730" customWidth="1"/>
    <col min="15361" max="15361" width="14.85546875" style="2730" customWidth="1"/>
    <col min="15362" max="15362" width="67.85546875" style="2730" customWidth="1"/>
    <col min="15363" max="15363" width="24.42578125" style="2730" customWidth="1"/>
    <col min="15364" max="15364" width="25.85546875" style="2730" customWidth="1"/>
    <col min="15365" max="15365" width="22.7109375" style="2730" customWidth="1"/>
    <col min="15366" max="15366" width="25.28515625" style="2730" customWidth="1"/>
    <col min="15367" max="15369" width="22.7109375" style="2730" customWidth="1"/>
    <col min="15370" max="15370" width="24.7109375" style="2730" customWidth="1"/>
    <col min="15371" max="15611" width="11.42578125" style="2730" customWidth="1"/>
    <col min="15612" max="15613" width="13.28515625" style="2730"/>
    <col min="15614" max="15614" width="8.7109375" style="2730" customWidth="1"/>
    <col min="15615" max="15615" width="13.28515625" style="2730" customWidth="1"/>
    <col min="15616" max="15616" width="35" style="2730" customWidth="1"/>
    <col min="15617" max="15617" width="14.85546875" style="2730" customWidth="1"/>
    <col min="15618" max="15618" width="67.85546875" style="2730" customWidth="1"/>
    <col min="15619" max="15619" width="24.42578125" style="2730" customWidth="1"/>
    <col min="15620" max="15620" width="25.85546875" style="2730" customWidth="1"/>
    <col min="15621" max="15621" width="22.7109375" style="2730" customWidth="1"/>
    <col min="15622" max="15622" width="25.28515625" style="2730" customWidth="1"/>
    <col min="15623" max="15625" width="22.7109375" style="2730" customWidth="1"/>
    <col min="15626" max="15626" width="24.7109375" style="2730" customWidth="1"/>
    <col min="15627" max="15867" width="11.42578125" style="2730" customWidth="1"/>
    <col min="15868" max="15869" width="13.28515625" style="2730"/>
    <col min="15870" max="15870" width="8.7109375" style="2730" customWidth="1"/>
    <col min="15871" max="15871" width="13.28515625" style="2730" customWidth="1"/>
    <col min="15872" max="15872" width="35" style="2730" customWidth="1"/>
    <col min="15873" max="15873" width="14.85546875" style="2730" customWidth="1"/>
    <col min="15874" max="15874" width="67.85546875" style="2730" customWidth="1"/>
    <col min="15875" max="15875" width="24.42578125" style="2730" customWidth="1"/>
    <col min="15876" max="15876" width="25.85546875" style="2730" customWidth="1"/>
    <col min="15877" max="15877" width="22.7109375" style="2730" customWidth="1"/>
    <col min="15878" max="15878" width="25.28515625" style="2730" customWidth="1"/>
    <col min="15879" max="15881" width="22.7109375" style="2730" customWidth="1"/>
    <col min="15882" max="15882" width="24.7109375" style="2730" customWidth="1"/>
    <col min="15883" max="16123" width="11.42578125" style="2730" customWidth="1"/>
    <col min="16124" max="16125" width="13.28515625" style="2730"/>
    <col min="16126" max="16126" width="8.7109375" style="2730" customWidth="1"/>
    <col min="16127" max="16127" width="13.28515625" style="2730" customWidth="1"/>
    <col min="16128" max="16128" width="35" style="2730" customWidth="1"/>
    <col min="16129" max="16129" width="14.85546875" style="2730" customWidth="1"/>
    <col min="16130" max="16130" width="67.85546875" style="2730" customWidth="1"/>
    <col min="16131" max="16131" width="24.42578125" style="2730" customWidth="1"/>
    <col min="16132" max="16132" width="25.85546875" style="2730" customWidth="1"/>
    <col min="16133" max="16133" width="22.7109375" style="2730" customWidth="1"/>
    <col min="16134" max="16134" width="25.28515625" style="2730" customWidth="1"/>
    <col min="16135" max="16137" width="22.7109375" style="2730" customWidth="1"/>
    <col min="16138" max="16138" width="24.7109375" style="2730" customWidth="1"/>
    <col min="16139" max="16379" width="11.42578125" style="2730" customWidth="1"/>
    <col min="16380" max="16384" width="13.28515625" style="2730"/>
  </cols>
  <sheetData>
    <row r="1" spans="1:10" s="2809" customFormat="1" ht="21" customHeight="1">
      <c r="A1" s="2807"/>
      <c r="B1" s="41" t="s">
        <v>48</v>
      </c>
      <c r="C1" s="41">
        <v>20</v>
      </c>
      <c r="D1" s="2128"/>
      <c r="E1" s="2577"/>
      <c r="F1" s="2128"/>
      <c r="G1" s="2808"/>
    </row>
    <row r="2" spans="1:10" s="2809" customFormat="1" ht="16.5" customHeight="1">
      <c r="A2" s="2807"/>
      <c r="B2" s="41" t="s">
        <v>49</v>
      </c>
      <c r="C2" s="2810" t="s">
        <v>3152</v>
      </c>
      <c r="D2" s="3237"/>
      <c r="E2" s="2128"/>
      <c r="F2" s="2128"/>
      <c r="G2" s="2808"/>
    </row>
    <row r="3" spans="1:10" s="2809" customFormat="1" ht="17.25" customHeight="1">
      <c r="A3" s="2807"/>
      <c r="B3" s="41" t="s">
        <v>47</v>
      </c>
      <c r="C3" s="41" t="s">
        <v>1051</v>
      </c>
      <c r="E3" s="2808"/>
      <c r="F3" s="2808"/>
      <c r="G3" s="2808"/>
    </row>
    <row r="4" spans="1:10" ht="20.25" customHeight="1">
      <c r="A4" s="2811"/>
      <c r="B4" s="41" t="s">
        <v>50</v>
      </c>
      <c r="C4" s="41" t="s">
        <v>53</v>
      </c>
      <c r="D4" s="2812"/>
      <c r="E4" s="2812"/>
      <c r="F4" s="2812"/>
      <c r="G4" s="2812"/>
      <c r="H4" s="2813"/>
      <c r="I4" s="2813"/>
      <c r="J4" s="2813"/>
    </row>
    <row r="5" spans="1:10" ht="20.25" customHeight="1">
      <c r="A5" s="2811"/>
      <c r="B5" s="41" t="s">
        <v>792</v>
      </c>
      <c r="C5" s="41" t="s">
        <v>71</v>
      </c>
      <c r="D5" s="2812"/>
      <c r="E5" s="2812"/>
      <c r="F5" s="2812"/>
      <c r="G5" s="2812"/>
      <c r="H5" s="2813"/>
      <c r="I5" s="2813"/>
      <c r="J5" s="2813"/>
    </row>
    <row r="6" spans="1:10" ht="18.75" thickBot="1">
      <c r="A6" s="2811"/>
      <c r="B6" s="2814"/>
      <c r="C6" s="3238"/>
      <c r="D6" s="2812"/>
      <c r="E6" s="2812"/>
      <c r="F6" s="2812"/>
      <c r="G6" s="2812"/>
      <c r="H6" s="2813"/>
      <c r="I6" s="2813"/>
      <c r="J6" s="2813"/>
    </row>
    <row r="7" spans="1:10" s="2817" customFormat="1" ht="24" customHeight="1">
      <c r="A7" s="2815"/>
      <c r="B7" s="2816"/>
      <c r="C7" s="5010" t="s">
        <v>2630</v>
      </c>
      <c r="D7" s="5011"/>
      <c r="E7" s="5011"/>
      <c r="F7" s="5011"/>
      <c r="G7" s="5012"/>
      <c r="H7" s="5013" t="s">
        <v>2631</v>
      </c>
      <c r="I7" s="5013" t="s">
        <v>2632</v>
      </c>
      <c r="J7" s="5016" t="s">
        <v>2633</v>
      </c>
    </row>
    <row r="8" spans="1:10" s="2817" customFormat="1" ht="24" customHeight="1">
      <c r="A8" s="2818"/>
      <c r="B8" s="2819"/>
      <c r="C8" s="5018" t="s">
        <v>2634</v>
      </c>
      <c r="D8" s="5019"/>
      <c r="E8" s="5018" t="s">
        <v>2635</v>
      </c>
      <c r="F8" s="5019"/>
      <c r="G8" s="5020" t="s">
        <v>2636</v>
      </c>
      <c r="H8" s="5014"/>
      <c r="I8" s="5014"/>
      <c r="J8" s="5017"/>
    </row>
    <row r="9" spans="1:10" s="2817" customFormat="1" ht="21.75" customHeight="1">
      <c r="A9" s="2818"/>
      <c r="B9" s="2819"/>
      <c r="C9" s="2140" t="s">
        <v>2637</v>
      </c>
      <c r="D9" s="2141" t="s">
        <v>2638</v>
      </c>
      <c r="E9" s="2142" t="s">
        <v>2637</v>
      </c>
      <c r="F9" s="2142" t="s">
        <v>2638</v>
      </c>
      <c r="G9" s="5021"/>
      <c r="H9" s="5015"/>
      <c r="I9" s="5015"/>
      <c r="J9" s="5017"/>
    </row>
    <row r="10" spans="1:10" s="2817" customFormat="1" ht="20.25" customHeight="1" thickBot="1">
      <c r="A10" s="2820"/>
      <c r="B10" s="2821"/>
      <c r="C10" s="2822" t="s">
        <v>1417</v>
      </c>
      <c r="D10" s="2822" t="s">
        <v>1422</v>
      </c>
      <c r="E10" s="2823" t="s">
        <v>1425</v>
      </c>
      <c r="F10" s="2823" t="s">
        <v>1428</v>
      </c>
      <c r="G10" s="2824" t="s">
        <v>1431</v>
      </c>
      <c r="H10" s="2825"/>
      <c r="I10" s="2822" t="s">
        <v>1434</v>
      </c>
      <c r="J10" s="2826" t="s">
        <v>1436</v>
      </c>
    </row>
    <row r="11" spans="1:10" s="2832" customFormat="1" ht="18" customHeight="1">
      <c r="A11" s="2827" t="s">
        <v>1417</v>
      </c>
      <c r="B11" s="2828" t="s">
        <v>3147</v>
      </c>
      <c r="C11" s="3239"/>
      <c r="D11" s="2860"/>
      <c r="E11" s="3240"/>
      <c r="F11" s="3241"/>
      <c r="G11" s="3241"/>
      <c r="H11" s="2829"/>
      <c r="I11" s="2830">
        <f>I12+I38+I51+I52</f>
        <v>0</v>
      </c>
      <c r="J11" s="2831">
        <f>I11*12.5</f>
        <v>0</v>
      </c>
    </row>
    <row r="12" spans="1:10" s="2832" customFormat="1" ht="21" customHeight="1">
      <c r="A12" s="2833" t="s">
        <v>2640</v>
      </c>
      <c r="B12" s="2834" t="s">
        <v>2641</v>
      </c>
      <c r="C12" s="3239"/>
      <c r="D12" s="2860"/>
      <c r="E12" s="3240"/>
      <c r="F12" s="3241"/>
      <c r="G12" s="3241"/>
      <c r="H12" s="2829"/>
      <c r="I12" s="2835">
        <f>I15+I34</f>
        <v>0</v>
      </c>
      <c r="J12" s="2836"/>
    </row>
    <row r="13" spans="1:10" s="2832" customFormat="1" ht="21" customHeight="1">
      <c r="A13" s="2833" t="s">
        <v>2642</v>
      </c>
      <c r="B13" s="2837" t="s">
        <v>2643</v>
      </c>
      <c r="C13" s="2838"/>
      <c r="D13" s="2839"/>
      <c r="E13" s="3240"/>
      <c r="F13" s="3241"/>
      <c r="G13" s="3241"/>
      <c r="H13" s="2829"/>
      <c r="I13" s="2840"/>
      <c r="J13" s="2841"/>
    </row>
    <row r="14" spans="1:10" s="2832" customFormat="1" ht="20.25" customHeight="1">
      <c r="A14" s="2833" t="s">
        <v>2644</v>
      </c>
      <c r="B14" s="2842" t="s">
        <v>2645</v>
      </c>
      <c r="C14" s="2843"/>
      <c r="D14" s="2844"/>
      <c r="E14" s="3240"/>
      <c r="F14" s="3241"/>
      <c r="G14" s="3241"/>
      <c r="H14" s="2829"/>
      <c r="I14" s="2840"/>
      <c r="J14" s="2841"/>
    </row>
    <row r="15" spans="1:10" s="2817" customFormat="1" ht="21" customHeight="1">
      <c r="A15" s="2827" t="s">
        <v>1422</v>
      </c>
      <c r="B15" s="2845" t="s">
        <v>2646</v>
      </c>
      <c r="C15" s="2843"/>
      <c r="D15" s="2846"/>
      <c r="E15" s="2846"/>
      <c r="F15" s="2844"/>
      <c r="G15" s="2844"/>
      <c r="H15" s="2847"/>
      <c r="I15" s="2848"/>
      <c r="J15" s="2836"/>
    </row>
    <row r="16" spans="1:10" s="2817" customFormat="1" ht="18.75" customHeight="1">
      <c r="A16" s="2827" t="s">
        <v>1425</v>
      </c>
      <c r="B16" s="2849" t="s">
        <v>2647</v>
      </c>
      <c r="C16" s="2843"/>
      <c r="D16" s="2846"/>
      <c r="E16" s="2846"/>
      <c r="F16" s="2844"/>
      <c r="G16" s="2850"/>
      <c r="H16" s="2847"/>
      <c r="I16" s="2851"/>
      <c r="J16" s="2836"/>
    </row>
    <row r="17" spans="1:10" s="2817" customFormat="1" ht="18" customHeight="1">
      <c r="A17" s="2827" t="s">
        <v>1428</v>
      </c>
      <c r="B17" s="2852" t="s">
        <v>2648</v>
      </c>
      <c r="C17" s="2853"/>
      <c r="D17" s="2850"/>
      <c r="E17" s="2843"/>
      <c r="F17" s="2844"/>
      <c r="G17" s="2850"/>
      <c r="H17" s="2847"/>
      <c r="I17" s="2851"/>
      <c r="J17" s="2836"/>
    </row>
    <row r="18" spans="1:10" s="2817" customFormat="1" ht="20.25" customHeight="1">
      <c r="A18" s="2827" t="s">
        <v>1431</v>
      </c>
      <c r="B18" s="2852" t="s">
        <v>2649</v>
      </c>
      <c r="C18" s="2853"/>
      <c r="D18" s="2850"/>
      <c r="E18" s="2843"/>
      <c r="F18" s="2844"/>
      <c r="G18" s="2850"/>
      <c r="H18" s="2847"/>
      <c r="I18" s="2851"/>
      <c r="J18" s="2836"/>
    </row>
    <row r="19" spans="1:10" s="2817" customFormat="1" ht="24" customHeight="1">
      <c r="A19" s="2827" t="s">
        <v>1434</v>
      </c>
      <c r="B19" s="2852" t="s">
        <v>2650</v>
      </c>
      <c r="C19" s="2853"/>
      <c r="D19" s="2850"/>
      <c r="E19" s="2843"/>
      <c r="F19" s="2844"/>
      <c r="G19" s="2850"/>
      <c r="H19" s="2847"/>
      <c r="I19" s="2851"/>
      <c r="J19" s="2836"/>
    </row>
    <row r="20" spans="1:10" s="2817" customFormat="1" ht="18.75" customHeight="1">
      <c r="A20" s="2827" t="s">
        <v>1436</v>
      </c>
      <c r="B20" s="2852" t="s">
        <v>2651</v>
      </c>
      <c r="C20" s="2853"/>
      <c r="D20" s="2850"/>
      <c r="E20" s="2843"/>
      <c r="F20" s="2844"/>
      <c r="G20" s="2850"/>
      <c r="H20" s="2847"/>
      <c r="I20" s="2851"/>
      <c r="J20" s="2836"/>
    </row>
    <row r="21" spans="1:10" s="2817" customFormat="1" ht="19.5" customHeight="1">
      <c r="A21" s="2827" t="s">
        <v>1439</v>
      </c>
      <c r="B21" s="2849" t="s">
        <v>2652</v>
      </c>
      <c r="C21" s="2843"/>
      <c r="D21" s="2844"/>
      <c r="E21" s="2843"/>
      <c r="F21" s="2844"/>
      <c r="G21" s="2850"/>
      <c r="H21" s="2847"/>
      <c r="I21" s="2851"/>
      <c r="J21" s="2836"/>
    </row>
    <row r="22" spans="1:10" s="2817" customFormat="1" ht="21.75" customHeight="1">
      <c r="A22" s="2827" t="s">
        <v>1442</v>
      </c>
      <c r="B22" s="2852" t="s">
        <v>3349</v>
      </c>
      <c r="C22" s="2853"/>
      <c r="D22" s="2850"/>
      <c r="E22" s="2843"/>
      <c r="F22" s="2844"/>
      <c r="G22" s="2850"/>
      <c r="H22" s="2847"/>
      <c r="I22" s="2851"/>
      <c r="J22" s="2836"/>
    </row>
    <row r="23" spans="1:10" s="2817" customFormat="1" ht="18" customHeight="1">
      <c r="A23" s="2827" t="s">
        <v>2654</v>
      </c>
      <c r="B23" s="2852" t="s">
        <v>2655</v>
      </c>
      <c r="C23" s="2853"/>
      <c r="D23" s="2850"/>
      <c r="E23" s="2843"/>
      <c r="F23" s="2844"/>
      <c r="G23" s="2850"/>
      <c r="H23" s="2847"/>
      <c r="I23" s="2851"/>
      <c r="J23" s="2836"/>
    </row>
    <row r="24" spans="1:10" s="2817" customFormat="1" ht="20.25" customHeight="1">
      <c r="A24" s="2827" t="s">
        <v>2656</v>
      </c>
      <c r="B24" s="2852" t="s">
        <v>3350</v>
      </c>
      <c r="C24" s="2853"/>
      <c r="D24" s="2850"/>
      <c r="E24" s="2843"/>
      <c r="F24" s="2844"/>
      <c r="G24" s="2850"/>
      <c r="H24" s="2847"/>
      <c r="I24" s="2851"/>
      <c r="J24" s="2836"/>
    </row>
    <row r="25" spans="1:10" s="2817" customFormat="1" ht="15.75" customHeight="1">
      <c r="A25" s="2827" t="s">
        <v>2658</v>
      </c>
      <c r="B25" s="2849" t="s">
        <v>2659</v>
      </c>
      <c r="C25" s="2843"/>
      <c r="D25" s="2844"/>
      <c r="E25" s="2843"/>
      <c r="F25" s="2844"/>
      <c r="G25" s="2850"/>
      <c r="H25" s="2847"/>
      <c r="I25" s="2851"/>
      <c r="J25" s="2836"/>
    </row>
    <row r="26" spans="1:10" s="2817" customFormat="1" ht="15" customHeight="1">
      <c r="A26" s="2827" t="s">
        <v>1451</v>
      </c>
      <c r="B26" s="2852" t="s">
        <v>3351</v>
      </c>
      <c r="C26" s="2853"/>
      <c r="D26" s="2850"/>
      <c r="E26" s="2843"/>
      <c r="F26" s="2844"/>
      <c r="G26" s="2850"/>
      <c r="H26" s="2847"/>
      <c r="I26" s="2851"/>
      <c r="J26" s="2836"/>
    </row>
    <row r="27" spans="1:10" s="2817" customFormat="1" ht="15" customHeight="1">
      <c r="A27" s="2827" t="s">
        <v>1454</v>
      </c>
      <c r="B27" s="2852" t="s">
        <v>3352</v>
      </c>
      <c r="C27" s="2853"/>
      <c r="D27" s="2850"/>
      <c r="E27" s="2843"/>
      <c r="F27" s="2844"/>
      <c r="G27" s="2850"/>
      <c r="H27" s="2847"/>
      <c r="I27" s="2851"/>
      <c r="J27" s="2836"/>
    </row>
    <row r="28" spans="1:10" s="2817" customFormat="1" ht="15" customHeight="1">
      <c r="A28" s="2827" t="s">
        <v>1457</v>
      </c>
      <c r="B28" s="2852" t="s">
        <v>3353</v>
      </c>
      <c r="C28" s="2853"/>
      <c r="D28" s="2850"/>
      <c r="E28" s="2843"/>
      <c r="F28" s="2844"/>
      <c r="G28" s="2850"/>
      <c r="H28" s="2847"/>
      <c r="I28" s="2851"/>
      <c r="J28" s="2836"/>
    </row>
    <row r="29" spans="1:10" s="2817" customFormat="1" ht="15" customHeight="1">
      <c r="A29" s="2827" t="s">
        <v>1460</v>
      </c>
      <c r="B29" s="2852" t="s">
        <v>3354</v>
      </c>
      <c r="C29" s="2853"/>
      <c r="D29" s="2850"/>
      <c r="E29" s="2843"/>
      <c r="F29" s="2844"/>
      <c r="G29" s="2850"/>
      <c r="H29" s="2847"/>
      <c r="I29" s="2851"/>
      <c r="J29" s="2836"/>
    </row>
    <row r="30" spans="1:10" s="2817" customFormat="1" ht="15" customHeight="1">
      <c r="A30" s="2827" t="s">
        <v>2664</v>
      </c>
      <c r="B30" s="2852" t="s">
        <v>3355</v>
      </c>
      <c r="C30" s="2853"/>
      <c r="D30" s="2850"/>
      <c r="E30" s="2843"/>
      <c r="F30" s="2844"/>
      <c r="G30" s="2850"/>
      <c r="H30" s="2847"/>
      <c r="I30" s="2851"/>
      <c r="J30" s="2836"/>
    </row>
    <row r="31" spans="1:10" s="2817" customFormat="1" ht="15" customHeight="1">
      <c r="A31" s="2827" t="s">
        <v>2666</v>
      </c>
      <c r="B31" s="2852" t="s">
        <v>3356</v>
      </c>
      <c r="C31" s="2853"/>
      <c r="D31" s="2850"/>
      <c r="E31" s="2843"/>
      <c r="F31" s="2844"/>
      <c r="G31" s="2850"/>
      <c r="H31" s="2847"/>
      <c r="I31" s="2851"/>
      <c r="J31" s="2836"/>
    </row>
    <row r="32" spans="1:10" s="2817" customFormat="1" ht="15" customHeight="1">
      <c r="A32" s="2827" t="s">
        <v>2668</v>
      </c>
      <c r="B32" s="2852" t="s">
        <v>3357</v>
      </c>
      <c r="C32" s="2853"/>
      <c r="D32" s="2850"/>
      <c r="E32" s="2843"/>
      <c r="F32" s="2844"/>
      <c r="G32" s="2850"/>
      <c r="H32" s="2847"/>
      <c r="I32" s="2851"/>
      <c r="J32" s="2836"/>
    </row>
    <row r="33" spans="1:10" s="2817" customFormat="1" ht="15" customHeight="1">
      <c r="A33" s="2827" t="s">
        <v>1463</v>
      </c>
      <c r="B33" s="2852" t="s">
        <v>3358</v>
      </c>
      <c r="C33" s="2853"/>
      <c r="D33" s="2850"/>
      <c r="E33" s="2843"/>
      <c r="F33" s="2844"/>
      <c r="G33" s="2850"/>
      <c r="H33" s="2847"/>
      <c r="I33" s="2854"/>
      <c r="J33" s="2855"/>
    </row>
    <row r="34" spans="1:10" s="2817" customFormat="1" ht="24" customHeight="1">
      <c r="A34" s="2827" t="s">
        <v>2671</v>
      </c>
      <c r="B34" s="2845" t="s">
        <v>2672</v>
      </c>
      <c r="C34" s="2843"/>
      <c r="D34" s="2856"/>
      <c r="E34" s="2843"/>
      <c r="F34" s="2844"/>
      <c r="G34" s="2844"/>
      <c r="H34" s="2847"/>
      <c r="I34" s="2848"/>
      <c r="J34" s="2836"/>
    </row>
    <row r="35" spans="1:10" s="2817" customFormat="1" ht="20.25" customHeight="1">
      <c r="A35" s="2827" t="s">
        <v>2673</v>
      </c>
      <c r="B35" s="2849" t="s">
        <v>2647</v>
      </c>
      <c r="C35" s="2843"/>
      <c r="D35" s="2856"/>
      <c r="E35" s="2843"/>
      <c r="F35" s="2844"/>
      <c r="G35" s="2850"/>
      <c r="H35" s="2847"/>
      <c r="I35" s="2851"/>
      <c r="J35" s="2836"/>
    </row>
    <row r="36" spans="1:10" s="2817" customFormat="1" ht="18.75" customHeight="1">
      <c r="A36" s="2827" t="s">
        <v>2674</v>
      </c>
      <c r="B36" s="2849" t="s">
        <v>2652</v>
      </c>
      <c r="C36" s="2843"/>
      <c r="D36" s="2856"/>
      <c r="E36" s="2843"/>
      <c r="F36" s="2844"/>
      <c r="G36" s="2850"/>
      <c r="H36" s="2847"/>
      <c r="I36" s="2851"/>
      <c r="J36" s="2836"/>
    </row>
    <row r="37" spans="1:10" s="2817" customFormat="1" ht="19.5" customHeight="1">
      <c r="A37" s="2827" t="s">
        <v>2675</v>
      </c>
      <c r="B37" s="2849" t="s">
        <v>2659</v>
      </c>
      <c r="C37" s="2843"/>
      <c r="D37" s="2856"/>
      <c r="E37" s="2843"/>
      <c r="F37" s="2844"/>
      <c r="G37" s="2850"/>
      <c r="H37" s="2847"/>
      <c r="I37" s="2851"/>
      <c r="J37" s="2836"/>
    </row>
    <row r="38" spans="1:10" s="2817" customFormat="1" ht="18" customHeight="1">
      <c r="A38" s="2827" t="s">
        <v>1468</v>
      </c>
      <c r="B38" s="2857" t="s">
        <v>2676</v>
      </c>
      <c r="C38" s="2843"/>
      <c r="D38" s="2856"/>
      <c r="E38" s="2843"/>
      <c r="F38" s="2856"/>
      <c r="G38" s="2856"/>
      <c r="H38" s="2847"/>
      <c r="I38" s="2858">
        <f>+I39+I48+I49</f>
        <v>0</v>
      </c>
      <c r="J38" s="2836"/>
    </row>
    <row r="39" spans="1:10" s="2817" customFormat="1" ht="26.25" customHeight="1">
      <c r="A39" s="2827">
        <v>251</v>
      </c>
      <c r="B39" s="2859" t="s">
        <v>2677</v>
      </c>
      <c r="C39" s="2853"/>
      <c r="D39" s="2860"/>
      <c r="E39" s="2853"/>
      <c r="F39" s="2850"/>
      <c r="G39" s="2850"/>
      <c r="H39" s="2847"/>
      <c r="I39" s="2858">
        <f>+I40+I41+I45+I46+I47</f>
        <v>0</v>
      </c>
      <c r="J39" s="2836"/>
    </row>
    <row r="40" spans="1:10" s="2817" customFormat="1" ht="29.25" customHeight="1">
      <c r="A40" s="2827" t="s">
        <v>1471</v>
      </c>
      <c r="B40" s="2861" t="s">
        <v>2678</v>
      </c>
      <c r="C40" s="2843"/>
      <c r="D40" s="2856"/>
      <c r="E40" s="2843"/>
      <c r="F40" s="2844"/>
      <c r="G40" s="2843"/>
      <c r="H40" s="2862">
        <v>0</v>
      </c>
      <c r="I40" s="2858">
        <f>+G40*0</f>
        <v>0</v>
      </c>
      <c r="J40" s="2836"/>
    </row>
    <row r="41" spans="1:10" s="2817" customFormat="1" ht="28.5" customHeight="1">
      <c r="A41" s="2827" t="s">
        <v>1474</v>
      </c>
      <c r="B41" s="2861" t="s">
        <v>2679</v>
      </c>
      <c r="C41" s="2843"/>
      <c r="D41" s="2856"/>
      <c r="E41" s="2843"/>
      <c r="F41" s="2844"/>
      <c r="G41" s="2844"/>
      <c r="H41" s="2862"/>
      <c r="I41" s="2858">
        <f>+I42+I43+I44</f>
        <v>0</v>
      </c>
      <c r="J41" s="2836"/>
    </row>
    <row r="42" spans="1:10" s="2817" customFormat="1" ht="24" customHeight="1">
      <c r="A42" s="2827" t="s">
        <v>1477</v>
      </c>
      <c r="B42" s="2863" t="s">
        <v>2680</v>
      </c>
      <c r="C42" s="2843"/>
      <c r="D42" s="2856"/>
      <c r="E42" s="2843"/>
      <c r="F42" s="2844"/>
      <c r="G42" s="2844"/>
      <c r="H42" s="2862">
        <v>0.25</v>
      </c>
      <c r="I42" s="2858">
        <f>+G42*0.0025</f>
        <v>0</v>
      </c>
      <c r="J42" s="2836"/>
    </row>
    <row r="43" spans="1:10" s="2817" customFormat="1" ht="22.5" customHeight="1">
      <c r="A43" s="2827" t="s">
        <v>1483</v>
      </c>
      <c r="B43" s="2863" t="s">
        <v>2681</v>
      </c>
      <c r="C43" s="2843"/>
      <c r="D43" s="2856"/>
      <c r="E43" s="2843"/>
      <c r="F43" s="2844"/>
      <c r="G43" s="2844"/>
      <c r="H43" s="2862">
        <v>1</v>
      </c>
      <c r="I43" s="2858">
        <f>+G43*0.01</f>
        <v>0</v>
      </c>
      <c r="J43" s="2836"/>
    </row>
    <row r="44" spans="1:10" s="2817" customFormat="1" ht="18.75" customHeight="1">
      <c r="A44" s="2827" t="s">
        <v>1486</v>
      </c>
      <c r="B44" s="2863" t="s">
        <v>2682</v>
      </c>
      <c r="C44" s="2843"/>
      <c r="D44" s="2856"/>
      <c r="E44" s="2843"/>
      <c r="F44" s="2844"/>
      <c r="G44" s="2844"/>
      <c r="H44" s="2862">
        <v>1.6</v>
      </c>
      <c r="I44" s="2858">
        <f>+G44*0.016</f>
        <v>0</v>
      </c>
      <c r="J44" s="2836"/>
    </row>
    <row r="45" spans="1:10" s="2817" customFormat="1" ht="26.25" customHeight="1">
      <c r="A45" s="2827" t="s">
        <v>1489</v>
      </c>
      <c r="B45" s="2861" t="s">
        <v>2683</v>
      </c>
      <c r="C45" s="2843"/>
      <c r="D45" s="2856"/>
      <c r="E45" s="2843"/>
      <c r="F45" s="2844"/>
      <c r="G45" s="2844"/>
      <c r="H45" s="2862">
        <v>8</v>
      </c>
      <c r="I45" s="2858">
        <f>+G45*0.08</f>
        <v>0</v>
      </c>
      <c r="J45" s="2836"/>
    </row>
    <row r="46" spans="1:10" s="2817" customFormat="1" ht="29.25" customHeight="1">
      <c r="A46" s="2827" t="s">
        <v>1492</v>
      </c>
      <c r="B46" s="2861" t="s">
        <v>2684</v>
      </c>
      <c r="C46" s="2843"/>
      <c r="D46" s="2856"/>
      <c r="E46" s="2843"/>
      <c r="F46" s="2844"/>
      <c r="G46" s="2844"/>
      <c r="H46" s="2862">
        <v>12</v>
      </c>
      <c r="I46" s="2858">
        <f>+G46*0.12</f>
        <v>0</v>
      </c>
      <c r="J46" s="2836"/>
    </row>
    <row r="47" spans="1:10" s="2817" customFormat="1" ht="19.5" customHeight="1">
      <c r="A47" s="2827" t="s">
        <v>2685</v>
      </c>
      <c r="B47" s="2864" t="s">
        <v>2686</v>
      </c>
      <c r="C47" s="2843"/>
      <c r="D47" s="2856"/>
      <c r="E47" s="2843"/>
      <c r="F47" s="2844"/>
      <c r="G47" s="2844"/>
      <c r="H47" s="2862"/>
      <c r="I47" s="2848"/>
      <c r="J47" s="2865"/>
    </row>
    <row r="48" spans="1:10" s="2817" customFormat="1" ht="17.25" customHeight="1">
      <c r="A48" s="2827">
        <v>325</v>
      </c>
      <c r="B48" s="2859" t="s">
        <v>3149</v>
      </c>
      <c r="C48" s="2843"/>
      <c r="D48" s="2844"/>
      <c r="E48" s="2843"/>
      <c r="F48" s="2844"/>
      <c r="G48" s="2846"/>
      <c r="H48" s="2862"/>
      <c r="I48" s="2848"/>
      <c r="J48" s="2865"/>
    </row>
    <row r="49" spans="1:10" s="2817" customFormat="1" ht="17.25" customHeight="1">
      <c r="A49" s="2827">
        <v>326</v>
      </c>
      <c r="B49" s="2859" t="s">
        <v>3150</v>
      </c>
      <c r="C49" s="2843"/>
      <c r="D49" s="2844"/>
      <c r="E49" s="2843"/>
      <c r="F49" s="2844"/>
      <c r="G49" s="2846"/>
      <c r="H49" s="2862"/>
      <c r="I49" s="2848"/>
      <c r="J49" s="2865"/>
    </row>
    <row r="50" spans="1:10" s="2817" customFormat="1" ht="19.5" customHeight="1">
      <c r="A50" s="2827">
        <v>330</v>
      </c>
      <c r="B50" s="2866"/>
      <c r="C50" s="2853"/>
      <c r="D50" s="2860"/>
      <c r="E50" s="2853"/>
      <c r="F50" s="2860"/>
      <c r="G50" s="2850"/>
      <c r="H50" s="2862"/>
      <c r="I50" s="2851"/>
      <c r="J50" s="2865"/>
    </row>
    <row r="51" spans="1:10" s="2817" customFormat="1" ht="21.75" customHeight="1">
      <c r="A51" s="2827">
        <v>340</v>
      </c>
      <c r="B51" s="2852" t="s">
        <v>3360</v>
      </c>
      <c r="C51" s="2867"/>
      <c r="D51" s="2868"/>
      <c r="E51" s="2867"/>
      <c r="F51" s="2868"/>
      <c r="G51" s="2869"/>
      <c r="H51" s="2862"/>
      <c r="I51" s="2870"/>
      <c r="J51" s="2865"/>
    </row>
    <row r="52" spans="1:10" s="2817" customFormat="1" ht="20.25" customHeight="1">
      <c r="A52" s="2827" t="s">
        <v>1501</v>
      </c>
      <c r="B52" s="2852" t="s">
        <v>2709</v>
      </c>
      <c r="C52" s="2867"/>
      <c r="D52" s="2868"/>
      <c r="E52" s="2867"/>
      <c r="F52" s="2868"/>
      <c r="G52" s="2869"/>
      <c r="H52" s="2862"/>
      <c r="I52" s="2858">
        <f>I53+I54+I55</f>
        <v>0</v>
      </c>
      <c r="J52" s="2865"/>
    </row>
    <row r="53" spans="1:10" s="2817" customFormat="1" ht="18.75" customHeight="1">
      <c r="A53" s="2827">
        <v>360</v>
      </c>
      <c r="B53" s="2871" t="s">
        <v>2690</v>
      </c>
      <c r="C53" s="2867"/>
      <c r="D53" s="2868"/>
      <c r="E53" s="2867"/>
      <c r="F53" s="2868"/>
      <c r="G53" s="2869"/>
      <c r="H53" s="2862"/>
      <c r="I53" s="2870"/>
      <c r="J53" s="2865"/>
    </row>
    <row r="54" spans="1:10" s="2817" customFormat="1" ht="19.5" customHeight="1">
      <c r="A54" s="2827">
        <v>370</v>
      </c>
      <c r="B54" s="2871" t="s">
        <v>2691</v>
      </c>
      <c r="C54" s="2867"/>
      <c r="D54" s="2868"/>
      <c r="E54" s="2867"/>
      <c r="F54" s="2868"/>
      <c r="G54" s="2869"/>
      <c r="H54" s="2862"/>
      <c r="I54" s="2870"/>
      <c r="J54" s="2865"/>
    </row>
    <row r="55" spans="1:10" s="2817" customFormat="1" ht="16.5" customHeight="1">
      <c r="A55" s="2827">
        <v>380</v>
      </c>
      <c r="B55" s="2871" t="s">
        <v>2692</v>
      </c>
      <c r="C55" s="2867"/>
      <c r="D55" s="2868"/>
      <c r="E55" s="2867"/>
      <c r="F55" s="2868"/>
      <c r="G55" s="2869"/>
      <c r="H55" s="2862"/>
      <c r="I55" s="2870"/>
      <c r="J55" s="2865"/>
    </row>
    <row r="56" spans="1:10" s="2817" customFormat="1" ht="21" customHeight="1" thickBot="1">
      <c r="A56" s="2872">
        <v>390</v>
      </c>
      <c r="B56" s="2873"/>
      <c r="C56" s="2874"/>
      <c r="D56" s="2875"/>
      <c r="E56" s="2874"/>
      <c r="F56" s="2875"/>
      <c r="G56" s="2876"/>
      <c r="H56" s="2877"/>
      <c r="I56" s="2878"/>
      <c r="J56" s="2879"/>
    </row>
    <row r="57" spans="1:10" s="2883" customFormat="1" ht="20.25" customHeight="1">
      <c r="A57" s="2880"/>
      <c r="B57" s="2881"/>
      <c r="C57" s="2882"/>
      <c r="D57" s="2882"/>
      <c r="E57" s="2882"/>
      <c r="F57" s="2882"/>
      <c r="G57" s="2882"/>
      <c r="H57" s="2881"/>
      <c r="I57" s="2881"/>
      <c r="J57" s="2881"/>
    </row>
    <row r="58" spans="1:10" s="2883" customFormat="1" ht="24.75" customHeight="1">
      <c r="A58" s="2807"/>
      <c r="B58" s="2212" t="s">
        <v>2693</v>
      </c>
      <c r="C58" s="2884"/>
      <c r="D58" s="2884"/>
      <c r="E58" s="2884"/>
      <c r="F58" s="2884"/>
      <c r="G58" s="2884"/>
    </row>
    <row r="59" spans="1:10" ht="15">
      <c r="B59" s="2797"/>
    </row>
    <row r="61" spans="1:10" ht="14.25" customHeight="1"/>
    <row r="65" spans="2:7" s="2885" customFormat="1" ht="17.25" customHeight="1">
      <c r="B65" s="2730"/>
      <c r="C65" s="2886"/>
      <c r="D65" s="2886"/>
      <c r="E65" s="2886"/>
      <c r="F65" s="2886"/>
      <c r="G65" s="2886"/>
    </row>
  </sheetData>
  <mergeCells count="7">
    <mergeCell ref="C7:G7"/>
    <mergeCell ref="H7:H9"/>
    <mergeCell ref="I7:I9"/>
    <mergeCell ref="J7:J9"/>
    <mergeCell ref="C8:D8"/>
    <mergeCell ref="E8:F8"/>
    <mergeCell ref="G8:G9"/>
  </mergeCells>
  <printOptions horizontalCentered="1" verticalCentered="1"/>
  <pageMargins left="0" right="0" top="0" bottom="0" header="0" footer="0"/>
  <pageSetup paperSize="9" scale="37" orientation="landscape" cellComments="asDisplayed" horizontalDpi="300" r:id="rId1"/>
  <headerFooter alignWithMargins="0">
    <oddHeader>&amp;C&amp;40&amp;U&amp;A</oddHeader>
    <oddFooter>&amp;L&amp;F&amp;C&amp;A&amp;R&amp;D</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zoomScaleSheetLayoutView="55" workbookViewId="0">
      <selection sqref="A1:J58"/>
    </sheetView>
  </sheetViews>
  <sheetFormatPr defaultColWidth="13.28515625" defaultRowHeight="12.75"/>
  <cols>
    <col min="1" max="1" width="7" style="2885" customWidth="1"/>
    <col min="2" max="2" width="47.5703125" style="2730" customWidth="1"/>
    <col min="3" max="3" width="21.85546875" style="2886" customWidth="1"/>
    <col min="4" max="4" width="25.85546875" style="2886" customWidth="1"/>
    <col min="5" max="5" width="22.7109375" style="2886" customWidth="1"/>
    <col min="6" max="6" width="25.28515625" style="2886" customWidth="1"/>
    <col min="7" max="7" width="22.7109375" style="2886" customWidth="1"/>
    <col min="8" max="9" width="22.7109375" style="2730" customWidth="1"/>
    <col min="10" max="10" width="24.7109375" style="2730" customWidth="1"/>
    <col min="11" max="251" width="11.42578125" style="2730" customWidth="1"/>
    <col min="252" max="253" width="13.28515625" style="2730"/>
    <col min="254" max="254" width="8.7109375" style="2730" customWidth="1"/>
    <col min="255" max="255" width="13.28515625" style="2730" customWidth="1"/>
    <col min="256" max="256" width="35" style="2730" customWidth="1"/>
    <col min="257" max="257" width="14.85546875" style="2730" customWidth="1"/>
    <col min="258" max="258" width="67.85546875" style="2730" customWidth="1"/>
    <col min="259" max="259" width="24.42578125" style="2730" customWidth="1"/>
    <col min="260" max="260" width="25.85546875" style="2730" customWidth="1"/>
    <col min="261" max="261" width="22.7109375" style="2730" customWidth="1"/>
    <col min="262" max="262" width="25.28515625" style="2730" customWidth="1"/>
    <col min="263" max="265" width="22.7109375" style="2730" customWidth="1"/>
    <col min="266" max="266" width="24.7109375" style="2730" customWidth="1"/>
    <col min="267" max="507" width="11.42578125" style="2730" customWidth="1"/>
    <col min="508" max="509" width="13.28515625" style="2730"/>
    <col min="510" max="510" width="8.7109375" style="2730" customWidth="1"/>
    <col min="511" max="511" width="13.28515625" style="2730" customWidth="1"/>
    <col min="512" max="512" width="35" style="2730" customWidth="1"/>
    <col min="513" max="513" width="14.85546875" style="2730" customWidth="1"/>
    <col min="514" max="514" width="67.85546875" style="2730" customWidth="1"/>
    <col min="515" max="515" width="24.42578125" style="2730" customWidth="1"/>
    <col min="516" max="516" width="25.85546875" style="2730" customWidth="1"/>
    <col min="517" max="517" width="22.7109375" style="2730" customWidth="1"/>
    <col min="518" max="518" width="25.28515625" style="2730" customWidth="1"/>
    <col min="519" max="521" width="22.7109375" style="2730" customWidth="1"/>
    <col min="522" max="522" width="24.7109375" style="2730" customWidth="1"/>
    <col min="523" max="763" width="11.42578125" style="2730" customWidth="1"/>
    <col min="764" max="765" width="13.28515625" style="2730"/>
    <col min="766" max="766" width="8.7109375" style="2730" customWidth="1"/>
    <col min="767" max="767" width="13.28515625" style="2730" customWidth="1"/>
    <col min="768" max="768" width="35" style="2730" customWidth="1"/>
    <col min="769" max="769" width="14.85546875" style="2730" customWidth="1"/>
    <col min="770" max="770" width="67.85546875" style="2730" customWidth="1"/>
    <col min="771" max="771" width="24.42578125" style="2730" customWidth="1"/>
    <col min="772" max="772" width="25.85546875" style="2730" customWidth="1"/>
    <col min="773" max="773" width="22.7109375" style="2730" customWidth="1"/>
    <col min="774" max="774" width="25.28515625" style="2730" customWidth="1"/>
    <col min="775" max="777" width="22.7109375" style="2730" customWidth="1"/>
    <col min="778" max="778" width="24.7109375" style="2730" customWidth="1"/>
    <col min="779" max="1019" width="11.42578125" style="2730" customWidth="1"/>
    <col min="1020" max="1021" width="13.28515625" style="2730"/>
    <col min="1022" max="1022" width="8.7109375" style="2730" customWidth="1"/>
    <col min="1023" max="1023" width="13.28515625" style="2730" customWidth="1"/>
    <col min="1024" max="1024" width="35" style="2730" customWidth="1"/>
    <col min="1025" max="1025" width="14.85546875" style="2730" customWidth="1"/>
    <col min="1026" max="1026" width="67.85546875" style="2730" customWidth="1"/>
    <col min="1027" max="1027" width="24.42578125" style="2730" customWidth="1"/>
    <col min="1028" max="1028" width="25.85546875" style="2730" customWidth="1"/>
    <col min="1029" max="1029" width="22.7109375" style="2730" customWidth="1"/>
    <col min="1030" max="1030" width="25.28515625" style="2730" customWidth="1"/>
    <col min="1031" max="1033" width="22.7109375" style="2730" customWidth="1"/>
    <col min="1034" max="1034" width="24.7109375" style="2730" customWidth="1"/>
    <col min="1035" max="1275" width="11.42578125" style="2730" customWidth="1"/>
    <col min="1276" max="1277" width="13.28515625" style="2730"/>
    <col min="1278" max="1278" width="8.7109375" style="2730" customWidth="1"/>
    <col min="1279" max="1279" width="13.28515625" style="2730" customWidth="1"/>
    <col min="1280" max="1280" width="35" style="2730" customWidth="1"/>
    <col min="1281" max="1281" width="14.85546875" style="2730" customWidth="1"/>
    <col min="1282" max="1282" width="67.85546875" style="2730" customWidth="1"/>
    <col min="1283" max="1283" width="24.42578125" style="2730" customWidth="1"/>
    <col min="1284" max="1284" width="25.85546875" style="2730" customWidth="1"/>
    <col min="1285" max="1285" width="22.7109375" style="2730" customWidth="1"/>
    <col min="1286" max="1286" width="25.28515625" style="2730" customWidth="1"/>
    <col min="1287" max="1289" width="22.7109375" style="2730" customWidth="1"/>
    <col min="1290" max="1290" width="24.7109375" style="2730" customWidth="1"/>
    <col min="1291" max="1531" width="11.42578125" style="2730" customWidth="1"/>
    <col min="1532" max="1533" width="13.28515625" style="2730"/>
    <col min="1534" max="1534" width="8.7109375" style="2730" customWidth="1"/>
    <col min="1535" max="1535" width="13.28515625" style="2730" customWidth="1"/>
    <col min="1536" max="1536" width="35" style="2730" customWidth="1"/>
    <col min="1537" max="1537" width="14.85546875" style="2730" customWidth="1"/>
    <col min="1538" max="1538" width="67.85546875" style="2730" customWidth="1"/>
    <col min="1539" max="1539" width="24.42578125" style="2730" customWidth="1"/>
    <col min="1540" max="1540" width="25.85546875" style="2730" customWidth="1"/>
    <col min="1541" max="1541" width="22.7109375" style="2730" customWidth="1"/>
    <col min="1542" max="1542" width="25.28515625" style="2730" customWidth="1"/>
    <col min="1543" max="1545" width="22.7109375" style="2730" customWidth="1"/>
    <col min="1546" max="1546" width="24.7109375" style="2730" customWidth="1"/>
    <col min="1547" max="1787" width="11.42578125" style="2730" customWidth="1"/>
    <col min="1788" max="1789" width="13.28515625" style="2730"/>
    <col min="1790" max="1790" width="8.7109375" style="2730" customWidth="1"/>
    <col min="1791" max="1791" width="13.28515625" style="2730" customWidth="1"/>
    <col min="1792" max="1792" width="35" style="2730" customWidth="1"/>
    <col min="1793" max="1793" width="14.85546875" style="2730" customWidth="1"/>
    <col min="1794" max="1794" width="67.85546875" style="2730" customWidth="1"/>
    <col min="1795" max="1795" width="24.42578125" style="2730" customWidth="1"/>
    <col min="1796" max="1796" width="25.85546875" style="2730" customWidth="1"/>
    <col min="1797" max="1797" width="22.7109375" style="2730" customWidth="1"/>
    <col min="1798" max="1798" width="25.28515625" style="2730" customWidth="1"/>
    <col min="1799" max="1801" width="22.7109375" style="2730" customWidth="1"/>
    <col min="1802" max="1802" width="24.7109375" style="2730" customWidth="1"/>
    <col min="1803" max="2043" width="11.42578125" style="2730" customWidth="1"/>
    <col min="2044" max="2045" width="13.28515625" style="2730"/>
    <col min="2046" max="2046" width="8.7109375" style="2730" customWidth="1"/>
    <col min="2047" max="2047" width="13.28515625" style="2730" customWidth="1"/>
    <col min="2048" max="2048" width="35" style="2730" customWidth="1"/>
    <col min="2049" max="2049" width="14.85546875" style="2730" customWidth="1"/>
    <col min="2050" max="2050" width="67.85546875" style="2730" customWidth="1"/>
    <col min="2051" max="2051" width="24.42578125" style="2730" customWidth="1"/>
    <col min="2052" max="2052" width="25.85546875" style="2730" customWidth="1"/>
    <col min="2053" max="2053" width="22.7109375" style="2730" customWidth="1"/>
    <col min="2054" max="2054" width="25.28515625" style="2730" customWidth="1"/>
    <col min="2055" max="2057" width="22.7109375" style="2730" customWidth="1"/>
    <col min="2058" max="2058" width="24.7109375" style="2730" customWidth="1"/>
    <col min="2059" max="2299" width="11.42578125" style="2730" customWidth="1"/>
    <col min="2300" max="2301" width="13.28515625" style="2730"/>
    <col min="2302" max="2302" width="8.7109375" style="2730" customWidth="1"/>
    <col min="2303" max="2303" width="13.28515625" style="2730" customWidth="1"/>
    <col min="2304" max="2304" width="35" style="2730" customWidth="1"/>
    <col min="2305" max="2305" width="14.85546875" style="2730" customWidth="1"/>
    <col min="2306" max="2306" width="67.85546875" style="2730" customWidth="1"/>
    <col min="2307" max="2307" width="24.42578125" style="2730" customWidth="1"/>
    <col min="2308" max="2308" width="25.85546875" style="2730" customWidth="1"/>
    <col min="2309" max="2309" width="22.7109375" style="2730" customWidth="1"/>
    <col min="2310" max="2310" width="25.28515625" style="2730" customWidth="1"/>
    <col min="2311" max="2313" width="22.7109375" style="2730" customWidth="1"/>
    <col min="2314" max="2314" width="24.7109375" style="2730" customWidth="1"/>
    <col min="2315" max="2555" width="11.42578125" style="2730" customWidth="1"/>
    <col min="2556" max="2557" width="13.28515625" style="2730"/>
    <col min="2558" max="2558" width="8.7109375" style="2730" customWidth="1"/>
    <col min="2559" max="2559" width="13.28515625" style="2730" customWidth="1"/>
    <col min="2560" max="2560" width="35" style="2730" customWidth="1"/>
    <col min="2561" max="2561" width="14.85546875" style="2730" customWidth="1"/>
    <col min="2562" max="2562" width="67.85546875" style="2730" customWidth="1"/>
    <col min="2563" max="2563" width="24.42578125" style="2730" customWidth="1"/>
    <col min="2564" max="2564" width="25.85546875" style="2730" customWidth="1"/>
    <col min="2565" max="2565" width="22.7109375" style="2730" customWidth="1"/>
    <col min="2566" max="2566" width="25.28515625" style="2730" customWidth="1"/>
    <col min="2567" max="2569" width="22.7109375" style="2730" customWidth="1"/>
    <col min="2570" max="2570" width="24.7109375" style="2730" customWidth="1"/>
    <col min="2571" max="2811" width="11.42578125" style="2730" customWidth="1"/>
    <col min="2812" max="2813" width="13.28515625" style="2730"/>
    <col min="2814" max="2814" width="8.7109375" style="2730" customWidth="1"/>
    <col min="2815" max="2815" width="13.28515625" style="2730" customWidth="1"/>
    <col min="2816" max="2816" width="35" style="2730" customWidth="1"/>
    <col min="2817" max="2817" width="14.85546875" style="2730" customWidth="1"/>
    <col min="2818" max="2818" width="67.85546875" style="2730" customWidth="1"/>
    <col min="2819" max="2819" width="24.42578125" style="2730" customWidth="1"/>
    <col min="2820" max="2820" width="25.85546875" style="2730" customWidth="1"/>
    <col min="2821" max="2821" width="22.7109375" style="2730" customWidth="1"/>
    <col min="2822" max="2822" width="25.28515625" style="2730" customWidth="1"/>
    <col min="2823" max="2825" width="22.7109375" style="2730" customWidth="1"/>
    <col min="2826" max="2826" width="24.7109375" style="2730" customWidth="1"/>
    <col min="2827" max="3067" width="11.42578125" style="2730" customWidth="1"/>
    <col min="3068" max="3069" width="13.28515625" style="2730"/>
    <col min="3070" max="3070" width="8.7109375" style="2730" customWidth="1"/>
    <col min="3071" max="3071" width="13.28515625" style="2730" customWidth="1"/>
    <col min="3072" max="3072" width="35" style="2730" customWidth="1"/>
    <col min="3073" max="3073" width="14.85546875" style="2730" customWidth="1"/>
    <col min="3074" max="3074" width="67.85546875" style="2730" customWidth="1"/>
    <col min="3075" max="3075" width="24.42578125" style="2730" customWidth="1"/>
    <col min="3076" max="3076" width="25.85546875" style="2730" customWidth="1"/>
    <col min="3077" max="3077" width="22.7109375" style="2730" customWidth="1"/>
    <col min="3078" max="3078" width="25.28515625" style="2730" customWidth="1"/>
    <col min="3079" max="3081" width="22.7109375" style="2730" customWidth="1"/>
    <col min="3082" max="3082" width="24.7109375" style="2730" customWidth="1"/>
    <col min="3083" max="3323" width="11.42578125" style="2730" customWidth="1"/>
    <col min="3324" max="3325" width="13.28515625" style="2730"/>
    <col min="3326" max="3326" width="8.7109375" style="2730" customWidth="1"/>
    <col min="3327" max="3327" width="13.28515625" style="2730" customWidth="1"/>
    <col min="3328" max="3328" width="35" style="2730" customWidth="1"/>
    <col min="3329" max="3329" width="14.85546875" style="2730" customWidth="1"/>
    <col min="3330" max="3330" width="67.85546875" style="2730" customWidth="1"/>
    <col min="3331" max="3331" width="24.42578125" style="2730" customWidth="1"/>
    <col min="3332" max="3332" width="25.85546875" style="2730" customWidth="1"/>
    <col min="3333" max="3333" width="22.7109375" style="2730" customWidth="1"/>
    <col min="3334" max="3334" width="25.28515625" style="2730" customWidth="1"/>
    <col min="3335" max="3337" width="22.7109375" style="2730" customWidth="1"/>
    <col min="3338" max="3338" width="24.7109375" style="2730" customWidth="1"/>
    <col min="3339" max="3579" width="11.42578125" style="2730" customWidth="1"/>
    <col min="3580" max="3581" width="13.28515625" style="2730"/>
    <col min="3582" max="3582" width="8.7109375" style="2730" customWidth="1"/>
    <col min="3583" max="3583" width="13.28515625" style="2730" customWidth="1"/>
    <col min="3584" max="3584" width="35" style="2730" customWidth="1"/>
    <col min="3585" max="3585" width="14.85546875" style="2730" customWidth="1"/>
    <col min="3586" max="3586" width="67.85546875" style="2730" customWidth="1"/>
    <col min="3587" max="3587" width="24.42578125" style="2730" customWidth="1"/>
    <col min="3588" max="3588" width="25.85546875" style="2730" customWidth="1"/>
    <col min="3589" max="3589" width="22.7109375" style="2730" customWidth="1"/>
    <col min="3590" max="3590" width="25.28515625" style="2730" customWidth="1"/>
    <col min="3591" max="3593" width="22.7109375" style="2730" customWidth="1"/>
    <col min="3594" max="3594" width="24.7109375" style="2730" customWidth="1"/>
    <col min="3595" max="3835" width="11.42578125" style="2730" customWidth="1"/>
    <col min="3836" max="3837" width="13.28515625" style="2730"/>
    <col min="3838" max="3838" width="8.7109375" style="2730" customWidth="1"/>
    <col min="3839" max="3839" width="13.28515625" style="2730" customWidth="1"/>
    <col min="3840" max="3840" width="35" style="2730" customWidth="1"/>
    <col min="3841" max="3841" width="14.85546875" style="2730" customWidth="1"/>
    <col min="3842" max="3842" width="67.85546875" style="2730" customWidth="1"/>
    <col min="3843" max="3843" width="24.42578125" style="2730" customWidth="1"/>
    <col min="3844" max="3844" width="25.85546875" style="2730" customWidth="1"/>
    <col min="3845" max="3845" width="22.7109375" style="2730" customWidth="1"/>
    <col min="3846" max="3846" width="25.28515625" style="2730" customWidth="1"/>
    <col min="3847" max="3849" width="22.7109375" style="2730" customWidth="1"/>
    <col min="3850" max="3850" width="24.7109375" style="2730" customWidth="1"/>
    <col min="3851" max="4091" width="11.42578125" style="2730" customWidth="1"/>
    <col min="4092" max="4093" width="13.28515625" style="2730"/>
    <col min="4094" max="4094" width="8.7109375" style="2730" customWidth="1"/>
    <col min="4095" max="4095" width="13.28515625" style="2730" customWidth="1"/>
    <col min="4096" max="4096" width="35" style="2730" customWidth="1"/>
    <col min="4097" max="4097" width="14.85546875" style="2730" customWidth="1"/>
    <col min="4098" max="4098" width="67.85546875" style="2730" customWidth="1"/>
    <col min="4099" max="4099" width="24.42578125" style="2730" customWidth="1"/>
    <col min="4100" max="4100" width="25.85546875" style="2730" customWidth="1"/>
    <col min="4101" max="4101" width="22.7109375" style="2730" customWidth="1"/>
    <col min="4102" max="4102" width="25.28515625" style="2730" customWidth="1"/>
    <col min="4103" max="4105" width="22.7109375" style="2730" customWidth="1"/>
    <col min="4106" max="4106" width="24.7109375" style="2730" customWidth="1"/>
    <col min="4107" max="4347" width="11.42578125" style="2730" customWidth="1"/>
    <col min="4348" max="4349" width="13.28515625" style="2730"/>
    <col min="4350" max="4350" width="8.7109375" style="2730" customWidth="1"/>
    <col min="4351" max="4351" width="13.28515625" style="2730" customWidth="1"/>
    <col min="4352" max="4352" width="35" style="2730" customWidth="1"/>
    <col min="4353" max="4353" width="14.85546875" style="2730" customWidth="1"/>
    <col min="4354" max="4354" width="67.85546875" style="2730" customWidth="1"/>
    <col min="4355" max="4355" width="24.42578125" style="2730" customWidth="1"/>
    <col min="4356" max="4356" width="25.85546875" style="2730" customWidth="1"/>
    <col min="4357" max="4357" width="22.7109375" style="2730" customWidth="1"/>
    <col min="4358" max="4358" width="25.28515625" style="2730" customWidth="1"/>
    <col min="4359" max="4361" width="22.7109375" style="2730" customWidth="1"/>
    <col min="4362" max="4362" width="24.7109375" style="2730" customWidth="1"/>
    <col min="4363" max="4603" width="11.42578125" style="2730" customWidth="1"/>
    <col min="4604" max="4605" width="13.28515625" style="2730"/>
    <col min="4606" max="4606" width="8.7109375" style="2730" customWidth="1"/>
    <col min="4607" max="4607" width="13.28515625" style="2730" customWidth="1"/>
    <col min="4608" max="4608" width="35" style="2730" customWidth="1"/>
    <col min="4609" max="4609" width="14.85546875" style="2730" customWidth="1"/>
    <col min="4610" max="4610" width="67.85546875" style="2730" customWidth="1"/>
    <col min="4611" max="4611" width="24.42578125" style="2730" customWidth="1"/>
    <col min="4612" max="4612" width="25.85546875" style="2730" customWidth="1"/>
    <col min="4613" max="4613" width="22.7109375" style="2730" customWidth="1"/>
    <col min="4614" max="4614" width="25.28515625" style="2730" customWidth="1"/>
    <col min="4615" max="4617" width="22.7109375" style="2730" customWidth="1"/>
    <col min="4618" max="4618" width="24.7109375" style="2730" customWidth="1"/>
    <col min="4619" max="4859" width="11.42578125" style="2730" customWidth="1"/>
    <col min="4860" max="4861" width="13.28515625" style="2730"/>
    <col min="4862" max="4862" width="8.7109375" style="2730" customWidth="1"/>
    <col min="4863" max="4863" width="13.28515625" style="2730" customWidth="1"/>
    <col min="4864" max="4864" width="35" style="2730" customWidth="1"/>
    <col min="4865" max="4865" width="14.85546875" style="2730" customWidth="1"/>
    <col min="4866" max="4866" width="67.85546875" style="2730" customWidth="1"/>
    <col min="4867" max="4867" width="24.42578125" style="2730" customWidth="1"/>
    <col min="4868" max="4868" width="25.85546875" style="2730" customWidth="1"/>
    <col min="4869" max="4869" width="22.7109375" style="2730" customWidth="1"/>
    <col min="4870" max="4870" width="25.28515625" style="2730" customWidth="1"/>
    <col min="4871" max="4873" width="22.7109375" style="2730" customWidth="1"/>
    <col min="4874" max="4874" width="24.7109375" style="2730" customWidth="1"/>
    <col min="4875" max="5115" width="11.42578125" style="2730" customWidth="1"/>
    <col min="5116" max="5117" width="13.28515625" style="2730"/>
    <col min="5118" max="5118" width="8.7109375" style="2730" customWidth="1"/>
    <col min="5119" max="5119" width="13.28515625" style="2730" customWidth="1"/>
    <col min="5120" max="5120" width="35" style="2730" customWidth="1"/>
    <col min="5121" max="5121" width="14.85546875" style="2730" customWidth="1"/>
    <col min="5122" max="5122" width="67.85546875" style="2730" customWidth="1"/>
    <col min="5123" max="5123" width="24.42578125" style="2730" customWidth="1"/>
    <col min="5124" max="5124" width="25.85546875" style="2730" customWidth="1"/>
    <col min="5125" max="5125" width="22.7109375" style="2730" customWidth="1"/>
    <col min="5126" max="5126" width="25.28515625" style="2730" customWidth="1"/>
    <col min="5127" max="5129" width="22.7109375" style="2730" customWidth="1"/>
    <col min="5130" max="5130" width="24.7109375" style="2730" customWidth="1"/>
    <col min="5131" max="5371" width="11.42578125" style="2730" customWidth="1"/>
    <col min="5372" max="5373" width="13.28515625" style="2730"/>
    <col min="5374" max="5374" width="8.7109375" style="2730" customWidth="1"/>
    <col min="5375" max="5375" width="13.28515625" style="2730" customWidth="1"/>
    <col min="5376" max="5376" width="35" style="2730" customWidth="1"/>
    <col min="5377" max="5377" width="14.85546875" style="2730" customWidth="1"/>
    <col min="5378" max="5378" width="67.85546875" style="2730" customWidth="1"/>
    <col min="5379" max="5379" width="24.42578125" style="2730" customWidth="1"/>
    <col min="5380" max="5380" width="25.85546875" style="2730" customWidth="1"/>
    <col min="5381" max="5381" width="22.7109375" style="2730" customWidth="1"/>
    <col min="5382" max="5382" width="25.28515625" style="2730" customWidth="1"/>
    <col min="5383" max="5385" width="22.7109375" style="2730" customWidth="1"/>
    <col min="5386" max="5386" width="24.7109375" style="2730" customWidth="1"/>
    <col min="5387" max="5627" width="11.42578125" style="2730" customWidth="1"/>
    <col min="5628" max="5629" width="13.28515625" style="2730"/>
    <col min="5630" max="5630" width="8.7109375" style="2730" customWidth="1"/>
    <col min="5631" max="5631" width="13.28515625" style="2730" customWidth="1"/>
    <col min="5632" max="5632" width="35" style="2730" customWidth="1"/>
    <col min="5633" max="5633" width="14.85546875" style="2730" customWidth="1"/>
    <col min="5634" max="5634" width="67.85546875" style="2730" customWidth="1"/>
    <col min="5635" max="5635" width="24.42578125" style="2730" customWidth="1"/>
    <col min="5636" max="5636" width="25.85546875" style="2730" customWidth="1"/>
    <col min="5637" max="5637" width="22.7109375" style="2730" customWidth="1"/>
    <col min="5638" max="5638" width="25.28515625" style="2730" customWidth="1"/>
    <col min="5639" max="5641" width="22.7109375" style="2730" customWidth="1"/>
    <col min="5642" max="5642" width="24.7109375" style="2730" customWidth="1"/>
    <col min="5643" max="5883" width="11.42578125" style="2730" customWidth="1"/>
    <col min="5884" max="5885" width="13.28515625" style="2730"/>
    <col min="5886" max="5886" width="8.7109375" style="2730" customWidth="1"/>
    <col min="5887" max="5887" width="13.28515625" style="2730" customWidth="1"/>
    <col min="5888" max="5888" width="35" style="2730" customWidth="1"/>
    <col min="5889" max="5889" width="14.85546875" style="2730" customWidth="1"/>
    <col min="5890" max="5890" width="67.85546875" style="2730" customWidth="1"/>
    <col min="5891" max="5891" width="24.42578125" style="2730" customWidth="1"/>
    <col min="5892" max="5892" width="25.85546875" style="2730" customWidth="1"/>
    <col min="5893" max="5893" width="22.7109375" style="2730" customWidth="1"/>
    <col min="5894" max="5894" width="25.28515625" style="2730" customWidth="1"/>
    <col min="5895" max="5897" width="22.7109375" style="2730" customWidth="1"/>
    <col min="5898" max="5898" width="24.7109375" style="2730" customWidth="1"/>
    <col min="5899" max="6139" width="11.42578125" style="2730" customWidth="1"/>
    <col min="6140" max="6141" width="13.28515625" style="2730"/>
    <col min="6142" max="6142" width="8.7109375" style="2730" customWidth="1"/>
    <col min="6143" max="6143" width="13.28515625" style="2730" customWidth="1"/>
    <col min="6144" max="6144" width="35" style="2730" customWidth="1"/>
    <col min="6145" max="6145" width="14.85546875" style="2730" customWidth="1"/>
    <col min="6146" max="6146" width="67.85546875" style="2730" customWidth="1"/>
    <col min="6147" max="6147" width="24.42578125" style="2730" customWidth="1"/>
    <col min="6148" max="6148" width="25.85546875" style="2730" customWidth="1"/>
    <col min="6149" max="6149" width="22.7109375" style="2730" customWidth="1"/>
    <col min="6150" max="6150" width="25.28515625" style="2730" customWidth="1"/>
    <col min="6151" max="6153" width="22.7109375" style="2730" customWidth="1"/>
    <col min="6154" max="6154" width="24.7109375" style="2730" customWidth="1"/>
    <col min="6155" max="6395" width="11.42578125" style="2730" customWidth="1"/>
    <col min="6396" max="6397" width="13.28515625" style="2730"/>
    <col min="6398" max="6398" width="8.7109375" style="2730" customWidth="1"/>
    <col min="6399" max="6399" width="13.28515625" style="2730" customWidth="1"/>
    <col min="6400" max="6400" width="35" style="2730" customWidth="1"/>
    <col min="6401" max="6401" width="14.85546875" style="2730" customWidth="1"/>
    <col min="6402" max="6402" width="67.85546875" style="2730" customWidth="1"/>
    <col min="6403" max="6403" width="24.42578125" style="2730" customWidth="1"/>
    <col min="6404" max="6404" width="25.85546875" style="2730" customWidth="1"/>
    <col min="6405" max="6405" width="22.7109375" style="2730" customWidth="1"/>
    <col min="6406" max="6406" width="25.28515625" style="2730" customWidth="1"/>
    <col min="6407" max="6409" width="22.7109375" style="2730" customWidth="1"/>
    <col min="6410" max="6410" width="24.7109375" style="2730" customWidth="1"/>
    <col min="6411" max="6651" width="11.42578125" style="2730" customWidth="1"/>
    <col min="6652" max="6653" width="13.28515625" style="2730"/>
    <col min="6654" max="6654" width="8.7109375" style="2730" customWidth="1"/>
    <col min="6655" max="6655" width="13.28515625" style="2730" customWidth="1"/>
    <col min="6656" max="6656" width="35" style="2730" customWidth="1"/>
    <col min="6657" max="6657" width="14.85546875" style="2730" customWidth="1"/>
    <col min="6658" max="6658" width="67.85546875" style="2730" customWidth="1"/>
    <col min="6659" max="6659" width="24.42578125" style="2730" customWidth="1"/>
    <col min="6660" max="6660" width="25.85546875" style="2730" customWidth="1"/>
    <col min="6661" max="6661" width="22.7109375" style="2730" customWidth="1"/>
    <col min="6662" max="6662" width="25.28515625" style="2730" customWidth="1"/>
    <col min="6663" max="6665" width="22.7109375" style="2730" customWidth="1"/>
    <col min="6666" max="6666" width="24.7109375" style="2730" customWidth="1"/>
    <col min="6667" max="6907" width="11.42578125" style="2730" customWidth="1"/>
    <col min="6908" max="6909" width="13.28515625" style="2730"/>
    <col min="6910" max="6910" width="8.7109375" style="2730" customWidth="1"/>
    <col min="6911" max="6911" width="13.28515625" style="2730" customWidth="1"/>
    <col min="6912" max="6912" width="35" style="2730" customWidth="1"/>
    <col min="6913" max="6913" width="14.85546875" style="2730" customWidth="1"/>
    <col min="6914" max="6914" width="67.85546875" style="2730" customWidth="1"/>
    <col min="6915" max="6915" width="24.42578125" style="2730" customWidth="1"/>
    <col min="6916" max="6916" width="25.85546875" style="2730" customWidth="1"/>
    <col min="6917" max="6917" width="22.7109375" style="2730" customWidth="1"/>
    <col min="6918" max="6918" width="25.28515625" style="2730" customWidth="1"/>
    <col min="6919" max="6921" width="22.7109375" style="2730" customWidth="1"/>
    <col min="6922" max="6922" width="24.7109375" style="2730" customWidth="1"/>
    <col min="6923" max="7163" width="11.42578125" style="2730" customWidth="1"/>
    <col min="7164" max="7165" width="13.28515625" style="2730"/>
    <col min="7166" max="7166" width="8.7109375" style="2730" customWidth="1"/>
    <col min="7167" max="7167" width="13.28515625" style="2730" customWidth="1"/>
    <col min="7168" max="7168" width="35" style="2730" customWidth="1"/>
    <col min="7169" max="7169" width="14.85546875" style="2730" customWidth="1"/>
    <col min="7170" max="7170" width="67.85546875" style="2730" customWidth="1"/>
    <col min="7171" max="7171" width="24.42578125" style="2730" customWidth="1"/>
    <col min="7172" max="7172" width="25.85546875" style="2730" customWidth="1"/>
    <col min="7173" max="7173" width="22.7109375" style="2730" customWidth="1"/>
    <col min="7174" max="7174" width="25.28515625" style="2730" customWidth="1"/>
    <col min="7175" max="7177" width="22.7109375" style="2730" customWidth="1"/>
    <col min="7178" max="7178" width="24.7109375" style="2730" customWidth="1"/>
    <col min="7179" max="7419" width="11.42578125" style="2730" customWidth="1"/>
    <col min="7420" max="7421" width="13.28515625" style="2730"/>
    <col min="7422" max="7422" width="8.7109375" style="2730" customWidth="1"/>
    <col min="7423" max="7423" width="13.28515625" style="2730" customWidth="1"/>
    <col min="7424" max="7424" width="35" style="2730" customWidth="1"/>
    <col min="7425" max="7425" width="14.85546875" style="2730" customWidth="1"/>
    <col min="7426" max="7426" width="67.85546875" style="2730" customWidth="1"/>
    <col min="7427" max="7427" width="24.42578125" style="2730" customWidth="1"/>
    <col min="7428" max="7428" width="25.85546875" style="2730" customWidth="1"/>
    <col min="7429" max="7429" width="22.7109375" style="2730" customWidth="1"/>
    <col min="7430" max="7430" width="25.28515625" style="2730" customWidth="1"/>
    <col min="7431" max="7433" width="22.7109375" style="2730" customWidth="1"/>
    <col min="7434" max="7434" width="24.7109375" style="2730" customWidth="1"/>
    <col min="7435" max="7675" width="11.42578125" style="2730" customWidth="1"/>
    <col min="7676" max="7677" width="13.28515625" style="2730"/>
    <col min="7678" max="7678" width="8.7109375" style="2730" customWidth="1"/>
    <col min="7679" max="7679" width="13.28515625" style="2730" customWidth="1"/>
    <col min="7680" max="7680" width="35" style="2730" customWidth="1"/>
    <col min="7681" max="7681" width="14.85546875" style="2730" customWidth="1"/>
    <col min="7682" max="7682" width="67.85546875" style="2730" customWidth="1"/>
    <col min="7683" max="7683" width="24.42578125" style="2730" customWidth="1"/>
    <col min="7684" max="7684" width="25.85546875" style="2730" customWidth="1"/>
    <col min="7685" max="7685" width="22.7109375" style="2730" customWidth="1"/>
    <col min="7686" max="7686" width="25.28515625" style="2730" customWidth="1"/>
    <col min="7687" max="7689" width="22.7109375" style="2730" customWidth="1"/>
    <col min="7690" max="7690" width="24.7109375" style="2730" customWidth="1"/>
    <col min="7691" max="7931" width="11.42578125" style="2730" customWidth="1"/>
    <col min="7932" max="7933" width="13.28515625" style="2730"/>
    <col min="7934" max="7934" width="8.7109375" style="2730" customWidth="1"/>
    <col min="7935" max="7935" width="13.28515625" style="2730" customWidth="1"/>
    <col min="7936" max="7936" width="35" style="2730" customWidth="1"/>
    <col min="7937" max="7937" width="14.85546875" style="2730" customWidth="1"/>
    <col min="7938" max="7938" width="67.85546875" style="2730" customWidth="1"/>
    <col min="7939" max="7939" width="24.42578125" style="2730" customWidth="1"/>
    <col min="7940" max="7940" width="25.85546875" style="2730" customWidth="1"/>
    <col min="7941" max="7941" width="22.7109375" style="2730" customWidth="1"/>
    <col min="7942" max="7942" width="25.28515625" style="2730" customWidth="1"/>
    <col min="7943" max="7945" width="22.7109375" style="2730" customWidth="1"/>
    <col min="7946" max="7946" width="24.7109375" style="2730" customWidth="1"/>
    <col min="7947" max="8187" width="11.42578125" style="2730" customWidth="1"/>
    <col min="8188" max="8189" width="13.28515625" style="2730"/>
    <col min="8190" max="8190" width="8.7109375" style="2730" customWidth="1"/>
    <col min="8191" max="8191" width="13.28515625" style="2730" customWidth="1"/>
    <col min="8192" max="8192" width="35" style="2730" customWidth="1"/>
    <col min="8193" max="8193" width="14.85546875" style="2730" customWidth="1"/>
    <col min="8194" max="8194" width="67.85546875" style="2730" customWidth="1"/>
    <col min="8195" max="8195" width="24.42578125" style="2730" customWidth="1"/>
    <col min="8196" max="8196" width="25.85546875" style="2730" customWidth="1"/>
    <col min="8197" max="8197" width="22.7109375" style="2730" customWidth="1"/>
    <col min="8198" max="8198" width="25.28515625" style="2730" customWidth="1"/>
    <col min="8199" max="8201" width="22.7109375" style="2730" customWidth="1"/>
    <col min="8202" max="8202" width="24.7109375" style="2730" customWidth="1"/>
    <col min="8203" max="8443" width="11.42578125" style="2730" customWidth="1"/>
    <col min="8444" max="8445" width="13.28515625" style="2730"/>
    <col min="8446" max="8446" width="8.7109375" style="2730" customWidth="1"/>
    <col min="8447" max="8447" width="13.28515625" style="2730" customWidth="1"/>
    <col min="8448" max="8448" width="35" style="2730" customWidth="1"/>
    <col min="8449" max="8449" width="14.85546875" style="2730" customWidth="1"/>
    <col min="8450" max="8450" width="67.85546875" style="2730" customWidth="1"/>
    <col min="8451" max="8451" width="24.42578125" style="2730" customWidth="1"/>
    <col min="8452" max="8452" width="25.85546875" style="2730" customWidth="1"/>
    <col min="8453" max="8453" width="22.7109375" style="2730" customWidth="1"/>
    <col min="8454" max="8454" width="25.28515625" style="2730" customWidth="1"/>
    <col min="8455" max="8457" width="22.7109375" style="2730" customWidth="1"/>
    <col min="8458" max="8458" width="24.7109375" style="2730" customWidth="1"/>
    <col min="8459" max="8699" width="11.42578125" style="2730" customWidth="1"/>
    <col min="8700" max="8701" width="13.28515625" style="2730"/>
    <col min="8702" max="8702" width="8.7109375" style="2730" customWidth="1"/>
    <col min="8703" max="8703" width="13.28515625" style="2730" customWidth="1"/>
    <col min="8704" max="8704" width="35" style="2730" customWidth="1"/>
    <col min="8705" max="8705" width="14.85546875" style="2730" customWidth="1"/>
    <col min="8706" max="8706" width="67.85546875" style="2730" customWidth="1"/>
    <col min="8707" max="8707" width="24.42578125" style="2730" customWidth="1"/>
    <col min="8708" max="8708" width="25.85546875" style="2730" customWidth="1"/>
    <col min="8709" max="8709" width="22.7109375" style="2730" customWidth="1"/>
    <col min="8710" max="8710" width="25.28515625" style="2730" customWidth="1"/>
    <col min="8711" max="8713" width="22.7109375" style="2730" customWidth="1"/>
    <col min="8714" max="8714" width="24.7109375" style="2730" customWidth="1"/>
    <col min="8715" max="8955" width="11.42578125" style="2730" customWidth="1"/>
    <col min="8956" max="8957" width="13.28515625" style="2730"/>
    <col min="8958" max="8958" width="8.7109375" style="2730" customWidth="1"/>
    <col min="8959" max="8959" width="13.28515625" style="2730" customWidth="1"/>
    <col min="8960" max="8960" width="35" style="2730" customWidth="1"/>
    <col min="8961" max="8961" width="14.85546875" style="2730" customWidth="1"/>
    <col min="8962" max="8962" width="67.85546875" style="2730" customWidth="1"/>
    <col min="8963" max="8963" width="24.42578125" style="2730" customWidth="1"/>
    <col min="8964" max="8964" width="25.85546875" style="2730" customWidth="1"/>
    <col min="8965" max="8965" width="22.7109375" style="2730" customWidth="1"/>
    <col min="8966" max="8966" width="25.28515625" style="2730" customWidth="1"/>
    <col min="8967" max="8969" width="22.7109375" style="2730" customWidth="1"/>
    <col min="8970" max="8970" width="24.7109375" style="2730" customWidth="1"/>
    <col min="8971" max="9211" width="11.42578125" style="2730" customWidth="1"/>
    <col min="9212" max="9213" width="13.28515625" style="2730"/>
    <col min="9214" max="9214" width="8.7109375" style="2730" customWidth="1"/>
    <col min="9215" max="9215" width="13.28515625" style="2730" customWidth="1"/>
    <col min="9216" max="9216" width="35" style="2730" customWidth="1"/>
    <col min="9217" max="9217" width="14.85546875" style="2730" customWidth="1"/>
    <col min="9218" max="9218" width="67.85546875" style="2730" customWidth="1"/>
    <col min="9219" max="9219" width="24.42578125" style="2730" customWidth="1"/>
    <col min="9220" max="9220" width="25.85546875" style="2730" customWidth="1"/>
    <col min="9221" max="9221" width="22.7109375" style="2730" customWidth="1"/>
    <col min="9222" max="9222" width="25.28515625" style="2730" customWidth="1"/>
    <col min="9223" max="9225" width="22.7109375" style="2730" customWidth="1"/>
    <col min="9226" max="9226" width="24.7109375" style="2730" customWidth="1"/>
    <col min="9227" max="9467" width="11.42578125" style="2730" customWidth="1"/>
    <col min="9468" max="9469" width="13.28515625" style="2730"/>
    <col min="9470" max="9470" width="8.7109375" style="2730" customWidth="1"/>
    <col min="9471" max="9471" width="13.28515625" style="2730" customWidth="1"/>
    <col min="9472" max="9472" width="35" style="2730" customWidth="1"/>
    <col min="9473" max="9473" width="14.85546875" style="2730" customWidth="1"/>
    <col min="9474" max="9474" width="67.85546875" style="2730" customWidth="1"/>
    <col min="9475" max="9475" width="24.42578125" style="2730" customWidth="1"/>
    <col min="9476" max="9476" width="25.85546875" style="2730" customWidth="1"/>
    <col min="9477" max="9477" width="22.7109375" style="2730" customWidth="1"/>
    <col min="9478" max="9478" width="25.28515625" style="2730" customWidth="1"/>
    <col min="9479" max="9481" width="22.7109375" style="2730" customWidth="1"/>
    <col min="9482" max="9482" width="24.7109375" style="2730" customWidth="1"/>
    <col min="9483" max="9723" width="11.42578125" style="2730" customWidth="1"/>
    <col min="9724" max="9725" width="13.28515625" style="2730"/>
    <col min="9726" max="9726" width="8.7109375" style="2730" customWidth="1"/>
    <col min="9727" max="9727" width="13.28515625" style="2730" customWidth="1"/>
    <col min="9728" max="9728" width="35" style="2730" customWidth="1"/>
    <col min="9729" max="9729" width="14.85546875" style="2730" customWidth="1"/>
    <col min="9730" max="9730" width="67.85546875" style="2730" customWidth="1"/>
    <col min="9731" max="9731" width="24.42578125" style="2730" customWidth="1"/>
    <col min="9732" max="9732" width="25.85546875" style="2730" customWidth="1"/>
    <col min="9733" max="9733" width="22.7109375" style="2730" customWidth="1"/>
    <col min="9734" max="9734" width="25.28515625" style="2730" customWidth="1"/>
    <col min="9735" max="9737" width="22.7109375" style="2730" customWidth="1"/>
    <col min="9738" max="9738" width="24.7109375" style="2730" customWidth="1"/>
    <col min="9739" max="9979" width="11.42578125" style="2730" customWidth="1"/>
    <col min="9980" max="9981" width="13.28515625" style="2730"/>
    <col min="9982" max="9982" width="8.7109375" style="2730" customWidth="1"/>
    <col min="9983" max="9983" width="13.28515625" style="2730" customWidth="1"/>
    <col min="9984" max="9984" width="35" style="2730" customWidth="1"/>
    <col min="9985" max="9985" width="14.85546875" style="2730" customWidth="1"/>
    <col min="9986" max="9986" width="67.85546875" style="2730" customWidth="1"/>
    <col min="9987" max="9987" width="24.42578125" style="2730" customWidth="1"/>
    <col min="9988" max="9988" width="25.85546875" style="2730" customWidth="1"/>
    <col min="9989" max="9989" width="22.7109375" style="2730" customWidth="1"/>
    <col min="9990" max="9990" width="25.28515625" style="2730" customWidth="1"/>
    <col min="9991" max="9993" width="22.7109375" style="2730" customWidth="1"/>
    <col min="9994" max="9994" width="24.7109375" style="2730" customWidth="1"/>
    <col min="9995" max="10235" width="11.42578125" style="2730" customWidth="1"/>
    <col min="10236" max="10237" width="13.28515625" style="2730"/>
    <col min="10238" max="10238" width="8.7109375" style="2730" customWidth="1"/>
    <col min="10239" max="10239" width="13.28515625" style="2730" customWidth="1"/>
    <col min="10240" max="10240" width="35" style="2730" customWidth="1"/>
    <col min="10241" max="10241" width="14.85546875" style="2730" customWidth="1"/>
    <col min="10242" max="10242" width="67.85546875" style="2730" customWidth="1"/>
    <col min="10243" max="10243" width="24.42578125" style="2730" customWidth="1"/>
    <col min="10244" max="10244" width="25.85546875" style="2730" customWidth="1"/>
    <col min="10245" max="10245" width="22.7109375" style="2730" customWidth="1"/>
    <col min="10246" max="10246" width="25.28515625" style="2730" customWidth="1"/>
    <col min="10247" max="10249" width="22.7109375" style="2730" customWidth="1"/>
    <col min="10250" max="10250" width="24.7109375" style="2730" customWidth="1"/>
    <col min="10251" max="10491" width="11.42578125" style="2730" customWidth="1"/>
    <col min="10492" max="10493" width="13.28515625" style="2730"/>
    <col min="10494" max="10494" width="8.7109375" style="2730" customWidth="1"/>
    <col min="10495" max="10495" width="13.28515625" style="2730" customWidth="1"/>
    <col min="10496" max="10496" width="35" style="2730" customWidth="1"/>
    <col min="10497" max="10497" width="14.85546875" style="2730" customWidth="1"/>
    <col min="10498" max="10498" width="67.85546875" style="2730" customWidth="1"/>
    <col min="10499" max="10499" width="24.42578125" style="2730" customWidth="1"/>
    <col min="10500" max="10500" width="25.85546875" style="2730" customWidth="1"/>
    <col min="10501" max="10501" width="22.7109375" style="2730" customWidth="1"/>
    <col min="10502" max="10502" width="25.28515625" style="2730" customWidth="1"/>
    <col min="10503" max="10505" width="22.7109375" style="2730" customWidth="1"/>
    <col min="10506" max="10506" width="24.7109375" style="2730" customWidth="1"/>
    <col min="10507" max="10747" width="11.42578125" style="2730" customWidth="1"/>
    <col min="10748" max="10749" width="13.28515625" style="2730"/>
    <col min="10750" max="10750" width="8.7109375" style="2730" customWidth="1"/>
    <col min="10751" max="10751" width="13.28515625" style="2730" customWidth="1"/>
    <col min="10752" max="10752" width="35" style="2730" customWidth="1"/>
    <col min="10753" max="10753" width="14.85546875" style="2730" customWidth="1"/>
    <col min="10754" max="10754" width="67.85546875" style="2730" customWidth="1"/>
    <col min="10755" max="10755" width="24.42578125" style="2730" customWidth="1"/>
    <col min="10756" max="10756" width="25.85546875" style="2730" customWidth="1"/>
    <col min="10757" max="10757" width="22.7109375" style="2730" customWidth="1"/>
    <col min="10758" max="10758" width="25.28515625" style="2730" customWidth="1"/>
    <col min="10759" max="10761" width="22.7109375" style="2730" customWidth="1"/>
    <col min="10762" max="10762" width="24.7109375" style="2730" customWidth="1"/>
    <col min="10763" max="11003" width="11.42578125" style="2730" customWidth="1"/>
    <col min="11004" max="11005" width="13.28515625" style="2730"/>
    <col min="11006" max="11006" width="8.7109375" style="2730" customWidth="1"/>
    <col min="11007" max="11007" width="13.28515625" style="2730" customWidth="1"/>
    <col min="11008" max="11008" width="35" style="2730" customWidth="1"/>
    <col min="11009" max="11009" width="14.85546875" style="2730" customWidth="1"/>
    <col min="11010" max="11010" width="67.85546875" style="2730" customWidth="1"/>
    <col min="11011" max="11011" width="24.42578125" style="2730" customWidth="1"/>
    <col min="11012" max="11012" width="25.85546875" style="2730" customWidth="1"/>
    <col min="11013" max="11013" width="22.7109375" style="2730" customWidth="1"/>
    <col min="11014" max="11014" width="25.28515625" style="2730" customWidth="1"/>
    <col min="11015" max="11017" width="22.7109375" style="2730" customWidth="1"/>
    <col min="11018" max="11018" width="24.7109375" style="2730" customWidth="1"/>
    <col min="11019" max="11259" width="11.42578125" style="2730" customWidth="1"/>
    <col min="11260" max="11261" width="13.28515625" style="2730"/>
    <col min="11262" max="11262" width="8.7109375" style="2730" customWidth="1"/>
    <col min="11263" max="11263" width="13.28515625" style="2730" customWidth="1"/>
    <col min="11264" max="11264" width="35" style="2730" customWidth="1"/>
    <col min="11265" max="11265" width="14.85546875" style="2730" customWidth="1"/>
    <col min="11266" max="11266" width="67.85546875" style="2730" customWidth="1"/>
    <col min="11267" max="11267" width="24.42578125" style="2730" customWidth="1"/>
    <col min="11268" max="11268" width="25.85546875" style="2730" customWidth="1"/>
    <col min="11269" max="11269" width="22.7109375" style="2730" customWidth="1"/>
    <col min="11270" max="11270" width="25.28515625" style="2730" customWidth="1"/>
    <col min="11271" max="11273" width="22.7109375" style="2730" customWidth="1"/>
    <col min="11274" max="11274" width="24.7109375" style="2730" customWidth="1"/>
    <col min="11275" max="11515" width="11.42578125" style="2730" customWidth="1"/>
    <col min="11516" max="11517" width="13.28515625" style="2730"/>
    <col min="11518" max="11518" width="8.7109375" style="2730" customWidth="1"/>
    <col min="11519" max="11519" width="13.28515625" style="2730" customWidth="1"/>
    <col min="11520" max="11520" width="35" style="2730" customWidth="1"/>
    <col min="11521" max="11521" width="14.85546875" style="2730" customWidth="1"/>
    <col min="11522" max="11522" width="67.85546875" style="2730" customWidth="1"/>
    <col min="11523" max="11523" width="24.42578125" style="2730" customWidth="1"/>
    <col min="11524" max="11524" width="25.85546875" style="2730" customWidth="1"/>
    <col min="11525" max="11525" width="22.7109375" style="2730" customWidth="1"/>
    <col min="11526" max="11526" width="25.28515625" style="2730" customWidth="1"/>
    <col min="11527" max="11529" width="22.7109375" style="2730" customWidth="1"/>
    <col min="11530" max="11530" width="24.7109375" style="2730" customWidth="1"/>
    <col min="11531" max="11771" width="11.42578125" style="2730" customWidth="1"/>
    <col min="11772" max="11773" width="13.28515625" style="2730"/>
    <col min="11774" max="11774" width="8.7109375" style="2730" customWidth="1"/>
    <col min="11775" max="11775" width="13.28515625" style="2730" customWidth="1"/>
    <col min="11776" max="11776" width="35" style="2730" customWidth="1"/>
    <col min="11777" max="11777" width="14.85546875" style="2730" customWidth="1"/>
    <col min="11778" max="11778" width="67.85546875" style="2730" customWidth="1"/>
    <col min="11779" max="11779" width="24.42578125" style="2730" customWidth="1"/>
    <col min="11780" max="11780" width="25.85546875" style="2730" customWidth="1"/>
    <col min="11781" max="11781" width="22.7109375" style="2730" customWidth="1"/>
    <col min="11782" max="11782" width="25.28515625" style="2730" customWidth="1"/>
    <col min="11783" max="11785" width="22.7109375" style="2730" customWidth="1"/>
    <col min="11786" max="11786" width="24.7109375" style="2730" customWidth="1"/>
    <col min="11787" max="12027" width="11.42578125" style="2730" customWidth="1"/>
    <col min="12028" max="12029" width="13.28515625" style="2730"/>
    <col min="12030" max="12030" width="8.7109375" style="2730" customWidth="1"/>
    <col min="12031" max="12031" width="13.28515625" style="2730" customWidth="1"/>
    <col min="12032" max="12032" width="35" style="2730" customWidth="1"/>
    <col min="12033" max="12033" width="14.85546875" style="2730" customWidth="1"/>
    <col min="12034" max="12034" width="67.85546875" style="2730" customWidth="1"/>
    <col min="12035" max="12035" width="24.42578125" style="2730" customWidth="1"/>
    <col min="12036" max="12036" width="25.85546875" style="2730" customWidth="1"/>
    <col min="12037" max="12037" width="22.7109375" style="2730" customWidth="1"/>
    <col min="12038" max="12038" width="25.28515625" style="2730" customWidth="1"/>
    <col min="12039" max="12041" width="22.7109375" style="2730" customWidth="1"/>
    <col min="12042" max="12042" width="24.7109375" style="2730" customWidth="1"/>
    <col min="12043" max="12283" width="11.42578125" style="2730" customWidth="1"/>
    <col min="12284" max="12285" width="13.28515625" style="2730"/>
    <col min="12286" max="12286" width="8.7109375" style="2730" customWidth="1"/>
    <col min="12287" max="12287" width="13.28515625" style="2730" customWidth="1"/>
    <col min="12288" max="12288" width="35" style="2730" customWidth="1"/>
    <col min="12289" max="12289" width="14.85546875" style="2730" customWidth="1"/>
    <col min="12290" max="12290" width="67.85546875" style="2730" customWidth="1"/>
    <col min="12291" max="12291" width="24.42578125" style="2730" customWidth="1"/>
    <col min="12292" max="12292" width="25.85546875" style="2730" customWidth="1"/>
    <col min="12293" max="12293" width="22.7109375" style="2730" customWidth="1"/>
    <col min="12294" max="12294" width="25.28515625" style="2730" customWidth="1"/>
    <col min="12295" max="12297" width="22.7109375" style="2730" customWidth="1"/>
    <col min="12298" max="12298" width="24.7109375" style="2730" customWidth="1"/>
    <col min="12299" max="12539" width="11.42578125" style="2730" customWidth="1"/>
    <col min="12540" max="12541" width="13.28515625" style="2730"/>
    <col min="12542" max="12542" width="8.7109375" style="2730" customWidth="1"/>
    <col min="12543" max="12543" width="13.28515625" style="2730" customWidth="1"/>
    <col min="12544" max="12544" width="35" style="2730" customWidth="1"/>
    <col min="12545" max="12545" width="14.85546875" style="2730" customWidth="1"/>
    <col min="12546" max="12546" width="67.85546875" style="2730" customWidth="1"/>
    <col min="12547" max="12547" width="24.42578125" style="2730" customWidth="1"/>
    <col min="12548" max="12548" width="25.85546875" style="2730" customWidth="1"/>
    <col min="12549" max="12549" width="22.7109375" style="2730" customWidth="1"/>
    <col min="12550" max="12550" width="25.28515625" style="2730" customWidth="1"/>
    <col min="12551" max="12553" width="22.7109375" style="2730" customWidth="1"/>
    <col min="12554" max="12554" width="24.7109375" style="2730" customWidth="1"/>
    <col min="12555" max="12795" width="11.42578125" style="2730" customWidth="1"/>
    <col min="12796" max="12797" width="13.28515625" style="2730"/>
    <col min="12798" max="12798" width="8.7109375" style="2730" customWidth="1"/>
    <col min="12799" max="12799" width="13.28515625" style="2730" customWidth="1"/>
    <col min="12800" max="12800" width="35" style="2730" customWidth="1"/>
    <col min="12801" max="12801" width="14.85546875" style="2730" customWidth="1"/>
    <col min="12802" max="12802" width="67.85546875" style="2730" customWidth="1"/>
    <col min="12803" max="12803" width="24.42578125" style="2730" customWidth="1"/>
    <col min="12804" max="12804" width="25.85546875" style="2730" customWidth="1"/>
    <col min="12805" max="12805" width="22.7109375" style="2730" customWidth="1"/>
    <col min="12806" max="12806" width="25.28515625" style="2730" customWidth="1"/>
    <col min="12807" max="12809" width="22.7109375" style="2730" customWidth="1"/>
    <col min="12810" max="12810" width="24.7109375" style="2730" customWidth="1"/>
    <col min="12811" max="13051" width="11.42578125" style="2730" customWidth="1"/>
    <col min="13052" max="13053" width="13.28515625" style="2730"/>
    <col min="13054" max="13054" width="8.7109375" style="2730" customWidth="1"/>
    <col min="13055" max="13055" width="13.28515625" style="2730" customWidth="1"/>
    <col min="13056" max="13056" width="35" style="2730" customWidth="1"/>
    <col min="13057" max="13057" width="14.85546875" style="2730" customWidth="1"/>
    <col min="13058" max="13058" width="67.85546875" style="2730" customWidth="1"/>
    <col min="13059" max="13059" width="24.42578125" style="2730" customWidth="1"/>
    <col min="13060" max="13060" width="25.85546875" style="2730" customWidth="1"/>
    <col min="13061" max="13061" width="22.7109375" style="2730" customWidth="1"/>
    <col min="13062" max="13062" width="25.28515625" style="2730" customWidth="1"/>
    <col min="13063" max="13065" width="22.7109375" style="2730" customWidth="1"/>
    <col min="13066" max="13066" width="24.7109375" style="2730" customWidth="1"/>
    <col min="13067" max="13307" width="11.42578125" style="2730" customWidth="1"/>
    <col min="13308" max="13309" width="13.28515625" style="2730"/>
    <col min="13310" max="13310" width="8.7109375" style="2730" customWidth="1"/>
    <col min="13311" max="13311" width="13.28515625" style="2730" customWidth="1"/>
    <col min="13312" max="13312" width="35" style="2730" customWidth="1"/>
    <col min="13313" max="13313" width="14.85546875" style="2730" customWidth="1"/>
    <col min="13314" max="13314" width="67.85546875" style="2730" customWidth="1"/>
    <col min="13315" max="13315" width="24.42578125" style="2730" customWidth="1"/>
    <col min="13316" max="13316" width="25.85546875" style="2730" customWidth="1"/>
    <col min="13317" max="13317" width="22.7109375" style="2730" customWidth="1"/>
    <col min="13318" max="13318" width="25.28515625" style="2730" customWidth="1"/>
    <col min="13319" max="13321" width="22.7109375" style="2730" customWidth="1"/>
    <col min="13322" max="13322" width="24.7109375" style="2730" customWidth="1"/>
    <col min="13323" max="13563" width="11.42578125" style="2730" customWidth="1"/>
    <col min="13564" max="13565" width="13.28515625" style="2730"/>
    <col min="13566" max="13566" width="8.7109375" style="2730" customWidth="1"/>
    <col min="13567" max="13567" width="13.28515625" style="2730" customWidth="1"/>
    <col min="13568" max="13568" width="35" style="2730" customWidth="1"/>
    <col min="13569" max="13569" width="14.85546875" style="2730" customWidth="1"/>
    <col min="13570" max="13570" width="67.85546875" style="2730" customWidth="1"/>
    <col min="13571" max="13571" width="24.42578125" style="2730" customWidth="1"/>
    <col min="13572" max="13572" width="25.85546875" style="2730" customWidth="1"/>
    <col min="13573" max="13573" width="22.7109375" style="2730" customWidth="1"/>
    <col min="13574" max="13574" width="25.28515625" style="2730" customWidth="1"/>
    <col min="13575" max="13577" width="22.7109375" style="2730" customWidth="1"/>
    <col min="13578" max="13578" width="24.7109375" style="2730" customWidth="1"/>
    <col min="13579" max="13819" width="11.42578125" style="2730" customWidth="1"/>
    <col min="13820" max="13821" width="13.28515625" style="2730"/>
    <col min="13822" max="13822" width="8.7109375" style="2730" customWidth="1"/>
    <col min="13823" max="13823" width="13.28515625" style="2730" customWidth="1"/>
    <col min="13824" max="13824" width="35" style="2730" customWidth="1"/>
    <col min="13825" max="13825" width="14.85546875" style="2730" customWidth="1"/>
    <col min="13826" max="13826" width="67.85546875" style="2730" customWidth="1"/>
    <col min="13827" max="13827" width="24.42578125" style="2730" customWidth="1"/>
    <col min="13828" max="13828" width="25.85546875" style="2730" customWidth="1"/>
    <col min="13829" max="13829" width="22.7109375" style="2730" customWidth="1"/>
    <col min="13830" max="13830" width="25.28515625" style="2730" customWidth="1"/>
    <col min="13831" max="13833" width="22.7109375" style="2730" customWidth="1"/>
    <col min="13834" max="13834" width="24.7109375" style="2730" customWidth="1"/>
    <col min="13835" max="14075" width="11.42578125" style="2730" customWidth="1"/>
    <col min="14076" max="14077" width="13.28515625" style="2730"/>
    <col min="14078" max="14078" width="8.7109375" style="2730" customWidth="1"/>
    <col min="14079" max="14079" width="13.28515625" style="2730" customWidth="1"/>
    <col min="14080" max="14080" width="35" style="2730" customWidth="1"/>
    <col min="14081" max="14081" width="14.85546875" style="2730" customWidth="1"/>
    <col min="14082" max="14082" width="67.85546875" style="2730" customWidth="1"/>
    <col min="14083" max="14083" width="24.42578125" style="2730" customWidth="1"/>
    <col min="14084" max="14084" width="25.85546875" style="2730" customWidth="1"/>
    <col min="14085" max="14085" width="22.7109375" style="2730" customWidth="1"/>
    <col min="14086" max="14086" width="25.28515625" style="2730" customWidth="1"/>
    <col min="14087" max="14089" width="22.7109375" style="2730" customWidth="1"/>
    <col min="14090" max="14090" width="24.7109375" style="2730" customWidth="1"/>
    <col min="14091" max="14331" width="11.42578125" style="2730" customWidth="1"/>
    <col min="14332" max="14333" width="13.28515625" style="2730"/>
    <col min="14334" max="14334" width="8.7109375" style="2730" customWidth="1"/>
    <col min="14335" max="14335" width="13.28515625" style="2730" customWidth="1"/>
    <col min="14336" max="14336" width="35" style="2730" customWidth="1"/>
    <col min="14337" max="14337" width="14.85546875" style="2730" customWidth="1"/>
    <col min="14338" max="14338" width="67.85546875" style="2730" customWidth="1"/>
    <col min="14339" max="14339" width="24.42578125" style="2730" customWidth="1"/>
    <col min="14340" max="14340" width="25.85546875" style="2730" customWidth="1"/>
    <col min="14341" max="14341" width="22.7109375" style="2730" customWidth="1"/>
    <col min="14342" max="14342" width="25.28515625" style="2730" customWidth="1"/>
    <col min="14343" max="14345" width="22.7109375" style="2730" customWidth="1"/>
    <col min="14346" max="14346" width="24.7109375" style="2730" customWidth="1"/>
    <col min="14347" max="14587" width="11.42578125" style="2730" customWidth="1"/>
    <col min="14588" max="14589" width="13.28515625" style="2730"/>
    <col min="14590" max="14590" width="8.7109375" style="2730" customWidth="1"/>
    <col min="14591" max="14591" width="13.28515625" style="2730" customWidth="1"/>
    <col min="14592" max="14592" width="35" style="2730" customWidth="1"/>
    <col min="14593" max="14593" width="14.85546875" style="2730" customWidth="1"/>
    <col min="14594" max="14594" width="67.85546875" style="2730" customWidth="1"/>
    <col min="14595" max="14595" width="24.42578125" style="2730" customWidth="1"/>
    <col min="14596" max="14596" width="25.85546875" style="2730" customWidth="1"/>
    <col min="14597" max="14597" width="22.7109375" style="2730" customWidth="1"/>
    <col min="14598" max="14598" width="25.28515625" style="2730" customWidth="1"/>
    <col min="14599" max="14601" width="22.7109375" style="2730" customWidth="1"/>
    <col min="14602" max="14602" width="24.7109375" style="2730" customWidth="1"/>
    <col min="14603" max="14843" width="11.42578125" style="2730" customWidth="1"/>
    <col min="14844" max="14845" width="13.28515625" style="2730"/>
    <col min="14846" max="14846" width="8.7109375" style="2730" customWidth="1"/>
    <col min="14847" max="14847" width="13.28515625" style="2730" customWidth="1"/>
    <col min="14848" max="14848" width="35" style="2730" customWidth="1"/>
    <col min="14849" max="14849" width="14.85546875" style="2730" customWidth="1"/>
    <col min="14850" max="14850" width="67.85546875" style="2730" customWidth="1"/>
    <col min="14851" max="14851" width="24.42578125" style="2730" customWidth="1"/>
    <col min="14852" max="14852" width="25.85546875" style="2730" customWidth="1"/>
    <col min="14853" max="14853" width="22.7109375" style="2730" customWidth="1"/>
    <col min="14854" max="14854" width="25.28515625" style="2730" customWidth="1"/>
    <col min="14855" max="14857" width="22.7109375" style="2730" customWidth="1"/>
    <col min="14858" max="14858" width="24.7109375" style="2730" customWidth="1"/>
    <col min="14859" max="15099" width="11.42578125" style="2730" customWidth="1"/>
    <col min="15100" max="15101" width="13.28515625" style="2730"/>
    <col min="15102" max="15102" width="8.7109375" style="2730" customWidth="1"/>
    <col min="15103" max="15103" width="13.28515625" style="2730" customWidth="1"/>
    <col min="15104" max="15104" width="35" style="2730" customWidth="1"/>
    <col min="15105" max="15105" width="14.85546875" style="2730" customWidth="1"/>
    <col min="15106" max="15106" width="67.85546875" style="2730" customWidth="1"/>
    <col min="15107" max="15107" width="24.42578125" style="2730" customWidth="1"/>
    <col min="15108" max="15108" width="25.85546875" style="2730" customWidth="1"/>
    <col min="15109" max="15109" width="22.7109375" style="2730" customWidth="1"/>
    <col min="15110" max="15110" width="25.28515625" style="2730" customWidth="1"/>
    <col min="15111" max="15113" width="22.7109375" style="2730" customWidth="1"/>
    <col min="15114" max="15114" width="24.7109375" style="2730" customWidth="1"/>
    <col min="15115" max="15355" width="11.42578125" style="2730" customWidth="1"/>
    <col min="15356" max="15357" width="13.28515625" style="2730"/>
    <col min="15358" max="15358" width="8.7109375" style="2730" customWidth="1"/>
    <col min="15359" max="15359" width="13.28515625" style="2730" customWidth="1"/>
    <col min="15360" max="15360" width="35" style="2730" customWidth="1"/>
    <col min="15361" max="15361" width="14.85546875" style="2730" customWidth="1"/>
    <col min="15362" max="15362" width="67.85546875" style="2730" customWidth="1"/>
    <col min="15363" max="15363" width="24.42578125" style="2730" customWidth="1"/>
    <col min="15364" max="15364" width="25.85546875" style="2730" customWidth="1"/>
    <col min="15365" max="15365" width="22.7109375" style="2730" customWidth="1"/>
    <col min="15366" max="15366" width="25.28515625" style="2730" customWidth="1"/>
    <col min="15367" max="15369" width="22.7109375" style="2730" customWidth="1"/>
    <col min="15370" max="15370" width="24.7109375" style="2730" customWidth="1"/>
    <col min="15371" max="15611" width="11.42578125" style="2730" customWidth="1"/>
    <col min="15612" max="15613" width="13.28515625" style="2730"/>
    <col min="15614" max="15614" width="8.7109375" style="2730" customWidth="1"/>
    <col min="15615" max="15615" width="13.28515625" style="2730" customWidth="1"/>
    <col min="15616" max="15616" width="35" style="2730" customWidth="1"/>
    <col min="15617" max="15617" width="14.85546875" style="2730" customWidth="1"/>
    <col min="15618" max="15618" width="67.85546875" style="2730" customWidth="1"/>
    <col min="15619" max="15619" width="24.42578125" style="2730" customWidth="1"/>
    <col min="15620" max="15620" width="25.85546875" style="2730" customWidth="1"/>
    <col min="15621" max="15621" width="22.7109375" style="2730" customWidth="1"/>
    <col min="15622" max="15622" width="25.28515625" style="2730" customWidth="1"/>
    <col min="15623" max="15625" width="22.7109375" style="2730" customWidth="1"/>
    <col min="15626" max="15626" width="24.7109375" style="2730" customWidth="1"/>
    <col min="15627" max="15867" width="11.42578125" style="2730" customWidth="1"/>
    <col min="15868" max="15869" width="13.28515625" style="2730"/>
    <col min="15870" max="15870" width="8.7109375" style="2730" customWidth="1"/>
    <col min="15871" max="15871" width="13.28515625" style="2730" customWidth="1"/>
    <col min="15872" max="15872" width="35" style="2730" customWidth="1"/>
    <col min="15873" max="15873" width="14.85546875" style="2730" customWidth="1"/>
    <col min="15874" max="15874" width="67.85546875" style="2730" customWidth="1"/>
    <col min="15875" max="15875" width="24.42578125" style="2730" customWidth="1"/>
    <col min="15876" max="15876" width="25.85546875" style="2730" customWidth="1"/>
    <col min="15877" max="15877" width="22.7109375" style="2730" customWidth="1"/>
    <col min="15878" max="15878" width="25.28515625" style="2730" customWidth="1"/>
    <col min="15879" max="15881" width="22.7109375" style="2730" customWidth="1"/>
    <col min="15882" max="15882" width="24.7109375" style="2730" customWidth="1"/>
    <col min="15883" max="16123" width="11.42578125" style="2730" customWidth="1"/>
    <col min="16124" max="16125" width="13.28515625" style="2730"/>
    <col min="16126" max="16126" width="8.7109375" style="2730" customWidth="1"/>
    <col min="16127" max="16127" width="13.28515625" style="2730" customWidth="1"/>
    <col min="16128" max="16128" width="35" style="2730" customWidth="1"/>
    <col min="16129" max="16129" width="14.85546875" style="2730" customWidth="1"/>
    <col min="16130" max="16130" width="67.85546875" style="2730" customWidth="1"/>
    <col min="16131" max="16131" width="24.42578125" style="2730" customWidth="1"/>
    <col min="16132" max="16132" width="25.85546875" style="2730" customWidth="1"/>
    <col min="16133" max="16133" width="22.7109375" style="2730" customWidth="1"/>
    <col min="16134" max="16134" width="25.28515625" style="2730" customWidth="1"/>
    <col min="16135" max="16137" width="22.7109375" style="2730" customWidth="1"/>
    <col min="16138" max="16138" width="24.7109375" style="2730" customWidth="1"/>
    <col min="16139" max="16379" width="11.42578125" style="2730" customWidth="1"/>
    <col min="16380" max="16384" width="13.28515625" style="2730"/>
  </cols>
  <sheetData>
    <row r="1" spans="1:10" s="2809" customFormat="1" ht="21" customHeight="1">
      <c r="A1" s="2807"/>
      <c r="B1" s="41" t="s">
        <v>48</v>
      </c>
      <c r="C1" s="41">
        <v>21</v>
      </c>
      <c r="D1" s="2128"/>
      <c r="E1" s="2577"/>
      <c r="F1" s="2128"/>
      <c r="G1" s="2808"/>
    </row>
    <row r="2" spans="1:10" s="2809" customFormat="1" ht="16.5" customHeight="1">
      <c r="A2" s="2807"/>
      <c r="B2" s="41" t="s">
        <v>49</v>
      </c>
      <c r="C2" s="2810" t="s">
        <v>3153</v>
      </c>
      <c r="D2" s="3237"/>
      <c r="E2" s="2128"/>
      <c r="F2" s="2128"/>
      <c r="G2" s="2808"/>
    </row>
    <row r="3" spans="1:10" s="2809" customFormat="1" ht="17.25" customHeight="1">
      <c r="A3" s="2807"/>
      <c r="B3" s="41" t="s">
        <v>47</v>
      </c>
      <c r="C3" s="41" t="s">
        <v>1051</v>
      </c>
      <c r="E3" s="2808"/>
      <c r="F3" s="2808"/>
      <c r="G3" s="2808"/>
    </row>
    <row r="4" spans="1:10" ht="20.25" customHeight="1">
      <c r="A4" s="2811"/>
      <c r="B4" s="41" t="s">
        <v>50</v>
      </c>
      <c r="C4" s="41" t="s">
        <v>53</v>
      </c>
      <c r="D4" s="2812"/>
      <c r="E4" s="2812"/>
      <c r="F4" s="2812"/>
      <c r="G4" s="2812"/>
      <c r="H4" s="2813"/>
      <c r="I4" s="2813"/>
      <c r="J4" s="2813"/>
    </row>
    <row r="5" spans="1:10" ht="20.25" customHeight="1">
      <c r="A5" s="2811"/>
      <c r="B5" s="41" t="s">
        <v>792</v>
      </c>
      <c r="C5" s="41" t="s">
        <v>71</v>
      </c>
      <c r="D5" s="2812"/>
      <c r="E5" s="2812"/>
      <c r="F5" s="2812"/>
      <c r="G5" s="2812"/>
      <c r="H5" s="2813"/>
      <c r="I5" s="2813"/>
      <c r="J5" s="2813"/>
    </row>
    <row r="6" spans="1:10" ht="20.25" customHeight="1" thickBot="1">
      <c r="A6" s="2811"/>
      <c r="B6" s="2814"/>
      <c r="C6" s="3238"/>
      <c r="D6" s="2812"/>
      <c r="E6" s="2812"/>
      <c r="F6" s="2812"/>
      <c r="G6" s="2812"/>
      <c r="H6" s="2813"/>
      <c r="I6" s="2813"/>
      <c r="J6" s="2813"/>
    </row>
    <row r="7" spans="1:10" s="2817" customFormat="1" ht="24" customHeight="1">
      <c r="A7" s="2815"/>
      <c r="B7" s="2816"/>
      <c r="C7" s="5010" t="s">
        <v>2630</v>
      </c>
      <c r="D7" s="5011"/>
      <c r="E7" s="5011"/>
      <c r="F7" s="5011"/>
      <c r="G7" s="5012"/>
      <c r="H7" s="5013" t="s">
        <v>2631</v>
      </c>
      <c r="I7" s="5013" t="s">
        <v>2632</v>
      </c>
      <c r="J7" s="5016" t="s">
        <v>2633</v>
      </c>
    </row>
    <row r="8" spans="1:10" s="2817" customFormat="1" ht="24" customHeight="1">
      <c r="A8" s="2818"/>
      <c r="B8" s="2819"/>
      <c r="C8" s="5018" t="s">
        <v>2634</v>
      </c>
      <c r="D8" s="5019"/>
      <c r="E8" s="5018" t="s">
        <v>2635</v>
      </c>
      <c r="F8" s="5019"/>
      <c r="G8" s="5022" t="s">
        <v>2636</v>
      </c>
      <c r="H8" s="5014"/>
      <c r="I8" s="5014"/>
      <c r="J8" s="5017"/>
    </row>
    <row r="9" spans="1:10" s="2817" customFormat="1" ht="21.75" customHeight="1">
      <c r="A9" s="2818"/>
      <c r="B9" s="2819"/>
      <c r="C9" s="2140" t="s">
        <v>2637</v>
      </c>
      <c r="D9" s="2141" t="s">
        <v>2638</v>
      </c>
      <c r="E9" s="2142" t="s">
        <v>2637</v>
      </c>
      <c r="F9" s="2142" t="s">
        <v>2638</v>
      </c>
      <c r="G9" s="5023"/>
      <c r="H9" s="5015"/>
      <c r="I9" s="5015"/>
      <c r="J9" s="5017"/>
    </row>
    <row r="10" spans="1:10" s="2817" customFormat="1" ht="20.25" customHeight="1" thickBot="1">
      <c r="A10" s="2820"/>
      <c r="B10" s="2821"/>
      <c r="C10" s="2822" t="s">
        <v>1417</v>
      </c>
      <c r="D10" s="2822" t="s">
        <v>1422</v>
      </c>
      <c r="E10" s="2823" t="s">
        <v>1425</v>
      </c>
      <c r="F10" s="2823" t="s">
        <v>1428</v>
      </c>
      <c r="G10" s="2824" t="s">
        <v>1431</v>
      </c>
      <c r="H10" s="2825"/>
      <c r="I10" s="2822" t="s">
        <v>1434</v>
      </c>
      <c r="J10" s="2826" t="s">
        <v>1436</v>
      </c>
    </row>
    <row r="11" spans="1:10" s="2832" customFormat="1" ht="18" customHeight="1">
      <c r="A11" s="2827" t="s">
        <v>1417</v>
      </c>
      <c r="B11" s="2828" t="s">
        <v>3147</v>
      </c>
      <c r="C11" s="3239"/>
      <c r="D11" s="2860"/>
      <c r="E11" s="3240"/>
      <c r="F11" s="3241"/>
      <c r="G11" s="3241"/>
      <c r="H11" s="2829"/>
      <c r="I11" s="2830">
        <f>I12+I38+I51+I52</f>
        <v>0</v>
      </c>
      <c r="J11" s="2831">
        <f>I11*12.5</f>
        <v>0</v>
      </c>
    </row>
    <row r="12" spans="1:10" s="2832" customFormat="1" ht="21" customHeight="1">
      <c r="A12" s="2833" t="s">
        <v>2640</v>
      </c>
      <c r="B12" s="2834" t="s">
        <v>2641</v>
      </c>
      <c r="C12" s="3239"/>
      <c r="D12" s="2860"/>
      <c r="E12" s="3240"/>
      <c r="F12" s="3241"/>
      <c r="G12" s="3241"/>
      <c r="H12" s="2829"/>
      <c r="I12" s="2835">
        <f>I15+I34</f>
        <v>0</v>
      </c>
      <c r="J12" s="2836"/>
    </row>
    <row r="13" spans="1:10" s="2832" customFormat="1" ht="21" customHeight="1">
      <c r="A13" s="2833" t="s">
        <v>2642</v>
      </c>
      <c r="B13" s="2837" t="s">
        <v>2643</v>
      </c>
      <c r="C13" s="2838"/>
      <c r="D13" s="2839"/>
      <c r="E13" s="3240"/>
      <c r="F13" s="3241"/>
      <c r="G13" s="3241"/>
      <c r="H13" s="2829"/>
      <c r="I13" s="2840"/>
      <c r="J13" s="2841"/>
    </row>
    <row r="14" spans="1:10" s="2832" customFormat="1" ht="20.25" customHeight="1">
      <c r="A14" s="2833" t="s">
        <v>2644</v>
      </c>
      <c r="B14" s="2842" t="s">
        <v>2645</v>
      </c>
      <c r="C14" s="2843"/>
      <c r="D14" s="2844"/>
      <c r="E14" s="3240"/>
      <c r="F14" s="3241"/>
      <c r="G14" s="3241"/>
      <c r="H14" s="2829"/>
      <c r="I14" s="2840"/>
      <c r="J14" s="2841"/>
    </row>
    <row r="15" spans="1:10" s="2817" customFormat="1" ht="21" customHeight="1">
      <c r="A15" s="2827" t="s">
        <v>1422</v>
      </c>
      <c r="B15" s="2845" t="s">
        <v>2646</v>
      </c>
      <c r="C15" s="2843"/>
      <c r="D15" s="2846"/>
      <c r="E15" s="2846"/>
      <c r="F15" s="2844"/>
      <c r="G15" s="2844"/>
      <c r="H15" s="2847"/>
      <c r="I15" s="2848"/>
      <c r="J15" s="2836"/>
    </row>
    <row r="16" spans="1:10" s="2817" customFormat="1" ht="18.75" customHeight="1">
      <c r="A16" s="2827" t="s">
        <v>1425</v>
      </c>
      <c r="B16" s="2849" t="s">
        <v>2647</v>
      </c>
      <c r="C16" s="2843"/>
      <c r="D16" s="2846"/>
      <c r="E16" s="2846"/>
      <c r="F16" s="2844"/>
      <c r="G16" s="2850"/>
      <c r="H16" s="2847"/>
      <c r="I16" s="2851"/>
      <c r="J16" s="2836"/>
    </row>
    <row r="17" spans="1:10" s="2817" customFormat="1" ht="18" customHeight="1">
      <c r="A17" s="2827" t="s">
        <v>1428</v>
      </c>
      <c r="B17" s="2852" t="s">
        <v>2648</v>
      </c>
      <c r="C17" s="2853"/>
      <c r="D17" s="2850"/>
      <c r="E17" s="2843"/>
      <c r="F17" s="2844"/>
      <c r="G17" s="2850"/>
      <c r="H17" s="2847"/>
      <c r="I17" s="2851"/>
      <c r="J17" s="2836"/>
    </row>
    <row r="18" spans="1:10" s="2817" customFormat="1" ht="20.25" customHeight="1">
      <c r="A18" s="2827" t="s">
        <v>1431</v>
      </c>
      <c r="B18" s="2852" t="s">
        <v>2649</v>
      </c>
      <c r="C18" s="2853"/>
      <c r="D18" s="2850"/>
      <c r="E18" s="2843"/>
      <c r="F18" s="2844"/>
      <c r="G18" s="2850"/>
      <c r="H18" s="2847"/>
      <c r="I18" s="2851"/>
      <c r="J18" s="2836"/>
    </row>
    <row r="19" spans="1:10" s="2817" customFormat="1" ht="24" customHeight="1">
      <c r="A19" s="2827" t="s">
        <v>1434</v>
      </c>
      <c r="B19" s="2852" t="s">
        <v>2650</v>
      </c>
      <c r="C19" s="2853"/>
      <c r="D19" s="2850"/>
      <c r="E19" s="2843"/>
      <c r="F19" s="2844"/>
      <c r="G19" s="2850"/>
      <c r="H19" s="2847"/>
      <c r="I19" s="2851"/>
      <c r="J19" s="2836"/>
    </row>
    <row r="20" spans="1:10" s="2817" customFormat="1" ht="18.75" customHeight="1">
      <c r="A20" s="2827" t="s">
        <v>1436</v>
      </c>
      <c r="B20" s="2852" t="s">
        <v>2651</v>
      </c>
      <c r="C20" s="2853"/>
      <c r="D20" s="2850"/>
      <c r="E20" s="2843"/>
      <c r="F20" s="2844"/>
      <c r="G20" s="2850"/>
      <c r="H20" s="2847"/>
      <c r="I20" s="2851"/>
      <c r="J20" s="2836"/>
    </row>
    <row r="21" spans="1:10" s="2817" customFormat="1" ht="19.5" customHeight="1">
      <c r="A21" s="2827" t="s">
        <v>1439</v>
      </c>
      <c r="B21" s="2849" t="s">
        <v>2652</v>
      </c>
      <c r="C21" s="2843"/>
      <c r="D21" s="2844"/>
      <c r="E21" s="2843"/>
      <c r="F21" s="2844"/>
      <c r="G21" s="2850"/>
      <c r="H21" s="2847"/>
      <c r="I21" s="2851"/>
      <c r="J21" s="2836"/>
    </row>
    <row r="22" spans="1:10" s="2817" customFormat="1" ht="21.75" customHeight="1">
      <c r="A22" s="2827" t="s">
        <v>1442</v>
      </c>
      <c r="B22" s="2852" t="s">
        <v>3349</v>
      </c>
      <c r="C22" s="2853"/>
      <c r="D22" s="2850"/>
      <c r="E22" s="2843"/>
      <c r="F22" s="2844"/>
      <c r="G22" s="2850"/>
      <c r="H22" s="2847"/>
      <c r="I22" s="2851"/>
      <c r="J22" s="2836"/>
    </row>
    <row r="23" spans="1:10" s="2817" customFormat="1" ht="18" customHeight="1">
      <c r="A23" s="2827" t="s">
        <v>2654</v>
      </c>
      <c r="B23" s="2852" t="s">
        <v>2655</v>
      </c>
      <c r="C23" s="2853"/>
      <c r="D23" s="2850"/>
      <c r="E23" s="2843"/>
      <c r="F23" s="2844"/>
      <c r="G23" s="2850"/>
      <c r="H23" s="2847"/>
      <c r="I23" s="2851"/>
      <c r="J23" s="2836"/>
    </row>
    <row r="24" spans="1:10" s="2817" customFormat="1" ht="20.25" customHeight="1">
      <c r="A24" s="2827" t="s">
        <v>2656</v>
      </c>
      <c r="B24" s="2852" t="s">
        <v>3350</v>
      </c>
      <c r="C24" s="2853"/>
      <c r="D24" s="2850"/>
      <c r="E24" s="2843"/>
      <c r="F24" s="2844"/>
      <c r="G24" s="2850"/>
      <c r="H24" s="2847"/>
      <c r="I24" s="2851"/>
      <c r="J24" s="2836"/>
    </row>
    <row r="25" spans="1:10" s="2817" customFormat="1" ht="15.75" customHeight="1">
      <c r="A25" s="2827" t="s">
        <v>2658</v>
      </c>
      <c r="B25" s="2849" t="s">
        <v>2659</v>
      </c>
      <c r="C25" s="2843"/>
      <c r="D25" s="2844"/>
      <c r="E25" s="2843"/>
      <c r="F25" s="2844"/>
      <c r="G25" s="2850"/>
      <c r="H25" s="2847"/>
      <c r="I25" s="2851"/>
      <c r="J25" s="2836"/>
    </row>
    <row r="26" spans="1:10" s="2817" customFormat="1" ht="15" customHeight="1">
      <c r="A26" s="2827" t="s">
        <v>1451</v>
      </c>
      <c r="B26" s="2852" t="s">
        <v>3351</v>
      </c>
      <c r="C26" s="2853"/>
      <c r="D26" s="2850"/>
      <c r="E26" s="2843"/>
      <c r="F26" s="2844"/>
      <c r="G26" s="2850"/>
      <c r="H26" s="2847"/>
      <c r="I26" s="2851"/>
      <c r="J26" s="2836"/>
    </row>
    <row r="27" spans="1:10" s="2817" customFormat="1" ht="15" customHeight="1">
      <c r="A27" s="2827" t="s">
        <v>1454</v>
      </c>
      <c r="B27" s="2852" t="s">
        <v>3352</v>
      </c>
      <c r="C27" s="2853"/>
      <c r="D27" s="2850"/>
      <c r="E27" s="2843"/>
      <c r="F27" s="2844"/>
      <c r="G27" s="2850"/>
      <c r="H27" s="2847"/>
      <c r="I27" s="2851"/>
      <c r="J27" s="2836"/>
    </row>
    <row r="28" spans="1:10" s="2817" customFormat="1" ht="15" customHeight="1">
      <c r="A28" s="2827" t="s">
        <v>1457</v>
      </c>
      <c r="B28" s="2852" t="s">
        <v>3353</v>
      </c>
      <c r="C28" s="2853"/>
      <c r="D28" s="2850"/>
      <c r="E28" s="2843"/>
      <c r="F28" s="2844"/>
      <c r="G28" s="2850"/>
      <c r="H28" s="2847"/>
      <c r="I28" s="2851"/>
      <c r="J28" s="2836"/>
    </row>
    <row r="29" spans="1:10" s="2817" customFormat="1" ht="15" customHeight="1">
      <c r="A29" s="2827" t="s">
        <v>1460</v>
      </c>
      <c r="B29" s="2852" t="s">
        <v>3354</v>
      </c>
      <c r="C29" s="2853"/>
      <c r="D29" s="2850"/>
      <c r="E29" s="2843"/>
      <c r="F29" s="2844"/>
      <c r="G29" s="2850"/>
      <c r="H29" s="2847"/>
      <c r="I29" s="2851"/>
      <c r="J29" s="2836"/>
    </row>
    <row r="30" spans="1:10" s="2817" customFormat="1" ht="15" customHeight="1">
      <c r="A30" s="2827" t="s">
        <v>2664</v>
      </c>
      <c r="B30" s="2852" t="s">
        <v>3355</v>
      </c>
      <c r="C30" s="2853"/>
      <c r="D30" s="2850"/>
      <c r="E30" s="2843"/>
      <c r="F30" s="2844"/>
      <c r="G30" s="2850"/>
      <c r="H30" s="2847"/>
      <c r="I30" s="2851"/>
      <c r="J30" s="2836"/>
    </row>
    <row r="31" spans="1:10" s="2817" customFormat="1" ht="15" customHeight="1">
      <c r="A31" s="2827" t="s">
        <v>2666</v>
      </c>
      <c r="B31" s="2852" t="s">
        <v>3356</v>
      </c>
      <c r="C31" s="2853"/>
      <c r="D31" s="2850"/>
      <c r="E31" s="2843"/>
      <c r="F31" s="2844"/>
      <c r="G31" s="2850"/>
      <c r="H31" s="2847"/>
      <c r="I31" s="2851"/>
      <c r="J31" s="2836"/>
    </row>
    <row r="32" spans="1:10" s="2817" customFormat="1" ht="15" customHeight="1">
      <c r="A32" s="2827" t="s">
        <v>2668</v>
      </c>
      <c r="B32" s="2852" t="s">
        <v>3357</v>
      </c>
      <c r="C32" s="2853"/>
      <c r="D32" s="2850"/>
      <c r="E32" s="2843"/>
      <c r="F32" s="2844"/>
      <c r="G32" s="2850"/>
      <c r="H32" s="2847"/>
      <c r="I32" s="2851"/>
      <c r="J32" s="2836"/>
    </row>
    <row r="33" spans="1:10" s="2817" customFormat="1" ht="15" customHeight="1">
      <c r="A33" s="2827" t="s">
        <v>1463</v>
      </c>
      <c r="B33" s="2852" t="s">
        <v>3358</v>
      </c>
      <c r="C33" s="2853"/>
      <c r="D33" s="2850"/>
      <c r="E33" s="2843"/>
      <c r="F33" s="2844"/>
      <c r="G33" s="2850"/>
      <c r="H33" s="2847"/>
      <c r="I33" s="2854"/>
      <c r="J33" s="2855"/>
    </row>
    <row r="34" spans="1:10" s="2817" customFormat="1" ht="24" customHeight="1">
      <c r="A34" s="2827" t="s">
        <v>2671</v>
      </c>
      <c r="B34" s="2845" t="s">
        <v>2672</v>
      </c>
      <c r="C34" s="2843"/>
      <c r="D34" s="2856"/>
      <c r="E34" s="2843"/>
      <c r="F34" s="2844"/>
      <c r="G34" s="2844"/>
      <c r="H34" s="2847"/>
      <c r="I34" s="2848"/>
      <c r="J34" s="2836"/>
    </row>
    <row r="35" spans="1:10" s="2817" customFormat="1" ht="20.25" customHeight="1">
      <c r="A35" s="2827" t="s">
        <v>2673</v>
      </c>
      <c r="B35" s="2849" t="s">
        <v>2647</v>
      </c>
      <c r="C35" s="2843"/>
      <c r="D35" s="2856"/>
      <c r="E35" s="2843"/>
      <c r="F35" s="2844"/>
      <c r="G35" s="2850"/>
      <c r="H35" s="2847"/>
      <c r="I35" s="2851"/>
      <c r="J35" s="2836"/>
    </row>
    <row r="36" spans="1:10" s="2817" customFormat="1" ht="18.75" customHeight="1">
      <c r="A36" s="2827" t="s">
        <v>2674</v>
      </c>
      <c r="B36" s="2849" t="s">
        <v>2652</v>
      </c>
      <c r="C36" s="2843"/>
      <c r="D36" s="2856"/>
      <c r="E36" s="2843"/>
      <c r="F36" s="2844"/>
      <c r="G36" s="2850"/>
      <c r="H36" s="2847"/>
      <c r="I36" s="2851"/>
      <c r="J36" s="2836"/>
    </row>
    <row r="37" spans="1:10" s="2817" customFormat="1" ht="19.5" customHeight="1">
      <c r="A37" s="2827" t="s">
        <v>2675</v>
      </c>
      <c r="B37" s="2849" t="s">
        <v>2659</v>
      </c>
      <c r="C37" s="2843"/>
      <c r="D37" s="2856"/>
      <c r="E37" s="2843"/>
      <c r="F37" s="2844"/>
      <c r="G37" s="2850"/>
      <c r="H37" s="2847"/>
      <c r="I37" s="2851"/>
      <c r="J37" s="2836"/>
    </row>
    <row r="38" spans="1:10" s="2817" customFormat="1" ht="18" customHeight="1">
      <c r="A38" s="2827" t="s">
        <v>1468</v>
      </c>
      <c r="B38" s="2857" t="s">
        <v>2676</v>
      </c>
      <c r="C38" s="2843"/>
      <c r="D38" s="2856"/>
      <c r="E38" s="2843"/>
      <c r="F38" s="2856"/>
      <c r="G38" s="2856"/>
      <c r="H38" s="2847"/>
      <c r="I38" s="2858">
        <f>+I39+I48+I49</f>
        <v>0</v>
      </c>
      <c r="J38" s="2836"/>
    </row>
    <row r="39" spans="1:10" s="2817" customFormat="1" ht="26.25" customHeight="1">
      <c r="A39" s="2827">
        <v>251</v>
      </c>
      <c r="B39" s="2859" t="s">
        <v>2677</v>
      </c>
      <c r="C39" s="2853"/>
      <c r="D39" s="2860"/>
      <c r="E39" s="2853"/>
      <c r="F39" s="2850"/>
      <c r="G39" s="2850"/>
      <c r="H39" s="2847"/>
      <c r="I39" s="2858">
        <f>+I40+I41+I45+I46+I47</f>
        <v>0</v>
      </c>
      <c r="J39" s="2836"/>
    </row>
    <row r="40" spans="1:10" s="2817" customFormat="1" ht="29.25" customHeight="1">
      <c r="A40" s="2827" t="s">
        <v>1471</v>
      </c>
      <c r="B40" s="2861" t="s">
        <v>2678</v>
      </c>
      <c r="C40" s="2843"/>
      <c r="D40" s="2856"/>
      <c r="E40" s="2843"/>
      <c r="F40" s="2844"/>
      <c r="G40" s="2843"/>
      <c r="H40" s="2862">
        <v>0</v>
      </c>
      <c r="I40" s="2858">
        <f>+G40*0</f>
        <v>0</v>
      </c>
      <c r="J40" s="2836"/>
    </row>
    <row r="41" spans="1:10" s="2817" customFormat="1" ht="28.5" customHeight="1">
      <c r="A41" s="2827" t="s">
        <v>1474</v>
      </c>
      <c r="B41" s="2861" t="s">
        <v>2679</v>
      </c>
      <c r="C41" s="2843"/>
      <c r="D41" s="2856"/>
      <c r="E41" s="2843"/>
      <c r="F41" s="2844"/>
      <c r="G41" s="2844"/>
      <c r="H41" s="2862"/>
      <c r="I41" s="2858">
        <f>+I42+I43+I44</f>
        <v>0</v>
      </c>
      <c r="J41" s="2836"/>
    </row>
    <row r="42" spans="1:10" s="2817" customFormat="1" ht="24" customHeight="1">
      <c r="A42" s="2827" t="s">
        <v>1477</v>
      </c>
      <c r="B42" s="2863" t="s">
        <v>2680</v>
      </c>
      <c r="C42" s="2843"/>
      <c r="D42" s="2856"/>
      <c r="E42" s="2843"/>
      <c r="F42" s="2844"/>
      <c r="G42" s="2844"/>
      <c r="H42" s="2862">
        <v>0.25</v>
      </c>
      <c r="I42" s="2858">
        <f>+G42*0.0025</f>
        <v>0</v>
      </c>
      <c r="J42" s="2836"/>
    </row>
    <row r="43" spans="1:10" s="2817" customFormat="1" ht="22.5" customHeight="1">
      <c r="A43" s="2827" t="s">
        <v>1483</v>
      </c>
      <c r="B43" s="2863" t="s">
        <v>2681</v>
      </c>
      <c r="C43" s="2843"/>
      <c r="D43" s="2856"/>
      <c r="E43" s="2843"/>
      <c r="F43" s="2844"/>
      <c r="G43" s="2844"/>
      <c r="H43" s="2862">
        <v>1</v>
      </c>
      <c r="I43" s="2858">
        <f>+G43*0.01</f>
        <v>0</v>
      </c>
      <c r="J43" s="2836"/>
    </row>
    <row r="44" spans="1:10" s="2817" customFormat="1" ht="18.75" customHeight="1">
      <c r="A44" s="2827" t="s">
        <v>1486</v>
      </c>
      <c r="B44" s="2863" t="s">
        <v>2682</v>
      </c>
      <c r="C44" s="2843"/>
      <c r="D44" s="2856"/>
      <c r="E44" s="2843"/>
      <c r="F44" s="2844"/>
      <c r="G44" s="2844"/>
      <c r="H44" s="2862">
        <v>1.6</v>
      </c>
      <c r="I44" s="2858">
        <f>+G44*0.016</f>
        <v>0</v>
      </c>
      <c r="J44" s="2836"/>
    </row>
    <row r="45" spans="1:10" s="2817" customFormat="1" ht="26.25" customHeight="1">
      <c r="A45" s="2827" t="s">
        <v>1489</v>
      </c>
      <c r="B45" s="2861" t="s">
        <v>2683</v>
      </c>
      <c r="C45" s="2843"/>
      <c r="D45" s="2856"/>
      <c r="E45" s="2843"/>
      <c r="F45" s="2844"/>
      <c r="G45" s="2844"/>
      <c r="H45" s="2862">
        <v>8</v>
      </c>
      <c r="I45" s="2858">
        <f>+G45*0.08</f>
        <v>0</v>
      </c>
      <c r="J45" s="2836"/>
    </row>
    <row r="46" spans="1:10" s="2817" customFormat="1" ht="29.25" customHeight="1">
      <c r="A46" s="2827" t="s">
        <v>1492</v>
      </c>
      <c r="B46" s="2861" t="s">
        <v>2684</v>
      </c>
      <c r="C46" s="2843"/>
      <c r="D46" s="2856"/>
      <c r="E46" s="2843"/>
      <c r="F46" s="2844"/>
      <c r="G46" s="2844"/>
      <c r="H46" s="2862">
        <v>12</v>
      </c>
      <c r="I46" s="2858">
        <f>+G46*0.12</f>
        <v>0</v>
      </c>
      <c r="J46" s="2836"/>
    </row>
    <row r="47" spans="1:10" s="2817" customFormat="1" ht="19.5" customHeight="1">
      <c r="A47" s="2827" t="s">
        <v>2685</v>
      </c>
      <c r="B47" s="2864" t="s">
        <v>2686</v>
      </c>
      <c r="C47" s="2843"/>
      <c r="D47" s="2856"/>
      <c r="E47" s="2843"/>
      <c r="F47" s="2844"/>
      <c r="G47" s="2844"/>
      <c r="H47" s="2862"/>
      <c r="I47" s="2848"/>
      <c r="J47" s="2865"/>
    </row>
    <row r="48" spans="1:10" s="2817" customFormat="1" ht="17.25" customHeight="1">
      <c r="A48" s="2827">
        <v>325</v>
      </c>
      <c r="B48" s="2859" t="s">
        <v>3149</v>
      </c>
      <c r="C48" s="2843"/>
      <c r="D48" s="2844"/>
      <c r="E48" s="2843"/>
      <c r="F48" s="2844"/>
      <c r="G48" s="2846"/>
      <c r="H48" s="2862"/>
      <c r="I48" s="3243">
        <f>[47]MKR_SA_SEC!AY10</f>
        <v>0</v>
      </c>
      <c r="J48" s="2865"/>
    </row>
    <row r="49" spans="1:10" s="2817" customFormat="1" ht="17.25" customHeight="1">
      <c r="A49" s="2827">
        <v>326</v>
      </c>
      <c r="B49" s="2859" t="s">
        <v>3150</v>
      </c>
      <c r="C49" s="2843"/>
      <c r="D49" s="2844"/>
      <c r="E49" s="2843"/>
      <c r="F49" s="2844"/>
      <c r="G49" s="2846"/>
      <c r="H49" s="2862"/>
      <c r="I49" s="3243">
        <f>[47]MKR_SA_CTP!AL10</f>
        <v>0</v>
      </c>
      <c r="J49" s="2865"/>
    </row>
    <row r="50" spans="1:10" s="2817" customFormat="1" ht="19.5" customHeight="1">
      <c r="A50" s="2827">
        <v>330</v>
      </c>
      <c r="B50" s="2866"/>
      <c r="C50" s="2853"/>
      <c r="D50" s="2860"/>
      <c r="E50" s="2853"/>
      <c r="F50" s="2860"/>
      <c r="G50" s="2850"/>
      <c r="H50" s="2862"/>
      <c r="I50" s="2851"/>
      <c r="J50" s="2865"/>
    </row>
    <row r="51" spans="1:10" s="2817" customFormat="1" ht="21.75" customHeight="1">
      <c r="A51" s="2827">
        <v>340</v>
      </c>
      <c r="B51" s="2852" t="s">
        <v>3360</v>
      </c>
      <c r="C51" s="2867"/>
      <c r="D51" s="2868"/>
      <c r="E51" s="2867"/>
      <c r="F51" s="2868"/>
      <c r="G51" s="2869"/>
      <c r="H51" s="2862"/>
      <c r="I51" s="2870"/>
      <c r="J51" s="2865"/>
    </row>
    <row r="52" spans="1:10" s="2817" customFormat="1" ht="20.25" customHeight="1">
      <c r="A52" s="2827" t="s">
        <v>1501</v>
      </c>
      <c r="B52" s="2852" t="s">
        <v>2709</v>
      </c>
      <c r="C52" s="2867"/>
      <c r="D52" s="2868"/>
      <c r="E52" s="2867"/>
      <c r="F52" s="2868"/>
      <c r="G52" s="2869"/>
      <c r="H52" s="2862"/>
      <c r="I52" s="2858">
        <f>I53+I54+I55</f>
        <v>0</v>
      </c>
      <c r="J52" s="2865"/>
    </row>
    <row r="53" spans="1:10" s="2817" customFormat="1" ht="18.75" customHeight="1">
      <c r="A53" s="2827">
        <v>360</v>
      </c>
      <c r="B53" s="2871" t="s">
        <v>2690</v>
      </c>
      <c r="C53" s="2867"/>
      <c r="D53" s="2868"/>
      <c r="E53" s="2867"/>
      <c r="F53" s="2868"/>
      <c r="G53" s="2869"/>
      <c r="H53" s="2862"/>
      <c r="I53" s="2870"/>
      <c r="J53" s="2865"/>
    </row>
    <row r="54" spans="1:10" s="2817" customFormat="1" ht="19.5" customHeight="1">
      <c r="A54" s="2827">
        <v>370</v>
      </c>
      <c r="B54" s="2871" t="s">
        <v>2691</v>
      </c>
      <c r="C54" s="2867"/>
      <c r="D54" s="2868"/>
      <c r="E54" s="2867"/>
      <c r="F54" s="2868"/>
      <c r="G54" s="2869"/>
      <c r="H54" s="2862"/>
      <c r="I54" s="2870"/>
      <c r="J54" s="2865"/>
    </row>
    <row r="55" spans="1:10" s="2817" customFormat="1" ht="16.5" customHeight="1">
      <c r="A55" s="2827">
        <v>380</v>
      </c>
      <c r="B55" s="2871" t="s">
        <v>2692</v>
      </c>
      <c r="C55" s="2867"/>
      <c r="D55" s="2868"/>
      <c r="E55" s="2867"/>
      <c r="F55" s="2868"/>
      <c r="G55" s="2869"/>
      <c r="H55" s="2862"/>
      <c r="I55" s="2870"/>
      <c r="J55" s="2865"/>
    </row>
    <row r="56" spans="1:10" s="2817" customFormat="1" ht="21" customHeight="1" thickBot="1">
      <c r="A56" s="2872">
        <v>390</v>
      </c>
      <c r="B56" s="2873"/>
      <c r="C56" s="2874"/>
      <c r="D56" s="2875"/>
      <c r="E56" s="2874"/>
      <c r="F56" s="2875"/>
      <c r="G56" s="2876"/>
      <c r="H56" s="2887"/>
      <c r="I56" s="2878"/>
      <c r="J56" s="2879"/>
    </row>
    <row r="57" spans="1:10" s="2883" customFormat="1" ht="20.25" customHeight="1">
      <c r="A57" s="2880"/>
      <c r="B57" s="2881"/>
      <c r="C57" s="2882"/>
      <c r="D57" s="2882"/>
      <c r="E57" s="2882"/>
      <c r="F57" s="2882"/>
      <c r="G57" s="2882"/>
      <c r="H57" s="2881"/>
      <c r="I57" s="2881"/>
      <c r="J57" s="2881"/>
    </row>
    <row r="58" spans="1:10" s="2883" customFormat="1" ht="24.75" customHeight="1">
      <c r="A58" s="2807"/>
      <c r="B58" s="2212" t="s">
        <v>2693</v>
      </c>
      <c r="C58" s="2884"/>
      <c r="D58" s="2884"/>
      <c r="E58" s="2884"/>
      <c r="F58" s="2884"/>
      <c r="G58" s="2884"/>
    </row>
    <row r="59" spans="1:10" ht="15">
      <c r="B59" s="2797"/>
    </row>
    <row r="61" spans="1:10" ht="14.25" customHeight="1"/>
    <row r="65" spans="2:7" s="2885" customFormat="1" ht="17.25" customHeight="1">
      <c r="B65" s="2730"/>
      <c r="C65" s="2886"/>
      <c r="D65" s="2886"/>
      <c r="E65" s="2886"/>
      <c r="F65" s="2886"/>
      <c r="G65" s="2886"/>
    </row>
  </sheetData>
  <mergeCells count="7">
    <mergeCell ref="C7:G7"/>
    <mergeCell ref="H7:H9"/>
    <mergeCell ref="I7:I9"/>
    <mergeCell ref="J7:J9"/>
    <mergeCell ref="C8:D8"/>
    <mergeCell ref="E8:F8"/>
    <mergeCell ref="G8:G9"/>
  </mergeCells>
  <printOptions horizontalCentered="1" verticalCentered="1"/>
  <pageMargins left="0" right="0" top="0" bottom="0" header="0" footer="0"/>
  <pageSetup paperSize="9" scale="37" orientation="landscape" cellComments="asDisplayed" horizontalDpi="300" r:id="rId1"/>
  <headerFooter alignWithMargins="0">
    <oddHeader>&amp;C&amp;40&amp;U&amp;A</oddHeader>
    <oddFooter>&amp;L&amp;F&amp;C&amp;A&amp;R&amp;D</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zoomScaleNormal="100" workbookViewId="0"/>
  </sheetViews>
  <sheetFormatPr defaultColWidth="11.42578125" defaultRowHeight="12.75"/>
  <cols>
    <col min="1" max="1" width="4.7109375" style="2953" customWidth="1"/>
    <col min="2" max="2" width="42.5703125" style="2953" customWidth="1"/>
    <col min="3" max="3" width="14" style="2957" customWidth="1"/>
    <col min="4" max="4" width="13.140625" style="2957" customWidth="1"/>
    <col min="5" max="5" width="14" style="2957" customWidth="1"/>
    <col min="6" max="6" width="12.140625" style="2957" customWidth="1"/>
    <col min="7" max="7" width="17.140625" style="2957" customWidth="1"/>
    <col min="8" max="8" width="13.28515625" style="2957" customWidth="1"/>
    <col min="9" max="9" width="13" style="2957" customWidth="1"/>
    <col min="10" max="10" width="19.42578125" style="2953" customWidth="1"/>
    <col min="11" max="11" width="29" style="2953" customWidth="1"/>
    <col min="12" max="256" width="11.42578125" style="2953"/>
    <col min="257" max="257" width="11.140625" style="2953" customWidth="1"/>
    <col min="258" max="258" width="111.140625" style="2953" customWidth="1"/>
    <col min="259" max="259" width="23.28515625" style="2953" customWidth="1"/>
    <col min="260" max="260" width="21.5703125" style="2953" customWidth="1"/>
    <col min="261" max="261" width="24.140625" style="2953" customWidth="1"/>
    <col min="262" max="263" width="22.7109375" style="2953" customWidth="1"/>
    <col min="264" max="265" width="25.5703125" style="2953" customWidth="1"/>
    <col min="266" max="266" width="27.85546875" style="2953" customWidth="1"/>
    <col min="267" max="267" width="29" style="2953" customWidth="1"/>
    <col min="268" max="512" width="11.42578125" style="2953"/>
    <col min="513" max="513" width="11.140625" style="2953" customWidth="1"/>
    <col min="514" max="514" width="111.140625" style="2953" customWidth="1"/>
    <col min="515" max="515" width="23.28515625" style="2953" customWidth="1"/>
    <col min="516" max="516" width="21.5703125" style="2953" customWidth="1"/>
    <col min="517" max="517" width="24.140625" style="2953" customWidth="1"/>
    <col min="518" max="519" width="22.7109375" style="2953" customWidth="1"/>
    <col min="520" max="521" width="25.5703125" style="2953" customWidth="1"/>
    <col min="522" max="522" width="27.85546875" style="2953" customWidth="1"/>
    <col min="523" max="523" width="29" style="2953" customWidth="1"/>
    <col min="524" max="768" width="11.42578125" style="2953"/>
    <col min="769" max="769" width="11.140625" style="2953" customWidth="1"/>
    <col min="770" max="770" width="111.140625" style="2953" customWidth="1"/>
    <col min="771" max="771" width="23.28515625" style="2953" customWidth="1"/>
    <col min="772" max="772" width="21.5703125" style="2953" customWidth="1"/>
    <col min="773" max="773" width="24.140625" style="2953" customWidth="1"/>
    <col min="774" max="775" width="22.7109375" style="2953" customWidth="1"/>
    <col min="776" max="777" width="25.5703125" style="2953" customWidth="1"/>
    <col min="778" max="778" width="27.85546875" style="2953" customWidth="1"/>
    <col min="779" max="779" width="29" style="2953" customWidth="1"/>
    <col min="780" max="1024" width="11.42578125" style="2953"/>
    <col min="1025" max="1025" width="11.140625" style="2953" customWidth="1"/>
    <col min="1026" max="1026" width="111.140625" style="2953" customWidth="1"/>
    <col min="1027" max="1027" width="23.28515625" style="2953" customWidth="1"/>
    <col min="1028" max="1028" width="21.5703125" style="2953" customWidth="1"/>
    <col min="1029" max="1029" width="24.140625" style="2953" customWidth="1"/>
    <col min="1030" max="1031" width="22.7109375" style="2953" customWidth="1"/>
    <col min="1032" max="1033" width="25.5703125" style="2953" customWidth="1"/>
    <col min="1034" max="1034" width="27.85546875" style="2953" customWidth="1"/>
    <col min="1035" max="1035" width="29" style="2953" customWidth="1"/>
    <col min="1036" max="1280" width="11.42578125" style="2953"/>
    <col min="1281" max="1281" width="11.140625" style="2953" customWidth="1"/>
    <col min="1282" max="1282" width="111.140625" style="2953" customWidth="1"/>
    <col min="1283" max="1283" width="23.28515625" style="2953" customWidth="1"/>
    <col min="1284" max="1284" width="21.5703125" style="2953" customWidth="1"/>
    <col min="1285" max="1285" width="24.140625" style="2953" customWidth="1"/>
    <col min="1286" max="1287" width="22.7109375" style="2953" customWidth="1"/>
    <col min="1288" max="1289" width="25.5703125" style="2953" customWidth="1"/>
    <col min="1290" max="1290" width="27.85546875" style="2953" customWidth="1"/>
    <col min="1291" max="1291" width="29" style="2953" customWidth="1"/>
    <col min="1292" max="1536" width="11.42578125" style="2953"/>
    <col min="1537" max="1537" width="11.140625" style="2953" customWidth="1"/>
    <col min="1538" max="1538" width="111.140625" style="2953" customWidth="1"/>
    <col min="1539" max="1539" width="23.28515625" style="2953" customWidth="1"/>
    <col min="1540" max="1540" width="21.5703125" style="2953" customWidth="1"/>
    <col min="1541" max="1541" width="24.140625" style="2953" customWidth="1"/>
    <col min="1542" max="1543" width="22.7109375" style="2953" customWidth="1"/>
    <col min="1544" max="1545" width="25.5703125" style="2953" customWidth="1"/>
    <col min="1546" max="1546" width="27.85546875" style="2953" customWidth="1"/>
    <col min="1547" max="1547" width="29" style="2953" customWidth="1"/>
    <col min="1548" max="1792" width="11.42578125" style="2953"/>
    <col min="1793" max="1793" width="11.140625" style="2953" customWidth="1"/>
    <col min="1794" max="1794" width="111.140625" style="2953" customWidth="1"/>
    <col min="1795" max="1795" width="23.28515625" style="2953" customWidth="1"/>
    <col min="1796" max="1796" width="21.5703125" style="2953" customWidth="1"/>
    <col min="1797" max="1797" width="24.140625" style="2953" customWidth="1"/>
    <col min="1798" max="1799" width="22.7109375" style="2953" customWidth="1"/>
    <col min="1800" max="1801" width="25.5703125" style="2953" customWidth="1"/>
    <col min="1802" max="1802" width="27.85546875" style="2953" customWidth="1"/>
    <col min="1803" max="1803" width="29" style="2953" customWidth="1"/>
    <col min="1804" max="2048" width="11.42578125" style="2953"/>
    <col min="2049" max="2049" width="11.140625" style="2953" customWidth="1"/>
    <col min="2050" max="2050" width="111.140625" style="2953" customWidth="1"/>
    <col min="2051" max="2051" width="23.28515625" style="2953" customWidth="1"/>
    <col min="2052" max="2052" width="21.5703125" style="2953" customWidth="1"/>
    <col min="2053" max="2053" width="24.140625" style="2953" customWidth="1"/>
    <col min="2054" max="2055" width="22.7109375" style="2953" customWidth="1"/>
    <col min="2056" max="2057" width="25.5703125" style="2953" customWidth="1"/>
    <col min="2058" max="2058" width="27.85546875" style="2953" customWidth="1"/>
    <col min="2059" max="2059" width="29" style="2953" customWidth="1"/>
    <col min="2060" max="2304" width="11.42578125" style="2953"/>
    <col min="2305" max="2305" width="11.140625" style="2953" customWidth="1"/>
    <col min="2306" max="2306" width="111.140625" style="2953" customWidth="1"/>
    <col min="2307" max="2307" width="23.28515625" style="2953" customWidth="1"/>
    <col min="2308" max="2308" width="21.5703125" style="2953" customWidth="1"/>
    <col min="2309" max="2309" width="24.140625" style="2953" customWidth="1"/>
    <col min="2310" max="2311" width="22.7109375" style="2953" customWidth="1"/>
    <col min="2312" max="2313" width="25.5703125" style="2953" customWidth="1"/>
    <col min="2314" max="2314" width="27.85546875" style="2953" customWidth="1"/>
    <col min="2315" max="2315" width="29" style="2953" customWidth="1"/>
    <col min="2316" max="2560" width="11.42578125" style="2953"/>
    <col min="2561" max="2561" width="11.140625" style="2953" customWidth="1"/>
    <col min="2562" max="2562" width="111.140625" style="2953" customWidth="1"/>
    <col min="2563" max="2563" width="23.28515625" style="2953" customWidth="1"/>
    <col min="2564" max="2564" width="21.5703125" style="2953" customWidth="1"/>
    <col min="2565" max="2565" width="24.140625" style="2953" customWidth="1"/>
    <col min="2566" max="2567" width="22.7109375" style="2953" customWidth="1"/>
    <col min="2568" max="2569" width="25.5703125" style="2953" customWidth="1"/>
    <col min="2570" max="2570" width="27.85546875" style="2953" customWidth="1"/>
    <col min="2571" max="2571" width="29" style="2953" customWidth="1"/>
    <col min="2572" max="2816" width="11.42578125" style="2953"/>
    <col min="2817" max="2817" width="11.140625" style="2953" customWidth="1"/>
    <col min="2818" max="2818" width="111.140625" style="2953" customWidth="1"/>
    <col min="2819" max="2819" width="23.28515625" style="2953" customWidth="1"/>
    <col min="2820" max="2820" width="21.5703125" style="2953" customWidth="1"/>
    <col min="2821" max="2821" width="24.140625" style="2953" customWidth="1"/>
    <col min="2822" max="2823" width="22.7109375" style="2953" customWidth="1"/>
    <col min="2824" max="2825" width="25.5703125" style="2953" customWidth="1"/>
    <col min="2826" max="2826" width="27.85546875" style="2953" customWidth="1"/>
    <col min="2827" max="2827" width="29" style="2953" customWidth="1"/>
    <col min="2828" max="3072" width="11.42578125" style="2953"/>
    <col min="3073" max="3073" width="11.140625" style="2953" customWidth="1"/>
    <col min="3074" max="3074" width="111.140625" style="2953" customWidth="1"/>
    <col min="3075" max="3075" width="23.28515625" style="2953" customWidth="1"/>
    <col min="3076" max="3076" width="21.5703125" style="2953" customWidth="1"/>
    <col min="3077" max="3077" width="24.140625" style="2953" customWidth="1"/>
    <col min="3078" max="3079" width="22.7109375" style="2953" customWidth="1"/>
    <col min="3080" max="3081" width="25.5703125" style="2953" customWidth="1"/>
    <col min="3082" max="3082" width="27.85546875" style="2953" customWidth="1"/>
    <col min="3083" max="3083" width="29" style="2953" customWidth="1"/>
    <col min="3084" max="3328" width="11.42578125" style="2953"/>
    <col min="3329" max="3329" width="11.140625" style="2953" customWidth="1"/>
    <col min="3330" max="3330" width="111.140625" style="2953" customWidth="1"/>
    <col min="3331" max="3331" width="23.28515625" style="2953" customWidth="1"/>
    <col min="3332" max="3332" width="21.5703125" style="2953" customWidth="1"/>
    <col min="3333" max="3333" width="24.140625" style="2953" customWidth="1"/>
    <col min="3334" max="3335" width="22.7109375" style="2953" customWidth="1"/>
    <col min="3336" max="3337" width="25.5703125" style="2953" customWidth="1"/>
    <col min="3338" max="3338" width="27.85546875" style="2953" customWidth="1"/>
    <col min="3339" max="3339" width="29" style="2953" customWidth="1"/>
    <col min="3340" max="3584" width="11.42578125" style="2953"/>
    <col min="3585" max="3585" width="11.140625" style="2953" customWidth="1"/>
    <col min="3586" max="3586" width="111.140625" style="2953" customWidth="1"/>
    <col min="3587" max="3587" width="23.28515625" style="2953" customWidth="1"/>
    <col min="3588" max="3588" width="21.5703125" style="2953" customWidth="1"/>
    <col min="3589" max="3589" width="24.140625" style="2953" customWidth="1"/>
    <col min="3590" max="3591" width="22.7109375" style="2953" customWidth="1"/>
    <col min="3592" max="3593" width="25.5703125" style="2953" customWidth="1"/>
    <col min="3594" max="3594" width="27.85546875" style="2953" customWidth="1"/>
    <col min="3595" max="3595" width="29" style="2953" customWidth="1"/>
    <col min="3596" max="3840" width="11.42578125" style="2953"/>
    <col min="3841" max="3841" width="11.140625" style="2953" customWidth="1"/>
    <col min="3842" max="3842" width="111.140625" style="2953" customWidth="1"/>
    <col min="3843" max="3843" width="23.28515625" style="2953" customWidth="1"/>
    <col min="3844" max="3844" width="21.5703125" style="2953" customWidth="1"/>
    <col min="3845" max="3845" width="24.140625" style="2953" customWidth="1"/>
    <col min="3846" max="3847" width="22.7109375" style="2953" customWidth="1"/>
    <col min="3848" max="3849" width="25.5703125" style="2953" customWidth="1"/>
    <col min="3850" max="3850" width="27.85546875" style="2953" customWidth="1"/>
    <col min="3851" max="3851" width="29" style="2953" customWidth="1"/>
    <col min="3852" max="4096" width="11.42578125" style="2953"/>
    <col min="4097" max="4097" width="11.140625" style="2953" customWidth="1"/>
    <col min="4098" max="4098" width="111.140625" style="2953" customWidth="1"/>
    <col min="4099" max="4099" width="23.28515625" style="2953" customWidth="1"/>
    <col min="4100" max="4100" width="21.5703125" style="2953" customWidth="1"/>
    <col min="4101" max="4101" width="24.140625" style="2953" customWidth="1"/>
    <col min="4102" max="4103" width="22.7109375" style="2953" customWidth="1"/>
    <col min="4104" max="4105" width="25.5703125" style="2953" customWidth="1"/>
    <col min="4106" max="4106" width="27.85546875" style="2953" customWidth="1"/>
    <col min="4107" max="4107" width="29" style="2953" customWidth="1"/>
    <col min="4108" max="4352" width="11.42578125" style="2953"/>
    <col min="4353" max="4353" width="11.140625" style="2953" customWidth="1"/>
    <col min="4354" max="4354" width="111.140625" style="2953" customWidth="1"/>
    <col min="4355" max="4355" width="23.28515625" style="2953" customWidth="1"/>
    <col min="4356" max="4356" width="21.5703125" style="2953" customWidth="1"/>
    <col min="4357" max="4357" width="24.140625" style="2953" customWidth="1"/>
    <col min="4358" max="4359" width="22.7109375" style="2953" customWidth="1"/>
    <col min="4360" max="4361" width="25.5703125" style="2953" customWidth="1"/>
    <col min="4362" max="4362" width="27.85546875" style="2953" customWidth="1"/>
    <col min="4363" max="4363" width="29" style="2953" customWidth="1"/>
    <col min="4364" max="4608" width="11.42578125" style="2953"/>
    <col min="4609" max="4609" width="11.140625" style="2953" customWidth="1"/>
    <col min="4610" max="4610" width="111.140625" style="2953" customWidth="1"/>
    <col min="4611" max="4611" width="23.28515625" style="2953" customWidth="1"/>
    <col min="4612" max="4612" width="21.5703125" style="2953" customWidth="1"/>
    <col min="4613" max="4613" width="24.140625" style="2953" customWidth="1"/>
    <col min="4614" max="4615" width="22.7109375" style="2953" customWidth="1"/>
    <col min="4616" max="4617" width="25.5703125" style="2953" customWidth="1"/>
    <col min="4618" max="4618" width="27.85546875" style="2953" customWidth="1"/>
    <col min="4619" max="4619" width="29" style="2953" customWidth="1"/>
    <col min="4620" max="4864" width="11.42578125" style="2953"/>
    <col min="4865" max="4865" width="11.140625" style="2953" customWidth="1"/>
    <col min="4866" max="4866" width="111.140625" style="2953" customWidth="1"/>
    <col min="4867" max="4867" width="23.28515625" style="2953" customWidth="1"/>
    <col min="4868" max="4868" width="21.5703125" style="2953" customWidth="1"/>
    <col min="4869" max="4869" width="24.140625" style="2953" customWidth="1"/>
    <col min="4870" max="4871" width="22.7109375" style="2953" customWidth="1"/>
    <col min="4872" max="4873" width="25.5703125" style="2953" customWidth="1"/>
    <col min="4874" max="4874" width="27.85546875" style="2953" customWidth="1"/>
    <col min="4875" max="4875" width="29" style="2953" customWidth="1"/>
    <col min="4876" max="5120" width="11.42578125" style="2953"/>
    <col min="5121" max="5121" width="11.140625" style="2953" customWidth="1"/>
    <col min="5122" max="5122" width="111.140625" style="2953" customWidth="1"/>
    <col min="5123" max="5123" width="23.28515625" style="2953" customWidth="1"/>
    <col min="5124" max="5124" width="21.5703125" style="2953" customWidth="1"/>
    <col min="5125" max="5125" width="24.140625" style="2953" customWidth="1"/>
    <col min="5126" max="5127" width="22.7109375" style="2953" customWidth="1"/>
    <col min="5128" max="5129" width="25.5703125" style="2953" customWidth="1"/>
    <col min="5130" max="5130" width="27.85546875" style="2953" customWidth="1"/>
    <col min="5131" max="5131" width="29" style="2953" customWidth="1"/>
    <col min="5132" max="5376" width="11.42578125" style="2953"/>
    <col min="5377" max="5377" width="11.140625" style="2953" customWidth="1"/>
    <col min="5378" max="5378" width="111.140625" style="2953" customWidth="1"/>
    <col min="5379" max="5379" width="23.28515625" style="2953" customWidth="1"/>
    <col min="5380" max="5380" width="21.5703125" style="2953" customWidth="1"/>
    <col min="5381" max="5381" width="24.140625" style="2953" customWidth="1"/>
    <col min="5382" max="5383" width="22.7109375" style="2953" customWidth="1"/>
    <col min="5384" max="5385" width="25.5703125" style="2953" customWidth="1"/>
    <col min="5386" max="5386" width="27.85546875" style="2953" customWidth="1"/>
    <col min="5387" max="5387" width="29" style="2953" customWidth="1"/>
    <col min="5388" max="5632" width="11.42578125" style="2953"/>
    <col min="5633" max="5633" width="11.140625" style="2953" customWidth="1"/>
    <col min="5634" max="5634" width="111.140625" style="2953" customWidth="1"/>
    <col min="5635" max="5635" width="23.28515625" style="2953" customWidth="1"/>
    <col min="5636" max="5636" width="21.5703125" style="2953" customWidth="1"/>
    <col min="5637" max="5637" width="24.140625" style="2953" customWidth="1"/>
    <col min="5638" max="5639" width="22.7109375" style="2953" customWidth="1"/>
    <col min="5640" max="5641" width="25.5703125" style="2953" customWidth="1"/>
    <col min="5642" max="5642" width="27.85546875" style="2953" customWidth="1"/>
    <col min="5643" max="5643" width="29" style="2953" customWidth="1"/>
    <col min="5644" max="5888" width="11.42578125" style="2953"/>
    <col min="5889" max="5889" width="11.140625" style="2953" customWidth="1"/>
    <col min="5890" max="5890" width="111.140625" style="2953" customWidth="1"/>
    <col min="5891" max="5891" width="23.28515625" style="2953" customWidth="1"/>
    <col min="5892" max="5892" width="21.5703125" style="2953" customWidth="1"/>
    <col min="5893" max="5893" width="24.140625" style="2953" customWidth="1"/>
    <col min="5894" max="5895" width="22.7109375" style="2953" customWidth="1"/>
    <col min="5896" max="5897" width="25.5703125" style="2953" customWidth="1"/>
    <col min="5898" max="5898" width="27.85546875" style="2953" customWidth="1"/>
    <col min="5899" max="5899" width="29" style="2953" customWidth="1"/>
    <col min="5900" max="6144" width="11.42578125" style="2953"/>
    <col min="6145" max="6145" width="11.140625" style="2953" customWidth="1"/>
    <col min="6146" max="6146" width="111.140625" style="2953" customWidth="1"/>
    <col min="6147" max="6147" width="23.28515625" style="2953" customWidth="1"/>
    <col min="6148" max="6148" width="21.5703125" style="2953" customWidth="1"/>
    <col min="6149" max="6149" width="24.140625" style="2953" customWidth="1"/>
    <col min="6150" max="6151" width="22.7109375" style="2953" customWidth="1"/>
    <col min="6152" max="6153" width="25.5703125" style="2953" customWidth="1"/>
    <col min="6154" max="6154" width="27.85546875" style="2953" customWidth="1"/>
    <col min="6155" max="6155" width="29" style="2953" customWidth="1"/>
    <col min="6156" max="6400" width="11.42578125" style="2953"/>
    <col min="6401" max="6401" width="11.140625" style="2953" customWidth="1"/>
    <col min="6402" max="6402" width="111.140625" style="2953" customWidth="1"/>
    <col min="6403" max="6403" width="23.28515625" style="2953" customWidth="1"/>
    <col min="6404" max="6404" width="21.5703125" style="2953" customWidth="1"/>
    <col min="6405" max="6405" width="24.140625" style="2953" customWidth="1"/>
    <col min="6406" max="6407" width="22.7109375" style="2953" customWidth="1"/>
    <col min="6408" max="6409" width="25.5703125" style="2953" customWidth="1"/>
    <col min="6410" max="6410" width="27.85546875" style="2953" customWidth="1"/>
    <col min="6411" max="6411" width="29" style="2953" customWidth="1"/>
    <col min="6412" max="6656" width="11.42578125" style="2953"/>
    <col min="6657" max="6657" width="11.140625" style="2953" customWidth="1"/>
    <col min="6658" max="6658" width="111.140625" style="2953" customWidth="1"/>
    <col min="6659" max="6659" width="23.28515625" style="2953" customWidth="1"/>
    <col min="6660" max="6660" width="21.5703125" style="2953" customWidth="1"/>
    <col min="6661" max="6661" width="24.140625" style="2953" customWidth="1"/>
    <col min="6662" max="6663" width="22.7109375" style="2953" customWidth="1"/>
    <col min="6664" max="6665" width="25.5703125" style="2953" customWidth="1"/>
    <col min="6666" max="6666" width="27.85546875" style="2953" customWidth="1"/>
    <col min="6667" max="6667" width="29" style="2953" customWidth="1"/>
    <col min="6668" max="6912" width="11.42578125" style="2953"/>
    <col min="6913" max="6913" width="11.140625" style="2953" customWidth="1"/>
    <col min="6914" max="6914" width="111.140625" style="2953" customWidth="1"/>
    <col min="6915" max="6915" width="23.28515625" style="2953" customWidth="1"/>
    <col min="6916" max="6916" width="21.5703125" style="2953" customWidth="1"/>
    <col min="6917" max="6917" width="24.140625" style="2953" customWidth="1"/>
    <col min="6918" max="6919" width="22.7109375" style="2953" customWidth="1"/>
    <col min="6920" max="6921" width="25.5703125" style="2953" customWidth="1"/>
    <col min="6922" max="6922" width="27.85546875" style="2953" customWidth="1"/>
    <col min="6923" max="6923" width="29" style="2953" customWidth="1"/>
    <col min="6924" max="7168" width="11.42578125" style="2953"/>
    <col min="7169" max="7169" width="11.140625" style="2953" customWidth="1"/>
    <col min="7170" max="7170" width="111.140625" style="2953" customWidth="1"/>
    <col min="7171" max="7171" width="23.28515625" style="2953" customWidth="1"/>
    <col min="7172" max="7172" width="21.5703125" style="2953" customWidth="1"/>
    <col min="7173" max="7173" width="24.140625" style="2953" customWidth="1"/>
    <col min="7174" max="7175" width="22.7109375" style="2953" customWidth="1"/>
    <col min="7176" max="7177" width="25.5703125" style="2953" customWidth="1"/>
    <col min="7178" max="7178" width="27.85546875" style="2953" customWidth="1"/>
    <col min="7179" max="7179" width="29" style="2953" customWidth="1"/>
    <col min="7180" max="7424" width="11.42578125" style="2953"/>
    <col min="7425" max="7425" width="11.140625" style="2953" customWidth="1"/>
    <col min="7426" max="7426" width="111.140625" style="2953" customWidth="1"/>
    <col min="7427" max="7427" width="23.28515625" style="2953" customWidth="1"/>
    <col min="7428" max="7428" width="21.5703125" style="2953" customWidth="1"/>
    <col min="7429" max="7429" width="24.140625" style="2953" customWidth="1"/>
    <col min="7430" max="7431" width="22.7109375" style="2953" customWidth="1"/>
    <col min="7432" max="7433" width="25.5703125" style="2953" customWidth="1"/>
    <col min="7434" max="7434" width="27.85546875" style="2953" customWidth="1"/>
    <col min="7435" max="7435" width="29" style="2953" customWidth="1"/>
    <col min="7436" max="7680" width="11.42578125" style="2953"/>
    <col min="7681" max="7681" width="11.140625" style="2953" customWidth="1"/>
    <col min="7682" max="7682" width="111.140625" style="2953" customWidth="1"/>
    <col min="7683" max="7683" width="23.28515625" style="2953" customWidth="1"/>
    <col min="7684" max="7684" width="21.5703125" style="2953" customWidth="1"/>
    <col min="7685" max="7685" width="24.140625" style="2953" customWidth="1"/>
    <col min="7686" max="7687" width="22.7109375" style="2953" customWidth="1"/>
    <col min="7688" max="7689" width="25.5703125" style="2953" customWidth="1"/>
    <col min="7690" max="7690" width="27.85546875" style="2953" customWidth="1"/>
    <col min="7691" max="7691" width="29" style="2953" customWidth="1"/>
    <col min="7692" max="7936" width="11.42578125" style="2953"/>
    <col min="7937" max="7937" width="11.140625" style="2953" customWidth="1"/>
    <col min="7938" max="7938" width="111.140625" style="2953" customWidth="1"/>
    <col min="7939" max="7939" width="23.28515625" style="2953" customWidth="1"/>
    <col min="7940" max="7940" width="21.5703125" style="2953" customWidth="1"/>
    <col min="7941" max="7941" width="24.140625" style="2953" customWidth="1"/>
    <col min="7942" max="7943" width="22.7109375" style="2953" customWidth="1"/>
    <col min="7944" max="7945" width="25.5703125" style="2953" customWidth="1"/>
    <col min="7946" max="7946" width="27.85546875" style="2953" customWidth="1"/>
    <col min="7947" max="7947" width="29" style="2953" customWidth="1"/>
    <col min="7948" max="8192" width="11.42578125" style="2953"/>
    <col min="8193" max="8193" width="11.140625" style="2953" customWidth="1"/>
    <col min="8194" max="8194" width="111.140625" style="2953" customWidth="1"/>
    <col min="8195" max="8195" width="23.28515625" style="2953" customWidth="1"/>
    <col min="8196" max="8196" width="21.5703125" style="2953" customWidth="1"/>
    <col min="8197" max="8197" width="24.140625" style="2953" customWidth="1"/>
    <col min="8198" max="8199" width="22.7109375" style="2953" customWidth="1"/>
    <col min="8200" max="8201" width="25.5703125" style="2953" customWidth="1"/>
    <col min="8202" max="8202" width="27.85546875" style="2953" customWidth="1"/>
    <col min="8203" max="8203" width="29" style="2953" customWidth="1"/>
    <col min="8204" max="8448" width="11.42578125" style="2953"/>
    <col min="8449" max="8449" width="11.140625" style="2953" customWidth="1"/>
    <col min="8450" max="8450" width="111.140625" style="2953" customWidth="1"/>
    <col min="8451" max="8451" width="23.28515625" style="2953" customWidth="1"/>
    <col min="8452" max="8452" width="21.5703125" style="2953" customWidth="1"/>
    <col min="8453" max="8453" width="24.140625" style="2953" customWidth="1"/>
    <col min="8454" max="8455" width="22.7109375" style="2953" customWidth="1"/>
    <col min="8456" max="8457" width="25.5703125" style="2953" customWidth="1"/>
    <col min="8458" max="8458" width="27.85546875" style="2953" customWidth="1"/>
    <col min="8459" max="8459" width="29" style="2953" customWidth="1"/>
    <col min="8460" max="8704" width="11.42578125" style="2953"/>
    <col min="8705" max="8705" width="11.140625" style="2953" customWidth="1"/>
    <col min="8706" max="8706" width="111.140625" style="2953" customWidth="1"/>
    <col min="8707" max="8707" width="23.28515625" style="2953" customWidth="1"/>
    <col min="8708" max="8708" width="21.5703125" style="2953" customWidth="1"/>
    <col min="8709" max="8709" width="24.140625" style="2953" customWidth="1"/>
    <col min="8710" max="8711" width="22.7109375" style="2953" customWidth="1"/>
    <col min="8712" max="8713" width="25.5703125" style="2953" customWidth="1"/>
    <col min="8714" max="8714" width="27.85546875" style="2953" customWidth="1"/>
    <col min="8715" max="8715" width="29" style="2953" customWidth="1"/>
    <col min="8716" max="8960" width="11.42578125" style="2953"/>
    <col min="8961" max="8961" width="11.140625" style="2953" customWidth="1"/>
    <col min="8962" max="8962" width="111.140625" style="2953" customWidth="1"/>
    <col min="8963" max="8963" width="23.28515625" style="2953" customWidth="1"/>
    <col min="8964" max="8964" width="21.5703125" style="2953" customWidth="1"/>
    <col min="8965" max="8965" width="24.140625" style="2953" customWidth="1"/>
    <col min="8966" max="8967" width="22.7109375" style="2953" customWidth="1"/>
    <col min="8968" max="8969" width="25.5703125" style="2953" customWidth="1"/>
    <col min="8970" max="8970" width="27.85546875" style="2953" customWidth="1"/>
    <col min="8971" max="8971" width="29" style="2953" customWidth="1"/>
    <col min="8972" max="9216" width="11.42578125" style="2953"/>
    <col min="9217" max="9217" width="11.140625" style="2953" customWidth="1"/>
    <col min="9218" max="9218" width="111.140625" style="2953" customWidth="1"/>
    <col min="9219" max="9219" width="23.28515625" style="2953" customWidth="1"/>
    <col min="9220" max="9220" width="21.5703125" style="2953" customWidth="1"/>
    <col min="9221" max="9221" width="24.140625" style="2953" customWidth="1"/>
    <col min="9222" max="9223" width="22.7109375" style="2953" customWidth="1"/>
    <col min="9224" max="9225" width="25.5703125" style="2953" customWidth="1"/>
    <col min="9226" max="9226" width="27.85546875" style="2953" customWidth="1"/>
    <col min="9227" max="9227" width="29" style="2953" customWidth="1"/>
    <col min="9228" max="9472" width="11.42578125" style="2953"/>
    <col min="9473" max="9473" width="11.140625" style="2953" customWidth="1"/>
    <col min="9474" max="9474" width="111.140625" style="2953" customWidth="1"/>
    <col min="9475" max="9475" width="23.28515625" style="2953" customWidth="1"/>
    <col min="9476" max="9476" width="21.5703125" style="2953" customWidth="1"/>
    <col min="9477" max="9477" width="24.140625" style="2953" customWidth="1"/>
    <col min="9478" max="9479" width="22.7109375" style="2953" customWidth="1"/>
    <col min="9480" max="9481" width="25.5703125" style="2953" customWidth="1"/>
    <col min="9482" max="9482" width="27.85546875" style="2953" customWidth="1"/>
    <col min="9483" max="9483" width="29" style="2953" customWidth="1"/>
    <col min="9484" max="9728" width="11.42578125" style="2953"/>
    <col min="9729" max="9729" width="11.140625" style="2953" customWidth="1"/>
    <col min="9730" max="9730" width="111.140625" style="2953" customWidth="1"/>
    <col min="9731" max="9731" width="23.28515625" style="2953" customWidth="1"/>
    <col min="9732" max="9732" width="21.5703125" style="2953" customWidth="1"/>
    <col min="9733" max="9733" width="24.140625" style="2953" customWidth="1"/>
    <col min="9734" max="9735" width="22.7109375" style="2953" customWidth="1"/>
    <col min="9736" max="9737" width="25.5703125" style="2953" customWidth="1"/>
    <col min="9738" max="9738" width="27.85546875" style="2953" customWidth="1"/>
    <col min="9739" max="9739" width="29" style="2953" customWidth="1"/>
    <col min="9740" max="9984" width="11.42578125" style="2953"/>
    <col min="9985" max="9985" width="11.140625" style="2953" customWidth="1"/>
    <col min="9986" max="9986" width="111.140625" style="2953" customWidth="1"/>
    <col min="9987" max="9987" width="23.28515625" style="2953" customWidth="1"/>
    <col min="9988" max="9988" width="21.5703125" style="2953" customWidth="1"/>
    <col min="9989" max="9989" width="24.140625" style="2953" customWidth="1"/>
    <col min="9990" max="9991" width="22.7109375" style="2953" customWidth="1"/>
    <col min="9992" max="9993" width="25.5703125" style="2953" customWidth="1"/>
    <col min="9994" max="9994" width="27.85546875" style="2953" customWidth="1"/>
    <col min="9995" max="9995" width="29" style="2953" customWidth="1"/>
    <col min="9996" max="10240" width="11.42578125" style="2953"/>
    <col min="10241" max="10241" width="11.140625" style="2953" customWidth="1"/>
    <col min="10242" max="10242" width="111.140625" style="2953" customWidth="1"/>
    <col min="10243" max="10243" width="23.28515625" style="2953" customWidth="1"/>
    <col min="10244" max="10244" width="21.5703125" style="2953" customWidth="1"/>
    <col min="10245" max="10245" width="24.140625" style="2953" customWidth="1"/>
    <col min="10246" max="10247" width="22.7109375" style="2953" customWidth="1"/>
    <col min="10248" max="10249" width="25.5703125" style="2953" customWidth="1"/>
    <col min="10250" max="10250" width="27.85546875" style="2953" customWidth="1"/>
    <col min="10251" max="10251" width="29" style="2953" customWidth="1"/>
    <col min="10252" max="10496" width="11.42578125" style="2953"/>
    <col min="10497" max="10497" width="11.140625" style="2953" customWidth="1"/>
    <col min="10498" max="10498" width="111.140625" style="2953" customWidth="1"/>
    <col min="10499" max="10499" width="23.28515625" style="2953" customWidth="1"/>
    <col min="10500" max="10500" width="21.5703125" style="2953" customWidth="1"/>
    <col min="10501" max="10501" width="24.140625" style="2953" customWidth="1"/>
    <col min="10502" max="10503" width="22.7109375" style="2953" customWidth="1"/>
    <col min="10504" max="10505" width="25.5703125" style="2953" customWidth="1"/>
    <col min="10506" max="10506" width="27.85546875" style="2953" customWidth="1"/>
    <col min="10507" max="10507" width="29" style="2953" customWidth="1"/>
    <col min="10508" max="10752" width="11.42578125" style="2953"/>
    <col min="10753" max="10753" width="11.140625" style="2953" customWidth="1"/>
    <col min="10754" max="10754" width="111.140625" style="2953" customWidth="1"/>
    <col min="10755" max="10755" width="23.28515625" style="2953" customWidth="1"/>
    <col min="10756" max="10756" width="21.5703125" style="2953" customWidth="1"/>
    <col min="10757" max="10757" width="24.140625" style="2953" customWidth="1"/>
    <col min="10758" max="10759" width="22.7109375" style="2953" customWidth="1"/>
    <col min="10760" max="10761" width="25.5703125" style="2953" customWidth="1"/>
    <col min="10762" max="10762" width="27.85546875" style="2953" customWidth="1"/>
    <col min="10763" max="10763" width="29" style="2953" customWidth="1"/>
    <col min="10764" max="11008" width="11.42578125" style="2953"/>
    <col min="11009" max="11009" width="11.140625" style="2953" customWidth="1"/>
    <col min="11010" max="11010" width="111.140625" style="2953" customWidth="1"/>
    <col min="11011" max="11011" width="23.28515625" style="2953" customWidth="1"/>
    <col min="11012" max="11012" width="21.5703125" style="2953" customWidth="1"/>
    <col min="11013" max="11013" width="24.140625" style="2953" customWidth="1"/>
    <col min="11014" max="11015" width="22.7109375" style="2953" customWidth="1"/>
    <col min="11016" max="11017" width="25.5703125" style="2953" customWidth="1"/>
    <col min="11018" max="11018" width="27.85546875" style="2953" customWidth="1"/>
    <col min="11019" max="11019" width="29" style="2953" customWidth="1"/>
    <col min="11020" max="11264" width="11.42578125" style="2953"/>
    <col min="11265" max="11265" width="11.140625" style="2953" customWidth="1"/>
    <col min="11266" max="11266" width="111.140625" style="2953" customWidth="1"/>
    <col min="11267" max="11267" width="23.28515625" style="2953" customWidth="1"/>
    <col min="11268" max="11268" width="21.5703125" style="2953" customWidth="1"/>
    <col min="11269" max="11269" width="24.140625" style="2953" customWidth="1"/>
    <col min="11270" max="11271" width="22.7109375" style="2953" customWidth="1"/>
    <col min="11272" max="11273" width="25.5703125" style="2953" customWidth="1"/>
    <col min="11274" max="11274" width="27.85546875" style="2953" customWidth="1"/>
    <col min="11275" max="11275" width="29" style="2953" customWidth="1"/>
    <col min="11276" max="11520" width="11.42578125" style="2953"/>
    <col min="11521" max="11521" width="11.140625" style="2953" customWidth="1"/>
    <col min="11522" max="11522" width="111.140625" style="2953" customWidth="1"/>
    <col min="11523" max="11523" width="23.28515625" style="2953" customWidth="1"/>
    <col min="11524" max="11524" width="21.5703125" style="2953" customWidth="1"/>
    <col min="11525" max="11525" width="24.140625" style="2953" customWidth="1"/>
    <col min="11526" max="11527" width="22.7109375" style="2953" customWidth="1"/>
    <col min="11528" max="11529" width="25.5703125" style="2953" customWidth="1"/>
    <col min="11530" max="11530" width="27.85546875" style="2953" customWidth="1"/>
    <col min="11531" max="11531" width="29" style="2953" customWidth="1"/>
    <col min="11532" max="11776" width="11.42578125" style="2953"/>
    <col min="11777" max="11777" width="11.140625" style="2953" customWidth="1"/>
    <col min="11778" max="11778" width="111.140625" style="2953" customWidth="1"/>
    <col min="11779" max="11779" width="23.28515625" style="2953" customWidth="1"/>
    <col min="11780" max="11780" width="21.5703125" style="2953" customWidth="1"/>
    <col min="11781" max="11781" width="24.140625" style="2953" customWidth="1"/>
    <col min="11782" max="11783" width="22.7109375" style="2953" customWidth="1"/>
    <col min="11784" max="11785" width="25.5703125" style="2953" customWidth="1"/>
    <col min="11786" max="11786" width="27.85546875" style="2953" customWidth="1"/>
    <col min="11787" max="11787" width="29" style="2953" customWidth="1"/>
    <col min="11788" max="12032" width="11.42578125" style="2953"/>
    <col min="12033" max="12033" width="11.140625" style="2953" customWidth="1"/>
    <col min="12034" max="12034" width="111.140625" style="2953" customWidth="1"/>
    <col min="12035" max="12035" width="23.28515625" style="2953" customWidth="1"/>
    <col min="12036" max="12036" width="21.5703125" style="2953" customWidth="1"/>
    <col min="12037" max="12037" width="24.140625" style="2953" customWidth="1"/>
    <col min="12038" max="12039" width="22.7109375" style="2953" customWidth="1"/>
    <col min="12040" max="12041" width="25.5703125" style="2953" customWidth="1"/>
    <col min="12042" max="12042" width="27.85546875" style="2953" customWidth="1"/>
    <col min="12043" max="12043" width="29" style="2953" customWidth="1"/>
    <col min="12044" max="12288" width="11.42578125" style="2953"/>
    <col min="12289" max="12289" width="11.140625" style="2953" customWidth="1"/>
    <col min="12290" max="12290" width="111.140625" style="2953" customWidth="1"/>
    <col min="12291" max="12291" width="23.28515625" style="2953" customWidth="1"/>
    <col min="12292" max="12292" width="21.5703125" style="2953" customWidth="1"/>
    <col min="12293" max="12293" width="24.140625" style="2953" customWidth="1"/>
    <col min="12294" max="12295" width="22.7109375" style="2953" customWidth="1"/>
    <col min="12296" max="12297" width="25.5703125" style="2953" customWidth="1"/>
    <col min="12298" max="12298" width="27.85546875" style="2953" customWidth="1"/>
    <col min="12299" max="12299" width="29" style="2953" customWidth="1"/>
    <col min="12300" max="12544" width="11.42578125" style="2953"/>
    <col min="12545" max="12545" width="11.140625" style="2953" customWidth="1"/>
    <col min="12546" max="12546" width="111.140625" style="2953" customWidth="1"/>
    <col min="12547" max="12547" width="23.28515625" style="2953" customWidth="1"/>
    <col min="12548" max="12548" width="21.5703125" style="2953" customWidth="1"/>
    <col min="12549" max="12549" width="24.140625" style="2953" customWidth="1"/>
    <col min="12550" max="12551" width="22.7109375" style="2953" customWidth="1"/>
    <col min="12552" max="12553" width="25.5703125" style="2953" customWidth="1"/>
    <col min="12554" max="12554" width="27.85546875" style="2953" customWidth="1"/>
    <col min="12555" max="12555" width="29" style="2953" customWidth="1"/>
    <col min="12556" max="12800" width="11.42578125" style="2953"/>
    <col min="12801" max="12801" width="11.140625" style="2953" customWidth="1"/>
    <col min="12802" max="12802" width="111.140625" style="2953" customWidth="1"/>
    <col min="12803" max="12803" width="23.28515625" style="2953" customWidth="1"/>
    <col min="12804" max="12804" width="21.5703125" style="2953" customWidth="1"/>
    <col min="12805" max="12805" width="24.140625" style="2953" customWidth="1"/>
    <col min="12806" max="12807" width="22.7109375" style="2953" customWidth="1"/>
    <col min="12808" max="12809" width="25.5703125" style="2953" customWidth="1"/>
    <col min="12810" max="12810" width="27.85546875" style="2953" customWidth="1"/>
    <col min="12811" max="12811" width="29" style="2953" customWidth="1"/>
    <col min="12812" max="13056" width="11.42578125" style="2953"/>
    <col min="13057" max="13057" width="11.140625" style="2953" customWidth="1"/>
    <col min="13058" max="13058" width="111.140625" style="2953" customWidth="1"/>
    <col min="13059" max="13059" width="23.28515625" style="2953" customWidth="1"/>
    <col min="13060" max="13060" width="21.5703125" style="2953" customWidth="1"/>
    <col min="13061" max="13061" width="24.140625" style="2953" customWidth="1"/>
    <col min="13062" max="13063" width="22.7109375" style="2953" customWidth="1"/>
    <col min="13064" max="13065" width="25.5703125" style="2953" customWidth="1"/>
    <col min="13066" max="13066" width="27.85546875" style="2953" customWidth="1"/>
    <col min="13067" max="13067" width="29" style="2953" customWidth="1"/>
    <col min="13068" max="13312" width="11.42578125" style="2953"/>
    <col min="13313" max="13313" width="11.140625" style="2953" customWidth="1"/>
    <col min="13314" max="13314" width="111.140625" style="2953" customWidth="1"/>
    <col min="13315" max="13315" width="23.28515625" style="2953" customWidth="1"/>
    <col min="13316" max="13316" width="21.5703125" style="2953" customWidth="1"/>
    <col min="13317" max="13317" width="24.140625" style="2953" customWidth="1"/>
    <col min="13318" max="13319" width="22.7109375" style="2953" customWidth="1"/>
    <col min="13320" max="13321" width="25.5703125" style="2953" customWidth="1"/>
    <col min="13322" max="13322" width="27.85546875" style="2953" customWidth="1"/>
    <col min="13323" max="13323" width="29" style="2953" customWidth="1"/>
    <col min="13324" max="13568" width="11.42578125" style="2953"/>
    <col min="13569" max="13569" width="11.140625" style="2953" customWidth="1"/>
    <col min="13570" max="13570" width="111.140625" style="2953" customWidth="1"/>
    <col min="13571" max="13571" width="23.28515625" style="2953" customWidth="1"/>
    <col min="13572" max="13572" width="21.5703125" style="2953" customWidth="1"/>
    <col min="13573" max="13573" width="24.140625" style="2953" customWidth="1"/>
    <col min="13574" max="13575" width="22.7109375" style="2953" customWidth="1"/>
    <col min="13576" max="13577" width="25.5703125" style="2953" customWidth="1"/>
    <col min="13578" max="13578" width="27.85546875" style="2953" customWidth="1"/>
    <col min="13579" max="13579" width="29" style="2953" customWidth="1"/>
    <col min="13580" max="13824" width="11.42578125" style="2953"/>
    <col min="13825" max="13825" width="11.140625" style="2953" customWidth="1"/>
    <col min="13826" max="13826" width="111.140625" style="2953" customWidth="1"/>
    <col min="13827" max="13827" width="23.28515625" style="2953" customWidth="1"/>
    <col min="13828" max="13828" width="21.5703125" style="2953" customWidth="1"/>
    <col min="13829" max="13829" width="24.140625" style="2953" customWidth="1"/>
    <col min="13830" max="13831" width="22.7109375" style="2953" customWidth="1"/>
    <col min="13832" max="13833" width="25.5703125" style="2953" customWidth="1"/>
    <col min="13834" max="13834" width="27.85546875" style="2953" customWidth="1"/>
    <col min="13835" max="13835" width="29" style="2953" customWidth="1"/>
    <col min="13836" max="14080" width="11.42578125" style="2953"/>
    <col min="14081" max="14081" width="11.140625" style="2953" customWidth="1"/>
    <col min="14082" max="14082" width="111.140625" style="2953" customWidth="1"/>
    <col min="14083" max="14083" width="23.28515625" style="2953" customWidth="1"/>
    <col min="14084" max="14084" width="21.5703125" style="2953" customWidth="1"/>
    <col min="14085" max="14085" width="24.140625" style="2953" customWidth="1"/>
    <col min="14086" max="14087" width="22.7109375" style="2953" customWidth="1"/>
    <col min="14088" max="14089" width="25.5703125" style="2953" customWidth="1"/>
    <col min="14090" max="14090" width="27.85546875" style="2953" customWidth="1"/>
    <col min="14091" max="14091" width="29" style="2953" customWidth="1"/>
    <col min="14092" max="14336" width="11.42578125" style="2953"/>
    <col min="14337" max="14337" width="11.140625" style="2953" customWidth="1"/>
    <col min="14338" max="14338" width="111.140625" style="2953" customWidth="1"/>
    <col min="14339" max="14339" width="23.28515625" style="2953" customWidth="1"/>
    <col min="14340" max="14340" width="21.5703125" style="2953" customWidth="1"/>
    <col min="14341" max="14341" width="24.140625" style="2953" customWidth="1"/>
    <col min="14342" max="14343" width="22.7109375" style="2953" customWidth="1"/>
    <col min="14344" max="14345" width="25.5703125" style="2953" customWidth="1"/>
    <col min="14346" max="14346" width="27.85546875" style="2953" customWidth="1"/>
    <col min="14347" max="14347" width="29" style="2953" customWidth="1"/>
    <col min="14348" max="14592" width="11.42578125" style="2953"/>
    <col min="14593" max="14593" width="11.140625" style="2953" customWidth="1"/>
    <col min="14594" max="14594" width="111.140625" style="2953" customWidth="1"/>
    <col min="14595" max="14595" width="23.28515625" style="2953" customWidth="1"/>
    <col min="14596" max="14596" width="21.5703125" style="2953" customWidth="1"/>
    <col min="14597" max="14597" width="24.140625" style="2953" customWidth="1"/>
    <col min="14598" max="14599" width="22.7109375" style="2953" customWidth="1"/>
    <col min="14600" max="14601" width="25.5703125" style="2953" customWidth="1"/>
    <col min="14602" max="14602" width="27.85546875" style="2953" customWidth="1"/>
    <col min="14603" max="14603" width="29" style="2953" customWidth="1"/>
    <col min="14604" max="14848" width="11.42578125" style="2953"/>
    <col min="14849" max="14849" width="11.140625" style="2953" customWidth="1"/>
    <col min="14850" max="14850" width="111.140625" style="2953" customWidth="1"/>
    <col min="14851" max="14851" width="23.28515625" style="2953" customWidth="1"/>
    <col min="14852" max="14852" width="21.5703125" style="2953" customWidth="1"/>
    <col min="14853" max="14853" width="24.140625" style="2953" customWidth="1"/>
    <col min="14854" max="14855" width="22.7109375" style="2953" customWidth="1"/>
    <col min="14856" max="14857" width="25.5703125" style="2953" customWidth="1"/>
    <col min="14858" max="14858" width="27.85546875" style="2953" customWidth="1"/>
    <col min="14859" max="14859" width="29" style="2953" customWidth="1"/>
    <col min="14860" max="15104" width="11.42578125" style="2953"/>
    <col min="15105" max="15105" width="11.140625" style="2953" customWidth="1"/>
    <col min="15106" max="15106" width="111.140625" style="2953" customWidth="1"/>
    <col min="15107" max="15107" width="23.28515625" style="2953" customWidth="1"/>
    <col min="15108" max="15108" width="21.5703125" style="2953" customWidth="1"/>
    <col min="15109" max="15109" width="24.140625" style="2953" customWidth="1"/>
    <col min="15110" max="15111" width="22.7109375" style="2953" customWidth="1"/>
    <col min="15112" max="15113" width="25.5703125" style="2953" customWidth="1"/>
    <col min="15114" max="15114" width="27.85546875" style="2953" customWidth="1"/>
    <col min="15115" max="15115" width="29" style="2953" customWidth="1"/>
    <col min="15116" max="15360" width="11.42578125" style="2953"/>
    <col min="15361" max="15361" width="11.140625" style="2953" customWidth="1"/>
    <col min="15362" max="15362" width="111.140625" style="2953" customWidth="1"/>
    <col min="15363" max="15363" width="23.28515625" style="2953" customWidth="1"/>
    <col min="15364" max="15364" width="21.5703125" style="2953" customWidth="1"/>
    <col min="15365" max="15365" width="24.140625" style="2953" customWidth="1"/>
    <col min="15366" max="15367" width="22.7109375" style="2953" customWidth="1"/>
    <col min="15368" max="15369" width="25.5703125" style="2953" customWidth="1"/>
    <col min="15370" max="15370" width="27.85546875" style="2953" customWidth="1"/>
    <col min="15371" max="15371" width="29" style="2953" customWidth="1"/>
    <col min="15372" max="15616" width="11.42578125" style="2953"/>
    <col min="15617" max="15617" width="11.140625" style="2953" customWidth="1"/>
    <col min="15618" max="15618" width="111.140625" style="2953" customWidth="1"/>
    <col min="15619" max="15619" width="23.28515625" style="2953" customWidth="1"/>
    <col min="15620" max="15620" width="21.5703125" style="2953" customWidth="1"/>
    <col min="15621" max="15621" width="24.140625" style="2953" customWidth="1"/>
    <col min="15622" max="15623" width="22.7109375" style="2953" customWidth="1"/>
    <col min="15624" max="15625" width="25.5703125" style="2953" customWidth="1"/>
    <col min="15626" max="15626" width="27.85546875" style="2953" customWidth="1"/>
    <col min="15627" max="15627" width="29" style="2953" customWidth="1"/>
    <col min="15628" max="15872" width="11.42578125" style="2953"/>
    <col min="15873" max="15873" width="11.140625" style="2953" customWidth="1"/>
    <col min="15874" max="15874" width="111.140625" style="2953" customWidth="1"/>
    <col min="15875" max="15875" width="23.28515625" style="2953" customWidth="1"/>
    <col min="15876" max="15876" width="21.5703125" style="2953" customWidth="1"/>
    <col min="15877" max="15877" width="24.140625" style="2953" customWidth="1"/>
    <col min="15878" max="15879" width="22.7109375" style="2953" customWidth="1"/>
    <col min="15880" max="15881" width="25.5703125" style="2953" customWidth="1"/>
    <col min="15882" max="15882" width="27.85546875" style="2953" customWidth="1"/>
    <col min="15883" max="15883" width="29" style="2953" customWidth="1"/>
    <col min="15884" max="16128" width="11.42578125" style="2953"/>
    <col min="16129" max="16129" width="11.140625" style="2953" customWidth="1"/>
    <col min="16130" max="16130" width="111.140625" style="2953" customWidth="1"/>
    <col min="16131" max="16131" width="23.28515625" style="2953" customWidth="1"/>
    <col min="16132" max="16132" width="21.5703125" style="2953" customWidth="1"/>
    <col min="16133" max="16133" width="24.140625" style="2953" customWidth="1"/>
    <col min="16134" max="16135" width="22.7109375" style="2953" customWidth="1"/>
    <col min="16136" max="16137" width="25.5703125" style="2953" customWidth="1"/>
    <col min="16138" max="16138" width="27.85546875" style="2953" customWidth="1"/>
    <col min="16139" max="16139" width="29" style="2953" customWidth="1"/>
    <col min="16140" max="16384" width="11.42578125" style="2953"/>
  </cols>
  <sheetData>
    <row r="1" spans="1:11" s="2888" customFormat="1" ht="21" customHeight="1">
      <c r="B1" s="41" t="s">
        <v>48</v>
      </c>
      <c r="C1" s="41">
        <v>21</v>
      </c>
      <c r="D1" s="2889"/>
      <c r="E1" s="2889"/>
      <c r="F1" s="2889"/>
      <c r="G1" s="2577"/>
      <c r="H1" s="2577"/>
      <c r="I1" s="2889"/>
    </row>
    <row r="2" spans="1:11" s="2890" customFormat="1" ht="27" customHeight="1">
      <c r="B2" s="41" t="s">
        <v>49</v>
      </c>
      <c r="C2" s="2810" t="s">
        <v>3154</v>
      </c>
      <c r="D2" s="2891"/>
      <c r="E2" s="2892"/>
      <c r="F2" s="2893"/>
      <c r="G2" s="2894"/>
      <c r="H2" s="2894"/>
      <c r="I2" s="2895"/>
    </row>
    <row r="3" spans="1:11" s="2888" customFormat="1" ht="23.25" customHeight="1">
      <c r="B3" s="41" t="s">
        <v>47</v>
      </c>
      <c r="C3" s="41" t="s">
        <v>1051</v>
      </c>
      <c r="D3" s="2896"/>
      <c r="E3" s="2896"/>
      <c r="F3" s="2896"/>
      <c r="G3" s="2896"/>
      <c r="H3" s="2896"/>
      <c r="I3" s="2896"/>
      <c r="J3" s="2897"/>
      <c r="K3" s="2898"/>
    </row>
    <row r="4" spans="1:11" s="2888" customFormat="1" ht="23.25" customHeight="1">
      <c r="B4" s="41" t="s">
        <v>50</v>
      </c>
      <c r="C4" s="41" t="s">
        <v>53</v>
      </c>
      <c r="D4" s="2896"/>
      <c r="E4" s="2896"/>
      <c r="F4" s="2896"/>
      <c r="G4" s="2896"/>
      <c r="H4" s="2896"/>
      <c r="I4" s="2896"/>
      <c r="J4" s="2897"/>
      <c r="K4" s="2898"/>
    </row>
    <row r="5" spans="1:11" s="2888" customFormat="1" ht="23.25" customHeight="1">
      <c r="B5" s="41" t="s">
        <v>792</v>
      </c>
      <c r="C5" s="41" t="s">
        <v>71</v>
      </c>
      <c r="D5" s="2896"/>
      <c r="E5" s="2896"/>
      <c r="F5" s="2896"/>
      <c r="G5" s="2896"/>
      <c r="H5" s="2896"/>
      <c r="I5" s="2896"/>
      <c r="J5" s="2897"/>
      <c r="K5" s="2898"/>
    </row>
    <row r="6" spans="1:11" s="2888" customFormat="1" ht="23.25" customHeight="1" thickBot="1">
      <c r="C6" s="2899"/>
      <c r="D6" s="2896"/>
      <c r="E6" s="2896"/>
      <c r="F6" s="2896"/>
      <c r="G6" s="2896"/>
      <c r="H6" s="2896"/>
      <c r="I6" s="2896"/>
      <c r="J6" s="2897"/>
      <c r="K6" s="2898"/>
    </row>
    <row r="7" spans="1:11" s="2888" customFormat="1" ht="30" customHeight="1" thickBot="1">
      <c r="A7" s="2900"/>
      <c r="B7" s="2901"/>
      <c r="C7" s="5024" t="s">
        <v>2695</v>
      </c>
      <c r="D7" s="5025"/>
      <c r="E7" s="5025"/>
      <c r="F7" s="5025"/>
      <c r="G7" s="5026"/>
      <c r="H7" s="5027" t="s">
        <v>2696</v>
      </c>
      <c r="I7" s="5030" t="s">
        <v>2632</v>
      </c>
      <c r="J7" s="5033" t="s">
        <v>2697</v>
      </c>
    </row>
    <row r="8" spans="1:11" s="2888" customFormat="1" ht="64.900000000000006" customHeight="1" thickBot="1">
      <c r="A8" s="2902"/>
      <c r="B8" s="2903"/>
      <c r="C8" s="5036" t="s">
        <v>2695</v>
      </c>
      <c r="D8" s="5037"/>
      <c r="E8" s="5038" t="s">
        <v>2698</v>
      </c>
      <c r="F8" s="5037"/>
      <c r="G8" s="2904" t="s">
        <v>2699</v>
      </c>
      <c r="H8" s="5028"/>
      <c r="I8" s="5031"/>
      <c r="J8" s="5034"/>
    </row>
    <row r="9" spans="1:11" s="2888" customFormat="1" ht="24" customHeight="1" thickBot="1">
      <c r="A9" s="2902"/>
      <c r="B9" s="2903"/>
      <c r="C9" s="2905" t="s">
        <v>2637</v>
      </c>
      <c r="D9" s="2906" t="s">
        <v>2638</v>
      </c>
      <c r="E9" s="2905" t="s">
        <v>2637</v>
      </c>
      <c r="F9" s="2906" t="s">
        <v>2638</v>
      </c>
      <c r="G9" s="2907"/>
      <c r="H9" s="5029"/>
      <c r="I9" s="5032"/>
      <c r="J9" s="5035"/>
    </row>
    <row r="10" spans="1:11" s="2888" customFormat="1" ht="26.25" customHeight="1" thickBot="1">
      <c r="A10" s="2902"/>
      <c r="B10" s="2908"/>
      <c r="C10" s="2909" t="s">
        <v>1417</v>
      </c>
      <c r="D10" s="2910" t="s">
        <v>1422</v>
      </c>
      <c r="E10" s="2910" t="s">
        <v>1425</v>
      </c>
      <c r="F10" s="2911" t="s">
        <v>1428</v>
      </c>
      <c r="G10" s="2911" t="s">
        <v>1431</v>
      </c>
      <c r="H10" s="2912"/>
      <c r="I10" s="2913" t="s">
        <v>1434</v>
      </c>
      <c r="J10" s="2914" t="s">
        <v>1436</v>
      </c>
    </row>
    <row r="11" spans="1:11" s="2888" customFormat="1" ht="24" customHeight="1">
      <c r="A11" s="2915" t="s">
        <v>1417</v>
      </c>
      <c r="B11" s="2916" t="s">
        <v>3155</v>
      </c>
      <c r="C11" s="2917"/>
      <c r="D11" s="2917"/>
      <c r="E11" s="2917"/>
      <c r="F11" s="2917"/>
      <c r="G11" s="2917"/>
      <c r="H11" s="2918"/>
      <c r="I11" s="2919">
        <f>I12+I17+I18+I19</f>
        <v>0</v>
      </c>
      <c r="J11" s="2920">
        <f>I11*12.5</f>
        <v>0</v>
      </c>
    </row>
    <row r="12" spans="1:11" s="2888" customFormat="1" ht="21.75" customHeight="1">
      <c r="A12" s="2921" t="s">
        <v>1422</v>
      </c>
      <c r="B12" s="2922" t="s">
        <v>2701</v>
      </c>
      <c r="C12" s="2923">
        <f>C13+C14</f>
        <v>0</v>
      </c>
      <c r="D12" s="2923">
        <f>D13+D14</f>
        <v>0</v>
      </c>
      <c r="E12" s="2924"/>
      <c r="F12" s="2924"/>
      <c r="G12" s="2925"/>
      <c r="H12" s="2926">
        <v>8</v>
      </c>
      <c r="I12" s="2927">
        <f>G12*0.08</f>
        <v>0</v>
      </c>
      <c r="J12" s="2928"/>
    </row>
    <row r="13" spans="1:11" s="2888" customFormat="1" ht="31.5" customHeight="1">
      <c r="A13" s="2929" t="s">
        <v>2702</v>
      </c>
      <c r="B13" s="2922" t="s">
        <v>2643</v>
      </c>
      <c r="C13" s="2924"/>
      <c r="D13" s="2924"/>
      <c r="E13" s="2930"/>
      <c r="F13" s="2930"/>
      <c r="G13" s="2931"/>
      <c r="H13" s="2926"/>
      <c r="I13" s="2931"/>
      <c r="J13" s="2928"/>
    </row>
    <row r="14" spans="1:11" s="2888" customFormat="1" ht="29.25" customHeight="1">
      <c r="A14" s="2932" t="s">
        <v>2703</v>
      </c>
      <c r="B14" s="2933" t="s">
        <v>2704</v>
      </c>
      <c r="C14" s="2924"/>
      <c r="D14" s="2924"/>
      <c r="E14" s="2930"/>
      <c r="F14" s="2930"/>
      <c r="G14" s="2931"/>
      <c r="H14" s="2926"/>
      <c r="I14" s="2931"/>
      <c r="J14" s="2928"/>
    </row>
    <row r="15" spans="1:11" s="2888" customFormat="1" ht="52.5" customHeight="1">
      <c r="A15" s="2934" t="s">
        <v>1425</v>
      </c>
      <c r="B15" s="2916" t="s">
        <v>2705</v>
      </c>
      <c r="C15" s="2924"/>
      <c r="D15" s="2924"/>
      <c r="E15" s="2924"/>
      <c r="F15" s="2924"/>
      <c r="G15" s="2930"/>
      <c r="H15" s="2926"/>
      <c r="I15" s="2931"/>
      <c r="J15" s="2928"/>
    </row>
    <row r="16" spans="1:11" s="2888" customFormat="1" ht="24.75" customHeight="1">
      <c r="A16" s="2934" t="s">
        <v>1428</v>
      </c>
      <c r="B16" s="2916" t="s">
        <v>3361</v>
      </c>
      <c r="C16" s="2924"/>
      <c r="D16" s="2924"/>
      <c r="E16" s="2924"/>
      <c r="F16" s="2924"/>
      <c r="G16" s="2930"/>
      <c r="H16" s="2926"/>
      <c r="I16" s="2931"/>
      <c r="J16" s="2928"/>
    </row>
    <row r="17" spans="1:23" s="2888" customFormat="1" ht="25.5" customHeight="1">
      <c r="A17" s="2934" t="s">
        <v>2707</v>
      </c>
      <c r="B17" s="2916" t="s">
        <v>2708</v>
      </c>
      <c r="C17" s="2924"/>
      <c r="D17" s="2924"/>
      <c r="E17" s="2924"/>
      <c r="F17" s="2924"/>
      <c r="G17" s="2924"/>
      <c r="H17" s="2926">
        <v>4</v>
      </c>
      <c r="I17" s="2935">
        <f>G17*0.04</f>
        <v>0</v>
      </c>
      <c r="J17" s="2928"/>
    </row>
    <row r="18" spans="1:23" s="2888" customFormat="1" ht="24.75" customHeight="1">
      <c r="A18" s="2934" t="s">
        <v>1439</v>
      </c>
      <c r="B18" s="2916" t="s">
        <v>3360</v>
      </c>
      <c r="C18" s="2924"/>
      <c r="D18" s="2924"/>
      <c r="E18" s="2924"/>
      <c r="F18" s="2924"/>
      <c r="G18" s="2924"/>
      <c r="H18" s="2936"/>
      <c r="I18" s="2925"/>
      <c r="J18" s="2928"/>
    </row>
    <row r="19" spans="1:23" s="2888" customFormat="1" ht="21.75" customHeight="1">
      <c r="A19" s="2934" t="s">
        <v>1442</v>
      </c>
      <c r="B19" s="2916" t="s">
        <v>2709</v>
      </c>
      <c r="C19" s="2924"/>
      <c r="D19" s="2924"/>
      <c r="E19" s="2924"/>
      <c r="F19" s="2924"/>
      <c r="G19" s="2924"/>
      <c r="H19" s="2936"/>
      <c r="I19" s="2935">
        <f>I20+I21+I22</f>
        <v>0</v>
      </c>
      <c r="J19" s="2928"/>
    </row>
    <row r="20" spans="1:23" s="2888" customFormat="1" ht="19.5" customHeight="1">
      <c r="A20" s="2937">
        <v>100</v>
      </c>
      <c r="B20" s="2916" t="s">
        <v>2710</v>
      </c>
      <c r="C20" s="2938"/>
      <c r="D20" s="2939"/>
      <c r="E20" s="2938"/>
      <c r="F20" s="2940"/>
      <c r="G20" s="2941"/>
      <c r="H20" s="2942"/>
      <c r="I20" s="2943"/>
      <c r="J20" s="2944"/>
    </row>
    <row r="21" spans="1:23" s="2888" customFormat="1" ht="21" customHeight="1">
      <c r="A21" s="2937">
        <v>110</v>
      </c>
      <c r="B21" s="2916" t="s">
        <v>2711</v>
      </c>
      <c r="C21" s="2938"/>
      <c r="D21" s="2939"/>
      <c r="E21" s="2938"/>
      <c r="F21" s="2940"/>
      <c r="G21" s="2941"/>
      <c r="H21" s="2942"/>
      <c r="I21" s="2943"/>
      <c r="J21" s="2944"/>
    </row>
    <row r="22" spans="1:23" s="2888" customFormat="1" ht="24.75" customHeight="1" thickBot="1">
      <c r="A22" s="2945">
        <v>120</v>
      </c>
      <c r="B22" s="3242" t="s">
        <v>2712</v>
      </c>
      <c r="C22" s="2946"/>
      <c r="D22" s="2947"/>
      <c r="E22" s="2946"/>
      <c r="F22" s="2948"/>
      <c r="G22" s="2949"/>
      <c r="H22" s="2950"/>
      <c r="I22" s="2951"/>
      <c r="J22" s="2952"/>
    </row>
    <row r="23" spans="1:23" s="2954" customFormat="1" ht="21.75" customHeight="1">
      <c r="A23" s="2953"/>
      <c r="B23" s="2953"/>
      <c r="C23" s="2953"/>
      <c r="D23" s="2953"/>
      <c r="E23" s="2953"/>
      <c r="F23" s="2953"/>
      <c r="G23" s="2953"/>
      <c r="H23" s="2953"/>
      <c r="I23" s="2953"/>
      <c r="J23" s="2953"/>
      <c r="K23" s="2953"/>
      <c r="L23" s="2953"/>
      <c r="M23" s="2953"/>
      <c r="N23" s="2953"/>
      <c r="O23" s="2953"/>
      <c r="P23" s="2953"/>
      <c r="Q23" s="2953"/>
      <c r="R23" s="2953"/>
      <c r="S23" s="2953"/>
      <c r="T23" s="2953"/>
      <c r="U23" s="2953"/>
      <c r="V23" s="2953"/>
    </row>
    <row r="24" spans="1:23" s="2954" customFormat="1" ht="18">
      <c r="A24" s="2953"/>
      <c r="B24" s="2212" t="s">
        <v>2693</v>
      </c>
      <c r="C24" s="2953"/>
      <c r="D24" s="2953"/>
      <c r="E24" s="2953"/>
      <c r="F24" s="2953"/>
      <c r="G24" s="2953"/>
      <c r="H24" s="2953"/>
      <c r="I24" s="2953"/>
      <c r="J24" s="2953"/>
      <c r="K24" s="2953"/>
      <c r="L24" s="2953"/>
      <c r="M24" s="2953"/>
      <c r="N24" s="2953"/>
      <c r="O24" s="2953"/>
      <c r="P24" s="2953"/>
      <c r="Q24" s="2953"/>
      <c r="R24" s="2953"/>
      <c r="S24" s="2953"/>
      <c r="T24" s="2953"/>
      <c r="U24" s="2953"/>
      <c r="V24" s="2953"/>
      <c r="W24" s="2953"/>
    </row>
    <row r="25" spans="1:23" s="2954" customFormat="1" ht="18">
      <c r="A25" s="2953"/>
      <c r="B25" s="2797"/>
      <c r="C25" s="2953"/>
      <c r="D25" s="2953"/>
      <c r="E25" s="2953"/>
      <c r="F25" s="2953"/>
      <c r="G25" s="2953"/>
      <c r="H25" s="2953"/>
      <c r="I25" s="2953"/>
      <c r="J25" s="2953"/>
      <c r="K25" s="2953"/>
      <c r="L25" s="2953"/>
      <c r="M25" s="2953"/>
      <c r="N25" s="2953"/>
      <c r="O25" s="2953"/>
      <c r="P25" s="2953"/>
      <c r="Q25" s="2953"/>
      <c r="R25" s="2953"/>
      <c r="S25" s="2953"/>
      <c r="T25" s="2953"/>
      <c r="U25" s="2953"/>
      <c r="V25" s="2953"/>
      <c r="W25" s="2953"/>
    </row>
    <row r="26" spans="1:23" s="2954" customFormat="1" ht="18">
      <c r="A26" s="2953"/>
      <c r="B26" s="2953"/>
      <c r="C26" s="2953"/>
      <c r="D26" s="2953"/>
      <c r="E26" s="2953"/>
      <c r="F26" s="2953"/>
      <c r="G26" s="2953"/>
      <c r="H26" s="2953"/>
      <c r="I26" s="2953"/>
      <c r="J26" s="2953"/>
      <c r="K26" s="2953"/>
      <c r="L26" s="2953"/>
      <c r="M26" s="2953"/>
      <c r="N26" s="2953"/>
      <c r="O26" s="2953"/>
      <c r="P26" s="2953"/>
      <c r="Q26" s="2953"/>
      <c r="R26" s="2953"/>
      <c r="S26" s="2953"/>
      <c r="T26" s="2953"/>
      <c r="U26" s="2953"/>
      <c r="V26" s="2953"/>
      <c r="W26" s="2953"/>
    </row>
    <row r="27" spans="1:23" s="2954" customFormat="1" ht="18">
      <c r="A27" s="2953"/>
      <c r="B27" s="2953"/>
      <c r="C27" s="2953"/>
      <c r="D27" s="2953"/>
      <c r="E27" s="2953"/>
      <c r="F27" s="2953"/>
      <c r="G27" s="2953"/>
      <c r="H27" s="2953"/>
      <c r="I27" s="2953"/>
      <c r="J27" s="2953"/>
      <c r="K27" s="2953"/>
      <c r="L27" s="2953"/>
      <c r="M27" s="2953"/>
      <c r="N27" s="2953"/>
      <c r="O27" s="2953"/>
      <c r="P27" s="2953"/>
      <c r="Q27" s="2953"/>
      <c r="R27" s="2953"/>
      <c r="S27" s="2953"/>
      <c r="T27" s="2953"/>
      <c r="U27" s="2953"/>
      <c r="V27" s="2953"/>
      <c r="W27" s="2953"/>
    </row>
    <row r="28" spans="1:23" s="2954" customFormat="1" ht="18">
      <c r="A28" s="2953"/>
      <c r="B28" s="2953"/>
      <c r="C28" s="2953"/>
      <c r="D28" s="2953"/>
      <c r="E28" s="2953"/>
      <c r="F28" s="2953"/>
      <c r="G28" s="2953"/>
      <c r="H28" s="2953"/>
      <c r="I28" s="2953"/>
      <c r="J28" s="2953"/>
      <c r="K28" s="2953"/>
      <c r="L28" s="2953"/>
      <c r="M28" s="2953"/>
      <c r="N28" s="2953"/>
      <c r="O28" s="2953"/>
      <c r="P28" s="2953"/>
      <c r="Q28" s="2953"/>
      <c r="R28" s="2953"/>
      <c r="S28" s="2953"/>
      <c r="T28" s="2953"/>
      <c r="U28" s="2953"/>
      <c r="V28" s="2953"/>
      <c r="W28" s="2953"/>
    </row>
    <row r="29" spans="1:23">
      <c r="C29" s="2953"/>
      <c r="D29" s="2953"/>
      <c r="E29" s="2953"/>
      <c r="F29" s="2953"/>
      <c r="G29" s="2953"/>
      <c r="H29" s="2953"/>
      <c r="I29" s="2953"/>
    </row>
    <row r="30" spans="1:23">
      <c r="C30" s="2953"/>
      <c r="D30" s="2953"/>
      <c r="E30" s="2953"/>
      <c r="F30" s="2953"/>
      <c r="G30" s="2953"/>
      <c r="H30" s="2953"/>
      <c r="I30" s="2953"/>
    </row>
    <row r="31" spans="1:23">
      <c r="C31" s="2953"/>
      <c r="D31" s="2953"/>
      <c r="E31" s="2953"/>
      <c r="F31" s="2953"/>
      <c r="G31" s="2953"/>
      <c r="H31" s="2953"/>
      <c r="I31" s="2953"/>
    </row>
    <row r="32" spans="1:23">
      <c r="C32" s="2953"/>
      <c r="D32" s="2953"/>
      <c r="E32" s="2953"/>
      <c r="F32" s="2953"/>
      <c r="G32" s="2953"/>
      <c r="H32" s="2953"/>
      <c r="I32" s="2953"/>
    </row>
    <row r="33" spans="3:9">
      <c r="C33" s="2953"/>
      <c r="D33" s="2953"/>
      <c r="E33" s="2953"/>
      <c r="F33" s="2953"/>
      <c r="G33" s="2953"/>
      <c r="H33" s="2953"/>
      <c r="I33" s="2953"/>
    </row>
    <row r="34" spans="3:9">
      <c r="C34" s="2953"/>
      <c r="D34" s="2953"/>
      <c r="E34" s="2953"/>
      <c r="F34" s="2953"/>
      <c r="G34" s="2953"/>
      <c r="H34" s="2953"/>
      <c r="I34" s="2953"/>
    </row>
    <row r="35" spans="3:9">
      <c r="C35" s="2953"/>
      <c r="D35" s="2953"/>
      <c r="E35" s="2953"/>
      <c r="F35" s="2953"/>
      <c r="G35" s="2953"/>
      <c r="H35" s="2953"/>
      <c r="I35" s="2953"/>
    </row>
    <row r="36" spans="3:9">
      <c r="C36" s="2953"/>
      <c r="D36" s="2953"/>
      <c r="E36" s="2953"/>
      <c r="F36" s="2953"/>
      <c r="G36" s="2953"/>
      <c r="H36" s="2953"/>
      <c r="I36" s="2953"/>
    </row>
    <row r="49" spans="8:10">
      <c r="H49" s="2955"/>
      <c r="I49" s="2955"/>
      <c r="J49" s="2956"/>
    </row>
    <row r="50" spans="8:10">
      <c r="H50" s="2955"/>
      <c r="I50" s="2955"/>
      <c r="J50" s="2956"/>
    </row>
  </sheetData>
  <mergeCells count="6">
    <mergeCell ref="C7:G7"/>
    <mergeCell ref="H7:H9"/>
    <mergeCell ref="I7:I9"/>
    <mergeCell ref="J7:J9"/>
    <mergeCell ref="C8:D8"/>
    <mergeCell ref="E8:F8"/>
  </mergeCells>
  <pageMargins left="0.75" right="0.75" top="1" bottom="1" header="0.5" footer="0.5"/>
  <pageSetup paperSize="9" scale="33" orientation="landscape"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5"/>
  <sheetViews>
    <sheetView zoomScale="80" zoomScaleNormal="80" workbookViewId="0">
      <selection activeCell="A4" sqref="A4:F16"/>
    </sheetView>
  </sheetViews>
  <sheetFormatPr defaultColWidth="11.42578125" defaultRowHeight="15"/>
  <cols>
    <col min="1" max="1" width="4.85546875" style="2958" customWidth="1"/>
    <col min="2" max="2" width="72.5703125" style="2958" customWidth="1"/>
    <col min="3" max="3" width="20" style="2958" customWidth="1"/>
    <col min="4" max="4" width="20.85546875" style="2958" customWidth="1"/>
    <col min="5" max="5" width="18.42578125" style="2959" customWidth="1"/>
    <col min="6" max="6" width="24.28515625" style="2958" customWidth="1"/>
    <col min="7" max="255" width="11.42578125" style="2958"/>
    <col min="256" max="256" width="3.7109375" style="2958" customWidth="1"/>
    <col min="257" max="257" width="4.85546875" style="2958" customWidth="1"/>
    <col min="258" max="258" width="67.85546875" style="2958" customWidth="1"/>
    <col min="259" max="259" width="20" style="2958" customWidth="1"/>
    <col min="260" max="260" width="20.85546875" style="2958" customWidth="1"/>
    <col min="261" max="261" width="18.42578125" style="2958" customWidth="1"/>
    <col min="262" max="262" width="24.28515625" style="2958" customWidth="1"/>
    <col min="263" max="511" width="11.42578125" style="2958"/>
    <col min="512" max="512" width="3.7109375" style="2958" customWidth="1"/>
    <col min="513" max="513" width="4.85546875" style="2958" customWidth="1"/>
    <col min="514" max="514" width="67.85546875" style="2958" customWidth="1"/>
    <col min="515" max="515" width="20" style="2958" customWidth="1"/>
    <col min="516" max="516" width="20.85546875" style="2958" customWidth="1"/>
    <col min="517" max="517" width="18.42578125" style="2958" customWidth="1"/>
    <col min="518" max="518" width="24.28515625" style="2958" customWidth="1"/>
    <col min="519" max="767" width="11.42578125" style="2958"/>
    <col min="768" max="768" width="3.7109375" style="2958" customWidth="1"/>
    <col min="769" max="769" width="4.85546875" style="2958" customWidth="1"/>
    <col min="770" max="770" width="67.85546875" style="2958" customWidth="1"/>
    <col min="771" max="771" width="20" style="2958" customWidth="1"/>
    <col min="772" max="772" width="20.85546875" style="2958" customWidth="1"/>
    <col min="773" max="773" width="18.42578125" style="2958" customWidth="1"/>
    <col min="774" max="774" width="24.28515625" style="2958" customWidth="1"/>
    <col min="775" max="1023" width="11.42578125" style="2958"/>
    <col min="1024" max="1024" width="3.7109375" style="2958" customWidth="1"/>
    <col min="1025" max="1025" width="4.85546875" style="2958" customWidth="1"/>
    <col min="1026" max="1026" width="67.85546875" style="2958" customWidth="1"/>
    <col min="1027" max="1027" width="20" style="2958" customWidth="1"/>
    <col min="1028" max="1028" width="20.85546875" style="2958" customWidth="1"/>
    <col min="1029" max="1029" width="18.42578125" style="2958" customWidth="1"/>
    <col min="1030" max="1030" width="24.28515625" style="2958" customWidth="1"/>
    <col min="1031" max="1279" width="11.42578125" style="2958"/>
    <col min="1280" max="1280" width="3.7109375" style="2958" customWidth="1"/>
    <col min="1281" max="1281" width="4.85546875" style="2958" customWidth="1"/>
    <col min="1282" max="1282" width="67.85546875" style="2958" customWidth="1"/>
    <col min="1283" max="1283" width="20" style="2958" customWidth="1"/>
    <col min="1284" max="1284" width="20.85546875" style="2958" customWidth="1"/>
    <col min="1285" max="1285" width="18.42578125" style="2958" customWidth="1"/>
    <col min="1286" max="1286" width="24.28515625" style="2958" customWidth="1"/>
    <col min="1287" max="1535" width="11.42578125" style="2958"/>
    <col min="1536" max="1536" width="3.7109375" style="2958" customWidth="1"/>
    <col min="1537" max="1537" width="4.85546875" style="2958" customWidth="1"/>
    <col min="1538" max="1538" width="67.85546875" style="2958" customWidth="1"/>
    <col min="1539" max="1539" width="20" style="2958" customWidth="1"/>
    <col min="1540" max="1540" width="20.85546875" style="2958" customWidth="1"/>
    <col min="1541" max="1541" width="18.42578125" style="2958" customWidth="1"/>
    <col min="1542" max="1542" width="24.28515625" style="2958" customWidth="1"/>
    <col min="1543" max="1791" width="11.42578125" style="2958"/>
    <col min="1792" max="1792" width="3.7109375" style="2958" customWidth="1"/>
    <col min="1793" max="1793" width="4.85546875" style="2958" customWidth="1"/>
    <col min="1794" max="1794" width="67.85546875" style="2958" customWidth="1"/>
    <col min="1795" max="1795" width="20" style="2958" customWidth="1"/>
    <col min="1796" max="1796" width="20.85546875" style="2958" customWidth="1"/>
    <col min="1797" max="1797" width="18.42578125" style="2958" customWidth="1"/>
    <col min="1798" max="1798" width="24.28515625" style="2958" customWidth="1"/>
    <col min="1799" max="2047" width="11.42578125" style="2958"/>
    <col min="2048" max="2048" width="3.7109375" style="2958" customWidth="1"/>
    <col min="2049" max="2049" width="4.85546875" style="2958" customWidth="1"/>
    <col min="2050" max="2050" width="67.85546875" style="2958" customWidth="1"/>
    <col min="2051" max="2051" width="20" style="2958" customWidth="1"/>
    <col min="2052" max="2052" width="20.85546875" style="2958" customWidth="1"/>
    <col min="2053" max="2053" width="18.42578125" style="2958" customWidth="1"/>
    <col min="2054" max="2054" width="24.28515625" style="2958" customWidth="1"/>
    <col min="2055" max="2303" width="11.42578125" style="2958"/>
    <col min="2304" max="2304" width="3.7109375" style="2958" customWidth="1"/>
    <col min="2305" max="2305" width="4.85546875" style="2958" customWidth="1"/>
    <col min="2306" max="2306" width="67.85546875" style="2958" customWidth="1"/>
    <col min="2307" max="2307" width="20" style="2958" customWidth="1"/>
    <col min="2308" max="2308" width="20.85546875" style="2958" customWidth="1"/>
    <col min="2309" max="2309" width="18.42578125" style="2958" customWidth="1"/>
    <col min="2310" max="2310" width="24.28515625" style="2958" customWidth="1"/>
    <col min="2311" max="2559" width="11.42578125" style="2958"/>
    <col min="2560" max="2560" width="3.7109375" style="2958" customWidth="1"/>
    <col min="2561" max="2561" width="4.85546875" style="2958" customWidth="1"/>
    <col min="2562" max="2562" width="67.85546875" style="2958" customWidth="1"/>
    <col min="2563" max="2563" width="20" style="2958" customWidth="1"/>
    <col min="2564" max="2564" width="20.85546875" style="2958" customWidth="1"/>
    <col min="2565" max="2565" width="18.42578125" style="2958" customWidth="1"/>
    <col min="2566" max="2566" width="24.28515625" style="2958" customWidth="1"/>
    <col min="2567" max="2815" width="11.42578125" style="2958"/>
    <col min="2816" max="2816" width="3.7109375" style="2958" customWidth="1"/>
    <col min="2817" max="2817" width="4.85546875" style="2958" customWidth="1"/>
    <col min="2818" max="2818" width="67.85546875" style="2958" customWidth="1"/>
    <col min="2819" max="2819" width="20" style="2958" customWidth="1"/>
    <col min="2820" max="2820" width="20.85546875" style="2958" customWidth="1"/>
    <col min="2821" max="2821" width="18.42578125" style="2958" customWidth="1"/>
    <col min="2822" max="2822" width="24.28515625" style="2958" customWidth="1"/>
    <col min="2823" max="3071" width="11.42578125" style="2958"/>
    <col min="3072" max="3072" width="3.7109375" style="2958" customWidth="1"/>
    <col min="3073" max="3073" width="4.85546875" style="2958" customWidth="1"/>
    <col min="3074" max="3074" width="67.85546875" style="2958" customWidth="1"/>
    <col min="3075" max="3075" width="20" style="2958" customWidth="1"/>
    <col min="3076" max="3076" width="20.85546875" style="2958" customWidth="1"/>
    <col min="3077" max="3077" width="18.42578125" style="2958" customWidth="1"/>
    <col min="3078" max="3078" width="24.28515625" style="2958" customWidth="1"/>
    <col min="3079" max="3327" width="11.42578125" style="2958"/>
    <col min="3328" max="3328" width="3.7109375" style="2958" customWidth="1"/>
    <col min="3329" max="3329" width="4.85546875" style="2958" customWidth="1"/>
    <col min="3330" max="3330" width="67.85546875" style="2958" customWidth="1"/>
    <col min="3331" max="3331" width="20" style="2958" customWidth="1"/>
    <col min="3332" max="3332" width="20.85546875" style="2958" customWidth="1"/>
    <col min="3333" max="3333" width="18.42578125" style="2958" customWidth="1"/>
    <col min="3334" max="3334" width="24.28515625" style="2958" customWidth="1"/>
    <col min="3335" max="3583" width="11.42578125" style="2958"/>
    <col min="3584" max="3584" width="3.7109375" style="2958" customWidth="1"/>
    <col min="3585" max="3585" width="4.85546875" style="2958" customWidth="1"/>
    <col min="3586" max="3586" width="67.85546875" style="2958" customWidth="1"/>
    <col min="3587" max="3587" width="20" style="2958" customWidth="1"/>
    <col min="3588" max="3588" width="20.85546875" style="2958" customWidth="1"/>
    <col min="3589" max="3589" width="18.42578125" style="2958" customWidth="1"/>
    <col min="3590" max="3590" width="24.28515625" style="2958" customWidth="1"/>
    <col min="3591" max="3839" width="11.42578125" style="2958"/>
    <col min="3840" max="3840" width="3.7109375" style="2958" customWidth="1"/>
    <col min="3841" max="3841" width="4.85546875" style="2958" customWidth="1"/>
    <col min="3842" max="3842" width="67.85546875" style="2958" customWidth="1"/>
    <col min="3843" max="3843" width="20" style="2958" customWidth="1"/>
    <col min="3844" max="3844" width="20.85546875" style="2958" customWidth="1"/>
    <col min="3845" max="3845" width="18.42578125" style="2958" customWidth="1"/>
    <col min="3846" max="3846" width="24.28515625" style="2958" customWidth="1"/>
    <col min="3847" max="4095" width="11.42578125" style="2958"/>
    <col min="4096" max="4096" width="3.7109375" style="2958" customWidth="1"/>
    <col min="4097" max="4097" width="4.85546875" style="2958" customWidth="1"/>
    <col min="4098" max="4098" width="67.85546875" style="2958" customWidth="1"/>
    <col min="4099" max="4099" width="20" style="2958" customWidth="1"/>
    <col min="4100" max="4100" width="20.85546875" style="2958" customWidth="1"/>
    <col min="4101" max="4101" width="18.42578125" style="2958" customWidth="1"/>
    <col min="4102" max="4102" width="24.28515625" style="2958" customWidth="1"/>
    <col min="4103" max="4351" width="11.42578125" style="2958"/>
    <col min="4352" max="4352" width="3.7109375" style="2958" customWidth="1"/>
    <col min="4353" max="4353" width="4.85546875" style="2958" customWidth="1"/>
    <col min="4354" max="4354" width="67.85546875" style="2958" customWidth="1"/>
    <col min="4355" max="4355" width="20" style="2958" customWidth="1"/>
    <col min="4356" max="4356" width="20.85546875" style="2958" customWidth="1"/>
    <col min="4357" max="4357" width="18.42578125" style="2958" customWidth="1"/>
    <col min="4358" max="4358" width="24.28515625" style="2958" customWidth="1"/>
    <col min="4359" max="4607" width="11.42578125" style="2958"/>
    <col min="4608" max="4608" width="3.7109375" style="2958" customWidth="1"/>
    <col min="4609" max="4609" width="4.85546875" style="2958" customWidth="1"/>
    <col min="4610" max="4610" width="67.85546875" style="2958" customWidth="1"/>
    <col min="4611" max="4611" width="20" style="2958" customWidth="1"/>
    <col min="4612" max="4612" width="20.85546875" style="2958" customWidth="1"/>
    <col min="4613" max="4613" width="18.42578125" style="2958" customWidth="1"/>
    <col min="4614" max="4614" width="24.28515625" style="2958" customWidth="1"/>
    <col min="4615" max="4863" width="11.42578125" style="2958"/>
    <col min="4864" max="4864" width="3.7109375" style="2958" customWidth="1"/>
    <col min="4865" max="4865" width="4.85546875" style="2958" customWidth="1"/>
    <col min="4866" max="4866" width="67.85546875" style="2958" customWidth="1"/>
    <col min="4867" max="4867" width="20" style="2958" customWidth="1"/>
    <col min="4868" max="4868" width="20.85546875" style="2958" customWidth="1"/>
    <col min="4869" max="4869" width="18.42578125" style="2958" customWidth="1"/>
    <col min="4870" max="4870" width="24.28515625" style="2958" customWidth="1"/>
    <col min="4871" max="5119" width="11.42578125" style="2958"/>
    <col min="5120" max="5120" width="3.7109375" style="2958" customWidth="1"/>
    <col min="5121" max="5121" width="4.85546875" style="2958" customWidth="1"/>
    <col min="5122" max="5122" width="67.85546875" style="2958" customWidth="1"/>
    <col min="5123" max="5123" width="20" style="2958" customWidth="1"/>
    <col min="5124" max="5124" width="20.85546875" style="2958" customWidth="1"/>
    <col min="5125" max="5125" width="18.42578125" style="2958" customWidth="1"/>
    <col min="5126" max="5126" width="24.28515625" style="2958" customWidth="1"/>
    <col min="5127" max="5375" width="11.42578125" style="2958"/>
    <col min="5376" max="5376" width="3.7109375" style="2958" customWidth="1"/>
    <col min="5377" max="5377" width="4.85546875" style="2958" customWidth="1"/>
    <col min="5378" max="5378" width="67.85546875" style="2958" customWidth="1"/>
    <col min="5379" max="5379" width="20" style="2958" customWidth="1"/>
    <col min="5380" max="5380" width="20.85546875" style="2958" customWidth="1"/>
    <col min="5381" max="5381" width="18.42578125" style="2958" customWidth="1"/>
    <col min="5382" max="5382" width="24.28515625" style="2958" customWidth="1"/>
    <col min="5383" max="5631" width="11.42578125" style="2958"/>
    <col min="5632" max="5632" width="3.7109375" style="2958" customWidth="1"/>
    <col min="5633" max="5633" width="4.85546875" style="2958" customWidth="1"/>
    <col min="5634" max="5634" width="67.85546875" style="2958" customWidth="1"/>
    <col min="5635" max="5635" width="20" style="2958" customWidth="1"/>
    <col min="5636" max="5636" width="20.85546875" style="2958" customWidth="1"/>
    <col min="5637" max="5637" width="18.42578125" style="2958" customWidth="1"/>
    <col min="5638" max="5638" width="24.28515625" style="2958" customWidth="1"/>
    <col min="5639" max="5887" width="11.42578125" style="2958"/>
    <col min="5888" max="5888" width="3.7109375" style="2958" customWidth="1"/>
    <col min="5889" max="5889" width="4.85546875" style="2958" customWidth="1"/>
    <col min="5890" max="5890" width="67.85546875" style="2958" customWidth="1"/>
    <col min="5891" max="5891" width="20" style="2958" customWidth="1"/>
    <col min="5892" max="5892" width="20.85546875" style="2958" customWidth="1"/>
    <col min="5893" max="5893" width="18.42578125" style="2958" customWidth="1"/>
    <col min="5894" max="5894" width="24.28515625" style="2958" customWidth="1"/>
    <col min="5895" max="6143" width="11.42578125" style="2958"/>
    <col min="6144" max="6144" width="3.7109375" style="2958" customWidth="1"/>
    <col min="6145" max="6145" width="4.85546875" style="2958" customWidth="1"/>
    <col min="6146" max="6146" width="67.85546875" style="2958" customWidth="1"/>
    <col min="6147" max="6147" width="20" style="2958" customWidth="1"/>
    <col min="6148" max="6148" width="20.85546875" style="2958" customWidth="1"/>
    <col min="6149" max="6149" width="18.42578125" style="2958" customWidth="1"/>
    <col min="6150" max="6150" width="24.28515625" style="2958" customWidth="1"/>
    <col min="6151" max="6399" width="11.42578125" style="2958"/>
    <col min="6400" max="6400" width="3.7109375" style="2958" customWidth="1"/>
    <col min="6401" max="6401" width="4.85546875" style="2958" customWidth="1"/>
    <col min="6402" max="6402" width="67.85546875" style="2958" customWidth="1"/>
    <col min="6403" max="6403" width="20" style="2958" customWidth="1"/>
    <col min="6404" max="6404" width="20.85546875" style="2958" customWidth="1"/>
    <col min="6405" max="6405" width="18.42578125" style="2958" customWidth="1"/>
    <col min="6406" max="6406" width="24.28515625" style="2958" customWidth="1"/>
    <col min="6407" max="6655" width="11.42578125" style="2958"/>
    <col min="6656" max="6656" width="3.7109375" style="2958" customWidth="1"/>
    <col min="6657" max="6657" width="4.85546875" style="2958" customWidth="1"/>
    <col min="6658" max="6658" width="67.85546875" style="2958" customWidth="1"/>
    <col min="6659" max="6659" width="20" style="2958" customWidth="1"/>
    <col min="6660" max="6660" width="20.85546875" style="2958" customWidth="1"/>
    <col min="6661" max="6661" width="18.42578125" style="2958" customWidth="1"/>
    <col min="6662" max="6662" width="24.28515625" style="2958" customWidth="1"/>
    <col min="6663" max="6911" width="11.42578125" style="2958"/>
    <col min="6912" max="6912" width="3.7109375" style="2958" customWidth="1"/>
    <col min="6913" max="6913" width="4.85546875" style="2958" customWidth="1"/>
    <col min="6914" max="6914" width="67.85546875" style="2958" customWidth="1"/>
    <col min="6915" max="6915" width="20" style="2958" customWidth="1"/>
    <col min="6916" max="6916" width="20.85546875" style="2958" customWidth="1"/>
    <col min="6917" max="6917" width="18.42578125" style="2958" customWidth="1"/>
    <col min="6918" max="6918" width="24.28515625" style="2958" customWidth="1"/>
    <col min="6919" max="7167" width="11.42578125" style="2958"/>
    <col min="7168" max="7168" width="3.7109375" style="2958" customWidth="1"/>
    <col min="7169" max="7169" width="4.85546875" style="2958" customWidth="1"/>
    <col min="7170" max="7170" width="67.85546875" style="2958" customWidth="1"/>
    <col min="7171" max="7171" width="20" style="2958" customWidth="1"/>
    <col min="7172" max="7172" width="20.85546875" style="2958" customWidth="1"/>
    <col min="7173" max="7173" width="18.42578125" style="2958" customWidth="1"/>
    <col min="7174" max="7174" width="24.28515625" style="2958" customWidth="1"/>
    <col min="7175" max="7423" width="11.42578125" style="2958"/>
    <col min="7424" max="7424" width="3.7109375" style="2958" customWidth="1"/>
    <col min="7425" max="7425" width="4.85546875" style="2958" customWidth="1"/>
    <col min="7426" max="7426" width="67.85546875" style="2958" customWidth="1"/>
    <col min="7427" max="7427" width="20" style="2958" customWidth="1"/>
    <col min="7428" max="7428" width="20.85546875" style="2958" customWidth="1"/>
    <col min="7429" max="7429" width="18.42578125" style="2958" customWidth="1"/>
    <col min="7430" max="7430" width="24.28515625" style="2958" customWidth="1"/>
    <col min="7431" max="7679" width="11.42578125" style="2958"/>
    <col min="7680" max="7680" width="3.7109375" style="2958" customWidth="1"/>
    <col min="7681" max="7681" width="4.85546875" style="2958" customWidth="1"/>
    <col min="7682" max="7682" width="67.85546875" style="2958" customWidth="1"/>
    <col min="7683" max="7683" width="20" style="2958" customWidth="1"/>
    <col min="7684" max="7684" width="20.85546875" style="2958" customWidth="1"/>
    <col min="7685" max="7685" width="18.42578125" style="2958" customWidth="1"/>
    <col min="7686" max="7686" width="24.28515625" style="2958" customWidth="1"/>
    <col min="7687" max="7935" width="11.42578125" style="2958"/>
    <col min="7936" max="7936" width="3.7109375" style="2958" customWidth="1"/>
    <col min="7937" max="7937" width="4.85546875" style="2958" customWidth="1"/>
    <col min="7938" max="7938" width="67.85546875" style="2958" customWidth="1"/>
    <col min="7939" max="7939" width="20" style="2958" customWidth="1"/>
    <col min="7940" max="7940" width="20.85546875" style="2958" customWidth="1"/>
    <col min="7941" max="7941" width="18.42578125" style="2958" customWidth="1"/>
    <col min="7942" max="7942" width="24.28515625" style="2958" customWidth="1"/>
    <col min="7943" max="8191" width="11.42578125" style="2958"/>
    <col min="8192" max="8192" width="3.7109375" style="2958" customWidth="1"/>
    <col min="8193" max="8193" width="4.85546875" style="2958" customWidth="1"/>
    <col min="8194" max="8194" width="67.85546875" style="2958" customWidth="1"/>
    <col min="8195" max="8195" width="20" style="2958" customWidth="1"/>
    <col min="8196" max="8196" width="20.85546875" style="2958" customWidth="1"/>
    <col min="8197" max="8197" width="18.42578125" style="2958" customWidth="1"/>
    <col min="8198" max="8198" width="24.28515625" style="2958" customWidth="1"/>
    <col min="8199" max="8447" width="11.42578125" style="2958"/>
    <col min="8448" max="8448" width="3.7109375" style="2958" customWidth="1"/>
    <col min="8449" max="8449" width="4.85546875" style="2958" customWidth="1"/>
    <col min="8450" max="8450" width="67.85546875" style="2958" customWidth="1"/>
    <col min="8451" max="8451" width="20" style="2958" customWidth="1"/>
    <col min="8452" max="8452" width="20.85546875" style="2958" customWidth="1"/>
    <col min="8453" max="8453" width="18.42578125" style="2958" customWidth="1"/>
    <col min="8454" max="8454" width="24.28515625" style="2958" customWidth="1"/>
    <col min="8455" max="8703" width="11.42578125" style="2958"/>
    <col min="8704" max="8704" width="3.7109375" style="2958" customWidth="1"/>
    <col min="8705" max="8705" width="4.85546875" style="2958" customWidth="1"/>
    <col min="8706" max="8706" width="67.85546875" style="2958" customWidth="1"/>
    <col min="8707" max="8707" width="20" style="2958" customWidth="1"/>
    <col min="8708" max="8708" width="20.85546875" style="2958" customWidth="1"/>
    <col min="8709" max="8709" width="18.42578125" style="2958" customWidth="1"/>
    <col min="8710" max="8710" width="24.28515625" style="2958" customWidth="1"/>
    <col min="8711" max="8959" width="11.42578125" style="2958"/>
    <col min="8960" max="8960" width="3.7109375" style="2958" customWidth="1"/>
    <col min="8961" max="8961" width="4.85546875" style="2958" customWidth="1"/>
    <col min="8962" max="8962" width="67.85546875" style="2958" customWidth="1"/>
    <col min="8963" max="8963" width="20" style="2958" customWidth="1"/>
    <col min="8964" max="8964" width="20.85546875" style="2958" customWidth="1"/>
    <col min="8965" max="8965" width="18.42578125" style="2958" customWidth="1"/>
    <col min="8966" max="8966" width="24.28515625" style="2958" customWidth="1"/>
    <col min="8967" max="9215" width="11.42578125" style="2958"/>
    <col min="9216" max="9216" width="3.7109375" style="2958" customWidth="1"/>
    <col min="9217" max="9217" width="4.85546875" style="2958" customWidth="1"/>
    <col min="9218" max="9218" width="67.85546875" style="2958" customWidth="1"/>
    <col min="9219" max="9219" width="20" style="2958" customWidth="1"/>
    <col min="9220" max="9220" width="20.85546875" style="2958" customWidth="1"/>
    <col min="9221" max="9221" width="18.42578125" style="2958" customWidth="1"/>
    <col min="9222" max="9222" width="24.28515625" style="2958" customWidth="1"/>
    <col min="9223" max="9471" width="11.42578125" style="2958"/>
    <col min="9472" max="9472" width="3.7109375" style="2958" customWidth="1"/>
    <col min="9473" max="9473" width="4.85546875" style="2958" customWidth="1"/>
    <col min="9474" max="9474" width="67.85546875" style="2958" customWidth="1"/>
    <col min="9475" max="9475" width="20" style="2958" customWidth="1"/>
    <col min="9476" max="9476" width="20.85546875" style="2958" customWidth="1"/>
    <col min="9477" max="9477" width="18.42578125" style="2958" customWidth="1"/>
    <col min="9478" max="9478" width="24.28515625" style="2958" customWidth="1"/>
    <col min="9479" max="9727" width="11.42578125" style="2958"/>
    <col min="9728" max="9728" width="3.7109375" style="2958" customWidth="1"/>
    <col min="9729" max="9729" width="4.85546875" style="2958" customWidth="1"/>
    <col min="9730" max="9730" width="67.85546875" style="2958" customWidth="1"/>
    <col min="9731" max="9731" width="20" style="2958" customWidth="1"/>
    <col min="9732" max="9732" width="20.85546875" style="2958" customWidth="1"/>
    <col min="9733" max="9733" width="18.42578125" style="2958" customWidth="1"/>
    <col min="9734" max="9734" width="24.28515625" style="2958" customWidth="1"/>
    <col min="9735" max="9983" width="11.42578125" style="2958"/>
    <col min="9984" max="9984" width="3.7109375" style="2958" customWidth="1"/>
    <col min="9985" max="9985" width="4.85546875" style="2958" customWidth="1"/>
    <col min="9986" max="9986" width="67.85546875" style="2958" customWidth="1"/>
    <col min="9987" max="9987" width="20" style="2958" customWidth="1"/>
    <col min="9988" max="9988" width="20.85546875" style="2958" customWidth="1"/>
    <col min="9989" max="9989" width="18.42578125" style="2958" customWidth="1"/>
    <col min="9990" max="9990" width="24.28515625" style="2958" customWidth="1"/>
    <col min="9991" max="10239" width="11.42578125" style="2958"/>
    <col min="10240" max="10240" width="3.7109375" style="2958" customWidth="1"/>
    <col min="10241" max="10241" width="4.85546875" style="2958" customWidth="1"/>
    <col min="10242" max="10242" width="67.85546875" style="2958" customWidth="1"/>
    <col min="10243" max="10243" width="20" style="2958" customWidth="1"/>
    <col min="10244" max="10244" width="20.85546875" style="2958" customWidth="1"/>
    <col min="10245" max="10245" width="18.42578125" style="2958" customWidth="1"/>
    <col min="10246" max="10246" width="24.28515625" style="2958" customWidth="1"/>
    <col min="10247" max="10495" width="11.42578125" style="2958"/>
    <col min="10496" max="10496" width="3.7109375" style="2958" customWidth="1"/>
    <col min="10497" max="10497" width="4.85546875" style="2958" customWidth="1"/>
    <col min="10498" max="10498" width="67.85546875" style="2958" customWidth="1"/>
    <col min="10499" max="10499" width="20" style="2958" customWidth="1"/>
    <col min="10500" max="10500" width="20.85546875" style="2958" customWidth="1"/>
    <col min="10501" max="10501" width="18.42578125" style="2958" customWidth="1"/>
    <col min="10502" max="10502" width="24.28515625" style="2958" customWidth="1"/>
    <col min="10503" max="10751" width="11.42578125" style="2958"/>
    <col min="10752" max="10752" width="3.7109375" style="2958" customWidth="1"/>
    <col min="10753" max="10753" width="4.85546875" style="2958" customWidth="1"/>
    <col min="10754" max="10754" width="67.85546875" style="2958" customWidth="1"/>
    <col min="10755" max="10755" width="20" style="2958" customWidth="1"/>
    <col min="10756" max="10756" width="20.85546875" style="2958" customWidth="1"/>
    <col min="10757" max="10757" width="18.42578125" style="2958" customWidth="1"/>
    <col min="10758" max="10758" width="24.28515625" style="2958" customWidth="1"/>
    <col min="10759" max="11007" width="11.42578125" style="2958"/>
    <col min="11008" max="11008" width="3.7109375" style="2958" customWidth="1"/>
    <col min="11009" max="11009" width="4.85546875" style="2958" customWidth="1"/>
    <col min="11010" max="11010" width="67.85546875" style="2958" customWidth="1"/>
    <col min="11011" max="11011" width="20" style="2958" customWidth="1"/>
    <col min="11012" max="11012" width="20.85546875" style="2958" customWidth="1"/>
    <col min="11013" max="11013" width="18.42578125" style="2958" customWidth="1"/>
    <col min="11014" max="11014" width="24.28515625" style="2958" customWidth="1"/>
    <col min="11015" max="11263" width="11.42578125" style="2958"/>
    <col min="11264" max="11264" width="3.7109375" style="2958" customWidth="1"/>
    <col min="11265" max="11265" width="4.85546875" style="2958" customWidth="1"/>
    <col min="11266" max="11266" width="67.85546875" style="2958" customWidth="1"/>
    <col min="11267" max="11267" width="20" style="2958" customWidth="1"/>
    <col min="11268" max="11268" width="20.85546875" style="2958" customWidth="1"/>
    <col min="11269" max="11269" width="18.42578125" style="2958" customWidth="1"/>
    <col min="11270" max="11270" width="24.28515625" style="2958" customWidth="1"/>
    <col min="11271" max="11519" width="11.42578125" style="2958"/>
    <col min="11520" max="11520" width="3.7109375" style="2958" customWidth="1"/>
    <col min="11521" max="11521" width="4.85546875" style="2958" customWidth="1"/>
    <col min="11522" max="11522" width="67.85546875" style="2958" customWidth="1"/>
    <col min="11523" max="11523" width="20" style="2958" customWidth="1"/>
    <col min="11524" max="11524" width="20.85546875" style="2958" customWidth="1"/>
    <col min="11525" max="11525" width="18.42578125" style="2958" customWidth="1"/>
    <col min="11526" max="11526" width="24.28515625" style="2958" customWidth="1"/>
    <col min="11527" max="11775" width="11.42578125" style="2958"/>
    <col min="11776" max="11776" width="3.7109375" style="2958" customWidth="1"/>
    <col min="11777" max="11777" width="4.85546875" style="2958" customWidth="1"/>
    <col min="11778" max="11778" width="67.85546875" style="2958" customWidth="1"/>
    <col min="11779" max="11779" width="20" style="2958" customWidth="1"/>
    <col min="11780" max="11780" width="20.85546875" style="2958" customWidth="1"/>
    <col min="11781" max="11781" width="18.42578125" style="2958" customWidth="1"/>
    <col min="11782" max="11782" width="24.28515625" style="2958" customWidth="1"/>
    <col min="11783" max="12031" width="11.42578125" style="2958"/>
    <col min="12032" max="12032" width="3.7109375" style="2958" customWidth="1"/>
    <col min="12033" max="12033" width="4.85546875" style="2958" customWidth="1"/>
    <col min="12034" max="12034" width="67.85546875" style="2958" customWidth="1"/>
    <col min="12035" max="12035" width="20" style="2958" customWidth="1"/>
    <col min="12036" max="12036" width="20.85546875" style="2958" customWidth="1"/>
    <col min="12037" max="12037" width="18.42578125" style="2958" customWidth="1"/>
    <col min="12038" max="12038" width="24.28515625" style="2958" customWidth="1"/>
    <col min="12039" max="12287" width="11.42578125" style="2958"/>
    <col min="12288" max="12288" width="3.7109375" style="2958" customWidth="1"/>
    <col min="12289" max="12289" width="4.85546875" style="2958" customWidth="1"/>
    <col min="12290" max="12290" width="67.85546875" style="2958" customWidth="1"/>
    <col min="12291" max="12291" width="20" style="2958" customWidth="1"/>
    <col min="12292" max="12292" width="20.85546875" style="2958" customWidth="1"/>
    <col min="12293" max="12293" width="18.42578125" style="2958" customWidth="1"/>
    <col min="12294" max="12294" width="24.28515625" style="2958" customWidth="1"/>
    <col min="12295" max="12543" width="11.42578125" style="2958"/>
    <col min="12544" max="12544" width="3.7109375" style="2958" customWidth="1"/>
    <col min="12545" max="12545" width="4.85546875" style="2958" customWidth="1"/>
    <col min="12546" max="12546" width="67.85546875" style="2958" customWidth="1"/>
    <col min="12547" max="12547" width="20" style="2958" customWidth="1"/>
    <col min="12548" max="12548" width="20.85546875" style="2958" customWidth="1"/>
    <col min="12549" max="12549" width="18.42578125" style="2958" customWidth="1"/>
    <col min="12550" max="12550" width="24.28515625" style="2958" customWidth="1"/>
    <col min="12551" max="12799" width="11.42578125" style="2958"/>
    <col min="12800" max="12800" width="3.7109375" style="2958" customWidth="1"/>
    <col min="12801" max="12801" width="4.85546875" style="2958" customWidth="1"/>
    <col min="12802" max="12802" width="67.85546875" style="2958" customWidth="1"/>
    <col min="12803" max="12803" width="20" style="2958" customWidth="1"/>
    <col min="12804" max="12804" width="20.85546875" style="2958" customWidth="1"/>
    <col min="12805" max="12805" width="18.42578125" style="2958" customWidth="1"/>
    <col min="12806" max="12806" width="24.28515625" style="2958" customWidth="1"/>
    <col min="12807" max="13055" width="11.42578125" style="2958"/>
    <col min="13056" max="13056" width="3.7109375" style="2958" customWidth="1"/>
    <col min="13057" max="13057" width="4.85546875" style="2958" customWidth="1"/>
    <col min="13058" max="13058" width="67.85546875" style="2958" customWidth="1"/>
    <col min="13059" max="13059" width="20" style="2958" customWidth="1"/>
    <col min="13060" max="13060" width="20.85546875" style="2958" customWidth="1"/>
    <col min="13061" max="13061" width="18.42578125" style="2958" customWidth="1"/>
    <col min="13062" max="13062" width="24.28515625" style="2958" customWidth="1"/>
    <col min="13063" max="13311" width="11.42578125" style="2958"/>
    <col min="13312" max="13312" width="3.7109375" style="2958" customWidth="1"/>
    <col min="13313" max="13313" width="4.85546875" style="2958" customWidth="1"/>
    <col min="13314" max="13314" width="67.85546875" style="2958" customWidth="1"/>
    <col min="13315" max="13315" width="20" style="2958" customWidth="1"/>
    <col min="13316" max="13316" width="20.85546875" style="2958" customWidth="1"/>
    <col min="13317" max="13317" width="18.42578125" style="2958" customWidth="1"/>
    <col min="13318" max="13318" width="24.28515625" style="2958" customWidth="1"/>
    <col min="13319" max="13567" width="11.42578125" style="2958"/>
    <col min="13568" max="13568" width="3.7109375" style="2958" customWidth="1"/>
    <col min="13569" max="13569" width="4.85546875" style="2958" customWidth="1"/>
    <col min="13570" max="13570" width="67.85546875" style="2958" customWidth="1"/>
    <col min="13571" max="13571" width="20" style="2958" customWidth="1"/>
    <col min="13572" max="13572" width="20.85546875" style="2958" customWidth="1"/>
    <col min="13573" max="13573" width="18.42578125" style="2958" customWidth="1"/>
    <col min="13574" max="13574" width="24.28515625" style="2958" customWidth="1"/>
    <col min="13575" max="13823" width="11.42578125" style="2958"/>
    <col min="13824" max="13824" width="3.7109375" style="2958" customWidth="1"/>
    <col min="13825" max="13825" width="4.85546875" style="2958" customWidth="1"/>
    <col min="13826" max="13826" width="67.85546875" style="2958" customWidth="1"/>
    <col min="13827" max="13827" width="20" style="2958" customWidth="1"/>
    <col min="13828" max="13828" width="20.85546875" style="2958" customWidth="1"/>
    <col min="13829" max="13829" width="18.42578125" style="2958" customWidth="1"/>
    <col min="13830" max="13830" width="24.28515625" style="2958" customWidth="1"/>
    <col min="13831" max="14079" width="11.42578125" style="2958"/>
    <col min="14080" max="14080" width="3.7109375" style="2958" customWidth="1"/>
    <col min="14081" max="14081" width="4.85546875" style="2958" customWidth="1"/>
    <col min="14082" max="14082" width="67.85546875" style="2958" customWidth="1"/>
    <col min="14083" max="14083" width="20" style="2958" customWidth="1"/>
    <col min="14084" max="14084" width="20.85546875" style="2958" customWidth="1"/>
    <col min="14085" max="14085" width="18.42578125" style="2958" customWidth="1"/>
    <col min="14086" max="14086" width="24.28515625" style="2958" customWidth="1"/>
    <col min="14087" max="14335" width="11.42578125" style="2958"/>
    <col min="14336" max="14336" width="3.7109375" style="2958" customWidth="1"/>
    <col min="14337" max="14337" width="4.85546875" style="2958" customWidth="1"/>
    <col min="14338" max="14338" width="67.85546875" style="2958" customWidth="1"/>
    <col min="14339" max="14339" width="20" style="2958" customWidth="1"/>
    <col min="14340" max="14340" width="20.85546875" style="2958" customWidth="1"/>
    <col min="14341" max="14341" width="18.42578125" style="2958" customWidth="1"/>
    <col min="14342" max="14342" width="24.28515625" style="2958" customWidth="1"/>
    <col min="14343" max="14591" width="11.42578125" style="2958"/>
    <col min="14592" max="14592" width="3.7109375" style="2958" customWidth="1"/>
    <col min="14593" max="14593" width="4.85546875" style="2958" customWidth="1"/>
    <col min="14594" max="14594" width="67.85546875" style="2958" customWidth="1"/>
    <col min="14595" max="14595" width="20" style="2958" customWidth="1"/>
    <col min="14596" max="14596" width="20.85546875" style="2958" customWidth="1"/>
    <col min="14597" max="14597" width="18.42578125" style="2958" customWidth="1"/>
    <col min="14598" max="14598" width="24.28515625" style="2958" customWidth="1"/>
    <col min="14599" max="14847" width="11.42578125" style="2958"/>
    <col min="14848" max="14848" width="3.7109375" style="2958" customWidth="1"/>
    <col min="14849" max="14849" width="4.85546875" style="2958" customWidth="1"/>
    <col min="14850" max="14850" width="67.85546875" style="2958" customWidth="1"/>
    <col min="14851" max="14851" width="20" style="2958" customWidth="1"/>
    <col min="14852" max="14852" width="20.85546875" style="2958" customWidth="1"/>
    <col min="14853" max="14853" width="18.42578125" style="2958" customWidth="1"/>
    <col min="14854" max="14854" width="24.28515625" style="2958" customWidth="1"/>
    <col min="14855" max="15103" width="11.42578125" style="2958"/>
    <col min="15104" max="15104" width="3.7109375" style="2958" customWidth="1"/>
    <col min="15105" max="15105" width="4.85546875" style="2958" customWidth="1"/>
    <col min="15106" max="15106" width="67.85546875" style="2958" customWidth="1"/>
    <col min="15107" max="15107" width="20" style="2958" customWidth="1"/>
    <col min="15108" max="15108" width="20.85546875" style="2958" customWidth="1"/>
    <col min="15109" max="15109" width="18.42578125" style="2958" customWidth="1"/>
    <col min="15110" max="15110" width="24.28515625" style="2958" customWidth="1"/>
    <col min="15111" max="15359" width="11.42578125" style="2958"/>
    <col min="15360" max="15360" width="3.7109375" style="2958" customWidth="1"/>
    <col min="15361" max="15361" width="4.85546875" style="2958" customWidth="1"/>
    <col min="15362" max="15362" width="67.85546875" style="2958" customWidth="1"/>
    <col min="15363" max="15363" width="20" style="2958" customWidth="1"/>
    <col min="15364" max="15364" width="20.85546875" style="2958" customWidth="1"/>
    <col min="15365" max="15365" width="18.42578125" style="2958" customWidth="1"/>
    <col min="15366" max="15366" width="24.28515625" style="2958" customWidth="1"/>
    <col min="15367" max="15615" width="11.42578125" style="2958"/>
    <col min="15616" max="15616" width="3.7109375" style="2958" customWidth="1"/>
    <col min="15617" max="15617" width="4.85546875" style="2958" customWidth="1"/>
    <col min="15618" max="15618" width="67.85546875" style="2958" customWidth="1"/>
    <col min="15619" max="15619" width="20" style="2958" customWidth="1"/>
    <col min="15620" max="15620" width="20.85546875" style="2958" customWidth="1"/>
    <col min="15621" max="15621" width="18.42578125" style="2958" customWidth="1"/>
    <col min="15622" max="15622" width="24.28515625" style="2958" customWidth="1"/>
    <col min="15623" max="15871" width="11.42578125" style="2958"/>
    <col min="15872" max="15872" width="3.7109375" style="2958" customWidth="1"/>
    <col min="15873" max="15873" width="4.85546875" style="2958" customWidth="1"/>
    <col min="15874" max="15874" width="67.85546875" style="2958" customWidth="1"/>
    <col min="15875" max="15875" width="20" style="2958" customWidth="1"/>
    <col min="15876" max="15876" width="20.85546875" style="2958" customWidth="1"/>
    <col min="15877" max="15877" width="18.42578125" style="2958" customWidth="1"/>
    <col min="15878" max="15878" width="24.28515625" style="2958" customWidth="1"/>
    <col min="15879" max="16127" width="11.42578125" style="2958"/>
    <col min="16128" max="16128" width="3.7109375" style="2958" customWidth="1"/>
    <col min="16129" max="16129" width="4.85546875" style="2958" customWidth="1"/>
    <col min="16130" max="16130" width="67.85546875" style="2958" customWidth="1"/>
    <col min="16131" max="16131" width="20" style="2958" customWidth="1"/>
    <col min="16132" max="16132" width="20.85546875" style="2958" customWidth="1"/>
    <col min="16133" max="16133" width="18.42578125" style="2958" customWidth="1"/>
    <col min="16134" max="16134" width="24.28515625" style="2958" customWidth="1"/>
    <col min="16135" max="16384" width="11.42578125" style="2958"/>
  </cols>
  <sheetData>
    <row r="1" spans="1:6" ht="15.75">
      <c r="B1" s="41" t="s">
        <v>48</v>
      </c>
      <c r="C1" s="41">
        <v>22</v>
      </c>
    </row>
    <row r="2" spans="1:6" ht="15.75">
      <c r="B2" s="41" t="s">
        <v>49</v>
      </c>
      <c r="C2" s="2810" t="s">
        <v>3156</v>
      </c>
    </row>
    <row r="3" spans="1:6" ht="15.75">
      <c r="B3" s="41" t="s">
        <v>47</v>
      </c>
      <c r="C3" s="41" t="s">
        <v>1051</v>
      </c>
    </row>
    <row r="4" spans="1:6" ht="15.75">
      <c r="B4" s="41" t="s">
        <v>50</v>
      </c>
      <c r="C4" s="41" t="s">
        <v>53</v>
      </c>
      <c r="D4" s="2960"/>
    </row>
    <row r="5" spans="1:6" s="2961" customFormat="1" ht="18">
      <c r="B5" s="41" t="s">
        <v>792</v>
      </c>
      <c r="C5" s="41" t="s">
        <v>71</v>
      </c>
    </row>
    <row r="6" spans="1:6" ht="18.75" customHeight="1" thickBot="1">
      <c r="B6" s="2962"/>
      <c r="C6" s="2963"/>
      <c r="D6" s="2963"/>
    </row>
    <row r="7" spans="1:6" ht="105.75" customHeight="1" thickBot="1">
      <c r="A7" s="2964"/>
      <c r="B7" s="2965"/>
      <c r="C7" s="2966" t="s">
        <v>3157</v>
      </c>
      <c r="D7" s="2967" t="s">
        <v>3158</v>
      </c>
      <c r="E7" s="2967" t="s">
        <v>3159</v>
      </c>
      <c r="F7" s="2968" t="s">
        <v>3160</v>
      </c>
    </row>
    <row r="8" spans="1:6" ht="15.75" thickBot="1">
      <c r="A8" s="2969"/>
      <c r="B8" s="2970"/>
      <c r="C8" s="2971" t="s">
        <v>1417</v>
      </c>
      <c r="D8" s="2972" t="s">
        <v>1422</v>
      </c>
      <c r="E8" s="2973" t="s">
        <v>1425</v>
      </c>
      <c r="F8" s="2974" t="s">
        <v>1428</v>
      </c>
    </row>
    <row r="9" spans="1:6">
      <c r="A9" s="2975" t="s">
        <v>1417</v>
      </c>
      <c r="B9" s="2976" t="s">
        <v>3161</v>
      </c>
      <c r="C9" s="2977">
        <f>C10+C11+C12+C13+C14</f>
        <v>0</v>
      </c>
      <c r="D9" s="2977">
        <f t="shared" ref="D9:E9" si="0">D10+D11+D12+D13+D14</f>
        <v>0</v>
      </c>
      <c r="E9" s="2977">
        <f t="shared" si="0"/>
        <v>0</v>
      </c>
      <c r="F9" s="2978">
        <f>E9*12.5</f>
        <v>0</v>
      </c>
    </row>
    <row r="10" spans="1:6">
      <c r="A10" s="2979" t="s">
        <v>1422</v>
      </c>
      <c r="B10" s="2980" t="s">
        <v>3162</v>
      </c>
      <c r="C10" s="2981"/>
      <c r="D10" s="2982"/>
      <c r="E10" s="2983">
        <f>D10*0</f>
        <v>0</v>
      </c>
      <c r="F10" s="2984"/>
    </row>
    <row r="11" spans="1:6">
      <c r="A11" s="2979" t="s">
        <v>1425</v>
      </c>
      <c r="B11" s="2980" t="s">
        <v>3163</v>
      </c>
      <c r="C11" s="2985"/>
      <c r="D11" s="2986"/>
      <c r="E11" s="2987">
        <f>D11*8%</f>
        <v>0</v>
      </c>
      <c r="F11" s="2988"/>
    </row>
    <row r="12" spans="1:6">
      <c r="A12" s="2979" t="s">
        <v>1428</v>
      </c>
      <c r="B12" s="2980" t="s">
        <v>3164</v>
      </c>
      <c r="C12" s="2985"/>
      <c r="D12" s="2986"/>
      <c r="E12" s="2987">
        <f>D12*50%</f>
        <v>0</v>
      </c>
      <c r="F12" s="2988"/>
    </row>
    <row r="13" spans="1:6">
      <c r="A13" s="2979" t="s">
        <v>1431</v>
      </c>
      <c r="B13" s="2980" t="s">
        <v>3165</v>
      </c>
      <c r="C13" s="2985"/>
      <c r="D13" s="2986"/>
      <c r="E13" s="2987">
        <f>D13*75%</f>
        <v>0</v>
      </c>
      <c r="F13" s="2988"/>
    </row>
    <row r="14" spans="1:6" ht="15.75" thickBot="1">
      <c r="A14" s="2979" t="s">
        <v>1434</v>
      </c>
      <c r="B14" s="2989" t="s">
        <v>3166</v>
      </c>
      <c r="C14" s="2985"/>
      <c r="D14" s="2986"/>
      <c r="E14" s="2987">
        <f>D14*100%</f>
        <v>0</v>
      </c>
      <c r="F14" s="2988"/>
    </row>
    <row r="15" spans="1:6">
      <c r="A15" s="2979" t="s">
        <v>1436</v>
      </c>
      <c r="B15" s="2976" t="s">
        <v>3167</v>
      </c>
      <c r="C15" s="2990">
        <f>C16+C17+C18+C19+C20</f>
        <v>0</v>
      </c>
      <c r="D15" s="2990">
        <f>D16+D17+D18+D19+D20</f>
        <v>0</v>
      </c>
      <c r="E15" s="2990">
        <f>E16+E17+E18+E19+E20</f>
        <v>0</v>
      </c>
      <c r="F15" s="2991">
        <f>E15*12.5</f>
        <v>0</v>
      </c>
    </row>
    <row r="16" spans="1:6" ht="15" customHeight="1">
      <c r="A16" s="2979" t="s">
        <v>1439</v>
      </c>
      <c r="B16" s="2992" t="s">
        <v>3162</v>
      </c>
      <c r="C16" s="2993"/>
      <c r="D16" s="2982"/>
      <c r="E16" s="2987">
        <f>D16*0</f>
        <v>0</v>
      </c>
      <c r="F16" s="2988"/>
    </row>
    <row r="17" spans="1:6">
      <c r="A17" s="2979" t="s">
        <v>1442</v>
      </c>
      <c r="B17" s="2980" t="s">
        <v>3163</v>
      </c>
      <c r="C17" s="2993"/>
      <c r="D17" s="2986"/>
      <c r="E17" s="2987">
        <f>D17*8%</f>
        <v>0</v>
      </c>
      <c r="F17" s="2988"/>
    </row>
    <row r="18" spans="1:6">
      <c r="A18" s="2979" t="s">
        <v>2654</v>
      </c>
      <c r="B18" s="2980" t="s">
        <v>3168</v>
      </c>
      <c r="C18" s="2993"/>
      <c r="D18" s="2986"/>
      <c r="E18" s="2987">
        <f>D18*50%</f>
        <v>0</v>
      </c>
      <c r="F18" s="2988"/>
    </row>
    <row r="19" spans="1:6">
      <c r="A19" s="2979" t="s">
        <v>2656</v>
      </c>
      <c r="B19" s="2980" t="s">
        <v>3169</v>
      </c>
      <c r="C19" s="2993"/>
      <c r="D19" s="2986"/>
      <c r="E19" s="2987">
        <f>D19*75%</f>
        <v>0</v>
      </c>
      <c r="F19" s="2988"/>
    </row>
    <row r="20" spans="1:6" ht="15.75" thickBot="1">
      <c r="A20" s="2994" t="s">
        <v>2658</v>
      </c>
      <c r="B20" s="2995" t="s">
        <v>3166</v>
      </c>
      <c r="C20" s="2996"/>
      <c r="D20" s="2997"/>
      <c r="E20" s="2998">
        <f>D20*100%</f>
        <v>0</v>
      </c>
      <c r="F20" s="2999"/>
    </row>
    <row r="21" spans="1:6">
      <c r="E21" s="2958"/>
    </row>
    <row r="22" spans="1:6" ht="15.75">
      <c r="B22" s="2212" t="s">
        <v>2693</v>
      </c>
    </row>
    <row r="23" spans="1:6" ht="15.75">
      <c r="B23" s="2797"/>
      <c r="C23" s="2959"/>
      <c r="D23" s="2959"/>
    </row>
    <row r="24" spans="1:6">
      <c r="C24" s="2959"/>
      <c r="D24" s="2959"/>
    </row>
    <row r="25" spans="1:6">
      <c r="C25" s="2959"/>
      <c r="D25" s="2959"/>
    </row>
    <row r="26" spans="1:6">
      <c r="C26" s="2959"/>
      <c r="D26" s="2959"/>
    </row>
    <row r="27" spans="1:6">
      <c r="C27" s="2959"/>
      <c r="D27" s="3000"/>
    </row>
    <row r="28" spans="1:6">
      <c r="C28" s="2959"/>
      <c r="D28" s="2959"/>
    </row>
    <row r="29" spans="1:6">
      <c r="C29" s="2959"/>
      <c r="D29" s="2959"/>
    </row>
    <row r="30" spans="1:6">
      <c r="C30" s="2959"/>
      <c r="D30" s="2959"/>
    </row>
    <row r="31" spans="1:6">
      <c r="C31" s="2959"/>
      <c r="D31" s="2959"/>
    </row>
    <row r="32" spans="1:6">
      <c r="C32" s="2959"/>
      <c r="D32" s="2959"/>
    </row>
    <row r="33" s="2959" customFormat="1"/>
    <row r="34" s="2959" customFormat="1"/>
    <row r="35" s="2959" customFormat="1"/>
  </sheetData>
  <printOptions horizontalCentered="1" verticalCentered="1"/>
  <pageMargins left="0.74803149606299213" right="0.74803149606299213" top="0.98425196850393704" bottom="0.98425196850393704" header="0.51181102362204722" footer="0.51181102362204722"/>
  <pageSetup paperSize="9" scale="8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8"/>
  <sheetViews>
    <sheetView zoomScale="85" zoomScaleNormal="85" workbookViewId="0"/>
  </sheetViews>
  <sheetFormatPr defaultRowHeight="12.75"/>
  <cols>
    <col min="1" max="1" width="43.28515625" style="221" customWidth="1"/>
    <col min="2" max="2" width="16.7109375" style="221" customWidth="1"/>
    <col min="3" max="3" width="17.28515625" style="221" customWidth="1"/>
    <col min="4" max="16384" width="9.140625" style="221"/>
  </cols>
  <sheetData>
    <row r="1" spans="1:3" ht="15">
      <c r="A1" s="240" t="s">
        <v>48</v>
      </c>
      <c r="B1" s="235">
        <v>36.200000000000003</v>
      </c>
      <c r="C1" s="235"/>
    </row>
    <row r="2" spans="1:3" ht="17.25">
      <c r="A2" s="240" t="s">
        <v>49</v>
      </c>
      <c r="B2" s="222" t="s">
        <v>736</v>
      </c>
      <c r="C2" s="222"/>
    </row>
    <row r="3" spans="1:3" ht="15">
      <c r="A3" s="223" t="s">
        <v>47</v>
      </c>
      <c r="B3" s="224" t="s">
        <v>52</v>
      </c>
      <c r="C3" s="224"/>
    </row>
    <row r="4" spans="1:3" ht="15">
      <c r="A4" s="223" t="s">
        <v>50</v>
      </c>
      <c r="B4" s="224" t="s">
        <v>730</v>
      </c>
      <c r="C4" s="224"/>
    </row>
    <row r="5" spans="1:3" ht="15">
      <c r="A5" s="223" t="s">
        <v>51</v>
      </c>
      <c r="B5" s="224" t="s">
        <v>71</v>
      </c>
      <c r="C5" s="224"/>
    </row>
    <row r="6" spans="1:3" ht="15">
      <c r="A6" s="243"/>
      <c r="B6" s="244"/>
      <c r="C6" s="220"/>
    </row>
    <row r="7" spans="1:3" ht="102.75" customHeight="1">
      <c r="A7" s="225" t="s">
        <v>737</v>
      </c>
      <c r="B7" s="226" t="s">
        <v>728</v>
      </c>
      <c r="C7" s="226" t="s">
        <v>731</v>
      </c>
    </row>
    <row r="8" spans="1:3" ht="19.5" customHeight="1">
      <c r="A8" s="102" t="s">
        <v>53</v>
      </c>
      <c r="B8" s="69">
        <f>SUM(B9:B13)</f>
        <v>0</v>
      </c>
      <c r="C8" s="69" t="e">
        <f>(B9*C9+C10*B10+B11*C11+B12*C12+B13*C13)/B8</f>
        <v>#DIV/0!</v>
      </c>
    </row>
    <row r="9" spans="1:3" ht="15">
      <c r="A9" s="227" t="s">
        <v>713</v>
      </c>
      <c r="B9" s="85">
        <v>0</v>
      </c>
      <c r="C9" s="85">
        <v>0</v>
      </c>
    </row>
    <row r="10" spans="1:3" ht="15">
      <c r="A10" s="228" t="s">
        <v>714</v>
      </c>
      <c r="B10" s="85">
        <v>0</v>
      </c>
      <c r="C10" s="85">
        <v>0</v>
      </c>
    </row>
    <row r="11" spans="1:3" ht="15">
      <c r="A11" s="228" t="s">
        <v>715</v>
      </c>
      <c r="B11" s="85">
        <v>0</v>
      </c>
      <c r="C11" s="85">
        <v>0</v>
      </c>
    </row>
    <row r="12" spans="1:3" ht="15">
      <c r="A12" s="227" t="s">
        <v>716</v>
      </c>
      <c r="B12" s="85">
        <v>0</v>
      </c>
      <c r="C12" s="85">
        <v>0</v>
      </c>
    </row>
    <row r="13" spans="1:3" ht="15">
      <c r="A13" s="228" t="s">
        <v>717</v>
      </c>
      <c r="B13" s="85">
        <v>0</v>
      </c>
      <c r="C13" s="85">
        <v>0</v>
      </c>
    </row>
    <row r="14" spans="1:3" ht="15">
      <c r="A14" s="102" t="s">
        <v>55</v>
      </c>
      <c r="B14" s="69">
        <f>SUM(B15:B19)</f>
        <v>0</v>
      </c>
      <c r="C14" s="69" t="e">
        <f>(B15*C15+C16*B16+B17*C17+B18*C18+B19*C19)/B14</f>
        <v>#DIV/0!</v>
      </c>
    </row>
    <row r="15" spans="1:3" ht="15">
      <c r="A15" s="227" t="s">
        <v>718</v>
      </c>
      <c r="B15" s="85">
        <v>0</v>
      </c>
      <c r="C15" s="85">
        <v>0</v>
      </c>
    </row>
    <row r="16" spans="1:3" ht="15">
      <c r="A16" s="228" t="s">
        <v>714</v>
      </c>
      <c r="B16" s="85">
        <v>0</v>
      </c>
      <c r="C16" s="85">
        <v>0</v>
      </c>
    </row>
    <row r="17" spans="1:3" ht="15">
      <c r="A17" s="228" t="s">
        <v>715</v>
      </c>
      <c r="B17" s="85">
        <v>0</v>
      </c>
      <c r="C17" s="85">
        <v>0</v>
      </c>
    </row>
    <row r="18" spans="1:3" ht="15">
      <c r="A18" s="227" t="s">
        <v>716</v>
      </c>
      <c r="B18" s="85">
        <v>0</v>
      </c>
      <c r="C18" s="85">
        <v>0</v>
      </c>
    </row>
    <row r="19" spans="1:3" ht="15">
      <c r="A19" s="228" t="s">
        <v>717</v>
      </c>
      <c r="B19" s="85">
        <v>0</v>
      </c>
      <c r="C19" s="85">
        <v>0</v>
      </c>
    </row>
    <row r="20" spans="1:3" ht="15">
      <c r="A20" s="102" t="s">
        <v>56</v>
      </c>
      <c r="B20" s="69">
        <f>SUM(B21:B25)</f>
        <v>0</v>
      </c>
      <c r="C20" s="69" t="e">
        <f>(B21*C21+C22*B22+B23*C23+B24*C24+B25*C25)/B20</f>
        <v>#DIV/0!</v>
      </c>
    </row>
    <row r="21" spans="1:3" ht="15">
      <c r="A21" s="227" t="s">
        <v>718</v>
      </c>
      <c r="B21" s="85">
        <v>0</v>
      </c>
      <c r="C21" s="85">
        <v>0</v>
      </c>
    </row>
    <row r="22" spans="1:3" ht="15">
      <c r="A22" s="228" t="s">
        <v>714</v>
      </c>
      <c r="B22" s="85">
        <v>0</v>
      </c>
      <c r="C22" s="85">
        <v>0</v>
      </c>
    </row>
    <row r="23" spans="1:3" ht="15">
      <c r="A23" s="228" t="s">
        <v>715</v>
      </c>
      <c r="B23" s="85">
        <v>0</v>
      </c>
      <c r="C23" s="85">
        <v>0</v>
      </c>
    </row>
    <row r="24" spans="1:3" ht="15">
      <c r="A24" s="227" t="s">
        <v>716</v>
      </c>
      <c r="B24" s="85">
        <v>0</v>
      </c>
      <c r="C24" s="85">
        <v>0</v>
      </c>
    </row>
    <row r="25" spans="1:3" ht="15">
      <c r="A25" s="228" t="s">
        <v>717</v>
      </c>
      <c r="B25" s="85">
        <v>0</v>
      </c>
      <c r="C25" s="85">
        <v>0</v>
      </c>
    </row>
    <row r="26" spans="1:3" ht="15">
      <c r="A26" s="102" t="s">
        <v>57</v>
      </c>
      <c r="B26" s="69">
        <f>SUM(B27:B31)</f>
        <v>0</v>
      </c>
      <c r="C26" s="69" t="e">
        <f>(B27*C27+C28*B28+B29*C29+B30*C30+B31*C31)/B26</f>
        <v>#DIV/0!</v>
      </c>
    </row>
    <row r="27" spans="1:3" ht="15">
      <c r="A27" s="227" t="s">
        <v>718</v>
      </c>
      <c r="B27" s="85">
        <v>0</v>
      </c>
      <c r="C27" s="85">
        <v>0</v>
      </c>
    </row>
    <row r="28" spans="1:3" ht="15">
      <c r="A28" s="228" t="s">
        <v>714</v>
      </c>
      <c r="B28" s="85">
        <v>0</v>
      </c>
      <c r="C28" s="85">
        <v>0</v>
      </c>
    </row>
    <row r="29" spans="1:3" ht="15">
      <c r="A29" s="228" t="s">
        <v>715</v>
      </c>
      <c r="B29" s="85">
        <v>0</v>
      </c>
      <c r="C29" s="85">
        <v>0</v>
      </c>
    </row>
    <row r="30" spans="1:3" ht="15">
      <c r="A30" s="227" t="s">
        <v>716</v>
      </c>
      <c r="B30" s="85">
        <v>0</v>
      </c>
      <c r="C30" s="85">
        <v>0</v>
      </c>
    </row>
    <row r="31" spans="1:3" ht="15">
      <c r="A31" s="228" t="s">
        <v>717</v>
      </c>
      <c r="B31" s="85">
        <v>0</v>
      </c>
      <c r="C31" s="85">
        <v>0</v>
      </c>
    </row>
    <row r="32" spans="1:3" ht="15">
      <c r="A32" s="102" t="s">
        <v>58</v>
      </c>
      <c r="B32" s="69">
        <f>SUM(B33:B37)</f>
        <v>0</v>
      </c>
      <c r="C32" s="69" t="e">
        <f>(B33*C33+C34*B34+B35*C35+B36*C36+B37*C37)/B32</f>
        <v>#DIV/0!</v>
      </c>
    </row>
    <row r="33" spans="1:3" ht="15">
      <c r="A33" s="227" t="s">
        <v>718</v>
      </c>
      <c r="B33" s="85">
        <v>0</v>
      </c>
      <c r="C33" s="85">
        <v>0</v>
      </c>
    </row>
    <row r="34" spans="1:3" ht="15">
      <c r="A34" s="228" t="s">
        <v>714</v>
      </c>
      <c r="B34" s="85">
        <v>0</v>
      </c>
      <c r="C34" s="85">
        <v>0</v>
      </c>
    </row>
    <row r="35" spans="1:3" ht="15">
      <c r="A35" s="228" t="s">
        <v>715</v>
      </c>
      <c r="B35" s="85">
        <v>0</v>
      </c>
      <c r="C35" s="85">
        <v>0</v>
      </c>
    </row>
    <row r="36" spans="1:3" ht="15">
      <c r="A36" s="227" t="s">
        <v>716</v>
      </c>
      <c r="B36" s="85">
        <v>0</v>
      </c>
      <c r="C36" s="85">
        <v>0</v>
      </c>
    </row>
    <row r="37" spans="1:3" ht="15">
      <c r="A37" s="228" t="s">
        <v>717</v>
      </c>
      <c r="B37" s="85">
        <v>0</v>
      </c>
      <c r="C37" s="85">
        <v>0</v>
      </c>
    </row>
    <row r="38" spans="1:3" ht="15">
      <c r="A38" s="102" t="s">
        <v>59</v>
      </c>
      <c r="B38" s="69">
        <f>SUM(B39:B43)</f>
        <v>0</v>
      </c>
      <c r="C38" s="69" t="e">
        <f>(B39*C39+C40*B40+B41*C41+B42*C42+B43*C43)/B38</f>
        <v>#DIV/0!</v>
      </c>
    </row>
    <row r="39" spans="1:3" ht="15">
      <c r="A39" s="227" t="s">
        <v>718</v>
      </c>
      <c r="B39" s="85">
        <v>0</v>
      </c>
      <c r="C39" s="85">
        <v>0</v>
      </c>
    </row>
    <row r="40" spans="1:3" ht="15">
      <c r="A40" s="228" t="s">
        <v>714</v>
      </c>
      <c r="B40" s="85">
        <v>0</v>
      </c>
      <c r="C40" s="85">
        <v>0</v>
      </c>
    </row>
    <row r="41" spans="1:3" ht="15">
      <c r="A41" s="228" t="s">
        <v>715</v>
      </c>
      <c r="B41" s="85">
        <v>0</v>
      </c>
      <c r="C41" s="85">
        <v>0</v>
      </c>
    </row>
    <row r="42" spans="1:3" ht="15">
      <c r="A42" s="227" t="s">
        <v>716</v>
      </c>
      <c r="B42" s="85">
        <v>0</v>
      </c>
      <c r="C42" s="85">
        <v>0</v>
      </c>
    </row>
    <row r="43" spans="1:3" ht="15">
      <c r="A43" s="228" t="s">
        <v>717</v>
      </c>
      <c r="B43" s="85">
        <v>0</v>
      </c>
      <c r="C43" s="85">
        <v>0</v>
      </c>
    </row>
    <row r="44" spans="1:3" ht="15">
      <c r="A44" s="102" t="s">
        <v>61</v>
      </c>
      <c r="B44" s="69">
        <f>SUM(B45:B49)</f>
        <v>0</v>
      </c>
      <c r="C44" s="69" t="e">
        <f>(B45*C45+C46*B46+B47*C47+B48*C48+B49*C49)/B44</f>
        <v>#DIV/0!</v>
      </c>
    </row>
    <row r="45" spans="1:3" ht="15">
      <c r="A45" s="227" t="s">
        <v>718</v>
      </c>
      <c r="B45" s="85">
        <v>0</v>
      </c>
      <c r="C45" s="85">
        <v>0</v>
      </c>
    </row>
    <row r="46" spans="1:3" ht="15">
      <c r="A46" s="228" t="s">
        <v>714</v>
      </c>
      <c r="B46" s="85">
        <v>0</v>
      </c>
      <c r="C46" s="85">
        <v>0</v>
      </c>
    </row>
    <row r="47" spans="1:3" ht="15">
      <c r="A47" s="228" t="s">
        <v>715</v>
      </c>
      <c r="B47" s="85">
        <v>0</v>
      </c>
      <c r="C47" s="85">
        <v>0</v>
      </c>
    </row>
    <row r="48" spans="1:3" ht="15">
      <c r="A48" s="227" t="s">
        <v>716</v>
      </c>
      <c r="B48" s="85">
        <v>0</v>
      </c>
      <c r="C48" s="85">
        <v>0</v>
      </c>
    </row>
    <row r="49" spans="1:3" ht="15">
      <c r="A49" s="228" t="s">
        <v>717</v>
      </c>
      <c r="B49" s="85">
        <v>0</v>
      </c>
      <c r="C49" s="85">
        <v>0</v>
      </c>
    </row>
    <row r="50" spans="1:3" ht="15">
      <c r="A50" s="102" t="s">
        <v>60</v>
      </c>
      <c r="B50" s="69">
        <f>SUM(B51:B55)</f>
        <v>0</v>
      </c>
      <c r="C50" s="69" t="e">
        <f>(B51*C51+C52*B52+B53*C53+B54*C54+B55*C55)/B50</f>
        <v>#DIV/0!</v>
      </c>
    </row>
    <row r="51" spans="1:3" ht="15">
      <c r="A51" s="227" t="s">
        <v>718</v>
      </c>
      <c r="B51" s="85">
        <v>0</v>
      </c>
      <c r="C51" s="85">
        <v>0</v>
      </c>
    </row>
    <row r="52" spans="1:3" ht="15">
      <c r="A52" s="228" t="s">
        <v>714</v>
      </c>
      <c r="B52" s="85">
        <v>0</v>
      </c>
      <c r="C52" s="85">
        <v>0</v>
      </c>
    </row>
    <row r="53" spans="1:3" ht="15">
      <c r="A53" s="228" t="s">
        <v>715</v>
      </c>
      <c r="B53" s="85">
        <v>0</v>
      </c>
      <c r="C53" s="85">
        <v>0</v>
      </c>
    </row>
    <row r="54" spans="1:3" ht="15">
      <c r="A54" s="227" t="s">
        <v>716</v>
      </c>
      <c r="B54" s="85">
        <v>0</v>
      </c>
      <c r="C54" s="85">
        <v>0</v>
      </c>
    </row>
    <row r="55" spans="1:3" ht="15">
      <c r="A55" s="228" t="s">
        <v>717</v>
      </c>
      <c r="B55" s="85">
        <v>0</v>
      </c>
      <c r="C55" s="85">
        <v>0</v>
      </c>
    </row>
    <row r="56" spans="1:3" ht="15">
      <c r="A56" s="102" t="s">
        <v>122</v>
      </c>
      <c r="B56" s="69">
        <f>SUM(B57:B61)</f>
        <v>0</v>
      </c>
      <c r="C56" s="69" t="e">
        <f>(B57*C57+C58*B58+B59*C59+B60*C60+B61*C61)/B56</f>
        <v>#DIV/0!</v>
      </c>
    </row>
    <row r="57" spans="1:3" ht="15">
      <c r="A57" s="227" t="s">
        <v>718</v>
      </c>
      <c r="B57" s="85">
        <v>0</v>
      </c>
      <c r="C57" s="85">
        <v>0</v>
      </c>
    </row>
    <row r="58" spans="1:3" ht="15">
      <c r="A58" s="228" t="s">
        <v>714</v>
      </c>
      <c r="B58" s="85">
        <v>0</v>
      </c>
      <c r="C58" s="85">
        <v>0</v>
      </c>
    </row>
    <row r="59" spans="1:3" ht="15">
      <c r="A59" s="228" t="s">
        <v>715</v>
      </c>
      <c r="B59" s="85">
        <v>0</v>
      </c>
      <c r="C59" s="85">
        <v>0</v>
      </c>
    </row>
    <row r="60" spans="1:3" ht="15">
      <c r="A60" s="227" t="s">
        <v>716</v>
      </c>
      <c r="B60" s="85">
        <v>0</v>
      </c>
      <c r="C60" s="85">
        <v>0</v>
      </c>
    </row>
    <row r="61" spans="1:3" ht="15">
      <c r="A61" s="228" t="s">
        <v>717</v>
      </c>
      <c r="B61" s="85">
        <v>0</v>
      </c>
      <c r="C61" s="85">
        <v>0</v>
      </c>
    </row>
    <row r="62" spans="1:3" ht="15">
      <c r="A62" s="102" t="s">
        <v>63</v>
      </c>
      <c r="B62" s="69">
        <f>SUM(B63:B67)</f>
        <v>0</v>
      </c>
      <c r="C62" s="69" t="e">
        <f>(B63*C63+C64*B64+B65*C65+B66*C66+B67*C67)/B62</f>
        <v>#DIV/0!</v>
      </c>
    </row>
    <row r="63" spans="1:3" ht="15">
      <c r="A63" s="227" t="s">
        <v>718</v>
      </c>
      <c r="B63" s="85">
        <v>0</v>
      </c>
      <c r="C63" s="85">
        <v>0</v>
      </c>
    </row>
    <row r="64" spans="1:3" ht="15">
      <c r="A64" s="228" t="s">
        <v>714</v>
      </c>
      <c r="B64" s="85">
        <v>0</v>
      </c>
      <c r="C64" s="85">
        <v>0</v>
      </c>
    </row>
    <row r="65" spans="1:3" ht="15">
      <c r="A65" s="228" t="s">
        <v>715</v>
      </c>
      <c r="B65" s="85">
        <v>0</v>
      </c>
      <c r="C65" s="85">
        <v>0</v>
      </c>
    </row>
    <row r="66" spans="1:3" ht="15">
      <c r="A66" s="227" t="s">
        <v>716</v>
      </c>
      <c r="B66" s="85">
        <v>0</v>
      </c>
      <c r="C66" s="85">
        <v>0</v>
      </c>
    </row>
    <row r="67" spans="1:3" ht="15">
      <c r="A67" s="228" t="s">
        <v>717</v>
      </c>
      <c r="B67" s="85">
        <v>0</v>
      </c>
      <c r="C67" s="85">
        <v>0</v>
      </c>
    </row>
    <row r="68" spans="1:3" ht="15">
      <c r="A68" s="102" t="s">
        <v>62</v>
      </c>
      <c r="B68" s="69">
        <f>SUM(B69:B73)</f>
        <v>0</v>
      </c>
      <c r="C68" s="69" t="e">
        <f>(B69*C69+C70*B70+B71*C71+B72*C72+B73*C73)/B68</f>
        <v>#DIV/0!</v>
      </c>
    </row>
    <row r="69" spans="1:3" ht="15">
      <c r="A69" s="227" t="s">
        <v>718</v>
      </c>
      <c r="B69" s="85">
        <v>0</v>
      </c>
      <c r="C69" s="85">
        <v>0</v>
      </c>
    </row>
    <row r="70" spans="1:3" ht="15">
      <c r="A70" s="228" t="s">
        <v>714</v>
      </c>
      <c r="B70" s="85">
        <v>0</v>
      </c>
      <c r="C70" s="85">
        <v>0</v>
      </c>
    </row>
    <row r="71" spans="1:3" ht="15">
      <c r="A71" s="228" t="s">
        <v>715</v>
      </c>
      <c r="B71" s="85">
        <v>0</v>
      </c>
      <c r="C71" s="85">
        <v>0</v>
      </c>
    </row>
    <row r="72" spans="1:3" ht="15">
      <c r="A72" s="227" t="s">
        <v>716</v>
      </c>
      <c r="B72" s="85">
        <v>0</v>
      </c>
      <c r="C72" s="85">
        <v>0</v>
      </c>
    </row>
    <row r="73" spans="1:3" ht="15">
      <c r="A73" s="229" t="s">
        <v>717</v>
      </c>
      <c r="B73" s="290">
        <v>0</v>
      </c>
      <c r="C73" s="291">
        <v>0</v>
      </c>
    </row>
    <row r="74" spans="1:3" ht="12" customHeight="1">
      <c r="A74" s="230"/>
    </row>
    <row r="75" spans="1:3" ht="86.25" customHeight="1">
      <c r="A75" s="248" t="s">
        <v>738</v>
      </c>
      <c r="B75" s="241"/>
      <c r="C75" s="241"/>
    </row>
    <row r="76" spans="1:3" ht="25.5">
      <c r="A76" s="247" t="s">
        <v>790</v>
      </c>
    </row>
    <row r="77" spans="1:3" ht="15">
      <c r="A77" s="240"/>
    </row>
    <row r="78" spans="1:3" ht="15">
      <c r="A78" s="240"/>
    </row>
  </sheetData>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5"/>
  <sheetViews>
    <sheetView zoomScale="90" zoomScaleNormal="90" workbookViewId="0">
      <pane xSplit="2" topLeftCell="C1" activePane="topRight" state="frozen"/>
      <selection activeCell="G61" sqref="G61"/>
      <selection pane="topRight"/>
    </sheetView>
  </sheetViews>
  <sheetFormatPr defaultColWidth="11.42578125" defaultRowHeight="12.75"/>
  <cols>
    <col min="1" max="1" width="6.28515625" style="3001" customWidth="1"/>
    <col min="2" max="2" width="53" style="3001" bestFit="1" customWidth="1"/>
    <col min="3" max="3" width="14.7109375" style="3001" customWidth="1"/>
    <col min="4" max="4" width="17.7109375" style="3001" customWidth="1"/>
    <col min="5" max="6" width="12.85546875" style="3001" customWidth="1"/>
    <col min="7" max="7" width="17" style="3001" customWidth="1"/>
    <col min="8" max="8" width="16.85546875" style="3001" customWidth="1"/>
    <col min="9" max="9" width="16.5703125" style="3001" customWidth="1"/>
    <col min="10" max="10" width="16.140625" style="3001" customWidth="1"/>
    <col min="11" max="255" width="11.42578125" style="3001"/>
    <col min="256" max="256" width="13.28515625" style="3001" customWidth="1"/>
    <col min="257" max="257" width="11.42578125" style="3001"/>
    <col min="258" max="258" width="54" style="3001" customWidth="1"/>
    <col min="259" max="259" width="19.28515625" style="3001" customWidth="1"/>
    <col min="260" max="260" width="24.85546875" style="3001" customWidth="1"/>
    <col min="261" max="261" width="14.7109375" style="3001" customWidth="1"/>
    <col min="262" max="262" width="16.7109375" style="3001" customWidth="1"/>
    <col min="263" max="263" width="23.5703125" style="3001" customWidth="1"/>
    <col min="264" max="264" width="19.7109375" style="3001" customWidth="1"/>
    <col min="265" max="266" width="20.42578125" style="3001" customWidth="1"/>
    <col min="267" max="511" width="11.42578125" style="3001"/>
    <col min="512" max="512" width="13.28515625" style="3001" customWidth="1"/>
    <col min="513" max="513" width="11.42578125" style="3001"/>
    <col min="514" max="514" width="54" style="3001" customWidth="1"/>
    <col min="515" max="515" width="19.28515625" style="3001" customWidth="1"/>
    <col min="516" max="516" width="24.85546875" style="3001" customWidth="1"/>
    <col min="517" max="517" width="14.7109375" style="3001" customWidth="1"/>
    <col min="518" max="518" width="16.7109375" style="3001" customWidth="1"/>
    <col min="519" max="519" width="23.5703125" style="3001" customWidth="1"/>
    <col min="520" max="520" width="19.7109375" style="3001" customWidth="1"/>
    <col min="521" max="522" width="20.42578125" style="3001" customWidth="1"/>
    <col min="523" max="767" width="11.42578125" style="3001"/>
    <col min="768" max="768" width="13.28515625" style="3001" customWidth="1"/>
    <col min="769" max="769" width="11.42578125" style="3001"/>
    <col min="770" max="770" width="54" style="3001" customWidth="1"/>
    <col min="771" max="771" width="19.28515625" style="3001" customWidth="1"/>
    <col min="772" max="772" width="24.85546875" style="3001" customWidth="1"/>
    <col min="773" max="773" width="14.7109375" style="3001" customWidth="1"/>
    <col min="774" max="774" width="16.7109375" style="3001" customWidth="1"/>
    <col min="775" max="775" width="23.5703125" style="3001" customWidth="1"/>
    <col min="776" max="776" width="19.7109375" style="3001" customWidth="1"/>
    <col min="777" max="778" width="20.42578125" style="3001" customWidth="1"/>
    <col min="779" max="1023" width="11.42578125" style="3001"/>
    <col min="1024" max="1024" width="13.28515625" style="3001" customWidth="1"/>
    <col min="1025" max="1025" width="11.42578125" style="3001"/>
    <col min="1026" max="1026" width="54" style="3001" customWidth="1"/>
    <col min="1027" max="1027" width="19.28515625" style="3001" customWidth="1"/>
    <col min="1028" max="1028" width="24.85546875" style="3001" customWidth="1"/>
    <col min="1029" max="1029" width="14.7109375" style="3001" customWidth="1"/>
    <col min="1030" max="1030" width="16.7109375" style="3001" customWidth="1"/>
    <col min="1031" max="1031" width="23.5703125" style="3001" customWidth="1"/>
    <col min="1032" max="1032" width="19.7109375" style="3001" customWidth="1"/>
    <col min="1033" max="1034" width="20.42578125" style="3001" customWidth="1"/>
    <col min="1035" max="1279" width="11.42578125" style="3001"/>
    <col min="1280" max="1280" width="13.28515625" style="3001" customWidth="1"/>
    <col min="1281" max="1281" width="11.42578125" style="3001"/>
    <col min="1282" max="1282" width="54" style="3001" customWidth="1"/>
    <col min="1283" max="1283" width="19.28515625" style="3001" customWidth="1"/>
    <col min="1284" max="1284" width="24.85546875" style="3001" customWidth="1"/>
    <col min="1285" max="1285" width="14.7109375" style="3001" customWidth="1"/>
    <col min="1286" max="1286" width="16.7109375" style="3001" customWidth="1"/>
    <col min="1287" max="1287" width="23.5703125" style="3001" customWidth="1"/>
    <col min="1288" max="1288" width="19.7109375" style="3001" customWidth="1"/>
    <col min="1289" max="1290" width="20.42578125" style="3001" customWidth="1"/>
    <col min="1291" max="1535" width="11.42578125" style="3001"/>
    <col min="1536" max="1536" width="13.28515625" style="3001" customWidth="1"/>
    <col min="1537" max="1537" width="11.42578125" style="3001"/>
    <col min="1538" max="1538" width="54" style="3001" customWidth="1"/>
    <col min="1539" max="1539" width="19.28515625" style="3001" customWidth="1"/>
    <col min="1540" max="1540" width="24.85546875" style="3001" customWidth="1"/>
    <col min="1541" max="1541" width="14.7109375" style="3001" customWidth="1"/>
    <col min="1542" max="1542" width="16.7109375" style="3001" customWidth="1"/>
    <col min="1543" max="1543" width="23.5703125" style="3001" customWidth="1"/>
    <col min="1544" max="1544" width="19.7109375" style="3001" customWidth="1"/>
    <col min="1545" max="1546" width="20.42578125" style="3001" customWidth="1"/>
    <col min="1547" max="1791" width="11.42578125" style="3001"/>
    <col min="1792" max="1792" width="13.28515625" style="3001" customWidth="1"/>
    <col min="1793" max="1793" width="11.42578125" style="3001"/>
    <col min="1794" max="1794" width="54" style="3001" customWidth="1"/>
    <col min="1795" max="1795" width="19.28515625" style="3001" customWidth="1"/>
    <col min="1796" max="1796" width="24.85546875" style="3001" customWidth="1"/>
    <col min="1797" max="1797" width="14.7109375" style="3001" customWidth="1"/>
    <col min="1798" max="1798" width="16.7109375" style="3001" customWidth="1"/>
    <col min="1799" max="1799" width="23.5703125" style="3001" customWidth="1"/>
    <col min="1800" max="1800" width="19.7109375" style="3001" customWidth="1"/>
    <col min="1801" max="1802" width="20.42578125" style="3001" customWidth="1"/>
    <col min="1803" max="2047" width="11.42578125" style="3001"/>
    <col min="2048" max="2048" width="13.28515625" style="3001" customWidth="1"/>
    <col min="2049" max="2049" width="11.42578125" style="3001"/>
    <col min="2050" max="2050" width="54" style="3001" customWidth="1"/>
    <col min="2051" max="2051" width="19.28515625" style="3001" customWidth="1"/>
    <col min="2052" max="2052" width="24.85546875" style="3001" customWidth="1"/>
    <col min="2053" max="2053" width="14.7109375" style="3001" customWidth="1"/>
    <col min="2054" max="2054" width="16.7109375" style="3001" customWidth="1"/>
    <col min="2055" max="2055" width="23.5703125" style="3001" customWidth="1"/>
    <col min="2056" max="2056" width="19.7109375" style="3001" customWidth="1"/>
    <col min="2057" max="2058" width="20.42578125" style="3001" customWidth="1"/>
    <col min="2059" max="2303" width="11.42578125" style="3001"/>
    <col min="2304" max="2304" width="13.28515625" style="3001" customWidth="1"/>
    <col min="2305" max="2305" width="11.42578125" style="3001"/>
    <col min="2306" max="2306" width="54" style="3001" customWidth="1"/>
    <col min="2307" max="2307" width="19.28515625" style="3001" customWidth="1"/>
    <col min="2308" max="2308" width="24.85546875" style="3001" customWidth="1"/>
    <col min="2309" max="2309" width="14.7109375" style="3001" customWidth="1"/>
    <col min="2310" max="2310" width="16.7109375" style="3001" customWidth="1"/>
    <col min="2311" max="2311" width="23.5703125" style="3001" customWidth="1"/>
    <col min="2312" max="2312" width="19.7109375" style="3001" customWidth="1"/>
    <col min="2313" max="2314" width="20.42578125" style="3001" customWidth="1"/>
    <col min="2315" max="2559" width="11.42578125" style="3001"/>
    <col min="2560" max="2560" width="13.28515625" style="3001" customWidth="1"/>
    <col min="2561" max="2561" width="11.42578125" style="3001"/>
    <col min="2562" max="2562" width="54" style="3001" customWidth="1"/>
    <col min="2563" max="2563" width="19.28515625" style="3001" customWidth="1"/>
    <col min="2564" max="2564" width="24.85546875" style="3001" customWidth="1"/>
    <col min="2565" max="2565" width="14.7109375" style="3001" customWidth="1"/>
    <col min="2566" max="2566" width="16.7109375" style="3001" customWidth="1"/>
    <col min="2567" max="2567" width="23.5703125" style="3001" customWidth="1"/>
    <col min="2568" max="2568" width="19.7109375" style="3001" customWidth="1"/>
    <col min="2569" max="2570" width="20.42578125" style="3001" customWidth="1"/>
    <col min="2571" max="2815" width="11.42578125" style="3001"/>
    <col min="2816" max="2816" width="13.28515625" style="3001" customWidth="1"/>
    <col min="2817" max="2817" width="11.42578125" style="3001"/>
    <col min="2818" max="2818" width="54" style="3001" customWidth="1"/>
    <col min="2819" max="2819" width="19.28515625" style="3001" customWidth="1"/>
    <col min="2820" max="2820" width="24.85546875" style="3001" customWidth="1"/>
    <col min="2821" max="2821" width="14.7109375" style="3001" customWidth="1"/>
    <col min="2822" max="2822" width="16.7109375" style="3001" customWidth="1"/>
    <col min="2823" max="2823" width="23.5703125" style="3001" customWidth="1"/>
    <col min="2824" max="2824" width="19.7109375" style="3001" customWidth="1"/>
    <col min="2825" max="2826" width="20.42578125" style="3001" customWidth="1"/>
    <col min="2827" max="3071" width="11.42578125" style="3001"/>
    <col min="3072" max="3072" width="13.28515625" style="3001" customWidth="1"/>
    <col min="3073" max="3073" width="11.42578125" style="3001"/>
    <col min="3074" max="3074" width="54" style="3001" customWidth="1"/>
    <col min="3075" max="3075" width="19.28515625" style="3001" customWidth="1"/>
    <col min="3076" max="3076" width="24.85546875" style="3001" customWidth="1"/>
    <col min="3077" max="3077" width="14.7109375" style="3001" customWidth="1"/>
    <col min="3078" max="3078" width="16.7109375" style="3001" customWidth="1"/>
    <col min="3079" max="3079" width="23.5703125" style="3001" customWidth="1"/>
    <col min="3080" max="3080" width="19.7109375" style="3001" customWidth="1"/>
    <col min="3081" max="3082" width="20.42578125" style="3001" customWidth="1"/>
    <col min="3083" max="3327" width="11.42578125" style="3001"/>
    <col min="3328" max="3328" width="13.28515625" style="3001" customWidth="1"/>
    <col min="3329" max="3329" width="11.42578125" style="3001"/>
    <col min="3330" max="3330" width="54" style="3001" customWidth="1"/>
    <col min="3331" max="3331" width="19.28515625" style="3001" customWidth="1"/>
    <col min="3332" max="3332" width="24.85546875" style="3001" customWidth="1"/>
    <col min="3333" max="3333" width="14.7109375" style="3001" customWidth="1"/>
    <col min="3334" max="3334" width="16.7109375" style="3001" customWidth="1"/>
    <col min="3335" max="3335" width="23.5703125" style="3001" customWidth="1"/>
    <col min="3336" max="3336" width="19.7109375" style="3001" customWidth="1"/>
    <col min="3337" max="3338" width="20.42578125" style="3001" customWidth="1"/>
    <col min="3339" max="3583" width="11.42578125" style="3001"/>
    <col min="3584" max="3584" width="13.28515625" style="3001" customWidth="1"/>
    <col min="3585" max="3585" width="11.42578125" style="3001"/>
    <col min="3586" max="3586" width="54" style="3001" customWidth="1"/>
    <col min="3587" max="3587" width="19.28515625" style="3001" customWidth="1"/>
    <col min="3588" max="3588" width="24.85546875" style="3001" customWidth="1"/>
    <col min="3589" max="3589" width="14.7109375" style="3001" customWidth="1"/>
    <col min="3590" max="3590" width="16.7109375" style="3001" customWidth="1"/>
    <col min="3591" max="3591" width="23.5703125" style="3001" customWidth="1"/>
    <col min="3592" max="3592" width="19.7109375" style="3001" customWidth="1"/>
    <col min="3593" max="3594" width="20.42578125" style="3001" customWidth="1"/>
    <col min="3595" max="3839" width="11.42578125" style="3001"/>
    <col min="3840" max="3840" width="13.28515625" style="3001" customWidth="1"/>
    <col min="3841" max="3841" width="11.42578125" style="3001"/>
    <col min="3842" max="3842" width="54" style="3001" customWidth="1"/>
    <col min="3843" max="3843" width="19.28515625" style="3001" customWidth="1"/>
    <col min="3844" max="3844" width="24.85546875" style="3001" customWidth="1"/>
    <col min="3845" max="3845" width="14.7109375" style="3001" customWidth="1"/>
    <col min="3846" max="3846" width="16.7109375" style="3001" customWidth="1"/>
    <col min="3847" max="3847" width="23.5703125" style="3001" customWidth="1"/>
    <col min="3848" max="3848" width="19.7109375" style="3001" customWidth="1"/>
    <col min="3849" max="3850" width="20.42578125" style="3001" customWidth="1"/>
    <col min="3851" max="4095" width="11.42578125" style="3001"/>
    <col min="4096" max="4096" width="13.28515625" style="3001" customWidth="1"/>
    <col min="4097" max="4097" width="11.42578125" style="3001"/>
    <col min="4098" max="4098" width="54" style="3001" customWidth="1"/>
    <col min="4099" max="4099" width="19.28515625" style="3001" customWidth="1"/>
    <col min="4100" max="4100" width="24.85546875" style="3001" customWidth="1"/>
    <col min="4101" max="4101" width="14.7109375" style="3001" customWidth="1"/>
    <col min="4102" max="4102" width="16.7109375" style="3001" customWidth="1"/>
    <col min="4103" max="4103" width="23.5703125" style="3001" customWidth="1"/>
    <col min="4104" max="4104" width="19.7109375" style="3001" customWidth="1"/>
    <col min="4105" max="4106" width="20.42578125" style="3001" customWidth="1"/>
    <col min="4107" max="4351" width="11.42578125" style="3001"/>
    <col min="4352" max="4352" width="13.28515625" style="3001" customWidth="1"/>
    <col min="4353" max="4353" width="11.42578125" style="3001"/>
    <col min="4354" max="4354" width="54" style="3001" customWidth="1"/>
    <col min="4355" max="4355" width="19.28515625" style="3001" customWidth="1"/>
    <col min="4356" max="4356" width="24.85546875" style="3001" customWidth="1"/>
    <col min="4357" max="4357" width="14.7109375" style="3001" customWidth="1"/>
    <col min="4358" max="4358" width="16.7109375" style="3001" customWidth="1"/>
    <col min="4359" max="4359" width="23.5703125" style="3001" customWidth="1"/>
    <col min="4360" max="4360" width="19.7109375" style="3001" customWidth="1"/>
    <col min="4361" max="4362" width="20.42578125" style="3001" customWidth="1"/>
    <col min="4363" max="4607" width="11.42578125" style="3001"/>
    <col min="4608" max="4608" width="13.28515625" style="3001" customWidth="1"/>
    <col min="4609" max="4609" width="11.42578125" style="3001"/>
    <col min="4610" max="4610" width="54" style="3001" customWidth="1"/>
    <col min="4611" max="4611" width="19.28515625" style="3001" customWidth="1"/>
    <col min="4612" max="4612" width="24.85546875" style="3001" customWidth="1"/>
    <col min="4613" max="4613" width="14.7109375" style="3001" customWidth="1"/>
    <col min="4614" max="4614" width="16.7109375" style="3001" customWidth="1"/>
    <col min="4615" max="4615" width="23.5703125" style="3001" customWidth="1"/>
    <col min="4616" max="4616" width="19.7109375" style="3001" customWidth="1"/>
    <col min="4617" max="4618" width="20.42578125" style="3001" customWidth="1"/>
    <col min="4619" max="4863" width="11.42578125" style="3001"/>
    <col min="4864" max="4864" width="13.28515625" style="3001" customWidth="1"/>
    <col min="4865" max="4865" width="11.42578125" style="3001"/>
    <col min="4866" max="4866" width="54" style="3001" customWidth="1"/>
    <col min="4867" max="4867" width="19.28515625" style="3001" customWidth="1"/>
    <col min="4868" max="4868" width="24.85546875" style="3001" customWidth="1"/>
    <col min="4869" max="4869" width="14.7109375" style="3001" customWidth="1"/>
    <col min="4870" max="4870" width="16.7109375" style="3001" customWidth="1"/>
    <col min="4871" max="4871" width="23.5703125" style="3001" customWidth="1"/>
    <col min="4872" max="4872" width="19.7109375" style="3001" customWidth="1"/>
    <col min="4873" max="4874" width="20.42578125" style="3001" customWidth="1"/>
    <col min="4875" max="5119" width="11.42578125" style="3001"/>
    <col min="5120" max="5120" width="13.28515625" style="3001" customWidth="1"/>
    <col min="5121" max="5121" width="11.42578125" style="3001"/>
    <col min="5122" max="5122" width="54" style="3001" customWidth="1"/>
    <col min="5123" max="5123" width="19.28515625" style="3001" customWidth="1"/>
    <col min="5124" max="5124" width="24.85546875" style="3001" customWidth="1"/>
    <col min="5125" max="5125" width="14.7109375" style="3001" customWidth="1"/>
    <col min="5126" max="5126" width="16.7109375" style="3001" customWidth="1"/>
    <col min="5127" max="5127" width="23.5703125" style="3001" customWidth="1"/>
    <col min="5128" max="5128" width="19.7109375" style="3001" customWidth="1"/>
    <col min="5129" max="5130" width="20.42578125" style="3001" customWidth="1"/>
    <col min="5131" max="5375" width="11.42578125" style="3001"/>
    <col min="5376" max="5376" width="13.28515625" style="3001" customWidth="1"/>
    <col min="5377" max="5377" width="11.42578125" style="3001"/>
    <col min="5378" max="5378" width="54" style="3001" customWidth="1"/>
    <col min="5379" max="5379" width="19.28515625" style="3001" customWidth="1"/>
    <col min="5380" max="5380" width="24.85546875" style="3001" customWidth="1"/>
    <col min="5381" max="5381" width="14.7109375" style="3001" customWidth="1"/>
    <col min="5382" max="5382" width="16.7109375" style="3001" customWidth="1"/>
    <col min="5383" max="5383" width="23.5703125" style="3001" customWidth="1"/>
    <col min="5384" max="5384" width="19.7109375" style="3001" customWidth="1"/>
    <col min="5385" max="5386" width="20.42578125" style="3001" customWidth="1"/>
    <col min="5387" max="5631" width="11.42578125" style="3001"/>
    <col min="5632" max="5632" width="13.28515625" style="3001" customWidth="1"/>
    <col min="5633" max="5633" width="11.42578125" style="3001"/>
    <col min="5634" max="5634" width="54" style="3001" customWidth="1"/>
    <col min="5635" max="5635" width="19.28515625" style="3001" customWidth="1"/>
    <col min="5636" max="5636" width="24.85546875" style="3001" customWidth="1"/>
    <col min="5637" max="5637" width="14.7109375" style="3001" customWidth="1"/>
    <col min="5638" max="5638" width="16.7109375" style="3001" customWidth="1"/>
    <col min="5639" max="5639" width="23.5703125" style="3001" customWidth="1"/>
    <col min="5640" max="5640" width="19.7109375" style="3001" customWidth="1"/>
    <col min="5641" max="5642" width="20.42578125" style="3001" customWidth="1"/>
    <col min="5643" max="5887" width="11.42578125" style="3001"/>
    <col min="5888" max="5888" width="13.28515625" style="3001" customWidth="1"/>
    <col min="5889" max="5889" width="11.42578125" style="3001"/>
    <col min="5890" max="5890" width="54" style="3001" customWidth="1"/>
    <col min="5891" max="5891" width="19.28515625" style="3001" customWidth="1"/>
    <col min="5892" max="5892" width="24.85546875" style="3001" customWidth="1"/>
    <col min="5893" max="5893" width="14.7109375" style="3001" customWidth="1"/>
    <col min="5894" max="5894" width="16.7109375" style="3001" customWidth="1"/>
    <col min="5895" max="5895" width="23.5703125" style="3001" customWidth="1"/>
    <col min="5896" max="5896" width="19.7109375" style="3001" customWidth="1"/>
    <col min="5897" max="5898" width="20.42578125" style="3001" customWidth="1"/>
    <col min="5899" max="6143" width="11.42578125" style="3001"/>
    <col min="6144" max="6144" width="13.28515625" style="3001" customWidth="1"/>
    <col min="6145" max="6145" width="11.42578125" style="3001"/>
    <col min="6146" max="6146" width="54" style="3001" customWidth="1"/>
    <col min="6147" max="6147" width="19.28515625" style="3001" customWidth="1"/>
    <col min="6148" max="6148" width="24.85546875" style="3001" customWidth="1"/>
    <col min="6149" max="6149" width="14.7109375" style="3001" customWidth="1"/>
    <col min="6150" max="6150" width="16.7109375" style="3001" customWidth="1"/>
    <col min="6151" max="6151" width="23.5703125" style="3001" customWidth="1"/>
    <col min="6152" max="6152" width="19.7109375" style="3001" customWidth="1"/>
    <col min="6153" max="6154" width="20.42578125" style="3001" customWidth="1"/>
    <col min="6155" max="6399" width="11.42578125" style="3001"/>
    <col min="6400" max="6400" width="13.28515625" style="3001" customWidth="1"/>
    <col min="6401" max="6401" width="11.42578125" style="3001"/>
    <col min="6402" max="6402" width="54" style="3001" customWidth="1"/>
    <col min="6403" max="6403" width="19.28515625" style="3001" customWidth="1"/>
    <col min="6404" max="6404" width="24.85546875" style="3001" customWidth="1"/>
    <col min="6405" max="6405" width="14.7109375" style="3001" customWidth="1"/>
    <col min="6406" max="6406" width="16.7109375" style="3001" customWidth="1"/>
    <col min="6407" max="6407" width="23.5703125" style="3001" customWidth="1"/>
    <col min="6408" max="6408" width="19.7109375" style="3001" customWidth="1"/>
    <col min="6409" max="6410" width="20.42578125" style="3001" customWidth="1"/>
    <col min="6411" max="6655" width="11.42578125" style="3001"/>
    <col min="6656" max="6656" width="13.28515625" style="3001" customWidth="1"/>
    <col min="6657" max="6657" width="11.42578125" style="3001"/>
    <col min="6658" max="6658" width="54" style="3001" customWidth="1"/>
    <col min="6659" max="6659" width="19.28515625" style="3001" customWidth="1"/>
    <col min="6660" max="6660" width="24.85546875" style="3001" customWidth="1"/>
    <col min="6661" max="6661" width="14.7109375" style="3001" customWidth="1"/>
    <col min="6662" max="6662" width="16.7109375" style="3001" customWidth="1"/>
    <col min="6663" max="6663" width="23.5703125" style="3001" customWidth="1"/>
    <col min="6664" max="6664" width="19.7109375" style="3001" customWidth="1"/>
    <col min="6665" max="6666" width="20.42578125" style="3001" customWidth="1"/>
    <col min="6667" max="6911" width="11.42578125" style="3001"/>
    <col min="6912" max="6912" width="13.28515625" style="3001" customWidth="1"/>
    <col min="6913" max="6913" width="11.42578125" style="3001"/>
    <col min="6914" max="6914" width="54" style="3001" customWidth="1"/>
    <col min="6915" max="6915" width="19.28515625" style="3001" customWidth="1"/>
    <col min="6916" max="6916" width="24.85546875" style="3001" customWidth="1"/>
    <col min="6917" max="6917" width="14.7109375" style="3001" customWidth="1"/>
    <col min="6918" max="6918" width="16.7109375" style="3001" customWidth="1"/>
    <col min="6919" max="6919" width="23.5703125" style="3001" customWidth="1"/>
    <col min="6920" max="6920" width="19.7109375" style="3001" customWidth="1"/>
    <col min="6921" max="6922" width="20.42578125" style="3001" customWidth="1"/>
    <col min="6923" max="7167" width="11.42578125" style="3001"/>
    <col min="7168" max="7168" width="13.28515625" style="3001" customWidth="1"/>
    <col min="7169" max="7169" width="11.42578125" style="3001"/>
    <col min="7170" max="7170" width="54" style="3001" customWidth="1"/>
    <col min="7171" max="7171" width="19.28515625" style="3001" customWidth="1"/>
    <col min="7172" max="7172" width="24.85546875" style="3001" customWidth="1"/>
    <col min="7173" max="7173" width="14.7109375" style="3001" customWidth="1"/>
    <col min="7174" max="7174" width="16.7109375" style="3001" customWidth="1"/>
    <col min="7175" max="7175" width="23.5703125" style="3001" customWidth="1"/>
    <col min="7176" max="7176" width="19.7109375" style="3001" customWidth="1"/>
    <col min="7177" max="7178" width="20.42578125" style="3001" customWidth="1"/>
    <col min="7179" max="7423" width="11.42578125" style="3001"/>
    <col min="7424" max="7424" width="13.28515625" style="3001" customWidth="1"/>
    <col min="7425" max="7425" width="11.42578125" style="3001"/>
    <col min="7426" max="7426" width="54" style="3001" customWidth="1"/>
    <col min="7427" max="7427" width="19.28515625" style="3001" customWidth="1"/>
    <col min="7428" max="7428" width="24.85546875" style="3001" customWidth="1"/>
    <col min="7429" max="7429" width="14.7109375" style="3001" customWidth="1"/>
    <col min="7430" max="7430" width="16.7109375" style="3001" customWidth="1"/>
    <col min="7431" max="7431" width="23.5703125" style="3001" customWidth="1"/>
    <col min="7432" max="7432" width="19.7109375" style="3001" customWidth="1"/>
    <col min="7433" max="7434" width="20.42578125" style="3001" customWidth="1"/>
    <col min="7435" max="7679" width="11.42578125" style="3001"/>
    <col min="7680" max="7680" width="13.28515625" style="3001" customWidth="1"/>
    <col min="7681" max="7681" width="11.42578125" style="3001"/>
    <col min="7682" max="7682" width="54" style="3001" customWidth="1"/>
    <col min="7683" max="7683" width="19.28515625" style="3001" customWidth="1"/>
    <col min="7684" max="7684" width="24.85546875" style="3001" customWidth="1"/>
    <col min="7685" max="7685" width="14.7109375" style="3001" customWidth="1"/>
    <col min="7686" max="7686" width="16.7109375" style="3001" customWidth="1"/>
    <col min="7687" max="7687" width="23.5703125" style="3001" customWidth="1"/>
    <col min="7688" max="7688" width="19.7109375" style="3001" customWidth="1"/>
    <col min="7689" max="7690" width="20.42578125" style="3001" customWidth="1"/>
    <col min="7691" max="7935" width="11.42578125" style="3001"/>
    <col min="7936" max="7936" width="13.28515625" style="3001" customWidth="1"/>
    <col min="7937" max="7937" width="11.42578125" style="3001"/>
    <col min="7938" max="7938" width="54" style="3001" customWidth="1"/>
    <col min="7939" max="7939" width="19.28515625" style="3001" customWidth="1"/>
    <col min="7940" max="7940" width="24.85546875" style="3001" customWidth="1"/>
    <col min="7941" max="7941" width="14.7109375" style="3001" customWidth="1"/>
    <col min="7942" max="7942" width="16.7109375" style="3001" customWidth="1"/>
    <col min="7943" max="7943" width="23.5703125" style="3001" customWidth="1"/>
    <col min="7944" max="7944" width="19.7109375" style="3001" customWidth="1"/>
    <col min="7945" max="7946" width="20.42578125" style="3001" customWidth="1"/>
    <col min="7947" max="8191" width="11.42578125" style="3001"/>
    <col min="8192" max="8192" width="13.28515625" style="3001" customWidth="1"/>
    <col min="8193" max="8193" width="11.42578125" style="3001"/>
    <col min="8194" max="8194" width="54" style="3001" customWidth="1"/>
    <col min="8195" max="8195" width="19.28515625" style="3001" customWidth="1"/>
    <col min="8196" max="8196" width="24.85546875" style="3001" customWidth="1"/>
    <col min="8197" max="8197" width="14.7109375" style="3001" customWidth="1"/>
    <col min="8198" max="8198" width="16.7109375" style="3001" customWidth="1"/>
    <col min="8199" max="8199" width="23.5703125" style="3001" customWidth="1"/>
    <col min="8200" max="8200" width="19.7109375" style="3001" customWidth="1"/>
    <col min="8201" max="8202" width="20.42578125" style="3001" customWidth="1"/>
    <col min="8203" max="8447" width="11.42578125" style="3001"/>
    <col min="8448" max="8448" width="13.28515625" style="3001" customWidth="1"/>
    <col min="8449" max="8449" width="11.42578125" style="3001"/>
    <col min="8450" max="8450" width="54" style="3001" customWidth="1"/>
    <col min="8451" max="8451" width="19.28515625" style="3001" customWidth="1"/>
    <col min="8452" max="8452" width="24.85546875" style="3001" customWidth="1"/>
    <col min="8453" max="8453" width="14.7109375" style="3001" customWidth="1"/>
    <col min="8454" max="8454" width="16.7109375" style="3001" customWidth="1"/>
    <col min="8455" max="8455" width="23.5703125" style="3001" customWidth="1"/>
    <col min="8456" max="8456" width="19.7109375" style="3001" customWidth="1"/>
    <col min="8457" max="8458" width="20.42578125" style="3001" customWidth="1"/>
    <col min="8459" max="8703" width="11.42578125" style="3001"/>
    <col min="8704" max="8704" width="13.28515625" style="3001" customWidth="1"/>
    <col min="8705" max="8705" width="11.42578125" style="3001"/>
    <col min="8706" max="8706" width="54" style="3001" customWidth="1"/>
    <col min="8707" max="8707" width="19.28515625" style="3001" customWidth="1"/>
    <col min="8708" max="8708" width="24.85546875" style="3001" customWidth="1"/>
    <col min="8709" max="8709" width="14.7109375" style="3001" customWidth="1"/>
    <col min="8710" max="8710" width="16.7109375" style="3001" customWidth="1"/>
    <col min="8711" max="8711" width="23.5703125" style="3001" customWidth="1"/>
    <col min="8712" max="8712" width="19.7109375" style="3001" customWidth="1"/>
    <col min="8713" max="8714" width="20.42578125" style="3001" customWidth="1"/>
    <col min="8715" max="8959" width="11.42578125" style="3001"/>
    <col min="8960" max="8960" width="13.28515625" style="3001" customWidth="1"/>
    <col min="8961" max="8961" width="11.42578125" style="3001"/>
    <col min="8962" max="8962" width="54" style="3001" customWidth="1"/>
    <col min="8963" max="8963" width="19.28515625" style="3001" customWidth="1"/>
    <col min="8964" max="8964" width="24.85546875" style="3001" customWidth="1"/>
    <col min="8965" max="8965" width="14.7109375" style="3001" customWidth="1"/>
    <col min="8966" max="8966" width="16.7109375" style="3001" customWidth="1"/>
    <col min="8967" max="8967" width="23.5703125" style="3001" customWidth="1"/>
    <col min="8968" max="8968" width="19.7109375" style="3001" customWidth="1"/>
    <col min="8969" max="8970" width="20.42578125" style="3001" customWidth="1"/>
    <col min="8971" max="9215" width="11.42578125" style="3001"/>
    <col min="9216" max="9216" width="13.28515625" style="3001" customWidth="1"/>
    <col min="9217" max="9217" width="11.42578125" style="3001"/>
    <col min="9218" max="9218" width="54" style="3001" customWidth="1"/>
    <col min="9219" max="9219" width="19.28515625" style="3001" customWidth="1"/>
    <col min="9220" max="9220" width="24.85546875" style="3001" customWidth="1"/>
    <col min="9221" max="9221" width="14.7109375" style="3001" customWidth="1"/>
    <col min="9222" max="9222" width="16.7109375" style="3001" customWidth="1"/>
    <col min="9223" max="9223" width="23.5703125" style="3001" customWidth="1"/>
    <col min="9224" max="9224" width="19.7109375" style="3001" customWidth="1"/>
    <col min="9225" max="9226" width="20.42578125" style="3001" customWidth="1"/>
    <col min="9227" max="9471" width="11.42578125" style="3001"/>
    <col min="9472" max="9472" width="13.28515625" style="3001" customWidth="1"/>
    <col min="9473" max="9473" width="11.42578125" style="3001"/>
    <col min="9474" max="9474" width="54" style="3001" customWidth="1"/>
    <col min="9475" max="9475" width="19.28515625" style="3001" customWidth="1"/>
    <col min="9476" max="9476" width="24.85546875" style="3001" customWidth="1"/>
    <col min="9477" max="9477" width="14.7109375" style="3001" customWidth="1"/>
    <col min="9478" max="9478" width="16.7109375" style="3001" customWidth="1"/>
    <col min="9479" max="9479" width="23.5703125" style="3001" customWidth="1"/>
    <col min="9480" max="9480" width="19.7109375" style="3001" customWidth="1"/>
    <col min="9481" max="9482" width="20.42578125" style="3001" customWidth="1"/>
    <col min="9483" max="9727" width="11.42578125" style="3001"/>
    <col min="9728" max="9728" width="13.28515625" style="3001" customWidth="1"/>
    <col min="9729" max="9729" width="11.42578125" style="3001"/>
    <col min="9730" max="9730" width="54" style="3001" customWidth="1"/>
    <col min="9731" max="9731" width="19.28515625" style="3001" customWidth="1"/>
    <col min="9732" max="9732" width="24.85546875" style="3001" customWidth="1"/>
    <col min="9733" max="9733" width="14.7109375" style="3001" customWidth="1"/>
    <col min="9734" max="9734" width="16.7109375" style="3001" customWidth="1"/>
    <col min="9735" max="9735" width="23.5703125" style="3001" customWidth="1"/>
    <col min="9736" max="9736" width="19.7109375" style="3001" customWidth="1"/>
    <col min="9737" max="9738" width="20.42578125" style="3001" customWidth="1"/>
    <col min="9739" max="9983" width="11.42578125" style="3001"/>
    <col min="9984" max="9984" width="13.28515625" style="3001" customWidth="1"/>
    <col min="9985" max="9985" width="11.42578125" style="3001"/>
    <col min="9986" max="9986" width="54" style="3001" customWidth="1"/>
    <col min="9987" max="9987" width="19.28515625" style="3001" customWidth="1"/>
    <col min="9988" max="9988" width="24.85546875" style="3001" customWidth="1"/>
    <col min="9989" max="9989" width="14.7109375" style="3001" customWidth="1"/>
    <col min="9990" max="9990" width="16.7109375" style="3001" customWidth="1"/>
    <col min="9991" max="9991" width="23.5703125" style="3001" customWidth="1"/>
    <col min="9992" max="9992" width="19.7109375" style="3001" customWidth="1"/>
    <col min="9993" max="9994" width="20.42578125" style="3001" customWidth="1"/>
    <col min="9995" max="10239" width="11.42578125" style="3001"/>
    <col min="10240" max="10240" width="13.28515625" style="3001" customWidth="1"/>
    <col min="10241" max="10241" width="11.42578125" style="3001"/>
    <col min="10242" max="10242" width="54" style="3001" customWidth="1"/>
    <col min="10243" max="10243" width="19.28515625" style="3001" customWidth="1"/>
    <col min="10244" max="10244" width="24.85546875" style="3001" customWidth="1"/>
    <col min="10245" max="10245" width="14.7109375" style="3001" customWidth="1"/>
    <col min="10246" max="10246" width="16.7109375" style="3001" customWidth="1"/>
    <col min="10247" max="10247" width="23.5703125" style="3001" customWidth="1"/>
    <col min="10248" max="10248" width="19.7109375" style="3001" customWidth="1"/>
    <col min="10249" max="10250" width="20.42578125" style="3001" customWidth="1"/>
    <col min="10251" max="10495" width="11.42578125" style="3001"/>
    <col min="10496" max="10496" width="13.28515625" style="3001" customWidth="1"/>
    <col min="10497" max="10497" width="11.42578125" style="3001"/>
    <col min="10498" max="10498" width="54" style="3001" customWidth="1"/>
    <col min="10499" max="10499" width="19.28515625" style="3001" customWidth="1"/>
    <col min="10500" max="10500" width="24.85546875" style="3001" customWidth="1"/>
    <col min="10501" max="10501" width="14.7109375" style="3001" customWidth="1"/>
    <col min="10502" max="10502" width="16.7109375" style="3001" customWidth="1"/>
    <col min="10503" max="10503" width="23.5703125" style="3001" customWidth="1"/>
    <col min="10504" max="10504" width="19.7109375" style="3001" customWidth="1"/>
    <col min="10505" max="10506" width="20.42578125" style="3001" customWidth="1"/>
    <col min="10507" max="10751" width="11.42578125" style="3001"/>
    <col min="10752" max="10752" width="13.28515625" style="3001" customWidth="1"/>
    <col min="10753" max="10753" width="11.42578125" style="3001"/>
    <col min="10754" max="10754" width="54" style="3001" customWidth="1"/>
    <col min="10755" max="10755" width="19.28515625" style="3001" customWidth="1"/>
    <col min="10756" max="10756" width="24.85546875" style="3001" customWidth="1"/>
    <col min="10757" max="10757" width="14.7109375" style="3001" customWidth="1"/>
    <col min="10758" max="10758" width="16.7109375" style="3001" customWidth="1"/>
    <col min="10759" max="10759" width="23.5703125" style="3001" customWidth="1"/>
    <col min="10760" max="10760" width="19.7109375" style="3001" customWidth="1"/>
    <col min="10761" max="10762" width="20.42578125" style="3001" customWidth="1"/>
    <col min="10763" max="11007" width="11.42578125" style="3001"/>
    <col min="11008" max="11008" width="13.28515625" style="3001" customWidth="1"/>
    <col min="11009" max="11009" width="11.42578125" style="3001"/>
    <col min="11010" max="11010" width="54" style="3001" customWidth="1"/>
    <col min="11011" max="11011" width="19.28515625" style="3001" customWidth="1"/>
    <col min="11012" max="11012" width="24.85546875" style="3001" customWidth="1"/>
    <col min="11013" max="11013" width="14.7109375" style="3001" customWidth="1"/>
    <col min="11014" max="11014" width="16.7109375" style="3001" customWidth="1"/>
    <col min="11015" max="11015" width="23.5703125" style="3001" customWidth="1"/>
    <col min="11016" max="11016" width="19.7109375" style="3001" customWidth="1"/>
    <col min="11017" max="11018" width="20.42578125" style="3001" customWidth="1"/>
    <col min="11019" max="11263" width="11.42578125" style="3001"/>
    <col min="11264" max="11264" width="13.28515625" style="3001" customWidth="1"/>
    <col min="11265" max="11265" width="11.42578125" style="3001"/>
    <col min="11266" max="11266" width="54" style="3001" customWidth="1"/>
    <col min="11267" max="11267" width="19.28515625" style="3001" customWidth="1"/>
    <col min="11268" max="11268" width="24.85546875" style="3001" customWidth="1"/>
    <col min="11269" max="11269" width="14.7109375" style="3001" customWidth="1"/>
    <col min="11270" max="11270" width="16.7109375" style="3001" customWidth="1"/>
    <col min="11271" max="11271" width="23.5703125" style="3001" customWidth="1"/>
    <col min="11272" max="11272" width="19.7109375" style="3001" customWidth="1"/>
    <col min="11273" max="11274" width="20.42578125" style="3001" customWidth="1"/>
    <col min="11275" max="11519" width="11.42578125" style="3001"/>
    <col min="11520" max="11520" width="13.28515625" style="3001" customWidth="1"/>
    <col min="11521" max="11521" width="11.42578125" style="3001"/>
    <col min="11522" max="11522" width="54" style="3001" customWidth="1"/>
    <col min="11523" max="11523" width="19.28515625" style="3001" customWidth="1"/>
    <col min="11524" max="11524" width="24.85546875" style="3001" customWidth="1"/>
    <col min="11525" max="11525" width="14.7109375" style="3001" customWidth="1"/>
    <col min="11526" max="11526" width="16.7109375" style="3001" customWidth="1"/>
    <col min="11527" max="11527" width="23.5703125" style="3001" customWidth="1"/>
    <col min="11528" max="11528" width="19.7109375" style="3001" customWidth="1"/>
    <col min="11529" max="11530" width="20.42578125" style="3001" customWidth="1"/>
    <col min="11531" max="11775" width="11.42578125" style="3001"/>
    <col min="11776" max="11776" width="13.28515625" style="3001" customWidth="1"/>
    <col min="11777" max="11777" width="11.42578125" style="3001"/>
    <col min="11778" max="11778" width="54" style="3001" customWidth="1"/>
    <col min="11779" max="11779" width="19.28515625" style="3001" customWidth="1"/>
    <col min="11780" max="11780" width="24.85546875" style="3001" customWidth="1"/>
    <col min="11781" max="11781" width="14.7109375" style="3001" customWidth="1"/>
    <col min="11782" max="11782" width="16.7109375" style="3001" customWidth="1"/>
    <col min="11783" max="11783" width="23.5703125" style="3001" customWidth="1"/>
    <col min="11784" max="11784" width="19.7109375" style="3001" customWidth="1"/>
    <col min="11785" max="11786" width="20.42578125" style="3001" customWidth="1"/>
    <col min="11787" max="12031" width="11.42578125" style="3001"/>
    <col min="12032" max="12032" width="13.28515625" style="3001" customWidth="1"/>
    <col min="12033" max="12033" width="11.42578125" style="3001"/>
    <col min="12034" max="12034" width="54" style="3001" customWidth="1"/>
    <col min="12035" max="12035" width="19.28515625" style="3001" customWidth="1"/>
    <col min="12036" max="12036" width="24.85546875" style="3001" customWidth="1"/>
    <col min="12037" max="12037" width="14.7109375" style="3001" customWidth="1"/>
    <col min="12038" max="12038" width="16.7109375" style="3001" customWidth="1"/>
    <col min="12039" max="12039" width="23.5703125" style="3001" customWidth="1"/>
    <col min="12040" max="12040" width="19.7109375" style="3001" customWidth="1"/>
    <col min="12041" max="12042" width="20.42578125" style="3001" customWidth="1"/>
    <col min="12043" max="12287" width="11.42578125" style="3001"/>
    <col min="12288" max="12288" width="13.28515625" style="3001" customWidth="1"/>
    <col min="12289" max="12289" width="11.42578125" style="3001"/>
    <col min="12290" max="12290" width="54" style="3001" customWidth="1"/>
    <col min="12291" max="12291" width="19.28515625" style="3001" customWidth="1"/>
    <col min="12292" max="12292" width="24.85546875" style="3001" customWidth="1"/>
    <col min="12293" max="12293" width="14.7109375" style="3001" customWidth="1"/>
    <col min="12294" max="12294" width="16.7109375" style="3001" customWidth="1"/>
    <col min="12295" max="12295" width="23.5703125" style="3001" customWidth="1"/>
    <col min="12296" max="12296" width="19.7109375" style="3001" customWidth="1"/>
    <col min="12297" max="12298" width="20.42578125" style="3001" customWidth="1"/>
    <col min="12299" max="12543" width="11.42578125" style="3001"/>
    <col min="12544" max="12544" width="13.28515625" style="3001" customWidth="1"/>
    <col min="12545" max="12545" width="11.42578125" style="3001"/>
    <col min="12546" max="12546" width="54" style="3001" customWidth="1"/>
    <col min="12547" max="12547" width="19.28515625" style="3001" customWidth="1"/>
    <col min="12548" max="12548" width="24.85546875" style="3001" customWidth="1"/>
    <col min="12549" max="12549" width="14.7109375" style="3001" customWidth="1"/>
    <col min="12550" max="12550" width="16.7109375" style="3001" customWidth="1"/>
    <col min="12551" max="12551" width="23.5703125" style="3001" customWidth="1"/>
    <col min="12552" max="12552" width="19.7109375" style="3001" customWidth="1"/>
    <col min="12553" max="12554" width="20.42578125" style="3001" customWidth="1"/>
    <col min="12555" max="12799" width="11.42578125" style="3001"/>
    <col min="12800" max="12800" width="13.28515625" style="3001" customWidth="1"/>
    <col min="12801" max="12801" width="11.42578125" style="3001"/>
    <col min="12802" max="12802" width="54" style="3001" customWidth="1"/>
    <col min="12803" max="12803" width="19.28515625" style="3001" customWidth="1"/>
    <col min="12804" max="12804" width="24.85546875" style="3001" customWidth="1"/>
    <col min="12805" max="12805" width="14.7109375" style="3001" customWidth="1"/>
    <col min="12806" max="12806" width="16.7109375" style="3001" customWidth="1"/>
    <col min="12807" max="12807" width="23.5703125" style="3001" customWidth="1"/>
    <col min="12808" max="12808" width="19.7109375" style="3001" customWidth="1"/>
    <col min="12809" max="12810" width="20.42578125" style="3001" customWidth="1"/>
    <col min="12811" max="13055" width="11.42578125" style="3001"/>
    <col min="13056" max="13056" width="13.28515625" style="3001" customWidth="1"/>
    <col min="13057" max="13057" width="11.42578125" style="3001"/>
    <col min="13058" max="13058" width="54" style="3001" customWidth="1"/>
    <col min="13059" max="13059" width="19.28515625" style="3001" customWidth="1"/>
    <col min="13060" max="13060" width="24.85546875" style="3001" customWidth="1"/>
    <col min="13061" max="13061" width="14.7109375" style="3001" customWidth="1"/>
    <col min="13062" max="13062" width="16.7109375" style="3001" customWidth="1"/>
    <col min="13063" max="13063" width="23.5703125" style="3001" customWidth="1"/>
    <col min="13064" max="13064" width="19.7109375" style="3001" customWidth="1"/>
    <col min="13065" max="13066" width="20.42578125" style="3001" customWidth="1"/>
    <col min="13067" max="13311" width="11.42578125" style="3001"/>
    <col min="13312" max="13312" width="13.28515625" style="3001" customWidth="1"/>
    <col min="13313" max="13313" width="11.42578125" style="3001"/>
    <col min="13314" max="13314" width="54" style="3001" customWidth="1"/>
    <col min="13315" max="13315" width="19.28515625" style="3001" customWidth="1"/>
    <col min="13316" max="13316" width="24.85546875" style="3001" customWidth="1"/>
    <col min="13317" max="13317" width="14.7109375" style="3001" customWidth="1"/>
    <col min="13318" max="13318" width="16.7109375" style="3001" customWidth="1"/>
    <col min="13319" max="13319" width="23.5703125" style="3001" customWidth="1"/>
    <col min="13320" max="13320" width="19.7109375" style="3001" customWidth="1"/>
    <col min="13321" max="13322" width="20.42578125" style="3001" customWidth="1"/>
    <col min="13323" max="13567" width="11.42578125" style="3001"/>
    <col min="13568" max="13568" width="13.28515625" style="3001" customWidth="1"/>
    <col min="13569" max="13569" width="11.42578125" style="3001"/>
    <col min="13570" max="13570" width="54" style="3001" customWidth="1"/>
    <col min="13571" max="13571" width="19.28515625" style="3001" customWidth="1"/>
    <col min="13572" max="13572" width="24.85546875" style="3001" customWidth="1"/>
    <col min="13573" max="13573" width="14.7109375" style="3001" customWidth="1"/>
    <col min="13574" max="13574" width="16.7109375" style="3001" customWidth="1"/>
    <col min="13575" max="13575" width="23.5703125" style="3001" customWidth="1"/>
    <col min="13576" max="13576" width="19.7109375" style="3001" customWidth="1"/>
    <col min="13577" max="13578" width="20.42578125" style="3001" customWidth="1"/>
    <col min="13579" max="13823" width="11.42578125" style="3001"/>
    <col min="13824" max="13824" width="13.28515625" style="3001" customWidth="1"/>
    <col min="13825" max="13825" width="11.42578125" style="3001"/>
    <col min="13826" max="13826" width="54" style="3001" customWidth="1"/>
    <col min="13827" max="13827" width="19.28515625" style="3001" customWidth="1"/>
    <col min="13828" max="13828" width="24.85546875" style="3001" customWidth="1"/>
    <col min="13829" max="13829" width="14.7109375" style="3001" customWidth="1"/>
    <col min="13830" max="13830" width="16.7109375" style="3001" customWidth="1"/>
    <col min="13831" max="13831" width="23.5703125" style="3001" customWidth="1"/>
    <col min="13832" max="13832" width="19.7109375" style="3001" customWidth="1"/>
    <col min="13833" max="13834" width="20.42578125" style="3001" customWidth="1"/>
    <col min="13835" max="14079" width="11.42578125" style="3001"/>
    <col min="14080" max="14080" width="13.28515625" style="3001" customWidth="1"/>
    <col min="14081" max="14081" width="11.42578125" style="3001"/>
    <col min="14082" max="14082" width="54" style="3001" customWidth="1"/>
    <col min="14083" max="14083" width="19.28515625" style="3001" customWidth="1"/>
    <col min="14084" max="14084" width="24.85546875" style="3001" customWidth="1"/>
    <col min="14085" max="14085" width="14.7109375" style="3001" customWidth="1"/>
    <col min="14086" max="14086" width="16.7109375" style="3001" customWidth="1"/>
    <col min="14087" max="14087" width="23.5703125" style="3001" customWidth="1"/>
    <col min="14088" max="14088" width="19.7109375" style="3001" customWidth="1"/>
    <col min="14089" max="14090" width="20.42578125" style="3001" customWidth="1"/>
    <col min="14091" max="14335" width="11.42578125" style="3001"/>
    <col min="14336" max="14336" width="13.28515625" style="3001" customWidth="1"/>
    <col min="14337" max="14337" width="11.42578125" style="3001"/>
    <col min="14338" max="14338" width="54" style="3001" customWidth="1"/>
    <col min="14339" max="14339" width="19.28515625" style="3001" customWidth="1"/>
    <col min="14340" max="14340" width="24.85546875" style="3001" customWidth="1"/>
    <col min="14341" max="14341" width="14.7109375" style="3001" customWidth="1"/>
    <col min="14342" max="14342" width="16.7109375" style="3001" customWidth="1"/>
    <col min="14343" max="14343" width="23.5703125" style="3001" customWidth="1"/>
    <col min="14344" max="14344" width="19.7109375" style="3001" customWidth="1"/>
    <col min="14345" max="14346" width="20.42578125" style="3001" customWidth="1"/>
    <col min="14347" max="14591" width="11.42578125" style="3001"/>
    <col min="14592" max="14592" width="13.28515625" style="3001" customWidth="1"/>
    <col min="14593" max="14593" width="11.42578125" style="3001"/>
    <col min="14594" max="14594" width="54" style="3001" customWidth="1"/>
    <col min="14595" max="14595" width="19.28515625" style="3001" customWidth="1"/>
    <col min="14596" max="14596" width="24.85546875" style="3001" customWidth="1"/>
    <col min="14597" max="14597" width="14.7109375" style="3001" customWidth="1"/>
    <col min="14598" max="14598" width="16.7109375" style="3001" customWidth="1"/>
    <col min="14599" max="14599" width="23.5703125" style="3001" customWidth="1"/>
    <col min="14600" max="14600" width="19.7109375" style="3001" customWidth="1"/>
    <col min="14601" max="14602" width="20.42578125" style="3001" customWidth="1"/>
    <col min="14603" max="14847" width="11.42578125" style="3001"/>
    <col min="14848" max="14848" width="13.28515625" style="3001" customWidth="1"/>
    <col min="14849" max="14849" width="11.42578125" style="3001"/>
    <col min="14850" max="14850" width="54" style="3001" customWidth="1"/>
    <col min="14851" max="14851" width="19.28515625" style="3001" customWidth="1"/>
    <col min="14852" max="14852" width="24.85546875" style="3001" customWidth="1"/>
    <col min="14853" max="14853" width="14.7109375" style="3001" customWidth="1"/>
    <col min="14854" max="14854" width="16.7109375" style="3001" customWidth="1"/>
    <col min="14855" max="14855" width="23.5703125" style="3001" customWidth="1"/>
    <col min="14856" max="14856" width="19.7109375" style="3001" customWidth="1"/>
    <col min="14857" max="14858" width="20.42578125" style="3001" customWidth="1"/>
    <col min="14859" max="15103" width="11.42578125" style="3001"/>
    <col min="15104" max="15104" width="13.28515625" style="3001" customWidth="1"/>
    <col min="15105" max="15105" width="11.42578125" style="3001"/>
    <col min="15106" max="15106" width="54" style="3001" customWidth="1"/>
    <col min="15107" max="15107" width="19.28515625" style="3001" customWidth="1"/>
    <col min="15108" max="15108" width="24.85546875" style="3001" customWidth="1"/>
    <col min="15109" max="15109" width="14.7109375" style="3001" customWidth="1"/>
    <col min="15110" max="15110" width="16.7109375" style="3001" customWidth="1"/>
    <col min="15111" max="15111" width="23.5703125" style="3001" customWidth="1"/>
    <col min="15112" max="15112" width="19.7109375" style="3001" customWidth="1"/>
    <col min="15113" max="15114" width="20.42578125" style="3001" customWidth="1"/>
    <col min="15115" max="15359" width="11.42578125" style="3001"/>
    <col min="15360" max="15360" width="13.28515625" style="3001" customWidth="1"/>
    <col min="15361" max="15361" width="11.42578125" style="3001"/>
    <col min="15362" max="15362" width="54" style="3001" customWidth="1"/>
    <col min="15363" max="15363" width="19.28515625" style="3001" customWidth="1"/>
    <col min="15364" max="15364" width="24.85546875" style="3001" customWidth="1"/>
    <col min="15365" max="15365" width="14.7109375" style="3001" customWidth="1"/>
    <col min="15366" max="15366" width="16.7109375" style="3001" customWidth="1"/>
    <col min="15367" max="15367" width="23.5703125" style="3001" customWidth="1"/>
    <col min="15368" max="15368" width="19.7109375" style="3001" customWidth="1"/>
    <col min="15369" max="15370" width="20.42578125" style="3001" customWidth="1"/>
    <col min="15371" max="15615" width="11.42578125" style="3001"/>
    <col min="15616" max="15616" width="13.28515625" style="3001" customWidth="1"/>
    <col min="15617" max="15617" width="11.42578125" style="3001"/>
    <col min="15618" max="15618" width="54" style="3001" customWidth="1"/>
    <col min="15619" max="15619" width="19.28515625" style="3001" customWidth="1"/>
    <col min="15620" max="15620" width="24.85546875" style="3001" customWidth="1"/>
    <col min="15621" max="15621" width="14.7109375" style="3001" customWidth="1"/>
    <col min="15622" max="15622" width="16.7109375" style="3001" customWidth="1"/>
    <col min="15623" max="15623" width="23.5703125" style="3001" customWidth="1"/>
    <col min="15624" max="15624" width="19.7109375" style="3001" customWidth="1"/>
    <col min="15625" max="15626" width="20.42578125" style="3001" customWidth="1"/>
    <col min="15627" max="15871" width="11.42578125" style="3001"/>
    <col min="15872" max="15872" width="13.28515625" style="3001" customWidth="1"/>
    <col min="15873" max="15873" width="11.42578125" style="3001"/>
    <col min="15874" max="15874" width="54" style="3001" customWidth="1"/>
    <col min="15875" max="15875" width="19.28515625" style="3001" customWidth="1"/>
    <col min="15876" max="15876" width="24.85546875" style="3001" customWidth="1"/>
    <col min="15877" max="15877" width="14.7109375" style="3001" customWidth="1"/>
    <col min="15878" max="15878" width="16.7109375" style="3001" customWidth="1"/>
    <col min="15879" max="15879" width="23.5703125" style="3001" customWidth="1"/>
    <col min="15880" max="15880" width="19.7109375" style="3001" customWidth="1"/>
    <col min="15881" max="15882" width="20.42578125" style="3001" customWidth="1"/>
    <col min="15883" max="16127" width="11.42578125" style="3001"/>
    <col min="16128" max="16128" width="13.28515625" style="3001" customWidth="1"/>
    <col min="16129" max="16129" width="11.42578125" style="3001"/>
    <col min="16130" max="16130" width="54" style="3001" customWidth="1"/>
    <col min="16131" max="16131" width="19.28515625" style="3001" customWidth="1"/>
    <col min="16132" max="16132" width="24.85546875" style="3001" customWidth="1"/>
    <col min="16133" max="16133" width="14.7109375" style="3001" customWidth="1"/>
    <col min="16134" max="16134" width="16.7109375" style="3001" customWidth="1"/>
    <col min="16135" max="16135" width="23.5703125" style="3001" customWidth="1"/>
    <col min="16136" max="16136" width="19.7109375" style="3001" customWidth="1"/>
    <col min="16137" max="16138" width="20.42578125" style="3001" customWidth="1"/>
    <col min="16139" max="16384" width="11.42578125" style="3001"/>
  </cols>
  <sheetData>
    <row r="1" spans="1:10" ht="18">
      <c r="B1" s="41" t="s">
        <v>48</v>
      </c>
      <c r="C1" s="41">
        <v>23</v>
      </c>
      <c r="D1" s="2577"/>
      <c r="E1" s="2577"/>
      <c r="F1" s="3002"/>
      <c r="G1" s="2577"/>
      <c r="H1" s="3003"/>
      <c r="I1" s="3003"/>
      <c r="J1" s="3003"/>
    </row>
    <row r="2" spans="1:10" ht="19.5">
      <c r="B2" s="41" t="s">
        <v>49</v>
      </c>
      <c r="C2" s="2810" t="s">
        <v>3170</v>
      </c>
      <c r="D2" s="2959"/>
      <c r="E2" s="2959"/>
      <c r="F2" s="3004"/>
      <c r="G2" s="3002"/>
      <c r="H2" s="3003"/>
      <c r="I2" s="3003"/>
      <c r="J2" s="3003"/>
    </row>
    <row r="3" spans="1:10" ht="19.5">
      <c r="B3" s="41" t="s">
        <v>47</v>
      </c>
      <c r="C3" s="41" t="s">
        <v>1051</v>
      </c>
      <c r="D3" s="2959"/>
      <c r="E3" s="2959"/>
      <c r="F3" s="3004"/>
      <c r="G3" s="3002"/>
      <c r="H3" s="3003"/>
      <c r="I3" s="3003"/>
      <c r="J3" s="3003"/>
    </row>
    <row r="4" spans="1:10" ht="19.5">
      <c r="B4" s="41" t="s">
        <v>50</v>
      </c>
      <c r="C4" s="41" t="s">
        <v>53</v>
      </c>
      <c r="D4" s="2959"/>
      <c r="E4" s="2959"/>
      <c r="F4" s="3004"/>
      <c r="G4" s="3002"/>
      <c r="H4" s="3003"/>
      <c r="I4" s="3003"/>
      <c r="J4" s="3003"/>
    </row>
    <row r="5" spans="1:10" ht="18">
      <c r="B5" s="41" t="s">
        <v>792</v>
      </c>
      <c r="C5" s="41" t="s">
        <v>71</v>
      </c>
      <c r="D5" s="3002"/>
      <c r="E5" s="3002"/>
      <c r="F5" s="3002"/>
      <c r="G5" s="3002"/>
      <c r="H5" s="3003"/>
      <c r="I5" s="3003"/>
      <c r="J5" s="3003"/>
    </row>
    <row r="6" spans="1:10" ht="15.75" thickBot="1">
      <c r="B6" s="3005"/>
      <c r="C6" s="3006"/>
      <c r="D6" s="3006"/>
      <c r="E6" s="3007"/>
      <c r="F6" s="3007"/>
      <c r="G6" s="3007"/>
      <c r="H6" s="3005"/>
      <c r="I6" s="3005"/>
      <c r="J6" s="3005"/>
    </row>
    <row r="7" spans="1:10" s="3010" customFormat="1" ht="24.75" customHeight="1">
      <c r="A7" s="3008"/>
      <c r="B7" s="3009"/>
      <c r="C7" s="5048" t="s">
        <v>2634</v>
      </c>
      <c r="D7" s="5049"/>
      <c r="E7" s="5050" t="s">
        <v>3171</v>
      </c>
      <c r="F7" s="5051"/>
      <c r="G7" s="5056" t="s">
        <v>3172</v>
      </c>
      <c r="H7" s="5056" t="s">
        <v>3173</v>
      </c>
      <c r="I7" s="5056" t="s">
        <v>2632</v>
      </c>
      <c r="J7" s="5039" t="s">
        <v>3174</v>
      </c>
    </row>
    <row r="8" spans="1:10" s="3010" customFormat="1" ht="14.25" customHeight="1">
      <c r="A8" s="3011"/>
      <c r="B8" s="3012"/>
      <c r="C8" s="5042" t="s">
        <v>2637</v>
      </c>
      <c r="D8" s="5045" t="s">
        <v>2638</v>
      </c>
      <c r="E8" s="5052"/>
      <c r="F8" s="5053"/>
      <c r="G8" s="5057"/>
      <c r="H8" s="5057"/>
      <c r="I8" s="5046"/>
      <c r="J8" s="5040"/>
    </row>
    <row r="9" spans="1:10" s="3010" customFormat="1" ht="15.75" customHeight="1">
      <c r="A9" s="3011"/>
      <c r="B9" s="3012"/>
      <c r="C9" s="5043"/>
      <c r="D9" s="5046"/>
      <c r="E9" s="5054"/>
      <c r="F9" s="5055"/>
      <c r="G9" s="5057"/>
      <c r="H9" s="5057"/>
      <c r="I9" s="5046"/>
      <c r="J9" s="5040"/>
    </row>
    <row r="10" spans="1:10" s="3010" customFormat="1" ht="21" customHeight="1">
      <c r="A10" s="3011"/>
      <c r="B10" s="3012"/>
      <c r="C10" s="5044"/>
      <c r="D10" s="5047"/>
      <c r="E10" s="3013" t="s">
        <v>2637</v>
      </c>
      <c r="F10" s="3014" t="s">
        <v>2638</v>
      </c>
      <c r="G10" s="5058"/>
      <c r="H10" s="5058"/>
      <c r="I10" s="5047"/>
      <c r="J10" s="5041"/>
    </row>
    <row r="11" spans="1:10" s="3010" customFormat="1" ht="27" customHeight="1">
      <c r="A11" s="3011"/>
      <c r="B11" s="3012"/>
      <c r="C11" s="3015" t="s">
        <v>1417</v>
      </c>
      <c r="D11" s="3016" t="s">
        <v>1422</v>
      </c>
      <c r="E11" s="3016" t="s">
        <v>1425</v>
      </c>
      <c r="F11" s="3016" t="s">
        <v>1428</v>
      </c>
      <c r="G11" s="3017" t="s">
        <v>1431</v>
      </c>
      <c r="H11" s="3018"/>
      <c r="I11" s="3019" t="s">
        <v>1434</v>
      </c>
      <c r="J11" s="3020" t="s">
        <v>1436</v>
      </c>
    </row>
    <row r="12" spans="1:10" ht="30" customHeight="1">
      <c r="A12" s="3021" t="s">
        <v>1417</v>
      </c>
      <c r="B12" s="3022" t="s">
        <v>3175</v>
      </c>
      <c r="C12" s="3023">
        <f>C13+C14+C15+C16</f>
        <v>0</v>
      </c>
      <c r="D12" s="3023">
        <f t="shared" ref="D12:I12" si="0">D13+D14+D15+D16</f>
        <v>0</v>
      </c>
      <c r="E12" s="3023">
        <f t="shared" si="0"/>
        <v>0</v>
      </c>
      <c r="F12" s="3023">
        <f t="shared" si="0"/>
        <v>0</v>
      </c>
      <c r="G12" s="3023">
        <f t="shared" si="0"/>
        <v>0</v>
      </c>
      <c r="H12" s="3024"/>
      <c r="I12" s="3023">
        <f t="shared" si="0"/>
        <v>0</v>
      </c>
      <c r="J12" s="3025">
        <f>I12*12.5</f>
        <v>0</v>
      </c>
    </row>
    <row r="13" spans="1:10" ht="23.25" customHeight="1">
      <c r="A13" s="3026" t="s">
        <v>1422</v>
      </c>
      <c r="B13" s="3027" t="s">
        <v>3176</v>
      </c>
      <c r="C13" s="3028"/>
      <c r="D13" s="3029"/>
      <c r="E13" s="3030"/>
      <c r="F13" s="3031"/>
      <c r="G13" s="3032"/>
      <c r="H13" s="3033"/>
      <c r="I13" s="3032"/>
      <c r="J13" s="3034"/>
    </row>
    <row r="14" spans="1:10" ht="24" customHeight="1">
      <c r="A14" s="3026" t="s">
        <v>1425</v>
      </c>
      <c r="B14" s="3027" t="s">
        <v>3177</v>
      </c>
      <c r="C14" s="3028"/>
      <c r="D14" s="3029"/>
      <c r="E14" s="3030"/>
      <c r="F14" s="3031"/>
      <c r="G14" s="3032"/>
      <c r="H14" s="3033"/>
      <c r="I14" s="3032"/>
      <c r="J14" s="3034"/>
    </row>
    <row r="15" spans="1:10" ht="24.75" customHeight="1">
      <c r="A15" s="3026" t="s">
        <v>1428</v>
      </c>
      <c r="B15" s="3027" t="s">
        <v>3178</v>
      </c>
      <c r="C15" s="3028"/>
      <c r="D15" s="3029"/>
      <c r="E15" s="3030"/>
      <c r="F15" s="3031"/>
      <c r="G15" s="3032"/>
      <c r="H15" s="3033"/>
      <c r="I15" s="3032"/>
      <c r="J15" s="3034"/>
    </row>
    <row r="16" spans="1:10" ht="22.5" customHeight="1">
      <c r="A16" s="3026" t="s">
        <v>1431</v>
      </c>
      <c r="B16" s="3027" t="s">
        <v>412</v>
      </c>
      <c r="C16" s="3028"/>
      <c r="D16" s="3029"/>
      <c r="E16" s="3030"/>
      <c r="F16" s="3031"/>
      <c r="G16" s="3032"/>
      <c r="H16" s="3033"/>
      <c r="I16" s="3032"/>
      <c r="J16" s="3034"/>
    </row>
    <row r="17" spans="1:10" ht="19.5" customHeight="1">
      <c r="A17" s="3035" t="s">
        <v>1434</v>
      </c>
      <c r="B17" s="3036" t="s">
        <v>3179</v>
      </c>
      <c r="C17" s="3028"/>
      <c r="D17" s="3029"/>
      <c r="E17" s="3037"/>
      <c r="F17" s="3038"/>
      <c r="G17" s="3039"/>
      <c r="H17" s="3040"/>
      <c r="I17" s="3039"/>
      <c r="J17" s="3041"/>
    </row>
    <row r="18" spans="1:10" ht="21" customHeight="1">
      <c r="A18" s="3026" t="s">
        <v>1436</v>
      </c>
      <c r="B18" s="3042" t="s">
        <v>3180</v>
      </c>
      <c r="C18" s="3043"/>
      <c r="D18" s="3044"/>
      <c r="E18" s="3030"/>
      <c r="F18" s="3031"/>
      <c r="G18" s="3032"/>
      <c r="H18" s="3033"/>
      <c r="I18" s="3032"/>
      <c r="J18" s="3034"/>
    </row>
    <row r="19" spans="1:10" ht="33.75" customHeight="1">
      <c r="A19" s="3026" t="s">
        <v>1439</v>
      </c>
      <c r="B19" s="3045" t="s">
        <v>3181</v>
      </c>
      <c r="C19" s="3046"/>
      <c r="D19" s="3047"/>
      <c r="E19" s="3047"/>
      <c r="F19" s="3047"/>
      <c r="G19" s="3047"/>
      <c r="H19" s="3048"/>
      <c r="I19" s="3049"/>
      <c r="J19" s="3050"/>
    </row>
    <row r="20" spans="1:10" ht="24" customHeight="1">
      <c r="A20" s="3026" t="s">
        <v>1442</v>
      </c>
      <c r="B20" s="3051" t="s">
        <v>3182</v>
      </c>
      <c r="C20" s="3052"/>
      <c r="D20" s="3053"/>
      <c r="E20" s="3030"/>
      <c r="F20" s="3031"/>
      <c r="G20" s="3054"/>
      <c r="H20" s="3055"/>
      <c r="I20" s="3056"/>
      <c r="J20" s="3057"/>
    </row>
    <row r="21" spans="1:10" ht="21.75" customHeight="1">
      <c r="A21" s="3026">
        <v>100</v>
      </c>
      <c r="B21" s="3051" t="s">
        <v>2709</v>
      </c>
      <c r="C21" s="3058"/>
      <c r="D21" s="3059"/>
      <c r="E21" s="3060"/>
      <c r="F21" s="3059"/>
      <c r="G21" s="3061"/>
      <c r="H21" s="3055"/>
      <c r="I21" s="3062">
        <f>I22+I23+I24</f>
        <v>0</v>
      </c>
      <c r="J21" s="3057"/>
    </row>
    <row r="22" spans="1:10" ht="23.25" customHeight="1">
      <c r="A22" s="3026">
        <v>110</v>
      </c>
      <c r="B22" s="3063" t="s">
        <v>2690</v>
      </c>
      <c r="C22" s="3058"/>
      <c r="D22" s="3059"/>
      <c r="E22" s="3060"/>
      <c r="F22" s="3059"/>
      <c r="G22" s="3061"/>
      <c r="H22" s="3055"/>
      <c r="I22" s="3056"/>
      <c r="J22" s="3057"/>
    </row>
    <row r="23" spans="1:10" ht="29.25" customHeight="1">
      <c r="A23" s="3026">
        <v>120</v>
      </c>
      <c r="B23" s="3064" t="s">
        <v>2691</v>
      </c>
      <c r="C23" s="3058"/>
      <c r="D23" s="3059"/>
      <c r="E23" s="3060"/>
      <c r="F23" s="3059"/>
      <c r="G23" s="3061"/>
      <c r="H23" s="3055"/>
      <c r="I23" s="3056"/>
      <c r="J23" s="3057"/>
    </row>
    <row r="24" spans="1:10" ht="24.75" customHeight="1">
      <c r="A24" s="3026">
        <v>130</v>
      </c>
      <c r="B24" s="3063" t="s">
        <v>2692</v>
      </c>
      <c r="C24" s="3058"/>
      <c r="D24" s="3059"/>
      <c r="E24" s="3060"/>
      <c r="F24" s="3059"/>
      <c r="G24" s="3061"/>
      <c r="H24" s="3055"/>
      <c r="I24" s="3056"/>
      <c r="J24" s="3057"/>
    </row>
    <row r="25" spans="1:10" ht="31.5" customHeight="1" thickBot="1">
      <c r="A25" s="3065">
        <v>140</v>
      </c>
      <c r="B25" s="3066" t="s">
        <v>3183</v>
      </c>
      <c r="C25" s="3067"/>
      <c r="D25" s="3068"/>
      <c r="E25" s="3069"/>
      <c r="F25" s="3068"/>
      <c r="G25" s="3070"/>
      <c r="H25" s="3071"/>
      <c r="I25" s="3072"/>
      <c r="J25" s="3073"/>
    </row>
    <row r="26" spans="1:10" ht="15">
      <c r="A26" s="3074"/>
      <c r="B26" s="3075"/>
      <c r="C26" s="3007"/>
      <c r="D26" s="3007"/>
      <c r="E26" s="3007"/>
      <c r="F26" s="3007"/>
      <c r="G26" s="3007"/>
      <c r="H26" s="3005"/>
      <c r="I26" s="3005"/>
      <c r="J26" s="3005"/>
    </row>
    <row r="27" spans="1:10" ht="15.75">
      <c r="B27" s="2212" t="s">
        <v>2693</v>
      </c>
      <c r="C27" s="3007"/>
      <c r="D27" s="3007"/>
      <c r="E27" s="3007"/>
      <c r="F27" s="3007"/>
      <c r="G27" s="3007"/>
      <c r="H27" s="3005"/>
      <c r="I27" s="3005"/>
      <c r="J27" s="3005"/>
    </row>
    <row r="28" spans="1:10" ht="15.75">
      <c r="B28" s="2797"/>
      <c r="C28" s="3076"/>
      <c r="D28" s="3076"/>
      <c r="E28" s="3076"/>
      <c r="F28" s="3076"/>
      <c r="G28" s="3076"/>
      <c r="H28" s="3075"/>
      <c r="I28" s="3005"/>
      <c r="J28" s="3005"/>
    </row>
    <row r="29" spans="1:10">
      <c r="C29" s="3074"/>
      <c r="D29" s="3074"/>
      <c r="E29" s="3074"/>
      <c r="F29" s="3074"/>
    </row>
    <row r="30" spans="1:10">
      <c r="C30" s="3074"/>
      <c r="D30" s="3074"/>
      <c r="E30" s="3074"/>
      <c r="F30" s="3074"/>
    </row>
    <row r="33" ht="12.75" customHeight="1"/>
    <row r="34" ht="12.75" customHeight="1"/>
    <row r="35" ht="12.75" customHeight="1"/>
  </sheetData>
  <mergeCells count="8">
    <mergeCell ref="J7:J10"/>
    <mergeCell ref="C8:C10"/>
    <mergeCell ref="D8:D10"/>
    <mergeCell ref="C7:D7"/>
    <mergeCell ref="E7:F9"/>
    <mergeCell ref="G7:G10"/>
    <mergeCell ref="H7:H10"/>
    <mergeCell ref="I7:I10"/>
  </mergeCells>
  <pageMargins left="0.78740157480314965" right="0.78740157480314965" top="0.98425196850393704" bottom="0.98425196850393704" header="0.51181102362204722" footer="0.51181102362204722"/>
  <pageSetup paperSize="9" scale="56" orientation="landscape" cellComments="asDisplayed" horizontalDpi="300" r:id="rId1"/>
  <headerFooter alignWithMargins="0">
    <oddHeader>&amp;C&amp;40&amp;U&amp;A</oddHeader>
    <oddFooter>&amp;L&amp;F&amp;C&amp;A&amp;R&amp;D</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4"/>
  <sheetViews>
    <sheetView zoomScale="90" zoomScaleNormal="90" workbookViewId="0"/>
  </sheetViews>
  <sheetFormatPr defaultColWidth="11.42578125" defaultRowHeight="15"/>
  <cols>
    <col min="1" max="1" width="6" style="3077" customWidth="1"/>
    <col min="2" max="2" width="47.7109375" style="3001" customWidth="1"/>
    <col min="3" max="3" width="15.140625" style="3001" customWidth="1"/>
    <col min="4" max="4" width="13" style="3001" customWidth="1"/>
    <col min="5" max="5" width="14" style="3001" customWidth="1"/>
    <col min="6" max="6" width="12.5703125" style="3001" customWidth="1"/>
    <col min="7" max="7" width="11.7109375" style="3001" customWidth="1"/>
    <col min="8" max="8" width="16.5703125" style="3001" customWidth="1"/>
    <col min="9" max="9" width="18.140625" style="3001" customWidth="1"/>
    <col min="10" max="10" width="21.5703125" style="3001" customWidth="1"/>
    <col min="11" max="13" width="13.7109375" style="3001" customWidth="1"/>
    <col min="14" max="14" width="22" style="3001" customWidth="1"/>
    <col min="15" max="15" width="23.7109375" style="3001" customWidth="1"/>
    <col min="16" max="252" width="11.42578125" style="3001"/>
    <col min="253" max="254" width="6.140625" style="3001" customWidth="1"/>
    <col min="255" max="255" width="5.5703125" style="3001" customWidth="1"/>
    <col min="256" max="256" width="21.42578125" style="3001" customWidth="1"/>
    <col min="257" max="257" width="11.42578125" style="3001"/>
    <col min="258" max="258" width="47.7109375" style="3001" customWidth="1"/>
    <col min="259" max="259" width="15.140625" style="3001" customWidth="1"/>
    <col min="260" max="263" width="16.140625" style="3001" customWidth="1"/>
    <col min="264" max="264" width="16.5703125" style="3001" customWidth="1"/>
    <col min="265" max="265" width="18.140625" style="3001" customWidth="1"/>
    <col min="266" max="266" width="21.5703125" style="3001" customWidth="1"/>
    <col min="267" max="269" width="13.7109375" style="3001" customWidth="1"/>
    <col min="270" max="270" width="22" style="3001" customWidth="1"/>
    <col min="271" max="271" width="23.7109375" style="3001" customWidth="1"/>
    <col min="272" max="508" width="11.42578125" style="3001"/>
    <col min="509" max="510" width="6.140625" style="3001" customWidth="1"/>
    <col min="511" max="511" width="5.5703125" style="3001" customWidth="1"/>
    <col min="512" max="512" width="21.42578125" style="3001" customWidth="1"/>
    <col min="513" max="513" width="11.42578125" style="3001"/>
    <col min="514" max="514" width="47.7109375" style="3001" customWidth="1"/>
    <col min="515" max="515" width="15.140625" style="3001" customWidth="1"/>
    <col min="516" max="519" width="16.140625" style="3001" customWidth="1"/>
    <col min="520" max="520" width="16.5703125" style="3001" customWidth="1"/>
    <col min="521" max="521" width="18.140625" style="3001" customWidth="1"/>
    <col min="522" max="522" width="21.5703125" style="3001" customWidth="1"/>
    <col min="523" max="525" width="13.7109375" style="3001" customWidth="1"/>
    <col min="526" max="526" width="22" style="3001" customWidth="1"/>
    <col min="527" max="527" width="23.7109375" style="3001" customWidth="1"/>
    <col min="528" max="764" width="11.42578125" style="3001"/>
    <col min="765" max="766" width="6.140625" style="3001" customWidth="1"/>
    <col min="767" max="767" width="5.5703125" style="3001" customWidth="1"/>
    <col min="768" max="768" width="21.42578125" style="3001" customWidth="1"/>
    <col min="769" max="769" width="11.42578125" style="3001"/>
    <col min="770" max="770" width="47.7109375" style="3001" customWidth="1"/>
    <col min="771" max="771" width="15.140625" style="3001" customWidth="1"/>
    <col min="772" max="775" width="16.140625" style="3001" customWidth="1"/>
    <col min="776" max="776" width="16.5703125" style="3001" customWidth="1"/>
    <col min="777" max="777" width="18.140625" style="3001" customWidth="1"/>
    <col min="778" max="778" width="21.5703125" style="3001" customWidth="1"/>
    <col min="779" max="781" width="13.7109375" style="3001" customWidth="1"/>
    <col min="782" max="782" width="22" style="3001" customWidth="1"/>
    <col min="783" max="783" width="23.7109375" style="3001" customWidth="1"/>
    <col min="784" max="1020" width="11.42578125" style="3001"/>
    <col min="1021" max="1022" width="6.140625" style="3001" customWidth="1"/>
    <col min="1023" max="1023" width="5.5703125" style="3001" customWidth="1"/>
    <col min="1024" max="1024" width="21.42578125" style="3001" customWidth="1"/>
    <col min="1025" max="1025" width="11.42578125" style="3001"/>
    <col min="1026" max="1026" width="47.7109375" style="3001" customWidth="1"/>
    <col min="1027" max="1027" width="15.140625" style="3001" customWidth="1"/>
    <col min="1028" max="1031" width="16.140625" style="3001" customWidth="1"/>
    <col min="1032" max="1032" width="16.5703125" style="3001" customWidth="1"/>
    <col min="1033" max="1033" width="18.140625" style="3001" customWidth="1"/>
    <col min="1034" max="1034" width="21.5703125" style="3001" customWidth="1"/>
    <col min="1035" max="1037" width="13.7109375" style="3001" customWidth="1"/>
    <col min="1038" max="1038" width="22" style="3001" customWidth="1"/>
    <col min="1039" max="1039" width="23.7109375" style="3001" customWidth="1"/>
    <col min="1040" max="1276" width="11.42578125" style="3001"/>
    <col min="1277" max="1278" width="6.140625" style="3001" customWidth="1"/>
    <col min="1279" max="1279" width="5.5703125" style="3001" customWidth="1"/>
    <col min="1280" max="1280" width="21.42578125" style="3001" customWidth="1"/>
    <col min="1281" max="1281" width="11.42578125" style="3001"/>
    <col min="1282" max="1282" width="47.7109375" style="3001" customWidth="1"/>
    <col min="1283" max="1283" width="15.140625" style="3001" customWidth="1"/>
    <col min="1284" max="1287" width="16.140625" style="3001" customWidth="1"/>
    <col min="1288" max="1288" width="16.5703125" style="3001" customWidth="1"/>
    <col min="1289" max="1289" width="18.140625" style="3001" customWidth="1"/>
    <col min="1290" max="1290" width="21.5703125" style="3001" customWidth="1"/>
    <col min="1291" max="1293" width="13.7109375" style="3001" customWidth="1"/>
    <col min="1294" max="1294" width="22" style="3001" customWidth="1"/>
    <col min="1295" max="1295" width="23.7109375" style="3001" customWidth="1"/>
    <col min="1296" max="1532" width="11.42578125" style="3001"/>
    <col min="1533" max="1534" width="6.140625" style="3001" customWidth="1"/>
    <col min="1535" max="1535" width="5.5703125" style="3001" customWidth="1"/>
    <col min="1536" max="1536" width="21.42578125" style="3001" customWidth="1"/>
    <col min="1537" max="1537" width="11.42578125" style="3001"/>
    <col min="1538" max="1538" width="47.7109375" style="3001" customWidth="1"/>
    <col min="1539" max="1539" width="15.140625" style="3001" customWidth="1"/>
    <col min="1540" max="1543" width="16.140625" style="3001" customWidth="1"/>
    <col min="1544" max="1544" width="16.5703125" style="3001" customWidth="1"/>
    <col min="1545" max="1545" width="18.140625" style="3001" customWidth="1"/>
    <col min="1546" max="1546" width="21.5703125" style="3001" customWidth="1"/>
    <col min="1547" max="1549" width="13.7109375" style="3001" customWidth="1"/>
    <col min="1550" max="1550" width="22" style="3001" customWidth="1"/>
    <col min="1551" max="1551" width="23.7109375" style="3001" customWidth="1"/>
    <col min="1552" max="1788" width="11.42578125" style="3001"/>
    <col min="1789" max="1790" width="6.140625" style="3001" customWidth="1"/>
    <col min="1791" max="1791" width="5.5703125" style="3001" customWidth="1"/>
    <col min="1792" max="1792" width="21.42578125" style="3001" customWidth="1"/>
    <col min="1793" max="1793" width="11.42578125" style="3001"/>
    <col min="1794" max="1794" width="47.7109375" style="3001" customWidth="1"/>
    <col min="1795" max="1795" width="15.140625" style="3001" customWidth="1"/>
    <col min="1796" max="1799" width="16.140625" style="3001" customWidth="1"/>
    <col min="1800" max="1800" width="16.5703125" style="3001" customWidth="1"/>
    <col min="1801" max="1801" width="18.140625" style="3001" customWidth="1"/>
    <col min="1802" max="1802" width="21.5703125" style="3001" customWidth="1"/>
    <col min="1803" max="1805" width="13.7109375" style="3001" customWidth="1"/>
    <col min="1806" max="1806" width="22" style="3001" customWidth="1"/>
    <col min="1807" max="1807" width="23.7109375" style="3001" customWidth="1"/>
    <col min="1808" max="2044" width="11.42578125" style="3001"/>
    <col min="2045" max="2046" width="6.140625" style="3001" customWidth="1"/>
    <col min="2047" max="2047" width="5.5703125" style="3001" customWidth="1"/>
    <col min="2048" max="2048" width="21.42578125" style="3001" customWidth="1"/>
    <col min="2049" max="2049" width="11.42578125" style="3001"/>
    <col min="2050" max="2050" width="47.7109375" style="3001" customWidth="1"/>
    <col min="2051" max="2051" width="15.140625" style="3001" customWidth="1"/>
    <col min="2052" max="2055" width="16.140625" style="3001" customWidth="1"/>
    <col min="2056" max="2056" width="16.5703125" style="3001" customWidth="1"/>
    <col min="2057" max="2057" width="18.140625" style="3001" customWidth="1"/>
    <col min="2058" max="2058" width="21.5703125" style="3001" customWidth="1"/>
    <col min="2059" max="2061" width="13.7109375" style="3001" customWidth="1"/>
    <col min="2062" max="2062" width="22" style="3001" customWidth="1"/>
    <col min="2063" max="2063" width="23.7109375" style="3001" customWidth="1"/>
    <col min="2064" max="2300" width="11.42578125" style="3001"/>
    <col min="2301" max="2302" width="6.140625" style="3001" customWidth="1"/>
    <col min="2303" max="2303" width="5.5703125" style="3001" customWidth="1"/>
    <col min="2304" max="2304" width="21.42578125" style="3001" customWidth="1"/>
    <col min="2305" max="2305" width="11.42578125" style="3001"/>
    <col min="2306" max="2306" width="47.7109375" style="3001" customWidth="1"/>
    <col min="2307" max="2307" width="15.140625" style="3001" customWidth="1"/>
    <col min="2308" max="2311" width="16.140625" style="3001" customWidth="1"/>
    <col min="2312" max="2312" width="16.5703125" style="3001" customWidth="1"/>
    <col min="2313" max="2313" width="18.140625" style="3001" customWidth="1"/>
    <col min="2314" max="2314" width="21.5703125" style="3001" customWidth="1"/>
    <col min="2315" max="2317" width="13.7109375" style="3001" customWidth="1"/>
    <col min="2318" max="2318" width="22" style="3001" customWidth="1"/>
    <col min="2319" max="2319" width="23.7109375" style="3001" customWidth="1"/>
    <col min="2320" max="2556" width="11.42578125" style="3001"/>
    <col min="2557" max="2558" width="6.140625" style="3001" customWidth="1"/>
    <col min="2559" max="2559" width="5.5703125" style="3001" customWidth="1"/>
    <col min="2560" max="2560" width="21.42578125" style="3001" customWidth="1"/>
    <col min="2561" max="2561" width="11.42578125" style="3001"/>
    <col min="2562" max="2562" width="47.7109375" style="3001" customWidth="1"/>
    <col min="2563" max="2563" width="15.140625" style="3001" customWidth="1"/>
    <col min="2564" max="2567" width="16.140625" style="3001" customWidth="1"/>
    <col min="2568" max="2568" width="16.5703125" style="3001" customWidth="1"/>
    <col min="2569" max="2569" width="18.140625" style="3001" customWidth="1"/>
    <col min="2570" max="2570" width="21.5703125" style="3001" customWidth="1"/>
    <col min="2571" max="2573" width="13.7109375" style="3001" customWidth="1"/>
    <col min="2574" max="2574" width="22" style="3001" customWidth="1"/>
    <col min="2575" max="2575" width="23.7109375" style="3001" customWidth="1"/>
    <col min="2576" max="2812" width="11.42578125" style="3001"/>
    <col min="2813" max="2814" width="6.140625" style="3001" customWidth="1"/>
    <col min="2815" max="2815" width="5.5703125" style="3001" customWidth="1"/>
    <col min="2816" max="2816" width="21.42578125" style="3001" customWidth="1"/>
    <col min="2817" max="2817" width="11.42578125" style="3001"/>
    <col min="2818" max="2818" width="47.7109375" style="3001" customWidth="1"/>
    <col min="2819" max="2819" width="15.140625" style="3001" customWidth="1"/>
    <col min="2820" max="2823" width="16.140625" style="3001" customWidth="1"/>
    <col min="2824" max="2824" width="16.5703125" style="3001" customWidth="1"/>
    <col min="2825" max="2825" width="18.140625" style="3001" customWidth="1"/>
    <col min="2826" max="2826" width="21.5703125" style="3001" customWidth="1"/>
    <col min="2827" max="2829" width="13.7109375" style="3001" customWidth="1"/>
    <col min="2830" max="2830" width="22" style="3001" customWidth="1"/>
    <col min="2831" max="2831" width="23.7109375" style="3001" customWidth="1"/>
    <col min="2832" max="3068" width="11.42578125" style="3001"/>
    <col min="3069" max="3070" width="6.140625" style="3001" customWidth="1"/>
    <col min="3071" max="3071" width="5.5703125" style="3001" customWidth="1"/>
    <col min="3072" max="3072" width="21.42578125" style="3001" customWidth="1"/>
    <col min="3073" max="3073" width="11.42578125" style="3001"/>
    <col min="3074" max="3074" width="47.7109375" style="3001" customWidth="1"/>
    <col min="3075" max="3075" width="15.140625" style="3001" customWidth="1"/>
    <col min="3076" max="3079" width="16.140625" style="3001" customWidth="1"/>
    <col min="3080" max="3080" width="16.5703125" style="3001" customWidth="1"/>
    <col min="3081" max="3081" width="18.140625" style="3001" customWidth="1"/>
    <col min="3082" max="3082" width="21.5703125" style="3001" customWidth="1"/>
    <col min="3083" max="3085" width="13.7109375" style="3001" customWidth="1"/>
    <col min="3086" max="3086" width="22" style="3001" customWidth="1"/>
    <col min="3087" max="3087" width="23.7109375" style="3001" customWidth="1"/>
    <col min="3088" max="3324" width="11.42578125" style="3001"/>
    <col min="3325" max="3326" width="6.140625" style="3001" customWidth="1"/>
    <col min="3327" max="3327" width="5.5703125" style="3001" customWidth="1"/>
    <col min="3328" max="3328" width="21.42578125" style="3001" customWidth="1"/>
    <col min="3329" max="3329" width="11.42578125" style="3001"/>
    <col min="3330" max="3330" width="47.7109375" style="3001" customWidth="1"/>
    <col min="3331" max="3331" width="15.140625" style="3001" customWidth="1"/>
    <col min="3332" max="3335" width="16.140625" style="3001" customWidth="1"/>
    <col min="3336" max="3336" width="16.5703125" style="3001" customWidth="1"/>
    <col min="3337" max="3337" width="18.140625" style="3001" customWidth="1"/>
    <col min="3338" max="3338" width="21.5703125" style="3001" customWidth="1"/>
    <col min="3339" max="3341" width="13.7109375" style="3001" customWidth="1"/>
    <col min="3342" max="3342" width="22" style="3001" customWidth="1"/>
    <col min="3343" max="3343" width="23.7109375" style="3001" customWidth="1"/>
    <col min="3344" max="3580" width="11.42578125" style="3001"/>
    <col min="3581" max="3582" width="6.140625" style="3001" customWidth="1"/>
    <col min="3583" max="3583" width="5.5703125" style="3001" customWidth="1"/>
    <col min="3584" max="3584" width="21.42578125" style="3001" customWidth="1"/>
    <col min="3585" max="3585" width="11.42578125" style="3001"/>
    <col min="3586" max="3586" width="47.7109375" style="3001" customWidth="1"/>
    <col min="3587" max="3587" width="15.140625" style="3001" customWidth="1"/>
    <col min="3588" max="3591" width="16.140625" style="3001" customWidth="1"/>
    <col min="3592" max="3592" width="16.5703125" style="3001" customWidth="1"/>
    <col min="3593" max="3593" width="18.140625" style="3001" customWidth="1"/>
    <col min="3594" max="3594" width="21.5703125" style="3001" customWidth="1"/>
    <col min="3595" max="3597" width="13.7109375" style="3001" customWidth="1"/>
    <col min="3598" max="3598" width="22" style="3001" customWidth="1"/>
    <col min="3599" max="3599" width="23.7109375" style="3001" customWidth="1"/>
    <col min="3600" max="3836" width="11.42578125" style="3001"/>
    <col min="3837" max="3838" width="6.140625" style="3001" customWidth="1"/>
    <col min="3839" max="3839" width="5.5703125" style="3001" customWidth="1"/>
    <col min="3840" max="3840" width="21.42578125" style="3001" customWidth="1"/>
    <col min="3841" max="3841" width="11.42578125" style="3001"/>
    <col min="3842" max="3842" width="47.7109375" style="3001" customWidth="1"/>
    <col min="3843" max="3843" width="15.140625" style="3001" customWidth="1"/>
    <col min="3844" max="3847" width="16.140625" style="3001" customWidth="1"/>
    <col min="3848" max="3848" width="16.5703125" style="3001" customWidth="1"/>
    <col min="3849" max="3849" width="18.140625" style="3001" customWidth="1"/>
    <col min="3850" max="3850" width="21.5703125" style="3001" customWidth="1"/>
    <col min="3851" max="3853" width="13.7109375" style="3001" customWidth="1"/>
    <col min="3854" max="3854" width="22" style="3001" customWidth="1"/>
    <col min="3855" max="3855" width="23.7109375" style="3001" customWidth="1"/>
    <col min="3856" max="4092" width="11.42578125" style="3001"/>
    <col min="4093" max="4094" width="6.140625" style="3001" customWidth="1"/>
    <col min="4095" max="4095" width="5.5703125" style="3001" customWidth="1"/>
    <col min="4096" max="4096" width="21.42578125" style="3001" customWidth="1"/>
    <col min="4097" max="4097" width="11.42578125" style="3001"/>
    <col min="4098" max="4098" width="47.7109375" style="3001" customWidth="1"/>
    <col min="4099" max="4099" width="15.140625" style="3001" customWidth="1"/>
    <col min="4100" max="4103" width="16.140625" style="3001" customWidth="1"/>
    <col min="4104" max="4104" width="16.5703125" style="3001" customWidth="1"/>
    <col min="4105" max="4105" width="18.140625" style="3001" customWidth="1"/>
    <col min="4106" max="4106" width="21.5703125" style="3001" customWidth="1"/>
    <col min="4107" max="4109" width="13.7109375" style="3001" customWidth="1"/>
    <col min="4110" max="4110" width="22" style="3001" customWidth="1"/>
    <col min="4111" max="4111" width="23.7109375" style="3001" customWidth="1"/>
    <col min="4112" max="4348" width="11.42578125" style="3001"/>
    <col min="4349" max="4350" width="6.140625" style="3001" customWidth="1"/>
    <col min="4351" max="4351" width="5.5703125" style="3001" customWidth="1"/>
    <col min="4352" max="4352" width="21.42578125" style="3001" customWidth="1"/>
    <col min="4353" max="4353" width="11.42578125" style="3001"/>
    <col min="4354" max="4354" width="47.7109375" style="3001" customWidth="1"/>
    <col min="4355" max="4355" width="15.140625" style="3001" customWidth="1"/>
    <col min="4356" max="4359" width="16.140625" style="3001" customWidth="1"/>
    <col min="4360" max="4360" width="16.5703125" style="3001" customWidth="1"/>
    <col min="4361" max="4361" width="18.140625" style="3001" customWidth="1"/>
    <col min="4362" max="4362" width="21.5703125" style="3001" customWidth="1"/>
    <col min="4363" max="4365" width="13.7109375" style="3001" customWidth="1"/>
    <col min="4366" max="4366" width="22" style="3001" customWidth="1"/>
    <col min="4367" max="4367" width="23.7109375" style="3001" customWidth="1"/>
    <col min="4368" max="4604" width="11.42578125" style="3001"/>
    <col min="4605" max="4606" width="6.140625" style="3001" customWidth="1"/>
    <col min="4607" max="4607" width="5.5703125" style="3001" customWidth="1"/>
    <col min="4608" max="4608" width="21.42578125" style="3001" customWidth="1"/>
    <col min="4609" max="4609" width="11.42578125" style="3001"/>
    <col min="4610" max="4610" width="47.7109375" style="3001" customWidth="1"/>
    <col min="4611" max="4611" width="15.140625" style="3001" customWidth="1"/>
    <col min="4612" max="4615" width="16.140625" style="3001" customWidth="1"/>
    <col min="4616" max="4616" width="16.5703125" style="3001" customWidth="1"/>
    <col min="4617" max="4617" width="18.140625" style="3001" customWidth="1"/>
    <col min="4618" max="4618" width="21.5703125" style="3001" customWidth="1"/>
    <col min="4619" max="4621" width="13.7109375" style="3001" customWidth="1"/>
    <col min="4622" max="4622" width="22" style="3001" customWidth="1"/>
    <col min="4623" max="4623" width="23.7109375" style="3001" customWidth="1"/>
    <col min="4624" max="4860" width="11.42578125" style="3001"/>
    <col min="4861" max="4862" width="6.140625" style="3001" customWidth="1"/>
    <col min="4863" max="4863" width="5.5703125" style="3001" customWidth="1"/>
    <col min="4864" max="4864" width="21.42578125" style="3001" customWidth="1"/>
    <col min="4865" max="4865" width="11.42578125" style="3001"/>
    <col min="4866" max="4866" width="47.7109375" style="3001" customWidth="1"/>
    <col min="4867" max="4867" width="15.140625" style="3001" customWidth="1"/>
    <col min="4868" max="4871" width="16.140625" style="3001" customWidth="1"/>
    <col min="4872" max="4872" width="16.5703125" style="3001" customWidth="1"/>
    <col min="4873" max="4873" width="18.140625" style="3001" customWidth="1"/>
    <col min="4874" max="4874" width="21.5703125" style="3001" customWidth="1"/>
    <col min="4875" max="4877" width="13.7109375" style="3001" customWidth="1"/>
    <col min="4878" max="4878" width="22" style="3001" customWidth="1"/>
    <col min="4879" max="4879" width="23.7109375" style="3001" customWidth="1"/>
    <col min="4880" max="5116" width="11.42578125" style="3001"/>
    <col min="5117" max="5118" width="6.140625" style="3001" customWidth="1"/>
    <col min="5119" max="5119" width="5.5703125" style="3001" customWidth="1"/>
    <col min="5120" max="5120" width="21.42578125" style="3001" customWidth="1"/>
    <col min="5121" max="5121" width="11.42578125" style="3001"/>
    <col min="5122" max="5122" width="47.7109375" style="3001" customWidth="1"/>
    <col min="5123" max="5123" width="15.140625" style="3001" customWidth="1"/>
    <col min="5124" max="5127" width="16.140625" style="3001" customWidth="1"/>
    <col min="5128" max="5128" width="16.5703125" style="3001" customWidth="1"/>
    <col min="5129" max="5129" width="18.140625" style="3001" customWidth="1"/>
    <col min="5130" max="5130" width="21.5703125" style="3001" customWidth="1"/>
    <col min="5131" max="5133" width="13.7109375" style="3001" customWidth="1"/>
    <col min="5134" max="5134" width="22" style="3001" customWidth="1"/>
    <col min="5135" max="5135" width="23.7109375" style="3001" customWidth="1"/>
    <col min="5136" max="5372" width="11.42578125" style="3001"/>
    <col min="5373" max="5374" width="6.140625" style="3001" customWidth="1"/>
    <col min="5375" max="5375" width="5.5703125" style="3001" customWidth="1"/>
    <col min="5376" max="5376" width="21.42578125" style="3001" customWidth="1"/>
    <col min="5377" max="5377" width="11.42578125" style="3001"/>
    <col min="5378" max="5378" width="47.7109375" style="3001" customWidth="1"/>
    <col min="5379" max="5379" width="15.140625" style="3001" customWidth="1"/>
    <col min="5380" max="5383" width="16.140625" style="3001" customWidth="1"/>
    <col min="5384" max="5384" width="16.5703125" style="3001" customWidth="1"/>
    <col min="5385" max="5385" width="18.140625" style="3001" customWidth="1"/>
    <col min="5386" max="5386" width="21.5703125" style="3001" customWidth="1"/>
    <col min="5387" max="5389" width="13.7109375" style="3001" customWidth="1"/>
    <col min="5390" max="5390" width="22" style="3001" customWidth="1"/>
    <col min="5391" max="5391" width="23.7109375" style="3001" customWidth="1"/>
    <col min="5392" max="5628" width="11.42578125" style="3001"/>
    <col min="5629" max="5630" width="6.140625" style="3001" customWidth="1"/>
    <col min="5631" max="5631" width="5.5703125" style="3001" customWidth="1"/>
    <col min="5632" max="5632" width="21.42578125" style="3001" customWidth="1"/>
    <col min="5633" max="5633" width="11.42578125" style="3001"/>
    <col min="5634" max="5634" width="47.7109375" style="3001" customWidth="1"/>
    <col min="5635" max="5635" width="15.140625" style="3001" customWidth="1"/>
    <col min="5636" max="5639" width="16.140625" style="3001" customWidth="1"/>
    <col min="5640" max="5640" width="16.5703125" style="3001" customWidth="1"/>
    <col min="5641" max="5641" width="18.140625" style="3001" customWidth="1"/>
    <col min="5642" max="5642" width="21.5703125" style="3001" customWidth="1"/>
    <col min="5643" max="5645" width="13.7109375" style="3001" customWidth="1"/>
    <col min="5646" max="5646" width="22" style="3001" customWidth="1"/>
    <col min="5647" max="5647" width="23.7109375" style="3001" customWidth="1"/>
    <col min="5648" max="5884" width="11.42578125" style="3001"/>
    <col min="5885" max="5886" width="6.140625" style="3001" customWidth="1"/>
    <col min="5887" max="5887" width="5.5703125" style="3001" customWidth="1"/>
    <col min="5888" max="5888" width="21.42578125" style="3001" customWidth="1"/>
    <col min="5889" max="5889" width="11.42578125" style="3001"/>
    <col min="5890" max="5890" width="47.7109375" style="3001" customWidth="1"/>
    <col min="5891" max="5891" width="15.140625" style="3001" customWidth="1"/>
    <col min="5892" max="5895" width="16.140625" style="3001" customWidth="1"/>
    <col min="5896" max="5896" width="16.5703125" style="3001" customWidth="1"/>
    <col min="5897" max="5897" width="18.140625" style="3001" customWidth="1"/>
    <col min="5898" max="5898" width="21.5703125" style="3001" customWidth="1"/>
    <col min="5899" max="5901" width="13.7109375" style="3001" customWidth="1"/>
    <col min="5902" max="5902" width="22" style="3001" customWidth="1"/>
    <col min="5903" max="5903" width="23.7109375" style="3001" customWidth="1"/>
    <col min="5904" max="6140" width="11.42578125" style="3001"/>
    <col min="6141" max="6142" width="6.140625" style="3001" customWidth="1"/>
    <col min="6143" max="6143" width="5.5703125" style="3001" customWidth="1"/>
    <col min="6144" max="6144" width="21.42578125" style="3001" customWidth="1"/>
    <col min="6145" max="6145" width="11.42578125" style="3001"/>
    <col min="6146" max="6146" width="47.7109375" style="3001" customWidth="1"/>
    <col min="6147" max="6147" width="15.140625" style="3001" customWidth="1"/>
    <col min="6148" max="6151" width="16.140625" style="3001" customWidth="1"/>
    <col min="6152" max="6152" width="16.5703125" style="3001" customWidth="1"/>
    <col min="6153" max="6153" width="18.140625" style="3001" customWidth="1"/>
    <col min="6154" max="6154" width="21.5703125" style="3001" customWidth="1"/>
    <col min="6155" max="6157" width="13.7109375" style="3001" customWidth="1"/>
    <col min="6158" max="6158" width="22" style="3001" customWidth="1"/>
    <col min="6159" max="6159" width="23.7109375" style="3001" customWidth="1"/>
    <col min="6160" max="6396" width="11.42578125" style="3001"/>
    <col min="6397" max="6398" width="6.140625" style="3001" customWidth="1"/>
    <col min="6399" max="6399" width="5.5703125" style="3001" customWidth="1"/>
    <col min="6400" max="6400" width="21.42578125" style="3001" customWidth="1"/>
    <col min="6401" max="6401" width="11.42578125" style="3001"/>
    <col min="6402" max="6402" width="47.7109375" style="3001" customWidth="1"/>
    <col min="6403" max="6403" width="15.140625" style="3001" customWidth="1"/>
    <col min="6404" max="6407" width="16.140625" style="3001" customWidth="1"/>
    <col min="6408" max="6408" width="16.5703125" style="3001" customWidth="1"/>
    <col min="6409" max="6409" width="18.140625" style="3001" customWidth="1"/>
    <col min="6410" max="6410" width="21.5703125" style="3001" customWidth="1"/>
    <col min="6411" max="6413" width="13.7109375" style="3001" customWidth="1"/>
    <col min="6414" max="6414" width="22" style="3001" customWidth="1"/>
    <col min="6415" max="6415" width="23.7109375" style="3001" customWidth="1"/>
    <col min="6416" max="6652" width="11.42578125" style="3001"/>
    <col min="6653" max="6654" width="6.140625" style="3001" customWidth="1"/>
    <col min="6655" max="6655" width="5.5703125" style="3001" customWidth="1"/>
    <col min="6656" max="6656" width="21.42578125" style="3001" customWidth="1"/>
    <col min="6657" max="6657" width="11.42578125" style="3001"/>
    <col min="6658" max="6658" width="47.7109375" style="3001" customWidth="1"/>
    <col min="6659" max="6659" width="15.140625" style="3001" customWidth="1"/>
    <col min="6660" max="6663" width="16.140625" style="3001" customWidth="1"/>
    <col min="6664" max="6664" width="16.5703125" style="3001" customWidth="1"/>
    <col min="6665" max="6665" width="18.140625" style="3001" customWidth="1"/>
    <col min="6666" max="6666" width="21.5703125" style="3001" customWidth="1"/>
    <col min="6667" max="6669" width="13.7109375" style="3001" customWidth="1"/>
    <col min="6670" max="6670" width="22" style="3001" customWidth="1"/>
    <col min="6671" max="6671" width="23.7109375" style="3001" customWidth="1"/>
    <col min="6672" max="6908" width="11.42578125" style="3001"/>
    <col min="6909" max="6910" width="6.140625" style="3001" customWidth="1"/>
    <col min="6911" max="6911" width="5.5703125" style="3001" customWidth="1"/>
    <col min="6912" max="6912" width="21.42578125" style="3001" customWidth="1"/>
    <col min="6913" max="6913" width="11.42578125" style="3001"/>
    <col min="6914" max="6914" width="47.7109375" style="3001" customWidth="1"/>
    <col min="6915" max="6915" width="15.140625" style="3001" customWidth="1"/>
    <col min="6916" max="6919" width="16.140625" style="3001" customWidth="1"/>
    <col min="6920" max="6920" width="16.5703125" style="3001" customWidth="1"/>
    <col min="6921" max="6921" width="18.140625" style="3001" customWidth="1"/>
    <col min="6922" max="6922" width="21.5703125" style="3001" customWidth="1"/>
    <col min="6923" max="6925" width="13.7109375" style="3001" customWidth="1"/>
    <col min="6926" max="6926" width="22" style="3001" customWidth="1"/>
    <col min="6927" max="6927" width="23.7109375" style="3001" customWidth="1"/>
    <col min="6928" max="7164" width="11.42578125" style="3001"/>
    <col min="7165" max="7166" width="6.140625" style="3001" customWidth="1"/>
    <col min="7167" max="7167" width="5.5703125" style="3001" customWidth="1"/>
    <col min="7168" max="7168" width="21.42578125" style="3001" customWidth="1"/>
    <col min="7169" max="7169" width="11.42578125" style="3001"/>
    <col min="7170" max="7170" width="47.7109375" style="3001" customWidth="1"/>
    <col min="7171" max="7171" width="15.140625" style="3001" customWidth="1"/>
    <col min="7172" max="7175" width="16.140625" style="3001" customWidth="1"/>
    <col min="7176" max="7176" width="16.5703125" style="3001" customWidth="1"/>
    <col min="7177" max="7177" width="18.140625" style="3001" customWidth="1"/>
    <col min="7178" max="7178" width="21.5703125" style="3001" customWidth="1"/>
    <col min="7179" max="7181" width="13.7109375" style="3001" customWidth="1"/>
    <col min="7182" max="7182" width="22" style="3001" customWidth="1"/>
    <col min="7183" max="7183" width="23.7109375" style="3001" customWidth="1"/>
    <col min="7184" max="7420" width="11.42578125" style="3001"/>
    <col min="7421" max="7422" width="6.140625" style="3001" customWidth="1"/>
    <col min="7423" max="7423" width="5.5703125" style="3001" customWidth="1"/>
    <col min="7424" max="7424" width="21.42578125" style="3001" customWidth="1"/>
    <col min="7425" max="7425" width="11.42578125" style="3001"/>
    <col min="7426" max="7426" width="47.7109375" style="3001" customWidth="1"/>
    <col min="7427" max="7427" width="15.140625" style="3001" customWidth="1"/>
    <col min="7428" max="7431" width="16.140625" style="3001" customWidth="1"/>
    <col min="7432" max="7432" width="16.5703125" style="3001" customWidth="1"/>
    <col min="7433" max="7433" width="18.140625" style="3001" customWidth="1"/>
    <col min="7434" max="7434" width="21.5703125" style="3001" customWidth="1"/>
    <col min="7435" max="7437" width="13.7109375" style="3001" customWidth="1"/>
    <col min="7438" max="7438" width="22" style="3001" customWidth="1"/>
    <col min="7439" max="7439" width="23.7109375" style="3001" customWidth="1"/>
    <col min="7440" max="7676" width="11.42578125" style="3001"/>
    <col min="7677" max="7678" width="6.140625" style="3001" customWidth="1"/>
    <col min="7679" max="7679" width="5.5703125" style="3001" customWidth="1"/>
    <col min="7680" max="7680" width="21.42578125" style="3001" customWidth="1"/>
    <col min="7681" max="7681" width="11.42578125" style="3001"/>
    <col min="7682" max="7682" width="47.7109375" style="3001" customWidth="1"/>
    <col min="7683" max="7683" width="15.140625" style="3001" customWidth="1"/>
    <col min="7684" max="7687" width="16.140625" style="3001" customWidth="1"/>
    <col min="7688" max="7688" width="16.5703125" style="3001" customWidth="1"/>
    <col min="7689" max="7689" width="18.140625" style="3001" customWidth="1"/>
    <col min="7690" max="7690" width="21.5703125" style="3001" customWidth="1"/>
    <col min="7691" max="7693" width="13.7109375" style="3001" customWidth="1"/>
    <col min="7694" max="7694" width="22" style="3001" customWidth="1"/>
    <col min="7695" max="7695" width="23.7109375" style="3001" customWidth="1"/>
    <col min="7696" max="7932" width="11.42578125" style="3001"/>
    <col min="7933" max="7934" width="6.140625" style="3001" customWidth="1"/>
    <col min="7935" max="7935" width="5.5703125" style="3001" customWidth="1"/>
    <col min="7936" max="7936" width="21.42578125" style="3001" customWidth="1"/>
    <col min="7937" max="7937" width="11.42578125" style="3001"/>
    <col min="7938" max="7938" width="47.7109375" style="3001" customWidth="1"/>
    <col min="7939" max="7939" width="15.140625" style="3001" customWidth="1"/>
    <col min="7940" max="7943" width="16.140625" style="3001" customWidth="1"/>
    <col min="7944" max="7944" width="16.5703125" style="3001" customWidth="1"/>
    <col min="7945" max="7945" width="18.140625" style="3001" customWidth="1"/>
    <col min="7946" max="7946" width="21.5703125" style="3001" customWidth="1"/>
    <col min="7947" max="7949" width="13.7109375" style="3001" customWidth="1"/>
    <col min="7950" max="7950" width="22" style="3001" customWidth="1"/>
    <col min="7951" max="7951" width="23.7109375" style="3001" customWidth="1"/>
    <col min="7952" max="8188" width="11.42578125" style="3001"/>
    <col min="8189" max="8190" width="6.140625" style="3001" customWidth="1"/>
    <col min="8191" max="8191" width="5.5703125" style="3001" customWidth="1"/>
    <col min="8192" max="8192" width="21.42578125" style="3001" customWidth="1"/>
    <col min="8193" max="8193" width="11.42578125" style="3001"/>
    <col min="8194" max="8194" width="47.7109375" style="3001" customWidth="1"/>
    <col min="8195" max="8195" width="15.140625" style="3001" customWidth="1"/>
    <col min="8196" max="8199" width="16.140625" style="3001" customWidth="1"/>
    <col min="8200" max="8200" width="16.5703125" style="3001" customWidth="1"/>
    <col min="8201" max="8201" width="18.140625" style="3001" customWidth="1"/>
    <col min="8202" max="8202" width="21.5703125" style="3001" customWidth="1"/>
    <col min="8203" max="8205" width="13.7109375" style="3001" customWidth="1"/>
    <col min="8206" max="8206" width="22" style="3001" customWidth="1"/>
    <col min="8207" max="8207" width="23.7109375" style="3001" customWidth="1"/>
    <col min="8208" max="8444" width="11.42578125" style="3001"/>
    <col min="8445" max="8446" width="6.140625" style="3001" customWidth="1"/>
    <col min="8447" max="8447" width="5.5703125" style="3001" customWidth="1"/>
    <col min="8448" max="8448" width="21.42578125" style="3001" customWidth="1"/>
    <col min="8449" max="8449" width="11.42578125" style="3001"/>
    <col min="8450" max="8450" width="47.7109375" style="3001" customWidth="1"/>
    <col min="8451" max="8451" width="15.140625" style="3001" customWidth="1"/>
    <col min="8452" max="8455" width="16.140625" style="3001" customWidth="1"/>
    <col min="8456" max="8456" width="16.5703125" style="3001" customWidth="1"/>
    <col min="8457" max="8457" width="18.140625" style="3001" customWidth="1"/>
    <col min="8458" max="8458" width="21.5703125" style="3001" customWidth="1"/>
    <col min="8459" max="8461" width="13.7109375" style="3001" customWidth="1"/>
    <col min="8462" max="8462" width="22" style="3001" customWidth="1"/>
    <col min="8463" max="8463" width="23.7109375" style="3001" customWidth="1"/>
    <col min="8464" max="8700" width="11.42578125" style="3001"/>
    <col min="8701" max="8702" width="6.140625" style="3001" customWidth="1"/>
    <col min="8703" max="8703" width="5.5703125" style="3001" customWidth="1"/>
    <col min="8704" max="8704" width="21.42578125" style="3001" customWidth="1"/>
    <col min="8705" max="8705" width="11.42578125" style="3001"/>
    <col min="8706" max="8706" width="47.7109375" style="3001" customWidth="1"/>
    <col min="8707" max="8707" width="15.140625" style="3001" customWidth="1"/>
    <col min="8708" max="8711" width="16.140625" style="3001" customWidth="1"/>
    <col min="8712" max="8712" width="16.5703125" style="3001" customWidth="1"/>
    <col min="8713" max="8713" width="18.140625" style="3001" customWidth="1"/>
    <col min="8714" max="8714" width="21.5703125" style="3001" customWidth="1"/>
    <col min="8715" max="8717" width="13.7109375" style="3001" customWidth="1"/>
    <col min="8718" max="8718" width="22" style="3001" customWidth="1"/>
    <col min="8719" max="8719" width="23.7109375" style="3001" customWidth="1"/>
    <col min="8720" max="8956" width="11.42578125" style="3001"/>
    <col min="8957" max="8958" width="6.140625" style="3001" customWidth="1"/>
    <col min="8959" max="8959" width="5.5703125" style="3001" customWidth="1"/>
    <col min="8960" max="8960" width="21.42578125" style="3001" customWidth="1"/>
    <col min="8961" max="8961" width="11.42578125" style="3001"/>
    <col min="8962" max="8962" width="47.7109375" style="3001" customWidth="1"/>
    <col min="8963" max="8963" width="15.140625" style="3001" customWidth="1"/>
    <col min="8964" max="8967" width="16.140625" style="3001" customWidth="1"/>
    <col min="8968" max="8968" width="16.5703125" style="3001" customWidth="1"/>
    <col min="8969" max="8969" width="18.140625" style="3001" customWidth="1"/>
    <col min="8970" max="8970" width="21.5703125" style="3001" customWidth="1"/>
    <col min="8971" max="8973" width="13.7109375" style="3001" customWidth="1"/>
    <col min="8974" max="8974" width="22" style="3001" customWidth="1"/>
    <col min="8975" max="8975" width="23.7109375" style="3001" customWidth="1"/>
    <col min="8976" max="9212" width="11.42578125" style="3001"/>
    <col min="9213" max="9214" width="6.140625" style="3001" customWidth="1"/>
    <col min="9215" max="9215" width="5.5703125" style="3001" customWidth="1"/>
    <col min="9216" max="9216" width="21.42578125" style="3001" customWidth="1"/>
    <col min="9217" max="9217" width="11.42578125" style="3001"/>
    <col min="9218" max="9218" width="47.7109375" style="3001" customWidth="1"/>
    <col min="9219" max="9219" width="15.140625" style="3001" customWidth="1"/>
    <col min="9220" max="9223" width="16.140625" style="3001" customWidth="1"/>
    <col min="9224" max="9224" width="16.5703125" style="3001" customWidth="1"/>
    <col min="9225" max="9225" width="18.140625" style="3001" customWidth="1"/>
    <col min="9226" max="9226" width="21.5703125" style="3001" customWidth="1"/>
    <col min="9227" max="9229" width="13.7109375" style="3001" customWidth="1"/>
    <col min="9230" max="9230" width="22" style="3001" customWidth="1"/>
    <col min="9231" max="9231" width="23.7109375" style="3001" customWidth="1"/>
    <col min="9232" max="9468" width="11.42578125" style="3001"/>
    <col min="9469" max="9470" width="6.140625" style="3001" customWidth="1"/>
    <col min="9471" max="9471" width="5.5703125" style="3001" customWidth="1"/>
    <col min="9472" max="9472" width="21.42578125" style="3001" customWidth="1"/>
    <col min="9473" max="9473" width="11.42578125" style="3001"/>
    <col min="9474" max="9474" width="47.7109375" style="3001" customWidth="1"/>
    <col min="9475" max="9475" width="15.140625" style="3001" customWidth="1"/>
    <col min="9476" max="9479" width="16.140625" style="3001" customWidth="1"/>
    <col min="9480" max="9480" width="16.5703125" style="3001" customWidth="1"/>
    <col min="9481" max="9481" width="18.140625" style="3001" customWidth="1"/>
    <col min="9482" max="9482" width="21.5703125" style="3001" customWidth="1"/>
    <col min="9483" max="9485" width="13.7109375" style="3001" customWidth="1"/>
    <col min="9486" max="9486" width="22" style="3001" customWidth="1"/>
    <col min="9487" max="9487" width="23.7109375" style="3001" customWidth="1"/>
    <col min="9488" max="9724" width="11.42578125" style="3001"/>
    <col min="9725" max="9726" width="6.140625" style="3001" customWidth="1"/>
    <col min="9727" max="9727" width="5.5703125" style="3001" customWidth="1"/>
    <col min="9728" max="9728" width="21.42578125" style="3001" customWidth="1"/>
    <col min="9729" max="9729" width="11.42578125" style="3001"/>
    <col min="9730" max="9730" width="47.7109375" style="3001" customWidth="1"/>
    <col min="9731" max="9731" width="15.140625" style="3001" customWidth="1"/>
    <col min="9732" max="9735" width="16.140625" style="3001" customWidth="1"/>
    <col min="9736" max="9736" width="16.5703125" style="3001" customWidth="1"/>
    <col min="9737" max="9737" width="18.140625" style="3001" customWidth="1"/>
    <col min="9738" max="9738" width="21.5703125" style="3001" customWidth="1"/>
    <col min="9739" max="9741" width="13.7109375" style="3001" customWidth="1"/>
    <col min="9742" max="9742" width="22" style="3001" customWidth="1"/>
    <col min="9743" max="9743" width="23.7109375" style="3001" customWidth="1"/>
    <col min="9744" max="9980" width="11.42578125" style="3001"/>
    <col min="9981" max="9982" width="6.140625" style="3001" customWidth="1"/>
    <col min="9983" max="9983" width="5.5703125" style="3001" customWidth="1"/>
    <col min="9984" max="9984" width="21.42578125" style="3001" customWidth="1"/>
    <col min="9985" max="9985" width="11.42578125" style="3001"/>
    <col min="9986" max="9986" width="47.7109375" style="3001" customWidth="1"/>
    <col min="9987" max="9987" width="15.140625" style="3001" customWidth="1"/>
    <col min="9988" max="9991" width="16.140625" style="3001" customWidth="1"/>
    <col min="9992" max="9992" width="16.5703125" style="3001" customWidth="1"/>
    <col min="9993" max="9993" width="18.140625" style="3001" customWidth="1"/>
    <col min="9994" max="9994" width="21.5703125" style="3001" customWidth="1"/>
    <col min="9995" max="9997" width="13.7109375" style="3001" customWidth="1"/>
    <col min="9998" max="9998" width="22" style="3001" customWidth="1"/>
    <col min="9999" max="9999" width="23.7109375" style="3001" customWidth="1"/>
    <col min="10000" max="10236" width="11.42578125" style="3001"/>
    <col min="10237" max="10238" width="6.140625" style="3001" customWidth="1"/>
    <col min="10239" max="10239" width="5.5703125" style="3001" customWidth="1"/>
    <col min="10240" max="10240" width="21.42578125" style="3001" customWidth="1"/>
    <col min="10241" max="10241" width="11.42578125" style="3001"/>
    <col min="10242" max="10242" width="47.7109375" style="3001" customWidth="1"/>
    <col min="10243" max="10243" width="15.140625" style="3001" customWidth="1"/>
    <col min="10244" max="10247" width="16.140625" style="3001" customWidth="1"/>
    <col min="10248" max="10248" width="16.5703125" style="3001" customWidth="1"/>
    <col min="10249" max="10249" width="18.140625" style="3001" customWidth="1"/>
    <col min="10250" max="10250" width="21.5703125" style="3001" customWidth="1"/>
    <col min="10251" max="10253" width="13.7109375" style="3001" customWidth="1"/>
    <col min="10254" max="10254" width="22" style="3001" customWidth="1"/>
    <col min="10255" max="10255" width="23.7109375" style="3001" customWidth="1"/>
    <col min="10256" max="10492" width="11.42578125" style="3001"/>
    <col min="10493" max="10494" width="6.140625" style="3001" customWidth="1"/>
    <col min="10495" max="10495" width="5.5703125" style="3001" customWidth="1"/>
    <col min="10496" max="10496" width="21.42578125" style="3001" customWidth="1"/>
    <col min="10497" max="10497" width="11.42578125" style="3001"/>
    <col min="10498" max="10498" width="47.7109375" style="3001" customWidth="1"/>
    <col min="10499" max="10499" width="15.140625" style="3001" customWidth="1"/>
    <col min="10500" max="10503" width="16.140625" style="3001" customWidth="1"/>
    <col min="10504" max="10504" width="16.5703125" style="3001" customWidth="1"/>
    <col min="10505" max="10505" width="18.140625" style="3001" customWidth="1"/>
    <col min="10506" max="10506" width="21.5703125" style="3001" customWidth="1"/>
    <col min="10507" max="10509" width="13.7109375" style="3001" customWidth="1"/>
    <col min="10510" max="10510" width="22" style="3001" customWidth="1"/>
    <col min="10511" max="10511" width="23.7109375" style="3001" customWidth="1"/>
    <col min="10512" max="10748" width="11.42578125" style="3001"/>
    <col min="10749" max="10750" width="6.140625" style="3001" customWidth="1"/>
    <col min="10751" max="10751" width="5.5703125" style="3001" customWidth="1"/>
    <col min="10752" max="10752" width="21.42578125" style="3001" customWidth="1"/>
    <col min="10753" max="10753" width="11.42578125" style="3001"/>
    <col min="10754" max="10754" width="47.7109375" style="3001" customWidth="1"/>
    <col min="10755" max="10755" width="15.140625" style="3001" customWidth="1"/>
    <col min="10756" max="10759" width="16.140625" style="3001" customWidth="1"/>
    <col min="10760" max="10760" width="16.5703125" style="3001" customWidth="1"/>
    <col min="10761" max="10761" width="18.140625" style="3001" customWidth="1"/>
    <col min="10762" max="10762" width="21.5703125" style="3001" customWidth="1"/>
    <col min="10763" max="10765" width="13.7109375" style="3001" customWidth="1"/>
    <col min="10766" max="10766" width="22" style="3001" customWidth="1"/>
    <col min="10767" max="10767" width="23.7109375" style="3001" customWidth="1"/>
    <col min="10768" max="11004" width="11.42578125" style="3001"/>
    <col min="11005" max="11006" width="6.140625" style="3001" customWidth="1"/>
    <col min="11007" max="11007" width="5.5703125" style="3001" customWidth="1"/>
    <col min="11008" max="11008" width="21.42578125" style="3001" customWidth="1"/>
    <col min="11009" max="11009" width="11.42578125" style="3001"/>
    <col min="11010" max="11010" width="47.7109375" style="3001" customWidth="1"/>
    <col min="11011" max="11011" width="15.140625" style="3001" customWidth="1"/>
    <col min="11012" max="11015" width="16.140625" style="3001" customWidth="1"/>
    <col min="11016" max="11016" width="16.5703125" style="3001" customWidth="1"/>
    <col min="11017" max="11017" width="18.140625" style="3001" customWidth="1"/>
    <col min="11018" max="11018" width="21.5703125" style="3001" customWidth="1"/>
    <col min="11019" max="11021" width="13.7109375" style="3001" customWidth="1"/>
    <col min="11022" max="11022" width="22" style="3001" customWidth="1"/>
    <col min="11023" max="11023" width="23.7109375" style="3001" customWidth="1"/>
    <col min="11024" max="11260" width="11.42578125" style="3001"/>
    <col min="11261" max="11262" width="6.140625" style="3001" customWidth="1"/>
    <col min="11263" max="11263" width="5.5703125" style="3001" customWidth="1"/>
    <col min="11264" max="11264" width="21.42578125" style="3001" customWidth="1"/>
    <col min="11265" max="11265" width="11.42578125" style="3001"/>
    <col min="11266" max="11266" width="47.7109375" style="3001" customWidth="1"/>
    <col min="11267" max="11267" width="15.140625" style="3001" customWidth="1"/>
    <col min="11268" max="11271" width="16.140625" style="3001" customWidth="1"/>
    <col min="11272" max="11272" width="16.5703125" style="3001" customWidth="1"/>
    <col min="11273" max="11273" width="18.140625" style="3001" customWidth="1"/>
    <col min="11274" max="11274" width="21.5703125" style="3001" customWidth="1"/>
    <col min="11275" max="11277" width="13.7109375" style="3001" customWidth="1"/>
    <col min="11278" max="11278" width="22" style="3001" customWidth="1"/>
    <col min="11279" max="11279" width="23.7109375" style="3001" customWidth="1"/>
    <col min="11280" max="11516" width="11.42578125" style="3001"/>
    <col min="11517" max="11518" width="6.140625" style="3001" customWidth="1"/>
    <col min="11519" max="11519" width="5.5703125" style="3001" customWidth="1"/>
    <col min="11520" max="11520" width="21.42578125" style="3001" customWidth="1"/>
    <col min="11521" max="11521" width="11.42578125" style="3001"/>
    <col min="11522" max="11522" width="47.7109375" style="3001" customWidth="1"/>
    <col min="11523" max="11523" width="15.140625" style="3001" customWidth="1"/>
    <col min="11524" max="11527" width="16.140625" style="3001" customWidth="1"/>
    <col min="11528" max="11528" width="16.5703125" style="3001" customWidth="1"/>
    <col min="11529" max="11529" width="18.140625" style="3001" customWidth="1"/>
    <col min="11530" max="11530" width="21.5703125" style="3001" customWidth="1"/>
    <col min="11531" max="11533" width="13.7109375" style="3001" customWidth="1"/>
    <col min="11534" max="11534" width="22" style="3001" customWidth="1"/>
    <col min="11535" max="11535" width="23.7109375" style="3001" customWidth="1"/>
    <col min="11536" max="11772" width="11.42578125" style="3001"/>
    <col min="11773" max="11774" width="6.140625" style="3001" customWidth="1"/>
    <col min="11775" max="11775" width="5.5703125" style="3001" customWidth="1"/>
    <col min="11776" max="11776" width="21.42578125" style="3001" customWidth="1"/>
    <col min="11777" max="11777" width="11.42578125" style="3001"/>
    <col min="11778" max="11778" width="47.7109375" style="3001" customWidth="1"/>
    <col min="11779" max="11779" width="15.140625" style="3001" customWidth="1"/>
    <col min="11780" max="11783" width="16.140625" style="3001" customWidth="1"/>
    <col min="11784" max="11784" width="16.5703125" style="3001" customWidth="1"/>
    <col min="11785" max="11785" width="18.140625" style="3001" customWidth="1"/>
    <col min="11786" max="11786" width="21.5703125" style="3001" customWidth="1"/>
    <col min="11787" max="11789" width="13.7109375" style="3001" customWidth="1"/>
    <col min="11790" max="11790" width="22" style="3001" customWidth="1"/>
    <col min="11791" max="11791" width="23.7109375" style="3001" customWidth="1"/>
    <col min="11792" max="12028" width="11.42578125" style="3001"/>
    <col min="12029" max="12030" width="6.140625" style="3001" customWidth="1"/>
    <col min="12031" max="12031" width="5.5703125" style="3001" customWidth="1"/>
    <col min="12032" max="12032" width="21.42578125" style="3001" customWidth="1"/>
    <col min="12033" max="12033" width="11.42578125" style="3001"/>
    <col min="12034" max="12034" width="47.7109375" style="3001" customWidth="1"/>
    <col min="12035" max="12035" width="15.140625" style="3001" customWidth="1"/>
    <col min="12036" max="12039" width="16.140625" style="3001" customWidth="1"/>
    <col min="12040" max="12040" width="16.5703125" style="3001" customWidth="1"/>
    <col min="12041" max="12041" width="18.140625" style="3001" customWidth="1"/>
    <col min="12042" max="12042" width="21.5703125" style="3001" customWidth="1"/>
    <col min="12043" max="12045" width="13.7109375" style="3001" customWidth="1"/>
    <col min="12046" max="12046" width="22" style="3001" customWidth="1"/>
    <col min="12047" max="12047" width="23.7109375" style="3001" customWidth="1"/>
    <col min="12048" max="12284" width="11.42578125" style="3001"/>
    <col min="12285" max="12286" width="6.140625" style="3001" customWidth="1"/>
    <col min="12287" max="12287" width="5.5703125" style="3001" customWidth="1"/>
    <col min="12288" max="12288" width="21.42578125" style="3001" customWidth="1"/>
    <col min="12289" max="12289" width="11.42578125" style="3001"/>
    <col min="12290" max="12290" width="47.7109375" style="3001" customWidth="1"/>
    <col min="12291" max="12291" width="15.140625" style="3001" customWidth="1"/>
    <col min="12292" max="12295" width="16.140625" style="3001" customWidth="1"/>
    <col min="12296" max="12296" width="16.5703125" style="3001" customWidth="1"/>
    <col min="12297" max="12297" width="18.140625" style="3001" customWidth="1"/>
    <col min="12298" max="12298" width="21.5703125" style="3001" customWidth="1"/>
    <col min="12299" max="12301" width="13.7109375" style="3001" customWidth="1"/>
    <col min="12302" max="12302" width="22" style="3001" customWidth="1"/>
    <col min="12303" max="12303" width="23.7109375" style="3001" customWidth="1"/>
    <col min="12304" max="12540" width="11.42578125" style="3001"/>
    <col min="12541" max="12542" width="6.140625" style="3001" customWidth="1"/>
    <col min="12543" max="12543" width="5.5703125" style="3001" customWidth="1"/>
    <col min="12544" max="12544" width="21.42578125" style="3001" customWidth="1"/>
    <col min="12545" max="12545" width="11.42578125" style="3001"/>
    <col min="12546" max="12546" width="47.7109375" style="3001" customWidth="1"/>
    <col min="12547" max="12547" width="15.140625" style="3001" customWidth="1"/>
    <col min="12548" max="12551" width="16.140625" style="3001" customWidth="1"/>
    <col min="12552" max="12552" width="16.5703125" style="3001" customWidth="1"/>
    <col min="12553" max="12553" width="18.140625" style="3001" customWidth="1"/>
    <col min="12554" max="12554" width="21.5703125" style="3001" customWidth="1"/>
    <col min="12555" max="12557" width="13.7109375" style="3001" customWidth="1"/>
    <col min="12558" max="12558" width="22" style="3001" customWidth="1"/>
    <col min="12559" max="12559" width="23.7109375" style="3001" customWidth="1"/>
    <col min="12560" max="12796" width="11.42578125" style="3001"/>
    <col min="12797" max="12798" width="6.140625" style="3001" customWidth="1"/>
    <col min="12799" max="12799" width="5.5703125" style="3001" customWidth="1"/>
    <col min="12800" max="12800" width="21.42578125" style="3001" customWidth="1"/>
    <col min="12801" max="12801" width="11.42578125" style="3001"/>
    <col min="12802" max="12802" width="47.7109375" style="3001" customWidth="1"/>
    <col min="12803" max="12803" width="15.140625" style="3001" customWidth="1"/>
    <col min="12804" max="12807" width="16.140625" style="3001" customWidth="1"/>
    <col min="12808" max="12808" width="16.5703125" style="3001" customWidth="1"/>
    <col min="12809" max="12809" width="18.140625" style="3001" customWidth="1"/>
    <col min="12810" max="12810" width="21.5703125" style="3001" customWidth="1"/>
    <col min="12811" max="12813" width="13.7109375" style="3001" customWidth="1"/>
    <col min="12814" max="12814" width="22" style="3001" customWidth="1"/>
    <col min="12815" max="12815" width="23.7109375" style="3001" customWidth="1"/>
    <col min="12816" max="13052" width="11.42578125" style="3001"/>
    <col min="13053" max="13054" width="6.140625" style="3001" customWidth="1"/>
    <col min="13055" max="13055" width="5.5703125" style="3001" customWidth="1"/>
    <col min="13056" max="13056" width="21.42578125" style="3001" customWidth="1"/>
    <col min="13057" max="13057" width="11.42578125" style="3001"/>
    <col min="13058" max="13058" width="47.7109375" style="3001" customWidth="1"/>
    <col min="13059" max="13059" width="15.140625" style="3001" customWidth="1"/>
    <col min="13060" max="13063" width="16.140625" style="3001" customWidth="1"/>
    <col min="13064" max="13064" width="16.5703125" style="3001" customWidth="1"/>
    <col min="13065" max="13065" width="18.140625" style="3001" customWidth="1"/>
    <col min="13066" max="13066" width="21.5703125" style="3001" customWidth="1"/>
    <col min="13067" max="13069" width="13.7109375" style="3001" customWidth="1"/>
    <col min="13070" max="13070" width="22" style="3001" customWidth="1"/>
    <col min="13071" max="13071" width="23.7109375" style="3001" customWidth="1"/>
    <col min="13072" max="13308" width="11.42578125" style="3001"/>
    <col min="13309" max="13310" width="6.140625" style="3001" customWidth="1"/>
    <col min="13311" max="13311" width="5.5703125" style="3001" customWidth="1"/>
    <col min="13312" max="13312" width="21.42578125" style="3001" customWidth="1"/>
    <col min="13313" max="13313" width="11.42578125" style="3001"/>
    <col min="13314" max="13314" width="47.7109375" style="3001" customWidth="1"/>
    <col min="13315" max="13315" width="15.140625" style="3001" customWidth="1"/>
    <col min="13316" max="13319" width="16.140625" style="3001" customWidth="1"/>
    <col min="13320" max="13320" width="16.5703125" style="3001" customWidth="1"/>
    <col min="13321" max="13321" width="18.140625" style="3001" customWidth="1"/>
    <col min="13322" max="13322" width="21.5703125" style="3001" customWidth="1"/>
    <col min="13323" max="13325" width="13.7109375" style="3001" customWidth="1"/>
    <col min="13326" max="13326" width="22" style="3001" customWidth="1"/>
    <col min="13327" max="13327" width="23.7109375" style="3001" customWidth="1"/>
    <col min="13328" max="13564" width="11.42578125" style="3001"/>
    <col min="13565" max="13566" width="6.140625" style="3001" customWidth="1"/>
    <col min="13567" max="13567" width="5.5703125" style="3001" customWidth="1"/>
    <col min="13568" max="13568" width="21.42578125" style="3001" customWidth="1"/>
    <col min="13569" max="13569" width="11.42578125" style="3001"/>
    <col min="13570" max="13570" width="47.7109375" style="3001" customWidth="1"/>
    <col min="13571" max="13571" width="15.140625" style="3001" customWidth="1"/>
    <col min="13572" max="13575" width="16.140625" style="3001" customWidth="1"/>
    <col min="13576" max="13576" width="16.5703125" style="3001" customWidth="1"/>
    <col min="13577" max="13577" width="18.140625" style="3001" customWidth="1"/>
    <col min="13578" max="13578" width="21.5703125" style="3001" customWidth="1"/>
    <col min="13579" max="13581" width="13.7109375" style="3001" customWidth="1"/>
    <col min="13582" max="13582" width="22" style="3001" customWidth="1"/>
    <col min="13583" max="13583" width="23.7109375" style="3001" customWidth="1"/>
    <col min="13584" max="13820" width="11.42578125" style="3001"/>
    <col min="13821" max="13822" width="6.140625" style="3001" customWidth="1"/>
    <col min="13823" max="13823" width="5.5703125" style="3001" customWidth="1"/>
    <col min="13824" max="13824" width="21.42578125" style="3001" customWidth="1"/>
    <col min="13825" max="13825" width="11.42578125" style="3001"/>
    <col min="13826" max="13826" width="47.7109375" style="3001" customWidth="1"/>
    <col min="13827" max="13827" width="15.140625" style="3001" customWidth="1"/>
    <col min="13828" max="13831" width="16.140625" style="3001" customWidth="1"/>
    <col min="13832" max="13832" width="16.5703125" style="3001" customWidth="1"/>
    <col min="13833" max="13833" width="18.140625" style="3001" customWidth="1"/>
    <col min="13834" max="13834" width="21.5703125" style="3001" customWidth="1"/>
    <col min="13835" max="13837" width="13.7109375" style="3001" customWidth="1"/>
    <col min="13838" max="13838" width="22" style="3001" customWidth="1"/>
    <col min="13839" max="13839" width="23.7109375" style="3001" customWidth="1"/>
    <col min="13840" max="14076" width="11.42578125" style="3001"/>
    <col min="14077" max="14078" width="6.140625" style="3001" customWidth="1"/>
    <col min="14079" max="14079" width="5.5703125" style="3001" customWidth="1"/>
    <col min="14080" max="14080" width="21.42578125" style="3001" customWidth="1"/>
    <col min="14081" max="14081" width="11.42578125" style="3001"/>
    <col min="14082" max="14082" width="47.7109375" style="3001" customWidth="1"/>
    <col min="14083" max="14083" width="15.140625" style="3001" customWidth="1"/>
    <col min="14084" max="14087" width="16.140625" style="3001" customWidth="1"/>
    <col min="14088" max="14088" width="16.5703125" style="3001" customWidth="1"/>
    <col min="14089" max="14089" width="18.140625" style="3001" customWidth="1"/>
    <col min="14090" max="14090" width="21.5703125" style="3001" customWidth="1"/>
    <col min="14091" max="14093" width="13.7109375" style="3001" customWidth="1"/>
    <col min="14094" max="14094" width="22" style="3001" customWidth="1"/>
    <col min="14095" max="14095" width="23.7109375" style="3001" customWidth="1"/>
    <col min="14096" max="14332" width="11.42578125" style="3001"/>
    <col min="14333" max="14334" width="6.140625" style="3001" customWidth="1"/>
    <col min="14335" max="14335" width="5.5703125" style="3001" customWidth="1"/>
    <col min="14336" max="14336" width="21.42578125" style="3001" customWidth="1"/>
    <col min="14337" max="14337" width="11.42578125" style="3001"/>
    <col min="14338" max="14338" width="47.7109375" style="3001" customWidth="1"/>
    <col min="14339" max="14339" width="15.140625" style="3001" customWidth="1"/>
    <col min="14340" max="14343" width="16.140625" style="3001" customWidth="1"/>
    <col min="14344" max="14344" width="16.5703125" style="3001" customWidth="1"/>
    <col min="14345" max="14345" width="18.140625" style="3001" customWidth="1"/>
    <col min="14346" max="14346" width="21.5703125" style="3001" customWidth="1"/>
    <col min="14347" max="14349" width="13.7109375" style="3001" customWidth="1"/>
    <col min="14350" max="14350" width="22" style="3001" customWidth="1"/>
    <col min="14351" max="14351" width="23.7109375" style="3001" customWidth="1"/>
    <col min="14352" max="14588" width="11.42578125" style="3001"/>
    <col min="14589" max="14590" width="6.140625" style="3001" customWidth="1"/>
    <col min="14591" max="14591" width="5.5703125" style="3001" customWidth="1"/>
    <col min="14592" max="14592" width="21.42578125" style="3001" customWidth="1"/>
    <col min="14593" max="14593" width="11.42578125" style="3001"/>
    <col min="14594" max="14594" width="47.7109375" style="3001" customWidth="1"/>
    <col min="14595" max="14595" width="15.140625" style="3001" customWidth="1"/>
    <col min="14596" max="14599" width="16.140625" style="3001" customWidth="1"/>
    <col min="14600" max="14600" width="16.5703125" style="3001" customWidth="1"/>
    <col min="14601" max="14601" width="18.140625" style="3001" customWidth="1"/>
    <col min="14602" max="14602" width="21.5703125" style="3001" customWidth="1"/>
    <col min="14603" max="14605" width="13.7109375" style="3001" customWidth="1"/>
    <col min="14606" max="14606" width="22" style="3001" customWidth="1"/>
    <col min="14607" max="14607" width="23.7109375" style="3001" customWidth="1"/>
    <col min="14608" max="14844" width="11.42578125" style="3001"/>
    <col min="14845" max="14846" width="6.140625" style="3001" customWidth="1"/>
    <col min="14847" max="14847" width="5.5703125" style="3001" customWidth="1"/>
    <col min="14848" max="14848" width="21.42578125" style="3001" customWidth="1"/>
    <col min="14849" max="14849" width="11.42578125" style="3001"/>
    <col min="14850" max="14850" width="47.7109375" style="3001" customWidth="1"/>
    <col min="14851" max="14851" width="15.140625" style="3001" customWidth="1"/>
    <col min="14852" max="14855" width="16.140625" style="3001" customWidth="1"/>
    <col min="14856" max="14856" width="16.5703125" style="3001" customWidth="1"/>
    <col min="14857" max="14857" width="18.140625" style="3001" customWidth="1"/>
    <col min="14858" max="14858" width="21.5703125" style="3001" customWidth="1"/>
    <col min="14859" max="14861" width="13.7109375" style="3001" customWidth="1"/>
    <col min="14862" max="14862" width="22" style="3001" customWidth="1"/>
    <col min="14863" max="14863" width="23.7109375" style="3001" customWidth="1"/>
    <col min="14864" max="15100" width="11.42578125" style="3001"/>
    <col min="15101" max="15102" width="6.140625" style="3001" customWidth="1"/>
    <col min="15103" max="15103" width="5.5703125" style="3001" customWidth="1"/>
    <col min="15104" max="15104" width="21.42578125" style="3001" customWidth="1"/>
    <col min="15105" max="15105" width="11.42578125" style="3001"/>
    <col min="15106" max="15106" width="47.7109375" style="3001" customWidth="1"/>
    <col min="15107" max="15107" width="15.140625" style="3001" customWidth="1"/>
    <col min="15108" max="15111" width="16.140625" style="3001" customWidth="1"/>
    <col min="15112" max="15112" width="16.5703125" style="3001" customWidth="1"/>
    <col min="15113" max="15113" width="18.140625" style="3001" customWidth="1"/>
    <col min="15114" max="15114" width="21.5703125" style="3001" customWidth="1"/>
    <col min="15115" max="15117" width="13.7109375" style="3001" customWidth="1"/>
    <col min="15118" max="15118" width="22" style="3001" customWidth="1"/>
    <col min="15119" max="15119" width="23.7109375" style="3001" customWidth="1"/>
    <col min="15120" max="15356" width="11.42578125" style="3001"/>
    <col min="15357" max="15358" width="6.140625" style="3001" customWidth="1"/>
    <col min="15359" max="15359" width="5.5703125" style="3001" customWidth="1"/>
    <col min="15360" max="15360" width="21.42578125" style="3001" customWidth="1"/>
    <col min="15361" max="15361" width="11.42578125" style="3001"/>
    <col min="15362" max="15362" width="47.7109375" style="3001" customWidth="1"/>
    <col min="15363" max="15363" width="15.140625" style="3001" customWidth="1"/>
    <col min="15364" max="15367" width="16.140625" style="3001" customWidth="1"/>
    <col min="15368" max="15368" width="16.5703125" style="3001" customWidth="1"/>
    <col min="15369" max="15369" width="18.140625" style="3001" customWidth="1"/>
    <col min="15370" max="15370" width="21.5703125" style="3001" customWidth="1"/>
    <col min="15371" max="15373" width="13.7109375" style="3001" customWidth="1"/>
    <col min="15374" max="15374" width="22" style="3001" customWidth="1"/>
    <col min="15375" max="15375" width="23.7109375" style="3001" customWidth="1"/>
    <col min="15376" max="15612" width="11.42578125" style="3001"/>
    <col min="15613" max="15614" width="6.140625" style="3001" customWidth="1"/>
    <col min="15615" max="15615" width="5.5703125" style="3001" customWidth="1"/>
    <col min="15616" max="15616" width="21.42578125" style="3001" customWidth="1"/>
    <col min="15617" max="15617" width="11.42578125" style="3001"/>
    <col min="15618" max="15618" width="47.7109375" style="3001" customWidth="1"/>
    <col min="15619" max="15619" width="15.140625" style="3001" customWidth="1"/>
    <col min="15620" max="15623" width="16.140625" style="3001" customWidth="1"/>
    <col min="15624" max="15624" width="16.5703125" style="3001" customWidth="1"/>
    <col min="15625" max="15625" width="18.140625" style="3001" customWidth="1"/>
    <col min="15626" max="15626" width="21.5703125" style="3001" customWidth="1"/>
    <col min="15627" max="15629" width="13.7109375" style="3001" customWidth="1"/>
    <col min="15630" max="15630" width="22" style="3001" customWidth="1"/>
    <col min="15631" max="15631" width="23.7109375" style="3001" customWidth="1"/>
    <col min="15632" max="15868" width="11.42578125" style="3001"/>
    <col min="15869" max="15870" width="6.140625" style="3001" customWidth="1"/>
    <col min="15871" max="15871" width="5.5703125" style="3001" customWidth="1"/>
    <col min="15872" max="15872" width="21.42578125" style="3001" customWidth="1"/>
    <col min="15873" max="15873" width="11.42578125" style="3001"/>
    <col min="15874" max="15874" width="47.7109375" style="3001" customWidth="1"/>
    <col min="15875" max="15875" width="15.140625" style="3001" customWidth="1"/>
    <col min="15876" max="15879" width="16.140625" style="3001" customWidth="1"/>
    <col min="15880" max="15880" width="16.5703125" style="3001" customWidth="1"/>
    <col min="15881" max="15881" width="18.140625" style="3001" customWidth="1"/>
    <col min="15882" max="15882" width="21.5703125" style="3001" customWidth="1"/>
    <col min="15883" max="15885" width="13.7109375" style="3001" customWidth="1"/>
    <col min="15886" max="15886" width="22" style="3001" customWidth="1"/>
    <col min="15887" max="15887" width="23.7109375" style="3001" customWidth="1"/>
    <col min="15888" max="16124" width="11.42578125" style="3001"/>
    <col min="16125" max="16126" width="6.140625" style="3001" customWidth="1"/>
    <col min="16127" max="16127" width="5.5703125" style="3001" customWidth="1"/>
    <col min="16128" max="16128" width="21.42578125" style="3001" customWidth="1"/>
    <col min="16129" max="16129" width="11.42578125" style="3001"/>
    <col min="16130" max="16130" width="47.7109375" style="3001" customWidth="1"/>
    <col min="16131" max="16131" width="15.140625" style="3001" customWidth="1"/>
    <col min="16132" max="16135" width="16.140625" style="3001" customWidth="1"/>
    <col min="16136" max="16136" width="16.5703125" style="3001" customWidth="1"/>
    <col min="16137" max="16137" width="18.140625" style="3001" customWidth="1"/>
    <col min="16138" max="16138" width="21.5703125" style="3001" customWidth="1"/>
    <col min="16139" max="16141" width="13.7109375" style="3001" customWidth="1"/>
    <col min="16142" max="16142" width="22" style="3001" customWidth="1"/>
    <col min="16143" max="16143" width="23.7109375" style="3001" customWidth="1"/>
    <col min="16144" max="16384" width="11.42578125" style="3001"/>
  </cols>
  <sheetData>
    <row r="1" spans="1:15" ht="24" customHeight="1">
      <c r="B1" s="41" t="s">
        <v>48</v>
      </c>
      <c r="C1" s="41">
        <v>24</v>
      </c>
      <c r="D1" s="2577"/>
    </row>
    <row r="2" spans="1:15" s="3079" customFormat="1" ht="20.25" customHeight="1">
      <c r="A2" s="3078"/>
      <c r="B2" s="41" t="s">
        <v>49</v>
      </c>
      <c r="C2" s="2810" t="s">
        <v>3184</v>
      </c>
    </row>
    <row r="3" spans="1:15" s="3079" customFormat="1" ht="21" customHeight="1">
      <c r="A3" s="3078"/>
      <c r="B3" s="41" t="s">
        <v>47</v>
      </c>
      <c r="C3" s="41" t="s">
        <v>1051</v>
      </c>
      <c r="D3" s="3080"/>
      <c r="E3" s="3080"/>
      <c r="F3" s="3078"/>
      <c r="G3" s="3081"/>
      <c r="H3" s="3081"/>
      <c r="I3" s="3081"/>
      <c r="J3" s="3081"/>
      <c r="K3" s="3081"/>
      <c r="L3" s="3081"/>
      <c r="M3" s="3081"/>
      <c r="N3" s="3081"/>
      <c r="O3" s="3081"/>
    </row>
    <row r="4" spans="1:15" ht="18" customHeight="1">
      <c r="B4" s="41" t="s">
        <v>50</v>
      </c>
      <c r="C4" s="41" t="s">
        <v>53</v>
      </c>
      <c r="D4" s="3006"/>
      <c r="E4" s="3006"/>
      <c r="F4" s="3007"/>
      <c r="G4" s="3005"/>
      <c r="H4" s="3005"/>
      <c r="I4" s="3005"/>
      <c r="J4" s="3005"/>
      <c r="K4" s="3005"/>
      <c r="L4" s="3005"/>
      <c r="M4" s="3005"/>
      <c r="N4" s="3005"/>
      <c r="O4" s="3005"/>
    </row>
    <row r="5" spans="1:15" ht="18" customHeight="1">
      <c r="B5" s="41" t="s">
        <v>792</v>
      </c>
      <c r="C5" s="41" t="s">
        <v>71</v>
      </c>
      <c r="D5" s="3006"/>
      <c r="E5" s="3006"/>
      <c r="F5" s="3007"/>
      <c r="G5" s="3005"/>
      <c r="H5" s="3005"/>
      <c r="I5" s="3005"/>
      <c r="J5" s="3005"/>
      <c r="K5" s="3005"/>
      <c r="L5" s="3005"/>
      <c r="M5" s="3005"/>
      <c r="N5" s="3005"/>
      <c r="O5" s="3005"/>
    </row>
    <row r="6" spans="1:15" ht="18" customHeight="1" thickBot="1">
      <c r="B6" s="3005"/>
      <c r="C6" s="3006"/>
      <c r="D6" s="3006"/>
      <c r="E6" s="3006"/>
      <c r="F6" s="3007"/>
      <c r="G6" s="3005"/>
      <c r="H6" s="3005"/>
      <c r="I6" s="3005"/>
      <c r="J6" s="3005"/>
      <c r="K6" s="3005"/>
      <c r="L6" s="3005"/>
      <c r="M6" s="3005"/>
      <c r="N6" s="3005"/>
      <c r="O6" s="3005"/>
    </row>
    <row r="7" spans="1:15" s="3010" customFormat="1" ht="13.9" customHeight="1">
      <c r="A7" s="3082"/>
      <c r="B7" s="3083"/>
      <c r="C7" s="5051" t="s">
        <v>3185</v>
      </c>
      <c r="D7" s="5059" t="s">
        <v>3186</v>
      </c>
      <c r="E7" s="5060"/>
      <c r="F7" s="5059" t="s">
        <v>2635</v>
      </c>
      <c r="G7" s="5065"/>
      <c r="H7" s="5050" t="s">
        <v>3187</v>
      </c>
      <c r="I7" s="5068"/>
      <c r="J7" s="5068"/>
      <c r="K7" s="5050" t="s">
        <v>3173</v>
      </c>
      <c r="L7" s="5068"/>
      <c r="M7" s="5068"/>
      <c r="N7" s="5050" t="s">
        <v>2632</v>
      </c>
      <c r="O7" s="5039" t="s">
        <v>3188</v>
      </c>
    </row>
    <row r="8" spans="1:15" s="3010" customFormat="1" ht="17.25" customHeight="1">
      <c r="A8" s="3084"/>
      <c r="B8" s="3085"/>
      <c r="C8" s="5053"/>
      <c r="D8" s="5061"/>
      <c r="E8" s="5062"/>
      <c r="F8" s="5061"/>
      <c r="G8" s="5066"/>
      <c r="H8" s="5069"/>
      <c r="I8" s="5070"/>
      <c r="J8" s="5070"/>
      <c r="K8" s="5069"/>
      <c r="L8" s="5070"/>
      <c r="M8" s="5070"/>
      <c r="N8" s="5052"/>
      <c r="O8" s="5040"/>
    </row>
    <row r="9" spans="1:15" s="3010" customFormat="1" ht="16.5" customHeight="1">
      <c r="A9" s="3084"/>
      <c r="B9" s="3085"/>
      <c r="C9" s="5053"/>
      <c r="D9" s="5063"/>
      <c r="E9" s="5064"/>
      <c r="F9" s="5063"/>
      <c r="G9" s="5067"/>
      <c r="H9" s="5071"/>
      <c r="I9" s="5072"/>
      <c r="J9" s="5072"/>
      <c r="K9" s="5071"/>
      <c r="L9" s="5072"/>
      <c r="M9" s="5072"/>
      <c r="N9" s="5052"/>
      <c r="O9" s="5040"/>
    </row>
    <row r="10" spans="1:15" s="3010" customFormat="1" ht="23.25" customHeight="1">
      <c r="A10" s="3084"/>
      <c r="B10" s="3085"/>
      <c r="C10" s="5053"/>
      <c r="D10" s="3086" t="s">
        <v>2637</v>
      </c>
      <c r="E10" s="3086" t="s">
        <v>2638</v>
      </c>
      <c r="F10" s="3086" t="s">
        <v>2637</v>
      </c>
      <c r="G10" s="3086" t="s">
        <v>2638</v>
      </c>
      <c r="H10" s="3086" t="s">
        <v>2637</v>
      </c>
      <c r="I10" s="3086" t="s">
        <v>2638</v>
      </c>
      <c r="J10" s="3087"/>
      <c r="K10" s="3086" t="s">
        <v>2637</v>
      </c>
      <c r="L10" s="3086" t="s">
        <v>2638</v>
      </c>
      <c r="M10" s="3087"/>
      <c r="N10" s="5054"/>
      <c r="O10" s="5041"/>
    </row>
    <row r="11" spans="1:15" s="3010" customFormat="1" ht="21" customHeight="1" thickBot="1">
      <c r="A11" s="3088"/>
      <c r="B11" s="3089"/>
      <c r="C11" s="3090" t="s">
        <v>1417</v>
      </c>
      <c r="D11" s="3091" t="s">
        <v>1422</v>
      </c>
      <c r="E11" s="3091" t="s">
        <v>1425</v>
      </c>
      <c r="F11" s="3092" t="s">
        <v>1428</v>
      </c>
      <c r="G11" s="3092" t="s">
        <v>1431</v>
      </c>
      <c r="H11" s="3092" t="s">
        <v>1434</v>
      </c>
      <c r="I11" s="3092" t="s">
        <v>1436</v>
      </c>
      <c r="J11" s="3092" t="s">
        <v>1439</v>
      </c>
      <c r="K11" s="3093"/>
      <c r="L11" s="3093"/>
      <c r="M11" s="3093"/>
      <c r="N11" s="3092" t="s">
        <v>1442</v>
      </c>
      <c r="O11" s="3094" t="s">
        <v>2654</v>
      </c>
    </row>
    <row r="12" spans="1:15" s="3010" customFormat="1" ht="24.95" customHeight="1">
      <c r="A12" s="3095" t="s">
        <v>1417</v>
      </c>
      <c r="B12" s="3096" t="s">
        <v>3189</v>
      </c>
      <c r="C12" s="3097"/>
      <c r="D12" s="3098">
        <f>D14+D15</f>
        <v>0</v>
      </c>
      <c r="E12" s="3098">
        <f t="shared" ref="E12:G12" si="0">E14+E15</f>
        <v>0</v>
      </c>
      <c r="F12" s="3098">
        <f t="shared" si="0"/>
        <v>0</v>
      </c>
      <c r="G12" s="3098">
        <f t="shared" si="0"/>
        <v>0</v>
      </c>
      <c r="H12" s="3099"/>
      <c r="I12" s="3099"/>
      <c r="J12" s="3099"/>
      <c r="K12" s="3100"/>
      <c r="L12" s="3100"/>
      <c r="M12" s="3100"/>
      <c r="N12" s="3101" t="e">
        <f>N14+N15+N16</f>
        <v>#VALUE!</v>
      </c>
      <c r="O12" s="3102" t="e">
        <f>N12*12.5</f>
        <v>#VALUE!</v>
      </c>
    </row>
    <row r="13" spans="1:15" s="3010" customFormat="1" ht="24.95" customHeight="1">
      <c r="A13" s="3103" t="s">
        <v>1422</v>
      </c>
      <c r="B13" s="3104" t="s">
        <v>3190</v>
      </c>
      <c r="C13" s="3105"/>
      <c r="D13" s="3106"/>
      <c r="E13" s="3106"/>
      <c r="F13" s="3106"/>
      <c r="G13" s="3107"/>
      <c r="H13" s="3108"/>
      <c r="I13" s="3108"/>
      <c r="J13" s="3108"/>
      <c r="K13" s="3109"/>
      <c r="L13" s="3109"/>
      <c r="M13" s="3110"/>
      <c r="N13" s="3108"/>
      <c r="O13" s="3111"/>
    </row>
    <row r="14" spans="1:15" s="3010" customFormat="1" ht="32.25" customHeight="1">
      <c r="A14" s="3103" t="s">
        <v>1425</v>
      </c>
      <c r="B14" s="3112" t="s">
        <v>3191</v>
      </c>
      <c r="C14" s="3105"/>
      <c r="D14" s="3113"/>
      <c r="E14" s="3113"/>
      <c r="F14" s="3113"/>
      <c r="G14" s="3113"/>
      <c r="H14" s="3114"/>
      <c r="I14" s="3114"/>
      <c r="J14" s="3114"/>
      <c r="K14" s="3109">
        <v>8</v>
      </c>
      <c r="L14" s="3109">
        <v>8</v>
      </c>
      <c r="M14" s="3110"/>
      <c r="N14" s="3115" t="s">
        <v>3192</v>
      </c>
      <c r="O14" s="3111"/>
    </row>
    <row r="15" spans="1:15" s="3010" customFormat="1" ht="24.95" customHeight="1">
      <c r="A15" s="3103" t="s">
        <v>1428</v>
      </c>
      <c r="B15" s="3096" t="s">
        <v>844</v>
      </c>
      <c r="C15" s="3105"/>
      <c r="D15" s="3113"/>
      <c r="E15" s="3113"/>
      <c r="F15" s="3113"/>
      <c r="G15" s="3113"/>
      <c r="H15" s="3114"/>
      <c r="I15" s="3114"/>
      <c r="J15" s="3114"/>
      <c r="K15" s="3109">
        <v>8</v>
      </c>
      <c r="L15" s="3109">
        <v>8</v>
      </c>
      <c r="M15" s="3110"/>
      <c r="N15" s="3115" t="s">
        <v>3193</v>
      </c>
      <c r="O15" s="3111"/>
    </row>
    <row r="16" spans="1:15" s="3010" customFormat="1" ht="24.95" customHeight="1">
      <c r="A16" s="3116" t="s">
        <v>1431</v>
      </c>
      <c r="B16" s="3096" t="s">
        <v>2709</v>
      </c>
      <c r="C16" s="3105"/>
      <c r="D16" s="3117"/>
      <c r="E16" s="3117"/>
      <c r="F16" s="3117"/>
      <c r="G16" s="3117"/>
      <c r="H16" s="3118"/>
      <c r="I16" s="3118"/>
      <c r="J16" s="3114"/>
      <c r="K16" s="3109"/>
      <c r="L16" s="3109"/>
      <c r="M16" s="3110"/>
      <c r="N16" s="3119"/>
      <c r="O16" s="3111"/>
    </row>
    <row r="17" spans="1:15" s="3010" customFormat="1" ht="24.95" customHeight="1">
      <c r="A17" s="3120" t="s">
        <v>1434</v>
      </c>
      <c r="B17" s="3121" t="s">
        <v>2690</v>
      </c>
      <c r="C17" s="3105"/>
      <c r="D17" s="3117"/>
      <c r="E17" s="3117"/>
      <c r="F17" s="3117"/>
      <c r="G17" s="3117"/>
      <c r="H17" s="3118"/>
      <c r="I17" s="3118"/>
      <c r="J17" s="3114"/>
      <c r="K17" s="3109"/>
      <c r="L17" s="3109"/>
      <c r="M17" s="3110"/>
      <c r="N17" s="3119"/>
      <c r="O17" s="3111"/>
    </row>
    <row r="18" spans="1:15" s="3010" customFormat="1" ht="24.95" customHeight="1">
      <c r="A18" s="3120" t="s">
        <v>1436</v>
      </c>
      <c r="B18" s="3121" t="s">
        <v>3194</v>
      </c>
      <c r="C18" s="3105"/>
      <c r="D18" s="3117"/>
      <c r="E18" s="3117"/>
      <c r="F18" s="3117"/>
      <c r="G18" s="3117"/>
      <c r="H18" s="3118"/>
      <c r="I18" s="3118"/>
      <c r="J18" s="3114"/>
      <c r="K18" s="3109"/>
      <c r="L18" s="3109"/>
      <c r="M18" s="3110"/>
      <c r="N18" s="3119"/>
      <c r="O18" s="3111"/>
    </row>
    <row r="19" spans="1:15" s="3010" customFormat="1" ht="24.95" customHeight="1">
      <c r="A19" s="3120" t="s">
        <v>1439</v>
      </c>
      <c r="B19" s="3122" t="s">
        <v>2692</v>
      </c>
      <c r="C19" s="3105"/>
      <c r="D19" s="3117"/>
      <c r="E19" s="3117"/>
      <c r="F19" s="3117"/>
      <c r="G19" s="3117"/>
      <c r="H19" s="3118"/>
      <c r="I19" s="3118"/>
      <c r="J19" s="3114"/>
      <c r="K19" s="3109"/>
      <c r="L19" s="3109"/>
      <c r="M19" s="3110"/>
      <c r="N19" s="3119"/>
      <c r="O19" s="3111"/>
    </row>
    <row r="20" spans="1:15" s="3129" customFormat="1" ht="28.5" customHeight="1" thickBot="1">
      <c r="A20" s="3123" t="s">
        <v>1442</v>
      </c>
      <c r="B20" s="3124" t="s">
        <v>3183</v>
      </c>
      <c r="C20" s="3125"/>
      <c r="D20" s="3117"/>
      <c r="E20" s="3117"/>
      <c r="F20" s="3117"/>
      <c r="G20" s="3117"/>
      <c r="H20" s="3118"/>
      <c r="I20" s="3118"/>
      <c r="J20" s="3118"/>
      <c r="K20" s="3126"/>
      <c r="L20" s="3126"/>
      <c r="M20" s="3126"/>
      <c r="N20" s="3127"/>
      <c r="O20" s="3128"/>
    </row>
    <row r="21" spans="1:15" s="3010" customFormat="1" ht="24.95" customHeight="1" thickBot="1">
      <c r="A21" s="3130"/>
      <c r="B21" s="3131" t="s">
        <v>3195</v>
      </c>
      <c r="C21" s="3132"/>
      <c r="D21" s="3133"/>
      <c r="E21" s="3133"/>
      <c r="F21" s="3133"/>
      <c r="G21" s="3133"/>
      <c r="H21" s="3133"/>
      <c r="I21" s="3133"/>
      <c r="J21" s="3133"/>
      <c r="K21" s="3133"/>
      <c r="L21" s="3133"/>
      <c r="M21" s="3133"/>
      <c r="N21" s="3133"/>
      <c r="O21" s="3134"/>
    </row>
    <row r="22" spans="1:15" s="3010" customFormat="1" ht="24.95" customHeight="1">
      <c r="A22" s="3103">
        <v>100</v>
      </c>
      <c r="B22" s="3135" t="s">
        <v>3196</v>
      </c>
      <c r="C22" s="3136"/>
      <c r="D22" s="3137"/>
      <c r="E22" s="3138"/>
      <c r="F22" s="3139"/>
      <c r="G22" s="3139"/>
      <c r="H22" s="3099"/>
      <c r="I22" s="3099"/>
      <c r="J22" s="3099"/>
      <c r="K22" s="3100"/>
      <c r="L22" s="3100"/>
      <c r="M22" s="3100"/>
      <c r="N22" s="3099"/>
      <c r="O22" s="3140"/>
    </row>
    <row r="23" spans="1:15" s="3010" customFormat="1" ht="24.95" customHeight="1">
      <c r="A23" s="3103">
        <v>110</v>
      </c>
      <c r="B23" s="3141" t="s">
        <v>3197</v>
      </c>
      <c r="C23" s="3136"/>
      <c r="D23" s="3137"/>
      <c r="E23" s="3138"/>
      <c r="F23" s="3139"/>
      <c r="G23" s="3139"/>
      <c r="H23" s="3099"/>
      <c r="I23" s="3099"/>
      <c r="J23" s="3099"/>
      <c r="K23" s="3100"/>
      <c r="L23" s="3100"/>
      <c r="M23" s="3100"/>
      <c r="N23" s="3099"/>
      <c r="O23" s="3142"/>
    </row>
    <row r="24" spans="1:15" s="3010" customFormat="1" ht="24.95" customHeight="1" thickBot="1">
      <c r="A24" s="3103">
        <v>120</v>
      </c>
      <c r="B24" s="3143" t="s">
        <v>3198</v>
      </c>
      <c r="C24" s="3136"/>
      <c r="D24" s="3137"/>
      <c r="E24" s="3138"/>
      <c r="F24" s="3139"/>
      <c r="G24" s="3139"/>
      <c r="H24" s="3099"/>
      <c r="I24" s="3099"/>
      <c r="J24" s="3099"/>
      <c r="K24" s="3100"/>
      <c r="L24" s="3100"/>
      <c r="M24" s="3100"/>
      <c r="N24" s="3099"/>
      <c r="O24" s="3144"/>
    </row>
    <row r="25" spans="1:15" s="3010" customFormat="1" ht="24.95" customHeight="1" thickBot="1">
      <c r="A25" s="3130"/>
      <c r="B25" s="3131" t="s">
        <v>3199</v>
      </c>
      <c r="C25" s="3145"/>
      <c r="D25" s="3145"/>
      <c r="E25" s="3145"/>
      <c r="F25" s="3145"/>
      <c r="G25" s="3145"/>
      <c r="H25" s="3145"/>
      <c r="I25" s="3145"/>
      <c r="J25" s="3145"/>
      <c r="K25" s="3145"/>
      <c r="L25" s="3145"/>
      <c r="M25" s="3145"/>
      <c r="N25" s="3145"/>
      <c r="O25" s="3146"/>
    </row>
    <row r="26" spans="1:15" s="3010" customFormat="1" ht="24.95" customHeight="1">
      <c r="A26" s="3103">
        <v>130</v>
      </c>
      <c r="B26" s="3147" t="s">
        <v>1065</v>
      </c>
      <c r="C26" s="3148" t="s">
        <v>56</v>
      </c>
      <c r="D26" s="3113"/>
      <c r="E26" s="3113"/>
      <c r="F26" s="3149"/>
      <c r="G26" s="3113"/>
      <c r="H26" s="3114"/>
      <c r="I26" s="3114"/>
      <c r="J26" s="3114"/>
      <c r="K26" s="3110"/>
      <c r="L26" s="3110"/>
      <c r="M26" s="3150"/>
      <c r="N26" s="3151"/>
      <c r="O26" s="3152"/>
    </row>
    <row r="27" spans="1:15" s="3010" customFormat="1" ht="24.95" customHeight="1">
      <c r="A27" s="3103">
        <v>140</v>
      </c>
      <c r="B27" s="3147" t="s">
        <v>2396</v>
      </c>
      <c r="C27" s="3153" t="s">
        <v>53</v>
      </c>
      <c r="D27" s="3106"/>
      <c r="E27" s="3106"/>
      <c r="F27" s="3154"/>
      <c r="G27" s="3106"/>
      <c r="H27" s="3114"/>
      <c r="I27" s="3114"/>
      <c r="J27" s="3114"/>
      <c r="K27" s="3110"/>
      <c r="L27" s="3110"/>
      <c r="M27" s="3150"/>
      <c r="N27" s="3151"/>
      <c r="O27" s="3111"/>
    </row>
    <row r="28" spans="1:15" s="3010" customFormat="1" ht="24.95" customHeight="1">
      <c r="A28" s="3103">
        <v>150</v>
      </c>
      <c r="B28" s="3147" t="s">
        <v>3200</v>
      </c>
      <c r="C28" s="3153" t="s">
        <v>3201</v>
      </c>
      <c r="D28" s="3155"/>
      <c r="E28" s="3155"/>
      <c r="F28" s="3156"/>
      <c r="G28" s="3106"/>
      <c r="H28" s="3114"/>
      <c r="I28" s="3114"/>
      <c r="J28" s="3114"/>
      <c r="K28" s="3110"/>
      <c r="L28" s="3110"/>
      <c r="M28" s="3150"/>
      <c r="N28" s="3151"/>
      <c r="O28" s="3111"/>
    </row>
    <row r="29" spans="1:15" s="3010" customFormat="1" ht="24.95" customHeight="1">
      <c r="A29" s="3103">
        <v>160</v>
      </c>
      <c r="B29" s="3147" t="s">
        <v>3202</v>
      </c>
      <c r="C29" s="3153" t="s">
        <v>60</v>
      </c>
      <c r="D29" s="3113"/>
      <c r="E29" s="3113"/>
      <c r="F29" s="3149"/>
      <c r="G29" s="3113"/>
      <c r="H29" s="3114"/>
      <c r="I29" s="3114"/>
      <c r="J29" s="3114"/>
      <c r="K29" s="3110"/>
      <c r="L29" s="3110"/>
      <c r="M29" s="3150"/>
      <c r="N29" s="3151"/>
      <c r="O29" s="3111"/>
    </row>
    <row r="30" spans="1:15" s="3010" customFormat="1" ht="24.95" customHeight="1">
      <c r="A30" s="3103">
        <v>170</v>
      </c>
      <c r="B30" s="3147" t="s">
        <v>3203</v>
      </c>
      <c r="C30" s="3153" t="s">
        <v>3204</v>
      </c>
      <c r="D30" s="3106"/>
      <c r="E30" s="3106"/>
      <c r="F30" s="3154"/>
      <c r="G30" s="3106"/>
      <c r="H30" s="3114"/>
      <c r="I30" s="3114"/>
      <c r="J30" s="3114"/>
      <c r="K30" s="3110"/>
      <c r="L30" s="3110"/>
      <c r="M30" s="3150"/>
      <c r="N30" s="3151"/>
      <c r="O30" s="3111"/>
    </row>
    <row r="31" spans="1:15" s="3010" customFormat="1" ht="24.95" customHeight="1">
      <c r="A31" s="3103">
        <v>180</v>
      </c>
      <c r="B31" s="3147" t="s">
        <v>3205</v>
      </c>
      <c r="C31" s="3153" t="s">
        <v>153</v>
      </c>
      <c r="D31" s="3106"/>
      <c r="E31" s="3106"/>
      <c r="F31" s="3154"/>
      <c r="G31" s="3106"/>
      <c r="H31" s="3114"/>
      <c r="I31" s="3114"/>
      <c r="J31" s="3114"/>
      <c r="K31" s="3110"/>
      <c r="L31" s="3110"/>
      <c r="M31" s="3150"/>
      <c r="N31" s="3151"/>
      <c r="O31" s="3111"/>
    </row>
    <row r="32" spans="1:15" s="3010" customFormat="1" ht="24.95" customHeight="1">
      <c r="A32" s="3103">
        <v>190</v>
      </c>
      <c r="B32" s="3147" t="s">
        <v>3206</v>
      </c>
      <c r="C32" s="3153" t="s">
        <v>59</v>
      </c>
      <c r="D32" s="3113"/>
      <c r="E32" s="3113"/>
      <c r="F32" s="3149"/>
      <c r="G32" s="3113"/>
      <c r="H32" s="3114"/>
      <c r="I32" s="3114"/>
      <c r="J32" s="3114"/>
      <c r="K32" s="3110"/>
      <c r="L32" s="3110"/>
      <c r="M32" s="3150"/>
      <c r="N32" s="3151"/>
      <c r="O32" s="3111"/>
    </row>
    <row r="33" spans="1:15" s="3010" customFormat="1" ht="24.95" customHeight="1">
      <c r="A33" s="3103">
        <v>200</v>
      </c>
      <c r="B33" s="3147" t="s">
        <v>3207</v>
      </c>
      <c r="C33" s="3153" t="s">
        <v>120</v>
      </c>
      <c r="D33" s="3106"/>
      <c r="E33" s="3106"/>
      <c r="F33" s="3154"/>
      <c r="G33" s="3106"/>
      <c r="H33" s="3114"/>
      <c r="I33" s="3114"/>
      <c r="J33" s="3114"/>
      <c r="K33" s="3110"/>
      <c r="L33" s="3110"/>
      <c r="M33" s="3150"/>
      <c r="N33" s="3151"/>
      <c r="O33" s="3111"/>
    </row>
    <row r="34" spans="1:15" s="3010" customFormat="1" ht="24.95" customHeight="1">
      <c r="A34" s="3103">
        <v>210</v>
      </c>
      <c r="B34" s="3147" t="s">
        <v>3208</v>
      </c>
      <c r="C34" s="3153" t="s">
        <v>63</v>
      </c>
      <c r="D34" s="3113"/>
      <c r="E34" s="3113"/>
      <c r="F34" s="3149"/>
      <c r="G34" s="3113"/>
      <c r="H34" s="3114"/>
      <c r="I34" s="3114"/>
      <c r="J34" s="3114"/>
      <c r="K34" s="3110"/>
      <c r="L34" s="3110"/>
      <c r="M34" s="3150"/>
      <c r="N34" s="3151"/>
      <c r="O34" s="3111"/>
    </row>
    <row r="35" spans="1:15" s="3010" customFormat="1" ht="24.95" customHeight="1">
      <c r="A35" s="3103">
        <v>220</v>
      </c>
      <c r="B35" s="3147" t="s">
        <v>3209</v>
      </c>
      <c r="C35" s="3153" t="s">
        <v>3210</v>
      </c>
      <c r="D35" s="3106"/>
      <c r="E35" s="3106"/>
      <c r="F35" s="3154"/>
      <c r="G35" s="3106"/>
      <c r="H35" s="3114"/>
      <c r="I35" s="3114"/>
      <c r="J35" s="3114"/>
      <c r="K35" s="3110"/>
      <c r="L35" s="3110"/>
      <c r="M35" s="3150"/>
      <c r="N35" s="3151"/>
      <c r="O35" s="3111"/>
    </row>
    <row r="36" spans="1:15" s="3010" customFormat="1" ht="24.95" customHeight="1">
      <c r="A36" s="3103">
        <v>230</v>
      </c>
      <c r="B36" s="3147" t="s">
        <v>3211</v>
      </c>
      <c r="C36" s="3153" t="s">
        <v>57</v>
      </c>
      <c r="D36" s="3113"/>
      <c r="E36" s="3113"/>
      <c r="F36" s="3149"/>
      <c r="G36" s="3113"/>
      <c r="H36" s="3114"/>
      <c r="I36" s="3114"/>
      <c r="J36" s="3114"/>
      <c r="K36" s="3110"/>
      <c r="L36" s="3110"/>
      <c r="M36" s="3150"/>
      <c r="N36" s="3151"/>
      <c r="O36" s="3111"/>
    </row>
    <row r="37" spans="1:15" s="3010" customFormat="1" ht="24.95" customHeight="1">
      <c r="A37" s="3103">
        <v>240</v>
      </c>
      <c r="B37" s="3147" t="s">
        <v>3212</v>
      </c>
      <c r="C37" s="3153" t="s">
        <v>121</v>
      </c>
      <c r="D37" s="3106"/>
      <c r="E37" s="3106"/>
      <c r="F37" s="3154"/>
      <c r="G37" s="3106"/>
      <c r="H37" s="3114"/>
      <c r="I37" s="3114"/>
      <c r="J37" s="3114"/>
      <c r="K37" s="3110"/>
      <c r="L37" s="3110"/>
      <c r="M37" s="3150"/>
      <c r="N37" s="3151"/>
      <c r="O37" s="3111"/>
    </row>
    <row r="38" spans="1:15" s="3010" customFormat="1" ht="24.95" customHeight="1">
      <c r="A38" s="3103">
        <v>250</v>
      </c>
      <c r="B38" s="3147" t="s">
        <v>3213</v>
      </c>
      <c r="C38" s="3153" t="s">
        <v>122</v>
      </c>
      <c r="D38" s="3113"/>
      <c r="E38" s="3113"/>
      <c r="F38" s="3149"/>
      <c r="G38" s="3113"/>
      <c r="H38" s="3114"/>
      <c r="I38" s="3114"/>
      <c r="J38" s="3114"/>
      <c r="K38" s="3110"/>
      <c r="L38" s="3110"/>
      <c r="M38" s="3150"/>
      <c r="N38" s="3151"/>
      <c r="O38" s="3111"/>
    </row>
    <row r="39" spans="1:15" s="3010" customFormat="1" ht="24.95" customHeight="1">
      <c r="A39" s="3103">
        <v>260</v>
      </c>
      <c r="B39" s="3147" t="s">
        <v>3214</v>
      </c>
      <c r="C39" s="3153" t="s">
        <v>3215</v>
      </c>
      <c r="D39" s="3106"/>
      <c r="E39" s="3106"/>
      <c r="F39" s="3154"/>
      <c r="G39" s="3106"/>
      <c r="H39" s="3114"/>
      <c r="I39" s="3114"/>
      <c r="J39" s="3114"/>
      <c r="K39" s="3110"/>
      <c r="L39" s="3110"/>
      <c r="M39" s="3150"/>
      <c r="N39" s="3151"/>
      <c r="O39" s="3111"/>
    </row>
    <row r="40" spans="1:15" s="3010" customFormat="1" ht="24.95" customHeight="1">
      <c r="A40" s="3103">
        <v>270</v>
      </c>
      <c r="B40" s="3147" t="s">
        <v>3216</v>
      </c>
      <c r="C40" s="3153" t="s">
        <v>3217</v>
      </c>
      <c r="D40" s="3106"/>
      <c r="E40" s="3106"/>
      <c r="F40" s="3154"/>
      <c r="G40" s="3106"/>
      <c r="H40" s="3114"/>
      <c r="I40" s="3114"/>
      <c r="J40" s="3114"/>
      <c r="K40" s="3110"/>
      <c r="L40" s="3110"/>
      <c r="M40" s="3150"/>
      <c r="N40" s="3151"/>
      <c r="O40" s="3111"/>
    </row>
    <row r="41" spans="1:15" s="3010" customFormat="1" ht="24.95" customHeight="1">
      <c r="A41" s="3103">
        <v>280</v>
      </c>
      <c r="B41" s="3147" t="s">
        <v>3218</v>
      </c>
      <c r="C41" s="3153" t="s">
        <v>123</v>
      </c>
      <c r="D41" s="3106"/>
      <c r="E41" s="3106"/>
      <c r="F41" s="3154"/>
      <c r="G41" s="3106"/>
      <c r="H41" s="3114"/>
      <c r="I41" s="3114"/>
      <c r="J41" s="3114"/>
      <c r="K41" s="3110"/>
      <c r="L41" s="3110"/>
      <c r="M41" s="3150"/>
      <c r="N41" s="3151"/>
      <c r="O41" s="3111"/>
    </row>
    <row r="42" spans="1:15" s="3010" customFormat="1" ht="24.95" customHeight="1">
      <c r="A42" s="3103">
        <v>290</v>
      </c>
      <c r="B42" s="3147" t="s">
        <v>3219</v>
      </c>
      <c r="C42" s="3153" t="s">
        <v>3220</v>
      </c>
      <c r="D42" s="3106"/>
      <c r="E42" s="3106"/>
      <c r="F42" s="3154"/>
      <c r="G42" s="3106"/>
      <c r="H42" s="3114"/>
      <c r="I42" s="3114"/>
      <c r="J42" s="3114"/>
      <c r="K42" s="3110"/>
      <c r="L42" s="3110"/>
      <c r="M42" s="3150"/>
      <c r="N42" s="3151"/>
      <c r="O42" s="3111"/>
    </row>
    <row r="43" spans="1:15" s="3010" customFormat="1" ht="24.95" customHeight="1">
      <c r="A43" s="3103">
        <v>300</v>
      </c>
      <c r="B43" s="3147" t="s">
        <v>3221</v>
      </c>
      <c r="C43" s="3153" t="s">
        <v>3222</v>
      </c>
      <c r="D43" s="3106"/>
      <c r="E43" s="3106"/>
      <c r="F43" s="3154"/>
      <c r="G43" s="3106"/>
      <c r="H43" s="3114"/>
      <c r="I43" s="3114"/>
      <c r="J43" s="3114"/>
      <c r="K43" s="3110"/>
      <c r="L43" s="3110"/>
      <c r="M43" s="3150"/>
      <c r="N43" s="3151"/>
      <c r="O43" s="3111"/>
    </row>
    <row r="44" spans="1:15" s="3010" customFormat="1" ht="24.95" customHeight="1">
      <c r="A44" s="3103">
        <v>310</v>
      </c>
      <c r="B44" s="3147" t="s">
        <v>3223</v>
      </c>
      <c r="C44" s="3153" t="s">
        <v>3224</v>
      </c>
      <c r="D44" s="3106"/>
      <c r="E44" s="3106"/>
      <c r="F44" s="3154"/>
      <c r="G44" s="3106"/>
      <c r="H44" s="3114"/>
      <c r="I44" s="3114"/>
      <c r="J44" s="3114"/>
      <c r="K44" s="3110"/>
      <c r="L44" s="3110"/>
      <c r="M44" s="3150"/>
      <c r="N44" s="3151"/>
      <c r="O44" s="3111"/>
    </row>
    <row r="45" spans="1:15" s="3010" customFormat="1" ht="24.95" customHeight="1">
      <c r="A45" s="3103">
        <v>320</v>
      </c>
      <c r="B45" s="3147" t="s">
        <v>3225</v>
      </c>
      <c r="C45" s="3153" t="s">
        <v>124</v>
      </c>
      <c r="D45" s="3106"/>
      <c r="E45" s="3106"/>
      <c r="F45" s="3154"/>
      <c r="G45" s="3106"/>
      <c r="H45" s="3114"/>
      <c r="I45" s="3114"/>
      <c r="J45" s="3114"/>
      <c r="K45" s="3110"/>
      <c r="L45" s="3110"/>
      <c r="M45" s="3150"/>
      <c r="N45" s="3151"/>
      <c r="O45" s="3111"/>
    </row>
    <row r="46" spans="1:15" s="3010" customFormat="1" ht="24.95" customHeight="1">
      <c r="A46" s="3103">
        <v>330</v>
      </c>
      <c r="B46" s="3147" t="s">
        <v>3226</v>
      </c>
      <c r="C46" s="3153" t="s">
        <v>3227</v>
      </c>
      <c r="D46" s="3106"/>
      <c r="E46" s="3106"/>
      <c r="F46" s="3154"/>
      <c r="G46" s="3106"/>
      <c r="H46" s="3114"/>
      <c r="I46" s="3114"/>
      <c r="J46" s="3114"/>
      <c r="K46" s="3110"/>
      <c r="L46" s="3110"/>
      <c r="M46" s="3150"/>
      <c r="N46" s="3151"/>
      <c r="O46" s="3111"/>
    </row>
    <row r="47" spans="1:15" s="3010" customFormat="1" ht="24.95" customHeight="1">
      <c r="A47" s="3103">
        <v>340</v>
      </c>
      <c r="B47" s="3147" t="s">
        <v>3228</v>
      </c>
      <c r="C47" s="3153" t="s">
        <v>61</v>
      </c>
      <c r="D47" s="3113"/>
      <c r="E47" s="3113"/>
      <c r="F47" s="3149"/>
      <c r="G47" s="3113"/>
      <c r="H47" s="3114"/>
      <c r="I47" s="3114"/>
      <c r="J47" s="3114"/>
      <c r="K47" s="3110"/>
      <c r="L47" s="3110"/>
      <c r="M47" s="3150"/>
      <c r="N47" s="3151"/>
      <c r="O47" s="3111"/>
    </row>
    <row r="48" spans="1:15" s="3010" customFormat="1" ht="24.95" customHeight="1">
      <c r="A48" s="3103">
        <v>350</v>
      </c>
      <c r="B48" s="3147" t="s">
        <v>3229</v>
      </c>
      <c r="C48" s="3153" t="s">
        <v>58</v>
      </c>
      <c r="D48" s="3113"/>
      <c r="E48" s="3113"/>
      <c r="F48" s="3149"/>
      <c r="G48" s="3113"/>
      <c r="H48" s="3114"/>
      <c r="I48" s="3114"/>
      <c r="J48" s="3114"/>
      <c r="K48" s="3110"/>
      <c r="L48" s="3110"/>
      <c r="M48" s="3150"/>
      <c r="N48" s="3151"/>
      <c r="O48" s="3111"/>
    </row>
    <row r="49" spans="1:15" s="3010" customFormat="1" ht="24.95" customHeight="1">
      <c r="A49" s="3103">
        <v>360</v>
      </c>
      <c r="B49" s="3147" t="s">
        <v>3230</v>
      </c>
      <c r="C49" s="3153" t="s">
        <v>64</v>
      </c>
      <c r="D49" s="3113"/>
      <c r="E49" s="3113"/>
      <c r="F49" s="3149"/>
      <c r="G49" s="3113"/>
      <c r="H49" s="3114"/>
      <c r="I49" s="3114"/>
      <c r="J49" s="3114"/>
      <c r="K49" s="3110"/>
      <c r="L49" s="3110"/>
      <c r="M49" s="3150"/>
      <c r="N49" s="3151"/>
      <c r="O49" s="3111"/>
    </row>
    <row r="50" spans="1:15" s="3010" customFormat="1" ht="24.95" customHeight="1">
      <c r="A50" s="3103">
        <v>370</v>
      </c>
      <c r="B50" s="3147" t="s">
        <v>3231</v>
      </c>
      <c r="C50" s="3153" t="s">
        <v>3232</v>
      </c>
      <c r="D50" s="3106"/>
      <c r="E50" s="3106"/>
      <c r="F50" s="3154"/>
      <c r="G50" s="3106"/>
      <c r="H50" s="3157"/>
      <c r="I50" s="3157"/>
      <c r="J50" s="3114"/>
      <c r="K50" s="3110"/>
      <c r="L50" s="3110"/>
      <c r="M50" s="3150"/>
      <c r="N50" s="3151"/>
      <c r="O50" s="3111"/>
    </row>
    <row r="51" spans="1:15" s="3010" customFormat="1" ht="24.95" customHeight="1">
      <c r="A51" s="3103">
        <v>380</v>
      </c>
      <c r="B51" s="3147" t="s">
        <v>3233</v>
      </c>
      <c r="C51" s="3153" t="s">
        <v>55</v>
      </c>
      <c r="D51" s="3113"/>
      <c r="E51" s="3113"/>
      <c r="F51" s="3149"/>
      <c r="G51" s="3113"/>
      <c r="H51" s="3157"/>
      <c r="I51" s="3157"/>
      <c r="J51" s="3114"/>
      <c r="K51" s="3110"/>
      <c r="L51" s="3110"/>
      <c r="M51" s="3150"/>
      <c r="N51" s="3151"/>
      <c r="O51" s="3111"/>
    </row>
    <row r="52" spans="1:15" s="3010" customFormat="1" ht="24.95" customHeight="1">
      <c r="A52" s="3103">
        <v>390</v>
      </c>
      <c r="B52" s="3147" t="s">
        <v>3234</v>
      </c>
      <c r="C52" s="3158" t="s">
        <v>3235</v>
      </c>
      <c r="D52" s="3106"/>
      <c r="E52" s="3106"/>
      <c r="F52" s="3154"/>
      <c r="G52" s="3106"/>
      <c r="H52" s="3151"/>
      <c r="I52" s="3107"/>
      <c r="J52" s="3114"/>
      <c r="K52" s="3110"/>
      <c r="L52" s="3110"/>
      <c r="M52" s="3150"/>
      <c r="N52" s="3151"/>
      <c r="O52" s="3111"/>
    </row>
    <row r="53" spans="1:15" s="3010" customFormat="1" ht="27" customHeight="1">
      <c r="A53" s="3103">
        <v>400</v>
      </c>
      <c r="B53" s="3147" t="s">
        <v>3236</v>
      </c>
      <c r="C53" s="3153" t="s">
        <v>62</v>
      </c>
      <c r="D53" s="3113"/>
      <c r="E53" s="3113"/>
      <c r="F53" s="3149"/>
      <c r="G53" s="3113"/>
      <c r="H53" s="3151"/>
      <c r="I53" s="3107"/>
      <c r="J53" s="3114"/>
      <c r="K53" s="3110"/>
      <c r="L53" s="3110"/>
      <c r="M53" s="3150"/>
      <c r="N53" s="3151"/>
      <c r="O53" s="3111"/>
    </row>
    <row r="54" spans="1:15" s="3010" customFormat="1" ht="21.75" customHeight="1" thickBot="1">
      <c r="A54" s="3123">
        <v>410</v>
      </c>
      <c r="B54" s="3159" t="s">
        <v>412</v>
      </c>
      <c r="C54" s="3160"/>
      <c r="D54" s="3161"/>
      <c r="E54" s="3161"/>
      <c r="F54" s="3162"/>
      <c r="G54" s="3161"/>
      <c r="H54" s="3163"/>
      <c r="I54" s="3164"/>
      <c r="J54" s="3163"/>
      <c r="K54" s="3165"/>
      <c r="L54" s="3165"/>
      <c r="M54" s="3166"/>
      <c r="N54" s="3167"/>
      <c r="O54" s="3168"/>
    </row>
    <row r="55" spans="1:15" s="3010" customFormat="1" ht="19.5" customHeight="1">
      <c r="A55" s="3169"/>
      <c r="B55" s="3170"/>
    </row>
    <row r="56" spans="1:15" s="3010" customFormat="1" ht="15.75">
      <c r="A56" s="3078"/>
      <c r="B56" s="2212" t="s">
        <v>2693</v>
      </c>
    </row>
    <row r="57" spans="1:15" s="3010" customFormat="1" ht="15.75">
      <c r="A57" s="3078"/>
      <c r="B57" s="2797"/>
      <c r="C57" s="3171"/>
      <c r="D57" s="3171"/>
      <c r="E57" s="3171"/>
    </row>
    <row r="58" spans="1:15" s="3010" customFormat="1" ht="15.75">
      <c r="A58" s="3078"/>
      <c r="C58" s="3171"/>
      <c r="D58" s="3171"/>
      <c r="E58" s="3171"/>
      <c r="F58" s="3171"/>
    </row>
    <row r="59" spans="1:15" s="3010" customFormat="1" ht="15.75">
      <c r="A59" s="3078"/>
      <c r="C59" s="3171"/>
      <c r="D59" s="3171"/>
      <c r="E59" s="3171"/>
      <c r="F59" s="3171"/>
    </row>
    <row r="60" spans="1:15" s="3010" customFormat="1" ht="15.75">
      <c r="A60" s="3078"/>
      <c r="C60" s="3171"/>
      <c r="D60" s="3171"/>
      <c r="E60" s="3171"/>
      <c r="F60" s="3171"/>
    </row>
    <row r="61" spans="1:15" s="3010" customFormat="1" ht="15.75">
      <c r="A61" s="3078"/>
      <c r="C61" s="3171"/>
      <c r="D61" s="3171"/>
      <c r="E61" s="3171"/>
      <c r="F61" s="3171"/>
    </row>
    <row r="62" spans="1:15" s="3010" customFormat="1" ht="15.75">
      <c r="A62" s="3078"/>
      <c r="C62" s="3171"/>
      <c r="D62" s="3171"/>
      <c r="E62" s="3171"/>
      <c r="F62" s="3171"/>
    </row>
    <row r="63" spans="1:15" s="3010" customFormat="1" ht="15.75">
      <c r="A63" s="3078"/>
      <c r="C63" s="3171"/>
      <c r="D63" s="3171"/>
      <c r="E63" s="3171"/>
      <c r="F63" s="3171"/>
    </row>
    <row r="64" spans="1:15" s="3010" customFormat="1" ht="15.75">
      <c r="A64" s="3078"/>
      <c r="C64" s="3171"/>
      <c r="D64" s="3171"/>
      <c r="E64" s="3171"/>
      <c r="F64" s="3171"/>
    </row>
    <row r="65" spans="1:6" s="3010" customFormat="1" ht="15.75">
      <c r="A65" s="3078"/>
      <c r="C65" s="3171"/>
      <c r="D65" s="3171"/>
      <c r="E65" s="3171"/>
      <c r="F65" s="3171"/>
    </row>
    <row r="66" spans="1:6" s="3010" customFormat="1" ht="15.75">
      <c r="A66" s="3078"/>
    </row>
    <row r="67" spans="1:6" s="3010" customFormat="1" ht="15.75">
      <c r="A67" s="3078"/>
    </row>
    <row r="68" spans="1:6" s="3010" customFormat="1" ht="15.75">
      <c r="A68" s="3078"/>
    </row>
    <row r="69" spans="1:6" s="3010" customFormat="1" ht="15.75">
      <c r="A69" s="3078"/>
    </row>
    <row r="70" spans="1:6" s="3010" customFormat="1" ht="15.75">
      <c r="A70" s="3078"/>
    </row>
    <row r="73" spans="1:6">
      <c r="F73" s="3172"/>
    </row>
    <row r="74" spans="1:6">
      <c r="F74" s="3172"/>
    </row>
  </sheetData>
  <mergeCells count="7">
    <mergeCell ref="O7:O10"/>
    <mergeCell ref="C7:C10"/>
    <mergeCell ref="D7:E9"/>
    <mergeCell ref="F7:G9"/>
    <mergeCell ref="H7:J9"/>
    <mergeCell ref="K7:M9"/>
    <mergeCell ref="N7:N10"/>
  </mergeCells>
  <pageMargins left="0.15748031496062992" right="0.19685039370078741" top="0.59055118110236227" bottom="0.27559055118110237" header="0.19685039370078741" footer="0.19685039370078741"/>
  <pageSetup paperSize="9" scale="42" orientation="landscape" cellComments="asDisplayed" horizontalDpi="300" r:id="rId1"/>
  <headerFooter alignWithMargins="0">
    <oddHeader>&amp;C&amp;40&amp;U&amp;A</oddHeader>
    <oddFooter>&amp;L&amp;F&amp;C&amp;A&amp;R&amp;D</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0"/>
  <sheetViews>
    <sheetView workbookViewId="0"/>
  </sheetViews>
  <sheetFormatPr defaultRowHeight="15"/>
  <cols>
    <col min="1" max="1" width="5.85546875" style="41" customWidth="1"/>
    <col min="2" max="2" width="24.28515625" style="41" bestFit="1" customWidth="1"/>
    <col min="3" max="16384" width="9.140625" style="41"/>
  </cols>
  <sheetData>
    <row r="1" spans="1:51">
      <c r="B1" s="41" t="s">
        <v>48</v>
      </c>
      <c r="C1" s="41">
        <v>25</v>
      </c>
    </row>
    <row r="2" spans="1:51">
      <c r="B2" s="41" t="s">
        <v>49</v>
      </c>
      <c r="C2" s="2810" t="s">
        <v>3237</v>
      </c>
    </row>
    <row r="3" spans="1:51">
      <c r="B3" s="41" t="s">
        <v>47</v>
      </c>
      <c r="C3" s="41" t="s">
        <v>1051</v>
      </c>
    </row>
    <row r="4" spans="1:51">
      <c r="B4" s="41" t="s">
        <v>50</v>
      </c>
      <c r="C4" s="41" t="s">
        <v>53</v>
      </c>
    </row>
    <row r="5" spans="1:51">
      <c r="B5" s="41" t="s">
        <v>792</v>
      </c>
      <c r="C5" s="41" t="s">
        <v>71</v>
      </c>
    </row>
    <row r="6" spans="1:51" ht="15.75" thickBot="1"/>
    <row r="7" spans="1:51" ht="42.75" customHeight="1">
      <c r="A7" s="5080"/>
      <c r="B7" s="5081"/>
      <c r="C7" s="5073" t="s">
        <v>3238</v>
      </c>
      <c r="D7" s="5075"/>
      <c r="E7" s="5073" t="s">
        <v>3239</v>
      </c>
      <c r="F7" s="5075"/>
      <c r="G7" s="5073" t="s">
        <v>3240</v>
      </c>
      <c r="H7" s="5075"/>
      <c r="I7" s="5073" t="s">
        <v>3241</v>
      </c>
      <c r="J7" s="5074"/>
      <c r="K7" s="5074"/>
      <c r="L7" s="5074"/>
      <c r="M7" s="5074"/>
      <c r="N7" s="5074"/>
      <c r="O7" s="5074"/>
      <c r="P7" s="5074"/>
      <c r="Q7" s="5074"/>
      <c r="R7" s="5074"/>
      <c r="S7" s="5074"/>
      <c r="T7" s="5074"/>
      <c r="U7" s="5074"/>
      <c r="V7" s="5074"/>
      <c r="W7" s="5074"/>
      <c r="X7" s="5074"/>
      <c r="Y7" s="5074"/>
      <c r="Z7" s="5075"/>
      <c r="AA7" s="5073" t="s">
        <v>3242</v>
      </c>
      <c r="AB7" s="5074"/>
      <c r="AC7" s="5074"/>
      <c r="AD7" s="5074"/>
      <c r="AE7" s="5074"/>
      <c r="AF7" s="5074"/>
      <c r="AG7" s="5074"/>
      <c r="AH7" s="5074"/>
      <c r="AI7" s="5074"/>
      <c r="AJ7" s="5074"/>
      <c r="AK7" s="5074"/>
      <c r="AL7" s="5074"/>
      <c r="AM7" s="5074"/>
      <c r="AN7" s="5074"/>
      <c r="AO7" s="5074"/>
      <c r="AP7" s="5074"/>
      <c r="AQ7" s="5074"/>
      <c r="AR7" s="5075"/>
      <c r="AS7" s="5073" t="s">
        <v>3243</v>
      </c>
      <c r="AT7" s="5074"/>
      <c r="AU7" s="5075"/>
      <c r="AV7" s="5073" t="s">
        <v>3244</v>
      </c>
      <c r="AW7" s="5075"/>
      <c r="AX7" s="5076" t="s">
        <v>3245</v>
      </c>
      <c r="AY7" s="5078" t="s">
        <v>3246</v>
      </c>
    </row>
    <row r="8" spans="1:51" ht="60">
      <c r="A8" s="5082"/>
      <c r="B8" s="5083"/>
      <c r="C8" s="3173" t="s">
        <v>3247</v>
      </c>
      <c r="D8" s="3173" t="s">
        <v>3248</v>
      </c>
      <c r="E8" s="3173" t="s">
        <v>3249</v>
      </c>
      <c r="F8" s="3173" t="s">
        <v>3250</v>
      </c>
      <c r="G8" s="3173" t="s">
        <v>3247</v>
      </c>
      <c r="H8" s="3173" t="s">
        <v>3248</v>
      </c>
      <c r="I8" s="3174" t="s">
        <v>3251</v>
      </c>
      <c r="J8" s="3174" t="s">
        <v>3252</v>
      </c>
      <c r="K8" s="3174" t="s">
        <v>3253</v>
      </c>
      <c r="L8" s="3174" t="s">
        <v>3254</v>
      </c>
      <c r="M8" s="3174" t="s">
        <v>3255</v>
      </c>
      <c r="N8" s="3174" t="s">
        <v>3256</v>
      </c>
      <c r="O8" s="3174" t="s">
        <v>3257</v>
      </c>
      <c r="P8" s="3174" t="s">
        <v>3258</v>
      </c>
      <c r="Q8" s="3174" t="s">
        <v>3259</v>
      </c>
      <c r="R8" s="3174" t="s">
        <v>3260</v>
      </c>
      <c r="S8" s="3174" t="s">
        <v>3261</v>
      </c>
      <c r="T8" s="3174" t="s">
        <v>3262</v>
      </c>
      <c r="U8" s="3174" t="s">
        <v>3263</v>
      </c>
      <c r="V8" s="3174" t="s">
        <v>3264</v>
      </c>
      <c r="W8" s="3174" t="s">
        <v>3265</v>
      </c>
      <c r="X8" s="3174" t="s">
        <v>3266</v>
      </c>
      <c r="Y8" s="3174" t="s">
        <v>3267</v>
      </c>
      <c r="Z8" s="3174">
        <v>12.5</v>
      </c>
      <c r="AA8" s="3174" t="s">
        <v>3251</v>
      </c>
      <c r="AB8" s="3174" t="s">
        <v>3252</v>
      </c>
      <c r="AC8" s="3174" t="s">
        <v>3253</v>
      </c>
      <c r="AD8" s="3174" t="s">
        <v>3254</v>
      </c>
      <c r="AE8" s="3174" t="s">
        <v>3255</v>
      </c>
      <c r="AF8" s="3174" t="s">
        <v>3256</v>
      </c>
      <c r="AG8" s="3174" t="s">
        <v>3257</v>
      </c>
      <c r="AH8" s="3174" t="s">
        <v>3258</v>
      </c>
      <c r="AI8" s="3174" t="s">
        <v>3259</v>
      </c>
      <c r="AJ8" s="3174" t="s">
        <v>3260</v>
      </c>
      <c r="AK8" s="3174" t="s">
        <v>3261</v>
      </c>
      <c r="AL8" s="3174" t="s">
        <v>3262</v>
      </c>
      <c r="AM8" s="3174" t="s">
        <v>3263</v>
      </c>
      <c r="AN8" s="3174" t="s">
        <v>3264</v>
      </c>
      <c r="AO8" s="3174" t="s">
        <v>3265</v>
      </c>
      <c r="AP8" s="3174" t="s">
        <v>3266</v>
      </c>
      <c r="AQ8" s="3174" t="s">
        <v>3267</v>
      </c>
      <c r="AR8" s="3174">
        <v>12.5</v>
      </c>
      <c r="AS8" s="3175" t="s">
        <v>3268</v>
      </c>
      <c r="AT8" s="3175" t="s">
        <v>3269</v>
      </c>
      <c r="AU8" s="3175" t="s">
        <v>3270</v>
      </c>
      <c r="AV8" s="3173" t="s">
        <v>3271</v>
      </c>
      <c r="AW8" s="3173" t="s">
        <v>3272</v>
      </c>
      <c r="AX8" s="5077"/>
      <c r="AY8" s="5079"/>
    </row>
    <row r="9" spans="1:51">
      <c r="A9" s="5082"/>
      <c r="B9" s="5083"/>
      <c r="C9" s="3176" t="s">
        <v>3273</v>
      </c>
      <c r="D9" s="3176" t="s">
        <v>3274</v>
      </c>
      <c r="E9" s="3176" t="s">
        <v>3275</v>
      </c>
      <c r="F9" s="3176" t="s">
        <v>3276</v>
      </c>
      <c r="G9" s="3176" t="s">
        <v>3277</v>
      </c>
      <c r="H9" s="3176" t="s">
        <v>3278</v>
      </c>
      <c r="I9" s="3176" t="s">
        <v>3279</v>
      </c>
      <c r="J9" s="3177" t="s">
        <v>3280</v>
      </c>
      <c r="K9" s="3177" t="s">
        <v>3281</v>
      </c>
      <c r="L9" s="3177" t="s">
        <v>3282</v>
      </c>
      <c r="M9" s="3177" t="s">
        <v>3283</v>
      </c>
      <c r="N9" s="3177" t="s">
        <v>3284</v>
      </c>
      <c r="O9" s="3177" t="s">
        <v>3285</v>
      </c>
      <c r="P9" s="3177" t="s">
        <v>3286</v>
      </c>
      <c r="Q9" s="3177" t="s">
        <v>3287</v>
      </c>
      <c r="R9" s="3176" t="s">
        <v>3288</v>
      </c>
      <c r="S9" s="3176" t="s">
        <v>3289</v>
      </c>
      <c r="T9" s="3176" t="s">
        <v>3290</v>
      </c>
      <c r="U9" s="3176" t="s">
        <v>3291</v>
      </c>
      <c r="V9" s="3176" t="s">
        <v>3292</v>
      </c>
      <c r="W9" s="3176" t="s">
        <v>3293</v>
      </c>
      <c r="X9" s="3176" t="s">
        <v>3294</v>
      </c>
      <c r="Y9" s="3176" t="s">
        <v>3295</v>
      </c>
      <c r="Z9" s="3176" t="s">
        <v>3296</v>
      </c>
      <c r="AA9" s="3176" t="s">
        <v>3297</v>
      </c>
      <c r="AB9" s="3176" t="s">
        <v>3298</v>
      </c>
      <c r="AC9" s="3176" t="s">
        <v>3299</v>
      </c>
      <c r="AD9" s="3176" t="s">
        <v>3300</v>
      </c>
      <c r="AE9" s="3176" t="s">
        <v>3301</v>
      </c>
      <c r="AF9" s="3176" t="s">
        <v>3302</v>
      </c>
      <c r="AG9" s="3176" t="s">
        <v>3303</v>
      </c>
      <c r="AH9" s="3176" t="s">
        <v>3304</v>
      </c>
      <c r="AI9" s="3176" t="s">
        <v>3305</v>
      </c>
      <c r="AJ9" s="3176" t="s">
        <v>3306</v>
      </c>
      <c r="AK9" s="3176" t="s">
        <v>3307</v>
      </c>
      <c r="AL9" s="3176" t="s">
        <v>3308</v>
      </c>
      <c r="AM9" s="3176" t="s">
        <v>3309</v>
      </c>
      <c r="AN9" s="3176" t="s">
        <v>3310</v>
      </c>
      <c r="AO9" s="3176" t="s">
        <v>3311</v>
      </c>
      <c r="AP9" s="3176" t="s">
        <v>3312</v>
      </c>
      <c r="AQ9" s="3176" t="s">
        <v>3313</v>
      </c>
      <c r="AR9" s="3177" t="s">
        <v>3314</v>
      </c>
      <c r="AS9" s="3178" t="s">
        <v>3315</v>
      </c>
      <c r="AT9" s="3178" t="s">
        <v>3316</v>
      </c>
      <c r="AU9" s="3178" t="s">
        <v>3317</v>
      </c>
      <c r="AV9" s="3176" t="s">
        <v>3318</v>
      </c>
      <c r="AW9" s="3176" t="s">
        <v>3319</v>
      </c>
      <c r="AX9" s="3176" t="s">
        <v>3320</v>
      </c>
      <c r="AY9" s="3179" t="s">
        <v>3321</v>
      </c>
    </row>
    <row r="10" spans="1:51">
      <c r="A10" s="3180" t="s">
        <v>3273</v>
      </c>
      <c r="B10" s="2765" t="s">
        <v>3058</v>
      </c>
      <c r="C10" s="3181"/>
      <c r="D10" s="3181"/>
      <c r="E10" s="3181"/>
      <c r="F10" s="3181"/>
      <c r="G10" s="3181"/>
      <c r="H10" s="3181"/>
      <c r="I10" s="3181"/>
      <c r="J10" s="3181"/>
      <c r="K10" s="3181"/>
      <c r="L10" s="3181"/>
      <c r="M10" s="3181"/>
      <c r="N10" s="3181"/>
      <c r="O10" s="3181"/>
      <c r="P10" s="3181"/>
      <c r="Q10" s="3181"/>
      <c r="R10" s="3181"/>
      <c r="S10" s="3181"/>
      <c r="T10" s="3181"/>
      <c r="U10" s="3181"/>
      <c r="V10" s="3181"/>
      <c r="W10" s="3181"/>
      <c r="X10" s="3181"/>
      <c r="Y10" s="3181"/>
      <c r="Z10" s="3181"/>
      <c r="AA10" s="3181"/>
      <c r="AB10" s="3181"/>
      <c r="AC10" s="3182"/>
      <c r="AD10" s="3183"/>
      <c r="AE10" s="3181"/>
      <c r="AF10" s="3181"/>
      <c r="AG10" s="3181"/>
      <c r="AH10" s="3182"/>
      <c r="AI10" s="3182"/>
      <c r="AJ10" s="3182"/>
      <c r="AK10" s="3182"/>
      <c r="AL10" s="3182"/>
      <c r="AM10" s="3182"/>
      <c r="AN10" s="3182"/>
      <c r="AO10" s="3182"/>
      <c r="AP10" s="3184"/>
      <c r="AQ10" s="3184"/>
      <c r="AR10" s="3185"/>
      <c r="AS10" s="3185"/>
      <c r="AT10" s="3185"/>
      <c r="AU10" s="3185"/>
      <c r="AV10" s="3185"/>
      <c r="AW10" s="3185"/>
      <c r="AX10" s="3186"/>
      <c r="AY10" s="3187"/>
    </row>
    <row r="11" spans="1:51">
      <c r="A11" s="3180" t="s">
        <v>3274</v>
      </c>
      <c r="B11" s="3188" t="s">
        <v>3322</v>
      </c>
      <c r="C11" s="3181"/>
      <c r="D11" s="3181"/>
      <c r="E11" s="3181"/>
      <c r="F11" s="3181"/>
      <c r="G11" s="3181"/>
      <c r="H11" s="3181"/>
      <c r="I11" s="3185"/>
      <c r="J11" s="3185"/>
      <c r="K11" s="3185"/>
      <c r="L11" s="3189"/>
      <c r="M11" s="3189"/>
      <c r="N11" s="3189"/>
      <c r="O11" s="3189"/>
      <c r="P11" s="3189"/>
      <c r="Q11" s="3189"/>
      <c r="R11" s="3185"/>
      <c r="S11" s="3189"/>
      <c r="T11" s="3189"/>
      <c r="U11" s="3185"/>
      <c r="V11" s="3189"/>
      <c r="W11" s="3189"/>
      <c r="X11" s="3189"/>
      <c r="Y11" s="3189"/>
      <c r="Z11" s="3189"/>
      <c r="AA11" s="3185"/>
      <c r="AB11" s="3185"/>
      <c r="AC11" s="3185"/>
      <c r="AD11" s="3189"/>
      <c r="AE11" s="3189"/>
      <c r="AF11" s="3189"/>
      <c r="AG11" s="3189"/>
      <c r="AH11" s="3189"/>
      <c r="AI11" s="3189"/>
      <c r="AJ11" s="3185"/>
      <c r="AK11" s="3189"/>
      <c r="AL11" s="3189"/>
      <c r="AM11" s="3185"/>
      <c r="AN11" s="3189"/>
      <c r="AO11" s="3189"/>
      <c r="AP11" s="3189"/>
      <c r="AQ11" s="3189"/>
      <c r="AR11" s="3185"/>
      <c r="AS11" s="3185"/>
      <c r="AT11" s="3185"/>
      <c r="AU11" s="3185"/>
      <c r="AV11" s="3190"/>
      <c r="AW11" s="3190"/>
      <c r="AX11" s="3186"/>
      <c r="AY11" s="3186"/>
    </row>
    <row r="12" spans="1:51">
      <c r="A12" s="3180" t="s">
        <v>3275</v>
      </c>
      <c r="B12" s="3191" t="s">
        <v>3061</v>
      </c>
      <c r="C12" s="3185"/>
      <c r="D12" s="3185"/>
      <c r="E12" s="3185"/>
      <c r="F12" s="3185"/>
      <c r="G12" s="3185"/>
      <c r="H12" s="3185"/>
      <c r="I12" s="3185"/>
      <c r="J12" s="3185"/>
      <c r="K12" s="3185"/>
      <c r="L12" s="3185"/>
      <c r="M12" s="3185"/>
      <c r="N12" s="3185"/>
      <c r="O12" s="3185"/>
      <c r="P12" s="3185"/>
      <c r="Q12" s="3185"/>
      <c r="R12" s="3185"/>
      <c r="S12" s="3185"/>
      <c r="T12" s="3185"/>
      <c r="U12" s="3185"/>
      <c r="V12" s="3185"/>
      <c r="W12" s="3185"/>
      <c r="X12" s="3185"/>
      <c r="Y12" s="3185"/>
      <c r="Z12" s="3185"/>
      <c r="AA12" s="3185"/>
      <c r="AB12" s="3185"/>
      <c r="AC12" s="3185"/>
      <c r="AD12" s="3187"/>
      <c r="AE12" s="3185"/>
      <c r="AF12" s="3185"/>
      <c r="AG12" s="3185"/>
      <c r="AH12" s="3185"/>
      <c r="AI12" s="3185"/>
      <c r="AJ12" s="3185"/>
      <c r="AK12" s="3185"/>
      <c r="AL12" s="3185"/>
      <c r="AM12" s="3185"/>
      <c r="AN12" s="3185"/>
      <c r="AO12" s="3185"/>
      <c r="AP12" s="3185"/>
      <c r="AQ12" s="3185"/>
      <c r="AR12" s="3185"/>
      <c r="AS12" s="3185"/>
      <c r="AT12" s="3185"/>
      <c r="AU12" s="3185"/>
      <c r="AV12" s="3185"/>
      <c r="AW12" s="3185"/>
      <c r="AX12" s="3185"/>
      <c r="AY12" s="3185"/>
    </row>
    <row r="13" spans="1:51">
      <c r="A13" s="3180" t="s">
        <v>3276</v>
      </c>
      <c r="B13" s="3192" t="s">
        <v>3323</v>
      </c>
      <c r="C13" s="3185"/>
      <c r="D13" s="3185"/>
      <c r="E13" s="3185"/>
      <c r="F13" s="3185"/>
      <c r="G13" s="3185"/>
      <c r="H13" s="3185"/>
      <c r="I13" s="3185"/>
      <c r="J13" s="3185"/>
      <c r="K13" s="3185"/>
      <c r="L13" s="3185"/>
      <c r="M13" s="3185"/>
      <c r="N13" s="3185"/>
      <c r="O13" s="3185"/>
      <c r="P13" s="3185"/>
      <c r="Q13" s="3185"/>
      <c r="R13" s="3185"/>
      <c r="S13" s="3185"/>
      <c r="T13" s="3185"/>
      <c r="U13" s="3185"/>
      <c r="V13" s="3185"/>
      <c r="W13" s="3185"/>
      <c r="X13" s="3185"/>
      <c r="Y13" s="3185"/>
      <c r="Z13" s="3185"/>
      <c r="AA13" s="3185"/>
      <c r="AB13" s="3185"/>
      <c r="AC13" s="3185"/>
      <c r="AD13" s="3187"/>
      <c r="AE13" s="3185"/>
      <c r="AF13" s="3185"/>
      <c r="AG13" s="3185"/>
      <c r="AH13" s="3185"/>
      <c r="AI13" s="3185"/>
      <c r="AJ13" s="3185"/>
      <c r="AK13" s="3185"/>
      <c r="AL13" s="3185"/>
      <c r="AM13" s="3185"/>
      <c r="AN13" s="3185"/>
      <c r="AO13" s="3185"/>
      <c r="AP13" s="3185"/>
      <c r="AQ13" s="3185"/>
      <c r="AR13" s="3185"/>
      <c r="AS13" s="3185"/>
      <c r="AT13" s="3185"/>
      <c r="AU13" s="3185"/>
      <c r="AV13" s="3185"/>
      <c r="AW13" s="3185"/>
      <c r="AX13" s="3185"/>
      <c r="AY13" s="3185"/>
    </row>
    <row r="14" spans="1:51">
      <c r="A14" s="3180" t="s">
        <v>3277</v>
      </c>
      <c r="B14" s="3192" t="s">
        <v>3064</v>
      </c>
      <c r="C14" s="3185"/>
      <c r="D14" s="3185"/>
      <c r="E14" s="3185"/>
      <c r="F14" s="3185"/>
      <c r="G14" s="3185"/>
      <c r="H14" s="3185"/>
      <c r="I14" s="3185"/>
      <c r="J14" s="3185"/>
      <c r="K14" s="3185"/>
      <c r="L14" s="3185"/>
      <c r="M14" s="3185"/>
      <c r="N14" s="3185"/>
      <c r="O14" s="3185"/>
      <c r="P14" s="3185"/>
      <c r="Q14" s="3185"/>
      <c r="R14" s="3185"/>
      <c r="S14" s="3185"/>
      <c r="T14" s="3185"/>
      <c r="U14" s="3185"/>
      <c r="V14" s="3185"/>
      <c r="W14" s="3185"/>
      <c r="X14" s="3185"/>
      <c r="Y14" s="3185"/>
      <c r="Z14" s="3185"/>
      <c r="AA14" s="3185"/>
      <c r="AB14" s="3185"/>
      <c r="AC14" s="3185"/>
      <c r="AD14" s="3187"/>
      <c r="AE14" s="3185"/>
      <c r="AF14" s="3185"/>
      <c r="AG14" s="3185"/>
      <c r="AH14" s="3185"/>
      <c r="AI14" s="3185"/>
      <c r="AJ14" s="3185"/>
      <c r="AK14" s="3185"/>
      <c r="AL14" s="3185"/>
      <c r="AM14" s="3185"/>
      <c r="AN14" s="3185"/>
      <c r="AO14" s="3185"/>
      <c r="AP14" s="3185"/>
      <c r="AQ14" s="3185"/>
      <c r="AR14" s="3185"/>
      <c r="AS14" s="3185"/>
      <c r="AT14" s="3185"/>
      <c r="AU14" s="3185"/>
      <c r="AV14" s="3190"/>
      <c r="AW14" s="3190"/>
      <c r="AX14" s="3185"/>
      <c r="AY14" s="3185"/>
    </row>
    <row r="15" spans="1:51">
      <c r="A15" s="3180" t="s">
        <v>3278</v>
      </c>
      <c r="B15" s="3191" t="s">
        <v>3065</v>
      </c>
      <c r="C15" s="3185"/>
      <c r="D15" s="3185"/>
      <c r="E15" s="3185"/>
      <c r="F15" s="3185"/>
      <c r="G15" s="3185"/>
      <c r="H15" s="3185"/>
      <c r="I15" s="3185"/>
      <c r="J15" s="3185"/>
      <c r="K15" s="3185"/>
      <c r="L15" s="3185"/>
      <c r="M15" s="3185"/>
      <c r="N15" s="3185"/>
      <c r="O15" s="3185"/>
      <c r="P15" s="3185"/>
      <c r="Q15" s="3185"/>
      <c r="R15" s="3185"/>
      <c r="S15" s="3185"/>
      <c r="T15" s="3185"/>
      <c r="U15" s="3185"/>
      <c r="V15" s="3185"/>
      <c r="W15" s="3185"/>
      <c r="X15" s="3185"/>
      <c r="Y15" s="3185"/>
      <c r="Z15" s="3185"/>
      <c r="AA15" s="3185"/>
      <c r="AB15" s="3185"/>
      <c r="AC15" s="3185"/>
      <c r="AD15" s="3187"/>
      <c r="AE15" s="3185"/>
      <c r="AF15" s="3185"/>
      <c r="AG15" s="3185"/>
      <c r="AH15" s="3185"/>
      <c r="AI15" s="3185"/>
      <c r="AJ15" s="3185"/>
      <c r="AK15" s="3185"/>
      <c r="AL15" s="3185"/>
      <c r="AM15" s="3185"/>
      <c r="AN15" s="3185"/>
      <c r="AO15" s="3185"/>
      <c r="AP15" s="3185"/>
      <c r="AQ15" s="3185"/>
      <c r="AR15" s="3185"/>
      <c r="AS15" s="3185"/>
      <c r="AT15" s="3185"/>
      <c r="AU15" s="3185"/>
      <c r="AV15" s="3185"/>
      <c r="AW15" s="3185"/>
      <c r="AX15" s="3185"/>
      <c r="AY15" s="3185"/>
    </row>
    <row r="16" spans="1:51">
      <c r="A16" s="3193" t="s">
        <v>3324</v>
      </c>
      <c r="B16" s="3192" t="s">
        <v>3323</v>
      </c>
      <c r="C16" s="3185"/>
      <c r="D16" s="3185"/>
      <c r="E16" s="3185"/>
      <c r="F16" s="3185"/>
      <c r="G16" s="3185"/>
      <c r="H16" s="3185"/>
      <c r="I16" s="3185"/>
      <c r="J16" s="3185"/>
      <c r="K16" s="3185"/>
      <c r="L16" s="3185"/>
      <c r="M16" s="3185"/>
      <c r="N16" s="3185"/>
      <c r="O16" s="3185"/>
      <c r="P16" s="3185"/>
      <c r="Q16" s="3185"/>
      <c r="R16" s="3185"/>
      <c r="S16" s="3185"/>
      <c r="T16" s="3185"/>
      <c r="U16" s="3185"/>
      <c r="V16" s="3185"/>
      <c r="W16" s="3185"/>
      <c r="X16" s="3185"/>
      <c r="Y16" s="3185"/>
      <c r="Z16" s="3185"/>
      <c r="AA16" s="3185"/>
      <c r="AB16" s="3185"/>
      <c r="AC16" s="3185"/>
      <c r="AD16" s="3187"/>
      <c r="AE16" s="3185"/>
      <c r="AF16" s="3185"/>
      <c r="AG16" s="3185"/>
      <c r="AH16" s="3185"/>
      <c r="AI16" s="3185"/>
      <c r="AJ16" s="3185"/>
      <c r="AK16" s="3185"/>
      <c r="AL16" s="3185"/>
      <c r="AM16" s="3185"/>
      <c r="AN16" s="3185"/>
      <c r="AO16" s="3185"/>
      <c r="AP16" s="3185"/>
      <c r="AQ16" s="3185"/>
      <c r="AR16" s="3185"/>
      <c r="AS16" s="3185"/>
      <c r="AT16" s="3185"/>
      <c r="AU16" s="3185"/>
      <c r="AV16" s="3185"/>
      <c r="AW16" s="3185"/>
      <c r="AX16" s="3185"/>
      <c r="AY16" s="3185"/>
    </row>
    <row r="17" spans="1:51">
      <c r="A17" s="3180" t="s">
        <v>3325</v>
      </c>
      <c r="B17" s="3192" t="s">
        <v>3064</v>
      </c>
      <c r="C17" s="3185"/>
      <c r="D17" s="3185"/>
      <c r="E17" s="3185"/>
      <c r="F17" s="3185"/>
      <c r="G17" s="3185"/>
      <c r="H17" s="3185"/>
      <c r="I17" s="3185"/>
      <c r="J17" s="3185"/>
      <c r="K17" s="3185"/>
      <c r="L17" s="3185"/>
      <c r="M17" s="3185"/>
      <c r="N17" s="3185"/>
      <c r="O17" s="3185"/>
      <c r="P17" s="3185"/>
      <c r="Q17" s="3185"/>
      <c r="R17" s="3185"/>
      <c r="S17" s="3185"/>
      <c r="T17" s="3185"/>
      <c r="U17" s="3185"/>
      <c r="V17" s="3185"/>
      <c r="W17" s="3185"/>
      <c r="X17" s="3185"/>
      <c r="Y17" s="3185"/>
      <c r="Z17" s="3185"/>
      <c r="AA17" s="3185"/>
      <c r="AB17" s="3185"/>
      <c r="AC17" s="3185"/>
      <c r="AD17" s="3187"/>
      <c r="AE17" s="3185"/>
      <c r="AF17" s="3185"/>
      <c r="AG17" s="3185"/>
      <c r="AH17" s="3185"/>
      <c r="AI17" s="3185"/>
      <c r="AJ17" s="3185"/>
      <c r="AK17" s="3185"/>
      <c r="AL17" s="3185"/>
      <c r="AM17" s="3185"/>
      <c r="AN17" s="3185"/>
      <c r="AO17" s="3185"/>
      <c r="AP17" s="3185"/>
      <c r="AQ17" s="3185"/>
      <c r="AR17" s="3185"/>
      <c r="AS17" s="3185"/>
      <c r="AT17" s="3185"/>
      <c r="AU17" s="3185"/>
      <c r="AV17" s="3190"/>
      <c r="AW17" s="3190"/>
      <c r="AX17" s="3185"/>
      <c r="AY17" s="3185"/>
    </row>
    <row r="18" spans="1:51">
      <c r="A18" s="3193" t="s">
        <v>3326</v>
      </c>
      <c r="B18" s="3191" t="s">
        <v>3069</v>
      </c>
      <c r="C18" s="3185"/>
      <c r="D18" s="3185"/>
      <c r="E18" s="3185"/>
      <c r="F18" s="3185"/>
      <c r="G18" s="3185"/>
      <c r="H18" s="3185"/>
      <c r="I18" s="3185"/>
      <c r="J18" s="3185"/>
      <c r="K18" s="3185"/>
      <c r="L18" s="3185"/>
      <c r="M18" s="3185"/>
      <c r="N18" s="3185"/>
      <c r="O18" s="3185"/>
      <c r="P18" s="3185"/>
      <c r="Q18" s="3185"/>
      <c r="R18" s="3185"/>
      <c r="S18" s="3185"/>
      <c r="T18" s="3185"/>
      <c r="U18" s="3185"/>
      <c r="V18" s="3185"/>
      <c r="W18" s="3185"/>
      <c r="X18" s="3185"/>
      <c r="Y18" s="3185"/>
      <c r="Z18" s="3185"/>
      <c r="AA18" s="3185"/>
      <c r="AB18" s="3185"/>
      <c r="AC18" s="3185"/>
      <c r="AD18" s="3187"/>
      <c r="AE18" s="3185"/>
      <c r="AF18" s="3185"/>
      <c r="AG18" s="3185"/>
      <c r="AH18" s="3185"/>
      <c r="AI18" s="3185"/>
      <c r="AJ18" s="3185"/>
      <c r="AK18" s="3185"/>
      <c r="AL18" s="3185"/>
      <c r="AM18" s="3185"/>
      <c r="AN18" s="3185"/>
      <c r="AO18" s="3185"/>
      <c r="AP18" s="3185"/>
      <c r="AQ18" s="3185"/>
      <c r="AR18" s="3185"/>
      <c r="AS18" s="3185"/>
      <c r="AT18" s="3185"/>
      <c r="AU18" s="3185"/>
      <c r="AV18" s="3190"/>
      <c r="AW18" s="3190"/>
      <c r="AX18" s="3185"/>
      <c r="AY18" s="3185"/>
    </row>
    <row r="19" spans="1:51">
      <c r="A19" s="3193" t="s">
        <v>3066</v>
      </c>
      <c r="B19" s="3192" t="s">
        <v>3323</v>
      </c>
      <c r="C19" s="3185"/>
      <c r="D19" s="3185"/>
      <c r="E19" s="3185"/>
      <c r="F19" s="3185"/>
      <c r="G19" s="3185"/>
      <c r="H19" s="3185"/>
      <c r="I19" s="3185"/>
      <c r="J19" s="3185"/>
      <c r="K19" s="3185"/>
      <c r="L19" s="3185"/>
      <c r="M19" s="3185"/>
      <c r="N19" s="3185"/>
      <c r="O19" s="3185"/>
      <c r="P19" s="3185"/>
      <c r="Q19" s="3185"/>
      <c r="R19" s="3185"/>
      <c r="S19" s="3185"/>
      <c r="T19" s="3185"/>
      <c r="U19" s="3185"/>
      <c r="V19" s="3185"/>
      <c r="W19" s="3185"/>
      <c r="X19" s="3185"/>
      <c r="Y19" s="3185"/>
      <c r="Z19" s="3185"/>
      <c r="AA19" s="3185"/>
      <c r="AB19" s="3185"/>
      <c r="AC19" s="3185"/>
      <c r="AD19" s="3187"/>
      <c r="AE19" s="3185"/>
      <c r="AF19" s="3185"/>
      <c r="AG19" s="3185"/>
      <c r="AH19" s="3185"/>
      <c r="AI19" s="3185"/>
      <c r="AJ19" s="3185"/>
      <c r="AK19" s="3185"/>
      <c r="AL19" s="3185"/>
      <c r="AM19" s="3185"/>
      <c r="AN19" s="3185"/>
      <c r="AO19" s="3185"/>
      <c r="AP19" s="3185"/>
      <c r="AQ19" s="3185"/>
      <c r="AR19" s="3185"/>
      <c r="AS19" s="3185"/>
      <c r="AT19" s="3185"/>
      <c r="AU19" s="3185"/>
      <c r="AV19" s="3190"/>
      <c r="AW19" s="3190"/>
      <c r="AX19" s="3185"/>
      <c r="AY19" s="3185"/>
    </row>
    <row r="20" spans="1:51">
      <c r="A20" s="3180" t="s">
        <v>3067</v>
      </c>
      <c r="B20" s="3192" t="s">
        <v>3064</v>
      </c>
      <c r="C20" s="3185"/>
      <c r="D20" s="3185"/>
      <c r="E20" s="3185"/>
      <c r="F20" s="3185"/>
      <c r="G20" s="3185"/>
      <c r="H20" s="3185"/>
      <c r="I20" s="3185"/>
      <c r="J20" s="3185"/>
      <c r="K20" s="3185"/>
      <c r="L20" s="3185"/>
      <c r="M20" s="3185"/>
      <c r="N20" s="3185"/>
      <c r="O20" s="3185"/>
      <c r="P20" s="3185"/>
      <c r="Q20" s="3185"/>
      <c r="R20" s="3185"/>
      <c r="S20" s="3185"/>
      <c r="T20" s="3185"/>
      <c r="U20" s="3185"/>
      <c r="V20" s="3185"/>
      <c r="W20" s="3185"/>
      <c r="X20" s="3185"/>
      <c r="Y20" s="3185"/>
      <c r="Z20" s="3185"/>
      <c r="AA20" s="3185"/>
      <c r="AB20" s="3185"/>
      <c r="AC20" s="3185"/>
      <c r="AD20" s="3187"/>
      <c r="AE20" s="3185"/>
      <c r="AF20" s="3185"/>
      <c r="AG20" s="3185"/>
      <c r="AH20" s="3185"/>
      <c r="AI20" s="3185"/>
      <c r="AJ20" s="3185"/>
      <c r="AK20" s="3185"/>
      <c r="AL20" s="3185"/>
      <c r="AM20" s="3185"/>
      <c r="AN20" s="3185"/>
      <c r="AO20" s="3185"/>
      <c r="AP20" s="3185"/>
      <c r="AQ20" s="3185"/>
      <c r="AR20" s="3185"/>
      <c r="AS20" s="3185"/>
      <c r="AT20" s="3185"/>
      <c r="AU20" s="3185"/>
      <c r="AV20" s="3190"/>
      <c r="AW20" s="3190"/>
      <c r="AX20" s="3185"/>
      <c r="AY20" s="3185"/>
    </row>
  </sheetData>
  <mergeCells count="10">
    <mergeCell ref="AS7:AU7"/>
    <mergeCell ref="AV7:AW7"/>
    <mergeCell ref="AX7:AX8"/>
    <mergeCell ref="AY7:AY8"/>
    <mergeCell ref="A7:B9"/>
    <mergeCell ref="C7:D7"/>
    <mergeCell ref="E7:F7"/>
    <mergeCell ref="G7:H7"/>
    <mergeCell ref="I7:Z7"/>
    <mergeCell ref="AA7:AR7"/>
  </mergeCell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3"/>
  <sheetViews>
    <sheetView workbookViewId="0"/>
  </sheetViews>
  <sheetFormatPr defaultRowHeight="15"/>
  <cols>
    <col min="1" max="1" width="9.140625" style="41"/>
    <col min="2" max="2" width="25.85546875" style="41" customWidth="1"/>
    <col min="3" max="33" width="9.140625" style="41"/>
    <col min="34" max="35" width="12.5703125" style="41" customWidth="1"/>
    <col min="36" max="36" width="12.42578125" style="41" customWidth="1"/>
    <col min="37" max="37" width="12.5703125" style="41" customWidth="1"/>
    <col min="38" max="38" width="11.140625" style="41" customWidth="1"/>
    <col min="39" max="16384" width="9.140625" style="41"/>
  </cols>
  <sheetData>
    <row r="1" spans="1:38">
      <c r="B1" s="41" t="s">
        <v>48</v>
      </c>
      <c r="C1" s="41">
        <v>26</v>
      </c>
    </row>
    <row r="2" spans="1:38">
      <c r="B2" s="41" t="s">
        <v>3327</v>
      </c>
      <c r="C2" s="41" t="s">
        <v>3328</v>
      </c>
    </row>
    <row r="3" spans="1:38">
      <c r="B3" s="41" t="s">
        <v>3329</v>
      </c>
      <c r="C3" s="41" t="s">
        <v>1051</v>
      </c>
    </row>
    <row r="4" spans="1:38">
      <c r="B4" s="41" t="s">
        <v>50</v>
      </c>
      <c r="C4" s="41" t="s">
        <v>53</v>
      </c>
    </row>
    <row r="5" spans="1:38">
      <c r="B5" s="41" t="s">
        <v>792</v>
      </c>
      <c r="C5" s="41" t="s">
        <v>71</v>
      </c>
    </row>
    <row r="6" spans="1:38" ht="15.75" thickBot="1"/>
    <row r="7" spans="1:38" ht="38.25" customHeight="1">
      <c r="A7" s="5093"/>
      <c r="B7" s="5094"/>
      <c r="C7" s="5099" t="s">
        <v>3238</v>
      </c>
      <c r="D7" s="5100"/>
      <c r="E7" s="5101" t="s">
        <v>3239</v>
      </c>
      <c r="F7" s="5102"/>
      <c r="G7" s="5103" t="s">
        <v>3240</v>
      </c>
      <c r="H7" s="5103"/>
      <c r="I7" s="5086" t="s">
        <v>3330</v>
      </c>
      <c r="J7" s="5084"/>
      <c r="K7" s="5104"/>
      <c r="L7" s="5104"/>
      <c r="M7" s="5104"/>
      <c r="N7" s="5104"/>
      <c r="O7" s="5104"/>
      <c r="P7" s="5104"/>
      <c r="Q7" s="5104"/>
      <c r="R7" s="5104"/>
      <c r="S7" s="5104"/>
      <c r="T7" s="5086" t="s">
        <v>3331</v>
      </c>
      <c r="U7" s="5084"/>
      <c r="V7" s="5104"/>
      <c r="W7" s="5104"/>
      <c r="X7" s="5104"/>
      <c r="Y7" s="5104"/>
      <c r="Z7" s="5104"/>
      <c r="AA7" s="5104"/>
      <c r="AB7" s="5104"/>
      <c r="AC7" s="5104"/>
      <c r="AD7" s="5105"/>
      <c r="AE7" s="5084" t="s">
        <v>3332</v>
      </c>
      <c r="AF7" s="5084"/>
      <c r="AG7" s="5085"/>
      <c r="AH7" s="5086" t="s">
        <v>3333</v>
      </c>
      <c r="AI7" s="5085"/>
      <c r="AJ7" s="5087" t="s">
        <v>3334</v>
      </c>
      <c r="AK7" s="5088"/>
      <c r="AL7" s="5089" t="s">
        <v>3335</v>
      </c>
    </row>
    <row r="8" spans="1:38" ht="48">
      <c r="A8" s="5095"/>
      <c r="B8" s="5096"/>
      <c r="C8" s="3194" t="s">
        <v>3247</v>
      </c>
      <c r="D8" s="3194" t="s">
        <v>3248</v>
      </c>
      <c r="E8" s="3194" t="s">
        <v>3249</v>
      </c>
      <c r="F8" s="3194" t="s">
        <v>3250</v>
      </c>
      <c r="G8" s="3194" t="s">
        <v>3247</v>
      </c>
      <c r="H8" s="3194" t="s">
        <v>3248</v>
      </c>
      <c r="I8" s="3195" t="s">
        <v>3251</v>
      </c>
      <c r="J8" s="3195" t="s">
        <v>3252</v>
      </c>
      <c r="K8" s="3195" t="s">
        <v>3253</v>
      </c>
      <c r="L8" s="3195" t="s">
        <v>3254</v>
      </c>
      <c r="M8" s="3195" t="s">
        <v>3255</v>
      </c>
      <c r="N8" s="3195" t="s">
        <v>3336</v>
      </c>
      <c r="O8" s="3196" t="s">
        <v>3337</v>
      </c>
      <c r="P8" s="3196" t="s">
        <v>3262</v>
      </c>
      <c r="Q8" s="3196" t="s">
        <v>3338</v>
      </c>
      <c r="R8" s="3196" t="s">
        <v>3339</v>
      </c>
      <c r="S8" s="3196">
        <v>12.5</v>
      </c>
      <c r="T8" s="3195" t="s">
        <v>3251</v>
      </c>
      <c r="U8" s="3195" t="s">
        <v>3252</v>
      </c>
      <c r="V8" s="3195" t="s">
        <v>3253</v>
      </c>
      <c r="W8" s="3195" t="s">
        <v>3254</v>
      </c>
      <c r="X8" s="3195" t="s">
        <v>3255</v>
      </c>
      <c r="Y8" s="3195" t="s">
        <v>3336</v>
      </c>
      <c r="Z8" s="3196" t="s">
        <v>3337</v>
      </c>
      <c r="AA8" s="3196" t="s">
        <v>3262</v>
      </c>
      <c r="AB8" s="3196" t="s">
        <v>3338</v>
      </c>
      <c r="AC8" s="3196" t="s">
        <v>3339</v>
      </c>
      <c r="AD8" s="3196">
        <v>12.5</v>
      </c>
      <c r="AE8" s="3197" t="s">
        <v>3268</v>
      </c>
      <c r="AF8" s="3197" t="s">
        <v>3269</v>
      </c>
      <c r="AG8" s="3198" t="s">
        <v>3270</v>
      </c>
      <c r="AH8" s="3194" t="s">
        <v>3271</v>
      </c>
      <c r="AI8" s="3194" t="s">
        <v>3272</v>
      </c>
      <c r="AJ8" s="3194" t="s">
        <v>3271</v>
      </c>
      <c r="AK8" s="3194" t="s">
        <v>3272</v>
      </c>
      <c r="AL8" s="5090"/>
    </row>
    <row r="9" spans="1:38">
      <c r="A9" s="5097"/>
      <c r="B9" s="5098"/>
      <c r="C9" s="3199" t="s">
        <v>3273</v>
      </c>
      <c r="D9" s="3199" t="s">
        <v>3274</v>
      </c>
      <c r="E9" s="3199" t="s">
        <v>3275</v>
      </c>
      <c r="F9" s="3199" t="s">
        <v>3276</v>
      </c>
      <c r="G9" s="3199" t="s">
        <v>3277</v>
      </c>
      <c r="H9" s="3199" t="s">
        <v>3278</v>
      </c>
      <c r="I9" s="3199" t="s">
        <v>3285</v>
      </c>
      <c r="J9" s="3199" t="s">
        <v>3286</v>
      </c>
      <c r="K9" s="3199" t="s">
        <v>3287</v>
      </c>
      <c r="L9" s="3199" t="s">
        <v>3288</v>
      </c>
      <c r="M9" s="3199" t="s">
        <v>3289</v>
      </c>
      <c r="N9" s="3199" t="s">
        <v>3290</v>
      </c>
      <c r="O9" s="3199" t="s">
        <v>3291</v>
      </c>
      <c r="P9" s="3199" t="s">
        <v>3292</v>
      </c>
      <c r="Q9" s="3199" t="s">
        <v>3293</v>
      </c>
      <c r="R9" s="3199" t="s">
        <v>3294</v>
      </c>
      <c r="S9" s="3199" t="s">
        <v>3295</v>
      </c>
      <c r="T9" s="3199" t="s">
        <v>3298</v>
      </c>
      <c r="U9" s="3199" t="s">
        <v>3299</v>
      </c>
      <c r="V9" s="3199" t="s">
        <v>3300</v>
      </c>
      <c r="W9" s="3199" t="s">
        <v>3301</v>
      </c>
      <c r="X9" s="3199" t="s">
        <v>3302</v>
      </c>
      <c r="Y9" s="3199" t="s">
        <v>3303</v>
      </c>
      <c r="Z9" s="3199" t="s">
        <v>3304</v>
      </c>
      <c r="AA9" s="3199" t="s">
        <v>3305</v>
      </c>
      <c r="AB9" s="3199" t="s">
        <v>3306</v>
      </c>
      <c r="AC9" s="3199" t="s">
        <v>3307</v>
      </c>
      <c r="AD9" s="3199" t="s">
        <v>3308</v>
      </c>
      <c r="AE9" s="3200" t="s">
        <v>3315</v>
      </c>
      <c r="AF9" s="3200" t="s">
        <v>3316</v>
      </c>
      <c r="AG9" s="3200" t="s">
        <v>3317</v>
      </c>
      <c r="AH9" s="3199" t="s">
        <v>3340</v>
      </c>
      <c r="AI9" s="3199" t="s">
        <v>3341</v>
      </c>
      <c r="AJ9" s="3199" t="s">
        <v>3342</v>
      </c>
      <c r="AK9" s="3199" t="s">
        <v>3343</v>
      </c>
      <c r="AL9" s="3201" t="s">
        <v>3344</v>
      </c>
    </row>
    <row r="10" spans="1:38">
      <c r="A10" s="3202" t="s">
        <v>3273</v>
      </c>
      <c r="B10" s="2765" t="s">
        <v>3058</v>
      </c>
      <c r="C10" s="3203"/>
      <c r="D10" s="3204"/>
      <c r="E10" s="3204"/>
      <c r="F10" s="3204"/>
      <c r="G10" s="3204"/>
      <c r="H10" s="3204"/>
      <c r="I10" s="3204"/>
      <c r="J10" s="3204"/>
      <c r="K10" s="3204"/>
      <c r="L10" s="3204"/>
      <c r="M10" s="3204"/>
      <c r="N10" s="3204"/>
      <c r="O10" s="3204"/>
      <c r="P10" s="3204"/>
      <c r="Q10" s="3204"/>
      <c r="R10" s="3204"/>
      <c r="S10" s="3204"/>
      <c r="T10" s="3204"/>
      <c r="U10" s="3204"/>
      <c r="V10" s="3205"/>
      <c r="W10" s="3206"/>
      <c r="X10" s="3204"/>
      <c r="Y10" s="3204"/>
      <c r="Z10" s="3205"/>
      <c r="AA10" s="3205"/>
      <c r="AB10" s="3205"/>
      <c r="AC10" s="3205"/>
      <c r="AD10" s="3204"/>
      <c r="AE10" s="3207"/>
      <c r="AF10" s="3207"/>
      <c r="AG10" s="3207"/>
      <c r="AH10" s="3208"/>
      <c r="AI10" s="3208"/>
      <c r="AJ10" s="3205"/>
      <c r="AK10" s="3205"/>
      <c r="AL10" s="3209"/>
    </row>
    <row r="11" spans="1:38">
      <c r="A11" s="3202"/>
      <c r="B11" s="3210" t="s">
        <v>3345</v>
      </c>
      <c r="C11" s="3211"/>
      <c r="D11" s="3211"/>
      <c r="E11" s="3211"/>
      <c r="F11" s="3211"/>
      <c r="G11" s="3211"/>
      <c r="H11" s="3211"/>
      <c r="I11" s="3211"/>
      <c r="J11" s="3211"/>
      <c r="K11" s="3211"/>
      <c r="L11" s="3211"/>
      <c r="M11" s="3211"/>
      <c r="N11" s="3211"/>
      <c r="O11" s="3211"/>
      <c r="P11" s="3211"/>
      <c r="Q11" s="3211"/>
      <c r="R11" s="3211"/>
      <c r="S11" s="3211"/>
      <c r="T11" s="3211"/>
      <c r="U11" s="3211"/>
      <c r="V11" s="3211"/>
      <c r="W11" s="3211"/>
      <c r="X11" s="3211"/>
      <c r="Y11" s="3211"/>
      <c r="Z11" s="3211"/>
      <c r="AA11" s="3211"/>
      <c r="AB11" s="3211"/>
      <c r="AC11" s="3211"/>
      <c r="AD11" s="3211"/>
      <c r="AE11" s="3211"/>
      <c r="AF11" s="3211"/>
      <c r="AG11" s="3211"/>
      <c r="AH11" s="3211"/>
      <c r="AI11" s="3211"/>
      <c r="AJ11" s="3211"/>
      <c r="AK11" s="3211"/>
      <c r="AL11" s="3212"/>
    </row>
    <row r="12" spans="1:38">
      <c r="A12" s="3213" t="s">
        <v>3274</v>
      </c>
      <c r="B12" s="3214" t="s">
        <v>3061</v>
      </c>
      <c r="C12" s="3215"/>
      <c r="D12" s="3216"/>
      <c r="E12" s="3216"/>
      <c r="F12" s="3216"/>
      <c r="G12" s="3216"/>
      <c r="H12" s="3216"/>
      <c r="I12" s="3216"/>
      <c r="J12" s="3216"/>
      <c r="K12" s="3216"/>
      <c r="L12" s="3216"/>
      <c r="M12" s="3216"/>
      <c r="N12" s="3216"/>
      <c r="O12" s="3216"/>
      <c r="P12" s="3216"/>
      <c r="Q12" s="3216"/>
      <c r="R12" s="3216"/>
      <c r="S12" s="3216"/>
      <c r="T12" s="3216"/>
      <c r="U12" s="3216"/>
      <c r="V12" s="3216"/>
      <c r="W12" s="3217"/>
      <c r="X12" s="3216"/>
      <c r="Y12" s="3216"/>
      <c r="Z12" s="3216"/>
      <c r="AA12" s="3216"/>
      <c r="AB12" s="3216"/>
      <c r="AC12" s="3216"/>
      <c r="AD12" s="3216"/>
      <c r="AE12" s="3218"/>
      <c r="AF12" s="3218"/>
      <c r="AG12" s="3218"/>
      <c r="AH12" s="3216"/>
      <c r="AI12" s="3216"/>
      <c r="AJ12" s="3216"/>
      <c r="AK12" s="3216"/>
      <c r="AL12" s="3219"/>
    </row>
    <row r="13" spans="1:38">
      <c r="A13" s="3213" t="s">
        <v>3275</v>
      </c>
      <c r="B13" s="3192" t="s">
        <v>3323</v>
      </c>
      <c r="C13" s="3220"/>
      <c r="D13" s="3221"/>
      <c r="E13" s="3221"/>
      <c r="F13" s="3221"/>
      <c r="G13" s="3221"/>
      <c r="H13" s="3221"/>
      <c r="I13" s="3221"/>
      <c r="J13" s="3221"/>
      <c r="K13" s="3221"/>
      <c r="L13" s="3221"/>
      <c r="M13" s="3221"/>
      <c r="N13" s="3221"/>
      <c r="O13" s="3221"/>
      <c r="P13" s="3221"/>
      <c r="Q13" s="3221"/>
      <c r="R13" s="3221"/>
      <c r="S13" s="3221"/>
      <c r="T13" s="3221"/>
      <c r="U13" s="3221"/>
      <c r="V13" s="3221"/>
      <c r="W13" s="3222"/>
      <c r="X13" s="3221"/>
      <c r="Y13" s="3221"/>
      <c r="Z13" s="3221"/>
      <c r="AA13" s="3221"/>
      <c r="AB13" s="3221"/>
      <c r="AC13" s="3221"/>
      <c r="AD13" s="3221"/>
      <c r="AE13" s="3218"/>
      <c r="AF13" s="3218"/>
      <c r="AG13" s="3218"/>
      <c r="AH13" s="3221"/>
      <c r="AI13" s="3221"/>
      <c r="AJ13" s="3221"/>
      <c r="AK13" s="3221"/>
      <c r="AL13" s="3223"/>
    </row>
    <row r="14" spans="1:38">
      <c r="A14" s="3213" t="s">
        <v>3276</v>
      </c>
      <c r="B14" s="3192" t="s">
        <v>3346</v>
      </c>
      <c r="C14" s="3220"/>
      <c r="D14" s="3221"/>
      <c r="E14" s="3221"/>
      <c r="F14" s="3221"/>
      <c r="G14" s="3221"/>
      <c r="H14" s="3221"/>
      <c r="I14" s="3221"/>
      <c r="J14" s="3221"/>
      <c r="K14" s="3221"/>
      <c r="L14" s="3221"/>
      <c r="M14" s="3221"/>
      <c r="N14" s="3221"/>
      <c r="O14" s="3221"/>
      <c r="P14" s="3221"/>
      <c r="Q14" s="3221"/>
      <c r="R14" s="3221"/>
      <c r="S14" s="3221"/>
      <c r="T14" s="3221"/>
      <c r="U14" s="3221"/>
      <c r="V14" s="3221"/>
      <c r="W14" s="3222"/>
      <c r="X14" s="3221"/>
      <c r="Y14" s="3221"/>
      <c r="Z14" s="3221"/>
      <c r="AA14" s="3221"/>
      <c r="AB14" s="3221"/>
      <c r="AC14" s="3221"/>
      <c r="AD14" s="3221"/>
      <c r="AE14" s="3218"/>
      <c r="AF14" s="3218"/>
      <c r="AG14" s="3218"/>
      <c r="AH14" s="3221"/>
      <c r="AI14" s="3221"/>
      <c r="AJ14" s="3221"/>
      <c r="AK14" s="3221"/>
      <c r="AL14" s="3223"/>
    </row>
    <row r="15" spans="1:38">
      <c r="A15" s="3213" t="s">
        <v>3277</v>
      </c>
      <c r="B15" s="3214" t="s">
        <v>3065</v>
      </c>
      <c r="C15" s="3220"/>
      <c r="D15" s="3221"/>
      <c r="E15" s="3221"/>
      <c r="F15" s="3221"/>
      <c r="G15" s="3221"/>
      <c r="H15" s="3221"/>
      <c r="I15" s="3221"/>
      <c r="J15" s="3221"/>
      <c r="K15" s="3221"/>
      <c r="L15" s="3221"/>
      <c r="M15" s="3221"/>
      <c r="N15" s="3221"/>
      <c r="O15" s="3221"/>
      <c r="P15" s="3221"/>
      <c r="Q15" s="3221"/>
      <c r="R15" s="3221"/>
      <c r="S15" s="3221"/>
      <c r="T15" s="3221"/>
      <c r="U15" s="3221"/>
      <c r="V15" s="3221"/>
      <c r="W15" s="3222"/>
      <c r="X15" s="3221"/>
      <c r="Y15" s="3221"/>
      <c r="Z15" s="3221"/>
      <c r="AA15" s="3221"/>
      <c r="AB15" s="3221"/>
      <c r="AC15" s="3221"/>
      <c r="AD15" s="3221"/>
      <c r="AE15" s="3218"/>
      <c r="AF15" s="3218"/>
      <c r="AG15" s="3218"/>
      <c r="AH15" s="3221"/>
      <c r="AI15" s="3221"/>
      <c r="AJ15" s="3221"/>
      <c r="AK15" s="3221"/>
      <c r="AL15" s="3223"/>
    </row>
    <row r="16" spans="1:38">
      <c r="A16" s="3213" t="s">
        <v>3278</v>
      </c>
      <c r="B16" s="3192" t="s">
        <v>3323</v>
      </c>
      <c r="C16" s="3220"/>
      <c r="D16" s="3221"/>
      <c r="E16" s="3221"/>
      <c r="F16" s="3221"/>
      <c r="G16" s="3221"/>
      <c r="H16" s="3221"/>
      <c r="I16" s="3221"/>
      <c r="J16" s="3221"/>
      <c r="K16" s="3221"/>
      <c r="L16" s="3221"/>
      <c r="M16" s="3221"/>
      <c r="N16" s="3221"/>
      <c r="O16" s="3221"/>
      <c r="P16" s="3221"/>
      <c r="Q16" s="3221"/>
      <c r="R16" s="3221"/>
      <c r="S16" s="3221"/>
      <c r="T16" s="3221"/>
      <c r="U16" s="3221"/>
      <c r="V16" s="3221"/>
      <c r="W16" s="3222"/>
      <c r="X16" s="3221"/>
      <c r="Y16" s="3221"/>
      <c r="Z16" s="3221"/>
      <c r="AA16" s="3221"/>
      <c r="AB16" s="3221"/>
      <c r="AC16" s="3221"/>
      <c r="AD16" s="3221"/>
      <c r="AE16" s="3218"/>
      <c r="AF16" s="3218"/>
      <c r="AG16" s="3218"/>
      <c r="AH16" s="3221"/>
      <c r="AI16" s="3221"/>
      <c r="AJ16" s="3221"/>
      <c r="AK16" s="3221"/>
      <c r="AL16" s="3223"/>
    </row>
    <row r="17" spans="1:38">
      <c r="A17" s="3213" t="s">
        <v>3324</v>
      </c>
      <c r="B17" s="3192" t="s">
        <v>3346</v>
      </c>
      <c r="C17" s="3220"/>
      <c r="D17" s="3221"/>
      <c r="E17" s="3221"/>
      <c r="F17" s="3221"/>
      <c r="G17" s="3221"/>
      <c r="H17" s="3221"/>
      <c r="I17" s="3221"/>
      <c r="J17" s="3221"/>
      <c r="K17" s="3221"/>
      <c r="L17" s="3221"/>
      <c r="M17" s="3221"/>
      <c r="N17" s="3221"/>
      <c r="O17" s="3221"/>
      <c r="P17" s="3221"/>
      <c r="Q17" s="3221"/>
      <c r="R17" s="3221"/>
      <c r="S17" s="3221"/>
      <c r="T17" s="3221"/>
      <c r="U17" s="3221"/>
      <c r="V17" s="3221"/>
      <c r="W17" s="3222"/>
      <c r="X17" s="3221"/>
      <c r="Y17" s="3221"/>
      <c r="Z17" s="3221"/>
      <c r="AA17" s="3221"/>
      <c r="AB17" s="3221"/>
      <c r="AC17" s="3221"/>
      <c r="AD17" s="3221"/>
      <c r="AE17" s="3218"/>
      <c r="AF17" s="3218"/>
      <c r="AG17" s="3218"/>
      <c r="AH17" s="3221"/>
      <c r="AI17" s="3221"/>
      <c r="AJ17" s="3221"/>
      <c r="AK17" s="3221"/>
      <c r="AL17" s="3223"/>
    </row>
    <row r="18" spans="1:38">
      <c r="A18" s="3213" t="s">
        <v>3325</v>
      </c>
      <c r="B18" s="3214" t="s">
        <v>3069</v>
      </c>
      <c r="C18" s="3220"/>
      <c r="D18" s="3221"/>
      <c r="E18" s="3221"/>
      <c r="F18" s="3221"/>
      <c r="G18" s="3221"/>
      <c r="H18" s="3221"/>
      <c r="I18" s="3221"/>
      <c r="J18" s="3221"/>
      <c r="K18" s="3221"/>
      <c r="L18" s="3221"/>
      <c r="M18" s="3221"/>
      <c r="N18" s="3221"/>
      <c r="O18" s="3221"/>
      <c r="P18" s="3221"/>
      <c r="Q18" s="3221"/>
      <c r="R18" s="3221"/>
      <c r="S18" s="3221"/>
      <c r="T18" s="3221"/>
      <c r="U18" s="3221"/>
      <c r="V18" s="3221"/>
      <c r="W18" s="3222"/>
      <c r="X18" s="3221"/>
      <c r="Y18" s="3221"/>
      <c r="Z18" s="3221"/>
      <c r="AA18" s="3221"/>
      <c r="AB18" s="3221"/>
      <c r="AC18" s="3221"/>
      <c r="AD18" s="3221"/>
      <c r="AE18" s="3218"/>
      <c r="AF18" s="3218"/>
      <c r="AG18" s="3218"/>
      <c r="AH18" s="3221"/>
      <c r="AI18" s="3221"/>
      <c r="AJ18" s="3221"/>
      <c r="AK18" s="3221"/>
      <c r="AL18" s="3223"/>
    </row>
    <row r="19" spans="1:38">
      <c r="A19" s="3213" t="s">
        <v>3326</v>
      </c>
      <c r="B19" s="3192" t="s">
        <v>3323</v>
      </c>
      <c r="C19" s="3220"/>
      <c r="D19" s="3221"/>
      <c r="E19" s="3221"/>
      <c r="F19" s="3221"/>
      <c r="G19" s="3221"/>
      <c r="H19" s="3221"/>
      <c r="I19" s="3221"/>
      <c r="J19" s="3221"/>
      <c r="K19" s="3221"/>
      <c r="L19" s="3221"/>
      <c r="M19" s="3221"/>
      <c r="N19" s="3221"/>
      <c r="O19" s="3221"/>
      <c r="P19" s="3221"/>
      <c r="Q19" s="3221"/>
      <c r="R19" s="3221"/>
      <c r="S19" s="3221"/>
      <c r="T19" s="3221"/>
      <c r="U19" s="3221"/>
      <c r="V19" s="3221"/>
      <c r="W19" s="3222"/>
      <c r="X19" s="3221"/>
      <c r="Y19" s="3221"/>
      <c r="Z19" s="3221"/>
      <c r="AA19" s="3221"/>
      <c r="AB19" s="3221"/>
      <c r="AC19" s="3221"/>
      <c r="AD19" s="3221"/>
      <c r="AE19" s="3218"/>
      <c r="AF19" s="3218"/>
      <c r="AG19" s="3218"/>
      <c r="AH19" s="3221"/>
      <c r="AI19" s="3221"/>
      <c r="AJ19" s="3221"/>
      <c r="AK19" s="3221"/>
      <c r="AL19" s="3223"/>
    </row>
    <row r="20" spans="1:38">
      <c r="A20" s="3213" t="s">
        <v>3066</v>
      </c>
      <c r="B20" s="3192" t="s">
        <v>3346</v>
      </c>
      <c r="C20" s="3224"/>
      <c r="D20" s="3225"/>
      <c r="E20" s="3225"/>
      <c r="F20" s="3225"/>
      <c r="G20" s="3225"/>
      <c r="H20" s="3225"/>
      <c r="I20" s="3225"/>
      <c r="J20" s="3225"/>
      <c r="K20" s="3225"/>
      <c r="L20" s="3225"/>
      <c r="M20" s="3225"/>
      <c r="N20" s="3225"/>
      <c r="O20" s="3225"/>
      <c r="P20" s="3225"/>
      <c r="Q20" s="3225"/>
      <c r="R20" s="3225"/>
      <c r="S20" s="3225"/>
      <c r="T20" s="3225"/>
      <c r="U20" s="3225"/>
      <c r="V20" s="3225"/>
      <c r="W20" s="3226"/>
      <c r="X20" s="3225"/>
      <c r="Y20" s="3225"/>
      <c r="Z20" s="3225"/>
      <c r="AA20" s="3225"/>
      <c r="AB20" s="3225"/>
      <c r="AC20" s="3225"/>
      <c r="AD20" s="3225"/>
      <c r="AE20" s="3218"/>
      <c r="AF20" s="3218"/>
      <c r="AG20" s="3218"/>
      <c r="AH20" s="3225"/>
      <c r="AI20" s="3225"/>
      <c r="AJ20" s="3225"/>
      <c r="AK20" s="3225"/>
      <c r="AL20" s="3227"/>
    </row>
    <row r="21" spans="1:38">
      <c r="A21" s="3202"/>
      <c r="B21" s="5091" t="s">
        <v>3347</v>
      </c>
      <c r="C21" s="5092"/>
      <c r="D21" s="5092"/>
      <c r="E21" s="5092"/>
      <c r="F21" s="5092"/>
      <c r="G21" s="5092"/>
      <c r="H21" s="5092"/>
      <c r="I21" s="5092"/>
      <c r="J21" s="5092"/>
      <c r="K21" s="5092"/>
      <c r="L21" s="5092"/>
      <c r="M21" s="5092"/>
      <c r="N21" s="5092"/>
      <c r="O21" s="5092"/>
      <c r="P21" s="5092"/>
      <c r="Q21" s="5092"/>
      <c r="R21" s="5092"/>
      <c r="S21" s="5092"/>
      <c r="T21" s="3228"/>
      <c r="U21" s="3228"/>
      <c r="V21" s="3228"/>
      <c r="W21" s="3228"/>
      <c r="X21" s="3228"/>
      <c r="Y21" s="3228"/>
      <c r="Z21" s="3228"/>
      <c r="AA21" s="3228"/>
      <c r="AB21" s="3228"/>
      <c r="AC21" s="3228"/>
      <c r="AD21" s="3228"/>
      <c r="AE21" s="3228"/>
      <c r="AF21" s="3228"/>
      <c r="AG21" s="3228"/>
      <c r="AH21" s="3228"/>
      <c r="AI21" s="3228"/>
      <c r="AJ21" s="3228"/>
      <c r="AK21" s="3228"/>
      <c r="AL21" s="3229"/>
    </row>
    <row r="22" spans="1:38" ht="24">
      <c r="A22" s="3213" t="s">
        <v>3067</v>
      </c>
      <c r="B22" s="3230" t="s">
        <v>3348</v>
      </c>
      <c r="C22" s="3215"/>
      <c r="D22" s="3216"/>
      <c r="E22" s="3216"/>
      <c r="F22" s="3216"/>
      <c r="G22" s="3216"/>
      <c r="H22" s="3216"/>
      <c r="I22" s="3216"/>
      <c r="J22" s="3216"/>
      <c r="K22" s="3216"/>
      <c r="L22" s="3216"/>
      <c r="M22" s="3216"/>
      <c r="N22" s="3216"/>
      <c r="O22" s="3216"/>
      <c r="P22" s="3216"/>
      <c r="Q22" s="3216"/>
      <c r="R22" s="3216"/>
      <c r="S22" s="3216"/>
      <c r="T22" s="3216"/>
      <c r="U22" s="3216"/>
      <c r="V22" s="3216"/>
      <c r="W22" s="3217"/>
      <c r="X22" s="3216"/>
      <c r="Y22" s="3216"/>
      <c r="Z22" s="3216"/>
      <c r="AA22" s="3216"/>
      <c r="AB22" s="3216"/>
      <c r="AC22" s="3216"/>
      <c r="AD22" s="3216"/>
      <c r="AE22" s="3218"/>
      <c r="AF22" s="3218"/>
      <c r="AG22" s="3218"/>
      <c r="AH22" s="3216"/>
      <c r="AI22" s="3216"/>
      <c r="AJ22" s="3216"/>
      <c r="AK22" s="3216"/>
      <c r="AL22" s="3219"/>
    </row>
    <row r="23" spans="1:38" ht="15.75" thickBot="1">
      <c r="A23" s="3231" t="s">
        <v>3068</v>
      </c>
      <c r="B23" s="3232" t="s">
        <v>3346</v>
      </c>
      <c r="C23" s="3233"/>
      <c r="D23" s="3234"/>
      <c r="E23" s="3234"/>
      <c r="F23" s="3234"/>
      <c r="G23" s="3234"/>
      <c r="H23" s="3234"/>
      <c r="I23" s="3234"/>
      <c r="J23" s="3234"/>
      <c r="K23" s="3234"/>
      <c r="L23" s="3234"/>
      <c r="M23" s="3234"/>
      <c r="N23" s="3234"/>
      <c r="O23" s="3234"/>
      <c r="P23" s="3234"/>
      <c r="Q23" s="3234"/>
      <c r="R23" s="3234"/>
      <c r="S23" s="3234"/>
      <c r="T23" s="3234"/>
      <c r="U23" s="3234"/>
      <c r="V23" s="3234"/>
      <c r="W23" s="3235"/>
      <c r="X23" s="3234"/>
      <c r="Y23" s="3234"/>
      <c r="Z23" s="3234"/>
      <c r="AA23" s="3234"/>
      <c r="AB23" s="3234"/>
      <c r="AC23" s="3234"/>
      <c r="AD23" s="3234"/>
      <c r="AE23" s="3234"/>
      <c r="AF23" s="3234"/>
      <c r="AG23" s="3234"/>
      <c r="AH23" s="3234"/>
      <c r="AI23" s="3234"/>
      <c r="AJ23" s="3234"/>
      <c r="AK23" s="3234"/>
      <c r="AL23" s="3236"/>
    </row>
  </sheetData>
  <mergeCells count="11">
    <mergeCell ref="AE7:AG7"/>
    <mergeCell ref="AH7:AI7"/>
    <mergeCell ref="AJ7:AK7"/>
    <mergeCell ref="AL7:AL8"/>
    <mergeCell ref="B21:S21"/>
    <mergeCell ref="A7:B9"/>
    <mergeCell ref="C7:D7"/>
    <mergeCell ref="E7:F7"/>
    <mergeCell ref="G7:H7"/>
    <mergeCell ref="I7:S7"/>
    <mergeCell ref="T7:AD7"/>
  </mergeCells>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8"/>
  <sheetViews>
    <sheetView zoomScale="70" zoomScaleNormal="70" workbookViewId="0">
      <selection activeCell="C2" sqref="C2"/>
    </sheetView>
  </sheetViews>
  <sheetFormatPr defaultColWidth="11.42578125" defaultRowHeight="12.75"/>
  <cols>
    <col min="1" max="1" width="3.85546875" style="3244" bestFit="1" customWidth="1"/>
    <col min="2" max="2" width="42.85546875" style="3245" customWidth="1"/>
    <col min="3" max="4" width="13.42578125" style="3244" customWidth="1"/>
    <col min="5" max="5" width="16.28515625" style="3244" customWidth="1"/>
    <col min="6" max="7" width="13.42578125" style="3244" customWidth="1"/>
    <col min="8" max="8" width="17.28515625" style="3244" customWidth="1"/>
    <col min="9" max="9" width="15.7109375" style="3244" customWidth="1"/>
    <col min="10" max="10" width="23.42578125" style="3244" customWidth="1"/>
    <col min="11" max="255" width="11.42578125" style="3244"/>
    <col min="256" max="256" width="5.7109375" style="3244" customWidth="1"/>
    <col min="257" max="257" width="11.140625" style="3244" customWidth="1"/>
    <col min="258" max="258" width="54.85546875" style="3244" customWidth="1"/>
    <col min="259" max="260" width="13.42578125" style="3244" customWidth="1"/>
    <col min="261" max="261" width="16.28515625" style="3244" customWidth="1"/>
    <col min="262" max="263" width="13.42578125" style="3244" customWidth="1"/>
    <col min="264" max="264" width="17.28515625" style="3244" customWidth="1"/>
    <col min="265" max="265" width="22.85546875" style="3244" customWidth="1"/>
    <col min="266" max="266" width="45.28515625" style="3244" customWidth="1"/>
    <col min="267" max="511" width="11.42578125" style="3244"/>
    <col min="512" max="512" width="5.7109375" style="3244" customWidth="1"/>
    <col min="513" max="513" width="11.140625" style="3244" customWidth="1"/>
    <col min="514" max="514" width="54.85546875" style="3244" customWidth="1"/>
    <col min="515" max="516" width="13.42578125" style="3244" customWidth="1"/>
    <col min="517" max="517" width="16.28515625" style="3244" customWidth="1"/>
    <col min="518" max="519" width="13.42578125" style="3244" customWidth="1"/>
    <col min="520" max="520" width="17.28515625" style="3244" customWidth="1"/>
    <col min="521" max="521" width="22.85546875" style="3244" customWidth="1"/>
    <col min="522" max="522" width="45.28515625" style="3244" customWidth="1"/>
    <col min="523" max="767" width="11.42578125" style="3244"/>
    <col min="768" max="768" width="5.7109375" style="3244" customWidth="1"/>
    <col min="769" max="769" width="11.140625" style="3244" customWidth="1"/>
    <col min="770" max="770" width="54.85546875" style="3244" customWidth="1"/>
    <col min="771" max="772" width="13.42578125" style="3244" customWidth="1"/>
    <col min="773" max="773" width="16.28515625" style="3244" customWidth="1"/>
    <col min="774" max="775" width="13.42578125" style="3244" customWidth="1"/>
    <col min="776" max="776" width="17.28515625" style="3244" customWidth="1"/>
    <col min="777" max="777" width="22.85546875" style="3244" customWidth="1"/>
    <col min="778" max="778" width="45.28515625" style="3244" customWidth="1"/>
    <col min="779" max="1023" width="11.42578125" style="3244"/>
    <col min="1024" max="1024" width="5.7109375" style="3244" customWidth="1"/>
    <col min="1025" max="1025" width="11.140625" style="3244" customWidth="1"/>
    <col min="1026" max="1026" width="54.85546875" style="3244" customWidth="1"/>
    <col min="1027" max="1028" width="13.42578125" style="3244" customWidth="1"/>
    <col min="1029" max="1029" width="16.28515625" style="3244" customWidth="1"/>
    <col min="1030" max="1031" width="13.42578125" style="3244" customWidth="1"/>
    <col min="1032" max="1032" width="17.28515625" style="3244" customWidth="1"/>
    <col min="1033" max="1033" width="22.85546875" style="3244" customWidth="1"/>
    <col min="1034" max="1034" width="45.28515625" style="3244" customWidth="1"/>
    <col min="1035" max="1279" width="11.42578125" style="3244"/>
    <col min="1280" max="1280" width="5.7109375" style="3244" customWidth="1"/>
    <col min="1281" max="1281" width="11.140625" style="3244" customWidth="1"/>
    <col min="1282" max="1282" width="54.85546875" style="3244" customWidth="1"/>
    <col min="1283" max="1284" width="13.42578125" style="3244" customWidth="1"/>
    <col min="1285" max="1285" width="16.28515625" style="3244" customWidth="1"/>
    <col min="1286" max="1287" width="13.42578125" style="3244" customWidth="1"/>
    <col min="1288" max="1288" width="17.28515625" style="3244" customWidth="1"/>
    <col min="1289" max="1289" width="22.85546875" style="3244" customWidth="1"/>
    <col min="1290" max="1290" width="45.28515625" style="3244" customWidth="1"/>
    <col min="1291" max="1535" width="11.42578125" style="3244"/>
    <col min="1536" max="1536" width="5.7109375" style="3244" customWidth="1"/>
    <col min="1537" max="1537" width="11.140625" style="3244" customWidth="1"/>
    <col min="1538" max="1538" width="54.85546875" style="3244" customWidth="1"/>
    <col min="1539" max="1540" width="13.42578125" style="3244" customWidth="1"/>
    <col min="1541" max="1541" width="16.28515625" style="3244" customWidth="1"/>
    <col min="1542" max="1543" width="13.42578125" style="3244" customWidth="1"/>
    <col min="1544" max="1544" width="17.28515625" style="3244" customWidth="1"/>
    <col min="1545" max="1545" width="22.85546875" style="3244" customWidth="1"/>
    <col min="1546" max="1546" width="45.28515625" style="3244" customWidth="1"/>
    <col min="1547" max="1791" width="11.42578125" style="3244"/>
    <col min="1792" max="1792" width="5.7109375" style="3244" customWidth="1"/>
    <col min="1793" max="1793" width="11.140625" style="3244" customWidth="1"/>
    <col min="1794" max="1794" width="54.85546875" style="3244" customWidth="1"/>
    <col min="1795" max="1796" width="13.42578125" style="3244" customWidth="1"/>
    <col min="1797" max="1797" width="16.28515625" style="3244" customWidth="1"/>
    <col min="1798" max="1799" width="13.42578125" style="3244" customWidth="1"/>
    <col min="1800" max="1800" width="17.28515625" style="3244" customWidth="1"/>
    <col min="1801" max="1801" width="22.85546875" style="3244" customWidth="1"/>
    <col min="1802" max="1802" width="45.28515625" style="3244" customWidth="1"/>
    <col min="1803" max="2047" width="11.42578125" style="3244"/>
    <col min="2048" max="2048" width="5.7109375" style="3244" customWidth="1"/>
    <col min="2049" max="2049" width="11.140625" style="3244" customWidth="1"/>
    <col min="2050" max="2050" width="54.85546875" style="3244" customWidth="1"/>
    <col min="2051" max="2052" width="13.42578125" style="3244" customWidth="1"/>
    <col min="2053" max="2053" width="16.28515625" style="3244" customWidth="1"/>
    <col min="2054" max="2055" width="13.42578125" style="3244" customWidth="1"/>
    <col min="2056" max="2056" width="17.28515625" style="3244" customWidth="1"/>
    <col min="2057" max="2057" width="22.85546875" style="3244" customWidth="1"/>
    <col min="2058" max="2058" width="45.28515625" style="3244" customWidth="1"/>
    <col min="2059" max="2303" width="11.42578125" style="3244"/>
    <col min="2304" max="2304" width="5.7109375" style="3244" customWidth="1"/>
    <col min="2305" max="2305" width="11.140625" style="3244" customWidth="1"/>
    <col min="2306" max="2306" width="54.85546875" style="3244" customWidth="1"/>
    <col min="2307" max="2308" width="13.42578125" style="3244" customWidth="1"/>
    <col min="2309" max="2309" width="16.28515625" style="3244" customWidth="1"/>
    <col min="2310" max="2311" width="13.42578125" style="3244" customWidth="1"/>
    <col min="2312" max="2312" width="17.28515625" style="3244" customWidth="1"/>
    <col min="2313" max="2313" width="22.85546875" style="3244" customWidth="1"/>
    <col min="2314" max="2314" width="45.28515625" style="3244" customWidth="1"/>
    <col min="2315" max="2559" width="11.42578125" style="3244"/>
    <col min="2560" max="2560" width="5.7109375" style="3244" customWidth="1"/>
    <col min="2561" max="2561" width="11.140625" style="3244" customWidth="1"/>
    <col min="2562" max="2562" width="54.85546875" style="3244" customWidth="1"/>
    <col min="2563" max="2564" width="13.42578125" style="3244" customWidth="1"/>
    <col min="2565" max="2565" width="16.28515625" style="3244" customWidth="1"/>
    <col min="2566" max="2567" width="13.42578125" style="3244" customWidth="1"/>
    <col min="2568" max="2568" width="17.28515625" style="3244" customWidth="1"/>
    <col min="2569" max="2569" width="22.85546875" style="3244" customWidth="1"/>
    <col min="2570" max="2570" width="45.28515625" style="3244" customWidth="1"/>
    <col min="2571" max="2815" width="11.42578125" style="3244"/>
    <col min="2816" max="2816" width="5.7109375" style="3244" customWidth="1"/>
    <col min="2817" max="2817" width="11.140625" style="3244" customWidth="1"/>
    <col min="2818" max="2818" width="54.85546875" style="3244" customWidth="1"/>
    <col min="2819" max="2820" width="13.42578125" style="3244" customWidth="1"/>
    <col min="2821" max="2821" width="16.28515625" style="3244" customWidth="1"/>
    <col min="2822" max="2823" width="13.42578125" style="3244" customWidth="1"/>
    <col min="2824" max="2824" width="17.28515625" style="3244" customWidth="1"/>
    <col min="2825" max="2825" width="22.85546875" style="3244" customWidth="1"/>
    <col min="2826" max="2826" width="45.28515625" style="3244" customWidth="1"/>
    <col min="2827" max="3071" width="11.42578125" style="3244"/>
    <col min="3072" max="3072" width="5.7109375" style="3244" customWidth="1"/>
    <col min="3073" max="3073" width="11.140625" style="3244" customWidth="1"/>
    <col min="3074" max="3074" width="54.85546875" style="3244" customWidth="1"/>
    <col min="3075" max="3076" width="13.42578125" style="3244" customWidth="1"/>
    <col min="3077" max="3077" width="16.28515625" style="3244" customWidth="1"/>
    <col min="3078" max="3079" width="13.42578125" style="3244" customWidth="1"/>
    <col min="3080" max="3080" width="17.28515625" style="3244" customWidth="1"/>
    <col min="3081" max="3081" width="22.85546875" style="3244" customWidth="1"/>
    <col min="3082" max="3082" width="45.28515625" style="3244" customWidth="1"/>
    <col min="3083" max="3327" width="11.42578125" style="3244"/>
    <col min="3328" max="3328" width="5.7109375" style="3244" customWidth="1"/>
    <col min="3329" max="3329" width="11.140625" style="3244" customWidth="1"/>
    <col min="3330" max="3330" width="54.85546875" style="3244" customWidth="1"/>
    <col min="3331" max="3332" width="13.42578125" style="3244" customWidth="1"/>
    <col min="3333" max="3333" width="16.28515625" style="3244" customWidth="1"/>
    <col min="3334" max="3335" width="13.42578125" style="3244" customWidth="1"/>
    <col min="3336" max="3336" width="17.28515625" style="3244" customWidth="1"/>
    <col min="3337" max="3337" width="22.85546875" style="3244" customWidth="1"/>
    <col min="3338" max="3338" width="45.28515625" style="3244" customWidth="1"/>
    <col min="3339" max="3583" width="11.42578125" style="3244"/>
    <col min="3584" max="3584" width="5.7109375" style="3244" customWidth="1"/>
    <col min="3585" max="3585" width="11.140625" style="3244" customWidth="1"/>
    <col min="3586" max="3586" width="54.85546875" style="3244" customWidth="1"/>
    <col min="3587" max="3588" width="13.42578125" style="3244" customWidth="1"/>
    <col min="3589" max="3589" width="16.28515625" style="3244" customWidth="1"/>
    <col min="3590" max="3591" width="13.42578125" style="3244" customWidth="1"/>
    <col min="3592" max="3592" width="17.28515625" style="3244" customWidth="1"/>
    <col min="3593" max="3593" width="22.85546875" style="3244" customWidth="1"/>
    <col min="3594" max="3594" width="45.28515625" style="3244" customWidth="1"/>
    <col min="3595" max="3839" width="11.42578125" style="3244"/>
    <col min="3840" max="3840" width="5.7109375" style="3244" customWidth="1"/>
    <col min="3841" max="3841" width="11.140625" style="3244" customWidth="1"/>
    <col min="3842" max="3842" width="54.85546875" style="3244" customWidth="1"/>
    <col min="3843" max="3844" width="13.42578125" style="3244" customWidth="1"/>
    <col min="3845" max="3845" width="16.28515625" style="3244" customWidth="1"/>
    <col min="3846" max="3847" width="13.42578125" style="3244" customWidth="1"/>
    <col min="3848" max="3848" width="17.28515625" style="3244" customWidth="1"/>
    <col min="3849" max="3849" width="22.85546875" style="3244" customWidth="1"/>
    <col min="3850" max="3850" width="45.28515625" style="3244" customWidth="1"/>
    <col min="3851" max="4095" width="11.42578125" style="3244"/>
    <col min="4096" max="4096" width="5.7109375" style="3244" customWidth="1"/>
    <col min="4097" max="4097" width="11.140625" style="3244" customWidth="1"/>
    <col min="4098" max="4098" width="54.85546875" style="3244" customWidth="1"/>
    <col min="4099" max="4100" width="13.42578125" style="3244" customWidth="1"/>
    <col min="4101" max="4101" width="16.28515625" style="3244" customWidth="1"/>
    <col min="4102" max="4103" width="13.42578125" style="3244" customWidth="1"/>
    <col min="4104" max="4104" width="17.28515625" style="3244" customWidth="1"/>
    <col min="4105" max="4105" width="22.85546875" style="3244" customWidth="1"/>
    <col min="4106" max="4106" width="45.28515625" style="3244" customWidth="1"/>
    <col min="4107" max="4351" width="11.42578125" style="3244"/>
    <col min="4352" max="4352" width="5.7109375" style="3244" customWidth="1"/>
    <col min="4353" max="4353" width="11.140625" style="3244" customWidth="1"/>
    <col min="4354" max="4354" width="54.85546875" style="3244" customWidth="1"/>
    <col min="4355" max="4356" width="13.42578125" style="3244" customWidth="1"/>
    <col min="4357" max="4357" width="16.28515625" style="3244" customWidth="1"/>
    <col min="4358" max="4359" width="13.42578125" style="3244" customWidth="1"/>
    <col min="4360" max="4360" width="17.28515625" style="3244" customWidth="1"/>
    <col min="4361" max="4361" width="22.85546875" style="3244" customWidth="1"/>
    <col min="4362" max="4362" width="45.28515625" style="3244" customWidth="1"/>
    <col min="4363" max="4607" width="11.42578125" style="3244"/>
    <col min="4608" max="4608" width="5.7109375" style="3244" customWidth="1"/>
    <col min="4609" max="4609" width="11.140625" style="3244" customWidth="1"/>
    <col min="4610" max="4610" width="54.85546875" style="3244" customWidth="1"/>
    <col min="4611" max="4612" width="13.42578125" style="3244" customWidth="1"/>
    <col min="4613" max="4613" width="16.28515625" style="3244" customWidth="1"/>
    <col min="4614" max="4615" width="13.42578125" style="3244" customWidth="1"/>
    <col min="4616" max="4616" width="17.28515625" style="3244" customWidth="1"/>
    <col min="4617" max="4617" width="22.85546875" style="3244" customWidth="1"/>
    <col min="4618" max="4618" width="45.28515625" style="3244" customWidth="1"/>
    <col min="4619" max="4863" width="11.42578125" style="3244"/>
    <col min="4864" max="4864" width="5.7109375" style="3244" customWidth="1"/>
    <col min="4865" max="4865" width="11.140625" style="3244" customWidth="1"/>
    <col min="4866" max="4866" width="54.85546875" style="3244" customWidth="1"/>
    <col min="4867" max="4868" width="13.42578125" style="3244" customWidth="1"/>
    <col min="4869" max="4869" width="16.28515625" style="3244" customWidth="1"/>
    <col min="4870" max="4871" width="13.42578125" style="3244" customWidth="1"/>
    <col min="4872" max="4872" width="17.28515625" style="3244" customWidth="1"/>
    <col min="4873" max="4873" width="22.85546875" style="3244" customWidth="1"/>
    <col min="4874" max="4874" width="45.28515625" style="3244" customWidth="1"/>
    <col min="4875" max="5119" width="11.42578125" style="3244"/>
    <col min="5120" max="5120" width="5.7109375" style="3244" customWidth="1"/>
    <col min="5121" max="5121" width="11.140625" style="3244" customWidth="1"/>
    <col min="5122" max="5122" width="54.85546875" style="3244" customWidth="1"/>
    <col min="5123" max="5124" width="13.42578125" style="3244" customWidth="1"/>
    <col min="5125" max="5125" width="16.28515625" style="3244" customWidth="1"/>
    <col min="5126" max="5127" width="13.42578125" style="3244" customWidth="1"/>
    <col min="5128" max="5128" width="17.28515625" style="3244" customWidth="1"/>
    <col min="5129" max="5129" width="22.85546875" style="3244" customWidth="1"/>
    <col min="5130" max="5130" width="45.28515625" style="3244" customWidth="1"/>
    <col min="5131" max="5375" width="11.42578125" style="3244"/>
    <col min="5376" max="5376" width="5.7109375" style="3244" customWidth="1"/>
    <col min="5377" max="5377" width="11.140625" style="3244" customWidth="1"/>
    <col min="5378" max="5378" width="54.85546875" style="3244" customWidth="1"/>
    <col min="5379" max="5380" width="13.42578125" style="3244" customWidth="1"/>
    <col min="5381" max="5381" width="16.28515625" style="3244" customWidth="1"/>
    <col min="5382" max="5383" width="13.42578125" style="3244" customWidth="1"/>
    <col min="5384" max="5384" width="17.28515625" style="3244" customWidth="1"/>
    <col min="5385" max="5385" width="22.85546875" style="3244" customWidth="1"/>
    <col min="5386" max="5386" width="45.28515625" style="3244" customWidth="1"/>
    <col min="5387" max="5631" width="11.42578125" style="3244"/>
    <col min="5632" max="5632" width="5.7109375" style="3244" customWidth="1"/>
    <col min="5633" max="5633" width="11.140625" style="3244" customWidth="1"/>
    <col min="5634" max="5634" width="54.85546875" style="3244" customWidth="1"/>
    <col min="5635" max="5636" width="13.42578125" style="3244" customWidth="1"/>
    <col min="5637" max="5637" width="16.28515625" style="3244" customWidth="1"/>
    <col min="5638" max="5639" width="13.42578125" style="3244" customWidth="1"/>
    <col min="5640" max="5640" width="17.28515625" style="3244" customWidth="1"/>
    <col min="5641" max="5641" width="22.85546875" style="3244" customWidth="1"/>
    <col min="5642" max="5642" width="45.28515625" style="3244" customWidth="1"/>
    <col min="5643" max="5887" width="11.42578125" style="3244"/>
    <col min="5888" max="5888" width="5.7109375" style="3244" customWidth="1"/>
    <col min="5889" max="5889" width="11.140625" style="3244" customWidth="1"/>
    <col min="5890" max="5890" width="54.85546875" style="3244" customWidth="1"/>
    <col min="5891" max="5892" width="13.42578125" style="3244" customWidth="1"/>
    <col min="5893" max="5893" width="16.28515625" style="3244" customWidth="1"/>
    <col min="5894" max="5895" width="13.42578125" style="3244" customWidth="1"/>
    <col min="5896" max="5896" width="17.28515625" style="3244" customWidth="1"/>
    <col min="5897" max="5897" width="22.85546875" style="3244" customWidth="1"/>
    <col min="5898" max="5898" width="45.28515625" style="3244" customWidth="1"/>
    <col min="5899" max="6143" width="11.42578125" style="3244"/>
    <col min="6144" max="6144" width="5.7109375" style="3244" customWidth="1"/>
    <col min="6145" max="6145" width="11.140625" style="3244" customWidth="1"/>
    <col min="6146" max="6146" width="54.85546875" style="3244" customWidth="1"/>
    <col min="6147" max="6148" width="13.42578125" style="3244" customWidth="1"/>
    <col min="6149" max="6149" width="16.28515625" style="3244" customWidth="1"/>
    <col min="6150" max="6151" width="13.42578125" style="3244" customWidth="1"/>
    <col min="6152" max="6152" width="17.28515625" style="3244" customWidth="1"/>
    <col min="6153" max="6153" width="22.85546875" style="3244" customWidth="1"/>
    <col min="6154" max="6154" width="45.28515625" style="3244" customWidth="1"/>
    <col min="6155" max="6399" width="11.42578125" style="3244"/>
    <col min="6400" max="6400" width="5.7109375" style="3244" customWidth="1"/>
    <col min="6401" max="6401" width="11.140625" style="3244" customWidth="1"/>
    <col min="6402" max="6402" width="54.85546875" style="3244" customWidth="1"/>
    <col min="6403" max="6404" width="13.42578125" style="3244" customWidth="1"/>
    <col min="6405" max="6405" width="16.28515625" style="3244" customWidth="1"/>
    <col min="6406" max="6407" width="13.42578125" style="3244" customWidth="1"/>
    <col min="6408" max="6408" width="17.28515625" style="3244" customWidth="1"/>
    <col min="6409" max="6409" width="22.85546875" style="3244" customWidth="1"/>
    <col min="6410" max="6410" width="45.28515625" style="3244" customWidth="1"/>
    <col min="6411" max="6655" width="11.42578125" style="3244"/>
    <col min="6656" max="6656" width="5.7109375" style="3244" customWidth="1"/>
    <col min="6657" max="6657" width="11.140625" style="3244" customWidth="1"/>
    <col min="6658" max="6658" width="54.85546875" style="3244" customWidth="1"/>
    <col min="6659" max="6660" width="13.42578125" style="3244" customWidth="1"/>
    <col min="6661" max="6661" width="16.28515625" style="3244" customWidth="1"/>
    <col min="6662" max="6663" width="13.42578125" style="3244" customWidth="1"/>
    <col min="6664" max="6664" width="17.28515625" style="3244" customWidth="1"/>
    <col min="6665" max="6665" width="22.85546875" style="3244" customWidth="1"/>
    <col min="6666" max="6666" width="45.28515625" style="3244" customWidth="1"/>
    <col min="6667" max="6911" width="11.42578125" style="3244"/>
    <col min="6912" max="6912" width="5.7109375" style="3244" customWidth="1"/>
    <col min="6913" max="6913" width="11.140625" style="3244" customWidth="1"/>
    <col min="6914" max="6914" width="54.85546875" style="3244" customWidth="1"/>
    <col min="6915" max="6916" width="13.42578125" style="3244" customWidth="1"/>
    <col min="6917" max="6917" width="16.28515625" style="3244" customWidth="1"/>
    <col min="6918" max="6919" width="13.42578125" style="3244" customWidth="1"/>
    <col min="6920" max="6920" width="17.28515625" style="3244" customWidth="1"/>
    <col min="6921" max="6921" width="22.85546875" style="3244" customWidth="1"/>
    <col min="6922" max="6922" width="45.28515625" style="3244" customWidth="1"/>
    <col min="6923" max="7167" width="11.42578125" style="3244"/>
    <col min="7168" max="7168" width="5.7109375" style="3244" customWidth="1"/>
    <col min="7169" max="7169" width="11.140625" style="3244" customWidth="1"/>
    <col min="7170" max="7170" width="54.85546875" style="3244" customWidth="1"/>
    <col min="7171" max="7172" width="13.42578125" style="3244" customWidth="1"/>
    <col min="7173" max="7173" width="16.28515625" style="3244" customWidth="1"/>
    <col min="7174" max="7175" width="13.42578125" style="3244" customWidth="1"/>
    <col min="7176" max="7176" width="17.28515625" style="3244" customWidth="1"/>
    <col min="7177" max="7177" width="22.85546875" style="3244" customWidth="1"/>
    <col min="7178" max="7178" width="45.28515625" style="3244" customWidth="1"/>
    <col min="7179" max="7423" width="11.42578125" style="3244"/>
    <col min="7424" max="7424" width="5.7109375" style="3244" customWidth="1"/>
    <col min="7425" max="7425" width="11.140625" style="3244" customWidth="1"/>
    <col min="7426" max="7426" width="54.85546875" style="3244" customWidth="1"/>
    <col min="7427" max="7428" width="13.42578125" style="3244" customWidth="1"/>
    <col min="7429" max="7429" width="16.28515625" style="3244" customWidth="1"/>
    <col min="7430" max="7431" width="13.42578125" style="3244" customWidth="1"/>
    <col min="7432" max="7432" width="17.28515625" style="3244" customWidth="1"/>
    <col min="7433" max="7433" width="22.85546875" style="3244" customWidth="1"/>
    <col min="7434" max="7434" width="45.28515625" style="3244" customWidth="1"/>
    <col min="7435" max="7679" width="11.42578125" style="3244"/>
    <col min="7680" max="7680" width="5.7109375" style="3244" customWidth="1"/>
    <col min="7681" max="7681" width="11.140625" style="3244" customWidth="1"/>
    <col min="7682" max="7682" width="54.85546875" style="3244" customWidth="1"/>
    <col min="7683" max="7684" width="13.42578125" style="3244" customWidth="1"/>
    <col min="7685" max="7685" width="16.28515625" style="3244" customWidth="1"/>
    <col min="7686" max="7687" width="13.42578125" style="3244" customWidth="1"/>
    <col min="7688" max="7688" width="17.28515625" style="3244" customWidth="1"/>
    <col min="7689" max="7689" width="22.85546875" style="3244" customWidth="1"/>
    <col min="7690" max="7690" width="45.28515625" style="3244" customWidth="1"/>
    <col min="7691" max="7935" width="11.42578125" style="3244"/>
    <col min="7936" max="7936" width="5.7109375" style="3244" customWidth="1"/>
    <col min="7937" max="7937" width="11.140625" style="3244" customWidth="1"/>
    <col min="7938" max="7938" width="54.85546875" style="3244" customWidth="1"/>
    <col min="7939" max="7940" width="13.42578125" style="3244" customWidth="1"/>
    <col min="7941" max="7941" width="16.28515625" style="3244" customWidth="1"/>
    <col min="7942" max="7943" width="13.42578125" style="3244" customWidth="1"/>
    <col min="7944" max="7944" width="17.28515625" style="3244" customWidth="1"/>
    <col min="7945" max="7945" width="22.85546875" style="3244" customWidth="1"/>
    <col min="7946" max="7946" width="45.28515625" style="3244" customWidth="1"/>
    <col min="7947" max="8191" width="11.42578125" style="3244"/>
    <col min="8192" max="8192" width="5.7109375" style="3244" customWidth="1"/>
    <col min="8193" max="8193" width="11.140625" style="3244" customWidth="1"/>
    <col min="8194" max="8194" width="54.85546875" style="3244" customWidth="1"/>
    <col min="8195" max="8196" width="13.42578125" style="3244" customWidth="1"/>
    <col min="8197" max="8197" width="16.28515625" style="3244" customWidth="1"/>
    <col min="8198" max="8199" width="13.42578125" style="3244" customWidth="1"/>
    <col min="8200" max="8200" width="17.28515625" style="3244" customWidth="1"/>
    <col min="8201" max="8201" width="22.85546875" style="3244" customWidth="1"/>
    <col min="8202" max="8202" width="45.28515625" style="3244" customWidth="1"/>
    <col min="8203" max="8447" width="11.42578125" style="3244"/>
    <col min="8448" max="8448" width="5.7109375" style="3244" customWidth="1"/>
    <col min="8449" max="8449" width="11.140625" style="3244" customWidth="1"/>
    <col min="8450" max="8450" width="54.85546875" style="3244" customWidth="1"/>
    <col min="8451" max="8452" width="13.42578125" style="3244" customWidth="1"/>
    <col min="8453" max="8453" width="16.28515625" style="3244" customWidth="1"/>
    <col min="8454" max="8455" width="13.42578125" style="3244" customWidth="1"/>
    <col min="8456" max="8456" width="17.28515625" style="3244" customWidth="1"/>
    <col min="8457" max="8457" width="22.85546875" style="3244" customWidth="1"/>
    <col min="8458" max="8458" width="45.28515625" style="3244" customWidth="1"/>
    <col min="8459" max="8703" width="11.42578125" style="3244"/>
    <col min="8704" max="8704" width="5.7109375" style="3244" customWidth="1"/>
    <col min="8705" max="8705" width="11.140625" style="3244" customWidth="1"/>
    <col min="8706" max="8706" width="54.85546875" style="3244" customWidth="1"/>
    <col min="8707" max="8708" width="13.42578125" style="3244" customWidth="1"/>
    <col min="8709" max="8709" width="16.28515625" style="3244" customWidth="1"/>
    <col min="8710" max="8711" width="13.42578125" style="3244" customWidth="1"/>
    <col min="8712" max="8712" width="17.28515625" style="3244" customWidth="1"/>
    <col min="8713" max="8713" width="22.85546875" style="3244" customWidth="1"/>
    <col min="8714" max="8714" width="45.28515625" style="3244" customWidth="1"/>
    <col min="8715" max="8959" width="11.42578125" style="3244"/>
    <col min="8960" max="8960" width="5.7109375" style="3244" customWidth="1"/>
    <col min="8961" max="8961" width="11.140625" style="3244" customWidth="1"/>
    <col min="8962" max="8962" width="54.85546875" style="3244" customWidth="1"/>
    <col min="8963" max="8964" width="13.42578125" style="3244" customWidth="1"/>
    <col min="8965" max="8965" width="16.28515625" style="3244" customWidth="1"/>
    <col min="8966" max="8967" width="13.42578125" style="3244" customWidth="1"/>
    <col min="8968" max="8968" width="17.28515625" style="3244" customWidth="1"/>
    <col min="8969" max="8969" width="22.85546875" style="3244" customWidth="1"/>
    <col min="8970" max="8970" width="45.28515625" style="3244" customWidth="1"/>
    <col min="8971" max="9215" width="11.42578125" style="3244"/>
    <col min="9216" max="9216" width="5.7109375" style="3244" customWidth="1"/>
    <col min="9217" max="9217" width="11.140625" style="3244" customWidth="1"/>
    <col min="9218" max="9218" width="54.85546875" style="3244" customWidth="1"/>
    <col min="9219" max="9220" width="13.42578125" style="3244" customWidth="1"/>
    <col min="9221" max="9221" width="16.28515625" style="3244" customWidth="1"/>
    <col min="9222" max="9223" width="13.42578125" style="3244" customWidth="1"/>
    <col min="9224" max="9224" width="17.28515625" style="3244" customWidth="1"/>
    <col min="9225" max="9225" width="22.85546875" style="3244" customWidth="1"/>
    <col min="9226" max="9226" width="45.28515625" style="3244" customWidth="1"/>
    <col min="9227" max="9471" width="11.42578125" style="3244"/>
    <col min="9472" max="9472" width="5.7109375" style="3244" customWidth="1"/>
    <col min="9473" max="9473" width="11.140625" style="3244" customWidth="1"/>
    <col min="9474" max="9474" width="54.85546875" style="3244" customWidth="1"/>
    <col min="9475" max="9476" width="13.42578125" style="3244" customWidth="1"/>
    <col min="9477" max="9477" width="16.28515625" style="3244" customWidth="1"/>
    <col min="9478" max="9479" width="13.42578125" style="3244" customWidth="1"/>
    <col min="9480" max="9480" width="17.28515625" style="3244" customWidth="1"/>
    <col min="9481" max="9481" width="22.85546875" style="3244" customWidth="1"/>
    <col min="9482" max="9482" width="45.28515625" style="3244" customWidth="1"/>
    <col min="9483" max="9727" width="11.42578125" style="3244"/>
    <col min="9728" max="9728" width="5.7109375" style="3244" customWidth="1"/>
    <col min="9729" max="9729" width="11.140625" style="3244" customWidth="1"/>
    <col min="9730" max="9730" width="54.85546875" style="3244" customWidth="1"/>
    <col min="9731" max="9732" width="13.42578125" style="3244" customWidth="1"/>
    <col min="9733" max="9733" width="16.28515625" style="3244" customWidth="1"/>
    <col min="9734" max="9735" width="13.42578125" style="3244" customWidth="1"/>
    <col min="9736" max="9736" width="17.28515625" style="3244" customWidth="1"/>
    <col min="9737" max="9737" width="22.85546875" style="3244" customWidth="1"/>
    <col min="9738" max="9738" width="45.28515625" style="3244" customWidth="1"/>
    <col min="9739" max="9983" width="11.42578125" style="3244"/>
    <col min="9984" max="9984" width="5.7109375" style="3244" customWidth="1"/>
    <col min="9985" max="9985" width="11.140625" style="3244" customWidth="1"/>
    <col min="9986" max="9986" width="54.85546875" style="3244" customWidth="1"/>
    <col min="9987" max="9988" width="13.42578125" style="3244" customWidth="1"/>
    <col min="9989" max="9989" width="16.28515625" style="3244" customWidth="1"/>
    <col min="9990" max="9991" width="13.42578125" style="3244" customWidth="1"/>
    <col min="9992" max="9992" width="17.28515625" style="3244" customWidth="1"/>
    <col min="9993" max="9993" width="22.85546875" style="3244" customWidth="1"/>
    <col min="9994" max="9994" width="45.28515625" style="3244" customWidth="1"/>
    <col min="9995" max="10239" width="11.42578125" style="3244"/>
    <col min="10240" max="10240" width="5.7109375" style="3244" customWidth="1"/>
    <col min="10241" max="10241" width="11.140625" style="3244" customWidth="1"/>
    <col min="10242" max="10242" width="54.85546875" style="3244" customWidth="1"/>
    <col min="10243" max="10244" width="13.42578125" style="3244" customWidth="1"/>
    <col min="10245" max="10245" width="16.28515625" style="3244" customWidth="1"/>
    <col min="10246" max="10247" width="13.42578125" style="3244" customWidth="1"/>
    <col min="10248" max="10248" width="17.28515625" style="3244" customWidth="1"/>
    <col min="10249" max="10249" width="22.85546875" style="3244" customWidth="1"/>
    <col min="10250" max="10250" width="45.28515625" style="3244" customWidth="1"/>
    <col min="10251" max="10495" width="11.42578125" style="3244"/>
    <col min="10496" max="10496" width="5.7109375" style="3244" customWidth="1"/>
    <col min="10497" max="10497" width="11.140625" style="3244" customWidth="1"/>
    <col min="10498" max="10498" width="54.85546875" style="3244" customWidth="1"/>
    <col min="10499" max="10500" width="13.42578125" style="3244" customWidth="1"/>
    <col min="10501" max="10501" width="16.28515625" style="3244" customWidth="1"/>
    <col min="10502" max="10503" width="13.42578125" style="3244" customWidth="1"/>
    <col min="10504" max="10504" width="17.28515625" style="3244" customWidth="1"/>
    <col min="10505" max="10505" width="22.85546875" style="3244" customWidth="1"/>
    <col min="10506" max="10506" width="45.28515625" style="3244" customWidth="1"/>
    <col min="10507" max="10751" width="11.42578125" style="3244"/>
    <col min="10752" max="10752" width="5.7109375" style="3244" customWidth="1"/>
    <col min="10753" max="10753" width="11.140625" style="3244" customWidth="1"/>
    <col min="10754" max="10754" width="54.85546875" style="3244" customWidth="1"/>
    <col min="10755" max="10756" width="13.42578125" style="3244" customWidth="1"/>
    <col min="10757" max="10757" width="16.28515625" style="3244" customWidth="1"/>
    <col min="10758" max="10759" width="13.42578125" style="3244" customWidth="1"/>
    <col min="10760" max="10760" width="17.28515625" style="3244" customWidth="1"/>
    <col min="10761" max="10761" width="22.85546875" style="3244" customWidth="1"/>
    <col min="10762" max="10762" width="45.28515625" style="3244" customWidth="1"/>
    <col min="10763" max="11007" width="11.42578125" style="3244"/>
    <col min="11008" max="11008" width="5.7109375" style="3244" customWidth="1"/>
    <col min="11009" max="11009" width="11.140625" style="3244" customWidth="1"/>
    <col min="11010" max="11010" width="54.85546875" style="3244" customWidth="1"/>
    <col min="11011" max="11012" width="13.42578125" style="3244" customWidth="1"/>
    <col min="11013" max="11013" width="16.28515625" style="3244" customWidth="1"/>
    <col min="11014" max="11015" width="13.42578125" style="3244" customWidth="1"/>
    <col min="11016" max="11016" width="17.28515625" style="3244" customWidth="1"/>
    <col min="11017" max="11017" width="22.85546875" style="3244" customWidth="1"/>
    <col min="11018" max="11018" width="45.28515625" style="3244" customWidth="1"/>
    <col min="11019" max="11263" width="11.42578125" style="3244"/>
    <col min="11264" max="11264" width="5.7109375" style="3244" customWidth="1"/>
    <col min="11265" max="11265" width="11.140625" style="3244" customWidth="1"/>
    <col min="11266" max="11266" width="54.85546875" style="3244" customWidth="1"/>
    <col min="11267" max="11268" width="13.42578125" style="3244" customWidth="1"/>
    <col min="11269" max="11269" width="16.28515625" style="3244" customWidth="1"/>
    <col min="11270" max="11271" width="13.42578125" style="3244" customWidth="1"/>
    <col min="11272" max="11272" width="17.28515625" style="3244" customWidth="1"/>
    <col min="11273" max="11273" width="22.85546875" style="3244" customWidth="1"/>
    <col min="11274" max="11274" width="45.28515625" style="3244" customWidth="1"/>
    <col min="11275" max="11519" width="11.42578125" style="3244"/>
    <col min="11520" max="11520" width="5.7109375" style="3244" customWidth="1"/>
    <col min="11521" max="11521" width="11.140625" style="3244" customWidth="1"/>
    <col min="11522" max="11522" width="54.85546875" style="3244" customWidth="1"/>
    <col min="11523" max="11524" width="13.42578125" style="3244" customWidth="1"/>
    <col min="11525" max="11525" width="16.28515625" style="3244" customWidth="1"/>
    <col min="11526" max="11527" width="13.42578125" style="3244" customWidth="1"/>
    <col min="11528" max="11528" width="17.28515625" style="3244" customWidth="1"/>
    <col min="11529" max="11529" width="22.85546875" style="3244" customWidth="1"/>
    <col min="11530" max="11530" width="45.28515625" style="3244" customWidth="1"/>
    <col min="11531" max="11775" width="11.42578125" style="3244"/>
    <col min="11776" max="11776" width="5.7109375" style="3244" customWidth="1"/>
    <col min="11777" max="11777" width="11.140625" style="3244" customWidth="1"/>
    <col min="11778" max="11778" width="54.85546875" style="3244" customWidth="1"/>
    <col min="11779" max="11780" width="13.42578125" style="3244" customWidth="1"/>
    <col min="11781" max="11781" width="16.28515625" style="3244" customWidth="1"/>
    <col min="11782" max="11783" width="13.42578125" style="3244" customWidth="1"/>
    <col min="11784" max="11784" width="17.28515625" style="3244" customWidth="1"/>
    <col min="11785" max="11785" width="22.85546875" style="3244" customWidth="1"/>
    <col min="11786" max="11786" width="45.28515625" style="3244" customWidth="1"/>
    <col min="11787" max="12031" width="11.42578125" style="3244"/>
    <col min="12032" max="12032" width="5.7109375" style="3244" customWidth="1"/>
    <col min="12033" max="12033" width="11.140625" style="3244" customWidth="1"/>
    <col min="12034" max="12034" width="54.85546875" style="3244" customWidth="1"/>
    <col min="12035" max="12036" width="13.42578125" style="3244" customWidth="1"/>
    <col min="12037" max="12037" width="16.28515625" style="3244" customWidth="1"/>
    <col min="12038" max="12039" width="13.42578125" style="3244" customWidth="1"/>
    <col min="12040" max="12040" width="17.28515625" style="3244" customWidth="1"/>
    <col min="12041" max="12041" width="22.85546875" style="3244" customWidth="1"/>
    <col min="12042" max="12042" width="45.28515625" style="3244" customWidth="1"/>
    <col min="12043" max="12287" width="11.42578125" style="3244"/>
    <col min="12288" max="12288" width="5.7109375" style="3244" customWidth="1"/>
    <col min="12289" max="12289" width="11.140625" style="3244" customWidth="1"/>
    <col min="12290" max="12290" width="54.85546875" style="3244" customWidth="1"/>
    <col min="12291" max="12292" width="13.42578125" style="3244" customWidth="1"/>
    <col min="12293" max="12293" width="16.28515625" style="3244" customWidth="1"/>
    <col min="12294" max="12295" width="13.42578125" style="3244" customWidth="1"/>
    <col min="12296" max="12296" width="17.28515625" style="3244" customWidth="1"/>
    <col min="12297" max="12297" width="22.85546875" style="3244" customWidth="1"/>
    <col min="12298" max="12298" width="45.28515625" style="3244" customWidth="1"/>
    <col min="12299" max="12543" width="11.42578125" style="3244"/>
    <col min="12544" max="12544" width="5.7109375" style="3244" customWidth="1"/>
    <col min="12545" max="12545" width="11.140625" style="3244" customWidth="1"/>
    <col min="12546" max="12546" width="54.85546875" style="3244" customWidth="1"/>
    <col min="12547" max="12548" width="13.42578125" style="3244" customWidth="1"/>
    <col min="12549" max="12549" width="16.28515625" style="3244" customWidth="1"/>
    <col min="12550" max="12551" width="13.42578125" style="3244" customWidth="1"/>
    <col min="12552" max="12552" width="17.28515625" style="3244" customWidth="1"/>
    <col min="12553" max="12553" width="22.85546875" style="3244" customWidth="1"/>
    <col min="12554" max="12554" width="45.28515625" style="3244" customWidth="1"/>
    <col min="12555" max="12799" width="11.42578125" style="3244"/>
    <col min="12800" max="12800" width="5.7109375" style="3244" customWidth="1"/>
    <col min="12801" max="12801" width="11.140625" style="3244" customWidth="1"/>
    <col min="12802" max="12802" width="54.85546875" style="3244" customWidth="1"/>
    <col min="12803" max="12804" width="13.42578125" style="3244" customWidth="1"/>
    <col min="12805" max="12805" width="16.28515625" style="3244" customWidth="1"/>
    <col min="12806" max="12807" width="13.42578125" style="3244" customWidth="1"/>
    <col min="12808" max="12808" width="17.28515625" style="3244" customWidth="1"/>
    <col min="12809" max="12809" width="22.85546875" style="3244" customWidth="1"/>
    <col min="12810" max="12810" width="45.28515625" style="3244" customWidth="1"/>
    <col min="12811" max="13055" width="11.42578125" style="3244"/>
    <col min="13056" max="13056" width="5.7109375" style="3244" customWidth="1"/>
    <col min="13057" max="13057" width="11.140625" style="3244" customWidth="1"/>
    <col min="13058" max="13058" width="54.85546875" style="3244" customWidth="1"/>
    <col min="13059" max="13060" width="13.42578125" style="3244" customWidth="1"/>
    <col min="13061" max="13061" width="16.28515625" style="3244" customWidth="1"/>
    <col min="13062" max="13063" width="13.42578125" style="3244" customWidth="1"/>
    <col min="13064" max="13064" width="17.28515625" style="3244" customWidth="1"/>
    <col min="13065" max="13065" width="22.85546875" style="3244" customWidth="1"/>
    <col min="13066" max="13066" width="45.28515625" style="3244" customWidth="1"/>
    <col min="13067" max="13311" width="11.42578125" style="3244"/>
    <col min="13312" max="13312" width="5.7109375" style="3244" customWidth="1"/>
    <col min="13313" max="13313" width="11.140625" style="3244" customWidth="1"/>
    <col min="13314" max="13314" width="54.85546875" style="3244" customWidth="1"/>
    <col min="13315" max="13316" width="13.42578125" style="3244" customWidth="1"/>
    <col min="13317" max="13317" width="16.28515625" style="3244" customWidth="1"/>
    <col min="13318" max="13319" width="13.42578125" style="3244" customWidth="1"/>
    <col min="13320" max="13320" width="17.28515625" style="3244" customWidth="1"/>
    <col min="13321" max="13321" width="22.85546875" style="3244" customWidth="1"/>
    <col min="13322" max="13322" width="45.28515625" style="3244" customWidth="1"/>
    <col min="13323" max="13567" width="11.42578125" style="3244"/>
    <col min="13568" max="13568" width="5.7109375" style="3244" customWidth="1"/>
    <col min="13569" max="13569" width="11.140625" style="3244" customWidth="1"/>
    <col min="13570" max="13570" width="54.85546875" style="3244" customWidth="1"/>
    <col min="13571" max="13572" width="13.42578125" style="3244" customWidth="1"/>
    <col min="13573" max="13573" width="16.28515625" style="3244" customWidth="1"/>
    <col min="13574" max="13575" width="13.42578125" style="3244" customWidth="1"/>
    <col min="13576" max="13576" width="17.28515625" style="3244" customWidth="1"/>
    <col min="13577" max="13577" width="22.85546875" style="3244" customWidth="1"/>
    <col min="13578" max="13578" width="45.28515625" style="3244" customWidth="1"/>
    <col min="13579" max="13823" width="11.42578125" style="3244"/>
    <col min="13824" max="13824" width="5.7109375" style="3244" customWidth="1"/>
    <col min="13825" max="13825" width="11.140625" style="3244" customWidth="1"/>
    <col min="13826" max="13826" width="54.85546875" style="3244" customWidth="1"/>
    <col min="13827" max="13828" width="13.42578125" style="3244" customWidth="1"/>
    <col min="13829" max="13829" width="16.28515625" style="3244" customWidth="1"/>
    <col min="13830" max="13831" width="13.42578125" style="3244" customWidth="1"/>
    <col min="13832" max="13832" width="17.28515625" style="3244" customWidth="1"/>
    <col min="13833" max="13833" width="22.85546875" style="3244" customWidth="1"/>
    <col min="13834" max="13834" width="45.28515625" style="3244" customWidth="1"/>
    <col min="13835" max="14079" width="11.42578125" style="3244"/>
    <col min="14080" max="14080" width="5.7109375" style="3244" customWidth="1"/>
    <col min="14081" max="14081" width="11.140625" style="3244" customWidth="1"/>
    <col min="14082" max="14082" width="54.85546875" style="3244" customWidth="1"/>
    <col min="14083" max="14084" width="13.42578125" style="3244" customWidth="1"/>
    <col min="14085" max="14085" width="16.28515625" style="3244" customWidth="1"/>
    <col min="14086" max="14087" width="13.42578125" style="3244" customWidth="1"/>
    <col min="14088" max="14088" width="17.28515625" style="3244" customWidth="1"/>
    <col min="14089" max="14089" width="22.85546875" style="3244" customWidth="1"/>
    <col min="14090" max="14090" width="45.28515625" style="3244" customWidth="1"/>
    <col min="14091" max="14335" width="11.42578125" style="3244"/>
    <col min="14336" max="14336" width="5.7109375" style="3244" customWidth="1"/>
    <col min="14337" max="14337" width="11.140625" style="3244" customWidth="1"/>
    <col min="14338" max="14338" width="54.85546875" style="3244" customWidth="1"/>
    <col min="14339" max="14340" width="13.42578125" style="3244" customWidth="1"/>
    <col min="14341" max="14341" width="16.28515625" style="3244" customWidth="1"/>
    <col min="14342" max="14343" width="13.42578125" style="3244" customWidth="1"/>
    <col min="14344" max="14344" width="17.28515625" style="3244" customWidth="1"/>
    <col min="14345" max="14345" width="22.85546875" style="3244" customWidth="1"/>
    <col min="14346" max="14346" width="45.28515625" style="3244" customWidth="1"/>
    <col min="14347" max="14591" width="11.42578125" style="3244"/>
    <col min="14592" max="14592" width="5.7109375" style="3244" customWidth="1"/>
    <col min="14593" max="14593" width="11.140625" style="3244" customWidth="1"/>
    <col min="14594" max="14594" width="54.85546875" style="3244" customWidth="1"/>
    <col min="14595" max="14596" width="13.42578125" style="3244" customWidth="1"/>
    <col min="14597" max="14597" width="16.28515625" style="3244" customWidth="1"/>
    <col min="14598" max="14599" width="13.42578125" style="3244" customWidth="1"/>
    <col min="14600" max="14600" width="17.28515625" style="3244" customWidth="1"/>
    <col min="14601" max="14601" width="22.85546875" style="3244" customWidth="1"/>
    <col min="14602" max="14602" width="45.28515625" style="3244" customWidth="1"/>
    <col min="14603" max="14847" width="11.42578125" style="3244"/>
    <col min="14848" max="14848" width="5.7109375" style="3244" customWidth="1"/>
    <col min="14849" max="14849" width="11.140625" style="3244" customWidth="1"/>
    <col min="14850" max="14850" width="54.85546875" style="3244" customWidth="1"/>
    <col min="14851" max="14852" width="13.42578125" style="3244" customWidth="1"/>
    <col min="14853" max="14853" width="16.28515625" style="3244" customWidth="1"/>
    <col min="14854" max="14855" width="13.42578125" style="3244" customWidth="1"/>
    <col min="14856" max="14856" width="17.28515625" style="3244" customWidth="1"/>
    <col min="14857" max="14857" width="22.85546875" style="3244" customWidth="1"/>
    <col min="14858" max="14858" width="45.28515625" style="3244" customWidth="1"/>
    <col min="14859" max="15103" width="11.42578125" style="3244"/>
    <col min="15104" max="15104" width="5.7109375" style="3244" customWidth="1"/>
    <col min="15105" max="15105" width="11.140625" style="3244" customWidth="1"/>
    <col min="15106" max="15106" width="54.85546875" style="3244" customWidth="1"/>
    <col min="15107" max="15108" width="13.42578125" style="3244" customWidth="1"/>
    <col min="15109" max="15109" width="16.28515625" style="3244" customWidth="1"/>
    <col min="15110" max="15111" width="13.42578125" style="3244" customWidth="1"/>
    <col min="15112" max="15112" width="17.28515625" style="3244" customWidth="1"/>
    <col min="15113" max="15113" width="22.85546875" style="3244" customWidth="1"/>
    <col min="15114" max="15114" width="45.28515625" style="3244" customWidth="1"/>
    <col min="15115" max="15359" width="11.42578125" style="3244"/>
    <col min="15360" max="15360" width="5.7109375" style="3244" customWidth="1"/>
    <col min="15361" max="15361" width="11.140625" style="3244" customWidth="1"/>
    <col min="15362" max="15362" width="54.85546875" style="3244" customWidth="1"/>
    <col min="15363" max="15364" width="13.42578125" style="3244" customWidth="1"/>
    <col min="15365" max="15365" width="16.28515625" style="3244" customWidth="1"/>
    <col min="15366" max="15367" width="13.42578125" style="3244" customWidth="1"/>
    <col min="15368" max="15368" width="17.28515625" style="3244" customWidth="1"/>
    <col min="15369" max="15369" width="22.85546875" style="3244" customWidth="1"/>
    <col min="15370" max="15370" width="45.28515625" style="3244" customWidth="1"/>
    <col min="15371" max="15615" width="11.42578125" style="3244"/>
    <col min="15616" max="15616" width="5.7109375" style="3244" customWidth="1"/>
    <col min="15617" max="15617" width="11.140625" style="3244" customWidth="1"/>
    <col min="15618" max="15618" width="54.85546875" style="3244" customWidth="1"/>
    <col min="15619" max="15620" width="13.42578125" style="3244" customWidth="1"/>
    <col min="15621" max="15621" width="16.28515625" style="3244" customWidth="1"/>
    <col min="15622" max="15623" width="13.42578125" style="3244" customWidth="1"/>
    <col min="15624" max="15624" width="17.28515625" style="3244" customWidth="1"/>
    <col min="15625" max="15625" width="22.85546875" style="3244" customWidth="1"/>
    <col min="15626" max="15626" width="45.28515625" style="3244" customWidth="1"/>
    <col min="15627" max="15871" width="11.42578125" style="3244"/>
    <col min="15872" max="15872" width="5.7109375" style="3244" customWidth="1"/>
    <col min="15873" max="15873" width="11.140625" style="3244" customWidth="1"/>
    <col min="15874" max="15874" width="54.85546875" style="3244" customWidth="1"/>
    <col min="15875" max="15876" width="13.42578125" style="3244" customWidth="1"/>
    <col min="15877" max="15877" width="16.28515625" style="3244" customWidth="1"/>
    <col min="15878" max="15879" width="13.42578125" style="3244" customWidth="1"/>
    <col min="15880" max="15880" width="17.28515625" style="3244" customWidth="1"/>
    <col min="15881" max="15881" width="22.85546875" style="3244" customWidth="1"/>
    <col min="15882" max="15882" width="45.28515625" style="3244" customWidth="1"/>
    <col min="15883" max="16127" width="11.42578125" style="3244"/>
    <col min="16128" max="16128" width="5.7109375" style="3244" customWidth="1"/>
    <col min="16129" max="16129" width="11.140625" style="3244" customWidth="1"/>
    <col min="16130" max="16130" width="54.85546875" style="3244" customWidth="1"/>
    <col min="16131" max="16132" width="13.42578125" style="3244" customWidth="1"/>
    <col min="16133" max="16133" width="16.28515625" style="3244" customWidth="1"/>
    <col min="16134" max="16135" width="13.42578125" style="3244" customWidth="1"/>
    <col min="16136" max="16136" width="17.28515625" style="3244" customWidth="1"/>
    <col min="16137" max="16137" width="22.85546875" style="3244" customWidth="1"/>
    <col min="16138" max="16138" width="45.28515625" style="3244" customWidth="1"/>
    <col min="16139" max="16384" width="11.42578125" style="3244"/>
  </cols>
  <sheetData>
    <row r="1" spans="1:16" ht="20.25" customHeight="1">
      <c r="A1" s="2577"/>
      <c r="B1" s="41" t="s">
        <v>48</v>
      </c>
      <c r="C1" s="64">
        <v>25</v>
      </c>
    </row>
    <row r="2" spans="1:16" ht="20.25" customHeight="1">
      <c r="A2" s="2577"/>
      <c r="B2" s="41" t="s">
        <v>49</v>
      </c>
      <c r="C2" s="2810" t="s">
        <v>3362</v>
      </c>
    </row>
    <row r="3" spans="1:16" ht="21.75" customHeight="1">
      <c r="B3" s="41" t="s">
        <v>47</v>
      </c>
      <c r="C3" s="64" t="s">
        <v>1052</v>
      </c>
    </row>
    <row r="4" spans="1:16" ht="21.75" customHeight="1">
      <c r="B4" s="41" t="s">
        <v>50</v>
      </c>
      <c r="C4" s="64" t="s">
        <v>53</v>
      </c>
    </row>
    <row r="5" spans="1:16" ht="21.75" customHeight="1">
      <c r="B5" s="41" t="s">
        <v>792</v>
      </c>
      <c r="C5" s="64" t="s">
        <v>71</v>
      </c>
    </row>
    <row r="6" spans="1:16" ht="21.75" customHeight="1" thickBot="1"/>
    <row r="7" spans="1:16" s="3249" customFormat="1" ht="36.75" customHeight="1">
      <c r="A7" s="5106" t="s">
        <v>3363</v>
      </c>
      <c r="B7" s="5107"/>
      <c r="C7" s="3246" t="s">
        <v>3364</v>
      </c>
      <c r="D7" s="3247"/>
      <c r="E7" s="3248"/>
      <c r="F7" s="3246" t="s">
        <v>3365</v>
      </c>
      <c r="G7" s="3247"/>
      <c r="H7" s="3248"/>
      <c r="I7" s="5112" t="s">
        <v>2632</v>
      </c>
      <c r="J7" s="5115" t="s">
        <v>3188</v>
      </c>
    </row>
    <row r="8" spans="1:16" s="3250" customFormat="1" ht="15.75" customHeight="1">
      <c r="A8" s="5108"/>
      <c r="B8" s="5109"/>
      <c r="C8" s="5118" t="s">
        <v>3366</v>
      </c>
      <c r="D8" s="5118" t="s">
        <v>3367</v>
      </c>
      <c r="E8" s="5118" t="s">
        <v>3368</v>
      </c>
      <c r="F8" s="5118" t="s">
        <v>3366</v>
      </c>
      <c r="G8" s="5118" t="s">
        <v>3367</v>
      </c>
      <c r="H8" s="5118" t="s">
        <v>3368</v>
      </c>
      <c r="I8" s="5113"/>
      <c r="J8" s="5116"/>
      <c r="K8" s="3249"/>
    </row>
    <row r="9" spans="1:16" s="3250" customFormat="1" ht="15" customHeight="1">
      <c r="A9" s="5108"/>
      <c r="B9" s="5109"/>
      <c r="C9" s="5119"/>
      <c r="D9" s="5119"/>
      <c r="E9" s="5119"/>
      <c r="F9" s="5119"/>
      <c r="G9" s="5119"/>
      <c r="H9" s="5119"/>
      <c r="I9" s="5114"/>
      <c r="J9" s="5117"/>
      <c r="K9" s="3249"/>
    </row>
    <row r="10" spans="1:16" s="3250" customFormat="1" ht="20.25" customHeight="1">
      <c r="A10" s="5110"/>
      <c r="B10" s="5111"/>
      <c r="C10" s="3251" t="s">
        <v>1417</v>
      </c>
      <c r="D10" s="3251" t="s">
        <v>1422</v>
      </c>
      <c r="E10" s="3251" t="s">
        <v>1425</v>
      </c>
      <c r="F10" s="3251" t="s">
        <v>1428</v>
      </c>
      <c r="G10" s="3251" t="s">
        <v>1431</v>
      </c>
      <c r="H10" s="3251" t="s">
        <v>1434</v>
      </c>
      <c r="I10" s="3251" t="s">
        <v>1436</v>
      </c>
      <c r="J10" s="3252" t="s">
        <v>3369</v>
      </c>
    </row>
    <row r="11" spans="1:16" s="3263" customFormat="1" ht="35.25" customHeight="1">
      <c r="A11" s="3253" t="s">
        <v>1417</v>
      </c>
      <c r="B11" s="3254" t="s">
        <v>3370</v>
      </c>
      <c r="C11" s="3255"/>
      <c r="D11" s="3256"/>
      <c r="E11" s="3257"/>
      <c r="F11" s="3258"/>
      <c r="G11" s="3259"/>
      <c r="H11" s="3260"/>
      <c r="I11" s="3261"/>
      <c r="J11" s="3262">
        <f>I11*12.5</f>
        <v>0</v>
      </c>
    </row>
    <row r="12" spans="1:16" s="3263" customFormat="1" ht="36" customHeight="1">
      <c r="A12" s="3264" t="s">
        <v>1422</v>
      </c>
      <c r="B12" s="3265" t="s">
        <v>3371</v>
      </c>
      <c r="C12" s="3266"/>
      <c r="D12" s="3267"/>
      <c r="E12" s="3268"/>
      <c r="F12" s="3258"/>
      <c r="G12" s="3259"/>
      <c r="H12" s="3260"/>
      <c r="I12" s="3261"/>
      <c r="J12" s="3269">
        <f>I12*12.5</f>
        <v>0</v>
      </c>
    </row>
    <row r="13" spans="1:16" s="3263" customFormat="1" ht="24.75" customHeight="1">
      <c r="A13" s="3270"/>
      <c r="B13" s="3271" t="s">
        <v>3372</v>
      </c>
      <c r="C13" s="3258"/>
      <c r="D13" s="3259"/>
      <c r="E13" s="3260"/>
      <c r="F13" s="3258"/>
      <c r="G13" s="3259"/>
      <c r="H13" s="3260"/>
      <c r="I13" s="3259"/>
      <c r="J13" s="3272"/>
    </row>
    <row r="14" spans="1:16" s="3283" customFormat="1" ht="30.75" customHeight="1">
      <c r="A14" s="3273" t="s">
        <v>1425</v>
      </c>
      <c r="B14" s="3274" t="s">
        <v>3373</v>
      </c>
      <c r="C14" s="3275"/>
      <c r="D14" s="3276"/>
      <c r="E14" s="3277"/>
      <c r="F14" s="3278"/>
      <c r="G14" s="3279"/>
      <c r="H14" s="3280"/>
      <c r="I14" s="3281"/>
      <c r="J14" s="3282"/>
      <c r="L14" s="3263"/>
      <c r="M14" s="3263"/>
      <c r="N14" s="3263"/>
      <c r="O14" s="3263"/>
      <c r="P14" s="3263"/>
    </row>
    <row r="15" spans="1:16" s="3283" customFormat="1" ht="29.25" customHeight="1">
      <c r="A15" s="3273" t="s">
        <v>1428</v>
      </c>
      <c r="B15" s="3274" t="s">
        <v>3374</v>
      </c>
      <c r="C15" s="3275"/>
      <c r="D15" s="3276"/>
      <c r="E15" s="3277"/>
      <c r="F15" s="3278"/>
      <c r="G15" s="3279"/>
      <c r="H15" s="3280"/>
      <c r="I15" s="3281"/>
      <c r="J15" s="3282"/>
      <c r="L15" s="3263"/>
      <c r="M15" s="3263"/>
      <c r="N15" s="3263"/>
      <c r="O15" s="3263"/>
      <c r="P15" s="3263"/>
    </row>
    <row r="16" spans="1:16" s="3283" customFormat="1" ht="21" customHeight="1">
      <c r="A16" s="3273" t="s">
        <v>1431</v>
      </c>
      <c r="B16" s="3274" t="s">
        <v>3375</v>
      </c>
      <c r="C16" s="3275"/>
      <c r="D16" s="3276"/>
      <c r="E16" s="3277"/>
      <c r="F16" s="3278"/>
      <c r="G16" s="3279"/>
      <c r="H16" s="3280"/>
      <c r="I16" s="3281"/>
      <c r="J16" s="3282"/>
    </row>
    <row r="17" spans="1:10" s="3283" customFormat="1" ht="28.5" customHeight="1">
      <c r="A17" s="3273" t="s">
        <v>1434</v>
      </c>
      <c r="B17" s="3274" t="s">
        <v>3376</v>
      </c>
      <c r="C17" s="3275"/>
      <c r="D17" s="3276"/>
      <c r="E17" s="3277"/>
      <c r="F17" s="3278"/>
      <c r="G17" s="3279"/>
      <c r="H17" s="3280"/>
      <c r="I17" s="3281"/>
      <c r="J17" s="3282"/>
    </row>
    <row r="18" spans="1:10" s="3283" customFormat="1" ht="21.75" customHeight="1">
      <c r="A18" s="3273" t="s">
        <v>1436</v>
      </c>
      <c r="B18" s="3274" t="s">
        <v>3377</v>
      </c>
      <c r="C18" s="3275"/>
      <c r="D18" s="3276"/>
      <c r="E18" s="3277"/>
      <c r="F18" s="3278"/>
      <c r="G18" s="3279"/>
      <c r="H18" s="3280"/>
      <c r="I18" s="3281"/>
      <c r="J18" s="3282"/>
    </row>
    <row r="19" spans="1:10" s="3283" customFormat="1" ht="19.5" customHeight="1">
      <c r="A19" s="3273" t="s">
        <v>1439</v>
      </c>
      <c r="B19" s="3274" t="s">
        <v>3378</v>
      </c>
      <c r="C19" s="3275"/>
      <c r="D19" s="3276"/>
      <c r="E19" s="3277"/>
      <c r="F19" s="3278"/>
      <c r="G19" s="3279"/>
      <c r="H19" s="3280"/>
      <c r="I19" s="3281"/>
      <c r="J19" s="3282"/>
    </row>
    <row r="20" spans="1:10" s="3283" customFormat="1" ht="19.5" customHeight="1">
      <c r="A20" s="3273" t="s">
        <v>1442</v>
      </c>
      <c r="B20" s="3274" t="s">
        <v>3379</v>
      </c>
      <c r="C20" s="3275"/>
      <c r="D20" s="3276"/>
      <c r="E20" s="3277"/>
      <c r="F20" s="3278"/>
      <c r="G20" s="3279"/>
      <c r="H20" s="3280"/>
      <c r="I20" s="3281"/>
      <c r="J20" s="3282"/>
    </row>
    <row r="21" spans="1:10" s="3283" customFormat="1" ht="24.75" customHeight="1">
      <c r="A21" s="3273" t="s">
        <v>2654</v>
      </c>
      <c r="B21" s="3274" t="s">
        <v>3380</v>
      </c>
      <c r="C21" s="3275"/>
      <c r="D21" s="3276"/>
      <c r="E21" s="3277"/>
      <c r="F21" s="3278"/>
      <c r="G21" s="3279"/>
      <c r="H21" s="3280"/>
      <c r="I21" s="3281"/>
      <c r="J21" s="3282"/>
    </row>
    <row r="22" spans="1:10" s="3283" customFormat="1" ht="23.25" customHeight="1">
      <c r="A22" s="3270"/>
      <c r="B22" s="3271" t="s">
        <v>3381</v>
      </c>
      <c r="C22" s="3284"/>
      <c r="D22" s="3281"/>
      <c r="E22" s="3281"/>
      <c r="F22" s="3285"/>
      <c r="G22" s="3279"/>
      <c r="H22" s="3280"/>
      <c r="I22" s="3258"/>
      <c r="J22" s="3282"/>
    </row>
    <row r="23" spans="1:10" s="3283" customFormat="1" ht="21" customHeight="1">
      <c r="A23" s="3273" t="s">
        <v>2656</v>
      </c>
      <c r="B23" s="3274" t="s">
        <v>3382</v>
      </c>
      <c r="C23" s="3275"/>
      <c r="D23" s="3276"/>
      <c r="E23" s="3276"/>
      <c r="F23" s="3286"/>
      <c r="G23" s="3287"/>
      <c r="H23" s="3288"/>
      <c r="I23" s="3284"/>
      <c r="J23" s="3282"/>
    </row>
    <row r="24" spans="1:10" s="3283" customFormat="1" ht="26.25" customHeight="1">
      <c r="A24" s="3273" t="s">
        <v>2658</v>
      </c>
      <c r="B24" s="3274" t="s">
        <v>3383</v>
      </c>
      <c r="C24" s="3275"/>
      <c r="D24" s="3276"/>
      <c r="E24" s="3276"/>
      <c r="F24" s="3289"/>
      <c r="G24" s="3290"/>
      <c r="H24" s="3291"/>
      <c r="I24" s="3281"/>
      <c r="J24" s="3292"/>
    </row>
    <row r="25" spans="1:10" s="3283" customFormat="1" ht="27" customHeight="1" thickBot="1">
      <c r="A25" s="3293" t="s">
        <v>1451</v>
      </c>
      <c r="B25" s="3294" t="s">
        <v>3384</v>
      </c>
      <c r="C25" s="3295"/>
      <c r="D25" s="3296"/>
      <c r="E25" s="3297"/>
      <c r="F25" s="3298"/>
      <c r="G25" s="3299"/>
      <c r="H25" s="3300"/>
      <c r="I25" s="3301"/>
      <c r="J25" s="3302"/>
    </row>
    <row r="26" spans="1:10" ht="16.5" customHeight="1">
      <c r="B26" s="3303"/>
      <c r="C26" s="3304"/>
      <c r="D26" s="3304"/>
      <c r="E26" s="3304"/>
      <c r="F26" s="3305"/>
      <c r="G26" s="3305"/>
      <c r="H26" s="3305"/>
      <c r="I26" s="3305"/>
      <c r="J26" s="3306"/>
    </row>
    <row r="27" spans="1:10" ht="15">
      <c r="B27" s="2212" t="s">
        <v>2693</v>
      </c>
      <c r="C27" s="3307"/>
      <c r="D27" s="3307"/>
      <c r="E27" s="3307"/>
      <c r="F27" s="3307"/>
      <c r="G27" s="3307"/>
      <c r="H27" s="3307"/>
      <c r="I27" s="3307"/>
      <c r="J27" s="3307"/>
    </row>
    <row r="28" spans="1:10" ht="15">
      <c r="B28" s="2214"/>
      <c r="C28" s="3308"/>
      <c r="D28" s="3308"/>
      <c r="E28" s="3308"/>
      <c r="F28" s="3308"/>
      <c r="G28" s="3308"/>
      <c r="H28" s="3308"/>
      <c r="I28" s="3308"/>
      <c r="J28" s="3308"/>
    </row>
  </sheetData>
  <mergeCells count="9">
    <mergeCell ref="A7:B10"/>
    <mergeCell ref="I7:I9"/>
    <mergeCell ref="J7:J9"/>
    <mergeCell ref="C8:C9"/>
    <mergeCell ref="D8:D9"/>
    <mergeCell ref="E8:E9"/>
    <mergeCell ref="F8:F9"/>
    <mergeCell ref="G8:G9"/>
    <mergeCell ref="H8:H9"/>
  </mergeCells>
  <printOptions horizontalCentered="1" verticalCentered="1"/>
  <pageMargins left="0.74803149606299213" right="0.74803149606299213" top="0.98425196850393704" bottom="0.98425196850393704" header="0.51181102362204722" footer="0.51181102362204722"/>
  <pageSetup paperSize="9" scale="25" orientation="landscape" r:id="rId1"/>
  <headerFooter alignWithMargins="0">
    <oddHeader>&amp;C&amp;30&amp;U&amp;A</oddHead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R39"/>
  <sheetViews>
    <sheetView zoomScale="80" zoomScaleNormal="80" workbookViewId="0"/>
  </sheetViews>
  <sheetFormatPr defaultColWidth="11.42578125" defaultRowHeight="14.25"/>
  <cols>
    <col min="1" max="1" width="10" style="3309" customWidth="1"/>
    <col min="2" max="2" width="8.42578125" style="3314" customWidth="1"/>
    <col min="3" max="3" width="80" style="3310" customWidth="1"/>
    <col min="4" max="4" width="24.28515625" style="3310" bestFit="1" customWidth="1"/>
    <col min="5" max="5" width="17.42578125" style="3310" customWidth="1"/>
    <col min="6" max="6" width="15.85546875" style="3310" customWidth="1"/>
    <col min="7" max="7" width="17" style="3310" customWidth="1"/>
    <col min="8" max="8" width="21" style="3310" customWidth="1"/>
    <col min="9" max="16384" width="11.42578125" style="3310"/>
  </cols>
  <sheetData>
    <row r="1" spans="1:44" ht="15">
      <c r="B1" s="3310"/>
      <c r="C1" s="41" t="s">
        <v>48</v>
      </c>
      <c r="D1" s="105" t="s">
        <v>3436</v>
      </c>
    </row>
    <row r="2" spans="1:44" ht="15">
      <c r="B2" s="3310"/>
      <c r="C2" s="27" t="s">
        <v>49</v>
      </c>
      <c r="D2" s="27" t="s">
        <v>3437</v>
      </c>
    </row>
    <row r="3" spans="1:44" ht="15">
      <c r="B3" s="3310"/>
      <c r="C3" s="27" t="s">
        <v>47</v>
      </c>
      <c r="D3" s="27" t="s">
        <v>52</v>
      </c>
    </row>
    <row r="4" spans="1:44" ht="15">
      <c r="B4" s="3310"/>
      <c r="C4" s="27" t="s">
        <v>50</v>
      </c>
      <c r="D4" s="27" t="s">
        <v>53</v>
      </c>
    </row>
    <row r="5" spans="1:44" ht="15">
      <c r="B5" s="3310"/>
      <c r="C5" s="41" t="s">
        <v>792</v>
      </c>
      <c r="D5" s="41" t="s">
        <v>71</v>
      </c>
    </row>
    <row r="6" spans="1:44" ht="15">
      <c r="B6" s="3310"/>
      <c r="C6" s="41"/>
      <c r="D6" s="41"/>
    </row>
    <row r="7" spans="1:44" ht="15.75" thickBot="1">
      <c r="B7" s="3310"/>
      <c r="C7" s="41"/>
      <c r="D7" s="41"/>
    </row>
    <row r="8" spans="1:44" ht="29.25" customHeight="1" thickBot="1">
      <c r="A8" s="3311"/>
      <c r="B8" s="3312"/>
      <c r="C8" s="5120" t="s">
        <v>3438</v>
      </c>
      <c r="D8" s="5121"/>
      <c r="E8" s="5121"/>
      <c r="F8" s="5121"/>
      <c r="G8" s="5121"/>
      <c r="H8" s="5121"/>
      <c r="I8" s="5121"/>
      <c r="J8" s="5122"/>
      <c r="M8" s="3312"/>
      <c r="N8" s="3313"/>
      <c r="O8" s="3313"/>
      <c r="P8" s="3313"/>
      <c r="Q8" s="3312"/>
    </row>
    <row r="9" spans="1:44" ht="15">
      <c r="B9" s="3310"/>
      <c r="C9" s="41"/>
      <c r="D9" s="41"/>
    </row>
    <row r="10" spans="1:44" ht="15">
      <c r="B10" s="3310"/>
      <c r="C10" s="41"/>
      <c r="D10" s="41"/>
    </row>
    <row r="11" spans="1:44" ht="15" thickBot="1">
      <c r="C11" s="3309"/>
      <c r="D11" s="3314"/>
      <c r="E11" s="3309"/>
      <c r="F11" s="3314"/>
      <c r="G11" s="3309"/>
      <c r="H11" s="3314"/>
    </row>
    <row r="12" spans="1:44" s="3319" customFormat="1" ht="51.75" customHeight="1">
      <c r="A12" s="5123" t="s">
        <v>1651</v>
      </c>
      <c r="B12" s="5125" t="s">
        <v>200</v>
      </c>
      <c r="C12" s="5127" t="s">
        <v>1415</v>
      </c>
      <c r="D12" s="3315" t="s">
        <v>3439</v>
      </c>
      <c r="E12" s="3316" t="s">
        <v>3440</v>
      </c>
      <c r="F12" s="3316" t="s">
        <v>3441</v>
      </c>
      <c r="G12" s="3316" t="s">
        <v>3442</v>
      </c>
      <c r="H12" s="3317" t="s">
        <v>3443</v>
      </c>
      <c r="I12" s="3312"/>
      <c r="J12" s="3312"/>
      <c r="K12" s="3312"/>
      <c r="L12" s="3738"/>
      <c r="M12" s="3739"/>
      <c r="N12" s="3318"/>
      <c r="O12" s="3312"/>
      <c r="P12" s="3312"/>
      <c r="Q12" s="3312"/>
      <c r="R12" s="3312"/>
      <c r="S12" s="3312"/>
      <c r="T12" s="3312"/>
      <c r="U12" s="3312"/>
      <c r="V12" s="3312"/>
      <c r="W12" s="3312"/>
      <c r="X12" s="3312"/>
      <c r="Y12" s="3312"/>
      <c r="Z12" s="3312"/>
      <c r="AA12" s="3312"/>
      <c r="AB12" s="3312"/>
      <c r="AC12" s="3312"/>
      <c r="AD12" s="3312"/>
      <c r="AE12" s="3312"/>
      <c r="AF12" s="3312"/>
      <c r="AG12" s="3312"/>
      <c r="AH12" s="3312"/>
      <c r="AI12" s="3312"/>
      <c r="AJ12" s="3312"/>
      <c r="AK12" s="3312"/>
      <c r="AL12" s="3312"/>
      <c r="AM12" s="3312"/>
      <c r="AN12" s="3312"/>
      <c r="AO12" s="3312"/>
      <c r="AP12" s="3312"/>
      <c r="AQ12" s="3312"/>
      <c r="AR12" s="3312"/>
    </row>
    <row r="13" spans="1:44" s="3319" customFormat="1" ht="30.75" customHeight="1">
      <c r="A13" s="5124"/>
      <c r="B13" s="5126"/>
      <c r="C13" s="5128"/>
      <c r="D13" s="3320"/>
      <c r="E13" s="3320" t="s">
        <v>1417</v>
      </c>
      <c r="F13" s="3320" t="s">
        <v>1422</v>
      </c>
      <c r="G13" s="3320" t="s">
        <v>1425</v>
      </c>
      <c r="H13" s="3321" t="s">
        <v>3444</v>
      </c>
      <c r="I13" s="3312"/>
      <c r="J13" s="3312"/>
      <c r="K13" s="3312"/>
      <c r="L13" s="3312"/>
      <c r="M13" s="3312"/>
      <c r="N13" s="3312"/>
      <c r="O13" s="3312"/>
      <c r="P13" s="3312"/>
      <c r="Q13" s="3312"/>
      <c r="R13" s="3312"/>
      <c r="S13" s="3312"/>
      <c r="T13" s="3312"/>
      <c r="U13" s="3312"/>
      <c r="V13" s="3312"/>
      <c r="W13" s="3312"/>
      <c r="X13" s="3312"/>
      <c r="Y13" s="3312"/>
      <c r="Z13" s="3312"/>
      <c r="AA13" s="3312"/>
      <c r="AB13" s="3312"/>
      <c r="AC13" s="3312"/>
      <c r="AD13" s="3312"/>
      <c r="AE13" s="3312"/>
      <c r="AF13" s="3312"/>
      <c r="AG13" s="3312"/>
      <c r="AH13" s="3312"/>
      <c r="AI13" s="3312"/>
      <c r="AJ13" s="3312"/>
      <c r="AK13" s="3312"/>
      <c r="AL13" s="3312"/>
      <c r="AM13" s="3312"/>
      <c r="AN13" s="3312"/>
      <c r="AO13" s="3312"/>
      <c r="AP13" s="3312"/>
      <c r="AQ13" s="3312"/>
      <c r="AR13" s="3312"/>
    </row>
    <row r="14" spans="1:44" s="3319" customFormat="1" ht="30" customHeight="1">
      <c r="A14" s="3322" t="s">
        <v>1417</v>
      </c>
      <c r="B14" s="3323">
        <v>1</v>
      </c>
      <c r="C14" s="3324" t="s">
        <v>3445</v>
      </c>
      <c r="D14" s="3325"/>
      <c r="E14" s="3326">
        <f>SUM(E15,E26)</f>
        <v>0</v>
      </c>
      <c r="F14" s="3327"/>
      <c r="G14" s="3328"/>
      <c r="H14" s="3329">
        <f>SUM(H15,H26)</f>
        <v>0</v>
      </c>
      <c r="I14" s="3312"/>
      <c r="J14" s="3312"/>
      <c r="K14" s="3312"/>
      <c r="L14" s="3312"/>
      <c r="M14" s="3312"/>
      <c r="N14" s="3312"/>
      <c r="O14" s="3312"/>
      <c r="P14" s="3312"/>
      <c r="Q14" s="3312"/>
      <c r="R14" s="3312"/>
      <c r="S14" s="3312"/>
      <c r="T14" s="3312"/>
      <c r="U14" s="3312"/>
      <c r="V14" s="3312"/>
      <c r="W14" s="3312"/>
      <c r="X14" s="3312"/>
      <c r="Y14" s="3312"/>
      <c r="Z14" s="3312"/>
      <c r="AA14" s="3312"/>
      <c r="AB14" s="3312"/>
      <c r="AC14" s="3312"/>
      <c r="AD14" s="3312"/>
      <c r="AE14" s="3312"/>
      <c r="AF14" s="3312"/>
      <c r="AG14" s="3312"/>
      <c r="AH14" s="3312"/>
      <c r="AI14" s="3312"/>
      <c r="AJ14" s="3312"/>
      <c r="AK14" s="3312"/>
      <c r="AL14" s="3312"/>
      <c r="AM14" s="3312"/>
      <c r="AN14" s="3312"/>
      <c r="AO14" s="3312"/>
      <c r="AP14" s="3312"/>
      <c r="AQ14" s="3312"/>
      <c r="AR14" s="3312"/>
    </row>
    <row r="15" spans="1:44" ht="30" customHeight="1">
      <c r="A15" s="3322" t="s">
        <v>1422</v>
      </c>
      <c r="B15" s="3330" t="s">
        <v>1420</v>
      </c>
      <c r="C15" s="3331" t="s">
        <v>3446</v>
      </c>
      <c r="D15" s="3332"/>
      <c r="E15" s="3326">
        <f>SUM(E16:E25)</f>
        <v>0</v>
      </c>
      <c r="F15" s="3327"/>
      <c r="G15" s="3328"/>
      <c r="H15" s="3329">
        <f>SUM(H16:H25)</f>
        <v>0</v>
      </c>
      <c r="I15" s="3312"/>
      <c r="J15" s="3311"/>
      <c r="K15" s="3311"/>
      <c r="L15" s="3311"/>
      <c r="M15" s="3311"/>
      <c r="N15" s="3311"/>
      <c r="O15" s="3311"/>
      <c r="P15" s="3311"/>
      <c r="Q15" s="3311"/>
      <c r="R15" s="3311"/>
      <c r="S15" s="3311"/>
      <c r="T15" s="3311"/>
      <c r="U15" s="3311"/>
      <c r="V15" s="3311"/>
      <c r="W15" s="3311"/>
      <c r="X15" s="3311"/>
      <c r="Y15" s="3311"/>
      <c r="Z15" s="3311"/>
      <c r="AA15" s="3311"/>
      <c r="AB15" s="3311"/>
      <c r="AC15" s="3311"/>
      <c r="AD15" s="3311"/>
      <c r="AE15" s="3311"/>
      <c r="AF15" s="3311"/>
      <c r="AG15" s="3311"/>
      <c r="AH15" s="3311"/>
      <c r="AI15" s="3311"/>
      <c r="AJ15" s="3311"/>
      <c r="AK15" s="3311"/>
      <c r="AL15" s="3311"/>
      <c r="AM15" s="3311"/>
      <c r="AN15" s="3311"/>
      <c r="AO15" s="3311"/>
      <c r="AP15" s="3311"/>
      <c r="AQ15" s="3311"/>
      <c r="AR15" s="3311"/>
    </row>
    <row r="16" spans="1:44" ht="30" customHeight="1">
      <c r="A16" s="3322" t="s">
        <v>1425</v>
      </c>
      <c r="B16" s="3330" t="s">
        <v>1423</v>
      </c>
      <c r="C16" s="3333" t="s">
        <v>3447</v>
      </c>
      <c r="D16" s="3334" t="s">
        <v>3448</v>
      </c>
      <c r="E16" s="3335"/>
      <c r="F16" s="3740">
        <v>1</v>
      </c>
      <c r="G16" s="3336"/>
      <c r="H16" s="3337">
        <f>E16*G16</f>
        <v>0</v>
      </c>
      <c r="I16" s="3312"/>
    </row>
    <row r="17" spans="1:9" ht="30" customHeight="1">
      <c r="A17" s="3322" t="s">
        <v>1428</v>
      </c>
      <c r="B17" s="3330" t="s">
        <v>1550</v>
      </c>
      <c r="C17" s="3333" t="s">
        <v>3449</v>
      </c>
      <c r="D17" s="3334" t="s">
        <v>3450</v>
      </c>
      <c r="E17" s="3335"/>
      <c r="F17" s="3740">
        <v>1</v>
      </c>
      <c r="G17" s="3336"/>
      <c r="H17" s="3337">
        <f t="shared" ref="H17:H22" si="0">E17*G17</f>
        <v>0</v>
      </c>
      <c r="I17" s="3312"/>
    </row>
    <row r="18" spans="1:9" ht="30" customHeight="1">
      <c r="A18" s="3322" t="s">
        <v>1431</v>
      </c>
      <c r="B18" s="3330" t="s">
        <v>2899</v>
      </c>
      <c r="C18" s="3333" t="s">
        <v>3451</v>
      </c>
      <c r="D18" s="3334" t="s">
        <v>3452</v>
      </c>
      <c r="E18" s="3335"/>
      <c r="F18" s="3740">
        <v>1</v>
      </c>
      <c r="G18" s="3336"/>
      <c r="H18" s="3337">
        <f t="shared" si="0"/>
        <v>0</v>
      </c>
      <c r="I18" s="3312"/>
    </row>
    <row r="19" spans="1:9" ht="34.5" customHeight="1">
      <c r="A19" s="3322" t="s">
        <v>1434</v>
      </c>
      <c r="B19" s="3330" t="s">
        <v>2900</v>
      </c>
      <c r="C19" s="3333" t="s">
        <v>3453</v>
      </c>
      <c r="D19" s="3334" t="s">
        <v>3454</v>
      </c>
      <c r="E19" s="3335"/>
      <c r="F19" s="3740">
        <v>0.9</v>
      </c>
      <c r="G19" s="3336"/>
      <c r="H19" s="3337">
        <f>E19*G19</f>
        <v>0</v>
      </c>
      <c r="I19" s="3312"/>
    </row>
    <row r="20" spans="1:9" ht="34.5" customHeight="1">
      <c r="A20" s="3322" t="s">
        <v>1436</v>
      </c>
      <c r="B20" s="3330" t="s">
        <v>2901</v>
      </c>
      <c r="C20" s="3333" t="s">
        <v>3455</v>
      </c>
      <c r="D20" s="3334" t="s">
        <v>3456</v>
      </c>
      <c r="E20" s="3335"/>
      <c r="F20" s="3740">
        <v>0.85</v>
      </c>
      <c r="G20" s="3336"/>
      <c r="H20" s="3337">
        <f>E20*G20</f>
        <v>0</v>
      </c>
      <c r="I20" s="3312"/>
    </row>
    <row r="21" spans="1:9" ht="33" customHeight="1">
      <c r="A21" s="3322" t="s">
        <v>1439</v>
      </c>
      <c r="B21" s="3330" t="s">
        <v>2902</v>
      </c>
      <c r="C21" s="3333" t="s">
        <v>3457</v>
      </c>
      <c r="D21" s="3334" t="s">
        <v>3458</v>
      </c>
      <c r="E21" s="3335"/>
      <c r="F21" s="3740">
        <v>1</v>
      </c>
      <c r="G21" s="3336"/>
      <c r="H21" s="3337">
        <f>E21*G21</f>
        <v>0</v>
      </c>
      <c r="I21" s="3312"/>
    </row>
    <row r="22" spans="1:9" ht="30" customHeight="1">
      <c r="A22" s="3322" t="s">
        <v>1442</v>
      </c>
      <c r="B22" s="3330" t="s">
        <v>2903</v>
      </c>
      <c r="C22" s="3333" t="s">
        <v>3459</v>
      </c>
      <c r="D22" s="3334" t="s">
        <v>3460</v>
      </c>
      <c r="E22" s="3335"/>
      <c r="F22" s="3740">
        <v>1</v>
      </c>
      <c r="G22" s="3336"/>
      <c r="H22" s="3337">
        <f t="shared" si="0"/>
        <v>0</v>
      </c>
      <c r="I22" s="3312"/>
    </row>
    <row r="23" spans="1:9" ht="42.75" customHeight="1">
      <c r="A23" s="3322" t="s">
        <v>2654</v>
      </c>
      <c r="B23" s="3330" t="s">
        <v>2905</v>
      </c>
      <c r="C23" s="3333" t="s">
        <v>3461</v>
      </c>
      <c r="D23" s="3334" t="s">
        <v>3462</v>
      </c>
      <c r="E23" s="3335"/>
      <c r="F23" s="3740">
        <v>1</v>
      </c>
      <c r="G23" s="3336"/>
      <c r="H23" s="3337">
        <f>E23*G23</f>
        <v>0</v>
      </c>
      <c r="I23" s="3312"/>
    </row>
    <row r="24" spans="1:9" ht="42.75" customHeight="1">
      <c r="A24" s="3322" t="s">
        <v>2656</v>
      </c>
      <c r="B24" s="3330" t="s">
        <v>2906</v>
      </c>
      <c r="C24" s="3333" t="s">
        <v>3463</v>
      </c>
      <c r="D24" s="3334" t="s">
        <v>3462</v>
      </c>
      <c r="E24" s="3335"/>
      <c r="F24" s="3740">
        <v>1</v>
      </c>
      <c r="G24" s="3336"/>
      <c r="H24" s="3337">
        <f>E24*G24</f>
        <v>0</v>
      </c>
      <c r="I24" s="3312"/>
    </row>
    <row r="25" spans="1:9" ht="44.25" customHeight="1">
      <c r="A25" s="3322" t="s">
        <v>2658</v>
      </c>
      <c r="B25" s="3330" t="s">
        <v>2907</v>
      </c>
      <c r="C25" s="3338" t="s">
        <v>3871</v>
      </c>
      <c r="D25" s="3334" t="s">
        <v>3464</v>
      </c>
      <c r="E25" s="3335"/>
      <c r="F25" s="3740">
        <v>1</v>
      </c>
      <c r="G25" s="3336"/>
      <c r="H25" s="3337">
        <f>E25*G25</f>
        <v>0</v>
      </c>
      <c r="I25" s="3312"/>
    </row>
    <row r="26" spans="1:9" ht="30" customHeight="1">
      <c r="A26" s="3322" t="s">
        <v>1451</v>
      </c>
      <c r="B26" s="3330" t="s">
        <v>1601</v>
      </c>
      <c r="C26" s="3331" t="s">
        <v>3465</v>
      </c>
      <c r="D26" s="3339"/>
      <c r="E26" s="3340">
        <f>SUM(E27,E32)</f>
        <v>0</v>
      </c>
      <c r="F26" s="3341"/>
      <c r="G26" s="3341"/>
      <c r="H26" s="3329">
        <f>SUM(H27,H32)</f>
        <v>0</v>
      </c>
      <c r="I26" s="3312"/>
    </row>
    <row r="27" spans="1:9" ht="30" customHeight="1">
      <c r="A27" s="3322" t="s">
        <v>1454</v>
      </c>
      <c r="B27" s="3330" t="s">
        <v>1604</v>
      </c>
      <c r="C27" s="3342" t="s">
        <v>3466</v>
      </c>
      <c r="D27" s="3343"/>
      <c r="E27" s="3344">
        <f>SUM(E28:E31)</f>
        <v>0</v>
      </c>
      <c r="F27" s="3345"/>
      <c r="G27" s="3346"/>
      <c r="H27" s="3347">
        <f>SUM(H28:H31)</f>
        <v>0</v>
      </c>
      <c r="I27" s="3312"/>
    </row>
    <row r="28" spans="1:9" ht="51.75" customHeight="1">
      <c r="A28" s="3322" t="s">
        <v>1457</v>
      </c>
      <c r="B28" s="3330" t="s">
        <v>1607</v>
      </c>
      <c r="C28" s="3333" t="s">
        <v>3467</v>
      </c>
      <c r="D28" s="3334" t="s">
        <v>3468</v>
      </c>
      <c r="E28" s="3335"/>
      <c r="F28" s="3740">
        <v>0.85</v>
      </c>
      <c r="G28" s="3336"/>
      <c r="H28" s="3337">
        <f>E28*G28</f>
        <v>0</v>
      </c>
      <c r="I28" s="3312"/>
    </row>
    <row r="29" spans="1:9" ht="42.75" customHeight="1">
      <c r="A29" s="3322" t="s">
        <v>1460</v>
      </c>
      <c r="B29" s="3330" t="s">
        <v>1610</v>
      </c>
      <c r="C29" s="3333" t="s">
        <v>3469</v>
      </c>
      <c r="D29" s="3334" t="s">
        <v>3468</v>
      </c>
      <c r="E29" s="3335"/>
      <c r="F29" s="3740">
        <v>0.85</v>
      </c>
      <c r="G29" s="3336"/>
      <c r="H29" s="3337">
        <f t="shared" ref="H29:H33" si="1">E29*G29</f>
        <v>0</v>
      </c>
      <c r="I29" s="3312"/>
    </row>
    <row r="30" spans="1:9" ht="37.5" customHeight="1">
      <c r="A30" s="3322" t="s">
        <v>2664</v>
      </c>
      <c r="B30" s="3330" t="s">
        <v>1613</v>
      </c>
      <c r="C30" s="3333" t="s">
        <v>3470</v>
      </c>
      <c r="D30" s="3334" t="s">
        <v>3471</v>
      </c>
      <c r="E30" s="3335"/>
      <c r="F30" s="3740">
        <v>0.85</v>
      </c>
      <c r="G30" s="3336"/>
      <c r="H30" s="3337">
        <f t="shared" si="1"/>
        <v>0</v>
      </c>
      <c r="I30" s="3312"/>
    </row>
    <row r="31" spans="1:9" ht="30" customHeight="1">
      <c r="A31" s="3322" t="s">
        <v>2666</v>
      </c>
      <c r="B31" s="3330" t="s">
        <v>1615</v>
      </c>
      <c r="C31" s="3333" t="s">
        <v>3472</v>
      </c>
      <c r="D31" s="3334" t="s">
        <v>3473</v>
      </c>
      <c r="E31" s="3335"/>
      <c r="F31" s="3740">
        <v>0.85</v>
      </c>
      <c r="G31" s="3336"/>
      <c r="H31" s="3337">
        <f t="shared" si="1"/>
        <v>0</v>
      </c>
      <c r="I31" s="3312"/>
    </row>
    <row r="32" spans="1:9" ht="30" customHeight="1">
      <c r="A32" s="3322" t="s">
        <v>2668</v>
      </c>
      <c r="B32" s="3330" t="s">
        <v>1630</v>
      </c>
      <c r="C32" s="3348" t="s">
        <v>3474</v>
      </c>
      <c r="D32" s="3349"/>
      <c r="E32" s="3350">
        <f>SUM(E33:E34)</f>
        <v>0</v>
      </c>
      <c r="F32" s="3351"/>
      <c r="G32" s="3351"/>
      <c r="H32" s="3352">
        <f>SUM(H33:H34)</f>
        <v>0</v>
      </c>
      <c r="I32" s="3312"/>
    </row>
    <row r="33" spans="1:9" ht="45.75" customHeight="1">
      <c r="A33" s="3353" t="s">
        <v>1463</v>
      </c>
      <c r="B33" s="3354" t="s">
        <v>3475</v>
      </c>
      <c r="C33" s="3348" t="s">
        <v>3476</v>
      </c>
      <c r="D33" s="3355" t="s">
        <v>3477</v>
      </c>
      <c r="E33" s="3356"/>
      <c r="F33" s="3741">
        <v>0.5</v>
      </c>
      <c r="G33" s="3357"/>
      <c r="H33" s="3337">
        <f t="shared" si="1"/>
        <v>0</v>
      </c>
      <c r="I33" s="3312"/>
    </row>
    <row r="34" spans="1:9" ht="30" customHeight="1">
      <c r="A34" s="3353" t="s">
        <v>2671</v>
      </c>
      <c r="B34" s="3354" t="s">
        <v>3478</v>
      </c>
      <c r="C34" s="3333" t="s">
        <v>3479</v>
      </c>
      <c r="D34" s="3358" t="s">
        <v>3480</v>
      </c>
      <c r="E34" s="3359"/>
      <c r="F34" s="3742">
        <v>0.5</v>
      </c>
      <c r="G34" s="3360"/>
      <c r="H34" s="3361">
        <f>E34*G34</f>
        <v>0</v>
      </c>
      <c r="I34" s="3312"/>
    </row>
    <row r="35" spans="1:9" ht="30" customHeight="1">
      <c r="A35" s="5129" t="s">
        <v>3481</v>
      </c>
      <c r="B35" s="5130"/>
      <c r="C35" s="5130"/>
      <c r="D35" s="5130"/>
      <c r="E35" s="5130"/>
      <c r="F35" s="5130"/>
      <c r="G35" s="5130"/>
      <c r="H35" s="5131"/>
      <c r="I35" s="3312"/>
    </row>
    <row r="36" spans="1:9" ht="45" customHeight="1">
      <c r="A36" s="3322" t="s">
        <v>2673</v>
      </c>
      <c r="B36" s="3362" t="s">
        <v>133</v>
      </c>
      <c r="C36" s="3363" t="s">
        <v>3482</v>
      </c>
      <c r="D36" s="3364" t="s">
        <v>3483</v>
      </c>
      <c r="E36" s="3365"/>
      <c r="F36" s="3366"/>
      <c r="G36" s="3366"/>
      <c r="H36" s="3367"/>
      <c r="I36" s="3312"/>
    </row>
    <row r="37" spans="1:9" ht="45.75" customHeight="1">
      <c r="A37" s="3322" t="s">
        <v>2674</v>
      </c>
      <c r="B37" s="3362" t="s">
        <v>766</v>
      </c>
      <c r="C37" s="3363" t="s">
        <v>3484</v>
      </c>
      <c r="D37" s="3368" t="s">
        <v>3483</v>
      </c>
      <c r="E37" s="3369"/>
      <c r="F37" s="3370"/>
      <c r="G37" s="3370"/>
      <c r="H37" s="3371"/>
      <c r="I37" s="3312"/>
    </row>
    <row r="38" spans="1:9" ht="30" customHeight="1">
      <c r="A38" s="3322" t="s">
        <v>2675</v>
      </c>
      <c r="B38" s="3362" t="s">
        <v>767</v>
      </c>
      <c r="C38" s="3363" t="s">
        <v>3485</v>
      </c>
      <c r="D38" s="3368" t="s">
        <v>3462</v>
      </c>
      <c r="E38" s="3369"/>
      <c r="F38" s="3370"/>
      <c r="G38" s="3370"/>
      <c r="H38" s="3371"/>
      <c r="I38" s="3312"/>
    </row>
    <row r="39" spans="1:9" ht="30" customHeight="1" thickBot="1">
      <c r="A39" s="3372" t="s">
        <v>1468</v>
      </c>
      <c r="B39" s="3373" t="s">
        <v>768</v>
      </c>
      <c r="C39" s="3374" t="s">
        <v>3486</v>
      </c>
      <c r="D39" s="3375" t="s">
        <v>3487</v>
      </c>
      <c r="E39" s="3376"/>
      <c r="F39" s="3377"/>
      <c r="G39" s="3377"/>
      <c r="H39" s="3378"/>
      <c r="I39" s="3312"/>
    </row>
  </sheetData>
  <mergeCells count="5">
    <mergeCell ref="C8:J8"/>
    <mergeCell ref="A12:A13"/>
    <mergeCell ref="B12:B13"/>
    <mergeCell ref="C12:C13"/>
    <mergeCell ref="A35:H35"/>
  </mergeCells>
  <hyperlinks>
    <hyperlink ref="C8:J8" r:id="rId1" display="F 1 - MBULIMI ME LIKUIDITET - AKTIVET LIKUIDE"/>
  </hyperlinks>
  <pageMargins left="0.70866141732283505" right="0.70866141732283505" top="0.74803149606299202" bottom="0.74803149606299202" header="0.31496062992126" footer="0.31496062992126"/>
  <pageSetup paperSize="9" scale="61" fitToHeight="0" orientation="landscape"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R39"/>
  <sheetViews>
    <sheetView zoomScale="80" zoomScaleNormal="80" workbookViewId="0"/>
  </sheetViews>
  <sheetFormatPr defaultColWidth="11.42578125" defaultRowHeight="14.25"/>
  <cols>
    <col min="1" max="1" width="10" style="3309" customWidth="1"/>
    <col min="2" max="2" width="8.42578125" style="3314" customWidth="1"/>
    <col min="3" max="3" width="65.5703125" style="3310" customWidth="1"/>
    <col min="4" max="4" width="24.28515625" style="3310" bestFit="1" customWidth="1"/>
    <col min="5" max="5" width="17.42578125" style="3310" customWidth="1"/>
    <col min="6" max="6" width="15.85546875" style="3310" customWidth="1"/>
    <col min="7" max="7" width="17" style="3310" customWidth="1"/>
    <col min="8" max="8" width="21" style="3310" customWidth="1"/>
    <col min="9" max="16384" width="11.42578125" style="3310"/>
  </cols>
  <sheetData>
    <row r="1" spans="1:44" ht="15">
      <c r="B1" s="3310"/>
      <c r="C1" s="41" t="s">
        <v>48</v>
      </c>
      <c r="D1" s="105" t="s">
        <v>3488</v>
      </c>
    </row>
    <row r="2" spans="1:44" ht="15">
      <c r="B2" s="3310"/>
      <c r="C2" s="27" t="s">
        <v>49</v>
      </c>
      <c r="D2" s="27" t="s">
        <v>3489</v>
      </c>
    </row>
    <row r="3" spans="1:44" ht="15">
      <c r="B3" s="3310"/>
      <c r="C3" s="27" t="s">
        <v>47</v>
      </c>
      <c r="D3" s="27" t="s">
        <v>52</v>
      </c>
    </row>
    <row r="4" spans="1:44" ht="15">
      <c r="B4" s="3310"/>
      <c r="C4" s="27" t="s">
        <v>50</v>
      </c>
      <c r="D4" s="27" t="s">
        <v>53</v>
      </c>
    </row>
    <row r="5" spans="1:44" ht="15">
      <c r="B5" s="3310"/>
      <c r="C5" s="41" t="s">
        <v>792</v>
      </c>
      <c r="D5" s="41" t="s">
        <v>71</v>
      </c>
    </row>
    <row r="7" spans="1:44" ht="15.75" customHeight="1" thickBot="1">
      <c r="A7" s="3379"/>
    </row>
    <row r="8" spans="1:44" ht="29.25" customHeight="1" thickBot="1">
      <c r="A8" s="5120" t="s">
        <v>3490</v>
      </c>
      <c r="B8" s="5121"/>
      <c r="C8" s="5121"/>
      <c r="D8" s="5121"/>
      <c r="E8" s="5121"/>
      <c r="F8" s="5121"/>
      <c r="G8" s="5121"/>
      <c r="H8" s="5122"/>
      <c r="K8" s="3312"/>
      <c r="L8" s="3313"/>
      <c r="M8" s="3313"/>
      <c r="N8" s="3313"/>
      <c r="O8" s="3312"/>
    </row>
    <row r="9" spans="1:44" ht="15" customHeight="1">
      <c r="A9" s="3380"/>
      <c r="B9" s="3380"/>
      <c r="C9" s="3380"/>
      <c r="D9" s="3380"/>
      <c r="E9" s="3380"/>
      <c r="F9" s="3380"/>
      <c r="G9" s="3380"/>
      <c r="H9" s="3380"/>
      <c r="K9" s="3312"/>
      <c r="L9" s="2742"/>
      <c r="M9" s="2742"/>
      <c r="N9" s="2742"/>
      <c r="O9" s="3312"/>
    </row>
    <row r="10" spans="1:44" ht="15" customHeight="1">
      <c r="A10" s="3380"/>
      <c r="B10" s="3380"/>
      <c r="C10" s="3381"/>
      <c r="D10" s="3381"/>
      <c r="E10" s="3382"/>
      <c r="F10" s="3380"/>
      <c r="G10" s="3380"/>
      <c r="H10" s="3380"/>
      <c r="K10" s="3312"/>
      <c r="L10" s="2742"/>
      <c r="M10" s="2742"/>
      <c r="N10" s="2742"/>
      <c r="O10" s="3312"/>
    </row>
    <row r="11" spans="1:44" ht="15" customHeight="1" thickBot="1">
      <c r="A11" s="3380"/>
      <c r="B11" s="3380"/>
      <c r="C11" s="3380"/>
      <c r="D11" s="3380"/>
      <c r="E11" s="3380"/>
      <c r="F11" s="3380"/>
      <c r="G11" s="3380"/>
      <c r="H11" s="3380"/>
      <c r="I11" s="3311"/>
      <c r="J11" s="3311"/>
      <c r="K11" s="3312"/>
      <c r="L11" s="2742"/>
      <c r="M11" s="2742"/>
      <c r="N11" s="2742"/>
      <c r="O11" s="3312"/>
      <c r="P11" s="3311"/>
      <c r="Q11" s="3311"/>
      <c r="R11" s="3311"/>
      <c r="S11" s="3311"/>
      <c r="T11" s="3311"/>
      <c r="U11" s="3311"/>
      <c r="V11" s="3311"/>
      <c r="W11" s="3311"/>
      <c r="X11" s="3311"/>
      <c r="Y11" s="3311"/>
      <c r="Z11" s="3311"/>
      <c r="AA11" s="3311"/>
      <c r="AB11" s="3311"/>
      <c r="AC11" s="3311"/>
      <c r="AD11" s="3311"/>
      <c r="AE11" s="3311"/>
      <c r="AF11" s="3311"/>
      <c r="AG11" s="3311"/>
      <c r="AH11" s="3311"/>
      <c r="AI11" s="3311"/>
      <c r="AJ11" s="3311"/>
      <c r="AK11" s="3311"/>
      <c r="AL11" s="3311"/>
      <c r="AM11" s="3311"/>
      <c r="AN11" s="3311"/>
      <c r="AO11" s="3311"/>
      <c r="AP11" s="3311"/>
      <c r="AQ11" s="3311"/>
      <c r="AR11" s="3311"/>
    </row>
    <row r="12" spans="1:44" s="3319" customFormat="1" ht="51.75" customHeight="1">
      <c r="A12" s="5123" t="s">
        <v>1651</v>
      </c>
      <c r="B12" s="5125" t="s">
        <v>200</v>
      </c>
      <c r="C12" s="5127" t="s">
        <v>1415</v>
      </c>
      <c r="D12" s="3315" t="s">
        <v>3439</v>
      </c>
      <c r="E12" s="3316" t="s">
        <v>3440</v>
      </c>
      <c r="F12" s="3316" t="s">
        <v>3441</v>
      </c>
      <c r="G12" s="3316" t="s">
        <v>3442</v>
      </c>
      <c r="H12" s="3317" t="s">
        <v>3443</v>
      </c>
      <c r="I12" s="3312"/>
      <c r="J12" s="3312"/>
      <c r="K12" s="3312"/>
      <c r="L12" s="3738"/>
      <c r="M12" s="3739"/>
      <c r="N12" s="3318"/>
      <c r="O12" s="3312"/>
      <c r="P12" s="3312"/>
      <c r="Q12" s="3312"/>
      <c r="R12" s="3312"/>
      <c r="S12" s="3312"/>
      <c r="T12" s="3312"/>
      <c r="U12" s="3312"/>
      <c r="V12" s="3312"/>
      <c r="W12" s="3312"/>
      <c r="X12" s="3312"/>
      <c r="Y12" s="3312"/>
      <c r="Z12" s="3312"/>
      <c r="AA12" s="3312"/>
      <c r="AB12" s="3312"/>
      <c r="AC12" s="3312"/>
      <c r="AD12" s="3312"/>
      <c r="AE12" s="3312"/>
      <c r="AF12" s="3312"/>
      <c r="AG12" s="3312"/>
      <c r="AH12" s="3312"/>
      <c r="AI12" s="3312"/>
      <c r="AJ12" s="3312"/>
      <c r="AK12" s="3312"/>
      <c r="AL12" s="3312"/>
      <c r="AM12" s="3312"/>
      <c r="AN12" s="3312"/>
      <c r="AO12" s="3312"/>
      <c r="AP12" s="3312"/>
      <c r="AQ12" s="3312"/>
      <c r="AR12" s="3312"/>
    </row>
    <row r="13" spans="1:44" s="3319" customFormat="1" ht="30.75" customHeight="1">
      <c r="A13" s="5124"/>
      <c r="B13" s="5126"/>
      <c r="C13" s="5128"/>
      <c r="D13" s="3320"/>
      <c r="E13" s="3320" t="s">
        <v>1417</v>
      </c>
      <c r="F13" s="3320" t="s">
        <v>1422</v>
      </c>
      <c r="G13" s="3320" t="s">
        <v>1425</v>
      </c>
      <c r="H13" s="3321" t="s">
        <v>3444</v>
      </c>
      <c r="I13" s="3312"/>
      <c r="J13" s="3312"/>
      <c r="K13" s="3312"/>
      <c r="L13" s="3312"/>
      <c r="M13" s="3312"/>
      <c r="N13" s="3312"/>
      <c r="O13" s="3312"/>
      <c r="P13" s="3312"/>
      <c r="Q13" s="3312"/>
      <c r="R13" s="3312"/>
      <c r="S13" s="3312"/>
      <c r="T13" s="3312"/>
      <c r="U13" s="3312"/>
      <c r="V13" s="3312"/>
      <c r="W13" s="3312"/>
      <c r="X13" s="3312"/>
      <c r="Y13" s="3312"/>
      <c r="Z13" s="3312"/>
      <c r="AA13" s="3312"/>
      <c r="AB13" s="3312"/>
      <c r="AC13" s="3312"/>
      <c r="AD13" s="3312"/>
      <c r="AE13" s="3312"/>
      <c r="AF13" s="3312"/>
      <c r="AG13" s="3312"/>
      <c r="AH13" s="3312"/>
      <c r="AI13" s="3312"/>
      <c r="AJ13" s="3312"/>
      <c r="AK13" s="3312"/>
      <c r="AL13" s="3312"/>
      <c r="AM13" s="3312"/>
      <c r="AN13" s="3312"/>
      <c r="AO13" s="3312"/>
      <c r="AP13" s="3312"/>
      <c r="AQ13" s="3312"/>
      <c r="AR13" s="3312"/>
    </row>
    <row r="14" spans="1:44" s="3319" customFormat="1" ht="30" customHeight="1">
      <c r="A14" s="3322" t="s">
        <v>1417</v>
      </c>
      <c r="B14" s="3323">
        <v>1</v>
      </c>
      <c r="C14" s="3324" t="s">
        <v>3445</v>
      </c>
      <c r="D14" s="3325"/>
      <c r="E14" s="3326">
        <f>SUM(E15,E26)</f>
        <v>0</v>
      </c>
      <c r="F14" s="3327"/>
      <c r="G14" s="3328"/>
      <c r="H14" s="3329">
        <f>SUM(H15,H26)</f>
        <v>0</v>
      </c>
      <c r="I14" s="3312"/>
      <c r="J14" s="3312"/>
      <c r="K14" s="3312"/>
      <c r="L14" s="3312"/>
      <c r="M14" s="3312"/>
      <c r="N14" s="3312"/>
      <c r="O14" s="3312"/>
      <c r="P14" s="3312"/>
      <c r="Q14" s="3312"/>
      <c r="R14" s="3312"/>
      <c r="S14" s="3312"/>
      <c r="T14" s="3312"/>
      <c r="U14" s="3312"/>
      <c r="V14" s="3312"/>
      <c r="W14" s="3312"/>
      <c r="X14" s="3312"/>
      <c r="Y14" s="3312"/>
      <c r="Z14" s="3312"/>
      <c r="AA14" s="3312"/>
      <c r="AB14" s="3312"/>
      <c r="AC14" s="3312"/>
      <c r="AD14" s="3312"/>
      <c r="AE14" s="3312"/>
      <c r="AF14" s="3312"/>
      <c r="AG14" s="3312"/>
      <c r="AH14" s="3312"/>
      <c r="AI14" s="3312"/>
      <c r="AJ14" s="3312"/>
      <c r="AK14" s="3312"/>
      <c r="AL14" s="3312"/>
      <c r="AM14" s="3312"/>
      <c r="AN14" s="3312"/>
      <c r="AO14" s="3312"/>
      <c r="AP14" s="3312"/>
      <c r="AQ14" s="3312"/>
      <c r="AR14" s="3312"/>
    </row>
    <row r="15" spans="1:44" ht="30" customHeight="1">
      <c r="A15" s="3322" t="s">
        <v>1422</v>
      </c>
      <c r="B15" s="3330" t="s">
        <v>1420</v>
      </c>
      <c r="C15" s="3331" t="s">
        <v>3446</v>
      </c>
      <c r="D15" s="3332"/>
      <c r="E15" s="3326">
        <f>SUM(E16:E25)</f>
        <v>0</v>
      </c>
      <c r="F15" s="3327"/>
      <c r="G15" s="3328"/>
      <c r="H15" s="3329">
        <f>SUM(H16:H25)</f>
        <v>0</v>
      </c>
      <c r="I15" s="3311"/>
      <c r="J15" s="3311"/>
      <c r="K15" s="3311"/>
      <c r="L15" s="3311"/>
      <c r="M15" s="3311"/>
      <c r="N15" s="3311"/>
      <c r="O15" s="3311"/>
      <c r="P15" s="3311"/>
      <c r="Q15" s="3311"/>
      <c r="R15" s="3311"/>
      <c r="S15" s="3311"/>
      <c r="T15" s="3311"/>
      <c r="U15" s="3311"/>
      <c r="V15" s="3311"/>
      <c r="W15" s="3311"/>
      <c r="X15" s="3311"/>
      <c r="Y15" s="3311"/>
      <c r="Z15" s="3311"/>
      <c r="AA15" s="3311"/>
      <c r="AB15" s="3311"/>
      <c r="AC15" s="3311"/>
      <c r="AD15" s="3311"/>
      <c r="AE15" s="3311"/>
      <c r="AF15" s="3311"/>
      <c r="AG15" s="3311"/>
      <c r="AH15" s="3311"/>
      <c r="AI15" s="3311"/>
      <c r="AJ15" s="3311"/>
      <c r="AK15" s="3311"/>
      <c r="AL15" s="3311"/>
      <c r="AM15" s="3311"/>
      <c r="AN15" s="3311"/>
      <c r="AO15" s="3311"/>
      <c r="AP15" s="3311"/>
      <c r="AQ15" s="3311"/>
      <c r="AR15" s="3311"/>
    </row>
    <row r="16" spans="1:44" ht="30" customHeight="1">
      <c r="A16" s="3322" t="s">
        <v>1425</v>
      </c>
      <c r="B16" s="3330" t="s">
        <v>1423</v>
      </c>
      <c r="C16" s="3333" t="s">
        <v>3447</v>
      </c>
      <c r="D16" s="3334" t="s">
        <v>3448</v>
      </c>
      <c r="E16" s="3335"/>
      <c r="F16" s="3740">
        <v>1</v>
      </c>
      <c r="G16" s="3336"/>
      <c r="H16" s="3337">
        <f>E16*G16</f>
        <v>0</v>
      </c>
      <c r="I16" s="3383"/>
    </row>
    <row r="17" spans="1:8" ht="30" customHeight="1">
      <c r="A17" s="3322" t="s">
        <v>1428</v>
      </c>
      <c r="B17" s="3330" t="s">
        <v>1550</v>
      </c>
      <c r="C17" s="3333" t="s">
        <v>3449</v>
      </c>
      <c r="D17" s="3334" t="s">
        <v>3450</v>
      </c>
      <c r="E17" s="3335"/>
      <c r="F17" s="3740">
        <v>1</v>
      </c>
      <c r="G17" s="3336"/>
      <c r="H17" s="3337">
        <f t="shared" ref="H17:H22" si="0">E17*G17</f>
        <v>0</v>
      </c>
    </row>
    <row r="18" spans="1:8" ht="30" customHeight="1">
      <c r="A18" s="3322" t="s">
        <v>1431</v>
      </c>
      <c r="B18" s="3330" t="s">
        <v>2899</v>
      </c>
      <c r="C18" s="3333" t="s">
        <v>3451</v>
      </c>
      <c r="D18" s="3334" t="s">
        <v>3452</v>
      </c>
      <c r="E18" s="3335"/>
      <c r="F18" s="3740">
        <v>1</v>
      </c>
      <c r="G18" s="3336"/>
      <c r="H18" s="3337">
        <f t="shared" si="0"/>
        <v>0</v>
      </c>
    </row>
    <row r="19" spans="1:8" ht="34.5" customHeight="1">
      <c r="A19" s="3322" t="s">
        <v>1434</v>
      </c>
      <c r="B19" s="3330" t="s">
        <v>2900</v>
      </c>
      <c r="C19" s="3333" t="s">
        <v>3453</v>
      </c>
      <c r="D19" s="3334" t="s">
        <v>3454</v>
      </c>
      <c r="E19" s="3335"/>
      <c r="F19" s="3740">
        <v>0.9</v>
      </c>
      <c r="G19" s="3336"/>
      <c r="H19" s="3337">
        <f>E19*G19</f>
        <v>0</v>
      </c>
    </row>
    <row r="20" spans="1:8" ht="34.5" customHeight="1">
      <c r="A20" s="3322" t="s">
        <v>1436</v>
      </c>
      <c r="B20" s="3330" t="s">
        <v>2901</v>
      </c>
      <c r="C20" s="3333" t="s">
        <v>3455</v>
      </c>
      <c r="D20" s="3334" t="s">
        <v>3456</v>
      </c>
      <c r="E20" s="3335"/>
      <c r="F20" s="3740">
        <v>0.85</v>
      </c>
      <c r="G20" s="3336"/>
      <c r="H20" s="3337">
        <f>E20*G20</f>
        <v>0</v>
      </c>
    </row>
    <row r="21" spans="1:8" ht="33" customHeight="1">
      <c r="A21" s="3322" t="s">
        <v>1439</v>
      </c>
      <c r="B21" s="3330" t="s">
        <v>2902</v>
      </c>
      <c r="C21" s="3333" t="s">
        <v>3457</v>
      </c>
      <c r="D21" s="3334" t="s">
        <v>3458</v>
      </c>
      <c r="E21" s="3335"/>
      <c r="F21" s="3740">
        <v>1</v>
      </c>
      <c r="G21" s="3336"/>
      <c r="H21" s="3337">
        <f>E21*G21</f>
        <v>0</v>
      </c>
    </row>
    <row r="22" spans="1:8" ht="30" customHeight="1">
      <c r="A22" s="3322" t="s">
        <v>1442</v>
      </c>
      <c r="B22" s="3330" t="s">
        <v>2903</v>
      </c>
      <c r="C22" s="3333" t="s">
        <v>3459</v>
      </c>
      <c r="D22" s="3334" t="s">
        <v>3460</v>
      </c>
      <c r="E22" s="3335"/>
      <c r="F22" s="3740">
        <v>1</v>
      </c>
      <c r="G22" s="3336"/>
      <c r="H22" s="3337">
        <f t="shared" si="0"/>
        <v>0</v>
      </c>
    </row>
    <row r="23" spans="1:8" ht="42.75" customHeight="1">
      <c r="A23" s="3322" t="s">
        <v>2654</v>
      </c>
      <c r="B23" s="3330" t="s">
        <v>2905</v>
      </c>
      <c r="C23" s="3333" t="s">
        <v>3461</v>
      </c>
      <c r="D23" s="3334" t="s">
        <v>3462</v>
      </c>
      <c r="E23" s="3335"/>
      <c r="F23" s="3740">
        <v>1</v>
      </c>
      <c r="G23" s="3336"/>
      <c r="H23" s="3337">
        <f>E23*G23</f>
        <v>0</v>
      </c>
    </row>
    <row r="24" spans="1:8" ht="42.75" customHeight="1">
      <c r="A24" s="3322" t="s">
        <v>2656</v>
      </c>
      <c r="B24" s="3330" t="s">
        <v>2906</v>
      </c>
      <c r="C24" s="3333" t="s">
        <v>3463</v>
      </c>
      <c r="D24" s="3334" t="s">
        <v>3462</v>
      </c>
      <c r="E24" s="3335"/>
      <c r="F24" s="3740">
        <v>1</v>
      </c>
      <c r="G24" s="3336"/>
      <c r="H24" s="3337">
        <f>E24*G24</f>
        <v>0</v>
      </c>
    </row>
    <row r="25" spans="1:8" ht="44.25" customHeight="1">
      <c r="A25" s="3322" t="s">
        <v>2658</v>
      </c>
      <c r="B25" s="3330" t="s">
        <v>2907</v>
      </c>
      <c r="C25" s="3338" t="s">
        <v>3871</v>
      </c>
      <c r="D25" s="3334" t="s">
        <v>3464</v>
      </c>
      <c r="E25" s="3335"/>
      <c r="F25" s="3740">
        <v>1</v>
      </c>
      <c r="G25" s="3336"/>
      <c r="H25" s="3337">
        <f>E25*G25</f>
        <v>0</v>
      </c>
    </row>
    <row r="26" spans="1:8" ht="30" customHeight="1">
      <c r="A26" s="3322" t="s">
        <v>1451</v>
      </c>
      <c r="B26" s="3330" t="s">
        <v>1601</v>
      </c>
      <c r="C26" s="3331" t="s">
        <v>3465</v>
      </c>
      <c r="D26" s="3339"/>
      <c r="E26" s="3340">
        <f>SUM(E27,E32)</f>
        <v>0</v>
      </c>
      <c r="F26" s="3341"/>
      <c r="G26" s="3341"/>
      <c r="H26" s="3329">
        <f>SUM(H27,H32)</f>
        <v>0</v>
      </c>
    </row>
    <row r="27" spans="1:8" ht="30" customHeight="1">
      <c r="A27" s="3322" t="s">
        <v>1454</v>
      </c>
      <c r="B27" s="3330" t="s">
        <v>1604</v>
      </c>
      <c r="C27" s="3342" t="s">
        <v>3466</v>
      </c>
      <c r="D27" s="3343"/>
      <c r="E27" s="3344">
        <f>SUM(E28:E31)</f>
        <v>0</v>
      </c>
      <c r="F27" s="3345"/>
      <c r="G27" s="3346"/>
      <c r="H27" s="3347">
        <f>SUM(H28:H31)</f>
        <v>0</v>
      </c>
    </row>
    <row r="28" spans="1:8" ht="51.75" customHeight="1">
      <c r="A28" s="3322" t="s">
        <v>1457</v>
      </c>
      <c r="B28" s="3330" t="s">
        <v>1607</v>
      </c>
      <c r="C28" s="3333" t="s">
        <v>3467</v>
      </c>
      <c r="D28" s="3334" t="s">
        <v>3468</v>
      </c>
      <c r="E28" s="3335"/>
      <c r="F28" s="3740">
        <v>0.85</v>
      </c>
      <c r="G28" s="3336"/>
      <c r="H28" s="3337">
        <f>E28*G28</f>
        <v>0</v>
      </c>
    </row>
    <row r="29" spans="1:8" ht="42.75" customHeight="1">
      <c r="A29" s="3322" t="s">
        <v>1460</v>
      </c>
      <c r="B29" s="3330" t="s">
        <v>1610</v>
      </c>
      <c r="C29" s="3333" t="s">
        <v>3469</v>
      </c>
      <c r="D29" s="3334" t="s">
        <v>3468</v>
      </c>
      <c r="E29" s="3335"/>
      <c r="F29" s="3740">
        <v>0.85</v>
      </c>
      <c r="G29" s="3336"/>
      <c r="H29" s="3337">
        <f t="shared" ref="H29:H33" si="1">E29*G29</f>
        <v>0</v>
      </c>
    </row>
    <row r="30" spans="1:8" ht="37.5" customHeight="1">
      <c r="A30" s="3322" t="s">
        <v>2664</v>
      </c>
      <c r="B30" s="3330" t="s">
        <v>1613</v>
      </c>
      <c r="C30" s="3333" t="s">
        <v>3470</v>
      </c>
      <c r="D30" s="3334" t="s">
        <v>3471</v>
      </c>
      <c r="E30" s="3335"/>
      <c r="F30" s="3740">
        <v>0.85</v>
      </c>
      <c r="G30" s="3336"/>
      <c r="H30" s="3337">
        <f t="shared" si="1"/>
        <v>0</v>
      </c>
    </row>
    <row r="31" spans="1:8" ht="30" customHeight="1">
      <c r="A31" s="3322" t="s">
        <v>2666</v>
      </c>
      <c r="B31" s="3330" t="s">
        <v>1615</v>
      </c>
      <c r="C31" s="3333" t="s">
        <v>3472</v>
      </c>
      <c r="D31" s="3334" t="s">
        <v>3473</v>
      </c>
      <c r="E31" s="3335"/>
      <c r="F31" s="3740">
        <v>0.85</v>
      </c>
      <c r="G31" s="3336"/>
      <c r="H31" s="3337">
        <f t="shared" si="1"/>
        <v>0</v>
      </c>
    </row>
    <row r="32" spans="1:8" ht="30" customHeight="1">
      <c r="A32" s="3322" t="s">
        <v>2668</v>
      </c>
      <c r="B32" s="3330" t="s">
        <v>1630</v>
      </c>
      <c r="C32" s="3348" t="s">
        <v>3474</v>
      </c>
      <c r="D32" s="3349"/>
      <c r="E32" s="3350">
        <f>SUM(E33:E34)</f>
        <v>0</v>
      </c>
      <c r="F32" s="3351"/>
      <c r="G32" s="3351"/>
      <c r="H32" s="3352">
        <f>SUM(H33:H34)</f>
        <v>0</v>
      </c>
    </row>
    <row r="33" spans="1:8" ht="45.75" customHeight="1">
      <c r="A33" s="3353" t="s">
        <v>1463</v>
      </c>
      <c r="B33" s="3354" t="s">
        <v>3475</v>
      </c>
      <c r="C33" s="3348" t="s">
        <v>3476</v>
      </c>
      <c r="D33" s="3355" t="s">
        <v>3477</v>
      </c>
      <c r="E33" s="3356"/>
      <c r="F33" s="3741">
        <v>0.5</v>
      </c>
      <c r="G33" s="3357"/>
      <c r="H33" s="3337">
        <f t="shared" si="1"/>
        <v>0</v>
      </c>
    </row>
    <row r="34" spans="1:8" ht="30" customHeight="1">
      <c r="A34" s="3353" t="s">
        <v>2671</v>
      </c>
      <c r="B34" s="3354" t="s">
        <v>3478</v>
      </c>
      <c r="C34" s="3333" t="s">
        <v>3479</v>
      </c>
      <c r="D34" s="3358" t="s">
        <v>3480</v>
      </c>
      <c r="E34" s="3359"/>
      <c r="F34" s="3742">
        <v>0.5</v>
      </c>
      <c r="G34" s="3360"/>
      <c r="H34" s="3361">
        <f>E34*G34</f>
        <v>0</v>
      </c>
    </row>
    <row r="35" spans="1:8" ht="30" customHeight="1">
      <c r="A35" s="5129" t="s">
        <v>3481</v>
      </c>
      <c r="B35" s="5130"/>
      <c r="C35" s="5130"/>
      <c r="D35" s="5130"/>
      <c r="E35" s="5130"/>
      <c r="F35" s="5130"/>
      <c r="G35" s="5130"/>
      <c r="H35" s="5131"/>
    </row>
    <row r="36" spans="1:8" ht="45" customHeight="1">
      <c r="A36" s="3322" t="s">
        <v>2673</v>
      </c>
      <c r="B36" s="3362" t="s">
        <v>133</v>
      </c>
      <c r="C36" s="3363" t="s">
        <v>3482</v>
      </c>
      <c r="D36" s="3364" t="s">
        <v>3483</v>
      </c>
      <c r="E36" s="3365"/>
      <c r="F36" s="3366"/>
      <c r="G36" s="3366"/>
      <c r="H36" s="3367"/>
    </row>
    <row r="37" spans="1:8" ht="45.75" customHeight="1">
      <c r="A37" s="3322" t="s">
        <v>2674</v>
      </c>
      <c r="B37" s="3362" t="s">
        <v>766</v>
      </c>
      <c r="C37" s="3363" t="s">
        <v>3484</v>
      </c>
      <c r="D37" s="3368" t="s">
        <v>3483</v>
      </c>
      <c r="E37" s="3369"/>
      <c r="F37" s="3370"/>
      <c r="G37" s="3370"/>
      <c r="H37" s="3371"/>
    </row>
    <row r="38" spans="1:8" ht="30" customHeight="1">
      <c r="A38" s="3322" t="s">
        <v>2675</v>
      </c>
      <c r="B38" s="3362" t="s">
        <v>767</v>
      </c>
      <c r="C38" s="3363" t="s">
        <v>3485</v>
      </c>
      <c r="D38" s="3368" t="s">
        <v>3462</v>
      </c>
      <c r="E38" s="3369"/>
      <c r="F38" s="3370"/>
      <c r="G38" s="3370"/>
      <c r="H38" s="3371"/>
    </row>
    <row r="39" spans="1:8" ht="30" customHeight="1" thickBot="1">
      <c r="A39" s="3372" t="s">
        <v>1468</v>
      </c>
      <c r="B39" s="3373" t="s">
        <v>768</v>
      </c>
      <c r="C39" s="3374" t="s">
        <v>3486</v>
      </c>
      <c r="D39" s="3375" t="s">
        <v>3487</v>
      </c>
      <c r="E39" s="3376"/>
      <c r="F39" s="3377"/>
      <c r="G39" s="3377"/>
      <c r="H39" s="3378"/>
    </row>
  </sheetData>
  <mergeCells count="5">
    <mergeCell ref="A8:H8"/>
    <mergeCell ref="A12:A13"/>
    <mergeCell ref="B12:B13"/>
    <mergeCell ref="C12:C13"/>
    <mergeCell ref="A35:H35"/>
  </mergeCells>
  <hyperlinks>
    <hyperlink ref="A8:H8" r:id="rId1" display="F 1 - MBULIMI ME LIKUIDITET - AKTIVET LIKUIDE"/>
  </hyperlink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39"/>
  <sheetViews>
    <sheetView zoomScale="80" zoomScaleNormal="80" workbookViewId="0"/>
  </sheetViews>
  <sheetFormatPr defaultColWidth="11.42578125" defaultRowHeight="14.25"/>
  <cols>
    <col min="1" max="1" width="10" style="3309" customWidth="1"/>
    <col min="2" max="2" width="8.42578125" style="3314" customWidth="1"/>
    <col min="3" max="3" width="80" style="3310" customWidth="1"/>
    <col min="4" max="4" width="24.28515625" style="3310" bestFit="1" customWidth="1"/>
    <col min="5" max="5" width="17.42578125" style="3310" customWidth="1"/>
    <col min="6" max="6" width="15.85546875" style="3310" customWidth="1"/>
    <col min="7" max="7" width="17" style="3310" customWidth="1"/>
    <col min="8" max="8" width="21" style="3310" customWidth="1"/>
    <col min="9" max="19" width="11.42578125" style="3310"/>
    <col min="20" max="16384" width="11.42578125" style="3311"/>
  </cols>
  <sheetData>
    <row r="1" spans="1:19" s="3310" customFormat="1" ht="15">
      <c r="A1" s="3309"/>
      <c r="C1" s="41" t="s">
        <v>48</v>
      </c>
      <c r="D1" s="105" t="s">
        <v>980</v>
      </c>
    </row>
    <row r="2" spans="1:19" s="3310" customFormat="1" ht="15">
      <c r="A2" s="3309"/>
      <c r="C2" s="27" t="s">
        <v>49</v>
      </c>
      <c r="D2" s="27" t="s">
        <v>3491</v>
      </c>
    </row>
    <row r="3" spans="1:19" s="3310" customFormat="1" ht="15">
      <c r="A3" s="3309"/>
      <c r="C3" s="27" t="s">
        <v>47</v>
      </c>
      <c r="D3" s="27" t="s">
        <v>52</v>
      </c>
    </row>
    <row r="4" spans="1:19" s="3310" customFormat="1" ht="15">
      <c r="A4" s="3309"/>
      <c r="C4" s="27" t="s">
        <v>50</v>
      </c>
      <c r="D4" s="27" t="s">
        <v>53</v>
      </c>
    </row>
    <row r="5" spans="1:19" s="3310" customFormat="1" ht="15">
      <c r="A5" s="3309"/>
      <c r="C5" s="41" t="s">
        <v>792</v>
      </c>
      <c r="D5" s="41" t="s">
        <v>71</v>
      </c>
    </row>
    <row r="6" spans="1:19" s="3310" customFormat="1">
      <c r="A6" s="3309"/>
      <c r="B6" s="3314"/>
    </row>
    <row r="7" spans="1:19" s="3310" customFormat="1" ht="15.75" customHeight="1" thickBot="1">
      <c r="A7" s="3379"/>
      <c r="B7" s="3314"/>
    </row>
    <row r="8" spans="1:19" s="3310" customFormat="1" ht="29.25" customHeight="1" thickBot="1">
      <c r="A8" s="5120" t="s">
        <v>3492</v>
      </c>
      <c r="B8" s="5121"/>
      <c r="C8" s="5121"/>
      <c r="D8" s="5121"/>
      <c r="E8" s="5121"/>
      <c r="F8" s="5121"/>
      <c r="G8" s="5121"/>
      <c r="H8" s="5122"/>
      <c r="K8" s="3312"/>
      <c r="L8" s="3313"/>
      <c r="M8" s="3313"/>
      <c r="N8" s="3313"/>
      <c r="O8" s="3312"/>
    </row>
    <row r="9" spans="1:19" s="3310" customFormat="1" ht="15" customHeight="1">
      <c r="A9" s="3380"/>
      <c r="B9" s="3380"/>
      <c r="C9" s="3380"/>
      <c r="D9" s="3380"/>
      <c r="E9" s="3380"/>
      <c r="F9" s="3380"/>
      <c r="G9" s="3380"/>
      <c r="H9" s="3380"/>
      <c r="K9" s="3312"/>
      <c r="L9" s="2742"/>
      <c r="M9" s="2742"/>
      <c r="N9" s="2742"/>
      <c r="O9" s="3312"/>
    </row>
    <row r="10" spans="1:19" ht="15" customHeight="1">
      <c r="A10" s="3380"/>
      <c r="B10" s="3380"/>
      <c r="C10" s="3384"/>
      <c r="D10" s="3384"/>
      <c r="E10" s="3385"/>
      <c r="F10" s="3380"/>
      <c r="G10" s="3380"/>
      <c r="H10" s="3380"/>
      <c r="K10" s="3312"/>
      <c r="L10" s="2742"/>
      <c r="M10" s="2742"/>
      <c r="N10" s="2742"/>
      <c r="O10" s="3312"/>
    </row>
    <row r="11" spans="1:19" ht="15" customHeight="1" thickBot="1">
      <c r="A11" s="3380"/>
      <c r="B11" s="3380"/>
      <c r="C11" s="3380"/>
      <c r="D11" s="3380"/>
      <c r="E11" s="3380"/>
      <c r="F11" s="3380"/>
      <c r="G11" s="3380"/>
      <c r="H11" s="3380"/>
      <c r="I11" s="3311"/>
      <c r="J11" s="3311"/>
      <c r="K11" s="3312"/>
      <c r="L11" s="2742"/>
      <c r="M11" s="2742"/>
      <c r="N11" s="2742"/>
      <c r="O11" s="3312"/>
      <c r="P11" s="3311"/>
      <c r="Q11" s="3311"/>
      <c r="R11" s="3311"/>
      <c r="S11" s="3311"/>
    </row>
    <row r="12" spans="1:19" s="3312" customFormat="1" ht="51.75" customHeight="1">
      <c r="A12" s="5123" t="s">
        <v>1651</v>
      </c>
      <c r="B12" s="5125" t="s">
        <v>200</v>
      </c>
      <c r="C12" s="5127" t="s">
        <v>1415</v>
      </c>
      <c r="D12" s="3315" t="s">
        <v>3439</v>
      </c>
      <c r="E12" s="3316" t="s">
        <v>3440</v>
      </c>
      <c r="F12" s="3316" t="s">
        <v>3441</v>
      </c>
      <c r="G12" s="3316" t="s">
        <v>3442</v>
      </c>
      <c r="H12" s="3317" t="s">
        <v>3443</v>
      </c>
      <c r="L12" s="3738"/>
      <c r="M12" s="3739"/>
      <c r="N12" s="3318"/>
    </row>
    <row r="13" spans="1:19" s="3312" customFormat="1" ht="30.75" customHeight="1">
      <c r="A13" s="5124"/>
      <c r="B13" s="5126"/>
      <c r="C13" s="5128"/>
      <c r="D13" s="3320"/>
      <c r="E13" s="3320" t="s">
        <v>1417</v>
      </c>
      <c r="F13" s="3320" t="s">
        <v>1422</v>
      </c>
      <c r="G13" s="3320" t="s">
        <v>1425</v>
      </c>
      <c r="H13" s="3321" t="s">
        <v>3444</v>
      </c>
    </row>
    <row r="14" spans="1:19" s="3312" customFormat="1" ht="30" customHeight="1">
      <c r="A14" s="3322" t="s">
        <v>1417</v>
      </c>
      <c r="B14" s="3323">
        <v>1</v>
      </c>
      <c r="C14" s="3324" t="s">
        <v>3445</v>
      </c>
      <c r="D14" s="3325"/>
      <c r="E14" s="3326">
        <f>SUM(E15,E26)</f>
        <v>0</v>
      </c>
      <c r="F14" s="3327"/>
      <c r="G14" s="3328"/>
      <c r="H14" s="3329">
        <f>SUM(H15,H26)</f>
        <v>0</v>
      </c>
    </row>
    <row r="15" spans="1:19" ht="30" customHeight="1">
      <c r="A15" s="3322" t="s">
        <v>1422</v>
      </c>
      <c r="B15" s="3330" t="s">
        <v>1420</v>
      </c>
      <c r="C15" s="3331" t="s">
        <v>3446</v>
      </c>
      <c r="D15" s="3332"/>
      <c r="E15" s="3326">
        <f>SUM(E16:E25)</f>
        <v>0</v>
      </c>
      <c r="F15" s="3327"/>
      <c r="G15" s="3328"/>
      <c r="H15" s="3329">
        <f>SUM(H16:H25)</f>
        <v>0</v>
      </c>
      <c r="I15" s="3311"/>
      <c r="J15" s="3311"/>
      <c r="K15" s="3311"/>
      <c r="L15" s="3311"/>
      <c r="M15" s="3311"/>
      <c r="N15" s="3311"/>
      <c r="O15" s="3311"/>
      <c r="P15" s="3311"/>
      <c r="Q15" s="3311"/>
      <c r="R15" s="3311"/>
      <c r="S15" s="3311"/>
    </row>
    <row r="16" spans="1:19" ht="30" customHeight="1">
      <c r="A16" s="3322" t="s">
        <v>1425</v>
      </c>
      <c r="B16" s="3330" t="s">
        <v>1423</v>
      </c>
      <c r="C16" s="3333" t="s">
        <v>3447</v>
      </c>
      <c r="D16" s="3334" t="s">
        <v>3448</v>
      </c>
      <c r="E16" s="3335"/>
      <c r="F16" s="3740">
        <v>1</v>
      </c>
      <c r="G16" s="3336"/>
      <c r="H16" s="3337">
        <f>E16*G16</f>
        <v>0</v>
      </c>
      <c r="I16" s="3383"/>
    </row>
    <row r="17" spans="1:8" s="3310" customFormat="1" ht="30" customHeight="1">
      <c r="A17" s="3322" t="s">
        <v>1428</v>
      </c>
      <c r="B17" s="3330" t="s">
        <v>1550</v>
      </c>
      <c r="C17" s="3333" t="s">
        <v>3449</v>
      </c>
      <c r="D17" s="3334" t="s">
        <v>3450</v>
      </c>
      <c r="E17" s="3335"/>
      <c r="F17" s="3740">
        <v>1</v>
      </c>
      <c r="G17" s="3336"/>
      <c r="H17" s="3337">
        <f t="shared" ref="H17:H22" si="0">E17*G17</f>
        <v>0</v>
      </c>
    </row>
    <row r="18" spans="1:8" s="3310" customFormat="1" ht="30" customHeight="1">
      <c r="A18" s="3322" t="s">
        <v>1431</v>
      </c>
      <c r="B18" s="3330" t="s">
        <v>2899</v>
      </c>
      <c r="C18" s="3333" t="s">
        <v>3451</v>
      </c>
      <c r="D18" s="3334" t="s">
        <v>3452</v>
      </c>
      <c r="E18" s="3335"/>
      <c r="F18" s="3740">
        <v>1</v>
      </c>
      <c r="G18" s="3336"/>
      <c r="H18" s="3337">
        <f t="shared" si="0"/>
        <v>0</v>
      </c>
    </row>
    <row r="19" spans="1:8" s="3310" customFormat="1" ht="34.5" customHeight="1">
      <c r="A19" s="3322" t="s">
        <v>1434</v>
      </c>
      <c r="B19" s="3330" t="s">
        <v>2900</v>
      </c>
      <c r="C19" s="3333" t="s">
        <v>3453</v>
      </c>
      <c r="D19" s="3334" t="s">
        <v>3454</v>
      </c>
      <c r="E19" s="3335"/>
      <c r="F19" s="3740">
        <v>0.9</v>
      </c>
      <c r="G19" s="3336"/>
      <c r="H19" s="3337">
        <f>E19*G19</f>
        <v>0</v>
      </c>
    </row>
    <row r="20" spans="1:8" s="3310" customFormat="1" ht="34.5" customHeight="1">
      <c r="A20" s="3322" t="s">
        <v>1436</v>
      </c>
      <c r="B20" s="3330" t="s">
        <v>2901</v>
      </c>
      <c r="C20" s="3333" t="s">
        <v>3455</v>
      </c>
      <c r="D20" s="3334" t="s">
        <v>3456</v>
      </c>
      <c r="E20" s="3335"/>
      <c r="F20" s="3740">
        <v>0.85</v>
      </c>
      <c r="G20" s="3336"/>
      <c r="H20" s="3337">
        <f>E20*G20</f>
        <v>0</v>
      </c>
    </row>
    <row r="21" spans="1:8" s="3310" customFormat="1" ht="33" customHeight="1">
      <c r="A21" s="3322" t="s">
        <v>1439</v>
      </c>
      <c r="B21" s="3330" t="s">
        <v>2902</v>
      </c>
      <c r="C21" s="3333" t="s">
        <v>3457</v>
      </c>
      <c r="D21" s="3334" t="s">
        <v>3458</v>
      </c>
      <c r="E21" s="3335"/>
      <c r="F21" s="3740">
        <v>1</v>
      </c>
      <c r="G21" s="3336"/>
      <c r="H21" s="3337">
        <f>E21*G21</f>
        <v>0</v>
      </c>
    </row>
    <row r="22" spans="1:8" s="3310" customFormat="1" ht="30" customHeight="1">
      <c r="A22" s="3322" t="s">
        <v>1442</v>
      </c>
      <c r="B22" s="3330" t="s">
        <v>2903</v>
      </c>
      <c r="C22" s="3333" t="s">
        <v>3459</v>
      </c>
      <c r="D22" s="3334" t="s">
        <v>3460</v>
      </c>
      <c r="E22" s="3335"/>
      <c r="F22" s="3740">
        <v>1</v>
      </c>
      <c r="G22" s="3336"/>
      <c r="H22" s="3337">
        <f t="shared" si="0"/>
        <v>0</v>
      </c>
    </row>
    <row r="23" spans="1:8" s="3310" customFormat="1" ht="42.75" customHeight="1">
      <c r="A23" s="3322" t="s">
        <v>2654</v>
      </c>
      <c r="B23" s="3330" t="s">
        <v>2905</v>
      </c>
      <c r="C23" s="3333" t="s">
        <v>3461</v>
      </c>
      <c r="D23" s="3334" t="s">
        <v>3462</v>
      </c>
      <c r="E23" s="3335"/>
      <c r="F23" s="3740">
        <v>1</v>
      </c>
      <c r="G23" s="3336"/>
      <c r="H23" s="3337">
        <f>E23*G23</f>
        <v>0</v>
      </c>
    </row>
    <row r="24" spans="1:8" s="3310" customFormat="1" ht="42.75" customHeight="1">
      <c r="A24" s="3322" t="s">
        <v>2656</v>
      </c>
      <c r="B24" s="3330" t="s">
        <v>2906</v>
      </c>
      <c r="C24" s="3333" t="s">
        <v>3463</v>
      </c>
      <c r="D24" s="3334" t="s">
        <v>3462</v>
      </c>
      <c r="E24" s="3335"/>
      <c r="F24" s="3740">
        <v>1</v>
      </c>
      <c r="G24" s="3336"/>
      <c r="H24" s="3337">
        <f>E24*G24</f>
        <v>0</v>
      </c>
    </row>
    <row r="25" spans="1:8" s="3310" customFormat="1" ht="44.25" customHeight="1">
      <c r="A25" s="3322" t="s">
        <v>2658</v>
      </c>
      <c r="B25" s="3330" t="s">
        <v>2907</v>
      </c>
      <c r="C25" s="3338" t="s">
        <v>3871</v>
      </c>
      <c r="D25" s="3334" t="s">
        <v>3464</v>
      </c>
      <c r="E25" s="3335"/>
      <c r="F25" s="3740">
        <v>1</v>
      </c>
      <c r="G25" s="3336"/>
      <c r="H25" s="3337">
        <f>E25*G25</f>
        <v>0</v>
      </c>
    </row>
    <row r="26" spans="1:8" s="3310" customFormat="1" ht="30" customHeight="1">
      <c r="A26" s="3322" t="s">
        <v>1451</v>
      </c>
      <c r="B26" s="3330" t="s">
        <v>1601</v>
      </c>
      <c r="C26" s="3331" t="s">
        <v>3465</v>
      </c>
      <c r="D26" s="3339"/>
      <c r="E26" s="3340">
        <f>SUM(E27,E32)</f>
        <v>0</v>
      </c>
      <c r="F26" s="3341"/>
      <c r="G26" s="3341"/>
      <c r="H26" s="3329">
        <f>SUM(H27,H32)</f>
        <v>0</v>
      </c>
    </row>
    <row r="27" spans="1:8" s="3310" customFormat="1" ht="30" customHeight="1">
      <c r="A27" s="3322" t="s">
        <v>1454</v>
      </c>
      <c r="B27" s="3330" t="s">
        <v>1604</v>
      </c>
      <c r="C27" s="3342" t="s">
        <v>3466</v>
      </c>
      <c r="D27" s="3343"/>
      <c r="E27" s="3344">
        <f>SUM(E28:E31)</f>
        <v>0</v>
      </c>
      <c r="F27" s="3345"/>
      <c r="G27" s="3346"/>
      <c r="H27" s="3347">
        <f>SUM(H28:H31)</f>
        <v>0</v>
      </c>
    </row>
    <row r="28" spans="1:8" s="3310" customFormat="1" ht="51.75" customHeight="1">
      <c r="A28" s="3322" t="s">
        <v>1457</v>
      </c>
      <c r="B28" s="3330" t="s">
        <v>1607</v>
      </c>
      <c r="C28" s="3333" t="s">
        <v>3467</v>
      </c>
      <c r="D28" s="3334" t="s">
        <v>3468</v>
      </c>
      <c r="E28" s="3335"/>
      <c r="F28" s="3740">
        <v>0.85</v>
      </c>
      <c r="G28" s="3336"/>
      <c r="H28" s="3337">
        <f>E28*G28</f>
        <v>0</v>
      </c>
    </row>
    <row r="29" spans="1:8" s="3310" customFormat="1" ht="42.75" customHeight="1">
      <c r="A29" s="3322" t="s">
        <v>1460</v>
      </c>
      <c r="B29" s="3330" t="s">
        <v>1610</v>
      </c>
      <c r="C29" s="3333" t="s">
        <v>3469</v>
      </c>
      <c r="D29" s="3334" t="s">
        <v>3468</v>
      </c>
      <c r="E29" s="3335"/>
      <c r="F29" s="3740">
        <v>0.85</v>
      </c>
      <c r="G29" s="3336"/>
      <c r="H29" s="3337">
        <f t="shared" ref="H29:H33" si="1">E29*G29</f>
        <v>0</v>
      </c>
    </row>
    <row r="30" spans="1:8" s="3310" customFormat="1" ht="37.5" customHeight="1">
      <c r="A30" s="3322" t="s">
        <v>2664</v>
      </c>
      <c r="B30" s="3330" t="s">
        <v>1613</v>
      </c>
      <c r="C30" s="3333" t="s">
        <v>3470</v>
      </c>
      <c r="D30" s="3334" t="s">
        <v>3471</v>
      </c>
      <c r="E30" s="3335"/>
      <c r="F30" s="3740">
        <v>0.85</v>
      </c>
      <c r="G30" s="3336"/>
      <c r="H30" s="3337">
        <f t="shared" si="1"/>
        <v>0</v>
      </c>
    </row>
    <row r="31" spans="1:8" s="3310" customFormat="1" ht="30" customHeight="1">
      <c r="A31" s="3322" t="s">
        <v>2666</v>
      </c>
      <c r="B31" s="3330" t="s">
        <v>1615</v>
      </c>
      <c r="C31" s="3333" t="s">
        <v>3472</v>
      </c>
      <c r="D31" s="3334" t="s">
        <v>3473</v>
      </c>
      <c r="E31" s="3335"/>
      <c r="F31" s="3740">
        <v>0.85</v>
      </c>
      <c r="G31" s="3336"/>
      <c r="H31" s="3337">
        <f t="shared" si="1"/>
        <v>0</v>
      </c>
    </row>
    <row r="32" spans="1:8" s="3310" customFormat="1" ht="30" customHeight="1">
      <c r="A32" s="3322" t="s">
        <v>2668</v>
      </c>
      <c r="B32" s="3330" t="s">
        <v>1630</v>
      </c>
      <c r="C32" s="3348" t="s">
        <v>3474</v>
      </c>
      <c r="D32" s="3349"/>
      <c r="E32" s="3350">
        <f>SUM(E33:E34)</f>
        <v>0</v>
      </c>
      <c r="F32" s="3351"/>
      <c r="G32" s="3351"/>
      <c r="H32" s="3352">
        <f>SUM(H33:H34)</f>
        <v>0</v>
      </c>
    </row>
    <row r="33" spans="1:8" s="3310" customFormat="1" ht="45.75" customHeight="1">
      <c r="A33" s="3353" t="s">
        <v>1463</v>
      </c>
      <c r="B33" s="3354" t="s">
        <v>3475</v>
      </c>
      <c r="C33" s="3348" t="s">
        <v>3476</v>
      </c>
      <c r="D33" s="3355" t="s">
        <v>3477</v>
      </c>
      <c r="E33" s="3356"/>
      <c r="F33" s="3741">
        <v>0.5</v>
      </c>
      <c r="G33" s="3357"/>
      <c r="H33" s="3337">
        <f t="shared" si="1"/>
        <v>0</v>
      </c>
    </row>
    <row r="34" spans="1:8" s="3310" customFormat="1" ht="30" customHeight="1">
      <c r="A34" s="3353" t="s">
        <v>2671</v>
      </c>
      <c r="B34" s="3354" t="s">
        <v>3478</v>
      </c>
      <c r="C34" s="3333" t="s">
        <v>3479</v>
      </c>
      <c r="D34" s="3358" t="s">
        <v>3480</v>
      </c>
      <c r="E34" s="3359"/>
      <c r="F34" s="3742">
        <v>0.5</v>
      </c>
      <c r="G34" s="3360"/>
      <c r="H34" s="3361">
        <f>E34*G34</f>
        <v>0</v>
      </c>
    </row>
    <row r="35" spans="1:8" s="3310" customFormat="1" ht="30" customHeight="1">
      <c r="A35" s="5129" t="s">
        <v>3481</v>
      </c>
      <c r="B35" s="5130"/>
      <c r="C35" s="5130"/>
      <c r="D35" s="5130"/>
      <c r="E35" s="5130"/>
      <c r="F35" s="5130"/>
      <c r="G35" s="5130"/>
      <c r="H35" s="5131"/>
    </row>
    <row r="36" spans="1:8" s="3310" customFormat="1" ht="45" customHeight="1">
      <c r="A36" s="3322" t="s">
        <v>2673</v>
      </c>
      <c r="B36" s="3362" t="s">
        <v>133</v>
      </c>
      <c r="C36" s="3363" t="s">
        <v>3482</v>
      </c>
      <c r="D36" s="3364" t="s">
        <v>3483</v>
      </c>
      <c r="E36" s="3365"/>
      <c r="F36" s="3366"/>
      <c r="G36" s="3366"/>
      <c r="H36" s="3367"/>
    </row>
    <row r="37" spans="1:8" s="3310" customFormat="1" ht="45.75" customHeight="1">
      <c r="A37" s="3322" t="s">
        <v>2674</v>
      </c>
      <c r="B37" s="3362" t="s">
        <v>766</v>
      </c>
      <c r="C37" s="3363" t="s">
        <v>3484</v>
      </c>
      <c r="D37" s="3368" t="s">
        <v>3483</v>
      </c>
      <c r="E37" s="3369"/>
      <c r="F37" s="3370"/>
      <c r="G37" s="3370"/>
      <c r="H37" s="3371"/>
    </row>
    <row r="38" spans="1:8" s="3310" customFormat="1" ht="30" customHeight="1">
      <c r="A38" s="3322" t="s">
        <v>2675</v>
      </c>
      <c r="B38" s="3362" t="s">
        <v>767</v>
      </c>
      <c r="C38" s="3363" t="s">
        <v>3485</v>
      </c>
      <c r="D38" s="3368" t="s">
        <v>3462</v>
      </c>
      <c r="E38" s="3369"/>
      <c r="F38" s="3370"/>
      <c r="G38" s="3370"/>
      <c r="H38" s="3371"/>
    </row>
    <row r="39" spans="1:8" s="3310" customFormat="1" ht="30" customHeight="1" thickBot="1">
      <c r="A39" s="3372" t="s">
        <v>1468</v>
      </c>
      <c r="B39" s="3373" t="s">
        <v>768</v>
      </c>
      <c r="C39" s="3374" t="s">
        <v>3486</v>
      </c>
      <c r="D39" s="3375" t="s">
        <v>3487</v>
      </c>
      <c r="E39" s="3376"/>
      <c r="F39" s="3377"/>
      <c r="G39" s="3377"/>
      <c r="H39" s="3378"/>
    </row>
  </sheetData>
  <mergeCells count="5">
    <mergeCell ref="A8:H8"/>
    <mergeCell ref="A12:A13"/>
    <mergeCell ref="B12:B13"/>
    <mergeCell ref="C12:C13"/>
    <mergeCell ref="A35:H35"/>
  </mergeCells>
  <hyperlinks>
    <hyperlink ref="A8:H8" r:id="rId1" display="F 1 - MBULIMI ME LIKUIDITET - AKTIVET LIKUIDE"/>
  </hyperlink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R39"/>
  <sheetViews>
    <sheetView zoomScale="80" zoomScaleNormal="80" workbookViewId="0"/>
  </sheetViews>
  <sheetFormatPr defaultColWidth="11.42578125" defaultRowHeight="14.25"/>
  <cols>
    <col min="1" max="1" width="10" style="3309" customWidth="1"/>
    <col min="2" max="2" width="8.42578125" style="3314" customWidth="1"/>
    <col min="3" max="3" width="80" style="3310" customWidth="1"/>
    <col min="4" max="4" width="24.28515625" style="3310" bestFit="1" customWidth="1"/>
    <col min="5" max="5" width="17.42578125" style="3310" customWidth="1"/>
    <col min="6" max="6" width="15.85546875" style="3310" customWidth="1"/>
    <col min="7" max="7" width="17" style="3310" customWidth="1"/>
    <col min="8" max="8" width="21" style="3310" customWidth="1"/>
    <col min="9" max="16384" width="11.42578125" style="3310"/>
  </cols>
  <sheetData>
    <row r="1" spans="1:44" ht="15">
      <c r="B1" s="3310"/>
      <c r="C1" s="41" t="s">
        <v>48</v>
      </c>
      <c r="D1" s="105" t="s">
        <v>981</v>
      </c>
    </row>
    <row r="2" spans="1:44" ht="15">
      <c r="B2" s="3310"/>
      <c r="C2" s="27" t="s">
        <v>49</v>
      </c>
      <c r="D2" s="27" t="s">
        <v>3493</v>
      </c>
    </row>
    <row r="3" spans="1:44" ht="15">
      <c r="B3" s="3310"/>
      <c r="C3" s="27" t="s">
        <v>47</v>
      </c>
      <c r="D3" s="27" t="s">
        <v>52</v>
      </c>
    </row>
    <row r="4" spans="1:44" ht="15">
      <c r="B4" s="3310"/>
      <c r="C4" s="27" t="s">
        <v>50</v>
      </c>
      <c r="D4" s="27" t="s">
        <v>53</v>
      </c>
    </row>
    <row r="5" spans="1:44" ht="15">
      <c r="B5" s="3310"/>
      <c r="C5" s="41" t="s">
        <v>792</v>
      </c>
      <c r="D5" s="41" t="s">
        <v>71</v>
      </c>
    </row>
    <row r="7" spans="1:44" ht="15.75" customHeight="1" thickBot="1">
      <c r="A7" s="3379"/>
    </row>
    <row r="8" spans="1:44" ht="29.25" customHeight="1" thickBot="1">
      <c r="A8" s="5120" t="s">
        <v>3494</v>
      </c>
      <c r="B8" s="5121"/>
      <c r="C8" s="5121"/>
      <c r="D8" s="5121"/>
      <c r="E8" s="5121"/>
      <c r="F8" s="5121"/>
      <c r="G8" s="5121"/>
      <c r="H8" s="5122"/>
      <c r="K8" s="3312"/>
      <c r="L8" s="3313"/>
      <c r="M8" s="3313"/>
      <c r="N8" s="3313"/>
      <c r="O8" s="3312"/>
    </row>
    <row r="9" spans="1:44" ht="15" customHeight="1">
      <c r="A9" s="3380"/>
      <c r="B9" s="3380"/>
      <c r="C9" s="3380"/>
      <c r="D9" s="3380"/>
      <c r="E9" s="3380"/>
      <c r="F9" s="3380"/>
      <c r="G9" s="3380"/>
      <c r="H9" s="3380"/>
      <c r="K9" s="3312"/>
      <c r="L9" s="2742"/>
      <c r="M9" s="2742"/>
      <c r="N9" s="2742"/>
      <c r="O9" s="3312"/>
    </row>
    <row r="10" spans="1:44" ht="15" customHeight="1">
      <c r="A10" s="3380"/>
      <c r="B10" s="3380"/>
      <c r="C10" s="3386"/>
      <c r="D10" s="3386"/>
      <c r="E10" s="3387"/>
      <c r="F10" s="3380"/>
      <c r="G10" s="3380"/>
      <c r="H10" s="3380"/>
      <c r="K10" s="3312"/>
      <c r="L10" s="2742"/>
      <c r="M10" s="2742"/>
      <c r="N10" s="2742"/>
      <c r="O10" s="3312"/>
    </row>
    <row r="11" spans="1:44" ht="15" customHeight="1" thickBot="1">
      <c r="A11" s="3380"/>
      <c r="B11" s="3380"/>
      <c r="C11" s="3380"/>
      <c r="D11" s="3380"/>
      <c r="E11" s="3380"/>
      <c r="F11" s="3380"/>
      <c r="G11" s="3380"/>
      <c r="H11" s="3380"/>
      <c r="I11" s="3311"/>
      <c r="J11" s="3311"/>
      <c r="K11" s="3312"/>
      <c r="L11" s="2742"/>
      <c r="M11" s="2742"/>
      <c r="N11" s="2742"/>
      <c r="O11" s="3312"/>
      <c r="P11" s="3311"/>
      <c r="Q11" s="3311"/>
      <c r="R11" s="3311"/>
      <c r="S11" s="3311"/>
      <c r="T11" s="3311"/>
      <c r="U11" s="3311"/>
      <c r="V11" s="3311"/>
      <c r="W11" s="3311"/>
      <c r="X11" s="3311"/>
      <c r="Y11" s="3311"/>
      <c r="Z11" s="3311"/>
      <c r="AA11" s="3311"/>
      <c r="AB11" s="3311"/>
      <c r="AC11" s="3311"/>
      <c r="AD11" s="3311"/>
      <c r="AE11" s="3311"/>
      <c r="AF11" s="3311"/>
      <c r="AG11" s="3311"/>
      <c r="AH11" s="3311"/>
      <c r="AI11" s="3311"/>
      <c r="AJ11" s="3311"/>
      <c r="AK11" s="3311"/>
      <c r="AL11" s="3311"/>
      <c r="AM11" s="3311"/>
      <c r="AN11" s="3311"/>
      <c r="AO11" s="3311"/>
      <c r="AP11" s="3311"/>
      <c r="AQ11" s="3311"/>
      <c r="AR11" s="3311"/>
    </row>
    <row r="12" spans="1:44" s="3319" customFormat="1" ht="51.75" customHeight="1">
      <c r="A12" s="5123" t="s">
        <v>1651</v>
      </c>
      <c r="B12" s="5125" t="s">
        <v>200</v>
      </c>
      <c r="C12" s="5127" t="s">
        <v>1415</v>
      </c>
      <c r="D12" s="3315" t="s">
        <v>3439</v>
      </c>
      <c r="E12" s="3316" t="s">
        <v>3440</v>
      </c>
      <c r="F12" s="3316" t="s">
        <v>3441</v>
      </c>
      <c r="G12" s="3316" t="s">
        <v>3442</v>
      </c>
      <c r="H12" s="3317" t="s">
        <v>3443</v>
      </c>
      <c r="I12" s="3312"/>
      <c r="J12" s="3312"/>
      <c r="K12" s="3312"/>
      <c r="L12" s="3738"/>
      <c r="M12" s="3739"/>
      <c r="N12" s="3318"/>
      <c r="O12" s="3312"/>
      <c r="P12" s="3312"/>
      <c r="Q12" s="3312"/>
      <c r="R12" s="3312"/>
      <c r="S12" s="3312"/>
      <c r="T12" s="3312"/>
      <c r="U12" s="3312"/>
      <c r="V12" s="3312"/>
      <c r="W12" s="3312"/>
      <c r="X12" s="3312"/>
      <c r="Y12" s="3312"/>
      <c r="Z12" s="3312"/>
      <c r="AA12" s="3312"/>
      <c r="AB12" s="3312"/>
      <c r="AC12" s="3312"/>
      <c r="AD12" s="3312"/>
      <c r="AE12" s="3312"/>
      <c r="AF12" s="3312"/>
      <c r="AG12" s="3312"/>
      <c r="AH12" s="3312"/>
      <c r="AI12" s="3312"/>
      <c r="AJ12" s="3312"/>
      <c r="AK12" s="3312"/>
      <c r="AL12" s="3312"/>
      <c r="AM12" s="3312"/>
      <c r="AN12" s="3312"/>
      <c r="AO12" s="3312"/>
      <c r="AP12" s="3312"/>
      <c r="AQ12" s="3312"/>
      <c r="AR12" s="3312"/>
    </row>
    <row r="13" spans="1:44" s="3319" customFormat="1" ht="30.75" customHeight="1">
      <c r="A13" s="5124"/>
      <c r="B13" s="5126"/>
      <c r="C13" s="5128"/>
      <c r="D13" s="3320"/>
      <c r="E13" s="3320" t="s">
        <v>1417</v>
      </c>
      <c r="F13" s="3320" t="s">
        <v>1422</v>
      </c>
      <c r="G13" s="3320" t="s">
        <v>1425</v>
      </c>
      <c r="H13" s="3321" t="s">
        <v>3444</v>
      </c>
      <c r="I13" s="3312"/>
      <c r="J13" s="3312"/>
      <c r="K13" s="3312"/>
      <c r="L13" s="3312"/>
      <c r="M13" s="3312"/>
      <c r="N13" s="3312"/>
      <c r="O13" s="3312"/>
      <c r="P13" s="3312"/>
      <c r="Q13" s="3312"/>
      <c r="R13" s="3312"/>
      <c r="S13" s="3312"/>
      <c r="T13" s="3312"/>
      <c r="U13" s="3312"/>
      <c r="V13" s="3312"/>
      <c r="W13" s="3312"/>
      <c r="X13" s="3312"/>
      <c r="Y13" s="3312"/>
      <c r="Z13" s="3312"/>
      <c r="AA13" s="3312"/>
      <c r="AB13" s="3312"/>
      <c r="AC13" s="3312"/>
      <c r="AD13" s="3312"/>
      <c r="AE13" s="3312"/>
      <c r="AF13" s="3312"/>
      <c r="AG13" s="3312"/>
      <c r="AH13" s="3312"/>
      <c r="AI13" s="3312"/>
      <c r="AJ13" s="3312"/>
      <c r="AK13" s="3312"/>
      <c r="AL13" s="3312"/>
      <c r="AM13" s="3312"/>
      <c r="AN13" s="3312"/>
      <c r="AO13" s="3312"/>
      <c r="AP13" s="3312"/>
      <c r="AQ13" s="3312"/>
      <c r="AR13" s="3312"/>
    </row>
    <row r="14" spans="1:44" s="3319" customFormat="1" ht="30" customHeight="1">
      <c r="A14" s="3322" t="s">
        <v>1417</v>
      </c>
      <c r="B14" s="3323">
        <v>1</v>
      </c>
      <c r="C14" s="3324" t="s">
        <v>3445</v>
      </c>
      <c r="D14" s="3325"/>
      <c r="E14" s="3326">
        <f>SUM(E15,E26)</f>
        <v>0</v>
      </c>
      <c r="F14" s="3327"/>
      <c r="G14" s="3328"/>
      <c r="H14" s="3329">
        <f>SUM(H15,H26)</f>
        <v>0</v>
      </c>
      <c r="I14" s="3312"/>
      <c r="J14" s="3312"/>
      <c r="K14" s="3312"/>
      <c r="L14" s="3312"/>
      <c r="M14" s="3312"/>
      <c r="N14" s="3312"/>
      <c r="O14" s="3312"/>
      <c r="P14" s="3312"/>
      <c r="Q14" s="3312"/>
      <c r="R14" s="3312"/>
      <c r="S14" s="3312"/>
      <c r="T14" s="3312"/>
      <c r="U14" s="3312"/>
      <c r="V14" s="3312"/>
      <c r="W14" s="3312"/>
      <c r="X14" s="3312"/>
      <c r="Y14" s="3312"/>
      <c r="Z14" s="3312"/>
      <c r="AA14" s="3312"/>
      <c r="AB14" s="3312"/>
      <c r="AC14" s="3312"/>
      <c r="AD14" s="3312"/>
      <c r="AE14" s="3312"/>
      <c r="AF14" s="3312"/>
      <c r="AG14" s="3312"/>
      <c r="AH14" s="3312"/>
      <c r="AI14" s="3312"/>
      <c r="AJ14" s="3312"/>
      <c r="AK14" s="3312"/>
      <c r="AL14" s="3312"/>
      <c r="AM14" s="3312"/>
      <c r="AN14" s="3312"/>
      <c r="AO14" s="3312"/>
      <c r="AP14" s="3312"/>
      <c r="AQ14" s="3312"/>
      <c r="AR14" s="3312"/>
    </row>
    <row r="15" spans="1:44" ht="30" customHeight="1">
      <c r="A15" s="3322" t="s">
        <v>1422</v>
      </c>
      <c r="B15" s="3330" t="s">
        <v>1420</v>
      </c>
      <c r="C15" s="3331" t="s">
        <v>3446</v>
      </c>
      <c r="D15" s="3332"/>
      <c r="E15" s="3326">
        <f>SUM(E16:E25)</f>
        <v>0</v>
      </c>
      <c r="F15" s="3327"/>
      <c r="G15" s="3328"/>
      <c r="H15" s="3329">
        <f>SUM(H16:H25)</f>
        <v>0</v>
      </c>
      <c r="I15" s="3311"/>
      <c r="J15" s="3311"/>
      <c r="K15" s="3311"/>
      <c r="L15" s="3311"/>
      <c r="M15" s="3311"/>
      <c r="N15" s="3311"/>
      <c r="O15" s="3311"/>
      <c r="P15" s="3311"/>
      <c r="Q15" s="3311"/>
      <c r="R15" s="3311"/>
      <c r="S15" s="3311"/>
      <c r="T15" s="3311"/>
      <c r="U15" s="3311"/>
      <c r="V15" s="3311"/>
      <c r="W15" s="3311"/>
      <c r="X15" s="3311"/>
      <c r="Y15" s="3311"/>
      <c r="Z15" s="3311"/>
      <c r="AA15" s="3311"/>
      <c r="AB15" s="3311"/>
      <c r="AC15" s="3311"/>
      <c r="AD15" s="3311"/>
      <c r="AE15" s="3311"/>
      <c r="AF15" s="3311"/>
      <c r="AG15" s="3311"/>
      <c r="AH15" s="3311"/>
      <c r="AI15" s="3311"/>
      <c r="AJ15" s="3311"/>
      <c r="AK15" s="3311"/>
      <c r="AL15" s="3311"/>
      <c r="AM15" s="3311"/>
      <c r="AN15" s="3311"/>
      <c r="AO15" s="3311"/>
      <c r="AP15" s="3311"/>
      <c r="AQ15" s="3311"/>
      <c r="AR15" s="3311"/>
    </row>
    <row r="16" spans="1:44" ht="30" customHeight="1">
      <c r="A16" s="3322" t="s">
        <v>1425</v>
      </c>
      <c r="B16" s="3330" t="s">
        <v>1423</v>
      </c>
      <c r="C16" s="3333" t="s">
        <v>3447</v>
      </c>
      <c r="D16" s="3334" t="s">
        <v>3448</v>
      </c>
      <c r="E16" s="3335"/>
      <c r="F16" s="3740">
        <v>1</v>
      </c>
      <c r="G16" s="3336"/>
      <c r="H16" s="3337">
        <f>E16*G16</f>
        <v>0</v>
      </c>
      <c r="I16" s="3383"/>
    </row>
    <row r="17" spans="1:8" ht="30" customHeight="1">
      <c r="A17" s="3322" t="s">
        <v>1428</v>
      </c>
      <c r="B17" s="3330" t="s">
        <v>1550</v>
      </c>
      <c r="C17" s="3333" t="s">
        <v>3449</v>
      </c>
      <c r="D17" s="3334" t="s">
        <v>3450</v>
      </c>
      <c r="E17" s="3335"/>
      <c r="F17" s="3740">
        <v>1</v>
      </c>
      <c r="G17" s="3336"/>
      <c r="H17" s="3337">
        <f t="shared" ref="H17:H22" si="0">E17*G17</f>
        <v>0</v>
      </c>
    </row>
    <row r="18" spans="1:8" ht="30" customHeight="1">
      <c r="A18" s="3322" t="s">
        <v>1431</v>
      </c>
      <c r="B18" s="3330" t="s">
        <v>2899</v>
      </c>
      <c r="C18" s="3333" t="s">
        <v>3451</v>
      </c>
      <c r="D18" s="3334" t="s">
        <v>3452</v>
      </c>
      <c r="E18" s="3335"/>
      <c r="F18" s="3740">
        <v>1</v>
      </c>
      <c r="G18" s="3336"/>
      <c r="H18" s="3337">
        <f t="shared" si="0"/>
        <v>0</v>
      </c>
    </row>
    <row r="19" spans="1:8" ht="34.5" customHeight="1">
      <c r="A19" s="3322" t="s">
        <v>1434</v>
      </c>
      <c r="B19" s="3330" t="s">
        <v>2900</v>
      </c>
      <c r="C19" s="3333" t="s">
        <v>3453</v>
      </c>
      <c r="D19" s="3334" t="s">
        <v>3454</v>
      </c>
      <c r="E19" s="3335"/>
      <c r="F19" s="3740">
        <v>0.9</v>
      </c>
      <c r="G19" s="3336"/>
      <c r="H19" s="3337">
        <f>E19*G19</f>
        <v>0</v>
      </c>
    </row>
    <row r="20" spans="1:8" ht="34.5" customHeight="1">
      <c r="A20" s="3322" t="s">
        <v>1436</v>
      </c>
      <c r="B20" s="3330" t="s">
        <v>2901</v>
      </c>
      <c r="C20" s="3333" t="s">
        <v>3455</v>
      </c>
      <c r="D20" s="3334" t="s">
        <v>3456</v>
      </c>
      <c r="E20" s="3335"/>
      <c r="F20" s="3740">
        <v>0.85</v>
      </c>
      <c r="G20" s="3336"/>
      <c r="H20" s="3337">
        <f>E20*G20</f>
        <v>0</v>
      </c>
    </row>
    <row r="21" spans="1:8" ht="33" customHeight="1">
      <c r="A21" s="3322" t="s">
        <v>1439</v>
      </c>
      <c r="B21" s="3330" t="s">
        <v>2902</v>
      </c>
      <c r="C21" s="3333" t="s">
        <v>3457</v>
      </c>
      <c r="D21" s="3334" t="s">
        <v>3458</v>
      </c>
      <c r="E21" s="3335"/>
      <c r="F21" s="3740">
        <v>1</v>
      </c>
      <c r="G21" s="3336"/>
      <c r="H21" s="3337">
        <f>E21*G21</f>
        <v>0</v>
      </c>
    </row>
    <row r="22" spans="1:8" ht="30" customHeight="1">
      <c r="A22" s="3322" t="s">
        <v>1442</v>
      </c>
      <c r="B22" s="3330" t="s">
        <v>2903</v>
      </c>
      <c r="C22" s="3333" t="s">
        <v>3459</v>
      </c>
      <c r="D22" s="3334" t="s">
        <v>3460</v>
      </c>
      <c r="E22" s="3335"/>
      <c r="F22" s="3740">
        <v>1</v>
      </c>
      <c r="G22" s="3336"/>
      <c r="H22" s="3337">
        <f t="shared" si="0"/>
        <v>0</v>
      </c>
    </row>
    <row r="23" spans="1:8" ht="42.75" customHeight="1">
      <c r="A23" s="3322" t="s">
        <v>2654</v>
      </c>
      <c r="B23" s="3330" t="s">
        <v>2905</v>
      </c>
      <c r="C23" s="3333" t="s">
        <v>3461</v>
      </c>
      <c r="D23" s="3334" t="s">
        <v>3462</v>
      </c>
      <c r="E23" s="3335"/>
      <c r="F23" s="3740">
        <v>1</v>
      </c>
      <c r="G23" s="3336"/>
      <c r="H23" s="3337">
        <f>E23*G23</f>
        <v>0</v>
      </c>
    </row>
    <row r="24" spans="1:8" ht="42.75" customHeight="1">
      <c r="A24" s="3322" t="s">
        <v>2656</v>
      </c>
      <c r="B24" s="3330" t="s">
        <v>2906</v>
      </c>
      <c r="C24" s="3333" t="s">
        <v>3463</v>
      </c>
      <c r="D24" s="3334" t="s">
        <v>3462</v>
      </c>
      <c r="E24" s="3335"/>
      <c r="F24" s="3740">
        <v>1</v>
      </c>
      <c r="G24" s="3336"/>
      <c r="H24" s="3337">
        <f>E24*G24</f>
        <v>0</v>
      </c>
    </row>
    <row r="25" spans="1:8" ht="44.25" customHeight="1">
      <c r="A25" s="3322" t="s">
        <v>2658</v>
      </c>
      <c r="B25" s="3330" t="s">
        <v>2907</v>
      </c>
      <c r="C25" s="3338" t="s">
        <v>3871</v>
      </c>
      <c r="D25" s="3334" t="s">
        <v>3464</v>
      </c>
      <c r="E25" s="3335"/>
      <c r="F25" s="3740">
        <v>1</v>
      </c>
      <c r="G25" s="3336"/>
      <c r="H25" s="3337">
        <f>E25*G25</f>
        <v>0</v>
      </c>
    </row>
    <row r="26" spans="1:8" ht="30" customHeight="1">
      <c r="A26" s="3322" t="s">
        <v>1451</v>
      </c>
      <c r="B26" s="3330" t="s">
        <v>1601</v>
      </c>
      <c r="C26" s="3331" t="s">
        <v>3465</v>
      </c>
      <c r="D26" s="3339"/>
      <c r="E26" s="3340">
        <f>SUM(E27,E32)</f>
        <v>0</v>
      </c>
      <c r="F26" s="3341"/>
      <c r="G26" s="3341"/>
      <c r="H26" s="3329">
        <f>SUM(H27,H32)</f>
        <v>0</v>
      </c>
    </row>
    <row r="27" spans="1:8" ht="30" customHeight="1">
      <c r="A27" s="3322" t="s">
        <v>1454</v>
      </c>
      <c r="B27" s="3330" t="s">
        <v>1604</v>
      </c>
      <c r="C27" s="3342" t="s">
        <v>3466</v>
      </c>
      <c r="D27" s="3343"/>
      <c r="E27" s="3344">
        <f>SUM(E28:E31)</f>
        <v>0</v>
      </c>
      <c r="F27" s="3345"/>
      <c r="G27" s="3346"/>
      <c r="H27" s="3347">
        <f>SUM(H28:H31)</f>
        <v>0</v>
      </c>
    </row>
    <row r="28" spans="1:8" ht="51.75" customHeight="1">
      <c r="A28" s="3322" t="s">
        <v>1457</v>
      </c>
      <c r="B28" s="3330" t="s">
        <v>1607</v>
      </c>
      <c r="C28" s="3333" t="s">
        <v>3467</v>
      </c>
      <c r="D28" s="3334" t="s">
        <v>3468</v>
      </c>
      <c r="E28" s="3335"/>
      <c r="F28" s="3740">
        <v>0.85</v>
      </c>
      <c r="G28" s="3336"/>
      <c r="H28" s="3337">
        <f>E28*G28</f>
        <v>0</v>
      </c>
    </row>
    <row r="29" spans="1:8" ht="42.75" customHeight="1">
      <c r="A29" s="3322" t="s">
        <v>1460</v>
      </c>
      <c r="B29" s="3330" t="s">
        <v>1610</v>
      </c>
      <c r="C29" s="3333" t="s">
        <v>3469</v>
      </c>
      <c r="D29" s="3334" t="s">
        <v>3468</v>
      </c>
      <c r="E29" s="3335"/>
      <c r="F29" s="3740">
        <v>0.85</v>
      </c>
      <c r="G29" s="3336"/>
      <c r="H29" s="3337">
        <f t="shared" ref="H29:H33" si="1">E29*G29</f>
        <v>0</v>
      </c>
    </row>
    <row r="30" spans="1:8" ht="37.5" customHeight="1">
      <c r="A30" s="3322" t="s">
        <v>2664</v>
      </c>
      <c r="B30" s="3330" t="s">
        <v>1613</v>
      </c>
      <c r="C30" s="3333" t="s">
        <v>3470</v>
      </c>
      <c r="D30" s="3334" t="s">
        <v>3471</v>
      </c>
      <c r="E30" s="3335"/>
      <c r="F30" s="3740">
        <v>0.85</v>
      </c>
      <c r="G30" s="3336"/>
      <c r="H30" s="3337">
        <f t="shared" si="1"/>
        <v>0</v>
      </c>
    </row>
    <row r="31" spans="1:8" ht="30" customHeight="1">
      <c r="A31" s="3322" t="s">
        <v>2666</v>
      </c>
      <c r="B31" s="3330" t="s">
        <v>1615</v>
      </c>
      <c r="C31" s="3333" t="s">
        <v>3472</v>
      </c>
      <c r="D31" s="3334" t="s">
        <v>3473</v>
      </c>
      <c r="E31" s="3335"/>
      <c r="F31" s="3740">
        <v>0.85</v>
      </c>
      <c r="G31" s="3336"/>
      <c r="H31" s="3337">
        <f t="shared" si="1"/>
        <v>0</v>
      </c>
    </row>
    <row r="32" spans="1:8" ht="30" customHeight="1">
      <c r="A32" s="3322" t="s">
        <v>2668</v>
      </c>
      <c r="B32" s="3330" t="s">
        <v>1630</v>
      </c>
      <c r="C32" s="3348" t="s">
        <v>3474</v>
      </c>
      <c r="D32" s="3349"/>
      <c r="E32" s="3350">
        <f>SUM(E33:E34)</f>
        <v>0</v>
      </c>
      <c r="F32" s="3351"/>
      <c r="G32" s="3351"/>
      <c r="H32" s="3352">
        <f>SUM(H33:H34)</f>
        <v>0</v>
      </c>
    </row>
    <row r="33" spans="1:8" ht="45.75" customHeight="1">
      <c r="A33" s="3353" t="s">
        <v>1463</v>
      </c>
      <c r="B33" s="3354" t="s">
        <v>3475</v>
      </c>
      <c r="C33" s="3348" t="s">
        <v>3476</v>
      </c>
      <c r="D33" s="3355" t="s">
        <v>3477</v>
      </c>
      <c r="E33" s="3356"/>
      <c r="F33" s="3741">
        <v>0.5</v>
      </c>
      <c r="G33" s="3357"/>
      <c r="H33" s="3337">
        <f t="shared" si="1"/>
        <v>0</v>
      </c>
    </row>
    <row r="34" spans="1:8" ht="30" customHeight="1">
      <c r="A34" s="3353" t="s">
        <v>2671</v>
      </c>
      <c r="B34" s="3354" t="s">
        <v>3478</v>
      </c>
      <c r="C34" s="3333" t="s">
        <v>3479</v>
      </c>
      <c r="D34" s="3358" t="s">
        <v>3480</v>
      </c>
      <c r="E34" s="3359"/>
      <c r="F34" s="3742">
        <v>0.5</v>
      </c>
      <c r="G34" s="3360"/>
      <c r="H34" s="3361">
        <f>E34*G34</f>
        <v>0</v>
      </c>
    </row>
    <row r="35" spans="1:8" ht="30" customHeight="1">
      <c r="A35" s="5129" t="s">
        <v>3481</v>
      </c>
      <c r="B35" s="5130"/>
      <c r="C35" s="5130"/>
      <c r="D35" s="5130"/>
      <c r="E35" s="5130"/>
      <c r="F35" s="5130"/>
      <c r="G35" s="5130"/>
      <c r="H35" s="5131"/>
    </row>
    <row r="36" spans="1:8" ht="45" customHeight="1">
      <c r="A36" s="3322" t="s">
        <v>2673</v>
      </c>
      <c r="B36" s="3362" t="s">
        <v>133</v>
      </c>
      <c r="C36" s="3363" t="s">
        <v>3482</v>
      </c>
      <c r="D36" s="3364" t="s">
        <v>3483</v>
      </c>
      <c r="E36" s="3365"/>
      <c r="F36" s="3366"/>
      <c r="G36" s="3366"/>
      <c r="H36" s="3367"/>
    </row>
    <row r="37" spans="1:8" ht="45.75" customHeight="1">
      <c r="A37" s="3322" t="s">
        <v>2674</v>
      </c>
      <c r="B37" s="3362" t="s">
        <v>766</v>
      </c>
      <c r="C37" s="3363" t="s">
        <v>3484</v>
      </c>
      <c r="D37" s="3368" t="s">
        <v>3483</v>
      </c>
      <c r="E37" s="3369"/>
      <c r="F37" s="3370"/>
      <c r="G37" s="3370"/>
      <c r="H37" s="3371"/>
    </row>
    <row r="38" spans="1:8" ht="30" customHeight="1">
      <c r="A38" s="3322" t="s">
        <v>2675</v>
      </c>
      <c r="B38" s="3362" t="s">
        <v>767</v>
      </c>
      <c r="C38" s="3363" t="s">
        <v>3485</v>
      </c>
      <c r="D38" s="3368" t="s">
        <v>3462</v>
      </c>
      <c r="E38" s="3369"/>
      <c r="F38" s="3370"/>
      <c r="G38" s="3370"/>
      <c r="H38" s="3371"/>
    </row>
    <row r="39" spans="1:8" ht="30" customHeight="1" thickBot="1">
      <c r="A39" s="3372" t="s">
        <v>1468</v>
      </c>
      <c r="B39" s="3373" t="s">
        <v>768</v>
      </c>
      <c r="C39" s="3374" t="s">
        <v>3486</v>
      </c>
      <c r="D39" s="3375" t="s">
        <v>3487</v>
      </c>
      <c r="E39" s="3376"/>
      <c r="F39" s="3377"/>
      <c r="G39" s="3377"/>
      <c r="H39" s="3378"/>
    </row>
  </sheetData>
  <mergeCells count="5">
    <mergeCell ref="A8:H8"/>
    <mergeCell ref="A12:A13"/>
    <mergeCell ref="B12:B13"/>
    <mergeCell ref="C12:C13"/>
    <mergeCell ref="A35:H35"/>
  </mergeCells>
  <hyperlinks>
    <hyperlink ref="A8:H8" r:id="rId1" display="F 1 - MBULIMI ME LIKUIDITET - AKTIVET LIKUIDE"/>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39"/>
  <sheetViews>
    <sheetView zoomScale="78" zoomScaleNormal="78" workbookViewId="0"/>
  </sheetViews>
  <sheetFormatPr defaultColWidth="11.42578125" defaultRowHeight="14.25"/>
  <cols>
    <col min="1" max="1" width="10" style="3309" customWidth="1"/>
    <col min="2" max="2" width="8.42578125" style="3314" customWidth="1"/>
    <col min="3" max="3" width="80" style="3310" customWidth="1"/>
    <col min="4" max="4" width="24.28515625" style="3310" bestFit="1" customWidth="1"/>
    <col min="5" max="5" width="17.42578125" style="3310" customWidth="1"/>
    <col min="6" max="6" width="15.85546875" style="3310" customWidth="1"/>
    <col min="7" max="7" width="17" style="3310" customWidth="1"/>
    <col min="8" max="8" width="21" style="3310" customWidth="1"/>
    <col min="9" max="16384" width="11.42578125" style="3310"/>
  </cols>
  <sheetData>
    <row r="1" spans="1:15" ht="15">
      <c r="B1" s="3310"/>
      <c r="C1" s="41" t="s">
        <v>48</v>
      </c>
      <c r="D1" s="105" t="s">
        <v>982</v>
      </c>
    </row>
    <row r="2" spans="1:15" ht="15">
      <c r="B2" s="3310"/>
      <c r="C2" s="27" t="s">
        <v>49</v>
      </c>
      <c r="D2" s="27" t="s">
        <v>3495</v>
      </c>
    </row>
    <row r="3" spans="1:15" ht="15">
      <c r="B3" s="3310"/>
      <c r="C3" s="27" t="s">
        <v>47</v>
      </c>
      <c r="D3" s="27" t="s">
        <v>52</v>
      </c>
    </row>
    <row r="4" spans="1:15" ht="15">
      <c r="B4" s="3310"/>
      <c r="C4" s="27" t="s">
        <v>50</v>
      </c>
      <c r="D4" s="27" t="s">
        <v>53</v>
      </c>
    </row>
    <row r="5" spans="1:15" ht="15">
      <c r="B5" s="3310"/>
      <c r="C5" s="41" t="s">
        <v>792</v>
      </c>
      <c r="D5" s="41" t="s">
        <v>71</v>
      </c>
    </row>
    <row r="7" spans="1:15" ht="15.75" customHeight="1" thickBot="1">
      <c r="A7" s="3379"/>
    </row>
    <row r="8" spans="1:15" ht="29.25" customHeight="1" thickBot="1">
      <c r="A8" s="5120" t="s">
        <v>3496</v>
      </c>
      <c r="B8" s="5121"/>
      <c r="C8" s="5121"/>
      <c r="D8" s="5121"/>
      <c r="E8" s="5121"/>
      <c r="F8" s="5121"/>
      <c r="G8" s="5121"/>
      <c r="H8" s="5122"/>
      <c r="K8" s="3312"/>
      <c r="L8" s="3313"/>
      <c r="M8" s="3313"/>
      <c r="N8" s="3313"/>
      <c r="O8" s="3312"/>
    </row>
    <row r="9" spans="1:15" ht="15" customHeight="1">
      <c r="A9" s="3380"/>
      <c r="B9" s="3380"/>
      <c r="C9" s="3380"/>
      <c r="D9" s="3380"/>
      <c r="E9" s="3380"/>
      <c r="F9" s="3380"/>
      <c r="G9" s="3380"/>
      <c r="H9" s="3380"/>
      <c r="K9" s="3312"/>
      <c r="L9" s="2742"/>
      <c r="M9" s="2742"/>
      <c r="N9" s="2742"/>
      <c r="O9" s="3312"/>
    </row>
    <row r="10" spans="1:15" ht="15" customHeight="1">
      <c r="A10" s="3380"/>
      <c r="B10" s="3380"/>
      <c r="C10" s="3386"/>
      <c r="D10" s="3386"/>
      <c r="E10" s="3387"/>
      <c r="F10" s="3380"/>
      <c r="G10" s="3380"/>
      <c r="H10" s="3380"/>
      <c r="K10" s="3312"/>
      <c r="L10" s="2742"/>
      <c r="M10" s="2742"/>
      <c r="N10" s="2742"/>
      <c r="O10" s="3312"/>
    </row>
    <row r="11" spans="1:15" s="3311" customFormat="1" ht="15" customHeight="1" thickBot="1">
      <c r="A11" s="3380"/>
      <c r="B11" s="3380"/>
      <c r="C11" s="3380"/>
      <c r="D11" s="3380"/>
      <c r="E11" s="3380"/>
      <c r="F11" s="3380"/>
      <c r="G11" s="3380"/>
      <c r="H11" s="3380"/>
      <c r="K11" s="3312"/>
      <c r="L11" s="2742"/>
      <c r="M11" s="2742"/>
      <c r="N11" s="2742"/>
      <c r="O11" s="3312"/>
    </row>
    <row r="12" spans="1:15" s="3312" customFormat="1" ht="51.75" customHeight="1">
      <c r="A12" s="5123" t="s">
        <v>1651</v>
      </c>
      <c r="B12" s="5125" t="s">
        <v>200</v>
      </c>
      <c r="C12" s="5127" t="s">
        <v>1415</v>
      </c>
      <c r="D12" s="3315" t="s">
        <v>3439</v>
      </c>
      <c r="E12" s="3316" t="s">
        <v>3440</v>
      </c>
      <c r="F12" s="3316" t="s">
        <v>3441</v>
      </c>
      <c r="G12" s="3316" t="s">
        <v>3442</v>
      </c>
      <c r="H12" s="3317" t="s">
        <v>3443</v>
      </c>
      <c r="L12" s="3738"/>
      <c r="M12" s="3739"/>
      <c r="N12" s="3318"/>
    </row>
    <row r="13" spans="1:15" s="3312" customFormat="1" ht="30.75" customHeight="1">
      <c r="A13" s="5124"/>
      <c r="B13" s="5126"/>
      <c r="C13" s="5128"/>
      <c r="D13" s="3320"/>
      <c r="E13" s="3320" t="s">
        <v>1417</v>
      </c>
      <c r="F13" s="3320" t="s">
        <v>1422</v>
      </c>
      <c r="G13" s="3320" t="s">
        <v>1425</v>
      </c>
      <c r="H13" s="3321" t="s">
        <v>3444</v>
      </c>
    </row>
    <row r="14" spans="1:15" s="3312" customFormat="1" ht="30" customHeight="1">
      <c r="A14" s="3322" t="s">
        <v>1417</v>
      </c>
      <c r="B14" s="3323">
        <v>1</v>
      </c>
      <c r="C14" s="3324" t="s">
        <v>3445</v>
      </c>
      <c r="D14" s="3325"/>
      <c r="E14" s="3326">
        <f>SUM(E15,E26)</f>
        <v>0</v>
      </c>
      <c r="F14" s="3327"/>
      <c r="G14" s="3328"/>
      <c r="H14" s="3329">
        <f>SUM(H15,H26)</f>
        <v>0</v>
      </c>
    </row>
    <row r="15" spans="1:15" s="3311" customFormat="1" ht="30" customHeight="1">
      <c r="A15" s="3322" t="s">
        <v>1422</v>
      </c>
      <c r="B15" s="3330" t="s">
        <v>1420</v>
      </c>
      <c r="C15" s="3331" t="s">
        <v>3446</v>
      </c>
      <c r="D15" s="3332"/>
      <c r="E15" s="3326">
        <f>SUM(E16:E25)</f>
        <v>0</v>
      </c>
      <c r="F15" s="3327"/>
      <c r="G15" s="3328"/>
      <c r="H15" s="3329">
        <f>SUM(H16:H25)</f>
        <v>0</v>
      </c>
    </row>
    <row r="16" spans="1:15" ht="30" customHeight="1">
      <c r="A16" s="3322" t="s">
        <v>1425</v>
      </c>
      <c r="B16" s="3330" t="s">
        <v>1423</v>
      </c>
      <c r="C16" s="3333" t="s">
        <v>3447</v>
      </c>
      <c r="D16" s="3334" t="s">
        <v>3448</v>
      </c>
      <c r="E16" s="3335"/>
      <c r="F16" s="3740">
        <v>1</v>
      </c>
      <c r="G16" s="3336"/>
      <c r="H16" s="3337">
        <f>E16*G16</f>
        <v>0</v>
      </c>
      <c r="I16" s="3383"/>
    </row>
    <row r="17" spans="1:8" ht="30" customHeight="1">
      <c r="A17" s="3322" t="s">
        <v>1428</v>
      </c>
      <c r="B17" s="3330" t="s">
        <v>1550</v>
      </c>
      <c r="C17" s="3333" t="s">
        <v>3449</v>
      </c>
      <c r="D17" s="3334" t="s">
        <v>3450</v>
      </c>
      <c r="E17" s="3335"/>
      <c r="F17" s="3740">
        <v>1</v>
      </c>
      <c r="G17" s="3336"/>
      <c r="H17" s="3337">
        <f t="shared" ref="H17:H22" si="0">E17*G17</f>
        <v>0</v>
      </c>
    </row>
    <row r="18" spans="1:8" ht="30" customHeight="1">
      <c r="A18" s="3322" t="s">
        <v>1431</v>
      </c>
      <c r="B18" s="3330" t="s">
        <v>2899</v>
      </c>
      <c r="C18" s="3333" t="s">
        <v>3451</v>
      </c>
      <c r="D18" s="3334" t="s">
        <v>3452</v>
      </c>
      <c r="E18" s="3335"/>
      <c r="F18" s="3740">
        <v>1</v>
      </c>
      <c r="G18" s="3336"/>
      <c r="H18" s="3337">
        <f t="shared" si="0"/>
        <v>0</v>
      </c>
    </row>
    <row r="19" spans="1:8" ht="34.5" customHeight="1">
      <c r="A19" s="3322" t="s">
        <v>1434</v>
      </c>
      <c r="B19" s="3330" t="s">
        <v>2900</v>
      </c>
      <c r="C19" s="3333" t="s">
        <v>3453</v>
      </c>
      <c r="D19" s="3334" t="s">
        <v>3454</v>
      </c>
      <c r="E19" s="3335"/>
      <c r="F19" s="3740">
        <v>0.9</v>
      </c>
      <c r="G19" s="3336"/>
      <c r="H19" s="3337">
        <f>E19*G19</f>
        <v>0</v>
      </c>
    </row>
    <row r="20" spans="1:8" ht="34.5" customHeight="1">
      <c r="A20" s="3322" t="s">
        <v>1436</v>
      </c>
      <c r="B20" s="3330" t="s">
        <v>2901</v>
      </c>
      <c r="C20" s="3333" t="s">
        <v>3455</v>
      </c>
      <c r="D20" s="3334" t="s">
        <v>3456</v>
      </c>
      <c r="E20" s="3335"/>
      <c r="F20" s="3740">
        <v>0.85</v>
      </c>
      <c r="G20" s="3336"/>
      <c r="H20" s="3337">
        <f>E20*G20</f>
        <v>0</v>
      </c>
    </row>
    <row r="21" spans="1:8" ht="33" customHeight="1">
      <c r="A21" s="3322" t="s">
        <v>1439</v>
      </c>
      <c r="B21" s="3330" t="s">
        <v>2902</v>
      </c>
      <c r="C21" s="3333" t="s">
        <v>3457</v>
      </c>
      <c r="D21" s="3334" t="s">
        <v>3458</v>
      </c>
      <c r="E21" s="3335"/>
      <c r="F21" s="3740">
        <v>1</v>
      </c>
      <c r="G21" s="3336"/>
      <c r="H21" s="3337">
        <f>E21*G21</f>
        <v>0</v>
      </c>
    </row>
    <row r="22" spans="1:8" ht="30" customHeight="1">
      <c r="A22" s="3322" t="s">
        <v>1442</v>
      </c>
      <c r="B22" s="3330" t="s">
        <v>2903</v>
      </c>
      <c r="C22" s="3333" t="s">
        <v>3459</v>
      </c>
      <c r="D22" s="3334" t="s">
        <v>3460</v>
      </c>
      <c r="E22" s="3335"/>
      <c r="F22" s="3740">
        <v>1</v>
      </c>
      <c r="G22" s="3336"/>
      <c r="H22" s="3337">
        <f t="shared" si="0"/>
        <v>0</v>
      </c>
    </row>
    <row r="23" spans="1:8" ht="42.75" customHeight="1">
      <c r="A23" s="3322" t="s">
        <v>2654</v>
      </c>
      <c r="B23" s="3330" t="s">
        <v>2905</v>
      </c>
      <c r="C23" s="3333" t="s">
        <v>3461</v>
      </c>
      <c r="D23" s="3334" t="s">
        <v>3462</v>
      </c>
      <c r="E23" s="3335"/>
      <c r="F23" s="3740">
        <v>1</v>
      </c>
      <c r="G23" s="3336"/>
      <c r="H23" s="3337">
        <f>E23*G23</f>
        <v>0</v>
      </c>
    </row>
    <row r="24" spans="1:8" ht="42.75" customHeight="1">
      <c r="A24" s="3322" t="s">
        <v>2656</v>
      </c>
      <c r="B24" s="3330" t="s">
        <v>2906</v>
      </c>
      <c r="C24" s="3333" t="s">
        <v>3463</v>
      </c>
      <c r="D24" s="3334" t="s">
        <v>3462</v>
      </c>
      <c r="E24" s="3335"/>
      <c r="F24" s="3740">
        <v>1</v>
      </c>
      <c r="G24" s="3336"/>
      <c r="H24" s="3337">
        <f>E24*G24</f>
        <v>0</v>
      </c>
    </row>
    <row r="25" spans="1:8" ht="44.25" customHeight="1">
      <c r="A25" s="3322" t="s">
        <v>2658</v>
      </c>
      <c r="B25" s="3330" t="s">
        <v>2907</v>
      </c>
      <c r="C25" s="3338" t="s">
        <v>3871</v>
      </c>
      <c r="D25" s="3334" t="s">
        <v>3464</v>
      </c>
      <c r="E25" s="3335"/>
      <c r="F25" s="3740">
        <v>1</v>
      </c>
      <c r="G25" s="3336"/>
      <c r="H25" s="3337">
        <f>E25*G25</f>
        <v>0</v>
      </c>
    </row>
    <row r="26" spans="1:8" ht="30" customHeight="1">
      <c r="A26" s="3322" t="s">
        <v>1451</v>
      </c>
      <c r="B26" s="3330" t="s">
        <v>1601</v>
      </c>
      <c r="C26" s="3331" t="s">
        <v>3465</v>
      </c>
      <c r="D26" s="3339"/>
      <c r="E26" s="3340">
        <f>SUM(E27,E32)</f>
        <v>0</v>
      </c>
      <c r="F26" s="3341"/>
      <c r="G26" s="3341"/>
      <c r="H26" s="3329">
        <f>SUM(H27,H32)</f>
        <v>0</v>
      </c>
    </row>
    <row r="27" spans="1:8" ht="30" customHeight="1">
      <c r="A27" s="3322" t="s">
        <v>1454</v>
      </c>
      <c r="B27" s="3330" t="s">
        <v>1604</v>
      </c>
      <c r="C27" s="3342" t="s">
        <v>3466</v>
      </c>
      <c r="D27" s="3343"/>
      <c r="E27" s="3344">
        <f>SUM(E28:E31)</f>
        <v>0</v>
      </c>
      <c r="F27" s="3345"/>
      <c r="G27" s="3346"/>
      <c r="H27" s="3347">
        <f>SUM(H28:H31)</f>
        <v>0</v>
      </c>
    </row>
    <row r="28" spans="1:8" ht="51.75" customHeight="1">
      <c r="A28" s="3322" t="s">
        <v>1457</v>
      </c>
      <c r="B28" s="3330" t="s">
        <v>1607</v>
      </c>
      <c r="C28" s="3333" t="s">
        <v>3467</v>
      </c>
      <c r="D28" s="3334" t="s">
        <v>3468</v>
      </c>
      <c r="E28" s="3335"/>
      <c r="F28" s="3740">
        <v>0.85</v>
      </c>
      <c r="G28" s="3336"/>
      <c r="H28" s="3337">
        <f>E28*G28</f>
        <v>0</v>
      </c>
    </row>
    <row r="29" spans="1:8" ht="42.75" customHeight="1">
      <c r="A29" s="3322" t="s">
        <v>1460</v>
      </c>
      <c r="B29" s="3330" t="s">
        <v>1610</v>
      </c>
      <c r="C29" s="3333" t="s">
        <v>3469</v>
      </c>
      <c r="D29" s="3334" t="s">
        <v>3468</v>
      </c>
      <c r="E29" s="3335"/>
      <c r="F29" s="3740">
        <v>0.85</v>
      </c>
      <c r="G29" s="3336"/>
      <c r="H29" s="3337">
        <f t="shared" ref="H29:H33" si="1">E29*G29</f>
        <v>0</v>
      </c>
    </row>
    <row r="30" spans="1:8" ht="37.5" customHeight="1">
      <c r="A30" s="3322" t="s">
        <v>2664</v>
      </c>
      <c r="B30" s="3330" t="s">
        <v>1613</v>
      </c>
      <c r="C30" s="3333" t="s">
        <v>3470</v>
      </c>
      <c r="D30" s="3334" t="s">
        <v>3471</v>
      </c>
      <c r="E30" s="3335"/>
      <c r="F30" s="3740">
        <v>0.85</v>
      </c>
      <c r="G30" s="3336"/>
      <c r="H30" s="3337">
        <f t="shared" si="1"/>
        <v>0</v>
      </c>
    </row>
    <row r="31" spans="1:8" ht="30" customHeight="1">
      <c r="A31" s="3322" t="s">
        <v>2666</v>
      </c>
      <c r="B31" s="3330" t="s">
        <v>1615</v>
      </c>
      <c r="C31" s="3333" t="s">
        <v>3472</v>
      </c>
      <c r="D31" s="3334" t="s">
        <v>3473</v>
      </c>
      <c r="E31" s="3335"/>
      <c r="F31" s="3740">
        <v>0.85</v>
      </c>
      <c r="G31" s="3336"/>
      <c r="H31" s="3337">
        <f t="shared" si="1"/>
        <v>0</v>
      </c>
    </row>
    <row r="32" spans="1:8" ht="30" customHeight="1">
      <c r="A32" s="3322" t="s">
        <v>2668</v>
      </c>
      <c r="B32" s="3330" t="s">
        <v>1630</v>
      </c>
      <c r="C32" s="3348" t="s">
        <v>3474</v>
      </c>
      <c r="D32" s="3349"/>
      <c r="E32" s="3350">
        <f>SUM(E33:E34)</f>
        <v>0</v>
      </c>
      <c r="F32" s="3351"/>
      <c r="G32" s="3351"/>
      <c r="H32" s="3352">
        <f>SUM(H33:H34)</f>
        <v>0</v>
      </c>
    </row>
    <row r="33" spans="1:8" ht="45.75" customHeight="1">
      <c r="A33" s="3353" t="s">
        <v>1463</v>
      </c>
      <c r="B33" s="3354" t="s">
        <v>3475</v>
      </c>
      <c r="C33" s="3348" t="s">
        <v>3476</v>
      </c>
      <c r="D33" s="3355" t="s">
        <v>3477</v>
      </c>
      <c r="E33" s="3356"/>
      <c r="F33" s="3741">
        <v>0.5</v>
      </c>
      <c r="G33" s="3357"/>
      <c r="H33" s="3337">
        <f t="shared" si="1"/>
        <v>0</v>
      </c>
    </row>
    <row r="34" spans="1:8" ht="30" customHeight="1">
      <c r="A34" s="3353" t="s">
        <v>2671</v>
      </c>
      <c r="B34" s="3354" t="s">
        <v>3478</v>
      </c>
      <c r="C34" s="3333" t="s">
        <v>3479</v>
      </c>
      <c r="D34" s="3358" t="s">
        <v>3480</v>
      </c>
      <c r="E34" s="3359"/>
      <c r="F34" s="3742">
        <v>0.5</v>
      </c>
      <c r="G34" s="3360"/>
      <c r="H34" s="3361">
        <f>E34*G34</f>
        <v>0</v>
      </c>
    </row>
    <row r="35" spans="1:8" ht="30" customHeight="1">
      <c r="A35" s="5129" t="s">
        <v>3481</v>
      </c>
      <c r="B35" s="5130"/>
      <c r="C35" s="5130"/>
      <c r="D35" s="5130"/>
      <c r="E35" s="5130"/>
      <c r="F35" s="5130"/>
      <c r="G35" s="5130"/>
      <c r="H35" s="5131"/>
    </row>
    <row r="36" spans="1:8" ht="45" customHeight="1">
      <c r="A36" s="3322" t="s">
        <v>2673</v>
      </c>
      <c r="B36" s="3362" t="s">
        <v>133</v>
      </c>
      <c r="C36" s="3363" t="s">
        <v>3482</v>
      </c>
      <c r="D36" s="3364" t="s">
        <v>3483</v>
      </c>
      <c r="E36" s="3365"/>
      <c r="F36" s="3366"/>
      <c r="G36" s="3366"/>
      <c r="H36" s="3367"/>
    </row>
    <row r="37" spans="1:8" ht="45.75" customHeight="1">
      <c r="A37" s="3322" t="s">
        <v>2674</v>
      </c>
      <c r="B37" s="3362" t="s">
        <v>766</v>
      </c>
      <c r="C37" s="3363" t="s">
        <v>3484</v>
      </c>
      <c r="D37" s="3368" t="s">
        <v>3483</v>
      </c>
      <c r="E37" s="3369"/>
      <c r="F37" s="3370"/>
      <c r="G37" s="3370"/>
      <c r="H37" s="3371"/>
    </row>
    <row r="38" spans="1:8" ht="30" customHeight="1">
      <c r="A38" s="3322" t="s">
        <v>2675</v>
      </c>
      <c r="B38" s="3362" t="s">
        <v>767</v>
      </c>
      <c r="C38" s="3363" t="s">
        <v>3485</v>
      </c>
      <c r="D38" s="3368" t="s">
        <v>3462</v>
      </c>
      <c r="E38" s="3369"/>
      <c r="F38" s="3370"/>
      <c r="G38" s="3370"/>
      <c r="H38" s="3371"/>
    </row>
    <row r="39" spans="1:8" ht="30" customHeight="1" thickBot="1">
      <c r="A39" s="3372" t="s">
        <v>1468</v>
      </c>
      <c r="B39" s="3373" t="s">
        <v>768</v>
      </c>
      <c r="C39" s="3374" t="s">
        <v>3486</v>
      </c>
      <c r="D39" s="3375" t="s">
        <v>3487</v>
      </c>
      <c r="E39" s="3376"/>
      <c r="F39" s="3377"/>
      <c r="G39" s="3377"/>
      <c r="H39" s="3378"/>
    </row>
  </sheetData>
  <mergeCells count="5">
    <mergeCell ref="A8:H8"/>
    <mergeCell ref="A12:A13"/>
    <mergeCell ref="B12:B13"/>
    <mergeCell ref="C12:C13"/>
    <mergeCell ref="A35:H35"/>
  </mergeCells>
  <hyperlinks>
    <hyperlink ref="A8:H8" r:id="rId1" display="F 1 - MBULIMI ME LIKUIDITET - AKTIVET LIKUIDE"/>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0"/>
  <sheetViews>
    <sheetView zoomScale="85" zoomScaleNormal="85" workbookViewId="0"/>
  </sheetViews>
  <sheetFormatPr defaultRowHeight="12.75"/>
  <cols>
    <col min="1" max="1" width="19.28515625" style="60" customWidth="1"/>
    <col min="2" max="3" width="10.42578125" style="60" customWidth="1"/>
    <col min="4" max="4" width="16.140625" style="60" customWidth="1"/>
    <col min="5" max="5" width="12.28515625" style="60" customWidth="1"/>
    <col min="6" max="6" width="10.42578125" style="60" customWidth="1"/>
    <col min="7" max="7" width="18.28515625" style="60" customWidth="1"/>
    <col min="8" max="8" width="18.5703125" style="484" customWidth="1"/>
    <col min="9" max="9" width="10.85546875" style="484" customWidth="1"/>
    <col min="10" max="10" width="11.85546875" style="484" customWidth="1"/>
    <col min="11" max="11" width="11.85546875" style="60" customWidth="1"/>
    <col min="12" max="12" width="20.5703125" style="60" customWidth="1"/>
    <col min="13" max="13" width="13.5703125" style="60" customWidth="1"/>
    <col min="14" max="14" width="11.5703125" style="60" customWidth="1"/>
    <col min="15" max="15" width="14.28515625" style="60" customWidth="1"/>
    <col min="16" max="16" width="12.85546875" style="60" customWidth="1"/>
    <col min="17" max="18" width="11.5703125" style="60" customWidth="1"/>
    <col min="19" max="19" width="10.140625" style="60" customWidth="1"/>
    <col min="20" max="28" width="11.5703125" style="60" customWidth="1"/>
    <col min="29" max="29" width="12.5703125" style="60" customWidth="1"/>
    <col min="30" max="30" width="9.140625" style="60"/>
    <col min="31" max="31" width="11.42578125" style="60" customWidth="1"/>
    <col min="32" max="34" width="9.140625" style="60"/>
    <col min="35" max="37" width="9.140625" style="60" customWidth="1"/>
    <col min="38" max="43" width="9.140625" style="92" customWidth="1"/>
    <col min="44" max="44" width="9.140625" style="61" customWidth="1"/>
    <col min="45" max="16384" width="9.140625" style="60"/>
  </cols>
  <sheetData>
    <row r="1" spans="1:44" s="12" customFormat="1" ht="15">
      <c r="A1" s="12" t="s">
        <v>48</v>
      </c>
      <c r="B1" s="12">
        <v>8.1</v>
      </c>
      <c r="AE1" s="79"/>
    </row>
    <row r="2" spans="1:44" s="12" customFormat="1" ht="15">
      <c r="A2" s="12" t="s">
        <v>49</v>
      </c>
      <c r="B2" s="40" t="s">
        <v>143</v>
      </c>
      <c r="C2" s="40"/>
      <c r="D2" s="40"/>
      <c r="E2" s="40"/>
      <c r="AE2" s="79"/>
    </row>
    <row r="3" spans="1:44" s="12" customFormat="1" ht="15">
      <c r="A3" s="12" t="s">
        <v>47</v>
      </c>
      <c r="B3" s="22" t="s">
        <v>52</v>
      </c>
      <c r="C3" s="22"/>
      <c r="D3" s="22"/>
      <c r="E3" s="22"/>
      <c r="AE3" s="79"/>
    </row>
    <row r="4" spans="1:44" s="12" customFormat="1" ht="15">
      <c r="A4" s="12" t="s">
        <v>50</v>
      </c>
      <c r="B4" s="94" t="s">
        <v>114</v>
      </c>
      <c r="C4" s="94"/>
      <c r="D4" s="94"/>
      <c r="E4" s="94"/>
      <c r="AE4" s="79"/>
    </row>
    <row r="5" spans="1:44" s="12" customFormat="1" ht="15">
      <c r="A5" s="12" t="s">
        <v>51</v>
      </c>
      <c r="B5" s="95" t="s">
        <v>71</v>
      </c>
      <c r="C5" s="95"/>
      <c r="D5" s="95"/>
      <c r="E5" s="95"/>
      <c r="AE5" s="79"/>
    </row>
    <row r="6" spans="1:44" ht="14.25" customHeight="1" thickBot="1">
      <c r="H6" s="60"/>
      <c r="I6" s="60"/>
      <c r="J6" s="60"/>
      <c r="Z6" s="62"/>
    </row>
    <row r="7" spans="1:44" s="62" customFormat="1" ht="26.25" customHeight="1" thickBot="1">
      <c r="A7" s="4479" t="s">
        <v>87</v>
      </c>
      <c r="B7" s="4479" t="s">
        <v>88</v>
      </c>
      <c r="C7" s="4479" t="s">
        <v>159</v>
      </c>
      <c r="D7" s="4479" t="s">
        <v>89</v>
      </c>
      <c r="E7" s="479"/>
      <c r="F7" s="479"/>
      <c r="G7" s="4479" t="s">
        <v>90</v>
      </c>
      <c r="H7" s="4479" t="s">
        <v>125</v>
      </c>
      <c r="I7" s="4479" t="s">
        <v>91</v>
      </c>
      <c r="J7" s="4479" t="s">
        <v>92</v>
      </c>
      <c r="K7" s="4479" t="s">
        <v>93</v>
      </c>
      <c r="L7" s="4479" t="s">
        <v>94</v>
      </c>
      <c r="M7" s="4479" t="s">
        <v>95</v>
      </c>
      <c r="N7" s="4479" t="s">
        <v>96</v>
      </c>
      <c r="O7" s="4479" t="s">
        <v>97</v>
      </c>
      <c r="P7" s="4479" t="s">
        <v>98</v>
      </c>
      <c r="Q7" s="4479" t="s">
        <v>99</v>
      </c>
      <c r="R7" s="4479" t="s">
        <v>712</v>
      </c>
      <c r="S7" s="4479" t="s">
        <v>100</v>
      </c>
      <c r="T7" s="4481" t="s">
        <v>184</v>
      </c>
      <c r="U7" s="4481" t="s">
        <v>101</v>
      </c>
      <c r="V7" s="4483" t="s">
        <v>185</v>
      </c>
      <c r="W7" s="4485" t="s">
        <v>186</v>
      </c>
      <c r="X7" s="4485" t="s">
        <v>102</v>
      </c>
      <c r="Y7" s="4479" t="s">
        <v>157</v>
      </c>
      <c r="Z7" s="4487" t="s">
        <v>187</v>
      </c>
      <c r="AA7" s="4488"/>
      <c r="AB7" s="4489"/>
      <c r="AC7" s="4479" t="s">
        <v>103</v>
      </c>
      <c r="AD7" s="4479" t="s">
        <v>104</v>
      </c>
      <c r="AE7" s="4479" t="s">
        <v>105</v>
      </c>
      <c r="AI7" s="27"/>
      <c r="AJ7" s="27"/>
      <c r="AK7" s="27"/>
      <c r="AL7" s="106"/>
      <c r="AM7" s="107"/>
      <c r="AN7" s="106"/>
      <c r="AO7" s="106"/>
      <c r="AP7" s="106"/>
      <c r="AQ7" s="92"/>
      <c r="AR7" s="92"/>
    </row>
    <row r="8" spans="1:44" s="62" customFormat="1" ht="51" customHeight="1">
      <c r="A8" s="4480"/>
      <c r="B8" s="4480"/>
      <c r="C8" s="4480"/>
      <c r="D8" s="4480"/>
      <c r="E8" s="480" t="s">
        <v>729</v>
      </c>
      <c r="F8" s="480" t="s">
        <v>148</v>
      </c>
      <c r="G8" s="4480"/>
      <c r="H8" s="4480"/>
      <c r="I8" s="4480"/>
      <c r="J8" s="4480"/>
      <c r="K8" s="4480"/>
      <c r="L8" s="4480"/>
      <c r="M8" s="4480"/>
      <c r="N8" s="4480"/>
      <c r="O8" s="4480"/>
      <c r="P8" s="4480"/>
      <c r="Q8" s="4480"/>
      <c r="R8" s="4480"/>
      <c r="S8" s="4480"/>
      <c r="T8" s="4482"/>
      <c r="U8" s="4482"/>
      <c r="V8" s="4484"/>
      <c r="W8" s="4486"/>
      <c r="X8" s="4486"/>
      <c r="Y8" s="4480"/>
      <c r="Z8" s="481" t="s">
        <v>188</v>
      </c>
      <c r="AA8" s="481" t="s">
        <v>189</v>
      </c>
      <c r="AB8" s="479" t="s">
        <v>190</v>
      </c>
      <c r="AC8" s="4480"/>
      <c r="AD8" s="4480"/>
      <c r="AE8" s="4480"/>
      <c r="AI8" s="109"/>
      <c r="AJ8" s="27"/>
      <c r="AK8" s="27"/>
      <c r="AL8" s="108"/>
      <c r="AM8" s="107"/>
      <c r="AN8" s="106"/>
      <c r="AO8" s="108"/>
      <c r="AP8" s="107"/>
      <c r="AQ8" s="92"/>
      <c r="AR8" s="92"/>
    </row>
    <row r="9" spans="1:44" s="62" customFormat="1" ht="15" customHeight="1">
      <c r="A9" s="311">
        <v>1</v>
      </c>
      <c r="B9" s="311">
        <v>2</v>
      </c>
      <c r="C9" s="311">
        <v>3</v>
      </c>
      <c r="D9" s="311">
        <v>4</v>
      </c>
      <c r="E9" s="311">
        <v>5</v>
      </c>
      <c r="F9" s="311">
        <v>6</v>
      </c>
      <c r="G9" s="311">
        <v>7</v>
      </c>
      <c r="H9" s="311">
        <v>8</v>
      </c>
      <c r="I9" s="311">
        <v>9</v>
      </c>
      <c r="J9" s="311">
        <v>10</v>
      </c>
      <c r="K9" s="311">
        <v>11</v>
      </c>
      <c r="L9" s="311">
        <v>12</v>
      </c>
      <c r="M9" s="311">
        <v>13</v>
      </c>
      <c r="N9" s="311">
        <v>14</v>
      </c>
      <c r="O9" s="311">
        <v>15</v>
      </c>
      <c r="P9" s="311">
        <v>16</v>
      </c>
      <c r="Q9" s="311">
        <v>17</v>
      </c>
      <c r="R9" s="311">
        <v>18</v>
      </c>
      <c r="S9" s="311">
        <v>19</v>
      </c>
      <c r="T9" s="311">
        <v>20</v>
      </c>
      <c r="U9" s="311">
        <v>21</v>
      </c>
      <c r="V9" s="311">
        <v>22</v>
      </c>
      <c r="W9" s="311">
        <v>23</v>
      </c>
      <c r="X9" s="311">
        <v>24</v>
      </c>
      <c r="Y9" s="311">
        <v>25</v>
      </c>
      <c r="Z9" s="311">
        <v>26</v>
      </c>
      <c r="AA9" s="311">
        <v>27</v>
      </c>
      <c r="AB9" s="311">
        <v>28</v>
      </c>
      <c r="AC9" s="311">
        <v>29</v>
      </c>
      <c r="AD9" s="311">
        <v>30</v>
      </c>
      <c r="AE9" s="311">
        <v>31</v>
      </c>
      <c r="AF9" s="110"/>
      <c r="AI9" s="27"/>
      <c r="AJ9" s="27"/>
      <c r="AK9" s="27"/>
      <c r="AL9" s="106"/>
      <c r="AM9" s="106"/>
      <c r="AN9" s="106"/>
      <c r="AO9" s="106"/>
      <c r="AP9" s="106"/>
      <c r="AQ9" s="92"/>
      <c r="AR9" s="92"/>
    </row>
    <row r="10" spans="1:44" ht="22.5" customHeight="1">
      <c r="A10" s="313"/>
      <c r="B10" s="314"/>
      <c r="C10" s="314"/>
      <c r="D10" s="315"/>
      <c r="E10" s="315"/>
      <c r="F10" s="315"/>
      <c r="G10" s="315"/>
      <c r="H10" s="483"/>
      <c r="I10" s="316"/>
      <c r="J10" s="316"/>
      <c r="K10" s="314"/>
      <c r="L10" s="315"/>
      <c r="M10" s="315"/>
      <c r="N10" s="315"/>
      <c r="O10" s="314"/>
      <c r="P10" s="314"/>
      <c r="Q10" s="314"/>
      <c r="R10" s="482"/>
      <c r="S10" s="315"/>
      <c r="T10" s="317"/>
      <c r="U10" s="318"/>
      <c r="V10" s="317"/>
      <c r="W10" s="317"/>
      <c r="X10" s="317"/>
      <c r="Y10" s="317"/>
      <c r="Z10" s="318"/>
      <c r="AA10" s="317"/>
      <c r="AB10" s="318"/>
      <c r="AC10" s="315"/>
      <c r="AD10" s="318"/>
      <c r="AE10" s="314"/>
      <c r="AF10" s="96"/>
      <c r="AI10" s="64"/>
      <c r="AJ10" s="64"/>
      <c r="AK10" s="64"/>
      <c r="AL10" s="93"/>
      <c r="AM10" s="93"/>
      <c r="AN10" s="93"/>
      <c r="AO10" s="93"/>
      <c r="AP10" s="93"/>
    </row>
  </sheetData>
  <mergeCells count="27">
    <mergeCell ref="H7:H8"/>
    <mergeCell ref="A7:A8"/>
    <mergeCell ref="B7:B8"/>
    <mergeCell ref="C7:C8"/>
    <mergeCell ref="D7:D8"/>
    <mergeCell ref="G7:G8"/>
    <mergeCell ref="T7:T8"/>
    <mergeCell ref="I7:I8"/>
    <mergeCell ref="J7:J8"/>
    <mergeCell ref="K7:K8"/>
    <mergeCell ref="L7:L8"/>
    <mergeCell ref="M7:M8"/>
    <mergeCell ref="N7:N8"/>
    <mergeCell ref="O7:O8"/>
    <mergeCell ref="P7:P8"/>
    <mergeCell ref="Q7:Q8"/>
    <mergeCell ref="R7:R8"/>
    <mergeCell ref="S7:S8"/>
    <mergeCell ref="AC7:AC8"/>
    <mergeCell ref="AD7:AD8"/>
    <mergeCell ref="AE7:AE8"/>
    <mergeCell ref="U7:U8"/>
    <mergeCell ref="V7:V8"/>
    <mergeCell ref="W7:W8"/>
    <mergeCell ref="X7:X8"/>
    <mergeCell ref="Y7:Y8"/>
    <mergeCell ref="Z7:AB7"/>
  </mergeCells>
  <dataValidations count="15">
    <dataValidation type="list" allowBlank="1" showInputMessage="1" showErrorMessage="1" sqref="N11:N1048576">
      <formula1>#REF!</formula1>
    </dataValidation>
    <dataValidation type="list" allowBlank="1" showInputMessage="1" showErrorMessage="1" sqref="L11:L1048576">
      <formula1>#REF!</formula1>
    </dataValidation>
    <dataValidation type="list" allowBlank="1" showInputMessage="1" showErrorMessage="1" sqref="E11:E1048576">
      <formula1>#REF!</formula1>
    </dataValidation>
    <dataValidation type="list" allowBlank="1" showInputMessage="1" showErrorMessage="1" sqref="S11:S1048576">
      <formula1>#REF!</formula1>
    </dataValidation>
    <dataValidation type="list" allowBlank="1" showInputMessage="1" showErrorMessage="1" sqref="AC10:AC1048576">
      <formula1>#REF!</formula1>
    </dataValidation>
    <dataValidation type="list" allowBlank="1" showInputMessage="1" showErrorMessage="1" sqref="M10:M1048576">
      <formula1>#REF!</formula1>
    </dataValidation>
    <dataValidation type="list" allowBlank="1" showInputMessage="1" showErrorMessage="1" sqref="F10:F1048576">
      <formula1>#REF!</formula1>
    </dataValidation>
    <dataValidation type="list" allowBlank="1" showInputMessage="1" showErrorMessage="1" sqref="G11:G1048576">
      <formula1>#REF!</formula1>
    </dataValidation>
    <dataValidation type="list" allowBlank="1" showInputMessage="1" showErrorMessage="1" sqref="D11:D1048576">
      <formula1>#REF!</formula1>
    </dataValidation>
    <dataValidation type="list" allowBlank="1" showInputMessage="1" showErrorMessage="1" sqref="D10">
      <formula1>#REF!</formula1>
    </dataValidation>
    <dataValidation type="list" allowBlank="1" showInputMessage="1" showErrorMessage="1" sqref="E10">
      <formula1>#REF!</formula1>
    </dataValidation>
    <dataValidation type="list" allowBlank="1" showInputMessage="1" showErrorMessage="1" sqref="G10">
      <formula1>#REF!</formula1>
    </dataValidation>
    <dataValidation type="list" allowBlank="1" showInputMessage="1" showErrorMessage="1" sqref="L10">
      <formula1>#REF!</formula1>
    </dataValidation>
    <dataValidation type="list" allowBlank="1" showInputMessage="1" showErrorMessage="1" sqref="N10">
      <formula1>#REF!</formula1>
    </dataValidation>
    <dataValidation type="list" allowBlank="1" showInputMessage="1" showErrorMessage="1" sqref="S10">
      <formula1>#REF!</formula1>
    </dataValidation>
  </dataValidations>
  <pageMargins left="0.19" right="0.16" top="1" bottom="1" header="0.5" footer="0.5"/>
  <pageSetup paperSize="9" scale="67"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Q127"/>
  <sheetViews>
    <sheetView zoomScale="68" zoomScaleNormal="68" workbookViewId="0"/>
  </sheetViews>
  <sheetFormatPr defaultColWidth="9.140625" defaultRowHeight="12.75"/>
  <cols>
    <col min="1" max="1" width="11.7109375" style="3388" customWidth="1"/>
    <col min="2" max="2" width="17.5703125" style="3389" customWidth="1"/>
    <col min="3" max="3" width="76.140625" style="3391" customWidth="1"/>
    <col min="4" max="4" width="17.42578125" style="3393" customWidth="1"/>
    <col min="5" max="5" width="23.140625" style="3390" customWidth="1"/>
    <col min="6" max="6" width="19.5703125" style="3390" customWidth="1"/>
    <col min="7" max="7" width="24.5703125" style="3390" customWidth="1"/>
    <col min="8" max="8" width="17.28515625" style="3390" customWidth="1"/>
    <col min="9" max="9" width="18.42578125" style="3390" customWidth="1"/>
    <col min="10" max="10" width="16" style="3391" customWidth="1"/>
    <col min="11" max="11" width="9.140625" style="3391"/>
    <col min="12" max="13" width="9.140625" style="3392"/>
    <col min="14" max="14" width="9.140625" style="3391"/>
    <col min="15" max="15" width="28.5703125" style="3391" bestFit="1" customWidth="1"/>
    <col min="16" max="16" width="94" style="3391" customWidth="1"/>
    <col min="17" max="16384" width="9.140625" style="3391"/>
  </cols>
  <sheetData>
    <row r="1" spans="1:17" ht="15">
      <c r="C1" s="41" t="s">
        <v>48</v>
      </c>
      <c r="D1" s="105" t="s">
        <v>3497</v>
      </c>
    </row>
    <row r="2" spans="1:17" ht="15">
      <c r="C2" s="27" t="s">
        <v>49</v>
      </c>
      <c r="D2" s="27" t="s">
        <v>3385</v>
      </c>
    </row>
    <row r="3" spans="1:17" ht="15">
      <c r="C3" s="27" t="s">
        <v>47</v>
      </c>
      <c r="D3" s="27" t="s">
        <v>52</v>
      </c>
    </row>
    <row r="4" spans="1:17" ht="15">
      <c r="C4" s="27" t="s">
        <v>50</v>
      </c>
      <c r="D4" s="27" t="s">
        <v>53</v>
      </c>
    </row>
    <row r="5" spans="1:17" ht="15">
      <c r="C5" s="41" t="s">
        <v>792</v>
      </c>
      <c r="D5" s="41" t="s">
        <v>71</v>
      </c>
    </row>
    <row r="7" spans="1:17">
      <c r="M7" s="3394"/>
      <c r="N7" s="3394"/>
      <c r="O7" s="3394"/>
      <c r="P7" s="3394"/>
      <c r="Q7" s="3394"/>
    </row>
    <row r="8" spans="1:17" ht="15" thickBot="1">
      <c r="A8" s="3395"/>
      <c r="B8" s="3396"/>
      <c r="C8" s="1046"/>
      <c r="D8" s="1045"/>
      <c r="E8" s="3397"/>
      <c r="F8" s="3397"/>
      <c r="G8" s="3397"/>
      <c r="H8" s="3397"/>
      <c r="I8" s="3397"/>
      <c r="J8" s="1046"/>
      <c r="M8" s="3394"/>
      <c r="N8" s="3394"/>
      <c r="O8" s="3394"/>
      <c r="P8" s="3394"/>
      <c r="Q8" s="3394"/>
    </row>
    <row r="9" spans="1:17" s="3398" customFormat="1" ht="27.75" thickBot="1">
      <c r="A9" s="5136" t="s">
        <v>3498</v>
      </c>
      <c r="B9" s="5137"/>
      <c r="C9" s="5137"/>
      <c r="D9" s="5137"/>
      <c r="E9" s="5137"/>
      <c r="F9" s="5137"/>
      <c r="G9" s="5137"/>
      <c r="H9" s="5137"/>
      <c r="I9" s="5137"/>
      <c r="J9" s="5138"/>
      <c r="L9" s="3399"/>
      <c r="M9" s="3400"/>
      <c r="N9" s="3313"/>
      <c r="O9" s="3313"/>
      <c r="P9" s="3313"/>
      <c r="Q9" s="3400"/>
    </row>
    <row r="10" spans="1:17" s="3394" customFormat="1" ht="15">
      <c r="A10" s="3401"/>
      <c r="B10" s="3402"/>
      <c r="C10" s="3403"/>
      <c r="D10" s="3403"/>
      <c r="E10" s="3403"/>
      <c r="F10" s="3403"/>
      <c r="G10" s="3403"/>
      <c r="H10" s="3403"/>
      <c r="I10" s="3403"/>
      <c r="J10" s="3403"/>
      <c r="N10" s="2742"/>
      <c r="O10" s="2742"/>
      <c r="P10" s="2742"/>
    </row>
    <row r="11" spans="1:17" s="3394" customFormat="1" ht="15">
      <c r="A11" s="3401"/>
      <c r="B11" s="3402"/>
      <c r="C11" s="3386"/>
      <c r="D11" s="3386"/>
      <c r="E11" s="3387"/>
      <c r="F11" s="3403"/>
      <c r="G11" s="3403"/>
      <c r="H11" s="3403"/>
      <c r="I11" s="3403"/>
      <c r="J11" s="3403"/>
      <c r="N11" s="2742"/>
      <c r="O11" s="2742"/>
      <c r="P11" s="2742"/>
    </row>
    <row r="12" spans="1:17" s="3394" customFormat="1" ht="15.75" thickBot="1">
      <c r="A12" s="3401"/>
      <c r="B12" s="3402"/>
      <c r="C12" s="3403"/>
      <c r="D12" s="3403"/>
      <c r="E12" s="3403"/>
      <c r="F12" s="3403"/>
      <c r="G12" s="3403"/>
      <c r="H12" s="3403"/>
      <c r="I12" s="3403"/>
      <c r="J12" s="3403"/>
      <c r="N12" s="2742"/>
      <c r="O12" s="2742"/>
      <c r="P12" s="2742"/>
    </row>
    <row r="13" spans="1:17" ht="15" customHeight="1">
      <c r="A13" s="3404"/>
      <c r="B13" s="5139" t="s">
        <v>200</v>
      </c>
      <c r="C13" s="5142" t="s">
        <v>1415</v>
      </c>
      <c r="D13" s="3405"/>
      <c r="E13" s="5145" t="s">
        <v>1416</v>
      </c>
      <c r="F13" s="5145" t="s">
        <v>3499</v>
      </c>
      <c r="G13" s="5145" t="s">
        <v>3500</v>
      </c>
      <c r="H13" s="5147" t="s">
        <v>3441</v>
      </c>
      <c r="I13" s="5145" t="s">
        <v>3442</v>
      </c>
      <c r="J13" s="5149" t="s">
        <v>3501</v>
      </c>
      <c r="M13" s="3394"/>
      <c r="N13" s="3738"/>
      <c r="O13" s="3739"/>
      <c r="P13" s="3318"/>
      <c r="Q13" s="3394"/>
    </row>
    <row r="14" spans="1:17" ht="45.75" customHeight="1">
      <c r="A14" s="3406" t="s">
        <v>1651</v>
      </c>
      <c r="B14" s="5140"/>
      <c r="C14" s="5143"/>
      <c r="D14" s="3407" t="s">
        <v>3439</v>
      </c>
      <c r="E14" s="5146"/>
      <c r="F14" s="5146"/>
      <c r="G14" s="5146"/>
      <c r="H14" s="5148"/>
      <c r="I14" s="5146"/>
      <c r="J14" s="5150"/>
      <c r="M14" s="3394"/>
      <c r="N14" s="3312"/>
      <c r="O14" s="3312"/>
      <c r="P14" s="3312"/>
      <c r="Q14" s="3394"/>
    </row>
    <row r="15" spans="1:17" ht="25.5">
      <c r="A15" s="3408"/>
      <c r="B15" s="5141"/>
      <c r="C15" s="5144"/>
      <c r="D15" s="3409"/>
      <c r="E15" s="3410" t="s">
        <v>1417</v>
      </c>
      <c r="F15" s="3410" t="s">
        <v>1422</v>
      </c>
      <c r="G15" s="3410" t="s">
        <v>1425</v>
      </c>
      <c r="H15" s="3410" t="s">
        <v>1428</v>
      </c>
      <c r="I15" s="3410" t="s">
        <v>1431</v>
      </c>
      <c r="J15" s="3411" t="s">
        <v>3502</v>
      </c>
    </row>
    <row r="16" spans="1:17" ht="30" customHeight="1">
      <c r="A16" s="3412" t="s">
        <v>1417</v>
      </c>
      <c r="B16" s="3413" t="s">
        <v>132</v>
      </c>
      <c r="C16" s="3414" t="s">
        <v>3503</v>
      </c>
      <c r="D16" s="3415"/>
      <c r="E16" s="3416">
        <f>SUM(E17,E81)</f>
        <v>0</v>
      </c>
      <c r="F16" s="3417"/>
      <c r="G16" s="3417"/>
      <c r="H16" s="3417"/>
      <c r="I16" s="3417"/>
      <c r="J16" s="3418">
        <f>SUM(J17,J81,J94)</f>
        <v>0</v>
      </c>
    </row>
    <row r="17" spans="1:13" s="3423" customFormat="1" ht="30" customHeight="1">
      <c r="A17" s="3412" t="s">
        <v>1422</v>
      </c>
      <c r="B17" s="3413" t="s">
        <v>1420</v>
      </c>
      <c r="C17" s="3419" t="s">
        <v>3504</v>
      </c>
      <c r="D17" s="3420"/>
      <c r="E17" s="3421">
        <f>SUM(E18,E26,E31,E37,E49,E61,E77)</f>
        <v>0</v>
      </c>
      <c r="F17" s="3422"/>
      <c r="G17" s="3422"/>
      <c r="H17" s="3422"/>
      <c r="I17" s="3422"/>
      <c r="J17" s="3418">
        <f>SUM(J18,J26,J31,J37,J49,J61,J77)</f>
        <v>0</v>
      </c>
      <c r="L17" s="3424"/>
      <c r="M17" s="3424"/>
    </row>
    <row r="18" spans="1:13" s="3423" customFormat="1" ht="30" customHeight="1">
      <c r="A18" s="3412" t="s">
        <v>1425</v>
      </c>
      <c r="B18" s="3425" t="s">
        <v>1423</v>
      </c>
      <c r="C18" s="3426" t="s">
        <v>3505</v>
      </c>
      <c r="D18" s="3420" t="s">
        <v>3506</v>
      </c>
      <c r="E18" s="3427">
        <f>SUM(E19,E20,E23,E24,E25)</f>
        <v>0</v>
      </c>
      <c r="F18" s="3428"/>
      <c r="G18" s="3428"/>
      <c r="H18" s="3428"/>
      <c r="I18" s="3428"/>
      <c r="J18" s="3429">
        <f>SUM(J19,J20,J23,J24,J25)</f>
        <v>0</v>
      </c>
      <c r="L18" s="3424"/>
      <c r="M18" s="3424"/>
    </row>
    <row r="19" spans="1:13" s="3423" customFormat="1" ht="35.25" customHeight="1">
      <c r="A19" s="3412" t="s">
        <v>1428</v>
      </c>
      <c r="B19" s="3425" t="s">
        <v>1426</v>
      </c>
      <c r="C19" s="3430" t="s">
        <v>3507</v>
      </c>
      <c r="D19" s="3420" t="s">
        <v>3508</v>
      </c>
      <c r="E19" s="3431"/>
      <c r="F19" s="3428"/>
      <c r="G19" s="3428"/>
      <c r="H19" s="3744">
        <v>1</v>
      </c>
      <c r="I19" s="3432"/>
      <c r="J19" s="3429">
        <f>E19*I19</f>
        <v>0</v>
      </c>
      <c r="L19" s="3424"/>
      <c r="M19" s="3424"/>
    </row>
    <row r="20" spans="1:13" s="3423" customFormat="1" ht="30" customHeight="1">
      <c r="A20" s="3412" t="s">
        <v>1431</v>
      </c>
      <c r="B20" s="3425" t="s">
        <v>1452</v>
      </c>
      <c r="C20" s="3430" t="s">
        <v>3509</v>
      </c>
      <c r="D20" s="3420" t="s">
        <v>3510</v>
      </c>
      <c r="E20" s="3427">
        <f>SUM(E21,E22)</f>
        <v>0</v>
      </c>
      <c r="F20" s="3428"/>
      <c r="G20" s="3428"/>
      <c r="H20" s="3433"/>
      <c r="I20" s="3433"/>
      <c r="J20" s="3429">
        <f>SUM(J21,J22)</f>
        <v>0</v>
      </c>
      <c r="L20" s="3424"/>
      <c r="M20" s="3424"/>
    </row>
    <row r="21" spans="1:13" s="3423" customFormat="1" ht="30" customHeight="1">
      <c r="A21" s="3412" t="s">
        <v>1434</v>
      </c>
      <c r="B21" s="3425" t="s">
        <v>1455</v>
      </c>
      <c r="C21" s="3434" t="s">
        <v>3511</v>
      </c>
      <c r="D21" s="3420" t="s">
        <v>3512</v>
      </c>
      <c r="E21" s="3435"/>
      <c r="F21" s="3428"/>
      <c r="G21" s="3428"/>
      <c r="H21" s="3745">
        <v>0.15</v>
      </c>
      <c r="I21" s="3436"/>
      <c r="J21" s="3429">
        <f t="shared" ref="J21:J23" si="0">E21*I21</f>
        <v>0</v>
      </c>
      <c r="L21" s="3424"/>
      <c r="M21" s="3424"/>
    </row>
    <row r="22" spans="1:13" s="3423" customFormat="1" ht="30" customHeight="1">
      <c r="A22" s="3412" t="s">
        <v>1436</v>
      </c>
      <c r="B22" s="3425" t="s">
        <v>1458</v>
      </c>
      <c r="C22" s="3434" t="s">
        <v>3513</v>
      </c>
      <c r="D22" s="3420" t="s">
        <v>3514</v>
      </c>
      <c r="E22" s="3435"/>
      <c r="F22" s="3428"/>
      <c r="G22" s="3428"/>
      <c r="H22" s="3745">
        <v>0.2</v>
      </c>
      <c r="I22" s="3436"/>
      <c r="J22" s="3429">
        <f t="shared" si="0"/>
        <v>0</v>
      </c>
      <c r="L22" s="3424"/>
      <c r="M22" s="3424"/>
    </row>
    <row r="23" spans="1:13" s="3423" customFormat="1" ht="30" customHeight="1">
      <c r="A23" s="3412" t="s">
        <v>1439</v>
      </c>
      <c r="B23" s="3425" t="s">
        <v>1464</v>
      </c>
      <c r="C23" s="3430" t="s">
        <v>3515</v>
      </c>
      <c r="D23" s="3420" t="s">
        <v>3516</v>
      </c>
      <c r="E23" s="3435"/>
      <c r="F23" s="3428"/>
      <c r="G23" s="3428"/>
      <c r="H23" s="3744">
        <v>0.05</v>
      </c>
      <c r="I23" s="3432"/>
      <c r="J23" s="3429">
        <f t="shared" si="0"/>
        <v>0</v>
      </c>
      <c r="L23" s="3424"/>
      <c r="M23" s="3424"/>
    </row>
    <row r="24" spans="1:13" s="3423" customFormat="1" ht="30" customHeight="1">
      <c r="A24" s="3412" t="s">
        <v>1442</v>
      </c>
      <c r="B24" s="3425" t="s">
        <v>1466</v>
      </c>
      <c r="C24" s="3430" t="s">
        <v>3517</v>
      </c>
      <c r="D24" s="3420" t="s">
        <v>3518</v>
      </c>
      <c r="E24" s="3437"/>
      <c r="F24" s="3428"/>
      <c r="G24" s="3428"/>
      <c r="H24" s="3438"/>
      <c r="I24" s="3436"/>
      <c r="J24" s="3429">
        <f>E24*I24</f>
        <v>0</v>
      </c>
      <c r="L24" s="3424"/>
      <c r="M24" s="3424"/>
    </row>
    <row r="25" spans="1:13" s="3423" customFormat="1" ht="30" customHeight="1">
      <c r="A25" s="3412" t="s">
        <v>2654</v>
      </c>
      <c r="B25" s="3425" t="s">
        <v>1469</v>
      </c>
      <c r="C25" s="3430" t="s">
        <v>3519</v>
      </c>
      <c r="D25" s="3420" t="s">
        <v>3520</v>
      </c>
      <c r="E25" s="3435"/>
      <c r="F25" s="3428"/>
      <c r="G25" s="3428"/>
      <c r="H25" s="3744">
        <v>0.1</v>
      </c>
      <c r="I25" s="3432"/>
      <c r="J25" s="3429">
        <f>E25*I25</f>
        <v>0</v>
      </c>
    </row>
    <row r="26" spans="1:13" s="3423" customFormat="1" ht="30" customHeight="1">
      <c r="A26" s="3412" t="s">
        <v>2656</v>
      </c>
      <c r="B26" s="3425" t="s">
        <v>1550</v>
      </c>
      <c r="C26" s="3426" t="s">
        <v>3521</v>
      </c>
      <c r="D26" s="3420" t="s">
        <v>3522</v>
      </c>
      <c r="E26" s="3427">
        <f>SUM(E27,E30)</f>
        <v>0</v>
      </c>
      <c r="F26" s="3428"/>
      <c r="G26" s="3428"/>
      <c r="H26" s="3428"/>
      <c r="I26" s="3428"/>
      <c r="J26" s="3429">
        <f>SUM(J27,J30)</f>
        <v>0</v>
      </c>
    </row>
    <row r="27" spans="1:13" s="3423" customFormat="1" ht="57">
      <c r="A27" s="3412" t="s">
        <v>2658</v>
      </c>
      <c r="B27" s="3425" t="s">
        <v>1553</v>
      </c>
      <c r="C27" s="3430" t="s">
        <v>3523</v>
      </c>
      <c r="D27" s="3420"/>
      <c r="E27" s="3427">
        <f>SUM(E28,E29)</f>
        <v>0</v>
      </c>
      <c r="F27" s="3428"/>
      <c r="G27" s="3428"/>
      <c r="H27" s="3439"/>
      <c r="I27" s="3440"/>
      <c r="J27" s="3429">
        <f>SUM(J28,J29)</f>
        <v>0</v>
      </c>
    </row>
    <row r="28" spans="1:13" s="3423" customFormat="1" ht="30" customHeight="1">
      <c r="A28" s="3441" t="s">
        <v>1451</v>
      </c>
      <c r="B28" s="3425" t="s">
        <v>1556</v>
      </c>
      <c r="C28" s="3442" t="s">
        <v>3524</v>
      </c>
      <c r="D28" s="3420" t="s">
        <v>3525</v>
      </c>
      <c r="E28" s="3435"/>
      <c r="F28" s="3428"/>
      <c r="G28" s="3428"/>
      <c r="H28" s="3744">
        <v>0.05</v>
      </c>
      <c r="I28" s="3432"/>
      <c r="J28" s="3429">
        <f t="shared" ref="J28:J30" si="1">E28*I28</f>
        <v>0</v>
      </c>
    </row>
    <row r="29" spans="1:13" s="3423" customFormat="1" ht="30" customHeight="1">
      <c r="A29" s="3441" t="s">
        <v>1454</v>
      </c>
      <c r="B29" s="3425" t="s">
        <v>1559</v>
      </c>
      <c r="C29" s="3442" t="s">
        <v>3526</v>
      </c>
      <c r="D29" s="3420" t="s">
        <v>3527</v>
      </c>
      <c r="E29" s="3435"/>
      <c r="F29" s="3428"/>
      <c r="G29" s="3428"/>
      <c r="H29" s="3744">
        <v>0.25</v>
      </c>
      <c r="I29" s="3443"/>
      <c r="J29" s="3429">
        <f t="shared" si="1"/>
        <v>0</v>
      </c>
    </row>
    <row r="30" spans="1:13" s="3423" customFormat="1" ht="47.25" customHeight="1">
      <c r="A30" s="3412" t="s">
        <v>1457</v>
      </c>
      <c r="B30" s="3425" t="s">
        <v>1580</v>
      </c>
      <c r="C30" s="3444" t="s">
        <v>3528</v>
      </c>
      <c r="D30" s="3420" t="s">
        <v>3529</v>
      </c>
      <c r="E30" s="3435"/>
      <c r="F30" s="3428"/>
      <c r="G30" s="3428"/>
      <c r="H30" s="3744">
        <v>0.25</v>
      </c>
      <c r="I30" s="3436"/>
      <c r="J30" s="3429">
        <f t="shared" si="1"/>
        <v>0</v>
      </c>
      <c r="K30" s="3445"/>
    </row>
    <row r="31" spans="1:13" s="3423" customFormat="1" ht="30" customHeight="1">
      <c r="A31" s="3412" t="s">
        <v>1460</v>
      </c>
      <c r="B31" s="3425" t="s">
        <v>2899</v>
      </c>
      <c r="C31" s="3426" t="s">
        <v>3530</v>
      </c>
      <c r="D31" s="3420"/>
      <c r="E31" s="3427">
        <f>SUM(E32,E33,E34)</f>
        <v>0</v>
      </c>
      <c r="F31" s="3428"/>
      <c r="G31" s="3428"/>
      <c r="H31" s="3440"/>
      <c r="I31" s="3433"/>
      <c r="J31" s="3429">
        <f>SUM(J32,J33,J34)</f>
        <v>0</v>
      </c>
      <c r="K31" s="3445"/>
    </row>
    <row r="32" spans="1:13" s="3423" customFormat="1" ht="30" customHeight="1">
      <c r="A32" s="3441" t="s">
        <v>2664</v>
      </c>
      <c r="B32" s="3425" t="s">
        <v>3531</v>
      </c>
      <c r="C32" s="3444" t="s">
        <v>3532</v>
      </c>
      <c r="D32" s="3420" t="s">
        <v>3533</v>
      </c>
      <c r="E32" s="3435"/>
      <c r="F32" s="3428"/>
      <c r="G32" s="3428"/>
      <c r="H32" s="3744">
        <v>1</v>
      </c>
      <c r="I32" s="3436"/>
      <c r="J32" s="3429">
        <f t="shared" ref="J32:J33" si="2">E32*I32</f>
        <v>0</v>
      </c>
    </row>
    <row r="33" spans="1:10" s="3423" customFormat="1" ht="30" customHeight="1">
      <c r="A33" s="3441" t="s">
        <v>2666</v>
      </c>
      <c r="B33" s="3425" t="s">
        <v>3534</v>
      </c>
      <c r="C33" s="3430" t="s">
        <v>3535</v>
      </c>
      <c r="D33" s="3420" t="s">
        <v>3536</v>
      </c>
      <c r="E33" s="3435"/>
      <c r="F33" s="3428"/>
      <c r="G33" s="3428"/>
      <c r="H33" s="3744">
        <v>1</v>
      </c>
      <c r="I33" s="3436"/>
      <c r="J33" s="3429">
        <f t="shared" si="2"/>
        <v>0</v>
      </c>
    </row>
    <row r="34" spans="1:10" s="3423" customFormat="1" ht="30" customHeight="1">
      <c r="A34" s="3441" t="s">
        <v>2668</v>
      </c>
      <c r="B34" s="3425" t="s">
        <v>3537</v>
      </c>
      <c r="C34" s="3430" t="s">
        <v>3538</v>
      </c>
      <c r="D34" s="3420"/>
      <c r="E34" s="3427">
        <f>SUM(E35,E36)</f>
        <v>0</v>
      </c>
      <c r="F34" s="3428"/>
      <c r="G34" s="3428"/>
      <c r="H34" s="3440"/>
      <c r="I34" s="3433"/>
      <c r="J34" s="3429">
        <f>SUM(J35,J36)</f>
        <v>0</v>
      </c>
    </row>
    <row r="35" spans="1:10" s="3423" customFormat="1" ht="30" customHeight="1">
      <c r="A35" s="3441" t="s">
        <v>1463</v>
      </c>
      <c r="B35" s="3425" t="s">
        <v>3539</v>
      </c>
      <c r="C35" s="3442" t="s">
        <v>3524</v>
      </c>
      <c r="D35" s="3420" t="s">
        <v>3540</v>
      </c>
      <c r="E35" s="3435"/>
      <c r="F35" s="3428"/>
      <c r="G35" s="3428"/>
      <c r="H35" s="3744">
        <v>0.2</v>
      </c>
      <c r="I35" s="3436"/>
      <c r="J35" s="3429">
        <f t="shared" ref="J35:J36" si="3">E35*I35</f>
        <v>0</v>
      </c>
    </row>
    <row r="36" spans="1:10" s="3423" customFormat="1" ht="30" customHeight="1">
      <c r="A36" s="3441" t="s">
        <v>2671</v>
      </c>
      <c r="B36" s="3425" t="s">
        <v>3541</v>
      </c>
      <c r="C36" s="3442" t="s">
        <v>3526</v>
      </c>
      <c r="D36" s="3420" t="s">
        <v>3542</v>
      </c>
      <c r="E36" s="3435"/>
      <c r="F36" s="3428"/>
      <c r="G36" s="3428"/>
      <c r="H36" s="3744">
        <v>0.4</v>
      </c>
      <c r="I36" s="3436"/>
      <c r="J36" s="3429">
        <f t="shared" si="3"/>
        <v>0</v>
      </c>
    </row>
    <row r="37" spans="1:10" s="3423" customFormat="1" ht="30" customHeight="1">
      <c r="A37" s="3441" t="s">
        <v>2673</v>
      </c>
      <c r="B37" s="3425" t="s">
        <v>2900</v>
      </c>
      <c r="C37" s="3426" t="s">
        <v>3543</v>
      </c>
      <c r="D37" s="3420"/>
      <c r="E37" s="3427">
        <f>SUM(E38,E39,E40,E41,E42,E45,E46,E47,E48)</f>
        <v>0</v>
      </c>
      <c r="F37" s="3428"/>
      <c r="G37" s="3428"/>
      <c r="H37" s="3440"/>
      <c r="I37" s="3433"/>
      <c r="J37" s="3429">
        <f>SUM(J38,J39,J40,J41,J42,J45,J46,J47,J48)</f>
        <v>0</v>
      </c>
    </row>
    <row r="38" spans="1:10" s="3423" customFormat="1" ht="30" customHeight="1">
      <c r="A38" s="3441" t="s">
        <v>2674</v>
      </c>
      <c r="B38" s="3425" t="s">
        <v>3544</v>
      </c>
      <c r="C38" s="3430" t="s">
        <v>3545</v>
      </c>
      <c r="D38" s="3420" t="s">
        <v>3546</v>
      </c>
      <c r="E38" s="3435"/>
      <c r="F38" s="3428"/>
      <c r="G38" s="3428"/>
      <c r="H38" s="3744">
        <v>0.2</v>
      </c>
      <c r="I38" s="3436"/>
      <c r="J38" s="3429">
        <f t="shared" ref="J38:J40" si="4">E38*I38</f>
        <v>0</v>
      </c>
    </row>
    <row r="39" spans="1:10" s="3423" customFormat="1" ht="30" customHeight="1">
      <c r="A39" s="3441" t="s">
        <v>2675</v>
      </c>
      <c r="B39" s="3425" t="s">
        <v>3547</v>
      </c>
      <c r="C39" s="3430" t="s">
        <v>3548</v>
      </c>
      <c r="D39" s="3420" t="s">
        <v>3549</v>
      </c>
      <c r="E39" s="3435"/>
      <c r="F39" s="3428"/>
      <c r="G39" s="3428"/>
      <c r="H39" s="3744">
        <v>1</v>
      </c>
      <c r="I39" s="3432"/>
      <c r="J39" s="3429">
        <f t="shared" si="4"/>
        <v>0</v>
      </c>
    </row>
    <row r="40" spans="1:10" s="3423" customFormat="1" ht="42.75">
      <c r="A40" s="3441" t="s">
        <v>1468</v>
      </c>
      <c r="B40" s="3425" t="s">
        <v>3550</v>
      </c>
      <c r="C40" s="3430" t="s">
        <v>3551</v>
      </c>
      <c r="D40" s="3420" t="s">
        <v>3552</v>
      </c>
      <c r="E40" s="3435"/>
      <c r="F40" s="3428"/>
      <c r="G40" s="3428"/>
      <c r="H40" s="3744">
        <v>1</v>
      </c>
      <c r="I40" s="3432"/>
      <c r="J40" s="3429">
        <f t="shared" si="4"/>
        <v>0</v>
      </c>
    </row>
    <row r="41" spans="1:10" s="3423" customFormat="1" ht="30" customHeight="1">
      <c r="A41" s="3441" t="s">
        <v>1471</v>
      </c>
      <c r="B41" s="3425" t="s">
        <v>3553</v>
      </c>
      <c r="C41" s="3444" t="s">
        <v>3554</v>
      </c>
      <c r="D41" s="3420" t="s">
        <v>3555</v>
      </c>
      <c r="E41" s="3435"/>
      <c r="F41" s="3428"/>
      <c r="G41" s="3428"/>
      <c r="H41" s="3744">
        <v>1</v>
      </c>
      <c r="I41" s="3432"/>
      <c r="J41" s="3429">
        <f>E41*I41</f>
        <v>0</v>
      </c>
    </row>
    <row r="42" spans="1:10" s="3423" customFormat="1" ht="30" customHeight="1">
      <c r="A42" s="3441" t="s">
        <v>1474</v>
      </c>
      <c r="B42" s="3425" t="s">
        <v>3556</v>
      </c>
      <c r="C42" s="3444" t="s">
        <v>3557</v>
      </c>
      <c r="D42" s="5132" t="s">
        <v>3558</v>
      </c>
      <c r="E42" s="3427">
        <f>SUM(E43,E44)</f>
        <v>0</v>
      </c>
      <c r="F42" s="3428"/>
      <c r="G42" s="3428"/>
      <c r="H42" s="3440"/>
      <c r="I42" s="3440"/>
      <c r="J42" s="3429">
        <f>SUM(J43,J44)</f>
        <v>0</v>
      </c>
    </row>
    <row r="43" spans="1:10" s="3423" customFormat="1" ht="30" customHeight="1">
      <c r="A43" s="3441" t="s">
        <v>1477</v>
      </c>
      <c r="B43" s="3425" t="s">
        <v>3559</v>
      </c>
      <c r="C43" s="3434" t="s">
        <v>3560</v>
      </c>
      <c r="D43" s="5132"/>
      <c r="E43" s="3435"/>
      <c r="F43" s="3428"/>
      <c r="G43" s="3428"/>
      <c r="H43" s="3744">
        <v>0</v>
      </c>
      <c r="I43" s="3432"/>
      <c r="J43" s="3429">
        <f t="shared" ref="J43:J48" si="5">E43*I43</f>
        <v>0</v>
      </c>
    </row>
    <row r="44" spans="1:10" s="3423" customFormat="1" ht="30" customHeight="1">
      <c r="A44" s="3441" t="s">
        <v>1483</v>
      </c>
      <c r="B44" s="3425" t="s">
        <v>3561</v>
      </c>
      <c r="C44" s="3442" t="s">
        <v>3562</v>
      </c>
      <c r="D44" s="5132"/>
      <c r="E44" s="3435"/>
      <c r="F44" s="3428"/>
      <c r="G44" s="3428"/>
      <c r="H44" s="3744">
        <v>1</v>
      </c>
      <c r="I44" s="3432"/>
      <c r="J44" s="3429">
        <f t="shared" si="5"/>
        <v>0</v>
      </c>
    </row>
    <row r="45" spans="1:10" s="3423" customFormat="1" ht="30" customHeight="1">
      <c r="A45" s="3441" t="s">
        <v>1486</v>
      </c>
      <c r="B45" s="3425" t="s">
        <v>3563</v>
      </c>
      <c r="C45" s="3444" t="s">
        <v>3564</v>
      </c>
      <c r="D45" s="3420" t="s">
        <v>3565</v>
      </c>
      <c r="E45" s="3435"/>
      <c r="F45" s="3428"/>
      <c r="G45" s="3428"/>
      <c r="H45" s="3744">
        <v>1</v>
      </c>
      <c r="I45" s="3432"/>
      <c r="J45" s="3429">
        <f t="shared" si="5"/>
        <v>0</v>
      </c>
    </row>
    <row r="46" spans="1:10" s="3423" customFormat="1" ht="30" customHeight="1">
      <c r="A46" s="3441" t="s">
        <v>1489</v>
      </c>
      <c r="B46" s="3425" t="s">
        <v>3566</v>
      </c>
      <c r="C46" s="3444" t="s">
        <v>3567</v>
      </c>
      <c r="D46" s="3420" t="s">
        <v>3568</v>
      </c>
      <c r="E46" s="3435"/>
      <c r="F46" s="3428"/>
      <c r="G46" s="3428"/>
      <c r="H46" s="3744">
        <v>1</v>
      </c>
      <c r="I46" s="3432"/>
      <c r="J46" s="3429">
        <f t="shared" si="5"/>
        <v>0</v>
      </c>
    </row>
    <row r="47" spans="1:10" s="3423" customFormat="1" ht="41.25" customHeight="1">
      <c r="A47" s="3441" t="s">
        <v>1492</v>
      </c>
      <c r="B47" s="3425" t="s">
        <v>3569</v>
      </c>
      <c r="C47" s="3430" t="s">
        <v>3570</v>
      </c>
      <c r="D47" s="3420" t="s">
        <v>3571</v>
      </c>
      <c r="E47" s="3435"/>
      <c r="F47" s="3428"/>
      <c r="G47" s="3428"/>
      <c r="H47" s="3744">
        <v>1</v>
      </c>
      <c r="I47" s="3432"/>
      <c r="J47" s="3429">
        <f t="shared" si="5"/>
        <v>0</v>
      </c>
    </row>
    <row r="48" spans="1:10" s="3423" customFormat="1" ht="30" customHeight="1">
      <c r="A48" s="3441" t="s">
        <v>1495</v>
      </c>
      <c r="B48" s="3425" t="s">
        <v>3572</v>
      </c>
      <c r="C48" s="3430" t="s">
        <v>3573</v>
      </c>
      <c r="D48" s="3420" t="s">
        <v>3574</v>
      </c>
      <c r="E48" s="3435"/>
      <c r="F48" s="3428"/>
      <c r="G48" s="3428"/>
      <c r="H48" s="3744">
        <v>1</v>
      </c>
      <c r="I48" s="3432"/>
      <c r="J48" s="3429">
        <f t="shared" si="5"/>
        <v>0</v>
      </c>
    </row>
    <row r="49" spans="1:10" s="3423" customFormat="1" ht="30" customHeight="1">
      <c r="A49" s="3441" t="s">
        <v>1498</v>
      </c>
      <c r="B49" s="3425" t="s">
        <v>2901</v>
      </c>
      <c r="C49" s="3426" t="s">
        <v>3575</v>
      </c>
      <c r="D49" s="3420"/>
      <c r="E49" s="3427">
        <f>SUM(E50,E56)</f>
        <v>0</v>
      </c>
      <c r="F49" s="3428"/>
      <c r="G49" s="3428"/>
      <c r="H49" s="3440"/>
      <c r="I49" s="3428"/>
      <c r="J49" s="3429">
        <f>SUM(J50,J56)</f>
        <v>0</v>
      </c>
    </row>
    <row r="50" spans="1:10" s="3423" customFormat="1" ht="30" customHeight="1">
      <c r="A50" s="3441" t="s">
        <v>1501</v>
      </c>
      <c r="B50" s="3425" t="s">
        <v>3576</v>
      </c>
      <c r="C50" s="3430" t="s">
        <v>3577</v>
      </c>
      <c r="D50" s="3420"/>
      <c r="E50" s="3446">
        <f>SUM(E51,E52,E53,E54,E55)</f>
        <v>0</v>
      </c>
      <c r="F50" s="3428"/>
      <c r="G50" s="3428"/>
      <c r="H50" s="3440"/>
      <c r="I50" s="3440"/>
      <c r="J50" s="3429">
        <f>SUM(J51,J52,J53,J54,J55)</f>
        <v>0</v>
      </c>
    </row>
    <row r="51" spans="1:10" s="3423" customFormat="1" ht="30" customHeight="1">
      <c r="A51" s="3441" t="s">
        <v>1504</v>
      </c>
      <c r="B51" s="3425" t="s">
        <v>3578</v>
      </c>
      <c r="C51" s="3442" t="s">
        <v>3579</v>
      </c>
      <c r="D51" s="3420" t="s">
        <v>3580</v>
      </c>
      <c r="E51" s="3435"/>
      <c r="F51" s="3428"/>
      <c r="G51" s="3428"/>
      <c r="H51" s="3744">
        <v>0.05</v>
      </c>
      <c r="I51" s="3432"/>
      <c r="J51" s="3429">
        <f t="shared" ref="J51:J55" si="6">E51*I51</f>
        <v>0</v>
      </c>
    </row>
    <row r="52" spans="1:10" s="3423" customFormat="1" ht="30" customHeight="1">
      <c r="A52" s="3441" t="s">
        <v>1507</v>
      </c>
      <c r="B52" s="3425" t="s">
        <v>3581</v>
      </c>
      <c r="C52" s="3442" t="s">
        <v>3582</v>
      </c>
      <c r="D52" s="3447" t="s">
        <v>3583</v>
      </c>
      <c r="E52" s="3448"/>
      <c r="F52" s="3428"/>
      <c r="G52" s="3428"/>
      <c r="H52" s="3744">
        <v>0.1</v>
      </c>
      <c r="I52" s="3432"/>
      <c r="J52" s="3429">
        <f t="shared" si="6"/>
        <v>0</v>
      </c>
    </row>
    <row r="53" spans="1:10" s="3423" customFormat="1" ht="30" customHeight="1">
      <c r="A53" s="3441" t="s">
        <v>3584</v>
      </c>
      <c r="B53" s="3425" t="s">
        <v>3585</v>
      </c>
      <c r="C53" s="3434" t="s">
        <v>3586</v>
      </c>
      <c r="D53" s="3420" t="s">
        <v>3587</v>
      </c>
      <c r="E53" s="3435"/>
      <c r="F53" s="3428"/>
      <c r="G53" s="3428"/>
      <c r="H53" s="3744">
        <v>0.4</v>
      </c>
      <c r="I53" s="3432"/>
      <c r="J53" s="3429">
        <f t="shared" si="6"/>
        <v>0</v>
      </c>
    </row>
    <row r="54" spans="1:10" s="3423" customFormat="1" ht="33.75" customHeight="1">
      <c r="A54" s="3441" t="s">
        <v>1510</v>
      </c>
      <c r="B54" s="3425" t="s">
        <v>3588</v>
      </c>
      <c r="C54" s="3434" t="s">
        <v>3589</v>
      </c>
      <c r="D54" s="3420" t="s">
        <v>3587</v>
      </c>
      <c r="E54" s="3435"/>
      <c r="F54" s="3428"/>
      <c r="G54" s="3428"/>
      <c r="H54" s="3744">
        <v>0.4</v>
      </c>
      <c r="I54" s="3432"/>
      <c r="J54" s="3429">
        <f t="shared" si="6"/>
        <v>0</v>
      </c>
    </row>
    <row r="55" spans="1:10" s="3423" customFormat="1" ht="30" customHeight="1">
      <c r="A55" s="3441" t="s">
        <v>1513</v>
      </c>
      <c r="B55" s="3425" t="s">
        <v>3590</v>
      </c>
      <c r="C55" s="3434" t="s">
        <v>3591</v>
      </c>
      <c r="D55" s="3420" t="s">
        <v>3592</v>
      </c>
      <c r="E55" s="3435"/>
      <c r="F55" s="3428"/>
      <c r="G55" s="3428"/>
      <c r="H55" s="3744">
        <v>1</v>
      </c>
      <c r="I55" s="3432"/>
      <c r="J55" s="3429">
        <f t="shared" si="6"/>
        <v>0</v>
      </c>
    </row>
    <row r="56" spans="1:10" s="3423" customFormat="1" ht="30" customHeight="1">
      <c r="A56" s="3441" t="s">
        <v>1516</v>
      </c>
      <c r="B56" s="3425" t="s">
        <v>3593</v>
      </c>
      <c r="C56" s="3430" t="s">
        <v>3594</v>
      </c>
      <c r="D56" s="3420"/>
      <c r="E56" s="3446">
        <f>SUM(E57,E58,E59,E60)</f>
        <v>0</v>
      </c>
      <c r="F56" s="3428"/>
      <c r="G56" s="3428"/>
      <c r="H56" s="3440"/>
      <c r="I56" s="3440"/>
      <c r="J56" s="3429">
        <f>SUM(J57,J58,J59,J60)</f>
        <v>0</v>
      </c>
    </row>
    <row r="57" spans="1:10" s="3423" customFormat="1" ht="30" customHeight="1">
      <c r="A57" s="3441" t="s">
        <v>1519</v>
      </c>
      <c r="B57" s="3425" t="s">
        <v>3595</v>
      </c>
      <c r="C57" s="3442" t="s">
        <v>3579</v>
      </c>
      <c r="D57" s="3420" t="s">
        <v>3580</v>
      </c>
      <c r="E57" s="3435"/>
      <c r="F57" s="3428"/>
      <c r="G57" s="3428"/>
      <c r="H57" s="3744">
        <v>0.05</v>
      </c>
      <c r="I57" s="3432"/>
      <c r="J57" s="3429">
        <f t="shared" ref="J57:J58" si="7">E57*I57</f>
        <v>0</v>
      </c>
    </row>
    <row r="58" spans="1:10" s="3423" customFormat="1" ht="30" customHeight="1">
      <c r="A58" s="3441" t="s">
        <v>1522</v>
      </c>
      <c r="B58" s="3425" t="s">
        <v>3596</v>
      </c>
      <c r="C58" s="3442" t="s">
        <v>3582</v>
      </c>
      <c r="D58" s="3447" t="s">
        <v>3597</v>
      </c>
      <c r="E58" s="3448"/>
      <c r="F58" s="3428"/>
      <c r="G58" s="3428"/>
      <c r="H58" s="3744">
        <v>0.3</v>
      </c>
      <c r="I58" s="3432"/>
      <c r="J58" s="3429">
        <f t="shared" si="7"/>
        <v>0</v>
      </c>
    </row>
    <row r="59" spans="1:10" s="3423" customFormat="1" ht="30" customHeight="1">
      <c r="A59" s="3441" t="s">
        <v>1525</v>
      </c>
      <c r="B59" s="3425" t="s">
        <v>3598</v>
      </c>
      <c r="C59" s="3434" t="s">
        <v>3586</v>
      </c>
      <c r="D59" s="3420" t="s">
        <v>3587</v>
      </c>
      <c r="E59" s="3435"/>
      <c r="F59" s="3428"/>
      <c r="G59" s="3428"/>
      <c r="H59" s="3744">
        <v>0.4</v>
      </c>
      <c r="I59" s="3432"/>
      <c r="J59" s="3429">
        <f>E59*I59</f>
        <v>0</v>
      </c>
    </row>
    <row r="60" spans="1:10" s="3423" customFormat="1" ht="30" customHeight="1">
      <c r="A60" s="3441" t="s">
        <v>1528</v>
      </c>
      <c r="B60" s="3425" t="s">
        <v>3599</v>
      </c>
      <c r="C60" s="3434" t="s">
        <v>3591</v>
      </c>
      <c r="D60" s="3420" t="s">
        <v>3600</v>
      </c>
      <c r="E60" s="3435"/>
      <c r="F60" s="3428"/>
      <c r="G60" s="3428"/>
      <c r="H60" s="3744">
        <v>1</v>
      </c>
      <c r="I60" s="3432"/>
      <c r="J60" s="3429">
        <f>E60*I60</f>
        <v>0</v>
      </c>
    </row>
    <row r="61" spans="1:10" s="3423" customFormat="1" ht="30" customHeight="1">
      <c r="A61" s="3441" t="s">
        <v>1531</v>
      </c>
      <c r="B61" s="3425" t="s">
        <v>2902</v>
      </c>
      <c r="C61" s="3426" t="s">
        <v>3601</v>
      </c>
      <c r="D61" s="3420" t="s">
        <v>3602</v>
      </c>
      <c r="E61" s="3446">
        <f>SUM(E62,E63,E64,E65,E66,E67,E74,E75,E76)</f>
        <v>0</v>
      </c>
      <c r="F61" s="3428" t="s">
        <v>685</v>
      </c>
      <c r="G61" s="3428"/>
      <c r="H61" s="3428"/>
      <c r="I61" s="3428"/>
      <c r="J61" s="3429">
        <f>SUM(J62,J63,J64,J65,J66,J67,J74,J75,J76)</f>
        <v>0</v>
      </c>
    </row>
    <row r="62" spans="1:10" s="3423" customFormat="1" ht="30" customHeight="1">
      <c r="A62" s="3441" t="s">
        <v>1534</v>
      </c>
      <c r="B62" s="3425" t="s">
        <v>3603</v>
      </c>
      <c r="C62" s="3430" t="s">
        <v>3604</v>
      </c>
      <c r="D62" s="3420" t="s">
        <v>3605</v>
      </c>
      <c r="E62" s="3435"/>
      <c r="F62" s="3428"/>
      <c r="G62" s="3428"/>
      <c r="H62" s="3744">
        <v>0.1</v>
      </c>
      <c r="I62" s="3432"/>
      <c r="J62" s="3429">
        <f t="shared" ref="J62:J66" si="8">E62*I62</f>
        <v>0</v>
      </c>
    </row>
    <row r="63" spans="1:10" s="3423" customFormat="1" ht="30" customHeight="1">
      <c r="A63" s="3441" t="s">
        <v>1537</v>
      </c>
      <c r="B63" s="3425" t="s">
        <v>3606</v>
      </c>
      <c r="C63" s="3430" t="s">
        <v>3607</v>
      </c>
      <c r="D63" s="3420" t="s">
        <v>3608</v>
      </c>
      <c r="E63" s="3435"/>
      <c r="F63" s="3428"/>
      <c r="G63" s="3428"/>
      <c r="H63" s="3744">
        <v>0.1</v>
      </c>
      <c r="I63" s="3432"/>
      <c r="J63" s="3429">
        <f t="shared" si="8"/>
        <v>0</v>
      </c>
    </row>
    <row r="64" spans="1:10" s="3423" customFormat="1" ht="30" customHeight="1">
      <c r="A64" s="3441" t="s">
        <v>1540</v>
      </c>
      <c r="B64" s="3425" t="s">
        <v>3609</v>
      </c>
      <c r="C64" s="3430" t="s">
        <v>3610</v>
      </c>
      <c r="D64" s="3420" t="s">
        <v>3611</v>
      </c>
      <c r="E64" s="3435"/>
      <c r="F64" s="3428"/>
      <c r="G64" s="3428"/>
      <c r="H64" s="3744">
        <v>0.05</v>
      </c>
      <c r="I64" s="3432"/>
      <c r="J64" s="3429">
        <f t="shared" si="8"/>
        <v>0</v>
      </c>
    </row>
    <row r="65" spans="1:10" s="3423" customFormat="1" ht="30" customHeight="1">
      <c r="A65" s="3441" t="s">
        <v>1543</v>
      </c>
      <c r="B65" s="3425" t="s">
        <v>3612</v>
      </c>
      <c r="C65" s="3430" t="s">
        <v>3613</v>
      </c>
      <c r="D65" s="3420" t="s">
        <v>3614</v>
      </c>
      <c r="E65" s="3435"/>
      <c r="F65" s="3428"/>
      <c r="G65" s="3428"/>
      <c r="H65" s="3744">
        <v>7.0000000000000007E-2</v>
      </c>
      <c r="I65" s="3432"/>
      <c r="J65" s="3429">
        <f t="shared" si="8"/>
        <v>0</v>
      </c>
    </row>
    <row r="66" spans="1:10" s="3423" customFormat="1" ht="30" customHeight="1">
      <c r="A66" s="3441" t="s">
        <v>1546</v>
      </c>
      <c r="B66" s="3425" t="s">
        <v>3615</v>
      </c>
      <c r="C66" s="3430" t="s">
        <v>3616</v>
      </c>
      <c r="D66" s="3420" t="s">
        <v>3617</v>
      </c>
      <c r="E66" s="3435"/>
      <c r="F66" s="3428"/>
      <c r="G66" s="3428"/>
      <c r="H66" s="3744">
        <v>1</v>
      </c>
      <c r="I66" s="3432"/>
      <c r="J66" s="3429">
        <f t="shared" si="8"/>
        <v>0</v>
      </c>
    </row>
    <row r="67" spans="1:10" s="3423" customFormat="1" ht="48" customHeight="1">
      <c r="A67" s="3441" t="s">
        <v>3618</v>
      </c>
      <c r="B67" s="3425" t="s">
        <v>3619</v>
      </c>
      <c r="C67" s="3430" t="s">
        <v>3620</v>
      </c>
      <c r="D67" s="3420" t="s">
        <v>3621</v>
      </c>
      <c r="E67" s="3446">
        <f>SUM(E68,E73)</f>
        <v>0</v>
      </c>
      <c r="F67" s="3428"/>
      <c r="G67" s="3428"/>
      <c r="H67" s="3449"/>
      <c r="I67" s="3440"/>
      <c r="J67" s="3429">
        <f>SUM(J68,J73)</f>
        <v>0</v>
      </c>
    </row>
    <row r="68" spans="1:10" s="3423" customFormat="1" ht="30" customHeight="1">
      <c r="A68" s="3441" t="s">
        <v>1549</v>
      </c>
      <c r="B68" s="3425" t="s">
        <v>3622</v>
      </c>
      <c r="C68" s="3442" t="s">
        <v>3623</v>
      </c>
      <c r="D68" s="3420"/>
      <c r="E68" s="3446">
        <f>SUM(E69,E70,E71,E72)</f>
        <v>0</v>
      </c>
      <c r="F68" s="3428"/>
      <c r="G68" s="3428"/>
      <c r="H68" s="3440"/>
      <c r="I68" s="3440"/>
      <c r="J68" s="3429">
        <f>SUM(J69,J70,J71,J72)</f>
        <v>0</v>
      </c>
    </row>
    <row r="69" spans="1:10" s="3423" customFormat="1" ht="30" customHeight="1">
      <c r="A69" s="3441" t="s">
        <v>1552</v>
      </c>
      <c r="B69" s="3425" t="s">
        <v>3624</v>
      </c>
      <c r="C69" s="3450" t="s">
        <v>3625</v>
      </c>
      <c r="D69" s="3420"/>
      <c r="E69" s="3435"/>
      <c r="F69" s="3428"/>
      <c r="G69" s="3428"/>
      <c r="H69" s="3744">
        <v>1</v>
      </c>
      <c r="I69" s="3432"/>
      <c r="J69" s="3429">
        <f t="shared" ref="J69:J76" si="9">E69*I69</f>
        <v>0</v>
      </c>
    </row>
    <row r="70" spans="1:10" s="3423" customFormat="1" ht="30" customHeight="1">
      <c r="A70" s="3441" t="s">
        <v>1555</v>
      </c>
      <c r="B70" s="3425" t="s">
        <v>3626</v>
      </c>
      <c r="C70" s="3450" t="s">
        <v>3627</v>
      </c>
      <c r="D70" s="3420"/>
      <c r="E70" s="3435"/>
      <c r="F70" s="3428"/>
      <c r="G70" s="3428"/>
      <c r="H70" s="3744">
        <v>1</v>
      </c>
      <c r="I70" s="3432"/>
      <c r="J70" s="3429">
        <f t="shared" si="9"/>
        <v>0</v>
      </c>
    </row>
    <row r="71" spans="1:10" s="3423" customFormat="1" ht="30" customHeight="1">
      <c r="A71" s="3441" t="s">
        <v>1558</v>
      </c>
      <c r="B71" s="3425" t="s">
        <v>3628</v>
      </c>
      <c r="C71" s="3450" t="s">
        <v>3629</v>
      </c>
      <c r="D71" s="3420"/>
      <c r="E71" s="3435"/>
      <c r="F71" s="3428"/>
      <c r="G71" s="3428"/>
      <c r="H71" s="3744">
        <v>1</v>
      </c>
      <c r="I71" s="3432"/>
      <c r="J71" s="3429">
        <f t="shared" si="9"/>
        <v>0</v>
      </c>
    </row>
    <row r="72" spans="1:10" s="3423" customFormat="1" ht="30" customHeight="1">
      <c r="A72" s="3441" t="s">
        <v>1561</v>
      </c>
      <c r="B72" s="3425" t="s">
        <v>3630</v>
      </c>
      <c r="C72" s="3450" t="s">
        <v>3631</v>
      </c>
      <c r="D72" s="3420"/>
      <c r="E72" s="3435"/>
      <c r="F72" s="3428"/>
      <c r="G72" s="3428"/>
      <c r="H72" s="3744">
        <v>1</v>
      </c>
      <c r="I72" s="3432"/>
      <c r="J72" s="3429">
        <f t="shared" si="9"/>
        <v>0</v>
      </c>
    </row>
    <row r="73" spans="1:10" s="3423" customFormat="1" ht="30" customHeight="1">
      <c r="A73" s="3441" t="s">
        <v>1564</v>
      </c>
      <c r="B73" s="3425" t="s">
        <v>3632</v>
      </c>
      <c r="C73" s="3442" t="s">
        <v>3633</v>
      </c>
      <c r="D73" s="3420"/>
      <c r="E73" s="3435"/>
      <c r="F73" s="3428"/>
      <c r="G73" s="3428"/>
      <c r="H73" s="3744">
        <v>1</v>
      </c>
      <c r="I73" s="3432"/>
      <c r="J73" s="3429">
        <f t="shared" si="9"/>
        <v>0</v>
      </c>
    </row>
    <row r="74" spans="1:10" s="3423" customFormat="1" ht="30" customHeight="1">
      <c r="A74" s="3441" t="s">
        <v>1567</v>
      </c>
      <c r="B74" s="3425" t="s">
        <v>3634</v>
      </c>
      <c r="C74" s="3430" t="s">
        <v>3635</v>
      </c>
      <c r="D74" s="3420" t="s">
        <v>3636</v>
      </c>
      <c r="E74" s="3435"/>
      <c r="F74" s="3428"/>
      <c r="G74" s="3428"/>
      <c r="H74" s="3744">
        <v>1</v>
      </c>
      <c r="I74" s="3432"/>
      <c r="J74" s="3429">
        <f t="shared" si="9"/>
        <v>0</v>
      </c>
    </row>
    <row r="75" spans="1:10" s="3423" customFormat="1" ht="30" customHeight="1">
      <c r="A75" s="3441" t="s">
        <v>3637</v>
      </c>
      <c r="B75" s="3425" t="s">
        <v>3638</v>
      </c>
      <c r="C75" s="3430" t="s">
        <v>3639</v>
      </c>
      <c r="D75" s="3420" t="s">
        <v>3640</v>
      </c>
      <c r="E75" s="3435"/>
      <c r="F75" s="3428"/>
      <c r="G75" s="3428"/>
      <c r="H75" s="3744">
        <v>0.05</v>
      </c>
      <c r="I75" s="3432"/>
      <c r="J75" s="3429">
        <f t="shared" si="9"/>
        <v>0</v>
      </c>
    </row>
    <row r="76" spans="1:10" s="3423" customFormat="1" ht="30" customHeight="1">
      <c r="A76" s="3441" t="s">
        <v>3641</v>
      </c>
      <c r="B76" s="3425" t="s">
        <v>3642</v>
      </c>
      <c r="C76" s="3430" t="s">
        <v>3562</v>
      </c>
      <c r="D76" s="3420" t="s">
        <v>3602</v>
      </c>
      <c r="E76" s="3435"/>
      <c r="F76" s="3428"/>
      <c r="G76" s="3428"/>
      <c r="H76" s="3440"/>
      <c r="I76" s="3432"/>
      <c r="J76" s="3429">
        <f t="shared" si="9"/>
        <v>0</v>
      </c>
    </row>
    <row r="77" spans="1:10" s="3423" customFormat="1" ht="30" customHeight="1">
      <c r="A77" s="3441" t="s">
        <v>1570</v>
      </c>
      <c r="B77" s="3425" t="s">
        <v>2903</v>
      </c>
      <c r="C77" s="3451" t="s">
        <v>3643</v>
      </c>
      <c r="D77" s="3420"/>
      <c r="E77" s="3446">
        <f>SUM(E78,E79,E80)</f>
        <v>0</v>
      </c>
      <c r="F77" s="3428"/>
      <c r="G77" s="3428"/>
      <c r="H77" s="3439"/>
      <c r="I77" s="3440"/>
      <c r="J77" s="3429">
        <f>SUM(J78,J79,J80)</f>
        <v>0</v>
      </c>
    </row>
    <row r="78" spans="1:10" s="3423" customFormat="1" ht="30" customHeight="1">
      <c r="A78" s="3441" t="s">
        <v>3644</v>
      </c>
      <c r="B78" s="3425" t="s">
        <v>3645</v>
      </c>
      <c r="C78" s="3430" t="s">
        <v>3646</v>
      </c>
      <c r="D78" s="3420" t="s">
        <v>3647</v>
      </c>
      <c r="E78" s="3435"/>
      <c r="F78" s="3428"/>
      <c r="G78" s="3428"/>
      <c r="H78" s="3744">
        <v>0</v>
      </c>
      <c r="I78" s="3436"/>
      <c r="J78" s="3429">
        <f t="shared" ref="J78:J80" si="10">E78*I78</f>
        <v>0</v>
      </c>
    </row>
    <row r="79" spans="1:10" s="3423" customFormat="1" ht="30" customHeight="1">
      <c r="A79" s="3441" t="s">
        <v>3648</v>
      </c>
      <c r="B79" s="3425" t="s">
        <v>3649</v>
      </c>
      <c r="C79" s="3444" t="s">
        <v>3650</v>
      </c>
      <c r="D79" s="3420" t="s">
        <v>3651</v>
      </c>
      <c r="E79" s="3435"/>
      <c r="F79" s="3428"/>
      <c r="G79" s="3428"/>
      <c r="H79" s="3744">
        <v>1</v>
      </c>
      <c r="I79" s="3436"/>
      <c r="J79" s="3429">
        <f t="shared" si="10"/>
        <v>0</v>
      </c>
    </row>
    <row r="80" spans="1:10" s="3423" customFormat="1" ht="30" customHeight="1">
      <c r="A80" s="3441" t="s">
        <v>3652</v>
      </c>
      <c r="B80" s="3425" t="s">
        <v>3653</v>
      </c>
      <c r="C80" s="3444" t="s">
        <v>3654</v>
      </c>
      <c r="D80" s="3420" t="s">
        <v>3536</v>
      </c>
      <c r="E80" s="3435"/>
      <c r="F80" s="3428"/>
      <c r="G80" s="3428"/>
      <c r="H80" s="3744">
        <v>1</v>
      </c>
      <c r="I80" s="3436"/>
      <c r="J80" s="3429">
        <f t="shared" si="10"/>
        <v>0</v>
      </c>
    </row>
    <row r="81" spans="1:14" s="3423" customFormat="1" ht="42.75">
      <c r="A81" s="3441" t="s">
        <v>3655</v>
      </c>
      <c r="B81" s="3413" t="s">
        <v>1601</v>
      </c>
      <c r="C81" s="3452" t="s">
        <v>3656</v>
      </c>
      <c r="D81" s="3453"/>
      <c r="E81" s="3454">
        <f>SUM(E82,E87)</f>
        <v>0</v>
      </c>
      <c r="F81" s="3428"/>
      <c r="G81" s="3428"/>
      <c r="H81" s="3439"/>
      <c r="I81" s="3439"/>
      <c r="J81" s="3418">
        <f>SUM(J82,J87)</f>
        <v>0</v>
      </c>
    </row>
    <row r="82" spans="1:14" s="3423" customFormat="1" ht="30" customHeight="1">
      <c r="A82" s="3441" t="s">
        <v>3657</v>
      </c>
      <c r="B82" s="3455" t="s">
        <v>1604</v>
      </c>
      <c r="C82" s="3456" t="s">
        <v>3658</v>
      </c>
      <c r="D82" s="3457"/>
      <c r="E82" s="3446">
        <f>SUM(E83,E84,E85,E86)</f>
        <v>0</v>
      </c>
      <c r="F82" s="3458">
        <f>F83+F84+F85+F86</f>
        <v>0</v>
      </c>
      <c r="G82" s="3458">
        <f>G83+G84+G85</f>
        <v>0</v>
      </c>
      <c r="H82" s="3439"/>
      <c r="I82" s="3439"/>
      <c r="J82" s="3429">
        <f>SUM(J83,J84,J85,J86)</f>
        <v>0</v>
      </c>
      <c r="L82" s="3424"/>
      <c r="M82" s="3424"/>
    </row>
    <row r="83" spans="1:14" s="3423" customFormat="1" ht="30" customHeight="1">
      <c r="A83" s="3441" t="s">
        <v>3659</v>
      </c>
      <c r="B83" s="3425" t="s">
        <v>1607</v>
      </c>
      <c r="C83" s="3333" t="s">
        <v>3660</v>
      </c>
      <c r="D83" s="3459" t="s">
        <v>3661</v>
      </c>
      <c r="E83" s="3460"/>
      <c r="F83" s="3436"/>
      <c r="G83" s="3436"/>
      <c r="H83" s="3744">
        <v>0</v>
      </c>
      <c r="I83" s="3436"/>
      <c r="J83" s="3429">
        <f t="shared" ref="J83:J86" si="11">E83*I83</f>
        <v>0</v>
      </c>
      <c r="L83" s="3424"/>
      <c r="M83" s="3424"/>
    </row>
    <row r="84" spans="1:14" s="3423" customFormat="1" ht="30" customHeight="1">
      <c r="A84" s="3441" t="s">
        <v>1579</v>
      </c>
      <c r="B84" s="3455" t="s">
        <v>1610</v>
      </c>
      <c r="C84" s="3333" t="s">
        <v>3662</v>
      </c>
      <c r="D84" s="3459" t="s">
        <v>3661</v>
      </c>
      <c r="E84" s="3460"/>
      <c r="F84" s="3436"/>
      <c r="G84" s="3436"/>
      <c r="H84" s="3744">
        <v>0</v>
      </c>
      <c r="I84" s="3436"/>
      <c r="J84" s="3429">
        <f t="shared" si="11"/>
        <v>0</v>
      </c>
      <c r="L84" s="3424"/>
      <c r="M84" s="3424"/>
    </row>
    <row r="85" spans="1:14" s="3423" customFormat="1" ht="30" customHeight="1">
      <c r="A85" s="3441" t="s">
        <v>1582</v>
      </c>
      <c r="B85" s="3455" t="s">
        <v>1613</v>
      </c>
      <c r="C85" s="3333" t="s">
        <v>3663</v>
      </c>
      <c r="D85" s="3459" t="s">
        <v>3661</v>
      </c>
      <c r="E85" s="3460"/>
      <c r="F85" s="3436"/>
      <c r="G85" s="3436"/>
      <c r="H85" s="3744">
        <v>0</v>
      </c>
      <c r="I85" s="3436"/>
      <c r="J85" s="3429">
        <f t="shared" si="11"/>
        <v>0</v>
      </c>
      <c r="L85" s="3424"/>
      <c r="M85" s="3424"/>
    </row>
    <row r="86" spans="1:14" s="3423" customFormat="1" ht="30" customHeight="1">
      <c r="A86" s="3441" t="s">
        <v>1585</v>
      </c>
      <c r="B86" s="3455" t="s">
        <v>1615</v>
      </c>
      <c r="C86" s="3333" t="s">
        <v>3664</v>
      </c>
      <c r="D86" s="3459" t="s">
        <v>3661</v>
      </c>
      <c r="E86" s="3460"/>
      <c r="F86" s="3436"/>
      <c r="G86" s="3428"/>
      <c r="H86" s="3744">
        <v>0</v>
      </c>
      <c r="I86" s="3436"/>
      <c r="J86" s="3429">
        <f t="shared" si="11"/>
        <v>0</v>
      </c>
      <c r="L86" s="3424"/>
      <c r="M86" s="3424"/>
    </row>
    <row r="87" spans="1:14" s="3423" customFormat="1" ht="30" customHeight="1">
      <c r="A87" s="3441" t="s">
        <v>1588</v>
      </c>
      <c r="B87" s="3455" t="s">
        <v>1630</v>
      </c>
      <c r="C87" s="3456" t="s">
        <v>3665</v>
      </c>
      <c r="D87" s="3457"/>
      <c r="E87" s="3446">
        <f>SUM(E88,E89,E90,E91)</f>
        <v>0</v>
      </c>
      <c r="F87" s="3458">
        <f>F88+F89+F90+F91</f>
        <v>0</v>
      </c>
      <c r="G87" s="3458">
        <f>G88+G89+G90</f>
        <v>0</v>
      </c>
      <c r="H87" s="3428"/>
      <c r="I87" s="3439"/>
      <c r="J87" s="3429">
        <f>SUM(J88,J89,J90,J91)</f>
        <v>0</v>
      </c>
      <c r="L87" s="3461"/>
      <c r="M87" s="3461"/>
      <c r="N87" s="3461"/>
    </row>
    <row r="88" spans="1:14" s="3423" customFormat="1" ht="30" customHeight="1">
      <c r="A88" s="3441" t="s">
        <v>3666</v>
      </c>
      <c r="B88" s="3425" t="s">
        <v>3475</v>
      </c>
      <c r="C88" s="3333" t="s">
        <v>3660</v>
      </c>
      <c r="D88" s="3459" t="s">
        <v>3661</v>
      </c>
      <c r="E88" s="3460"/>
      <c r="F88" s="3436"/>
      <c r="G88" s="3436"/>
      <c r="H88" s="3744">
        <v>0</v>
      </c>
      <c r="I88" s="3462"/>
      <c r="J88" s="3429">
        <f t="shared" ref="J88:J90" si="12">E88*I88</f>
        <v>0</v>
      </c>
      <c r="L88" s="3463"/>
      <c r="M88" s="3461"/>
      <c r="N88" s="3461"/>
    </row>
    <row r="89" spans="1:14" s="3423" customFormat="1" ht="30" customHeight="1">
      <c r="A89" s="3441" t="s">
        <v>1591</v>
      </c>
      <c r="B89" s="3425" t="s">
        <v>3478</v>
      </c>
      <c r="C89" s="3333" t="s">
        <v>3662</v>
      </c>
      <c r="D89" s="3459" t="s">
        <v>3667</v>
      </c>
      <c r="E89" s="3460"/>
      <c r="F89" s="3436"/>
      <c r="G89" s="3436"/>
      <c r="H89" s="3744">
        <v>0.15</v>
      </c>
      <c r="I89" s="3462"/>
      <c r="J89" s="3429">
        <f t="shared" si="12"/>
        <v>0</v>
      </c>
      <c r="L89" s="3463"/>
      <c r="M89" s="3461"/>
      <c r="N89" s="3461"/>
    </row>
    <row r="90" spans="1:14" s="3423" customFormat="1" ht="30" customHeight="1">
      <c r="A90" s="3441" t="s">
        <v>1600</v>
      </c>
      <c r="B90" s="3455" t="s">
        <v>3668</v>
      </c>
      <c r="C90" s="3333" t="s">
        <v>3663</v>
      </c>
      <c r="D90" s="3459" t="s">
        <v>3669</v>
      </c>
      <c r="E90" s="3460"/>
      <c r="F90" s="3436"/>
      <c r="G90" s="3436"/>
      <c r="H90" s="3744">
        <v>0.5</v>
      </c>
      <c r="I90" s="3436"/>
      <c r="J90" s="3429">
        <f t="shared" si="12"/>
        <v>0</v>
      </c>
      <c r="L90" s="3463"/>
      <c r="M90" s="3461"/>
      <c r="N90" s="3461"/>
    </row>
    <row r="91" spans="1:14" s="3423" customFormat="1" ht="30" customHeight="1">
      <c r="A91" s="3441" t="s">
        <v>1603</v>
      </c>
      <c r="B91" s="3455" t="s">
        <v>3670</v>
      </c>
      <c r="C91" s="3333" t="s">
        <v>3664</v>
      </c>
      <c r="D91" s="3459"/>
      <c r="E91" s="3446">
        <f>SUM(E92,E93)</f>
        <v>0</v>
      </c>
      <c r="F91" s="3458">
        <f>F92+F93</f>
        <v>0</v>
      </c>
      <c r="G91" s="3428"/>
      <c r="H91" s="3440"/>
      <c r="I91" s="3428"/>
      <c r="J91" s="3429">
        <f>SUM(J92,J93)</f>
        <v>0</v>
      </c>
      <c r="L91" s="3464"/>
      <c r="M91" s="3461"/>
      <c r="N91" s="3461"/>
    </row>
    <row r="92" spans="1:14" s="3423" customFormat="1" ht="30" customHeight="1">
      <c r="A92" s="3441" t="s">
        <v>1606</v>
      </c>
      <c r="B92" s="3425" t="s">
        <v>3671</v>
      </c>
      <c r="C92" s="3465" t="s">
        <v>3672</v>
      </c>
      <c r="D92" s="3459" t="s">
        <v>3673</v>
      </c>
      <c r="E92" s="3435"/>
      <c r="F92" s="3436"/>
      <c r="G92" s="3428"/>
      <c r="H92" s="3744">
        <v>0.25</v>
      </c>
      <c r="I92" s="3436"/>
      <c r="J92" s="3429">
        <f t="shared" ref="J92:J93" si="13">E92*I92</f>
        <v>0</v>
      </c>
      <c r="L92" s="3463"/>
      <c r="M92" s="3461"/>
      <c r="N92" s="3461"/>
    </row>
    <row r="93" spans="1:14" s="3423" customFormat="1" ht="30" customHeight="1">
      <c r="A93" s="3441" t="s">
        <v>1609</v>
      </c>
      <c r="B93" s="3425" t="s">
        <v>3674</v>
      </c>
      <c r="C93" s="3465" t="s">
        <v>3675</v>
      </c>
      <c r="D93" s="3459" t="s">
        <v>3676</v>
      </c>
      <c r="E93" s="3460"/>
      <c r="F93" s="3436"/>
      <c r="G93" s="3428"/>
      <c r="H93" s="3744">
        <v>1</v>
      </c>
      <c r="I93" s="3436"/>
      <c r="J93" s="3429">
        <f t="shared" si="13"/>
        <v>0</v>
      </c>
      <c r="L93" s="3463"/>
      <c r="M93" s="3461"/>
      <c r="N93" s="3461"/>
    </row>
    <row r="94" spans="1:14" s="3423" customFormat="1" ht="30" customHeight="1">
      <c r="A94" s="3466" t="s">
        <v>1612</v>
      </c>
      <c r="B94" s="3467" t="s">
        <v>1656</v>
      </c>
      <c r="C94" s="3468" t="s">
        <v>3677</v>
      </c>
      <c r="D94" s="3469"/>
      <c r="E94" s="3470"/>
      <c r="F94" s="3471"/>
      <c r="G94" s="3471"/>
      <c r="H94" s="3472"/>
      <c r="I94" s="3472"/>
      <c r="J94" s="3473">
        <f>'F4 LCR TOTAL'!I16</f>
        <v>0</v>
      </c>
      <c r="L94" s="3463"/>
      <c r="M94" s="3461"/>
      <c r="N94" s="3461"/>
    </row>
    <row r="95" spans="1:14" s="3423" customFormat="1" ht="30" customHeight="1">
      <c r="A95" s="5133" t="s">
        <v>3481</v>
      </c>
      <c r="B95" s="5134"/>
      <c r="C95" s="5134"/>
      <c r="D95" s="5134"/>
      <c r="E95" s="5134"/>
      <c r="F95" s="5134"/>
      <c r="G95" s="5134"/>
      <c r="H95" s="5134"/>
      <c r="I95" s="5134"/>
      <c r="J95" s="5135"/>
      <c r="L95" s="3461"/>
      <c r="M95" s="3461"/>
      <c r="N95" s="3461"/>
    </row>
    <row r="96" spans="1:14" s="3423" customFormat="1" ht="30" customHeight="1">
      <c r="A96" s="3474" t="s">
        <v>1614</v>
      </c>
      <c r="B96" s="3475" t="s">
        <v>133</v>
      </c>
      <c r="C96" s="3476" t="s">
        <v>3678</v>
      </c>
      <c r="D96" s="3477" t="s">
        <v>3651</v>
      </c>
      <c r="E96" s="3478"/>
      <c r="F96" s="3479"/>
      <c r="G96" s="3479"/>
      <c r="H96" s="3480"/>
      <c r="I96" s="3481"/>
      <c r="J96" s="3482"/>
      <c r="L96" s="3424"/>
      <c r="M96" s="3424"/>
    </row>
    <row r="97" spans="1:13" s="3423" customFormat="1" ht="30" customHeight="1">
      <c r="A97" s="3441" t="s">
        <v>1617</v>
      </c>
      <c r="B97" s="3413" t="s">
        <v>766</v>
      </c>
      <c r="C97" s="3414" t="s">
        <v>3679</v>
      </c>
      <c r="D97" s="3483" t="s">
        <v>3680</v>
      </c>
      <c r="E97" s="3460"/>
      <c r="F97" s="3428"/>
      <c r="G97" s="3428"/>
      <c r="H97" s="3439"/>
      <c r="I97" s="3439"/>
      <c r="J97" s="3484"/>
      <c r="L97" s="3424"/>
      <c r="M97" s="3424"/>
    </row>
    <row r="98" spans="1:13" s="3423" customFormat="1" ht="68.25" customHeight="1">
      <c r="A98" s="3441" t="s">
        <v>3681</v>
      </c>
      <c r="B98" s="3485" t="s">
        <v>767</v>
      </c>
      <c r="C98" s="3414" t="s">
        <v>3682</v>
      </c>
      <c r="D98" s="3486"/>
      <c r="E98" s="3487"/>
      <c r="F98" s="3428"/>
      <c r="G98" s="3428"/>
      <c r="H98" s="3428"/>
      <c r="I98" s="3428"/>
      <c r="J98" s="3488"/>
      <c r="L98" s="3424"/>
      <c r="M98" s="3424"/>
    </row>
    <row r="99" spans="1:13" s="3423" customFormat="1" ht="30" customHeight="1">
      <c r="A99" s="3441" t="s">
        <v>3683</v>
      </c>
      <c r="B99" s="3425" t="s">
        <v>3684</v>
      </c>
      <c r="C99" s="3489" t="s">
        <v>3685</v>
      </c>
      <c r="D99" s="3459"/>
      <c r="E99" s="3435"/>
      <c r="F99" s="3428"/>
      <c r="G99" s="3428"/>
      <c r="H99" s="3428"/>
      <c r="I99" s="3436"/>
      <c r="J99" s="3490"/>
      <c r="L99" s="3424"/>
      <c r="M99" s="3424"/>
    </row>
    <row r="100" spans="1:13" s="3423" customFormat="1" ht="30" customHeight="1">
      <c r="A100" s="3441" t="s">
        <v>1620</v>
      </c>
      <c r="B100" s="3425" t="s">
        <v>3686</v>
      </c>
      <c r="C100" s="3489" t="s">
        <v>3687</v>
      </c>
      <c r="D100" s="3459"/>
      <c r="E100" s="3435"/>
      <c r="F100" s="3428"/>
      <c r="G100" s="3428"/>
      <c r="H100" s="3428"/>
      <c r="I100" s="3436"/>
      <c r="J100" s="3490"/>
      <c r="L100" s="3424"/>
      <c r="M100" s="3424"/>
    </row>
    <row r="101" spans="1:13" s="3423" customFormat="1" ht="30" customHeight="1">
      <c r="A101" s="3441" t="s">
        <v>3688</v>
      </c>
      <c r="B101" s="3425" t="s">
        <v>3689</v>
      </c>
      <c r="C101" s="3489" t="s">
        <v>3690</v>
      </c>
      <c r="D101" s="3459"/>
      <c r="E101" s="3435"/>
      <c r="F101" s="3428"/>
      <c r="G101" s="3428"/>
      <c r="H101" s="3428"/>
      <c r="I101" s="3436"/>
      <c r="J101" s="3490"/>
      <c r="L101" s="3424"/>
      <c r="M101" s="3424"/>
    </row>
    <row r="102" spans="1:13" s="3423" customFormat="1" ht="30" customHeight="1">
      <c r="A102" s="3441" t="s">
        <v>3691</v>
      </c>
      <c r="B102" s="3425" t="s">
        <v>3692</v>
      </c>
      <c r="C102" s="3489" t="s">
        <v>3693</v>
      </c>
      <c r="D102" s="3459"/>
      <c r="E102" s="3435"/>
      <c r="F102" s="3428"/>
      <c r="G102" s="3428"/>
      <c r="H102" s="3428"/>
      <c r="I102" s="3436"/>
      <c r="J102" s="3490"/>
      <c r="L102" s="3424"/>
      <c r="M102" s="3424"/>
    </row>
    <row r="103" spans="1:13" s="3423" customFormat="1" ht="30" customHeight="1">
      <c r="A103" s="3441" t="s">
        <v>3694</v>
      </c>
      <c r="B103" s="3485" t="s">
        <v>768</v>
      </c>
      <c r="C103" s="3414" t="s">
        <v>3695</v>
      </c>
      <c r="D103" s="3486"/>
      <c r="E103" s="3487"/>
      <c r="F103" s="3428"/>
      <c r="G103" s="3428"/>
      <c r="H103" s="3428"/>
      <c r="I103" s="3428"/>
      <c r="J103" s="3488"/>
      <c r="L103" s="3424"/>
      <c r="M103" s="3424"/>
    </row>
    <row r="104" spans="1:13" s="3423" customFormat="1" ht="30" customHeight="1">
      <c r="A104" s="3441" t="s">
        <v>3696</v>
      </c>
      <c r="B104" s="3425" t="s">
        <v>3697</v>
      </c>
      <c r="C104" s="3489" t="s">
        <v>3685</v>
      </c>
      <c r="D104" s="3459"/>
      <c r="E104" s="3435"/>
      <c r="F104" s="3428"/>
      <c r="G104" s="3428"/>
      <c r="H104" s="3428"/>
      <c r="I104" s="3436"/>
      <c r="J104" s="3490"/>
      <c r="L104" s="3424"/>
      <c r="M104" s="3424"/>
    </row>
    <row r="105" spans="1:13" s="3423" customFormat="1" ht="30" customHeight="1">
      <c r="A105" s="3441" t="s">
        <v>3698</v>
      </c>
      <c r="B105" s="3425" t="s">
        <v>3699</v>
      </c>
      <c r="C105" s="3489" t="s">
        <v>3687</v>
      </c>
      <c r="D105" s="3459"/>
      <c r="E105" s="3435"/>
      <c r="F105" s="3428"/>
      <c r="G105" s="3428"/>
      <c r="H105" s="3428"/>
      <c r="I105" s="3436"/>
      <c r="J105" s="3490"/>
      <c r="L105" s="3424"/>
      <c r="M105" s="3424"/>
    </row>
    <row r="106" spans="1:13" s="3423" customFormat="1" ht="30" customHeight="1">
      <c r="A106" s="3441" t="s">
        <v>3700</v>
      </c>
      <c r="B106" s="3425" t="s">
        <v>3701</v>
      </c>
      <c r="C106" s="3489" t="s">
        <v>3690</v>
      </c>
      <c r="D106" s="3459"/>
      <c r="E106" s="3435"/>
      <c r="F106" s="3428"/>
      <c r="G106" s="3428"/>
      <c r="H106" s="3428"/>
      <c r="I106" s="3436"/>
      <c r="J106" s="3490"/>
      <c r="L106" s="3424"/>
      <c r="M106" s="3424"/>
    </row>
    <row r="107" spans="1:13" s="3423" customFormat="1" ht="30" customHeight="1">
      <c r="A107" s="3441" t="s">
        <v>3702</v>
      </c>
      <c r="B107" s="3425" t="s">
        <v>3703</v>
      </c>
      <c r="C107" s="3489" t="s">
        <v>3693</v>
      </c>
      <c r="D107" s="3459"/>
      <c r="E107" s="3435"/>
      <c r="F107" s="3428"/>
      <c r="G107" s="3428"/>
      <c r="H107" s="3428"/>
      <c r="I107" s="3436"/>
      <c r="J107" s="3490"/>
      <c r="L107" s="3424"/>
      <c r="M107" s="3424"/>
    </row>
    <row r="108" spans="1:13" s="3423" customFormat="1" ht="30" customHeight="1">
      <c r="A108" s="3441" t="s">
        <v>1629</v>
      </c>
      <c r="B108" s="3413" t="s">
        <v>769</v>
      </c>
      <c r="C108" s="3414" t="s">
        <v>3704</v>
      </c>
      <c r="D108" s="3486" t="s">
        <v>3705</v>
      </c>
      <c r="E108" s="3435"/>
      <c r="F108" s="3428"/>
      <c r="G108" s="3428"/>
      <c r="H108" s="3439"/>
      <c r="I108" s="3439"/>
      <c r="J108" s="3484"/>
      <c r="L108" s="3424"/>
      <c r="M108" s="3424"/>
    </row>
    <row r="109" spans="1:13" s="3423" customFormat="1" ht="30" customHeight="1">
      <c r="A109" s="3441" t="s">
        <v>1632</v>
      </c>
      <c r="B109" s="3491" t="s">
        <v>770</v>
      </c>
      <c r="C109" s="3414" t="s">
        <v>3706</v>
      </c>
      <c r="D109" s="3486"/>
      <c r="E109" s="3435"/>
      <c r="F109" s="3428"/>
      <c r="G109" s="3428"/>
      <c r="H109" s="3439"/>
      <c r="I109" s="3439"/>
      <c r="J109" s="3484"/>
      <c r="L109" s="3424"/>
      <c r="M109" s="3424"/>
    </row>
    <row r="110" spans="1:13" s="3423" customFormat="1" ht="30" customHeight="1">
      <c r="A110" s="3441" t="s">
        <v>1635</v>
      </c>
      <c r="B110" s="3491" t="s">
        <v>772</v>
      </c>
      <c r="C110" s="3414" t="s">
        <v>3707</v>
      </c>
      <c r="D110" s="3486"/>
      <c r="E110" s="3460"/>
      <c r="F110" s="3428"/>
      <c r="G110" s="3428"/>
      <c r="H110" s="3439"/>
      <c r="I110" s="3439"/>
      <c r="J110" s="3484"/>
      <c r="L110" s="3424"/>
      <c r="M110" s="3424"/>
    </row>
    <row r="111" spans="1:13" s="3423" customFormat="1" ht="30" customHeight="1">
      <c r="A111" s="3441" t="s">
        <v>1638</v>
      </c>
      <c r="B111" s="3491" t="s">
        <v>773</v>
      </c>
      <c r="C111" s="3414" t="s">
        <v>3708</v>
      </c>
      <c r="D111" s="3486"/>
      <c r="E111" s="3460"/>
      <c r="F111" s="3428"/>
      <c r="G111" s="3428"/>
      <c r="H111" s="3439"/>
      <c r="I111" s="3462"/>
      <c r="J111" s="3492"/>
      <c r="L111" s="3424"/>
      <c r="M111" s="3424"/>
    </row>
    <row r="112" spans="1:13" s="3423" customFormat="1" ht="44.25" customHeight="1" thickBot="1">
      <c r="A112" s="3493" t="s">
        <v>3709</v>
      </c>
      <c r="B112" s="3494" t="s">
        <v>774</v>
      </c>
      <c r="C112" s="3495" t="s">
        <v>3710</v>
      </c>
      <c r="D112" s="3496"/>
      <c r="E112" s="3497"/>
      <c r="F112" s="3498"/>
      <c r="G112" s="3498"/>
      <c r="H112" s="3499"/>
      <c r="I112" s="3500"/>
      <c r="J112" s="3501"/>
      <c r="L112" s="3424"/>
      <c r="M112" s="3424"/>
    </row>
    <row r="113" spans="1:13" s="3423" customFormat="1" ht="14.25">
      <c r="A113" s="3388"/>
      <c r="B113" s="3389"/>
      <c r="D113" s="3502"/>
      <c r="E113" s="3503"/>
      <c r="F113" s="3503"/>
      <c r="G113" s="3503"/>
      <c r="H113" s="3503"/>
      <c r="I113" s="3503"/>
      <c r="L113" s="3424"/>
      <c r="M113" s="3424"/>
    </row>
    <row r="114" spans="1:13" s="3423" customFormat="1" ht="14.25">
      <c r="A114" s="3388"/>
      <c r="B114" s="3389"/>
      <c r="D114" s="3502"/>
      <c r="E114" s="3503"/>
      <c r="F114" s="3503"/>
      <c r="G114" s="3503"/>
      <c r="H114" s="3503"/>
      <c r="I114" s="3503"/>
      <c r="L114" s="3424"/>
      <c r="M114" s="3424"/>
    </row>
    <row r="115" spans="1:13" s="3423" customFormat="1" ht="14.25">
      <c r="A115" s="3388"/>
      <c r="B115" s="3389"/>
      <c r="D115" s="3502"/>
      <c r="E115" s="3503"/>
      <c r="F115" s="3503"/>
      <c r="G115" s="3503"/>
      <c r="H115" s="3503"/>
      <c r="I115" s="3503"/>
      <c r="L115" s="3424"/>
      <c r="M115" s="3424"/>
    </row>
    <row r="116" spans="1:13" s="3423" customFormat="1" ht="14.25">
      <c r="A116" s="3388"/>
      <c r="B116" s="3389"/>
      <c r="D116" s="3502"/>
      <c r="E116" s="3503"/>
      <c r="F116" s="3503"/>
      <c r="G116" s="3503"/>
      <c r="H116" s="3503"/>
      <c r="I116" s="3503"/>
      <c r="L116" s="3424"/>
      <c r="M116" s="3424"/>
    </row>
    <row r="117" spans="1:13" s="3423" customFormat="1" ht="14.25">
      <c r="A117" s="3388"/>
      <c r="B117" s="3389"/>
      <c r="D117" s="3502"/>
      <c r="E117" s="3503"/>
      <c r="F117" s="3503"/>
      <c r="G117" s="3503"/>
      <c r="H117" s="3503"/>
      <c r="I117" s="3503"/>
      <c r="L117" s="3424"/>
      <c r="M117" s="3424"/>
    </row>
    <row r="118" spans="1:13" s="3423" customFormat="1" ht="14.25">
      <c r="A118" s="3388"/>
      <c r="B118" s="3389"/>
      <c r="D118" s="3502"/>
      <c r="E118" s="3503"/>
      <c r="F118" s="3503"/>
      <c r="G118" s="3503"/>
      <c r="H118" s="3503"/>
      <c r="I118" s="3503"/>
      <c r="L118" s="3424"/>
      <c r="M118" s="3424"/>
    </row>
    <row r="119" spans="1:13" s="3423" customFormat="1" ht="14.25">
      <c r="A119" s="3388"/>
      <c r="B119" s="3389"/>
      <c r="D119" s="3502"/>
      <c r="E119" s="3503"/>
      <c r="F119" s="3503"/>
      <c r="G119" s="3503"/>
      <c r="H119" s="3503"/>
      <c r="I119" s="3503"/>
      <c r="L119" s="3424"/>
      <c r="M119" s="3424"/>
    </row>
    <row r="120" spans="1:13" s="3423" customFormat="1" ht="14.25">
      <c r="A120" s="3388"/>
      <c r="B120" s="3389"/>
      <c r="D120" s="3502"/>
      <c r="E120" s="3503"/>
      <c r="F120" s="3503"/>
      <c r="G120" s="3503"/>
      <c r="H120" s="3503"/>
      <c r="I120" s="3503"/>
      <c r="L120" s="3424"/>
      <c r="M120" s="3424"/>
    </row>
    <row r="121" spans="1:13" s="3423" customFormat="1" ht="14.25">
      <c r="A121" s="3388"/>
      <c r="B121" s="3389"/>
      <c r="D121" s="3502"/>
      <c r="E121" s="3503"/>
      <c r="F121" s="3503"/>
      <c r="G121" s="3503"/>
      <c r="H121" s="3503"/>
      <c r="I121" s="3503"/>
      <c r="L121" s="3424"/>
      <c r="M121" s="3424"/>
    </row>
    <row r="122" spans="1:13" s="3423" customFormat="1" ht="14.25">
      <c r="A122" s="3388"/>
      <c r="B122" s="3389"/>
      <c r="D122" s="3502"/>
      <c r="E122" s="3503"/>
      <c r="F122" s="3503"/>
      <c r="G122" s="3503"/>
      <c r="H122" s="3503"/>
      <c r="I122" s="3503"/>
      <c r="L122" s="3424"/>
      <c r="M122" s="3424"/>
    </row>
    <row r="123" spans="1:13" s="3423" customFormat="1" ht="14.25">
      <c r="A123" s="3388"/>
      <c r="B123" s="3389"/>
      <c r="D123" s="3502"/>
      <c r="E123" s="3503"/>
      <c r="F123" s="3503"/>
      <c r="G123" s="3503"/>
      <c r="H123" s="3503"/>
      <c r="I123" s="3503"/>
      <c r="L123" s="3424"/>
      <c r="M123" s="3424"/>
    </row>
    <row r="124" spans="1:13" s="3423" customFormat="1" ht="14.25">
      <c r="A124" s="3388"/>
      <c r="B124" s="3389"/>
      <c r="D124" s="3502"/>
      <c r="E124" s="3503"/>
      <c r="F124" s="3503"/>
      <c r="G124" s="3503"/>
      <c r="H124" s="3503"/>
      <c r="I124" s="3503"/>
      <c r="L124" s="3424"/>
      <c r="M124" s="3424"/>
    </row>
    <row r="125" spans="1:13" s="3423" customFormat="1" ht="14.25">
      <c r="A125" s="3395"/>
      <c r="B125" s="3504"/>
      <c r="D125" s="3502"/>
      <c r="E125" s="3503"/>
      <c r="F125" s="3503"/>
      <c r="G125" s="3503"/>
      <c r="H125" s="3503"/>
      <c r="I125" s="3503"/>
      <c r="L125" s="3424"/>
      <c r="M125" s="3424"/>
    </row>
    <row r="126" spans="1:13" s="3423" customFormat="1" ht="14.25">
      <c r="A126" s="3395"/>
      <c r="B126" s="3504"/>
      <c r="D126" s="3502"/>
      <c r="E126" s="3503"/>
      <c r="F126" s="3503"/>
      <c r="G126" s="3503"/>
      <c r="H126" s="3503"/>
      <c r="I126" s="3503"/>
      <c r="L126" s="3424"/>
      <c r="M126" s="3424"/>
    </row>
    <row r="127" spans="1:13" s="3423" customFormat="1" ht="14.25">
      <c r="A127" s="3395"/>
      <c r="B127" s="3504"/>
      <c r="D127" s="3502"/>
      <c r="E127" s="3503"/>
      <c r="F127" s="3503"/>
      <c r="G127" s="3503"/>
      <c r="H127" s="3503"/>
      <c r="I127" s="3503"/>
      <c r="L127" s="3424"/>
      <c r="M127" s="3424"/>
    </row>
  </sheetData>
  <mergeCells count="11">
    <mergeCell ref="D42:D44"/>
    <mergeCell ref="A95:J95"/>
    <mergeCell ref="A9:J9"/>
    <mergeCell ref="B13:B15"/>
    <mergeCell ref="C13:C15"/>
    <mergeCell ref="E13:E14"/>
    <mergeCell ref="F13:F14"/>
    <mergeCell ref="G13:G14"/>
    <mergeCell ref="H13:H14"/>
    <mergeCell ref="I13:I14"/>
    <mergeCell ref="J13:J14"/>
  </mergeCells>
  <pageMargins left="0.70866141732283472" right="0.70866141732283472" top="0.74803149606299213" bottom="0.74803149606299213" header="0.31496062992125984" footer="0.31496062992125984"/>
  <pageSetup paperSize="9" scale="46" fitToHeight="0" orientation="landscape" r:id="rId1"/>
  <colBreaks count="1" manualBreakCount="1">
    <brk id="10" max="1048575" man="1"/>
  </col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127"/>
  <sheetViews>
    <sheetView zoomScale="70" zoomScaleNormal="70" workbookViewId="0"/>
  </sheetViews>
  <sheetFormatPr defaultColWidth="9.140625" defaultRowHeight="12.75"/>
  <cols>
    <col min="1" max="1" width="11.7109375" style="3388" customWidth="1"/>
    <col min="2" max="2" width="17.5703125" style="3389" customWidth="1"/>
    <col min="3" max="3" width="76.140625" style="3391" customWidth="1"/>
    <col min="4" max="4" width="17.42578125" style="3393" customWidth="1"/>
    <col min="5" max="5" width="23.140625" style="3390" customWidth="1"/>
    <col min="6" max="6" width="19.5703125" style="3390" customWidth="1"/>
    <col min="7" max="7" width="24.5703125" style="3390" customWidth="1"/>
    <col min="8" max="8" width="17.28515625" style="3390" customWidth="1"/>
    <col min="9" max="9" width="18.42578125" style="3390" customWidth="1"/>
    <col min="10" max="10" width="16" style="3391" customWidth="1"/>
    <col min="11" max="11" width="9.140625" style="3391"/>
    <col min="12" max="13" width="9.140625" style="3392"/>
    <col min="14" max="14" width="9.140625" style="3391"/>
    <col min="15" max="15" width="28.5703125" style="3391" bestFit="1" customWidth="1"/>
    <col min="16" max="16" width="94" style="3391" customWidth="1"/>
    <col min="17" max="16384" width="9.140625" style="3391"/>
  </cols>
  <sheetData>
    <row r="1" spans="1:16" ht="15">
      <c r="C1" s="41" t="s">
        <v>48</v>
      </c>
      <c r="D1" s="105" t="s">
        <v>3711</v>
      </c>
    </row>
    <row r="2" spans="1:16" ht="15">
      <c r="C2" s="27" t="s">
        <v>49</v>
      </c>
      <c r="D2" s="27" t="s">
        <v>3386</v>
      </c>
    </row>
    <row r="3" spans="1:16" ht="15">
      <c r="C3" s="27" t="s">
        <v>47</v>
      </c>
      <c r="D3" s="27" t="s">
        <v>52</v>
      </c>
    </row>
    <row r="4" spans="1:16" ht="15">
      <c r="C4" s="27" t="s">
        <v>50</v>
      </c>
      <c r="D4" s="27" t="s">
        <v>53</v>
      </c>
    </row>
    <row r="5" spans="1:16" ht="15">
      <c r="C5" s="41" t="s">
        <v>792</v>
      </c>
      <c r="D5" s="41" t="s">
        <v>71</v>
      </c>
    </row>
    <row r="7" spans="1:16">
      <c r="N7" s="3394"/>
      <c r="O7" s="3394"/>
      <c r="P7" s="3394"/>
    </row>
    <row r="8" spans="1:16" s="3392" customFormat="1" ht="15" thickBot="1">
      <c r="A8" s="3395"/>
      <c r="B8" s="3396"/>
      <c r="C8" s="1046"/>
      <c r="D8" s="1045"/>
      <c r="E8" s="3397"/>
      <c r="F8" s="3397"/>
      <c r="G8" s="3397"/>
      <c r="H8" s="3397"/>
      <c r="I8" s="3397"/>
      <c r="J8" s="1046"/>
      <c r="K8" s="3391"/>
      <c r="N8" s="3394"/>
      <c r="O8" s="3394"/>
      <c r="P8" s="3394"/>
    </row>
    <row r="9" spans="1:16" s="3399" customFormat="1" ht="27.75" thickBot="1">
      <c r="A9" s="5136" t="s">
        <v>3712</v>
      </c>
      <c r="B9" s="5137"/>
      <c r="C9" s="5137"/>
      <c r="D9" s="5137"/>
      <c r="E9" s="5137"/>
      <c r="F9" s="5137"/>
      <c r="G9" s="5137"/>
      <c r="H9" s="5137"/>
      <c r="I9" s="5137"/>
      <c r="J9" s="5138"/>
      <c r="N9" s="3313"/>
      <c r="O9" s="3313"/>
      <c r="P9" s="3313"/>
    </row>
    <row r="10" spans="1:16" s="3394" customFormat="1" ht="15">
      <c r="A10" s="3401"/>
      <c r="B10" s="3402"/>
      <c r="C10" s="3403"/>
      <c r="D10" s="3403"/>
      <c r="E10" s="3403"/>
      <c r="F10" s="3403"/>
      <c r="G10" s="3403"/>
      <c r="H10" s="3403"/>
      <c r="I10" s="3403"/>
      <c r="J10" s="3403"/>
      <c r="N10" s="2742"/>
      <c r="O10" s="2742"/>
      <c r="P10" s="2742"/>
    </row>
    <row r="11" spans="1:16" s="3394" customFormat="1" ht="15">
      <c r="A11" s="3401"/>
      <c r="B11" s="3402"/>
      <c r="C11" s="3386"/>
      <c r="D11" s="3386"/>
      <c r="E11" s="3387"/>
      <c r="F11" s="3403"/>
      <c r="G11" s="3403"/>
      <c r="H11" s="3403"/>
      <c r="I11" s="3403"/>
      <c r="J11" s="3403"/>
      <c r="N11" s="2742"/>
      <c r="O11" s="2742"/>
      <c r="P11" s="2742"/>
    </row>
    <row r="12" spans="1:16" s="3394" customFormat="1" ht="15.75" thickBot="1">
      <c r="A12" s="3401"/>
      <c r="B12" s="3402"/>
      <c r="C12" s="3403"/>
      <c r="D12" s="3403"/>
      <c r="E12" s="3403"/>
      <c r="F12" s="3403"/>
      <c r="G12" s="3403"/>
      <c r="H12" s="3403"/>
      <c r="I12" s="3403"/>
      <c r="J12" s="3403"/>
      <c r="N12" s="2742"/>
      <c r="O12" s="2742"/>
      <c r="P12" s="2742"/>
    </row>
    <row r="13" spans="1:16" s="3392" customFormat="1" ht="15" customHeight="1">
      <c r="A13" s="3404"/>
      <c r="B13" s="3505"/>
      <c r="C13" s="3506"/>
      <c r="D13" s="5145" t="s">
        <v>3439</v>
      </c>
      <c r="E13" s="5145" t="s">
        <v>1416</v>
      </c>
      <c r="F13" s="5145" t="s">
        <v>3499</v>
      </c>
      <c r="G13" s="5145" t="s">
        <v>3500</v>
      </c>
      <c r="H13" s="5147" t="s">
        <v>3441</v>
      </c>
      <c r="I13" s="5145" t="s">
        <v>3442</v>
      </c>
      <c r="J13" s="5149" t="s">
        <v>3501</v>
      </c>
      <c r="N13" s="3738"/>
      <c r="O13" s="3739"/>
      <c r="P13" s="3318"/>
    </row>
    <row r="14" spans="1:16" ht="45.75" customHeight="1">
      <c r="A14" s="3507"/>
      <c r="B14" s="3508"/>
      <c r="C14" s="3509"/>
      <c r="D14" s="5146" t="s">
        <v>3439</v>
      </c>
      <c r="E14" s="5146"/>
      <c r="F14" s="5146"/>
      <c r="G14" s="5146"/>
      <c r="H14" s="5148"/>
      <c r="I14" s="5146"/>
      <c r="J14" s="5150"/>
      <c r="N14" s="3312"/>
      <c r="O14" s="3312"/>
      <c r="P14" s="3312"/>
    </row>
    <row r="15" spans="1:16" ht="25.5">
      <c r="A15" s="3510" t="s">
        <v>1651</v>
      </c>
      <c r="B15" s="3511" t="s">
        <v>200</v>
      </c>
      <c r="C15" s="3409" t="s">
        <v>1415</v>
      </c>
      <c r="D15" s="3409"/>
      <c r="E15" s="3410" t="s">
        <v>1417</v>
      </c>
      <c r="F15" s="3410" t="s">
        <v>1422</v>
      </c>
      <c r="G15" s="3410" t="s">
        <v>1425</v>
      </c>
      <c r="H15" s="3410" t="s">
        <v>1428</v>
      </c>
      <c r="I15" s="3410" t="s">
        <v>1431</v>
      </c>
      <c r="J15" s="3411" t="s">
        <v>3502</v>
      </c>
    </row>
    <row r="16" spans="1:16" ht="30" customHeight="1">
      <c r="A16" s="3412" t="s">
        <v>1417</v>
      </c>
      <c r="B16" s="3413" t="s">
        <v>132</v>
      </c>
      <c r="C16" s="3414" t="s">
        <v>3503</v>
      </c>
      <c r="D16" s="3415"/>
      <c r="E16" s="3416">
        <f>SUM(E17,E81)</f>
        <v>0</v>
      </c>
      <c r="F16" s="3417"/>
      <c r="G16" s="3417"/>
      <c r="H16" s="3417"/>
      <c r="I16" s="3417"/>
      <c r="J16" s="3418">
        <f>SUM(J17,J81,J94)</f>
        <v>0</v>
      </c>
    </row>
    <row r="17" spans="1:13" s="3423" customFormat="1" ht="30" customHeight="1">
      <c r="A17" s="3412" t="s">
        <v>1422</v>
      </c>
      <c r="B17" s="3413" t="s">
        <v>1420</v>
      </c>
      <c r="C17" s="3419" t="s">
        <v>3504</v>
      </c>
      <c r="D17" s="3420"/>
      <c r="E17" s="3421">
        <f>SUM(E18,E26,E31,E37,E49,E61,E77)</f>
        <v>0</v>
      </c>
      <c r="F17" s="3422"/>
      <c r="G17" s="3422"/>
      <c r="H17" s="3422"/>
      <c r="I17" s="3422"/>
      <c r="J17" s="3418">
        <f>SUM(J18,J26,J31,J37,J49,J61,J77)</f>
        <v>0</v>
      </c>
      <c r="L17" s="3424"/>
      <c r="M17" s="3424"/>
    </row>
    <row r="18" spans="1:13" s="3423" customFormat="1" ht="30" customHeight="1">
      <c r="A18" s="3412" t="s">
        <v>1425</v>
      </c>
      <c r="B18" s="3425" t="s">
        <v>1423</v>
      </c>
      <c r="C18" s="3426" t="s">
        <v>3505</v>
      </c>
      <c r="D18" s="3420" t="s">
        <v>3506</v>
      </c>
      <c r="E18" s="3427">
        <f>SUM(E19,E20,E23,E24,E25)</f>
        <v>0</v>
      </c>
      <c r="F18" s="3428"/>
      <c r="G18" s="3428"/>
      <c r="H18" s="3428"/>
      <c r="I18" s="3428"/>
      <c r="J18" s="3429">
        <f>SUM(J19,J20,J23,J24,J25)</f>
        <v>0</v>
      </c>
      <c r="L18" s="3424"/>
      <c r="M18" s="3424"/>
    </row>
    <row r="19" spans="1:13" s="3423" customFormat="1" ht="35.25" customHeight="1">
      <c r="A19" s="3412" t="s">
        <v>1428</v>
      </c>
      <c r="B19" s="3425" t="s">
        <v>1426</v>
      </c>
      <c r="C19" s="3430" t="s">
        <v>3507</v>
      </c>
      <c r="D19" s="3420" t="s">
        <v>3508</v>
      </c>
      <c r="E19" s="3431"/>
      <c r="F19" s="3428"/>
      <c r="G19" s="3428"/>
      <c r="H19" s="3744">
        <v>1</v>
      </c>
      <c r="I19" s="3432"/>
      <c r="J19" s="3429">
        <f>E19*I19</f>
        <v>0</v>
      </c>
      <c r="L19" s="3424"/>
      <c r="M19" s="3424"/>
    </row>
    <row r="20" spans="1:13" s="3423" customFormat="1" ht="30" customHeight="1">
      <c r="A20" s="3412" t="s">
        <v>1431</v>
      </c>
      <c r="B20" s="3425" t="s">
        <v>1452</v>
      </c>
      <c r="C20" s="3430" t="s">
        <v>3509</v>
      </c>
      <c r="D20" s="3420" t="s">
        <v>3510</v>
      </c>
      <c r="E20" s="3427">
        <f>SUM(E21,E22)</f>
        <v>0</v>
      </c>
      <c r="F20" s="3428"/>
      <c r="G20" s="3428"/>
      <c r="H20" s="3433"/>
      <c r="I20" s="3433"/>
      <c r="J20" s="3429">
        <f>SUM(J21,J22)</f>
        <v>0</v>
      </c>
      <c r="L20" s="3424"/>
      <c r="M20" s="3424"/>
    </row>
    <row r="21" spans="1:13" s="3423" customFormat="1" ht="30" customHeight="1">
      <c r="A21" s="3412" t="s">
        <v>1434</v>
      </c>
      <c r="B21" s="3425" t="s">
        <v>1455</v>
      </c>
      <c r="C21" s="3434" t="s">
        <v>3511</v>
      </c>
      <c r="D21" s="3420" t="s">
        <v>3512</v>
      </c>
      <c r="E21" s="3435"/>
      <c r="F21" s="3428"/>
      <c r="G21" s="3428"/>
      <c r="H21" s="3745">
        <v>0.15</v>
      </c>
      <c r="I21" s="3436"/>
      <c r="J21" s="3429">
        <f t="shared" ref="J21:J23" si="0">E21*I21</f>
        <v>0</v>
      </c>
      <c r="L21" s="3424"/>
      <c r="M21" s="3424"/>
    </row>
    <row r="22" spans="1:13" s="3423" customFormat="1" ht="30" customHeight="1">
      <c r="A22" s="3412" t="s">
        <v>1436</v>
      </c>
      <c r="B22" s="3425" t="s">
        <v>1458</v>
      </c>
      <c r="C22" s="3434" t="s">
        <v>3513</v>
      </c>
      <c r="D22" s="3420" t="s">
        <v>3514</v>
      </c>
      <c r="E22" s="3435"/>
      <c r="F22" s="3428"/>
      <c r="G22" s="3428"/>
      <c r="H22" s="3745">
        <v>0.2</v>
      </c>
      <c r="I22" s="3436"/>
      <c r="J22" s="3429">
        <f t="shared" si="0"/>
        <v>0</v>
      </c>
      <c r="L22" s="3424"/>
      <c r="M22" s="3424"/>
    </row>
    <row r="23" spans="1:13" s="3423" customFormat="1" ht="30" customHeight="1">
      <c r="A23" s="3412" t="s">
        <v>1439</v>
      </c>
      <c r="B23" s="3425" t="s">
        <v>1464</v>
      </c>
      <c r="C23" s="3430" t="s">
        <v>3515</v>
      </c>
      <c r="D23" s="3420" t="s">
        <v>3516</v>
      </c>
      <c r="E23" s="3435"/>
      <c r="F23" s="3428"/>
      <c r="G23" s="3428"/>
      <c r="H23" s="3744">
        <v>0.05</v>
      </c>
      <c r="I23" s="3432"/>
      <c r="J23" s="3429">
        <f t="shared" si="0"/>
        <v>0</v>
      </c>
      <c r="L23" s="3424"/>
      <c r="M23" s="3424"/>
    </row>
    <row r="24" spans="1:13" s="3423" customFormat="1" ht="30" customHeight="1">
      <c r="A24" s="3412" t="s">
        <v>1442</v>
      </c>
      <c r="B24" s="3425" t="s">
        <v>1466</v>
      </c>
      <c r="C24" s="3430" t="s">
        <v>3517</v>
      </c>
      <c r="D24" s="3420" t="s">
        <v>3518</v>
      </c>
      <c r="E24" s="3437"/>
      <c r="F24" s="3428"/>
      <c r="G24" s="3428"/>
      <c r="H24" s="3438"/>
      <c r="I24" s="3436"/>
      <c r="J24" s="3429">
        <f>E24*I24</f>
        <v>0</v>
      </c>
      <c r="L24" s="3424"/>
      <c r="M24" s="3424"/>
    </row>
    <row r="25" spans="1:13" s="3423" customFormat="1" ht="30" customHeight="1">
      <c r="A25" s="3412" t="s">
        <v>2654</v>
      </c>
      <c r="B25" s="3425" t="s">
        <v>1469</v>
      </c>
      <c r="C25" s="3430" t="s">
        <v>3519</v>
      </c>
      <c r="D25" s="3420" t="s">
        <v>3520</v>
      </c>
      <c r="E25" s="3435"/>
      <c r="F25" s="3428"/>
      <c r="G25" s="3428"/>
      <c r="H25" s="3744">
        <v>0.1</v>
      </c>
      <c r="I25" s="3432"/>
      <c r="J25" s="3429">
        <f>E25*I25</f>
        <v>0</v>
      </c>
    </row>
    <row r="26" spans="1:13" s="3423" customFormat="1" ht="30" customHeight="1">
      <c r="A26" s="3412" t="s">
        <v>2656</v>
      </c>
      <c r="B26" s="3425" t="s">
        <v>1550</v>
      </c>
      <c r="C26" s="3426" t="s">
        <v>3521</v>
      </c>
      <c r="D26" s="3420" t="s">
        <v>3522</v>
      </c>
      <c r="E26" s="3427">
        <f>SUM(E27,E30)</f>
        <v>0</v>
      </c>
      <c r="F26" s="3428"/>
      <c r="G26" s="3428"/>
      <c r="H26" s="3428"/>
      <c r="I26" s="3428"/>
      <c r="J26" s="3429">
        <f>SUM(J27,J30)</f>
        <v>0</v>
      </c>
    </row>
    <row r="27" spans="1:13" s="3423" customFormat="1" ht="57">
      <c r="A27" s="3412" t="s">
        <v>2658</v>
      </c>
      <c r="B27" s="3425" t="s">
        <v>1553</v>
      </c>
      <c r="C27" s="3430" t="s">
        <v>3523</v>
      </c>
      <c r="D27" s="3420"/>
      <c r="E27" s="3427">
        <f>SUM(E28,E29)</f>
        <v>0</v>
      </c>
      <c r="F27" s="3428"/>
      <c r="G27" s="3428"/>
      <c r="H27" s="3439"/>
      <c r="I27" s="3440"/>
      <c r="J27" s="3429">
        <f>SUM(J28,J29)</f>
        <v>0</v>
      </c>
    </row>
    <row r="28" spans="1:13" s="3423" customFormat="1" ht="30" customHeight="1">
      <c r="A28" s="3441" t="s">
        <v>1451</v>
      </c>
      <c r="B28" s="3425" t="s">
        <v>1556</v>
      </c>
      <c r="C28" s="3442" t="s">
        <v>3524</v>
      </c>
      <c r="D28" s="3420" t="s">
        <v>3525</v>
      </c>
      <c r="E28" s="3435"/>
      <c r="F28" s="3428"/>
      <c r="G28" s="3428"/>
      <c r="H28" s="3744">
        <v>0.05</v>
      </c>
      <c r="I28" s="3432"/>
      <c r="J28" s="3429">
        <f t="shared" ref="J28:J30" si="1">E28*I28</f>
        <v>0</v>
      </c>
    </row>
    <row r="29" spans="1:13" s="3423" customFormat="1" ht="30" customHeight="1">
      <c r="A29" s="3441" t="s">
        <v>1454</v>
      </c>
      <c r="B29" s="3425" t="s">
        <v>1559</v>
      </c>
      <c r="C29" s="3442" t="s">
        <v>3526</v>
      </c>
      <c r="D29" s="3420" t="s">
        <v>3527</v>
      </c>
      <c r="E29" s="3435"/>
      <c r="F29" s="3428"/>
      <c r="G29" s="3428"/>
      <c r="H29" s="3744">
        <v>0.25</v>
      </c>
      <c r="I29" s="3443"/>
      <c r="J29" s="3429">
        <f t="shared" si="1"/>
        <v>0</v>
      </c>
    </row>
    <row r="30" spans="1:13" s="3423" customFormat="1" ht="47.25" customHeight="1">
      <c r="A30" s="3412" t="s">
        <v>1457</v>
      </c>
      <c r="B30" s="3425" t="s">
        <v>1580</v>
      </c>
      <c r="C30" s="3444" t="s">
        <v>3528</v>
      </c>
      <c r="D30" s="3420" t="s">
        <v>3529</v>
      </c>
      <c r="E30" s="3435"/>
      <c r="F30" s="3428"/>
      <c r="G30" s="3428"/>
      <c r="H30" s="3744">
        <v>0.25</v>
      </c>
      <c r="I30" s="3436"/>
      <c r="J30" s="3429">
        <f t="shared" si="1"/>
        <v>0</v>
      </c>
      <c r="K30" s="3445"/>
    </row>
    <row r="31" spans="1:13" s="3423" customFormat="1" ht="30" customHeight="1">
      <c r="A31" s="3412" t="s">
        <v>1460</v>
      </c>
      <c r="B31" s="3425" t="s">
        <v>2899</v>
      </c>
      <c r="C31" s="3426" t="s">
        <v>3530</v>
      </c>
      <c r="D31" s="3420"/>
      <c r="E31" s="3427">
        <f>SUM(E32,E33,E34)</f>
        <v>0</v>
      </c>
      <c r="F31" s="3428"/>
      <c r="G31" s="3428"/>
      <c r="H31" s="3440"/>
      <c r="I31" s="3433"/>
      <c r="J31" s="3429">
        <f>SUM(J32,J33,J34)</f>
        <v>0</v>
      </c>
      <c r="K31" s="3445"/>
    </row>
    <row r="32" spans="1:13" s="3423" customFormat="1" ht="30" customHeight="1">
      <c r="A32" s="3441" t="s">
        <v>2664</v>
      </c>
      <c r="B32" s="3425" t="s">
        <v>3531</v>
      </c>
      <c r="C32" s="3444" t="s">
        <v>3532</v>
      </c>
      <c r="D32" s="3420" t="s">
        <v>3533</v>
      </c>
      <c r="E32" s="3435"/>
      <c r="F32" s="3428"/>
      <c r="G32" s="3428"/>
      <c r="H32" s="3744">
        <v>1</v>
      </c>
      <c r="I32" s="3436"/>
      <c r="J32" s="3429">
        <f t="shared" ref="J32:J33" si="2">E32*I32</f>
        <v>0</v>
      </c>
    </row>
    <row r="33" spans="1:10" s="3423" customFormat="1" ht="30" customHeight="1">
      <c r="A33" s="3441" t="s">
        <v>2666</v>
      </c>
      <c r="B33" s="3425" t="s">
        <v>3534</v>
      </c>
      <c r="C33" s="3430" t="s">
        <v>3535</v>
      </c>
      <c r="D33" s="3420" t="s">
        <v>3536</v>
      </c>
      <c r="E33" s="3435"/>
      <c r="F33" s="3428"/>
      <c r="G33" s="3428"/>
      <c r="H33" s="3744">
        <v>1</v>
      </c>
      <c r="I33" s="3436"/>
      <c r="J33" s="3429">
        <f t="shared" si="2"/>
        <v>0</v>
      </c>
    </row>
    <row r="34" spans="1:10" s="3423" customFormat="1" ht="30" customHeight="1">
      <c r="A34" s="3441" t="s">
        <v>2668</v>
      </c>
      <c r="B34" s="3425" t="s">
        <v>3537</v>
      </c>
      <c r="C34" s="3430" t="s">
        <v>3538</v>
      </c>
      <c r="D34" s="3420"/>
      <c r="E34" s="3427">
        <f>SUM(E35,E36)</f>
        <v>0</v>
      </c>
      <c r="F34" s="3428"/>
      <c r="G34" s="3428"/>
      <c r="H34" s="3440"/>
      <c r="I34" s="3433"/>
      <c r="J34" s="3429">
        <f>SUM(J35,J36)</f>
        <v>0</v>
      </c>
    </row>
    <row r="35" spans="1:10" s="3423" customFormat="1" ht="30" customHeight="1">
      <c r="A35" s="3441" t="s">
        <v>1463</v>
      </c>
      <c r="B35" s="3425" t="s">
        <v>3539</v>
      </c>
      <c r="C35" s="3442" t="s">
        <v>3524</v>
      </c>
      <c r="D35" s="3420" t="s">
        <v>3540</v>
      </c>
      <c r="E35" s="3435"/>
      <c r="F35" s="3428"/>
      <c r="G35" s="3428"/>
      <c r="H35" s="3744">
        <v>0.2</v>
      </c>
      <c r="I35" s="3436"/>
      <c r="J35" s="3429">
        <f t="shared" ref="J35:J36" si="3">E35*I35</f>
        <v>0</v>
      </c>
    </row>
    <row r="36" spans="1:10" s="3423" customFormat="1" ht="30" customHeight="1">
      <c r="A36" s="3441" t="s">
        <v>2671</v>
      </c>
      <c r="B36" s="3425" t="s">
        <v>3541</v>
      </c>
      <c r="C36" s="3442" t="s">
        <v>3526</v>
      </c>
      <c r="D36" s="3420" t="s">
        <v>3542</v>
      </c>
      <c r="E36" s="3435"/>
      <c r="F36" s="3428"/>
      <c r="G36" s="3428"/>
      <c r="H36" s="3744">
        <v>0.4</v>
      </c>
      <c r="I36" s="3436"/>
      <c r="J36" s="3429">
        <f t="shared" si="3"/>
        <v>0</v>
      </c>
    </row>
    <row r="37" spans="1:10" s="3423" customFormat="1" ht="30" customHeight="1">
      <c r="A37" s="3441" t="s">
        <v>2673</v>
      </c>
      <c r="B37" s="3425" t="s">
        <v>2900</v>
      </c>
      <c r="C37" s="3426" t="s">
        <v>3543</v>
      </c>
      <c r="D37" s="3420"/>
      <c r="E37" s="3427">
        <f>SUM(E38,E39,E40,E41,E42,E45,E46,E47,E48)</f>
        <v>0</v>
      </c>
      <c r="F37" s="3428"/>
      <c r="G37" s="3428"/>
      <c r="H37" s="3440"/>
      <c r="I37" s="3433"/>
      <c r="J37" s="3429">
        <f>SUM(J38,J39,J40,J41,J42,J45,J46,J47,J48)</f>
        <v>0</v>
      </c>
    </row>
    <row r="38" spans="1:10" s="3423" customFormat="1" ht="30" customHeight="1">
      <c r="A38" s="3441" t="s">
        <v>2674</v>
      </c>
      <c r="B38" s="3425" t="s">
        <v>3544</v>
      </c>
      <c r="C38" s="3430" t="s">
        <v>3545</v>
      </c>
      <c r="D38" s="3420" t="s">
        <v>3546</v>
      </c>
      <c r="E38" s="3435"/>
      <c r="F38" s="3428"/>
      <c r="G38" s="3428"/>
      <c r="H38" s="3744">
        <v>0.2</v>
      </c>
      <c r="I38" s="3436"/>
      <c r="J38" s="3429">
        <f t="shared" ref="J38:J40" si="4">E38*I38</f>
        <v>0</v>
      </c>
    </row>
    <row r="39" spans="1:10" s="3423" customFormat="1" ht="30" customHeight="1">
      <c r="A39" s="3441" t="s">
        <v>2675</v>
      </c>
      <c r="B39" s="3425" t="s">
        <v>3547</v>
      </c>
      <c r="C39" s="3430" t="s">
        <v>3548</v>
      </c>
      <c r="D39" s="3420" t="s">
        <v>3549</v>
      </c>
      <c r="E39" s="3435"/>
      <c r="F39" s="3428"/>
      <c r="G39" s="3428"/>
      <c r="H39" s="3744">
        <v>1</v>
      </c>
      <c r="I39" s="3432"/>
      <c r="J39" s="3429">
        <f t="shared" si="4"/>
        <v>0</v>
      </c>
    </row>
    <row r="40" spans="1:10" s="3423" customFormat="1" ht="42.75">
      <c r="A40" s="3441" t="s">
        <v>1468</v>
      </c>
      <c r="B40" s="3425" t="s">
        <v>3550</v>
      </c>
      <c r="C40" s="3430" t="s">
        <v>3551</v>
      </c>
      <c r="D40" s="3420" t="s">
        <v>3552</v>
      </c>
      <c r="E40" s="3435"/>
      <c r="F40" s="3428"/>
      <c r="G40" s="3428"/>
      <c r="H40" s="3744">
        <v>1</v>
      </c>
      <c r="I40" s="3432"/>
      <c r="J40" s="3429">
        <f t="shared" si="4"/>
        <v>0</v>
      </c>
    </row>
    <row r="41" spans="1:10" s="3423" customFormat="1" ht="30" customHeight="1">
      <c r="A41" s="3441" t="s">
        <v>1471</v>
      </c>
      <c r="B41" s="3425" t="s">
        <v>3553</v>
      </c>
      <c r="C41" s="3444" t="s">
        <v>3554</v>
      </c>
      <c r="D41" s="3420" t="s">
        <v>3555</v>
      </c>
      <c r="E41" s="3435"/>
      <c r="F41" s="3428"/>
      <c r="G41" s="3428"/>
      <c r="H41" s="3744">
        <v>1</v>
      </c>
      <c r="I41" s="3432"/>
      <c r="J41" s="3429">
        <f>E41*I41</f>
        <v>0</v>
      </c>
    </row>
    <row r="42" spans="1:10" s="3423" customFormat="1" ht="30" customHeight="1">
      <c r="A42" s="3441" t="s">
        <v>1474</v>
      </c>
      <c r="B42" s="3425" t="s">
        <v>3556</v>
      </c>
      <c r="C42" s="3444" t="s">
        <v>3557</v>
      </c>
      <c r="D42" s="5132" t="s">
        <v>3558</v>
      </c>
      <c r="E42" s="3427">
        <f>SUM(E43,E44)</f>
        <v>0</v>
      </c>
      <c r="F42" s="3428"/>
      <c r="G42" s="3428"/>
      <c r="H42" s="3440"/>
      <c r="I42" s="3440"/>
      <c r="J42" s="3429">
        <f>SUM(J43,J44)</f>
        <v>0</v>
      </c>
    </row>
    <row r="43" spans="1:10" s="3423" customFormat="1" ht="30" customHeight="1">
      <c r="A43" s="3441" t="s">
        <v>1477</v>
      </c>
      <c r="B43" s="3425" t="s">
        <v>3559</v>
      </c>
      <c r="C43" s="3434" t="s">
        <v>3560</v>
      </c>
      <c r="D43" s="5132"/>
      <c r="E43" s="3435"/>
      <c r="F43" s="3428"/>
      <c r="G43" s="3428"/>
      <c r="H43" s="3744">
        <v>0</v>
      </c>
      <c r="I43" s="3432"/>
      <c r="J43" s="3429">
        <f t="shared" ref="J43:J48" si="5">E43*I43</f>
        <v>0</v>
      </c>
    </row>
    <row r="44" spans="1:10" s="3423" customFormat="1" ht="30" customHeight="1">
      <c r="A44" s="3441" t="s">
        <v>1483</v>
      </c>
      <c r="B44" s="3425" t="s">
        <v>3561</v>
      </c>
      <c r="C44" s="3442" t="s">
        <v>3562</v>
      </c>
      <c r="D44" s="5132"/>
      <c r="E44" s="3435"/>
      <c r="F44" s="3428"/>
      <c r="G44" s="3428"/>
      <c r="H44" s="3744">
        <v>1</v>
      </c>
      <c r="I44" s="3432"/>
      <c r="J44" s="3429">
        <f t="shared" si="5"/>
        <v>0</v>
      </c>
    </row>
    <row r="45" spans="1:10" s="3423" customFormat="1" ht="30" customHeight="1">
      <c r="A45" s="3441" t="s">
        <v>1486</v>
      </c>
      <c r="B45" s="3425" t="s">
        <v>3563</v>
      </c>
      <c r="C45" s="3444" t="s">
        <v>3564</v>
      </c>
      <c r="D45" s="3420" t="s">
        <v>3565</v>
      </c>
      <c r="E45" s="3435"/>
      <c r="F45" s="3428"/>
      <c r="G45" s="3428"/>
      <c r="H45" s="3744">
        <v>1</v>
      </c>
      <c r="I45" s="3432"/>
      <c r="J45" s="3429">
        <f t="shared" si="5"/>
        <v>0</v>
      </c>
    </row>
    <row r="46" spans="1:10" s="3423" customFormat="1" ht="30" customHeight="1">
      <c r="A46" s="3441" t="s">
        <v>1489</v>
      </c>
      <c r="B46" s="3425" t="s">
        <v>3566</v>
      </c>
      <c r="C46" s="3444" t="s">
        <v>3567</v>
      </c>
      <c r="D46" s="3420" t="s">
        <v>3568</v>
      </c>
      <c r="E46" s="3435"/>
      <c r="F46" s="3428"/>
      <c r="G46" s="3428"/>
      <c r="H46" s="3744">
        <v>1</v>
      </c>
      <c r="I46" s="3432"/>
      <c r="J46" s="3429">
        <f t="shared" si="5"/>
        <v>0</v>
      </c>
    </row>
    <row r="47" spans="1:10" s="3423" customFormat="1" ht="41.25" customHeight="1">
      <c r="A47" s="3441" t="s">
        <v>1492</v>
      </c>
      <c r="B47" s="3425" t="s">
        <v>3569</v>
      </c>
      <c r="C47" s="3430" t="s">
        <v>3570</v>
      </c>
      <c r="D47" s="3420" t="s">
        <v>3571</v>
      </c>
      <c r="E47" s="3435"/>
      <c r="F47" s="3428"/>
      <c r="G47" s="3428"/>
      <c r="H47" s="3744">
        <v>1</v>
      </c>
      <c r="I47" s="3432"/>
      <c r="J47" s="3429">
        <f t="shared" si="5"/>
        <v>0</v>
      </c>
    </row>
    <row r="48" spans="1:10" s="3423" customFormat="1" ht="30" customHeight="1">
      <c r="A48" s="3441" t="s">
        <v>1495</v>
      </c>
      <c r="B48" s="3425" t="s">
        <v>3572</v>
      </c>
      <c r="C48" s="3430" t="s">
        <v>3573</v>
      </c>
      <c r="D48" s="3420" t="s">
        <v>3574</v>
      </c>
      <c r="E48" s="3435"/>
      <c r="F48" s="3428"/>
      <c r="G48" s="3428"/>
      <c r="H48" s="3744">
        <v>1</v>
      </c>
      <c r="I48" s="3432"/>
      <c r="J48" s="3429">
        <f t="shared" si="5"/>
        <v>0</v>
      </c>
    </row>
    <row r="49" spans="1:10" s="3423" customFormat="1" ht="30" customHeight="1">
      <c r="A49" s="3441" t="s">
        <v>1498</v>
      </c>
      <c r="B49" s="3425" t="s">
        <v>2901</v>
      </c>
      <c r="C49" s="3426" t="s">
        <v>3575</v>
      </c>
      <c r="D49" s="3420"/>
      <c r="E49" s="3427">
        <f>SUM(E50,E56)</f>
        <v>0</v>
      </c>
      <c r="F49" s="3428"/>
      <c r="G49" s="3428"/>
      <c r="H49" s="3440"/>
      <c r="I49" s="3428"/>
      <c r="J49" s="3429">
        <f>SUM(J50,J56)</f>
        <v>0</v>
      </c>
    </row>
    <row r="50" spans="1:10" s="3423" customFormat="1" ht="30" customHeight="1">
      <c r="A50" s="3441" t="s">
        <v>1501</v>
      </c>
      <c r="B50" s="3425" t="s">
        <v>3576</v>
      </c>
      <c r="C50" s="3430" t="s">
        <v>3577</v>
      </c>
      <c r="D50" s="3420"/>
      <c r="E50" s="3446">
        <f>SUM(E51,E52,E53,E54,E55)</f>
        <v>0</v>
      </c>
      <c r="F50" s="3428"/>
      <c r="G50" s="3428"/>
      <c r="H50" s="3440"/>
      <c r="I50" s="3440"/>
      <c r="J50" s="3429">
        <f>SUM(J51,J52,J53,J54,J55)</f>
        <v>0</v>
      </c>
    </row>
    <row r="51" spans="1:10" s="3423" customFormat="1" ht="30" customHeight="1">
      <c r="A51" s="3441" t="s">
        <v>1504</v>
      </c>
      <c r="B51" s="3425" t="s">
        <v>3578</v>
      </c>
      <c r="C51" s="3442" t="s">
        <v>3579</v>
      </c>
      <c r="D51" s="3420" t="s">
        <v>3580</v>
      </c>
      <c r="E51" s="3435"/>
      <c r="F51" s="3428"/>
      <c r="G51" s="3428"/>
      <c r="H51" s="3744">
        <v>0.05</v>
      </c>
      <c r="I51" s="3432"/>
      <c r="J51" s="3429">
        <f t="shared" ref="J51:J55" si="6">E51*I51</f>
        <v>0</v>
      </c>
    </row>
    <row r="52" spans="1:10" s="3423" customFormat="1" ht="30" customHeight="1">
      <c r="A52" s="3441" t="s">
        <v>1507</v>
      </c>
      <c r="B52" s="3425" t="s">
        <v>3581</v>
      </c>
      <c r="C52" s="3442" t="s">
        <v>3582</v>
      </c>
      <c r="D52" s="3447" t="s">
        <v>3583</v>
      </c>
      <c r="E52" s="3448"/>
      <c r="F52" s="3428"/>
      <c r="G52" s="3428"/>
      <c r="H52" s="3744">
        <v>0.1</v>
      </c>
      <c r="I52" s="3432"/>
      <c r="J52" s="3429">
        <f t="shared" si="6"/>
        <v>0</v>
      </c>
    </row>
    <row r="53" spans="1:10" s="3423" customFormat="1" ht="30" customHeight="1">
      <c r="A53" s="3441" t="s">
        <v>3584</v>
      </c>
      <c r="B53" s="3425" t="s">
        <v>3585</v>
      </c>
      <c r="C53" s="3434" t="s">
        <v>3586</v>
      </c>
      <c r="D53" s="3420" t="s">
        <v>3587</v>
      </c>
      <c r="E53" s="3435"/>
      <c r="F53" s="3428"/>
      <c r="G53" s="3428"/>
      <c r="H53" s="3744">
        <v>0.4</v>
      </c>
      <c r="I53" s="3432"/>
      <c r="J53" s="3429">
        <f t="shared" si="6"/>
        <v>0</v>
      </c>
    </row>
    <row r="54" spans="1:10" s="3423" customFormat="1" ht="33.75" customHeight="1">
      <c r="A54" s="3441" t="s">
        <v>1510</v>
      </c>
      <c r="B54" s="3425" t="s">
        <v>3588</v>
      </c>
      <c r="C54" s="3434" t="s">
        <v>3589</v>
      </c>
      <c r="D54" s="3420" t="s">
        <v>3587</v>
      </c>
      <c r="E54" s="3435"/>
      <c r="F54" s="3428"/>
      <c r="G54" s="3428"/>
      <c r="H54" s="3744">
        <v>0.4</v>
      </c>
      <c r="I54" s="3432"/>
      <c r="J54" s="3429">
        <f t="shared" si="6"/>
        <v>0</v>
      </c>
    </row>
    <row r="55" spans="1:10" s="3423" customFormat="1" ht="30" customHeight="1">
      <c r="A55" s="3441" t="s">
        <v>1513</v>
      </c>
      <c r="B55" s="3425" t="s">
        <v>3590</v>
      </c>
      <c r="C55" s="3434" t="s">
        <v>3591</v>
      </c>
      <c r="D55" s="3420" t="s">
        <v>3592</v>
      </c>
      <c r="E55" s="3435"/>
      <c r="F55" s="3428"/>
      <c r="G55" s="3428"/>
      <c r="H55" s="3744">
        <v>1</v>
      </c>
      <c r="I55" s="3432"/>
      <c r="J55" s="3429">
        <f t="shared" si="6"/>
        <v>0</v>
      </c>
    </row>
    <row r="56" spans="1:10" s="3423" customFormat="1" ht="30" customHeight="1">
      <c r="A56" s="3441" t="s">
        <v>1516</v>
      </c>
      <c r="B56" s="3425" t="s">
        <v>3593</v>
      </c>
      <c r="C56" s="3430" t="s">
        <v>3594</v>
      </c>
      <c r="D56" s="3420"/>
      <c r="E56" s="3446">
        <f>SUM(E57,E58,E59,E60)</f>
        <v>0</v>
      </c>
      <c r="F56" s="3428"/>
      <c r="G56" s="3428"/>
      <c r="H56" s="3440"/>
      <c r="I56" s="3440"/>
      <c r="J56" s="3429">
        <f>SUM(J57,J58,J59,J60)</f>
        <v>0</v>
      </c>
    </row>
    <row r="57" spans="1:10" s="3423" customFormat="1" ht="30" customHeight="1">
      <c r="A57" s="3441" t="s">
        <v>1519</v>
      </c>
      <c r="B57" s="3425" t="s">
        <v>3595</v>
      </c>
      <c r="C57" s="3442" t="s">
        <v>3579</v>
      </c>
      <c r="D57" s="3420" t="s">
        <v>3580</v>
      </c>
      <c r="E57" s="3435"/>
      <c r="F57" s="3428"/>
      <c r="G57" s="3428"/>
      <c r="H57" s="3744">
        <v>0.05</v>
      </c>
      <c r="I57" s="3432"/>
      <c r="J57" s="3429">
        <f t="shared" ref="J57:J58" si="7">E57*I57</f>
        <v>0</v>
      </c>
    </row>
    <row r="58" spans="1:10" s="3423" customFormat="1" ht="30" customHeight="1">
      <c r="A58" s="3441" t="s">
        <v>1522</v>
      </c>
      <c r="B58" s="3425" t="s">
        <v>3596</v>
      </c>
      <c r="C58" s="3442" t="s">
        <v>3582</v>
      </c>
      <c r="D58" s="3447" t="s">
        <v>3597</v>
      </c>
      <c r="E58" s="3448"/>
      <c r="F58" s="3428"/>
      <c r="G58" s="3428"/>
      <c r="H58" s="3744">
        <v>0.3</v>
      </c>
      <c r="I58" s="3432"/>
      <c r="J58" s="3429">
        <f t="shared" si="7"/>
        <v>0</v>
      </c>
    </row>
    <row r="59" spans="1:10" s="3423" customFormat="1" ht="30" customHeight="1">
      <c r="A59" s="3441" t="s">
        <v>1525</v>
      </c>
      <c r="B59" s="3425" t="s">
        <v>3598</v>
      </c>
      <c r="C59" s="3434" t="s">
        <v>3586</v>
      </c>
      <c r="D59" s="3420" t="s">
        <v>3587</v>
      </c>
      <c r="E59" s="3435"/>
      <c r="F59" s="3428"/>
      <c r="G59" s="3428"/>
      <c r="H59" s="3744">
        <v>0.4</v>
      </c>
      <c r="I59" s="3432"/>
      <c r="J59" s="3429">
        <f>E59*I59</f>
        <v>0</v>
      </c>
    </row>
    <row r="60" spans="1:10" s="3423" customFormat="1" ht="30" customHeight="1">
      <c r="A60" s="3441" t="s">
        <v>1528</v>
      </c>
      <c r="B60" s="3425" t="s">
        <v>3599</v>
      </c>
      <c r="C60" s="3434" t="s">
        <v>3591</v>
      </c>
      <c r="D60" s="3420" t="s">
        <v>3600</v>
      </c>
      <c r="E60" s="3435"/>
      <c r="F60" s="3428"/>
      <c r="G60" s="3428"/>
      <c r="H60" s="3744">
        <v>1</v>
      </c>
      <c r="I60" s="3432"/>
      <c r="J60" s="3429">
        <f>E60*I60</f>
        <v>0</v>
      </c>
    </row>
    <row r="61" spans="1:10" s="3423" customFormat="1" ht="30" customHeight="1">
      <c r="A61" s="3441" t="s">
        <v>1531</v>
      </c>
      <c r="B61" s="3425" t="s">
        <v>2902</v>
      </c>
      <c r="C61" s="3426" t="s">
        <v>3601</v>
      </c>
      <c r="D61" s="3420" t="s">
        <v>3602</v>
      </c>
      <c r="E61" s="3446">
        <f>SUM(E62,E63,E64,E65,E66,E67,E74,E75,E76)</f>
        <v>0</v>
      </c>
      <c r="F61" s="3428" t="s">
        <v>685</v>
      </c>
      <c r="G61" s="3428"/>
      <c r="H61" s="3428"/>
      <c r="I61" s="3428"/>
      <c r="J61" s="3429">
        <f>SUM(J62,J63,J64,J65,J66,J67,J74,J75,J76)</f>
        <v>0</v>
      </c>
    </row>
    <row r="62" spans="1:10" s="3423" customFormat="1" ht="30" customHeight="1">
      <c r="A62" s="3441" t="s">
        <v>1534</v>
      </c>
      <c r="B62" s="3425" t="s">
        <v>3603</v>
      </c>
      <c r="C62" s="3430" t="s">
        <v>3604</v>
      </c>
      <c r="D62" s="3420" t="s">
        <v>3605</v>
      </c>
      <c r="E62" s="3435"/>
      <c r="F62" s="3428"/>
      <c r="G62" s="3428"/>
      <c r="H62" s="3744">
        <v>0.1</v>
      </c>
      <c r="I62" s="3432"/>
      <c r="J62" s="3429">
        <f t="shared" ref="J62:J66" si="8">E62*I62</f>
        <v>0</v>
      </c>
    </row>
    <row r="63" spans="1:10" s="3423" customFormat="1" ht="30" customHeight="1">
      <c r="A63" s="3441" t="s">
        <v>1537</v>
      </c>
      <c r="B63" s="3425" t="s">
        <v>3606</v>
      </c>
      <c r="C63" s="3430" t="s">
        <v>3607</v>
      </c>
      <c r="D63" s="3420" t="s">
        <v>3608</v>
      </c>
      <c r="E63" s="3435"/>
      <c r="F63" s="3428"/>
      <c r="G63" s="3428"/>
      <c r="H63" s="3744">
        <v>0.1</v>
      </c>
      <c r="I63" s="3432"/>
      <c r="J63" s="3429">
        <f t="shared" si="8"/>
        <v>0</v>
      </c>
    </row>
    <row r="64" spans="1:10" s="3423" customFormat="1" ht="30" customHeight="1">
      <c r="A64" s="3441" t="s">
        <v>1540</v>
      </c>
      <c r="B64" s="3425" t="s">
        <v>3609</v>
      </c>
      <c r="C64" s="3430" t="s">
        <v>3610</v>
      </c>
      <c r="D64" s="3420" t="s">
        <v>3611</v>
      </c>
      <c r="E64" s="3435"/>
      <c r="F64" s="3428"/>
      <c r="G64" s="3428"/>
      <c r="H64" s="3744">
        <v>0.05</v>
      </c>
      <c r="I64" s="3432"/>
      <c r="J64" s="3429">
        <f t="shared" si="8"/>
        <v>0</v>
      </c>
    </row>
    <row r="65" spans="1:10" s="3423" customFormat="1" ht="30" customHeight="1">
      <c r="A65" s="3441" t="s">
        <v>1543</v>
      </c>
      <c r="B65" s="3425" t="s">
        <v>3612</v>
      </c>
      <c r="C65" s="3430" t="s">
        <v>3613</v>
      </c>
      <c r="D65" s="3420" t="s">
        <v>3614</v>
      </c>
      <c r="E65" s="3435"/>
      <c r="F65" s="3428"/>
      <c r="G65" s="3428"/>
      <c r="H65" s="3744">
        <v>7.0000000000000007E-2</v>
      </c>
      <c r="I65" s="3432"/>
      <c r="J65" s="3429">
        <f t="shared" si="8"/>
        <v>0</v>
      </c>
    </row>
    <row r="66" spans="1:10" s="3423" customFormat="1" ht="30" customHeight="1">
      <c r="A66" s="3441" t="s">
        <v>1546</v>
      </c>
      <c r="B66" s="3425" t="s">
        <v>3615</v>
      </c>
      <c r="C66" s="3430" t="s">
        <v>3616</v>
      </c>
      <c r="D66" s="3420" t="s">
        <v>3617</v>
      </c>
      <c r="E66" s="3435"/>
      <c r="F66" s="3428"/>
      <c r="G66" s="3428"/>
      <c r="H66" s="3744">
        <v>1</v>
      </c>
      <c r="I66" s="3432"/>
      <c r="J66" s="3429">
        <f t="shared" si="8"/>
        <v>0</v>
      </c>
    </row>
    <row r="67" spans="1:10" s="3423" customFormat="1" ht="48" customHeight="1">
      <c r="A67" s="3441" t="s">
        <v>3618</v>
      </c>
      <c r="B67" s="3425" t="s">
        <v>3619</v>
      </c>
      <c r="C67" s="3430" t="s">
        <v>3620</v>
      </c>
      <c r="D67" s="3420" t="s">
        <v>3621</v>
      </c>
      <c r="E67" s="3446">
        <f>SUM(E68,E73)</f>
        <v>0</v>
      </c>
      <c r="F67" s="3428"/>
      <c r="G67" s="3428"/>
      <c r="H67" s="3449"/>
      <c r="I67" s="3440"/>
      <c r="J67" s="3429">
        <f>SUM(J68,J73)</f>
        <v>0</v>
      </c>
    </row>
    <row r="68" spans="1:10" s="3423" customFormat="1" ht="30" customHeight="1">
      <c r="A68" s="3441" t="s">
        <v>1549</v>
      </c>
      <c r="B68" s="3425" t="s">
        <v>3622</v>
      </c>
      <c r="C68" s="3442" t="s">
        <v>3623</v>
      </c>
      <c r="D68" s="3420"/>
      <c r="E68" s="3446">
        <f>SUM(E69,E70,E71,E72)</f>
        <v>0</v>
      </c>
      <c r="F68" s="3428"/>
      <c r="G68" s="3428"/>
      <c r="H68" s="3440"/>
      <c r="I68" s="3440"/>
      <c r="J68" s="3429">
        <f>SUM(J69,J70,J71,J72)</f>
        <v>0</v>
      </c>
    </row>
    <row r="69" spans="1:10" s="3423" customFormat="1" ht="30" customHeight="1">
      <c r="A69" s="3441" t="s">
        <v>1552</v>
      </c>
      <c r="B69" s="3425" t="s">
        <v>3624</v>
      </c>
      <c r="C69" s="3450" t="s">
        <v>3625</v>
      </c>
      <c r="D69" s="3420"/>
      <c r="E69" s="3435"/>
      <c r="F69" s="3428"/>
      <c r="G69" s="3428"/>
      <c r="H69" s="3744">
        <v>1</v>
      </c>
      <c r="I69" s="3432"/>
      <c r="J69" s="3429">
        <f t="shared" ref="J69:J76" si="9">E69*I69</f>
        <v>0</v>
      </c>
    </row>
    <row r="70" spans="1:10" s="3423" customFormat="1" ht="30" customHeight="1">
      <c r="A70" s="3441" t="s">
        <v>1555</v>
      </c>
      <c r="B70" s="3425" t="s">
        <v>3626</v>
      </c>
      <c r="C70" s="3450" t="s">
        <v>3627</v>
      </c>
      <c r="D70" s="3420"/>
      <c r="E70" s="3435"/>
      <c r="F70" s="3428"/>
      <c r="G70" s="3428"/>
      <c r="H70" s="3744">
        <v>1</v>
      </c>
      <c r="I70" s="3432"/>
      <c r="J70" s="3429">
        <f t="shared" si="9"/>
        <v>0</v>
      </c>
    </row>
    <row r="71" spans="1:10" s="3423" customFormat="1" ht="30" customHeight="1">
      <c r="A71" s="3441" t="s">
        <v>1558</v>
      </c>
      <c r="B71" s="3425" t="s">
        <v>3628</v>
      </c>
      <c r="C71" s="3450" t="s">
        <v>3629</v>
      </c>
      <c r="D71" s="3420"/>
      <c r="E71" s="3435"/>
      <c r="F71" s="3428"/>
      <c r="G71" s="3428"/>
      <c r="H71" s="3744">
        <v>1</v>
      </c>
      <c r="I71" s="3432"/>
      <c r="J71" s="3429">
        <f t="shared" si="9"/>
        <v>0</v>
      </c>
    </row>
    <row r="72" spans="1:10" s="3423" customFormat="1" ht="30" customHeight="1">
      <c r="A72" s="3441" t="s">
        <v>1561</v>
      </c>
      <c r="B72" s="3425" t="s">
        <v>3630</v>
      </c>
      <c r="C72" s="3450" t="s">
        <v>3631</v>
      </c>
      <c r="D72" s="3420"/>
      <c r="E72" s="3435"/>
      <c r="F72" s="3428"/>
      <c r="G72" s="3428"/>
      <c r="H72" s="3744">
        <v>1</v>
      </c>
      <c r="I72" s="3432"/>
      <c r="J72" s="3429">
        <f t="shared" si="9"/>
        <v>0</v>
      </c>
    </row>
    <row r="73" spans="1:10" s="3423" customFormat="1" ht="30" customHeight="1">
      <c r="A73" s="3441" t="s">
        <v>1564</v>
      </c>
      <c r="B73" s="3425" t="s">
        <v>3632</v>
      </c>
      <c r="C73" s="3442" t="s">
        <v>3633</v>
      </c>
      <c r="D73" s="3420"/>
      <c r="E73" s="3435"/>
      <c r="F73" s="3428"/>
      <c r="G73" s="3428"/>
      <c r="H73" s="3744">
        <v>1</v>
      </c>
      <c r="I73" s="3432"/>
      <c r="J73" s="3429">
        <f t="shared" si="9"/>
        <v>0</v>
      </c>
    </row>
    <row r="74" spans="1:10" s="3423" customFormat="1" ht="30" customHeight="1">
      <c r="A74" s="3441" t="s">
        <v>1567</v>
      </c>
      <c r="B74" s="3425" t="s">
        <v>3634</v>
      </c>
      <c r="C74" s="3430" t="s">
        <v>3635</v>
      </c>
      <c r="D74" s="3420" t="s">
        <v>3636</v>
      </c>
      <c r="E74" s="3435"/>
      <c r="F74" s="3428"/>
      <c r="G74" s="3428"/>
      <c r="H74" s="3744">
        <v>1</v>
      </c>
      <c r="I74" s="3432"/>
      <c r="J74" s="3429">
        <f t="shared" si="9"/>
        <v>0</v>
      </c>
    </row>
    <row r="75" spans="1:10" s="3423" customFormat="1" ht="30" customHeight="1">
      <c r="A75" s="3441" t="s">
        <v>3637</v>
      </c>
      <c r="B75" s="3425" t="s">
        <v>3638</v>
      </c>
      <c r="C75" s="3430" t="s">
        <v>3639</v>
      </c>
      <c r="D75" s="3420" t="s">
        <v>3640</v>
      </c>
      <c r="E75" s="3435"/>
      <c r="F75" s="3428"/>
      <c r="G75" s="3428"/>
      <c r="H75" s="3744">
        <v>0.05</v>
      </c>
      <c r="I75" s="3432"/>
      <c r="J75" s="3429">
        <f t="shared" si="9"/>
        <v>0</v>
      </c>
    </row>
    <row r="76" spans="1:10" s="3423" customFormat="1" ht="30" customHeight="1">
      <c r="A76" s="3441" t="s">
        <v>3641</v>
      </c>
      <c r="B76" s="3425" t="s">
        <v>3642</v>
      </c>
      <c r="C76" s="3430" t="s">
        <v>3562</v>
      </c>
      <c r="D76" s="3420" t="s">
        <v>3602</v>
      </c>
      <c r="E76" s="3435"/>
      <c r="F76" s="3428"/>
      <c r="G76" s="3428"/>
      <c r="H76" s="3440"/>
      <c r="I76" s="3432"/>
      <c r="J76" s="3429">
        <f t="shared" si="9"/>
        <v>0</v>
      </c>
    </row>
    <row r="77" spans="1:10" s="3423" customFormat="1" ht="30" customHeight="1">
      <c r="A77" s="3441" t="s">
        <v>1570</v>
      </c>
      <c r="B77" s="3425" t="s">
        <v>2903</v>
      </c>
      <c r="C77" s="3451" t="s">
        <v>3643</v>
      </c>
      <c r="D77" s="3420"/>
      <c r="E77" s="3446">
        <f>SUM(E78,E79,E80)</f>
        <v>0</v>
      </c>
      <c r="F77" s="3428"/>
      <c r="G77" s="3428"/>
      <c r="H77" s="3439"/>
      <c r="I77" s="3440"/>
      <c r="J77" s="3429">
        <f>SUM(J78,J79,J80)</f>
        <v>0</v>
      </c>
    </row>
    <row r="78" spans="1:10" s="3423" customFormat="1" ht="30" customHeight="1">
      <c r="A78" s="3441" t="s">
        <v>3644</v>
      </c>
      <c r="B78" s="3425" t="s">
        <v>3645</v>
      </c>
      <c r="C78" s="3430" t="s">
        <v>3646</v>
      </c>
      <c r="D78" s="3420" t="s">
        <v>3647</v>
      </c>
      <c r="E78" s="3435"/>
      <c r="F78" s="3428"/>
      <c r="G78" s="3428"/>
      <c r="H78" s="3744">
        <v>0</v>
      </c>
      <c r="I78" s="3436"/>
      <c r="J78" s="3429">
        <f t="shared" ref="J78:J80" si="10">E78*I78</f>
        <v>0</v>
      </c>
    </row>
    <row r="79" spans="1:10" s="3423" customFormat="1" ht="30" customHeight="1">
      <c r="A79" s="3441" t="s">
        <v>3648</v>
      </c>
      <c r="B79" s="3425" t="s">
        <v>3649</v>
      </c>
      <c r="C79" s="3444" t="s">
        <v>3650</v>
      </c>
      <c r="D79" s="3420" t="s">
        <v>3651</v>
      </c>
      <c r="E79" s="3435"/>
      <c r="F79" s="3428"/>
      <c r="G79" s="3428"/>
      <c r="H79" s="3744">
        <v>1</v>
      </c>
      <c r="I79" s="3436"/>
      <c r="J79" s="3429">
        <f t="shared" si="10"/>
        <v>0</v>
      </c>
    </row>
    <row r="80" spans="1:10" s="3423" customFormat="1" ht="30" customHeight="1">
      <c r="A80" s="3441" t="s">
        <v>3652</v>
      </c>
      <c r="B80" s="3425" t="s">
        <v>3653</v>
      </c>
      <c r="C80" s="3444" t="s">
        <v>3654</v>
      </c>
      <c r="D80" s="3420" t="s">
        <v>3536</v>
      </c>
      <c r="E80" s="3435"/>
      <c r="F80" s="3428"/>
      <c r="G80" s="3428"/>
      <c r="H80" s="3744">
        <v>1</v>
      </c>
      <c r="I80" s="3436"/>
      <c r="J80" s="3429">
        <f t="shared" si="10"/>
        <v>0</v>
      </c>
    </row>
    <row r="81" spans="1:14" s="3423" customFormat="1" ht="42.75">
      <c r="A81" s="3441" t="s">
        <v>3655</v>
      </c>
      <c r="B81" s="3413" t="s">
        <v>1601</v>
      </c>
      <c r="C81" s="3452" t="s">
        <v>3656</v>
      </c>
      <c r="D81" s="3453"/>
      <c r="E81" s="3454">
        <f>SUM(E82,E87)</f>
        <v>0</v>
      </c>
      <c r="F81" s="3428"/>
      <c r="G81" s="3428"/>
      <c r="H81" s="3439"/>
      <c r="I81" s="3439"/>
      <c r="J81" s="3418">
        <f>SUM(J82,J87)</f>
        <v>0</v>
      </c>
    </row>
    <row r="82" spans="1:14" s="3423" customFormat="1" ht="30" customHeight="1">
      <c r="A82" s="3441" t="s">
        <v>3657</v>
      </c>
      <c r="B82" s="3455" t="s">
        <v>1604</v>
      </c>
      <c r="C82" s="3456" t="s">
        <v>3658</v>
      </c>
      <c r="D82" s="3457"/>
      <c r="E82" s="3446">
        <f>SUM(E83,E84,E85,E86)</f>
        <v>0</v>
      </c>
      <c r="F82" s="3458">
        <f>F83+F84+F85+F86</f>
        <v>0</v>
      </c>
      <c r="G82" s="3458">
        <f>G83+G84+G85</f>
        <v>0</v>
      </c>
      <c r="H82" s="3439"/>
      <c r="I82" s="3439"/>
      <c r="J82" s="3429">
        <f>SUM(J83,J84,J85,J86)</f>
        <v>0</v>
      </c>
      <c r="L82" s="3424"/>
      <c r="M82" s="3424"/>
    </row>
    <row r="83" spans="1:14" s="3423" customFormat="1" ht="30" customHeight="1">
      <c r="A83" s="3441" t="s">
        <v>3659</v>
      </c>
      <c r="B83" s="3425" t="s">
        <v>1607</v>
      </c>
      <c r="C83" s="3333" t="s">
        <v>3660</v>
      </c>
      <c r="D83" s="3459" t="s">
        <v>3661</v>
      </c>
      <c r="E83" s="3460"/>
      <c r="F83" s="3436"/>
      <c r="G83" s="3436"/>
      <c r="H83" s="3744">
        <v>0</v>
      </c>
      <c r="I83" s="3436"/>
      <c r="J83" s="3429">
        <f t="shared" ref="J83:J86" si="11">E83*I83</f>
        <v>0</v>
      </c>
      <c r="L83" s="3424"/>
      <c r="M83" s="3424"/>
    </row>
    <row r="84" spans="1:14" s="3423" customFormat="1" ht="30" customHeight="1">
      <c r="A84" s="3441" t="s">
        <v>1579</v>
      </c>
      <c r="B84" s="3455" t="s">
        <v>1610</v>
      </c>
      <c r="C84" s="3333" t="s">
        <v>3662</v>
      </c>
      <c r="D84" s="3459" t="s">
        <v>3661</v>
      </c>
      <c r="E84" s="3460"/>
      <c r="F84" s="3436"/>
      <c r="G84" s="3436"/>
      <c r="H84" s="3744">
        <v>0</v>
      </c>
      <c r="I84" s="3436"/>
      <c r="J84" s="3429">
        <f t="shared" si="11"/>
        <v>0</v>
      </c>
      <c r="L84" s="3424"/>
      <c r="M84" s="3424"/>
    </row>
    <row r="85" spans="1:14" s="3423" customFormat="1" ht="30" customHeight="1">
      <c r="A85" s="3441" t="s">
        <v>1582</v>
      </c>
      <c r="B85" s="3455" t="s">
        <v>1613</v>
      </c>
      <c r="C85" s="3333" t="s">
        <v>3663</v>
      </c>
      <c r="D85" s="3459" t="s">
        <v>3661</v>
      </c>
      <c r="E85" s="3460"/>
      <c r="F85" s="3436"/>
      <c r="G85" s="3436"/>
      <c r="H85" s="3744">
        <v>0</v>
      </c>
      <c r="I85" s="3436"/>
      <c r="J85" s="3429">
        <f t="shared" si="11"/>
        <v>0</v>
      </c>
      <c r="L85" s="3424"/>
      <c r="M85" s="3424"/>
    </row>
    <row r="86" spans="1:14" s="3423" customFormat="1" ht="30" customHeight="1">
      <c r="A86" s="3441" t="s">
        <v>1585</v>
      </c>
      <c r="B86" s="3455" t="s">
        <v>1615</v>
      </c>
      <c r="C86" s="3333" t="s">
        <v>3664</v>
      </c>
      <c r="D86" s="3459" t="s">
        <v>3661</v>
      </c>
      <c r="E86" s="3460"/>
      <c r="F86" s="3436"/>
      <c r="G86" s="3428"/>
      <c r="H86" s="3744">
        <v>0</v>
      </c>
      <c r="I86" s="3436"/>
      <c r="J86" s="3429">
        <f t="shared" si="11"/>
        <v>0</v>
      </c>
      <c r="L86" s="3424"/>
      <c r="M86" s="3424"/>
    </row>
    <row r="87" spans="1:14" s="3423" customFormat="1" ht="30" customHeight="1">
      <c r="A87" s="3441" t="s">
        <v>1588</v>
      </c>
      <c r="B87" s="3455" t="s">
        <v>1630</v>
      </c>
      <c r="C87" s="3456" t="s">
        <v>3665</v>
      </c>
      <c r="D87" s="3457"/>
      <c r="E87" s="3446">
        <f>SUM(E88,E89,E90,E91)</f>
        <v>0</v>
      </c>
      <c r="F87" s="3458">
        <f>F88+F89+F90+F91</f>
        <v>0</v>
      </c>
      <c r="G87" s="3458">
        <f>G88+G89+G90</f>
        <v>0</v>
      </c>
      <c r="H87" s="3428"/>
      <c r="I87" s="3439"/>
      <c r="J87" s="3429">
        <f>SUM(J88,J89,J90,J91)</f>
        <v>0</v>
      </c>
      <c r="L87" s="3461"/>
      <c r="M87" s="3461"/>
      <c r="N87" s="3461"/>
    </row>
    <row r="88" spans="1:14" s="3423" customFormat="1" ht="30" customHeight="1">
      <c r="A88" s="3441" t="s">
        <v>3666</v>
      </c>
      <c r="B88" s="3425" t="s">
        <v>3475</v>
      </c>
      <c r="C88" s="3333" t="s">
        <v>3660</v>
      </c>
      <c r="D88" s="3459" t="s">
        <v>3661</v>
      </c>
      <c r="E88" s="3460"/>
      <c r="F88" s="3436"/>
      <c r="G88" s="3436"/>
      <c r="H88" s="3744">
        <v>0</v>
      </c>
      <c r="I88" s="3462"/>
      <c r="J88" s="3429">
        <f t="shared" ref="J88:J90" si="12">E88*I88</f>
        <v>0</v>
      </c>
      <c r="L88" s="3463"/>
      <c r="M88" s="3461"/>
      <c r="N88" s="3461"/>
    </row>
    <row r="89" spans="1:14" s="3423" customFormat="1" ht="30" customHeight="1">
      <c r="A89" s="3441" t="s">
        <v>1591</v>
      </c>
      <c r="B89" s="3425" t="s">
        <v>3478</v>
      </c>
      <c r="C89" s="3333" t="s">
        <v>3662</v>
      </c>
      <c r="D89" s="3459" t="s">
        <v>3667</v>
      </c>
      <c r="E89" s="3460"/>
      <c r="F89" s="3436"/>
      <c r="G89" s="3436"/>
      <c r="H89" s="3744">
        <v>0.15</v>
      </c>
      <c r="I89" s="3462"/>
      <c r="J89" s="3429">
        <f t="shared" si="12"/>
        <v>0</v>
      </c>
      <c r="L89" s="3463"/>
      <c r="M89" s="3461"/>
      <c r="N89" s="3461"/>
    </row>
    <row r="90" spans="1:14" s="3423" customFormat="1" ht="30" customHeight="1">
      <c r="A90" s="3441" t="s">
        <v>1600</v>
      </c>
      <c r="B90" s="3455" t="s">
        <v>3668</v>
      </c>
      <c r="C90" s="3333" t="s">
        <v>3663</v>
      </c>
      <c r="D90" s="3459" t="s">
        <v>3669</v>
      </c>
      <c r="E90" s="3460"/>
      <c r="F90" s="3436"/>
      <c r="G90" s="3436"/>
      <c r="H90" s="3744">
        <v>0.5</v>
      </c>
      <c r="I90" s="3436"/>
      <c r="J90" s="3429">
        <f t="shared" si="12"/>
        <v>0</v>
      </c>
      <c r="L90" s="3463"/>
      <c r="M90" s="3461"/>
      <c r="N90" s="3461"/>
    </row>
    <row r="91" spans="1:14" s="3423" customFormat="1" ht="30" customHeight="1">
      <c r="A91" s="3441" t="s">
        <v>1603</v>
      </c>
      <c r="B91" s="3455" t="s">
        <v>3670</v>
      </c>
      <c r="C91" s="3333" t="s">
        <v>3664</v>
      </c>
      <c r="D91" s="3459"/>
      <c r="E91" s="3446">
        <f>SUM(E92,E93)</f>
        <v>0</v>
      </c>
      <c r="F91" s="3458">
        <f>F92+F93</f>
        <v>0</v>
      </c>
      <c r="G91" s="3428"/>
      <c r="H91" s="3440"/>
      <c r="I91" s="3428"/>
      <c r="J91" s="3429">
        <f>SUM(J92,J93)</f>
        <v>0</v>
      </c>
      <c r="L91" s="3464"/>
      <c r="M91" s="3461"/>
      <c r="N91" s="3461"/>
    </row>
    <row r="92" spans="1:14" s="3423" customFormat="1" ht="30" customHeight="1">
      <c r="A92" s="3441" t="s">
        <v>1606</v>
      </c>
      <c r="B92" s="3425" t="s">
        <v>3671</v>
      </c>
      <c r="C92" s="3465" t="s">
        <v>3672</v>
      </c>
      <c r="D92" s="3459" t="s">
        <v>3673</v>
      </c>
      <c r="E92" s="3435"/>
      <c r="F92" s="3436"/>
      <c r="G92" s="3428"/>
      <c r="H92" s="3744">
        <v>0.25</v>
      </c>
      <c r="I92" s="3436"/>
      <c r="J92" s="3429">
        <f t="shared" ref="J92:J93" si="13">E92*I92</f>
        <v>0</v>
      </c>
      <c r="L92" s="3463"/>
      <c r="M92" s="3461"/>
      <c r="N92" s="3461"/>
    </row>
    <row r="93" spans="1:14" s="3423" customFormat="1" ht="30" customHeight="1">
      <c r="A93" s="3441" t="s">
        <v>1609</v>
      </c>
      <c r="B93" s="3425" t="s">
        <v>3674</v>
      </c>
      <c r="C93" s="3465" t="s">
        <v>3675</v>
      </c>
      <c r="D93" s="3459" t="s">
        <v>3676</v>
      </c>
      <c r="E93" s="3460"/>
      <c r="F93" s="3436"/>
      <c r="G93" s="3428"/>
      <c r="H93" s="3744">
        <v>1</v>
      </c>
      <c r="I93" s="3436"/>
      <c r="J93" s="3429">
        <f t="shared" si="13"/>
        <v>0</v>
      </c>
      <c r="L93" s="3463"/>
      <c r="M93" s="3461"/>
      <c r="N93" s="3461"/>
    </row>
    <row r="94" spans="1:14" s="3423" customFormat="1" ht="30" customHeight="1">
      <c r="A94" s="3466" t="s">
        <v>1612</v>
      </c>
      <c r="B94" s="3467" t="s">
        <v>1656</v>
      </c>
      <c r="C94" s="3468" t="s">
        <v>3677</v>
      </c>
      <c r="D94" s="3469"/>
      <c r="E94" s="3470"/>
      <c r="F94" s="3471"/>
      <c r="G94" s="3471"/>
      <c r="H94" s="3472"/>
      <c r="I94" s="3472"/>
      <c r="J94" s="3473">
        <f>'F4 LCR TOTAL'!I16</f>
        <v>0</v>
      </c>
      <c r="L94" s="3463"/>
      <c r="M94" s="3461"/>
      <c r="N94" s="3461"/>
    </row>
    <row r="95" spans="1:14" s="3423" customFormat="1" ht="30" customHeight="1">
      <c r="A95" s="5133" t="s">
        <v>3481</v>
      </c>
      <c r="B95" s="5134"/>
      <c r="C95" s="5134"/>
      <c r="D95" s="5134"/>
      <c r="E95" s="5134"/>
      <c r="F95" s="5134"/>
      <c r="G95" s="5134"/>
      <c r="H95" s="5134"/>
      <c r="I95" s="5134"/>
      <c r="J95" s="5135"/>
      <c r="L95" s="3461"/>
      <c r="M95" s="3461"/>
      <c r="N95" s="3461"/>
    </row>
    <row r="96" spans="1:14" s="3423" customFormat="1" ht="30" customHeight="1">
      <c r="A96" s="3474" t="s">
        <v>1614</v>
      </c>
      <c r="B96" s="3475" t="s">
        <v>133</v>
      </c>
      <c r="C96" s="3476" t="s">
        <v>3678</v>
      </c>
      <c r="D96" s="3477" t="s">
        <v>3651</v>
      </c>
      <c r="E96" s="3478"/>
      <c r="F96" s="3479"/>
      <c r="G96" s="3479"/>
      <c r="H96" s="3480"/>
      <c r="I96" s="3481"/>
      <c r="J96" s="3482"/>
      <c r="L96" s="3424"/>
      <c r="M96" s="3424"/>
    </row>
    <row r="97" spans="1:13" s="3423" customFormat="1" ht="30" customHeight="1">
      <c r="A97" s="3441" t="s">
        <v>1617</v>
      </c>
      <c r="B97" s="3413" t="s">
        <v>766</v>
      </c>
      <c r="C97" s="3414" t="s">
        <v>3679</v>
      </c>
      <c r="D97" s="3483" t="s">
        <v>3680</v>
      </c>
      <c r="E97" s="3460"/>
      <c r="F97" s="3428"/>
      <c r="G97" s="3428"/>
      <c r="H97" s="3439"/>
      <c r="I97" s="3439"/>
      <c r="J97" s="3484"/>
      <c r="L97" s="3424"/>
      <c r="M97" s="3424"/>
    </row>
    <row r="98" spans="1:13" s="3423" customFormat="1" ht="68.25" customHeight="1">
      <c r="A98" s="3441" t="s">
        <v>3681</v>
      </c>
      <c r="B98" s="3485" t="s">
        <v>767</v>
      </c>
      <c r="C98" s="3414" t="s">
        <v>3682</v>
      </c>
      <c r="D98" s="3486"/>
      <c r="E98" s="3487"/>
      <c r="F98" s="3428"/>
      <c r="G98" s="3428"/>
      <c r="H98" s="3428"/>
      <c r="I98" s="3428"/>
      <c r="J98" s="3488"/>
      <c r="L98" s="3424"/>
      <c r="M98" s="3424"/>
    </row>
    <row r="99" spans="1:13" s="3423" customFormat="1" ht="30" customHeight="1">
      <c r="A99" s="3441" t="s">
        <v>3683</v>
      </c>
      <c r="B99" s="3425" t="s">
        <v>3684</v>
      </c>
      <c r="C99" s="3489" t="s">
        <v>3685</v>
      </c>
      <c r="D99" s="3459"/>
      <c r="E99" s="3435"/>
      <c r="F99" s="3428"/>
      <c r="G99" s="3428"/>
      <c r="H99" s="3428"/>
      <c r="I99" s="3436"/>
      <c r="J99" s="3490"/>
      <c r="L99" s="3424"/>
      <c r="M99" s="3424"/>
    </row>
    <row r="100" spans="1:13" s="3423" customFormat="1" ht="30" customHeight="1">
      <c r="A100" s="3441" t="s">
        <v>1620</v>
      </c>
      <c r="B100" s="3425" t="s">
        <v>3686</v>
      </c>
      <c r="C100" s="3489" t="s">
        <v>3687</v>
      </c>
      <c r="D100" s="3459"/>
      <c r="E100" s="3435"/>
      <c r="F100" s="3428"/>
      <c r="G100" s="3428"/>
      <c r="H100" s="3428"/>
      <c r="I100" s="3436"/>
      <c r="J100" s="3490"/>
      <c r="L100" s="3424"/>
      <c r="M100" s="3424"/>
    </row>
    <row r="101" spans="1:13" s="3423" customFormat="1" ht="30" customHeight="1">
      <c r="A101" s="3441" t="s">
        <v>3688</v>
      </c>
      <c r="B101" s="3425" t="s">
        <v>3689</v>
      </c>
      <c r="C101" s="3489" t="s">
        <v>3690</v>
      </c>
      <c r="D101" s="3459"/>
      <c r="E101" s="3435"/>
      <c r="F101" s="3428"/>
      <c r="G101" s="3428"/>
      <c r="H101" s="3428"/>
      <c r="I101" s="3436"/>
      <c r="J101" s="3490"/>
      <c r="L101" s="3424"/>
      <c r="M101" s="3424"/>
    </row>
    <row r="102" spans="1:13" s="3423" customFormat="1" ht="30" customHeight="1">
      <c r="A102" s="3441" t="s">
        <v>3691</v>
      </c>
      <c r="B102" s="3425" t="s">
        <v>3692</v>
      </c>
      <c r="C102" s="3489" t="s">
        <v>3693</v>
      </c>
      <c r="D102" s="3459"/>
      <c r="E102" s="3435"/>
      <c r="F102" s="3428"/>
      <c r="G102" s="3428"/>
      <c r="H102" s="3428"/>
      <c r="I102" s="3436"/>
      <c r="J102" s="3490"/>
      <c r="L102" s="3424"/>
      <c r="M102" s="3424"/>
    </row>
    <row r="103" spans="1:13" s="3423" customFormat="1" ht="30" customHeight="1">
      <c r="A103" s="3441" t="s">
        <v>3694</v>
      </c>
      <c r="B103" s="3485" t="s">
        <v>768</v>
      </c>
      <c r="C103" s="3414" t="s">
        <v>3695</v>
      </c>
      <c r="D103" s="3486"/>
      <c r="E103" s="3487"/>
      <c r="F103" s="3428"/>
      <c r="G103" s="3428"/>
      <c r="H103" s="3428"/>
      <c r="I103" s="3428"/>
      <c r="J103" s="3488"/>
      <c r="L103" s="3424"/>
      <c r="M103" s="3424"/>
    </row>
    <row r="104" spans="1:13" s="3423" customFormat="1" ht="30" customHeight="1">
      <c r="A104" s="3441" t="s">
        <v>3696</v>
      </c>
      <c r="B104" s="3425" t="s">
        <v>3697</v>
      </c>
      <c r="C104" s="3489" t="s">
        <v>3685</v>
      </c>
      <c r="D104" s="3459"/>
      <c r="E104" s="3435"/>
      <c r="F104" s="3428"/>
      <c r="G104" s="3428"/>
      <c r="H104" s="3428"/>
      <c r="I104" s="3436"/>
      <c r="J104" s="3490"/>
      <c r="L104" s="3424"/>
      <c r="M104" s="3424"/>
    </row>
    <row r="105" spans="1:13" s="3423" customFormat="1" ht="30" customHeight="1">
      <c r="A105" s="3441" t="s">
        <v>3698</v>
      </c>
      <c r="B105" s="3425" t="s">
        <v>3699</v>
      </c>
      <c r="C105" s="3489" t="s">
        <v>3687</v>
      </c>
      <c r="D105" s="3459"/>
      <c r="E105" s="3435"/>
      <c r="F105" s="3428"/>
      <c r="G105" s="3428"/>
      <c r="H105" s="3428"/>
      <c r="I105" s="3436"/>
      <c r="J105" s="3490"/>
      <c r="L105" s="3424"/>
      <c r="M105" s="3424"/>
    </row>
    <row r="106" spans="1:13" s="3423" customFormat="1" ht="30" customHeight="1">
      <c r="A106" s="3441" t="s">
        <v>3700</v>
      </c>
      <c r="B106" s="3425" t="s">
        <v>3701</v>
      </c>
      <c r="C106" s="3489" t="s">
        <v>3690</v>
      </c>
      <c r="D106" s="3459"/>
      <c r="E106" s="3435"/>
      <c r="F106" s="3428"/>
      <c r="G106" s="3428"/>
      <c r="H106" s="3428"/>
      <c r="I106" s="3436"/>
      <c r="J106" s="3490"/>
      <c r="L106" s="3424"/>
      <c r="M106" s="3424"/>
    </row>
    <row r="107" spans="1:13" s="3423" customFormat="1" ht="30" customHeight="1">
      <c r="A107" s="3441" t="s">
        <v>3702</v>
      </c>
      <c r="B107" s="3425" t="s">
        <v>3703</v>
      </c>
      <c r="C107" s="3489" t="s">
        <v>3693</v>
      </c>
      <c r="D107" s="3459"/>
      <c r="E107" s="3435"/>
      <c r="F107" s="3428"/>
      <c r="G107" s="3428"/>
      <c r="H107" s="3428"/>
      <c r="I107" s="3436"/>
      <c r="J107" s="3490"/>
      <c r="L107" s="3424"/>
      <c r="M107" s="3424"/>
    </row>
    <row r="108" spans="1:13" s="3423" customFormat="1" ht="30" customHeight="1">
      <c r="A108" s="3441" t="s">
        <v>1629</v>
      </c>
      <c r="B108" s="3413" t="s">
        <v>769</v>
      </c>
      <c r="C108" s="3414" t="s">
        <v>3704</v>
      </c>
      <c r="D108" s="3486" t="s">
        <v>3705</v>
      </c>
      <c r="E108" s="3435"/>
      <c r="F108" s="3428"/>
      <c r="G108" s="3428"/>
      <c r="H108" s="3439"/>
      <c r="I108" s="3439"/>
      <c r="J108" s="3484"/>
      <c r="L108" s="3424"/>
      <c r="M108" s="3424"/>
    </row>
    <row r="109" spans="1:13" s="3423" customFormat="1" ht="30" customHeight="1">
      <c r="A109" s="3441" t="s">
        <v>1632</v>
      </c>
      <c r="B109" s="3491" t="s">
        <v>770</v>
      </c>
      <c r="C109" s="3414" t="s">
        <v>3706</v>
      </c>
      <c r="D109" s="3486"/>
      <c r="E109" s="3435"/>
      <c r="F109" s="3428"/>
      <c r="G109" s="3428"/>
      <c r="H109" s="3439"/>
      <c r="I109" s="3439"/>
      <c r="J109" s="3484"/>
      <c r="L109" s="3424"/>
      <c r="M109" s="3424"/>
    </row>
    <row r="110" spans="1:13" s="3423" customFormat="1" ht="30" customHeight="1">
      <c r="A110" s="3441" t="s">
        <v>1635</v>
      </c>
      <c r="B110" s="3491" t="s">
        <v>772</v>
      </c>
      <c r="C110" s="3414" t="s">
        <v>3707</v>
      </c>
      <c r="D110" s="3486"/>
      <c r="E110" s="3460"/>
      <c r="F110" s="3428"/>
      <c r="G110" s="3428"/>
      <c r="H110" s="3439"/>
      <c r="I110" s="3439"/>
      <c r="J110" s="3484"/>
      <c r="L110" s="3424"/>
      <c r="M110" s="3424"/>
    </row>
    <row r="111" spans="1:13" s="3423" customFormat="1" ht="30" customHeight="1">
      <c r="A111" s="3441" t="s">
        <v>1638</v>
      </c>
      <c r="B111" s="3491" t="s">
        <v>773</v>
      </c>
      <c r="C111" s="3414" t="s">
        <v>3708</v>
      </c>
      <c r="D111" s="3486"/>
      <c r="E111" s="3460"/>
      <c r="F111" s="3428"/>
      <c r="G111" s="3428"/>
      <c r="H111" s="3439"/>
      <c r="I111" s="3462"/>
      <c r="J111" s="3492"/>
      <c r="L111" s="3424"/>
      <c r="M111" s="3424"/>
    </row>
    <row r="112" spans="1:13" s="3423" customFormat="1" ht="44.25" customHeight="1" thickBot="1">
      <c r="A112" s="3493" t="s">
        <v>3709</v>
      </c>
      <c r="B112" s="3494" t="s">
        <v>774</v>
      </c>
      <c r="C112" s="3495" t="s">
        <v>3710</v>
      </c>
      <c r="D112" s="3496"/>
      <c r="E112" s="3497"/>
      <c r="F112" s="3498"/>
      <c r="G112" s="3498"/>
      <c r="H112" s="3499"/>
      <c r="I112" s="3500"/>
      <c r="J112" s="3501"/>
      <c r="L112" s="3424"/>
      <c r="M112" s="3424"/>
    </row>
    <row r="113" spans="1:13" s="3423" customFormat="1" ht="14.25">
      <c r="A113" s="3388"/>
      <c r="B113" s="3389"/>
      <c r="D113" s="3502"/>
      <c r="E113" s="3503"/>
      <c r="F113" s="3503"/>
      <c r="G113" s="3503"/>
      <c r="H113" s="3503"/>
      <c r="I113" s="3503"/>
      <c r="L113" s="3424"/>
      <c r="M113" s="3424"/>
    </row>
    <row r="114" spans="1:13" s="3423" customFormat="1" ht="14.25">
      <c r="A114" s="3388"/>
      <c r="B114" s="3389"/>
      <c r="D114" s="3502"/>
      <c r="E114" s="3503"/>
      <c r="F114" s="3503"/>
      <c r="G114" s="3503"/>
      <c r="H114" s="3503"/>
      <c r="I114" s="3503"/>
      <c r="L114" s="3424"/>
      <c r="M114" s="3424"/>
    </row>
    <row r="115" spans="1:13" s="3423" customFormat="1" ht="14.25">
      <c r="A115" s="3388"/>
      <c r="B115" s="3389"/>
      <c r="D115" s="3502"/>
      <c r="E115" s="3503"/>
      <c r="F115" s="3503"/>
      <c r="G115" s="3503"/>
      <c r="H115" s="3503"/>
      <c r="I115" s="3503"/>
      <c r="L115" s="3424"/>
      <c r="M115" s="3424"/>
    </row>
    <row r="116" spans="1:13" s="3423" customFormat="1" ht="14.25">
      <c r="A116" s="3388"/>
      <c r="B116" s="3389"/>
      <c r="D116" s="3502"/>
      <c r="E116" s="3503"/>
      <c r="F116" s="3503"/>
      <c r="G116" s="3503"/>
      <c r="H116" s="3503"/>
      <c r="I116" s="3503"/>
      <c r="L116" s="3424"/>
      <c r="M116" s="3424"/>
    </row>
    <row r="117" spans="1:13" s="3423" customFormat="1" ht="14.25">
      <c r="A117" s="3388"/>
      <c r="B117" s="3389"/>
      <c r="D117" s="3502"/>
      <c r="E117" s="3503"/>
      <c r="F117" s="3503"/>
      <c r="G117" s="3503"/>
      <c r="H117" s="3503"/>
      <c r="I117" s="3503"/>
      <c r="L117" s="3424"/>
      <c r="M117" s="3424"/>
    </row>
    <row r="118" spans="1:13" s="3423" customFormat="1" ht="14.25">
      <c r="A118" s="3388"/>
      <c r="B118" s="3389"/>
      <c r="D118" s="3502"/>
      <c r="E118" s="3503"/>
      <c r="F118" s="3503"/>
      <c r="G118" s="3503"/>
      <c r="H118" s="3503"/>
      <c r="I118" s="3503"/>
      <c r="L118" s="3424"/>
      <c r="M118" s="3424"/>
    </row>
    <row r="119" spans="1:13" s="3423" customFormat="1" ht="14.25">
      <c r="A119" s="3388"/>
      <c r="B119" s="3389"/>
      <c r="D119" s="3502"/>
      <c r="E119" s="3503"/>
      <c r="F119" s="3503"/>
      <c r="G119" s="3503"/>
      <c r="H119" s="3503"/>
      <c r="I119" s="3503"/>
      <c r="L119" s="3424"/>
      <c r="M119" s="3424"/>
    </row>
    <row r="120" spans="1:13" s="3423" customFormat="1" ht="14.25">
      <c r="A120" s="3388"/>
      <c r="B120" s="3389"/>
      <c r="D120" s="3502"/>
      <c r="E120" s="3503"/>
      <c r="F120" s="3503"/>
      <c r="G120" s="3503"/>
      <c r="H120" s="3503"/>
      <c r="I120" s="3503"/>
      <c r="L120" s="3424"/>
      <c r="M120" s="3424"/>
    </row>
    <row r="121" spans="1:13" s="3423" customFormat="1" ht="14.25">
      <c r="A121" s="3388"/>
      <c r="B121" s="3389"/>
      <c r="D121" s="3502"/>
      <c r="E121" s="3503"/>
      <c r="F121" s="3503"/>
      <c r="G121" s="3503"/>
      <c r="H121" s="3503"/>
      <c r="I121" s="3503"/>
      <c r="L121" s="3424"/>
      <c r="M121" s="3424"/>
    </row>
    <row r="122" spans="1:13" s="3423" customFormat="1" ht="14.25">
      <c r="A122" s="3388"/>
      <c r="B122" s="3389"/>
      <c r="D122" s="3502"/>
      <c r="E122" s="3503"/>
      <c r="F122" s="3503"/>
      <c r="G122" s="3503"/>
      <c r="H122" s="3503"/>
      <c r="I122" s="3503"/>
      <c r="L122" s="3424"/>
      <c r="M122" s="3424"/>
    </row>
    <row r="123" spans="1:13" s="3423" customFormat="1" ht="14.25">
      <c r="A123" s="3388"/>
      <c r="B123" s="3389"/>
      <c r="D123" s="3502"/>
      <c r="E123" s="3503"/>
      <c r="F123" s="3503"/>
      <c r="G123" s="3503"/>
      <c r="H123" s="3503"/>
      <c r="I123" s="3503"/>
      <c r="L123" s="3424"/>
      <c r="M123" s="3424"/>
    </row>
    <row r="124" spans="1:13" s="3423" customFormat="1" ht="14.25">
      <c r="A124" s="3388"/>
      <c r="B124" s="3389"/>
      <c r="D124" s="3502"/>
      <c r="E124" s="3503"/>
      <c r="F124" s="3503"/>
      <c r="G124" s="3503"/>
      <c r="H124" s="3503"/>
      <c r="I124" s="3503"/>
      <c r="L124" s="3424"/>
      <c r="M124" s="3424"/>
    </row>
    <row r="125" spans="1:13" s="3423" customFormat="1" ht="14.25">
      <c r="A125" s="3395"/>
      <c r="B125" s="3504"/>
      <c r="D125" s="3502"/>
      <c r="E125" s="3503"/>
      <c r="F125" s="3503"/>
      <c r="G125" s="3503"/>
      <c r="H125" s="3503"/>
      <c r="I125" s="3503"/>
      <c r="L125" s="3424"/>
      <c r="M125" s="3424"/>
    </row>
    <row r="126" spans="1:13" s="3423" customFormat="1" ht="14.25">
      <c r="A126" s="3395"/>
      <c r="B126" s="3504"/>
      <c r="D126" s="3502"/>
      <c r="E126" s="3503"/>
      <c r="F126" s="3503"/>
      <c r="G126" s="3503"/>
      <c r="H126" s="3503"/>
      <c r="I126" s="3503"/>
      <c r="L126" s="3424"/>
      <c r="M126" s="3424"/>
    </row>
    <row r="127" spans="1:13" s="3423" customFormat="1" ht="14.25">
      <c r="A127" s="3395"/>
      <c r="B127" s="3504"/>
      <c r="D127" s="3502"/>
      <c r="E127" s="3503"/>
      <c r="F127" s="3503"/>
      <c r="G127" s="3503"/>
      <c r="H127" s="3503"/>
      <c r="I127" s="3503"/>
      <c r="L127" s="3424"/>
      <c r="M127" s="3424"/>
    </row>
  </sheetData>
  <mergeCells count="10">
    <mergeCell ref="D42:D44"/>
    <mergeCell ref="A95:J95"/>
    <mergeCell ref="A9:J9"/>
    <mergeCell ref="D13:D14"/>
    <mergeCell ref="E13:E14"/>
    <mergeCell ref="F13:F14"/>
    <mergeCell ref="G13:G14"/>
    <mergeCell ref="H13:H14"/>
    <mergeCell ref="I13:I14"/>
    <mergeCell ref="J13:J14"/>
  </mergeCell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Q127"/>
  <sheetViews>
    <sheetView topLeftCell="B1" zoomScale="70" zoomScaleNormal="70" workbookViewId="0"/>
  </sheetViews>
  <sheetFormatPr defaultColWidth="9.140625" defaultRowHeight="14.25"/>
  <cols>
    <col min="1" max="1" width="2.5703125" style="3310" customWidth="1"/>
    <col min="2" max="2" width="11.7109375" style="3388" customWidth="1"/>
    <col min="3" max="3" width="17.5703125" style="3389" customWidth="1"/>
    <col min="4" max="4" width="76.140625" style="3391" customWidth="1"/>
    <col min="5" max="5" width="17.42578125" style="3393" customWidth="1"/>
    <col min="6" max="6" width="23.140625" style="3390" customWidth="1"/>
    <col min="7" max="7" width="19.5703125" style="3390" customWidth="1"/>
    <col min="8" max="8" width="24.5703125" style="3390" customWidth="1"/>
    <col min="9" max="9" width="17.28515625" style="3390" customWidth="1"/>
    <col min="10" max="10" width="18.42578125" style="3390" customWidth="1"/>
    <col min="11" max="11" width="16" style="3391" customWidth="1"/>
    <col min="12" max="12" width="9.140625" style="3391"/>
    <col min="13" max="14" width="9.140625" style="3392"/>
    <col min="15" max="15" width="9.140625" style="3391"/>
    <col min="16" max="16" width="28.5703125" style="3391" bestFit="1" customWidth="1"/>
    <col min="17" max="17" width="94" style="3391" customWidth="1"/>
    <col min="18" max="16384" width="9.140625" style="3391"/>
  </cols>
  <sheetData>
    <row r="1" spans="1:17" ht="15">
      <c r="D1" s="41" t="s">
        <v>48</v>
      </c>
      <c r="E1" s="105" t="s">
        <v>985</v>
      </c>
    </row>
    <row r="2" spans="1:17" ht="15">
      <c r="D2" s="27" t="s">
        <v>49</v>
      </c>
      <c r="E2" s="27" t="s">
        <v>3387</v>
      </c>
    </row>
    <row r="3" spans="1:17" ht="15">
      <c r="D3" s="27" t="s">
        <v>47</v>
      </c>
      <c r="E3" s="27" t="s">
        <v>52</v>
      </c>
    </row>
    <row r="4" spans="1:17" ht="15">
      <c r="D4" s="27" t="s">
        <v>50</v>
      </c>
      <c r="E4" s="27" t="s">
        <v>53</v>
      </c>
    </row>
    <row r="5" spans="1:17" ht="15">
      <c r="D5" s="41" t="s">
        <v>792</v>
      </c>
      <c r="E5" s="41" t="s">
        <v>71</v>
      </c>
    </row>
    <row r="8" spans="1:17" ht="15" thickBot="1">
      <c r="B8" s="3395"/>
      <c r="C8" s="3396"/>
      <c r="D8" s="1046"/>
      <c r="E8" s="1045"/>
      <c r="F8" s="3397"/>
      <c r="G8" s="3397"/>
      <c r="H8" s="3397"/>
      <c r="I8" s="3397"/>
      <c r="J8" s="3397"/>
      <c r="K8" s="1046"/>
    </row>
    <row r="9" spans="1:17" s="3400" customFormat="1" ht="27.75" thickBot="1">
      <c r="A9" s="3512"/>
      <c r="B9" s="5136" t="s">
        <v>3713</v>
      </c>
      <c r="C9" s="5137"/>
      <c r="D9" s="5137"/>
      <c r="E9" s="5137"/>
      <c r="F9" s="5137"/>
      <c r="G9" s="5137"/>
      <c r="H9" s="5137"/>
      <c r="I9" s="5137"/>
      <c r="J9" s="5137"/>
      <c r="K9" s="5138"/>
      <c r="L9" s="3398"/>
      <c r="M9" s="3399"/>
      <c r="N9" s="3399"/>
      <c r="O9" s="3313"/>
      <c r="P9" s="3313"/>
      <c r="Q9" s="3313"/>
    </row>
    <row r="10" spans="1:17" s="3394" customFormat="1" ht="15">
      <c r="A10" s="3312"/>
      <c r="B10" s="3401"/>
      <c r="C10" s="3402"/>
      <c r="D10" s="3403"/>
      <c r="E10" s="3403"/>
      <c r="F10" s="3403"/>
      <c r="G10" s="3403"/>
      <c r="H10" s="3403"/>
      <c r="I10" s="3403"/>
      <c r="J10" s="3403"/>
      <c r="K10" s="3403"/>
      <c r="O10" s="2742"/>
      <c r="P10" s="2742"/>
      <c r="Q10" s="2742"/>
    </row>
    <row r="11" spans="1:17" s="3394" customFormat="1" ht="15">
      <c r="A11" s="3312"/>
      <c r="B11" s="3401"/>
      <c r="C11" s="3402"/>
      <c r="D11" s="3386"/>
      <c r="E11" s="3386"/>
      <c r="F11" s="3387"/>
      <c r="G11" s="3403"/>
      <c r="H11" s="3403"/>
      <c r="I11" s="3403"/>
      <c r="J11" s="3403"/>
      <c r="K11" s="3403"/>
      <c r="O11" s="2742"/>
      <c r="P11" s="2742"/>
      <c r="Q11" s="2742"/>
    </row>
    <row r="12" spans="1:17" s="3394" customFormat="1" ht="15.75" thickBot="1">
      <c r="A12" s="3312"/>
      <c r="B12" s="3401"/>
      <c r="C12" s="3402"/>
      <c r="D12" s="3403"/>
      <c r="E12" s="3403"/>
      <c r="F12" s="3403"/>
      <c r="G12" s="3403"/>
      <c r="H12" s="3403"/>
      <c r="I12" s="3403"/>
      <c r="J12" s="3403"/>
      <c r="K12" s="3403"/>
      <c r="O12" s="2742"/>
      <c r="P12" s="2742"/>
      <c r="Q12" s="2742"/>
    </row>
    <row r="13" spans="1:17" s="3394" customFormat="1" ht="15" customHeight="1">
      <c r="A13" s="3310"/>
      <c r="B13" s="3404"/>
      <c r="C13" s="3505"/>
      <c r="D13" s="3506"/>
      <c r="E13" s="5145" t="s">
        <v>3439</v>
      </c>
      <c r="F13" s="5145" t="s">
        <v>1416</v>
      </c>
      <c r="G13" s="5145" t="s">
        <v>3499</v>
      </c>
      <c r="H13" s="5145" t="s">
        <v>3500</v>
      </c>
      <c r="I13" s="5147" t="s">
        <v>3441</v>
      </c>
      <c r="J13" s="5145" t="s">
        <v>3442</v>
      </c>
      <c r="K13" s="5149" t="s">
        <v>3501</v>
      </c>
      <c r="L13" s="3391"/>
      <c r="M13" s="3392"/>
      <c r="N13" s="3392"/>
      <c r="O13" s="3738"/>
      <c r="P13" s="3739"/>
      <c r="Q13" s="3318"/>
    </row>
    <row r="14" spans="1:17" s="3394" customFormat="1" ht="45.75" customHeight="1">
      <c r="A14" s="3310"/>
      <c r="B14" s="3507"/>
      <c r="C14" s="3508"/>
      <c r="D14" s="3509"/>
      <c r="E14" s="5146" t="s">
        <v>3439</v>
      </c>
      <c r="F14" s="5146"/>
      <c r="G14" s="5146"/>
      <c r="H14" s="5146"/>
      <c r="I14" s="5148"/>
      <c r="J14" s="5146"/>
      <c r="K14" s="5150"/>
      <c r="L14" s="3391"/>
      <c r="M14" s="3392"/>
      <c r="N14" s="3392"/>
      <c r="O14" s="3312"/>
      <c r="P14" s="3312"/>
      <c r="Q14" s="3312"/>
    </row>
    <row r="15" spans="1:17" s="3394" customFormat="1" ht="25.5">
      <c r="A15" s="3310"/>
      <c r="B15" s="3510" t="s">
        <v>1651</v>
      </c>
      <c r="C15" s="3511" t="s">
        <v>200</v>
      </c>
      <c r="D15" s="3409" t="s">
        <v>1415</v>
      </c>
      <c r="E15" s="3409"/>
      <c r="F15" s="3410" t="s">
        <v>1417</v>
      </c>
      <c r="G15" s="3410" t="s">
        <v>1422</v>
      </c>
      <c r="H15" s="3410" t="s">
        <v>1425</v>
      </c>
      <c r="I15" s="3410" t="s">
        <v>1428</v>
      </c>
      <c r="J15" s="3410" t="s">
        <v>1431</v>
      </c>
      <c r="K15" s="3411" t="s">
        <v>3502</v>
      </c>
      <c r="L15" s="3391"/>
      <c r="M15" s="3392"/>
      <c r="N15" s="3392"/>
    </row>
    <row r="16" spans="1:17" s="3394" customFormat="1" ht="30" customHeight="1">
      <c r="A16" s="3310"/>
      <c r="B16" s="3412" t="s">
        <v>1417</v>
      </c>
      <c r="C16" s="3413" t="s">
        <v>132</v>
      </c>
      <c r="D16" s="3414" t="s">
        <v>3503</v>
      </c>
      <c r="E16" s="3415"/>
      <c r="F16" s="3416">
        <f>SUM(F17,F81)</f>
        <v>0</v>
      </c>
      <c r="G16" s="3417"/>
      <c r="H16" s="3417"/>
      <c r="I16" s="3417"/>
      <c r="J16" s="3417"/>
      <c r="K16" s="3418">
        <f>SUM(K17,K81,K94)</f>
        <v>0</v>
      </c>
      <c r="L16" s="3391"/>
      <c r="M16" s="3392"/>
      <c r="N16" s="3392"/>
    </row>
    <row r="17" spans="1:14" s="3423" customFormat="1" ht="30" customHeight="1">
      <c r="A17" s="3310"/>
      <c r="B17" s="3412" t="s">
        <v>1422</v>
      </c>
      <c r="C17" s="3413" t="s">
        <v>1420</v>
      </c>
      <c r="D17" s="3419" t="s">
        <v>3504</v>
      </c>
      <c r="E17" s="3420"/>
      <c r="F17" s="3421">
        <f>SUM(F18,F26,F31,F37,F49,F61,F77)</f>
        <v>0</v>
      </c>
      <c r="G17" s="3422"/>
      <c r="H17" s="3422"/>
      <c r="I17" s="3422"/>
      <c r="J17" s="3422"/>
      <c r="K17" s="3418">
        <f>SUM(K18,K26,K31,K37,K49,K61,K77)</f>
        <v>0</v>
      </c>
      <c r="M17" s="3424"/>
      <c r="N17" s="3424"/>
    </row>
    <row r="18" spans="1:14" s="3423" customFormat="1" ht="30" customHeight="1">
      <c r="A18" s="3310"/>
      <c r="B18" s="3412" t="s">
        <v>1425</v>
      </c>
      <c r="C18" s="3425" t="s">
        <v>1423</v>
      </c>
      <c r="D18" s="3426" t="s">
        <v>3505</v>
      </c>
      <c r="E18" s="3420" t="s">
        <v>3506</v>
      </c>
      <c r="F18" s="3427">
        <f>SUM(F19,F20,F23,F24,F25)</f>
        <v>0</v>
      </c>
      <c r="G18" s="3428"/>
      <c r="H18" s="3428"/>
      <c r="I18" s="3428"/>
      <c r="J18" s="3428"/>
      <c r="K18" s="3429">
        <f>SUM(K19,K20,K23,K24,K25)</f>
        <v>0</v>
      </c>
      <c r="M18" s="3424"/>
      <c r="N18" s="3424"/>
    </row>
    <row r="19" spans="1:14" s="3423" customFormat="1" ht="35.25" customHeight="1">
      <c r="A19" s="3310"/>
      <c r="B19" s="3412" t="s">
        <v>1428</v>
      </c>
      <c r="C19" s="3425" t="s">
        <v>1426</v>
      </c>
      <c r="D19" s="3430" t="s">
        <v>3507</v>
      </c>
      <c r="E19" s="3420" t="s">
        <v>3508</v>
      </c>
      <c r="F19" s="3431"/>
      <c r="G19" s="3428"/>
      <c r="H19" s="3428"/>
      <c r="I19" s="3744">
        <v>1</v>
      </c>
      <c r="J19" s="3432"/>
      <c r="K19" s="3429">
        <f>F19*J19</f>
        <v>0</v>
      </c>
      <c r="M19" s="3424"/>
      <c r="N19" s="3424"/>
    </row>
    <row r="20" spans="1:14" s="3423" customFormat="1" ht="30" customHeight="1">
      <c r="A20" s="3310"/>
      <c r="B20" s="3412" t="s">
        <v>1431</v>
      </c>
      <c r="C20" s="3425" t="s">
        <v>1452</v>
      </c>
      <c r="D20" s="3430" t="s">
        <v>3509</v>
      </c>
      <c r="E20" s="3420" t="s">
        <v>3510</v>
      </c>
      <c r="F20" s="3427">
        <f>SUM(F21,F22)</f>
        <v>0</v>
      </c>
      <c r="G20" s="3428"/>
      <c r="H20" s="3428"/>
      <c r="I20" s="3433"/>
      <c r="J20" s="3433"/>
      <c r="K20" s="3429">
        <f>SUM(K21,K22)</f>
        <v>0</v>
      </c>
      <c r="M20" s="3424"/>
      <c r="N20" s="3424"/>
    </row>
    <row r="21" spans="1:14" s="3423" customFormat="1" ht="30" customHeight="1">
      <c r="A21" s="3310"/>
      <c r="B21" s="3412" t="s">
        <v>1434</v>
      </c>
      <c r="C21" s="3425" t="s">
        <v>1455</v>
      </c>
      <c r="D21" s="3434" t="s">
        <v>3511</v>
      </c>
      <c r="E21" s="3420" t="s">
        <v>3512</v>
      </c>
      <c r="F21" s="3435"/>
      <c r="G21" s="3428"/>
      <c r="H21" s="3428"/>
      <c r="I21" s="3745">
        <v>0.15</v>
      </c>
      <c r="J21" s="3436"/>
      <c r="K21" s="3429">
        <f t="shared" ref="K21:K23" si="0">F21*J21</f>
        <v>0</v>
      </c>
      <c r="M21" s="3424"/>
      <c r="N21" s="3424"/>
    </row>
    <row r="22" spans="1:14" s="3423" customFormat="1" ht="30" customHeight="1">
      <c r="A22" s="3310"/>
      <c r="B22" s="3412" t="s">
        <v>1436</v>
      </c>
      <c r="C22" s="3425" t="s">
        <v>1458</v>
      </c>
      <c r="D22" s="3434" t="s">
        <v>3513</v>
      </c>
      <c r="E22" s="3420" t="s">
        <v>3514</v>
      </c>
      <c r="F22" s="3435"/>
      <c r="G22" s="3428"/>
      <c r="H22" s="3428"/>
      <c r="I22" s="3745">
        <v>0.2</v>
      </c>
      <c r="J22" s="3436"/>
      <c r="K22" s="3429">
        <f t="shared" si="0"/>
        <v>0</v>
      </c>
      <c r="M22" s="3424"/>
      <c r="N22" s="3424"/>
    </row>
    <row r="23" spans="1:14" s="3423" customFormat="1" ht="30" customHeight="1">
      <c r="A23" s="3310"/>
      <c r="B23" s="3412" t="s">
        <v>1439</v>
      </c>
      <c r="C23" s="3425" t="s">
        <v>1464</v>
      </c>
      <c r="D23" s="3430" t="s">
        <v>3515</v>
      </c>
      <c r="E23" s="3420" t="s">
        <v>3516</v>
      </c>
      <c r="F23" s="3435"/>
      <c r="G23" s="3428"/>
      <c r="H23" s="3428"/>
      <c r="I23" s="3744">
        <v>0.05</v>
      </c>
      <c r="J23" s="3432"/>
      <c r="K23" s="3429">
        <f t="shared" si="0"/>
        <v>0</v>
      </c>
      <c r="M23" s="3424"/>
      <c r="N23" s="3424"/>
    </row>
    <row r="24" spans="1:14" s="3423" customFormat="1" ht="30" customHeight="1">
      <c r="A24" s="3310"/>
      <c r="B24" s="3412" t="s">
        <v>1442</v>
      </c>
      <c r="C24" s="3425" t="s">
        <v>1466</v>
      </c>
      <c r="D24" s="3430" t="s">
        <v>3517</v>
      </c>
      <c r="E24" s="3420" t="s">
        <v>3518</v>
      </c>
      <c r="F24" s="3437"/>
      <c r="G24" s="3428"/>
      <c r="H24" s="3428"/>
      <c r="I24" s="3438"/>
      <c r="J24" s="3436"/>
      <c r="K24" s="3429">
        <f>F24*J24</f>
        <v>0</v>
      </c>
      <c r="M24" s="3424"/>
      <c r="N24" s="3424"/>
    </row>
    <row r="25" spans="1:14" s="3423" customFormat="1" ht="30" customHeight="1">
      <c r="A25" s="3310"/>
      <c r="B25" s="3412" t="s">
        <v>2654</v>
      </c>
      <c r="C25" s="3425" t="s">
        <v>1469</v>
      </c>
      <c r="D25" s="3430" t="s">
        <v>3519</v>
      </c>
      <c r="E25" s="3420" t="s">
        <v>3520</v>
      </c>
      <c r="F25" s="3435"/>
      <c r="G25" s="3428"/>
      <c r="H25" s="3428"/>
      <c r="I25" s="3744">
        <v>0.1</v>
      </c>
      <c r="J25" s="3432"/>
      <c r="K25" s="3429">
        <f>F25*J25</f>
        <v>0</v>
      </c>
    </row>
    <row r="26" spans="1:14" s="3423" customFormat="1" ht="30" customHeight="1">
      <c r="A26" s="3310"/>
      <c r="B26" s="3412" t="s">
        <v>2656</v>
      </c>
      <c r="C26" s="3425" t="s">
        <v>1550</v>
      </c>
      <c r="D26" s="3426" t="s">
        <v>3521</v>
      </c>
      <c r="E26" s="3420" t="s">
        <v>3522</v>
      </c>
      <c r="F26" s="3427">
        <f>SUM(F27,F30)</f>
        <v>0</v>
      </c>
      <c r="G26" s="3428"/>
      <c r="H26" s="3428"/>
      <c r="I26" s="3428"/>
      <c r="J26" s="3428"/>
      <c r="K26" s="3429">
        <f>SUM(K27,K30)</f>
        <v>0</v>
      </c>
    </row>
    <row r="27" spans="1:14" s="3423" customFormat="1" ht="57">
      <c r="A27" s="3310"/>
      <c r="B27" s="3412" t="s">
        <v>2658</v>
      </c>
      <c r="C27" s="3425" t="s">
        <v>1553</v>
      </c>
      <c r="D27" s="3430" t="s">
        <v>3523</v>
      </c>
      <c r="E27" s="3420"/>
      <c r="F27" s="3427">
        <f>SUM(F28,F29)</f>
        <v>0</v>
      </c>
      <c r="G27" s="3428"/>
      <c r="H27" s="3428"/>
      <c r="I27" s="3439"/>
      <c r="J27" s="3440"/>
      <c r="K27" s="3429">
        <f>SUM(K28,K29)</f>
        <v>0</v>
      </c>
    </row>
    <row r="28" spans="1:14" s="3423" customFormat="1" ht="30" customHeight="1">
      <c r="A28" s="3310"/>
      <c r="B28" s="3441" t="s">
        <v>1451</v>
      </c>
      <c r="C28" s="3425" t="s">
        <v>1556</v>
      </c>
      <c r="D28" s="3442" t="s">
        <v>3524</v>
      </c>
      <c r="E28" s="3420" t="s">
        <v>3525</v>
      </c>
      <c r="F28" s="3435"/>
      <c r="G28" s="3428"/>
      <c r="H28" s="3428"/>
      <c r="I28" s="3744">
        <v>0.05</v>
      </c>
      <c r="J28" s="3432"/>
      <c r="K28" s="3429">
        <f t="shared" ref="K28:K30" si="1">F28*J28</f>
        <v>0</v>
      </c>
    </row>
    <row r="29" spans="1:14" s="3423" customFormat="1" ht="30" customHeight="1">
      <c r="A29" s="3310"/>
      <c r="B29" s="3441" t="s">
        <v>1454</v>
      </c>
      <c r="C29" s="3425" t="s">
        <v>1559</v>
      </c>
      <c r="D29" s="3442" t="s">
        <v>3526</v>
      </c>
      <c r="E29" s="3420" t="s">
        <v>3527</v>
      </c>
      <c r="F29" s="3435"/>
      <c r="G29" s="3428"/>
      <c r="H29" s="3428"/>
      <c r="I29" s="3744">
        <v>0.25</v>
      </c>
      <c r="J29" s="3443"/>
      <c r="K29" s="3429">
        <f t="shared" si="1"/>
        <v>0</v>
      </c>
    </row>
    <row r="30" spans="1:14" s="3423" customFormat="1" ht="47.25" customHeight="1">
      <c r="A30" s="3310"/>
      <c r="B30" s="3412" t="s">
        <v>1457</v>
      </c>
      <c r="C30" s="3425" t="s">
        <v>1580</v>
      </c>
      <c r="D30" s="3444" t="s">
        <v>3528</v>
      </c>
      <c r="E30" s="3420" t="s">
        <v>3529</v>
      </c>
      <c r="F30" s="3435"/>
      <c r="G30" s="3428"/>
      <c r="H30" s="3428"/>
      <c r="I30" s="3744">
        <v>0.25</v>
      </c>
      <c r="J30" s="3436"/>
      <c r="K30" s="3429">
        <f t="shared" si="1"/>
        <v>0</v>
      </c>
      <c r="L30" s="3445"/>
    </row>
    <row r="31" spans="1:14" s="3423" customFormat="1" ht="30" customHeight="1">
      <c r="A31" s="3310"/>
      <c r="B31" s="3412" t="s">
        <v>1460</v>
      </c>
      <c r="C31" s="3425" t="s">
        <v>2899</v>
      </c>
      <c r="D31" s="3426" t="s">
        <v>3530</v>
      </c>
      <c r="E31" s="3420"/>
      <c r="F31" s="3427">
        <f>SUM(F32,F33,F34)</f>
        <v>0</v>
      </c>
      <c r="G31" s="3428"/>
      <c r="H31" s="3428"/>
      <c r="I31" s="3440"/>
      <c r="J31" s="3433"/>
      <c r="K31" s="3429">
        <f>SUM(K32,K33,K34)</f>
        <v>0</v>
      </c>
      <c r="L31" s="3445"/>
    </row>
    <row r="32" spans="1:14" s="3423" customFormat="1" ht="30" customHeight="1">
      <c r="A32" s="3310"/>
      <c r="B32" s="3441" t="s">
        <v>2664</v>
      </c>
      <c r="C32" s="3425" t="s">
        <v>3531</v>
      </c>
      <c r="D32" s="3444" t="s">
        <v>3532</v>
      </c>
      <c r="E32" s="3420" t="s">
        <v>3533</v>
      </c>
      <c r="F32" s="3435"/>
      <c r="G32" s="3428"/>
      <c r="H32" s="3428"/>
      <c r="I32" s="3744">
        <v>1</v>
      </c>
      <c r="J32" s="3436"/>
      <c r="K32" s="3429">
        <f t="shared" ref="K32:K33" si="2">F32*J32</f>
        <v>0</v>
      </c>
    </row>
    <row r="33" spans="2:11" s="3423" customFormat="1" ht="30" customHeight="1">
      <c r="B33" s="3441" t="s">
        <v>2666</v>
      </c>
      <c r="C33" s="3425" t="s">
        <v>3534</v>
      </c>
      <c r="D33" s="3430" t="s">
        <v>3535</v>
      </c>
      <c r="E33" s="3420" t="s">
        <v>3536</v>
      </c>
      <c r="F33" s="3435"/>
      <c r="G33" s="3428"/>
      <c r="H33" s="3428"/>
      <c r="I33" s="3744">
        <v>1</v>
      </c>
      <c r="J33" s="3436"/>
      <c r="K33" s="3429">
        <f t="shared" si="2"/>
        <v>0</v>
      </c>
    </row>
    <row r="34" spans="2:11" s="3423" customFormat="1" ht="30" customHeight="1">
      <c r="B34" s="3441" t="s">
        <v>2668</v>
      </c>
      <c r="C34" s="3425" t="s">
        <v>3537</v>
      </c>
      <c r="D34" s="3430" t="s">
        <v>3538</v>
      </c>
      <c r="E34" s="3420"/>
      <c r="F34" s="3427">
        <f>SUM(F35,F36)</f>
        <v>0</v>
      </c>
      <c r="G34" s="3428"/>
      <c r="H34" s="3428"/>
      <c r="I34" s="3440"/>
      <c r="J34" s="3433"/>
      <c r="K34" s="3429">
        <f>SUM(K35,K36)</f>
        <v>0</v>
      </c>
    </row>
    <row r="35" spans="2:11" s="3423" customFormat="1" ht="30" customHeight="1">
      <c r="B35" s="3441" t="s">
        <v>1463</v>
      </c>
      <c r="C35" s="3425" t="s">
        <v>3539</v>
      </c>
      <c r="D35" s="3442" t="s">
        <v>3524</v>
      </c>
      <c r="E35" s="3420" t="s">
        <v>3540</v>
      </c>
      <c r="F35" s="3435"/>
      <c r="G35" s="3428"/>
      <c r="H35" s="3428"/>
      <c r="I35" s="3744">
        <v>0.2</v>
      </c>
      <c r="J35" s="3436"/>
      <c r="K35" s="3429">
        <f t="shared" ref="K35:K36" si="3">F35*J35</f>
        <v>0</v>
      </c>
    </row>
    <row r="36" spans="2:11" s="3423" customFormat="1" ht="30" customHeight="1">
      <c r="B36" s="3441" t="s">
        <v>2671</v>
      </c>
      <c r="C36" s="3425" t="s">
        <v>3541</v>
      </c>
      <c r="D36" s="3442" t="s">
        <v>3526</v>
      </c>
      <c r="E36" s="3420" t="s">
        <v>3542</v>
      </c>
      <c r="F36" s="3435"/>
      <c r="G36" s="3428"/>
      <c r="H36" s="3428"/>
      <c r="I36" s="3744">
        <v>0.4</v>
      </c>
      <c r="J36" s="3436"/>
      <c r="K36" s="3429">
        <f t="shared" si="3"/>
        <v>0</v>
      </c>
    </row>
    <row r="37" spans="2:11" s="3423" customFormat="1" ht="30" customHeight="1">
      <c r="B37" s="3441" t="s">
        <v>2673</v>
      </c>
      <c r="C37" s="3425" t="s">
        <v>2900</v>
      </c>
      <c r="D37" s="3426" t="s">
        <v>3543</v>
      </c>
      <c r="E37" s="3420"/>
      <c r="F37" s="3427">
        <f>SUM(F38,F39,F40,F41,F42,F45,F46,F47,F48)</f>
        <v>0</v>
      </c>
      <c r="G37" s="3428"/>
      <c r="H37" s="3428"/>
      <c r="I37" s="3440"/>
      <c r="J37" s="3433"/>
      <c r="K37" s="3429">
        <f>SUM(K38,K39,K40,K41,K42,K45,K46,K47,K48)</f>
        <v>0</v>
      </c>
    </row>
    <row r="38" spans="2:11" s="3423" customFormat="1" ht="30" customHeight="1">
      <c r="B38" s="3441" t="s">
        <v>2674</v>
      </c>
      <c r="C38" s="3425" t="s">
        <v>3544</v>
      </c>
      <c r="D38" s="3430" t="s">
        <v>3545</v>
      </c>
      <c r="E38" s="3420" t="s">
        <v>3546</v>
      </c>
      <c r="F38" s="3435"/>
      <c r="G38" s="3428"/>
      <c r="H38" s="3428"/>
      <c r="I38" s="3744">
        <v>0.2</v>
      </c>
      <c r="J38" s="3436"/>
      <c r="K38" s="3429">
        <f t="shared" ref="K38:K40" si="4">F38*J38</f>
        <v>0</v>
      </c>
    </row>
    <row r="39" spans="2:11" s="3423" customFormat="1" ht="30" customHeight="1">
      <c r="B39" s="3441" t="s">
        <v>2675</v>
      </c>
      <c r="C39" s="3425" t="s">
        <v>3547</v>
      </c>
      <c r="D39" s="3430" t="s">
        <v>3548</v>
      </c>
      <c r="E39" s="3420" t="s">
        <v>3549</v>
      </c>
      <c r="F39" s="3435"/>
      <c r="G39" s="3428"/>
      <c r="H39" s="3428"/>
      <c r="I39" s="3744">
        <v>1</v>
      </c>
      <c r="J39" s="3432"/>
      <c r="K39" s="3429">
        <f t="shared" si="4"/>
        <v>0</v>
      </c>
    </row>
    <row r="40" spans="2:11" s="3423" customFormat="1" ht="42.75">
      <c r="B40" s="3441" t="s">
        <v>1468</v>
      </c>
      <c r="C40" s="3425" t="s">
        <v>3550</v>
      </c>
      <c r="D40" s="3430" t="s">
        <v>3551</v>
      </c>
      <c r="E40" s="3420" t="s">
        <v>3552</v>
      </c>
      <c r="F40" s="3435"/>
      <c r="G40" s="3428"/>
      <c r="H40" s="3428"/>
      <c r="I40" s="3744">
        <v>1</v>
      </c>
      <c r="J40" s="3432"/>
      <c r="K40" s="3429">
        <f t="shared" si="4"/>
        <v>0</v>
      </c>
    </row>
    <row r="41" spans="2:11" s="3423" customFormat="1" ht="30" customHeight="1">
      <c r="B41" s="3441" t="s">
        <v>1471</v>
      </c>
      <c r="C41" s="3425" t="s">
        <v>3553</v>
      </c>
      <c r="D41" s="3444" t="s">
        <v>3554</v>
      </c>
      <c r="E41" s="3420" t="s">
        <v>3555</v>
      </c>
      <c r="F41" s="3435"/>
      <c r="G41" s="3428"/>
      <c r="H41" s="3428"/>
      <c r="I41" s="3744">
        <v>1</v>
      </c>
      <c r="J41" s="3432"/>
      <c r="K41" s="3429">
        <f>F41*J41</f>
        <v>0</v>
      </c>
    </row>
    <row r="42" spans="2:11" s="3423" customFormat="1" ht="30" customHeight="1">
      <c r="B42" s="3441" t="s">
        <v>1474</v>
      </c>
      <c r="C42" s="3425" t="s">
        <v>3556</v>
      </c>
      <c r="D42" s="3444" t="s">
        <v>3557</v>
      </c>
      <c r="E42" s="5132" t="s">
        <v>3558</v>
      </c>
      <c r="F42" s="3427">
        <f>SUM(F43,F44)</f>
        <v>0</v>
      </c>
      <c r="G42" s="3428"/>
      <c r="H42" s="3428"/>
      <c r="I42" s="3440"/>
      <c r="J42" s="3440"/>
      <c r="K42" s="3429">
        <f>SUM(K43,K44)</f>
        <v>0</v>
      </c>
    </row>
    <row r="43" spans="2:11" s="3423" customFormat="1" ht="30" customHeight="1">
      <c r="B43" s="3441" t="s">
        <v>1477</v>
      </c>
      <c r="C43" s="3425" t="s">
        <v>3559</v>
      </c>
      <c r="D43" s="3434" t="s">
        <v>3560</v>
      </c>
      <c r="E43" s="5132"/>
      <c r="F43" s="3435"/>
      <c r="G43" s="3428"/>
      <c r="H43" s="3428"/>
      <c r="I43" s="3744">
        <v>0</v>
      </c>
      <c r="J43" s="3432"/>
      <c r="K43" s="3429">
        <f t="shared" ref="K43:K48" si="5">F43*J43</f>
        <v>0</v>
      </c>
    </row>
    <row r="44" spans="2:11" s="3423" customFormat="1" ht="30" customHeight="1">
      <c r="B44" s="3441" t="s">
        <v>1483</v>
      </c>
      <c r="C44" s="3425" t="s">
        <v>3561</v>
      </c>
      <c r="D44" s="3442" t="s">
        <v>3562</v>
      </c>
      <c r="E44" s="5132"/>
      <c r="F44" s="3435"/>
      <c r="G44" s="3428"/>
      <c r="H44" s="3428"/>
      <c r="I44" s="3744">
        <v>1</v>
      </c>
      <c r="J44" s="3432"/>
      <c r="K44" s="3429">
        <f t="shared" si="5"/>
        <v>0</v>
      </c>
    </row>
    <row r="45" spans="2:11" s="3423" customFormat="1" ht="30" customHeight="1">
      <c r="B45" s="3441" t="s">
        <v>1486</v>
      </c>
      <c r="C45" s="3425" t="s">
        <v>3563</v>
      </c>
      <c r="D45" s="3444" t="s">
        <v>3564</v>
      </c>
      <c r="E45" s="3420" t="s">
        <v>3565</v>
      </c>
      <c r="F45" s="3435"/>
      <c r="G45" s="3428"/>
      <c r="H45" s="3428"/>
      <c r="I45" s="3744">
        <v>1</v>
      </c>
      <c r="J45" s="3432"/>
      <c r="K45" s="3429">
        <f t="shared" si="5"/>
        <v>0</v>
      </c>
    </row>
    <row r="46" spans="2:11" s="3423" customFormat="1" ht="30" customHeight="1">
      <c r="B46" s="3441" t="s">
        <v>1489</v>
      </c>
      <c r="C46" s="3425" t="s">
        <v>3566</v>
      </c>
      <c r="D46" s="3444" t="s">
        <v>3567</v>
      </c>
      <c r="E46" s="3420" t="s">
        <v>3568</v>
      </c>
      <c r="F46" s="3435"/>
      <c r="G46" s="3428"/>
      <c r="H46" s="3428"/>
      <c r="I46" s="3744">
        <v>1</v>
      </c>
      <c r="J46" s="3432"/>
      <c r="K46" s="3429">
        <f t="shared" si="5"/>
        <v>0</v>
      </c>
    </row>
    <row r="47" spans="2:11" s="3423" customFormat="1" ht="41.25" customHeight="1">
      <c r="B47" s="3441" t="s">
        <v>1492</v>
      </c>
      <c r="C47" s="3425" t="s">
        <v>3569</v>
      </c>
      <c r="D47" s="3430" t="s">
        <v>3570</v>
      </c>
      <c r="E47" s="3420" t="s">
        <v>3571</v>
      </c>
      <c r="F47" s="3435"/>
      <c r="G47" s="3428"/>
      <c r="H47" s="3428"/>
      <c r="I47" s="3744">
        <v>1</v>
      </c>
      <c r="J47" s="3432"/>
      <c r="K47" s="3429">
        <f t="shared" si="5"/>
        <v>0</v>
      </c>
    </row>
    <row r="48" spans="2:11" s="3423" customFormat="1" ht="30" customHeight="1">
      <c r="B48" s="3441" t="s">
        <v>1495</v>
      </c>
      <c r="C48" s="3425" t="s">
        <v>3572</v>
      </c>
      <c r="D48" s="3430" t="s">
        <v>3573</v>
      </c>
      <c r="E48" s="3420" t="s">
        <v>3574</v>
      </c>
      <c r="F48" s="3435"/>
      <c r="G48" s="3428"/>
      <c r="H48" s="3428"/>
      <c r="I48" s="3744">
        <v>1</v>
      </c>
      <c r="J48" s="3432"/>
      <c r="K48" s="3429">
        <f t="shared" si="5"/>
        <v>0</v>
      </c>
    </row>
    <row r="49" spans="2:11" s="3423" customFormat="1" ht="30" customHeight="1">
      <c r="B49" s="3441" t="s">
        <v>1498</v>
      </c>
      <c r="C49" s="3425" t="s">
        <v>2901</v>
      </c>
      <c r="D49" s="3426" t="s">
        <v>3575</v>
      </c>
      <c r="E49" s="3420"/>
      <c r="F49" s="3427">
        <f>SUM(F50,F56)</f>
        <v>0</v>
      </c>
      <c r="G49" s="3428"/>
      <c r="H49" s="3428"/>
      <c r="I49" s="3440"/>
      <c r="J49" s="3428"/>
      <c r="K49" s="3429">
        <f>SUM(K50,K56)</f>
        <v>0</v>
      </c>
    </row>
    <row r="50" spans="2:11" s="3423" customFormat="1" ht="30" customHeight="1">
      <c r="B50" s="3441" t="s">
        <v>1501</v>
      </c>
      <c r="C50" s="3425" t="s">
        <v>3576</v>
      </c>
      <c r="D50" s="3430" t="s">
        <v>3577</v>
      </c>
      <c r="E50" s="3420"/>
      <c r="F50" s="3446">
        <f>SUM(F51,F52,F53,F54,F55)</f>
        <v>0</v>
      </c>
      <c r="G50" s="3428"/>
      <c r="H50" s="3428"/>
      <c r="I50" s="3440"/>
      <c r="J50" s="3440"/>
      <c r="K50" s="3429">
        <f>SUM(K51,K52,K53,K54,K55)</f>
        <v>0</v>
      </c>
    </row>
    <row r="51" spans="2:11" s="3423" customFormat="1" ht="30" customHeight="1">
      <c r="B51" s="3441" t="s">
        <v>1504</v>
      </c>
      <c r="C51" s="3425" t="s">
        <v>3578</v>
      </c>
      <c r="D51" s="3442" t="s">
        <v>3579</v>
      </c>
      <c r="E51" s="3420" t="s">
        <v>3580</v>
      </c>
      <c r="F51" s="3435"/>
      <c r="G51" s="3428"/>
      <c r="H51" s="3428"/>
      <c r="I51" s="3744">
        <v>0.05</v>
      </c>
      <c r="J51" s="3432"/>
      <c r="K51" s="3429">
        <f t="shared" ref="K51:K55" si="6">F51*J51</f>
        <v>0</v>
      </c>
    </row>
    <row r="52" spans="2:11" s="3423" customFormat="1" ht="30" customHeight="1">
      <c r="B52" s="3441" t="s">
        <v>1507</v>
      </c>
      <c r="C52" s="3425" t="s">
        <v>3581</v>
      </c>
      <c r="D52" s="3442" t="s">
        <v>3582</v>
      </c>
      <c r="E52" s="3447" t="s">
        <v>3583</v>
      </c>
      <c r="F52" s="3448"/>
      <c r="G52" s="3428"/>
      <c r="H52" s="3428"/>
      <c r="I52" s="3744">
        <v>0.1</v>
      </c>
      <c r="J52" s="3432"/>
      <c r="K52" s="3429">
        <f t="shared" si="6"/>
        <v>0</v>
      </c>
    </row>
    <row r="53" spans="2:11" s="3423" customFormat="1" ht="30" customHeight="1">
      <c r="B53" s="3441" t="s">
        <v>3584</v>
      </c>
      <c r="C53" s="3425" t="s">
        <v>3585</v>
      </c>
      <c r="D53" s="3434" t="s">
        <v>3586</v>
      </c>
      <c r="E53" s="3420" t="s">
        <v>3587</v>
      </c>
      <c r="F53" s="3435"/>
      <c r="G53" s="3428"/>
      <c r="H53" s="3428"/>
      <c r="I53" s="3744">
        <v>0.4</v>
      </c>
      <c r="J53" s="3432"/>
      <c r="K53" s="3429">
        <f t="shared" si="6"/>
        <v>0</v>
      </c>
    </row>
    <row r="54" spans="2:11" s="3423" customFormat="1" ht="33.75" customHeight="1">
      <c r="B54" s="3441" t="s">
        <v>1510</v>
      </c>
      <c r="C54" s="3425" t="s">
        <v>3588</v>
      </c>
      <c r="D54" s="3434" t="s">
        <v>3589</v>
      </c>
      <c r="E54" s="3420" t="s">
        <v>3587</v>
      </c>
      <c r="F54" s="3435"/>
      <c r="G54" s="3428"/>
      <c r="H54" s="3428"/>
      <c r="I54" s="3744">
        <v>0.4</v>
      </c>
      <c r="J54" s="3432"/>
      <c r="K54" s="3429">
        <f t="shared" si="6"/>
        <v>0</v>
      </c>
    </row>
    <row r="55" spans="2:11" s="3423" customFormat="1" ht="30" customHeight="1">
      <c r="B55" s="3441" t="s">
        <v>1513</v>
      </c>
      <c r="C55" s="3425" t="s">
        <v>3590</v>
      </c>
      <c r="D55" s="3434" t="s">
        <v>3591</v>
      </c>
      <c r="E55" s="3420" t="s">
        <v>3592</v>
      </c>
      <c r="F55" s="3435"/>
      <c r="G55" s="3428"/>
      <c r="H55" s="3428"/>
      <c r="I55" s="3744">
        <v>1</v>
      </c>
      <c r="J55" s="3432"/>
      <c r="K55" s="3429">
        <f t="shared" si="6"/>
        <v>0</v>
      </c>
    </row>
    <row r="56" spans="2:11" s="3423" customFormat="1" ht="30" customHeight="1">
      <c r="B56" s="3441" t="s">
        <v>1516</v>
      </c>
      <c r="C56" s="3425" t="s">
        <v>3593</v>
      </c>
      <c r="D56" s="3430" t="s">
        <v>3594</v>
      </c>
      <c r="E56" s="3420"/>
      <c r="F56" s="3446">
        <f>SUM(F57,F58,F59,F60)</f>
        <v>0</v>
      </c>
      <c r="G56" s="3428"/>
      <c r="H56" s="3428"/>
      <c r="I56" s="3440"/>
      <c r="J56" s="3440"/>
      <c r="K56" s="3429">
        <f>SUM(K57,K58,K59,K60)</f>
        <v>0</v>
      </c>
    </row>
    <row r="57" spans="2:11" s="3423" customFormat="1" ht="30" customHeight="1">
      <c r="B57" s="3441" t="s">
        <v>1519</v>
      </c>
      <c r="C57" s="3425" t="s">
        <v>3595</v>
      </c>
      <c r="D57" s="3442" t="s">
        <v>3579</v>
      </c>
      <c r="E57" s="3420" t="s">
        <v>3580</v>
      </c>
      <c r="F57" s="3435"/>
      <c r="G57" s="3428"/>
      <c r="H57" s="3428"/>
      <c r="I57" s="3744">
        <v>0.05</v>
      </c>
      <c r="J57" s="3432"/>
      <c r="K57" s="3429">
        <f t="shared" ref="K57:K58" si="7">F57*J57</f>
        <v>0</v>
      </c>
    </row>
    <row r="58" spans="2:11" s="3423" customFormat="1" ht="30" customHeight="1">
      <c r="B58" s="3441" t="s">
        <v>1522</v>
      </c>
      <c r="C58" s="3425" t="s">
        <v>3596</v>
      </c>
      <c r="D58" s="3442" t="s">
        <v>3582</v>
      </c>
      <c r="E58" s="3447" t="s">
        <v>3597</v>
      </c>
      <c r="F58" s="3448"/>
      <c r="G58" s="3428"/>
      <c r="H58" s="3428"/>
      <c r="I58" s="3744">
        <v>0.3</v>
      </c>
      <c r="J58" s="3432"/>
      <c r="K58" s="3429">
        <f t="shared" si="7"/>
        <v>0</v>
      </c>
    </row>
    <row r="59" spans="2:11" s="3423" customFormat="1" ht="30" customHeight="1">
      <c r="B59" s="3441" t="s">
        <v>1525</v>
      </c>
      <c r="C59" s="3425" t="s">
        <v>3598</v>
      </c>
      <c r="D59" s="3434" t="s">
        <v>3586</v>
      </c>
      <c r="E59" s="3420" t="s">
        <v>3587</v>
      </c>
      <c r="F59" s="3435"/>
      <c r="G59" s="3428"/>
      <c r="H59" s="3428"/>
      <c r="I59" s="3744">
        <v>0.4</v>
      </c>
      <c r="J59" s="3432"/>
      <c r="K59" s="3429">
        <f>F59*J59</f>
        <v>0</v>
      </c>
    </row>
    <row r="60" spans="2:11" s="3423" customFormat="1" ht="30" customHeight="1">
      <c r="B60" s="3441" t="s">
        <v>1528</v>
      </c>
      <c r="C60" s="3425" t="s">
        <v>3599</v>
      </c>
      <c r="D60" s="3434" t="s">
        <v>3591</v>
      </c>
      <c r="E60" s="3420" t="s">
        <v>3600</v>
      </c>
      <c r="F60" s="3435"/>
      <c r="G60" s="3428"/>
      <c r="H60" s="3428"/>
      <c r="I60" s="3744">
        <v>1</v>
      </c>
      <c r="J60" s="3432"/>
      <c r="K60" s="3429">
        <f>F60*J60</f>
        <v>0</v>
      </c>
    </row>
    <row r="61" spans="2:11" s="3423" customFormat="1" ht="30" customHeight="1">
      <c r="B61" s="3441" t="s">
        <v>1531</v>
      </c>
      <c r="C61" s="3425" t="s">
        <v>2902</v>
      </c>
      <c r="D61" s="3426" t="s">
        <v>3601</v>
      </c>
      <c r="E61" s="3420" t="s">
        <v>3602</v>
      </c>
      <c r="F61" s="3446">
        <f>SUM(F62,F63,F64,F65,F66,F67,F74,F75,F76)</f>
        <v>0</v>
      </c>
      <c r="G61" s="3428" t="s">
        <v>685</v>
      </c>
      <c r="H61" s="3428"/>
      <c r="I61" s="3428"/>
      <c r="J61" s="3428"/>
      <c r="K61" s="3429">
        <f>SUM(K62,K63,K64,K65,K66,K67,K74,K75,K76)</f>
        <v>0</v>
      </c>
    </row>
    <row r="62" spans="2:11" s="3423" customFormat="1" ht="30" customHeight="1">
      <c r="B62" s="3441" t="s">
        <v>1534</v>
      </c>
      <c r="C62" s="3425" t="s">
        <v>3603</v>
      </c>
      <c r="D62" s="3430" t="s">
        <v>3604</v>
      </c>
      <c r="E62" s="3420" t="s">
        <v>3605</v>
      </c>
      <c r="F62" s="3435"/>
      <c r="G62" s="3428"/>
      <c r="H62" s="3428"/>
      <c r="I62" s="3744">
        <v>0.1</v>
      </c>
      <c r="J62" s="3432"/>
      <c r="K62" s="3429">
        <f t="shared" ref="K62:K66" si="8">F62*J62</f>
        <v>0</v>
      </c>
    </row>
    <row r="63" spans="2:11" s="3423" customFormat="1" ht="30" customHeight="1">
      <c r="B63" s="3441" t="s">
        <v>1537</v>
      </c>
      <c r="C63" s="3425" t="s">
        <v>3606</v>
      </c>
      <c r="D63" s="3430" t="s">
        <v>3607</v>
      </c>
      <c r="E63" s="3420" t="s">
        <v>3608</v>
      </c>
      <c r="F63" s="3435"/>
      <c r="G63" s="3428"/>
      <c r="H63" s="3428"/>
      <c r="I63" s="3744">
        <v>0.1</v>
      </c>
      <c r="J63" s="3432"/>
      <c r="K63" s="3429">
        <f t="shared" si="8"/>
        <v>0</v>
      </c>
    </row>
    <row r="64" spans="2:11" s="3423" customFormat="1" ht="30" customHeight="1">
      <c r="B64" s="3441" t="s">
        <v>1540</v>
      </c>
      <c r="C64" s="3425" t="s">
        <v>3609</v>
      </c>
      <c r="D64" s="3430" t="s">
        <v>3610</v>
      </c>
      <c r="E64" s="3420" t="s">
        <v>3611</v>
      </c>
      <c r="F64" s="3435"/>
      <c r="G64" s="3428"/>
      <c r="H64" s="3428"/>
      <c r="I64" s="3744">
        <v>0.05</v>
      </c>
      <c r="J64" s="3432"/>
      <c r="K64" s="3429">
        <f t="shared" si="8"/>
        <v>0</v>
      </c>
    </row>
    <row r="65" spans="2:11" s="3423" customFormat="1" ht="30" customHeight="1">
      <c r="B65" s="3441" t="s">
        <v>1543</v>
      </c>
      <c r="C65" s="3425" t="s">
        <v>3612</v>
      </c>
      <c r="D65" s="3430" t="s">
        <v>3613</v>
      </c>
      <c r="E65" s="3420" t="s">
        <v>3614</v>
      </c>
      <c r="F65" s="3435"/>
      <c r="G65" s="3428"/>
      <c r="H65" s="3428"/>
      <c r="I65" s="3744">
        <v>7.0000000000000007E-2</v>
      </c>
      <c r="J65" s="3432"/>
      <c r="K65" s="3429">
        <f t="shared" si="8"/>
        <v>0</v>
      </c>
    </row>
    <row r="66" spans="2:11" s="3423" customFormat="1" ht="30" customHeight="1">
      <c r="B66" s="3441" t="s">
        <v>1546</v>
      </c>
      <c r="C66" s="3425" t="s">
        <v>3615</v>
      </c>
      <c r="D66" s="3430" t="s">
        <v>3616</v>
      </c>
      <c r="E66" s="3420" t="s">
        <v>3617</v>
      </c>
      <c r="F66" s="3435"/>
      <c r="G66" s="3428"/>
      <c r="H66" s="3428"/>
      <c r="I66" s="3744">
        <v>1</v>
      </c>
      <c r="J66" s="3432"/>
      <c r="K66" s="3429">
        <f t="shared" si="8"/>
        <v>0</v>
      </c>
    </row>
    <row r="67" spans="2:11" s="3423" customFormat="1" ht="48" customHeight="1">
      <c r="B67" s="3441" t="s">
        <v>3618</v>
      </c>
      <c r="C67" s="3425" t="s">
        <v>3619</v>
      </c>
      <c r="D67" s="3430" t="s">
        <v>3620</v>
      </c>
      <c r="E67" s="3420" t="s">
        <v>3621</v>
      </c>
      <c r="F67" s="3446">
        <f>SUM(F68,F73)</f>
        <v>0</v>
      </c>
      <c r="G67" s="3428"/>
      <c r="H67" s="3428"/>
      <c r="I67" s="3449"/>
      <c r="J67" s="3440"/>
      <c r="K67" s="3429">
        <f>SUM(K68,K73)</f>
        <v>0</v>
      </c>
    </row>
    <row r="68" spans="2:11" s="3423" customFormat="1" ht="30" customHeight="1">
      <c r="B68" s="3441" t="s">
        <v>1549</v>
      </c>
      <c r="C68" s="3425" t="s">
        <v>3622</v>
      </c>
      <c r="D68" s="3442" t="s">
        <v>3623</v>
      </c>
      <c r="E68" s="3420"/>
      <c r="F68" s="3446">
        <f>SUM(F69,F70,F71,F72)</f>
        <v>0</v>
      </c>
      <c r="G68" s="3428"/>
      <c r="H68" s="3428"/>
      <c r="I68" s="3440"/>
      <c r="J68" s="3440"/>
      <c r="K68" s="3429">
        <f>SUM(K69,K70,K71,K72)</f>
        <v>0</v>
      </c>
    </row>
    <row r="69" spans="2:11" s="3423" customFormat="1" ht="30" customHeight="1">
      <c r="B69" s="3441" t="s">
        <v>1552</v>
      </c>
      <c r="C69" s="3425" t="s">
        <v>3624</v>
      </c>
      <c r="D69" s="3450" t="s">
        <v>3625</v>
      </c>
      <c r="E69" s="3420"/>
      <c r="F69" s="3435"/>
      <c r="G69" s="3428"/>
      <c r="H69" s="3428"/>
      <c r="I69" s="3744">
        <v>1</v>
      </c>
      <c r="J69" s="3432"/>
      <c r="K69" s="3429">
        <f t="shared" ref="K69:K76" si="9">F69*J69</f>
        <v>0</v>
      </c>
    </row>
    <row r="70" spans="2:11" s="3423" customFormat="1" ht="30" customHeight="1">
      <c r="B70" s="3441" t="s">
        <v>1555</v>
      </c>
      <c r="C70" s="3425" t="s">
        <v>3626</v>
      </c>
      <c r="D70" s="3450" t="s">
        <v>3627</v>
      </c>
      <c r="E70" s="3420"/>
      <c r="F70" s="3435"/>
      <c r="G70" s="3428"/>
      <c r="H70" s="3428"/>
      <c r="I70" s="3744">
        <v>1</v>
      </c>
      <c r="J70" s="3432"/>
      <c r="K70" s="3429">
        <f t="shared" si="9"/>
        <v>0</v>
      </c>
    </row>
    <row r="71" spans="2:11" s="3423" customFormat="1" ht="30" customHeight="1">
      <c r="B71" s="3441" t="s">
        <v>1558</v>
      </c>
      <c r="C71" s="3425" t="s">
        <v>3628</v>
      </c>
      <c r="D71" s="3450" t="s">
        <v>3629</v>
      </c>
      <c r="E71" s="3420"/>
      <c r="F71" s="3435"/>
      <c r="G71" s="3428"/>
      <c r="H71" s="3428"/>
      <c r="I71" s="3744">
        <v>1</v>
      </c>
      <c r="J71" s="3432"/>
      <c r="K71" s="3429">
        <f t="shared" si="9"/>
        <v>0</v>
      </c>
    </row>
    <row r="72" spans="2:11" s="3423" customFormat="1" ht="30" customHeight="1">
      <c r="B72" s="3441" t="s">
        <v>1561</v>
      </c>
      <c r="C72" s="3425" t="s">
        <v>3630</v>
      </c>
      <c r="D72" s="3450" t="s">
        <v>3631</v>
      </c>
      <c r="E72" s="3420"/>
      <c r="F72" s="3435"/>
      <c r="G72" s="3428"/>
      <c r="H72" s="3428"/>
      <c r="I72" s="3744">
        <v>1</v>
      </c>
      <c r="J72" s="3432"/>
      <c r="K72" s="3429">
        <f t="shared" si="9"/>
        <v>0</v>
      </c>
    </row>
    <row r="73" spans="2:11" s="3423" customFormat="1" ht="30" customHeight="1">
      <c r="B73" s="3441" t="s">
        <v>1564</v>
      </c>
      <c r="C73" s="3425" t="s">
        <v>3632</v>
      </c>
      <c r="D73" s="3442" t="s">
        <v>3633</v>
      </c>
      <c r="E73" s="3420"/>
      <c r="F73" s="3435"/>
      <c r="G73" s="3428"/>
      <c r="H73" s="3428"/>
      <c r="I73" s="3744">
        <v>1</v>
      </c>
      <c r="J73" s="3432"/>
      <c r="K73" s="3429">
        <f t="shared" si="9"/>
        <v>0</v>
      </c>
    </row>
    <row r="74" spans="2:11" s="3423" customFormat="1" ht="30" customHeight="1">
      <c r="B74" s="3441" t="s">
        <v>1567</v>
      </c>
      <c r="C74" s="3425" t="s">
        <v>3634</v>
      </c>
      <c r="D74" s="3430" t="s">
        <v>3635</v>
      </c>
      <c r="E74" s="3420" t="s">
        <v>3636</v>
      </c>
      <c r="F74" s="3435"/>
      <c r="G74" s="3428"/>
      <c r="H74" s="3428"/>
      <c r="I74" s="3744">
        <v>1</v>
      </c>
      <c r="J74" s="3432"/>
      <c r="K74" s="3429">
        <f t="shared" si="9"/>
        <v>0</v>
      </c>
    </row>
    <row r="75" spans="2:11" s="3423" customFormat="1" ht="30" customHeight="1">
      <c r="B75" s="3441" t="s">
        <v>3637</v>
      </c>
      <c r="C75" s="3425" t="s">
        <v>3638</v>
      </c>
      <c r="D75" s="3430" t="s">
        <v>3639</v>
      </c>
      <c r="E75" s="3420" t="s">
        <v>3640</v>
      </c>
      <c r="F75" s="3435"/>
      <c r="G75" s="3428"/>
      <c r="H75" s="3428"/>
      <c r="I75" s="3744">
        <v>0.05</v>
      </c>
      <c r="J75" s="3432"/>
      <c r="K75" s="3429">
        <f t="shared" si="9"/>
        <v>0</v>
      </c>
    </row>
    <row r="76" spans="2:11" s="3423" customFormat="1" ht="30" customHeight="1">
      <c r="B76" s="3441" t="s">
        <v>3641</v>
      </c>
      <c r="C76" s="3425" t="s">
        <v>3642</v>
      </c>
      <c r="D76" s="3430" t="s">
        <v>3562</v>
      </c>
      <c r="E76" s="3420" t="s">
        <v>3602</v>
      </c>
      <c r="F76" s="3435"/>
      <c r="G76" s="3428"/>
      <c r="H76" s="3428"/>
      <c r="I76" s="3440"/>
      <c r="J76" s="3432"/>
      <c r="K76" s="3429">
        <f t="shared" si="9"/>
        <v>0</v>
      </c>
    </row>
    <row r="77" spans="2:11" s="3423" customFormat="1" ht="30" customHeight="1">
      <c r="B77" s="3441" t="s">
        <v>1570</v>
      </c>
      <c r="C77" s="3425" t="s">
        <v>2903</v>
      </c>
      <c r="D77" s="3451" t="s">
        <v>3643</v>
      </c>
      <c r="E77" s="3420"/>
      <c r="F77" s="3446">
        <f>SUM(F78,F79,F80)</f>
        <v>0</v>
      </c>
      <c r="G77" s="3428"/>
      <c r="H77" s="3428"/>
      <c r="I77" s="3439"/>
      <c r="J77" s="3440"/>
      <c r="K77" s="3429">
        <f>SUM(K78,K79,K80)</f>
        <v>0</v>
      </c>
    </row>
    <row r="78" spans="2:11" s="3423" customFormat="1" ht="30" customHeight="1">
      <c r="B78" s="3441" t="s">
        <v>3644</v>
      </c>
      <c r="C78" s="3425" t="s">
        <v>3645</v>
      </c>
      <c r="D78" s="3430" t="s">
        <v>3646</v>
      </c>
      <c r="E78" s="3420" t="s">
        <v>3647</v>
      </c>
      <c r="F78" s="3435"/>
      <c r="G78" s="3428"/>
      <c r="H78" s="3428"/>
      <c r="I78" s="3744">
        <v>0</v>
      </c>
      <c r="J78" s="3436"/>
      <c r="K78" s="3429">
        <f t="shared" ref="K78:K80" si="10">F78*J78</f>
        <v>0</v>
      </c>
    </row>
    <row r="79" spans="2:11" s="3423" customFormat="1" ht="30" customHeight="1">
      <c r="B79" s="3441" t="s">
        <v>3648</v>
      </c>
      <c r="C79" s="3425" t="s">
        <v>3649</v>
      </c>
      <c r="D79" s="3444" t="s">
        <v>3650</v>
      </c>
      <c r="E79" s="3420" t="s">
        <v>3651</v>
      </c>
      <c r="F79" s="3435"/>
      <c r="G79" s="3428"/>
      <c r="H79" s="3428"/>
      <c r="I79" s="3744">
        <v>1</v>
      </c>
      <c r="J79" s="3436"/>
      <c r="K79" s="3429">
        <f t="shared" si="10"/>
        <v>0</v>
      </c>
    </row>
    <row r="80" spans="2:11" s="3423" customFormat="1" ht="30" customHeight="1">
      <c r="B80" s="3441" t="s">
        <v>3652</v>
      </c>
      <c r="C80" s="3425" t="s">
        <v>3653</v>
      </c>
      <c r="D80" s="3444" t="s">
        <v>3654</v>
      </c>
      <c r="E80" s="3420" t="s">
        <v>3536</v>
      </c>
      <c r="F80" s="3435"/>
      <c r="G80" s="3428"/>
      <c r="H80" s="3428"/>
      <c r="I80" s="3744">
        <v>1</v>
      </c>
      <c r="J80" s="3436"/>
      <c r="K80" s="3429">
        <f t="shared" si="10"/>
        <v>0</v>
      </c>
    </row>
    <row r="81" spans="2:15" s="3423" customFormat="1" ht="42.75">
      <c r="B81" s="3441" t="s">
        <v>3655</v>
      </c>
      <c r="C81" s="3413" t="s">
        <v>1601</v>
      </c>
      <c r="D81" s="3452" t="s">
        <v>3656</v>
      </c>
      <c r="E81" s="3453"/>
      <c r="F81" s="3454">
        <f>SUM(F82,F87)</f>
        <v>0</v>
      </c>
      <c r="G81" s="3428"/>
      <c r="H81" s="3428"/>
      <c r="I81" s="3439"/>
      <c r="J81" s="3439"/>
      <c r="K81" s="3418">
        <f>SUM(K82,K87)</f>
        <v>0</v>
      </c>
    </row>
    <row r="82" spans="2:15" s="3423" customFormat="1" ht="30" customHeight="1">
      <c r="B82" s="3441" t="s">
        <v>3657</v>
      </c>
      <c r="C82" s="3455" t="s">
        <v>1604</v>
      </c>
      <c r="D82" s="3456" t="s">
        <v>3658</v>
      </c>
      <c r="E82" s="3457"/>
      <c r="F82" s="3446">
        <f>SUM(F83,F84,F85,F86)</f>
        <v>0</v>
      </c>
      <c r="G82" s="3458">
        <f>G83+G84+G85+G86</f>
        <v>0</v>
      </c>
      <c r="H82" s="3458">
        <f>H83+H84+H85</f>
        <v>0</v>
      </c>
      <c r="I82" s="3439"/>
      <c r="J82" s="3439"/>
      <c r="K82" s="3429">
        <f>SUM(K83,K84,K85,K86)</f>
        <v>0</v>
      </c>
      <c r="M82" s="3424"/>
      <c r="N82" s="3424"/>
    </row>
    <row r="83" spans="2:15" s="3423" customFormat="1" ht="30" customHeight="1">
      <c r="B83" s="3441" t="s">
        <v>3659</v>
      </c>
      <c r="C83" s="3425" t="s">
        <v>1607</v>
      </c>
      <c r="D83" s="3333" t="s">
        <v>3660</v>
      </c>
      <c r="E83" s="3459" t="s">
        <v>3661</v>
      </c>
      <c r="F83" s="3460"/>
      <c r="G83" s="3436"/>
      <c r="H83" s="3436"/>
      <c r="I83" s="3744">
        <v>0</v>
      </c>
      <c r="J83" s="3436"/>
      <c r="K83" s="3429">
        <f t="shared" ref="K83:K86" si="11">F83*J83</f>
        <v>0</v>
      </c>
      <c r="M83" s="3424"/>
      <c r="N83" s="3424"/>
    </row>
    <row r="84" spans="2:15" s="3423" customFormat="1" ht="30" customHeight="1">
      <c r="B84" s="3441" t="s">
        <v>1579</v>
      </c>
      <c r="C84" s="3455" t="s">
        <v>1610</v>
      </c>
      <c r="D84" s="3333" t="s">
        <v>3662</v>
      </c>
      <c r="E84" s="3459" t="s">
        <v>3661</v>
      </c>
      <c r="F84" s="3460"/>
      <c r="G84" s="3436"/>
      <c r="H84" s="3436"/>
      <c r="I84" s="3744">
        <v>0</v>
      </c>
      <c r="J84" s="3436"/>
      <c r="K84" s="3429">
        <f t="shared" si="11"/>
        <v>0</v>
      </c>
      <c r="M84" s="3424"/>
      <c r="N84" s="3424"/>
    </row>
    <row r="85" spans="2:15" s="3423" customFormat="1" ht="30" customHeight="1">
      <c r="B85" s="3441" t="s">
        <v>1582</v>
      </c>
      <c r="C85" s="3455" t="s">
        <v>1613</v>
      </c>
      <c r="D85" s="3333" t="s">
        <v>3663</v>
      </c>
      <c r="E85" s="3459" t="s">
        <v>3661</v>
      </c>
      <c r="F85" s="3460"/>
      <c r="G85" s="3436"/>
      <c r="H85" s="3436"/>
      <c r="I85" s="3744">
        <v>0</v>
      </c>
      <c r="J85" s="3436"/>
      <c r="K85" s="3429">
        <f t="shared" si="11"/>
        <v>0</v>
      </c>
      <c r="M85" s="3424"/>
      <c r="N85" s="3424"/>
    </row>
    <row r="86" spans="2:15" s="3423" customFormat="1" ht="30" customHeight="1">
      <c r="B86" s="3441" t="s">
        <v>1585</v>
      </c>
      <c r="C86" s="3455" t="s">
        <v>1615</v>
      </c>
      <c r="D86" s="3333" t="s">
        <v>3664</v>
      </c>
      <c r="E86" s="3459" t="s">
        <v>3661</v>
      </c>
      <c r="F86" s="3460"/>
      <c r="G86" s="3436"/>
      <c r="H86" s="3428"/>
      <c r="I86" s="3744">
        <v>0</v>
      </c>
      <c r="J86" s="3436"/>
      <c r="K86" s="3429">
        <f t="shared" si="11"/>
        <v>0</v>
      </c>
      <c r="M86" s="3424"/>
      <c r="N86" s="3424"/>
    </row>
    <row r="87" spans="2:15" s="3423" customFormat="1" ht="30" customHeight="1">
      <c r="B87" s="3441" t="s">
        <v>1588</v>
      </c>
      <c r="C87" s="3455" t="s">
        <v>1630</v>
      </c>
      <c r="D87" s="3456" t="s">
        <v>3665</v>
      </c>
      <c r="E87" s="3457"/>
      <c r="F87" s="3446">
        <f>SUM(F88,F89,F90,F91)</f>
        <v>0</v>
      </c>
      <c r="G87" s="3458">
        <f>G88+G89+G90+G91</f>
        <v>0</v>
      </c>
      <c r="H87" s="3458">
        <f>H88+H89+H90</f>
        <v>0</v>
      </c>
      <c r="I87" s="3428"/>
      <c r="J87" s="3439"/>
      <c r="K87" s="3429">
        <f>SUM(K88,K89,K90,K91)</f>
        <v>0</v>
      </c>
      <c r="M87" s="3461"/>
      <c r="N87" s="3461"/>
      <c r="O87" s="3461"/>
    </row>
    <row r="88" spans="2:15" s="3423" customFormat="1" ht="30" customHeight="1">
      <c r="B88" s="3441" t="s">
        <v>3666</v>
      </c>
      <c r="C88" s="3425" t="s">
        <v>3475</v>
      </c>
      <c r="D88" s="3333" t="s">
        <v>3660</v>
      </c>
      <c r="E88" s="3459" t="s">
        <v>3661</v>
      </c>
      <c r="F88" s="3460"/>
      <c r="G88" s="3436"/>
      <c r="H88" s="3436"/>
      <c r="I88" s="3744">
        <v>0</v>
      </c>
      <c r="J88" s="3462"/>
      <c r="K88" s="3429">
        <f t="shared" ref="K88:K90" si="12">F88*J88</f>
        <v>0</v>
      </c>
      <c r="M88" s="3463"/>
      <c r="N88" s="3461"/>
      <c r="O88" s="3461"/>
    </row>
    <row r="89" spans="2:15" s="3423" customFormat="1" ht="30" customHeight="1">
      <c r="B89" s="3441" t="s">
        <v>1591</v>
      </c>
      <c r="C89" s="3425" t="s">
        <v>3478</v>
      </c>
      <c r="D89" s="3333" t="s">
        <v>3662</v>
      </c>
      <c r="E89" s="3459" t="s">
        <v>3667</v>
      </c>
      <c r="F89" s="3460"/>
      <c r="G89" s="3436"/>
      <c r="H89" s="3436"/>
      <c r="I89" s="3744">
        <v>0.15</v>
      </c>
      <c r="J89" s="3462"/>
      <c r="K89" s="3429">
        <f t="shared" si="12"/>
        <v>0</v>
      </c>
      <c r="M89" s="3463"/>
      <c r="N89" s="3461"/>
      <c r="O89" s="3461"/>
    </row>
    <row r="90" spans="2:15" s="3423" customFormat="1" ht="30" customHeight="1">
      <c r="B90" s="3441" t="s">
        <v>1600</v>
      </c>
      <c r="C90" s="3455" t="s">
        <v>3668</v>
      </c>
      <c r="D90" s="3333" t="s">
        <v>3663</v>
      </c>
      <c r="E90" s="3459" t="s">
        <v>3669</v>
      </c>
      <c r="F90" s="3460"/>
      <c r="G90" s="3436"/>
      <c r="H90" s="3436"/>
      <c r="I90" s="3744">
        <v>0.5</v>
      </c>
      <c r="J90" s="3436"/>
      <c r="K90" s="3429">
        <f t="shared" si="12"/>
        <v>0</v>
      </c>
      <c r="M90" s="3463"/>
      <c r="N90" s="3461"/>
      <c r="O90" s="3461"/>
    </row>
    <row r="91" spans="2:15" s="3423" customFormat="1" ht="30" customHeight="1">
      <c r="B91" s="3441" t="s">
        <v>1603</v>
      </c>
      <c r="C91" s="3455" t="s">
        <v>3670</v>
      </c>
      <c r="D91" s="3333" t="s">
        <v>3664</v>
      </c>
      <c r="E91" s="3459"/>
      <c r="F91" s="3446">
        <f>SUM(F92,F93)</f>
        <v>0</v>
      </c>
      <c r="G91" s="3458">
        <f>G92+G93</f>
        <v>0</v>
      </c>
      <c r="H91" s="3428"/>
      <c r="I91" s="3440"/>
      <c r="J91" s="3428"/>
      <c r="K91" s="3429">
        <f>SUM(K92,K93)</f>
        <v>0</v>
      </c>
      <c r="M91" s="3464"/>
      <c r="N91" s="3461"/>
      <c r="O91" s="3461"/>
    </row>
    <row r="92" spans="2:15" s="3423" customFormat="1" ht="30" customHeight="1">
      <c r="B92" s="3441" t="s">
        <v>1606</v>
      </c>
      <c r="C92" s="3425" t="s">
        <v>3671</v>
      </c>
      <c r="D92" s="3465" t="s">
        <v>3672</v>
      </c>
      <c r="E92" s="3459" t="s">
        <v>3673</v>
      </c>
      <c r="F92" s="3435"/>
      <c r="G92" s="3436"/>
      <c r="H92" s="3428"/>
      <c r="I92" s="3744">
        <v>0.25</v>
      </c>
      <c r="J92" s="3436"/>
      <c r="K92" s="3429">
        <f t="shared" ref="K92:K93" si="13">F92*J92</f>
        <v>0</v>
      </c>
      <c r="M92" s="3463"/>
      <c r="N92" s="3461"/>
      <c r="O92" s="3461"/>
    </row>
    <row r="93" spans="2:15" s="3423" customFormat="1" ht="30" customHeight="1">
      <c r="B93" s="3441" t="s">
        <v>1609</v>
      </c>
      <c r="C93" s="3425" t="s">
        <v>3674</v>
      </c>
      <c r="D93" s="3465" t="s">
        <v>3675</v>
      </c>
      <c r="E93" s="3459" t="s">
        <v>3676</v>
      </c>
      <c r="F93" s="3460"/>
      <c r="G93" s="3436"/>
      <c r="H93" s="3428"/>
      <c r="I93" s="3744">
        <v>1</v>
      </c>
      <c r="J93" s="3436"/>
      <c r="K93" s="3429">
        <f t="shared" si="13"/>
        <v>0</v>
      </c>
      <c r="M93" s="3463"/>
      <c r="N93" s="3461"/>
      <c r="O93" s="3461"/>
    </row>
    <row r="94" spans="2:15" s="3423" customFormat="1" ht="30" customHeight="1">
      <c r="B94" s="3466" t="s">
        <v>1612</v>
      </c>
      <c r="C94" s="3467" t="s">
        <v>1656</v>
      </c>
      <c r="D94" s="3468" t="s">
        <v>3677</v>
      </c>
      <c r="E94" s="3469"/>
      <c r="F94" s="3470"/>
      <c r="G94" s="3471"/>
      <c r="H94" s="3471"/>
      <c r="I94" s="3472"/>
      <c r="J94" s="3472"/>
      <c r="K94" s="3473">
        <f>'F4 LCR TOTAL'!I16</f>
        <v>0</v>
      </c>
      <c r="M94" s="3463"/>
      <c r="N94" s="3461"/>
      <c r="O94" s="3461"/>
    </row>
    <row r="95" spans="2:15" s="3423" customFormat="1" ht="30" customHeight="1">
      <c r="B95" s="5133" t="s">
        <v>3481</v>
      </c>
      <c r="C95" s="5134"/>
      <c r="D95" s="5134"/>
      <c r="E95" s="5134"/>
      <c r="F95" s="5134"/>
      <c r="G95" s="5134"/>
      <c r="H95" s="5134"/>
      <c r="I95" s="5134"/>
      <c r="J95" s="5134"/>
      <c r="K95" s="5135"/>
      <c r="M95" s="3461"/>
      <c r="N95" s="3461"/>
      <c r="O95" s="3461"/>
    </row>
    <row r="96" spans="2:15" s="3423" customFormat="1" ht="30" customHeight="1">
      <c r="B96" s="3474" t="s">
        <v>1614</v>
      </c>
      <c r="C96" s="3475" t="s">
        <v>133</v>
      </c>
      <c r="D96" s="3476" t="s">
        <v>3678</v>
      </c>
      <c r="E96" s="3477" t="s">
        <v>3651</v>
      </c>
      <c r="F96" s="3478"/>
      <c r="G96" s="3479"/>
      <c r="H96" s="3479"/>
      <c r="I96" s="3480"/>
      <c r="J96" s="3481"/>
      <c r="K96" s="3482"/>
      <c r="M96" s="3424"/>
      <c r="N96" s="3424"/>
    </row>
    <row r="97" spans="1:14" s="3423" customFormat="1" ht="30" customHeight="1">
      <c r="B97" s="3441" t="s">
        <v>1617</v>
      </c>
      <c r="C97" s="3413" t="s">
        <v>766</v>
      </c>
      <c r="D97" s="3414" t="s">
        <v>3679</v>
      </c>
      <c r="E97" s="3483" t="s">
        <v>3680</v>
      </c>
      <c r="F97" s="3460"/>
      <c r="G97" s="3428"/>
      <c r="H97" s="3428"/>
      <c r="I97" s="3439"/>
      <c r="J97" s="3439"/>
      <c r="K97" s="3484"/>
      <c r="M97" s="3424"/>
      <c r="N97" s="3424"/>
    </row>
    <row r="98" spans="1:14" s="3423" customFormat="1" ht="68.25" customHeight="1">
      <c r="B98" s="3441" t="s">
        <v>3681</v>
      </c>
      <c r="C98" s="3485" t="s">
        <v>767</v>
      </c>
      <c r="D98" s="3414" t="s">
        <v>3682</v>
      </c>
      <c r="E98" s="3486"/>
      <c r="F98" s="3487"/>
      <c r="G98" s="3428"/>
      <c r="H98" s="3428"/>
      <c r="I98" s="3428"/>
      <c r="J98" s="3428"/>
      <c r="K98" s="3488"/>
      <c r="M98" s="3424"/>
      <c r="N98" s="3424"/>
    </row>
    <row r="99" spans="1:14" s="3423" customFormat="1" ht="30" customHeight="1">
      <c r="B99" s="3441" t="s">
        <v>3683</v>
      </c>
      <c r="C99" s="3425" t="s">
        <v>3684</v>
      </c>
      <c r="D99" s="3489" t="s">
        <v>3685</v>
      </c>
      <c r="E99" s="3459"/>
      <c r="F99" s="3435"/>
      <c r="G99" s="3428"/>
      <c r="H99" s="3428"/>
      <c r="I99" s="3428"/>
      <c r="J99" s="3436"/>
      <c r="K99" s="3490"/>
      <c r="M99" s="3424"/>
      <c r="N99" s="3424"/>
    </row>
    <row r="100" spans="1:14" s="3423" customFormat="1" ht="30" customHeight="1">
      <c r="B100" s="3441" t="s">
        <v>1620</v>
      </c>
      <c r="C100" s="3425" t="s">
        <v>3686</v>
      </c>
      <c r="D100" s="3489" t="s">
        <v>3687</v>
      </c>
      <c r="E100" s="3459"/>
      <c r="F100" s="3435"/>
      <c r="G100" s="3428"/>
      <c r="H100" s="3428"/>
      <c r="I100" s="3428"/>
      <c r="J100" s="3436"/>
      <c r="K100" s="3490"/>
      <c r="M100" s="3424"/>
      <c r="N100" s="3424"/>
    </row>
    <row r="101" spans="1:14" s="3423" customFormat="1" ht="30" customHeight="1">
      <c r="B101" s="3441" t="s">
        <v>3688</v>
      </c>
      <c r="C101" s="3425" t="s">
        <v>3689</v>
      </c>
      <c r="D101" s="3489" t="s">
        <v>3690</v>
      </c>
      <c r="E101" s="3459"/>
      <c r="F101" s="3435"/>
      <c r="G101" s="3428"/>
      <c r="H101" s="3428"/>
      <c r="I101" s="3428"/>
      <c r="J101" s="3436"/>
      <c r="K101" s="3490"/>
      <c r="M101" s="3424"/>
      <c r="N101" s="3424"/>
    </row>
    <row r="102" spans="1:14" s="3423" customFormat="1" ht="30" customHeight="1">
      <c r="B102" s="3441" t="s">
        <v>3691</v>
      </c>
      <c r="C102" s="3425" t="s">
        <v>3692</v>
      </c>
      <c r="D102" s="3489" t="s">
        <v>3693</v>
      </c>
      <c r="E102" s="3459"/>
      <c r="F102" s="3435"/>
      <c r="G102" s="3428"/>
      <c r="H102" s="3428"/>
      <c r="I102" s="3428"/>
      <c r="J102" s="3436"/>
      <c r="K102" s="3490"/>
      <c r="M102" s="3424"/>
      <c r="N102" s="3424"/>
    </row>
    <row r="103" spans="1:14" s="3423" customFormat="1" ht="30" customHeight="1">
      <c r="B103" s="3441" t="s">
        <v>3694</v>
      </c>
      <c r="C103" s="3485" t="s">
        <v>768</v>
      </c>
      <c r="D103" s="3414" t="s">
        <v>3695</v>
      </c>
      <c r="E103" s="3486"/>
      <c r="F103" s="3487"/>
      <c r="G103" s="3428"/>
      <c r="H103" s="3428"/>
      <c r="I103" s="3428"/>
      <c r="J103" s="3428"/>
      <c r="K103" s="3488"/>
      <c r="M103" s="3424"/>
      <c r="N103" s="3424"/>
    </row>
    <row r="104" spans="1:14" s="3423" customFormat="1" ht="30" customHeight="1">
      <c r="A104" s="3310"/>
      <c r="B104" s="3441" t="s">
        <v>3696</v>
      </c>
      <c r="C104" s="3425" t="s">
        <v>3697</v>
      </c>
      <c r="D104" s="3489" t="s">
        <v>3685</v>
      </c>
      <c r="E104" s="3459"/>
      <c r="F104" s="3435"/>
      <c r="G104" s="3428"/>
      <c r="H104" s="3428"/>
      <c r="I104" s="3428"/>
      <c r="J104" s="3436"/>
      <c r="K104" s="3490"/>
      <c r="M104" s="3424"/>
      <c r="N104" s="3424"/>
    </row>
    <row r="105" spans="1:14" s="3423" customFormat="1" ht="30" customHeight="1">
      <c r="A105" s="3310"/>
      <c r="B105" s="3441" t="s">
        <v>3698</v>
      </c>
      <c r="C105" s="3425" t="s">
        <v>3699</v>
      </c>
      <c r="D105" s="3489" t="s">
        <v>3687</v>
      </c>
      <c r="E105" s="3459"/>
      <c r="F105" s="3435"/>
      <c r="G105" s="3428"/>
      <c r="H105" s="3428"/>
      <c r="I105" s="3428"/>
      <c r="J105" s="3436"/>
      <c r="K105" s="3490"/>
      <c r="M105" s="3424"/>
      <c r="N105" s="3424"/>
    </row>
    <row r="106" spans="1:14" s="3423" customFormat="1" ht="30" customHeight="1">
      <c r="A106" s="3310"/>
      <c r="B106" s="3441" t="s">
        <v>3700</v>
      </c>
      <c r="C106" s="3425" t="s">
        <v>3701</v>
      </c>
      <c r="D106" s="3489" t="s">
        <v>3690</v>
      </c>
      <c r="E106" s="3459"/>
      <c r="F106" s="3435"/>
      <c r="G106" s="3428"/>
      <c r="H106" s="3428"/>
      <c r="I106" s="3428"/>
      <c r="J106" s="3436"/>
      <c r="K106" s="3490"/>
      <c r="M106" s="3424"/>
      <c r="N106" s="3424"/>
    </row>
    <row r="107" spans="1:14" s="3423" customFormat="1" ht="30" customHeight="1">
      <c r="A107" s="3310"/>
      <c r="B107" s="3441" t="s">
        <v>3702</v>
      </c>
      <c r="C107" s="3425" t="s">
        <v>3703</v>
      </c>
      <c r="D107" s="3489" t="s">
        <v>3693</v>
      </c>
      <c r="E107" s="3459"/>
      <c r="F107" s="3435"/>
      <c r="G107" s="3428"/>
      <c r="H107" s="3428"/>
      <c r="I107" s="3428"/>
      <c r="J107" s="3436"/>
      <c r="K107" s="3490"/>
      <c r="M107" s="3424"/>
      <c r="N107" s="3424"/>
    </row>
    <row r="108" spans="1:14" s="3423" customFormat="1" ht="30" customHeight="1">
      <c r="A108" s="3310"/>
      <c r="B108" s="3441" t="s">
        <v>1629</v>
      </c>
      <c r="C108" s="3413" t="s">
        <v>769</v>
      </c>
      <c r="D108" s="3414" t="s">
        <v>3704</v>
      </c>
      <c r="E108" s="3486" t="s">
        <v>3705</v>
      </c>
      <c r="F108" s="3435"/>
      <c r="G108" s="3428"/>
      <c r="H108" s="3428"/>
      <c r="I108" s="3439"/>
      <c r="J108" s="3439"/>
      <c r="K108" s="3484"/>
      <c r="M108" s="3424"/>
      <c r="N108" s="3424"/>
    </row>
    <row r="109" spans="1:14" s="3423" customFormat="1" ht="30" customHeight="1">
      <c r="A109" s="3310"/>
      <c r="B109" s="3441" t="s">
        <v>1632</v>
      </c>
      <c r="C109" s="3491" t="s">
        <v>770</v>
      </c>
      <c r="D109" s="3414" t="s">
        <v>3706</v>
      </c>
      <c r="E109" s="3486"/>
      <c r="F109" s="3435"/>
      <c r="G109" s="3428"/>
      <c r="H109" s="3428"/>
      <c r="I109" s="3439"/>
      <c r="J109" s="3439"/>
      <c r="K109" s="3484"/>
      <c r="M109" s="3424"/>
      <c r="N109" s="3424"/>
    </row>
    <row r="110" spans="1:14" s="3423" customFormat="1" ht="30" customHeight="1">
      <c r="A110" s="3310"/>
      <c r="B110" s="3441" t="s">
        <v>1635</v>
      </c>
      <c r="C110" s="3491" t="s">
        <v>772</v>
      </c>
      <c r="D110" s="3414" t="s">
        <v>3707</v>
      </c>
      <c r="E110" s="3486"/>
      <c r="F110" s="3460"/>
      <c r="G110" s="3428"/>
      <c r="H110" s="3428"/>
      <c r="I110" s="3439"/>
      <c r="J110" s="3439"/>
      <c r="K110" s="3484"/>
      <c r="M110" s="3424"/>
      <c r="N110" s="3424"/>
    </row>
    <row r="111" spans="1:14" s="3423" customFormat="1" ht="30" customHeight="1">
      <c r="A111" s="3310"/>
      <c r="B111" s="3441" t="s">
        <v>1638</v>
      </c>
      <c r="C111" s="3491" t="s">
        <v>773</v>
      </c>
      <c r="D111" s="3414" t="s">
        <v>3708</v>
      </c>
      <c r="E111" s="3486"/>
      <c r="F111" s="3460"/>
      <c r="G111" s="3428"/>
      <c r="H111" s="3428"/>
      <c r="I111" s="3439"/>
      <c r="J111" s="3462"/>
      <c r="K111" s="3492"/>
      <c r="M111" s="3424"/>
      <c r="N111" s="3424"/>
    </row>
    <row r="112" spans="1:14" s="3423" customFormat="1" ht="44.25" customHeight="1" thickBot="1">
      <c r="A112" s="3310"/>
      <c r="B112" s="3493" t="s">
        <v>3709</v>
      </c>
      <c r="C112" s="3494" t="s">
        <v>774</v>
      </c>
      <c r="D112" s="3495" t="s">
        <v>3710</v>
      </c>
      <c r="E112" s="3496"/>
      <c r="F112" s="3497"/>
      <c r="G112" s="3498"/>
      <c r="H112" s="3498"/>
      <c r="I112" s="3499"/>
      <c r="J112" s="3500"/>
      <c r="K112" s="3501"/>
      <c r="M112" s="3424"/>
      <c r="N112" s="3424"/>
    </row>
    <row r="113" spans="1:14" s="3423" customFormat="1">
      <c r="A113" s="3310"/>
      <c r="B113" s="3388"/>
      <c r="C113" s="3389"/>
      <c r="E113" s="3502"/>
      <c r="F113" s="3503"/>
      <c r="G113" s="3503"/>
      <c r="H113" s="3503"/>
      <c r="I113" s="3503"/>
      <c r="J113" s="3503"/>
      <c r="M113" s="3424"/>
      <c r="N113" s="3424"/>
    </row>
    <row r="114" spans="1:14" s="3423" customFormat="1">
      <c r="A114" s="3310"/>
      <c r="B114" s="3388"/>
      <c r="C114" s="3389"/>
      <c r="E114" s="3502"/>
      <c r="F114" s="3503"/>
      <c r="G114" s="3503"/>
      <c r="H114" s="3503"/>
      <c r="I114" s="3503"/>
      <c r="J114" s="3503"/>
      <c r="M114" s="3424"/>
      <c r="N114" s="3424"/>
    </row>
    <row r="115" spans="1:14" s="3423" customFormat="1">
      <c r="A115" s="3310"/>
      <c r="B115" s="3388"/>
      <c r="C115" s="3389"/>
      <c r="E115" s="3502"/>
      <c r="F115" s="3503"/>
      <c r="G115" s="3503"/>
      <c r="H115" s="3503"/>
      <c r="I115" s="3503"/>
      <c r="J115" s="3503"/>
      <c r="M115" s="3424"/>
      <c r="N115" s="3424"/>
    </row>
    <row r="116" spans="1:14" s="3423" customFormat="1">
      <c r="A116" s="3310"/>
      <c r="B116" s="3388"/>
      <c r="C116" s="3389"/>
      <c r="E116" s="3502"/>
      <c r="F116" s="3503"/>
      <c r="G116" s="3503"/>
      <c r="H116" s="3503"/>
      <c r="I116" s="3503"/>
      <c r="J116" s="3503"/>
      <c r="M116" s="3424"/>
      <c r="N116" s="3424"/>
    </row>
    <row r="117" spans="1:14" s="3423" customFormat="1">
      <c r="A117" s="3310"/>
      <c r="B117" s="3388"/>
      <c r="C117" s="3389"/>
      <c r="E117" s="3502"/>
      <c r="F117" s="3503"/>
      <c r="G117" s="3503"/>
      <c r="H117" s="3503"/>
      <c r="I117" s="3503"/>
      <c r="J117" s="3503"/>
      <c r="M117" s="3424"/>
      <c r="N117" s="3424"/>
    </row>
    <row r="118" spans="1:14" s="3423" customFormat="1">
      <c r="A118" s="3310"/>
      <c r="B118" s="3388"/>
      <c r="C118" s="3389"/>
      <c r="E118" s="3502"/>
      <c r="F118" s="3503"/>
      <c r="G118" s="3503"/>
      <c r="H118" s="3503"/>
      <c r="I118" s="3503"/>
      <c r="J118" s="3503"/>
      <c r="M118" s="3424"/>
      <c r="N118" s="3424"/>
    </row>
    <row r="119" spans="1:14" s="3423" customFormat="1">
      <c r="A119" s="3310"/>
      <c r="B119" s="3388"/>
      <c r="C119" s="3389"/>
      <c r="E119" s="3502"/>
      <c r="F119" s="3503"/>
      <c r="G119" s="3503"/>
      <c r="H119" s="3503"/>
      <c r="I119" s="3503"/>
      <c r="J119" s="3503"/>
      <c r="M119" s="3424"/>
      <c r="N119" s="3424"/>
    </row>
    <row r="120" spans="1:14" s="3423" customFormat="1">
      <c r="A120" s="3310"/>
      <c r="B120" s="3388"/>
      <c r="C120" s="3389"/>
      <c r="E120" s="3502"/>
      <c r="F120" s="3503"/>
      <c r="G120" s="3503"/>
      <c r="H120" s="3503"/>
      <c r="I120" s="3503"/>
      <c r="J120" s="3503"/>
      <c r="M120" s="3424"/>
      <c r="N120" s="3424"/>
    </row>
    <row r="121" spans="1:14" s="3423" customFormat="1">
      <c r="A121" s="3310"/>
      <c r="B121" s="3388"/>
      <c r="C121" s="3389"/>
      <c r="E121" s="3502"/>
      <c r="F121" s="3503"/>
      <c r="G121" s="3503"/>
      <c r="H121" s="3503"/>
      <c r="I121" s="3503"/>
      <c r="J121" s="3503"/>
      <c r="M121" s="3424"/>
      <c r="N121" s="3424"/>
    </row>
    <row r="122" spans="1:14" s="3423" customFormat="1">
      <c r="A122" s="3310"/>
      <c r="B122" s="3388"/>
      <c r="C122" s="3389"/>
      <c r="E122" s="3502"/>
      <c r="F122" s="3503"/>
      <c r="G122" s="3503"/>
      <c r="H122" s="3503"/>
      <c r="I122" s="3503"/>
      <c r="J122" s="3503"/>
      <c r="M122" s="3424"/>
      <c r="N122" s="3424"/>
    </row>
    <row r="123" spans="1:14" s="3423" customFormat="1">
      <c r="A123" s="3310"/>
      <c r="B123" s="3388"/>
      <c r="C123" s="3389"/>
      <c r="E123" s="3502"/>
      <c r="F123" s="3503"/>
      <c r="G123" s="3503"/>
      <c r="H123" s="3503"/>
      <c r="I123" s="3503"/>
      <c r="J123" s="3503"/>
      <c r="M123" s="3424"/>
      <c r="N123" s="3424"/>
    </row>
    <row r="124" spans="1:14" s="3423" customFormat="1">
      <c r="A124" s="3310"/>
      <c r="B124" s="3388"/>
      <c r="C124" s="3389"/>
      <c r="E124" s="3502"/>
      <c r="F124" s="3503"/>
      <c r="G124" s="3503"/>
      <c r="H124" s="3503"/>
      <c r="I124" s="3503"/>
      <c r="J124" s="3503"/>
      <c r="M124" s="3424"/>
      <c r="N124" s="3424"/>
    </row>
    <row r="125" spans="1:14" s="3423" customFormat="1">
      <c r="A125" s="3310"/>
      <c r="B125" s="3395"/>
      <c r="C125" s="3504"/>
      <c r="E125" s="3502"/>
      <c r="F125" s="3503"/>
      <c r="G125" s="3503"/>
      <c r="H125" s="3503"/>
      <c r="I125" s="3503"/>
      <c r="J125" s="3503"/>
      <c r="M125" s="3424"/>
      <c r="N125" s="3424"/>
    </row>
    <row r="126" spans="1:14" s="3423" customFormat="1">
      <c r="A126" s="3310"/>
      <c r="B126" s="3395"/>
      <c r="C126" s="3504"/>
      <c r="E126" s="3502"/>
      <c r="F126" s="3503"/>
      <c r="G126" s="3503"/>
      <c r="H126" s="3503"/>
      <c r="I126" s="3503"/>
      <c r="J126" s="3503"/>
      <c r="M126" s="3424"/>
      <c r="N126" s="3424"/>
    </row>
    <row r="127" spans="1:14" s="3423" customFormat="1">
      <c r="A127" s="3310"/>
      <c r="B127" s="3395"/>
      <c r="C127" s="3504"/>
      <c r="E127" s="3502"/>
      <c r="F127" s="3503"/>
      <c r="G127" s="3503"/>
      <c r="H127" s="3503"/>
      <c r="I127" s="3503"/>
      <c r="J127" s="3503"/>
      <c r="M127" s="3424"/>
      <c r="N127" s="3424"/>
    </row>
  </sheetData>
  <mergeCells count="10">
    <mergeCell ref="E42:E44"/>
    <mergeCell ref="B95:K95"/>
    <mergeCell ref="B9:K9"/>
    <mergeCell ref="E13:E14"/>
    <mergeCell ref="F13:F14"/>
    <mergeCell ref="G13:G14"/>
    <mergeCell ref="H13:H14"/>
    <mergeCell ref="I13:I14"/>
    <mergeCell ref="J13:J14"/>
    <mergeCell ref="K13:K14"/>
  </mergeCell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127"/>
  <sheetViews>
    <sheetView zoomScale="70" zoomScaleNormal="70" workbookViewId="0"/>
  </sheetViews>
  <sheetFormatPr defaultColWidth="9.140625" defaultRowHeight="12.75"/>
  <cols>
    <col min="1" max="1" width="11.7109375" style="3388" customWidth="1"/>
    <col min="2" max="2" width="17.5703125" style="3389" customWidth="1"/>
    <col min="3" max="3" width="76.140625" style="3391" customWidth="1"/>
    <col min="4" max="4" width="17.42578125" style="3393" customWidth="1"/>
    <col min="5" max="5" width="23.140625" style="3390" customWidth="1"/>
    <col min="6" max="6" width="19.5703125" style="3390" customWidth="1"/>
    <col min="7" max="7" width="24.5703125" style="3390" customWidth="1"/>
    <col min="8" max="8" width="17.28515625" style="3390" customWidth="1"/>
    <col min="9" max="9" width="18.42578125" style="3390" customWidth="1"/>
    <col min="10" max="10" width="16" style="3391" customWidth="1"/>
    <col min="11" max="11" width="9.140625" style="3391"/>
    <col min="12" max="13" width="9.140625" style="3392"/>
    <col min="14" max="14" width="9.140625" style="3391"/>
    <col min="15" max="15" width="28.5703125" style="3391" bestFit="1" customWidth="1"/>
    <col min="16" max="16" width="94" style="3391" customWidth="1"/>
    <col min="17" max="16384" width="9.140625" style="3391"/>
  </cols>
  <sheetData>
    <row r="1" spans="1:16" ht="15">
      <c r="C1" s="41" t="s">
        <v>48</v>
      </c>
      <c r="D1" s="105" t="s">
        <v>986</v>
      </c>
    </row>
    <row r="2" spans="1:16" ht="15">
      <c r="C2" s="27" t="s">
        <v>49</v>
      </c>
      <c r="D2" s="27" t="s">
        <v>3388</v>
      </c>
    </row>
    <row r="3" spans="1:16" ht="15">
      <c r="C3" s="27" t="s">
        <v>47</v>
      </c>
      <c r="D3" s="27" t="s">
        <v>52</v>
      </c>
    </row>
    <row r="4" spans="1:16" ht="15">
      <c r="C4" s="27" t="s">
        <v>50</v>
      </c>
      <c r="D4" s="27" t="s">
        <v>53</v>
      </c>
    </row>
    <row r="5" spans="1:16" ht="15">
      <c r="C5" s="41" t="s">
        <v>792</v>
      </c>
      <c r="D5" s="41" t="s">
        <v>71</v>
      </c>
    </row>
    <row r="7" spans="1:16" s="3394" customFormat="1">
      <c r="A7" s="3388"/>
      <c r="B7" s="3389"/>
      <c r="C7" s="3391"/>
      <c r="D7" s="3393"/>
      <c r="E7" s="3390"/>
      <c r="F7" s="3390"/>
      <c r="G7" s="3390"/>
      <c r="H7" s="3390"/>
      <c r="I7" s="3390"/>
      <c r="J7" s="3391"/>
      <c r="K7" s="3391"/>
      <c r="L7" s="3392"/>
      <c r="M7" s="3392"/>
    </row>
    <row r="8" spans="1:16" s="3394" customFormat="1" ht="15" thickBot="1">
      <c r="A8" s="3395"/>
      <c r="B8" s="3396"/>
      <c r="C8" s="1046"/>
      <c r="D8" s="1045"/>
      <c r="E8" s="3397"/>
      <c r="F8" s="3397"/>
      <c r="G8" s="3397"/>
      <c r="H8" s="3397"/>
      <c r="I8" s="3397"/>
      <c r="J8" s="1046"/>
      <c r="K8" s="3391"/>
      <c r="L8" s="3392"/>
      <c r="M8" s="3392"/>
    </row>
    <row r="9" spans="1:16" s="3400" customFormat="1" ht="27.75" thickBot="1">
      <c r="A9" s="5136" t="s">
        <v>3714</v>
      </c>
      <c r="B9" s="5137"/>
      <c r="C9" s="5137"/>
      <c r="D9" s="5137"/>
      <c r="E9" s="5137"/>
      <c r="F9" s="5137"/>
      <c r="G9" s="5137"/>
      <c r="H9" s="5137"/>
      <c r="I9" s="5137"/>
      <c r="J9" s="5138"/>
      <c r="K9" s="3398"/>
      <c r="L9" s="3399"/>
      <c r="M9" s="3399"/>
      <c r="N9" s="3313"/>
      <c r="O9" s="3313"/>
      <c r="P9" s="3313"/>
    </row>
    <row r="10" spans="1:16" s="3394" customFormat="1" ht="15">
      <c r="A10" s="3401"/>
      <c r="B10" s="3402"/>
      <c r="C10" s="3403"/>
      <c r="D10" s="3403"/>
      <c r="E10" s="3403"/>
      <c r="F10" s="3403"/>
      <c r="G10" s="3403"/>
      <c r="H10" s="3403"/>
      <c r="I10" s="3403"/>
      <c r="J10" s="3403"/>
      <c r="N10" s="2742"/>
      <c r="O10" s="2742"/>
      <c r="P10" s="2742"/>
    </row>
    <row r="11" spans="1:16" s="3394" customFormat="1" ht="15">
      <c r="A11" s="3401"/>
      <c r="B11" s="3402"/>
      <c r="C11" s="3403"/>
      <c r="D11" s="3403"/>
      <c r="E11" s="3403"/>
      <c r="F11" s="3403"/>
      <c r="G11" s="3403"/>
      <c r="H11" s="3403"/>
      <c r="I11" s="3403"/>
      <c r="J11" s="3403"/>
      <c r="N11" s="2742"/>
      <c r="O11" s="2742"/>
      <c r="P11" s="2742"/>
    </row>
    <row r="12" spans="1:16" s="3394" customFormat="1" ht="15.75" thickBot="1">
      <c r="A12" s="3401"/>
      <c r="B12" s="3402"/>
      <c r="C12" s="3403"/>
      <c r="D12" s="3403"/>
      <c r="E12" s="3403"/>
      <c r="F12" s="3403"/>
      <c r="G12" s="3403"/>
      <c r="H12" s="3403"/>
      <c r="I12" s="3403"/>
      <c r="J12" s="3403"/>
      <c r="N12" s="2742"/>
      <c r="O12" s="2742"/>
      <c r="P12" s="2742"/>
    </row>
    <row r="13" spans="1:16" s="3394" customFormat="1" ht="15" customHeight="1">
      <c r="A13" s="3404"/>
      <c r="B13" s="3505"/>
      <c r="C13" s="3506"/>
      <c r="D13" s="5145" t="s">
        <v>3439</v>
      </c>
      <c r="E13" s="5145" t="s">
        <v>1416</v>
      </c>
      <c r="F13" s="5145" t="s">
        <v>3499</v>
      </c>
      <c r="G13" s="5145" t="s">
        <v>3500</v>
      </c>
      <c r="H13" s="5147" t="s">
        <v>3441</v>
      </c>
      <c r="I13" s="5145" t="s">
        <v>3442</v>
      </c>
      <c r="J13" s="5149" t="s">
        <v>3501</v>
      </c>
      <c r="K13" s="3391"/>
      <c r="L13" s="3392"/>
      <c r="M13" s="3392"/>
      <c r="N13" s="3738"/>
      <c r="O13" s="3739"/>
      <c r="P13" s="3318"/>
    </row>
    <row r="14" spans="1:16" s="3394" customFormat="1" ht="45.75" customHeight="1">
      <c r="A14" s="3507"/>
      <c r="B14" s="3508"/>
      <c r="C14" s="3509"/>
      <c r="D14" s="5146" t="s">
        <v>3439</v>
      </c>
      <c r="E14" s="5146"/>
      <c r="F14" s="5146"/>
      <c r="G14" s="5146"/>
      <c r="H14" s="5148"/>
      <c r="I14" s="5146"/>
      <c r="J14" s="5150"/>
      <c r="K14" s="3391"/>
      <c r="L14" s="3392"/>
      <c r="M14" s="3392"/>
      <c r="N14" s="3312"/>
      <c r="O14" s="3312"/>
      <c r="P14" s="3312"/>
    </row>
    <row r="15" spans="1:16" s="3394" customFormat="1" ht="25.5">
      <c r="A15" s="3510" t="s">
        <v>1651</v>
      </c>
      <c r="B15" s="3511" t="s">
        <v>200</v>
      </c>
      <c r="C15" s="3409" t="s">
        <v>1415</v>
      </c>
      <c r="D15" s="3409"/>
      <c r="E15" s="3410" t="s">
        <v>1417</v>
      </c>
      <c r="F15" s="3410" t="s">
        <v>1422</v>
      </c>
      <c r="G15" s="3410" t="s">
        <v>1425</v>
      </c>
      <c r="H15" s="3410" t="s">
        <v>1428</v>
      </c>
      <c r="I15" s="3410" t="s">
        <v>1431</v>
      </c>
      <c r="J15" s="3411" t="s">
        <v>3502</v>
      </c>
      <c r="K15" s="3391"/>
      <c r="L15" s="3392"/>
      <c r="M15" s="3392"/>
    </row>
    <row r="16" spans="1:16" ht="30" customHeight="1">
      <c r="A16" s="3412" t="s">
        <v>1417</v>
      </c>
      <c r="B16" s="3413" t="s">
        <v>132</v>
      </c>
      <c r="C16" s="3414" t="s">
        <v>3503</v>
      </c>
      <c r="D16" s="3415"/>
      <c r="E16" s="3416">
        <f>SUM(E17,E81)</f>
        <v>0</v>
      </c>
      <c r="F16" s="3417"/>
      <c r="G16" s="3417"/>
      <c r="H16" s="3417"/>
      <c r="I16" s="3417"/>
      <c r="J16" s="3418">
        <f>SUM(J17,J81,J94)</f>
        <v>0</v>
      </c>
    </row>
    <row r="17" spans="1:13" s="3423" customFormat="1" ht="30" customHeight="1">
      <c r="A17" s="3412" t="s">
        <v>1422</v>
      </c>
      <c r="B17" s="3413" t="s">
        <v>1420</v>
      </c>
      <c r="C17" s="3419" t="s">
        <v>3504</v>
      </c>
      <c r="D17" s="3420"/>
      <c r="E17" s="3421">
        <f>SUM(E18,E26,E31,E37,E49,E61,E77)</f>
        <v>0</v>
      </c>
      <c r="F17" s="3422"/>
      <c r="G17" s="3422"/>
      <c r="H17" s="3422"/>
      <c r="I17" s="3422"/>
      <c r="J17" s="3418">
        <f>SUM(J18,J26,J31,J37,J49,J61,J77)</f>
        <v>0</v>
      </c>
      <c r="L17" s="3424"/>
      <c r="M17" s="3424"/>
    </row>
    <row r="18" spans="1:13" s="3423" customFormat="1" ht="30" customHeight="1">
      <c r="A18" s="3412" t="s">
        <v>1425</v>
      </c>
      <c r="B18" s="3425" t="s">
        <v>1423</v>
      </c>
      <c r="C18" s="3426" t="s">
        <v>3505</v>
      </c>
      <c r="D18" s="3420" t="s">
        <v>3506</v>
      </c>
      <c r="E18" s="3427">
        <f>SUM(E19,E20,E23,E24,E25)</f>
        <v>0</v>
      </c>
      <c r="F18" s="3428"/>
      <c r="G18" s="3428"/>
      <c r="H18" s="3428"/>
      <c r="I18" s="3428"/>
      <c r="J18" s="3429">
        <f>SUM(J19,J20,J23,J24,J25)</f>
        <v>0</v>
      </c>
      <c r="L18" s="3424"/>
      <c r="M18" s="3424"/>
    </row>
    <row r="19" spans="1:13" s="3423" customFormat="1" ht="35.25" customHeight="1">
      <c r="A19" s="3412" t="s">
        <v>1428</v>
      </c>
      <c r="B19" s="3425" t="s">
        <v>1426</v>
      </c>
      <c r="C19" s="3430" t="s">
        <v>3507</v>
      </c>
      <c r="D19" s="3420" t="s">
        <v>3508</v>
      </c>
      <c r="E19" s="3431"/>
      <c r="F19" s="3428"/>
      <c r="G19" s="3428"/>
      <c r="H19" s="3744">
        <v>1</v>
      </c>
      <c r="I19" s="3432"/>
      <c r="J19" s="3429">
        <f>E19*I19</f>
        <v>0</v>
      </c>
      <c r="L19" s="3424"/>
      <c r="M19" s="3424"/>
    </row>
    <row r="20" spans="1:13" s="3423" customFormat="1" ht="30" customHeight="1">
      <c r="A20" s="3412" t="s">
        <v>1431</v>
      </c>
      <c r="B20" s="3425" t="s">
        <v>1452</v>
      </c>
      <c r="C20" s="3430" t="s">
        <v>3509</v>
      </c>
      <c r="D20" s="3420" t="s">
        <v>3510</v>
      </c>
      <c r="E20" s="3427">
        <f>SUM(E21,E22)</f>
        <v>0</v>
      </c>
      <c r="F20" s="3428"/>
      <c r="G20" s="3428"/>
      <c r="H20" s="3433"/>
      <c r="I20" s="3433"/>
      <c r="J20" s="3429">
        <f>SUM(J21,J22)</f>
        <v>0</v>
      </c>
      <c r="L20" s="3424"/>
      <c r="M20" s="3424"/>
    </row>
    <row r="21" spans="1:13" s="3423" customFormat="1" ht="30" customHeight="1">
      <c r="A21" s="3412" t="s">
        <v>1434</v>
      </c>
      <c r="B21" s="3425" t="s">
        <v>1455</v>
      </c>
      <c r="C21" s="3434" t="s">
        <v>3511</v>
      </c>
      <c r="D21" s="3420" t="s">
        <v>3512</v>
      </c>
      <c r="E21" s="3435"/>
      <c r="F21" s="3428"/>
      <c r="G21" s="3428"/>
      <c r="H21" s="3745">
        <v>0.15</v>
      </c>
      <c r="I21" s="3436"/>
      <c r="J21" s="3429">
        <f t="shared" ref="J21:J23" si="0">E21*I21</f>
        <v>0</v>
      </c>
      <c r="L21" s="3424"/>
      <c r="M21" s="3424"/>
    </row>
    <row r="22" spans="1:13" s="3423" customFormat="1" ht="30" customHeight="1">
      <c r="A22" s="3412" t="s">
        <v>1436</v>
      </c>
      <c r="B22" s="3425" t="s">
        <v>1458</v>
      </c>
      <c r="C22" s="3434" t="s">
        <v>3513</v>
      </c>
      <c r="D22" s="3420" t="s">
        <v>3514</v>
      </c>
      <c r="E22" s="3435"/>
      <c r="F22" s="3428"/>
      <c r="G22" s="3428"/>
      <c r="H22" s="3745">
        <v>0.2</v>
      </c>
      <c r="I22" s="3436"/>
      <c r="J22" s="3429">
        <f t="shared" si="0"/>
        <v>0</v>
      </c>
      <c r="L22" s="3424"/>
      <c r="M22" s="3424"/>
    </row>
    <row r="23" spans="1:13" s="3423" customFormat="1" ht="30" customHeight="1">
      <c r="A23" s="3412" t="s">
        <v>1439</v>
      </c>
      <c r="B23" s="3425" t="s">
        <v>1464</v>
      </c>
      <c r="C23" s="3430" t="s">
        <v>3515</v>
      </c>
      <c r="D23" s="3420" t="s">
        <v>3516</v>
      </c>
      <c r="E23" s="3435"/>
      <c r="F23" s="3428"/>
      <c r="G23" s="3428"/>
      <c r="H23" s="3744">
        <v>0.05</v>
      </c>
      <c r="I23" s="3432"/>
      <c r="J23" s="3429">
        <f t="shared" si="0"/>
        <v>0</v>
      </c>
      <c r="L23" s="3424"/>
      <c r="M23" s="3424"/>
    </row>
    <row r="24" spans="1:13" s="3423" customFormat="1" ht="30" customHeight="1">
      <c r="A24" s="3412" t="s">
        <v>1442</v>
      </c>
      <c r="B24" s="3425" t="s">
        <v>1466</v>
      </c>
      <c r="C24" s="3430" t="s">
        <v>3517</v>
      </c>
      <c r="D24" s="3420" t="s">
        <v>3518</v>
      </c>
      <c r="E24" s="3437"/>
      <c r="F24" s="3428"/>
      <c r="G24" s="3428"/>
      <c r="H24" s="3438"/>
      <c r="I24" s="3436"/>
      <c r="J24" s="3429">
        <f>E24*I24</f>
        <v>0</v>
      </c>
      <c r="L24" s="3424"/>
      <c r="M24" s="3424"/>
    </row>
    <row r="25" spans="1:13" s="3423" customFormat="1" ht="30" customHeight="1">
      <c r="A25" s="3412" t="s">
        <v>2654</v>
      </c>
      <c r="B25" s="3425" t="s">
        <v>1469</v>
      </c>
      <c r="C25" s="3430" t="s">
        <v>3519</v>
      </c>
      <c r="D25" s="3420" t="s">
        <v>3520</v>
      </c>
      <c r="E25" s="3435"/>
      <c r="F25" s="3428"/>
      <c r="G25" s="3428"/>
      <c r="H25" s="3744">
        <v>0.1</v>
      </c>
      <c r="I25" s="3432"/>
      <c r="J25" s="3429">
        <f>E25*I25</f>
        <v>0</v>
      </c>
    </row>
    <row r="26" spans="1:13" s="3423" customFormat="1" ht="30" customHeight="1">
      <c r="A26" s="3412" t="s">
        <v>2656</v>
      </c>
      <c r="B26" s="3425" t="s">
        <v>1550</v>
      </c>
      <c r="C26" s="3426" t="s">
        <v>3521</v>
      </c>
      <c r="D26" s="3420" t="s">
        <v>3522</v>
      </c>
      <c r="E26" s="3427">
        <f>SUM(E27,E30)</f>
        <v>0</v>
      </c>
      <c r="F26" s="3428"/>
      <c r="G26" s="3428"/>
      <c r="H26" s="3428"/>
      <c r="I26" s="3428"/>
      <c r="J26" s="3429">
        <f>SUM(J27,J30)</f>
        <v>0</v>
      </c>
    </row>
    <row r="27" spans="1:13" s="3423" customFormat="1" ht="57">
      <c r="A27" s="3412" t="s">
        <v>2658</v>
      </c>
      <c r="B27" s="3425" t="s">
        <v>1553</v>
      </c>
      <c r="C27" s="3430" t="s">
        <v>3523</v>
      </c>
      <c r="D27" s="3420"/>
      <c r="E27" s="3427">
        <f>SUM(E28,E29)</f>
        <v>0</v>
      </c>
      <c r="F27" s="3428"/>
      <c r="G27" s="3428"/>
      <c r="H27" s="3439"/>
      <c r="I27" s="3440"/>
      <c r="J27" s="3429">
        <f>SUM(J28,J29)</f>
        <v>0</v>
      </c>
    </row>
    <row r="28" spans="1:13" s="3423" customFormat="1" ht="30" customHeight="1">
      <c r="A28" s="3441" t="s">
        <v>1451</v>
      </c>
      <c r="B28" s="3425" t="s">
        <v>1556</v>
      </c>
      <c r="C28" s="3442" t="s">
        <v>3524</v>
      </c>
      <c r="D28" s="3420" t="s">
        <v>3525</v>
      </c>
      <c r="E28" s="3435"/>
      <c r="F28" s="3428"/>
      <c r="G28" s="3428"/>
      <c r="H28" s="3744">
        <v>0.05</v>
      </c>
      <c r="I28" s="3432"/>
      <c r="J28" s="3429">
        <f t="shared" ref="J28:J30" si="1">E28*I28</f>
        <v>0</v>
      </c>
    </row>
    <row r="29" spans="1:13" s="3423" customFormat="1" ht="30" customHeight="1">
      <c r="A29" s="3441" t="s">
        <v>1454</v>
      </c>
      <c r="B29" s="3425" t="s">
        <v>1559</v>
      </c>
      <c r="C29" s="3442" t="s">
        <v>3526</v>
      </c>
      <c r="D29" s="3420" t="s">
        <v>3527</v>
      </c>
      <c r="E29" s="3435"/>
      <c r="F29" s="3428"/>
      <c r="G29" s="3428"/>
      <c r="H29" s="3744">
        <v>0.25</v>
      </c>
      <c r="I29" s="3443"/>
      <c r="J29" s="3429">
        <f t="shared" si="1"/>
        <v>0</v>
      </c>
    </row>
    <row r="30" spans="1:13" s="3423" customFormat="1" ht="47.25" customHeight="1">
      <c r="A30" s="3412" t="s">
        <v>1457</v>
      </c>
      <c r="B30" s="3425" t="s">
        <v>1580</v>
      </c>
      <c r="C30" s="3444" t="s">
        <v>3528</v>
      </c>
      <c r="D30" s="3420" t="s">
        <v>3529</v>
      </c>
      <c r="E30" s="3435"/>
      <c r="F30" s="3428"/>
      <c r="G30" s="3428"/>
      <c r="H30" s="3744">
        <v>0.25</v>
      </c>
      <c r="I30" s="3436"/>
      <c r="J30" s="3429">
        <f t="shared" si="1"/>
        <v>0</v>
      </c>
      <c r="K30" s="3445"/>
    </row>
    <row r="31" spans="1:13" s="3423" customFormat="1" ht="30" customHeight="1">
      <c r="A31" s="3412" t="s">
        <v>1460</v>
      </c>
      <c r="B31" s="3425" t="s">
        <v>2899</v>
      </c>
      <c r="C31" s="3426" t="s">
        <v>3530</v>
      </c>
      <c r="D31" s="3420"/>
      <c r="E31" s="3427">
        <f>SUM(E32,E33,E34)</f>
        <v>0</v>
      </c>
      <c r="F31" s="3428"/>
      <c r="G31" s="3428"/>
      <c r="H31" s="3440"/>
      <c r="I31" s="3433"/>
      <c r="J31" s="3429">
        <f>SUM(J32,J33,J34)</f>
        <v>0</v>
      </c>
      <c r="K31" s="3445"/>
    </row>
    <row r="32" spans="1:13" s="3423" customFormat="1" ht="30" customHeight="1">
      <c r="A32" s="3441" t="s">
        <v>2664</v>
      </c>
      <c r="B32" s="3425" t="s">
        <v>3531</v>
      </c>
      <c r="C32" s="3444" t="s">
        <v>3532</v>
      </c>
      <c r="D32" s="3420" t="s">
        <v>3533</v>
      </c>
      <c r="E32" s="3435"/>
      <c r="F32" s="3428"/>
      <c r="G32" s="3428"/>
      <c r="H32" s="3744">
        <v>1</v>
      </c>
      <c r="I32" s="3436"/>
      <c r="J32" s="3429">
        <f t="shared" ref="J32:J33" si="2">E32*I32</f>
        <v>0</v>
      </c>
    </row>
    <row r="33" spans="1:10" s="3423" customFormat="1" ht="30" customHeight="1">
      <c r="A33" s="3441" t="s">
        <v>2666</v>
      </c>
      <c r="B33" s="3425" t="s">
        <v>3534</v>
      </c>
      <c r="C33" s="3430" t="s">
        <v>3535</v>
      </c>
      <c r="D33" s="3420" t="s">
        <v>3536</v>
      </c>
      <c r="E33" s="3435"/>
      <c r="F33" s="3428"/>
      <c r="G33" s="3428"/>
      <c r="H33" s="3744">
        <v>1</v>
      </c>
      <c r="I33" s="3436"/>
      <c r="J33" s="3429">
        <f t="shared" si="2"/>
        <v>0</v>
      </c>
    </row>
    <row r="34" spans="1:10" s="3423" customFormat="1" ht="30" customHeight="1">
      <c r="A34" s="3441" t="s">
        <v>2668</v>
      </c>
      <c r="B34" s="3425" t="s">
        <v>3537</v>
      </c>
      <c r="C34" s="3430" t="s">
        <v>3538</v>
      </c>
      <c r="D34" s="3420"/>
      <c r="E34" s="3427">
        <f>SUM(E35,E36)</f>
        <v>0</v>
      </c>
      <c r="F34" s="3428"/>
      <c r="G34" s="3428"/>
      <c r="H34" s="3440"/>
      <c r="I34" s="3433"/>
      <c r="J34" s="3429">
        <f>SUM(J35,J36)</f>
        <v>0</v>
      </c>
    </row>
    <row r="35" spans="1:10" s="3423" customFormat="1" ht="30" customHeight="1">
      <c r="A35" s="3441" t="s">
        <v>1463</v>
      </c>
      <c r="B35" s="3425" t="s">
        <v>3539</v>
      </c>
      <c r="C35" s="3442" t="s">
        <v>3524</v>
      </c>
      <c r="D35" s="3420" t="s">
        <v>3540</v>
      </c>
      <c r="E35" s="3435"/>
      <c r="F35" s="3428"/>
      <c r="G35" s="3428"/>
      <c r="H35" s="3744">
        <v>0.2</v>
      </c>
      <c r="I35" s="3436"/>
      <c r="J35" s="3429">
        <f t="shared" ref="J35:J36" si="3">E35*I35</f>
        <v>0</v>
      </c>
    </row>
    <row r="36" spans="1:10" s="3423" customFormat="1" ht="30" customHeight="1">
      <c r="A36" s="3441" t="s">
        <v>2671</v>
      </c>
      <c r="B36" s="3425" t="s">
        <v>3541</v>
      </c>
      <c r="C36" s="3442" t="s">
        <v>3526</v>
      </c>
      <c r="D36" s="3420" t="s">
        <v>3542</v>
      </c>
      <c r="E36" s="3435"/>
      <c r="F36" s="3428"/>
      <c r="G36" s="3428"/>
      <c r="H36" s="3744">
        <v>0.4</v>
      </c>
      <c r="I36" s="3436"/>
      <c r="J36" s="3429">
        <f t="shared" si="3"/>
        <v>0</v>
      </c>
    </row>
    <row r="37" spans="1:10" s="3423" customFormat="1" ht="30" customHeight="1">
      <c r="A37" s="3441" t="s">
        <v>2673</v>
      </c>
      <c r="B37" s="3425" t="s">
        <v>2900</v>
      </c>
      <c r="C37" s="3426" t="s">
        <v>3543</v>
      </c>
      <c r="D37" s="3420"/>
      <c r="E37" s="3427">
        <f>SUM(E38,E39,E40,E41,E42,E45,E46,E47,E48)</f>
        <v>0</v>
      </c>
      <c r="F37" s="3428"/>
      <c r="G37" s="3428"/>
      <c r="H37" s="3440"/>
      <c r="I37" s="3433"/>
      <c r="J37" s="3429">
        <f>SUM(J38,J39,J40,J41,J42,J45,J46,J47,J48)</f>
        <v>0</v>
      </c>
    </row>
    <row r="38" spans="1:10" s="3423" customFormat="1" ht="30" customHeight="1">
      <c r="A38" s="3441" t="s">
        <v>2674</v>
      </c>
      <c r="B38" s="3425" t="s">
        <v>3544</v>
      </c>
      <c r="C38" s="3430" t="s">
        <v>3545</v>
      </c>
      <c r="D38" s="3420" t="s">
        <v>3546</v>
      </c>
      <c r="E38" s="3435"/>
      <c r="F38" s="3428"/>
      <c r="G38" s="3428"/>
      <c r="H38" s="3744">
        <v>0.2</v>
      </c>
      <c r="I38" s="3436"/>
      <c r="J38" s="3429">
        <f t="shared" ref="J38:J40" si="4">E38*I38</f>
        <v>0</v>
      </c>
    </row>
    <row r="39" spans="1:10" s="3423" customFormat="1" ht="30" customHeight="1">
      <c r="A39" s="3441" t="s">
        <v>2675</v>
      </c>
      <c r="B39" s="3425" t="s">
        <v>3547</v>
      </c>
      <c r="C39" s="3430" t="s">
        <v>3548</v>
      </c>
      <c r="D39" s="3420" t="s">
        <v>3549</v>
      </c>
      <c r="E39" s="3435"/>
      <c r="F39" s="3428"/>
      <c r="G39" s="3428"/>
      <c r="H39" s="3744">
        <v>1</v>
      </c>
      <c r="I39" s="3432"/>
      <c r="J39" s="3429">
        <f t="shared" si="4"/>
        <v>0</v>
      </c>
    </row>
    <row r="40" spans="1:10" s="3423" customFormat="1" ht="42.75">
      <c r="A40" s="3441" t="s">
        <v>1468</v>
      </c>
      <c r="B40" s="3425" t="s">
        <v>3550</v>
      </c>
      <c r="C40" s="3430" t="s">
        <v>3551</v>
      </c>
      <c r="D40" s="3420" t="s">
        <v>3552</v>
      </c>
      <c r="E40" s="3435"/>
      <c r="F40" s="3428"/>
      <c r="G40" s="3428"/>
      <c r="H40" s="3744">
        <v>1</v>
      </c>
      <c r="I40" s="3432"/>
      <c r="J40" s="3429">
        <f t="shared" si="4"/>
        <v>0</v>
      </c>
    </row>
    <row r="41" spans="1:10" s="3423" customFormat="1" ht="30" customHeight="1">
      <c r="A41" s="3441" t="s">
        <v>1471</v>
      </c>
      <c r="B41" s="3425" t="s">
        <v>3553</v>
      </c>
      <c r="C41" s="3444" t="s">
        <v>3554</v>
      </c>
      <c r="D41" s="3420" t="s">
        <v>3555</v>
      </c>
      <c r="E41" s="3435"/>
      <c r="F41" s="3428"/>
      <c r="G41" s="3428"/>
      <c r="H41" s="3744">
        <v>1</v>
      </c>
      <c r="I41" s="3432"/>
      <c r="J41" s="3429">
        <f>E41*I41</f>
        <v>0</v>
      </c>
    </row>
    <row r="42" spans="1:10" s="3423" customFormat="1" ht="30" customHeight="1">
      <c r="A42" s="3441" t="s">
        <v>1474</v>
      </c>
      <c r="B42" s="3425" t="s">
        <v>3556</v>
      </c>
      <c r="C42" s="3444" t="s">
        <v>3557</v>
      </c>
      <c r="D42" s="5132" t="s">
        <v>3558</v>
      </c>
      <c r="E42" s="3427">
        <f>SUM(E43,E44)</f>
        <v>0</v>
      </c>
      <c r="F42" s="3428"/>
      <c r="G42" s="3428"/>
      <c r="H42" s="3440"/>
      <c r="I42" s="3440"/>
      <c r="J42" s="3429">
        <f>SUM(J43,J44)</f>
        <v>0</v>
      </c>
    </row>
    <row r="43" spans="1:10" s="3423" customFormat="1" ht="30" customHeight="1">
      <c r="A43" s="3441" t="s">
        <v>1477</v>
      </c>
      <c r="B43" s="3425" t="s">
        <v>3559</v>
      </c>
      <c r="C43" s="3434" t="s">
        <v>3560</v>
      </c>
      <c r="D43" s="5132"/>
      <c r="E43" s="3435"/>
      <c r="F43" s="3428"/>
      <c r="G43" s="3428"/>
      <c r="H43" s="3744">
        <v>0</v>
      </c>
      <c r="I43" s="3432"/>
      <c r="J43" s="3429">
        <f t="shared" ref="J43:J48" si="5">E43*I43</f>
        <v>0</v>
      </c>
    </row>
    <row r="44" spans="1:10" s="3423" customFormat="1" ht="30" customHeight="1">
      <c r="A44" s="3441" t="s">
        <v>1483</v>
      </c>
      <c r="B44" s="3425" t="s">
        <v>3561</v>
      </c>
      <c r="C44" s="3442" t="s">
        <v>3562</v>
      </c>
      <c r="D44" s="5132"/>
      <c r="E44" s="3435"/>
      <c r="F44" s="3428"/>
      <c r="G44" s="3428"/>
      <c r="H44" s="3744">
        <v>1</v>
      </c>
      <c r="I44" s="3432"/>
      <c r="J44" s="3429">
        <f t="shared" si="5"/>
        <v>0</v>
      </c>
    </row>
    <row r="45" spans="1:10" s="3423" customFormat="1" ht="30" customHeight="1">
      <c r="A45" s="3441" t="s">
        <v>1486</v>
      </c>
      <c r="B45" s="3425" t="s">
        <v>3563</v>
      </c>
      <c r="C45" s="3444" t="s">
        <v>3564</v>
      </c>
      <c r="D45" s="3420" t="s">
        <v>3565</v>
      </c>
      <c r="E45" s="3435"/>
      <c r="F45" s="3428"/>
      <c r="G45" s="3428"/>
      <c r="H45" s="3744">
        <v>1</v>
      </c>
      <c r="I45" s="3432"/>
      <c r="J45" s="3429">
        <f t="shared" si="5"/>
        <v>0</v>
      </c>
    </row>
    <row r="46" spans="1:10" s="3423" customFormat="1" ht="30" customHeight="1">
      <c r="A46" s="3441" t="s">
        <v>1489</v>
      </c>
      <c r="B46" s="3425" t="s">
        <v>3566</v>
      </c>
      <c r="C46" s="3444" t="s">
        <v>3567</v>
      </c>
      <c r="D46" s="3420" t="s">
        <v>3568</v>
      </c>
      <c r="E46" s="3435"/>
      <c r="F46" s="3428"/>
      <c r="G46" s="3428"/>
      <c r="H46" s="3744">
        <v>1</v>
      </c>
      <c r="I46" s="3432"/>
      <c r="J46" s="3429">
        <f t="shared" si="5"/>
        <v>0</v>
      </c>
    </row>
    <row r="47" spans="1:10" s="3423" customFormat="1" ht="41.25" customHeight="1">
      <c r="A47" s="3441" t="s">
        <v>1492</v>
      </c>
      <c r="B47" s="3425" t="s">
        <v>3569</v>
      </c>
      <c r="C47" s="3430" t="s">
        <v>3570</v>
      </c>
      <c r="D47" s="3420" t="s">
        <v>3571</v>
      </c>
      <c r="E47" s="3435"/>
      <c r="F47" s="3428"/>
      <c r="G47" s="3428"/>
      <c r="H47" s="3744">
        <v>1</v>
      </c>
      <c r="I47" s="3432"/>
      <c r="J47" s="3429">
        <f t="shared" si="5"/>
        <v>0</v>
      </c>
    </row>
    <row r="48" spans="1:10" s="3423" customFormat="1" ht="30" customHeight="1">
      <c r="A48" s="3441" t="s">
        <v>1495</v>
      </c>
      <c r="B48" s="3425" t="s">
        <v>3572</v>
      </c>
      <c r="C48" s="3430" t="s">
        <v>3573</v>
      </c>
      <c r="D48" s="3420" t="s">
        <v>3574</v>
      </c>
      <c r="E48" s="3435"/>
      <c r="F48" s="3428"/>
      <c r="G48" s="3428"/>
      <c r="H48" s="3744">
        <v>1</v>
      </c>
      <c r="I48" s="3432"/>
      <c r="J48" s="3429">
        <f t="shared" si="5"/>
        <v>0</v>
      </c>
    </row>
    <row r="49" spans="1:10" s="3423" customFormat="1" ht="30" customHeight="1">
      <c r="A49" s="3441" t="s">
        <v>1498</v>
      </c>
      <c r="B49" s="3425" t="s">
        <v>2901</v>
      </c>
      <c r="C49" s="3426" t="s">
        <v>3575</v>
      </c>
      <c r="D49" s="3420"/>
      <c r="E49" s="3427">
        <f>SUM(E50,E56)</f>
        <v>0</v>
      </c>
      <c r="F49" s="3428"/>
      <c r="G49" s="3428"/>
      <c r="H49" s="3440"/>
      <c r="I49" s="3428"/>
      <c r="J49" s="3429">
        <f>SUM(J50,J56)</f>
        <v>0</v>
      </c>
    </row>
    <row r="50" spans="1:10" s="3423" customFormat="1" ht="30" customHeight="1">
      <c r="A50" s="3441" t="s">
        <v>1501</v>
      </c>
      <c r="B50" s="3425" t="s">
        <v>3576</v>
      </c>
      <c r="C50" s="3430" t="s">
        <v>3577</v>
      </c>
      <c r="D50" s="3420"/>
      <c r="E50" s="3446">
        <f>SUM(E51,E52,E53,E54,E55)</f>
        <v>0</v>
      </c>
      <c r="F50" s="3428"/>
      <c r="G50" s="3428"/>
      <c r="H50" s="3440"/>
      <c r="I50" s="3440"/>
      <c r="J50" s="3429">
        <f>SUM(J51,J52,J53,J54,J55)</f>
        <v>0</v>
      </c>
    </row>
    <row r="51" spans="1:10" s="3423" customFormat="1" ht="30" customHeight="1">
      <c r="A51" s="3441" t="s">
        <v>1504</v>
      </c>
      <c r="B51" s="3425" t="s">
        <v>3578</v>
      </c>
      <c r="C51" s="3442" t="s">
        <v>3579</v>
      </c>
      <c r="D51" s="3420" t="s">
        <v>3580</v>
      </c>
      <c r="E51" s="3435"/>
      <c r="F51" s="3428"/>
      <c r="G51" s="3428"/>
      <c r="H51" s="3744">
        <v>0.05</v>
      </c>
      <c r="I51" s="3432"/>
      <c r="J51" s="3429">
        <f t="shared" ref="J51:J55" si="6">E51*I51</f>
        <v>0</v>
      </c>
    </row>
    <row r="52" spans="1:10" s="3423" customFormat="1" ht="30" customHeight="1">
      <c r="A52" s="3441" t="s">
        <v>1507</v>
      </c>
      <c r="B52" s="3425" t="s">
        <v>3581</v>
      </c>
      <c r="C52" s="3442" t="s">
        <v>3582</v>
      </c>
      <c r="D52" s="3447" t="s">
        <v>3583</v>
      </c>
      <c r="E52" s="3448"/>
      <c r="F52" s="3428"/>
      <c r="G52" s="3428"/>
      <c r="H52" s="3744">
        <v>0.1</v>
      </c>
      <c r="I52" s="3432"/>
      <c r="J52" s="3429">
        <f t="shared" si="6"/>
        <v>0</v>
      </c>
    </row>
    <row r="53" spans="1:10" s="3423" customFormat="1" ht="30" customHeight="1">
      <c r="A53" s="3441" t="s">
        <v>3584</v>
      </c>
      <c r="B53" s="3425" t="s">
        <v>3585</v>
      </c>
      <c r="C53" s="3434" t="s">
        <v>3586</v>
      </c>
      <c r="D53" s="3420" t="s">
        <v>3587</v>
      </c>
      <c r="E53" s="3435"/>
      <c r="F53" s="3428"/>
      <c r="G53" s="3428"/>
      <c r="H53" s="3744">
        <v>0.4</v>
      </c>
      <c r="I53" s="3432"/>
      <c r="J53" s="3429">
        <f t="shared" si="6"/>
        <v>0</v>
      </c>
    </row>
    <row r="54" spans="1:10" s="3423" customFormat="1" ht="33.75" customHeight="1">
      <c r="A54" s="3441" t="s">
        <v>1510</v>
      </c>
      <c r="B54" s="3425" t="s">
        <v>3588</v>
      </c>
      <c r="C54" s="3434" t="s">
        <v>3589</v>
      </c>
      <c r="D54" s="3420" t="s">
        <v>3587</v>
      </c>
      <c r="E54" s="3435"/>
      <c r="F54" s="3428"/>
      <c r="G54" s="3428"/>
      <c r="H54" s="3744">
        <v>0.4</v>
      </c>
      <c r="I54" s="3432"/>
      <c r="J54" s="3429">
        <f t="shared" si="6"/>
        <v>0</v>
      </c>
    </row>
    <row r="55" spans="1:10" s="3423" customFormat="1" ht="30" customHeight="1">
      <c r="A55" s="3441" t="s">
        <v>1513</v>
      </c>
      <c r="B55" s="3425" t="s">
        <v>3590</v>
      </c>
      <c r="C55" s="3434" t="s">
        <v>3591</v>
      </c>
      <c r="D55" s="3420" t="s">
        <v>3592</v>
      </c>
      <c r="E55" s="3435"/>
      <c r="F55" s="3428"/>
      <c r="G55" s="3428"/>
      <c r="H55" s="3744">
        <v>1</v>
      </c>
      <c r="I55" s="3432"/>
      <c r="J55" s="3429">
        <f t="shared" si="6"/>
        <v>0</v>
      </c>
    </row>
    <row r="56" spans="1:10" s="3423" customFormat="1" ht="30" customHeight="1">
      <c r="A56" s="3441" t="s">
        <v>1516</v>
      </c>
      <c r="B56" s="3425" t="s">
        <v>3593</v>
      </c>
      <c r="C56" s="3430" t="s">
        <v>3594</v>
      </c>
      <c r="D56" s="3420"/>
      <c r="E56" s="3446">
        <f>SUM(E57,E58,E59,E60)</f>
        <v>0</v>
      </c>
      <c r="F56" s="3428"/>
      <c r="G56" s="3428"/>
      <c r="H56" s="3440"/>
      <c r="I56" s="3440"/>
      <c r="J56" s="3429">
        <f>SUM(J57,J58,J59,J60)</f>
        <v>0</v>
      </c>
    </row>
    <row r="57" spans="1:10" s="3423" customFormat="1" ht="30" customHeight="1">
      <c r="A57" s="3441" t="s">
        <v>1519</v>
      </c>
      <c r="B57" s="3425" t="s">
        <v>3595</v>
      </c>
      <c r="C57" s="3442" t="s">
        <v>3579</v>
      </c>
      <c r="D57" s="3420" t="s">
        <v>3580</v>
      </c>
      <c r="E57" s="3435"/>
      <c r="F57" s="3428"/>
      <c r="G57" s="3428"/>
      <c r="H57" s="3744">
        <v>0.05</v>
      </c>
      <c r="I57" s="3432"/>
      <c r="J57" s="3429">
        <f t="shared" ref="J57:J58" si="7">E57*I57</f>
        <v>0</v>
      </c>
    </row>
    <row r="58" spans="1:10" s="3423" customFormat="1" ht="30" customHeight="1">
      <c r="A58" s="3441" t="s">
        <v>1522</v>
      </c>
      <c r="B58" s="3425" t="s">
        <v>3596</v>
      </c>
      <c r="C58" s="3442" t="s">
        <v>3582</v>
      </c>
      <c r="D58" s="3447" t="s">
        <v>3597</v>
      </c>
      <c r="E58" s="3448"/>
      <c r="F58" s="3428"/>
      <c r="G58" s="3428"/>
      <c r="H58" s="3744">
        <v>0.3</v>
      </c>
      <c r="I58" s="3432"/>
      <c r="J58" s="3429">
        <f t="shared" si="7"/>
        <v>0</v>
      </c>
    </row>
    <row r="59" spans="1:10" s="3423" customFormat="1" ht="30" customHeight="1">
      <c r="A59" s="3441" t="s">
        <v>1525</v>
      </c>
      <c r="B59" s="3425" t="s">
        <v>3598</v>
      </c>
      <c r="C59" s="3434" t="s">
        <v>3586</v>
      </c>
      <c r="D59" s="3420" t="s">
        <v>3587</v>
      </c>
      <c r="E59" s="3435"/>
      <c r="F59" s="3428"/>
      <c r="G59" s="3428"/>
      <c r="H59" s="3744">
        <v>0.4</v>
      </c>
      <c r="I59" s="3432"/>
      <c r="J59" s="3429">
        <f>E59*I59</f>
        <v>0</v>
      </c>
    </row>
    <row r="60" spans="1:10" s="3423" customFormat="1" ht="30" customHeight="1">
      <c r="A60" s="3441" t="s">
        <v>1528</v>
      </c>
      <c r="B60" s="3425" t="s">
        <v>3599</v>
      </c>
      <c r="C60" s="3434" t="s">
        <v>3591</v>
      </c>
      <c r="D60" s="3420" t="s">
        <v>3600</v>
      </c>
      <c r="E60" s="3435"/>
      <c r="F60" s="3428"/>
      <c r="G60" s="3428"/>
      <c r="H60" s="3744">
        <v>1</v>
      </c>
      <c r="I60" s="3432"/>
      <c r="J60" s="3429">
        <f>E60*I60</f>
        <v>0</v>
      </c>
    </row>
    <row r="61" spans="1:10" s="3423" customFormat="1" ht="30" customHeight="1">
      <c r="A61" s="3441" t="s">
        <v>1531</v>
      </c>
      <c r="B61" s="3425" t="s">
        <v>2902</v>
      </c>
      <c r="C61" s="3426" t="s">
        <v>3601</v>
      </c>
      <c r="D61" s="3420" t="s">
        <v>3602</v>
      </c>
      <c r="E61" s="3446">
        <f>SUM(E62,E63,E64,E65,E66,E67,E74,E75,E76)</f>
        <v>0</v>
      </c>
      <c r="F61" s="3428" t="s">
        <v>685</v>
      </c>
      <c r="G61" s="3428"/>
      <c r="H61" s="3428"/>
      <c r="I61" s="3428"/>
      <c r="J61" s="3429">
        <f>SUM(J62,J63,J64,J65,J66,J67,J74,J75,J76)</f>
        <v>0</v>
      </c>
    </row>
    <row r="62" spans="1:10" s="3423" customFormat="1" ht="30" customHeight="1">
      <c r="A62" s="3441" t="s">
        <v>1534</v>
      </c>
      <c r="B62" s="3425" t="s">
        <v>3603</v>
      </c>
      <c r="C62" s="3430" t="s">
        <v>3604</v>
      </c>
      <c r="D62" s="3420" t="s">
        <v>3605</v>
      </c>
      <c r="E62" s="3435"/>
      <c r="F62" s="3428"/>
      <c r="G62" s="3428"/>
      <c r="H62" s="3744">
        <v>0.1</v>
      </c>
      <c r="I62" s="3432"/>
      <c r="J62" s="3429">
        <f t="shared" ref="J62:J66" si="8">E62*I62</f>
        <v>0</v>
      </c>
    </row>
    <row r="63" spans="1:10" s="3423" customFormat="1" ht="30" customHeight="1">
      <c r="A63" s="3441" t="s">
        <v>1537</v>
      </c>
      <c r="B63" s="3425" t="s">
        <v>3606</v>
      </c>
      <c r="C63" s="3430" t="s">
        <v>3607</v>
      </c>
      <c r="D63" s="3420" t="s">
        <v>3608</v>
      </c>
      <c r="E63" s="3435"/>
      <c r="F63" s="3428"/>
      <c r="G63" s="3428"/>
      <c r="H63" s="3744">
        <v>0.1</v>
      </c>
      <c r="I63" s="3432"/>
      <c r="J63" s="3429">
        <f t="shared" si="8"/>
        <v>0</v>
      </c>
    </row>
    <row r="64" spans="1:10" s="3423" customFormat="1" ht="30" customHeight="1">
      <c r="A64" s="3441" t="s">
        <v>1540</v>
      </c>
      <c r="B64" s="3425" t="s">
        <v>3609</v>
      </c>
      <c r="C64" s="3430" t="s">
        <v>3610</v>
      </c>
      <c r="D64" s="3420" t="s">
        <v>3611</v>
      </c>
      <c r="E64" s="3435"/>
      <c r="F64" s="3428"/>
      <c r="G64" s="3428"/>
      <c r="H64" s="3744">
        <v>0.05</v>
      </c>
      <c r="I64" s="3432"/>
      <c r="J64" s="3429">
        <f t="shared" si="8"/>
        <v>0</v>
      </c>
    </row>
    <row r="65" spans="1:10" s="3423" customFormat="1" ht="30" customHeight="1">
      <c r="A65" s="3441" t="s">
        <v>1543</v>
      </c>
      <c r="B65" s="3425" t="s">
        <v>3612</v>
      </c>
      <c r="C65" s="3430" t="s">
        <v>3613</v>
      </c>
      <c r="D65" s="3420" t="s">
        <v>3614</v>
      </c>
      <c r="E65" s="3435"/>
      <c r="F65" s="3428"/>
      <c r="G65" s="3428"/>
      <c r="H65" s="3744">
        <v>7.0000000000000007E-2</v>
      </c>
      <c r="I65" s="3432"/>
      <c r="J65" s="3429">
        <f t="shared" si="8"/>
        <v>0</v>
      </c>
    </row>
    <row r="66" spans="1:10" s="3423" customFormat="1" ht="30" customHeight="1">
      <c r="A66" s="3441" t="s">
        <v>1546</v>
      </c>
      <c r="B66" s="3425" t="s">
        <v>3615</v>
      </c>
      <c r="C66" s="3430" t="s">
        <v>3616</v>
      </c>
      <c r="D66" s="3420" t="s">
        <v>3617</v>
      </c>
      <c r="E66" s="3435"/>
      <c r="F66" s="3428"/>
      <c r="G66" s="3428"/>
      <c r="H66" s="3744">
        <v>1</v>
      </c>
      <c r="I66" s="3432"/>
      <c r="J66" s="3429">
        <f t="shared" si="8"/>
        <v>0</v>
      </c>
    </row>
    <row r="67" spans="1:10" s="3423" customFormat="1" ht="48" customHeight="1">
      <c r="A67" s="3441" t="s">
        <v>3618</v>
      </c>
      <c r="B67" s="3425" t="s">
        <v>3619</v>
      </c>
      <c r="C67" s="3430" t="s">
        <v>3620</v>
      </c>
      <c r="D67" s="3420" t="s">
        <v>3621</v>
      </c>
      <c r="E67" s="3446">
        <f>SUM(E68,E73)</f>
        <v>0</v>
      </c>
      <c r="F67" s="3428"/>
      <c r="G67" s="3428"/>
      <c r="H67" s="3449"/>
      <c r="I67" s="3440"/>
      <c r="J67" s="3429">
        <f>SUM(J68,J73)</f>
        <v>0</v>
      </c>
    </row>
    <row r="68" spans="1:10" s="3423" customFormat="1" ht="30" customHeight="1">
      <c r="A68" s="3441" t="s">
        <v>1549</v>
      </c>
      <c r="B68" s="3425" t="s">
        <v>3622</v>
      </c>
      <c r="C68" s="3442" t="s">
        <v>3623</v>
      </c>
      <c r="D68" s="3420"/>
      <c r="E68" s="3446">
        <f>SUM(E69,E70,E71,E72)</f>
        <v>0</v>
      </c>
      <c r="F68" s="3428"/>
      <c r="G68" s="3428"/>
      <c r="H68" s="3440"/>
      <c r="I68" s="3440"/>
      <c r="J68" s="3429">
        <f>SUM(J69,J70,J71,J72)</f>
        <v>0</v>
      </c>
    </row>
    <row r="69" spans="1:10" s="3423" customFormat="1" ht="30" customHeight="1">
      <c r="A69" s="3441" t="s">
        <v>1552</v>
      </c>
      <c r="B69" s="3425" t="s">
        <v>3624</v>
      </c>
      <c r="C69" s="3450" t="s">
        <v>3625</v>
      </c>
      <c r="D69" s="3420"/>
      <c r="E69" s="3435"/>
      <c r="F69" s="3428"/>
      <c r="G69" s="3428"/>
      <c r="H69" s="3744">
        <v>1</v>
      </c>
      <c r="I69" s="3432"/>
      <c r="J69" s="3429">
        <f t="shared" ref="J69:J76" si="9">E69*I69</f>
        <v>0</v>
      </c>
    </row>
    <row r="70" spans="1:10" s="3423" customFormat="1" ht="30" customHeight="1">
      <c r="A70" s="3441" t="s">
        <v>1555</v>
      </c>
      <c r="B70" s="3425" t="s">
        <v>3626</v>
      </c>
      <c r="C70" s="3450" t="s">
        <v>3627</v>
      </c>
      <c r="D70" s="3420"/>
      <c r="E70" s="3435"/>
      <c r="F70" s="3428"/>
      <c r="G70" s="3428"/>
      <c r="H70" s="3744">
        <v>1</v>
      </c>
      <c r="I70" s="3432"/>
      <c r="J70" s="3429">
        <f t="shared" si="9"/>
        <v>0</v>
      </c>
    </row>
    <row r="71" spans="1:10" s="3423" customFormat="1" ht="30" customHeight="1">
      <c r="A71" s="3441" t="s">
        <v>1558</v>
      </c>
      <c r="B71" s="3425" t="s">
        <v>3628</v>
      </c>
      <c r="C71" s="3450" t="s">
        <v>3629</v>
      </c>
      <c r="D71" s="3420"/>
      <c r="E71" s="3435"/>
      <c r="F71" s="3428"/>
      <c r="G71" s="3428"/>
      <c r="H71" s="3744">
        <v>1</v>
      </c>
      <c r="I71" s="3432"/>
      <c r="J71" s="3429">
        <f t="shared" si="9"/>
        <v>0</v>
      </c>
    </row>
    <row r="72" spans="1:10" s="3423" customFormat="1" ht="30" customHeight="1">
      <c r="A72" s="3441" t="s">
        <v>1561</v>
      </c>
      <c r="B72" s="3425" t="s">
        <v>3630</v>
      </c>
      <c r="C72" s="3450" t="s">
        <v>3631</v>
      </c>
      <c r="D72" s="3420"/>
      <c r="E72" s="3435"/>
      <c r="F72" s="3428"/>
      <c r="G72" s="3428"/>
      <c r="H72" s="3744">
        <v>1</v>
      </c>
      <c r="I72" s="3432"/>
      <c r="J72" s="3429">
        <f t="shared" si="9"/>
        <v>0</v>
      </c>
    </row>
    <row r="73" spans="1:10" s="3423" customFormat="1" ht="30" customHeight="1">
      <c r="A73" s="3441" t="s">
        <v>1564</v>
      </c>
      <c r="B73" s="3425" t="s">
        <v>3632</v>
      </c>
      <c r="C73" s="3442" t="s">
        <v>3633</v>
      </c>
      <c r="D73" s="3420"/>
      <c r="E73" s="3435"/>
      <c r="F73" s="3428"/>
      <c r="G73" s="3428"/>
      <c r="H73" s="3744">
        <v>1</v>
      </c>
      <c r="I73" s="3432"/>
      <c r="J73" s="3429">
        <f t="shared" si="9"/>
        <v>0</v>
      </c>
    </row>
    <row r="74" spans="1:10" s="3423" customFormat="1" ht="30" customHeight="1">
      <c r="A74" s="3441" t="s">
        <v>1567</v>
      </c>
      <c r="B74" s="3425" t="s">
        <v>3634</v>
      </c>
      <c r="C74" s="3430" t="s">
        <v>3635</v>
      </c>
      <c r="D74" s="3420" t="s">
        <v>3636</v>
      </c>
      <c r="E74" s="3435"/>
      <c r="F74" s="3428"/>
      <c r="G74" s="3428"/>
      <c r="H74" s="3744">
        <v>1</v>
      </c>
      <c r="I74" s="3432"/>
      <c r="J74" s="3429">
        <f t="shared" si="9"/>
        <v>0</v>
      </c>
    </row>
    <row r="75" spans="1:10" s="3423" customFormat="1" ht="30" customHeight="1">
      <c r="A75" s="3441" t="s">
        <v>3637</v>
      </c>
      <c r="B75" s="3425" t="s">
        <v>3638</v>
      </c>
      <c r="C75" s="3430" t="s">
        <v>3639</v>
      </c>
      <c r="D75" s="3420" t="s">
        <v>3640</v>
      </c>
      <c r="E75" s="3435"/>
      <c r="F75" s="3428"/>
      <c r="G75" s="3428"/>
      <c r="H75" s="3744">
        <v>0.05</v>
      </c>
      <c r="I75" s="3432"/>
      <c r="J75" s="3429">
        <f t="shared" si="9"/>
        <v>0</v>
      </c>
    </row>
    <row r="76" spans="1:10" s="3423" customFormat="1" ht="30" customHeight="1">
      <c r="A76" s="3441" t="s">
        <v>3641</v>
      </c>
      <c r="B76" s="3425" t="s">
        <v>3642</v>
      </c>
      <c r="C76" s="3430" t="s">
        <v>3562</v>
      </c>
      <c r="D76" s="3420" t="s">
        <v>3602</v>
      </c>
      <c r="E76" s="3435"/>
      <c r="F76" s="3428"/>
      <c r="G76" s="3428"/>
      <c r="H76" s="3440"/>
      <c r="I76" s="3432"/>
      <c r="J76" s="3429">
        <f t="shared" si="9"/>
        <v>0</v>
      </c>
    </row>
    <row r="77" spans="1:10" s="3423" customFormat="1" ht="30" customHeight="1">
      <c r="A77" s="3441" t="s">
        <v>1570</v>
      </c>
      <c r="B77" s="3425" t="s">
        <v>2903</v>
      </c>
      <c r="C77" s="3451" t="s">
        <v>3643</v>
      </c>
      <c r="D77" s="3420"/>
      <c r="E77" s="3446">
        <f>SUM(E78,E79,E80)</f>
        <v>0</v>
      </c>
      <c r="F77" s="3428"/>
      <c r="G77" s="3428"/>
      <c r="H77" s="3439"/>
      <c r="I77" s="3440"/>
      <c r="J77" s="3429">
        <f>SUM(J78,J79,J80)</f>
        <v>0</v>
      </c>
    </row>
    <row r="78" spans="1:10" s="3423" customFormat="1" ht="30" customHeight="1">
      <c r="A78" s="3441" t="s">
        <v>3644</v>
      </c>
      <c r="B78" s="3425" t="s">
        <v>3645</v>
      </c>
      <c r="C78" s="3430" t="s">
        <v>3646</v>
      </c>
      <c r="D78" s="3420" t="s">
        <v>3647</v>
      </c>
      <c r="E78" s="3435"/>
      <c r="F78" s="3428"/>
      <c r="G78" s="3428"/>
      <c r="H78" s="3744">
        <v>0</v>
      </c>
      <c r="I78" s="3436"/>
      <c r="J78" s="3429">
        <f t="shared" ref="J78:J80" si="10">E78*I78</f>
        <v>0</v>
      </c>
    </row>
    <row r="79" spans="1:10" s="3423" customFormat="1" ht="30" customHeight="1">
      <c r="A79" s="3441" t="s">
        <v>3648</v>
      </c>
      <c r="B79" s="3425" t="s">
        <v>3649</v>
      </c>
      <c r="C79" s="3444" t="s">
        <v>3650</v>
      </c>
      <c r="D79" s="3420" t="s">
        <v>3651</v>
      </c>
      <c r="E79" s="3435"/>
      <c r="F79" s="3428"/>
      <c r="G79" s="3428"/>
      <c r="H79" s="3744">
        <v>1</v>
      </c>
      <c r="I79" s="3436"/>
      <c r="J79" s="3429">
        <f t="shared" si="10"/>
        <v>0</v>
      </c>
    </row>
    <row r="80" spans="1:10" s="3423" customFormat="1" ht="30" customHeight="1">
      <c r="A80" s="3441" t="s">
        <v>3652</v>
      </c>
      <c r="B80" s="3425" t="s">
        <v>3653</v>
      </c>
      <c r="C80" s="3444" t="s">
        <v>3654</v>
      </c>
      <c r="D80" s="3420" t="s">
        <v>3536</v>
      </c>
      <c r="E80" s="3435"/>
      <c r="F80" s="3428"/>
      <c r="G80" s="3428"/>
      <c r="H80" s="3744">
        <v>1</v>
      </c>
      <c r="I80" s="3436"/>
      <c r="J80" s="3429">
        <f t="shared" si="10"/>
        <v>0</v>
      </c>
    </row>
    <row r="81" spans="1:14" s="3423" customFormat="1" ht="42.75">
      <c r="A81" s="3441" t="s">
        <v>3655</v>
      </c>
      <c r="B81" s="3413" t="s">
        <v>1601</v>
      </c>
      <c r="C81" s="3452" t="s">
        <v>3656</v>
      </c>
      <c r="D81" s="3453"/>
      <c r="E81" s="3454">
        <f>SUM(E82,E87)</f>
        <v>0</v>
      </c>
      <c r="F81" s="3428"/>
      <c r="G81" s="3428"/>
      <c r="H81" s="3439"/>
      <c r="I81" s="3439"/>
      <c r="J81" s="3418">
        <f>SUM(J82,J87)</f>
        <v>0</v>
      </c>
    </row>
    <row r="82" spans="1:14" s="3423" customFormat="1" ht="30" customHeight="1">
      <c r="A82" s="3441" t="s">
        <v>3657</v>
      </c>
      <c r="B82" s="3455" t="s">
        <v>1604</v>
      </c>
      <c r="C82" s="3456" t="s">
        <v>3658</v>
      </c>
      <c r="D82" s="3457"/>
      <c r="E82" s="3446">
        <f>SUM(E83,E84,E85,E86)</f>
        <v>0</v>
      </c>
      <c r="F82" s="3458">
        <f>F83+F84+F85+F86</f>
        <v>0</v>
      </c>
      <c r="G82" s="3458">
        <f>G83+G84+G85</f>
        <v>0</v>
      </c>
      <c r="H82" s="3439"/>
      <c r="I82" s="3439"/>
      <c r="J82" s="3429">
        <f>SUM(J83,J84,J85,J86)</f>
        <v>0</v>
      </c>
      <c r="L82" s="3424"/>
      <c r="M82" s="3424"/>
    </row>
    <row r="83" spans="1:14" s="3423" customFormat="1" ht="30" customHeight="1">
      <c r="A83" s="3441" t="s">
        <v>3659</v>
      </c>
      <c r="B83" s="3425" t="s">
        <v>1607</v>
      </c>
      <c r="C83" s="3333" t="s">
        <v>3660</v>
      </c>
      <c r="D83" s="3459" t="s">
        <v>3661</v>
      </c>
      <c r="E83" s="3460"/>
      <c r="F83" s="3436"/>
      <c r="G83" s="3436"/>
      <c r="H83" s="3744">
        <v>0</v>
      </c>
      <c r="I83" s="3436"/>
      <c r="J83" s="3429">
        <f t="shared" ref="J83:J86" si="11">E83*I83</f>
        <v>0</v>
      </c>
      <c r="L83" s="3424"/>
      <c r="M83" s="3424"/>
    </row>
    <row r="84" spans="1:14" s="3423" customFormat="1" ht="30" customHeight="1">
      <c r="A84" s="3441" t="s">
        <v>1579</v>
      </c>
      <c r="B84" s="3455" t="s">
        <v>1610</v>
      </c>
      <c r="C84" s="3333" t="s">
        <v>3662</v>
      </c>
      <c r="D84" s="3459" t="s">
        <v>3661</v>
      </c>
      <c r="E84" s="3460"/>
      <c r="F84" s="3436"/>
      <c r="G84" s="3436"/>
      <c r="H84" s="3744">
        <v>0</v>
      </c>
      <c r="I84" s="3436"/>
      <c r="J84" s="3429">
        <f t="shared" si="11"/>
        <v>0</v>
      </c>
      <c r="L84" s="3424"/>
      <c r="M84" s="3424"/>
    </row>
    <row r="85" spans="1:14" s="3423" customFormat="1" ht="30" customHeight="1">
      <c r="A85" s="3441" t="s">
        <v>1582</v>
      </c>
      <c r="B85" s="3455" t="s">
        <v>1613</v>
      </c>
      <c r="C85" s="3333" t="s">
        <v>3663</v>
      </c>
      <c r="D85" s="3459" t="s">
        <v>3661</v>
      </c>
      <c r="E85" s="3460"/>
      <c r="F85" s="3436"/>
      <c r="G85" s="3436"/>
      <c r="H85" s="3744">
        <v>0</v>
      </c>
      <c r="I85" s="3436"/>
      <c r="J85" s="3429">
        <f t="shared" si="11"/>
        <v>0</v>
      </c>
      <c r="L85" s="3424"/>
      <c r="M85" s="3424"/>
    </row>
    <row r="86" spans="1:14" s="3423" customFormat="1" ht="30" customHeight="1">
      <c r="A86" s="3441" t="s">
        <v>1585</v>
      </c>
      <c r="B86" s="3455" t="s">
        <v>1615</v>
      </c>
      <c r="C86" s="3333" t="s">
        <v>3664</v>
      </c>
      <c r="D86" s="3459" t="s">
        <v>3661</v>
      </c>
      <c r="E86" s="3460"/>
      <c r="F86" s="3436"/>
      <c r="G86" s="3428"/>
      <c r="H86" s="3744">
        <v>0</v>
      </c>
      <c r="I86" s="3436"/>
      <c r="J86" s="3429">
        <f t="shared" si="11"/>
        <v>0</v>
      </c>
      <c r="L86" s="3424"/>
      <c r="M86" s="3424"/>
    </row>
    <row r="87" spans="1:14" s="3423" customFormat="1" ht="30" customHeight="1">
      <c r="A87" s="3441" t="s">
        <v>1588</v>
      </c>
      <c r="B87" s="3455" t="s">
        <v>1630</v>
      </c>
      <c r="C87" s="3456" t="s">
        <v>3665</v>
      </c>
      <c r="D87" s="3457"/>
      <c r="E87" s="3446">
        <f>SUM(E88,E89,E90,E91)</f>
        <v>0</v>
      </c>
      <c r="F87" s="3458">
        <f>F88+F89+F90+F91</f>
        <v>0</v>
      </c>
      <c r="G87" s="3458">
        <f>G88+G89+G90</f>
        <v>0</v>
      </c>
      <c r="H87" s="3428"/>
      <c r="I87" s="3439"/>
      <c r="J87" s="3429">
        <f>SUM(J88,J89,J90,J91)</f>
        <v>0</v>
      </c>
      <c r="L87" s="3461"/>
      <c r="M87" s="3461"/>
      <c r="N87" s="3461"/>
    </row>
    <row r="88" spans="1:14" s="3423" customFormat="1" ht="30" customHeight="1">
      <c r="A88" s="3441" t="s">
        <v>3666</v>
      </c>
      <c r="B88" s="3425" t="s">
        <v>3475</v>
      </c>
      <c r="C88" s="3333" t="s">
        <v>3660</v>
      </c>
      <c r="D88" s="3459" t="s">
        <v>3661</v>
      </c>
      <c r="E88" s="3460"/>
      <c r="F88" s="3436"/>
      <c r="G88" s="3436"/>
      <c r="H88" s="3744">
        <v>0</v>
      </c>
      <c r="I88" s="3462"/>
      <c r="J88" s="3429">
        <f t="shared" ref="J88:J90" si="12">E88*I88</f>
        <v>0</v>
      </c>
      <c r="L88" s="3463"/>
      <c r="M88" s="3461"/>
      <c r="N88" s="3461"/>
    </row>
    <row r="89" spans="1:14" s="3423" customFormat="1" ht="30" customHeight="1">
      <c r="A89" s="3441" t="s">
        <v>1591</v>
      </c>
      <c r="B89" s="3425" t="s">
        <v>3478</v>
      </c>
      <c r="C89" s="3333" t="s">
        <v>3662</v>
      </c>
      <c r="D89" s="3459" t="s">
        <v>3667</v>
      </c>
      <c r="E89" s="3460"/>
      <c r="F89" s="3436"/>
      <c r="G89" s="3436"/>
      <c r="H89" s="3744">
        <v>0.15</v>
      </c>
      <c r="I89" s="3462"/>
      <c r="J89" s="3429">
        <f t="shared" si="12"/>
        <v>0</v>
      </c>
      <c r="L89" s="3463"/>
      <c r="M89" s="3461"/>
      <c r="N89" s="3461"/>
    </row>
    <row r="90" spans="1:14" s="3423" customFormat="1" ht="30" customHeight="1">
      <c r="A90" s="3441" t="s">
        <v>1600</v>
      </c>
      <c r="B90" s="3455" t="s">
        <v>3668</v>
      </c>
      <c r="C90" s="3333" t="s">
        <v>3663</v>
      </c>
      <c r="D90" s="3459" t="s">
        <v>3669</v>
      </c>
      <c r="E90" s="3460"/>
      <c r="F90" s="3436"/>
      <c r="G90" s="3436"/>
      <c r="H90" s="3744">
        <v>0.5</v>
      </c>
      <c r="I90" s="3436"/>
      <c r="J90" s="3429">
        <f t="shared" si="12"/>
        <v>0</v>
      </c>
      <c r="L90" s="3463"/>
      <c r="M90" s="3461"/>
      <c r="N90" s="3461"/>
    </row>
    <row r="91" spans="1:14" s="3423" customFormat="1" ht="30" customHeight="1">
      <c r="A91" s="3441" t="s">
        <v>1603</v>
      </c>
      <c r="B91" s="3455" t="s">
        <v>3670</v>
      </c>
      <c r="C91" s="3333" t="s">
        <v>3664</v>
      </c>
      <c r="D91" s="3459"/>
      <c r="E91" s="3446">
        <f>SUM(E92,E93)</f>
        <v>0</v>
      </c>
      <c r="F91" s="3458">
        <f>F92+F93</f>
        <v>0</v>
      </c>
      <c r="G91" s="3428"/>
      <c r="H91" s="3440"/>
      <c r="I91" s="3428"/>
      <c r="J91" s="3429">
        <f>SUM(J92,J93)</f>
        <v>0</v>
      </c>
      <c r="L91" s="3464"/>
      <c r="M91" s="3461"/>
      <c r="N91" s="3461"/>
    </row>
    <row r="92" spans="1:14" s="3423" customFormat="1" ht="30" customHeight="1">
      <c r="A92" s="3441" t="s">
        <v>1606</v>
      </c>
      <c r="B92" s="3425" t="s">
        <v>3671</v>
      </c>
      <c r="C92" s="3465" t="s">
        <v>3672</v>
      </c>
      <c r="D92" s="3459" t="s">
        <v>3673</v>
      </c>
      <c r="E92" s="3435"/>
      <c r="F92" s="3436"/>
      <c r="G92" s="3428"/>
      <c r="H92" s="3744">
        <v>0.25</v>
      </c>
      <c r="I92" s="3436"/>
      <c r="J92" s="3429">
        <f t="shared" ref="J92:J93" si="13">E92*I92</f>
        <v>0</v>
      </c>
      <c r="L92" s="3463"/>
      <c r="M92" s="3461"/>
      <c r="N92" s="3461"/>
    </row>
    <row r="93" spans="1:14" s="3423" customFormat="1" ht="30" customHeight="1">
      <c r="A93" s="3441" t="s">
        <v>1609</v>
      </c>
      <c r="B93" s="3425" t="s">
        <v>3674</v>
      </c>
      <c r="C93" s="3465" t="s">
        <v>3675</v>
      </c>
      <c r="D93" s="3459" t="s">
        <v>3676</v>
      </c>
      <c r="E93" s="3460"/>
      <c r="F93" s="3436"/>
      <c r="G93" s="3428"/>
      <c r="H93" s="3744">
        <v>1</v>
      </c>
      <c r="I93" s="3436"/>
      <c r="J93" s="3429">
        <f t="shared" si="13"/>
        <v>0</v>
      </c>
      <c r="L93" s="3463"/>
      <c r="M93" s="3461"/>
      <c r="N93" s="3461"/>
    </row>
    <row r="94" spans="1:14" s="3423" customFormat="1" ht="30" customHeight="1">
      <c r="A94" s="3466" t="s">
        <v>1612</v>
      </c>
      <c r="B94" s="3467" t="s">
        <v>1656</v>
      </c>
      <c r="C94" s="3468" t="s">
        <v>3677</v>
      </c>
      <c r="D94" s="3469"/>
      <c r="E94" s="3470"/>
      <c r="F94" s="3471"/>
      <c r="G94" s="3471"/>
      <c r="H94" s="3472"/>
      <c r="I94" s="3472"/>
      <c r="J94" s="3473">
        <f>'F4 LCR TOTAL'!I16</f>
        <v>0</v>
      </c>
      <c r="L94" s="3463"/>
      <c r="M94" s="3461"/>
      <c r="N94" s="3461"/>
    </row>
    <row r="95" spans="1:14" s="3423" customFormat="1" ht="30" customHeight="1">
      <c r="A95" s="5133" t="s">
        <v>3481</v>
      </c>
      <c r="B95" s="5134"/>
      <c r="C95" s="5134"/>
      <c r="D95" s="5134"/>
      <c r="E95" s="5134"/>
      <c r="F95" s="5134"/>
      <c r="G95" s="5134"/>
      <c r="H95" s="5134"/>
      <c r="I95" s="5134"/>
      <c r="J95" s="5135"/>
      <c r="L95" s="3461"/>
      <c r="M95" s="3461"/>
      <c r="N95" s="3461"/>
    </row>
    <row r="96" spans="1:14" s="3423" customFormat="1" ht="30" customHeight="1">
      <c r="A96" s="3474" t="s">
        <v>1614</v>
      </c>
      <c r="B96" s="3475" t="s">
        <v>133</v>
      </c>
      <c r="C96" s="3476" t="s">
        <v>3678</v>
      </c>
      <c r="D96" s="3477" t="s">
        <v>3651</v>
      </c>
      <c r="E96" s="3478"/>
      <c r="F96" s="3479"/>
      <c r="G96" s="3479"/>
      <c r="H96" s="3480"/>
      <c r="I96" s="3481"/>
      <c r="J96" s="3482"/>
      <c r="L96" s="3424"/>
      <c r="M96" s="3424"/>
    </row>
    <row r="97" spans="1:13" s="3423" customFormat="1" ht="30" customHeight="1">
      <c r="A97" s="3441" t="s">
        <v>1617</v>
      </c>
      <c r="B97" s="3413" t="s">
        <v>766</v>
      </c>
      <c r="C97" s="3414" t="s">
        <v>3679</v>
      </c>
      <c r="D97" s="3483" t="s">
        <v>3680</v>
      </c>
      <c r="E97" s="3460"/>
      <c r="F97" s="3428"/>
      <c r="G97" s="3428"/>
      <c r="H97" s="3439"/>
      <c r="I97" s="3439"/>
      <c r="J97" s="3484"/>
      <c r="L97" s="3424"/>
      <c r="M97" s="3424"/>
    </row>
    <row r="98" spans="1:13" s="3423" customFormat="1" ht="68.25" customHeight="1">
      <c r="A98" s="3441" t="s">
        <v>3681</v>
      </c>
      <c r="B98" s="3485" t="s">
        <v>767</v>
      </c>
      <c r="C98" s="3414" t="s">
        <v>3682</v>
      </c>
      <c r="D98" s="3486"/>
      <c r="E98" s="3487"/>
      <c r="F98" s="3428"/>
      <c r="G98" s="3428"/>
      <c r="H98" s="3428"/>
      <c r="I98" s="3428"/>
      <c r="J98" s="3488"/>
      <c r="L98" s="3424"/>
      <c r="M98" s="3424"/>
    </row>
    <row r="99" spans="1:13" s="3423" customFormat="1" ht="30" customHeight="1">
      <c r="A99" s="3441" t="s">
        <v>3683</v>
      </c>
      <c r="B99" s="3425" t="s">
        <v>3684</v>
      </c>
      <c r="C99" s="3489" t="s">
        <v>3685</v>
      </c>
      <c r="D99" s="3459"/>
      <c r="E99" s="3435"/>
      <c r="F99" s="3428"/>
      <c r="G99" s="3428"/>
      <c r="H99" s="3428"/>
      <c r="I99" s="3436"/>
      <c r="J99" s="3490"/>
      <c r="L99" s="3424"/>
      <c r="M99" s="3424"/>
    </row>
    <row r="100" spans="1:13" s="3423" customFormat="1" ht="30" customHeight="1">
      <c r="A100" s="3441" t="s">
        <v>1620</v>
      </c>
      <c r="B100" s="3425" t="s">
        <v>3686</v>
      </c>
      <c r="C100" s="3489" t="s">
        <v>3687</v>
      </c>
      <c r="D100" s="3459"/>
      <c r="E100" s="3435"/>
      <c r="F100" s="3428"/>
      <c r="G100" s="3428"/>
      <c r="H100" s="3428"/>
      <c r="I100" s="3436"/>
      <c r="J100" s="3490"/>
      <c r="L100" s="3424"/>
      <c r="M100" s="3424"/>
    </row>
    <row r="101" spans="1:13" s="3423" customFormat="1" ht="30" customHeight="1">
      <c r="A101" s="3441" t="s">
        <v>3688</v>
      </c>
      <c r="B101" s="3425" t="s">
        <v>3689</v>
      </c>
      <c r="C101" s="3489" t="s">
        <v>3690</v>
      </c>
      <c r="D101" s="3459"/>
      <c r="E101" s="3435"/>
      <c r="F101" s="3428"/>
      <c r="G101" s="3428"/>
      <c r="H101" s="3428"/>
      <c r="I101" s="3436"/>
      <c r="J101" s="3490"/>
      <c r="L101" s="3424"/>
      <c r="M101" s="3424"/>
    </row>
    <row r="102" spans="1:13" s="3423" customFormat="1" ht="30" customHeight="1">
      <c r="A102" s="3441" t="s">
        <v>3691</v>
      </c>
      <c r="B102" s="3425" t="s">
        <v>3692</v>
      </c>
      <c r="C102" s="3489" t="s">
        <v>3693</v>
      </c>
      <c r="D102" s="3459"/>
      <c r="E102" s="3435"/>
      <c r="F102" s="3428"/>
      <c r="G102" s="3428"/>
      <c r="H102" s="3428"/>
      <c r="I102" s="3436"/>
      <c r="J102" s="3490"/>
      <c r="L102" s="3424"/>
      <c r="M102" s="3424"/>
    </row>
    <row r="103" spans="1:13" s="3423" customFormat="1" ht="30" customHeight="1">
      <c r="A103" s="3441" t="s">
        <v>3694</v>
      </c>
      <c r="B103" s="3485" t="s">
        <v>768</v>
      </c>
      <c r="C103" s="3414" t="s">
        <v>3695</v>
      </c>
      <c r="D103" s="3486"/>
      <c r="E103" s="3487"/>
      <c r="F103" s="3428"/>
      <c r="G103" s="3428"/>
      <c r="H103" s="3428"/>
      <c r="I103" s="3428"/>
      <c r="J103" s="3488"/>
      <c r="L103" s="3424"/>
      <c r="M103" s="3424"/>
    </row>
    <row r="104" spans="1:13" s="3423" customFormat="1" ht="30" customHeight="1">
      <c r="A104" s="3441" t="s">
        <v>3696</v>
      </c>
      <c r="B104" s="3425" t="s">
        <v>3697</v>
      </c>
      <c r="C104" s="3489" t="s">
        <v>3685</v>
      </c>
      <c r="D104" s="3459"/>
      <c r="E104" s="3435"/>
      <c r="F104" s="3428"/>
      <c r="G104" s="3428"/>
      <c r="H104" s="3428"/>
      <c r="I104" s="3436"/>
      <c r="J104" s="3490"/>
      <c r="L104" s="3424"/>
      <c r="M104" s="3424"/>
    </row>
    <row r="105" spans="1:13" s="3423" customFormat="1" ht="30" customHeight="1">
      <c r="A105" s="3441" t="s">
        <v>3698</v>
      </c>
      <c r="B105" s="3425" t="s">
        <v>3699</v>
      </c>
      <c r="C105" s="3489" t="s">
        <v>3687</v>
      </c>
      <c r="D105" s="3459"/>
      <c r="E105" s="3435"/>
      <c r="F105" s="3428"/>
      <c r="G105" s="3428"/>
      <c r="H105" s="3428"/>
      <c r="I105" s="3436"/>
      <c r="J105" s="3490"/>
      <c r="L105" s="3424"/>
      <c r="M105" s="3424"/>
    </row>
    <row r="106" spans="1:13" s="3423" customFormat="1" ht="30" customHeight="1">
      <c r="A106" s="3441" t="s">
        <v>3700</v>
      </c>
      <c r="B106" s="3425" t="s">
        <v>3701</v>
      </c>
      <c r="C106" s="3489" t="s">
        <v>3690</v>
      </c>
      <c r="D106" s="3459"/>
      <c r="E106" s="3435"/>
      <c r="F106" s="3428"/>
      <c r="G106" s="3428"/>
      <c r="H106" s="3428"/>
      <c r="I106" s="3436"/>
      <c r="J106" s="3490"/>
      <c r="L106" s="3424"/>
      <c r="M106" s="3424"/>
    </row>
    <row r="107" spans="1:13" s="3423" customFormat="1" ht="30" customHeight="1">
      <c r="A107" s="3441" t="s">
        <v>3702</v>
      </c>
      <c r="B107" s="3425" t="s">
        <v>3703</v>
      </c>
      <c r="C107" s="3489" t="s">
        <v>3693</v>
      </c>
      <c r="D107" s="3459"/>
      <c r="E107" s="3435"/>
      <c r="F107" s="3428"/>
      <c r="G107" s="3428"/>
      <c r="H107" s="3428"/>
      <c r="I107" s="3436"/>
      <c r="J107" s="3490"/>
      <c r="L107" s="3424"/>
      <c r="M107" s="3424"/>
    </row>
    <row r="108" spans="1:13" s="3423" customFormat="1" ht="30" customHeight="1">
      <c r="A108" s="3441" t="s">
        <v>1629</v>
      </c>
      <c r="B108" s="3413" t="s">
        <v>769</v>
      </c>
      <c r="C108" s="3414" t="s">
        <v>3704</v>
      </c>
      <c r="D108" s="3486" t="s">
        <v>3705</v>
      </c>
      <c r="E108" s="3435"/>
      <c r="F108" s="3428"/>
      <c r="G108" s="3428"/>
      <c r="H108" s="3439"/>
      <c r="I108" s="3439"/>
      <c r="J108" s="3484"/>
      <c r="L108" s="3424"/>
      <c r="M108" s="3424"/>
    </row>
    <row r="109" spans="1:13" s="3423" customFormat="1" ht="30" customHeight="1">
      <c r="A109" s="3441" t="s">
        <v>1632</v>
      </c>
      <c r="B109" s="3491" t="s">
        <v>770</v>
      </c>
      <c r="C109" s="3414" t="s">
        <v>3706</v>
      </c>
      <c r="D109" s="3486"/>
      <c r="E109" s="3435"/>
      <c r="F109" s="3428"/>
      <c r="G109" s="3428"/>
      <c r="H109" s="3439"/>
      <c r="I109" s="3439"/>
      <c r="J109" s="3484"/>
      <c r="L109" s="3424"/>
      <c r="M109" s="3424"/>
    </row>
    <row r="110" spans="1:13" s="3423" customFormat="1" ht="30" customHeight="1">
      <c r="A110" s="3441" t="s">
        <v>1635</v>
      </c>
      <c r="B110" s="3491" t="s">
        <v>772</v>
      </c>
      <c r="C110" s="3414" t="s">
        <v>3707</v>
      </c>
      <c r="D110" s="3486"/>
      <c r="E110" s="3460"/>
      <c r="F110" s="3428"/>
      <c r="G110" s="3428"/>
      <c r="H110" s="3439"/>
      <c r="I110" s="3439"/>
      <c r="J110" s="3484"/>
      <c r="L110" s="3424"/>
      <c r="M110" s="3424"/>
    </row>
    <row r="111" spans="1:13" s="3423" customFormat="1" ht="30" customHeight="1">
      <c r="A111" s="3441" t="s">
        <v>1638</v>
      </c>
      <c r="B111" s="3491" t="s">
        <v>773</v>
      </c>
      <c r="C111" s="3414" t="s">
        <v>3708</v>
      </c>
      <c r="D111" s="3486"/>
      <c r="E111" s="3460"/>
      <c r="F111" s="3428"/>
      <c r="G111" s="3428"/>
      <c r="H111" s="3439"/>
      <c r="I111" s="3462"/>
      <c r="J111" s="3492"/>
      <c r="L111" s="3424"/>
      <c r="M111" s="3424"/>
    </row>
    <row r="112" spans="1:13" s="3423" customFormat="1" ht="44.25" customHeight="1" thickBot="1">
      <c r="A112" s="3493" t="s">
        <v>3709</v>
      </c>
      <c r="B112" s="3494" t="s">
        <v>774</v>
      </c>
      <c r="C112" s="3495" t="s">
        <v>3710</v>
      </c>
      <c r="D112" s="3496"/>
      <c r="E112" s="3497"/>
      <c r="F112" s="3498"/>
      <c r="G112" s="3498"/>
      <c r="H112" s="3499"/>
      <c r="I112" s="3500"/>
      <c r="J112" s="3501"/>
      <c r="L112" s="3424"/>
      <c r="M112" s="3424"/>
    </row>
    <row r="113" spans="1:13" s="3423" customFormat="1" ht="14.25">
      <c r="A113" s="3388"/>
      <c r="B113" s="3389"/>
      <c r="D113" s="3502"/>
      <c r="E113" s="3503"/>
      <c r="F113" s="3503"/>
      <c r="G113" s="3503"/>
      <c r="H113" s="3503"/>
      <c r="I113" s="3503"/>
      <c r="L113" s="3424"/>
      <c r="M113" s="3424"/>
    </row>
    <row r="114" spans="1:13" s="3423" customFormat="1" ht="14.25">
      <c r="A114" s="3388"/>
      <c r="B114" s="3389"/>
      <c r="D114" s="3502"/>
      <c r="E114" s="3503"/>
      <c r="F114" s="3503"/>
      <c r="G114" s="3503"/>
      <c r="H114" s="3503"/>
      <c r="I114" s="3503"/>
      <c r="L114" s="3424"/>
      <c r="M114" s="3424"/>
    </row>
    <row r="115" spans="1:13" s="3423" customFormat="1" ht="14.25">
      <c r="A115" s="3388"/>
      <c r="B115" s="3389"/>
      <c r="D115" s="3502"/>
      <c r="E115" s="3503"/>
      <c r="F115" s="3503"/>
      <c r="G115" s="3503"/>
      <c r="H115" s="3503"/>
      <c r="I115" s="3503"/>
      <c r="L115" s="3424"/>
      <c r="M115" s="3424"/>
    </row>
    <row r="116" spans="1:13" s="3423" customFormat="1" ht="14.25">
      <c r="A116" s="3388"/>
      <c r="B116" s="3389"/>
      <c r="D116" s="3502"/>
      <c r="E116" s="3503"/>
      <c r="F116" s="3503"/>
      <c r="G116" s="3503"/>
      <c r="H116" s="3503"/>
      <c r="I116" s="3503"/>
      <c r="L116" s="3424"/>
      <c r="M116" s="3424"/>
    </row>
    <row r="117" spans="1:13" s="3423" customFormat="1" ht="14.25">
      <c r="A117" s="3388"/>
      <c r="B117" s="3389"/>
      <c r="D117" s="3502"/>
      <c r="E117" s="3503"/>
      <c r="F117" s="3503"/>
      <c r="G117" s="3503"/>
      <c r="H117" s="3503"/>
      <c r="I117" s="3503"/>
      <c r="L117" s="3424"/>
      <c r="M117" s="3424"/>
    </row>
    <row r="118" spans="1:13" s="3423" customFormat="1" ht="14.25">
      <c r="A118" s="3388"/>
      <c r="B118" s="3389"/>
      <c r="D118" s="3502"/>
      <c r="E118" s="3503"/>
      <c r="F118" s="3503"/>
      <c r="G118" s="3503"/>
      <c r="H118" s="3503"/>
      <c r="I118" s="3503"/>
      <c r="L118" s="3424"/>
      <c r="M118" s="3424"/>
    </row>
    <row r="119" spans="1:13" s="3423" customFormat="1" ht="14.25">
      <c r="A119" s="3388"/>
      <c r="B119" s="3389"/>
      <c r="D119" s="3502"/>
      <c r="E119" s="3503"/>
      <c r="F119" s="3503"/>
      <c r="G119" s="3503"/>
      <c r="H119" s="3503"/>
      <c r="I119" s="3503"/>
      <c r="L119" s="3424"/>
      <c r="M119" s="3424"/>
    </row>
    <row r="120" spans="1:13" s="3423" customFormat="1" ht="14.25">
      <c r="A120" s="3388"/>
      <c r="B120" s="3389"/>
      <c r="D120" s="3502"/>
      <c r="E120" s="3503"/>
      <c r="F120" s="3503"/>
      <c r="G120" s="3503"/>
      <c r="H120" s="3503"/>
      <c r="I120" s="3503"/>
      <c r="L120" s="3424"/>
      <c r="M120" s="3424"/>
    </row>
    <row r="121" spans="1:13" s="3423" customFormat="1" ht="14.25">
      <c r="A121" s="3388"/>
      <c r="B121" s="3389"/>
      <c r="D121" s="3502"/>
      <c r="E121" s="3503"/>
      <c r="F121" s="3503"/>
      <c r="G121" s="3503"/>
      <c r="H121" s="3503"/>
      <c r="I121" s="3503"/>
      <c r="L121" s="3424"/>
      <c r="M121" s="3424"/>
    </row>
    <row r="122" spans="1:13" s="3423" customFormat="1" ht="14.25">
      <c r="A122" s="3388"/>
      <c r="B122" s="3389"/>
      <c r="D122" s="3502"/>
      <c r="E122" s="3503"/>
      <c r="F122" s="3503"/>
      <c r="G122" s="3503"/>
      <c r="H122" s="3503"/>
      <c r="I122" s="3503"/>
      <c r="L122" s="3424"/>
      <c r="M122" s="3424"/>
    </row>
    <row r="123" spans="1:13" s="3423" customFormat="1" ht="14.25">
      <c r="A123" s="3388"/>
      <c r="B123" s="3389"/>
      <c r="D123" s="3502"/>
      <c r="E123" s="3503"/>
      <c r="F123" s="3503"/>
      <c r="G123" s="3503"/>
      <c r="H123" s="3503"/>
      <c r="I123" s="3503"/>
      <c r="L123" s="3424"/>
      <c r="M123" s="3424"/>
    </row>
    <row r="124" spans="1:13" s="3423" customFormat="1" ht="14.25">
      <c r="A124" s="3388"/>
      <c r="B124" s="3389"/>
      <c r="D124" s="3502"/>
      <c r="E124" s="3503"/>
      <c r="F124" s="3503"/>
      <c r="G124" s="3503"/>
      <c r="H124" s="3503"/>
      <c r="I124" s="3503"/>
      <c r="L124" s="3424"/>
      <c r="M124" s="3424"/>
    </row>
    <row r="125" spans="1:13" s="3423" customFormat="1" ht="14.25">
      <c r="A125" s="3395"/>
      <c r="B125" s="3504"/>
      <c r="D125" s="3502"/>
      <c r="E125" s="3503"/>
      <c r="F125" s="3503"/>
      <c r="G125" s="3503"/>
      <c r="H125" s="3503"/>
      <c r="I125" s="3503"/>
      <c r="L125" s="3424"/>
      <c r="M125" s="3424"/>
    </row>
    <row r="126" spans="1:13" s="3423" customFormat="1" ht="14.25">
      <c r="A126" s="3395"/>
      <c r="B126" s="3504"/>
      <c r="D126" s="3502"/>
      <c r="E126" s="3503"/>
      <c r="F126" s="3503"/>
      <c r="G126" s="3503"/>
      <c r="H126" s="3503"/>
      <c r="I126" s="3503"/>
      <c r="L126" s="3424"/>
      <c r="M126" s="3424"/>
    </row>
    <row r="127" spans="1:13" s="3423" customFormat="1" ht="14.25">
      <c r="A127" s="3395"/>
      <c r="B127" s="3504"/>
      <c r="D127" s="3502"/>
      <c r="E127" s="3503"/>
      <c r="F127" s="3503"/>
      <c r="G127" s="3503"/>
      <c r="H127" s="3503"/>
      <c r="I127" s="3503"/>
      <c r="L127" s="3424"/>
      <c r="M127" s="3424"/>
    </row>
  </sheetData>
  <mergeCells count="10">
    <mergeCell ref="D42:D44"/>
    <mergeCell ref="A95:J95"/>
    <mergeCell ref="A9:J9"/>
    <mergeCell ref="D13:D14"/>
    <mergeCell ref="E13:E14"/>
    <mergeCell ref="F13:F14"/>
    <mergeCell ref="G13:G14"/>
    <mergeCell ref="H13:H14"/>
    <mergeCell ref="I13:I14"/>
    <mergeCell ref="J13:J14"/>
  </mergeCell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Q127"/>
  <sheetViews>
    <sheetView zoomScale="70" zoomScaleNormal="70" workbookViewId="0"/>
  </sheetViews>
  <sheetFormatPr defaultColWidth="9.140625" defaultRowHeight="12.75"/>
  <cols>
    <col min="1" max="1" width="11.7109375" style="3388" customWidth="1"/>
    <col min="2" max="2" width="17.5703125" style="3389" customWidth="1"/>
    <col min="3" max="3" width="76.140625" style="3391" customWidth="1"/>
    <col min="4" max="4" width="17.42578125" style="3393" customWidth="1"/>
    <col min="5" max="5" width="23.140625" style="3390" customWidth="1"/>
    <col min="6" max="6" width="19.5703125" style="3390" customWidth="1"/>
    <col min="7" max="7" width="24.5703125" style="3390" customWidth="1"/>
    <col min="8" max="8" width="17.28515625" style="3390" customWidth="1"/>
    <col min="9" max="9" width="18.42578125" style="3390" customWidth="1"/>
    <col min="10" max="10" width="16" style="3391" customWidth="1"/>
    <col min="11" max="11" width="9.140625" style="3391"/>
    <col min="12" max="13" width="9.140625" style="3392"/>
    <col min="14" max="14" width="9.140625" style="3391"/>
    <col min="15" max="15" width="28.5703125" style="3391" bestFit="1" customWidth="1"/>
    <col min="16" max="16" width="94" style="3391" customWidth="1"/>
    <col min="17" max="16384" width="9.140625" style="3391"/>
  </cols>
  <sheetData>
    <row r="1" spans="1:17" ht="15">
      <c r="C1" s="41" t="s">
        <v>48</v>
      </c>
      <c r="D1" s="105" t="s">
        <v>987</v>
      </c>
    </row>
    <row r="2" spans="1:17" ht="15">
      <c r="C2" s="27" t="s">
        <v>49</v>
      </c>
      <c r="D2" s="27" t="s">
        <v>3389</v>
      </c>
    </row>
    <row r="3" spans="1:17" ht="15">
      <c r="C3" s="27" t="s">
        <v>47</v>
      </c>
      <c r="D3" s="27" t="s">
        <v>52</v>
      </c>
    </row>
    <row r="4" spans="1:17" ht="15">
      <c r="C4" s="27" t="s">
        <v>50</v>
      </c>
      <c r="D4" s="27" t="s">
        <v>53</v>
      </c>
    </row>
    <row r="5" spans="1:17" ht="15">
      <c r="C5" s="41" t="s">
        <v>792</v>
      </c>
      <c r="D5" s="41" t="s">
        <v>71</v>
      </c>
    </row>
    <row r="8" spans="1:17" ht="15" thickBot="1">
      <c r="A8" s="3395"/>
      <c r="B8" s="3396"/>
      <c r="C8" s="1046"/>
      <c r="D8" s="1045"/>
      <c r="E8" s="3397"/>
      <c r="F8" s="3397"/>
      <c r="G8" s="3397"/>
      <c r="H8" s="3397"/>
      <c r="I8" s="3397"/>
      <c r="J8" s="1046"/>
    </row>
    <row r="9" spans="1:17" s="3398" customFormat="1" ht="27.75" thickBot="1">
      <c r="A9" s="5136" t="s">
        <v>3715</v>
      </c>
      <c r="B9" s="5137"/>
      <c r="C9" s="5137"/>
      <c r="D9" s="5137"/>
      <c r="E9" s="5137"/>
      <c r="F9" s="5137"/>
      <c r="G9" s="5137"/>
      <c r="H9" s="5137"/>
      <c r="I9" s="5137"/>
      <c r="J9" s="5138"/>
      <c r="L9" s="3399"/>
      <c r="M9" s="3399"/>
      <c r="N9" s="3313"/>
      <c r="O9" s="3313"/>
      <c r="P9" s="3313"/>
      <c r="Q9" s="3400"/>
    </row>
    <row r="10" spans="1:17" s="3394" customFormat="1" ht="15">
      <c r="A10" s="3401"/>
      <c r="B10" s="3402"/>
      <c r="C10" s="3403"/>
      <c r="D10" s="3403"/>
      <c r="E10" s="3403"/>
      <c r="F10" s="3403"/>
      <c r="G10" s="3403"/>
      <c r="H10" s="3403"/>
      <c r="I10" s="3403"/>
      <c r="J10" s="3403"/>
      <c r="N10" s="2742"/>
      <c r="O10" s="2742"/>
      <c r="P10" s="2742"/>
    </row>
    <row r="11" spans="1:17" s="3394" customFormat="1" ht="15">
      <c r="A11" s="3401"/>
      <c r="B11" s="3402"/>
      <c r="C11" s="3386"/>
      <c r="D11" s="3386"/>
      <c r="E11" s="3387"/>
      <c r="F11" s="3403"/>
      <c r="G11" s="3403"/>
      <c r="H11" s="3403"/>
      <c r="I11" s="3403"/>
      <c r="J11" s="3403"/>
      <c r="N11" s="2742"/>
      <c r="O11" s="2742"/>
      <c r="P11" s="2742"/>
    </row>
    <row r="12" spans="1:17" s="3394" customFormat="1" ht="15.75" thickBot="1">
      <c r="A12" s="3401"/>
      <c r="B12" s="3402"/>
      <c r="C12" s="3403"/>
      <c r="D12" s="3403"/>
      <c r="E12" s="3403"/>
      <c r="F12" s="3403"/>
      <c r="G12" s="3403"/>
      <c r="H12" s="3403"/>
      <c r="I12" s="3403"/>
      <c r="J12" s="3403"/>
      <c r="N12" s="2742"/>
      <c r="O12" s="2742"/>
      <c r="P12" s="2742"/>
    </row>
    <row r="13" spans="1:17" ht="15" customHeight="1">
      <c r="A13" s="3404"/>
      <c r="B13" s="3505"/>
      <c r="C13" s="3506"/>
      <c r="D13" s="5145" t="s">
        <v>3439</v>
      </c>
      <c r="E13" s="5145" t="s">
        <v>1416</v>
      </c>
      <c r="F13" s="5145" t="s">
        <v>3499</v>
      </c>
      <c r="G13" s="5145" t="s">
        <v>3500</v>
      </c>
      <c r="H13" s="5147" t="s">
        <v>3441</v>
      </c>
      <c r="I13" s="5145" t="s">
        <v>3442</v>
      </c>
      <c r="J13" s="5149" t="s">
        <v>3501</v>
      </c>
      <c r="N13" s="3738"/>
      <c r="O13" s="3739"/>
      <c r="P13" s="3318"/>
      <c r="Q13" s="3394"/>
    </row>
    <row r="14" spans="1:17" ht="45.75" customHeight="1">
      <c r="A14" s="3507"/>
      <c r="B14" s="3508"/>
      <c r="C14" s="3509"/>
      <c r="D14" s="5146" t="s">
        <v>3439</v>
      </c>
      <c r="E14" s="5146"/>
      <c r="F14" s="5146"/>
      <c r="G14" s="5146"/>
      <c r="H14" s="5148"/>
      <c r="I14" s="5146"/>
      <c r="J14" s="5150"/>
      <c r="N14" s="3312"/>
      <c r="O14" s="3312"/>
      <c r="P14" s="3312"/>
      <c r="Q14" s="3394"/>
    </row>
    <row r="15" spans="1:17" ht="25.5">
      <c r="A15" s="3513" t="s">
        <v>1651</v>
      </c>
      <c r="B15" s="3514" t="s">
        <v>200</v>
      </c>
      <c r="C15" s="3515" t="s">
        <v>1415</v>
      </c>
      <c r="D15" s="3409"/>
      <c r="E15" s="3410" t="s">
        <v>1417</v>
      </c>
      <c r="F15" s="3410" t="s">
        <v>1422</v>
      </c>
      <c r="G15" s="3410" t="s">
        <v>1425</v>
      </c>
      <c r="H15" s="3410" t="s">
        <v>1428</v>
      </c>
      <c r="I15" s="3410" t="s">
        <v>1431</v>
      </c>
      <c r="J15" s="3411" t="s">
        <v>3502</v>
      </c>
      <c r="N15" s="3394"/>
      <c r="O15" s="3394"/>
      <c r="P15" s="3394"/>
      <c r="Q15" s="3394"/>
    </row>
    <row r="16" spans="1:17" ht="30" customHeight="1">
      <c r="A16" s="3412" t="s">
        <v>1417</v>
      </c>
      <c r="B16" s="3413" t="s">
        <v>132</v>
      </c>
      <c r="C16" s="3414" t="s">
        <v>3503</v>
      </c>
      <c r="D16" s="3415"/>
      <c r="E16" s="3416">
        <f>SUM(E17,E81)</f>
        <v>0</v>
      </c>
      <c r="F16" s="3417"/>
      <c r="G16" s="3417"/>
      <c r="H16" s="3417"/>
      <c r="I16" s="3417"/>
      <c r="J16" s="3418">
        <f>SUM(J17,J81,J94)</f>
        <v>0</v>
      </c>
      <c r="N16" s="3394"/>
      <c r="O16" s="3394"/>
      <c r="P16" s="3394"/>
      <c r="Q16" s="3394"/>
    </row>
    <row r="17" spans="1:13" s="3423" customFormat="1" ht="30" customHeight="1">
      <c r="A17" s="3412" t="s">
        <v>1422</v>
      </c>
      <c r="B17" s="3413" t="s">
        <v>1420</v>
      </c>
      <c r="C17" s="3419" t="s">
        <v>3504</v>
      </c>
      <c r="D17" s="3420"/>
      <c r="E17" s="3421">
        <f>SUM(E18,E26,E31,E37,E49,E61,E77)</f>
        <v>0</v>
      </c>
      <c r="F17" s="3422"/>
      <c r="G17" s="3422"/>
      <c r="H17" s="3422"/>
      <c r="I17" s="3422"/>
      <c r="J17" s="3418">
        <f>SUM(J18,J26,J31,J37,J49,J61,J77)</f>
        <v>0</v>
      </c>
      <c r="L17" s="3424"/>
      <c r="M17" s="3424"/>
    </row>
    <row r="18" spans="1:13" s="3423" customFormat="1" ht="30" customHeight="1">
      <c r="A18" s="3412" t="s">
        <v>1425</v>
      </c>
      <c r="B18" s="3425" t="s">
        <v>1423</v>
      </c>
      <c r="C18" s="3426" t="s">
        <v>3505</v>
      </c>
      <c r="D18" s="3420" t="s">
        <v>3506</v>
      </c>
      <c r="E18" s="3427">
        <f>SUM(E19,E20,E23,E24,E25)</f>
        <v>0</v>
      </c>
      <c r="F18" s="3428"/>
      <c r="G18" s="3428"/>
      <c r="H18" s="3428"/>
      <c r="I18" s="3428"/>
      <c r="J18" s="3429">
        <f>SUM(J19,J20,J23,J24,J25)</f>
        <v>0</v>
      </c>
      <c r="L18" s="3424"/>
      <c r="M18" s="3424"/>
    </row>
    <row r="19" spans="1:13" s="3423" customFormat="1" ht="35.25" customHeight="1">
      <c r="A19" s="3412" t="s">
        <v>1428</v>
      </c>
      <c r="B19" s="3425" t="s">
        <v>1426</v>
      </c>
      <c r="C19" s="3430" t="s">
        <v>3507</v>
      </c>
      <c r="D19" s="3420" t="s">
        <v>3508</v>
      </c>
      <c r="E19" s="3431"/>
      <c r="F19" s="3428"/>
      <c r="G19" s="3428"/>
      <c r="H19" s="3744">
        <v>1</v>
      </c>
      <c r="I19" s="3432"/>
      <c r="J19" s="3429">
        <f>E19*I19</f>
        <v>0</v>
      </c>
      <c r="L19" s="3424"/>
      <c r="M19" s="3424"/>
    </row>
    <row r="20" spans="1:13" s="3423" customFormat="1" ht="30" customHeight="1">
      <c r="A20" s="3412" t="s">
        <v>1431</v>
      </c>
      <c r="B20" s="3425" t="s">
        <v>1452</v>
      </c>
      <c r="C20" s="3430" t="s">
        <v>3509</v>
      </c>
      <c r="D20" s="3420" t="s">
        <v>3510</v>
      </c>
      <c r="E20" s="3427">
        <f>SUM(E21,E22)</f>
        <v>0</v>
      </c>
      <c r="F20" s="3428"/>
      <c r="G20" s="3428"/>
      <c r="H20" s="3433"/>
      <c r="I20" s="3433"/>
      <c r="J20" s="3429">
        <f>SUM(J21,J22)</f>
        <v>0</v>
      </c>
      <c r="L20" s="3424"/>
      <c r="M20" s="3424"/>
    </row>
    <row r="21" spans="1:13" s="3423" customFormat="1" ht="30" customHeight="1">
      <c r="A21" s="3412" t="s">
        <v>1434</v>
      </c>
      <c r="B21" s="3425" t="s">
        <v>1455</v>
      </c>
      <c r="C21" s="3434" t="s">
        <v>3511</v>
      </c>
      <c r="D21" s="3420" t="s">
        <v>3512</v>
      </c>
      <c r="E21" s="3435"/>
      <c r="F21" s="3428"/>
      <c r="G21" s="3428"/>
      <c r="H21" s="3745">
        <v>0.15</v>
      </c>
      <c r="I21" s="3436"/>
      <c r="J21" s="3429">
        <f t="shared" ref="J21:J23" si="0">E21*I21</f>
        <v>0</v>
      </c>
      <c r="L21" s="3424"/>
      <c r="M21" s="3424"/>
    </row>
    <row r="22" spans="1:13" s="3423" customFormat="1" ht="30" customHeight="1">
      <c r="A22" s="3412" t="s">
        <v>1436</v>
      </c>
      <c r="B22" s="3425" t="s">
        <v>1458</v>
      </c>
      <c r="C22" s="3434" t="s">
        <v>3513</v>
      </c>
      <c r="D22" s="3420" t="s">
        <v>3514</v>
      </c>
      <c r="E22" s="3435"/>
      <c r="F22" s="3428"/>
      <c r="G22" s="3428"/>
      <c r="H22" s="3745">
        <v>0.2</v>
      </c>
      <c r="I22" s="3436"/>
      <c r="J22" s="3429">
        <f t="shared" si="0"/>
        <v>0</v>
      </c>
      <c r="L22" s="3424"/>
      <c r="M22" s="3424"/>
    </row>
    <row r="23" spans="1:13" s="3423" customFormat="1" ht="30" customHeight="1">
      <c r="A23" s="3412" t="s">
        <v>1439</v>
      </c>
      <c r="B23" s="3425" t="s">
        <v>1464</v>
      </c>
      <c r="C23" s="3430" t="s">
        <v>3515</v>
      </c>
      <c r="D23" s="3420" t="s">
        <v>3516</v>
      </c>
      <c r="E23" s="3435"/>
      <c r="F23" s="3428"/>
      <c r="G23" s="3428"/>
      <c r="H23" s="3744">
        <v>0.05</v>
      </c>
      <c r="I23" s="3432"/>
      <c r="J23" s="3429">
        <f t="shared" si="0"/>
        <v>0</v>
      </c>
      <c r="L23" s="3424"/>
      <c r="M23" s="3424"/>
    </row>
    <row r="24" spans="1:13" s="3423" customFormat="1" ht="30" customHeight="1">
      <c r="A24" s="3412" t="s">
        <v>1442</v>
      </c>
      <c r="B24" s="3425" t="s">
        <v>1466</v>
      </c>
      <c r="C24" s="3430" t="s">
        <v>3517</v>
      </c>
      <c r="D24" s="3420" t="s">
        <v>3518</v>
      </c>
      <c r="E24" s="3437"/>
      <c r="F24" s="3428"/>
      <c r="G24" s="3428"/>
      <c r="H24" s="3438"/>
      <c r="I24" s="3436"/>
      <c r="J24" s="3429">
        <f>E24*I24</f>
        <v>0</v>
      </c>
      <c r="L24" s="3424"/>
      <c r="M24" s="3424"/>
    </row>
    <row r="25" spans="1:13" s="3423" customFormat="1" ht="30" customHeight="1">
      <c r="A25" s="3412" t="s">
        <v>2654</v>
      </c>
      <c r="B25" s="3425" t="s">
        <v>1469</v>
      </c>
      <c r="C25" s="3430" t="s">
        <v>3519</v>
      </c>
      <c r="D25" s="3420" t="s">
        <v>3520</v>
      </c>
      <c r="E25" s="3435"/>
      <c r="F25" s="3428"/>
      <c r="G25" s="3428"/>
      <c r="H25" s="3744">
        <v>0.1</v>
      </c>
      <c r="I25" s="3432"/>
      <c r="J25" s="3429">
        <f>E25*I25</f>
        <v>0</v>
      </c>
    </row>
    <row r="26" spans="1:13" s="3423" customFormat="1" ht="30" customHeight="1">
      <c r="A26" s="3412" t="s">
        <v>2656</v>
      </c>
      <c r="B26" s="3425" t="s">
        <v>1550</v>
      </c>
      <c r="C26" s="3426" t="s">
        <v>3521</v>
      </c>
      <c r="D26" s="3420" t="s">
        <v>3522</v>
      </c>
      <c r="E26" s="3427">
        <f>SUM(E27,E30)</f>
        <v>0</v>
      </c>
      <c r="F26" s="3428"/>
      <c r="G26" s="3428"/>
      <c r="H26" s="3428"/>
      <c r="I26" s="3428"/>
      <c r="J26" s="3429">
        <f>SUM(J27,J30)</f>
        <v>0</v>
      </c>
    </row>
    <row r="27" spans="1:13" s="3423" customFormat="1" ht="57">
      <c r="A27" s="3412" t="s">
        <v>2658</v>
      </c>
      <c r="B27" s="3425" t="s">
        <v>1553</v>
      </c>
      <c r="C27" s="3430" t="s">
        <v>3523</v>
      </c>
      <c r="D27" s="3420"/>
      <c r="E27" s="3427">
        <f>SUM(E28,E29)</f>
        <v>0</v>
      </c>
      <c r="F27" s="3428"/>
      <c r="G27" s="3428"/>
      <c r="H27" s="3439"/>
      <c r="I27" s="3440"/>
      <c r="J27" s="3429">
        <f>SUM(J28,J29)</f>
        <v>0</v>
      </c>
    </row>
    <row r="28" spans="1:13" s="3423" customFormat="1" ht="30" customHeight="1">
      <c r="A28" s="3441" t="s">
        <v>1451</v>
      </c>
      <c r="B28" s="3425" t="s">
        <v>1556</v>
      </c>
      <c r="C28" s="3442" t="s">
        <v>3524</v>
      </c>
      <c r="D28" s="3420" t="s">
        <v>3525</v>
      </c>
      <c r="E28" s="3435"/>
      <c r="F28" s="3428"/>
      <c r="G28" s="3428"/>
      <c r="H28" s="3744">
        <v>0.05</v>
      </c>
      <c r="I28" s="3432"/>
      <c r="J28" s="3429">
        <f t="shared" ref="J28:J30" si="1">E28*I28</f>
        <v>0</v>
      </c>
    </row>
    <row r="29" spans="1:13" s="3423" customFormat="1" ht="30" customHeight="1">
      <c r="A29" s="3441" t="s">
        <v>1454</v>
      </c>
      <c r="B29" s="3425" t="s">
        <v>1559</v>
      </c>
      <c r="C29" s="3442" t="s">
        <v>3526</v>
      </c>
      <c r="D29" s="3420" t="s">
        <v>3527</v>
      </c>
      <c r="E29" s="3435"/>
      <c r="F29" s="3428"/>
      <c r="G29" s="3428"/>
      <c r="H29" s="3744">
        <v>0.25</v>
      </c>
      <c r="I29" s="3443"/>
      <c r="J29" s="3429">
        <f t="shared" si="1"/>
        <v>0</v>
      </c>
    </row>
    <row r="30" spans="1:13" s="3423" customFormat="1" ht="47.25" customHeight="1">
      <c r="A30" s="3412" t="s">
        <v>1457</v>
      </c>
      <c r="B30" s="3425" t="s">
        <v>1580</v>
      </c>
      <c r="C30" s="3444" t="s">
        <v>3528</v>
      </c>
      <c r="D30" s="3420" t="s">
        <v>3529</v>
      </c>
      <c r="E30" s="3435"/>
      <c r="F30" s="3428"/>
      <c r="G30" s="3428"/>
      <c r="H30" s="3744">
        <v>0.25</v>
      </c>
      <c r="I30" s="3436"/>
      <c r="J30" s="3429">
        <f t="shared" si="1"/>
        <v>0</v>
      </c>
      <c r="K30" s="3445"/>
    </row>
    <row r="31" spans="1:13" s="3423" customFormat="1" ht="30" customHeight="1">
      <c r="A31" s="3412" t="s">
        <v>1460</v>
      </c>
      <c r="B31" s="3425" t="s">
        <v>2899</v>
      </c>
      <c r="C31" s="3426" t="s">
        <v>3530</v>
      </c>
      <c r="D31" s="3420"/>
      <c r="E31" s="3427">
        <f>SUM(E32,E33,E34)</f>
        <v>0</v>
      </c>
      <c r="F31" s="3428"/>
      <c r="G31" s="3428"/>
      <c r="H31" s="3440"/>
      <c r="I31" s="3433"/>
      <c r="J31" s="3429">
        <f>SUM(J32,J33,J34)</f>
        <v>0</v>
      </c>
      <c r="K31" s="3445"/>
    </row>
    <row r="32" spans="1:13" s="3423" customFormat="1" ht="30" customHeight="1">
      <c r="A32" s="3441" t="s">
        <v>2664</v>
      </c>
      <c r="B32" s="3425" t="s">
        <v>3531</v>
      </c>
      <c r="C32" s="3444" t="s">
        <v>3532</v>
      </c>
      <c r="D32" s="3420" t="s">
        <v>3533</v>
      </c>
      <c r="E32" s="3435"/>
      <c r="F32" s="3428"/>
      <c r="G32" s="3428"/>
      <c r="H32" s="3744">
        <v>1</v>
      </c>
      <c r="I32" s="3436"/>
      <c r="J32" s="3429">
        <f t="shared" ref="J32:J33" si="2">E32*I32</f>
        <v>0</v>
      </c>
    </row>
    <row r="33" spans="1:10" s="3423" customFormat="1" ht="30" customHeight="1">
      <c r="A33" s="3441" t="s">
        <v>2666</v>
      </c>
      <c r="B33" s="3425" t="s">
        <v>3534</v>
      </c>
      <c r="C33" s="3430" t="s">
        <v>3535</v>
      </c>
      <c r="D33" s="3420" t="s">
        <v>3536</v>
      </c>
      <c r="E33" s="3435"/>
      <c r="F33" s="3428"/>
      <c r="G33" s="3428"/>
      <c r="H33" s="3744">
        <v>1</v>
      </c>
      <c r="I33" s="3436"/>
      <c r="J33" s="3429">
        <f t="shared" si="2"/>
        <v>0</v>
      </c>
    </row>
    <row r="34" spans="1:10" s="3423" customFormat="1" ht="30" customHeight="1">
      <c r="A34" s="3441" t="s">
        <v>2668</v>
      </c>
      <c r="B34" s="3425" t="s">
        <v>3537</v>
      </c>
      <c r="C34" s="3430" t="s">
        <v>3538</v>
      </c>
      <c r="D34" s="3420"/>
      <c r="E34" s="3427">
        <f>SUM(E35,E36)</f>
        <v>0</v>
      </c>
      <c r="F34" s="3428"/>
      <c r="G34" s="3428"/>
      <c r="H34" s="3440"/>
      <c r="I34" s="3433"/>
      <c r="J34" s="3429">
        <f>SUM(J35,J36)</f>
        <v>0</v>
      </c>
    </row>
    <row r="35" spans="1:10" s="3423" customFormat="1" ht="30" customHeight="1">
      <c r="A35" s="3441" t="s">
        <v>1463</v>
      </c>
      <c r="B35" s="3425" t="s">
        <v>3539</v>
      </c>
      <c r="C35" s="3442" t="s">
        <v>3524</v>
      </c>
      <c r="D35" s="3420" t="s">
        <v>3540</v>
      </c>
      <c r="E35" s="3435"/>
      <c r="F35" s="3428"/>
      <c r="G35" s="3428"/>
      <c r="H35" s="3744">
        <v>0.2</v>
      </c>
      <c r="I35" s="3436"/>
      <c r="J35" s="3429">
        <f t="shared" ref="J35:J36" si="3">E35*I35</f>
        <v>0</v>
      </c>
    </row>
    <row r="36" spans="1:10" s="3423" customFormat="1" ht="30" customHeight="1">
      <c r="A36" s="3441" t="s">
        <v>2671</v>
      </c>
      <c r="B36" s="3425" t="s">
        <v>3541</v>
      </c>
      <c r="C36" s="3442" t="s">
        <v>3526</v>
      </c>
      <c r="D36" s="3420" t="s">
        <v>3542</v>
      </c>
      <c r="E36" s="3435"/>
      <c r="F36" s="3428"/>
      <c r="G36" s="3428"/>
      <c r="H36" s="3744">
        <v>0.4</v>
      </c>
      <c r="I36" s="3436"/>
      <c r="J36" s="3429">
        <f t="shared" si="3"/>
        <v>0</v>
      </c>
    </row>
    <row r="37" spans="1:10" s="3423" customFormat="1" ht="30" customHeight="1">
      <c r="A37" s="3441" t="s">
        <v>2673</v>
      </c>
      <c r="B37" s="3425" t="s">
        <v>2900</v>
      </c>
      <c r="C37" s="3426" t="s">
        <v>3543</v>
      </c>
      <c r="D37" s="3420"/>
      <c r="E37" s="3427">
        <f>SUM(E38,E39,E40,E41,E42,E45,E46,E47,E48)</f>
        <v>0</v>
      </c>
      <c r="F37" s="3428"/>
      <c r="G37" s="3428"/>
      <c r="H37" s="3440"/>
      <c r="I37" s="3433"/>
      <c r="J37" s="3429">
        <f>SUM(J38,J39,J40,J41,J42,J45,J46,J47,J48)</f>
        <v>0</v>
      </c>
    </row>
    <row r="38" spans="1:10" s="3423" customFormat="1" ht="30" customHeight="1">
      <c r="A38" s="3441" t="s">
        <v>2674</v>
      </c>
      <c r="B38" s="3425" t="s">
        <v>3544</v>
      </c>
      <c r="C38" s="3430" t="s">
        <v>3545</v>
      </c>
      <c r="D38" s="3420" t="s">
        <v>3546</v>
      </c>
      <c r="E38" s="3435"/>
      <c r="F38" s="3428"/>
      <c r="G38" s="3428"/>
      <c r="H38" s="3744">
        <v>0.2</v>
      </c>
      <c r="I38" s="3436"/>
      <c r="J38" s="3429">
        <f t="shared" ref="J38:J40" si="4">E38*I38</f>
        <v>0</v>
      </c>
    </row>
    <row r="39" spans="1:10" s="3423" customFormat="1" ht="30" customHeight="1">
      <c r="A39" s="3441" t="s">
        <v>2675</v>
      </c>
      <c r="B39" s="3425" t="s">
        <v>3547</v>
      </c>
      <c r="C39" s="3430" t="s">
        <v>3548</v>
      </c>
      <c r="D39" s="3420" t="s">
        <v>3549</v>
      </c>
      <c r="E39" s="3435"/>
      <c r="F39" s="3428"/>
      <c r="G39" s="3428"/>
      <c r="H39" s="3744">
        <v>1</v>
      </c>
      <c r="I39" s="3432"/>
      <c r="J39" s="3429">
        <f t="shared" si="4"/>
        <v>0</v>
      </c>
    </row>
    <row r="40" spans="1:10" s="3423" customFormat="1" ht="42.75">
      <c r="A40" s="3441" t="s">
        <v>1468</v>
      </c>
      <c r="B40" s="3425" t="s">
        <v>3550</v>
      </c>
      <c r="C40" s="3430" t="s">
        <v>3551</v>
      </c>
      <c r="D40" s="3420" t="s">
        <v>3552</v>
      </c>
      <c r="E40" s="3435"/>
      <c r="F40" s="3428"/>
      <c r="G40" s="3428"/>
      <c r="H40" s="3744">
        <v>1</v>
      </c>
      <c r="I40" s="3432"/>
      <c r="J40" s="3429">
        <f t="shared" si="4"/>
        <v>0</v>
      </c>
    </row>
    <row r="41" spans="1:10" s="3423" customFormat="1" ht="30" customHeight="1">
      <c r="A41" s="3441" t="s">
        <v>1471</v>
      </c>
      <c r="B41" s="3425" t="s">
        <v>3553</v>
      </c>
      <c r="C41" s="3444" t="s">
        <v>3554</v>
      </c>
      <c r="D41" s="3420" t="s">
        <v>3555</v>
      </c>
      <c r="E41" s="3435"/>
      <c r="F41" s="3428"/>
      <c r="G41" s="3428"/>
      <c r="H41" s="3744">
        <v>1</v>
      </c>
      <c r="I41" s="3432"/>
      <c r="J41" s="3429">
        <f>E41*I41</f>
        <v>0</v>
      </c>
    </row>
    <row r="42" spans="1:10" s="3423" customFormat="1" ht="30" customHeight="1">
      <c r="A42" s="3441" t="s">
        <v>1474</v>
      </c>
      <c r="B42" s="3425" t="s">
        <v>3556</v>
      </c>
      <c r="C42" s="3444" t="s">
        <v>3557</v>
      </c>
      <c r="D42" s="5132" t="s">
        <v>3558</v>
      </c>
      <c r="E42" s="3427">
        <f>SUM(E43,E44)</f>
        <v>0</v>
      </c>
      <c r="F42" s="3428"/>
      <c r="G42" s="3428"/>
      <c r="H42" s="3440"/>
      <c r="I42" s="3440"/>
      <c r="J42" s="3429">
        <f>SUM(J43,J44)</f>
        <v>0</v>
      </c>
    </row>
    <row r="43" spans="1:10" s="3423" customFormat="1" ht="30" customHeight="1">
      <c r="A43" s="3441" t="s">
        <v>1477</v>
      </c>
      <c r="B43" s="3425" t="s">
        <v>3559</v>
      </c>
      <c r="C43" s="3434" t="s">
        <v>3560</v>
      </c>
      <c r="D43" s="5132"/>
      <c r="E43" s="3435"/>
      <c r="F43" s="3428"/>
      <c r="G43" s="3428"/>
      <c r="H43" s="3744">
        <v>0</v>
      </c>
      <c r="I43" s="3432"/>
      <c r="J43" s="3429">
        <f t="shared" ref="J43:J48" si="5">E43*I43</f>
        <v>0</v>
      </c>
    </row>
    <row r="44" spans="1:10" s="3423" customFormat="1" ht="30" customHeight="1">
      <c r="A44" s="3441" t="s">
        <v>1483</v>
      </c>
      <c r="B44" s="3425" t="s">
        <v>3561</v>
      </c>
      <c r="C44" s="3442" t="s">
        <v>3562</v>
      </c>
      <c r="D44" s="5132"/>
      <c r="E44" s="3435"/>
      <c r="F44" s="3428"/>
      <c r="G44" s="3428"/>
      <c r="H44" s="3744">
        <v>1</v>
      </c>
      <c r="I44" s="3432"/>
      <c r="J44" s="3429">
        <f t="shared" si="5"/>
        <v>0</v>
      </c>
    </row>
    <row r="45" spans="1:10" s="3423" customFormat="1" ht="30" customHeight="1">
      <c r="A45" s="3441" t="s">
        <v>1486</v>
      </c>
      <c r="B45" s="3425" t="s">
        <v>3563</v>
      </c>
      <c r="C45" s="3444" t="s">
        <v>3564</v>
      </c>
      <c r="D45" s="3420" t="s">
        <v>3565</v>
      </c>
      <c r="E45" s="3435"/>
      <c r="F45" s="3428"/>
      <c r="G45" s="3428"/>
      <c r="H45" s="3744">
        <v>1</v>
      </c>
      <c r="I45" s="3432"/>
      <c r="J45" s="3429">
        <f t="shared" si="5"/>
        <v>0</v>
      </c>
    </row>
    <row r="46" spans="1:10" s="3423" customFormat="1" ht="30" customHeight="1">
      <c r="A46" s="3441" t="s">
        <v>1489</v>
      </c>
      <c r="B46" s="3425" t="s">
        <v>3566</v>
      </c>
      <c r="C46" s="3444" t="s">
        <v>3567</v>
      </c>
      <c r="D46" s="3420" t="s">
        <v>3568</v>
      </c>
      <c r="E46" s="3435"/>
      <c r="F46" s="3428"/>
      <c r="G46" s="3428"/>
      <c r="H46" s="3744">
        <v>1</v>
      </c>
      <c r="I46" s="3432"/>
      <c r="J46" s="3429">
        <f t="shared" si="5"/>
        <v>0</v>
      </c>
    </row>
    <row r="47" spans="1:10" s="3423" customFormat="1" ht="41.25" customHeight="1">
      <c r="A47" s="3441" t="s">
        <v>1492</v>
      </c>
      <c r="B47" s="3425" t="s">
        <v>3569</v>
      </c>
      <c r="C47" s="3430" t="s">
        <v>3570</v>
      </c>
      <c r="D47" s="3420" t="s">
        <v>3571</v>
      </c>
      <c r="E47" s="3435"/>
      <c r="F47" s="3428"/>
      <c r="G47" s="3428"/>
      <c r="H47" s="3744">
        <v>1</v>
      </c>
      <c r="I47" s="3432"/>
      <c r="J47" s="3429">
        <f t="shared" si="5"/>
        <v>0</v>
      </c>
    </row>
    <row r="48" spans="1:10" s="3423" customFormat="1" ht="30" customHeight="1">
      <c r="A48" s="3441" t="s">
        <v>1495</v>
      </c>
      <c r="B48" s="3425" t="s">
        <v>3572</v>
      </c>
      <c r="C48" s="3430" t="s">
        <v>3573</v>
      </c>
      <c r="D48" s="3420" t="s">
        <v>3574</v>
      </c>
      <c r="E48" s="3435"/>
      <c r="F48" s="3428"/>
      <c r="G48" s="3428"/>
      <c r="H48" s="3744">
        <v>1</v>
      </c>
      <c r="I48" s="3432"/>
      <c r="J48" s="3429">
        <f t="shared" si="5"/>
        <v>0</v>
      </c>
    </row>
    <row r="49" spans="1:10" s="3423" customFormat="1" ht="30" customHeight="1">
      <c r="A49" s="3441" t="s">
        <v>1498</v>
      </c>
      <c r="B49" s="3425" t="s">
        <v>2901</v>
      </c>
      <c r="C49" s="3426" t="s">
        <v>3575</v>
      </c>
      <c r="D49" s="3420"/>
      <c r="E49" s="3427">
        <f>SUM(E50,E56)</f>
        <v>0</v>
      </c>
      <c r="F49" s="3428"/>
      <c r="G49" s="3428"/>
      <c r="H49" s="3440"/>
      <c r="I49" s="3428"/>
      <c r="J49" s="3429">
        <f>SUM(J50,J56)</f>
        <v>0</v>
      </c>
    </row>
    <row r="50" spans="1:10" s="3423" customFormat="1" ht="30" customHeight="1">
      <c r="A50" s="3441" t="s">
        <v>1501</v>
      </c>
      <c r="B50" s="3425" t="s">
        <v>3576</v>
      </c>
      <c r="C50" s="3430" t="s">
        <v>3577</v>
      </c>
      <c r="D50" s="3420"/>
      <c r="E50" s="3446">
        <f>SUM(E51,E52,E53,E54,E55)</f>
        <v>0</v>
      </c>
      <c r="F50" s="3428"/>
      <c r="G50" s="3428"/>
      <c r="H50" s="3440"/>
      <c r="I50" s="3440"/>
      <c r="J50" s="3429">
        <f>SUM(J51,J52,J53,J54,J55)</f>
        <v>0</v>
      </c>
    </row>
    <row r="51" spans="1:10" s="3423" customFormat="1" ht="30" customHeight="1">
      <c r="A51" s="3441" t="s">
        <v>1504</v>
      </c>
      <c r="B51" s="3425" t="s">
        <v>3578</v>
      </c>
      <c r="C51" s="3442" t="s">
        <v>3579</v>
      </c>
      <c r="D51" s="3420" t="s">
        <v>3580</v>
      </c>
      <c r="E51" s="3435"/>
      <c r="F51" s="3428"/>
      <c r="G51" s="3428"/>
      <c r="H51" s="3744">
        <v>0.05</v>
      </c>
      <c r="I51" s="3432"/>
      <c r="J51" s="3429">
        <f t="shared" ref="J51:J55" si="6">E51*I51</f>
        <v>0</v>
      </c>
    </row>
    <row r="52" spans="1:10" s="3423" customFormat="1" ht="30" customHeight="1">
      <c r="A52" s="3441" t="s">
        <v>1507</v>
      </c>
      <c r="B52" s="3425" t="s">
        <v>3581</v>
      </c>
      <c r="C52" s="3442" t="s">
        <v>3582</v>
      </c>
      <c r="D52" s="3447" t="s">
        <v>3583</v>
      </c>
      <c r="E52" s="3448"/>
      <c r="F52" s="3428"/>
      <c r="G52" s="3428"/>
      <c r="H52" s="3744">
        <v>0.1</v>
      </c>
      <c r="I52" s="3432"/>
      <c r="J52" s="3429">
        <f t="shared" si="6"/>
        <v>0</v>
      </c>
    </row>
    <row r="53" spans="1:10" s="3423" customFormat="1" ht="30" customHeight="1">
      <c r="A53" s="3441" t="s">
        <v>3584</v>
      </c>
      <c r="B53" s="3425" t="s">
        <v>3585</v>
      </c>
      <c r="C53" s="3434" t="s">
        <v>3586</v>
      </c>
      <c r="D53" s="3420" t="s">
        <v>3587</v>
      </c>
      <c r="E53" s="3435"/>
      <c r="F53" s="3428"/>
      <c r="G53" s="3428"/>
      <c r="H53" s="3744">
        <v>0.4</v>
      </c>
      <c r="I53" s="3432"/>
      <c r="J53" s="3429">
        <f t="shared" si="6"/>
        <v>0</v>
      </c>
    </row>
    <row r="54" spans="1:10" s="3423" customFormat="1" ht="33.75" customHeight="1">
      <c r="A54" s="3441" t="s">
        <v>1510</v>
      </c>
      <c r="B54" s="3425" t="s">
        <v>3588</v>
      </c>
      <c r="C54" s="3434" t="s">
        <v>3589</v>
      </c>
      <c r="D54" s="3420" t="s">
        <v>3587</v>
      </c>
      <c r="E54" s="3435"/>
      <c r="F54" s="3428"/>
      <c r="G54" s="3428"/>
      <c r="H54" s="3744">
        <v>0.4</v>
      </c>
      <c r="I54" s="3432"/>
      <c r="J54" s="3429">
        <f t="shared" si="6"/>
        <v>0</v>
      </c>
    </row>
    <row r="55" spans="1:10" s="3423" customFormat="1" ht="30" customHeight="1">
      <c r="A55" s="3441" t="s">
        <v>1513</v>
      </c>
      <c r="B55" s="3425" t="s">
        <v>3590</v>
      </c>
      <c r="C55" s="3434" t="s">
        <v>3591</v>
      </c>
      <c r="D55" s="3420" t="s">
        <v>3592</v>
      </c>
      <c r="E55" s="3435"/>
      <c r="F55" s="3428"/>
      <c r="G55" s="3428"/>
      <c r="H55" s="3744">
        <v>1</v>
      </c>
      <c r="I55" s="3432"/>
      <c r="J55" s="3429">
        <f t="shared" si="6"/>
        <v>0</v>
      </c>
    </row>
    <row r="56" spans="1:10" s="3423" customFormat="1" ht="30" customHeight="1">
      <c r="A56" s="3441" t="s">
        <v>1516</v>
      </c>
      <c r="B56" s="3425" t="s">
        <v>3593</v>
      </c>
      <c r="C56" s="3430" t="s">
        <v>3594</v>
      </c>
      <c r="D56" s="3420"/>
      <c r="E56" s="3446">
        <f>SUM(E57,E58,E59,E60)</f>
        <v>0</v>
      </c>
      <c r="F56" s="3428"/>
      <c r="G56" s="3428"/>
      <c r="H56" s="3440"/>
      <c r="I56" s="3440"/>
      <c r="J56" s="3429">
        <f>SUM(J57,J58,J59,J60)</f>
        <v>0</v>
      </c>
    </row>
    <row r="57" spans="1:10" s="3423" customFormat="1" ht="30" customHeight="1">
      <c r="A57" s="3441" t="s">
        <v>1519</v>
      </c>
      <c r="B57" s="3425" t="s">
        <v>3595</v>
      </c>
      <c r="C57" s="3442" t="s">
        <v>3579</v>
      </c>
      <c r="D57" s="3420" t="s">
        <v>3580</v>
      </c>
      <c r="E57" s="3435"/>
      <c r="F57" s="3428"/>
      <c r="G57" s="3428"/>
      <c r="H57" s="3744">
        <v>0.05</v>
      </c>
      <c r="I57" s="3432"/>
      <c r="J57" s="3429">
        <f t="shared" ref="J57:J58" si="7">E57*I57</f>
        <v>0</v>
      </c>
    </row>
    <row r="58" spans="1:10" s="3423" customFormat="1" ht="30" customHeight="1">
      <c r="A58" s="3441" t="s">
        <v>1522</v>
      </c>
      <c r="B58" s="3425" t="s">
        <v>3596</v>
      </c>
      <c r="C58" s="3442" t="s">
        <v>3582</v>
      </c>
      <c r="D58" s="3447" t="s">
        <v>3597</v>
      </c>
      <c r="E58" s="3448"/>
      <c r="F58" s="3428"/>
      <c r="G58" s="3428"/>
      <c r="H58" s="3744">
        <v>0.3</v>
      </c>
      <c r="I58" s="3432"/>
      <c r="J58" s="3429">
        <f t="shared" si="7"/>
        <v>0</v>
      </c>
    </row>
    <row r="59" spans="1:10" s="3423" customFormat="1" ht="30" customHeight="1">
      <c r="A59" s="3441" t="s">
        <v>1525</v>
      </c>
      <c r="B59" s="3425" t="s">
        <v>3598</v>
      </c>
      <c r="C59" s="3434" t="s">
        <v>3586</v>
      </c>
      <c r="D59" s="3420" t="s">
        <v>3587</v>
      </c>
      <c r="E59" s="3435"/>
      <c r="F59" s="3428"/>
      <c r="G59" s="3428"/>
      <c r="H59" s="3744">
        <v>0.4</v>
      </c>
      <c r="I59" s="3432"/>
      <c r="J59" s="3429">
        <f>E59*I59</f>
        <v>0</v>
      </c>
    </row>
    <row r="60" spans="1:10" s="3423" customFormat="1" ht="30" customHeight="1">
      <c r="A60" s="3441" t="s">
        <v>1528</v>
      </c>
      <c r="B60" s="3425" t="s">
        <v>3599</v>
      </c>
      <c r="C60" s="3434" t="s">
        <v>3591</v>
      </c>
      <c r="D60" s="3420" t="s">
        <v>3600</v>
      </c>
      <c r="E60" s="3435"/>
      <c r="F60" s="3428"/>
      <c r="G60" s="3428"/>
      <c r="H60" s="3744">
        <v>1</v>
      </c>
      <c r="I60" s="3432"/>
      <c r="J60" s="3429">
        <f>E60*I60</f>
        <v>0</v>
      </c>
    </row>
    <row r="61" spans="1:10" s="3423" customFormat="1" ht="30" customHeight="1">
      <c r="A61" s="3441" t="s">
        <v>1531</v>
      </c>
      <c r="B61" s="3425" t="s">
        <v>2902</v>
      </c>
      <c r="C61" s="3426" t="s">
        <v>3601</v>
      </c>
      <c r="D61" s="3420" t="s">
        <v>3602</v>
      </c>
      <c r="E61" s="3446">
        <f>SUM(E62,E63,E64,E65,E66,E67,E74,E75,E76)</f>
        <v>0</v>
      </c>
      <c r="F61" s="3428" t="s">
        <v>685</v>
      </c>
      <c r="G61" s="3428"/>
      <c r="H61" s="3428"/>
      <c r="I61" s="3428"/>
      <c r="J61" s="3429">
        <f>SUM(J62,J63,J64,J65,J66,J67,J74,J75,J76)</f>
        <v>0</v>
      </c>
    </row>
    <row r="62" spans="1:10" s="3423" customFormat="1" ht="30" customHeight="1">
      <c r="A62" s="3441" t="s">
        <v>1534</v>
      </c>
      <c r="B62" s="3425" t="s">
        <v>3603</v>
      </c>
      <c r="C62" s="3430" t="s">
        <v>3604</v>
      </c>
      <c r="D62" s="3420" t="s">
        <v>3605</v>
      </c>
      <c r="E62" s="3435"/>
      <c r="F62" s="3428"/>
      <c r="G62" s="3428"/>
      <c r="H62" s="3744">
        <v>0.1</v>
      </c>
      <c r="I62" s="3432"/>
      <c r="J62" s="3429">
        <f t="shared" ref="J62:J66" si="8">E62*I62</f>
        <v>0</v>
      </c>
    </row>
    <row r="63" spans="1:10" s="3423" customFormat="1" ht="30" customHeight="1">
      <c r="A63" s="3441" t="s">
        <v>1537</v>
      </c>
      <c r="B63" s="3425" t="s">
        <v>3606</v>
      </c>
      <c r="C63" s="3430" t="s">
        <v>3607</v>
      </c>
      <c r="D63" s="3420" t="s">
        <v>3608</v>
      </c>
      <c r="E63" s="3435"/>
      <c r="F63" s="3428"/>
      <c r="G63" s="3428"/>
      <c r="H63" s="3744">
        <v>0.1</v>
      </c>
      <c r="I63" s="3432"/>
      <c r="J63" s="3429">
        <f t="shared" si="8"/>
        <v>0</v>
      </c>
    </row>
    <row r="64" spans="1:10" s="3423" customFormat="1" ht="30" customHeight="1">
      <c r="A64" s="3441" t="s">
        <v>1540</v>
      </c>
      <c r="B64" s="3425" t="s">
        <v>3609</v>
      </c>
      <c r="C64" s="3430" t="s">
        <v>3610</v>
      </c>
      <c r="D64" s="3420" t="s">
        <v>3611</v>
      </c>
      <c r="E64" s="3435"/>
      <c r="F64" s="3428"/>
      <c r="G64" s="3428"/>
      <c r="H64" s="3744">
        <v>0.05</v>
      </c>
      <c r="I64" s="3432"/>
      <c r="J64" s="3429">
        <f t="shared" si="8"/>
        <v>0</v>
      </c>
    </row>
    <row r="65" spans="1:10" s="3423" customFormat="1" ht="30" customHeight="1">
      <c r="A65" s="3441" t="s">
        <v>1543</v>
      </c>
      <c r="B65" s="3425" t="s">
        <v>3612</v>
      </c>
      <c r="C65" s="3430" t="s">
        <v>3613</v>
      </c>
      <c r="D65" s="3420" t="s">
        <v>3614</v>
      </c>
      <c r="E65" s="3435"/>
      <c r="F65" s="3428"/>
      <c r="G65" s="3428"/>
      <c r="H65" s="3744">
        <v>7.0000000000000007E-2</v>
      </c>
      <c r="I65" s="3432"/>
      <c r="J65" s="3429">
        <f t="shared" si="8"/>
        <v>0</v>
      </c>
    </row>
    <row r="66" spans="1:10" s="3423" customFormat="1" ht="30" customHeight="1">
      <c r="A66" s="3441" t="s">
        <v>1546</v>
      </c>
      <c r="B66" s="3425" t="s">
        <v>3615</v>
      </c>
      <c r="C66" s="3430" t="s">
        <v>3616</v>
      </c>
      <c r="D66" s="3420" t="s">
        <v>3617</v>
      </c>
      <c r="E66" s="3435"/>
      <c r="F66" s="3428"/>
      <c r="G66" s="3428"/>
      <c r="H66" s="3744">
        <v>1</v>
      </c>
      <c r="I66" s="3432"/>
      <c r="J66" s="3429">
        <f t="shared" si="8"/>
        <v>0</v>
      </c>
    </row>
    <row r="67" spans="1:10" s="3423" customFormat="1" ht="48" customHeight="1">
      <c r="A67" s="3441" t="s">
        <v>3618</v>
      </c>
      <c r="B67" s="3425" t="s">
        <v>3619</v>
      </c>
      <c r="C67" s="3430" t="s">
        <v>3620</v>
      </c>
      <c r="D67" s="3420" t="s">
        <v>3621</v>
      </c>
      <c r="E67" s="3446">
        <f>SUM(E68,E73)</f>
        <v>0</v>
      </c>
      <c r="F67" s="3428"/>
      <c r="G67" s="3428"/>
      <c r="H67" s="3449"/>
      <c r="I67" s="3440"/>
      <c r="J67" s="3429">
        <f>SUM(J68,J73)</f>
        <v>0</v>
      </c>
    </row>
    <row r="68" spans="1:10" s="3423" customFormat="1" ht="30" customHeight="1">
      <c r="A68" s="3441" t="s">
        <v>1549</v>
      </c>
      <c r="B68" s="3425" t="s">
        <v>3622</v>
      </c>
      <c r="C68" s="3442" t="s">
        <v>3623</v>
      </c>
      <c r="D68" s="3420"/>
      <c r="E68" s="3446">
        <f>SUM(E69,E70,E71,E72)</f>
        <v>0</v>
      </c>
      <c r="F68" s="3428"/>
      <c r="G68" s="3428"/>
      <c r="H68" s="3440"/>
      <c r="I68" s="3440"/>
      <c r="J68" s="3429">
        <f>SUM(J69,J70,J71,J72)</f>
        <v>0</v>
      </c>
    </row>
    <row r="69" spans="1:10" s="3423" customFormat="1" ht="30" customHeight="1">
      <c r="A69" s="3441" t="s">
        <v>1552</v>
      </c>
      <c r="B69" s="3425" t="s">
        <v>3624</v>
      </c>
      <c r="C69" s="3450" t="s">
        <v>3625</v>
      </c>
      <c r="D69" s="3420"/>
      <c r="E69" s="3435"/>
      <c r="F69" s="3428"/>
      <c r="G69" s="3428"/>
      <c r="H69" s="3744">
        <v>1</v>
      </c>
      <c r="I69" s="3432"/>
      <c r="J69" s="3429">
        <f t="shared" ref="J69:J76" si="9">E69*I69</f>
        <v>0</v>
      </c>
    </row>
    <row r="70" spans="1:10" s="3423" customFormat="1" ht="30" customHeight="1">
      <c r="A70" s="3441" t="s">
        <v>1555</v>
      </c>
      <c r="B70" s="3425" t="s">
        <v>3626</v>
      </c>
      <c r="C70" s="3450" t="s">
        <v>3627</v>
      </c>
      <c r="D70" s="3420"/>
      <c r="E70" s="3435"/>
      <c r="F70" s="3428"/>
      <c r="G70" s="3428"/>
      <c r="H70" s="3744">
        <v>1</v>
      </c>
      <c r="I70" s="3432"/>
      <c r="J70" s="3429">
        <f t="shared" si="9"/>
        <v>0</v>
      </c>
    </row>
    <row r="71" spans="1:10" s="3423" customFormat="1" ht="30" customHeight="1">
      <c r="A71" s="3441" t="s">
        <v>1558</v>
      </c>
      <c r="B71" s="3425" t="s">
        <v>3628</v>
      </c>
      <c r="C71" s="3450" t="s">
        <v>3629</v>
      </c>
      <c r="D71" s="3420"/>
      <c r="E71" s="3435"/>
      <c r="F71" s="3428"/>
      <c r="G71" s="3428"/>
      <c r="H71" s="3744">
        <v>1</v>
      </c>
      <c r="I71" s="3432"/>
      <c r="J71" s="3429">
        <f t="shared" si="9"/>
        <v>0</v>
      </c>
    </row>
    <row r="72" spans="1:10" s="3423" customFormat="1" ht="30" customHeight="1">
      <c r="A72" s="3441" t="s">
        <v>1561</v>
      </c>
      <c r="B72" s="3425" t="s">
        <v>3630</v>
      </c>
      <c r="C72" s="3450" t="s">
        <v>3631</v>
      </c>
      <c r="D72" s="3420"/>
      <c r="E72" s="3435"/>
      <c r="F72" s="3428"/>
      <c r="G72" s="3428"/>
      <c r="H72" s="3744">
        <v>1</v>
      </c>
      <c r="I72" s="3432"/>
      <c r="J72" s="3429">
        <f t="shared" si="9"/>
        <v>0</v>
      </c>
    </row>
    <row r="73" spans="1:10" s="3423" customFormat="1" ht="30" customHeight="1">
      <c r="A73" s="3441" t="s">
        <v>1564</v>
      </c>
      <c r="B73" s="3425" t="s">
        <v>3632</v>
      </c>
      <c r="C73" s="3442" t="s">
        <v>3633</v>
      </c>
      <c r="D73" s="3420"/>
      <c r="E73" s="3435"/>
      <c r="F73" s="3428"/>
      <c r="G73" s="3428"/>
      <c r="H73" s="3744">
        <v>1</v>
      </c>
      <c r="I73" s="3432"/>
      <c r="J73" s="3429">
        <f t="shared" si="9"/>
        <v>0</v>
      </c>
    </row>
    <row r="74" spans="1:10" s="3423" customFormat="1" ht="30" customHeight="1">
      <c r="A74" s="3441" t="s">
        <v>1567</v>
      </c>
      <c r="B74" s="3425" t="s">
        <v>3634</v>
      </c>
      <c r="C74" s="3430" t="s">
        <v>3635</v>
      </c>
      <c r="D74" s="3420" t="s">
        <v>3636</v>
      </c>
      <c r="E74" s="3435"/>
      <c r="F74" s="3428"/>
      <c r="G74" s="3428"/>
      <c r="H74" s="3744">
        <v>1</v>
      </c>
      <c r="I74" s="3432"/>
      <c r="J74" s="3429">
        <f t="shared" si="9"/>
        <v>0</v>
      </c>
    </row>
    <row r="75" spans="1:10" s="3423" customFormat="1" ht="30" customHeight="1">
      <c r="A75" s="3441" t="s">
        <v>3637</v>
      </c>
      <c r="B75" s="3425" t="s">
        <v>3638</v>
      </c>
      <c r="C75" s="3430" t="s">
        <v>3639</v>
      </c>
      <c r="D75" s="3420" t="s">
        <v>3640</v>
      </c>
      <c r="E75" s="3435"/>
      <c r="F75" s="3428"/>
      <c r="G75" s="3428"/>
      <c r="H75" s="3744">
        <v>0.05</v>
      </c>
      <c r="I75" s="3432"/>
      <c r="J75" s="3429">
        <f t="shared" si="9"/>
        <v>0</v>
      </c>
    </row>
    <row r="76" spans="1:10" s="3423" customFormat="1" ht="30" customHeight="1">
      <c r="A76" s="3441" t="s">
        <v>3641</v>
      </c>
      <c r="B76" s="3425" t="s">
        <v>3642</v>
      </c>
      <c r="C76" s="3430" t="s">
        <v>3562</v>
      </c>
      <c r="D76" s="3420" t="s">
        <v>3602</v>
      </c>
      <c r="E76" s="3435"/>
      <c r="F76" s="3428"/>
      <c r="G76" s="3428"/>
      <c r="H76" s="3440"/>
      <c r="I76" s="3432"/>
      <c r="J76" s="3429">
        <f t="shared" si="9"/>
        <v>0</v>
      </c>
    </row>
    <row r="77" spans="1:10" s="3423" customFormat="1" ht="30" customHeight="1">
      <c r="A77" s="3441" t="s">
        <v>1570</v>
      </c>
      <c r="B77" s="3425" t="s">
        <v>2903</v>
      </c>
      <c r="C77" s="3451" t="s">
        <v>3643</v>
      </c>
      <c r="D77" s="3420"/>
      <c r="E77" s="3446">
        <f>SUM(E78,E79,E80)</f>
        <v>0</v>
      </c>
      <c r="F77" s="3428"/>
      <c r="G77" s="3428"/>
      <c r="H77" s="3439"/>
      <c r="I77" s="3440"/>
      <c r="J77" s="3429">
        <f>SUM(J78,J79,J80)</f>
        <v>0</v>
      </c>
    </row>
    <row r="78" spans="1:10" s="3423" customFormat="1" ht="30" customHeight="1">
      <c r="A78" s="3441" t="s">
        <v>3644</v>
      </c>
      <c r="B78" s="3425" t="s">
        <v>3645</v>
      </c>
      <c r="C78" s="3430" t="s">
        <v>3646</v>
      </c>
      <c r="D78" s="3420" t="s">
        <v>3647</v>
      </c>
      <c r="E78" s="3435"/>
      <c r="F78" s="3428"/>
      <c r="G78" s="3428"/>
      <c r="H78" s="3744">
        <v>0</v>
      </c>
      <c r="I78" s="3436"/>
      <c r="J78" s="3429">
        <f t="shared" ref="J78:J80" si="10">E78*I78</f>
        <v>0</v>
      </c>
    </row>
    <row r="79" spans="1:10" s="3423" customFormat="1" ht="30" customHeight="1">
      <c r="A79" s="3441" t="s">
        <v>3648</v>
      </c>
      <c r="B79" s="3425" t="s">
        <v>3649</v>
      </c>
      <c r="C79" s="3444" t="s">
        <v>3650</v>
      </c>
      <c r="D79" s="3420" t="s">
        <v>3651</v>
      </c>
      <c r="E79" s="3435"/>
      <c r="F79" s="3428"/>
      <c r="G79" s="3428"/>
      <c r="H79" s="3744">
        <v>1</v>
      </c>
      <c r="I79" s="3436"/>
      <c r="J79" s="3429">
        <f t="shared" si="10"/>
        <v>0</v>
      </c>
    </row>
    <row r="80" spans="1:10" s="3423" customFormat="1" ht="30" customHeight="1">
      <c r="A80" s="3441" t="s">
        <v>3652</v>
      </c>
      <c r="B80" s="3425" t="s">
        <v>3653</v>
      </c>
      <c r="C80" s="3444" t="s">
        <v>3654</v>
      </c>
      <c r="D80" s="3420" t="s">
        <v>3536</v>
      </c>
      <c r="E80" s="3435"/>
      <c r="F80" s="3428"/>
      <c r="G80" s="3428"/>
      <c r="H80" s="3744">
        <v>1</v>
      </c>
      <c r="I80" s="3436"/>
      <c r="J80" s="3429">
        <f t="shared" si="10"/>
        <v>0</v>
      </c>
    </row>
    <row r="81" spans="1:14" s="3423" customFormat="1" ht="42.75">
      <c r="A81" s="3441" t="s">
        <v>3655</v>
      </c>
      <c r="B81" s="3413" t="s">
        <v>1601</v>
      </c>
      <c r="C81" s="3452" t="s">
        <v>3656</v>
      </c>
      <c r="D81" s="3453"/>
      <c r="E81" s="3454">
        <f>SUM(E82,E87)</f>
        <v>0</v>
      </c>
      <c r="F81" s="3428"/>
      <c r="G81" s="3428"/>
      <c r="H81" s="3439"/>
      <c r="I81" s="3439"/>
      <c r="J81" s="3418">
        <f>SUM(J82,J87)</f>
        <v>0</v>
      </c>
    </row>
    <row r="82" spans="1:14" s="3423" customFormat="1" ht="30" customHeight="1">
      <c r="A82" s="3441" t="s">
        <v>3657</v>
      </c>
      <c r="B82" s="3455" t="s">
        <v>1604</v>
      </c>
      <c r="C82" s="3456" t="s">
        <v>3658</v>
      </c>
      <c r="D82" s="3457"/>
      <c r="E82" s="3446">
        <f>SUM(E83,E84,E85,E86)</f>
        <v>0</v>
      </c>
      <c r="F82" s="3458">
        <f>F83+F84+F85+F86</f>
        <v>0</v>
      </c>
      <c r="G82" s="3458">
        <f>G83+G84+G85</f>
        <v>0</v>
      </c>
      <c r="H82" s="3439"/>
      <c r="I82" s="3439"/>
      <c r="J82" s="3429">
        <f>SUM(J83,J84,J85,J86)</f>
        <v>0</v>
      </c>
      <c r="L82" s="3424"/>
      <c r="M82" s="3424"/>
    </row>
    <row r="83" spans="1:14" s="3423" customFormat="1" ht="30" customHeight="1">
      <c r="A83" s="3441" t="s">
        <v>3659</v>
      </c>
      <c r="B83" s="3425" t="s">
        <v>1607</v>
      </c>
      <c r="C83" s="3333" t="s">
        <v>3660</v>
      </c>
      <c r="D83" s="3459" t="s">
        <v>3661</v>
      </c>
      <c r="E83" s="3460"/>
      <c r="F83" s="3436"/>
      <c r="G83" s="3436"/>
      <c r="H83" s="3744">
        <v>0</v>
      </c>
      <c r="I83" s="3436"/>
      <c r="J83" s="3429">
        <f t="shared" ref="J83:J86" si="11">E83*I83</f>
        <v>0</v>
      </c>
      <c r="L83" s="3424"/>
      <c r="M83" s="3424"/>
    </row>
    <row r="84" spans="1:14" s="3423" customFormat="1" ht="30" customHeight="1">
      <c r="A84" s="3441" t="s">
        <v>1579</v>
      </c>
      <c r="B84" s="3455" t="s">
        <v>1610</v>
      </c>
      <c r="C84" s="3333" t="s">
        <v>3662</v>
      </c>
      <c r="D84" s="3459" t="s">
        <v>3661</v>
      </c>
      <c r="E84" s="3460"/>
      <c r="F84" s="3436"/>
      <c r="G84" s="3436"/>
      <c r="H84" s="3744">
        <v>0</v>
      </c>
      <c r="I84" s="3436"/>
      <c r="J84" s="3429">
        <f t="shared" si="11"/>
        <v>0</v>
      </c>
      <c r="L84" s="3424"/>
      <c r="M84" s="3424"/>
    </row>
    <row r="85" spans="1:14" s="3423" customFormat="1" ht="30" customHeight="1">
      <c r="A85" s="3441" t="s">
        <v>1582</v>
      </c>
      <c r="B85" s="3455" t="s">
        <v>1613</v>
      </c>
      <c r="C85" s="3333" t="s">
        <v>3663</v>
      </c>
      <c r="D85" s="3459" t="s">
        <v>3661</v>
      </c>
      <c r="E85" s="3460"/>
      <c r="F85" s="3436"/>
      <c r="G85" s="3436"/>
      <c r="H85" s="3744">
        <v>0</v>
      </c>
      <c r="I85" s="3436"/>
      <c r="J85" s="3429">
        <f t="shared" si="11"/>
        <v>0</v>
      </c>
      <c r="L85" s="3424"/>
      <c r="M85" s="3424"/>
    </row>
    <row r="86" spans="1:14" s="3423" customFormat="1" ht="30" customHeight="1">
      <c r="A86" s="3441" t="s">
        <v>1585</v>
      </c>
      <c r="B86" s="3455" t="s">
        <v>1615</v>
      </c>
      <c r="C86" s="3333" t="s">
        <v>3664</v>
      </c>
      <c r="D86" s="3459" t="s">
        <v>3661</v>
      </c>
      <c r="E86" s="3460"/>
      <c r="F86" s="3436"/>
      <c r="G86" s="3428"/>
      <c r="H86" s="3744">
        <v>0</v>
      </c>
      <c r="I86" s="3436"/>
      <c r="J86" s="3429">
        <f t="shared" si="11"/>
        <v>0</v>
      </c>
      <c r="L86" s="3424"/>
      <c r="M86" s="3424"/>
    </row>
    <row r="87" spans="1:14" s="3423" customFormat="1" ht="30" customHeight="1">
      <c r="A87" s="3441" t="s">
        <v>1588</v>
      </c>
      <c r="B87" s="3455" t="s">
        <v>1630</v>
      </c>
      <c r="C87" s="3456" t="s">
        <v>3665</v>
      </c>
      <c r="D87" s="3457"/>
      <c r="E87" s="3446">
        <f>SUM(E88,E89,E90,E91)</f>
        <v>0</v>
      </c>
      <c r="F87" s="3458">
        <f>F88+F89+F90+F91</f>
        <v>0</v>
      </c>
      <c r="G87" s="3458">
        <f>G88+G89+G90</f>
        <v>0</v>
      </c>
      <c r="H87" s="3428"/>
      <c r="I87" s="3439"/>
      <c r="J87" s="3429">
        <f>SUM(J88,J89,J90,J91)</f>
        <v>0</v>
      </c>
      <c r="L87" s="3461"/>
      <c r="M87" s="3461"/>
      <c r="N87" s="3461"/>
    </row>
    <row r="88" spans="1:14" s="3423" customFormat="1" ht="30" customHeight="1">
      <c r="A88" s="3441" t="s">
        <v>3666</v>
      </c>
      <c r="B88" s="3425" t="s">
        <v>3475</v>
      </c>
      <c r="C88" s="3333" t="s">
        <v>3660</v>
      </c>
      <c r="D88" s="3459" t="s">
        <v>3661</v>
      </c>
      <c r="E88" s="3460"/>
      <c r="F88" s="3436"/>
      <c r="G88" s="3436"/>
      <c r="H88" s="3744">
        <v>0</v>
      </c>
      <c r="I88" s="3462"/>
      <c r="J88" s="3429">
        <f t="shared" ref="J88:J90" si="12">E88*I88</f>
        <v>0</v>
      </c>
      <c r="L88" s="3463"/>
      <c r="M88" s="3461"/>
      <c r="N88" s="3461"/>
    </row>
    <row r="89" spans="1:14" s="3423" customFormat="1" ht="30" customHeight="1">
      <c r="A89" s="3441" t="s">
        <v>1591</v>
      </c>
      <c r="B89" s="3425" t="s">
        <v>3478</v>
      </c>
      <c r="C89" s="3333" t="s">
        <v>3662</v>
      </c>
      <c r="D89" s="3459" t="s">
        <v>3667</v>
      </c>
      <c r="E89" s="3460"/>
      <c r="F89" s="3436"/>
      <c r="G89" s="3436"/>
      <c r="H89" s="3744">
        <v>0.15</v>
      </c>
      <c r="I89" s="3462"/>
      <c r="J89" s="3429">
        <f t="shared" si="12"/>
        <v>0</v>
      </c>
      <c r="L89" s="3463"/>
      <c r="M89" s="3461"/>
      <c r="N89" s="3461"/>
    </row>
    <row r="90" spans="1:14" s="3423" customFormat="1" ht="30" customHeight="1">
      <c r="A90" s="3441" t="s">
        <v>1600</v>
      </c>
      <c r="B90" s="3455" t="s">
        <v>3668</v>
      </c>
      <c r="C90" s="3333" t="s">
        <v>3663</v>
      </c>
      <c r="D90" s="3459" t="s">
        <v>3669</v>
      </c>
      <c r="E90" s="3460"/>
      <c r="F90" s="3436"/>
      <c r="G90" s="3436"/>
      <c r="H90" s="3744">
        <v>0.5</v>
      </c>
      <c r="I90" s="3436"/>
      <c r="J90" s="3429">
        <f t="shared" si="12"/>
        <v>0</v>
      </c>
      <c r="L90" s="3463"/>
      <c r="M90" s="3461"/>
      <c r="N90" s="3461"/>
    </row>
    <row r="91" spans="1:14" s="3423" customFormat="1" ht="30" customHeight="1">
      <c r="A91" s="3441" t="s">
        <v>1603</v>
      </c>
      <c r="B91" s="3455" t="s">
        <v>3670</v>
      </c>
      <c r="C91" s="3333" t="s">
        <v>3664</v>
      </c>
      <c r="D91" s="3459"/>
      <c r="E91" s="3446">
        <f>SUM(E92,E93)</f>
        <v>0</v>
      </c>
      <c r="F91" s="3458">
        <f>F92+F93</f>
        <v>0</v>
      </c>
      <c r="G91" s="3428"/>
      <c r="H91" s="3440"/>
      <c r="I91" s="3428"/>
      <c r="J91" s="3429">
        <f>SUM(J92,J93)</f>
        <v>0</v>
      </c>
      <c r="L91" s="3464"/>
      <c r="M91" s="3461"/>
      <c r="N91" s="3461"/>
    </row>
    <row r="92" spans="1:14" s="3423" customFormat="1" ht="30" customHeight="1">
      <c r="A92" s="3441" t="s">
        <v>1606</v>
      </c>
      <c r="B92" s="3425" t="s">
        <v>3671</v>
      </c>
      <c r="C92" s="3465" t="s">
        <v>3672</v>
      </c>
      <c r="D92" s="3459" t="s">
        <v>3673</v>
      </c>
      <c r="E92" s="3435"/>
      <c r="F92" s="3436"/>
      <c r="G92" s="3428"/>
      <c r="H92" s="3744">
        <v>0.25</v>
      </c>
      <c r="I92" s="3436"/>
      <c r="J92" s="3429">
        <f t="shared" ref="J92:J93" si="13">E92*I92</f>
        <v>0</v>
      </c>
      <c r="L92" s="3463"/>
      <c r="M92" s="3461"/>
      <c r="N92" s="3461"/>
    </row>
    <row r="93" spans="1:14" s="3423" customFormat="1" ht="30" customHeight="1">
      <c r="A93" s="3441" t="s">
        <v>1609</v>
      </c>
      <c r="B93" s="3425" t="s">
        <v>3674</v>
      </c>
      <c r="C93" s="3465" t="s">
        <v>3675</v>
      </c>
      <c r="D93" s="3459" t="s">
        <v>3676</v>
      </c>
      <c r="E93" s="3460"/>
      <c r="F93" s="3436"/>
      <c r="G93" s="3428"/>
      <c r="H93" s="3744">
        <v>1</v>
      </c>
      <c r="I93" s="3436"/>
      <c r="J93" s="3429">
        <f t="shared" si="13"/>
        <v>0</v>
      </c>
      <c r="L93" s="3463"/>
      <c r="M93" s="3461"/>
      <c r="N93" s="3461"/>
    </row>
    <row r="94" spans="1:14" s="3423" customFormat="1" ht="30" customHeight="1">
      <c r="A94" s="3466" t="s">
        <v>1612</v>
      </c>
      <c r="B94" s="3467" t="s">
        <v>1656</v>
      </c>
      <c r="C94" s="3468" t="s">
        <v>3677</v>
      </c>
      <c r="D94" s="3469"/>
      <c r="E94" s="3470"/>
      <c r="F94" s="3471"/>
      <c r="G94" s="3471"/>
      <c r="H94" s="3472"/>
      <c r="I94" s="3472"/>
      <c r="J94" s="3473">
        <f>'F4 LCR TOTAL'!I16</f>
        <v>0</v>
      </c>
      <c r="L94" s="3463"/>
      <c r="M94" s="3461"/>
      <c r="N94" s="3461"/>
    </row>
    <row r="95" spans="1:14" s="3423" customFormat="1" ht="30" customHeight="1">
      <c r="A95" s="5133" t="s">
        <v>3481</v>
      </c>
      <c r="B95" s="5134"/>
      <c r="C95" s="5134"/>
      <c r="D95" s="5134"/>
      <c r="E95" s="5134"/>
      <c r="F95" s="5134"/>
      <c r="G95" s="5134"/>
      <c r="H95" s="5134"/>
      <c r="I95" s="5134"/>
      <c r="J95" s="5135"/>
      <c r="L95" s="3461"/>
      <c r="M95" s="3461"/>
      <c r="N95" s="3461"/>
    </row>
    <row r="96" spans="1:14" s="3423" customFormat="1" ht="30" customHeight="1">
      <c r="A96" s="3474" t="s">
        <v>1614</v>
      </c>
      <c r="B96" s="3475" t="s">
        <v>133</v>
      </c>
      <c r="C96" s="3476" t="s">
        <v>3678</v>
      </c>
      <c r="D96" s="3477" t="s">
        <v>3651</v>
      </c>
      <c r="E96" s="3478"/>
      <c r="F96" s="3479"/>
      <c r="G96" s="3479"/>
      <c r="H96" s="3480"/>
      <c r="I96" s="3481"/>
      <c r="J96" s="3482"/>
      <c r="L96" s="3424"/>
      <c r="M96" s="3424"/>
    </row>
    <row r="97" spans="1:13" s="3423" customFormat="1" ht="30" customHeight="1">
      <c r="A97" s="3441" t="s">
        <v>1617</v>
      </c>
      <c r="B97" s="3413" t="s">
        <v>766</v>
      </c>
      <c r="C97" s="3414" t="s">
        <v>3679</v>
      </c>
      <c r="D97" s="3483" t="s">
        <v>3680</v>
      </c>
      <c r="E97" s="3460"/>
      <c r="F97" s="3428"/>
      <c r="G97" s="3428"/>
      <c r="H97" s="3439"/>
      <c r="I97" s="3439"/>
      <c r="J97" s="3484"/>
      <c r="L97" s="3424"/>
      <c r="M97" s="3424"/>
    </row>
    <row r="98" spans="1:13" s="3423" customFormat="1" ht="68.25" customHeight="1">
      <c r="A98" s="3441" t="s">
        <v>3681</v>
      </c>
      <c r="B98" s="3485" t="s">
        <v>767</v>
      </c>
      <c r="C98" s="3414" t="s">
        <v>3682</v>
      </c>
      <c r="D98" s="3486"/>
      <c r="E98" s="3487"/>
      <c r="F98" s="3428"/>
      <c r="G98" s="3428"/>
      <c r="H98" s="3428"/>
      <c r="I98" s="3428"/>
      <c r="J98" s="3488"/>
      <c r="L98" s="3424"/>
      <c r="M98" s="3424"/>
    </row>
    <row r="99" spans="1:13" s="3423" customFormat="1" ht="30" customHeight="1">
      <c r="A99" s="3441" t="s">
        <v>3683</v>
      </c>
      <c r="B99" s="3425" t="s">
        <v>3684</v>
      </c>
      <c r="C99" s="3489" t="s">
        <v>3685</v>
      </c>
      <c r="D99" s="3459"/>
      <c r="E99" s="3435"/>
      <c r="F99" s="3428"/>
      <c r="G99" s="3428"/>
      <c r="H99" s="3428"/>
      <c r="I99" s="3436"/>
      <c r="J99" s="3490"/>
      <c r="L99" s="3424"/>
      <c r="M99" s="3424"/>
    </row>
    <row r="100" spans="1:13" s="3423" customFormat="1" ht="30" customHeight="1">
      <c r="A100" s="3441" t="s">
        <v>1620</v>
      </c>
      <c r="B100" s="3425" t="s">
        <v>3686</v>
      </c>
      <c r="C100" s="3489" t="s">
        <v>3687</v>
      </c>
      <c r="D100" s="3459"/>
      <c r="E100" s="3435"/>
      <c r="F100" s="3428"/>
      <c r="G100" s="3428"/>
      <c r="H100" s="3428"/>
      <c r="I100" s="3436"/>
      <c r="J100" s="3490"/>
      <c r="L100" s="3424"/>
      <c r="M100" s="3424"/>
    </row>
    <row r="101" spans="1:13" s="3423" customFormat="1" ht="30" customHeight="1">
      <c r="A101" s="3441" t="s">
        <v>3688</v>
      </c>
      <c r="B101" s="3425" t="s">
        <v>3689</v>
      </c>
      <c r="C101" s="3489" t="s">
        <v>3690</v>
      </c>
      <c r="D101" s="3459"/>
      <c r="E101" s="3435"/>
      <c r="F101" s="3428"/>
      <c r="G101" s="3428"/>
      <c r="H101" s="3428"/>
      <c r="I101" s="3436"/>
      <c r="J101" s="3490"/>
      <c r="L101" s="3424"/>
      <c r="M101" s="3424"/>
    </row>
    <row r="102" spans="1:13" s="3423" customFormat="1" ht="30" customHeight="1">
      <c r="A102" s="3441" t="s">
        <v>3691</v>
      </c>
      <c r="B102" s="3425" t="s">
        <v>3692</v>
      </c>
      <c r="C102" s="3489" t="s">
        <v>3693</v>
      </c>
      <c r="D102" s="3459"/>
      <c r="E102" s="3435"/>
      <c r="F102" s="3428"/>
      <c r="G102" s="3428"/>
      <c r="H102" s="3428"/>
      <c r="I102" s="3436"/>
      <c r="J102" s="3490"/>
      <c r="L102" s="3424"/>
      <c r="M102" s="3424"/>
    </row>
    <row r="103" spans="1:13" s="3423" customFormat="1" ht="30" customHeight="1">
      <c r="A103" s="3441" t="s">
        <v>3694</v>
      </c>
      <c r="B103" s="3485" t="s">
        <v>768</v>
      </c>
      <c r="C103" s="3414" t="s">
        <v>3695</v>
      </c>
      <c r="D103" s="3486"/>
      <c r="E103" s="3487"/>
      <c r="F103" s="3428"/>
      <c r="G103" s="3428"/>
      <c r="H103" s="3428"/>
      <c r="I103" s="3428"/>
      <c r="J103" s="3488"/>
      <c r="L103" s="3424"/>
      <c r="M103" s="3424"/>
    </row>
    <row r="104" spans="1:13" s="3423" customFormat="1" ht="30" customHeight="1">
      <c r="A104" s="3441" t="s">
        <v>3696</v>
      </c>
      <c r="B104" s="3425" t="s">
        <v>3697</v>
      </c>
      <c r="C104" s="3489" t="s">
        <v>3685</v>
      </c>
      <c r="D104" s="3459"/>
      <c r="E104" s="3435"/>
      <c r="F104" s="3428"/>
      <c r="G104" s="3428"/>
      <c r="H104" s="3428"/>
      <c r="I104" s="3436"/>
      <c r="J104" s="3490"/>
      <c r="L104" s="3424"/>
      <c r="M104" s="3424"/>
    </row>
    <row r="105" spans="1:13" s="3423" customFormat="1" ht="30" customHeight="1">
      <c r="A105" s="3441" t="s">
        <v>3698</v>
      </c>
      <c r="B105" s="3425" t="s">
        <v>3699</v>
      </c>
      <c r="C105" s="3489" t="s">
        <v>3687</v>
      </c>
      <c r="D105" s="3459"/>
      <c r="E105" s="3435"/>
      <c r="F105" s="3428"/>
      <c r="G105" s="3428"/>
      <c r="H105" s="3428"/>
      <c r="I105" s="3436"/>
      <c r="J105" s="3490"/>
      <c r="L105" s="3424"/>
      <c r="M105" s="3424"/>
    </row>
    <row r="106" spans="1:13" s="3423" customFormat="1" ht="30" customHeight="1">
      <c r="A106" s="3441" t="s">
        <v>3700</v>
      </c>
      <c r="B106" s="3425" t="s">
        <v>3701</v>
      </c>
      <c r="C106" s="3489" t="s">
        <v>3690</v>
      </c>
      <c r="D106" s="3459"/>
      <c r="E106" s="3435"/>
      <c r="F106" s="3428"/>
      <c r="G106" s="3428"/>
      <c r="H106" s="3428"/>
      <c r="I106" s="3436"/>
      <c r="J106" s="3490"/>
      <c r="L106" s="3424"/>
      <c r="M106" s="3424"/>
    </row>
    <row r="107" spans="1:13" s="3423" customFormat="1" ht="30" customHeight="1">
      <c r="A107" s="3441" t="s">
        <v>3702</v>
      </c>
      <c r="B107" s="3425" t="s">
        <v>3703</v>
      </c>
      <c r="C107" s="3489" t="s">
        <v>3693</v>
      </c>
      <c r="D107" s="3459"/>
      <c r="E107" s="3435"/>
      <c r="F107" s="3428"/>
      <c r="G107" s="3428"/>
      <c r="H107" s="3428"/>
      <c r="I107" s="3436"/>
      <c r="J107" s="3490"/>
      <c r="L107" s="3424"/>
      <c r="M107" s="3424"/>
    </row>
    <row r="108" spans="1:13" s="3423" customFormat="1" ht="30" customHeight="1">
      <c r="A108" s="3441" t="s">
        <v>1629</v>
      </c>
      <c r="B108" s="3413" t="s">
        <v>769</v>
      </c>
      <c r="C108" s="3414" t="s">
        <v>3704</v>
      </c>
      <c r="D108" s="3486" t="s">
        <v>3705</v>
      </c>
      <c r="E108" s="3435"/>
      <c r="F108" s="3428"/>
      <c r="G108" s="3428"/>
      <c r="H108" s="3439"/>
      <c r="I108" s="3439"/>
      <c r="J108" s="3484"/>
      <c r="L108" s="3424"/>
      <c r="M108" s="3424"/>
    </row>
    <row r="109" spans="1:13" s="3423" customFormat="1" ht="30" customHeight="1">
      <c r="A109" s="3441" t="s">
        <v>1632</v>
      </c>
      <c r="B109" s="3491" t="s">
        <v>770</v>
      </c>
      <c r="C109" s="3414" t="s">
        <v>3706</v>
      </c>
      <c r="D109" s="3486"/>
      <c r="E109" s="3435"/>
      <c r="F109" s="3428"/>
      <c r="G109" s="3428"/>
      <c r="H109" s="3439"/>
      <c r="I109" s="3439"/>
      <c r="J109" s="3484"/>
      <c r="L109" s="3424"/>
      <c r="M109" s="3424"/>
    </row>
    <row r="110" spans="1:13" s="3423" customFormat="1" ht="30" customHeight="1">
      <c r="A110" s="3441" t="s">
        <v>1635</v>
      </c>
      <c r="B110" s="3491" t="s">
        <v>772</v>
      </c>
      <c r="C110" s="3414" t="s">
        <v>3707</v>
      </c>
      <c r="D110" s="3486"/>
      <c r="E110" s="3460"/>
      <c r="F110" s="3428"/>
      <c r="G110" s="3428"/>
      <c r="H110" s="3439"/>
      <c r="I110" s="3439"/>
      <c r="J110" s="3484"/>
      <c r="L110" s="3424"/>
      <c r="M110" s="3424"/>
    </row>
    <row r="111" spans="1:13" s="3423" customFormat="1" ht="30" customHeight="1">
      <c r="A111" s="3441" t="s">
        <v>1638</v>
      </c>
      <c r="B111" s="3491" t="s">
        <v>773</v>
      </c>
      <c r="C111" s="3414" t="s">
        <v>3708</v>
      </c>
      <c r="D111" s="3486"/>
      <c r="E111" s="3460"/>
      <c r="F111" s="3428"/>
      <c r="G111" s="3428"/>
      <c r="H111" s="3439"/>
      <c r="I111" s="3462"/>
      <c r="J111" s="3492"/>
      <c r="L111" s="3424"/>
      <c r="M111" s="3424"/>
    </row>
    <row r="112" spans="1:13" s="3423" customFormat="1" ht="44.25" customHeight="1" thickBot="1">
      <c r="A112" s="3493" t="s">
        <v>3709</v>
      </c>
      <c r="B112" s="3494" t="s">
        <v>774</v>
      </c>
      <c r="C112" s="3495" t="s">
        <v>3710</v>
      </c>
      <c r="D112" s="3496"/>
      <c r="E112" s="3497"/>
      <c r="F112" s="3498"/>
      <c r="G112" s="3498"/>
      <c r="H112" s="3499"/>
      <c r="I112" s="3500"/>
      <c r="J112" s="3501"/>
      <c r="L112" s="3424"/>
      <c r="M112" s="3424"/>
    </row>
    <row r="113" spans="1:13" s="3423" customFormat="1" ht="14.25">
      <c r="A113" s="3388"/>
      <c r="B113" s="3389"/>
      <c r="D113" s="3502"/>
      <c r="E113" s="3503"/>
      <c r="F113" s="3503"/>
      <c r="G113" s="3503"/>
      <c r="H113" s="3503"/>
      <c r="I113" s="3503"/>
      <c r="L113" s="3424"/>
      <c r="M113" s="3424"/>
    </row>
    <row r="114" spans="1:13" s="3423" customFormat="1" ht="14.25">
      <c r="A114" s="3388"/>
      <c r="B114" s="3389"/>
      <c r="D114" s="3502"/>
      <c r="E114" s="3503"/>
      <c r="F114" s="3503"/>
      <c r="G114" s="3503"/>
      <c r="H114" s="3503"/>
      <c r="I114" s="3503"/>
      <c r="L114" s="3424"/>
      <c r="M114" s="3424"/>
    </row>
    <row r="115" spans="1:13" s="3423" customFormat="1" ht="14.25">
      <c r="A115" s="3388"/>
      <c r="B115" s="3389"/>
      <c r="D115" s="3502"/>
      <c r="E115" s="3503"/>
      <c r="F115" s="3503"/>
      <c r="G115" s="3503"/>
      <c r="H115" s="3503"/>
      <c r="I115" s="3503"/>
      <c r="L115" s="3424"/>
      <c r="M115" s="3424"/>
    </row>
    <row r="116" spans="1:13" s="3423" customFormat="1" ht="14.25">
      <c r="A116" s="3388"/>
      <c r="B116" s="3389"/>
      <c r="D116" s="3502"/>
      <c r="E116" s="3503"/>
      <c r="F116" s="3503"/>
      <c r="G116" s="3503"/>
      <c r="H116" s="3503"/>
      <c r="I116" s="3503"/>
      <c r="L116" s="3424"/>
      <c r="M116" s="3424"/>
    </row>
    <row r="117" spans="1:13" s="3423" customFormat="1" ht="14.25">
      <c r="A117" s="3388"/>
      <c r="B117" s="3389"/>
      <c r="D117" s="3502"/>
      <c r="E117" s="3503"/>
      <c r="F117" s="3503"/>
      <c r="G117" s="3503"/>
      <c r="H117" s="3503"/>
      <c r="I117" s="3503"/>
      <c r="L117" s="3424"/>
      <c r="M117" s="3424"/>
    </row>
    <row r="118" spans="1:13" s="3423" customFormat="1" ht="14.25">
      <c r="A118" s="3388"/>
      <c r="B118" s="3389"/>
      <c r="D118" s="3502"/>
      <c r="E118" s="3503"/>
      <c r="F118" s="3503"/>
      <c r="G118" s="3503"/>
      <c r="H118" s="3503"/>
      <c r="I118" s="3503"/>
      <c r="L118" s="3424"/>
      <c r="M118" s="3424"/>
    </row>
    <row r="119" spans="1:13" s="3423" customFormat="1" ht="14.25">
      <c r="A119" s="3388"/>
      <c r="B119" s="3389"/>
      <c r="D119" s="3502"/>
      <c r="E119" s="3503"/>
      <c r="F119" s="3503"/>
      <c r="G119" s="3503"/>
      <c r="H119" s="3503"/>
      <c r="I119" s="3503"/>
      <c r="L119" s="3424"/>
      <c r="M119" s="3424"/>
    </row>
    <row r="120" spans="1:13" s="3423" customFormat="1" ht="14.25">
      <c r="A120" s="3388"/>
      <c r="B120" s="3389"/>
      <c r="D120" s="3502"/>
      <c r="E120" s="3503"/>
      <c r="F120" s="3503"/>
      <c r="G120" s="3503"/>
      <c r="H120" s="3503"/>
      <c r="I120" s="3503"/>
      <c r="L120" s="3424"/>
      <c r="M120" s="3424"/>
    </row>
    <row r="121" spans="1:13" s="3423" customFormat="1" ht="14.25">
      <c r="A121" s="3388"/>
      <c r="B121" s="3389"/>
      <c r="D121" s="3502"/>
      <c r="E121" s="3503"/>
      <c r="F121" s="3503"/>
      <c r="G121" s="3503"/>
      <c r="H121" s="3503"/>
      <c r="I121" s="3503"/>
      <c r="L121" s="3424"/>
      <c r="M121" s="3424"/>
    </row>
    <row r="122" spans="1:13" s="3423" customFormat="1" ht="14.25">
      <c r="A122" s="3388"/>
      <c r="B122" s="3389"/>
      <c r="D122" s="3502"/>
      <c r="E122" s="3503"/>
      <c r="F122" s="3503"/>
      <c r="G122" s="3503"/>
      <c r="H122" s="3503"/>
      <c r="I122" s="3503"/>
      <c r="L122" s="3424"/>
      <c r="M122" s="3424"/>
    </row>
    <row r="123" spans="1:13" s="3423" customFormat="1" ht="14.25">
      <c r="A123" s="3388"/>
      <c r="B123" s="3389"/>
      <c r="D123" s="3502"/>
      <c r="E123" s="3503"/>
      <c r="F123" s="3503"/>
      <c r="G123" s="3503"/>
      <c r="H123" s="3503"/>
      <c r="I123" s="3503"/>
      <c r="L123" s="3424"/>
      <c r="M123" s="3424"/>
    </row>
    <row r="124" spans="1:13" s="3423" customFormat="1" ht="14.25">
      <c r="A124" s="3388"/>
      <c r="B124" s="3389"/>
      <c r="D124" s="3502"/>
      <c r="E124" s="3503"/>
      <c r="F124" s="3503"/>
      <c r="G124" s="3503"/>
      <c r="H124" s="3503"/>
      <c r="I124" s="3503"/>
      <c r="L124" s="3424"/>
      <c r="M124" s="3424"/>
    </row>
    <row r="125" spans="1:13" s="3423" customFormat="1" ht="14.25">
      <c r="A125" s="3395"/>
      <c r="B125" s="3504"/>
      <c r="D125" s="3502"/>
      <c r="E125" s="3503"/>
      <c r="F125" s="3503"/>
      <c r="G125" s="3503"/>
      <c r="H125" s="3503"/>
      <c r="I125" s="3503"/>
      <c r="L125" s="3424"/>
      <c r="M125" s="3424"/>
    </row>
    <row r="126" spans="1:13" s="3423" customFormat="1" ht="14.25">
      <c r="A126" s="3395"/>
      <c r="B126" s="3504"/>
      <c r="D126" s="3502"/>
      <c r="E126" s="3503"/>
      <c r="F126" s="3503"/>
      <c r="G126" s="3503"/>
      <c r="H126" s="3503"/>
      <c r="I126" s="3503"/>
      <c r="L126" s="3424"/>
      <c r="M126" s="3424"/>
    </row>
    <row r="127" spans="1:13" s="3423" customFormat="1" ht="14.25">
      <c r="A127" s="3395"/>
      <c r="B127" s="3504"/>
      <c r="D127" s="3502"/>
      <c r="E127" s="3503"/>
      <c r="F127" s="3503"/>
      <c r="G127" s="3503"/>
      <c r="H127" s="3503"/>
      <c r="I127" s="3503"/>
      <c r="L127" s="3424"/>
      <c r="M127" s="3424"/>
    </row>
  </sheetData>
  <mergeCells count="10">
    <mergeCell ref="D42:D44"/>
    <mergeCell ref="A95:J95"/>
    <mergeCell ref="A9:J9"/>
    <mergeCell ref="D13:D14"/>
    <mergeCell ref="E13:E14"/>
    <mergeCell ref="F13:F14"/>
    <mergeCell ref="G13:G14"/>
    <mergeCell ref="H13:H14"/>
    <mergeCell ref="I13:I14"/>
    <mergeCell ref="J13:J14"/>
  </mergeCells>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L53"/>
  <sheetViews>
    <sheetView topLeftCell="A19" zoomScale="60" zoomScaleNormal="60" workbookViewId="0"/>
  </sheetViews>
  <sheetFormatPr defaultColWidth="11.42578125" defaultRowHeight="14.25"/>
  <cols>
    <col min="1" max="1" width="10.85546875" style="3603" customWidth="1"/>
    <col min="2" max="2" width="11.7109375" style="3603" customWidth="1"/>
    <col min="3" max="3" width="59.140625" style="3604" customWidth="1"/>
    <col min="4" max="4" width="20.28515625" style="3604" customWidth="1"/>
    <col min="5" max="5" width="22.42578125" style="3603" customWidth="1"/>
    <col min="6" max="6" width="25.7109375" style="3604" customWidth="1"/>
    <col min="7" max="10" width="25.7109375" style="3605" customWidth="1"/>
    <col min="11" max="11" width="25.7109375" style="3604" customWidth="1"/>
    <col min="12" max="16384" width="11.42578125" style="3517"/>
  </cols>
  <sheetData>
    <row r="1" spans="1:11" ht="15">
      <c r="A1" s="3516"/>
      <c r="B1" s="3516"/>
      <c r="C1" s="41" t="s">
        <v>685</v>
      </c>
      <c r="D1" s="105" t="s">
        <v>3716</v>
      </c>
      <c r="E1" s="3516"/>
      <c r="F1" s="3517"/>
      <c r="G1" s="3518"/>
      <c r="H1" s="3518"/>
      <c r="I1" s="3518"/>
      <c r="J1" s="3518"/>
      <c r="K1" s="3517"/>
    </row>
    <row r="2" spans="1:11" ht="15">
      <c r="A2" s="3516"/>
      <c r="B2" s="3516"/>
      <c r="C2" s="27" t="s">
        <v>49</v>
      </c>
      <c r="D2" s="27" t="s">
        <v>3390</v>
      </c>
      <c r="E2" s="3516"/>
      <c r="F2" s="3517"/>
      <c r="G2" s="3518"/>
      <c r="H2" s="3518"/>
      <c r="I2" s="3518"/>
      <c r="J2" s="3518"/>
      <c r="K2" s="3517"/>
    </row>
    <row r="3" spans="1:11" ht="15">
      <c r="A3" s="3516"/>
      <c r="B3" s="3516"/>
      <c r="C3" s="27" t="s">
        <v>47</v>
      </c>
      <c r="D3" s="27" t="s">
        <v>52</v>
      </c>
      <c r="E3" s="3516"/>
      <c r="F3" s="3517"/>
      <c r="G3" s="3518"/>
      <c r="H3" s="3518"/>
      <c r="I3" s="3518"/>
      <c r="J3" s="3518"/>
      <c r="K3" s="3517"/>
    </row>
    <row r="4" spans="1:11" ht="15">
      <c r="A4" s="3516"/>
      <c r="B4" s="3516"/>
      <c r="C4" s="27" t="s">
        <v>50</v>
      </c>
      <c r="D4" s="27" t="s">
        <v>53</v>
      </c>
      <c r="E4" s="3516"/>
      <c r="F4" s="3517"/>
      <c r="G4" s="3518"/>
      <c r="H4" s="3518"/>
      <c r="I4" s="3518"/>
      <c r="J4" s="3518"/>
      <c r="K4" s="3517"/>
    </row>
    <row r="5" spans="1:11" ht="15">
      <c r="A5" s="3516"/>
      <c r="B5" s="3516"/>
      <c r="C5" s="41" t="s">
        <v>792</v>
      </c>
      <c r="D5" s="41" t="s">
        <v>71</v>
      </c>
      <c r="E5" s="3516"/>
      <c r="F5" s="3517"/>
      <c r="G5" s="3518"/>
      <c r="H5" s="3518"/>
      <c r="I5" s="3518"/>
      <c r="J5" s="3518"/>
      <c r="K5" s="3517"/>
    </row>
    <row r="6" spans="1:11">
      <c r="A6" s="3516"/>
      <c r="B6" s="3516"/>
      <c r="C6" s="3517"/>
      <c r="D6" s="3517"/>
      <c r="E6" s="3516"/>
      <c r="F6" s="3517"/>
      <c r="G6" s="3518"/>
      <c r="H6" s="3518"/>
      <c r="I6" s="3518"/>
      <c r="J6" s="3518"/>
      <c r="K6" s="3517"/>
    </row>
    <row r="7" spans="1:11" ht="21.75" customHeight="1" thickBot="1">
      <c r="A7" s="3519"/>
      <c r="B7" s="3519"/>
      <c r="C7" s="3520"/>
      <c r="D7" s="3520"/>
      <c r="E7" s="3519"/>
      <c r="F7" s="3520"/>
      <c r="G7" s="3521"/>
      <c r="H7" s="3522"/>
      <c r="I7" s="3521"/>
      <c r="J7" s="3521"/>
      <c r="K7" s="3517"/>
    </row>
    <row r="8" spans="1:11" s="3523" customFormat="1" ht="30" customHeight="1" thickBot="1">
      <c r="A8" s="5183" t="s">
        <v>3717</v>
      </c>
      <c r="B8" s="5184"/>
      <c r="C8" s="5184"/>
      <c r="D8" s="5184"/>
      <c r="E8" s="5184"/>
      <c r="F8" s="5184"/>
      <c r="G8" s="5184"/>
      <c r="H8" s="5184"/>
      <c r="I8" s="5184"/>
      <c r="J8" s="5184"/>
      <c r="K8" s="5185"/>
    </row>
    <row r="9" spans="1:11" s="3523" customFormat="1" ht="20.100000000000001" customHeight="1">
      <c r="A9" s="3524"/>
      <c r="B9" s="3525"/>
      <c r="C9" s="3525"/>
      <c r="D9" s="3525"/>
      <c r="E9" s="3526"/>
      <c r="F9" s="3525"/>
      <c r="G9" s="3525"/>
      <c r="H9" s="3525"/>
      <c r="I9" s="3525"/>
      <c r="J9" s="3525"/>
      <c r="K9" s="3527"/>
    </row>
    <row r="10" spans="1:11" s="3523" customFormat="1" ht="20.100000000000001" customHeight="1">
      <c r="A10" s="3528"/>
      <c r="B10" s="3529"/>
      <c r="C10" s="3386"/>
      <c r="D10" s="3387"/>
      <c r="E10" s="3387"/>
      <c r="F10" s="3529"/>
      <c r="G10" s="3529"/>
      <c r="H10" s="3529"/>
      <c r="I10" s="3529"/>
      <c r="J10" s="3529"/>
      <c r="K10" s="3530"/>
    </row>
    <row r="11" spans="1:11" s="3523" customFormat="1" ht="20.100000000000001" customHeight="1" thickBot="1">
      <c r="A11" s="3528"/>
      <c r="B11" s="3529"/>
      <c r="C11" s="3529"/>
      <c r="D11" s="3529"/>
      <c r="E11" s="3531"/>
      <c r="F11" s="3532"/>
      <c r="G11" s="3532"/>
      <c r="H11" s="3532"/>
      <c r="I11" s="3532"/>
      <c r="J11" s="3532"/>
      <c r="K11" s="3533"/>
    </row>
    <row r="12" spans="1:11" s="3516" customFormat="1" ht="58.5" customHeight="1">
      <c r="A12" s="5186" t="s">
        <v>1651</v>
      </c>
      <c r="B12" s="5186" t="s">
        <v>200</v>
      </c>
      <c r="C12" s="5186" t="s">
        <v>1415</v>
      </c>
      <c r="D12" s="5186"/>
      <c r="E12" s="5187" t="s">
        <v>3439</v>
      </c>
      <c r="F12" s="3534" t="s">
        <v>1416</v>
      </c>
      <c r="G12" s="3535" t="s">
        <v>3718</v>
      </c>
      <c r="H12" s="5190" t="s">
        <v>3441</v>
      </c>
      <c r="I12" s="3536" t="s">
        <v>3442</v>
      </c>
      <c r="J12" s="3534" t="s">
        <v>3719</v>
      </c>
      <c r="K12" s="3537" t="s">
        <v>3720</v>
      </c>
    </row>
    <row r="13" spans="1:11" s="3516" customFormat="1" ht="47.25" customHeight="1">
      <c r="A13" s="5186"/>
      <c r="B13" s="5186"/>
      <c r="C13" s="5186"/>
      <c r="D13" s="5186"/>
      <c r="E13" s="5188"/>
      <c r="F13" s="5193" t="s">
        <v>3721</v>
      </c>
      <c r="G13" s="5193" t="s">
        <v>3721</v>
      </c>
      <c r="H13" s="5191"/>
      <c r="I13" s="5193" t="s">
        <v>3721</v>
      </c>
      <c r="J13" s="5193" t="s">
        <v>3721</v>
      </c>
      <c r="K13" s="5194" t="s">
        <v>3721</v>
      </c>
    </row>
    <row r="14" spans="1:11" s="3516" customFormat="1" ht="46.5" customHeight="1">
      <c r="A14" s="5186"/>
      <c r="B14" s="5186"/>
      <c r="C14" s="5186"/>
      <c r="D14" s="5186"/>
      <c r="E14" s="5188"/>
      <c r="F14" s="5191"/>
      <c r="G14" s="5191"/>
      <c r="H14" s="5191"/>
      <c r="I14" s="5191"/>
      <c r="J14" s="5191"/>
      <c r="K14" s="5195"/>
    </row>
    <row r="15" spans="1:11" s="3516" customFormat="1" ht="14.25" customHeight="1">
      <c r="A15" s="5186"/>
      <c r="B15" s="5186"/>
      <c r="C15" s="5186"/>
      <c r="D15" s="5186"/>
      <c r="E15" s="5188"/>
      <c r="F15" s="5192"/>
      <c r="G15" s="5192"/>
      <c r="H15" s="5192"/>
      <c r="I15" s="5192"/>
      <c r="J15" s="5192"/>
      <c r="K15" s="5196"/>
    </row>
    <row r="16" spans="1:11" s="3516" customFormat="1" ht="27" customHeight="1">
      <c r="A16" s="5186"/>
      <c r="B16" s="5186"/>
      <c r="C16" s="5186"/>
      <c r="D16" s="5186"/>
      <c r="E16" s="5188"/>
      <c r="F16" s="5197" t="s">
        <v>1417</v>
      </c>
      <c r="G16" s="5197" t="s">
        <v>1422</v>
      </c>
      <c r="H16" s="5197" t="s">
        <v>1425</v>
      </c>
      <c r="I16" s="5197" t="s">
        <v>1428</v>
      </c>
      <c r="J16" s="5199" t="s">
        <v>3722</v>
      </c>
      <c r="K16" s="5174" t="s">
        <v>3723</v>
      </c>
    </row>
    <row r="17" spans="1:11" s="3516" customFormat="1" ht="27" customHeight="1">
      <c r="A17" s="5186"/>
      <c r="B17" s="5186"/>
      <c r="C17" s="5186"/>
      <c r="D17" s="5186"/>
      <c r="E17" s="5189"/>
      <c r="F17" s="5198"/>
      <c r="G17" s="5198"/>
      <c r="H17" s="5198"/>
      <c r="I17" s="5198"/>
      <c r="J17" s="5200"/>
      <c r="K17" s="5175"/>
    </row>
    <row r="18" spans="1:11" s="3516" customFormat="1" ht="30" customHeight="1">
      <c r="A18" s="3538" t="s">
        <v>1417</v>
      </c>
      <c r="B18" s="3539" t="s">
        <v>132</v>
      </c>
      <c r="C18" s="5178" t="s">
        <v>3724</v>
      </c>
      <c r="D18" s="5179"/>
      <c r="E18" s="3540"/>
      <c r="F18" s="3541">
        <f>SUM(F19,F38)</f>
        <v>0</v>
      </c>
      <c r="G18" s="3542"/>
      <c r="H18" s="3543"/>
      <c r="I18" s="3543"/>
      <c r="J18" s="3543"/>
      <c r="K18" s="3544">
        <f>SUM(K19,K38,K45)-K46</f>
        <v>0</v>
      </c>
    </row>
    <row r="19" spans="1:11" s="3516" customFormat="1" ht="30" customHeight="1">
      <c r="A19" s="3538" t="s">
        <v>1422</v>
      </c>
      <c r="B19" s="3413" t="s">
        <v>1420</v>
      </c>
      <c r="C19" s="5161" t="s">
        <v>3725</v>
      </c>
      <c r="D19" s="5162"/>
      <c r="E19" s="3545"/>
      <c r="F19" s="3546">
        <f>SUM(F20,F27,F31,F32,F33,F34,F35,F36,F37)</f>
        <v>0</v>
      </c>
      <c r="G19" s="3547"/>
      <c r="H19" s="3548"/>
      <c r="I19" s="3548"/>
      <c r="J19" s="3548"/>
      <c r="K19" s="3549">
        <f>SUM(K20,K27,K31,K32,K33,K34,K35,K36,K37)</f>
        <v>0</v>
      </c>
    </row>
    <row r="20" spans="1:11" s="3516" customFormat="1" ht="30" customHeight="1">
      <c r="A20" s="3538" t="s">
        <v>1425</v>
      </c>
      <c r="B20" s="3425" t="s">
        <v>1423</v>
      </c>
      <c r="C20" s="5157" t="s">
        <v>3726</v>
      </c>
      <c r="D20" s="5158"/>
      <c r="E20" s="3550"/>
      <c r="F20" s="3551">
        <f>SUM(F21,F22)</f>
        <v>0</v>
      </c>
      <c r="G20" s="3547"/>
      <c r="H20" s="3547"/>
      <c r="I20" s="3547"/>
      <c r="J20" s="3547"/>
      <c r="K20" s="3552">
        <f>SUM(K21,K22)</f>
        <v>0</v>
      </c>
    </row>
    <row r="21" spans="1:11" s="3516" customFormat="1" ht="45.75" customHeight="1">
      <c r="A21" s="3538" t="s">
        <v>1428</v>
      </c>
      <c r="B21" s="3553" t="s">
        <v>1426</v>
      </c>
      <c r="C21" s="5176" t="s">
        <v>3727</v>
      </c>
      <c r="D21" s="5177"/>
      <c r="E21" s="3554" t="s">
        <v>3705</v>
      </c>
      <c r="F21" s="3555"/>
      <c r="G21" s="3556"/>
      <c r="H21" s="3743" t="s">
        <v>3728</v>
      </c>
      <c r="I21" s="3557"/>
      <c r="J21" s="3558"/>
      <c r="K21" s="3552">
        <f>F21*I21</f>
        <v>0</v>
      </c>
    </row>
    <row r="22" spans="1:11" s="3516" customFormat="1" ht="30" customHeight="1">
      <c r="A22" s="3538" t="s">
        <v>1431</v>
      </c>
      <c r="B22" s="3553" t="s">
        <v>1452</v>
      </c>
      <c r="C22" s="5176" t="s">
        <v>3729</v>
      </c>
      <c r="D22" s="5177"/>
      <c r="E22" s="3554" t="s">
        <v>3705</v>
      </c>
      <c r="F22" s="3551">
        <f>SUM(F23,F24,F25,F26)</f>
        <v>0</v>
      </c>
      <c r="G22" s="3547"/>
      <c r="H22" s="3547"/>
      <c r="I22" s="3547"/>
      <c r="J22" s="3547"/>
      <c r="K22" s="3552">
        <f>SUM(K23,K24,K25,K26)</f>
        <v>0</v>
      </c>
    </row>
    <row r="23" spans="1:11" s="3516" customFormat="1" ht="30" customHeight="1">
      <c r="A23" s="3538" t="s">
        <v>1434</v>
      </c>
      <c r="B23" s="3559" t="s">
        <v>1455</v>
      </c>
      <c r="C23" s="5180" t="s">
        <v>3730</v>
      </c>
      <c r="D23" s="5181"/>
      <c r="E23" s="5182" t="s">
        <v>3705</v>
      </c>
      <c r="F23" s="3555"/>
      <c r="G23" s="3556"/>
      <c r="H23" s="3743" t="s">
        <v>3731</v>
      </c>
      <c r="I23" s="3557"/>
      <c r="J23" s="3558"/>
      <c r="K23" s="3552">
        <f t="shared" ref="K23:K25" si="0">F23*I23</f>
        <v>0</v>
      </c>
    </row>
    <row r="24" spans="1:11" s="3516" customFormat="1" ht="30" customHeight="1">
      <c r="A24" s="3538" t="s">
        <v>1436</v>
      </c>
      <c r="B24" s="3559" t="s">
        <v>1458</v>
      </c>
      <c r="C24" s="5180" t="s">
        <v>3732</v>
      </c>
      <c r="D24" s="5181"/>
      <c r="E24" s="5182"/>
      <c r="F24" s="3555"/>
      <c r="G24" s="3556"/>
      <c r="H24" s="3743">
        <v>0.5</v>
      </c>
      <c r="I24" s="3557"/>
      <c r="J24" s="3558"/>
      <c r="K24" s="3552">
        <f t="shared" si="0"/>
        <v>0</v>
      </c>
    </row>
    <row r="25" spans="1:11" s="3516" customFormat="1" ht="30" customHeight="1">
      <c r="A25" s="3538" t="s">
        <v>1439</v>
      </c>
      <c r="B25" s="3559" t="s">
        <v>1461</v>
      </c>
      <c r="C25" s="5180" t="s">
        <v>3733</v>
      </c>
      <c r="D25" s="5181"/>
      <c r="E25" s="5182"/>
      <c r="F25" s="3555"/>
      <c r="G25" s="3556"/>
      <c r="H25" s="3743" t="s">
        <v>3731</v>
      </c>
      <c r="I25" s="3557"/>
      <c r="J25" s="3558"/>
      <c r="K25" s="3552">
        <f t="shared" si="0"/>
        <v>0</v>
      </c>
    </row>
    <row r="26" spans="1:11" s="3516" customFormat="1" ht="30" customHeight="1">
      <c r="A26" s="3538" t="s">
        <v>1442</v>
      </c>
      <c r="B26" s="3559" t="s">
        <v>3734</v>
      </c>
      <c r="C26" s="5180" t="s">
        <v>3735</v>
      </c>
      <c r="D26" s="5181"/>
      <c r="E26" s="5182"/>
      <c r="F26" s="3555"/>
      <c r="G26" s="3556"/>
      <c r="H26" s="3743" t="s">
        <v>3731</v>
      </c>
      <c r="I26" s="3557"/>
      <c r="J26" s="3558"/>
      <c r="K26" s="3552">
        <f>F26*I26</f>
        <v>0</v>
      </c>
    </row>
    <row r="27" spans="1:11" s="3516" customFormat="1" ht="30" customHeight="1">
      <c r="A27" s="3538" t="s">
        <v>2654</v>
      </c>
      <c r="B27" s="3559" t="s">
        <v>1550</v>
      </c>
      <c r="C27" s="5157" t="s">
        <v>3736</v>
      </c>
      <c r="D27" s="5158"/>
      <c r="E27" s="3550"/>
      <c r="F27" s="3551">
        <f>F28</f>
        <v>0</v>
      </c>
      <c r="G27" s="3556"/>
      <c r="H27" s="3560"/>
      <c r="I27" s="3556"/>
      <c r="J27" s="3556"/>
      <c r="K27" s="3549">
        <f>K28</f>
        <v>0</v>
      </c>
    </row>
    <row r="28" spans="1:11" s="3516" customFormat="1" ht="30" customHeight="1">
      <c r="A28" s="3538" t="s">
        <v>2656</v>
      </c>
      <c r="B28" s="3559" t="s">
        <v>1553</v>
      </c>
      <c r="C28" s="5176" t="s">
        <v>3737</v>
      </c>
      <c r="D28" s="5177"/>
      <c r="E28" s="3554"/>
      <c r="F28" s="3551">
        <f>SUM(F29,F30)</f>
        <v>0</v>
      </c>
      <c r="G28" s="3556"/>
      <c r="H28" s="3560"/>
      <c r="I28" s="3556"/>
      <c r="J28" s="3556"/>
      <c r="K28" s="3552">
        <f>SUM(K29,K30)</f>
        <v>0</v>
      </c>
    </row>
    <row r="29" spans="1:11" s="3516" customFormat="1" ht="30" customHeight="1">
      <c r="A29" s="3538" t="s">
        <v>2658</v>
      </c>
      <c r="B29" s="3559" t="s">
        <v>1556</v>
      </c>
      <c r="C29" s="5170" t="s">
        <v>3738</v>
      </c>
      <c r="D29" s="5171"/>
      <c r="E29" s="3554" t="s">
        <v>3739</v>
      </c>
      <c r="F29" s="3555"/>
      <c r="G29" s="3556"/>
      <c r="H29" s="3743" t="s">
        <v>3728</v>
      </c>
      <c r="I29" s="3557"/>
      <c r="J29" s="3558"/>
      <c r="K29" s="3552">
        <f t="shared" ref="K29:K37" si="1">F29*I29</f>
        <v>0</v>
      </c>
    </row>
    <row r="30" spans="1:11" s="3516" customFormat="1" ht="30" customHeight="1">
      <c r="A30" s="3538" t="s">
        <v>1451</v>
      </c>
      <c r="B30" s="3559" t="s">
        <v>1559</v>
      </c>
      <c r="C30" s="5170" t="s">
        <v>3740</v>
      </c>
      <c r="D30" s="5171"/>
      <c r="E30" s="3554" t="s">
        <v>3739</v>
      </c>
      <c r="F30" s="3555"/>
      <c r="G30" s="3556"/>
      <c r="H30" s="3743" t="s">
        <v>3728</v>
      </c>
      <c r="I30" s="3557"/>
      <c r="J30" s="3558"/>
      <c r="K30" s="3552">
        <f t="shared" si="1"/>
        <v>0</v>
      </c>
    </row>
    <row r="31" spans="1:11" s="3516" customFormat="1" ht="30" customHeight="1">
      <c r="A31" s="3538" t="s">
        <v>1454</v>
      </c>
      <c r="B31" s="3559" t="s">
        <v>2899</v>
      </c>
      <c r="C31" s="5157" t="s">
        <v>3741</v>
      </c>
      <c r="D31" s="5158"/>
      <c r="E31" s="3554" t="s">
        <v>3742</v>
      </c>
      <c r="F31" s="3555"/>
      <c r="G31" s="3556"/>
      <c r="H31" s="3743" t="s">
        <v>3728</v>
      </c>
      <c r="I31" s="3557"/>
      <c r="J31" s="3558"/>
      <c r="K31" s="3552">
        <f t="shared" si="1"/>
        <v>0</v>
      </c>
    </row>
    <row r="32" spans="1:11" s="3516" customFormat="1" ht="30" customHeight="1">
      <c r="A32" s="3538" t="s">
        <v>1457</v>
      </c>
      <c r="B32" s="3559" t="s">
        <v>2900</v>
      </c>
      <c r="C32" s="5157" t="s">
        <v>3743</v>
      </c>
      <c r="D32" s="5158"/>
      <c r="E32" s="3554" t="s">
        <v>3744</v>
      </c>
      <c r="F32" s="3555"/>
      <c r="G32" s="3556"/>
      <c r="H32" s="3743" t="s">
        <v>3728</v>
      </c>
      <c r="I32" s="3557"/>
      <c r="J32" s="3558"/>
      <c r="K32" s="3552">
        <f t="shared" si="1"/>
        <v>0</v>
      </c>
    </row>
    <row r="33" spans="1:12" s="3516" customFormat="1" ht="30" customHeight="1">
      <c r="A33" s="3538" t="s">
        <v>1460</v>
      </c>
      <c r="B33" s="3559" t="s">
        <v>2901</v>
      </c>
      <c r="C33" s="5157" t="s">
        <v>3745</v>
      </c>
      <c r="D33" s="5158"/>
      <c r="E33" s="3554" t="s">
        <v>3746</v>
      </c>
      <c r="F33" s="3555"/>
      <c r="G33" s="3556"/>
      <c r="H33" s="3743" t="s">
        <v>3747</v>
      </c>
      <c r="I33" s="3557"/>
      <c r="J33" s="3558"/>
      <c r="K33" s="3552">
        <f t="shared" si="1"/>
        <v>0</v>
      </c>
    </row>
    <row r="34" spans="1:12" s="3516" customFormat="1" ht="51.75" customHeight="1">
      <c r="A34" s="3538" t="s">
        <v>2664</v>
      </c>
      <c r="B34" s="3559" t="s">
        <v>2902</v>
      </c>
      <c r="C34" s="5157" t="s">
        <v>3748</v>
      </c>
      <c r="D34" s="5158"/>
      <c r="E34" s="3554" t="s">
        <v>3749</v>
      </c>
      <c r="F34" s="3555"/>
      <c r="G34" s="3556"/>
      <c r="H34" s="3743" t="s">
        <v>3728</v>
      </c>
      <c r="I34" s="3557"/>
      <c r="J34" s="3558"/>
      <c r="K34" s="3552">
        <f t="shared" si="1"/>
        <v>0</v>
      </c>
    </row>
    <row r="35" spans="1:12" s="3516" customFormat="1" ht="49.5" customHeight="1">
      <c r="A35" s="3538" t="s">
        <v>2666</v>
      </c>
      <c r="B35" s="3559" t="s">
        <v>2903</v>
      </c>
      <c r="C35" s="5157" t="s">
        <v>3750</v>
      </c>
      <c r="D35" s="5158"/>
      <c r="E35" s="3554" t="s">
        <v>3751</v>
      </c>
      <c r="F35" s="3555"/>
      <c r="G35" s="3556"/>
      <c r="H35" s="3743" t="s">
        <v>3728</v>
      </c>
      <c r="I35" s="3557"/>
      <c r="J35" s="3558"/>
      <c r="K35" s="3552">
        <f t="shared" si="1"/>
        <v>0</v>
      </c>
    </row>
    <row r="36" spans="1:12" s="3516" customFormat="1" ht="30" customHeight="1">
      <c r="A36" s="3538" t="s">
        <v>2668</v>
      </c>
      <c r="B36" s="3559" t="s">
        <v>2905</v>
      </c>
      <c r="C36" s="5157" t="s">
        <v>3752</v>
      </c>
      <c r="D36" s="5158"/>
      <c r="E36" s="3550" t="s">
        <v>3753</v>
      </c>
      <c r="F36" s="3555"/>
      <c r="G36" s="3561"/>
      <c r="H36" s="3743" t="s">
        <v>3728</v>
      </c>
      <c r="I36" s="3557"/>
      <c r="J36" s="3558"/>
      <c r="K36" s="3552">
        <f t="shared" si="1"/>
        <v>0</v>
      </c>
    </row>
    <row r="37" spans="1:12" s="3516" customFormat="1" ht="30" customHeight="1">
      <c r="A37" s="3562" t="s">
        <v>1463</v>
      </c>
      <c r="B37" s="3563" t="s">
        <v>2906</v>
      </c>
      <c r="C37" s="5172" t="s">
        <v>3754</v>
      </c>
      <c r="D37" s="5173"/>
      <c r="E37" s="3550" t="s">
        <v>3755</v>
      </c>
      <c r="F37" s="3555"/>
      <c r="G37" s="3564"/>
      <c r="H37" s="3743" t="s">
        <v>3728</v>
      </c>
      <c r="I37" s="3565"/>
      <c r="J37" s="3566"/>
      <c r="K37" s="3552">
        <f t="shared" si="1"/>
        <v>0</v>
      </c>
    </row>
    <row r="38" spans="1:12" s="3516" customFormat="1" ht="30" customHeight="1">
      <c r="A38" s="3567" t="s">
        <v>2671</v>
      </c>
      <c r="B38" s="3568" t="s">
        <v>1601</v>
      </c>
      <c r="C38" s="5161" t="s">
        <v>3756</v>
      </c>
      <c r="D38" s="5162"/>
      <c r="E38" s="3545"/>
      <c r="F38" s="3546">
        <f>SUM(F39,F43,F44)</f>
        <v>0</v>
      </c>
      <c r="G38" s="3564"/>
      <c r="H38" s="3569"/>
      <c r="I38" s="3556"/>
      <c r="J38" s="3564"/>
      <c r="K38" s="3549">
        <f>SUM(K39,K44)</f>
        <v>0</v>
      </c>
    </row>
    <row r="39" spans="1:12" s="3516" customFormat="1" ht="30" customHeight="1">
      <c r="A39" s="3570" t="s">
        <v>2673</v>
      </c>
      <c r="B39" s="3571" t="s">
        <v>1604</v>
      </c>
      <c r="C39" s="5153" t="s">
        <v>3757</v>
      </c>
      <c r="D39" s="5154"/>
      <c r="E39" s="3550"/>
      <c r="F39" s="3551">
        <f>SUM(F40,F41,F42)</f>
        <v>0</v>
      </c>
      <c r="G39" s="3572">
        <f>SUM(G40,G41,G42)</f>
        <v>0</v>
      </c>
      <c r="H39" s="3560"/>
      <c r="I39" s="3556"/>
      <c r="J39" s="3573">
        <f>SUM(J40,J41,J42)</f>
        <v>0</v>
      </c>
      <c r="K39" s="3552">
        <f>SUM(K40,K41,K42)</f>
        <v>0</v>
      </c>
    </row>
    <row r="40" spans="1:12" s="3516" customFormat="1" ht="30" customHeight="1">
      <c r="A40" s="3570" t="s">
        <v>2674</v>
      </c>
      <c r="B40" s="3571" t="s">
        <v>1607</v>
      </c>
      <c r="C40" s="5153" t="s">
        <v>3660</v>
      </c>
      <c r="D40" s="5154"/>
      <c r="E40" s="3574" t="s">
        <v>3758</v>
      </c>
      <c r="F40" s="3575"/>
      <c r="G40" s="3576"/>
      <c r="H40" s="3743" t="s">
        <v>3728</v>
      </c>
      <c r="I40" s="3577"/>
      <c r="J40" s="3573">
        <f>G40*I40</f>
        <v>0</v>
      </c>
      <c r="K40" s="3552">
        <f>IF(F40-J40&lt;0,0,F40-J40)</f>
        <v>0</v>
      </c>
    </row>
    <row r="41" spans="1:12" s="3516" customFormat="1" ht="30" customHeight="1">
      <c r="A41" s="3570" t="s">
        <v>2675</v>
      </c>
      <c r="B41" s="3571" t="s">
        <v>1610</v>
      </c>
      <c r="C41" s="5153" t="s">
        <v>3662</v>
      </c>
      <c r="D41" s="5154"/>
      <c r="E41" s="3574" t="s">
        <v>3758</v>
      </c>
      <c r="F41" s="3575"/>
      <c r="G41" s="3576"/>
      <c r="H41" s="3743" t="s">
        <v>3759</v>
      </c>
      <c r="I41" s="3577"/>
      <c r="J41" s="3573">
        <f t="shared" ref="J41:J42" si="2">G41*I41</f>
        <v>0</v>
      </c>
      <c r="K41" s="3552">
        <f t="shared" ref="K41:K42" si="3">IF(F41-J41&lt;0,0,F41-J41)</f>
        <v>0</v>
      </c>
    </row>
    <row r="42" spans="1:12" s="3516" customFormat="1" ht="30" customHeight="1">
      <c r="A42" s="3570" t="s">
        <v>1468</v>
      </c>
      <c r="B42" s="3571" t="s">
        <v>1613</v>
      </c>
      <c r="C42" s="5153" t="s">
        <v>3663</v>
      </c>
      <c r="D42" s="5154"/>
      <c r="E42" s="3574" t="s">
        <v>3758</v>
      </c>
      <c r="F42" s="3575"/>
      <c r="G42" s="3576"/>
      <c r="H42" s="3743" t="s">
        <v>3731</v>
      </c>
      <c r="I42" s="3577"/>
      <c r="J42" s="3573">
        <f t="shared" si="2"/>
        <v>0</v>
      </c>
      <c r="K42" s="3552">
        <f t="shared" si="3"/>
        <v>0</v>
      </c>
    </row>
    <row r="43" spans="1:12" s="3516" customFormat="1" ht="30" customHeight="1">
      <c r="A43" s="3570" t="s">
        <v>1471</v>
      </c>
      <c r="B43" s="3571" t="s">
        <v>1630</v>
      </c>
      <c r="C43" s="5155" t="s">
        <v>3760</v>
      </c>
      <c r="D43" s="5156"/>
      <c r="E43" s="3574" t="s">
        <v>3758</v>
      </c>
      <c r="F43" s="3575"/>
      <c r="G43" s="3564"/>
      <c r="H43" s="3560"/>
      <c r="I43" s="3578"/>
      <c r="J43" s="3564"/>
      <c r="K43" s="3579"/>
      <c r="L43" s="3580"/>
    </row>
    <row r="44" spans="1:12" s="3516" customFormat="1" ht="30" customHeight="1">
      <c r="A44" s="3570" t="s">
        <v>1474</v>
      </c>
      <c r="B44" s="3571" t="s">
        <v>1633</v>
      </c>
      <c r="C44" s="5157" t="s">
        <v>3761</v>
      </c>
      <c r="D44" s="5158"/>
      <c r="E44" s="3574" t="s">
        <v>3758</v>
      </c>
      <c r="F44" s="3555"/>
      <c r="G44" s="3556"/>
      <c r="H44" s="3743">
        <v>1</v>
      </c>
      <c r="I44" s="3577"/>
      <c r="J44" s="3556"/>
      <c r="K44" s="3552">
        <f>F44*I44</f>
        <v>0</v>
      </c>
    </row>
    <row r="45" spans="1:12" s="3516" customFormat="1" ht="30" customHeight="1">
      <c r="A45" s="3570" t="s">
        <v>1477</v>
      </c>
      <c r="B45" s="3581" t="s">
        <v>1656</v>
      </c>
      <c r="C45" s="5159" t="s">
        <v>3762</v>
      </c>
      <c r="D45" s="5160"/>
      <c r="E45" s="3545"/>
      <c r="F45" s="3582"/>
      <c r="G45" s="3564"/>
      <c r="H45" s="3560"/>
      <c r="I45" s="3556"/>
      <c r="J45" s="3583"/>
      <c r="K45" s="3549">
        <f>'F4 LCR TOTAL'!J16</f>
        <v>0</v>
      </c>
    </row>
    <row r="46" spans="1:12" s="3516" customFormat="1" ht="71.25" customHeight="1">
      <c r="A46" s="3570" t="s">
        <v>1483</v>
      </c>
      <c r="B46" s="3581" t="s">
        <v>3763</v>
      </c>
      <c r="C46" s="5161" t="s">
        <v>3764</v>
      </c>
      <c r="D46" s="5162"/>
      <c r="E46" s="3545" t="s">
        <v>3765</v>
      </c>
      <c r="F46" s="3582"/>
      <c r="G46" s="3556"/>
      <c r="H46" s="3560"/>
      <c r="I46" s="3556"/>
      <c r="J46" s="3583"/>
      <c r="K46" s="3584"/>
    </row>
    <row r="47" spans="1:12" s="3516" customFormat="1" ht="30" customHeight="1">
      <c r="A47" s="5163" t="s">
        <v>3481</v>
      </c>
      <c r="B47" s="5164"/>
      <c r="C47" s="5164"/>
      <c r="D47" s="5164"/>
      <c r="E47" s="5164"/>
      <c r="F47" s="5164"/>
      <c r="G47" s="5164"/>
      <c r="H47" s="5164"/>
      <c r="I47" s="5164"/>
      <c r="J47" s="5164"/>
      <c r="K47" s="5165"/>
    </row>
    <row r="48" spans="1:12" s="3516" customFormat="1" ht="30" customHeight="1">
      <c r="A48" s="3570" t="s">
        <v>1486</v>
      </c>
      <c r="B48" s="3581" t="s">
        <v>133</v>
      </c>
      <c r="C48" s="5166" t="s">
        <v>3766</v>
      </c>
      <c r="D48" s="5167"/>
      <c r="E48" s="3545"/>
      <c r="F48" s="3585"/>
      <c r="G48" s="3564"/>
      <c r="H48" s="3578"/>
      <c r="I48" s="3577"/>
      <c r="J48" s="3564"/>
      <c r="K48" s="3586"/>
    </row>
    <row r="49" spans="1:11" s="3516" customFormat="1" ht="30" customHeight="1">
      <c r="A49" s="3570" t="s">
        <v>1489</v>
      </c>
      <c r="B49" s="3581" t="s">
        <v>766</v>
      </c>
      <c r="C49" s="5166" t="s">
        <v>3767</v>
      </c>
      <c r="D49" s="5167"/>
      <c r="E49" s="3545"/>
      <c r="F49" s="3587">
        <f>SUM(F50:F52)</f>
        <v>0</v>
      </c>
      <c r="G49" s="3564"/>
      <c r="H49" s="3578"/>
      <c r="I49" s="3564"/>
      <c r="J49" s="3564"/>
      <c r="K49" s="3588">
        <f>SUM(K50:K51)</f>
        <v>0</v>
      </c>
    </row>
    <row r="50" spans="1:11" s="3516" customFormat="1" ht="30" customHeight="1">
      <c r="A50" s="3570" t="s">
        <v>1492</v>
      </c>
      <c r="B50" s="3581" t="s">
        <v>2941</v>
      </c>
      <c r="C50" s="5168" t="s">
        <v>3768</v>
      </c>
      <c r="D50" s="5169"/>
      <c r="E50" s="3550"/>
      <c r="F50" s="3585"/>
      <c r="G50" s="3576"/>
      <c r="H50" s="3578"/>
      <c r="I50" s="3577"/>
      <c r="J50" s="3576"/>
      <c r="K50" s="3589"/>
    </row>
    <row r="51" spans="1:11" s="3516" customFormat="1" ht="30" customHeight="1">
      <c r="A51" s="3570" t="s">
        <v>1495</v>
      </c>
      <c r="B51" s="3581" t="s">
        <v>2943</v>
      </c>
      <c r="C51" s="5168" t="s">
        <v>3769</v>
      </c>
      <c r="D51" s="5169"/>
      <c r="E51" s="3550"/>
      <c r="F51" s="3585"/>
      <c r="G51" s="3564"/>
      <c r="H51" s="3578"/>
      <c r="I51" s="3577"/>
      <c r="J51" s="3564"/>
      <c r="K51" s="3589"/>
    </row>
    <row r="52" spans="1:11" s="3516" customFormat="1" ht="43.5" customHeight="1" thickBot="1">
      <c r="A52" s="3590" t="s">
        <v>1498</v>
      </c>
      <c r="B52" s="3591" t="s">
        <v>3770</v>
      </c>
      <c r="C52" s="5151" t="s">
        <v>3771</v>
      </c>
      <c r="D52" s="5152"/>
      <c r="E52" s="3592"/>
      <c r="F52" s="3593"/>
      <c r="G52" s="3594"/>
      <c r="H52" s="3595"/>
      <c r="I52" s="3594"/>
      <c r="J52" s="3594"/>
      <c r="K52" s="3596"/>
    </row>
    <row r="53" spans="1:11" s="3516" customFormat="1" ht="30" customHeight="1">
      <c r="A53" s="3597"/>
      <c r="B53" s="3598"/>
      <c r="C53" s="3599"/>
      <c r="D53" s="3600"/>
      <c r="E53" s="3601"/>
      <c r="F53" s="3602"/>
      <c r="G53" s="3602"/>
      <c r="H53" s="3602"/>
      <c r="I53" s="3602"/>
      <c r="J53" s="3602"/>
      <c r="K53" s="3602"/>
    </row>
  </sheetData>
  <mergeCells count="53">
    <mergeCell ref="A8:K8"/>
    <mergeCell ref="A12:A17"/>
    <mergeCell ref="B12:B17"/>
    <mergeCell ref="C12:D17"/>
    <mergeCell ref="E12:E17"/>
    <mergeCell ref="H12:H15"/>
    <mergeCell ref="F13:F15"/>
    <mergeCell ref="G13:G15"/>
    <mergeCell ref="I13:I15"/>
    <mergeCell ref="J13:J15"/>
    <mergeCell ref="K13:K15"/>
    <mergeCell ref="F16:F17"/>
    <mergeCell ref="G16:G17"/>
    <mergeCell ref="H16:H17"/>
    <mergeCell ref="I16:I17"/>
    <mergeCell ref="J16:J17"/>
    <mergeCell ref="K16:K17"/>
    <mergeCell ref="C28:D28"/>
    <mergeCell ref="C18:D18"/>
    <mergeCell ref="C19:D19"/>
    <mergeCell ref="C20:D20"/>
    <mergeCell ref="C21:D21"/>
    <mergeCell ref="C22:D22"/>
    <mergeCell ref="C23:D23"/>
    <mergeCell ref="E23:E26"/>
    <mergeCell ref="C24:D24"/>
    <mergeCell ref="C25:D25"/>
    <mergeCell ref="C26:D26"/>
    <mergeCell ref="C27:D27"/>
    <mergeCell ref="C40:D40"/>
    <mergeCell ref="C29:D29"/>
    <mergeCell ref="C30:D30"/>
    <mergeCell ref="C31:D31"/>
    <mergeCell ref="C32:D32"/>
    <mergeCell ref="C33:D33"/>
    <mergeCell ref="C34:D34"/>
    <mergeCell ref="C35:D35"/>
    <mergeCell ref="C36:D36"/>
    <mergeCell ref="C37:D37"/>
    <mergeCell ref="C38:D38"/>
    <mergeCell ref="C39:D39"/>
    <mergeCell ref="C52:D52"/>
    <mergeCell ref="C41:D41"/>
    <mergeCell ref="C42:D42"/>
    <mergeCell ref="C43:D43"/>
    <mergeCell ref="C44:D44"/>
    <mergeCell ref="C45:D45"/>
    <mergeCell ref="C46:D46"/>
    <mergeCell ref="A47:K47"/>
    <mergeCell ref="C48:D48"/>
    <mergeCell ref="C49:D49"/>
    <mergeCell ref="C50:D50"/>
    <mergeCell ref="C51:D51"/>
  </mergeCells>
  <pageMargins left="0" right="0" top="0" bottom="0" header="0" footer="0"/>
  <pageSetup paperSize="9" scale="47" fitToHeight="0" orientation="landscape"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53"/>
  <sheetViews>
    <sheetView zoomScale="60" zoomScaleNormal="60" workbookViewId="0"/>
  </sheetViews>
  <sheetFormatPr defaultColWidth="11.42578125" defaultRowHeight="14.25"/>
  <cols>
    <col min="1" max="1" width="10.85546875" style="3603" customWidth="1"/>
    <col min="2" max="2" width="11.7109375" style="3603" customWidth="1"/>
    <col min="3" max="3" width="63" style="3604" customWidth="1"/>
    <col min="4" max="4" width="20.28515625" style="3604" customWidth="1"/>
    <col min="5" max="5" width="22.42578125" style="3603" customWidth="1"/>
    <col min="6" max="6" width="25.7109375" style="3604" customWidth="1"/>
    <col min="7" max="10" width="25.7109375" style="3605" customWidth="1"/>
    <col min="11" max="11" width="25.7109375" style="3604" customWidth="1"/>
    <col min="12" max="16384" width="11.42578125" style="3517"/>
  </cols>
  <sheetData>
    <row r="1" spans="1:11" ht="15">
      <c r="A1" s="3516"/>
      <c r="B1" s="3516"/>
      <c r="C1" s="41" t="s">
        <v>685</v>
      </c>
      <c r="D1" s="105" t="s">
        <v>3772</v>
      </c>
      <c r="E1" s="3516"/>
      <c r="F1" s="3517"/>
      <c r="G1" s="3518"/>
      <c r="H1" s="3518"/>
      <c r="I1" s="3518"/>
      <c r="J1" s="3518"/>
      <c r="K1" s="3517"/>
    </row>
    <row r="2" spans="1:11" ht="15">
      <c r="A2" s="3516"/>
      <c r="B2" s="3516"/>
      <c r="C2" s="27" t="s">
        <v>49</v>
      </c>
      <c r="D2" s="27" t="s">
        <v>3391</v>
      </c>
      <c r="E2" s="3516"/>
      <c r="F2" s="3517"/>
      <c r="G2" s="3518"/>
      <c r="H2" s="3518"/>
      <c r="I2" s="3518"/>
      <c r="J2" s="3518"/>
      <c r="K2" s="3517"/>
    </row>
    <row r="3" spans="1:11" ht="15">
      <c r="A3" s="3516"/>
      <c r="B3" s="3516"/>
      <c r="C3" s="27" t="s">
        <v>47</v>
      </c>
      <c r="D3" s="27" t="s">
        <v>52</v>
      </c>
      <c r="E3" s="3516"/>
      <c r="F3" s="3517"/>
      <c r="G3" s="3518"/>
      <c r="H3" s="3518"/>
      <c r="I3" s="3518"/>
      <c r="J3" s="3518"/>
      <c r="K3" s="3517"/>
    </row>
    <row r="4" spans="1:11" ht="15">
      <c r="A4" s="3516"/>
      <c r="B4" s="3516"/>
      <c r="C4" s="27" t="s">
        <v>50</v>
      </c>
      <c r="D4" s="27" t="s">
        <v>53</v>
      </c>
      <c r="E4" s="3516"/>
      <c r="F4" s="3517"/>
      <c r="G4" s="3518"/>
      <c r="H4" s="3518"/>
      <c r="I4" s="3518"/>
      <c r="J4" s="3518"/>
      <c r="K4" s="3517"/>
    </row>
    <row r="5" spans="1:11" ht="15">
      <c r="A5" s="3516"/>
      <c r="B5" s="3516"/>
      <c r="C5" s="41" t="s">
        <v>792</v>
      </c>
      <c r="D5" s="41" t="s">
        <v>71</v>
      </c>
      <c r="E5" s="3516"/>
      <c r="F5" s="3517"/>
      <c r="G5" s="3518"/>
      <c r="H5" s="3518"/>
      <c r="I5" s="3518"/>
      <c r="J5" s="3518"/>
      <c r="K5" s="3517"/>
    </row>
    <row r="6" spans="1:11">
      <c r="A6" s="3516"/>
      <c r="B6" s="3516"/>
      <c r="C6" s="3517"/>
      <c r="D6" s="3517"/>
      <c r="E6" s="3516"/>
      <c r="F6" s="3517"/>
      <c r="G6" s="3518"/>
      <c r="H6" s="3518"/>
      <c r="I6" s="3518"/>
      <c r="J6" s="3518"/>
      <c r="K6" s="3517"/>
    </row>
    <row r="7" spans="1:11" ht="21.75" customHeight="1" thickBot="1">
      <c r="A7" s="3519"/>
      <c r="B7" s="3519"/>
      <c r="C7" s="3520"/>
      <c r="D7" s="3520"/>
      <c r="E7" s="3519"/>
      <c r="F7" s="3520"/>
      <c r="G7" s="3521"/>
      <c r="H7" s="3522"/>
      <c r="I7" s="3521"/>
      <c r="J7" s="3521"/>
      <c r="K7" s="3517"/>
    </row>
    <row r="8" spans="1:11" s="3523" customFormat="1" ht="30" customHeight="1" thickBot="1">
      <c r="A8" s="5183" t="s">
        <v>3773</v>
      </c>
      <c r="B8" s="5184"/>
      <c r="C8" s="5184"/>
      <c r="D8" s="5184"/>
      <c r="E8" s="5184"/>
      <c r="F8" s="5184"/>
      <c r="G8" s="5184"/>
      <c r="H8" s="5184"/>
      <c r="I8" s="5184"/>
      <c r="J8" s="5184"/>
      <c r="K8" s="5185"/>
    </row>
    <row r="9" spans="1:11" s="3523" customFormat="1" ht="20.100000000000001" customHeight="1">
      <c r="A9" s="3606"/>
      <c r="B9" s="3607"/>
      <c r="C9" s="3607"/>
      <c r="D9" s="3607"/>
      <c r="E9" s="3526"/>
      <c r="F9" s="3607"/>
      <c r="G9" s="3607"/>
      <c r="H9" s="3607"/>
      <c r="I9" s="3607"/>
      <c r="J9" s="3607"/>
      <c r="K9" s="3608"/>
    </row>
    <row r="10" spans="1:11" s="3523" customFormat="1" ht="20.100000000000001" customHeight="1">
      <c r="A10" s="3609"/>
      <c r="B10" s="3610"/>
      <c r="C10" s="3386"/>
      <c r="D10" s="3387"/>
      <c r="E10" s="3387"/>
      <c r="F10" s="3610"/>
      <c r="G10" s="3610"/>
      <c r="H10" s="3610"/>
      <c r="I10" s="3610"/>
      <c r="J10" s="3610"/>
      <c r="K10" s="3611"/>
    </row>
    <row r="11" spans="1:11" s="3523" customFormat="1" ht="20.100000000000001" customHeight="1" thickBot="1">
      <c r="A11" s="3609"/>
      <c r="B11" s="3610"/>
      <c r="C11" s="3610"/>
      <c r="D11" s="3610"/>
      <c r="E11" s="3531"/>
      <c r="F11" s="3612"/>
      <c r="G11" s="3612"/>
      <c r="H11" s="3612"/>
      <c r="I11" s="3612"/>
      <c r="J11" s="3612"/>
      <c r="K11" s="3613"/>
    </row>
    <row r="12" spans="1:11" s="3516" customFormat="1" ht="58.5" customHeight="1">
      <c r="A12" s="5186" t="s">
        <v>1651</v>
      </c>
      <c r="B12" s="5186" t="s">
        <v>200</v>
      </c>
      <c r="C12" s="5186" t="s">
        <v>1415</v>
      </c>
      <c r="D12" s="5186"/>
      <c r="E12" s="5187" t="s">
        <v>3439</v>
      </c>
      <c r="F12" s="3534" t="s">
        <v>1416</v>
      </c>
      <c r="G12" s="3535" t="s">
        <v>3718</v>
      </c>
      <c r="H12" s="5190" t="s">
        <v>3441</v>
      </c>
      <c r="I12" s="3536" t="s">
        <v>3442</v>
      </c>
      <c r="J12" s="3534" t="s">
        <v>3719</v>
      </c>
      <c r="K12" s="3537" t="s">
        <v>3720</v>
      </c>
    </row>
    <row r="13" spans="1:11" s="3516" customFormat="1" ht="47.25" customHeight="1">
      <c r="A13" s="5186"/>
      <c r="B13" s="5186"/>
      <c r="C13" s="5186"/>
      <c r="D13" s="5186"/>
      <c r="E13" s="5188"/>
      <c r="F13" s="5193" t="s">
        <v>3721</v>
      </c>
      <c r="G13" s="5193" t="s">
        <v>3721</v>
      </c>
      <c r="H13" s="5191"/>
      <c r="I13" s="5193" t="s">
        <v>3721</v>
      </c>
      <c r="J13" s="5193" t="s">
        <v>3721</v>
      </c>
      <c r="K13" s="5194" t="s">
        <v>3721</v>
      </c>
    </row>
    <row r="14" spans="1:11" s="3516" customFormat="1" ht="46.5" customHeight="1">
      <c r="A14" s="5186"/>
      <c r="B14" s="5186"/>
      <c r="C14" s="5186"/>
      <c r="D14" s="5186"/>
      <c r="E14" s="5188"/>
      <c r="F14" s="5191"/>
      <c r="G14" s="5191"/>
      <c r="H14" s="5191"/>
      <c r="I14" s="5191"/>
      <c r="J14" s="5191"/>
      <c r="K14" s="5195"/>
    </row>
    <row r="15" spans="1:11" s="3516" customFormat="1" ht="14.25" customHeight="1">
      <c r="A15" s="5186"/>
      <c r="B15" s="5186"/>
      <c r="C15" s="5186"/>
      <c r="D15" s="5186"/>
      <c r="E15" s="5189"/>
      <c r="F15" s="5192"/>
      <c r="G15" s="5192"/>
      <c r="H15" s="5192"/>
      <c r="I15" s="5192"/>
      <c r="J15" s="5192"/>
      <c r="K15" s="5196"/>
    </row>
    <row r="16" spans="1:11" s="3516" customFormat="1" ht="27" customHeight="1">
      <c r="A16" s="5186"/>
      <c r="B16" s="5186"/>
      <c r="C16" s="5186"/>
      <c r="D16" s="5186"/>
      <c r="E16" s="3614"/>
      <c r="F16" s="5197" t="s">
        <v>1417</v>
      </c>
      <c r="G16" s="5197" t="s">
        <v>1422</v>
      </c>
      <c r="H16" s="5197" t="s">
        <v>1425</v>
      </c>
      <c r="I16" s="5197" t="s">
        <v>1428</v>
      </c>
      <c r="J16" s="5199" t="s">
        <v>3722</v>
      </c>
      <c r="K16" s="5174" t="s">
        <v>3723</v>
      </c>
    </row>
    <row r="17" spans="1:11" s="3516" customFormat="1" ht="27" customHeight="1">
      <c r="A17" s="5186"/>
      <c r="B17" s="5186"/>
      <c r="C17" s="5186"/>
      <c r="D17" s="5186"/>
      <c r="E17" s="3615"/>
      <c r="F17" s="5198"/>
      <c r="G17" s="5198"/>
      <c r="H17" s="5198"/>
      <c r="I17" s="5198"/>
      <c r="J17" s="5200"/>
      <c r="K17" s="5175"/>
    </row>
    <row r="18" spans="1:11" s="3516" customFormat="1" ht="30" customHeight="1">
      <c r="A18" s="3538" t="s">
        <v>1417</v>
      </c>
      <c r="B18" s="3539" t="s">
        <v>132</v>
      </c>
      <c r="C18" s="5178" t="s">
        <v>3724</v>
      </c>
      <c r="D18" s="5179"/>
      <c r="E18" s="3540"/>
      <c r="F18" s="3541">
        <f>SUM(F19,F38)</f>
        <v>0</v>
      </c>
      <c r="G18" s="3542"/>
      <c r="H18" s="3543"/>
      <c r="I18" s="3543"/>
      <c r="J18" s="3543"/>
      <c r="K18" s="3544">
        <f>SUM(K19,K38,K45)-K46</f>
        <v>0</v>
      </c>
    </row>
    <row r="19" spans="1:11" s="3516" customFormat="1" ht="30" customHeight="1">
      <c r="A19" s="3538" t="s">
        <v>1422</v>
      </c>
      <c r="B19" s="3413" t="s">
        <v>1420</v>
      </c>
      <c r="C19" s="5161" t="s">
        <v>3725</v>
      </c>
      <c r="D19" s="5162"/>
      <c r="E19" s="3545"/>
      <c r="F19" s="3546">
        <f>SUM(F20,F27,F31,F32,F33,F34,F35,F36,F37)</f>
        <v>0</v>
      </c>
      <c r="G19" s="3547"/>
      <c r="H19" s="3548"/>
      <c r="I19" s="3548"/>
      <c r="J19" s="3548"/>
      <c r="K19" s="3549">
        <f>SUM(K20,K27,K31,K32,K33,K34,K35,K36,K37)</f>
        <v>0</v>
      </c>
    </row>
    <row r="20" spans="1:11" s="3516" customFormat="1" ht="30" customHeight="1">
      <c r="A20" s="3538" t="s">
        <v>1425</v>
      </c>
      <c r="B20" s="3425" t="s">
        <v>1423</v>
      </c>
      <c r="C20" s="5157" t="s">
        <v>3726</v>
      </c>
      <c r="D20" s="5158"/>
      <c r="E20" s="3550"/>
      <c r="F20" s="3551">
        <f>SUM(F21,F22)</f>
        <v>0</v>
      </c>
      <c r="G20" s="3547"/>
      <c r="H20" s="3547"/>
      <c r="I20" s="3547"/>
      <c r="J20" s="3547"/>
      <c r="K20" s="3552">
        <f>SUM(K21,K22)</f>
        <v>0</v>
      </c>
    </row>
    <row r="21" spans="1:11" s="3516" customFormat="1" ht="45.75" customHeight="1">
      <c r="A21" s="3538" t="s">
        <v>1428</v>
      </c>
      <c r="B21" s="3553" t="s">
        <v>1426</v>
      </c>
      <c r="C21" s="5176" t="s">
        <v>3727</v>
      </c>
      <c r="D21" s="5177"/>
      <c r="E21" s="3554" t="s">
        <v>3705</v>
      </c>
      <c r="F21" s="3555"/>
      <c r="G21" s="3556"/>
      <c r="H21" s="3743" t="s">
        <v>3728</v>
      </c>
      <c r="I21" s="3557"/>
      <c r="J21" s="3558"/>
      <c r="K21" s="3552">
        <f>F21*I21</f>
        <v>0</v>
      </c>
    </row>
    <row r="22" spans="1:11" s="3516" customFormat="1" ht="30" customHeight="1">
      <c r="A22" s="3538" t="s">
        <v>1431</v>
      </c>
      <c r="B22" s="3553" t="s">
        <v>1452</v>
      </c>
      <c r="C22" s="5176" t="s">
        <v>3729</v>
      </c>
      <c r="D22" s="5177"/>
      <c r="E22" s="3554" t="s">
        <v>3705</v>
      </c>
      <c r="F22" s="3551">
        <f>SUM(F23,F24,F25,F26)</f>
        <v>0</v>
      </c>
      <c r="G22" s="3547"/>
      <c r="H22" s="3547"/>
      <c r="I22" s="3547"/>
      <c r="J22" s="3547"/>
      <c r="K22" s="3552">
        <f>SUM(K23,K24,K25,K26)</f>
        <v>0</v>
      </c>
    </row>
    <row r="23" spans="1:11" s="3516" customFormat="1" ht="30" customHeight="1">
      <c r="A23" s="3538" t="s">
        <v>1434</v>
      </c>
      <c r="B23" s="3559" t="s">
        <v>1455</v>
      </c>
      <c r="C23" s="5180" t="s">
        <v>3730</v>
      </c>
      <c r="D23" s="5181"/>
      <c r="E23" s="5182" t="s">
        <v>3705</v>
      </c>
      <c r="F23" s="3555"/>
      <c r="G23" s="3556"/>
      <c r="H23" s="3743" t="s">
        <v>3731</v>
      </c>
      <c r="I23" s="3557"/>
      <c r="J23" s="3558"/>
      <c r="K23" s="3552">
        <f t="shared" ref="K23:K25" si="0">F23*I23</f>
        <v>0</v>
      </c>
    </row>
    <row r="24" spans="1:11" s="3516" customFormat="1" ht="30" customHeight="1">
      <c r="A24" s="3538" t="s">
        <v>1436</v>
      </c>
      <c r="B24" s="3559" t="s">
        <v>1458</v>
      </c>
      <c r="C24" s="5180" t="s">
        <v>3732</v>
      </c>
      <c r="D24" s="5181"/>
      <c r="E24" s="5182"/>
      <c r="F24" s="3555"/>
      <c r="G24" s="3556"/>
      <c r="H24" s="3743">
        <v>0.5</v>
      </c>
      <c r="I24" s="3557"/>
      <c r="J24" s="3558"/>
      <c r="K24" s="3552">
        <f t="shared" si="0"/>
        <v>0</v>
      </c>
    </row>
    <row r="25" spans="1:11" s="3516" customFormat="1" ht="30" customHeight="1">
      <c r="A25" s="3538" t="s">
        <v>1439</v>
      </c>
      <c r="B25" s="3559" t="s">
        <v>1461</v>
      </c>
      <c r="C25" s="5180" t="s">
        <v>3733</v>
      </c>
      <c r="D25" s="5181"/>
      <c r="E25" s="5182"/>
      <c r="F25" s="3555"/>
      <c r="G25" s="3556"/>
      <c r="H25" s="3743" t="s">
        <v>3731</v>
      </c>
      <c r="I25" s="3557"/>
      <c r="J25" s="3558"/>
      <c r="K25" s="3552">
        <f t="shared" si="0"/>
        <v>0</v>
      </c>
    </row>
    <row r="26" spans="1:11" s="3516" customFormat="1" ht="30" customHeight="1">
      <c r="A26" s="3538" t="s">
        <v>1442</v>
      </c>
      <c r="B26" s="3559" t="s">
        <v>3734</v>
      </c>
      <c r="C26" s="5180" t="s">
        <v>3735</v>
      </c>
      <c r="D26" s="5181"/>
      <c r="E26" s="5182"/>
      <c r="F26" s="3555"/>
      <c r="G26" s="3556"/>
      <c r="H26" s="3743" t="s">
        <v>3731</v>
      </c>
      <c r="I26" s="3557"/>
      <c r="J26" s="3558"/>
      <c r="K26" s="3552">
        <f>F26*I26</f>
        <v>0</v>
      </c>
    </row>
    <row r="27" spans="1:11" s="3516" customFormat="1" ht="30" customHeight="1">
      <c r="A27" s="3538" t="s">
        <v>2654</v>
      </c>
      <c r="B27" s="3559" t="s">
        <v>1550</v>
      </c>
      <c r="C27" s="5157" t="s">
        <v>3736</v>
      </c>
      <c r="D27" s="5158"/>
      <c r="E27" s="3550"/>
      <c r="F27" s="3551">
        <f>F28</f>
        <v>0</v>
      </c>
      <c r="G27" s="3556"/>
      <c r="H27" s="3560"/>
      <c r="I27" s="3556"/>
      <c r="J27" s="3556"/>
      <c r="K27" s="3549">
        <f>K28</f>
        <v>0</v>
      </c>
    </row>
    <row r="28" spans="1:11" s="3516" customFormat="1" ht="30" customHeight="1">
      <c r="A28" s="3538" t="s">
        <v>2656</v>
      </c>
      <c r="B28" s="3559" t="s">
        <v>1553</v>
      </c>
      <c r="C28" s="5176" t="s">
        <v>3737</v>
      </c>
      <c r="D28" s="5177"/>
      <c r="E28" s="3554"/>
      <c r="F28" s="3551">
        <f>SUM(F29,F30)</f>
        <v>0</v>
      </c>
      <c r="G28" s="3556"/>
      <c r="H28" s="3560"/>
      <c r="I28" s="3556"/>
      <c r="J28" s="3556"/>
      <c r="K28" s="3552">
        <f>SUM(K29,K30)</f>
        <v>0</v>
      </c>
    </row>
    <row r="29" spans="1:11" s="3516" customFormat="1" ht="30" customHeight="1">
      <c r="A29" s="3538" t="s">
        <v>2658</v>
      </c>
      <c r="B29" s="3559" t="s">
        <v>1556</v>
      </c>
      <c r="C29" s="5170" t="s">
        <v>3738</v>
      </c>
      <c r="D29" s="5171"/>
      <c r="E29" s="3554" t="s">
        <v>3739</v>
      </c>
      <c r="F29" s="3555"/>
      <c r="G29" s="3556"/>
      <c r="H29" s="3743" t="s">
        <v>3728</v>
      </c>
      <c r="I29" s="3557"/>
      <c r="J29" s="3558"/>
      <c r="K29" s="3552">
        <f t="shared" ref="K29:K37" si="1">F29*I29</f>
        <v>0</v>
      </c>
    </row>
    <row r="30" spans="1:11" s="3516" customFormat="1" ht="30" customHeight="1">
      <c r="A30" s="3538" t="s">
        <v>1451</v>
      </c>
      <c r="B30" s="3559" t="s">
        <v>1559</v>
      </c>
      <c r="C30" s="5170" t="s">
        <v>3740</v>
      </c>
      <c r="D30" s="5171"/>
      <c r="E30" s="3554" t="s">
        <v>3739</v>
      </c>
      <c r="F30" s="3555"/>
      <c r="G30" s="3556"/>
      <c r="H30" s="3743" t="s">
        <v>3728</v>
      </c>
      <c r="I30" s="3557"/>
      <c r="J30" s="3558"/>
      <c r="K30" s="3552">
        <f t="shared" si="1"/>
        <v>0</v>
      </c>
    </row>
    <row r="31" spans="1:11" s="3516" customFormat="1" ht="30" customHeight="1">
      <c r="A31" s="3538" t="s">
        <v>1454</v>
      </c>
      <c r="B31" s="3559" t="s">
        <v>2899</v>
      </c>
      <c r="C31" s="5157" t="s">
        <v>3741</v>
      </c>
      <c r="D31" s="5158"/>
      <c r="E31" s="3554" t="s">
        <v>3742</v>
      </c>
      <c r="F31" s="3555"/>
      <c r="G31" s="3556"/>
      <c r="H31" s="3743" t="s">
        <v>3728</v>
      </c>
      <c r="I31" s="3557"/>
      <c r="J31" s="3558"/>
      <c r="K31" s="3552">
        <f t="shared" si="1"/>
        <v>0</v>
      </c>
    </row>
    <row r="32" spans="1:11" s="3516" customFormat="1" ht="30" customHeight="1">
      <c r="A32" s="3538" t="s">
        <v>1457</v>
      </c>
      <c r="B32" s="3559" t="s">
        <v>2900</v>
      </c>
      <c r="C32" s="5157" t="s">
        <v>3743</v>
      </c>
      <c r="D32" s="5158"/>
      <c r="E32" s="3554" t="s">
        <v>3744</v>
      </c>
      <c r="F32" s="3555"/>
      <c r="G32" s="3556"/>
      <c r="H32" s="3743" t="s">
        <v>3728</v>
      </c>
      <c r="I32" s="3557"/>
      <c r="J32" s="3558"/>
      <c r="K32" s="3552">
        <f t="shared" si="1"/>
        <v>0</v>
      </c>
    </row>
    <row r="33" spans="1:12" s="3516" customFormat="1" ht="30" customHeight="1">
      <c r="A33" s="3538" t="s">
        <v>1460</v>
      </c>
      <c r="B33" s="3559" t="s">
        <v>2901</v>
      </c>
      <c r="C33" s="5157" t="s">
        <v>3745</v>
      </c>
      <c r="D33" s="5158"/>
      <c r="E33" s="3554" t="s">
        <v>3746</v>
      </c>
      <c r="F33" s="3555"/>
      <c r="G33" s="3556"/>
      <c r="H33" s="3743" t="s">
        <v>3747</v>
      </c>
      <c r="I33" s="3557"/>
      <c r="J33" s="3558"/>
      <c r="K33" s="3552">
        <f t="shared" si="1"/>
        <v>0</v>
      </c>
    </row>
    <row r="34" spans="1:12" s="3516" customFormat="1" ht="51.75" customHeight="1">
      <c r="A34" s="3538" t="s">
        <v>2664</v>
      </c>
      <c r="B34" s="3559" t="s">
        <v>2902</v>
      </c>
      <c r="C34" s="5157" t="s">
        <v>3748</v>
      </c>
      <c r="D34" s="5158"/>
      <c r="E34" s="3554" t="s">
        <v>3749</v>
      </c>
      <c r="F34" s="3555"/>
      <c r="G34" s="3556"/>
      <c r="H34" s="3743" t="s">
        <v>3728</v>
      </c>
      <c r="I34" s="3557"/>
      <c r="J34" s="3558"/>
      <c r="K34" s="3552">
        <f t="shared" si="1"/>
        <v>0</v>
      </c>
    </row>
    <row r="35" spans="1:12" s="3516" customFormat="1" ht="49.5" customHeight="1">
      <c r="A35" s="3538" t="s">
        <v>2666</v>
      </c>
      <c r="B35" s="3559" t="s">
        <v>2903</v>
      </c>
      <c r="C35" s="5157" t="s">
        <v>3750</v>
      </c>
      <c r="D35" s="5158"/>
      <c r="E35" s="3554" t="s">
        <v>3751</v>
      </c>
      <c r="F35" s="3555"/>
      <c r="G35" s="3556"/>
      <c r="H35" s="3743" t="s">
        <v>3728</v>
      </c>
      <c r="I35" s="3557"/>
      <c r="J35" s="3558"/>
      <c r="K35" s="3552">
        <f t="shared" si="1"/>
        <v>0</v>
      </c>
    </row>
    <row r="36" spans="1:12" s="3516" customFormat="1" ht="30" customHeight="1">
      <c r="A36" s="3538" t="s">
        <v>2668</v>
      </c>
      <c r="B36" s="3559" t="s">
        <v>2905</v>
      </c>
      <c r="C36" s="5157" t="s">
        <v>3752</v>
      </c>
      <c r="D36" s="5158"/>
      <c r="E36" s="3550" t="s">
        <v>3753</v>
      </c>
      <c r="F36" s="3555"/>
      <c r="G36" s="3561"/>
      <c r="H36" s="3743" t="s">
        <v>3728</v>
      </c>
      <c r="I36" s="3557"/>
      <c r="J36" s="3558"/>
      <c r="K36" s="3552">
        <f t="shared" si="1"/>
        <v>0</v>
      </c>
    </row>
    <row r="37" spans="1:12" s="3516" customFormat="1" ht="30" customHeight="1">
      <c r="A37" s="3562" t="s">
        <v>1463</v>
      </c>
      <c r="B37" s="3563" t="s">
        <v>2906</v>
      </c>
      <c r="C37" s="5172" t="s">
        <v>3754</v>
      </c>
      <c r="D37" s="5173"/>
      <c r="E37" s="3550" t="s">
        <v>3755</v>
      </c>
      <c r="F37" s="3555"/>
      <c r="G37" s="3564"/>
      <c r="H37" s="3743" t="s">
        <v>3728</v>
      </c>
      <c r="I37" s="3565"/>
      <c r="J37" s="3566"/>
      <c r="K37" s="3552">
        <f t="shared" si="1"/>
        <v>0</v>
      </c>
    </row>
    <row r="38" spans="1:12" s="3516" customFormat="1" ht="30" customHeight="1">
      <c r="A38" s="3567" t="s">
        <v>2671</v>
      </c>
      <c r="B38" s="3568" t="s">
        <v>1601</v>
      </c>
      <c r="C38" s="5161" t="s">
        <v>3756</v>
      </c>
      <c r="D38" s="5162"/>
      <c r="E38" s="3545"/>
      <c r="F38" s="3546">
        <f>SUM(F39,F43,F44)</f>
        <v>0</v>
      </c>
      <c r="G38" s="3564"/>
      <c r="H38" s="3569"/>
      <c r="I38" s="3556"/>
      <c r="J38" s="3564"/>
      <c r="K38" s="3549">
        <f>SUM(K39,K44)</f>
        <v>0</v>
      </c>
    </row>
    <row r="39" spans="1:12" s="3516" customFormat="1" ht="30" customHeight="1">
      <c r="A39" s="3570" t="s">
        <v>2673</v>
      </c>
      <c r="B39" s="3571" t="s">
        <v>1604</v>
      </c>
      <c r="C39" s="5153" t="s">
        <v>3757</v>
      </c>
      <c r="D39" s="5154"/>
      <c r="E39" s="3550"/>
      <c r="F39" s="3551">
        <f>SUM(F40,F41,F42)</f>
        <v>0</v>
      </c>
      <c r="G39" s="3572">
        <f>SUM(G40,G41,G42)</f>
        <v>0</v>
      </c>
      <c r="H39" s="3560"/>
      <c r="I39" s="3556"/>
      <c r="J39" s="3573">
        <f>SUM(J40,J41,J42)</f>
        <v>0</v>
      </c>
      <c r="K39" s="3552">
        <f>SUM(K40,K41,K42)</f>
        <v>0</v>
      </c>
    </row>
    <row r="40" spans="1:12" s="3516" customFormat="1" ht="30" customHeight="1">
      <c r="A40" s="3570" t="s">
        <v>2674</v>
      </c>
      <c r="B40" s="3571" t="s">
        <v>1607</v>
      </c>
      <c r="C40" s="5153" t="s">
        <v>3660</v>
      </c>
      <c r="D40" s="5154"/>
      <c r="E40" s="3574" t="s">
        <v>3758</v>
      </c>
      <c r="F40" s="3575"/>
      <c r="G40" s="3576"/>
      <c r="H40" s="3743" t="s">
        <v>3728</v>
      </c>
      <c r="I40" s="3577"/>
      <c r="J40" s="3573">
        <f>G40*I40</f>
        <v>0</v>
      </c>
      <c r="K40" s="3552">
        <f>IF(F40-J40&lt;0,0,F40-J40)</f>
        <v>0</v>
      </c>
    </row>
    <row r="41" spans="1:12" s="3516" customFormat="1" ht="30" customHeight="1">
      <c r="A41" s="3570" t="s">
        <v>2675</v>
      </c>
      <c r="B41" s="3571" t="s">
        <v>1610</v>
      </c>
      <c r="C41" s="5153" t="s">
        <v>3662</v>
      </c>
      <c r="D41" s="5154"/>
      <c r="E41" s="3574" t="s">
        <v>3758</v>
      </c>
      <c r="F41" s="3575"/>
      <c r="G41" s="3576"/>
      <c r="H41" s="3743" t="s">
        <v>3759</v>
      </c>
      <c r="I41" s="3577"/>
      <c r="J41" s="3573">
        <f t="shared" ref="J41:J42" si="2">G41*I41</f>
        <v>0</v>
      </c>
      <c r="K41" s="3552">
        <f t="shared" ref="K41:K42" si="3">IF(F41-J41&lt;0,0,F41-J41)</f>
        <v>0</v>
      </c>
    </row>
    <row r="42" spans="1:12" s="3516" customFormat="1" ht="30" customHeight="1">
      <c r="A42" s="3570" t="s">
        <v>1468</v>
      </c>
      <c r="B42" s="3571" t="s">
        <v>1613</v>
      </c>
      <c r="C42" s="5153" t="s">
        <v>3663</v>
      </c>
      <c r="D42" s="5154"/>
      <c r="E42" s="3574" t="s">
        <v>3758</v>
      </c>
      <c r="F42" s="3575"/>
      <c r="G42" s="3576"/>
      <c r="H42" s="3743" t="s">
        <v>3731</v>
      </c>
      <c r="I42" s="3577"/>
      <c r="J42" s="3573">
        <f t="shared" si="2"/>
        <v>0</v>
      </c>
      <c r="K42" s="3552">
        <f t="shared" si="3"/>
        <v>0</v>
      </c>
    </row>
    <row r="43" spans="1:12" s="3516" customFormat="1" ht="30" customHeight="1">
      <c r="A43" s="3570" t="s">
        <v>1471</v>
      </c>
      <c r="B43" s="3571" t="s">
        <v>1630</v>
      </c>
      <c r="C43" s="5155" t="s">
        <v>3760</v>
      </c>
      <c r="D43" s="5156"/>
      <c r="E43" s="3574" t="s">
        <v>3758</v>
      </c>
      <c r="F43" s="3575"/>
      <c r="G43" s="3564"/>
      <c r="H43" s="3560"/>
      <c r="I43" s="3578"/>
      <c r="J43" s="3564"/>
      <c r="K43" s="3579"/>
      <c r="L43" s="3580"/>
    </row>
    <row r="44" spans="1:12" s="3516" customFormat="1" ht="30" customHeight="1">
      <c r="A44" s="3570" t="s">
        <v>1474</v>
      </c>
      <c r="B44" s="3571" t="s">
        <v>1633</v>
      </c>
      <c r="C44" s="5157" t="s">
        <v>3761</v>
      </c>
      <c r="D44" s="5158"/>
      <c r="E44" s="3574" t="s">
        <v>3758</v>
      </c>
      <c r="F44" s="3555"/>
      <c r="G44" s="3556"/>
      <c r="H44" s="3743">
        <v>1</v>
      </c>
      <c r="I44" s="3577"/>
      <c r="J44" s="3556"/>
      <c r="K44" s="3552">
        <f>F44*I44</f>
        <v>0</v>
      </c>
    </row>
    <row r="45" spans="1:12" s="3516" customFormat="1" ht="30" customHeight="1">
      <c r="A45" s="3570" t="s">
        <v>1477</v>
      </c>
      <c r="B45" s="3581" t="s">
        <v>1656</v>
      </c>
      <c r="C45" s="5159" t="s">
        <v>3762</v>
      </c>
      <c r="D45" s="5160"/>
      <c r="E45" s="3545"/>
      <c r="F45" s="3582"/>
      <c r="G45" s="3564"/>
      <c r="H45" s="3560"/>
      <c r="I45" s="3556"/>
      <c r="J45" s="3583"/>
      <c r="K45" s="3549">
        <f>'F4 LCR TOTAL'!J16</f>
        <v>0</v>
      </c>
    </row>
    <row r="46" spans="1:12" s="3516" customFormat="1" ht="71.25" customHeight="1">
      <c r="A46" s="3570" t="s">
        <v>1483</v>
      </c>
      <c r="B46" s="3581" t="s">
        <v>3763</v>
      </c>
      <c r="C46" s="5161" t="s">
        <v>3764</v>
      </c>
      <c r="D46" s="5162"/>
      <c r="E46" s="3545" t="s">
        <v>3765</v>
      </c>
      <c r="F46" s="3582"/>
      <c r="G46" s="3556"/>
      <c r="H46" s="3560"/>
      <c r="I46" s="3556"/>
      <c r="J46" s="3583"/>
      <c r="K46" s="3584"/>
    </row>
    <row r="47" spans="1:12" s="3516" customFormat="1" ht="30" customHeight="1">
      <c r="A47" s="5163" t="s">
        <v>3481</v>
      </c>
      <c r="B47" s="5164"/>
      <c r="C47" s="5164"/>
      <c r="D47" s="5164"/>
      <c r="E47" s="5164"/>
      <c r="F47" s="5164"/>
      <c r="G47" s="5164"/>
      <c r="H47" s="5164"/>
      <c r="I47" s="5164"/>
      <c r="J47" s="5164"/>
      <c r="K47" s="5165"/>
    </row>
    <row r="48" spans="1:12" s="3516" customFormat="1" ht="30" customHeight="1">
      <c r="A48" s="3570" t="s">
        <v>1486</v>
      </c>
      <c r="B48" s="3581" t="s">
        <v>133</v>
      </c>
      <c r="C48" s="5166" t="s">
        <v>3766</v>
      </c>
      <c r="D48" s="5167"/>
      <c r="E48" s="3545"/>
      <c r="F48" s="3585"/>
      <c r="G48" s="3564"/>
      <c r="H48" s="3578"/>
      <c r="I48" s="3577"/>
      <c r="J48" s="3564"/>
      <c r="K48" s="3586"/>
    </row>
    <row r="49" spans="1:11" s="3516" customFormat="1" ht="30" customHeight="1">
      <c r="A49" s="3570" t="s">
        <v>1489</v>
      </c>
      <c r="B49" s="3581" t="s">
        <v>766</v>
      </c>
      <c r="C49" s="5166" t="s">
        <v>3767</v>
      </c>
      <c r="D49" s="5167"/>
      <c r="E49" s="3545"/>
      <c r="F49" s="3587">
        <f>SUM(F50:F52)</f>
        <v>0</v>
      </c>
      <c r="G49" s="3564"/>
      <c r="H49" s="3578"/>
      <c r="I49" s="3564"/>
      <c r="J49" s="3564"/>
      <c r="K49" s="3588">
        <f>SUM(K50:K51)</f>
        <v>0</v>
      </c>
    </row>
    <row r="50" spans="1:11" s="3516" customFormat="1" ht="30" customHeight="1">
      <c r="A50" s="3570" t="s">
        <v>1492</v>
      </c>
      <c r="B50" s="3581" t="s">
        <v>2941</v>
      </c>
      <c r="C50" s="5168" t="s">
        <v>3768</v>
      </c>
      <c r="D50" s="5169"/>
      <c r="E50" s="3550"/>
      <c r="F50" s="3585"/>
      <c r="G50" s="3576"/>
      <c r="H50" s="3578"/>
      <c r="I50" s="3577"/>
      <c r="J50" s="3576"/>
      <c r="K50" s="3589"/>
    </row>
    <row r="51" spans="1:11" s="3516" customFormat="1" ht="30" customHeight="1">
      <c r="A51" s="3570" t="s">
        <v>1495</v>
      </c>
      <c r="B51" s="3581" t="s">
        <v>2943</v>
      </c>
      <c r="C51" s="5168" t="s">
        <v>3769</v>
      </c>
      <c r="D51" s="5169"/>
      <c r="E51" s="3550"/>
      <c r="F51" s="3585"/>
      <c r="G51" s="3564"/>
      <c r="H51" s="3578"/>
      <c r="I51" s="3577"/>
      <c r="J51" s="3564"/>
      <c r="K51" s="3589"/>
    </row>
    <row r="52" spans="1:11" s="3516" customFormat="1" ht="43.5" customHeight="1" thickBot="1">
      <c r="A52" s="3590" t="s">
        <v>1498</v>
      </c>
      <c r="B52" s="3591" t="s">
        <v>3770</v>
      </c>
      <c r="C52" s="5151" t="s">
        <v>3771</v>
      </c>
      <c r="D52" s="5152"/>
      <c r="E52" s="3592"/>
      <c r="F52" s="3593"/>
      <c r="G52" s="3594"/>
      <c r="H52" s="3595"/>
      <c r="I52" s="3594"/>
      <c r="J52" s="3594"/>
      <c r="K52" s="3596"/>
    </row>
    <row r="53" spans="1:11" s="3516" customFormat="1" ht="30" customHeight="1">
      <c r="A53" s="3597"/>
      <c r="B53" s="3598"/>
      <c r="C53" s="3599"/>
      <c r="D53" s="3600"/>
      <c r="E53" s="3601"/>
      <c r="F53" s="3602"/>
      <c r="G53" s="3602"/>
      <c r="H53" s="3602"/>
      <c r="I53" s="3602"/>
      <c r="J53" s="3602"/>
      <c r="K53" s="3602"/>
    </row>
  </sheetData>
  <mergeCells count="53">
    <mergeCell ref="A8:K8"/>
    <mergeCell ref="A12:A17"/>
    <mergeCell ref="B12:B17"/>
    <mergeCell ref="C12:D17"/>
    <mergeCell ref="E12:E15"/>
    <mergeCell ref="H12:H15"/>
    <mergeCell ref="F13:F15"/>
    <mergeCell ref="G13:G15"/>
    <mergeCell ref="I13:I15"/>
    <mergeCell ref="J13:J15"/>
    <mergeCell ref="K13:K15"/>
    <mergeCell ref="F16:F17"/>
    <mergeCell ref="G16:G17"/>
    <mergeCell ref="H16:H17"/>
    <mergeCell ref="I16:I17"/>
    <mergeCell ref="J16:J17"/>
    <mergeCell ref="K16:K17"/>
    <mergeCell ref="C28:D28"/>
    <mergeCell ref="C18:D18"/>
    <mergeCell ref="C19:D19"/>
    <mergeCell ref="C20:D20"/>
    <mergeCell ref="C21:D21"/>
    <mergeCell ref="C22:D22"/>
    <mergeCell ref="C23:D23"/>
    <mergeCell ref="E23:E26"/>
    <mergeCell ref="C24:D24"/>
    <mergeCell ref="C25:D25"/>
    <mergeCell ref="C26:D26"/>
    <mergeCell ref="C27:D27"/>
    <mergeCell ref="C40:D40"/>
    <mergeCell ref="C29:D29"/>
    <mergeCell ref="C30:D30"/>
    <mergeCell ref="C31:D31"/>
    <mergeCell ref="C32:D32"/>
    <mergeCell ref="C33:D33"/>
    <mergeCell ref="C34:D34"/>
    <mergeCell ref="C35:D35"/>
    <mergeCell ref="C36:D36"/>
    <mergeCell ref="C37:D37"/>
    <mergeCell ref="C38:D38"/>
    <mergeCell ref="C39:D39"/>
    <mergeCell ref="C52:D52"/>
    <mergeCell ref="C41:D41"/>
    <mergeCell ref="C42:D42"/>
    <mergeCell ref="C43:D43"/>
    <mergeCell ref="C44:D44"/>
    <mergeCell ref="C45:D45"/>
    <mergeCell ref="C46:D46"/>
    <mergeCell ref="A47:K47"/>
    <mergeCell ref="C48:D48"/>
    <mergeCell ref="C49:D49"/>
    <mergeCell ref="C50:D50"/>
    <mergeCell ref="C51:D51"/>
  </mergeCell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53"/>
  <sheetViews>
    <sheetView zoomScale="60" zoomScaleNormal="60" workbookViewId="0"/>
  </sheetViews>
  <sheetFormatPr defaultColWidth="11.42578125" defaultRowHeight="14.25"/>
  <cols>
    <col min="1" max="1" width="10.85546875" style="3603" customWidth="1"/>
    <col min="2" max="2" width="11.7109375" style="3603" customWidth="1"/>
    <col min="3" max="3" width="63" style="3604" customWidth="1"/>
    <col min="4" max="4" width="20.28515625" style="3604" customWidth="1"/>
    <col min="5" max="5" width="22.42578125" style="3603" customWidth="1"/>
    <col min="6" max="6" width="25.7109375" style="3604" customWidth="1"/>
    <col min="7" max="10" width="25.7109375" style="3605" customWidth="1"/>
    <col min="11" max="11" width="25.7109375" style="3604" customWidth="1"/>
    <col min="12" max="16384" width="11.42578125" style="3517"/>
  </cols>
  <sheetData>
    <row r="1" spans="1:11" ht="15">
      <c r="A1" s="3516"/>
      <c r="B1" s="3516"/>
      <c r="C1" s="41" t="s">
        <v>685</v>
      </c>
      <c r="D1" s="105" t="s">
        <v>990</v>
      </c>
      <c r="E1" s="3516"/>
      <c r="F1" s="3517"/>
      <c r="G1" s="3518"/>
      <c r="H1" s="3518"/>
      <c r="I1" s="3518"/>
      <c r="J1" s="3518"/>
      <c r="K1" s="3517"/>
    </row>
    <row r="2" spans="1:11" ht="15">
      <c r="A2" s="3516"/>
      <c r="B2" s="3516"/>
      <c r="C2" s="27" t="s">
        <v>49</v>
      </c>
      <c r="D2" s="27" t="s">
        <v>3392</v>
      </c>
      <c r="E2" s="3516"/>
      <c r="F2" s="3517"/>
      <c r="G2" s="3518"/>
      <c r="H2" s="3518"/>
      <c r="I2" s="3518"/>
      <c r="J2" s="3518"/>
      <c r="K2" s="3517"/>
    </row>
    <row r="3" spans="1:11" ht="15">
      <c r="A3" s="3516"/>
      <c r="B3" s="3516"/>
      <c r="C3" s="27" t="s">
        <v>47</v>
      </c>
      <c r="D3" s="27" t="s">
        <v>52</v>
      </c>
      <c r="E3" s="3516"/>
      <c r="F3" s="3517"/>
      <c r="G3" s="3518"/>
      <c r="H3" s="3518"/>
      <c r="I3" s="3518"/>
      <c r="J3" s="3518"/>
      <c r="K3" s="3517"/>
    </row>
    <row r="4" spans="1:11" ht="15">
      <c r="A4" s="3516"/>
      <c r="B4" s="3516"/>
      <c r="C4" s="27" t="s">
        <v>50</v>
      </c>
      <c r="D4" s="27" t="s">
        <v>53</v>
      </c>
      <c r="E4" s="3516"/>
      <c r="F4" s="3517"/>
      <c r="G4" s="3518"/>
      <c r="H4" s="3518"/>
      <c r="I4" s="3518"/>
      <c r="J4" s="3518"/>
      <c r="K4" s="3517"/>
    </row>
    <row r="5" spans="1:11" ht="15">
      <c r="A5" s="3516"/>
      <c r="B5" s="3516"/>
      <c r="C5" s="41" t="s">
        <v>792</v>
      </c>
      <c r="D5" s="41" t="s">
        <v>71</v>
      </c>
      <c r="E5" s="3516"/>
      <c r="F5" s="3517"/>
      <c r="G5" s="3518"/>
      <c r="H5" s="3518"/>
      <c r="I5" s="3518"/>
      <c r="J5" s="3518"/>
      <c r="K5" s="3517"/>
    </row>
    <row r="6" spans="1:11">
      <c r="A6" s="3516"/>
      <c r="B6" s="3516"/>
      <c r="C6" s="3517"/>
      <c r="D6" s="3517"/>
      <c r="E6" s="3516"/>
      <c r="F6" s="3517"/>
      <c r="G6" s="3518"/>
      <c r="H6" s="3518"/>
      <c r="I6" s="3518"/>
      <c r="J6" s="3518"/>
      <c r="K6" s="3517"/>
    </row>
    <row r="7" spans="1:11" ht="21.75" customHeight="1" thickBot="1">
      <c r="A7" s="3519"/>
      <c r="B7" s="3519"/>
      <c r="C7" s="3520"/>
      <c r="D7" s="3520"/>
      <c r="E7" s="3519"/>
      <c r="F7" s="3520"/>
      <c r="G7" s="3521"/>
      <c r="H7" s="3522"/>
      <c r="I7" s="3521"/>
      <c r="J7" s="3521"/>
      <c r="K7" s="3517"/>
    </row>
    <row r="8" spans="1:11" s="3523" customFormat="1" ht="30" customHeight="1" thickBot="1">
      <c r="A8" s="5183" t="s">
        <v>3774</v>
      </c>
      <c r="B8" s="5184"/>
      <c r="C8" s="5184"/>
      <c r="D8" s="5184"/>
      <c r="E8" s="5184"/>
      <c r="F8" s="5184"/>
      <c r="G8" s="5184"/>
      <c r="H8" s="5184"/>
      <c r="I8" s="5184"/>
      <c r="J8" s="5184"/>
      <c r="K8" s="5185"/>
    </row>
    <row r="9" spans="1:11" s="3523" customFormat="1" ht="20.100000000000001" customHeight="1">
      <c r="A9" s="3606"/>
      <c r="B9" s="3607"/>
      <c r="C9" s="3607"/>
      <c r="D9" s="3607"/>
      <c r="E9" s="3526"/>
      <c r="F9" s="3607"/>
      <c r="G9" s="3607"/>
      <c r="H9" s="3607"/>
      <c r="I9" s="3607"/>
      <c r="J9" s="3607"/>
      <c r="K9" s="3608"/>
    </row>
    <row r="10" spans="1:11" s="3523" customFormat="1" ht="20.100000000000001" customHeight="1">
      <c r="A10" s="3609"/>
      <c r="B10" s="3610"/>
      <c r="C10" s="3386"/>
      <c r="D10" s="3387"/>
      <c r="E10" s="3387"/>
      <c r="F10" s="3610"/>
      <c r="G10" s="3610"/>
      <c r="H10" s="3610"/>
      <c r="I10" s="3610"/>
      <c r="J10" s="3610"/>
      <c r="K10" s="3611"/>
    </row>
    <row r="11" spans="1:11" s="3523" customFormat="1" ht="20.100000000000001" customHeight="1" thickBot="1">
      <c r="A11" s="3609"/>
      <c r="B11" s="3610"/>
      <c r="C11" s="3610"/>
      <c r="D11" s="3610"/>
      <c r="E11" s="3531"/>
      <c r="F11" s="3612"/>
      <c r="G11" s="3612"/>
      <c r="H11" s="3612"/>
      <c r="I11" s="3612"/>
      <c r="J11" s="3612"/>
      <c r="K11" s="3613"/>
    </row>
    <row r="12" spans="1:11" s="3516" customFormat="1" ht="58.5" customHeight="1">
      <c r="A12" s="5186" t="s">
        <v>1651</v>
      </c>
      <c r="B12" s="5186" t="s">
        <v>200</v>
      </c>
      <c r="C12" s="5186" t="s">
        <v>1415</v>
      </c>
      <c r="D12" s="5186"/>
      <c r="E12" s="5187" t="s">
        <v>3439</v>
      </c>
      <c r="F12" s="3534" t="s">
        <v>1416</v>
      </c>
      <c r="G12" s="3535" t="s">
        <v>3718</v>
      </c>
      <c r="H12" s="5190" t="s">
        <v>3441</v>
      </c>
      <c r="I12" s="3536" t="s">
        <v>3442</v>
      </c>
      <c r="J12" s="3534" t="s">
        <v>3719</v>
      </c>
      <c r="K12" s="3537" t="s">
        <v>3720</v>
      </c>
    </row>
    <row r="13" spans="1:11" s="3516" customFormat="1" ht="47.25" customHeight="1">
      <c r="A13" s="5186"/>
      <c r="B13" s="5186"/>
      <c r="C13" s="5186"/>
      <c r="D13" s="5186"/>
      <c r="E13" s="5188"/>
      <c r="F13" s="5193" t="s">
        <v>3721</v>
      </c>
      <c r="G13" s="5193" t="s">
        <v>3721</v>
      </c>
      <c r="H13" s="5191"/>
      <c r="I13" s="5193" t="s">
        <v>3721</v>
      </c>
      <c r="J13" s="5193" t="s">
        <v>3721</v>
      </c>
      <c r="K13" s="5194" t="s">
        <v>3721</v>
      </c>
    </row>
    <row r="14" spans="1:11" s="3516" customFormat="1" ht="46.5" customHeight="1">
      <c r="A14" s="5186"/>
      <c r="B14" s="5186"/>
      <c r="C14" s="5186"/>
      <c r="D14" s="5186"/>
      <c r="E14" s="5188"/>
      <c r="F14" s="5191"/>
      <c r="G14" s="5191"/>
      <c r="H14" s="5191"/>
      <c r="I14" s="5191"/>
      <c r="J14" s="5191"/>
      <c r="K14" s="5195"/>
    </row>
    <row r="15" spans="1:11" s="3516" customFormat="1" ht="14.25" customHeight="1">
      <c r="A15" s="5186"/>
      <c r="B15" s="5186"/>
      <c r="C15" s="5186"/>
      <c r="D15" s="5186"/>
      <c r="E15" s="5189"/>
      <c r="F15" s="5192"/>
      <c r="G15" s="5192"/>
      <c r="H15" s="5192"/>
      <c r="I15" s="5192"/>
      <c r="J15" s="5192"/>
      <c r="K15" s="5196"/>
    </row>
    <row r="16" spans="1:11" s="3516" customFormat="1" ht="27" customHeight="1">
      <c r="A16" s="5186"/>
      <c r="B16" s="5186"/>
      <c r="C16" s="5186"/>
      <c r="D16" s="5186"/>
      <c r="E16" s="3614"/>
      <c r="F16" s="5197" t="s">
        <v>1417</v>
      </c>
      <c r="G16" s="5197" t="s">
        <v>1422</v>
      </c>
      <c r="H16" s="5197" t="s">
        <v>1425</v>
      </c>
      <c r="I16" s="5197" t="s">
        <v>1428</v>
      </c>
      <c r="J16" s="5199" t="s">
        <v>3722</v>
      </c>
      <c r="K16" s="5174" t="s">
        <v>3723</v>
      </c>
    </row>
    <row r="17" spans="1:11" s="3516" customFormat="1" ht="27" customHeight="1">
      <c r="A17" s="5186"/>
      <c r="B17" s="5186"/>
      <c r="C17" s="5186"/>
      <c r="D17" s="5186"/>
      <c r="E17" s="3615"/>
      <c r="F17" s="5198"/>
      <c r="G17" s="5198"/>
      <c r="H17" s="5198"/>
      <c r="I17" s="5198"/>
      <c r="J17" s="5200"/>
      <c r="K17" s="5175"/>
    </row>
    <row r="18" spans="1:11" s="3516" customFormat="1" ht="30" customHeight="1">
      <c r="A18" s="3538" t="s">
        <v>1417</v>
      </c>
      <c r="B18" s="3539" t="s">
        <v>132</v>
      </c>
      <c r="C18" s="5178" t="s">
        <v>3724</v>
      </c>
      <c r="D18" s="5179"/>
      <c r="E18" s="3540"/>
      <c r="F18" s="3541">
        <f>SUM(F19,F38)</f>
        <v>0</v>
      </c>
      <c r="G18" s="3542"/>
      <c r="H18" s="3543"/>
      <c r="I18" s="3543"/>
      <c r="J18" s="3543"/>
      <c r="K18" s="3544">
        <f>SUM(K19,K38,K45)-K46</f>
        <v>0</v>
      </c>
    </row>
    <row r="19" spans="1:11" s="3516" customFormat="1" ht="30" customHeight="1">
      <c r="A19" s="3538" t="s">
        <v>1422</v>
      </c>
      <c r="B19" s="3413" t="s">
        <v>1420</v>
      </c>
      <c r="C19" s="5161" t="s">
        <v>3725</v>
      </c>
      <c r="D19" s="5162"/>
      <c r="E19" s="3545"/>
      <c r="F19" s="3546">
        <f>SUM(F20,F27,F31,F32,F33,F34,F35,F36,F37)</f>
        <v>0</v>
      </c>
      <c r="G19" s="3547"/>
      <c r="H19" s="3548"/>
      <c r="I19" s="3548"/>
      <c r="J19" s="3548"/>
      <c r="K19" s="3549">
        <f>SUM(K20,K27,K31,K32,K33,K34,K35,K36,K37)</f>
        <v>0</v>
      </c>
    </row>
    <row r="20" spans="1:11" s="3516" customFormat="1" ht="30" customHeight="1">
      <c r="A20" s="3538" t="s">
        <v>1425</v>
      </c>
      <c r="B20" s="3425" t="s">
        <v>1423</v>
      </c>
      <c r="C20" s="5157" t="s">
        <v>3726</v>
      </c>
      <c r="D20" s="5158"/>
      <c r="E20" s="3550"/>
      <c r="F20" s="3551">
        <f>SUM(F21,F22)</f>
        <v>0</v>
      </c>
      <c r="G20" s="3547"/>
      <c r="H20" s="3547"/>
      <c r="I20" s="3547"/>
      <c r="J20" s="3547"/>
      <c r="K20" s="3552">
        <f>SUM(K21,K22)</f>
        <v>0</v>
      </c>
    </row>
    <row r="21" spans="1:11" s="3516" customFormat="1" ht="45.75" customHeight="1">
      <c r="A21" s="3538" t="s">
        <v>1428</v>
      </c>
      <c r="B21" s="3553" t="s">
        <v>1426</v>
      </c>
      <c r="C21" s="5176" t="s">
        <v>3727</v>
      </c>
      <c r="D21" s="5177"/>
      <c r="E21" s="3554" t="s">
        <v>3705</v>
      </c>
      <c r="F21" s="3555"/>
      <c r="G21" s="3556"/>
      <c r="H21" s="3743" t="s">
        <v>3728</v>
      </c>
      <c r="I21" s="3557"/>
      <c r="J21" s="3558"/>
      <c r="K21" s="3552">
        <f>F21*I21</f>
        <v>0</v>
      </c>
    </row>
    <row r="22" spans="1:11" s="3516" customFormat="1" ht="30" customHeight="1">
      <c r="A22" s="3538" t="s">
        <v>1431</v>
      </c>
      <c r="B22" s="3553" t="s">
        <v>1452</v>
      </c>
      <c r="C22" s="5176" t="s">
        <v>3729</v>
      </c>
      <c r="D22" s="5177"/>
      <c r="E22" s="3554" t="s">
        <v>3705</v>
      </c>
      <c r="F22" s="3551">
        <f>SUM(F23,F24,F25,F26)</f>
        <v>0</v>
      </c>
      <c r="G22" s="3547"/>
      <c r="H22" s="3547"/>
      <c r="I22" s="3547"/>
      <c r="J22" s="3547"/>
      <c r="K22" s="3552">
        <f>SUM(K23,K24,K25,K26)</f>
        <v>0</v>
      </c>
    </row>
    <row r="23" spans="1:11" s="3516" customFormat="1" ht="30" customHeight="1">
      <c r="A23" s="3538" t="s">
        <v>1434</v>
      </c>
      <c r="B23" s="3559" t="s">
        <v>1455</v>
      </c>
      <c r="C23" s="5180" t="s">
        <v>3730</v>
      </c>
      <c r="D23" s="5181"/>
      <c r="E23" s="5182" t="s">
        <v>3705</v>
      </c>
      <c r="F23" s="3555"/>
      <c r="G23" s="3556"/>
      <c r="H23" s="3743" t="s">
        <v>3731</v>
      </c>
      <c r="I23" s="3557"/>
      <c r="J23" s="3558"/>
      <c r="K23" s="3552">
        <f t="shared" ref="K23:K25" si="0">F23*I23</f>
        <v>0</v>
      </c>
    </row>
    <row r="24" spans="1:11" s="3516" customFormat="1" ht="30" customHeight="1">
      <c r="A24" s="3538" t="s">
        <v>1436</v>
      </c>
      <c r="B24" s="3559" t="s">
        <v>1458</v>
      </c>
      <c r="C24" s="5180" t="s">
        <v>3732</v>
      </c>
      <c r="D24" s="5181"/>
      <c r="E24" s="5182"/>
      <c r="F24" s="3555"/>
      <c r="G24" s="3556"/>
      <c r="H24" s="3743">
        <v>0.5</v>
      </c>
      <c r="I24" s="3557"/>
      <c r="J24" s="3558"/>
      <c r="K24" s="3552">
        <f t="shared" si="0"/>
        <v>0</v>
      </c>
    </row>
    <row r="25" spans="1:11" s="3516" customFormat="1" ht="30" customHeight="1">
      <c r="A25" s="3538" t="s">
        <v>1439</v>
      </c>
      <c r="B25" s="3559" t="s">
        <v>1461</v>
      </c>
      <c r="C25" s="5180" t="s">
        <v>3733</v>
      </c>
      <c r="D25" s="5181"/>
      <c r="E25" s="5182"/>
      <c r="F25" s="3555"/>
      <c r="G25" s="3556"/>
      <c r="H25" s="3743" t="s">
        <v>3731</v>
      </c>
      <c r="I25" s="3557"/>
      <c r="J25" s="3558"/>
      <c r="K25" s="3552">
        <f t="shared" si="0"/>
        <v>0</v>
      </c>
    </row>
    <row r="26" spans="1:11" s="3516" customFormat="1" ht="30" customHeight="1">
      <c r="A26" s="3538" t="s">
        <v>1442</v>
      </c>
      <c r="B26" s="3559" t="s">
        <v>3734</v>
      </c>
      <c r="C26" s="5180" t="s">
        <v>3735</v>
      </c>
      <c r="D26" s="5181"/>
      <c r="E26" s="5182"/>
      <c r="F26" s="3555"/>
      <c r="G26" s="3556"/>
      <c r="H26" s="3743" t="s">
        <v>3731</v>
      </c>
      <c r="I26" s="3557"/>
      <c r="J26" s="3558"/>
      <c r="K26" s="3552">
        <f>F26*I26</f>
        <v>0</v>
      </c>
    </row>
    <row r="27" spans="1:11" s="3516" customFormat="1" ht="30" customHeight="1">
      <c r="A27" s="3538" t="s">
        <v>2654</v>
      </c>
      <c r="B27" s="3559" t="s">
        <v>1550</v>
      </c>
      <c r="C27" s="5157" t="s">
        <v>3736</v>
      </c>
      <c r="D27" s="5158"/>
      <c r="E27" s="3550"/>
      <c r="F27" s="3551">
        <f>F28</f>
        <v>0</v>
      </c>
      <c r="G27" s="3556"/>
      <c r="H27" s="3560"/>
      <c r="I27" s="3556"/>
      <c r="J27" s="3556"/>
      <c r="K27" s="3549">
        <f>K28</f>
        <v>0</v>
      </c>
    </row>
    <row r="28" spans="1:11" s="3516" customFormat="1" ht="30" customHeight="1">
      <c r="A28" s="3538" t="s">
        <v>2656</v>
      </c>
      <c r="B28" s="3559" t="s">
        <v>1553</v>
      </c>
      <c r="C28" s="5176" t="s">
        <v>3737</v>
      </c>
      <c r="D28" s="5177"/>
      <c r="E28" s="3554"/>
      <c r="F28" s="3551">
        <f>SUM(F29,F30)</f>
        <v>0</v>
      </c>
      <c r="G28" s="3556"/>
      <c r="H28" s="3560"/>
      <c r="I28" s="3556"/>
      <c r="J28" s="3556"/>
      <c r="K28" s="3552">
        <f>SUM(K29,K30)</f>
        <v>0</v>
      </c>
    </row>
    <row r="29" spans="1:11" s="3516" customFormat="1" ht="30" customHeight="1">
      <c r="A29" s="3538" t="s">
        <v>2658</v>
      </c>
      <c r="B29" s="3559" t="s">
        <v>1556</v>
      </c>
      <c r="C29" s="5170" t="s">
        <v>3738</v>
      </c>
      <c r="D29" s="5171"/>
      <c r="E29" s="3554" t="s">
        <v>3739</v>
      </c>
      <c r="F29" s="3555"/>
      <c r="G29" s="3556"/>
      <c r="H29" s="3743" t="s">
        <v>3728</v>
      </c>
      <c r="I29" s="3557"/>
      <c r="J29" s="3558"/>
      <c r="K29" s="3552">
        <f t="shared" ref="K29:K37" si="1">F29*I29</f>
        <v>0</v>
      </c>
    </row>
    <row r="30" spans="1:11" s="3516" customFormat="1" ht="30" customHeight="1">
      <c r="A30" s="3538" t="s">
        <v>1451</v>
      </c>
      <c r="B30" s="3559" t="s">
        <v>1559</v>
      </c>
      <c r="C30" s="5170" t="s">
        <v>3740</v>
      </c>
      <c r="D30" s="5171"/>
      <c r="E30" s="3554" t="s">
        <v>3739</v>
      </c>
      <c r="F30" s="3555"/>
      <c r="G30" s="3556"/>
      <c r="H30" s="3743" t="s">
        <v>3728</v>
      </c>
      <c r="I30" s="3557"/>
      <c r="J30" s="3558"/>
      <c r="K30" s="3552">
        <f t="shared" si="1"/>
        <v>0</v>
      </c>
    </row>
    <row r="31" spans="1:11" s="3516" customFormat="1" ht="30" customHeight="1">
      <c r="A31" s="3538" t="s">
        <v>1454</v>
      </c>
      <c r="B31" s="3559" t="s">
        <v>2899</v>
      </c>
      <c r="C31" s="5157" t="s">
        <v>3741</v>
      </c>
      <c r="D31" s="5158"/>
      <c r="E31" s="3554" t="s">
        <v>3742</v>
      </c>
      <c r="F31" s="3555"/>
      <c r="G31" s="3556"/>
      <c r="H31" s="3743" t="s">
        <v>3728</v>
      </c>
      <c r="I31" s="3557"/>
      <c r="J31" s="3558"/>
      <c r="K31" s="3552">
        <f t="shared" si="1"/>
        <v>0</v>
      </c>
    </row>
    <row r="32" spans="1:11" s="3516" customFormat="1" ht="30" customHeight="1">
      <c r="A32" s="3538" t="s">
        <v>1457</v>
      </c>
      <c r="B32" s="3559" t="s">
        <v>2900</v>
      </c>
      <c r="C32" s="5157" t="s">
        <v>3743</v>
      </c>
      <c r="D32" s="5158"/>
      <c r="E32" s="3554" t="s">
        <v>3744</v>
      </c>
      <c r="F32" s="3555"/>
      <c r="G32" s="3556"/>
      <c r="H32" s="3743" t="s">
        <v>3728</v>
      </c>
      <c r="I32" s="3557"/>
      <c r="J32" s="3558"/>
      <c r="K32" s="3552">
        <f t="shared" si="1"/>
        <v>0</v>
      </c>
    </row>
    <row r="33" spans="1:12" s="3516" customFormat="1" ht="30" customHeight="1">
      <c r="A33" s="3538" t="s">
        <v>1460</v>
      </c>
      <c r="B33" s="3559" t="s">
        <v>2901</v>
      </c>
      <c r="C33" s="5157" t="s">
        <v>3745</v>
      </c>
      <c r="D33" s="5158"/>
      <c r="E33" s="3554" t="s">
        <v>3746</v>
      </c>
      <c r="F33" s="3555"/>
      <c r="G33" s="3556"/>
      <c r="H33" s="3743" t="s">
        <v>3747</v>
      </c>
      <c r="I33" s="3557"/>
      <c r="J33" s="3558"/>
      <c r="K33" s="3552">
        <f t="shared" si="1"/>
        <v>0</v>
      </c>
    </row>
    <row r="34" spans="1:12" s="3516" customFormat="1" ht="51.75" customHeight="1">
      <c r="A34" s="3538" t="s">
        <v>2664</v>
      </c>
      <c r="B34" s="3559" t="s">
        <v>2902</v>
      </c>
      <c r="C34" s="5157" t="s">
        <v>3748</v>
      </c>
      <c r="D34" s="5158"/>
      <c r="E34" s="3554" t="s">
        <v>3749</v>
      </c>
      <c r="F34" s="3555"/>
      <c r="G34" s="3556"/>
      <c r="H34" s="3743" t="s">
        <v>3728</v>
      </c>
      <c r="I34" s="3557"/>
      <c r="J34" s="3558"/>
      <c r="K34" s="3552">
        <f t="shared" si="1"/>
        <v>0</v>
      </c>
    </row>
    <row r="35" spans="1:12" s="3516" customFormat="1" ht="49.5" customHeight="1">
      <c r="A35" s="3538" t="s">
        <v>2666</v>
      </c>
      <c r="B35" s="3559" t="s">
        <v>2903</v>
      </c>
      <c r="C35" s="5157" t="s">
        <v>3750</v>
      </c>
      <c r="D35" s="5158"/>
      <c r="E35" s="3554" t="s">
        <v>3751</v>
      </c>
      <c r="F35" s="3555"/>
      <c r="G35" s="3556"/>
      <c r="H35" s="3743" t="s">
        <v>3728</v>
      </c>
      <c r="I35" s="3557"/>
      <c r="J35" s="3558"/>
      <c r="K35" s="3552">
        <f t="shared" si="1"/>
        <v>0</v>
      </c>
    </row>
    <row r="36" spans="1:12" s="3516" customFormat="1" ht="30" customHeight="1">
      <c r="A36" s="3538" t="s">
        <v>2668</v>
      </c>
      <c r="B36" s="3559" t="s">
        <v>2905</v>
      </c>
      <c r="C36" s="5157" t="s">
        <v>3752</v>
      </c>
      <c r="D36" s="5158"/>
      <c r="E36" s="3550" t="s">
        <v>3753</v>
      </c>
      <c r="F36" s="3555"/>
      <c r="G36" s="3561"/>
      <c r="H36" s="3743" t="s">
        <v>3728</v>
      </c>
      <c r="I36" s="3557"/>
      <c r="J36" s="3558"/>
      <c r="K36" s="3552">
        <f t="shared" si="1"/>
        <v>0</v>
      </c>
    </row>
    <row r="37" spans="1:12" s="3516" customFormat="1" ht="30" customHeight="1">
      <c r="A37" s="3562" t="s">
        <v>1463</v>
      </c>
      <c r="B37" s="3563" t="s">
        <v>2906</v>
      </c>
      <c r="C37" s="5172" t="s">
        <v>3754</v>
      </c>
      <c r="D37" s="5173"/>
      <c r="E37" s="3550" t="s">
        <v>3755</v>
      </c>
      <c r="F37" s="3555"/>
      <c r="G37" s="3564"/>
      <c r="H37" s="3743" t="s">
        <v>3728</v>
      </c>
      <c r="I37" s="3565"/>
      <c r="J37" s="3566"/>
      <c r="K37" s="3552">
        <f t="shared" si="1"/>
        <v>0</v>
      </c>
    </row>
    <row r="38" spans="1:12" s="3516" customFormat="1" ht="30" customHeight="1">
      <c r="A38" s="3567" t="s">
        <v>2671</v>
      </c>
      <c r="B38" s="3568" t="s">
        <v>1601</v>
      </c>
      <c r="C38" s="5161" t="s">
        <v>3756</v>
      </c>
      <c r="D38" s="5162"/>
      <c r="E38" s="3545"/>
      <c r="F38" s="3546">
        <f>SUM(F39,F43,F44)</f>
        <v>0</v>
      </c>
      <c r="G38" s="3564"/>
      <c r="H38" s="3569"/>
      <c r="I38" s="3556"/>
      <c r="J38" s="3564"/>
      <c r="K38" s="3549">
        <f>SUM(K39,K44)</f>
        <v>0</v>
      </c>
    </row>
    <row r="39" spans="1:12" s="3516" customFormat="1" ht="30" customHeight="1">
      <c r="A39" s="3570" t="s">
        <v>2673</v>
      </c>
      <c r="B39" s="3571" t="s">
        <v>1604</v>
      </c>
      <c r="C39" s="5153" t="s">
        <v>3757</v>
      </c>
      <c r="D39" s="5154"/>
      <c r="E39" s="3550"/>
      <c r="F39" s="3551">
        <f>SUM(F40,F41,F42)</f>
        <v>0</v>
      </c>
      <c r="G39" s="3572">
        <f>SUM(G40,G41,G42)</f>
        <v>0</v>
      </c>
      <c r="H39" s="3560"/>
      <c r="I39" s="3556"/>
      <c r="J39" s="3573">
        <f>SUM(J40,J41,J42)</f>
        <v>0</v>
      </c>
      <c r="K39" s="3552">
        <f>SUM(K40,K41,K42)</f>
        <v>0</v>
      </c>
    </row>
    <row r="40" spans="1:12" s="3516" customFormat="1" ht="30" customHeight="1">
      <c r="A40" s="3570" t="s">
        <v>2674</v>
      </c>
      <c r="B40" s="3571" t="s">
        <v>1607</v>
      </c>
      <c r="C40" s="5153" t="s">
        <v>3660</v>
      </c>
      <c r="D40" s="5154"/>
      <c r="E40" s="3574" t="s">
        <v>3758</v>
      </c>
      <c r="F40" s="3575"/>
      <c r="G40" s="3576"/>
      <c r="H40" s="3743" t="s">
        <v>3728</v>
      </c>
      <c r="I40" s="3577"/>
      <c r="J40" s="3573">
        <f>G40*I40</f>
        <v>0</v>
      </c>
      <c r="K40" s="3552">
        <f>IF(F40-J40&lt;0,0,F40-J40)</f>
        <v>0</v>
      </c>
    </row>
    <row r="41" spans="1:12" s="3516" customFormat="1" ht="30" customHeight="1">
      <c r="A41" s="3570" t="s">
        <v>2675</v>
      </c>
      <c r="B41" s="3571" t="s">
        <v>1610</v>
      </c>
      <c r="C41" s="5153" t="s">
        <v>3662</v>
      </c>
      <c r="D41" s="5154"/>
      <c r="E41" s="3574" t="s">
        <v>3758</v>
      </c>
      <c r="F41" s="3575"/>
      <c r="G41" s="3576"/>
      <c r="H41" s="3743" t="s">
        <v>3759</v>
      </c>
      <c r="I41" s="3577"/>
      <c r="J41" s="3573">
        <f t="shared" ref="J41:J42" si="2">G41*I41</f>
        <v>0</v>
      </c>
      <c r="K41" s="3552">
        <f t="shared" ref="K41:K42" si="3">IF(F41-J41&lt;0,0,F41-J41)</f>
        <v>0</v>
      </c>
    </row>
    <row r="42" spans="1:12" s="3516" customFormat="1" ht="30" customHeight="1">
      <c r="A42" s="3570" t="s">
        <v>1468</v>
      </c>
      <c r="B42" s="3571" t="s">
        <v>1613</v>
      </c>
      <c r="C42" s="5153" t="s">
        <v>3663</v>
      </c>
      <c r="D42" s="5154"/>
      <c r="E42" s="3574" t="s">
        <v>3758</v>
      </c>
      <c r="F42" s="3575"/>
      <c r="G42" s="3576"/>
      <c r="H42" s="3743" t="s">
        <v>3731</v>
      </c>
      <c r="I42" s="3577"/>
      <c r="J42" s="3573">
        <f t="shared" si="2"/>
        <v>0</v>
      </c>
      <c r="K42" s="3552">
        <f t="shared" si="3"/>
        <v>0</v>
      </c>
    </row>
    <row r="43" spans="1:12" s="3516" customFormat="1" ht="30" customHeight="1">
      <c r="A43" s="3570" t="s">
        <v>1471</v>
      </c>
      <c r="B43" s="3571" t="s">
        <v>1630</v>
      </c>
      <c r="C43" s="5155" t="s">
        <v>3760</v>
      </c>
      <c r="D43" s="5156"/>
      <c r="E43" s="3574" t="s">
        <v>3758</v>
      </c>
      <c r="F43" s="3575"/>
      <c r="G43" s="3564"/>
      <c r="H43" s="3560"/>
      <c r="I43" s="3578"/>
      <c r="J43" s="3564"/>
      <c r="K43" s="3579"/>
      <c r="L43" s="3580"/>
    </row>
    <row r="44" spans="1:12" s="3516" customFormat="1" ht="30" customHeight="1">
      <c r="A44" s="3570" t="s">
        <v>1474</v>
      </c>
      <c r="B44" s="3571" t="s">
        <v>1633</v>
      </c>
      <c r="C44" s="5157" t="s">
        <v>3761</v>
      </c>
      <c r="D44" s="5158"/>
      <c r="E44" s="3574" t="s">
        <v>3758</v>
      </c>
      <c r="F44" s="3555"/>
      <c r="G44" s="3556"/>
      <c r="H44" s="3743">
        <v>1</v>
      </c>
      <c r="I44" s="3577"/>
      <c r="J44" s="3556"/>
      <c r="K44" s="3552">
        <f>F44*I44</f>
        <v>0</v>
      </c>
    </row>
    <row r="45" spans="1:12" s="3516" customFormat="1" ht="30" customHeight="1">
      <c r="A45" s="3570" t="s">
        <v>1477</v>
      </c>
      <c r="B45" s="3581" t="s">
        <v>1656</v>
      </c>
      <c r="C45" s="5159" t="s">
        <v>3762</v>
      </c>
      <c r="D45" s="5160"/>
      <c r="E45" s="3545"/>
      <c r="F45" s="3582"/>
      <c r="G45" s="3564"/>
      <c r="H45" s="3560"/>
      <c r="I45" s="3556"/>
      <c r="J45" s="3583"/>
      <c r="K45" s="3549">
        <f>'F4 LCR TOTAL'!J16</f>
        <v>0</v>
      </c>
    </row>
    <row r="46" spans="1:12" s="3516" customFormat="1" ht="71.25" customHeight="1">
      <c r="A46" s="3570" t="s">
        <v>1483</v>
      </c>
      <c r="B46" s="3581" t="s">
        <v>3763</v>
      </c>
      <c r="C46" s="5161" t="s">
        <v>3764</v>
      </c>
      <c r="D46" s="5162"/>
      <c r="E46" s="3545" t="s">
        <v>3765</v>
      </c>
      <c r="F46" s="3582"/>
      <c r="G46" s="3556"/>
      <c r="H46" s="3560"/>
      <c r="I46" s="3556"/>
      <c r="J46" s="3583"/>
      <c r="K46" s="3584"/>
    </row>
    <row r="47" spans="1:12" s="3516" customFormat="1" ht="30" customHeight="1">
      <c r="A47" s="5163" t="s">
        <v>3481</v>
      </c>
      <c r="B47" s="5164"/>
      <c r="C47" s="5164"/>
      <c r="D47" s="5164"/>
      <c r="E47" s="5164"/>
      <c r="F47" s="5164"/>
      <c r="G47" s="5164"/>
      <c r="H47" s="5164"/>
      <c r="I47" s="5164"/>
      <c r="J47" s="5164"/>
      <c r="K47" s="5165"/>
    </row>
    <row r="48" spans="1:12" s="3516" customFormat="1" ht="30" customHeight="1">
      <c r="A48" s="3570" t="s">
        <v>1486</v>
      </c>
      <c r="B48" s="3581" t="s">
        <v>133</v>
      </c>
      <c r="C48" s="5166" t="s">
        <v>3766</v>
      </c>
      <c r="D48" s="5167"/>
      <c r="E48" s="3545"/>
      <c r="F48" s="3585"/>
      <c r="G48" s="3564"/>
      <c r="H48" s="3578"/>
      <c r="I48" s="3577"/>
      <c r="J48" s="3564"/>
      <c r="K48" s="3586"/>
    </row>
    <row r="49" spans="1:11" s="3516" customFormat="1" ht="30" customHeight="1">
      <c r="A49" s="3570" t="s">
        <v>1489</v>
      </c>
      <c r="B49" s="3581" t="s">
        <v>766</v>
      </c>
      <c r="C49" s="5166" t="s">
        <v>3767</v>
      </c>
      <c r="D49" s="5167"/>
      <c r="E49" s="3545"/>
      <c r="F49" s="3587">
        <f>SUM(F50:F52)</f>
        <v>0</v>
      </c>
      <c r="G49" s="3564"/>
      <c r="H49" s="3578"/>
      <c r="I49" s="3564"/>
      <c r="J49" s="3564"/>
      <c r="K49" s="3588">
        <f>SUM(K50:K51)</f>
        <v>0</v>
      </c>
    </row>
    <row r="50" spans="1:11" s="3516" customFormat="1" ht="30" customHeight="1">
      <c r="A50" s="3570" t="s">
        <v>1492</v>
      </c>
      <c r="B50" s="3581" t="s">
        <v>2941</v>
      </c>
      <c r="C50" s="5168" t="s">
        <v>3768</v>
      </c>
      <c r="D50" s="5169"/>
      <c r="E50" s="3550"/>
      <c r="F50" s="3585"/>
      <c r="G50" s="3576"/>
      <c r="H50" s="3578"/>
      <c r="I50" s="3577"/>
      <c r="J50" s="3576"/>
      <c r="K50" s="3589"/>
    </row>
    <row r="51" spans="1:11" s="3516" customFormat="1" ht="30" customHeight="1">
      <c r="A51" s="3570" t="s">
        <v>1495</v>
      </c>
      <c r="B51" s="3581" t="s">
        <v>2943</v>
      </c>
      <c r="C51" s="5168" t="s">
        <v>3769</v>
      </c>
      <c r="D51" s="5169"/>
      <c r="E51" s="3550"/>
      <c r="F51" s="3585"/>
      <c r="G51" s="3564"/>
      <c r="H51" s="3578"/>
      <c r="I51" s="3577"/>
      <c r="J51" s="3564"/>
      <c r="K51" s="3589"/>
    </row>
    <row r="52" spans="1:11" s="3516" customFormat="1" ht="43.5" customHeight="1" thickBot="1">
      <c r="A52" s="3590" t="s">
        <v>1498</v>
      </c>
      <c r="B52" s="3591" t="s">
        <v>3770</v>
      </c>
      <c r="C52" s="5151" t="s">
        <v>3771</v>
      </c>
      <c r="D52" s="5152"/>
      <c r="E52" s="3592"/>
      <c r="F52" s="3593"/>
      <c r="G52" s="3594"/>
      <c r="H52" s="3595"/>
      <c r="I52" s="3594"/>
      <c r="J52" s="3594"/>
      <c r="K52" s="3596"/>
    </row>
    <row r="53" spans="1:11" s="3516" customFormat="1" ht="30" customHeight="1">
      <c r="A53" s="3597"/>
      <c r="B53" s="3598"/>
      <c r="C53" s="3599"/>
      <c r="D53" s="3600"/>
      <c r="E53" s="3601"/>
      <c r="F53" s="3602"/>
      <c r="G53" s="3602"/>
      <c r="H53" s="3602"/>
      <c r="I53" s="3602"/>
      <c r="J53" s="3602"/>
      <c r="K53" s="3602"/>
    </row>
  </sheetData>
  <mergeCells count="53">
    <mergeCell ref="A8:K8"/>
    <mergeCell ref="A12:A17"/>
    <mergeCell ref="B12:B17"/>
    <mergeCell ref="C12:D17"/>
    <mergeCell ref="E12:E15"/>
    <mergeCell ref="H12:H15"/>
    <mergeCell ref="F13:F15"/>
    <mergeCell ref="G13:G15"/>
    <mergeCell ref="I13:I15"/>
    <mergeCell ref="J13:J15"/>
    <mergeCell ref="K13:K15"/>
    <mergeCell ref="F16:F17"/>
    <mergeCell ref="G16:G17"/>
    <mergeCell ref="H16:H17"/>
    <mergeCell ref="I16:I17"/>
    <mergeCell ref="J16:J17"/>
    <mergeCell ref="K16:K17"/>
    <mergeCell ref="C28:D28"/>
    <mergeCell ref="C18:D18"/>
    <mergeCell ref="C19:D19"/>
    <mergeCell ref="C20:D20"/>
    <mergeCell ref="C21:D21"/>
    <mergeCell ref="C22:D22"/>
    <mergeCell ref="C23:D23"/>
    <mergeCell ref="E23:E26"/>
    <mergeCell ref="C24:D24"/>
    <mergeCell ref="C25:D25"/>
    <mergeCell ref="C26:D26"/>
    <mergeCell ref="C27:D27"/>
    <mergeCell ref="C40:D40"/>
    <mergeCell ref="C29:D29"/>
    <mergeCell ref="C30:D30"/>
    <mergeCell ref="C31:D31"/>
    <mergeCell ref="C32:D32"/>
    <mergeCell ref="C33:D33"/>
    <mergeCell ref="C34:D34"/>
    <mergeCell ref="C35:D35"/>
    <mergeCell ref="C36:D36"/>
    <mergeCell ref="C37:D37"/>
    <mergeCell ref="C38:D38"/>
    <mergeCell ref="C39:D39"/>
    <mergeCell ref="C52:D52"/>
    <mergeCell ref="C41:D41"/>
    <mergeCell ref="C42:D42"/>
    <mergeCell ref="C43:D43"/>
    <mergeCell ref="C44:D44"/>
    <mergeCell ref="C45:D45"/>
    <mergeCell ref="C46:D46"/>
    <mergeCell ref="A47:K47"/>
    <mergeCell ref="C48:D48"/>
    <mergeCell ref="C49:D49"/>
    <mergeCell ref="C50:D50"/>
    <mergeCell ref="C51:D51"/>
  </mergeCell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53"/>
  <sheetViews>
    <sheetView zoomScale="60" zoomScaleNormal="60" workbookViewId="0"/>
  </sheetViews>
  <sheetFormatPr defaultColWidth="11.42578125" defaultRowHeight="14.25"/>
  <cols>
    <col min="1" max="1" width="10.85546875" style="3603" customWidth="1"/>
    <col min="2" max="2" width="11.7109375" style="3603" customWidth="1"/>
    <col min="3" max="3" width="63" style="3604" customWidth="1"/>
    <col min="4" max="4" width="20.28515625" style="3604" customWidth="1"/>
    <col min="5" max="5" width="22.42578125" style="3603" customWidth="1"/>
    <col min="6" max="6" width="25.7109375" style="3604" customWidth="1"/>
    <col min="7" max="10" width="25.7109375" style="3605" customWidth="1"/>
    <col min="11" max="11" width="25.7109375" style="3604" customWidth="1"/>
    <col min="12" max="16384" width="11.42578125" style="3517"/>
  </cols>
  <sheetData>
    <row r="1" spans="1:11" ht="15">
      <c r="A1" s="3516"/>
      <c r="B1" s="3516"/>
      <c r="C1" s="41" t="s">
        <v>685</v>
      </c>
      <c r="D1" s="105" t="s">
        <v>991</v>
      </c>
      <c r="E1" s="3516"/>
      <c r="F1" s="3517"/>
      <c r="G1" s="3518"/>
      <c r="H1" s="3518"/>
      <c r="I1" s="3518"/>
      <c r="J1" s="3518"/>
      <c r="K1" s="3517"/>
    </row>
    <row r="2" spans="1:11" ht="15">
      <c r="A2" s="3516"/>
      <c r="B2" s="3516"/>
      <c r="C2" s="27" t="s">
        <v>49</v>
      </c>
      <c r="D2" s="27" t="s">
        <v>3393</v>
      </c>
      <c r="E2" s="3516"/>
      <c r="F2" s="3517"/>
      <c r="G2" s="3518"/>
      <c r="H2" s="3518"/>
      <c r="I2" s="3518"/>
      <c r="J2" s="3518"/>
      <c r="K2" s="3517"/>
    </row>
    <row r="3" spans="1:11" ht="15">
      <c r="A3" s="3516"/>
      <c r="B3" s="3516"/>
      <c r="C3" s="27" t="s">
        <v>47</v>
      </c>
      <c r="D3" s="27" t="s">
        <v>52</v>
      </c>
      <c r="E3" s="3516"/>
      <c r="F3" s="3517"/>
      <c r="G3" s="3518"/>
      <c r="H3" s="3518"/>
      <c r="I3" s="3518"/>
      <c r="J3" s="3518"/>
      <c r="K3" s="3517"/>
    </row>
    <row r="4" spans="1:11" ht="15">
      <c r="A4" s="3516"/>
      <c r="B4" s="3516"/>
      <c r="C4" s="27" t="s">
        <v>50</v>
      </c>
      <c r="D4" s="27" t="s">
        <v>53</v>
      </c>
      <c r="E4" s="3516"/>
      <c r="F4" s="3517"/>
      <c r="G4" s="3518"/>
      <c r="H4" s="3518"/>
      <c r="I4" s="3518"/>
      <c r="J4" s="3518"/>
      <c r="K4" s="3517"/>
    </row>
    <row r="5" spans="1:11" ht="15">
      <c r="A5" s="3516"/>
      <c r="B5" s="3516"/>
      <c r="C5" s="41" t="s">
        <v>792</v>
      </c>
      <c r="D5" s="41" t="s">
        <v>71</v>
      </c>
      <c r="E5" s="3516"/>
      <c r="F5" s="3517"/>
      <c r="G5" s="3518"/>
      <c r="H5" s="3518"/>
      <c r="I5" s="3518"/>
      <c r="J5" s="3518"/>
      <c r="K5" s="3517"/>
    </row>
    <row r="6" spans="1:11">
      <c r="A6" s="3516"/>
      <c r="B6" s="3516"/>
      <c r="C6" s="3517"/>
      <c r="D6" s="3517"/>
      <c r="E6" s="3516"/>
      <c r="F6" s="3517"/>
      <c r="G6" s="3518"/>
      <c r="H6" s="3518"/>
      <c r="I6" s="3518"/>
      <c r="J6" s="3518"/>
      <c r="K6" s="3517"/>
    </row>
    <row r="7" spans="1:11" ht="21.75" customHeight="1" thickBot="1">
      <c r="A7" s="3519"/>
      <c r="B7" s="3519"/>
      <c r="C7" s="3520"/>
      <c r="D7" s="3520"/>
      <c r="E7" s="3519"/>
      <c r="F7" s="3520"/>
      <c r="G7" s="3521"/>
      <c r="H7" s="3522"/>
      <c r="I7" s="3521"/>
      <c r="J7" s="3521"/>
      <c r="K7" s="3517"/>
    </row>
    <row r="8" spans="1:11" s="3523" customFormat="1" ht="30" customHeight="1" thickBot="1">
      <c r="A8" s="5183" t="s">
        <v>3775</v>
      </c>
      <c r="B8" s="5184"/>
      <c r="C8" s="5184"/>
      <c r="D8" s="5184"/>
      <c r="E8" s="5184"/>
      <c r="F8" s="5184"/>
      <c r="G8" s="5184"/>
      <c r="H8" s="5184"/>
      <c r="I8" s="5184"/>
      <c r="J8" s="5184"/>
      <c r="K8" s="5185"/>
    </row>
    <row r="9" spans="1:11" s="3523" customFormat="1" ht="20.100000000000001" customHeight="1">
      <c r="A9" s="3606"/>
      <c r="B9" s="3607"/>
      <c r="C9" s="3607"/>
      <c r="D9" s="3607"/>
      <c r="E9" s="3526"/>
      <c r="F9" s="3607"/>
      <c r="G9" s="3607"/>
      <c r="H9" s="3607"/>
      <c r="I9" s="3607"/>
      <c r="J9" s="3607"/>
      <c r="K9" s="3608"/>
    </row>
    <row r="10" spans="1:11" s="3523" customFormat="1" ht="20.100000000000001" customHeight="1">
      <c r="A10" s="3609"/>
      <c r="B10" s="3610"/>
      <c r="C10" s="3386"/>
      <c r="D10" s="3387"/>
      <c r="E10" s="3387"/>
      <c r="F10" s="3610"/>
      <c r="G10" s="3610"/>
      <c r="H10" s="3610"/>
      <c r="I10" s="3610"/>
      <c r="J10" s="3610"/>
      <c r="K10" s="3611"/>
    </row>
    <row r="11" spans="1:11" s="3523" customFormat="1" ht="20.100000000000001" customHeight="1" thickBot="1">
      <c r="A11" s="3609"/>
      <c r="B11" s="3610"/>
      <c r="C11" s="3610"/>
      <c r="D11" s="3610"/>
      <c r="E11" s="3531"/>
      <c r="F11" s="3612"/>
      <c r="G11" s="3612"/>
      <c r="H11" s="3612"/>
      <c r="I11" s="3612"/>
      <c r="J11" s="3612"/>
      <c r="K11" s="3613"/>
    </row>
    <row r="12" spans="1:11" s="3516" customFormat="1" ht="58.5" customHeight="1">
      <c r="A12" s="5186" t="s">
        <v>1651</v>
      </c>
      <c r="B12" s="5186" t="s">
        <v>200</v>
      </c>
      <c r="C12" s="5186" t="s">
        <v>1415</v>
      </c>
      <c r="D12" s="5186"/>
      <c r="E12" s="5187" t="s">
        <v>3439</v>
      </c>
      <c r="F12" s="3534" t="s">
        <v>1416</v>
      </c>
      <c r="G12" s="3535" t="s">
        <v>3718</v>
      </c>
      <c r="H12" s="5190" t="s">
        <v>3441</v>
      </c>
      <c r="I12" s="3536" t="s">
        <v>3442</v>
      </c>
      <c r="J12" s="3534" t="s">
        <v>3719</v>
      </c>
      <c r="K12" s="3537" t="s">
        <v>3720</v>
      </c>
    </row>
    <row r="13" spans="1:11" s="3516" customFormat="1" ht="47.25" customHeight="1">
      <c r="A13" s="5186"/>
      <c r="B13" s="5186"/>
      <c r="C13" s="5186"/>
      <c r="D13" s="5186"/>
      <c r="E13" s="5188"/>
      <c r="F13" s="5193" t="s">
        <v>3721</v>
      </c>
      <c r="G13" s="5193" t="s">
        <v>3721</v>
      </c>
      <c r="H13" s="5191"/>
      <c r="I13" s="5193" t="s">
        <v>3721</v>
      </c>
      <c r="J13" s="5193" t="s">
        <v>3721</v>
      </c>
      <c r="K13" s="5194" t="s">
        <v>3721</v>
      </c>
    </row>
    <row r="14" spans="1:11" s="3516" customFormat="1" ht="46.5" customHeight="1">
      <c r="A14" s="5186"/>
      <c r="B14" s="5186"/>
      <c r="C14" s="5186"/>
      <c r="D14" s="5186"/>
      <c r="E14" s="5188"/>
      <c r="F14" s="5191"/>
      <c r="G14" s="5191"/>
      <c r="H14" s="5191"/>
      <c r="I14" s="5191"/>
      <c r="J14" s="5191"/>
      <c r="K14" s="5195"/>
    </row>
    <row r="15" spans="1:11" s="3516" customFormat="1" ht="14.25" customHeight="1">
      <c r="A15" s="5186"/>
      <c r="B15" s="5186"/>
      <c r="C15" s="5186"/>
      <c r="D15" s="5186"/>
      <c r="E15" s="5189"/>
      <c r="F15" s="5192"/>
      <c r="G15" s="5192"/>
      <c r="H15" s="5192"/>
      <c r="I15" s="5192"/>
      <c r="J15" s="5192"/>
      <c r="K15" s="5196"/>
    </row>
    <row r="16" spans="1:11" s="3516" customFormat="1" ht="27" customHeight="1">
      <c r="A16" s="5186"/>
      <c r="B16" s="5186"/>
      <c r="C16" s="5186"/>
      <c r="D16" s="5186"/>
      <c r="E16" s="3614"/>
      <c r="F16" s="5197" t="s">
        <v>1417</v>
      </c>
      <c r="G16" s="5197" t="s">
        <v>1422</v>
      </c>
      <c r="H16" s="5197" t="s">
        <v>1425</v>
      </c>
      <c r="I16" s="5197" t="s">
        <v>1428</v>
      </c>
      <c r="J16" s="5199" t="s">
        <v>3722</v>
      </c>
      <c r="K16" s="5174" t="s">
        <v>3723</v>
      </c>
    </row>
    <row r="17" spans="1:11" s="3516" customFormat="1" ht="27" customHeight="1">
      <c r="A17" s="5186"/>
      <c r="B17" s="5186"/>
      <c r="C17" s="5186"/>
      <c r="D17" s="5186"/>
      <c r="E17" s="3615"/>
      <c r="F17" s="5198"/>
      <c r="G17" s="5198"/>
      <c r="H17" s="5198"/>
      <c r="I17" s="5198"/>
      <c r="J17" s="5200"/>
      <c r="K17" s="5175"/>
    </row>
    <row r="18" spans="1:11" s="3516" customFormat="1" ht="30" customHeight="1">
      <c r="A18" s="3538" t="s">
        <v>1417</v>
      </c>
      <c r="B18" s="3539" t="s">
        <v>132</v>
      </c>
      <c r="C18" s="5178" t="s">
        <v>3724</v>
      </c>
      <c r="D18" s="5179"/>
      <c r="E18" s="3540"/>
      <c r="F18" s="3541">
        <f>SUM(F19,F38)</f>
        <v>0</v>
      </c>
      <c r="G18" s="3542"/>
      <c r="H18" s="3543"/>
      <c r="I18" s="3543"/>
      <c r="J18" s="3543"/>
      <c r="K18" s="3544">
        <f>SUM(K19,K38,K45)-K46</f>
        <v>0</v>
      </c>
    </row>
    <row r="19" spans="1:11" s="3516" customFormat="1" ht="30" customHeight="1">
      <c r="A19" s="3538" t="s">
        <v>1422</v>
      </c>
      <c r="B19" s="3413" t="s">
        <v>1420</v>
      </c>
      <c r="C19" s="5161" t="s">
        <v>3725</v>
      </c>
      <c r="D19" s="5162"/>
      <c r="E19" s="3545"/>
      <c r="F19" s="3546">
        <f>SUM(F20,F27,F31,F32,F33,F34,F35,F36,F37)</f>
        <v>0</v>
      </c>
      <c r="G19" s="3547"/>
      <c r="H19" s="3548"/>
      <c r="I19" s="3548"/>
      <c r="J19" s="3548"/>
      <c r="K19" s="3549">
        <f>SUM(K20,K27,K31,K32,K33,K34,K35,K36,K37)</f>
        <v>0</v>
      </c>
    </row>
    <row r="20" spans="1:11" s="3516" customFormat="1" ht="30" customHeight="1">
      <c r="A20" s="3538" t="s">
        <v>1425</v>
      </c>
      <c r="B20" s="3425" t="s">
        <v>1423</v>
      </c>
      <c r="C20" s="5157" t="s">
        <v>3726</v>
      </c>
      <c r="D20" s="5158"/>
      <c r="E20" s="3550"/>
      <c r="F20" s="3551">
        <f>SUM(F21,F22)</f>
        <v>0</v>
      </c>
      <c r="G20" s="3547"/>
      <c r="H20" s="3547"/>
      <c r="I20" s="3547"/>
      <c r="J20" s="3547"/>
      <c r="K20" s="3552">
        <f>SUM(K21,K22)</f>
        <v>0</v>
      </c>
    </row>
    <row r="21" spans="1:11" s="3516" customFormat="1" ht="45.75" customHeight="1">
      <c r="A21" s="3538" t="s">
        <v>1428</v>
      </c>
      <c r="B21" s="3553" t="s">
        <v>1426</v>
      </c>
      <c r="C21" s="5176" t="s">
        <v>3727</v>
      </c>
      <c r="D21" s="5177"/>
      <c r="E21" s="3554" t="s">
        <v>3705</v>
      </c>
      <c r="F21" s="3555"/>
      <c r="G21" s="3556"/>
      <c r="H21" s="3743" t="s">
        <v>3728</v>
      </c>
      <c r="I21" s="3557"/>
      <c r="J21" s="3558"/>
      <c r="K21" s="3552">
        <f>F21*I21</f>
        <v>0</v>
      </c>
    </row>
    <row r="22" spans="1:11" s="3516" customFormat="1" ht="30" customHeight="1">
      <c r="A22" s="3538" t="s">
        <v>1431</v>
      </c>
      <c r="B22" s="3553" t="s">
        <v>1452</v>
      </c>
      <c r="C22" s="5176" t="s">
        <v>3729</v>
      </c>
      <c r="D22" s="5177"/>
      <c r="E22" s="3554" t="s">
        <v>3705</v>
      </c>
      <c r="F22" s="3551">
        <f>SUM(F23,F24,F25,F26)</f>
        <v>0</v>
      </c>
      <c r="G22" s="3547"/>
      <c r="H22" s="3547"/>
      <c r="I22" s="3547"/>
      <c r="J22" s="3547"/>
      <c r="K22" s="3552">
        <f>SUM(K23,K24,K25,K26)</f>
        <v>0</v>
      </c>
    </row>
    <row r="23" spans="1:11" s="3516" customFormat="1" ht="30" customHeight="1">
      <c r="A23" s="3538" t="s">
        <v>1434</v>
      </c>
      <c r="B23" s="3559" t="s">
        <v>1455</v>
      </c>
      <c r="C23" s="5180" t="s">
        <v>3730</v>
      </c>
      <c r="D23" s="5181"/>
      <c r="E23" s="5182" t="s">
        <v>3705</v>
      </c>
      <c r="F23" s="3555"/>
      <c r="G23" s="3556"/>
      <c r="H23" s="3743" t="s">
        <v>3731</v>
      </c>
      <c r="I23" s="3557"/>
      <c r="J23" s="3558"/>
      <c r="K23" s="3552">
        <f t="shared" ref="K23:K25" si="0">F23*I23</f>
        <v>0</v>
      </c>
    </row>
    <row r="24" spans="1:11" s="3516" customFormat="1" ht="30" customHeight="1">
      <c r="A24" s="3538" t="s">
        <v>1436</v>
      </c>
      <c r="B24" s="3559" t="s">
        <v>1458</v>
      </c>
      <c r="C24" s="5180" t="s">
        <v>3732</v>
      </c>
      <c r="D24" s="5181"/>
      <c r="E24" s="5182"/>
      <c r="F24" s="3555"/>
      <c r="G24" s="3556"/>
      <c r="H24" s="3743">
        <v>0.5</v>
      </c>
      <c r="I24" s="3557"/>
      <c r="J24" s="3558"/>
      <c r="K24" s="3552">
        <f t="shared" si="0"/>
        <v>0</v>
      </c>
    </row>
    <row r="25" spans="1:11" s="3516" customFormat="1" ht="30" customHeight="1">
      <c r="A25" s="3538" t="s">
        <v>1439</v>
      </c>
      <c r="B25" s="3559" t="s">
        <v>1461</v>
      </c>
      <c r="C25" s="5180" t="s">
        <v>3733</v>
      </c>
      <c r="D25" s="5181"/>
      <c r="E25" s="5182"/>
      <c r="F25" s="3555"/>
      <c r="G25" s="3556"/>
      <c r="H25" s="3743" t="s">
        <v>3731</v>
      </c>
      <c r="I25" s="3557"/>
      <c r="J25" s="3558"/>
      <c r="K25" s="3552">
        <f t="shared" si="0"/>
        <v>0</v>
      </c>
    </row>
    <row r="26" spans="1:11" s="3516" customFormat="1" ht="30" customHeight="1">
      <c r="A26" s="3538" t="s">
        <v>1442</v>
      </c>
      <c r="B26" s="3559" t="s">
        <v>3734</v>
      </c>
      <c r="C26" s="5180" t="s">
        <v>3735</v>
      </c>
      <c r="D26" s="5181"/>
      <c r="E26" s="5182"/>
      <c r="F26" s="3555"/>
      <c r="G26" s="3556"/>
      <c r="H26" s="3743" t="s">
        <v>3731</v>
      </c>
      <c r="I26" s="3557"/>
      <c r="J26" s="3558"/>
      <c r="K26" s="3552">
        <f>F26*I26</f>
        <v>0</v>
      </c>
    </row>
    <row r="27" spans="1:11" s="3516" customFormat="1" ht="30" customHeight="1">
      <c r="A27" s="3538" t="s">
        <v>2654</v>
      </c>
      <c r="B27" s="3559" t="s">
        <v>1550</v>
      </c>
      <c r="C27" s="5157" t="s">
        <v>3736</v>
      </c>
      <c r="D27" s="5158"/>
      <c r="E27" s="3550"/>
      <c r="F27" s="3551">
        <f>F28</f>
        <v>0</v>
      </c>
      <c r="G27" s="3556"/>
      <c r="H27" s="3560"/>
      <c r="I27" s="3556"/>
      <c r="J27" s="3556"/>
      <c r="K27" s="3549">
        <f>K28</f>
        <v>0</v>
      </c>
    </row>
    <row r="28" spans="1:11" s="3516" customFormat="1" ht="30" customHeight="1">
      <c r="A28" s="3538" t="s">
        <v>2656</v>
      </c>
      <c r="B28" s="3559" t="s">
        <v>1553</v>
      </c>
      <c r="C28" s="5176" t="s">
        <v>3737</v>
      </c>
      <c r="D28" s="5177"/>
      <c r="E28" s="3554"/>
      <c r="F28" s="3551">
        <f>SUM(F29,F30)</f>
        <v>0</v>
      </c>
      <c r="G28" s="3556"/>
      <c r="H28" s="3560"/>
      <c r="I28" s="3556"/>
      <c r="J28" s="3556"/>
      <c r="K28" s="3552">
        <f>SUM(K29,K30)</f>
        <v>0</v>
      </c>
    </row>
    <row r="29" spans="1:11" s="3516" customFormat="1" ht="30" customHeight="1">
      <c r="A29" s="3538" t="s">
        <v>2658</v>
      </c>
      <c r="B29" s="3559" t="s">
        <v>1556</v>
      </c>
      <c r="C29" s="5170" t="s">
        <v>3738</v>
      </c>
      <c r="D29" s="5171"/>
      <c r="E29" s="3554" t="s">
        <v>3739</v>
      </c>
      <c r="F29" s="3555"/>
      <c r="G29" s="3556"/>
      <c r="H29" s="3743" t="s">
        <v>3728</v>
      </c>
      <c r="I29" s="3557"/>
      <c r="J29" s="3558"/>
      <c r="K29" s="3552">
        <f t="shared" ref="K29:K37" si="1">F29*I29</f>
        <v>0</v>
      </c>
    </row>
    <row r="30" spans="1:11" s="3516" customFormat="1" ht="30" customHeight="1">
      <c r="A30" s="3538" t="s">
        <v>1451</v>
      </c>
      <c r="B30" s="3559" t="s">
        <v>1559</v>
      </c>
      <c r="C30" s="5170" t="s">
        <v>3740</v>
      </c>
      <c r="D30" s="5171"/>
      <c r="E30" s="3554" t="s">
        <v>3739</v>
      </c>
      <c r="F30" s="3555"/>
      <c r="G30" s="3556"/>
      <c r="H30" s="3743" t="s">
        <v>3728</v>
      </c>
      <c r="I30" s="3557"/>
      <c r="J30" s="3558"/>
      <c r="K30" s="3552">
        <f t="shared" si="1"/>
        <v>0</v>
      </c>
    </row>
    <row r="31" spans="1:11" s="3516" customFormat="1" ht="30" customHeight="1">
      <c r="A31" s="3538" t="s">
        <v>1454</v>
      </c>
      <c r="B31" s="3559" t="s">
        <v>2899</v>
      </c>
      <c r="C31" s="5157" t="s">
        <v>3741</v>
      </c>
      <c r="D31" s="5158"/>
      <c r="E31" s="3554" t="s">
        <v>3742</v>
      </c>
      <c r="F31" s="3555"/>
      <c r="G31" s="3556"/>
      <c r="H31" s="3743" t="s">
        <v>3728</v>
      </c>
      <c r="I31" s="3557"/>
      <c r="J31" s="3558"/>
      <c r="K31" s="3552">
        <f t="shared" si="1"/>
        <v>0</v>
      </c>
    </row>
    <row r="32" spans="1:11" s="3516" customFormat="1" ht="30" customHeight="1">
      <c r="A32" s="3538" t="s">
        <v>1457</v>
      </c>
      <c r="B32" s="3559" t="s">
        <v>2900</v>
      </c>
      <c r="C32" s="5157" t="s">
        <v>3743</v>
      </c>
      <c r="D32" s="5158"/>
      <c r="E32" s="3554" t="s">
        <v>3744</v>
      </c>
      <c r="F32" s="3555"/>
      <c r="G32" s="3556"/>
      <c r="H32" s="3743" t="s">
        <v>3728</v>
      </c>
      <c r="I32" s="3557"/>
      <c r="J32" s="3558"/>
      <c r="K32" s="3552">
        <f t="shared" si="1"/>
        <v>0</v>
      </c>
    </row>
    <row r="33" spans="1:12" s="3516" customFormat="1" ht="30" customHeight="1">
      <c r="A33" s="3538" t="s">
        <v>1460</v>
      </c>
      <c r="B33" s="3559" t="s">
        <v>2901</v>
      </c>
      <c r="C33" s="5157" t="s">
        <v>3745</v>
      </c>
      <c r="D33" s="5158"/>
      <c r="E33" s="3554" t="s">
        <v>3746</v>
      </c>
      <c r="F33" s="3555"/>
      <c r="G33" s="3556"/>
      <c r="H33" s="3743" t="s">
        <v>3747</v>
      </c>
      <c r="I33" s="3557"/>
      <c r="J33" s="3558"/>
      <c r="K33" s="3552">
        <f t="shared" si="1"/>
        <v>0</v>
      </c>
    </row>
    <row r="34" spans="1:12" s="3516" customFormat="1" ht="51.75" customHeight="1">
      <c r="A34" s="3538" t="s">
        <v>2664</v>
      </c>
      <c r="B34" s="3559" t="s">
        <v>2902</v>
      </c>
      <c r="C34" s="5157" t="s">
        <v>3748</v>
      </c>
      <c r="D34" s="5158"/>
      <c r="E34" s="3554" t="s">
        <v>3749</v>
      </c>
      <c r="F34" s="3555"/>
      <c r="G34" s="3556"/>
      <c r="H34" s="3743" t="s">
        <v>3728</v>
      </c>
      <c r="I34" s="3557"/>
      <c r="J34" s="3558"/>
      <c r="K34" s="3552">
        <f t="shared" si="1"/>
        <v>0</v>
      </c>
    </row>
    <row r="35" spans="1:12" s="3516" customFormat="1" ht="49.5" customHeight="1">
      <c r="A35" s="3538" t="s">
        <v>2666</v>
      </c>
      <c r="B35" s="3559" t="s">
        <v>2903</v>
      </c>
      <c r="C35" s="5157" t="s">
        <v>3750</v>
      </c>
      <c r="D35" s="5158"/>
      <c r="E35" s="3554" t="s">
        <v>3751</v>
      </c>
      <c r="F35" s="3555"/>
      <c r="G35" s="3556"/>
      <c r="H35" s="3743" t="s">
        <v>3728</v>
      </c>
      <c r="I35" s="3557"/>
      <c r="J35" s="3558"/>
      <c r="K35" s="3552">
        <f t="shared" si="1"/>
        <v>0</v>
      </c>
    </row>
    <row r="36" spans="1:12" s="3516" customFormat="1" ht="30" customHeight="1">
      <c r="A36" s="3538" t="s">
        <v>2668</v>
      </c>
      <c r="B36" s="3559" t="s">
        <v>2905</v>
      </c>
      <c r="C36" s="5157" t="s">
        <v>3752</v>
      </c>
      <c r="D36" s="5158"/>
      <c r="E36" s="3550" t="s">
        <v>3753</v>
      </c>
      <c r="F36" s="3555"/>
      <c r="G36" s="3561"/>
      <c r="H36" s="3743" t="s">
        <v>3728</v>
      </c>
      <c r="I36" s="3557"/>
      <c r="J36" s="3558"/>
      <c r="K36" s="3552">
        <f t="shared" si="1"/>
        <v>0</v>
      </c>
    </row>
    <row r="37" spans="1:12" s="3516" customFormat="1" ht="30" customHeight="1">
      <c r="A37" s="3562" t="s">
        <v>1463</v>
      </c>
      <c r="B37" s="3563" t="s">
        <v>2906</v>
      </c>
      <c r="C37" s="5172" t="s">
        <v>3754</v>
      </c>
      <c r="D37" s="5173"/>
      <c r="E37" s="3550" t="s">
        <v>3755</v>
      </c>
      <c r="F37" s="3555"/>
      <c r="G37" s="3564"/>
      <c r="H37" s="3743" t="s">
        <v>3728</v>
      </c>
      <c r="I37" s="3565"/>
      <c r="J37" s="3566"/>
      <c r="K37" s="3552">
        <f t="shared" si="1"/>
        <v>0</v>
      </c>
    </row>
    <row r="38" spans="1:12" s="3516" customFormat="1" ht="30" customHeight="1">
      <c r="A38" s="3567" t="s">
        <v>2671</v>
      </c>
      <c r="B38" s="3568" t="s">
        <v>1601</v>
      </c>
      <c r="C38" s="5161" t="s">
        <v>3756</v>
      </c>
      <c r="D38" s="5162"/>
      <c r="E38" s="3545"/>
      <c r="F38" s="3546">
        <f>SUM(F39,F43,F44)</f>
        <v>0</v>
      </c>
      <c r="G38" s="3564"/>
      <c r="H38" s="3569"/>
      <c r="I38" s="3556"/>
      <c r="J38" s="3564"/>
      <c r="K38" s="3549">
        <f>SUM(K39,K44)</f>
        <v>0</v>
      </c>
    </row>
    <row r="39" spans="1:12" s="3516" customFormat="1" ht="30" customHeight="1">
      <c r="A39" s="3570" t="s">
        <v>2673</v>
      </c>
      <c r="B39" s="3571" t="s">
        <v>1604</v>
      </c>
      <c r="C39" s="5153" t="s">
        <v>3757</v>
      </c>
      <c r="D39" s="5154"/>
      <c r="E39" s="3550"/>
      <c r="F39" s="3551">
        <f>SUM(F40,F41,F42)</f>
        <v>0</v>
      </c>
      <c r="G39" s="3572">
        <f>SUM(G40,G41,G42)</f>
        <v>0</v>
      </c>
      <c r="H39" s="3560"/>
      <c r="I39" s="3556"/>
      <c r="J39" s="3573">
        <f>SUM(J40,J41,J42)</f>
        <v>0</v>
      </c>
      <c r="K39" s="3552">
        <f>SUM(K40,K41,K42)</f>
        <v>0</v>
      </c>
    </row>
    <row r="40" spans="1:12" s="3516" customFormat="1" ht="30" customHeight="1">
      <c r="A40" s="3570" t="s">
        <v>2674</v>
      </c>
      <c r="B40" s="3571" t="s">
        <v>1607</v>
      </c>
      <c r="C40" s="5153" t="s">
        <v>3660</v>
      </c>
      <c r="D40" s="5154"/>
      <c r="E40" s="3574" t="s">
        <v>3758</v>
      </c>
      <c r="F40" s="3575"/>
      <c r="G40" s="3576"/>
      <c r="H40" s="3743" t="s">
        <v>3728</v>
      </c>
      <c r="I40" s="3577"/>
      <c r="J40" s="3573">
        <f>G40*I40</f>
        <v>0</v>
      </c>
      <c r="K40" s="3552">
        <f>IF(F40-J40&lt;0,0,F40-J40)</f>
        <v>0</v>
      </c>
    </row>
    <row r="41" spans="1:12" s="3516" customFormat="1" ht="30" customHeight="1">
      <c r="A41" s="3570" t="s">
        <v>2675</v>
      </c>
      <c r="B41" s="3571" t="s">
        <v>1610</v>
      </c>
      <c r="C41" s="5153" t="s">
        <v>3662</v>
      </c>
      <c r="D41" s="5154"/>
      <c r="E41" s="3574" t="s">
        <v>3758</v>
      </c>
      <c r="F41" s="3575"/>
      <c r="G41" s="3576"/>
      <c r="H41" s="3743" t="s">
        <v>3759</v>
      </c>
      <c r="I41" s="3577"/>
      <c r="J41" s="3573">
        <f t="shared" ref="J41:J42" si="2">G41*I41</f>
        <v>0</v>
      </c>
      <c r="K41" s="3552">
        <f t="shared" ref="K41:K42" si="3">IF(F41-J41&lt;0,0,F41-J41)</f>
        <v>0</v>
      </c>
    </row>
    <row r="42" spans="1:12" s="3516" customFormat="1" ht="30" customHeight="1">
      <c r="A42" s="3570" t="s">
        <v>1468</v>
      </c>
      <c r="B42" s="3571" t="s">
        <v>1613</v>
      </c>
      <c r="C42" s="5153" t="s">
        <v>3663</v>
      </c>
      <c r="D42" s="5154"/>
      <c r="E42" s="3574" t="s">
        <v>3758</v>
      </c>
      <c r="F42" s="3575"/>
      <c r="G42" s="3576"/>
      <c r="H42" s="3743" t="s">
        <v>3731</v>
      </c>
      <c r="I42" s="3577"/>
      <c r="J42" s="3573">
        <f t="shared" si="2"/>
        <v>0</v>
      </c>
      <c r="K42" s="3552">
        <f t="shared" si="3"/>
        <v>0</v>
      </c>
    </row>
    <row r="43" spans="1:12" s="3516" customFormat="1" ht="30" customHeight="1">
      <c r="A43" s="3570" t="s">
        <v>1471</v>
      </c>
      <c r="B43" s="3571" t="s">
        <v>1630</v>
      </c>
      <c r="C43" s="5155" t="s">
        <v>3760</v>
      </c>
      <c r="D43" s="5156"/>
      <c r="E43" s="3574" t="s">
        <v>3758</v>
      </c>
      <c r="F43" s="3575"/>
      <c r="G43" s="3564"/>
      <c r="H43" s="3560"/>
      <c r="I43" s="3578"/>
      <c r="J43" s="3564"/>
      <c r="K43" s="3579"/>
      <c r="L43" s="3580"/>
    </row>
    <row r="44" spans="1:12" s="3516" customFormat="1" ht="30" customHeight="1">
      <c r="A44" s="3570" t="s">
        <v>1474</v>
      </c>
      <c r="B44" s="3571" t="s">
        <v>1633</v>
      </c>
      <c r="C44" s="5157" t="s">
        <v>3761</v>
      </c>
      <c r="D44" s="5158"/>
      <c r="E44" s="3574" t="s">
        <v>3758</v>
      </c>
      <c r="F44" s="3555"/>
      <c r="G44" s="3556"/>
      <c r="H44" s="3743">
        <v>1</v>
      </c>
      <c r="I44" s="3577"/>
      <c r="J44" s="3556"/>
      <c r="K44" s="3552">
        <f>F44*I44</f>
        <v>0</v>
      </c>
    </row>
    <row r="45" spans="1:12" s="3516" customFormat="1" ht="30" customHeight="1">
      <c r="A45" s="3570" t="s">
        <v>1477</v>
      </c>
      <c r="B45" s="3581" t="s">
        <v>1656</v>
      </c>
      <c r="C45" s="5159" t="s">
        <v>3762</v>
      </c>
      <c r="D45" s="5160"/>
      <c r="E45" s="3545"/>
      <c r="F45" s="3582"/>
      <c r="G45" s="3564"/>
      <c r="H45" s="3560"/>
      <c r="I45" s="3556"/>
      <c r="J45" s="3583"/>
      <c r="K45" s="3549">
        <f>'F4 LCR TOTAL'!J16</f>
        <v>0</v>
      </c>
    </row>
    <row r="46" spans="1:12" s="3516" customFormat="1" ht="71.25" customHeight="1">
      <c r="A46" s="3570" t="s">
        <v>1483</v>
      </c>
      <c r="B46" s="3581" t="s">
        <v>3763</v>
      </c>
      <c r="C46" s="5161" t="s">
        <v>3764</v>
      </c>
      <c r="D46" s="5162"/>
      <c r="E46" s="3545" t="s">
        <v>3765</v>
      </c>
      <c r="F46" s="3582"/>
      <c r="G46" s="3556"/>
      <c r="H46" s="3560"/>
      <c r="I46" s="3556"/>
      <c r="J46" s="3583"/>
      <c r="K46" s="3584"/>
    </row>
    <row r="47" spans="1:12" s="3516" customFormat="1" ht="30" customHeight="1">
      <c r="A47" s="5163" t="s">
        <v>3481</v>
      </c>
      <c r="B47" s="5164"/>
      <c r="C47" s="5164"/>
      <c r="D47" s="5164"/>
      <c r="E47" s="5164"/>
      <c r="F47" s="5164"/>
      <c r="G47" s="5164"/>
      <c r="H47" s="5164"/>
      <c r="I47" s="5164"/>
      <c r="J47" s="5164"/>
      <c r="K47" s="5165"/>
    </row>
    <row r="48" spans="1:12" s="3516" customFormat="1" ht="30" customHeight="1">
      <c r="A48" s="3570" t="s">
        <v>1486</v>
      </c>
      <c r="B48" s="3581" t="s">
        <v>133</v>
      </c>
      <c r="C48" s="5166" t="s">
        <v>3766</v>
      </c>
      <c r="D48" s="5167"/>
      <c r="E48" s="3545"/>
      <c r="F48" s="3585"/>
      <c r="G48" s="3564"/>
      <c r="H48" s="3578"/>
      <c r="I48" s="3577"/>
      <c r="J48" s="3564"/>
      <c r="K48" s="3586"/>
    </row>
    <row r="49" spans="1:11" s="3516" customFormat="1" ht="30" customHeight="1">
      <c r="A49" s="3570" t="s">
        <v>1489</v>
      </c>
      <c r="B49" s="3581" t="s">
        <v>766</v>
      </c>
      <c r="C49" s="5166" t="s">
        <v>3767</v>
      </c>
      <c r="D49" s="5167"/>
      <c r="E49" s="3545"/>
      <c r="F49" s="3587">
        <f>SUM(F50:F52)</f>
        <v>0</v>
      </c>
      <c r="G49" s="3564"/>
      <c r="H49" s="3578"/>
      <c r="I49" s="3564"/>
      <c r="J49" s="3564"/>
      <c r="K49" s="3588">
        <f>SUM(K50:K51)</f>
        <v>0</v>
      </c>
    </row>
    <row r="50" spans="1:11" s="3516" customFormat="1" ht="30" customHeight="1">
      <c r="A50" s="3570" t="s">
        <v>1492</v>
      </c>
      <c r="B50" s="3581" t="s">
        <v>2941</v>
      </c>
      <c r="C50" s="5168" t="s">
        <v>3768</v>
      </c>
      <c r="D50" s="5169"/>
      <c r="E50" s="3550"/>
      <c r="F50" s="3585"/>
      <c r="G50" s="3576"/>
      <c r="H50" s="3578"/>
      <c r="I50" s="3577"/>
      <c r="J50" s="3576"/>
      <c r="K50" s="3589"/>
    </row>
    <row r="51" spans="1:11" s="3516" customFormat="1" ht="30" customHeight="1">
      <c r="A51" s="3570" t="s">
        <v>1495</v>
      </c>
      <c r="B51" s="3581" t="s">
        <v>2943</v>
      </c>
      <c r="C51" s="5168" t="s">
        <v>3769</v>
      </c>
      <c r="D51" s="5169"/>
      <c r="E51" s="3550"/>
      <c r="F51" s="3585"/>
      <c r="G51" s="3564"/>
      <c r="H51" s="3578"/>
      <c r="I51" s="3577"/>
      <c r="J51" s="3564"/>
      <c r="K51" s="3589"/>
    </row>
    <row r="52" spans="1:11" s="3516" customFormat="1" ht="43.5" customHeight="1" thickBot="1">
      <c r="A52" s="3590" t="s">
        <v>1498</v>
      </c>
      <c r="B52" s="3591" t="s">
        <v>3770</v>
      </c>
      <c r="C52" s="5151" t="s">
        <v>3771</v>
      </c>
      <c r="D52" s="5152"/>
      <c r="E52" s="3592"/>
      <c r="F52" s="3593"/>
      <c r="G52" s="3594"/>
      <c r="H52" s="3595"/>
      <c r="I52" s="3594"/>
      <c r="J52" s="3594"/>
      <c r="K52" s="3596"/>
    </row>
    <row r="53" spans="1:11" s="3516" customFormat="1" ht="30" customHeight="1">
      <c r="A53" s="3597"/>
      <c r="B53" s="3598"/>
      <c r="C53" s="3599"/>
      <c r="D53" s="3600"/>
      <c r="E53" s="3601"/>
      <c r="F53" s="3602"/>
      <c r="G53" s="3602"/>
      <c r="H53" s="3602"/>
      <c r="I53" s="3602"/>
      <c r="J53" s="3602"/>
      <c r="K53" s="3602"/>
    </row>
  </sheetData>
  <mergeCells count="53">
    <mergeCell ref="A8:K8"/>
    <mergeCell ref="A12:A17"/>
    <mergeCell ref="B12:B17"/>
    <mergeCell ref="C12:D17"/>
    <mergeCell ref="E12:E15"/>
    <mergeCell ref="H12:H15"/>
    <mergeCell ref="F13:F15"/>
    <mergeCell ref="G13:G15"/>
    <mergeCell ref="I13:I15"/>
    <mergeCell ref="J13:J15"/>
    <mergeCell ref="K13:K15"/>
    <mergeCell ref="F16:F17"/>
    <mergeCell ref="G16:G17"/>
    <mergeCell ref="H16:H17"/>
    <mergeCell ref="I16:I17"/>
    <mergeCell ref="J16:J17"/>
    <mergeCell ref="K16:K17"/>
    <mergeCell ref="C28:D28"/>
    <mergeCell ref="C18:D18"/>
    <mergeCell ref="C19:D19"/>
    <mergeCell ref="C20:D20"/>
    <mergeCell ref="C21:D21"/>
    <mergeCell ref="C22:D22"/>
    <mergeCell ref="C23:D23"/>
    <mergeCell ref="E23:E26"/>
    <mergeCell ref="C24:D24"/>
    <mergeCell ref="C25:D25"/>
    <mergeCell ref="C26:D26"/>
    <mergeCell ref="C27:D27"/>
    <mergeCell ref="C40:D40"/>
    <mergeCell ref="C29:D29"/>
    <mergeCell ref="C30:D30"/>
    <mergeCell ref="C31:D31"/>
    <mergeCell ref="C32:D32"/>
    <mergeCell ref="C33:D33"/>
    <mergeCell ref="C34:D34"/>
    <mergeCell ref="C35:D35"/>
    <mergeCell ref="C36:D36"/>
    <mergeCell ref="C37:D37"/>
    <mergeCell ref="C38:D38"/>
    <mergeCell ref="C39:D39"/>
    <mergeCell ref="C52:D52"/>
    <mergeCell ref="C41:D41"/>
    <mergeCell ref="C42:D42"/>
    <mergeCell ref="C43:D43"/>
    <mergeCell ref="C44:D44"/>
    <mergeCell ref="C45:D45"/>
    <mergeCell ref="C46:D46"/>
    <mergeCell ref="A47:K47"/>
    <mergeCell ref="C48:D48"/>
    <mergeCell ref="C49:D49"/>
    <mergeCell ref="C50:D50"/>
    <mergeCell ref="C51:D51"/>
  </mergeCell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982"/>
  <sheetViews>
    <sheetView zoomScale="60" zoomScaleNormal="60" workbookViewId="0"/>
  </sheetViews>
  <sheetFormatPr defaultColWidth="11.42578125" defaultRowHeight="14.25"/>
  <cols>
    <col min="1" max="1" width="10.85546875" style="3603" customWidth="1"/>
    <col min="2" max="2" width="11.7109375" style="3603" customWidth="1"/>
    <col min="3" max="3" width="63" style="3604" customWidth="1"/>
    <col min="4" max="4" width="20.28515625" style="3604" customWidth="1"/>
    <col min="5" max="5" width="22.42578125" style="3603" customWidth="1"/>
    <col min="6" max="6" width="25.7109375" style="3604" customWidth="1"/>
    <col min="7" max="10" width="25.7109375" style="3605" customWidth="1"/>
    <col min="11" max="11" width="25.7109375" style="3604" customWidth="1"/>
    <col min="12" max="16384" width="11.42578125" style="3517"/>
  </cols>
  <sheetData>
    <row r="1" spans="1:11" ht="15">
      <c r="A1" s="3516"/>
      <c r="B1" s="3516"/>
      <c r="C1" s="41" t="s">
        <v>685</v>
      </c>
      <c r="D1" s="105" t="s">
        <v>992</v>
      </c>
      <c r="E1" s="3516"/>
      <c r="F1" s="3517"/>
      <c r="G1" s="3518"/>
      <c r="H1" s="3518"/>
      <c r="I1" s="3518"/>
      <c r="J1" s="3518"/>
      <c r="K1" s="3517"/>
    </row>
    <row r="2" spans="1:11" ht="15">
      <c r="A2" s="3516"/>
      <c r="B2" s="3516"/>
      <c r="C2" s="27" t="s">
        <v>49</v>
      </c>
      <c r="D2" s="27" t="s">
        <v>3394</v>
      </c>
      <c r="E2" s="3516"/>
      <c r="F2" s="3517"/>
      <c r="G2" s="3518"/>
      <c r="H2" s="3518"/>
      <c r="I2" s="3518"/>
      <c r="J2" s="3518"/>
      <c r="K2" s="3517"/>
    </row>
    <row r="3" spans="1:11" ht="15">
      <c r="A3" s="3516"/>
      <c r="B3" s="3516"/>
      <c r="C3" s="27" t="s">
        <v>47</v>
      </c>
      <c r="D3" s="27" t="s">
        <v>52</v>
      </c>
      <c r="E3" s="3516"/>
      <c r="F3" s="3517"/>
      <c r="G3" s="3518"/>
      <c r="H3" s="3518"/>
      <c r="I3" s="3518"/>
      <c r="J3" s="3518"/>
      <c r="K3" s="3517"/>
    </row>
    <row r="4" spans="1:11" ht="15">
      <c r="A4" s="3516"/>
      <c r="B4" s="3516"/>
      <c r="C4" s="27" t="s">
        <v>50</v>
      </c>
      <c r="D4" s="27" t="s">
        <v>53</v>
      </c>
      <c r="E4" s="3516"/>
      <c r="F4" s="3517"/>
      <c r="G4" s="3518"/>
      <c r="H4" s="3518"/>
      <c r="I4" s="3518"/>
      <c r="J4" s="3518"/>
      <c r="K4" s="3517"/>
    </row>
    <row r="5" spans="1:11" ht="15">
      <c r="A5" s="3516"/>
      <c r="B5" s="3516"/>
      <c r="C5" s="41" t="s">
        <v>792</v>
      </c>
      <c r="D5" s="41" t="s">
        <v>71</v>
      </c>
      <c r="E5" s="3516"/>
      <c r="F5" s="3517"/>
      <c r="G5" s="3518"/>
      <c r="H5" s="3518"/>
      <c r="I5" s="3518"/>
      <c r="J5" s="3518"/>
      <c r="K5" s="3517"/>
    </row>
    <row r="6" spans="1:11">
      <c r="A6" s="3516"/>
      <c r="B6" s="3516"/>
      <c r="C6" s="3517"/>
      <c r="D6" s="3517"/>
      <c r="E6" s="3516"/>
      <c r="F6" s="3517"/>
      <c r="G6" s="3518"/>
      <c r="H6" s="3518"/>
      <c r="I6" s="3518"/>
      <c r="J6" s="3518"/>
      <c r="K6" s="3517"/>
    </row>
    <row r="7" spans="1:11" ht="21.75" customHeight="1" thickBot="1">
      <c r="A7" s="3519"/>
      <c r="B7" s="3519"/>
      <c r="C7" s="3520"/>
      <c r="D7" s="3520"/>
      <c r="E7" s="3519"/>
      <c r="F7" s="3520"/>
      <c r="G7" s="3521"/>
      <c r="H7" s="3522"/>
      <c r="I7" s="3521"/>
      <c r="J7" s="3521"/>
      <c r="K7" s="3517"/>
    </row>
    <row r="8" spans="1:11" s="3523" customFormat="1" ht="30" customHeight="1" thickBot="1">
      <c r="A8" s="5183" t="s">
        <v>3776</v>
      </c>
      <c r="B8" s="5184"/>
      <c r="C8" s="5184"/>
      <c r="D8" s="5184"/>
      <c r="E8" s="5184"/>
      <c r="F8" s="5184"/>
      <c r="G8" s="5184"/>
      <c r="H8" s="5184"/>
      <c r="I8" s="5184"/>
      <c r="J8" s="5184"/>
      <c r="K8" s="5185"/>
    </row>
    <row r="9" spans="1:11" s="3523" customFormat="1" ht="20.100000000000001" customHeight="1">
      <c r="A9" s="3606"/>
      <c r="B9" s="3607"/>
      <c r="C9" s="3607"/>
      <c r="D9" s="3607"/>
      <c r="E9" s="3526"/>
      <c r="F9" s="3607"/>
      <c r="G9" s="3607"/>
      <c r="H9" s="3607"/>
      <c r="I9" s="3607"/>
      <c r="J9" s="3607"/>
      <c r="K9" s="3608"/>
    </row>
    <row r="10" spans="1:11" s="3523" customFormat="1" ht="20.100000000000001" customHeight="1">
      <c r="A10" s="3609"/>
      <c r="B10" s="3610"/>
      <c r="C10" s="3386"/>
      <c r="D10" s="3387"/>
      <c r="E10" s="3387"/>
      <c r="F10" s="3610"/>
      <c r="G10" s="3610"/>
      <c r="H10" s="3610"/>
      <c r="I10" s="3610"/>
      <c r="J10" s="3610"/>
      <c r="K10" s="3611"/>
    </row>
    <row r="11" spans="1:11" s="3523" customFormat="1" ht="20.100000000000001" customHeight="1" thickBot="1">
      <c r="A11" s="3609"/>
      <c r="B11" s="3610"/>
      <c r="C11" s="3610"/>
      <c r="D11" s="3610"/>
      <c r="E11" s="3531"/>
      <c r="F11" s="3612"/>
      <c r="G11" s="3612"/>
      <c r="H11" s="3612"/>
      <c r="I11" s="3612"/>
      <c r="J11" s="3612"/>
      <c r="K11" s="3613"/>
    </row>
    <row r="12" spans="1:11" s="3516" customFormat="1" ht="58.5" customHeight="1">
      <c r="A12" s="5186" t="s">
        <v>1651</v>
      </c>
      <c r="B12" s="5186" t="s">
        <v>200</v>
      </c>
      <c r="C12" s="5186" t="s">
        <v>1415</v>
      </c>
      <c r="D12" s="5186"/>
      <c r="E12" s="5187" t="s">
        <v>3439</v>
      </c>
      <c r="F12" s="3534" t="s">
        <v>1416</v>
      </c>
      <c r="G12" s="3535" t="s">
        <v>3718</v>
      </c>
      <c r="H12" s="5190" t="s">
        <v>3441</v>
      </c>
      <c r="I12" s="3536" t="s">
        <v>3442</v>
      </c>
      <c r="J12" s="3534" t="s">
        <v>3719</v>
      </c>
      <c r="K12" s="3537" t="s">
        <v>3720</v>
      </c>
    </row>
    <row r="13" spans="1:11" s="3516" customFormat="1" ht="47.25" customHeight="1">
      <c r="A13" s="5186"/>
      <c r="B13" s="5186"/>
      <c r="C13" s="5186"/>
      <c r="D13" s="5186"/>
      <c r="E13" s="5188"/>
      <c r="F13" s="5193" t="s">
        <v>3721</v>
      </c>
      <c r="G13" s="5193" t="s">
        <v>3721</v>
      </c>
      <c r="H13" s="5191"/>
      <c r="I13" s="5193" t="s">
        <v>3721</v>
      </c>
      <c r="J13" s="5193" t="s">
        <v>3721</v>
      </c>
      <c r="K13" s="5194" t="s">
        <v>3721</v>
      </c>
    </row>
    <row r="14" spans="1:11" s="3516" customFormat="1" ht="46.5" customHeight="1">
      <c r="A14" s="5186"/>
      <c r="B14" s="5186"/>
      <c r="C14" s="5186"/>
      <c r="D14" s="5186"/>
      <c r="E14" s="5188"/>
      <c r="F14" s="5191"/>
      <c r="G14" s="5191"/>
      <c r="H14" s="5191"/>
      <c r="I14" s="5191"/>
      <c r="J14" s="5191"/>
      <c r="K14" s="5195"/>
    </row>
    <row r="15" spans="1:11" s="3516" customFormat="1" ht="14.25" customHeight="1">
      <c r="A15" s="5186"/>
      <c r="B15" s="5186"/>
      <c r="C15" s="5186"/>
      <c r="D15" s="5186"/>
      <c r="E15" s="5189"/>
      <c r="F15" s="5192"/>
      <c r="G15" s="5192"/>
      <c r="H15" s="5192"/>
      <c r="I15" s="5192"/>
      <c r="J15" s="5192"/>
      <c r="K15" s="5196"/>
    </row>
    <row r="16" spans="1:11" s="3516" customFormat="1" ht="27" customHeight="1">
      <c r="A16" s="5186"/>
      <c r="B16" s="5186"/>
      <c r="C16" s="5186"/>
      <c r="D16" s="5186"/>
      <c r="E16" s="3614"/>
      <c r="F16" s="5197" t="s">
        <v>1417</v>
      </c>
      <c r="G16" s="5197" t="s">
        <v>1422</v>
      </c>
      <c r="H16" s="5197" t="s">
        <v>1425</v>
      </c>
      <c r="I16" s="5197" t="s">
        <v>1428</v>
      </c>
      <c r="J16" s="5199" t="s">
        <v>3722</v>
      </c>
      <c r="K16" s="5174" t="s">
        <v>3723</v>
      </c>
    </row>
    <row r="17" spans="1:11" s="3516" customFormat="1" ht="27" customHeight="1">
      <c r="A17" s="5186"/>
      <c r="B17" s="5186"/>
      <c r="C17" s="5186"/>
      <c r="D17" s="5186"/>
      <c r="E17" s="3615"/>
      <c r="F17" s="5198"/>
      <c r="G17" s="5198"/>
      <c r="H17" s="5198"/>
      <c r="I17" s="5198"/>
      <c r="J17" s="5200"/>
      <c r="K17" s="5175"/>
    </row>
    <row r="18" spans="1:11" s="3516" customFormat="1" ht="30" customHeight="1">
      <c r="A18" s="3538" t="s">
        <v>1417</v>
      </c>
      <c r="B18" s="3539" t="s">
        <v>132</v>
      </c>
      <c r="C18" s="5178" t="s">
        <v>3724</v>
      </c>
      <c r="D18" s="5179"/>
      <c r="E18" s="3540"/>
      <c r="F18" s="3541">
        <f>SUM(F19,F38)</f>
        <v>0</v>
      </c>
      <c r="G18" s="3542"/>
      <c r="H18" s="3543"/>
      <c r="I18" s="3543"/>
      <c r="J18" s="3543"/>
      <c r="K18" s="3544">
        <f>SUM(K19,K38,K45)-K46</f>
        <v>0</v>
      </c>
    </row>
    <row r="19" spans="1:11" s="3516" customFormat="1" ht="30" customHeight="1">
      <c r="A19" s="3538" t="s">
        <v>1422</v>
      </c>
      <c r="B19" s="3413" t="s">
        <v>1420</v>
      </c>
      <c r="C19" s="5161" t="s">
        <v>3725</v>
      </c>
      <c r="D19" s="5162"/>
      <c r="E19" s="3545"/>
      <c r="F19" s="3546">
        <f>SUM(F20,F27,F31,F32,F33,F34,F35,F36,F37)</f>
        <v>0</v>
      </c>
      <c r="G19" s="3547"/>
      <c r="H19" s="3548"/>
      <c r="I19" s="3548"/>
      <c r="J19" s="3548"/>
      <c r="K19" s="3549">
        <f>SUM(K20,K27,K31,K32,K33,K34,K35,K36,K37)</f>
        <v>0</v>
      </c>
    </row>
    <row r="20" spans="1:11" s="3516" customFormat="1" ht="30" customHeight="1">
      <c r="A20" s="3538" t="s">
        <v>1425</v>
      </c>
      <c r="B20" s="3425" t="s">
        <v>1423</v>
      </c>
      <c r="C20" s="5157" t="s">
        <v>3726</v>
      </c>
      <c r="D20" s="5158"/>
      <c r="E20" s="3550"/>
      <c r="F20" s="3551">
        <f>SUM(F21,F22)</f>
        <v>0</v>
      </c>
      <c r="G20" s="3547"/>
      <c r="H20" s="3547"/>
      <c r="I20" s="3547"/>
      <c r="J20" s="3547"/>
      <c r="K20" s="3552">
        <f>SUM(K21,K22)</f>
        <v>0</v>
      </c>
    </row>
    <row r="21" spans="1:11" s="3516" customFormat="1" ht="45.75" customHeight="1">
      <c r="A21" s="3538" t="s">
        <v>1428</v>
      </c>
      <c r="B21" s="3553" t="s">
        <v>1426</v>
      </c>
      <c r="C21" s="5176" t="s">
        <v>3727</v>
      </c>
      <c r="D21" s="5177"/>
      <c r="E21" s="3554" t="s">
        <v>3705</v>
      </c>
      <c r="F21" s="3555"/>
      <c r="G21" s="3556"/>
      <c r="H21" s="3743" t="s">
        <v>3728</v>
      </c>
      <c r="I21" s="3557"/>
      <c r="J21" s="3558"/>
      <c r="K21" s="3552">
        <f>F21*I21</f>
        <v>0</v>
      </c>
    </row>
    <row r="22" spans="1:11" s="3516" customFormat="1" ht="30" customHeight="1">
      <c r="A22" s="3538" t="s">
        <v>1431</v>
      </c>
      <c r="B22" s="3553" t="s">
        <v>1452</v>
      </c>
      <c r="C22" s="5176" t="s">
        <v>3729</v>
      </c>
      <c r="D22" s="5177"/>
      <c r="E22" s="3554" t="s">
        <v>3705</v>
      </c>
      <c r="F22" s="3551">
        <f>SUM(F23,F24,F25,F26)</f>
        <v>0</v>
      </c>
      <c r="G22" s="3547"/>
      <c r="H22" s="3547"/>
      <c r="I22" s="3547"/>
      <c r="J22" s="3547"/>
      <c r="K22" s="3552">
        <f>SUM(K23,K24,K25,K26)</f>
        <v>0</v>
      </c>
    </row>
    <row r="23" spans="1:11" s="3516" customFormat="1" ht="30" customHeight="1">
      <c r="A23" s="3538" t="s">
        <v>1434</v>
      </c>
      <c r="B23" s="3559" t="s">
        <v>1455</v>
      </c>
      <c r="C23" s="5180" t="s">
        <v>3730</v>
      </c>
      <c r="D23" s="5181"/>
      <c r="E23" s="5182" t="s">
        <v>3705</v>
      </c>
      <c r="F23" s="3555"/>
      <c r="G23" s="3556"/>
      <c r="H23" s="3743" t="s">
        <v>3731</v>
      </c>
      <c r="I23" s="3557"/>
      <c r="J23" s="3558"/>
      <c r="K23" s="3552">
        <f t="shared" ref="K23:K25" si="0">F23*I23</f>
        <v>0</v>
      </c>
    </row>
    <row r="24" spans="1:11" s="3516" customFormat="1" ht="30" customHeight="1">
      <c r="A24" s="3538" t="s">
        <v>1436</v>
      </c>
      <c r="B24" s="3559" t="s">
        <v>1458</v>
      </c>
      <c r="C24" s="5180" t="s">
        <v>3732</v>
      </c>
      <c r="D24" s="5181"/>
      <c r="E24" s="5182"/>
      <c r="F24" s="3555"/>
      <c r="G24" s="3556"/>
      <c r="H24" s="3743">
        <v>0.5</v>
      </c>
      <c r="I24" s="3557"/>
      <c r="J24" s="3558"/>
      <c r="K24" s="3552">
        <f t="shared" si="0"/>
        <v>0</v>
      </c>
    </row>
    <row r="25" spans="1:11" s="3516" customFormat="1" ht="30" customHeight="1">
      <c r="A25" s="3538" t="s">
        <v>1439</v>
      </c>
      <c r="B25" s="3559" t="s">
        <v>1461</v>
      </c>
      <c r="C25" s="5180" t="s">
        <v>3733</v>
      </c>
      <c r="D25" s="5181"/>
      <c r="E25" s="5182"/>
      <c r="F25" s="3555"/>
      <c r="G25" s="3556"/>
      <c r="H25" s="3743" t="s">
        <v>3731</v>
      </c>
      <c r="I25" s="3557"/>
      <c r="J25" s="3558"/>
      <c r="K25" s="3552">
        <f t="shared" si="0"/>
        <v>0</v>
      </c>
    </row>
    <row r="26" spans="1:11" s="3516" customFormat="1" ht="30" customHeight="1">
      <c r="A26" s="3538" t="s">
        <v>1442</v>
      </c>
      <c r="B26" s="3559" t="s">
        <v>3734</v>
      </c>
      <c r="C26" s="5180" t="s">
        <v>3735</v>
      </c>
      <c r="D26" s="5181"/>
      <c r="E26" s="5182"/>
      <c r="F26" s="3555"/>
      <c r="G26" s="3556"/>
      <c r="H26" s="3743" t="s">
        <v>3731</v>
      </c>
      <c r="I26" s="3557"/>
      <c r="J26" s="3558"/>
      <c r="K26" s="3552">
        <f>F26*I26</f>
        <v>0</v>
      </c>
    </row>
    <row r="27" spans="1:11" s="3516" customFormat="1" ht="30" customHeight="1">
      <c r="A27" s="3538" t="s">
        <v>2654</v>
      </c>
      <c r="B27" s="3559" t="s">
        <v>1550</v>
      </c>
      <c r="C27" s="5157" t="s">
        <v>3736</v>
      </c>
      <c r="D27" s="5158"/>
      <c r="E27" s="3550"/>
      <c r="F27" s="3551">
        <f>F28</f>
        <v>0</v>
      </c>
      <c r="G27" s="3556"/>
      <c r="H27" s="3560"/>
      <c r="I27" s="3556"/>
      <c r="J27" s="3556"/>
      <c r="K27" s="3549">
        <f>K28</f>
        <v>0</v>
      </c>
    </row>
    <row r="28" spans="1:11" s="3516" customFormat="1" ht="30" customHeight="1">
      <c r="A28" s="3538" t="s">
        <v>2656</v>
      </c>
      <c r="B28" s="3559" t="s">
        <v>1553</v>
      </c>
      <c r="C28" s="5176" t="s">
        <v>3737</v>
      </c>
      <c r="D28" s="5177"/>
      <c r="E28" s="3554"/>
      <c r="F28" s="3551">
        <f>SUM(F29,F30)</f>
        <v>0</v>
      </c>
      <c r="G28" s="3556"/>
      <c r="H28" s="3560"/>
      <c r="I28" s="3556"/>
      <c r="J28" s="3556"/>
      <c r="K28" s="3552">
        <f>SUM(K29,K30)</f>
        <v>0</v>
      </c>
    </row>
    <row r="29" spans="1:11" s="3516" customFormat="1" ht="30" customHeight="1">
      <c r="A29" s="3538" t="s">
        <v>2658</v>
      </c>
      <c r="B29" s="3559" t="s">
        <v>1556</v>
      </c>
      <c r="C29" s="5170" t="s">
        <v>3738</v>
      </c>
      <c r="D29" s="5171"/>
      <c r="E29" s="3554" t="s">
        <v>3739</v>
      </c>
      <c r="F29" s="3555"/>
      <c r="G29" s="3556"/>
      <c r="H29" s="3743" t="s">
        <v>3728</v>
      </c>
      <c r="I29" s="3557"/>
      <c r="J29" s="3558"/>
      <c r="K29" s="3552">
        <f t="shared" ref="K29:K37" si="1">F29*I29</f>
        <v>0</v>
      </c>
    </row>
    <row r="30" spans="1:11" s="3516" customFormat="1" ht="30" customHeight="1">
      <c r="A30" s="3538" t="s">
        <v>1451</v>
      </c>
      <c r="B30" s="3559" t="s">
        <v>1559</v>
      </c>
      <c r="C30" s="5170" t="s">
        <v>3740</v>
      </c>
      <c r="D30" s="5171"/>
      <c r="E30" s="3554" t="s">
        <v>3739</v>
      </c>
      <c r="F30" s="3555"/>
      <c r="G30" s="3556"/>
      <c r="H30" s="3743" t="s">
        <v>3728</v>
      </c>
      <c r="I30" s="3557"/>
      <c r="J30" s="3558"/>
      <c r="K30" s="3552">
        <f t="shared" si="1"/>
        <v>0</v>
      </c>
    </row>
    <row r="31" spans="1:11" s="3516" customFormat="1" ht="30" customHeight="1">
      <c r="A31" s="3538" t="s">
        <v>1454</v>
      </c>
      <c r="B31" s="3559" t="s">
        <v>2899</v>
      </c>
      <c r="C31" s="5157" t="s">
        <v>3741</v>
      </c>
      <c r="D31" s="5158"/>
      <c r="E31" s="3554" t="s">
        <v>3742</v>
      </c>
      <c r="F31" s="3555"/>
      <c r="G31" s="3556"/>
      <c r="H31" s="3743" t="s">
        <v>3728</v>
      </c>
      <c r="I31" s="3557"/>
      <c r="J31" s="3558"/>
      <c r="K31" s="3552">
        <f t="shared" si="1"/>
        <v>0</v>
      </c>
    </row>
    <row r="32" spans="1:11" s="3516" customFormat="1" ht="30" customHeight="1">
      <c r="A32" s="3538" t="s">
        <v>1457</v>
      </c>
      <c r="B32" s="3559" t="s">
        <v>2900</v>
      </c>
      <c r="C32" s="5157" t="s">
        <v>3743</v>
      </c>
      <c r="D32" s="5158"/>
      <c r="E32" s="3554" t="s">
        <v>3744</v>
      </c>
      <c r="F32" s="3555"/>
      <c r="G32" s="3556"/>
      <c r="H32" s="3743" t="s">
        <v>3728</v>
      </c>
      <c r="I32" s="3557"/>
      <c r="J32" s="3558"/>
      <c r="K32" s="3552">
        <f t="shared" si="1"/>
        <v>0</v>
      </c>
    </row>
    <row r="33" spans="1:12" s="3516" customFormat="1" ht="30" customHeight="1">
      <c r="A33" s="3538" t="s">
        <v>1460</v>
      </c>
      <c r="B33" s="3559" t="s">
        <v>2901</v>
      </c>
      <c r="C33" s="5157" t="s">
        <v>3745</v>
      </c>
      <c r="D33" s="5158"/>
      <c r="E33" s="3554" t="s">
        <v>3746</v>
      </c>
      <c r="F33" s="3555"/>
      <c r="G33" s="3556"/>
      <c r="H33" s="3743" t="s">
        <v>3747</v>
      </c>
      <c r="I33" s="3557"/>
      <c r="J33" s="3558"/>
      <c r="K33" s="3552">
        <f t="shared" si="1"/>
        <v>0</v>
      </c>
    </row>
    <row r="34" spans="1:12" s="3516" customFormat="1" ht="51.75" customHeight="1">
      <c r="A34" s="3538" t="s">
        <v>2664</v>
      </c>
      <c r="B34" s="3559" t="s">
        <v>2902</v>
      </c>
      <c r="C34" s="5157" t="s">
        <v>3748</v>
      </c>
      <c r="D34" s="5158"/>
      <c r="E34" s="3554" t="s">
        <v>3749</v>
      </c>
      <c r="F34" s="3555"/>
      <c r="G34" s="3556"/>
      <c r="H34" s="3743" t="s">
        <v>3728</v>
      </c>
      <c r="I34" s="3557"/>
      <c r="J34" s="3558"/>
      <c r="K34" s="3552">
        <f t="shared" si="1"/>
        <v>0</v>
      </c>
    </row>
    <row r="35" spans="1:12" s="3516" customFormat="1" ht="49.5" customHeight="1">
      <c r="A35" s="3538" t="s">
        <v>2666</v>
      </c>
      <c r="B35" s="3559" t="s">
        <v>2903</v>
      </c>
      <c r="C35" s="5157" t="s">
        <v>3750</v>
      </c>
      <c r="D35" s="5158"/>
      <c r="E35" s="3554" t="s">
        <v>3751</v>
      </c>
      <c r="F35" s="3555"/>
      <c r="G35" s="3556"/>
      <c r="H35" s="3743" t="s">
        <v>3728</v>
      </c>
      <c r="I35" s="3557"/>
      <c r="J35" s="3558"/>
      <c r="K35" s="3552">
        <f t="shared" si="1"/>
        <v>0</v>
      </c>
    </row>
    <row r="36" spans="1:12" s="3516" customFormat="1" ht="30" customHeight="1">
      <c r="A36" s="3538" t="s">
        <v>2668</v>
      </c>
      <c r="B36" s="3559" t="s">
        <v>2905</v>
      </c>
      <c r="C36" s="5157" t="s">
        <v>3752</v>
      </c>
      <c r="D36" s="5158"/>
      <c r="E36" s="3550" t="s">
        <v>3753</v>
      </c>
      <c r="F36" s="3555"/>
      <c r="G36" s="3561"/>
      <c r="H36" s="3743" t="s">
        <v>3728</v>
      </c>
      <c r="I36" s="3557"/>
      <c r="J36" s="3558"/>
      <c r="K36" s="3552">
        <f t="shared" si="1"/>
        <v>0</v>
      </c>
    </row>
    <row r="37" spans="1:12" s="3516" customFormat="1" ht="30" customHeight="1">
      <c r="A37" s="3562" t="s">
        <v>1463</v>
      </c>
      <c r="B37" s="3563" t="s">
        <v>2906</v>
      </c>
      <c r="C37" s="5172" t="s">
        <v>3754</v>
      </c>
      <c r="D37" s="5173"/>
      <c r="E37" s="3550" t="s">
        <v>3755</v>
      </c>
      <c r="F37" s="3555"/>
      <c r="G37" s="3564"/>
      <c r="H37" s="3743" t="s">
        <v>3728</v>
      </c>
      <c r="I37" s="3565"/>
      <c r="J37" s="3566"/>
      <c r="K37" s="3552">
        <f t="shared" si="1"/>
        <v>0</v>
      </c>
    </row>
    <row r="38" spans="1:12" s="3516" customFormat="1" ht="30" customHeight="1">
      <c r="A38" s="3567" t="s">
        <v>2671</v>
      </c>
      <c r="B38" s="3568" t="s">
        <v>1601</v>
      </c>
      <c r="C38" s="5161" t="s">
        <v>3756</v>
      </c>
      <c r="D38" s="5162"/>
      <c r="E38" s="3545"/>
      <c r="F38" s="3546">
        <f>SUM(F39,F43,F44)</f>
        <v>0</v>
      </c>
      <c r="G38" s="3564"/>
      <c r="H38" s="3569"/>
      <c r="I38" s="3556"/>
      <c r="J38" s="3564"/>
      <c r="K38" s="3549">
        <f>SUM(K39,K44)</f>
        <v>0</v>
      </c>
    </row>
    <row r="39" spans="1:12" s="3516" customFormat="1" ht="30" customHeight="1">
      <c r="A39" s="3570" t="s">
        <v>2673</v>
      </c>
      <c r="B39" s="3571" t="s">
        <v>1604</v>
      </c>
      <c r="C39" s="5153" t="s">
        <v>3757</v>
      </c>
      <c r="D39" s="5154"/>
      <c r="E39" s="3550"/>
      <c r="F39" s="3551">
        <f>SUM(F40,F41,F42)</f>
        <v>0</v>
      </c>
      <c r="G39" s="3572">
        <f>SUM(G40,G41,G42)</f>
        <v>0</v>
      </c>
      <c r="H39" s="3560"/>
      <c r="I39" s="3556"/>
      <c r="J39" s="3573">
        <f>SUM(J40,J41,J42)</f>
        <v>0</v>
      </c>
      <c r="K39" s="3552">
        <f>SUM(K40,K41,K42)</f>
        <v>0</v>
      </c>
    </row>
    <row r="40" spans="1:12" s="3516" customFormat="1" ht="30" customHeight="1">
      <c r="A40" s="3570" t="s">
        <v>2674</v>
      </c>
      <c r="B40" s="3571" t="s">
        <v>1607</v>
      </c>
      <c r="C40" s="5153" t="s">
        <v>3660</v>
      </c>
      <c r="D40" s="5154"/>
      <c r="E40" s="3574" t="s">
        <v>3758</v>
      </c>
      <c r="F40" s="3575"/>
      <c r="G40" s="3576"/>
      <c r="H40" s="3743" t="s">
        <v>3728</v>
      </c>
      <c r="I40" s="3577"/>
      <c r="J40" s="3573">
        <f>G40*I40</f>
        <v>0</v>
      </c>
      <c r="K40" s="3552">
        <f>IF(F40-J40&lt;0,0,F40-J40)</f>
        <v>0</v>
      </c>
    </row>
    <row r="41" spans="1:12" s="3516" customFormat="1" ht="30" customHeight="1">
      <c r="A41" s="3570" t="s">
        <v>2675</v>
      </c>
      <c r="B41" s="3571" t="s">
        <v>1610</v>
      </c>
      <c r="C41" s="5153" t="s">
        <v>3662</v>
      </c>
      <c r="D41" s="5154"/>
      <c r="E41" s="3574" t="s">
        <v>3758</v>
      </c>
      <c r="F41" s="3575"/>
      <c r="G41" s="3576"/>
      <c r="H41" s="3743" t="s">
        <v>3759</v>
      </c>
      <c r="I41" s="3577"/>
      <c r="J41" s="3573">
        <f t="shared" ref="J41:J42" si="2">G41*I41</f>
        <v>0</v>
      </c>
      <c r="K41" s="3552">
        <f t="shared" ref="K41:K42" si="3">IF(F41-J41&lt;0,0,F41-J41)</f>
        <v>0</v>
      </c>
    </row>
    <row r="42" spans="1:12" s="3516" customFormat="1" ht="30" customHeight="1">
      <c r="A42" s="3570" t="s">
        <v>1468</v>
      </c>
      <c r="B42" s="3571" t="s">
        <v>1613</v>
      </c>
      <c r="C42" s="5153" t="s">
        <v>3663</v>
      </c>
      <c r="D42" s="5154"/>
      <c r="E42" s="3574" t="s">
        <v>3758</v>
      </c>
      <c r="F42" s="3575"/>
      <c r="G42" s="3576"/>
      <c r="H42" s="3743" t="s">
        <v>3731</v>
      </c>
      <c r="I42" s="3577"/>
      <c r="J42" s="3573">
        <f t="shared" si="2"/>
        <v>0</v>
      </c>
      <c r="K42" s="3552">
        <f t="shared" si="3"/>
        <v>0</v>
      </c>
    </row>
    <row r="43" spans="1:12" s="3516" customFormat="1" ht="30" customHeight="1">
      <c r="A43" s="3570" t="s">
        <v>1471</v>
      </c>
      <c r="B43" s="3571" t="s">
        <v>1630</v>
      </c>
      <c r="C43" s="5155" t="s">
        <v>3760</v>
      </c>
      <c r="D43" s="5156"/>
      <c r="E43" s="3574" t="s">
        <v>3758</v>
      </c>
      <c r="F43" s="3575"/>
      <c r="G43" s="3564"/>
      <c r="H43" s="3560"/>
      <c r="I43" s="3578"/>
      <c r="J43" s="3564"/>
      <c r="K43" s="3579"/>
      <c r="L43" s="3580"/>
    </row>
    <row r="44" spans="1:12" s="3516" customFormat="1" ht="30" customHeight="1">
      <c r="A44" s="3570" t="s">
        <v>1474</v>
      </c>
      <c r="B44" s="3571" t="s">
        <v>1633</v>
      </c>
      <c r="C44" s="5157" t="s">
        <v>3761</v>
      </c>
      <c r="D44" s="5158"/>
      <c r="E44" s="3574" t="s">
        <v>3758</v>
      </c>
      <c r="F44" s="3555"/>
      <c r="G44" s="3556"/>
      <c r="H44" s="3743">
        <v>1</v>
      </c>
      <c r="I44" s="3577"/>
      <c r="J44" s="3556"/>
      <c r="K44" s="3552">
        <f>F44*I44</f>
        <v>0</v>
      </c>
    </row>
    <row r="45" spans="1:12" s="3516" customFormat="1" ht="30" customHeight="1">
      <c r="A45" s="3570" t="s">
        <v>1477</v>
      </c>
      <c r="B45" s="3581" t="s">
        <v>1656</v>
      </c>
      <c r="C45" s="5159" t="s">
        <v>3762</v>
      </c>
      <c r="D45" s="5160"/>
      <c r="E45" s="3545"/>
      <c r="F45" s="3582"/>
      <c r="G45" s="3564"/>
      <c r="H45" s="3560"/>
      <c r="I45" s="3556"/>
      <c r="J45" s="3583"/>
      <c r="K45" s="3549">
        <f>'F4 LCR TOTAL'!J16</f>
        <v>0</v>
      </c>
    </row>
    <row r="46" spans="1:12" s="3516" customFormat="1" ht="71.25" customHeight="1">
      <c r="A46" s="3570" t="s">
        <v>1483</v>
      </c>
      <c r="B46" s="3581" t="s">
        <v>3763</v>
      </c>
      <c r="C46" s="5161" t="s">
        <v>3764</v>
      </c>
      <c r="D46" s="5162"/>
      <c r="E46" s="3545" t="s">
        <v>3765</v>
      </c>
      <c r="F46" s="3582"/>
      <c r="G46" s="3556"/>
      <c r="H46" s="3560"/>
      <c r="I46" s="3556"/>
      <c r="J46" s="3583"/>
      <c r="K46" s="3584"/>
    </row>
    <row r="47" spans="1:12" s="3516" customFormat="1" ht="30" customHeight="1">
      <c r="A47" s="5163" t="s">
        <v>3481</v>
      </c>
      <c r="B47" s="5164"/>
      <c r="C47" s="5164"/>
      <c r="D47" s="5164"/>
      <c r="E47" s="5164"/>
      <c r="F47" s="5164"/>
      <c r="G47" s="5164"/>
      <c r="H47" s="5164"/>
      <c r="I47" s="5164"/>
      <c r="J47" s="5164"/>
      <c r="K47" s="5165"/>
    </row>
    <row r="48" spans="1:12" s="3516" customFormat="1" ht="30" customHeight="1">
      <c r="A48" s="3570" t="s">
        <v>1486</v>
      </c>
      <c r="B48" s="3581" t="s">
        <v>133</v>
      </c>
      <c r="C48" s="5166" t="s">
        <v>3766</v>
      </c>
      <c r="D48" s="5167"/>
      <c r="E48" s="3545"/>
      <c r="F48" s="3585"/>
      <c r="G48" s="3564"/>
      <c r="H48" s="3578"/>
      <c r="I48" s="3577"/>
      <c r="J48" s="3564"/>
      <c r="K48" s="3586"/>
    </row>
    <row r="49" spans="1:11" s="3516" customFormat="1" ht="30" customHeight="1">
      <c r="A49" s="3570" t="s">
        <v>1489</v>
      </c>
      <c r="B49" s="3581" t="s">
        <v>766</v>
      </c>
      <c r="C49" s="5166" t="s">
        <v>3767</v>
      </c>
      <c r="D49" s="5167"/>
      <c r="E49" s="3545"/>
      <c r="F49" s="3587">
        <f>SUM(F50:F52)</f>
        <v>0</v>
      </c>
      <c r="G49" s="3564"/>
      <c r="H49" s="3578"/>
      <c r="I49" s="3564"/>
      <c r="J49" s="3564"/>
      <c r="K49" s="3588">
        <f>SUM(K50:K51)</f>
        <v>0</v>
      </c>
    </row>
    <row r="50" spans="1:11" s="3516" customFormat="1" ht="30" customHeight="1">
      <c r="A50" s="3570" t="s">
        <v>1492</v>
      </c>
      <c r="B50" s="3581" t="s">
        <v>2941</v>
      </c>
      <c r="C50" s="5168" t="s">
        <v>3768</v>
      </c>
      <c r="D50" s="5169"/>
      <c r="E50" s="3550"/>
      <c r="F50" s="3585"/>
      <c r="G50" s="3576"/>
      <c r="H50" s="3578"/>
      <c r="I50" s="3577"/>
      <c r="J50" s="3576"/>
      <c r="K50" s="3589"/>
    </row>
    <row r="51" spans="1:11" s="3516" customFormat="1" ht="30" customHeight="1">
      <c r="A51" s="3570" t="s">
        <v>1495</v>
      </c>
      <c r="B51" s="3581" t="s">
        <v>2943</v>
      </c>
      <c r="C51" s="5168" t="s">
        <v>3769</v>
      </c>
      <c r="D51" s="5169"/>
      <c r="E51" s="3550"/>
      <c r="F51" s="3585"/>
      <c r="G51" s="3564"/>
      <c r="H51" s="3578"/>
      <c r="I51" s="3577"/>
      <c r="J51" s="3564"/>
      <c r="K51" s="3589"/>
    </row>
    <row r="52" spans="1:11" s="3516" customFormat="1" ht="43.5" customHeight="1" thickBot="1">
      <c r="A52" s="3590" t="s">
        <v>1498</v>
      </c>
      <c r="B52" s="3591" t="s">
        <v>3770</v>
      </c>
      <c r="C52" s="5151" t="s">
        <v>3771</v>
      </c>
      <c r="D52" s="5152"/>
      <c r="E52" s="3592"/>
      <c r="F52" s="3593"/>
      <c r="G52" s="3594"/>
      <c r="H52" s="3595"/>
      <c r="I52" s="3594"/>
      <c r="J52" s="3594"/>
      <c r="K52" s="3596"/>
    </row>
    <row r="53" spans="1:11">
      <c r="A53" s="3517"/>
      <c r="B53" s="3517"/>
      <c r="C53" s="3517"/>
      <c r="D53" s="3517"/>
      <c r="E53" s="3517"/>
      <c r="F53" s="3517"/>
      <c r="G53" s="3517"/>
      <c r="H53" s="3517"/>
      <c r="I53" s="3517"/>
      <c r="J53" s="3517"/>
      <c r="K53" s="3517"/>
    </row>
    <row r="54" spans="1:11">
      <c r="A54" s="3517"/>
      <c r="B54" s="3517"/>
      <c r="C54" s="3517"/>
      <c r="D54" s="3517"/>
      <c r="E54" s="3517"/>
      <c r="F54" s="3517"/>
      <c r="G54" s="3517"/>
      <c r="H54" s="3517"/>
      <c r="I54" s="3517"/>
      <c r="J54" s="3517"/>
      <c r="K54" s="3517"/>
    </row>
    <row r="55" spans="1:11">
      <c r="A55" s="3517"/>
      <c r="B55" s="3517"/>
      <c r="C55" s="3517"/>
      <c r="D55" s="3517"/>
      <c r="E55" s="3517"/>
      <c r="F55" s="3517"/>
      <c r="G55" s="3517"/>
      <c r="H55" s="3517"/>
      <c r="I55" s="3517"/>
      <c r="J55" s="3517"/>
      <c r="K55" s="3517"/>
    </row>
    <row r="56" spans="1:11">
      <c r="A56" s="3517"/>
      <c r="B56" s="3517"/>
      <c r="C56" s="3517"/>
      <c r="D56" s="3517"/>
      <c r="E56" s="3517"/>
      <c r="F56" s="3517"/>
      <c r="G56" s="3517"/>
      <c r="H56" s="3517"/>
      <c r="I56" s="3517"/>
      <c r="J56" s="3517"/>
      <c r="K56" s="3517"/>
    </row>
    <row r="57" spans="1:11">
      <c r="A57" s="3517"/>
      <c r="B57" s="3517"/>
      <c r="C57" s="3517"/>
      <c r="D57" s="3517"/>
      <c r="E57" s="3517"/>
      <c r="F57" s="3517"/>
      <c r="G57" s="3517"/>
      <c r="H57" s="3517"/>
      <c r="I57" s="3517"/>
      <c r="J57" s="3517"/>
      <c r="K57" s="3517"/>
    </row>
    <row r="58" spans="1:11">
      <c r="A58" s="3517"/>
      <c r="B58" s="3517"/>
      <c r="C58" s="3517"/>
      <c r="D58" s="3517"/>
      <c r="E58" s="3517"/>
      <c r="F58" s="3517"/>
      <c r="G58" s="3517"/>
      <c r="H58" s="3517"/>
      <c r="I58" s="3517"/>
      <c r="J58" s="3517"/>
      <c r="K58" s="3517"/>
    </row>
    <row r="59" spans="1:11">
      <c r="A59" s="3517"/>
      <c r="B59" s="3517"/>
      <c r="C59" s="3517"/>
      <c r="D59" s="3517"/>
      <c r="E59" s="3517"/>
      <c r="F59" s="3517"/>
      <c r="G59" s="3517"/>
      <c r="H59" s="3517"/>
      <c r="I59" s="3517"/>
      <c r="J59" s="3517"/>
      <c r="K59" s="3517"/>
    </row>
    <row r="60" spans="1:11">
      <c r="A60" s="3517"/>
      <c r="B60" s="3517"/>
      <c r="C60" s="3517"/>
      <c r="D60" s="3517"/>
      <c r="E60" s="3517"/>
      <c r="F60" s="3517"/>
      <c r="G60" s="3517"/>
      <c r="H60" s="3517"/>
      <c r="I60" s="3517"/>
      <c r="J60" s="3517"/>
      <c r="K60" s="3517"/>
    </row>
    <row r="61" spans="1:11">
      <c r="A61" s="3517"/>
      <c r="B61" s="3517"/>
      <c r="C61" s="3517"/>
      <c r="D61" s="3517"/>
      <c r="E61" s="3517"/>
      <c r="F61" s="3517"/>
      <c r="G61" s="3517"/>
      <c r="H61" s="3517"/>
      <c r="I61" s="3517"/>
      <c r="J61" s="3517"/>
      <c r="K61" s="3517"/>
    </row>
    <row r="62" spans="1:11">
      <c r="A62" s="3517"/>
      <c r="B62" s="3517"/>
      <c r="C62" s="3517"/>
      <c r="D62" s="3517"/>
      <c r="E62" s="3517"/>
      <c r="F62" s="3517"/>
      <c r="G62" s="3517"/>
      <c r="H62" s="3517"/>
      <c r="I62" s="3517"/>
      <c r="J62" s="3517"/>
      <c r="K62" s="3517"/>
    </row>
    <row r="63" spans="1:11">
      <c r="A63" s="3517"/>
      <c r="B63" s="3517"/>
      <c r="C63" s="3517"/>
      <c r="D63" s="3517"/>
      <c r="E63" s="3517"/>
      <c r="F63" s="3517"/>
      <c r="G63" s="3517"/>
      <c r="H63" s="3517"/>
      <c r="I63" s="3517"/>
      <c r="J63" s="3517"/>
      <c r="K63" s="3517"/>
    </row>
    <row r="64" spans="1:11">
      <c r="A64" s="3517"/>
      <c r="B64" s="3517"/>
      <c r="C64" s="3517"/>
      <c r="D64" s="3517"/>
      <c r="E64" s="3517"/>
      <c r="F64" s="3517"/>
      <c r="G64" s="3517"/>
      <c r="H64" s="3517"/>
      <c r="I64" s="3517"/>
      <c r="J64" s="3517"/>
      <c r="K64" s="3517"/>
    </row>
    <row r="65" spans="1:11">
      <c r="A65" s="3517"/>
      <c r="B65" s="3517"/>
      <c r="C65" s="3517"/>
      <c r="D65" s="3517"/>
      <c r="E65" s="3517"/>
      <c r="F65" s="3517"/>
      <c r="G65" s="3517"/>
      <c r="H65" s="3517"/>
      <c r="I65" s="3517"/>
      <c r="J65" s="3517"/>
      <c r="K65" s="3517"/>
    </row>
    <row r="66" spans="1:11">
      <c r="A66" s="3517"/>
      <c r="B66" s="3517"/>
      <c r="C66" s="3517"/>
      <c r="D66" s="3517"/>
      <c r="E66" s="3517"/>
      <c r="F66" s="3517"/>
      <c r="G66" s="3517"/>
      <c r="H66" s="3517"/>
      <c r="I66" s="3517"/>
      <c r="J66" s="3517"/>
      <c r="K66" s="3517"/>
    </row>
    <row r="67" spans="1:11">
      <c r="A67" s="3517"/>
      <c r="B67" s="3517"/>
      <c r="C67" s="3517"/>
      <c r="D67" s="3517"/>
      <c r="E67" s="3517"/>
      <c r="F67" s="3517"/>
      <c r="G67" s="3517"/>
      <c r="H67" s="3517"/>
      <c r="I67" s="3517"/>
      <c r="J67" s="3517"/>
      <c r="K67" s="3517"/>
    </row>
    <row r="68" spans="1:11">
      <c r="A68" s="3517"/>
      <c r="B68" s="3517"/>
      <c r="C68" s="3517"/>
      <c r="D68" s="3517"/>
      <c r="E68" s="3517"/>
      <c r="F68" s="3517"/>
      <c r="G68" s="3517"/>
      <c r="H68" s="3517"/>
      <c r="I68" s="3517"/>
      <c r="J68" s="3517"/>
      <c r="K68" s="3517"/>
    </row>
    <row r="69" spans="1:11">
      <c r="A69" s="3517"/>
      <c r="B69" s="3517"/>
      <c r="C69" s="3517"/>
      <c r="D69" s="3517"/>
      <c r="E69" s="3517"/>
      <c r="F69" s="3517"/>
      <c r="G69" s="3517"/>
      <c r="H69" s="3517"/>
      <c r="I69" s="3517"/>
      <c r="J69" s="3517"/>
      <c r="K69" s="3517"/>
    </row>
    <row r="70" spans="1:11">
      <c r="A70" s="3517"/>
      <c r="B70" s="3517"/>
      <c r="C70" s="3517"/>
      <c r="D70" s="3517"/>
      <c r="E70" s="3517"/>
      <c r="F70" s="3517"/>
      <c r="G70" s="3517"/>
      <c r="H70" s="3517"/>
      <c r="I70" s="3517"/>
      <c r="J70" s="3517"/>
      <c r="K70" s="3517"/>
    </row>
    <row r="71" spans="1:11">
      <c r="A71" s="3517"/>
      <c r="B71" s="3517"/>
      <c r="C71" s="3517"/>
      <c r="D71" s="3517"/>
      <c r="E71" s="3517"/>
      <c r="F71" s="3517"/>
      <c r="G71" s="3517"/>
      <c r="H71" s="3517"/>
      <c r="I71" s="3517"/>
      <c r="J71" s="3517"/>
      <c r="K71" s="3517"/>
    </row>
    <row r="72" spans="1:11">
      <c r="A72" s="3517"/>
      <c r="B72" s="3517"/>
      <c r="C72" s="3517"/>
      <c r="D72" s="3517"/>
      <c r="E72" s="3517"/>
      <c r="F72" s="3517"/>
      <c r="G72" s="3517"/>
      <c r="H72" s="3517"/>
      <c r="I72" s="3517"/>
      <c r="J72" s="3517"/>
      <c r="K72" s="3517"/>
    </row>
    <row r="73" spans="1:11">
      <c r="A73" s="3517"/>
      <c r="B73" s="3517"/>
      <c r="C73" s="3517"/>
      <c r="D73" s="3517"/>
      <c r="E73" s="3517"/>
      <c r="F73" s="3517"/>
      <c r="G73" s="3517"/>
      <c r="H73" s="3517"/>
      <c r="I73" s="3517"/>
      <c r="J73" s="3517"/>
      <c r="K73" s="3517"/>
    </row>
    <row r="74" spans="1:11">
      <c r="A74" s="3517"/>
      <c r="B74" s="3517"/>
      <c r="C74" s="3517"/>
      <c r="D74" s="3517"/>
      <c r="E74" s="3517"/>
      <c r="F74" s="3517"/>
      <c r="G74" s="3517"/>
      <c r="H74" s="3517"/>
      <c r="I74" s="3517"/>
      <c r="J74" s="3517"/>
      <c r="K74" s="3517"/>
    </row>
    <row r="75" spans="1:11">
      <c r="A75" s="3517"/>
      <c r="B75" s="3517"/>
      <c r="C75" s="3517"/>
      <c r="D75" s="3517"/>
      <c r="E75" s="3517"/>
      <c r="F75" s="3517"/>
      <c r="G75" s="3517"/>
      <c r="H75" s="3517"/>
      <c r="I75" s="3517"/>
      <c r="J75" s="3517"/>
      <c r="K75" s="3517"/>
    </row>
    <row r="76" spans="1:11">
      <c r="A76" s="3517"/>
      <c r="B76" s="3517"/>
      <c r="C76" s="3517"/>
      <c r="D76" s="3517"/>
      <c r="E76" s="3517"/>
      <c r="F76" s="3517"/>
      <c r="G76" s="3517"/>
      <c r="H76" s="3517"/>
      <c r="I76" s="3517"/>
      <c r="J76" s="3517"/>
      <c r="K76" s="3517"/>
    </row>
    <row r="77" spans="1:11">
      <c r="A77" s="3517"/>
      <c r="B77" s="3517"/>
      <c r="C77" s="3517"/>
      <c r="D77" s="3517"/>
      <c r="E77" s="3517"/>
      <c r="F77" s="3517"/>
      <c r="G77" s="3517"/>
      <c r="H77" s="3517"/>
      <c r="I77" s="3517"/>
      <c r="J77" s="3517"/>
      <c r="K77" s="3517"/>
    </row>
    <row r="78" spans="1:11">
      <c r="A78" s="3517"/>
      <c r="B78" s="3517"/>
      <c r="C78" s="3517"/>
      <c r="D78" s="3517"/>
      <c r="E78" s="3517"/>
      <c r="F78" s="3517"/>
      <c r="G78" s="3517"/>
      <c r="H78" s="3517"/>
      <c r="I78" s="3517"/>
      <c r="J78" s="3517"/>
      <c r="K78" s="3517"/>
    </row>
    <row r="79" spans="1:11">
      <c r="A79" s="3517"/>
      <c r="B79" s="3517"/>
      <c r="C79" s="3517"/>
      <c r="D79" s="3517"/>
      <c r="E79" s="3517"/>
      <c r="F79" s="3517"/>
      <c r="G79" s="3517"/>
      <c r="H79" s="3517"/>
      <c r="I79" s="3517"/>
      <c r="J79" s="3517"/>
      <c r="K79" s="3517"/>
    </row>
    <row r="80" spans="1:11">
      <c r="A80" s="3517"/>
      <c r="B80" s="3517"/>
      <c r="C80" s="3517"/>
      <c r="D80" s="3517"/>
      <c r="E80" s="3517"/>
      <c r="F80" s="3517"/>
      <c r="G80" s="3517"/>
      <c r="H80" s="3517"/>
      <c r="I80" s="3517"/>
      <c r="J80" s="3517"/>
      <c r="K80" s="3517"/>
    </row>
    <row r="81" spans="1:11">
      <c r="A81" s="3517"/>
      <c r="B81" s="3517"/>
      <c r="C81" s="3517"/>
      <c r="D81" s="3517"/>
      <c r="E81" s="3517"/>
      <c r="F81" s="3517"/>
      <c r="G81" s="3517"/>
      <c r="H81" s="3517"/>
      <c r="I81" s="3517"/>
      <c r="J81" s="3517"/>
      <c r="K81" s="3517"/>
    </row>
    <row r="82" spans="1:11">
      <c r="A82" s="3517"/>
      <c r="B82" s="3517"/>
      <c r="C82" s="3517"/>
      <c r="D82" s="3517"/>
      <c r="E82" s="3517"/>
      <c r="F82" s="3517"/>
      <c r="G82" s="3517"/>
      <c r="H82" s="3517"/>
      <c r="I82" s="3517"/>
      <c r="J82" s="3517"/>
      <c r="K82" s="3517"/>
    </row>
    <row r="83" spans="1:11">
      <c r="A83" s="3517"/>
      <c r="B83" s="3517"/>
      <c r="C83" s="3517"/>
      <c r="D83" s="3517"/>
      <c r="E83" s="3517"/>
      <c r="F83" s="3517"/>
      <c r="G83" s="3517"/>
      <c r="H83" s="3517"/>
      <c r="I83" s="3517"/>
      <c r="J83" s="3517"/>
      <c r="K83" s="3517"/>
    </row>
    <row r="84" spans="1:11">
      <c r="A84" s="3517"/>
      <c r="B84" s="3517"/>
      <c r="C84" s="3517"/>
      <c r="D84" s="3517"/>
      <c r="E84" s="3517"/>
      <c r="F84" s="3517"/>
      <c r="G84" s="3517"/>
      <c r="H84" s="3517"/>
      <c r="I84" s="3517"/>
      <c r="J84" s="3517"/>
      <c r="K84" s="3517"/>
    </row>
    <row r="85" spans="1:11">
      <c r="A85" s="3517"/>
      <c r="B85" s="3517"/>
      <c r="C85" s="3517"/>
      <c r="D85" s="3517"/>
      <c r="E85" s="3517"/>
      <c r="F85" s="3517"/>
      <c r="G85" s="3517"/>
      <c r="H85" s="3517"/>
      <c r="I85" s="3517"/>
      <c r="J85" s="3517"/>
      <c r="K85" s="3517"/>
    </row>
    <row r="86" spans="1:11">
      <c r="A86" s="3517"/>
      <c r="B86" s="3517"/>
      <c r="C86" s="3517"/>
      <c r="D86" s="3517"/>
      <c r="E86" s="3517"/>
      <c r="F86" s="3517"/>
      <c r="G86" s="3517"/>
      <c r="H86" s="3517"/>
      <c r="I86" s="3517"/>
      <c r="J86" s="3517"/>
      <c r="K86" s="3517"/>
    </row>
    <row r="87" spans="1:11">
      <c r="A87" s="3517"/>
      <c r="B87" s="3517"/>
      <c r="C87" s="3517"/>
      <c r="D87" s="3517"/>
      <c r="E87" s="3517"/>
      <c r="F87" s="3517"/>
      <c r="G87" s="3517"/>
      <c r="H87" s="3517"/>
      <c r="I87" s="3517"/>
      <c r="J87" s="3517"/>
      <c r="K87" s="3517"/>
    </row>
    <row r="88" spans="1:11">
      <c r="A88" s="3517"/>
      <c r="B88" s="3517"/>
      <c r="C88" s="3517"/>
      <c r="D88" s="3517"/>
      <c r="E88" s="3517"/>
      <c r="F88" s="3517"/>
      <c r="G88" s="3517"/>
      <c r="H88" s="3517"/>
      <c r="I88" s="3517"/>
      <c r="J88" s="3517"/>
      <c r="K88" s="3517"/>
    </row>
    <row r="89" spans="1:11">
      <c r="A89" s="3517"/>
      <c r="B89" s="3517"/>
      <c r="C89" s="3517"/>
      <c r="D89" s="3517"/>
      <c r="E89" s="3517"/>
      <c r="F89" s="3517"/>
      <c r="G89" s="3517"/>
      <c r="H89" s="3517"/>
      <c r="I89" s="3517"/>
      <c r="J89" s="3517"/>
      <c r="K89" s="3517"/>
    </row>
    <row r="90" spans="1:11">
      <c r="A90" s="3517"/>
      <c r="B90" s="3517"/>
      <c r="C90" s="3517"/>
      <c r="D90" s="3517"/>
      <c r="E90" s="3517"/>
      <c r="F90" s="3517"/>
      <c r="G90" s="3517"/>
      <c r="H90" s="3517"/>
      <c r="I90" s="3517"/>
      <c r="J90" s="3517"/>
      <c r="K90" s="3517"/>
    </row>
    <row r="91" spans="1:11">
      <c r="A91" s="3517"/>
      <c r="B91" s="3517"/>
      <c r="C91" s="3517"/>
      <c r="D91" s="3517"/>
      <c r="E91" s="3517"/>
      <c r="F91" s="3517"/>
      <c r="G91" s="3517"/>
      <c r="H91" s="3517"/>
      <c r="I91" s="3517"/>
      <c r="J91" s="3517"/>
      <c r="K91" s="3517"/>
    </row>
    <row r="92" spans="1:11">
      <c r="A92" s="3517"/>
      <c r="B92" s="3517"/>
      <c r="C92" s="3517"/>
      <c r="D92" s="3517"/>
      <c r="E92" s="3517"/>
      <c r="F92" s="3517"/>
      <c r="G92" s="3517"/>
      <c r="H92" s="3517"/>
      <c r="I92" s="3517"/>
      <c r="J92" s="3517"/>
      <c r="K92" s="3517"/>
    </row>
    <row r="93" spans="1:11">
      <c r="A93" s="3517"/>
      <c r="B93" s="3517"/>
      <c r="C93" s="3517"/>
      <c r="D93" s="3517"/>
      <c r="E93" s="3517"/>
      <c r="F93" s="3517"/>
      <c r="G93" s="3517"/>
      <c r="H93" s="3517"/>
      <c r="I93" s="3517"/>
      <c r="J93" s="3517"/>
      <c r="K93" s="3517"/>
    </row>
    <row r="94" spans="1:11">
      <c r="A94" s="3517"/>
      <c r="B94" s="3517"/>
      <c r="C94" s="3517"/>
      <c r="D94" s="3517"/>
      <c r="E94" s="3517"/>
      <c r="F94" s="3517"/>
      <c r="G94" s="3517"/>
      <c r="H94" s="3517"/>
      <c r="I94" s="3517"/>
      <c r="J94" s="3517"/>
      <c r="K94" s="3517"/>
    </row>
    <row r="95" spans="1:11">
      <c r="A95" s="3517"/>
      <c r="B95" s="3517"/>
      <c r="C95" s="3517"/>
      <c r="D95" s="3517"/>
      <c r="E95" s="3517"/>
      <c r="F95" s="3517"/>
      <c r="G95" s="3517"/>
      <c r="H95" s="3517"/>
      <c r="I95" s="3517"/>
      <c r="J95" s="3517"/>
      <c r="K95" s="3517"/>
    </row>
    <row r="96" spans="1:11">
      <c r="A96" s="3517"/>
      <c r="B96" s="3517"/>
      <c r="C96" s="3517"/>
      <c r="D96" s="3517"/>
      <c r="E96" s="3517"/>
      <c r="F96" s="3517"/>
      <c r="G96" s="3517"/>
      <c r="H96" s="3517"/>
      <c r="I96" s="3517"/>
      <c r="J96" s="3517"/>
      <c r="K96" s="3517"/>
    </row>
    <row r="97" spans="1:11">
      <c r="A97" s="3517"/>
      <c r="B97" s="3517"/>
      <c r="C97" s="3517"/>
      <c r="D97" s="3517"/>
      <c r="E97" s="3517"/>
      <c r="F97" s="3517"/>
      <c r="G97" s="3517"/>
      <c r="H97" s="3517"/>
      <c r="I97" s="3517"/>
      <c r="J97" s="3517"/>
      <c r="K97" s="3517"/>
    </row>
    <row r="98" spans="1:11">
      <c r="A98" s="3517"/>
      <c r="B98" s="3517"/>
      <c r="C98" s="3517"/>
      <c r="D98" s="3517"/>
      <c r="E98" s="3517"/>
      <c r="F98" s="3517"/>
      <c r="G98" s="3517"/>
      <c r="H98" s="3517"/>
      <c r="I98" s="3517"/>
      <c r="J98" s="3517"/>
      <c r="K98" s="3517"/>
    </row>
    <row r="99" spans="1:11">
      <c r="A99" s="3517"/>
      <c r="B99" s="3517"/>
      <c r="C99" s="3517"/>
      <c r="D99" s="3517"/>
      <c r="E99" s="3517"/>
      <c r="F99" s="3517"/>
      <c r="G99" s="3517"/>
      <c r="H99" s="3517"/>
      <c r="I99" s="3517"/>
      <c r="J99" s="3517"/>
      <c r="K99" s="3517"/>
    </row>
    <row r="100" spans="1:11">
      <c r="A100" s="3517"/>
      <c r="B100" s="3517"/>
      <c r="C100" s="3517"/>
      <c r="D100" s="3517"/>
      <c r="E100" s="3517"/>
      <c r="F100" s="3517"/>
      <c r="G100" s="3517"/>
      <c r="H100" s="3517"/>
      <c r="I100" s="3517"/>
      <c r="J100" s="3517"/>
      <c r="K100" s="3517"/>
    </row>
    <row r="101" spans="1:11">
      <c r="A101" s="3517"/>
      <c r="B101" s="3517"/>
      <c r="C101" s="3517"/>
      <c r="D101" s="3517"/>
      <c r="E101" s="3517"/>
      <c r="F101" s="3517"/>
      <c r="G101" s="3517"/>
      <c r="H101" s="3517"/>
      <c r="I101" s="3517"/>
      <c r="J101" s="3517"/>
      <c r="K101" s="3517"/>
    </row>
    <row r="102" spans="1:11">
      <c r="A102" s="3517"/>
      <c r="B102" s="3517"/>
      <c r="C102" s="3517"/>
      <c r="D102" s="3517"/>
      <c r="E102" s="3517"/>
      <c r="F102" s="3517"/>
      <c r="G102" s="3517"/>
      <c r="H102" s="3517"/>
      <c r="I102" s="3517"/>
      <c r="J102" s="3517"/>
      <c r="K102" s="3517"/>
    </row>
    <row r="103" spans="1:11">
      <c r="A103" s="3517"/>
      <c r="B103" s="3517"/>
      <c r="C103" s="3517"/>
      <c r="D103" s="3517"/>
      <c r="E103" s="3517"/>
      <c r="F103" s="3517"/>
      <c r="G103" s="3517"/>
      <c r="H103" s="3517"/>
      <c r="I103" s="3517"/>
      <c r="J103" s="3517"/>
      <c r="K103" s="3517"/>
    </row>
    <row r="104" spans="1:11">
      <c r="A104" s="3517"/>
      <c r="B104" s="3517"/>
      <c r="C104" s="3517"/>
      <c r="D104" s="3517"/>
      <c r="E104" s="3517"/>
      <c r="F104" s="3517"/>
      <c r="G104" s="3517"/>
      <c r="H104" s="3517"/>
      <c r="I104" s="3517"/>
      <c r="J104" s="3517"/>
      <c r="K104" s="3517"/>
    </row>
    <row r="105" spans="1:11">
      <c r="A105" s="3517"/>
      <c r="B105" s="3517"/>
      <c r="C105" s="3517"/>
      <c r="D105" s="3517"/>
      <c r="E105" s="3517"/>
      <c r="F105" s="3517"/>
      <c r="G105" s="3517"/>
      <c r="H105" s="3517"/>
      <c r="I105" s="3517"/>
      <c r="J105" s="3517"/>
      <c r="K105" s="3517"/>
    </row>
    <row r="106" spans="1:11">
      <c r="A106" s="3517"/>
      <c r="B106" s="3517"/>
      <c r="C106" s="3517"/>
      <c r="D106" s="3517"/>
      <c r="E106" s="3517"/>
      <c r="F106" s="3517"/>
      <c r="G106" s="3517"/>
      <c r="H106" s="3517"/>
      <c r="I106" s="3517"/>
      <c r="J106" s="3517"/>
      <c r="K106" s="3517"/>
    </row>
    <row r="107" spans="1:11">
      <c r="A107" s="3517"/>
      <c r="B107" s="3517"/>
      <c r="C107" s="3517"/>
      <c r="D107" s="3517"/>
      <c r="E107" s="3517"/>
      <c r="F107" s="3517"/>
      <c r="G107" s="3517"/>
      <c r="H107" s="3517"/>
      <c r="I107" s="3517"/>
      <c r="J107" s="3517"/>
      <c r="K107" s="3517"/>
    </row>
    <row r="108" spans="1:11">
      <c r="A108" s="3517"/>
      <c r="B108" s="3517"/>
      <c r="C108" s="3517"/>
      <c r="D108" s="3517"/>
      <c r="E108" s="3517"/>
      <c r="F108" s="3517"/>
      <c r="G108" s="3517"/>
      <c r="H108" s="3517"/>
      <c r="I108" s="3517"/>
      <c r="J108" s="3517"/>
      <c r="K108" s="3517"/>
    </row>
    <row r="109" spans="1:11">
      <c r="A109" s="3517"/>
      <c r="B109" s="3517"/>
      <c r="C109" s="3517"/>
      <c r="D109" s="3517"/>
      <c r="E109" s="3517"/>
      <c r="F109" s="3517"/>
      <c r="G109" s="3517"/>
      <c r="H109" s="3517"/>
      <c r="I109" s="3517"/>
      <c r="J109" s="3517"/>
      <c r="K109" s="3517"/>
    </row>
    <row r="110" spans="1:11">
      <c r="A110" s="3517"/>
      <c r="B110" s="3517"/>
      <c r="C110" s="3517"/>
      <c r="D110" s="3517"/>
      <c r="E110" s="3517"/>
      <c r="F110" s="3517"/>
      <c r="G110" s="3517"/>
      <c r="H110" s="3517"/>
      <c r="I110" s="3517"/>
      <c r="J110" s="3517"/>
      <c r="K110" s="3517"/>
    </row>
    <row r="111" spans="1:11">
      <c r="A111" s="3517"/>
      <c r="B111" s="3517"/>
      <c r="C111" s="3517"/>
      <c r="D111" s="3517"/>
      <c r="E111" s="3517"/>
      <c r="F111" s="3517"/>
      <c r="G111" s="3517"/>
      <c r="H111" s="3517"/>
      <c r="I111" s="3517"/>
      <c r="J111" s="3517"/>
      <c r="K111" s="3517"/>
    </row>
    <row r="112" spans="1:11">
      <c r="A112" s="3517"/>
      <c r="B112" s="3517"/>
      <c r="C112" s="3517"/>
      <c r="D112" s="3517"/>
      <c r="E112" s="3517"/>
      <c r="F112" s="3517"/>
      <c r="G112" s="3517"/>
      <c r="H112" s="3517"/>
      <c r="I112" s="3517"/>
      <c r="J112" s="3517"/>
      <c r="K112" s="3517"/>
    </row>
    <row r="113" spans="1:11">
      <c r="A113" s="3517"/>
      <c r="B113" s="3517"/>
      <c r="C113" s="3517"/>
      <c r="D113" s="3517"/>
      <c r="E113" s="3517"/>
      <c r="F113" s="3517"/>
      <c r="G113" s="3517"/>
      <c r="H113" s="3517"/>
      <c r="I113" s="3517"/>
      <c r="J113" s="3517"/>
      <c r="K113" s="3517"/>
    </row>
    <row r="114" spans="1:11">
      <c r="A114" s="3517"/>
      <c r="B114" s="3517"/>
      <c r="C114" s="3517"/>
      <c r="D114" s="3517"/>
      <c r="E114" s="3517"/>
      <c r="F114" s="3517"/>
      <c r="G114" s="3517"/>
      <c r="H114" s="3517"/>
      <c r="I114" s="3517"/>
      <c r="J114" s="3517"/>
      <c r="K114" s="3517"/>
    </row>
    <row r="115" spans="1:11">
      <c r="A115" s="3517"/>
      <c r="B115" s="3517"/>
      <c r="C115" s="3517"/>
      <c r="D115" s="3517"/>
      <c r="E115" s="3517"/>
      <c r="F115" s="3517"/>
      <c r="G115" s="3517"/>
      <c r="H115" s="3517"/>
      <c r="I115" s="3517"/>
      <c r="J115" s="3517"/>
      <c r="K115" s="3517"/>
    </row>
    <row r="116" spans="1:11">
      <c r="A116" s="3517"/>
      <c r="B116" s="3517"/>
      <c r="C116" s="3517"/>
      <c r="D116" s="3517"/>
      <c r="E116" s="3517"/>
      <c r="F116" s="3517"/>
      <c r="G116" s="3517"/>
      <c r="H116" s="3517"/>
      <c r="I116" s="3517"/>
      <c r="J116" s="3517"/>
      <c r="K116" s="3517"/>
    </row>
    <row r="117" spans="1:11">
      <c r="A117" s="3517"/>
      <c r="B117" s="3517"/>
      <c r="C117" s="3517"/>
      <c r="D117" s="3517"/>
      <c r="E117" s="3517"/>
      <c r="F117" s="3517"/>
      <c r="G117" s="3517"/>
      <c r="H117" s="3517"/>
      <c r="I117" s="3517"/>
      <c r="J117" s="3517"/>
      <c r="K117" s="3517"/>
    </row>
    <row r="118" spans="1:11">
      <c r="A118" s="3517"/>
      <c r="B118" s="3517"/>
      <c r="C118" s="3517"/>
      <c r="D118" s="3517"/>
      <c r="E118" s="3517"/>
      <c r="F118" s="3517"/>
      <c r="G118" s="3517"/>
      <c r="H118" s="3517"/>
      <c r="I118" s="3517"/>
      <c r="J118" s="3517"/>
      <c r="K118" s="3517"/>
    </row>
    <row r="119" spans="1:11">
      <c r="A119" s="3517"/>
      <c r="B119" s="3517"/>
      <c r="C119" s="3517"/>
      <c r="D119" s="3517"/>
      <c r="E119" s="3517"/>
      <c r="F119" s="3517"/>
      <c r="G119" s="3517"/>
      <c r="H119" s="3517"/>
      <c r="I119" s="3517"/>
      <c r="J119" s="3517"/>
      <c r="K119" s="3517"/>
    </row>
    <row r="120" spans="1:11">
      <c r="A120" s="3517"/>
      <c r="B120" s="3517"/>
      <c r="C120" s="3517"/>
      <c r="D120" s="3517"/>
      <c r="E120" s="3517"/>
      <c r="F120" s="3517"/>
      <c r="G120" s="3517"/>
      <c r="H120" s="3517"/>
      <c r="I120" s="3517"/>
      <c r="J120" s="3517"/>
      <c r="K120" s="3517"/>
    </row>
    <row r="121" spans="1:11">
      <c r="A121" s="3517"/>
      <c r="B121" s="3517"/>
      <c r="C121" s="3517"/>
      <c r="D121" s="3517"/>
      <c r="E121" s="3517"/>
      <c r="F121" s="3517"/>
      <c r="G121" s="3517"/>
      <c r="H121" s="3517"/>
      <c r="I121" s="3517"/>
      <c r="J121" s="3517"/>
      <c r="K121" s="3517"/>
    </row>
    <row r="122" spans="1:11">
      <c r="A122" s="3517"/>
      <c r="B122" s="3517"/>
      <c r="C122" s="3517"/>
      <c r="D122" s="3517"/>
      <c r="E122" s="3517"/>
      <c r="F122" s="3517"/>
      <c r="G122" s="3517"/>
      <c r="H122" s="3517"/>
      <c r="I122" s="3517"/>
      <c r="J122" s="3517"/>
      <c r="K122" s="3517"/>
    </row>
    <row r="123" spans="1:11">
      <c r="A123" s="3517"/>
      <c r="B123" s="3517"/>
      <c r="C123" s="3517"/>
      <c r="D123" s="3517"/>
      <c r="E123" s="3517"/>
      <c r="F123" s="3517"/>
      <c r="G123" s="3517"/>
      <c r="H123" s="3517"/>
      <c r="I123" s="3517"/>
      <c r="J123" s="3517"/>
      <c r="K123" s="3517"/>
    </row>
    <row r="124" spans="1:11">
      <c r="A124" s="3517"/>
      <c r="B124" s="3517"/>
      <c r="C124" s="3517"/>
      <c r="D124" s="3517"/>
      <c r="E124" s="3517"/>
      <c r="F124" s="3517"/>
      <c r="G124" s="3517"/>
      <c r="H124" s="3517"/>
      <c r="I124" s="3517"/>
      <c r="J124" s="3517"/>
      <c r="K124" s="3517"/>
    </row>
    <row r="125" spans="1:11">
      <c r="A125" s="3517"/>
      <c r="B125" s="3517"/>
      <c r="C125" s="3517"/>
      <c r="D125" s="3517"/>
      <c r="E125" s="3517"/>
      <c r="F125" s="3517"/>
      <c r="G125" s="3517"/>
      <c r="H125" s="3517"/>
      <c r="I125" s="3517"/>
      <c r="J125" s="3517"/>
      <c r="K125" s="3517"/>
    </row>
    <row r="126" spans="1:11">
      <c r="A126" s="3517"/>
      <c r="B126" s="3517"/>
      <c r="C126" s="3517"/>
      <c r="D126" s="3517"/>
      <c r="E126" s="3517"/>
      <c r="F126" s="3517"/>
      <c r="G126" s="3517"/>
      <c r="H126" s="3517"/>
      <c r="I126" s="3517"/>
      <c r="J126" s="3517"/>
      <c r="K126" s="3517"/>
    </row>
    <row r="127" spans="1:11">
      <c r="A127" s="3517"/>
      <c r="B127" s="3517"/>
      <c r="C127" s="3517"/>
      <c r="D127" s="3517"/>
      <c r="E127" s="3517"/>
      <c r="F127" s="3517"/>
      <c r="G127" s="3517"/>
      <c r="H127" s="3517"/>
      <c r="I127" s="3517"/>
      <c r="J127" s="3517"/>
      <c r="K127" s="3517"/>
    </row>
    <row r="128" spans="1:11">
      <c r="A128" s="3517"/>
      <c r="B128" s="3517"/>
      <c r="C128" s="3517"/>
      <c r="D128" s="3517"/>
      <c r="E128" s="3517"/>
      <c r="F128" s="3517"/>
      <c r="G128" s="3517"/>
      <c r="H128" s="3517"/>
      <c r="I128" s="3517"/>
      <c r="J128" s="3517"/>
      <c r="K128" s="3517"/>
    </row>
    <row r="129" spans="1:11">
      <c r="A129" s="3517"/>
      <c r="B129" s="3517"/>
      <c r="C129" s="3517"/>
      <c r="D129" s="3517"/>
      <c r="E129" s="3517"/>
      <c r="F129" s="3517"/>
      <c r="G129" s="3517"/>
      <c r="H129" s="3517"/>
      <c r="I129" s="3517"/>
      <c r="J129" s="3517"/>
      <c r="K129" s="3517"/>
    </row>
    <row r="130" spans="1:11">
      <c r="A130" s="3517"/>
      <c r="B130" s="3517"/>
      <c r="C130" s="3517"/>
      <c r="D130" s="3517"/>
      <c r="E130" s="3517"/>
      <c r="F130" s="3517"/>
      <c r="G130" s="3517"/>
      <c r="H130" s="3517"/>
      <c r="I130" s="3517"/>
      <c r="J130" s="3517"/>
      <c r="K130" s="3517"/>
    </row>
    <row r="131" spans="1:11">
      <c r="A131" s="3517"/>
      <c r="B131" s="3517"/>
      <c r="C131" s="3517"/>
      <c r="D131" s="3517"/>
      <c r="E131" s="3517"/>
      <c r="F131" s="3517"/>
      <c r="G131" s="3517"/>
      <c r="H131" s="3517"/>
      <c r="I131" s="3517"/>
      <c r="J131" s="3517"/>
      <c r="K131" s="3517"/>
    </row>
    <row r="132" spans="1:11">
      <c r="A132" s="3517"/>
      <c r="B132" s="3517"/>
      <c r="C132" s="3517"/>
      <c r="D132" s="3517"/>
      <c r="E132" s="3517"/>
      <c r="F132" s="3517"/>
      <c r="G132" s="3517"/>
      <c r="H132" s="3517"/>
      <c r="I132" s="3517"/>
      <c r="J132" s="3517"/>
      <c r="K132" s="3517"/>
    </row>
    <row r="133" spans="1:11">
      <c r="A133" s="3517"/>
      <c r="B133" s="3517"/>
      <c r="C133" s="3517"/>
      <c r="D133" s="3517"/>
      <c r="E133" s="3517"/>
      <c r="F133" s="3517"/>
      <c r="G133" s="3517"/>
      <c r="H133" s="3517"/>
      <c r="I133" s="3517"/>
      <c r="J133" s="3517"/>
      <c r="K133" s="3517"/>
    </row>
    <row r="134" spans="1:11">
      <c r="A134" s="3517"/>
      <c r="B134" s="3517"/>
      <c r="C134" s="3517"/>
      <c r="D134" s="3517"/>
      <c r="E134" s="3517"/>
      <c r="F134" s="3517"/>
      <c r="G134" s="3517"/>
      <c r="H134" s="3517"/>
      <c r="I134" s="3517"/>
      <c r="J134" s="3517"/>
      <c r="K134" s="3517"/>
    </row>
    <row r="135" spans="1:11">
      <c r="A135" s="3517"/>
      <c r="B135" s="3517"/>
      <c r="C135" s="3517"/>
      <c r="D135" s="3517"/>
      <c r="E135" s="3517"/>
      <c r="F135" s="3517"/>
      <c r="G135" s="3517"/>
      <c r="H135" s="3517"/>
      <c r="I135" s="3517"/>
      <c r="J135" s="3517"/>
      <c r="K135" s="3517"/>
    </row>
    <row r="136" spans="1:11">
      <c r="A136" s="3517"/>
      <c r="B136" s="3517"/>
      <c r="C136" s="3517"/>
      <c r="D136" s="3517"/>
      <c r="E136" s="3517"/>
      <c r="F136" s="3517"/>
      <c r="G136" s="3517"/>
      <c r="H136" s="3517"/>
      <c r="I136" s="3517"/>
      <c r="J136" s="3517"/>
      <c r="K136" s="3517"/>
    </row>
    <row r="137" spans="1:11">
      <c r="A137" s="3517"/>
      <c r="B137" s="3517"/>
      <c r="C137" s="3517"/>
      <c r="D137" s="3517"/>
      <c r="E137" s="3517"/>
      <c r="F137" s="3517"/>
      <c r="G137" s="3517"/>
      <c r="H137" s="3517"/>
      <c r="I137" s="3517"/>
      <c r="J137" s="3517"/>
      <c r="K137" s="3517"/>
    </row>
    <row r="138" spans="1:11">
      <c r="A138" s="3517"/>
      <c r="B138" s="3517"/>
      <c r="C138" s="3517"/>
      <c r="D138" s="3517"/>
      <c r="E138" s="3517"/>
      <c r="F138" s="3517"/>
      <c r="G138" s="3517"/>
      <c r="H138" s="3517"/>
      <c r="I138" s="3517"/>
      <c r="J138" s="3517"/>
      <c r="K138" s="3517"/>
    </row>
    <row r="139" spans="1:11">
      <c r="A139" s="3517"/>
      <c r="B139" s="3517"/>
      <c r="C139" s="3517"/>
      <c r="D139" s="3517"/>
      <c r="E139" s="3517"/>
      <c r="F139" s="3517"/>
      <c r="G139" s="3517"/>
      <c r="H139" s="3517"/>
      <c r="I139" s="3517"/>
      <c r="J139" s="3517"/>
      <c r="K139" s="3517"/>
    </row>
    <row r="140" spans="1:11">
      <c r="A140" s="3517"/>
      <c r="B140" s="3517"/>
      <c r="C140" s="3517"/>
      <c r="D140" s="3517"/>
      <c r="E140" s="3517"/>
      <c r="F140" s="3517"/>
      <c r="G140" s="3517"/>
      <c r="H140" s="3517"/>
      <c r="I140" s="3517"/>
      <c r="J140" s="3517"/>
      <c r="K140" s="3517"/>
    </row>
    <row r="141" spans="1:11">
      <c r="A141" s="3517"/>
      <c r="B141" s="3517"/>
      <c r="C141" s="3517"/>
      <c r="D141" s="3517"/>
      <c r="E141" s="3517"/>
      <c r="F141" s="3517"/>
      <c r="G141" s="3517"/>
      <c r="H141" s="3517"/>
      <c r="I141" s="3517"/>
      <c r="J141" s="3517"/>
      <c r="K141" s="3517"/>
    </row>
    <row r="142" spans="1:11">
      <c r="A142" s="3517"/>
      <c r="B142" s="3517"/>
      <c r="C142" s="3517"/>
      <c r="D142" s="3517"/>
      <c r="E142" s="3517"/>
      <c r="F142" s="3517"/>
      <c r="G142" s="3517"/>
      <c r="H142" s="3517"/>
      <c r="I142" s="3517"/>
      <c r="J142" s="3517"/>
      <c r="K142" s="3517"/>
    </row>
    <row r="143" spans="1:11">
      <c r="A143" s="3517"/>
      <c r="B143" s="3517"/>
      <c r="C143" s="3517"/>
      <c r="D143" s="3517"/>
      <c r="E143" s="3517"/>
      <c r="F143" s="3517"/>
      <c r="G143" s="3517"/>
      <c r="H143" s="3517"/>
      <c r="I143" s="3517"/>
      <c r="J143" s="3517"/>
      <c r="K143" s="3517"/>
    </row>
    <row r="144" spans="1:11">
      <c r="A144" s="3517"/>
      <c r="B144" s="3517"/>
      <c r="C144" s="3517"/>
      <c r="D144" s="3517"/>
      <c r="E144" s="3517"/>
      <c r="F144" s="3517"/>
      <c r="G144" s="3517"/>
      <c r="H144" s="3517"/>
      <c r="I144" s="3517"/>
      <c r="J144" s="3517"/>
      <c r="K144" s="3517"/>
    </row>
    <row r="145" spans="1:11">
      <c r="A145" s="3517"/>
      <c r="B145" s="3517"/>
      <c r="C145" s="3517"/>
      <c r="D145" s="3517"/>
      <c r="E145" s="3517"/>
      <c r="F145" s="3517"/>
      <c r="G145" s="3517"/>
      <c r="H145" s="3517"/>
      <c r="I145" s="3517"/>
      <c r="J145" s="3517"/>
      <c r="K145" s="3517"/>
    </row>
    <row r="146" spans="1:11">
      <c r="A146" s="3517"/>
      <c r="B146" s="3517"/>
      <c r="C146" s="3517"/>
      <c r="D146" s="3517"/>
      <c r="E146" s="3517"/>
      <c r="F146" s="3517"/>
      <c r="G146" s="3517"/>
      <c r="H146" s="3517"/>
      <c r="I146" s="3517"/>
      <c r="J146" s="3517"/>
      <c r="K146" s="3517"/>
    </row>
    <row r="147" spans="1:11">
      <c r="A147" s="3517"/>
      <c r="B147" s="3517"/>
      <c r="C147" s="3517"/>
      <c r="D147" s="3517"/>
      <c r="E147" s="3517"/>
      <c r="F147" s="3517"/>
      <c r="G147" s="3517"/>
      <c r="H147" s="3517"/>
      <c r="I147" s="3517"/>
      <c r="J147" s="3517"/>
      <c r="K147" s="3517"/>
    </row>
    <row r="148" spans="1:11">
      <c r="A148" s="3517"/>
      <c r="B148" s="3517"/>
      <c r="C148" s="3517"/>
      <c r="D148" s="3517"/>
      <c r="E148" s="3517"/>
      <c r="F148" s="3517"/>
      <c r="G148" s="3517"/>
      <c r="H148" s="3517"/>
      <c r="I148" s="3517"/>
      <c r="J148" s="3517"/>
      <c r="K148" s="3517"/>
    </row>
    <row r="149" spans="1:11">
      <c r="A149" s="3517"/>
      <c r="B149" s="3517"/>
      <c r="C149" s="3517"/>
      <c r="D149" s="3517"/>
      <c r="E149" s="3517"/>
      <c r="F149" s="3517"/>
      <c r="G149" s="3517"/>
      <c r="H149" s="3517"/>
      <c r="I149" s="3517"/>
      <c r="J149" s="3517"/>
      <c r="K149" s="3517"/>
    </row>
    <row r="150" spans="1:11">
      <c r="A150" s="3517"/>
      <c r="B150" s="3517"/>
      <c r="C150" s="3517"/>
      <c r="D150" s="3517"/>
      <c r="E150" s="3517"/>
      <c r="F150" s="3517"/>
      <c r="G150" s="3517"/>
      <c r="H150" s="3517"/>
      <c r="I150" s="3517"/>
      <c r="J150" s="3517"/>
      <c r="K150" s="3517"/>
    </row>
    <row r="151" spans="1:11">
      <c r="A151" s="3517"/>
      <c r="B151" s="3517"/>
      <c r="C151" s="3517"/>
      <c r="D151" s="3517"/>
      <c r="E151" s="3517"/>
      <c r="F151" s="3517"/>
      <c r="G151" s="3517"/>
      <c r="H151" s="3517"/>
      <c r="I151" s="3517"/>
      <c r="J151" s="3517"/>
      <c r="K151" s="3517"/>
    </row>
    <row r="152" spans="1:11">
      <c r="A152" s="3517"/>
      <c r="B152" s="3517"/>
      <c r="C152" s="3517"/>
      <c r="D152" s="3517"/>
      <c r="E152" s="3517"/>
      <c r="F152" s="3517"/>
      <c r="G152" s="3517"/>
      <c r="H152" s="3517"/>
      <c r="I152" s="3517"/>
      <c r="J152" s="3517"/>
      <c r="K152" s="3517"/>
    </row>
    <row r="153" spans="1:11">
      <c r="A153" s="3517"/>
      <c r="B153" s="3517"/>
      <c r="C153" s="3517"/>
      <c r="D153" s="3517"/>
      <c r="E153" s="3517"/>
      <c r="F153" s="3517"/>
      <c r="G153" s="3517"/>
      <c r="H153" s="3517"/>
      <c r="I153" s="3517"/>
      <c r="J153" s="3517"/>
      <c r="K153" s="3517"/>
    </row>
    <row r="154" spans="1:11">
      <c r="A154" s="3517"/>
      <c r="B154" s="3517"/>
      <c r="C154" s="3517"/>
      <c r="D154" s="3517"/>
      <c r="E154" s="3517"/>
      <c r="F154" s="3517"/>
      <c r="G154" s="3517"/>
      <c r="H154" s="3517"/>
      <c r="I154" s="3517"/>
      <c r="J154" s="3517"/>
      <c r="K154" s="3517"/>
    </row>
    <row r="155" spans="1:11">
      <c r="A155" s="3517"/>
      <c r="B155" s="3517"/>
      <c r="C155" s="3517"/>
      <c r="D155" s="3517"/>
      <c r="E155" s="3517"/>
      <c r="F155" s="3517"/>
      <c r="G155" s="3517"/>
      <c r="H155" s="3517"/>
      <c r="I155" s="3517"/>
      <c r="J155" s="3517"/>
      <c r="K155" s="3517"/>
    </row>
    <row r="156" spans="1:11">
      <c r="A156" s="3517"/>
      <c r="B156" s="3517"/>
      <c r="C156" s="3517"/>
      <c r="D156" s="3517"/>
      <c r="E156" s="3517"/>
      <c r="F156" s="3517"/>
      <c r="G156" s="3517"/>
      <c r="H156" s="3517"/>
      <c r="I156" s="3517"/>
      <c r="J156" s="3517"/>
      <c r="K156" s="3517"/>
    </row>
    <row r="157" spans="1:11">
      <c r="A157" s="3517"/>
      <c r="B157" s="3517"/>
      <c r="C157" s="3517"/>
      <c r="D157" s="3517"/>
      <c r="E157" s="3517"/>
      <c r="F157" s="3517"/>
      <c r="G157" s="3517"/>
      <c r="H157" s="3517"/>
      <c r="I157" s="3517"/>
      <c r="J157" s="3517"/>
      <c r="K157" s="3517"/>
    </row>
    <row r="158" spans="1:11">
      <c r="A158" s="3517"/>
      <c r="B158" s="3517"/>
      <c r="C158" s="3517"/>
      <c r="D158" s="3517"/>
      <c r="E158" s="3517"/>
      <c r="F158" s="3517"/>
      <c r="G158" s="3517"/>
      <c r="H158" s="3517"/>
      <c r="I158" s="3517"/>
      <c r="J158" s="3517"/>
      <c r="K158" s="3517"/>
    </row>
    <row r="159" spans="1:11">
      <c r="A159" s="3517"/>
      <c r="B159" s="3517"/>
      <c r="C159" s="3517"/>
      <c r="D159" s="3517"/>
      <c r="E159" s="3517"/>
      <c r="F159" s="3517"/>
      <c r="G159" s="3517"/>
      <c r="H159" s="3517"/>
      <c r="I159" s="3517"/>
      <c r="J159" s="3517"/>
      <c r="K159" s="3517"/>
    </row>
    <row r="160" spans="1:11">
      <c r="A160" s="3517"/>
      <c r="B160" s="3517"/>
      <c r="C160" s="3517"/>
      <c r="D160" s="3517"/>
      <c r="E160" s="3517"/>
      <c r="F160" s="3517"/>
      <c r="G160" s="3517"/>
      <c r="H160" s="3517"/>
      <c r="I160" s="3517"/>
      <c r="J160" s="3517"/>
      <c r="K160" s="3517"/>
    </row>
    <row r="161" spans="1:11">
      <c r="A161" s="3517"/>
      <c r="B161" s="3517"/>
      <c r="C161" s="3517"/>
      <c r="D161" s="3517"/>
      <c r="E161" s="3517"/>
      <c r="F161" s="3517"/>
      <c r="G161" s="3517"/>
      <c r="H161" s="3517"/>
      <c r="I161" s="3517"/>
      <c r="J161" s="3517"/>
      <c r="K161" s="3517"/>
    </row>
    <row r="162" spans="1:11">
      <c r="A162" s="3517"/>
      <c r="B162" s="3517"/>
      <c r="C162" s="3517"/>
      <c r="D162" s="3517"/>
      <c r="E162" s="3517"/>
      <c r="F162" s="3517"/>
      <c r="G162" s="3517"/>
      <c r="H162" s="3517"/>
      <c r="I162" s="3517"/>
      <c r="J162" s="3517"/>
      <c r="K162" s="3517"/>
    </row>
    <row r="163" spans="1:11">
      <c r="A163" s="3517"/>
      <c r="B163" s="3517"/>
      <c r="C163" s="3517"/>
      <c r="D163" s="3517"/>
      <c r="E163" s="3517"/>
      <c r="F163" s="3517"/>
      <c r="G163" s="3517"/>
      <c r="H163" s="3517"/>
      <c r="I163" s="3517"/>
      <c r="J163" s="3517"/>
      <c r="K163" s="3517"/>
    </row>
    <row r="164" spans="1:11">
      <c r="A164" s="3517"/>
      <c r="B164" s="3517"/>
      <c r="C164" s="3517"/>
      <c r="D164" s="3517"/>
      <c r="E164" s="3517"/>
      <c r="F164" s="3517"/>
      <c r="G164" s="3517"/>
      <c r="H164" s="3517"/>
      <c r="I164" s="3517"/>
      <c r="J164" s="3517"/>
      <c r="K164" s="3517"/>
    </row>
    <row r="165" spans="1:11">
      <c r="A165" s="3517"/>
      <c r="B165" s="3517"/>
      <c r="C165" s="3517"/>
      <c r="D165" s="3517"/>
      <c r="E165" s="3517"/>
      <c r="F165" s="3517"/>
      <c r="G165" s="3517"/>
      <c r="H165" s="3517"/>
      <c r="I165" s="3517"/>
      <c r="J165" s="3517"/>
      <c r="K165" s="3517"/>
    </row>
    <row r="166" spans="1:11">
      <c r="A166" s="3517"/>
      <c r="B166" s="3517"/>
      <c r="C166" s="3517"/>
      <c r="D166" s="3517"/>
      <c r="E166" s="3517"/>
      <c r="F166" s="3517"/>
      <c r="G166" s="3517"/>
      <c r="H166" s="3517"/>
      <c r="I166" s="3517"/>
      <c r="J166" s="3517"/>
      <c r="K166" s="3517"/>
    </row>
    <row r="167" spans="1:11">
      <c r="A167" s="3517"/>
      <c r="B167" s="3517"/>
      <c r="C167" s="3517"/>
      <c r="D167" s="3517"/>
      <c r="E167" s="3517"/>
      <c r="F167" s="3517"/>
      <c r="G167" s="3517"/>
      <c r="H167" s="3517"/>
      <c r="I167" s="3517"/>
      <c r="J167" s="3517"/>
      <c r="K167" s="3517"/>
    </row>
    <row r="168" spans="1:11">
      <c r="A168" s="3517"/>
      <c r="B168" s="3517"/>
      <c r="C168" s="3517"/>
      <c r="D168" s="3517"/>
      <c r="E168" s="3517"/>
      <c r="F168" s="3517"/>
      <c r="G168" s="3517"/>
      <c r="H168" s="3517"/>
      <c r="I168" s="3517"/>
      <c r="J168" s="3517"/>
      <c r="K168" s="3517"/>
    </row>
    <row r="169" spans="1:11">
      <c r="A169" s="3517"/>
      <c r="B169" s="3517"/>
      <c r="C169" s="3517"/>
      <c r="D169" s="3517"/>
      <c r="E169" s="3517"/>
      <c r="F169" s="3517"/>
      <c r="G169" s="3517"/>
      <c r="H169" s="3517"/>
      <c r="I169" s="3517"/>
      <c r="J169" s="3517"/>
      <c r="K169" s="3517"/>
    </row>
    <row r="170" spans="1:11">
      <c r="A170" s="3517"/>
      <c r="B170" s="3517"/>
      <c r="C170" s="3517"/>
      <c r="D170" s="3517"/>
      <c r="E170" s="3517"/>
      <c r="F170" s="3517"/>
      <c r="G170" s="3517"/>
      <c r="H170" s="3517"/>
      <c r="I170" s="3517"/>
      <c r="J170" s="3517"/>
      <c r="K170" s="3517"/>
    </row>
    <row r="171" spans="1:11">
      <c r="A171" s="3517"/>
      <c r="B171" s="3517"/>
      <c r="C171" s="3517"/>
      <c r="D171" s="3517"/>
      <c r="E171" s="3517"/>
      <c r="F171" s="3517"/>
      <c r="G171" s="3517"/>
      <c r="H171" s="3517"/>
      <c r="I171" s="3517"/>
      <c r="J171" s="3517"/>
      <c r="K171" s="3517"/>
    </row>
    <row r="172" spans="1:11">
      <c r="A172" s="3517"/>
      <c r="B172" s="3517"/>
      <c r="C172" s="3517"/>
      <c r="D172" s="3517"/>
      <c r="E172" s="3517"/>
      <c r="F172" s="3517"/>
      <c r="G172" s="3517"/>
      <c r="H172" s="3517"/>
      <c r="I172" s="3517"/>
      <c r="J172" s="3517"/>
      <c r="K172" s="3517"/>
    </row>
    <row r="173" spans="1:11">
      <c r="A173" s="3517"/>
      <c r="B173" s="3517"/>
      <c r="C173" s="3517"/>
      <c r="D173" s="3517"/>
      <c r="E173" s="3517"/>
      <c r="F173" s="3517"/>
      <c r="G173" s="3517"/>
      <c r="H173" s="3517"/>
      <c r="I173" s="3517"/>
      <c r="J173" s="3517"/>
      <c r="K173" s="3517"/>
    </row>
    <row r="174" spans="1:11">
      <c r="A174" s="3517"/>
      <c r="B174" s="3517"/>
      <c r="C174" s="3517"/>
      <c r="D174" s="3517"/>
      <c r="E174" s="3517"/>
      <c r="F174" s="3517"/>
      <c r="G174" s="3517"/>
      <c r="H174" s="3517"/>
      <c r="I174" s="3517"/>
      <c r="J174" s="3517"/>
      <c r="K174" s="3517"/>
    </row>
    <row r="175" spans="1:11">
      <c r="A175" s="3517"/>
      <c r="B175" s="3517"/>
      <c r="C175" s="3517"/>
      <c r="D175" s="3517"/>
      <c r="E175" s="3517"/>
      <c r="F175" s="3517"/>
      <c r="G175" s="3517"/>
      <c r="H175" s="3517"/>
      <c r="I175" s="3517"/>
      <c r="J175" s="3517"/>
      <c r="K175" s="3517"/>
    </row>
    <row r="176" spans="1:11">
      <c r="A176" s="3517"/>
      <c r="B176" s="3517"/>
      <c r="C176" s="3517"/>
      <c r="D176" s="3517"/>
      <c r="E176" s="3517"/>
      <c r="F176" s="3517"/>
      <c r="G176" s="3517"/>
      <c r="H176" s="3517"/>
      <c r="I176" s="3517"/>
      <c r="J176" s="3517"/>
      <c r="K176" s="3517"/>
    </row>
    <row r="177" spans="1:11">
      <c r="A177" s="3517"/>
      <c r="B177" s="3517"/>
      <c r="C177" s="3517"/>
      <c r="D177" s="3517"/>
      <c r="E177" s="3517"/>
      <c r="F177" s="3517"/>
      <c r="G177" s="3517"/>
      <c r="H177" s="3517"/>
      <c r="I177" s="3517"/>
      <c r="J177" s="3517"/>
      <c r="K177" s="3517"/>
    </row>
    <row r="178" spans="1:11">
      <c r="A178" s="3517"/>
      <c r="B178" s="3517"/>
      <c r="C178" s="3517"/>
      <c r="D178" s="3517"/>
      <c r="E178" s="3517"/>
      <c r="F178" s="3517"/>
      <c r="G178" s="3517"/>
      <c r="H178" s="3517"/>
      <c r="I178" s="3517"/>
      <c r="J178" s="3517"/>
      <c r="K178" s="3517"/>
    </row>
    <row r="179" spans="1:11">
      <c r="A179" s="3517"/>
      <c r="B179" s="3517"/>
      <c r="C179" s="3517"/>
      <c r="D179" s="3517"/>
      <c r="E179" s="3517"/>
      <c r="F179" s="3517"/>
      <c r="G179" s="3517"/>
      <c r="H179" s="3517"/>
      <c r="I179" s="3517"/>
      <c r="J179" s="3517"/>
      <c r="K179" s="3517"/>
    </row>
    <row r="180" spans="1:11">
      <c r="A180" s="3517"/>
      <c r="B180" s="3517"/>
      <c r="C180" s="3517"/>
      <c r="D180" s="3517"/>
      <c r="E180" s="3517"/>
      <c r="F180" s="3517"/>
      <c r="G180" s="3517"/>
      <c r="H180" s="3517"/>
      <c r="I180" s="3517"/>
      <c r="J180" s="3517"/>
      <c r="K180" s="3517"/>
    </row>
    <row r="181" spans="1:11">
      <c r="A181" s="3517"/>
      <c r="B181" s="3517"/>
      <c r="C181" s="3517"/>
      <c r="D181" s="3517"/>
      <c r="E181" s="3517"/>
      <c r="F181" s="3517"/>
      <c r="G181" s="3517"/>
      <c r="H181" s="3517"/>
      <c r="I181" s="3517"/>
      <c r="J181" s="3517"/>
      <c r="K181" s="3517"/>
    </row>
    <row r="182" spans="1:11">
      <c r="A182" s="3517"/>
      <c r="B182" s="3517"/>
      <c r="C182" s="3517"/>
      <c r="D182" s="3517"/>
      <c r="E182" s="3517"/>
      <c r="F182" s="3517"/>
      <c r="G182" s="3517"/>
      <c r="H182" s="3517"/>
      <c r="I182" s="3517"/>
      <c r="J182" s="3517"/>
      <c r="K182" s="3517"/>
    </row>
    <row r="183" spans="1:11">
      <c r="A183" s="3517"/>
      <c r="B183" s="3517"/>
      <c r="C183" s="3517"/>
      <c r="D183" s="3517"/>
      <c r="E183" s="3517"/>
      <c r="F183" s="3517"/>
      <c r="G183" s="3517"/>
      <c r="H183" s="3517"/>
      <c r="I183" s="3517"/>
      <c r="J183" s="3517"/>
      <c r="K183" s="3517"/>
    </row>
    <row r="184" spans="1:11">
      <c r="A184" s="3517"/>
      <c r="B184" s="3517"/>
      <c r="C184" s="3517"/>
      <c r="D184" s="3517"/>
      <c r="E184" s="3517"/>
      <c r="F184" s="3517"/>
      <c r="G184" s="3517"/>
      <c r="H184" s="3517"/>
      <c r="I184" s="3517"/>
      <c r="J184" s="3517"/>
      <c r="K184" s="3517"/>
    </row>
    <row r="185" spans="1:11">
      <c r="A185" s="3517"/>
      <c r="B185" s="3517"/>
      <c r="C185" s="3517"/>
      <c r="D185" s="3517"/>
      <c r="E185" s="3517"/>
      <c r="F185" s="3517"/>
      <c r="G185" s="3517"/>
      <c r="H185" s="3517"/>
      <c r="I185" s="3517"/>
      <c r="J185" s="3517"/>
      <c r="K185" s="3517"/>
    </row>
    <row r="186" spans="1:11">
      <c r="A186" s="3517"/>
      <c r="B186" s="3517"/>
      <c r="C186" s="3517"/>
      <c r="D186" s="3517"/>
      <c r="E186" s="3517"/>
      <c r="F186" s="3517"/>
      <c r="G186" s="3517"/>
      <c r="H186" s="3517"/>
      <c r="I186" s="3517"/>
      <c r="J186" s="3517"/>
      <c r="K186" s="3517"/>
    </row>
    <row r="187" spans="1:11">
      <c r="A187" s="3517"/>
      <c r="B187" s="3517"/>
      <c r="C187" s="3517"/>
      <c r="D187" s="3517"/>
      <c r="E187" s="3517"/>
      <c r="F187" s="3517"/>
      <c r="G187" s="3517"/>
      <c r="H187" s="3517"/>
      <c r="I187" s="3517"/>
      <c r="J187" s="3517"/>
      <c r="K187" s="3517"/>
    </row>
    <row r="188" spans="1:11">
      <c r="A188" s="3517"/>
      <c r="B188" s="3517"/>
      <c r="C188" s="3517"/>
      <c r="D188" s="3517"/>
      <c r="E188" s="3517"/>
      <c r="F188" s="3517"/>
      <c r="G188" s="3517"/>
      <c r="H188" s="3517"/>
      <c r="I188" s="3517"/>
      <c r="J188" s="3517"/>
      <c r="K188" s="3517"/>
    </row>
    <row r="189" spans="1:11">
      <c r="A189" s="3517"/>
      <c r="B189" s="3517"/>
      <c r="C189" s="3517"/>
      <c r="D189" s="3517"/>
      <c r="E189" s="3517"/>
      <c r="F189" s="3517"/>
      <c r="G189" s="3517"/>
      <c r="H189" s="3517"/>
      <c r="I189" s="3517"/>
      <c r="J189" s="3517"/>
      <c r="K189" s="3517"/>
    </row>
    <row r="190" spans="1:11">
      <c r="A190" s="3517"/>
      <c r="B190" s="3517"/>
      <c r="C190" s="3517"/>
      <c r="D190" s="3517"/>
      <c r="E190" s="3517"/>
      <c r="F190" s="3517"/>
      <c r="G190" s="3517"/>
      <c r="H190" s="3517"/>
      <c r="I190" s="3517"/>
      <c r="J190" s="3517"/>
      <c r="K190" s="3517"/>
    </row>
    <row r="191" spans="1:11">
      <c r="A191" s="3517"/>
      <c r="B191" s="3517"/>
      <c r="C191" s="3517"/>
      <c r="D191" s="3517"/>
      <c r="E191" s="3517"/>
      <c r="F191" s="3517"/>
      <c r="G191" s="3517"/>
      <c r="H191" s="3517"/>
      <c r="I191" s="3517"/>
      <c r="J191" s="3517"/>
      <c r="K191" s="3517"/>
    </row>
    <row r="192" spans="1:11">
      <c r="A192" s="3517"/>
      <c r="B192" s="3517"/>
      <c r="C192" s="3517"/>
      <c r="D192" s="3517"/>
      <c r="E192" s="3517"/>
      <c r="F192" s="3517"/>
      <c r="G192" s="3517"/>
      <c r="H192" s="3517"/>
      <c r="I192" s="3517"/>
      <c r="J192" s="3517"/>
      <c r="K192" s="3517"/>
    </row>
    <row r="193" spans="1:11">
      <c r="A193" s="3517"/>
      <c r="B193" s="3517"/>
      <c r="C193" s="3517"/>
      <c r="D193" s="3517"/>
      <c r="E193" s="3517"/>
      <c r="F193" s="3517"/>
      <c r="G193" s="3517"/>
      <c r="H193" s="3517"/>
      <c r="I193" s="3517"/>
      <c r="J193" s="3517"/>
      <c r="K193" s="3517"/>
    </row>
    <row r="194" spans="1:11">
      <c r="A194" s="3517"/>
      <c r="B194" s="3517"/>
      <c r="C194" s="3517"/>
      <c r="D194" s="3517"/>
      <c r="E194" s="3517"/>
      <c r="F194" s="3517"/>
      <c r="G194" s="3517"/>
      <c r="H194" s="3517"/>
      <c r="I194" s="3517"/>
      <c r="J194" s="3517"/>
      <c r="K194" s="3517"/>
    </row>
    <row r="195" spans="1:11">
      <c r="A195" s="3517"/>
      <c r="B195" s="3517"/>
      <c r="C195" s="3517"/>
      <c r="D195" s="3517"/>
      <c r="E195" s="3517"/>
      <c r="F195" s="3517"/>
      <c r="G195" s="3517"/>
      <c r="H195" s="3517"/>
      <c r="I195" s="3517"/>
      <c r="J195" s="3517"/>
      <c r="K195" s="3517"/>
    </row>
    <row r="196" spans="1:11">
      <c r="A196" s="3517"/>
      <c r="B196" s="3517"/>
      <c r="C196" s="3517"/>
      <c r="D196" s="3517"/>
      <c r="E196" s="3517"/>
      <c r="F196" s="3517"/>
      <c r="G196" s="3517"/>
      <c r="H196" s="3517"/>
      <c r="I196" s="3517"/>
      <c r="J196" s="3517"/>
      <c r="K196" s="3517"/>
    </row>
    <row r="197" spans="1:11">
      <c r="A197" s="3517"/>
      <c r="B197" s="3517"/>
      <c r="C197" s="3517"/>
      <c r="D197" s="3517"/>
      <c r="E197" s="3517"/>
      <c r="F197" s="3517"/>
      <c r="G197" s="3517"/>
      <c r="H197" s="3517"/>
      <c r="I197" s="3517"/>
      <c r="J197" s="3517"/>
      <c r="K197" s="3517"/>
    </row>
    <row r="198" spans="1:11">
      <c r="A198" s="3517"/>
      <c r="B198" s="3517"/>
      <c r="C198" s="3517"/>
      <c r="D198" s="3517"/>
      <c r="E198" s="3517"/>
      <c r="F198" s="3517"/>
      <c r="G198" s="3517"/>
      <c r="H198" s="3517"/>
      <c r="I198" s="3517"/>
      <c r="J198" s="3517"/>
      <c r="K198" s="3517"/>
    </row>
    <row r="199" spans="1:11">
      <c r="A199" s="3517"/>
      <c r="B199" s="3517"/>
      <c r="C199" s="3517"/>
      <c r="D199" s="3517"/>
      <c r="E199" s="3517"/>
      <c r="F199" s="3517"/>
      <c r="G199" s="3517"/>
      <c r="H199" s="3517"/>
      <c r="I199" s="3517"/>
      <c r="J199" s="3517"/>
      <c r="K199" s="3517"/>
    </row>
    <row r="200" spans="1:11">
      <c r="A200" s="3517"/>
      <c r="B200" s="3517"/>
      <c r="C200" s="3517"/>
      <c r="D200" s="3517"/>
      <c r="E200" s="3517"/>
      <c r="F200" s="3517"/>
      <c r="G200" s="3517"/>
      <c r="H200" s="3517"/>
      <c r="I200" s="3517"/>
      <c r="J200" s="3517"/>
      <c r="K200" s="3517"/>
    </row>
    <row r="201" spans="1:11">
      <c r="A201" s="3517"/>
      <c r="B201" s="3517"/>
      <c r="C201" s="3517"/>
      <c r="D201" s="3517"/>
      <c r="E201" s="3517"/>
      <c r="F201" s="3517"/>
      <c r="G201" s="3517"/>
      <c r="H201" s="3517"/>
      <c r="I201" s="3517"/>
      <c r="J201" s="3517"/>
      <c r="K201" s="3517"/>
    </row>
    <row r="202" spans="1:11">
      <c r="A202" s="3517"/>
      <c r="B202" s="3517"/>
      <c r="C202" s="3517"/>
      <c r="D202" s="3517"/>
      <c r="E202" s="3517"/>
      <c r="F202" s="3517"/>
      <c r="G202" s="3517"/>
      <c r="H202" s="3517"/>
      <c r="I202" s="3517"/>
      <c r="J202" s="3517"/>
      <c r="K202" s="3517"/>
    </row>
    <row r="203" spans="1:11">
      <c r="A203" s="3517"/>
      <c r="B203" s="3517"/>
      <c r="C203" s="3517"/>
      <c r="D203" s="3517"/>
      <c r="E203" s="3517"/>
      <c r="F203" s="3517"/>
      <c r="G203" s="3517"/>
      <c r="H203" s="3517"/>
      <c r="I203" s="3517"/>
      <c r="J203" s="3517"/>
      <c r="K203" s="3517"/>
    </row>
    <row r="204" spans="1:11">
      <c r="A204" s="3517"/>
      <c r="B204" s="3517"/>
      <c r="C204" s="3517"/>
      <c r="D204" s="3517"/>
      <c r="E204" s="3517"/>
      <c r="F204" s="3517"/>
      <c r="G204" s="3517"/>
      <c r="H204" s="3517"/>
      <c r="I204" s="3517"/>
      <c r="J204" s="3517"/>
      <c r="K204" s="3517"/>
    </row>
    <row r="205" spans="1:11">
      <c r="A205" s="3517"/>
      <c r="B205" s="3517"/>
      <c r="C205" s="3517"/>
      <c r="D205" s="3517"/>
      <c r="E205" s="3517"/>
      <c r="F205" s="3517"/>
      <c r="G205" s="3517"/>
      <c r="H205" s="3517"/>
      <c r="I205" s="3517"/>
      <c r="J205" s="3517"/>
      <c r="K205" s="3517"/>
    </row>
    <row r="206" spans="1:11">
      <c r="A206" s="3517"/>
      <c r="B206" s="3517"/>
      <c r="C206" s="3517"/>
      <c r="D206" s="3517"/>
      <c r="E206" s="3517"/>
      <c r="F206" s="3517"/>
      <c r="G206" s="3517"/>
      <c r="H206" s="3517"/>
      <c r="I206" s="3517"/>
      <c r="J206" s="3517"/>
      <c r="K206" s="3517"/>
    </row>
    <row r="207" spans="1:11">
      <c r="A207" s="3517"/>
      <c r="B207" s="3517"/>
      <c r="C207" s="3517"/>
      <c r="D207" s="3517"/>
      <c r="E207" s="3517"/>
      <c r="F207" s="3517"/>
      <c r="G207" s="3517"/>
      <c r="H207" s="3517"/>
      <c r="I207" s="3517"/>
      <c r="J207" s="3517"/>
      <c r="K207" s="3517"/>
    </row>
    <row r="208" spans="1:11">
      <c r="A208" s="3517"/>
      <c r="B208" s="3517"/>
      <c r="C208" s="3517"/>
      <c r="D208" s="3517"/>
      <c r="E208" s="3517"/>
      <c r="F208" s="3517"/>
      <c r="G208" s="3517"/>
      <c r="H208" s="3517"/>
      <c r="I208" s="3517"/>
      <c r="J208" s="3517"/>
      <c r="K208" s="3517"/>
    </row>
    <row r="209" spans="1:11">
      <c r="A209" s="3517"/>
      <c r="B209" s="3517"/>
      <c r="C209" s="3517"/>
      <c r="D209" s="3517"/>
      <c r="E209" s="3517"/>
      <c r="F209" s="3517"/>
      <c r="G209" s="3517"/>
      <c r="H209" s="3517"/>
      <c r="I209" s="3517"/>
      <c r="J209" s="3517"/>
      <c r="K209" s="3517"/>
    </row>
    <row r="210" spans="1:11">
      <c r="A210" s="3517"/>
      <c r="B210" s="3517"/>
      <c r="C210" s="3517"/>
      <c r="D210" s="3517"/>
      <c r="E210" s="3517"/>
      <c r="F210" s="3517"/>
      <c r="G210" s="3517"/>
      <c r="H210" s="3517"/>
      <c r="I210" s="3517"/>
      <c r="J210" s="3517"/>
      <c r="K210" s="3517"/>
    </row>
    <row r="211" spans="1:11">
      <c r="A211" s="3517"/>
      <c r="B211" s="3517"/>
      <c r="C211" s="3517"/>
      <c r="D211" s="3517"/>
      <c r="E211" s="3517"/>
      <c r="F211" s="3517"/>
      <c r="G211" s="3517"/>
      <c r="H211" s="3517"/>
      <c r="I211" s="3517"/>
      <c r="J211" s="3517"/>
      <c r="K211" s="3517"/>
    </row>
    <row r="212" spans="1:11">
      <c r="A212" s="3517"/>
      <c r="B212" s="3517"/>
      <c r="C212" s="3517"/>
      <c r="D212" s="3517"/>
      <c r="E212" s="3517"/>
      <c r="F212" s="3517"/>
      <c r="G212" s="3517"/>
      <c r="H212" s="3517"/>
      <c r="I212" s="3517"/>
      <c r="J212" s="3517"/>
      <c r="K212" s="3517"/>
    </row>
    <row r="213" spans="1:11">
      <c r="A213" s="3517"/>
      <c r="B213" s="3517"/>
      <c r="C213" s="3517"/>
      <c r="D213" s="3517"/>
      <c r="E213" s="3517"/>
      <c r="F213" s="3517"/>
      <c r="G213" s="3517"/>
      <c r="H213" s="3517"/>
      <c r="I213" s="3517"/>
      <c r="J213" s="3517"/>
      <c r="K213" s="3517"/>
    </row>
    <row r="214" spans="1:11">
      <c r="A214" s="3517"/>
      <c r="B214" s="3517"/>
      <c r="C214" s="3517"/>
      <c r="D214" s="3517"/>
      <c r="E214" s="3517"/>
      <c r="F214" s="3517"/>
      <c r="G214" s="3517"/>
      <c r="H214" s="3517"/>
      <c r="I214" s="3517"/>
      <c r="J214" s="3517"/>
      <c r="K214" s="3517"/>
    </row>
    <row r="215" spans="1:11">
      <c r="A215" s="3517"/>
      <c r="B215" s="3517"/>
      <c r="C215" s="3517"/>
      <c r="D215" s="3517"/>
      <c r="E215" s="3517"/>
      <c r="F215" s="3517"/>
      <c r="G215" s="3517"/>
      <c r="H215" s="3517"/>
      <c r="I215" s="3517"/>
      <c r="J215" s="3517"/>
      <c r="K215" s="3517"/>
    </row>
    <row r="216" spans="1:11">
      <c r="A216" s="3517"/>
      <c r="B216" s="3517"/>
      <c r="C216" s="3517"/>
      <c r="D216" s="3517"/>
      <c r="E216" s="3517"/>
      <c r="F216" s="3517"/>
      <c r="G216" s="3517"/>
      <c r="H216" s="3517"/>
      <c r="I216" s="3517"/>
      <c r="J216" s="3517"/>
      <c r="K216" s="3517"/>
    </row>
    <row r="217" spans="1:11">
      <c r="A217" s="3517"/>
      <c r="B217" s="3517"/>
      <c r="C217" s="3517"/>
      <c r="D217" s="3517"/>
      <c r="E217" s="3517"/>
      <c r="F217" s="3517"/>
      <c r="G217" s="3517"/>
      <c r="H217" s="3517"/>
      <c r="I217" s="3517"/>
      <c r="J217" s="3517"/>
      <c r="K217" s="3517"/>
    </row>
    <row r="218" spans="1:11">
      <c r="A218" s="3517"/>
      <c r="B218" s="3517"/>
      <c r="C218" s="3517"/>
      <c r="D218" s="3517"/>
      <c r="E218" s="3517"/>
      <c r="F218" s="3517"/>
      <c r="G218" s="3517"/>
      <c r="H218" s="3517"/>
      <c r="I218" s="3517"/>
      <c r="J218" s="3517"/>
      <c r="K218" s="3517"/>
    </row>
    <row r="219" spans="1:11">
      <c r="A219" s="3517"/>
      <c r="B219" s="3517"/>
      <c r="C219" s="3517"/>
      <c r="D219" s="3517"/>
      <c r="E219" s="3517"/>
      <c r="F219" s="3517"/>
      <c r="G219" s="3517"/>
      <c r="H219" s="3517"/>
      <c r="I219" s="3517"/>
      <c r="J219" s="3517"/>
      <c r="K219" s="3517"/>
    </row>
    <row r="220" spans="1:11">
      <c r="A220" s="3517"/>
      <c r="B220" s="3517"/>
      <c r="C220" s="3517"/>
      <c r="D220" s="3517"/>
      <c r="E220" s="3517"/>
      <c r="F220" s="3517"/>
      <c r="G220" s="3517"/>
      <c r="H220" s="3517"/>
      <c r="I220" s="3517"/>
      <c r="J220" s="3517"/>
      <c r="K220" s="3517"/>
    </row>
    <row r="221" spans="1:11">
      <c r="A221" s="3517"/>
      <c r="B221" s="3517"/>
      <c r="C221" s="3517"/>
      <c r="D221" s="3517"/>
      <c r="E221" s="3517"/>
      <c r="F221" s="3517"/>
      <c r="G221" s="3517"/>
      <c r="H221" s="3517"/>
      <c r="I221" s="3517"/>
      <c r="J221" s="3517"/>
      <c r="K221" s="3517"/>
    </row>
    <row r="222" spans="1:11">
      <c r="A222" s="3517"/>
      <c r="B222" s="3517"/>
      <c r="C222" s="3517"/>
      <c r="D222" s="3517"/>
      <c r="E222" s="3517"/>
      <c r="F222" s="3517"/>
      <c r="G222" s="3517"/>
      <c r="H222" s="3517"/>
      <c r="I222" s="3517"/>
      <c r="J222" s="3517"/>
      <c r="K222" s="3517"/>
    </row>
    <row r="223" spans="1:11">
      <c r="A223" s="3517"/>
      <c r="B223" s="3517"/>
      <c r="C223" s="3517"/>
      <c r="D223" s="3517"/>
      <c r="E223" s="3517"/>
      <c r="F223" s="3517"/>
      <c r="G223" s="3517"/>
      <c r="H223" s="3517"/>
      <c r="I223" s="3517"/>
      <c r="J223" s="3517"/>
      <c r="K223" s="3517"/>
    </row>
    <row r="224" spans="1:11">
      <c r="A224" s="3517"/>
      <c r="B224" s="3517"/>
      <c r="C224" s="3517"/>
      <c r="D224" s="3517"/>
      <c r="E224" s="3517"/>
      <c r="F224" s="3517"/>
      <c r="G224" s="3517"/>
      <c r="H224" s="3517"/>
      <c r="I224" s="3517"/>
      <c r="J224" s="3517"/>
      <c r="K224" s="3517"/>
    </row>
    <row r="225" spans="1:11">
      <c r="A225" s="3517"/>
      <c r="B225" s="3517"/>
      <c r="C225" s="3517"/>
      <c r="D225" s="3517"/>
      <c r="E225" s="3517"/>
      <c r="F225" s="3517"/>
      <c r="G225" s="3517"/>
      <c r="H225" s="3517"/>
      <c r="I225" s="3517"/>
      <c r="J225" s="3517"/>
      <c r="K225" s="3517"/>
    </row>
    <row r="226" spans="1:11">
      <c r="A226" s="3517"/>
      <c r="B226" s="3517"/>
      <c r="C226" s="3517"/>
      <c r="D226" s="3517"/>
      <c r="E226" s="3517"/>
      <c r="F226" s="3517"/>
      <c r="G226" s="3517"/>
      <c r="H226" s="3517"/>
      <c r="I226" s="3517"/>
      <c r="J226" s="3517"/>
      <c r="K226" s="3517"/>
    </row>
    <row r="227" spans="1:11">
      <c r="A227" s="3517"/>
      <c r="B227" s="3517"/>
      <c r="C227" s="3517"/>
      <c r="D227" s="3517"/>
      <c r="E227" s="3517"/>
      <c r="F227" s="3517"/>
      <c r="G227" s="3517"/>
      <c r="H227" s="3517"/>
      <c r="I227" s="3517"/>
      <c r="J227" s="3517"/>
      <c r="K227" s="3517"/>
    </row>
    <row r="228" spans="1:11">
      <c r="A228" s="3517"/>
      <c r="B228" s="3517"/>
      <c r="C228" s="3517"/>
      <c r="D228" s="3517"/>
      <c r="E228" s="3517"/>
      <c r="F228" s="3517"/>
      <c r="G228" s="3517"/>
      <c r="H228" s="3517"/>
      <c r="I228" s="3517"/>
      <c r="J228" s="3517"/>
      <c r="K228" s="3517"/>
    </row>
    <row r="229" spans="1:11">
      <c r="A229" s="3517"/>
      <c r="B229" s="3517"/>
      <c r="C229" s="3517"/>
      <c r="D229" s="3517"/>
      <c r="E229" s="3517"/>
      <c r="F229" s="3517"/>
      <c r="G229" s="3517"/>
      <c r="H229" s="3517"/>
      <c r="I229" s="3517"/>
      <c r="J229" s="3517"/>
      <c r="K229" s="3517"/>
    </row>
    <row r="230" spans="1:11">
      <c r="A230" s="3517"/>
      <c r="B230" s="3517"/>
      <c r="C230" s="3517"/>
      <c r="D230" s="3517"/>
      <c r="E230" s="3517"/>
      <c r="F230" s="3517"/>
      <c r="G230" s="3517"/>
      <c r="H230" s="3517"/>
      <c r="I230" s="3517"/>
      <c r="J230" s="3517"/>
      <c r="K230" s="3517"/>
    </row>
    <row r="231" spans="1:11">
      <c r="A231" s="3517"/>
      <c r="B231" s="3517"/>
      <c r="C231" s="3517"/>
      <c r="D231" s="3517"/>
      <c r="E231" s="3517"/>
      <c r="F231" s="3517"/>
      <c r="G231" s="3517"/>
      <c r="H231" s="3517"/>
      <c r="I231" s="3517"/>
      <c r="J231" s="3517"/>
      <c r="K231" s="3517"/>
    </row>
    <row r="232" spans="1:11">
      <c r="A232" s="3517"/>
      <c r="B232" s="3517"/>
      <c r="C232" s="3517"/>
      <c r="D232" s="3517"/>
      <c r="E232" s="3517"/>
      <c r="F232" s="3517"/>
      <c r="G232" s="3517"/>
      <c r="H232" s="3517"/>
      <c r="I232" s="3517"/>
      <c r="J232" s="3517"/>
      <c r="K232" s="3517"/>
    </row>
    <row r="233" spans="1:11">
      <c r="A233" s="3517"/>
      <c r="B233" s="3517"/>
      <c r="C233" s="3517"/>
      <c r="D233" s="3517"/>
      <c r="E233" s="3517"/>
      <c r="F233" s="3517"/>
      <c r="G233" s="3517"/>
      <c r="H233" s="3517"/>
      <c r="I233" s="3517"/>
      <c r="J233" s="3517"/>
      <c r="K233" s="3517"/>
    </row>
    <row r="234" spans="1:11">
      <c r="A234" s="3517"/>
      <c r="B234" s="3517"/>
      <c r="C234" s="3517"/>
      <c r="D234" s="3517"/>
      <c r="E234" s="3517"/>
      <c r="F234" s="3517"/>
      <c r="G234" s="3517"/>
      <c r="H234" s="3517"/>
      <c r="I234" s="3517"/>
      <c r="J234" s="3517"/>
      <c r="K234" s="3517"/>
    </row>
    <row r="235" spans="1:11">
      <c r="A235" s="3517"/>
      <c r="B235" s="3517"/>
      <c r="C235" s="3517"/>
      <c r="D235" s="3517"/>
      <c r="E235" s="3517"/>
      <c r="F235" s="3517"/>
      <c r="G235" s="3517"/>
      <c r="H235" s="3517"/>
      <c r="I235" s="3517"/>
      <c r="J235" s="3517"/>
      <c r="K235" s="3517"/>
    </row>
    <row r="236" spans="1:11">
      <c r="A236" s="3517"/>
      <c r="B236" s="3517"/>
      <c r="C236" s="3517"/>
      <c r="D236" s="3517"/>
      <c r="E236" s="3517"/>
      <c r="F236" s="3517"/>
      <c r="G236" s="3517"/>
      <c r="H236" s="3517"/>
      <c r="I236" s="3517"/>
      <c r="J236" s="3517"/>
      <c r="K236" s="3517"/>
    </row>
    <row r="237" spans="1:11">
      <c r="A237" s="3517"/>
      <c r="B237" s="3517"/>
      <c r="C237" s="3517"/>
      <c r="D237" s="3517"/>
      <c r="E237" s="3517"/>
      <c r="F237" s="3517"/>
      <c r="G237" s="3517"/>
      <c r="H237" s="3517"/>
      <c r="I237" s="3517"/>
      <c r="J237" s="3517"/>
      <c r="K237" s="3517"/>
    </row>
    <row r="238" spans="1:11">
      <c r="A238" s="3517"/>
      <c r="B238" s="3517"/>
      <c r="C238" s="3517"/>
      <c r="D238" s="3517"/>
      <c r="E238" s="3517"/>
      <c r="F238" s="3517"/>
      <c r="G238" s="3517"/>
      <c r="H238" s="3517"/>
      <c r="I238" s="3517"/>
      <c r="J238" s="3517"/>
      <c r="K238" s="3517"/>
    </row>
    <row r="239" spans="1:11">
      <c r="A239" s="3517"/>
      <c r="B239" s="3517"/>
      <c r="C239" s="3517"/>
      <c r="D239" s="3517"/>
      <c r="E239" s="3517"/>
      <c r="F239" s="3517"/>
      <c r="G239" s="3517"/>
      <c r="H239" s="3517"/>
      <c r="I239" s="3517"/>
      <c r="J239" s="3517"/>
      <c r="K239" s="3517"/>
    </row>
    <row r="240" spans="1:11">
      <c r="A240" s="3517"/>
      <c r="B240" s="3517"/>
      <c r="C240" s="3517"/>
      <c r="D240" s="3517"/>
      <c r="E240" s="3517"/>
      <c r="F240" s="3517"/>
      <c r="G240" s="3517"/>
      <c r="H240" s="3517"/>
      <c r="I240" s="3517"/>
      <c r="J240" s="3517"/>
      <c r="K240" s="3517"/>
    </row>
    <row r="241" spans="1:11">
      <c r="A241" s="3517"/>
      <c r="B241" s="3517"/>
      <c r="C241" s="3517"/>
      <c r="D241" s="3517"/>
      <c r="E241" s="3517"/>
      <c r="F241" s="3517"/>
      <c r="G241" s="3517"/>
      <c r="H241" s="3517"/>
      <c r="I241" s="3517"/>
      <c r="J241" s="3517"/>
      <c r="K241" s="3517"/>
    </row>
    <row r="242" spans="1:11">
      <c r="A242" s="3517"/>
      <c r="B242" s="3517"/>
      <c r="C242" s="3517"/>
      <c r="D242" s="3517"/>
      <c r="E242" s="3517"/>
      <c r="F242" s="3517"/>
      <c r="G242" s="3517"/>
      <c r="H242" s="3517"/>
      <c r="I242" s="3517"/>
      <c r="J242" s="3517"/>
      <c r="K242" s="3517"/>
    </row>
    <row r="243" spans="1:11">
      <c r="A243" s="3517"/>
      <c r="B243" s="3517"/>
      <c r="C243" s="3517"/>
      <c r="D243" s="3517"/>
      <c r="E243" s="3517"/>
      <c r="F243" s="3517"/>
      <c r="G243" s="3517"/>
      <c r="H243" s="3517"/>
      <c r="I243" s="3517"/>
      <c r="J243" s="3517"/>
      <c r="K243" s="3517"/>
    </row>
    <row r="244" spans="1:11">
      <c r="A244" s="3517"/>
      <c r="B244" s="3517"/>
      <c r="C244" s="3517"/>
      <c r="D244" s="3517"/>
      <c r="E244" s="3517"/>
      <c r="F244" s="3517"/>
      <c r="G244" s="3517"/>
      <c r="H244" s="3517"/>
      <c r="I244" s="3517"/>
      <c r="J244" s="3517"/>
      <c r="K244" s="3517"/>
    </row>
    <row r="245" spans="1:11">
      <c r="A245" s="3517"/>
      <c r="B245" s="3517"/>
      <c r="C245" s="3517"/>
      <c r="D245" s="3517"/>
      <c r="E245" s="3517"/>
      <c r="F245" s="3517"/>
      <c r="G245" s="3517"/>
      <c r="H245" s="3517"/>
      <c r="I245" s="3517"/>
      <c r="J245" s="3517"/>
      <c r="K245" s="3517"/>
    </row>
    <row r="246" spans="1:11">
      <c r="A246" s="3517"/>
      <c r="B246" s="3517"/>
      <c r="C246" s="3517"/>
      <c r="D246" s="3517"/>
      <c r="E246" s="3517"/>
      <c r="F246" s="3517"/>
      <c r="G246" s="3517"/>
      <c r="H246" s="3517"/>
      <c r="I246" s="3517"/>
      <c r="J246" s="3517"/>
      <c r="K246" s="3517"/>
    </row>
    <row r="247" spans="1:11">
      <c r="A247" s="3517"/>
      <c r="B247" s="3517"/>
      <c r="C247" s="3517"/>
      <c r="D247" s="3517"/>
      <c r="E247" s="3517"/>
      <c r="F247" s="3517"/>
      <c r="G247" s="3517"/>
      <c r="H247" s="3517"/>
      <c r="I247" s="3517"/>
      <c r="J247" s="3517"/>
      <c r="K247" s="3517"/>
    </row>
    <row r="248" spans="1:11">
      <c r="A248" s="3517"/>
      <c r="B248" s="3517"/>
      <c r="C248" s="3517"/>
      <c r="D248" s="3517"/>
      <c r="E248" s="3517"/>
      <c r="F248" s="3517"/>
      <c r="G248" s="3517"/>
      <c r="H248" s="3517"/>
      <c r="I248" s="3517"/>
      <c r="J248" s="3517"/>
      <c r="K248" s="3517"/>
    </row>
    <row r="249" spans="1:11">
      <c r="A249" s="3517"/>
      <c r="B249" s="3517"/>
      <c r="C249" s="3517"/>
      <c r="D249" s="3517"/>
      <c r="E249" s="3517"/>
      <c r="F249" s="3517"/>
      <c r="G249" s="3517"/>
      <c r="H249" s="3517"/>
      <c r="I249" s="3517"/>
      <c r="J249" s="3517"/>
      <c r="K249" s="3517"/>
    </row>
    <row r="250" spans="1:11">
      <c r="A250" s="3517"/>
      <c r="B250" s="3517"/>
      <c r="C250" s="3517"/>
      <c r="D250" s="3517"/>
      <c r="E250" s="3517"/>
      <c r="F250" s="3517"/>
      <c r="G250" s="3517"/>
      <c r="H250" s="3517"/>
      <c r="I250" s="3517"/>
      <c r="J250" s="3517"/>
      <c r="K250" s="3517"/>
    </row>
    <row r="251" spans="1:11">
      <c r="A251" s="3517"/>
      <c r="B251" s="3517"/>
      <c r="C251" s="3517"/>
      <c r="D251" s="3517"/>
      <c r="E251" s="3517"/>
      <c r="F251" s="3517"/>
      <c r="G251" s="3517"/>
      <c r="H251" s="3517"/>
      <c r="I251" s="3517"/>
      <c r="J251" s="3517"/>
      <c r="K251" s="3517"/>
    </row>
    <row r="252" spans="1:11">
      <c r="A252" s="3517"/>
      <c r="B252" s="3517"/>
      <c r="C252" s="3517"/>
      <c r="D252" s="3517"/>
      <c r="E252" s="3517"/>
      <c r="F252" s="3517"/>
      <c r="G252" s="3517"/>
      <c r="H252" s="3517"/>
      <c r="I252" s="3517"/>
      <c r="J252" s="3517"/>
      <c r="K252" s="3517"/>
    </row>
    <row r="253" spans="1:11">
      <c r="A253" s="3517"/>
      <c r="B253" s="3517"/>
      <c r="C253" s="3517"/>
      <c r="D253" s="3517"/>
      <c r="E253" s="3517"/>
      <c r="F253" s="3517"/>
      <c r="G253" s="3517"/>
      <c r="H253" s="3517"/>
      <c r="I253" s="3517"/>
      <c r="J253" s="3517"/>
      <c r="K253" s="3517"/>
    </row>
    <row r="254" spans="1:11">
      <c r="A254" s="3517"/>
      <c r="B254" s="3517"/>
      <c r="C254" s="3517"/>
      <c r="D254" s="3517"/>
      <c r="E254" s="3517"/>
      <c r="F254" s="3517"/>
      <c r="G254" s="3517"/>
      <c r="H254" s="3517"/>
      <c r="I254" s="3517"/>
      <c r="J254" s="3517"/>
      <c r="K254" s="3517"/>
    </row>
    <row r="255" spans="1:11">
      <c r="A255" s="3517"/>
      <c r="B255" s="3517"/>
      <c r="C255" s="3517"/>
      <c r="D255" s="3517"/>
      <c r="E255" s="3517"/>
      <c r="F255" s="3517"/>
      <c r="G255" s="3517"/>
      <c r="H255" s="3517"/>
      <c r="I255" s="3517"/>
      <c r="J255" s="3517"/>
      <c r="K255" s="3517"/>
    </row>
    <row r="256" spans="1:11">
      <c r="A256" s="3517"/>
      <c r="B256" s="3517"/>
      <c r="C256" s="3517"/>
      <c r="D256" s="3517"/>
      <c r="E256" s="3517"/>
      <c r="F256" s="3517"/>
      <c r="G256" s="3517"/>
      <c r="H256" s="3517"/>
      <c r="I256" s="3517"/>
      <c r="J256" s="3517"/>
      <c r="K256" s="3517"/>
    </row>
    <row r="257" spans="1:11">
      <c r="A257" s="3517"/>
      <c r="B257" s="3517"/>
      <c r="C257" s="3517"/>
      <c r="D257" s="3517"/>
      <c r="E257" s="3517"/>
      <c r="F257" s="3517"/>
      <c r="G257" s="3517"/>
      <c r="H257" s="3517"/>
      <c r="I257" s="3517"/>
      <c r="J257" s="3517"/>
      <c r="K257" s="3517"/>
    </row>
    <row r="258" spans="1:11">
      <c r="A258" s="3517"/>
      <c r="B258" s="3517"/>
      <c r="C258" s="3517"/>
      <c r="D258" s="3517"/>
      <c r="E258" s="3517"/>
      <c r="F258" s="3517"/>
      <c r="G258" s="3517"/>
      <c r="H258" s="3517"/>
      <c r="I258" s="3517"/>
      <c r="J258" s="3517"/>
      <c r="K258" s="3517"/>
    </row>
    <row r="259" spans="1:11">
      <c r="A259" s="3517"/>
      <c r="B259" s="3517"/>
      <c r="C259" s="3517"/>
      <c r="D259" s="3517"/>
      <c r="E259" s="3517"/>
      <c r="F259" s="3517"/>
      <c r="G259" s="3517"/>
      <c r="H259" s="3517"/>
      <c r="I259" s="3517"/>
      <c r="J259" s="3517"/>
      <c r="K259" s="3517"/>
    </row>
    <row r="260" spans="1:11">
      <c r="A260" s="3517"/>
      <c r="B260" s="3517"/>
      <c r="C260" s="3517"/>
      <c r="D260" s="3517"/>
      <c r="E260" s="3517"/>
      <c r="F260" s="3517"/>
      <c r="G260" s="3517"/>
      <c r="H260" s="3517"/>
      <c r="I260" s="3517"/>
      <c r="J260" s="3517"/>
      <c r="K260" s="3517"/>
    </row>
    <row r="261" spans="1:11">
      <c r="A261" s="3517"/>
      <c r="B261" s="3517"/>
      <c r="C261" s="3517"/>
      <c r="D261" s="3517"/>
      <c r="E261" s="3517"/>
      <c r="F261" s="3517"/>
      <c r="G261" s="3517"/>
      <c r="H261" s="3517"/>
      <c r="I261" s="3517"/>
      <c r="J261" s="3517"/>
      <c r="K261" s="3517"/>
    </row>
    <row r="262" spans="1:11">
      <c r="A262" s="3517"/>
      <c r="B262" s="3517"/>
      <c r="C262" s="3517"/>
      <c r="D262" s="3517"/>
      <c r="E262" s="3517"/>
      <c r="F262" s="3517"/>
      <c r="G262" s="3517"/>
      <c r="H262" s="3517"/>
      <c r="I262" s="3517"/>
      <c r="J262" s="3517"/>
      <c r="K262" s="3517"/>
    </row>
    <row r="263" spans="1:11">
      <c r="A263" s="3517"/>
      <c r="B263" s="3517"/>
      <c r="C263" s="3517"/>
      <c r="D263" s="3517"/>
      <c r="E263" s="3517"/>
      <c r="F263" s="3517"/>
      <c r="G263" s="3517"/>
      <c r="H263" s="3517"/>
      <c r="I263" s="3517"/>
      <c r="J263" s="3517"/>
      <c r="K263" s="3517"/>
    </row>
    <row r="264" spans="1:11">
      <c r="A264" s="3517"/>
      <c r="B264" s="3517"/>
      <c r="C264" s="3517"/>
      <c r="D264" s="3517"/>
      <c r="E264" s="3517"/>
      <c r="F264" s="3517"/>
      <c r="G264" s="3517"/>
      <c r="H264" s="3517"/>
      <c r="I264" s="3517"/>
      <c r="J264" s="3517"/>
      <c r="K264" s="3517"/>
    </row>
    <row r="265" spans="1:11">
      <c r="A265" s="3517"/>
      <c r="B265" s="3517"/>
      <c r="C265" s="3517"/>
      <c r="D265" s="3517"/>
      <c r="E265" s="3517"/>
      <c r="F265" s="3517"/>
      <c r="G265" s="3517"/>
      <c r="H265" s="3517"/>
      <c r="I265" s="3517"/>
      <c r="J265" s="3517"/>
      <c r="K265" s="3517"/>
    </row>
    <row r="266" spans="1:11">
      <c r="A266" s="3517"/>
      <c r="B266" s="3517"/>
      <c r="C266" s="3517"/>
      <c r="D266" s="3517"/>
      <c r="E266" s="3517"/>
      <c r="F266" s="3517"/>
      <c r="G266" s="3517"/>
      <c r="H266" s="3517"/>
      <c r="I266" s="3517"/>
      <c r="J266" s="3517"/>
      <c r="K266" s="3517"/>
    </row>
    <row r="267" spans="1:11">
      <c r="A267" s="3517"/>
      <c r="B267" s="3517"/>
      <c r="C267" s="3517"/>
      <c r="D267" s="3517"/>
      <c r="E267" s="3517"/>
      <c r="F267" s="3517"/>
      <c r="G267" s="3517"/>
      <c r="H267" s="3517"/>
      <c r="I267" s="3517"/>
      <c r="J267" s="3517"/>
      <c r="K267" s="3517"/>
    </row>
    <row r="268" spans="1:11">
      <c r="A268" s="3517"/>
      <c r="B268" s="3517"/>
      <c r="C268" s="3517"/>
      <c r="D268" s="3517"/>
      <c r="E268" s="3517"/>
      <c r="F268" s="3517"/>
      <c r="G268" s="3517"/>
      <c r="H268" s="3517"/>
      <c r="I268" s="3517"/>
      <c r="J268" s="3517"/>
      <c r="K268" s="3517"/>
    </row>
    <row r="269" spans="1:11">
      <c r="A269" s="3517"/>
      <c r="B269" s="3517"/>
      <c r="C269" s="3517"/>
      <c r="D269" s="3517"/>
      <c r="E269" s="3517"/>
      <c r="F269" s="3517"/>
      <c r="G269" s="3517"/>
      <c r="H269" s="3517"/>
      <c r="I269" s="3517"/>
      <c r="J269" s="3517"/>
      <c r="K269" s="3517"/>
    </row>
    <row r="270" spans="1:11">
      <c r="A270" s="3517"/>
      <c r="B270" s="3517"/>
      <c r="C270" s="3517"/>
      <c r="D270" s="3517"/>
      <c r="E270" s="3517"/>
      <c r="F270" s="3517"/>
      <c r="G270" s="3517"/>
      <c r="H270" s="3517"/>
      <c r="I270" s="3517"/>
      <c r="J270" s="3517"/>
      <c r="K270" s="3517"/>
    </row>
    <row r="271" spans="1:11">
      <c r="A271" s="3517"/>
      <c r="B271" s="3517"/>
      <c r="C271" s="3517"/>
      <c r="D271" s="3517"/>
      <c r="E271" s="3517"/>
      <c r="F271" s="3517"/>
      <c r="G271" s="3517"/>
      <c r="H271" s="3517"/>
      <c r="I271" s="3517"/>
      <c r="J271" s="3517"/>
      <c r="K271" s="3517"/>
    </row>
    <row r="272" spans="1:11">
      <c r="A272" s="3517"/>
      <c r="B272" s="3517"/>
      <c r="C272" s="3517"/>
      <c r="D272" s="3517"/>
      <c r="E272" s="3517"/>
      <c r="F272" s="3517"/>
      <c r="G272" s="3517"/>
      <c r="H272" s="3517"/>
      <c r="I272" s="3517"/>
      <c r="J272" s="3517"/>
      <c r="K272" s="3517"/>
    </row>
    <row r="273" spans="1:11">
      <c r="A273" s="3517"/>
      <c r="B273" s="3517"/>
      <c r="C273" s="3517"/>
      <c r="D273" s="3517"/>
      <c r="E273" s="3517"/>
      <c r="F273" s="3517"/>
      <c r="G273" s="3517"/>
      <c r="H273" s="3517"/>
      <c r="I273" s="3517"/>
      <c r="J273" s="3517"/>
      <c r="K273" s="3517"/>
    </row>
    <row r="274" spans="1:11">
      <c r="A274" s="3517"/>
      <c r="B274" s="3517"/>
      <c r="C274" s="3517"/>
      <c r="D274" s="3517"/>
      <c r="E274" s="3517"/>
      <c r="F274" s="3517"/>
      <c r="G274" s="3517"/>
      <c r="H274" s="3517"/>
      <c r="I274" s="3517"/>
      <c r="J274" s="3517"/>
      <c r="K274" s="3517"/>
    </row>
    <row r="275" spans="1:11">
      <c r="A275" s="3517"/>
      <c r="B275" s="3517"/>
      <c r="C275" s="3517"/>
      <c r="D275" s="3517"/>
      <c r="E275" s="3517"/>
      <c r="F275" s="3517"/>
      <c r="G275" s="3517"/>
      <c r="H275" s="3517"/>
      <c r="I275" s="3517"/>
      <c r="J275" s="3517"/>
      <c r="K275" s="3517"/>
    </row>
    <row r="276" spans="1:11">
      <c r="A276" s="3517"/>
      <c r="B276" s="3517"/>
      <c r="C276" s="3517"/>
      <c r="D276" s="3517"/>
      <c r="E276" s="3517"/>
      <c r="F276" s="3517"/>
      <c r="G276" s="3517"/>
      <c r="H276" s="3517"/>
      <c r="I276" s="3517"/>
      <c r="J276" s="3517"/>
      <c r="K276" s="3517"/>
    </row>
    <row r="277" spans="1:11">
      <c r="A277" s="3517"/>
      <c r="B277" s="3517"/>
      <c r="C277" s="3517"/>
      <c r="D277" s="3517"/>
      <c r="E277" s="3517"/>
      <c r="F277" s="3517"/>
      <c r="G277" s="3517"/>
      <c r="H277" s="3517"/>
      <c r="I277" s="3517"/>
      <c r="J277" s="3517"/>
      <c r="K277" s="3517"/>
    </row>
    <row r="278" spans="1:11">
      <c r="A278" s="3517"/>
      <c r="B278" s="3517"/>
      <c r="C278" s="3517"/>
      <c r="D278" s="3517"/>
      <c r="E278" s="3517"/>
      <c r="F278" s="3517"/>
      <c r="G278" s="3517"/>
      <c r="H278" s="3517"/>
      <c r="I278" s="3517"/>
      <c r="J278" s="3517"/>
      <c r="K278" s="3517"/>
    </row>
    <row r="279" spans="1:11">
      <c r="A279" s="3517"/>
      <c r="B279" s="3517"/>
      <c r="C279" s="3517"/>
      <c r="D279" s="3517"/>
      <c r="E279" s="3517"/>
      <c r="F279" s="3517"/>
      <c r="G279" s="3517"/>
      <c r="H279" s="3517"/>
      <c r="I279" s="3517"/>
      <c r="J279" s="3517"/>
      <c r="K279" s="3517"/>
    </row>
    <row r="280" spans="1:11">
      <c r="A280" s="3517"/>
      <c r="B280" s="3517"/>
      <c r="C280" s="3517"/>
      <c r="D280" s="3517"/>
      <c r="E280" s="3517"/>
      <c r="F280" s="3517"/>
      <c r="G280" s="3517"/>
      <c r="H280" s="3517"/>
      <c r="I280" s="3517"/>
      <c r="J280" s="3517"/>
      <c r="K280" s="3517"/>
    </row>
    <row r="281" spans="1:11">
      <c r="A281" s="3517"/>
      <c r="B281" s="3517"/>
      <c r="C281" s="3517"/>
      <c r="D281" s="3517"/>
      <c r="E281" s="3517"/>
      <c r="F281" s="3517"/>
      <c r="G281" s="3517"/>
      <c r="H281" s="3517"/>
      <c r="I281" s="3517"/>
      <c r="J281" s="3517"/>
      <c r="K281" s="3517"/>
    </row>
    <row r="282" spans="1:11">
      <c r="A282" s="3517"/>
      <c r="B282" s="3517"/>
      <c r="C282" s="3517"/>
      <c r="D282" s="3517"/>
      <c r="E282" s="3517"/>
      <c r="F282" s="3517"/>
      <c r="G282" s="3517"/>
      <c r="H282" s="3517"/>
      <c r="I282" s="3517"/>
      <c r="J282" s="3517"/>
      <c r="K282" s="3517"/>
    </row>
    <row r="283" spans="1:11">
      <c r="A283" s="3517"/>
      <c r="B283" s="3517"/>
      <c r="C283" s="3517"/>
      <c r="D283" s="3517"/>
      <c r="E283" s="3517"/>
      <c r="F283" s="3517"/>
      <c r="G283" s="3517"/>
      <c r="H283" s="3517"/>
      <c r="I283" s="3517"/>
      <c r="J283" s="3517"/>
      <c r="K283" s="3517"/>
    </row>
    <row r="284" spans="1:11">
      <c r="A284" s="3517"/>
      <c r="B284" s="3517"/>
      <c r="C284" s="3517"/>
      <c r="D284" s="3517"/>
      <c r="E284" s="3517"/>
      <c r="F284" s="3517"/>
      <c r="G284" s="3517"/>
      <c r="H284" s="3517"/>
      <c r="I284" s="3517"/>
      <c r="J284" s="3517"/>
      <c r="K284" s="3517"/>
    </row>
    <row r="285" spans="1:11">
      <c r="A285" s="3517"/>
      <c r="B285" s="3517"/>
      <c r="C285" s="3517"/>
      <c r="D285" s="3517"/>
      <c r="E285" s="3517"/>
      <c r="F285" s="3517"/>
      <c r="G285" s="3517"/>
      <c r="H285" s="3517"/>
      <c r="I285" s="3517"/>
      <c r="J285" s="3517"/>
      <c r="K285" s="3517"/>
    </row>
    <row r="286" spans="1:11">
      <c r="A286" s="3517"/>
      <c r="B286" s="3517"/>
      <c r="C286" s="3517"/>
      <c r="D286" s="3517"/>
      <c r="E286" s="3517"/>
      <c r="F286" s="3517"/>
      <c r="G286" s="3517"/>
      <c r="H286" s="3517"/>
      <c r="I286" s="3517"/>
      <c r="J286" s="3517"/>
      <c r="K286" s="3517"/>
    </row>
    <row r="287" spans="1:11">
      <c r="A287" s="3517"/>
      <c r="B287" s="3517"/>
      <c r="C287" s="3517"/>
      <c r="D287" s="3517"/>
      <c r="E287" s="3517"/>
      <c r="F287" s="3517"/>
      <c r="G287" s="3517"/>
      <c r="H287" s="3517"/>
      <c r="I287" s="3517"/>
      <c r="J287" s="3517"/>
      <c r="K287" s="3517"/>
    </row>
    <row r="288" spans="1:11">
      <c r="A288" s="3517"/>
      <c r="B288" s="3517"/>
      <c r="C288" s="3517"/>
      <c r="D288" s="3517"/>
      <c r="E288" s="3517"/>
      <c r="F288" s="3517"/>
      <c r="G288" s="3517"/>
      <c r="H288" s="3517"/>
      <c r="I288" s="3517"/>
      <c r="J288" s="3517"/>
      <c r="K288" s="3517"/>
    </row>
    <row r="289" spans="1:11">
      <c r="A289" s="3517"/>
      <c r="B289" s="3517"/>
      <c r="C289" s="3517"/>
      <c r="D289" s="3517"/>
      <c r="E289" s="3517"/>
      <c r="F289" s="3517"/>
      <c r="G289" s="3517"/>
      <c r="H289" s="3517"/>
      <c r="I289" s="3517"/>
      <c r="J289" s="3517"/>
      <c r="K289" s="3517"/>
    </row>
    <row r="290" spans="1:11">
      <c r="A290" s="3517"/>
      <c r="B290" s="3517"/>
      <c r="C290" s="3517"/>
      <c r="D290" s="3517"/>
      <c r="E290" s="3517"/>
      <c r="F290" s="3517"/>
      <c r="G290" s="3517"/>
      <c r="H290" s="3517"/>
      <c r="I290" s="3517"/>
      <c r="J290" s="3517"/>
      <c r="K290" s="3517"/>
    </row>
    <row r="291" spans="1:11">
      <c r="A291" s="3517"/>
      <c r="B291" s="3517"/>
      <c r="C291" s="3517"/>
      <c r="D291" s="3517"/>
      <c r="E291" s="3517"/>
      <c r="F291" s="3517"/>
      <c r="G291" s="3517"/>
      <c r="H291" s="3517"/>
      <c r="I291" s="3517"/>
      <c r="J291" s="3517"/>
      <c r="K291" s="3517"/>
    </row>
    <row r="292" spans="1:11">
      <c r="A292" s="3517"/>
      <c r="B292" s="3517"/>
      <c r="C292" s="3517"/>
      <c r="D292" s="3517"/>
      <c r="E292" s="3517"/>
      <c r="F292" s="3517"/>
      <c r="G292" s="3517"/>
      <c r="H292" s="3517"/>
      <c r="I292" s="3517"/>
      <c r="J292" s="3517"/>
      <c r="K292" s="3517"/>
    </row>
    <row r="293" spans="1:11">
      <c r="A293" s="3517"/>
      <c r="B293" s="3517"/>
      <c r="C293" s="3517"/>
      <c r="D293" s="3517"/>
      <c r="E293" s="3517"/>
      <c r="F293" s="3517"/>
      <c r="G293" s="3517"/>
      <c r="H293" s="3517"/>
      <c r="I293" s="3517"/>
      <c r="J293" s="3517"/>
      <c r="K293" s="3517"/>
    </row>
    <row r="294" spans="1:11">
      <c r="A294" s="3517"/>
      <c r="B294" s="3517"/>
      <c r="C294" s="3517"/>
      <c r="D294" s="3517"/>
      <c r="E294" s="3517"/>
      <c r="F294" s="3517"/>
      <c r="G294" s="3517"/>
      <c r="H294" s="3517"/>
      <c r="I294" s="3517"/>
      <c r="J294" s="3517"/>
      <c r="K294" s="3517"/>
    </row>
    <row r="295" spans="1:11">
      <c r="A295" s="3517"/>
      <c r="B295" s="3517"/>
      <c r="C295" s="3517"/>
      <c r="D295" s="3517"/>
      <c r="E295" s="3517"/>
      <c r="F295" s="3517"/>
      <c r="G295" s="3517"/>
      <c r="H295" s="3517"/>
      <c r="I295" s="3517"/>
      <c r="J295" s="3517"/>
      <c r="K295" s="3517"/>
    </row>
    <row r="296" spans="1:11">
      <c r="A296" s="3517"/>
      <c r="B296" s="3517"/>
      <c r="C296" s="3517"/>
      <c r="D296" s="3517"/>
      <c r="E296" s="3517"/>
      <c r="F296" s="3517"/>
      <c r="G296" s="3517"/>
      <c r="H296" s="3517"/>
      <c r="I296" s="3517"/>
      <c r="J296" s="3517"/>
      <c r="K296" s="3517"/>
    </row>
    <row r="297" spans="1:11">
      <c r="A297" s="3517"/>
      <c r="B297" s="3517"/>
      <c r="C297" s="3517"/>
      <c r="D297" s="3517"/>
      <c r="E297" s="3517"/>
      <c r="F297" s="3517"/>
      <c r="G297" s="3517"/>
      <c r="H297" s="3517"/>
      <c r="I297" s="3517"/>
      <c r="J297" s="3517"/>
      <c r="K297" s="3517"/>
    </row>
    <row r="298" spans="1:11">
      <c r="A298" s="3517"/>
      <c r="B298" s="3517"/>
      <c r="C298" s="3517"/>
      <c r="D298" s="3517"/>
      <c r="E298" s="3517"/>
      <c r="F298" s="3517"/>
      <c r="G298" s="3517"/>
      <c r="H298" s="3517"/>
      <c r="I298" s="3517"/>
      <c r="J298" s="3517"/>
      <c r="K298" s="3517"/>
    </row>
    <row r="299" spans="1:11">
      <c r="A299" s="3517"/>
      <c r="B299" s="3517"/>
      <c r="C299" s="3517"/>
      <c r="D299" s="3517"/>
      <c r="E299" s="3517"/>
      <c r="F299" s="3517"/>
      <c r="G299" s="3517"/>
      <c r="H299" s="3517"/>
      <c r="I299" s="3517"/>
      <c r="J299" s="3517"/>
      <c r="K299" s="3517"/>
    </row>
    <row r="300" spans="1:11">
      <c r="A300" s="3517"/>
      <c r="B300" s="3517"/>
      <c r="C300" s="3517"/>
      <c r="D300" s="3517"/>
      <c r="E300" s="3517"/>
      <c r="F300" s="3517"/>
      <c r="G300" s="3517"/>
      <c r="H300" s="3517"/>
      <c r="I300" s="3517"/>
      <c r="J300" s="3517"/>
      <c r="K300" s="3517"/>
    </row>
    <row r="301" spans="1:11">
      <c r="A301" s="3517"/>
      <c r="B301" s="3517"/>
      <c r="C301" s="3517"/>
      <c r="D301" s="3517"/>
      <c r="E301" s="3517"/>
      <c r="F301" s="3517"/>
      <c r="G301" s="3517"/>
      <c r="H301" s="3517"/>
      <c r="I301" s="3517"/>
      <c r="J301" s="3517"/>
      <c r="K301" s="3517"/>
    </row>
    <row r="302" spans="1:11">
      <c r="A302" s="3517"/>
      <c r="B302" s="3517"/>
      <c r="C302" s="3517"/>
      <c r="D302" s="3517"/>
      <c r="E302" s="3517"/>
      <c r="F302" s="3517"/>
      <c r="G302" s="3517"/>
      <c r="H302" s="3517"/>
      <c r="I302" s="3517"/>
      <c r="J302" s="3517"/>
      <c r="K302" s="3517"/>
    </row>
    <row r="303" spans="1:11">
      <c r="A303" s="3517"/>
      <c r="B303" s="3517"/>
      <c r="C303" s="3517"/>
      <c r="D303" s="3517"/>
      <c r="E303" s="3517"/>
      <c r="F303" s="3517"/>
      <c r="G303" s="3517"/>
      <c r="H303" s="3517"/>
      <c r="I303" s="3517"/>
      <c r="J303" s="3517"/>
      <c r="K303" s="3517"/>
    </row>
    <row r="304" spans="1:11">
      <c r="A304" s="3517"/>
      <c r="B304" s="3517"/>
      <c r="C304" s="3517"/>
      <c r="D304" s="3517"/>
      <c r="E304" s="3517"/>
      <c r="F304" s="3517"/>
      <c r="G304" s="3517"/>
      <c r="H304" s="3517"/>
      <c r="I304" s="3517"/>
      <c r="J304" s="3517"/>
      <c r="K304" s="3517"/>
    </row>
    <row r="305" spans="1:11">
      <c r="A305" s="3517"/>
      <c r="B305" s="3517"/>
      <c r="C305" s="3517"/>
      <c r="D305" s="3517"/>
      <c r="E305" s="3517"/>
      <c r="F305" s="3517"/>
      <c r="G305" s="3517"/>
      <c r="H305" s="3517"/>
      <c r="I305" s="3517"/>
      <c r="J305" s="3517"/>
      <c r="K305" s="3517"/>
    </row>
    <row r="306" spans="1:11">
      <c r="A306" s="3517"/>
      <c r="B306" s="3517"/>
      <c r="C306" s="3517"/>
      <c r="D306" s="3517"/>
      <c r="E306" s="3517"/>
      <c r="F306" s="3517"/>
      <c r="G306" s="3517"/>
      <c r="H306" s="3517"/>
      <c r="I306" s="3517"/>
      <c r="J306" s="3517"/>
      <c r="K306" s="3517"/>
    </row>
    <row r="307" spans="1:11">
      <c r="A307" s="3517"/>
      <c r="B307" s="3517"/>
      <c r="C307" s="3517"/>
      <c r="D307" s="3517"/>
      <c r="E307" s="3517"/>
      <c r="F307" s="3517"/>
      <c r="G307" s="3517"/>
      <c r="H307" s="3517"/>
      <c r="I307" s="3517"/>
      <c r="J307" s="3517"/>
      <c r="K307" s="3517"/>
    </row>
    <row r="308" spans="1:11">
      <c r="A308" s="3517"/>
      <c r="B308" s="3517"/>
      <c r="C308" s="3517"/>
      <c r="D308" s="3517"/>
      <c r="E308" s="3517"/>
      <c r="F308" s="3517"/>
      <c r="G308" s="3517"/>
      <c r="H308" s="3517"/>
      <c r="I308" s="3517"/>
      <c r="J308" s="3517"/>
      <c r="K308" s="3517"/>
    </row>
    <row r="309" spans="1:11">
      <c r="A309" s="3517"/>
      <c r="B309" s="3517"/>
      <c r="C309" s="3517"/>
      <c r="D309" s="3517"/>
      <c r="E309" s="3517"/>
      <c r="F309" s="3517"/>
      <c r="G309" s="3517"/>
      <c r="H309" s="3517"/>
      <c r="I309" s="3517"/>
      <c r="J309" s="3517"/>
      <c r="K309" s="3517"/>
    </row>
    <row r="310" spans="1:11">
      <c r="A310" s="3517"/>
      <c r="B310" s="3517"/>
      <c r="C310" s="3517"/>
      <c r="D310" s="3517"/>
      <c r="E310" s="3517"/>
      <c r="F310" s="3517"/>
      <c r="G310" s="3517"/>
      <c r="H310" s="3517"/>
      <c r="I310" s="3517"/>
      <c r="J310" s="3517"/>
      <c r="K310" s="3517"/>
    </row>
    <row r="311" spans="1:11">
      <c r="A311" s="3517"/>
      <c r="B311" s="3517"/>
      <c r="C311" s="3517"/>
      <c r="D311" s="3517"/>
      <c r="E311" s="3517"/>
      <c r="F311" s="3517"/>
      <c r="G311" s="3517"/>
      <c r="H311" s="3517"/>
      <c r="I311" s="3517"/>
      <c r="J311" s="3517"/>
      <c r="K311" s="3517"/>
    </row>
    <row r="312" spans="1:11">
      <c r="A312" s="3517"/>
      <c r="B312" s="3517"/>
      <c r="C312" s="3517"/>
      <c r="D312" s="3517"/>
      <c r="E312" s="3517"/>
      <c r="F312" s="3517"/>
      <c r="G312" s="3517"/>
      <c r="H312" s="3517"/>
      <c r="I312" s="3517"/>
      <c r="J312" s="3517"/>
      <c r="K312" s="3517"/>
    </row>
    <row r="313" spans="1:11">
      <c r="A313" s="3517"/>
      <c r="B313" s="3517"/>
      <c r="C313" s="3517"/>
      <c r="D313" s="3517"/>
      <c r="E313" s="3517"/>
      <c r="F313" s="3517"/>
      <c r="G313" s="3517"/>
      <c r="H313" s="3517"/>
      <c r="I313" s="3517"/>
      <c r="J313" s="3517"/>
      <c r="K313" s="3517"/>
    </row>
    <row r="314" spans="1:11">
      <c r="A314" s="3517"/>
      <c r="B314" s="3517"/>
      <c r="C314" s="3517"/>
      <c r="D314" s="3517"/>
      <c r="E314" s="3517"/>
      <c r="F314" s="3517"/>
      <c r="G314" s="3517"/>
      <c r="H314" s="3517"/>
      <c r="I314" s="3517"/>
      <c r="J314" s="3517"/>
      <c r="K314" s="3517"/>
    </row>
    <row r="315" spans="1:11">
      <c r="A315" s="3517"/>
      <c r="B315" s="3517"/>
      <c r="C315" s="3517"/>
      <c r="D315" s="3517"/>
      <c r="E315" s="3517"/>
      <c r="F315" s="3517"/>
      <c r="G315" s="3517"/>
      <c r="H315" s="3517"/>
      <c r="I315" s="3517"/>
      <c r="J315" s="3517"/>
      <c r="K315" s="3517"/>
    </row>
    <row r="316" spans="1:11">
      <c r="A316" s="3517"/>
      <c r="B316" s="3517"/>
      <c r="C316" s="3517"/>
      <c r="D316" s="3517"/>
      <c r="E316" s="3517"/>
      <c r="F316" s="3517"/>
      <c r="G316" s="3517"/>
      <c r="H316" s="3517"/>
      <c r="I316" s="3517"/>
      <c r="J316" s="3517"/>
      <c r="K316" s="3517"/>
    </row>
    <row r="317" spans="1:11">
      <c r="A317" s="3517"/>
      <c r="B317" s="3517"/>
      <c r="C317" s="3517"/>
      <c r="D317" s="3517"/>
      <c r="E317" s="3517"/>
      <c r="F317" s="3517"/>
      <c r="G317" s="3517"/>
      <c r="H317" s="3517"/>
      <c r="I317" s="3517"/>
      <c r="J317" s="3517"/>
      <c r="K317" s="3517"/>
    </row>
    <row r="318" spans="1:11">
      <c r="A318" s="3517"/>
      <c r="B318" s="3517"/>
      <c r="C318" s="3517"/>
      <c r="D318" s="3517"/>
      <c r="E318" s="3517"/>
      <c r="F318" s="3517"/>
      <c r="G318" s="3517"/>
      <c r="H318" s="3517"/>
      <c r="I318" s="3517"/>
      <c r="J318" s="3517"/>
      <c r="K318" s="3517"/>
    </row>
    <row r="319" spans="1:11">
      <c r="A319" s="3517"/>
      <c r="B319" s="3517"/>
      <c r="C319" s="3517"/>
      <c r="D319" s="3517"/>
      <c r="E319" s="3517"/>
      <c r="F319" s="3517"/>
      <c r="G319" s="3517"/>
      <c r="H319" s="3517"/>
      <c r="I319" s="3517"/>
      <c r="J319" s="3517"/>
      <c r="K319" s="3517"/>
    </row>
    <row r="320" spans="1:11">
      <c r="A320" s="3517"/>
      <c r="B320" s="3517"/>
      <c r="C320" s="3517"/>
      <c r="D320" s="3517"/>
      <c r="E320" s="3517"/>
      <c r="F320" s="3517"/>
      <c r="G320" s="3517"/>
      <c r="H320" s="3517"/>
      <c r="I320" s="3517"/>
      <c r="J320" s="3517"/>
      <c r="K320" s="3517"/>
    </row>
    <row r="321" spans="1:11">
      <c r="A321" s="3517"/>
      <c r="B321" s="3517"/>
      <c r="C321" s="3517"/>
      <c r="D321" s="3517"/>
      <c r="E321" s="3517"/>
      <c r="F321" s="3517"/>
      <c r="G321" s="3517"/>
      <c r="H321" s="3517"/>
      <c r="I321" s="3517"/>
      <c r="J321" s="3517"/>
      <c r="K321" s="3517"/>
    </row>
    <row r="322" spans="1:11">
      <c r="A322" s="3517"/>
      <c r="B322" s="3517"/>
      <c r="C322" s="3517"/>
      <c r="D322" s="3517"/>
      <c r="E322" s="3517"/>
      <c r="F322" s="3517"/>
      <c r="G322" s="3517"/>
      <c r="H322" s="3517"/>
      <c r="I322" s="3517"/>
      <c r="J322" s="3517"/>
      <c r="K322" s="3517"/>
    </row>
    <row r="323" spans="1:11">
      <c r="A323" s="3517"/>
      <c r="B323" s="3517"/>
      <c r="C323" s="3517"/>
      <c r="D323" s="3517"/>
      <c r="E323" s="3517"/>
      <c r="F323" s="3517"/>
      <c r="G323" s="3517"/>
      <c r="H323" s="3517"/>
      <c r="I323" s="3517"/>
      <c r="J323" s="3517"/>
      <c r="K323" s="3517"/>
    </row>
    <row r="324" spans="1:11">
      <c r="A324" s="3517"/>
      <c r="B324" s="3517"/>
      <c r="C324" s="3517"/>
      <c r="D324" s="3517"/>
      <c r="E324" s="3517"/>
      <c r="F324" s="3517"/>
      <c r="G324" s="3517"/>
      <c r="H324" s="3517"/>
      <c r="I324" s="3517"/>
      <c r="J324" s="3517"/>
      <c r="K324" s="3517"/>
    </row>
    <row r="325" spans="1:11">
      <c r="A325" s="3517"/>
      <c r="B325" s="3517"/>
      <c r="C325" s="3517"/>
      <c r="D325" s="3517"/>
      <c r="E325" s="3517"/>
      <c r="F325" s="3517"/>
      <c r="G325" s="3517"/>
      <c r="H325" s="3517"/>
      <c r="I325" s="3517"/>
      <c r="J325" s="3517"/>
      <c r="K325" s="3517"/>
    </row>
    <row r="326" spans="1:11">
      <c r="A326" s="3517"/>
      <c r="B326" s="3517"/>
      <c r="C326" s="3517"/>
      <c r="D326" s="3517"/>
      <c r="E326" s="3517"/>
      <c r="F326" s="3517"/>
      <c r="G326" s="3517"/>
      <c r="H326" s="3517"/>
      <c r="I326" s="3517"/>
      <c r="J326" s="3517"/>
      <c r="K326" s="3517"/>
    </row>
    <row r="327" spans="1:11">
      <c r="A327" s="3517"/>
      <c r="B327" s="3517"/>
      <c r="C327" s="3517"/>
      <c r="D327" s="3517"/>
      <c r="E327" s="3517"/>
      <c r="F327" s="3517"/>
      <c r="G327" s="3517"/>
      <c r="H327" s="3517"/>
      <c r="I327" s="3517"/>
      <c r="J327" s="3517"/>
      <c r="K327" s="3517"/>
    </row>
    <row r="328" spans="1:11">
      <c r="A328" s="3517"/>
      <c r="B328" s="3517"/>
      <c r="C328" s="3517"/>
      <c r="D328" s="3517"/>
      <c r="E328" s="3517"/>
      <c r="F328" s="3517"/>
      <c r="G328" s="3517"/>
      <c r="H328" s="3517"/>
      <c r="I328" s="3517"/>
      <c r="J328" s="3517"/>
      <c r="K328" s="3517"/>
    </row>
    <row r="329" spans="1:11">
      <c r="A329" s="3517"/>
      <c r="B329" s="3517"/>
      <c r="C329" s="3517"/>
      <c r="D329" s="3517"/>
      <c r="E329" s="3517"/>
      <c r="F329" s="3517"/>
      <c r="G329" s="3517"/>
      <c r="H329" s="3517"/>
      <c r="I329" s="3517"/>
      <c r="J329" s="3517"/>
      <c r="K329" s="3517"/>
    </row>
    <row r="330" spans="1:11">
      <c r="A330" s="3517"/>
      <c r="B330" s="3517"/>
      <c r="C330" s="3517"/>
      <c r="D330" s="3517"/>
      <c r="E330" s="3517"/>
      <c r="F330" s="3517"/>
      <c r="G330" s="3517"/>
      <c r="H330" s="3517"/>
      <c r="I330" s="3517"/>
      <c r="J330" s="3517"/>
      <c r="K330" s="3517"/>
    </row>
    <row r="331" spans="1:11">
      <c r="A331" s="3517"/>
      <c r="B331" s="3517"/>
      <c r="C331" s="3517"/>
      <c r="D331" s="3517"/>
      <c r="E331" s="3517"/>
      <c r="F331" s="3517"/>
      <c r="G331" s="3517"/>
      <c r="H331" s="3517"/>
      <c r="I331" s="3517"/>
      <c r="J331" s="3517"/>
      <c r="K331" s="3517"/>
    </row>
    <row r="332" spans="1:11">
      <c r="A332" s="3517"/>
      <c r="B332" s="3517"/>
      <c r="C332" s="3517"/>
      <c r="D332" s="3517"/>
      <c r="E332" s="3517"/>
      <c r="F332" s="3517"/>
      <c r="G332" s="3517"/>
      <c r="H332" s="3517"/>
      <c r="I332" s="3517"/>
      <c r="J332" s="3517"/>
      <c r="K332" s="3517"/>
    </row>
    <row r="333" spans="1:11">
      <c r="A333" s="3517"/>
      <c r="B333" s="3517"/>
      <c r="C333" s="3517"/>
      <c r="D333" s="3517"/>
      <c r="E333" s="3517"/>
      <c r="F333" s="3517"/>
      <c r="G333" s="3517"/>
      <c r="H333" s="3517"/>
      <c r="I333" s="3517"/>
      <c r="J333" s="3517"/>
      <c r="K333" s="3517"/>
    </row>
    <row r="334" spans="1:11">
      <c r="A334" s="3517"/>
      <c r="B334" s="3517"/>
      <c r="C334" s="3517"/>
      <c r="D334" s="3517"/>
      <c r="E334" s="3517"/>
      <c r="F334" s="3517"/>
      <c r="G334" s="3517"/>
      <c r="H334" s="3517"/>
      <c r="I334" s="3517"/>
      <c r="J334" s="3517"/>
      <c r="K334" s="3517"/>
    </row>
    <row r="335" spans="1:11">
      <c r="A335" s="3517"/>
      <c r="B335" s="3517"/>
      <c r="C335" s="3517"/>
      <c r="D335" s="3517"/>
      <c r="E335" s="3517"/>
      <c r="F335" s="3517"/>
      <c r="G335" s="3517"/>
      <c r="H335" s="3517"/>
      <c r="I335" s="3517"/>
      <c r="J335" s="3517"/>
      <c r="K335" s="3517"/>
    </row>
    <row r="336" spans="1:11">
      <c r="A336" s="3517"/>
      <c r="B336" s="3517"/>
      <c r="C336" s="3517"/>
      <c r="D336" s="3517"/>
      <c r="E336" s="3517"/>
      <c r="F336" s="3517"/>
      <c r="G336" s="3517"/>
      <c r="H336" s="3517"/>
      <c r="I336" s="3517"/>
      <c r="J336" s="3517"/>
      <c r="K336" s="3517"/>
    </row>
    <row r="337" spans="1:11">
      <c r="A337" s="3517"/>
      <c r="B337" s="3517"/>
      <c r="C337" s="3517"/>
      <c r="D337" s="3517"/>
      <c r="E337" s="3517"/>
      <c r="F337" s="3517"/>
      <c r="G337" s="3517"/>
      <c r="H337" s="3517"/>
      <c r="I337" s="3517"/>
      <c r="J337" s="3517"/>
      <c r="K337" s="3517"/>
    </row>
    <row r="338" spans="1:11">
      <c r="A338" s="3517"/>
      <c r="B338" s="3517"/>
      <c r="C338" s="3517"/>
      <c r="D338" s="3517"/>
      <c r="E338" s="3517"/>
      <c r="F338" s="3517"/>
      <c r="G338" s="3517"/>
      <c r="H338" s="3517"/>
      <c r="I338" s="3517"/>
      <c r="J338" s="3517"/>
      <c r="K338" s="3517"/>
    </row>
    <row r="339" spans="1:11">
      <c r="A339" s="3517"/>
      <c r="B339" s="3517"/>
      <c r="C339" s="3517"/>
      <c r="D339" s="3517"/>
      <c r="E339" s="3517"/>
      <c r="F339" s="3517"/>
      <c r="G339" s="3517"/>
      <c r="H339" s="3517"/>
      <c r="I339" s="3517"/>
      <c r="J339" s="3517"/>
      <c r="K339" s="3517"/>
    </row>
    <row r="340" spans="1:11">
      <c r="A340" s="3517"/>
      <c r="B340" s="3517"/>
      <c r="C340" s="3517"/>
      <c r="D340" s="3517"/>
      <c r="E340" s="3517"/>
      <c r="F340" s="3517"/>
      <c r="G340" s="3517"/>
      <c r="H340" s="3517"/>
      <c r="I340" s="3517"/>
      <c r="J340" s="3517"/>
      <c r="K340" s="3517"/>
    </row>
    <row r="341" spans="1:11">
      <c r="A341" s="3517"/>
      <c r="B341" s="3517"/>
      <c r="C341" s="3517"/>
      <c r="D341" s="3517"/>
      <c r="E341" s="3517"/>
      <c r="F341" s="3517"/>
      <c r="G341" s="3517"/>
      <c r="H341" s="3517"/>
      <c r="I341" s="3517"/>
      <c r="J341" s="3517"/>
      <c r="K341" s="3517"/>
    </row>
    <row r="342" spans="1:11">
      <c r="A342" s="3517"/>
      <c r="B342" s="3517"/>
      <c r="C342" s="3517"/>
      <c r="D342" s="3517"/>
      <c r="E342" s="3517"/>
      <c r="F342" s="3517"/>
      <c r="G342" s="3517"/>
      <c r="H342" s="3517"/>
      <c r="I342" s="3517"/>
      <c r="J342" s="3517"/>
      <c r="K342" s="3517"/>
    </row>
    <row r="343" spans="1:11">
      <c r="A343" s="3517"/>
      <c r="B343" s="3517"/>
      <c r="C343" s="3517"/>
      <c r="D343" s="3517"/>
      <c r="E343" s="3517"/>
      <c r="F343" s="3517"/>
      <c r="G343" s="3517"/>
      <c r="H343" s="3517"/>
      <c r="I343" s="3517"/>
      <c r="J343" s="3517"/>
      <c r="K343" s="3517"/>
    </row>
    <row r="344" spans="1:11">
      <c r="A344" s="3517"/>
      <c r="B344" s="3517"/>
      <c r="C344" s="3517"/>
      <c r="D344" s="3517"/>
      <c r="E344" s="3517"/>
      <c r="F344" s="3517"/>
      <c r="G344" s="3517"/>
      <c r="H344" s="3517"/>
      <c r="I344" s="3517"/>
      <c r="J344" s="3517"/>
      <c r="K344" s="3517"/>
    </row>
    <row r="345" spans="1:11">
      <c r="A345" s="3517"/>
      <c r="B345" s="3517"/>
      <c r="C345" s="3517"/>
      <c r="D345" s="3517"/>
      <c r="E345" s="3517"/>
      <c r="F345" s="3517"/>
      <c r="G345" s="3517"/>
      <c r="H345" s="3517"/>
      <c r="I345" s="3517"/>
      <c r="J345" s="3517"/>
      <c r="K345" s="3517"/>
    </row>
    <row r="346" spans="1:11">
      <c r="A346" s="3517"/>
      <c r="B346" s="3517"/>
      <c r="C346" s="3517"/>
      <c r="D346" s="3517"/>
      <c r="E346" s="3517"/>
      <c r="F346" s="3517"/>
      <c r="G346" s="3517"/>
      <c r="H346" s="3517"/>
      <c r="I346" s="3517"/>
      <c r="J346" s="3517"/>
      <c r="K346" s="3517"/>
    </row>
    <row r="347" spans="1:11">
      <c r="A347" s="3517"/>
      <c r="B347" s="3517"/>
      <c r="C347" s="3517"/>
      <c r="D347" s="3517"/>
      <c r="E347" s="3517"/>
      <c r="F347" s="3517"/>
      <c r="G347" s="3517"/>
      <c r="H347" s="3517"/>
      <c r="I347" s="3517"/>
      <c r="J347" s="3517"/>
      <c r="K347" s="3517"/>
    </row>
    <row r="348" spans="1:11">
      <c r="A348" s="3517"/>
      <c r="B348" s="3517"/>
      <c r="C348" s="3517"/>
      <c r="D348" s="3517"/>
      <c r="E348" s="3517"/>
      <c r="F348" s="3517"/>
      <c r="G348" s="3517"/>
      <c r="H348" s="3517"/>
      <c r="I348" s="3517"/>
      <c r="J348" s="3517"/>
      <c r="K348" s="3517"/>
    </row>
    <row r="349" spans="1:11">
      <c r="A349" s="3517"/>
      <c r="B349" s="3517"/>
      <c r="C349" s="3517"/>
      <c r="D349" s="3517"/>
      <c r="E349" s="3517"/>
      <c r="F349" s="3517"/>
      <c r="G349" s="3517"/>
      <c r="H349" s="3517"/>
      <c r="I349" s="3517"/>
      <c r="J349" s="3517"/>
      <c r="K349" s="3517"/>
    </row>
    <row r="350" spans="1:11">
      <c r="A350" s="3517"/>
      <c r="B350" s="3517"/>
      <c r="C350" s="3517"/>
      <c r="D350" s="3517"/>
      <c r="E350" s="3517"/>
      <c r="F350" s="3517"/>
      <c r="G350" s="3517"/>
      <c r="H350" s="3517"/>
      <c r="I350" s="3517"/>
      <c r="J350" s="3517"/>
      <c r="K350" s="3517"/>
    </row>
    <row r="351" spans="1:11">
      <c r="A351" s="3517"/>
      <c r="B351" s="3517"/>
      <c r="C351" s="3517"/>
      <c r="D351" s="3517"/>
      <c r="E351" s="3517"/>
      <c r="F351" s="3517"/>
      <c r="G351" s="3517"/>
      <c r="H351" s="3517"/>
      <c r="I351" s="3517"/>
      <c r="J351" s="3517"/>
      <c r="K351" s="3517"/>
    </row>
    <row r="352" spans="1:11">
      <c r="A352" s="3517"/>
      <c r="B352" s="3517"/>
      <c r="C352" s="3517"/>
      <c r="D352" s="3517"/>
      <c r="E352" s="3517"/>
      <c r="F352" s="3517"/>
      <c r="G352" s="3517"/>
      <c r="H352" s="3517"/>
      <c r="I352" s="3517"/>
      <c r="J352" s="3517"/>
      <c r="K352" s="3517"/>
    </row>
    <row r="353" spans="1:11">
      <c r="A353" s="3517"/>
      <c r="B353" s="3517"/>
      <c r="C353" s="3517"/>
      <c r="D353" s="3517"/>
      <c r="E353" s="3517"/>
      <c r="F353" s="3517"/>
      <c r="G353" s="3517"/>
      <c r="H353" s="3517"/>
      <c r="I353" s="3517"/>
      <c r="J353" s="3517"/>
      <c r="K353" s="3517"/>
    </row>
    <row r="354" spans="1:11">
      <c r="A354" s="3517"/>
      <c r="B354" s="3517"/>
      <c r="C354" s="3517"/>
      <c r="D354" s="3517"/>
      <c r="E354" s="3517"/>
      <c r="F354" s="3517"/>
      <c r="G354" s="3517"/>
      <c r="H354" s="3517"/>
      <c r="I354" s="3517"/>
      <c r="J354" s="3517"/>
      <c r="K354" s="3517"/>
    </row>
    <row r="355" spans="1:11">
      <c r="A355" s="3517"/>
      <c r="B355" s="3517"/>
      <c r="C355" s="3517"/>
      <c r="D355" s="3517"/>
      <c r="E355" s="3517"/>
      <c r="F355" s="3517"/>
      <c r="G355" s="3517"/>
      <c r="H355" s="3517"/>
      <c r="I355" s="3517"/>
      <c r="J355" s="3517"/>
      <c r="K355" s="3517"/>
    </row>
    <row r="356" spans="1:11">
      <c r="A356" s="3517"/>
      <c r="B356" s="3517"/>
      <c r="C356" s="3517"/>
      <c r="D356" s="3517"/>
      <c r="E356" s="3517"/>
      <c r="F356" s="3517"/>
      <c r="G356" s="3517"/>
      <c r="H356" s="3517"/>
      <c r="I356" s="3517"/>
      <c r="J356" s="3517"/>
      <c r="K356" s="3517"/>
    </row>
    <row r="357" spans="1:11">
      <c r="A357" s="3517"/>
      <c r="B357" s="3517"/>
      <c r="C357" s="3517"/>
      <c r="D357" s="3517"/>
      <c r="E357" s="3517"/>
      <c r="F357" s="3517"/>
      <c r="G357" s="3517"/>
      <c r="H357" s="3517"/>
      <c r="I357" s="3517"/>
      <c r="J357" s="3517"/>
      <c r="K357" s="3517"/>
    </row>
    <row r="358" spans="1:11">
      <c r="A358" s="3517"/>
      <c r="B358" s="3517"/>
      <c r="C358" s="3517"/>
      <c r="D358" s="3517"/>
      <c r="E358" s="3517"/>
      <c r="F358" s="3517"/>
      <c r="G358" s="3517"/>
      <c r="H358" s="3517"/>
      <c r="I358" s="3517"/>
      <c r="J358" s="3517"/>
      <c r="K358" s="3517"/>
    </row>
    <row r="359" spans="1:11">
      <c r="A359" s="3517"/>
      <c r="B359" s="3517"/>
      <c r="C359" s="3517"/>
      <c r="D359" s="3517"/>
      <c r="E359" s="3517"/>
      <c r="F359" s="3517"/>
      <c r="G359" s="3517"/>
      <c r="H359" s="3517"/>
      <c r="I359" s="3517"/>
      <c r="J359" s="3517"/>
      <c r="K359" s="3517"/>
    </row>
    <row r="360" spans="1:11">
      <c r="A360" s="3517"/>
      <c r="B360" s="3517"/>
      <c r="C360" s="3517"/>
      <c r="D360" s="3517"/>
      <c r="E360" s="3517"/>
      <c r="F360" s="3517"/>
      <c r="G360" s="3517"/>
      <c r="H360" s="3517"/>
      <c r="I360" s="3517"/>
      <c r="J360" s="3517"/>
      <c r="K360" s="3517"/>
    </row>
    <row r="361" spans="1:11">
      <c r="A361" s="3517"/>
      <c r="B361" s="3517"/>
      <c r="C361" s="3517"/>
      <c r="D361" s="3517"/>
      <c r="E361" s="3517"/>
      <c r="F361" s="3517"/>
      <c r="G361" s="3517"/>
      <c r="H361" s="3517"/>
      <c r="I361" s="3517"/>
      <c r="J361" s="3517"/>
      <c r="K361" s="3517"/>
    </row>
    <row r="362" spans="1:11">
      <c r="A362" s="3517"/>
      <c r="B362" s="3517"/>
      <c r="C362" s="3517"/>
      <c r="D362" s="3517"/>
      <c r="E362" s="3517"/>
      <c r="F362" s="3517"/>
      <c r="G362" s="3517"/>
      <c r="H362" s="3517"/>
      <c r="I362" s="3517"/>
      <c r="J362" s="3517"/>
      <c r="K362" s="3517"/>
    </row>
    <row r="363" spans="1:11">
      <c r="A363" s="3517"/>
      <c r="B363" s="3517"/>
      <c r="C363" s="3517"/>
      <c r="D363" s="3517"/>
      <c r="E363" s="3517"/>
      <c r="F363" s="3517"/>
      <c r="G363" s="3517"/>
      <c r="H363" s="3517"/>
      <c r="I363" s="3517"/>
      <c r="J363" s="3517"/>
      <c r="K363" s="3517"/>
    </row>
    <row r="364" spans="1:11">
      <c r="A364" s="3517"/>
      <c r="B364" s="3517"/>
      <c r="C364" s="3517"/>
      <c r="D364" s="3517"/>
      <c r="E364" s="3517"/>
      <c r="F364" s="3517"/>
      <c r="G364" s="3517"/>
      <c r="H364" s="3517"/>
      <c r="I364" s="3517"/>
      <c r="J364" s="3517"/>
      <c r="K364" s="3517"/>
    </row>
    <row r="365" spans="1:11">
      <c r="A365" s="3517"/>
      <c r="B365" s="3517"/>
      <c r="C365" s="3517"/>
      <c r="D365" s="3517"/>
      <c r="E365" s="3517"/>
      <c r="F365" s="3517"/>
      <c r="G365" s="3517"/>
      <c r="H365" s="3517"/>
      <c r="I365" s="3517"/>
      <c r="J365" s="3517"/>
      <c r="K365" s="3517"/>
    </row>
    <row r="366" spans="1:11">
      <c r="A366" s="3517"/>
      <c r="B366" s="3517"/>
      <c r="C366" s="3517"/>
      <c r="D366" s="3517"/>
      <c r="E366" s="3517"/>
      <c r="F366" s="3517"/>
      <c r="G366" s="3517"/>
      <c r="H366" s="3517"/>
      <c r="I366" s="3517"/>
      <c r="J366" s="3517"/>
      <c r="K366" s="3517"/>
    </row>
    <row r="367" spans="1:11">
      <c r="A367" s="3517"/>
      <c r="B367" s="3517"/>
      <c r="C367" s="3517"/>
      <c r="D367" s="3517"/>
      <c r="E367" s="3517"/>
      <c r="F367" s="3517"/>
      <c r="G367" s="3517"/>
      <c r="H367" s="3517"/>
      <c r="I367" s="3517"/>
      <c r="J367" s="3517"/>
      <c r="K367" s="3517"/>
    </row>
    <row r="368" spans="1:11">
      <c r="A368" s="3517"/>
      <c r="B368" s="3517"/>
      <c r="C368" s="3517"/>
      <c r="D368" s="3517"/>
      <c r="E368" s="3517"/>
      <c r="F368" s="3517"/>
      <c r="G368" s="3517"/>
      <c r="H368" s="3517"/>
      <c r="I368" s="3517"/>
      <c r="J368" s="3517"/>
      <c r="K368" s="3517"/>
    </row>
    <row r="369" spans="1:11">
      <c r="A369" s="3517"/>
      <c r="B369" s="3517"/>
      <c r="C369" s="3517"/>
      <c r="D369" s="3517"/>
      <c r="E369" s="3517"/>
      <c r="F369" s="3517"/>
      <c r="G369" s="3517"/>
      <c r="H369" s="3517"/>
      <c r="I369" s="3517"/>
      <c r="J369" s="3517"/>
      <c r="K369" s="3517"/>
    </row>
    <row r="370" spans="1:11">
      <c r="A370" s="3517"/>
      <c r="B370" s="3517"/>
      <c r="C370" s="3517"/>
      <c r="D370" s="3517"/>
      <c r="E370" s="3517"/>
      <c r="F370" s="3517"/>
      <c r="G370" s="3517"/>
      <c r="H370" s="3517"/>
      <c r="I370" s="3517"/>
      <c r="J370" s="3517"/>
      <c r="K370" s="3517"/>
    </row>
    <row r="371" spans="1:11">
      <c r="A371" s="3517"/>
      <c r="B371" s="3517"/>
      <c r="C371" s="3517"/>
      <c r="D371" s="3517"/>
      <c r="E371" s="3517"/>
      <c r="F371" s="3517"/>
      <c r="G371" s="3517"/>
      <c r="H371" s="3517"/>
      <c r="I371" s="3517"/>
      <c r="J371" s="3517"/>
      <c r="K371" s="3517"/>
    </row>
    <row r="372" spans="1:11">
      <c r="A372" s="3517"/>
      <c r="B372" s="3517"/>
      <c r="C372" s="3517"/>
      <c r="D372" s="3517"/>
      <c r="E372" s="3517"/>
      <c r="F372" s="3517"/>
      <c r="G372" s="3517"/>
      <c r="H372" s="3517"/>
      <c r="I372" s="3517"/>
      <c r="J372" s="3517"/>
      <c r="K372" s="3517"/>
    </row>
    <row r="373" spans="1:11">
      <c r="A373" s="3517"/>
      <c r="B373" s="3517"/>
      <c r="C373" s="3517"/>
      <c r="D373" s="3517"/>
      <c r="E373" s="3517"/>
      <c r="F373" s="3517"/>
      <c r="G373" s="3517"/>
      <c r="H373" s="3517"/>
      <c r="I373" s="3517"/>
      <c r="J373" s="3517"/>
      <c r="K373" s="3517"/>
    </row>
    <row r="374" spans="1:11">
      <c r="A374" s="3517"/>
      <c r="B374" s="3517"/>
      <c r="C374" s="3517"/>
      <c r="D374" s="3517"/>
      <c r="E374" s="3517"/>
      <c r="F374" s="3517"/>
      <c r="G374" s="3517"/>
      <c r="H374" s="3517"/>
      <c r="I374" s="3517"/>
      <c r="J374" s="3517"/>
      <c r="K374" s="3517"/>
    </row>
    <row r="375" spans="1:11">
      <c r="A375" s="3517"/>
      <c r="B375" s="3517"/>
      <c r="C375" s="3517"/>
      <c r="D375" s="3517"/>
      <c r="E375" s="3517"/>
      <c r="F375" s="3517"/>
      <c r="G375" s="3517"/>
      <c r="H375" s="3517"/>
      <c r="I375" s="3517"/>
      <c r="J375" s="3517"/>
      <c r="K375" s="3517"/>
    </row>
    <row r="376" spans="1:11">
      <c r="A376" s="3517"/>
      <c r="B376" s="3517"/>
      <c r="C376" s="3517"/>
      <c r="D376" s="3517"/>
      <c r="E376" s="3517"/>
      <c r="F376" s="3517"/>
      <c r="G376" s="3517"/>
      <c r="H376" s="3517"/>
      <c r="I376" s="3517"/>
      <c r="J376" s="3517"/>
      <c r="K376" s="3517"/>
    </row>
    <row r="377" spans="1:11">
      <c r="A377" s="3517"/>
      <c r="B377" s="3517"/>
      <c r="C377" s="3517"/>
      <c r="D377" s="3517"/>
      <c r="E377" s="3517"/>
      <c r="F377" s="3517"/>
      <c r="G377" s="3517"/>
      <c r="H377" s="3517"/>
      <c r="I377" s="3517"/>
      <c r="J377" s="3517"/>
      <c r="K377" s="3517"/>
    </row>
    <row r="378" spans="1:11">
      <c r="A378" s="3517"/>
      <c r="B378" s="3517"/>
      <c r="C378" s="3517"/>
      <c r="D378" s="3517"/>
      <c r="E378" s="3517"/>
      <c r="F378" s="3517"/>
      <c r="G378" s="3517"/>
      <c r="H378" s="3517"/>
      <c r="I378" s="3517"/>
      <c r="J378" s="3517"/>
      <c r="K378" s="3517"/>
    </row>
    <row r="379" spans="1:11">
      <c r="A379" s="3517"/>
      <c r="B379" s="3517"/>
      <c r="C379" s="3517"/>
      <c r="D379" s="3517"/>
      <c r="E379" s="3517"/>
      <c r="F379" s="3517"/>
      <c r="G379" s="3517"/>
      <c r="H379" s="3517"/>
      <c r="I379" s="3517"/>
      <c r="J379" s="3517"/>
      <c r="K379" s="3517"/>
    </row>
    <row r="380" spans="1:11">
      <c r="A380" s="3517"/>
      <c r="B380" s="3517"/>
      <c r="C380" s="3517"/>
      <c r="D380" s="3517"/>
      <c r="E380" s="3517"/>
      <c r="F380" s="3517"/>
      <c r="G380" s="3517"/>
      <c r="H380" s="3517"/>
      <c r="I380" s="3517"/>
      <c r="J380" s="3517"/>
      <c r="K380" s="3517"/>
    </row>
    <row r="381" spans="1:11">
      <c r="A381" s="3517"/>
      <c r="B381" s="3517"/>
      <c r="C381" s="3517"/>
      <c r="D381" s="3517"/>
      <c r="E381" s="3517"/>
      <c r="F381" s="3517"/>
      <c r="G381" s="3517"/>
      <c r="H381" s="3517"/>
      <c r="I381" s="3517"/>
      <c r="J381" s="3517"/>
      <c r="K381" s="3517"/>
    </row>
    <row r="382" spans="1:11">
      <c r="A382" s="3517"/>
      <c r="B382" s="3517"/>
      <c r="C382" s="3517"/>
      <c r="D382" s="3517"/>
      <c r="E382" s="3517"/>
      <c r="F382" s="3517"/>
      <c r="G382" s="3517"/>
      <c r="H382" s="3517"/>
      <c r="I382" s="3517"/>
      <c r="J382" s="3517"/>
      <c r="K382" s="3517"/>
    </row>
    <row r="383" spans="1:11">
      <c r="A383" s="3517"/>
      <c r="B383" s="3517"/>
      <c r="C383" s="3517"/>
      <c r="D383" s="3517"/>
      <c r="E383" s="3517"/>
      <c r="F383" s="3517"/>
      <c r="G383" s="3517"/>
      <c r="H383" s="3517"/>
      <c r="I383" s="3517"/>
      <c r="J383" s="3517"/>
      <c r="K383" s="3517"/>
    </row>
    <row r="384" spans="1:11">
      <c r="A384" s="3517"/>
      <c r="B384" s="3517"/>
      <c r="C384" s="3517"/>
      <c r="D384" s="3517"/>
      <c r="E384" s="3517"/>
      <c r="F384" s="3517"/>
      <c r="G384" s="3517"/>
      <c r="H384" s="3517"/>
      <c r="I384" s="3517"/>
      <c r="J384" s="3517"/>
      <c r="K384" s="3517"/>
    </row>
    <row r="385" spans="1:11">
      <c r="A385" s="3517"/>
      <c r="B385" s="3517"/>
      <c r="C385" s="3517"/>
      <c r="D385" s="3517"/>
      <c r="E385" s="3517"/>
      <c r="F385" s="3517"/>
      <c r="G385" s="3517"/>
      <c r="H385" s="3517"/>
      <c r="I385" s="3517"/>
      <c r="J385" s="3517"/>
      <c r="K385" s="3517"/>
    </row>
    <row r="386" spans="1:11">
      <c r="A386" s="3517"/>
      <c r="B386" s="3517"/>
      <c r="C386" s="3517"/>
      <c r="D386" s="3517"/>
      <c r="E386" s="3517"/>
      <c r="F386" s="3517"/>
      <c r="G386" s="3517"/>
      <c r="H386" s="3517"/>
      <c r="I386" s="3517"/>
      <c r="J386" s="3517"/>
      <c r="K386" s="3517"/>
    </row>
    <row r="387" spans="1:11">
      <c r="A387" s="3517"/>
      <c r="B387" s="3517"/>
      <c r="C387" s="3517"/>
      <c r="D387" s="3517"/>
      <c r="E387" s="3517"/>
      <c r="F387" s="3517"/>
      <c r="G387" s="3517"/>
      <c r="H387" s="3517"/>
      <c r="I387" s="3517"/>
      <c r="J387" s="3517"/>
      <c r="K387" s="3517"/>
    </row>
    <row r="388" spans="1:11">
      <c r="A388" s="3517"/>
      <c r="B388" s="3517"/>
      <c r="C388" s="3517"/>
      <c r="D388" s="3517"/>
      <c r="E388" s="3517"/>
      <c r="F388" s="3517"/>
      <c r="G388" s="3517"/>
      <c r="H388" s="3517"/>
      <c r="I388" s="3517"/>
      <c r="J388" s="3517"/>
      <c r="K388" s="3517"/>
    </row>
    <row r="389" spans="1:11">
      <c r="A389" s="3517"/>
      <c r="B389" s="3517"/>
      <c r="C389" s="3517"/>
      <c r="D389" s="3517"/>
      <c r="E389" s="3517"/>
      <c r="F389" s="3517"/>
      <c r="G389" s="3517"/>
      <c r="H389" s="3517"/>
      <c r="I389" s="3517"/>
      <c r="J389" s="3517"/>
      <c r="K389" s="3517"/>
    </row>
    <row r="390" spans="1:11">
      <c r="A390" s="3517"/>
      <c r="B390" s="3517"/>
      <c r="C390" s="3517"/>
      <c r="D390" s="3517"/>
      <c r="E390" s="3517"/>
      <c r="F390" s="3517"/>
      <c r="G390" s="3517"/>
      <c r="H390" s="3517"/>
      <c r="I390" s="3517"/>
      <c r="J390" s="3517"/>
      <c r="K390" s="3517"/>
    </row>
    <row r="391" spans="1:11">
      <c r="A391" s="3517"/>
      <c r="B391" s="3517"/>
      <c r="C391" s="3517"/>
      <c r="D391" s="3517"/>
      <c r="E391" s="3517"/>
      <c r="F391" s="3517"/>
      <c r="G391" s="3517"/>
      <c r="H391" s="3517"/>
      <c r="I391" s="3517"/>
      <c r="J391" s="3517"/>
      <c r="K391" s="3517"/>
    </row>
    <row r="392" spans="1:11">
      <c r="A392" s="3517"/>
      <c r="B392" s="3517"/>
      <c r="C392" s="3517"/>
      <c r="D392" s="3517"/>
      <c r="E392" s="3517"/>
      <c r="F392" s="3517"/>
      <c r="G392" s="3517"/>
      <c r="H392" s="3517"/>
      <c r="I392" s="3517"/>
      <c r="J392" s="3517"/>
      <c r="K392" s="3517"/>
    </row>
    <row r="393" spans="1:11">
      <c r="A393" s="3517"/>
      <c r="B393" s="3517"/>
      <c r="C393" s="3517"/>
      <c r="D393" s="3517"/>
      <c r="E393" s="3517"/>
      <c r="F393" s="3517"/>
      <c r="G393" s="3517"/>
      <c r="H393" s="3517"/>
      <c r="I393" s="3517"/>
      <c r="J393" s="3517"/>
      <c r="K393" s="3517"/>
    </row>
    <row r="394" spans="1:11">
      <c r="A394" s="3517"/>
      <c r="B394" s="3517"/>
      <c r="C394" s="3517"/>
      <c r="D394" s="3517"/>
      <c r="E394" s="3517"/>
      <c r="F394" s="3517"/>
      <c r="G394" s="3517"/>
      <c r="H394" s="3517"/>
      <c r="I394" s="3517"/>
      <c r="J394" s="3517"/>
      <c r="K394" s="3517"/>
    </row>
    <row r="395" spans="1:11">
      <c r="A395" s="3517"/>
      <c r="B395" s="3517"/>
      <c r="C395" s="3517"/>
      <c r="D395" s="3517"/>
      <c r="E395" s="3517"/>
      <c r="F395" s="3517"/>
      <c r="G395" s="3517"/>
      <c r="H395" s="3517"/>
      <c r="I395" s="3517"/>
      <c r="J395" s="3517"/>
      <c r="K395" s="3517"/>
    </row>
    <row r="396" spans="1:11">
      <c r="A396" s="3517"/>
      <c r="B396" s="3517"/>
      <c r="C396" s="3517"/>
      <c r="D396" s="3517"/>
      <c r="E396" s="3517"/>
      <c r="F396" s="3517"/>
      <c r="G396" s="3517"/>
      <c r="H396" s="3517"/>
      <c r="I396" s="3517"/>
      <c r="J396" s="3517"/>
      <c r="K396" s="3517"/>
    </row>
    <row r="397" spans="1:11">
      <c r="A397" s="3517"/>
      <c r="B397" s="3517"/>
      <c r="C397" s="3517"/>
      <c r="D397" s="3517"/>
      <c r="E397" s="3517"/>
      <c r="F397" s="3517"/>
      <c r="G397" s="3517"/>
      <c r="H397" s="3517"/>
      <c r="I397" s="3517"/>
      <c r="J397" s="3517"/>
      <c r="K397" s="3517"/>
    </row>
    <row r="398" spans="1:11">
      <c r="A398" s="3517"/>
      <c r="B398" s="3517"/>
      <c r="C398" s="3517"/>
      <c r="D398" s="3517"/>
      <c r="E398" s="3517"/>
      <c r="F398" s="3517"/>
      <c r="G398" s="3517"/>
      <c r="H398" s="3517"/>
      <c r="I398" s="3517"/>
      <c r="J398" s="3517"/>
      <c r="K398" s="3517"/>
    </row>
    <row r="399" spans="1:11">
      <c r="A399" s="3517"/>
      <c r="B399" s="3517"/>
      <c r="C399" s="3517"/>
      <c r="D399" s="3517"/>
      <c r="E399" s="3517"/>
      <c r="F399" s="3517"/>
      <c r="G399" s="3517"/>
      <c r="H399" s="3517"/>
      <c r="I399" s="3517"/>
      <c r="J399" s="3517"/>
      <c r="K399" s="3517"/>
    </row>
    <row r="400" spans="1:11">
      <c r="A400" s="3517"/>
      <c r="B400" s="3517"/>
      <c r="C400" s="3517"/>
      <c r="D400" s="3517"/>
      <c r="E400" s="3517"/>
      <c r="F400" s="3517"/>
      <c r="G400" s="3517"/>
      <c r="H400" s="3517"/>
      <c r="I400" s="3517"/>
      <c r="J400" s="3517"/>
      <c r="K400" s="3517"/>
    </row>
    <row r="401" spans="1:11">
      <c r="A401" s="3517"/>
      <c r="B401" s="3517"/>
      <c r="C401" s="3517"/>
      <c r="D401" s="3517"/>
      <c r="E401" s="3517"/>
      <c r="F401" s="3517"/>
      <c r="G401" s="3517"/>
      <c r="H401" s="3517"/>
      <c r="I401" s="3517"/>
      <c r="J401" s="3517"/>
      <c r="K401" s="3517"/>
    </row>
    <row r="402" spans="1:11">
      <c r="A402" s="3517"/>
      <c r="B402" s="3517"/>
      <c r="C402" s="3517"/>
      <c r="D402" s="3517"/>
      <c r="E402" s="3517"/>
      <c r="F402" s="3517"/>
      <c r="G402" s="3517"/>
      <c r="H402" s="3517"/>
      <c r="I402" s="3517"/>
      <c r="J402" s="3517"/>
      <c r="K402" s="3517"/>
    </row>
    <row r="403" spans="1:11">
      <c r="A403" s="3517"/>
      <c r="B403" s="3517"/>
      <c r="C403" s="3517"/>
      <c r="D403" s="3517"/>
      <c r="E403" s="3517"/>
      <c r="F403" s="3517"/>
      <c r="G403" s="3517"/>
      <c r="H403" s="3517"/>
      <c r="I403" s="3517"/>
      <c r="J403" s="3517"/>
      <c r="K403" s="3517"/>
    </row>
    <row r="404" spans="1:11">
      <c r="A404" s="3517"/>
      <c r="B404" s="3517"/>
      <c r="C404" s="3517"/>
      <c r="D404" s="3517"/>
      <c r="E404" s="3517"/>
      <c r="F404" s="3517"/>
      <c r="G404" s="3517"/>
      <c r="H404" s="3517"/>
      <c r="I404" s="3517"/>
      <c r="J404" s="3517"/>
      <c r="K404" s="3517"/>
    </row>
    <row r="405" spans="1:11">
      <c r="A405" s="3517"/>
      <c r="B405" s="3517"/>
      <c r="C405" s="3517"/>
      <c r="D405" s="3517"/>
      <c r="E405" s="3517"/>
      <c r="F405" s="3517"/>
      <c r="G405" s="3517"/>
      <c r="H405" s="3517"/>
      <c r="I405" s="3517"/>
      <c r="J405" s="3517"/>
      <c r="K405" s="3517"/>
    </row>
    <row r="406" spans="1:11">
      <c r="A406" s="3517"/>
      <c r="B406" s="3517"/>
      <c r="C406" s="3517"/>
      <c r="D406" s="3517"/>
      <c r="E406" s="3517"/>
      <c r="F406" s="3517"/>
      <c r="G406" s="3517"/>
      <c r="H406" s="3517"/>
      <c r="I406" s="3517"/>
      <c r="J406" s="3517"/>
      <c r="K406" s="3517"/>
    </row>
    <row r="407" spans="1:11">
      <c r="A407" s="3517"/>
      <c r="B407" s="3517"/>
      <c r="C407" s="3517"/>
      <c r="D407" s="3517"/>
      <c r="E407" s="3517"/>
      <c r="F407" s="3517"/>
      <c r="G407" s="3517"/>
      <c r="H407" s="3517"/>
      <c r="I407" s="3517"/>
      <c r="J407" s="3517"/>
      <c r="K407" s="3517"/>
    </row>
    <row r="408" spans="1:11">
      <c r="A408" s="3517"/>
      <c r="B408" s="3517"/>
      <c r="C408" s="3517"/>
      <c r="D408" s="3517"/>
      <c r="E408" s="3517"/>
      <c r="F408" s="3517"/>
      <c r="G408" s="3517"/>
      <c r="H408" s="3517"/>
      <c r="I408" s="3517"/>
      <c r="J408" s="3517"/>
      <c r="K408" s="3517"/>
    </row>
    <row r="409" spans="1:11">
      <c r="A409" s="3517"/>
      <c r="B409" s="3517"/>
      <c r="C409" s="3517"/>
      <c r="D409" s="3517"/>
      <c r="E409" s="3517"/>
      <c r="F409" s="3517"/>
      <c r="G409" s="3517"/>
      <c r="H409" s="3517"/>
      <c r="I409" s="3517"/>
      <c r="J409" s="3517"/>
      <c r="K409" s="3517"/>
    </row>
    <row r="410" spans="1:11">
      <c r="A410" s="3517"/>
      <c r="B410" s="3517"/>
      <c r="C410" s="3517"/>
      <c r="D410" s="3517"/>
      <c r="E410" s="3517"/>
      <c r="F410" s="3517"/>
      <c r="G410" s="3517"/>
      <c r="H410" s="3517"/>
      <c r="I410" s="3517"/>
      <c r="J410" s="3517"/>
      <c r="K410" s="3517"/>
    </row>
    <row r="411" spans="1:11">
      <c r="A411" s="3517"/>
      <c r="B411" s="3517"/>
      <c r="C411" s="3517"/>
      <c r="D411" s="3517"/>
      <c r="E411" s="3517"/>
      <c r="F411" s="3517"/>
      <c r="G411" s="3517"/>
      <c r="H411" s="3517"/>
      <c r="I411" s="3517"/>
      <c r="J411" s="3517"/>
      <c r="K411" s="3517"/>
    </row>
    <row r="412" spans="1:11">
      <c r="A412" s="3517"/>
      <c r="B412" s="3517"/>
      <c r="C412" s="3517"/>
      <c r="D412" s="3517"/>
      <c r="E412" s="3517"/>
      <c r="F412" s="3517"/>
      <c r="G412" s="3517"/>
      <c r="H412" s="3517"/>
      <c r="I412" s="3517"/>
      <c r="J412" s="3517"/>
      <c r="K412" s="3517"/>
    </row>
    <row r="413" spans="1:11">
      <c r="A413" s="3517"/>
      <c r="B413" s="3517"/>
      <c r="C413" s="3517"/>
      <c r="D413" s="3517"/>
      <c r="E413" s="3517"/>
      <c r="F413" s="3517"/>
      <c r="G413" s="3517"/>
      <c r="H413" s="3517"/>
      <c r="I413" s="3517"/>
      <c r="J413" s="3517"/>
      <c r="K413" s="3517"/>
    </row>
    <row r="414" spans="1:11">
      <c r="A414" s="3517"/>
      <c r="B414" s="3517"/>
      <c r="C414" s="3517"/>
      <c r="D414" s="3517"/>
      <c r="E414" s="3517"/>
      <c r="F414" s="3517"/>
      <c r="G414" s="3517"/>
      <c r="H414" s="3517"/>
      <c r="I414" s="3517"/>
      <c r="J414" s="3517"/>
      <c r="K414" s="3517"/>
    </row>
    <row r="415" spans="1:11">
      <c r="A415" s="3517"/>
      <c r="B415" s="3517"/>
      <c r="C415" s="3517"/>
      <c r="D415" s="3517"/>
      <c r="E415" s="3517"/>
      <c r="F415" s="3517"/>
      <c r="G415" s="3517"/>
      <c r="H415" s="3517"/>
      <c r="I415" s="3517"/>
      <c r="J415" s="3517"/>
      <c r="K415" s="3517"/>
    </row>
    <row r="416" spans="1:11">
      <c r="A416" s="3517"/>
      <c r="B416" s="3517"/>
      <c r="C416" s="3517"/>
      <c r="D416" s="3517"/>
      <c r="E416" s="3517"/>
      <c r="F416" s="3517"/>
      <c r="G416" s="3517"/>
      <c r="H416" s="3517"/>
      <c r="I416" s="3517"/>
      <c r="J416" s="3517"/>
      <c r="K416" s="3517"/>
    </row>
    <row r="417" spans="1:11">
      <c r="A417" s="3517"/>
      <c r="B417" s="3517"/>
      <c r="C417" s="3517"/>
      <c r="D417" s="3517"/>
      <c r="E417" s="3517"/>
      <c r="F417" s="3517"/>
      <c r="G417" s="3517"/>
      <c r="H417" s="3517"/>
      <c r="I417" s="3517"/>
      <c r="J417" s="3517"/>
      <c r="K417" s="3517"/>
    </row>
    <row r="418" spans="1:11">
      <c r="A418" s="3517"/>
      <c r="B418" s="3517"/>
      <c r="C418" s="3517"/>
      <c r="D418" s="3517"/>
      <c r="E418" s="3517"/>
      <c r="F418" s="3517"/>
      <c r="G418" s="3517"/>
      <c r="H418" s="3517"/>
      <c r="I418" s="3517"/>
      <c r="J418" s="3517"/>
      <c r="K418" s="3517"/>
    </row>
    <row r="419" spans="1:11">
      <c r="A419" s="3517"/>
      <c r="B419" s="3517"/>
      <c r="C419" s="3517"/>
      <c r="D419" s="3517"/>
      <c r="E419" s="3517"/>
      <c r="F419" s="3517"/>
      <c r="G419" s="3517"/>
      <c r="H419" s="3517"/>
      <c r="I419" s="3517"/>
      <c r="J419" s="3517"/>
      <c r="K419" s="3517"/>
    </row>
    <row r="420" spans="1:11">
      <c r="A420" s="3517"/>
      <c r="B420" s="3517"/>
      <c r="C420" s="3517"/>
      <c r="D420" s="3517"/>
      <c r="E420" s="3517"/>
      <c r="F420" s="3517"/>
      <c r="G420" s="3517"/>
      <c r="H420" s="3517"/>
      <c r="I420" s="3517"/>
      <c r="J420" s="3517"/>
      <c r="K420" s="3517"/>
    </row>
    <row r="421" spans="1:11">
      <c r="A421" s="3517"/>
      <c r="B421" s="3517"/>
      <c r="C421" s="3517"/>
      <c r="D421" s="3517"/>
      <c r="E421" s="3517"/>
      <c r="F421" s="3517"/>
      <c r="G421" s="3517"/>
      <c r="H421" s="3517"/>
      <c r="I421" s="3517"/>
      <c r="J421" s="3517"/>
      <c r="K421" s="3517"/>
    </row>
    <row r="422" spans="1:11">
      <c r="A422" s="3517"/>
      <c r="B422" s="3517"/>
      <c r="C422" s="3517"/>
      <c r="D422" s="3517"/>
      <c r="E422" s="3517"/>
      <c r="F422" s="3517"/>
      <c r="G422" s="3517"/>
      <c r="H422" s="3517"/>
      <c r="I422" s="3517"/>
      <c r="J422" s="3517"/>
      <c r="K422" s="3517"/>
    </row>
    <row r="423" spans="1:11">
      <c r="A423" s="3517"/>
      <c r="B423" s="3517"/>
      <c r="C423" s="3517"/>
      <c r="D423" s="3517"/>
      <c r="E423" s="3517"/>
      <c r="F423" s="3517"/>
      <c r="G423" s="3517"/>
      <c r="H423" s="3517"/>
      <c r="I423" s="3517"/>
      <c r="J423" s="3517"/>
      <c r="K423" s="3517"/>
    </row>
    <row r="424" spans="1:11">
      <c r="A424" s="3517"/>
      <c r="B424" s="3517"/>
      <c r="C424" s="3517"/>
      <c r="D424" s="3517"/>
      <c r="E424" s="3517"/>
      <c r="F424" s="3517"/>
      <c r="G424" s="3517"/>
      <c r="H424" s="3517"/>
      <c r="I424" s="3517"/>
      <c r="J424" s="3517"/>
      <c r="K424" s="3517"/>
    </row>
    <row r="425" spans="1:11">
      <c r="A425" s="3517"/>
      <c r="B425" s="3517"/>
      <c r="C425" s="3517"/>
      <c r="D425" s="3517"/>
      <c r="E425" s="3517"/>
      <c r="F425" s="3517"/>
      <c r="G425" s="3517"/>
      <c r="H425" s="3517"/>
      <c r="I425" s="3517"/>
      <c r="J425" s="3517"/>
      <c r="K425" s="3517"/>
    </row>
    <row r="426" spans="1:11">
      <c r="A426" s="3517"/>
      <c r="B426" s="3517"/>
      <c r="C426" s="3517"/>
      <c r="D426" s="3517"/>
      <c r="E426" s="3517"/>
      <c r="F426" s="3517"/>
      <c r="G426" s="3517"/>
      <c r="H426" s="3517"/>
      <c r="I426" s="3517"/>
      <c r="J426" s="3517"/>
      <c r="K426" s="3517"/>
    </row>
    <row r="427" spans="1:11">
      <c r="A427" s="3517"/>
      <c r="B427" s="3517"/>
      <c r="C427" s="3517"/>
      <c r="D427" s="3517"/>
      <c r="E427" s="3517"/>
      <c r="F427" s="3517"/>
      <c r="G427" s="3517"/>
      <c r="H427" s="3517"/>
      <c r="I427" s="3517"/>
      <c r="J427" s="3517"/>
      <c r="K427" s="3517"/>
    </row>
    <row r="428" spans="1:11">
      <c r="A428" s="3517"/>
      <c r="B428" s="3517"/>
      <c r="C428" s="3517"/>
      <c r="D428" s="3517"/>
      <c r="E428" s="3517"/>
      <c r="F428" s="3517"/>
      <c r="G428" s="3517"/>
      <c r="H428" s="3517"/>
      <c r="I428" s="3517"/>
      <c r="J428" s="3517"/>
      <c r="K428" s="3517"/>
    </row>
    <row r="429" spans="1:11">
      <c r="A429" s="3517"/>
      <c r="B429" s="3517"/>
      <c r="C429" s="3517"/>
      <c r="D429" s="3517"/>
      <c r="E429" s="3517"/>
      <c r="F429" s="3517"/>
      <c r="G429" s="3517"/>
      <c r="H429" s="3517"/>
      <c r="I429" s="3517"/>
      <c r="J429" s="3517"/>
      <c r="K429" s="3517"/>
    </row>
    <row r="430" spans="1:11">
      <c r="A430" s="3517"/>
      <c r="B430" s="3517"/>
      <c r="C430" s="3517"/>
      <c r="D430" s="3517"/>
      <c r="E430" s="3517"/>
      <c r="F430" s="3517"/>
      <c r="G430" s="3517"/>
      <c r="H430" s="3517"/>
      <c r="I430" s="3517"/>
      <c r="J430" s="3517"/>
      <c r="K430" s="3517"/>
    </row>
    <row r="431" spans="1:11">
      <c r="A431" s="3517"/>
      <c r="B431" s="3517"/>
      <c r="C431" s="3517"/>
      <c r="D431" s="3517"/>
      <c r="E431" s="3517"/>
      <c r="F431" s="3517"/>
      <c r="G431" s="3517"/>
      <c r="H431" s="3517"/>
      <c r="I431" s="3517"/>
      <c r="J431" s="3517"/>
      <c r="K431" s="3517"/>
    </row>
    <row r="432" spans="1:11">
      <c r="A432" s="3517"/>
      <c r="B432" s="3517"/>
      <c r="C432" s="3517"/>
      <c r="D432" s="3517"/>
      <c r="E432" s="3517"/>
      <c r="F432" s="3517"/>
      <c r="G432" s="3517"/>
      <c r="H432" s="3517"/>
      <c r="I432" s="3517"/>
      <c r="J432" s="3517"/>
      <c r="K432" s="3517"/>
    </row>
    <row r="433" spans="1:11">
      <c r="A433" s="3517"/>
      <c r="B433" s="3517"/>
      <c r="C433" s="3517"/>
      <c r="D433" s="3517"/>
      <c r="E433" s="3517"/>
      <c r="F433" s="3517"/>
      <c r="G433" s="3517"/>
      <c r="H433" s="3517"/>
      <c r="I433" s="3517"/>
      <c r="J433" s="3517"/>
      <c r="K433" s="3517"/>
    </row>
    <row r="434" spans="1:11">
      <c r="A434" s="3517"/>
      <c r="B434" s="3517"/>
      <c r="C434" s="3517"/>
      <c r="D434" s="3517"/>
      <c r="E434" s="3517"/>
      <c r="F434" s="3517"/>
      <c r="G434" s="3517"/>
      <c r="H434" s="3517"/>
      <c r="I434" s="3517"/>
      <c r="J434" s="3517"/>
      <c r="K434" s="3517"/>
    </row>
    <row r="435" spans="1:11">
      <c r="A435" s="3517"/>
      <c r="B435" s="3517"/>
      <c r="C435" s="3517"/>
      <c r="D435" s="3517"/>
      <c r="E435" s="3517"/>
      <c r="F435" s="3517"/>
      <c r="G435" s="3517"/>
      <c r="H435" s="3517"/>
      <c r="I435" s="3517"/>
      <c r="J435" s="3517"/>
      <c r="K435" s="3517"/>
    </row>
    <row r="436" spans="1:11">
      <c r="A436" s="3517"/>
      <c r="B436" s="3517"/>
      <c r="C436" s="3517"/>
      <c r="D436" s="3517"/>
      <c r="E436" s="3517"/>
      <c r="F436" s="3517"/>
      <c r="G436" s="3517"/>
      <c r="H436" s="3517"/>
      <c r="I436" s="3517"/>
      <c r="J436" s="3517"/>
      <c r="K436" s="3517"/>
    </row>
    <row r="437" spans="1:11">
      <c r="A437" s="3517"/>
      <c r="B437" s="3517"/>
      <c r="C437" s="3517"/>
      <c r="D437" s="3517"/>
      <c r="E437" s="3517"/>
      <c r="F437" s="3517"/>
      <c r="G437" s="3517"/>
      <c r="H437" s="3517"/>
      <c r="I437" s="3517"/>
      <c r="J437" s="3517"/>
      <c r="K437" s="3517"/>
    </row>
    <row r="438" spans="1:11">
      <c r="A438" s="3517"/>
      <c r="B438" s="3517"/>
      <c r="C438" s="3517"/>
      <c r="D438" s="3517"/>
      <c r="E438" s="3517"/>
      <c r="F438" s="3517"/>
      <c r="G438" s="3517"/>
      <c r="H438" s="3517"/>
      <c r="I438" s="3517"/>
      <c r="J438" s="3517"/>
      <c r="K438" s="3517"/>
    </row>
    <row r="439" spans="1:11">
      <c r="A439" s="3517"/>
      <c r="B439" s="3517"/>
      <c r="C439" s="3517"/>
      <c r="D439" s="3517"/>
      <c r="E439" s="3517"/>
      <c r="F439" s="3517"/>
      <c r="G439" s="3517"/>
      <c r="H439" s="3517"/>
      <c r="I439" s="3517"/>
      <c r="J439" s="3517"/>
      <c r="K439" s="3517"/>
    </row>
    <row r="440" spans="1:11">
      <c r="A440" s="3517"/>
      <c r="B440" s="3517"/>
      <c r="C440" s="3517"/>
      <c r="D440" s="3517"/>
      <c r="E440" s="3517"/>
      <c r="F440" s="3517"/>
      <c r="G440" s="3517"/>
      <c r="H440" s="3517"/>
      <c r="I440" s="3517"/>
      <c r="J440" s="3517"/>
      <c r="K440" s="3517"/>
    </row>
    <row r="441" spans="1:11">
      <c r="A441" s="3517"/>
      <c r="B441" s="3517"/>
      <c r="C441" s="3517"/>
      <c r="D441" s="3517"/>
      <c r="E441" s="3517"/>
      <c r="F441" s="3517"/>
      <c r="G441" s="3517"/>
      <c r="H441" s="3517"/>
      <c r="I441" s="3517"/>
      <c r="J441" s="3517"/>
      <c r="K441" s="3517"/>
    </row>
    <row r="442" spans="1:11">
      <c r="A442" s="3517"/>
      <c r="B442" s="3517"/>
      <c r="C442" s="3517"/>
      <c r="D442" s="3517"/>
      <c r="E442" s="3517"/>
      <c r="F442" s="3517"/>
      <c r="G442" s="3517"/>
      <c r="H442" s="3517"/>
      <c r="I442" s="3517"/>
      <c r="J442" s="3517"/>
      <c r="K442" s="3517"/>
    </row>
    <row r="443" spans="1:11">
      <c r="A443" s="3517"/>
      <c r="B443" s="3517"/>
      <c r="C443" s="3517"/>
      <c r="D443" s="3517"/>
      <c r="E443" s="3517"/>
      <c r="F443" s="3517"/>
      <c r="G443" s="3517"/>
      <c r="H443" s="3517"/>
      <c r="I443" s="3517"/>
      <c r="J443" s="3517"/>
      <c r="K443" s="3517"/>
    </row>
    <row r="444" spans="1:11">
      <c r="A444" s="3517"/>
      <c r="B444" s="3517"/>
      <c r="C444" s="3517"/>
      <c r="D444" s="3517"/>
      <c r="E444" s="3517"/>
      <c r="F444" s="3517"/>
      <c r="G444" s="3517"/>
      <c r="H444" s="3517"/>
      <c r="I444" s="3517"/>
      <c r="J444" s="3517"/>
      <c r="K444" s="3517"/>
    </row>
    <row r="445" spans="1:11">
      <c r="A445" s="3517"/>
      <c r="B445" s="3517"/>
      <c r="C445" s="3517"/>
      <c r="D445" s="3517"/>
      <c r="E445" s="3517"/>
      <c r="F445" s="3517"/>
      <c r="G445" s="3517"/>
      <c r="H445" s="3517"/>
      <c r="I445" s="3517"/>
      <c r="J445" s="3517"/>
      <c r="K445" s="3517"/>
    </row>
    <row r="446" spans="1:11">
      <c r="A446" s="3517"/>
      <c r="B446" s="3517"/>
      <c r="C446" s="3517"/>
      <c r="D446" s="3517"/>
      <c r="E446" s="3517"/>
      <c r="F446" s="3517"/>
      <c r="G446" s="3517"/>
      <c r="H446" s="3517"/>
      <c r="I446" s="3517"/>
      <c r="J446" s="3517"/>
      <c r="K446" s="3517"/>
    </row>
    <row r="447" spans="1:11">
      <c r="A447" s="3517"/>
      <c r="B447" s="3517"/>
      <c r="C447" s="3517"/>
      <c r="D447" s="3517"/>
      <c r="E447" s="3517"/>
      <c r="F447" s="3517"/>
      <c r="G447" s="3517"/>
      <c r="H447" s="3517"/>
      <c r="I447" s="3517"/>
      <c r="J447" s="3517"/>
      <c r="K447" s="3517"/>
    </row>
    <row r="448" spans="1:11">
      <c r="A448" s="3517"/>
      <c r="B448" s="3517"/>
      <c r="C448" s="3517"/>
      <c r="D448" s="3517"/>
      <c r="E448" s="3517"/>
      <c r="F448" s="3517"/>
      <c r="G448" s="3517"/>
      <c r="H448" s="3517"/>
      <c r="I448" s="3517"/>
      <c r="J448" s="3517"/>
      <c r="K448" s="3517"/>
    </row>
    <row r="449" spans="1:11">
      <c r="A449" s="3517"/>
      <c r="B449" s="3517"/>
      <c r="C449" s="3517"/>
      <c r="D449" s="3517"/>
      <c r="E449" s="3517"/>
      <c r="F449" s="3517"/>
      <c r="G449" s="3517"/>
      <c r="H449" s="3517"/>
      <c r="I449" s="3517"/>
      <c r="J449" s="3517"/>
      <c r="K449" s="3517"/>
    </row>
    <row r="450" spans="1:11">
      <c r="A450" s="3517"/>
      <c r="B450" s="3517"/>
      <c r="C450" s="3517"/>
      <c r="D450" s="3517"/>
      <c r="E450" s="3517"/>
      <c r="F450" s="3517"/>
      <c r="G450" s="3517"/>
      <c r="H450" s="3517"/>
      <c r="I450" s="3517"/>
      <c r="J450" s="3517"/>
      <c r="K450" s="3517"/>
    </row>
    <row r="451" spans="1:11">
      <c r="A451" s="3517"/>
      <c r="B451" s="3517"/>
      <c r="C451" s="3517"/>
      <c r="D451" s="3517"/>
      <c r="E451" s="3517"/>
      <c r="F451" s="3517"/>
      <c r="G451" s="3517"/>
      <c r="H451" s="3517"/>
      <c r="I451" s="3517"/>
      <c r="J451" s="3517"/>
      <c r="K451" s="3517"/>
    </row>
    <row r="452" spans="1:11">
      <c r="A452" s="3517"/>
      <c r="B452" s="3517"/>
      <c r="C452" s="3517"/>
      <c r="D452" s="3517"/>
      <c r="E452" s="3517"/>
      <c r="F452" s="3517"/>
      <c r="G452" s="3517"/>
      <c r="H452" s="3517"/>
      <c r="I452" s="3517"/>
      <c r="J452" s="3517"/>
      <c r="K452" s="3517"/>
    </row>
    <row r="453" spans="1:11">
      <c r="A453" s="3517"/>
      <c r="B453" s="3517"/>
      <c r="C453" s="3517"/>
      <c r="D453" s="3517"/>
      <c r="E453" s="3517"/>
      <c r="F453" s="3517"/>
      <c r="G453" s="3517"/>
      <c r="H453" s="3517"/>
      <c r="I453" s="3517"/>
      <c r="J453" s="3517"/>
      <c r="K453" s="3517"/>
    </row>
    <row r="454" spans="1:11">
      <c r="A454" s="3517"/>
      <c r="B454" s="3517"/>
      <c r="C454" s="3517"/>
      <c r="D454" s="3517"/>
      <c r="E454" s="3517"/>
      <c r="F454" s="3517"/>
      <c r="G454" s="3517"/>
      <c r="H454" s="3517"/>
      <c r="I454" s="3517"/>
      <c r="J454" s="3517"/>
      <c r="K454" s="3517"/>
    </row>
    <row r="455" spans="1:11">
      <c r="A455" s="3517"/>
      <c r="B455" s="3517"/>
      <c r="C455" s="3517"/>
      <c r="D455" s="3517"/>
      <c r="E455" s="3517"/>
      <c r="F455" s="3517"/>
      <c r="G455" s="3517"/>
      <c r="H455" s="3517"/>
      <c r="I455" s="3517"/>
      <c r="J455" s="3517"/>
      <c r="K455" s="3517"/>
    </row>
    <row r="456" spans="1:11">
      <c r="A456" s="3517"/>
      <c r="B456" s="3517"/>
      <c r="C456" s="3517"/>
      <c r="D456" s="3517"/>
      <c r="E456" s="3517"/>
      <c r="F456" s="3517"/>
      <c r="G456" s="3517"/>
      <c r="H456" s="3517"/>
      <c r="I456" s="3517"/>
      <c r="J456" s="3517"/>
      <c r="K456" s="3517"/>
    </row>
    <row r="457" spans="1:11">
      <c r="A457" s="3517"/>
      <c r="B457" s="3517"/>
      <c r="C457" s="3517"/>
      <c r="D457" s="3517"/>
      <c r="E457" s="3517"/>
      <c r="F457" s="3517"/>
      <c r="G457" s="3517"/>
      <c r="H457" s="3517"/>
      <c r="I457" s="3517"/>
      <c r="J457" s="3517"/>
      <c r="K457" s="3517"/>
    </row>
    <row r="458" spans="1:11">
      <c r="A458" s="3517"/>
      <c r="B458" s="3517"/>
      <c r="C458" s="3517"/>
      <c r="D458" s="3517"/>
      <c r="E458" s="3517"/>
      <c r="F458" s="3517"/>
      <c r="G458" s="3517"/>
      <c r="H458" s="3517"/>
      <c r="I458" s="3517"/>
      <c r="J458" s="3517"/>
      <c r="K458" s="3517"/>
    </row>
    <row r="459" spans="1:11">
      <c r="A459" s="3517"/>
      <c r="B459" s="3517"/>
      <c r="C459" s="3517"/>
      <c r="D459" s="3517"/>
      <c r="E459" s="3517"/>
      <c r="F459" s="3517"/>
      <c r="G459" s="3517"/>
      <c r="H459" s="3517"/>
      <c r="I459" s="3517"/>
      <c r="J459" s="3517"/>
      <c r="K459" s="3517"/>
    </row>
    <row r="460" spans="1:11">
      <c r="A460" s="3517"/>
      <c r="B460" s="3517"/>
      <c r="C460" s="3517"/>
      <c r="D460" s="3517"/>
      <c r="E460" s="3517"/>
      <c r="F460" s="3517"/>
      <c r="G460" s="3517"/>
      <c r="H460" s="3517"/>
      <c r="I460" s="3517"/>
      <c r="J460" s="3517"/>
      <c r="K460" s="3517"/>
    </row>
    <row r="461" spans="1:11">
      <c r="A461" s="3517"/>
      <c r="B461" s="3517"/>
      <c r="C461" s="3517"/>
      <c r="D461" s="3517"/>
      <c r="E461" s="3517"/>
      <c r="F461" s="3517"/>
      <c r="G461" s="3517"/>
      <c r="H461" s="3517"/>
      <c r="I461" s="3517"/>
      <c r="J461" s="3517"/>
      <c r="K461" s="3517"/>
    </row>
    <row r="462" spans="1:11">
      <c r="A462" s="3517"/>
      <c r="B462" s="3517"/>
      <c r="C462" s="3517"/>
      <c r="D462" s="3517"/>
      <c r="E462" s="3517"/>
      <c r="F462" s="3517"/>
      <c r="G462" s="3517"/>
      <c r="H462" s="3517"/>
      <c r="I462" s="3517"/>
      <c r="J462" s="3517"/>
      <c r="K462" s="3517"/>
    </row>
    <row r="463" spans="1:11">
      <c r="A463" s="3517"/>
      <c r="B463" s="3517"/>
      <c r="C463" s="3517"/>
      <c r="D463" s="3517"/>
      <c r="E463" s="3517"/>
      <c r="F463" s="3517"/>
      <c r="G463" s="3517"/>
      <c r="H463" s="3517"/>
      <c r="I463" s="3517"/>
      <c r="J463" s="3517"/>
      <c r="K463" s="3517"/>
    </row>
    <row r="464" spans="1:11">
      <c r="A464" s="3517"/>
      <c r="B464" s="3517"/>
      <c r="C464" s="3517"/>
      <c r="D464" s="3517"/>
      <c r="E464" s="3517"/>
      <c r="F464" s="3517"/>
      <c r="G464" s="3517"/>
      <c r="H464" s="3517"/>
      <c r="I464" s="3517"/>
      <c r="J464" s="3517"/>
      <c r="K464" s="3517"/>
    </row>
    <row r="465" spans="1:11">
      <c r="A465" s="3517"/>
      <c r="B465" s="3517"/>
      <c r="C465" s="3517"/>
      <c r="D465" s="3517"/>
      <c r="E465" s="3517"/>
      <c r="F465" s="3517"/>
      <c r="G465" s="3517"/>
      <c r="H465" s="3517"/>
      <c r="I465" s="3517"/>
      <c r="J465" s="3517"/>
      <c r="K465" s="3517"/>
    </row>
    <row r="466" spans="1:11">
      <c r="A466" s="3517"/>
      <c r="B466" s="3517"/>
      <c r="C466" s="3517"/>
      <c r="D466" s="3517"/>
      <c r="E466" s="3517"/>
      <c r="F466" s="3517"/>
      <c r="G466" s="3517"/>
      <c r="H466" s="3517"/>
      <c r="I466" s="3517"/>
      <c r="J466" s="3517"/>
      <c r="K466" s="3517"/>
    </row>
    <row r="467" spans="1:11">
      <c r="A467" s="3517"/>
      <c r="B467" s="3517"/>
      <c r="C467" s="3517"/>
      <c r="D467" s="3517"/>
      <c r="E467" s="3517"/>
      <c r="F467" s="3517"/>
      <c r="G467" s="3517"/>
      <c r="H467" s="3517"/>
      <c r="I467" s="3517"/>
      <c r="J467" s="3517"/>
      <c r="K467" s="3517"/>
    </row>
    <row r="468" spans="1:11">
      <c r="A468" s="3517"/>
      <c r="B468" s="3517"/>
      <c r="C468" s="3517"/>
      <c r="D468" s="3517"/>
      <c r="E468" s="3517"/>
      <c r="F468" s="3517"/>
      <c r="G468" s="3517"/>
      <c r="H468" s="3517"/>
      <c r="I468" s="3517"/>
      <c r="J468" s="3517"/>
      <c r="K468" s="3517"/>
    </row>
    <row r="469" spans="1:11">
      <c r="A469" s="3517"/>
      <c r="B469" s="3517"/>
      <c r="C469" s="3517"/>
      <c r="D469" s="3517"/>
      <c r="E469" s="3517"/>
      <c r="F469" s="3517"/>
      <c r="G469" s="3517"/>
      <c r="H469" s="3517"/>
      <c r="I469" s="3517"/>
      <c r="J469" s="3517"/>
      <c r="K469" s="3517"/>
    </row>
    <row r="470" spans="1:11">
      <c r="A470" s="3517"/>
      <c r="B470" s="3517"/>
      <c r="C470" s="3517"/>
      <c r="D470" s="3517"/>
      <c r="E470" s="3517"/>
      <c r="F470" s="3517"/>
      <c r="G470" s="3517"/>
      <c r="H470" s="3517"/>
      <c r="I470" s="3517"/>
      <c r="J470" s="3517"/>
      <c r="K470" s="3517"/>
    </row>
    <row r="471" spans="1:11">
      <c r="A471" s="3517"/>
      <c r="B471" s="3517"/>
      <c r="C471" s="3517"/>
      <c r="D471" s="3517"/>
      <c r="E471" s="3517"/>
      <c r="F471" s="3517"/>
      <c r="G471" s="3517"/>
      <c r="H471" s="3517"/>
      <c r="I471" s="3517"/>
      <c r="J471" s="3517"/>
      <c r="K471" s="3517"/>
    </row>
    <row r="472" spans="1:11">
      <c r="A472" s="3517"/>
      <c r="B472" s="3517"/>
      <c r="C472" s="3517"/>
      <c r="D472" s="3517"/>
      <c r="E472" s="3517"/>
      <c r="F472" s="3517"/>
      <c r="G472" s="3517"/>
      <c r="H472" s="3517"/>
      <c r="I472" s="3517"/>
      <c r="J472" s="3517"/>
      <c r="K472" s="3517"/>
    </row>
    <row r="473" spans="1:11">
      <c r="A473" s="3517"/>
      <c r="B473" s="3517"/>
      <c r="C473" s="3517"/>
      <c r="D473" s="3517"/>
      <c r="E473" s="3517"/>
      <c r="F473" s="3517"/>
      <c r="G473" s="3517"/>
      <c r="H473" s="3517"/>
      <c r="I473" s="3517"/>
      <c r="J473" s="3517"/>
      <c r="K473" s="3517"/>
    </row>
    <row r="474" spans="1:11">
      <c r="A474" s="3517"/>
      <c r="B474" s="3517"/>
      <c r="C474" s="3517"/>
      <c r="D474" s="3517"/>
      <c r="E474" s="3517"/>
      <c r="F474" s="3517"/>
      <c r="G474" s="3517"/>
      <c r="H474" s="3517"/>
      <c r="I474" s="3517"/>
      <c r="J474" s="3517"/>
      <c r="K474" s="3517"/>
    </row>
    <row r="475" spans="1:11">
      <c r="A475" s="3517"/>
      <c r="B475" s="3517"/>
      <c r="C475" s="3517"/>
      <c r="D475" s="3517"/>
      <c r="E475" s="3517"/>
      <c r="F475" s="3517"/>
      <c r="G475" s="3517"/>
      <c r="H475" s="3517"/>
      <c r="I475" s="3517"/>
      <c r="J475" s="3517"/>
      <c r="K475" s="3517"/>
    </row>
    <row r="476" spans="1:11">
      <c r="A476" s="3517"/>
      <c r="B476" s="3517"/>
      <c r="C476" s="3517"/>
      <c r="D476" s="3517"/>
      <c r="E476" s="3517"/>
      <c r="F476" s="3517"/>
      <c r="G476" s="3517"/>
      <c r="H476" s="3517"/>
      <c r="I476" s="3517"/>
      <c r="J476" s="3517"/>
      <c r="K476" s="3517"/>
    </row>
    <row r="477" spans="1:11">
      <c r="A477" s="3517"/>
      <c r="B477" s="3517"/>
      <c r="C477" s="3517"/>
      <c r="D477" s="3517"/>
      <c r="E477" s="3517"/>
      <c r="F477" s="3517"/>
      <c r="G477" s="3517"/>
      <c r="H477" s="3517"/>
      <c r="I477" s="3517"/>
      <c r="J477" s="3517"/>
      <c r="K477" s="3517"/>
    </row>
    <row r="478" spans="1:11">
      <c r="A478" s="3517"/>
      <c r="B478" s="3517"/>
      <c r="C478" s="3517"/>
      <c r="D478" s="3517"/>
      <c r="E478" s="3517"/>
      <c r="F478" s="3517"/>
      <c r="G478" s="3517"/>
      <c r="H478" s="3517"/>
      <c r="I478" s="3517"/>
      <c r="J478" s="3517"/>
      <c r="K478" s="3517"/>
    </row>
    <row r="479" spans="1:11">
      <c r="A479" s="3517"/>
      <c r="B479" s="3517"/>
      <c r="C479" s="3517"/>
      <c r="D479" s="3517"/>
      <c r="E479" s="3517"/>
      <c r="F479" s="3517"/>
      <c r="G479" s="3517"/>
      <c r="H479" s="3517"/>
      <c r="I479" s="3517"/>
      <c r="J479" s="3517"/>
      <c r="K479" s="3517"/>
    </row>
    <row r="480" spans="1:11">
      <c r="A480" s="3517"/>
      <c r="B480" s="3517"/>
      <c r="C480" s="3517"/>
      <c r="D480" s="3517"/>
      <c r="E480" s="3517"/>
      <c r="F480" s="3517"/>
      <c r="G480" s="3517"/>
      <c r="H480" s="3517"/>
      <c r="I480" s="3517"/>
      <c r="J480" s="3517"/>
      <c r="K480" s="3517"/>
    </row>
    <row r="481" spans="1:11">
      <c r="A481" s="3517"/>
      <c r="B481" s="3517"/>
      <c r="C481" s="3517"/>
      <c r="D481" s="3517"/>
      <c r="E481" s="3517"/>
      <c r="F481" s="3517"/>
      <c r="G481" s="3517"/>
      <c r="H481" s="3517"/>
      <c r="I481" s="3517"/>
      <c r="J481" s="3517"/>
      <c r="K481" s="3517"/>
    </row>
    <row r="482" spans="1:11">
      <c r="A482" s="3517"/>
      <c r="B482" s="3517"/>
      <c r="C482" s="3517"/>
      <c r="D482" s="3517"/>
      <c r="E482" s="3517"/>
      <c r="F482" s="3517"/>
      <c r="G482" s="3517"/>
      <c r="H482" s="3517"/>
      <c r="I482" s="3517"/>
      <c r="J482" s="3517"/>
      <c r="K482" s="3517"/>
    </row>
    <row r="483" spans="1:11">
      <c r="A483" s="3517"/>
      <c r="B483" s="3517"/>
      <c r="C483" s="3517"/>
      <c r="D483" s="3517"/>
      <c r="E483" s="3517"/>
      <c r="F483" s="3517"/>
      <c r="G483" s="3517"/>
      <c r="H483" s="3517"/>
      <c r="I483" s="3517"/>
      <c r="J483" s="3517"/>
      <c r="K483" s="3517"/>
    </row>
    <row r="484" spans="1:11">
      <c r="A484" s="3517"/>
      <c r="B484" s="3517"/>
      <c r="C484" s="3517"/>
      <c r="D484" s="3517"/>
      <c r="E484" s="3517"/>
      <c r="F484" s="3517"/>
      <c r="G484" s="3517"/>
      <c r="H484" s="3517"/>
      <c r="I484" s="3517"/>
      <c r="J484" s="3517"/>
      <c r="K484" s="3517"/>
    </row>
    <row r="485" spans="1:11">
      <c r="A485" s="3517"/>
      <c r="B485" s="3517"/>
      <c r="C485" s="3517"/>
      <c r="D485" s="3517"/>
      <c r="E485" s="3517"/>
      <c r="F485" s="3517"/>
      <c r="G485" s="3517"/>
      <c r="H485" s="3517"/>
      <c r="I485" s="3517"/>
      <c r="J485" s="3517"/>
      <c r="K485" s="3517"/>
    </row>
    <row r="486" spans="1:11">
      <c r="A486" s="3517"/>
      <c r="B486" s="3517"/>
      <c r="C486" s="3517"/>
      <c r="D486" s="3517"/>
      <c r="E486" s="3517"/>
      <c r="F486" s="3517"/>
      <c r="G486" s="3517"/>
      <c r="H486" s="3517"/>
      <c r="I486" s="3517"/>
      <c r="J486" s="3517"/>
      <c r="K486" s="3517"/>
    </row>
    <row r="487" spans="1:11">
      <c r="A487" s="3517"/>
      <c r="B487" s="3517"/>
      <c r="C487" s="3517"/>
      <c r="D487" s="3517"/>
      <c r="E487" s="3517"/>
      <c r="F487" s="3517"/>
      <c r="G487" s="3517"/>
      <c r="H487" s="3517"/>
      <c r="I487" s="3517"/>
      <c r="J487" s="3517"/>
      <c r="K487" s="3517"/>
    </row>
    <row r="488" spans="1:11">
      <c r="A488" s="3517"/>
      <c r="B488" s="3517"/>
      <c r="C488" s="3517"/>
      <c r="D488" s="3517"/>
      <c r="E488" s="3517"/>
      <c r="F488" s="3517"/>
      <c r="G488" s="3517"/>
      <c r="H488" s="3517"/>
      <c r="I488" s="3517"/>
      <c r="J488" s="3517"/>
      <c r="K488" s="3517"/>
    </row>
    <row r="489" spans="1:11">
      <c r="A489" s="3517"/>
      <c r="B489" s="3517"/>
      <c r="C489" s="3517"/>
      <c r="D489" s="3517"/>
      <c r="E489" s="3517"/>
      <c r="F489" s="3517"/>
      <c r="G489" s="3517"/>
      <c r="H489" s="3517"/>
      <c r="I489" s="3517"/>
      <c r="J489" s="3517"/>
      <c r="K489" s="3517"/>
    </row>
    <row r="490" spans="1:11">
      <c r="A490" s="3517"/>
      <c r="B490" s="3517"/>
      <c r="C490" s="3517"/>
      <c r="D490" s="3517"/>
      <c r="E490" s="3517"/>
      <c r="F490" s="3517"/>
      <c r="G490" s="3517"/>
      <c r="H490" s="3517"/>
      <c r="I490" s="3517"/>
      <c r="J490" s="3517"/>
      <c r="K490" s="3517"/>
    </row>
    <row r="491" spans="1:11">
      <c r="A491" s="3517"/>
      <c r="B491" s="3517"/>
      <c r="C491" s="3517"/>
      <c r="D491" s="3517"/>
      <c r="E491" s="3517"/>
      <c r="F491" s="3517"/>
      <c r="G491" s="3517"/>
      <c r="H491" s="3517"/>
      <c r="I491" s="3517"/>
      <c r="J491" s="3517"/>
      <c r="K491" s="3517"/>
    </row>
    <row r="492" spans="1:11">
      <c r="A492" s="3517"/>
      <c r="B492" s="3517"/>
      <c r="C492" s="3517"/>
      <c r="D492" s="3517"/>
      <c r="E492" s="3517"/>
      <c r="F492" s="3517"/>
      <c r="G492" s="3517"/>
      <c r="H492" s="3517"/>
      <c r="I492" s="3517"/>
      <c r="J492" s="3517"/>
      <c r="K492" s="3517"/>
    </row>
    <row r="493" spans="1:11">
      <c r="A493" s="3517"/>
      <c r="B493" s="3517"/>
      <c r="C493" s="3517"/>
      <c r="D493" s="3517"/>
      <c r="E493" s="3517"/>
      <c r="F493" s="3517"/>
      <c r="G493" s="3517"/>
      <c r="H493" s="3517"/>
      <c r="I493" s="3517"/>
      <c r="J493" s="3517"/>
      <c r="K493" s="3517"/>
    </row>
    <row r="494" spans="1:11">
      <c r="A494" s="3517"/>
      <c r="B494" s="3517"/>
      <c r="C494" s="3517"/>
      <c r="D494" s="3517"/>
      <c r="E494" s="3517"/>
      <c r="F494" s="3517"/>
      <c r="G494" s="3517"/>
      <c r="H494" s="3517"/>
      <c r="I494" s="3517"/>
      <c r="J494" s="3517"/>
      <c r="K494" s="3517"/>
    </row>
    <row r="495" spans="1:11">
      <c r="A495" s="3517"/>
      <c r="B495" s="3517"/>
      <c r="C495" s="3517"/>
      <c r="D495" s="3517"/>
      <c r="E495" s="3517"/>
      <c r="F495" s="3517"/>
      <c r="G495" s="3517"/>
      <c r="H495" s="3517"/>
      <c r="I495" s="3517"/>
      <c r="J495" s="3517"/>
      <c r="K495" s="3517"/>
    </row>
    <row r="496" spans="1:11">
      <c r="A496" s="3517"/>
      <c r="B496" s="3517"/>
      <c r="C496" s="3517"/>
      <c r="D496" s="3517"/>
      <c r="E496" s="3517"/>
      <c r="F496" s="3517"/>
      <c r="G496" s="3517"/>
      <c r="H496" s="3517"/>
      <c r="I496" s="3517"/>
      <c r="J496" s="3517"/>
      <c r="K496" s="3517"/>
    </row>
    <row r="497" spans="1:11">
      <c r="A497" s="3517"/>
      <c r="B497" s="3517"/>
      <c r="C497" s="3517"/>
      <c r="D497" s="3517"/>
      <c r="E497" s="3517"/>
      <c r="F497" s="3517"/>
      <c r="G497" s="3517"/>
      <c r="H497" s="3517"/>
      <c r="I497" s="3517"/>
      <c r="J497" s="3517"/>
      <c r="K497" s="3517"/>
    </row>
    <row r="498" spans="1:11">
      <c r="A498" s="3517"/>
      <c r="B498" s="3517"/>
      <c r="C498" s="3517"/>
      <c r="D498" s="3517"/>
      <c r="E498" s="3517"/>
      <c r="F498" s="3517"/>
      <c r="G498" s="3517"/>
      <c r="H498" s="3517"/>
      <c r="I498" s="3517"/>
      <c r="J498" s="3517"/>
      <c r="K498" s="3517"/>
    </row>
    <row r="499" spans="1:11">
      <c r="A499" s="3517"/>
      <c r="B499" s="3517"/>
      <c r="C499" s="3517"/>
      <c r="D499" s="3517"/>
      <c r="E499" s="3517"/>
      <c r="F499" s="3517"/>
      <c r="G499" s="3517"/>
      <c r="H499" s="3517"/>
      <c r="I499" s="3517"/>
      <c r="J499" s="3517"/>
      <c r="K499" s="3517"/>
    </row>
    <row r="500" spans="1:11">
      <c r="A500" s="3517"/>
      <c r="B500" s="3517"/>
      <c r="C500" s="3517"/>
      <c r="D500" s="3517"/>
      <c r="E500" s="3517"/>
      <c r="F500" s="3517"/>
      <c r="G500" s="3517"/>
      <c r="H500" s="3517"/>
      <c r="I500" s="3517"/>
      <c r="J500" s="3517"/>
      <c r="K500" s="3517"/>
    </row>
    <row r="501" spans="1:11">
      <c r="A501" s="3517"/>
      <c r="B501" s="3517"/>
      <c r="C501" s="3517"/>
      <c r="D501" s="3517"/>
      <c r="E501" s="3517"/>
      <c r="F501" s="3517"/>
      <c r="G501" s="3517"/>
      <c r="H501" s="3517"/>
      <c r="I501" s="3517"/>
      <c r="J501" s="3517"/>
      <c r="K501" s="3517"/>
    </row>
    <row r="502" spans="1:11">
      <c r="A502" s="3517"/>
      <c r="B502" s="3517"/>
      <c r="C502" s="3517"/>
      <c r="D502" s="3517"/>
      <c r="E502" s="3517"/>
      <c r="F502" s="3517"/>
      <c r="G502" s="3517"/>
      <c r="H502" s="3517"/>
      <c r="I502" s="3517"/>
      <c r="J502" s="3517"/>
      <c r="K502" s="3517"/>
    </row>
    <row r="503" spans="1:11">
      <c r="A503" s="3517"/>
      <c r="B503" s="3517"/>
      <c r="C503" s="3517"/>
      <c r="D503" s="3517"/>
      <c r="E503" s="3517"/>
      <c r="F503" s="3517"/>
      <c r="G503" s="3517"/>
      <c r="H503" s="3517"/>
      <c r="I503" s="3517"/>
      <c r="J503" s="3517"/>
      <c r="K503" s="3517"/>
    </row>
    <row r="504" spans="1:11">
      <c r="A504" s="3517"/>
      <c r="B504" s="3517"/>
      <c r="C504" s="3517"/>
      <c r="D504" s="3517"/>
      <c r="E504" s="3517"/>
      <c r="F504" s="3517"/>
      <c r="G504" s="3517"/>
      <c r="H504" s="3517"/>
      <c r="I504" s="3517"/>
      <c r="J504" s="3517"/>
      <c r="K504" s="3517"/>
    </row>
    <row r="505" spans="1:11">
      <c r="A505" s="3517"/>
      <c r="B505" s="3517"/>
      <c r="C505" s="3517"/>
      <c r="D505" s="3517"/>
      <c r="E505" s="3517"/>
      <c r="F505" s="3517"/>
      <c r="G505" s="3517"/>
      <c r="H505" s="3517"/>
      <c r="I505" s="3517"/>
      <c r="J505" s="3517"/>
      <c r="K505" s="3517"/>
    </row>
    <row r="506" spans="1:11">
      <c r="A506" s="3517"/>
      <c r="B506" s="3517"/>
      <c r="C506" s="3517"/>
      <c r="D506" s="3517"/>
      <c r="E506" s="3517"/>
      <c r="F506" s="3517"/>
      <c r="G506" s="3517"/>
      <c r="H506" s="3517"/>
      <c r="I506" s="3517"/>
      <c r="J506" s="3517"/>
      <c r="K506" s="3517"/>
    </row>
    <row r="507" spans="1:11">
      <c r="A507" s="3517"/>
      <c r="B507" s="3517"/>
      <c r="C507" s="3517"/>
      <c r="D507" s="3517"/>
      <c r="E507" s="3517"/>
      <c r="F507" s="3517"/>
      <c r="G507" s="3517"/>
      <c r="H507" s="3517"/>
      <c r="I507" s="3517"/>
      <c r="J507" s="3517"/>
      <c r="K507" s="3517"/>
    </row>
    <row r="508" spans="1:11">
      <c r="A508" s="3517"/>
      <c r="B508" s="3517"/>
      <c r="C508" s="3517"/>
      <c r="D508" s="3517"/>
      <c r="E508" s="3517"/>
      <c r="F508" s="3517"/>
      <c r="G508" s="3517"/>
      <c r="H508" s="3517"/>
      <c r="I508" s="3517"/>
      <c r="J508" s="3517"/>
      <c r="K508" s="3517"/>
    </row>
    <row r="509" spans="1:11">
      <c r="A509" s="3517"/>
      <c r="B509" s="3517"/>
      <c r="C509" s="3517"/>
      <c r="D509" s="3517"/>
      <c r="E509" s="3517"/>
      <c r="F509" s="3517"/>
      <c r="G509" s="3517"/>
      <c r="H509" s="3517"/>
      <c r="I509" s="3517"/>
      <c r="J509" s="3517"/>
      <c r="K509" s="3517"/>
    </row>
    <row r="510" spans="1:11">
      <c r="A510" s="3517"/>
      <c r="B510" s="3517"/>
      <c r="C510" s="3517"/>
      <c r="D510" s="3517"/>
      <c r="E510" s="3517"/>
      <c r="F510" s="3517"/>
      <c r="G510" s="3517"/>
      <c r="H510" s="3517"/>
      <c r="I510" s="3517"/>
      <c r="J510" s="3517"/>
      <c r="K510" s="3517"/>
    </row>
    <row r="511" spans="1:11">
      <c r="A511" s="3517"/>
      <c r="B511" s="3517"/>
      <c r="C511" s="3517"/>
      <c r="D511" s="3517"/>
      <c r="E511" s="3517"/>
      <c r="F511" s="3517"/>
      <c r="G511" s="3517"/>
      <c r="H511" s="3517"/>
      <c r="I511" s="3517"/>
      <c r="J511" s="3517"/>
      <c r="K511" s="3517"/>
    </row>
    <row r="512" spans="1:11">
      <c r="A512" s="3517"/>
      <c r="B512" s="3517"/>
      <c r="C512" s="3517"/>
      <c r="D512" s="3517"/>
      <c r="E512" s="3517"/>
      <c r="F512" s="3517"/>
      <c r="G512" s="3517"/>
      <c r="H512" s="3517"/>
      <c r="I512" s="3517"/>
      <c r="J512" s="3517"/>
      <c r="K512" s="3517"/>
    </row>
    <row r="513" spans="1:11">
      <c r="A513" s="3517"/>
      <c r="B513" s="3517"/>
      <c r="C513" s="3517"/>
      <c r="D513" s="3517"/>
      <c r="E513" s="3517"/>
      <c r="F513" s="3517"/>
      <c r="G513" s="3517"/>
      <c r="H513" s="3517"/>
      <c r="I513" s="3517"/>
      <c r="J513" s="3517"/>
      <c r="K513" s="3517"/>
    </row>
    <row r="514" spans="1:11">
      <c r="A514" s="3517"/>
      <c r="B514" s="3517"/>
      <c r="C514" s="3517"/>
      <c r="D514" s="3517"/>
      <c r="E514" s="3517"/>
      <c r="F514" s="3517"/>
      <c r="G514" s="3517"/>
      <c r="H514" s="3517"/>
      <c r="I514" s="3517"/>
      <c r="J514" s="3517"/>
      <c r="K514" s="3517"/>
    </row>
    <row r="515" spans="1:11">
      <c r="A515" s="3517"/>
      <c r="B515" s="3517"/>
      <c r="C515" s="3517"/>
      <c r="D515" s="3517"/>
      <c r="E515" s="3517"/>
      <c r="F515" s="3517"/>
      <c r="G515" s="3517"/>
      <c r="H515" s="3517"/>
      <c r="I515" s="3517"/>
      <c r="J515" s="3517"/>
      <c r="K515" s="3517"/>
    </row>
    <row r="516" spans="1:11">
      <c r="A516" s="3517"/>
      <c r="B516" s="3517"/>
      <c r="C516" s="3517"/>
      <c r="D516" s="3517"/>
      <c r="E516" s="3517"/>
      <c r="F516" s="3517"/>
      <c r="G516" s="3517"/>
      <c r="H516" s="3517"/>
      <c r="I516" s="3517"/>
      <c r="J516" s="3517"/>
      <c r="K516" s="3517"/>
    </row>
    <row r="517" spans="1:11">
      <c r="A517" s="3517"/>
      <c r="B517" s="3517"/>
      <c r="C517" s="3517"/>
      <c r="D517" s="3517"/>
      <c r="E517" s="3517"/>
      <c r="F517" s="3517"/>
      <c r="G517" s="3517"/>
      <c r="H517" s="3517"/>
      <c r="I517" s="3517"/>
      <c r="J517" s="3517"/>
      <c r="K517" s="3517"/>
    </row>
    <row r="518" spans="1:11">
      <c r="A518" s="3517"/>
      <c r="B518" s="3517"/>
      <c r="C518" s="3517"/>
      <c r="D518" s="3517"/>
      <c r="E518" s="3517"/>
      <c r="F518" s="3517"/>
      <c r="G518" s="3517"/>
      <c r="H518" s="3517"/>
      <c r="I518" s="3517"/>
      <c r="J518" s="3517"/>
      <c r="K518" s="3517"/>
    </row>
    <row r="519" spans="1:11">
      <c r="A519" s="3517"/>
      <c r="B519" s="3517"/>
      <c r="C519" s="3517"/>
      <c r="D519" s="3517"/>
      <c r="E519" s="3517"/>
      <c r="F519" s="3517"/>
      <c r="G519" s="3517"/>
      <c r="H519" s="3517"/>
      <c r="I519" s="3517"/>
      <c r="J519" s="3517"/>
      <c r="K519" s="3517"/>
    </row>
    <row r="520" spans="1:11">
      <c r="A520" s="3517"/>
      <c r="B520" s="3517"/>
      <c r="C520" s="3517"/>
      <c r="D520" s="3517"/>
      <c r="E520" s="3517"/>
      <c r="F520" s="3517"/>
      <c r="G520" s="3517"/>
      <c r="H520" s="3517"/>
      <c r="I520" s="3517"/>
      <c r="J520" s="3517"/>
      <c r="K520" s="3517"/>
    </row>
    <row r="521" spans="1:11">
      <c r="A521" s="3517"/>
      <c r="B521" s="3517"/>
      <c r="C521" s="3517"/>
      <c r="D521" s="3517"/>
      <c r="E521" s="3517"/>
      <c r="F521" s="3517"/>
      <c r="G521" s="3517"/>
      <c r="H521" s="3517"/>
      <c r="I521" s="3517"/>
      <c r="J521" s="3517"/>
      <c r="K521" s="3517"/>
    </row>
    <row r="522" spans="1:11">
      <c r="A522" s="3517"/>
      <c r="B522" s="3517"/>
      <c r="C522" s="3517"/>
      <c r="D522" s="3517"/>
      <c r="E522" s="3517"/>
      <c r="F522" s="3517"/>
      <c r="G522" s="3517"/>
      <c r="H522" s="3517"/>
      <c r="I522" s="3517"/>
      <c r="J522" s="3517"/>
      <c r="K522" s="3517"/>
    </row>
    <row r="523" spans="1:11">
      <c r="A523" s="3517"/>
      <c r="B523" s="3517"/>
      <c r="C523" s="3517"/>
      <c r="D523" s="3517"/>
      <c r="E523" s="3517"/>
      <c r="F523" s="3517"/>
      <c r="G523" s="3517"/>
      <c r="H523" s="3517"/>
      <c r="I523" s="3517"/>
      <c r="J523" s="3517"/>
      <c r="K523" s="3517"/>
    </row>
    <row r="524" spans="1:11">
      <c r="A524" s="3517"/>
      <c r="B524" s="3517"/>
      <c r="C524" s="3517"/>
      <c r="D524" s="3517"/>
      <c r="E524" s="3517"/>
      <c r="F524" s="3517"/>
      <c r="G524" s="3517"/>
      <c r="H524" s="3517"/>
      <c r="I524" s="3517"/>
      <c r="J524" s="3517"/>
      <c r="K524" s="3517"/>
    </row>
    <row r="525" spans="1:11">
      <c r="A525" s="3517"/>
      <c r="B525" s="3517"/>
      <c r="C525" s="3517"/>
      <c r="D525" s="3517"/>
      <c r="E525" s="3517"/>
      <c r="F525" s="3517"/>
      <c r="G525" s="3517"/>
      <c r="H525" s="3517"/>
      <c r="I525" s="3517"/>
      <c r="J525" s="3517"/>
      <c r="K525" s="3517"/>
    </row>
    <row r="526" spans="1:11">
      <c r="A526" s="3517"/>
      <c r="B526" s="3517"/>
      <c r="C526" s="3517"/>
      <c r="D526" s="3517"/>
      <c r="E526" s="3517"/>
      <c r="F526" s="3517"/>
      <c r="G526" s="3517"/>
      <c r="H526" s="3517"/>
      <c r="I526" s="3517"/>
      <c r="J526" s="3517"/>
      <c r="K526" s="3517"/>
    </row>
    <row r="527" spans="1:11">
      <c r="A527" s="3517"/>
      <c r="B527" s="3517"/>
      <c r="C527" s="3517"/>
      <c r="D527" s="3517"/>
      <c r="E527" s="3517"/>
      <c r="F527" s="3517"/>
      <c r="G527" s="3517"/>
      <c r="H527" s="3517"/>
      <c r="I527" s="3517"/>
      <c r="J527" s="3517"/>
      <c r="K527" s="3517"/>
    </row>
    <row r="528" spans="1:11">
      <c r="A528" s="3517"/>
      <c r="B528" s="3517"/>
      <c r="C528" s="3517"/>
      <c r="D528" s="3517"/>
      <c r="E528" s="3517"/>
      <c r="F528" s="3517"/>
      <c r="G528" s="3517"/>
      <c r="H528" s="3517"/>
      <c r="I528" s="3517"/>
      <c r="J528" s="3517"/>
      <c r="K528" s="3517"/>
    </row>
    <row r="529" spans="1:11">
      <c r="A529" s="3517"/>
      <c r="B529" s="3517"/>
      <c r="C529" s="3517"/>
      <c r="D529" s="3517"/>
      <c r="E529" s="3517"/>
      <c r="F529" s="3517"/>
      <c r="G529" s="3517"/>
      <c r="H529" s="3517"/>
      <c r="I529" s="3517"/>
      <c r="J529" s="3517"/>
      <c r="K529" s="3517"/>
    </row>
    <row r="530" spans="1:11">
      <c r="A530" s="3517"/>
      <c r="B530" s="3517"/>
      <c r="C530" s="3517"/>
      <c r="D530" s="3517"/>
      <c r="E530" s="3517"/>
      <c r="F530" s="3517"/>
      <c r="G530" s="3517"/>
      <c r="H530" s="3517"/>
      <c r="I530" s="3517"/>
      <c r="J530" s="3517"/>
      <c r="K530" s="3517"/>
    </row>
    <row r="531" spans="1:11">
      <c r="A531" s="3517"/>
      <c r="B531" s="3517"/>
      <c r="C531" s="3517"/>
      <c r="D531" s="3517"/>
      <c r="E531" s="3517"/>
      <c r="F531" s="3517"/>
      <c r="G531" s="3517"/>
      <c r="H531" s="3517"/>
      <c r="I531" s="3517"/>
      <c r="J531" s="3517"/>
      <c r="K531" s="3517"/>
    </row>
    <row r="532" spans="1:11">
      <c r="A532" s="3517"/>
      <c r="B532" s="3517"/>
      <c r="C532" s="3517"/>
      <c r="D532" s="3517"/>
      <c r="E532" s="3517"/>
      <c r="F532" s="3517"/>
      <c r="G532" s="3517"/>
      <c r="H532" s="3517"/>
      <c r="I532" s="3517"/>
      <c r="J532" s="3517"/>
      <c r="K532" s="3517"/>
    </row>
    <row r="533" spans="1:11">
      <c r="A533" s="3517"/>
      <c r="B533" s="3517"/>
      <c r="C533" s="3517"/>
      <c r="D533" s="3517"/>
      <c r="E533" s="3517"/>
      <c r="F533" s="3517"/>
      <c r="G533" s="3517"/>
      <c r="H533" s="3517"/>
      <c r="I533" s="3517"/>
      <c r="J533" s="3517"/>
      <c r="K533" s="3517"/>
    </row>
    <row r="534" spans="1:11">
      <c r="A534" s="3517"/>
      <c r="B534" s="3517"/>
      <c r="C534" s="3517"/>
      <c r="D534" s="3517"/>
      <c r="E534" s="3517"/>
      <c r="F534" s="3517"/>
      <c r="G534" s="3517"/>
      <c r="H534" s="3517"/>
      <c r="I534" s="3517"/>
      <c r="J534" s="3517"/>
      <c r="K534" s="3517"/>
    </row>
    <row r="535" spans="1:11">
      <c r="A535" s="3517"/>
      <c r="B535" s="3517"/>
      <c r="C535" s="3517"/>
      <c r="D535" s="3517"/>
      <c r="E535" s="3517"/>
      <c r="F535" s="3517"/>
      <c r="G535" s="3517"/>
      <c r="H535" s="3517"/>
      <c r="I535" s="3517"/>
      <c r="J535" s="3517"/>
      <c r="K535" s="3517"/>
    </row>
    <row r="536" spans="1:11">
      <c r="A536" s="3517"/>
      <c r="B536" s="3517"/>
      <c r="C536" s="3517"/>
      <c r="D536" s="3517"/>
      <c r="E536" s="3517"/>
      <c r="F536" s="3517"/>
      <c r="G536" s="3517"/>
      <c r="H536" s="3517"/>
      <c r="I536" s="3517"/>
      <c r="J536" s="3517"/>
      <c r="K536" s="3517"/>
    </row>
    <row r="537" spans="1:11">
      <c r="A537" s="3517"/>
      <c r="B537" s="3517"/>
      <c r="C537" s="3517"/>
      <c r="D537" s="3517"/>
      <c r="E537" s="3517"/>
      <c r="F537" s="3517"/>
      <c r="G537" s="3517"/>
      <c r="H537" s="3517"/>
      <c r="I537" s="3517"/>
      <c r="J537" s="3517"/>
      <c r="K537" s="3517"/>
    </row>
    <row r="538" spans="1:11">
      <c r="A538" s="3517"/>
      <c r="B538" s="3517"/>
      <c r="C538" s="3517"/>
      <c r="D538" s="3517"/>
      <c r="E538" s="3517"/>
      <c r="F538" s="3517"/>
      <c r="G538" s="3517"/>
      <c r="H538" s="3517"/>
      <c r="I538" s="3517"/>
      <c r="J538" s="3517"/>
      <c r="K538" s="3517"/>
    </row>
    <row r="539" spans="1:11">
      <c r="A539" s="3517"/>
      <c r="B539" s="3517"/>
      <c r="C539" s="3517"/>
      <c r="D539" s="3517"/>
      <c r="E539" s="3517"/>
      <c r="F539" s="3517"/>
      <c r="G539" s="3517"/>
      <c r="H539" s="3517"/>
      <c r="I539" s="3517"/>
      <c r="J539" s="3517"/>
      <c r="K539" s="3517"/>
    </row>
    <row r="540" spans="1:11">
      <c r="A540" s="3517"/>
      <c r="B540" s="3517"/>
      <c r="C540" s="3517"/>
      <c r="D540" s="3517"/>
      <c r="E540" s="3517"/>
      <c r="F540" s="3517"/>
      <c r="G540" s="3517"/>
      <c r="H540" s="3517"/>
      <c r="I540" s="3517"/>
      <c r="J540" s="3517"/>
      <c r="K540" s="3517"/>
    </row>
    <row r="541" spans="1:11">
      <c r="A541" s="3517"/>
      <c r="B541" s="3517"/>
      <c r="C541" s="3517"/>
      <c r="D541" s="3517"/>
      <c r="E541" s="3517"/>
      <c r="F541" s="3517"/>
      <c r="G541" s="3517"/>
      <c r="H541" s="3517"/>
      <c r="I541" s="3517"/>
      <c r="J541" s="3517"/>
      <c r="K541" s="3517"/>
    </row>
    <row r="542" spans="1:11">
      <c r="A542" s="3517"/>
      <c r="B542" s="3517"/>
      <c r="C542" s="3517"/>
      <c r="D542" s="3517"/>
      <c r="E542" s="3517"/>
      <c r="F542" s="3517"/>
      <c r="G542" s="3517"/>
      <c r="H542" s="3517"/>
      <c r="I542" s="3517"/>
      <c r="J542" s="3517"/>
      <c r="K542" s="3517"/>
    </row>
    <row r="543" spans="1:11">
      <c r="A543" s="3517"/>
      <c r="B543" s="3517"/>
      <c r="C543" s="3517"/>
      <c r="D543" s="3517"/>
      <c r="E543" s="3517"/>
      <c r="F543" s="3517"/>
      <c r="G543" s="3517"/>
      <c r="H543" s="3517"/>
      <c r="I543" s="3517"/>
      <c r="J543" s="3517"/>
      <c r="K543" s="3517"/>
    </row>
    <row r="544" spans="1:11">
      <c r="A544" s="3517"/>
      <c r="B544" s="3517"/>
      <c r="C544" s="3517"/>
      <c r="D544" s="3517"/>
      <c r="E544" s="3517"/>
      <c r="F544" s="3517"/>
      <c r="G544" s="3517"/>
      <c r="H544" s="3517"/>
      <c r="I544" s="3517"/>
      <c r="J544" s="3517"/>
      <c r="K544" s="3517"/>
    </row>
    <row r="545" spans="1:11">
      <c r="A545" s="3517"/>
      <c r="B545" s="3517"/>
      <c r="C545" s="3517"/>
      <c r="D545" s="3517"/>
      <c r="E545" s="3517"/>
      <c r="F545" s="3517"/>
      <c r="G545" s="3517"/>
      <c r="H545" s="3517"/>
      <c r="I545" s="3517"/>
      <c r="J545" s="3517"/>
      <c r="K545" s="3517"/>
    </row>
    <row r="546" spans="1:11">
      <c r="A546" s="3517"/>
      <c r="B546" s="3517"/>
      <c r="C546" s="3517"/>
      <c r="D546" s="3517"/>
      <c r="E546" s="3517"/>
      <c r="F546" s="3517"/>
      <c r="G546" s="3517"/>
      <c r="H546" s="3517"/>
      <c r="I546" s="3517"/>
      <c r="J546" s="3517"/>
      <c r="K546" s="3517"/>
    </row>
    <row r="547" spans="1:11">
      <c r="A547" s="3517"/>
      <c r="B547" s="3517"/>
      <c r="C547" s="3517"/>
      <c r="D547" s="3517"/>
      <c r="E547" s="3517"/>
      <c r="F547" s="3517"/>
      <c r="G547" s="3517"/>
      <c r="H547" s="3517"/>
      <c r="I547" s="3517"/>
      <c r="J547" s="3517"/>
      <c r="K547" s="3517"/>
    </row>
    <row r="548" spans="1:11">
      <c r="A548" s="3517"/>
      <c r="B548" s="3517"/>
      <c r="C548" s="3517"/>
      <c r="D548" s="3517"/>
      <c r="E548" s="3517"/>
      <c r="F548" s="3517"/>
      <c r="G548" s="3517"/>
      <c r="H548" s="3517"/>
      <c r="I548" s="3517"/>
      <c r="J548" s="3517"/>
      <c r="K548" s="3517"/>
    </row>
    <row r="549" spans="1:11">
      <c r="A549" s="3517"/>
      <c r="B549" s="3517"/>
      <c r="C549" s="3517"/>
      <c r="D549" s="3517"/>
      <c r="E549" s="3517"/>
      <c r="F549" s="3517"/>
      <c r="G549" s="3517"/>
      <c r="H549" s="3517"/>
      <c r="I549" s="3517"/>
      <c r="J549" s="3517"/>
      <c r="K549" s="3517"/>
    </row>
    <row r="550" spans="1:11">
      <c r="A550" s="3517"/>
      <c r="B550" s="3517"/>
      <c r="C550" s="3517"/>
      <c r="D550" s="3517"/>
      <c r="E550" s="3517"/>
      <c r="F550" s="3517"/>
      <c r="G550" s="3517"/>
      <c r="H550" s="3517"/>
      <c r="I550" s="3517"/>
      <c r="J550" s="3517"/>
      <c r="K550" s="3517"/>
    </row>
    <row r="551" spans="1:11">
      <c r="A551" s="3517"/>
      <c r="B551" s="3517"/>
      <c r="C551" s="3517"/>
      <c r="D551" s="3517"/>
      <c r="E551" s="3517"/>
      <c r="F551" s="3517"/>
      <c r="G551" s="3517"/>
      <c r="H551" s="3517"/>
      <c r="I551" s="3517"/>
      <c r="J551" s="3517"/>
      <c r="K551" s="3517"/>
    </row>
    <row r="552" spans="1:11">
      <c r="A552" s="3517"/>
      <c r="B552" s="3517"/>
      <c r="C552" s="3517"/>
      <c r="D552" s="3517"/>
      <c r="E552" s="3517"/>
      <c r="F552" s="3517"/>
      <c r="G552" s="3517"/>
      <c r="H552" s="3517"/>
      <c r="I552" s="3517"/>
      <c r="J552" s="3517"/>
      <c r="K552" s="3517"/>
    </row>
    <row r="553" spans="1:11">
      <c r="A553" s="3517"/>
      <c r="B553" s="3517"/>
      <c r="C553" s="3517"/>
      <c r="D553" s="3517"/>
      <c r="E553" s="3517"/>
      <c r="F553" s="3517"/>
      <c r="G553" s="3517"/>
      <c r="H553" s="3517"/>
      <c r="I553" s="3517"/>
      <c r="J553" s="3517"/>
      <c r="K553" s="3517"/>
    </row>
    <row r="554" spans="1:11">
      <c r="A554" s="3517"/>
      <c r="B554" s="3517"/>
      <c r="C554" s="3517"/>
      <c r="D554" s="3517"/>
      <c r="E554" s="3517"/>
      <c r="F554" s="3517"/>
      <c r="G554" s="3517"/>
      <c r="H554" s="3517"/>
      <c r="I554" s="3517"/>
      <c r="J554" s="3517"/>
      <c r="K554" s="3517"/>
    </row>
    <row r="555" spans="1:11">
      <c r="A555" s="3517"/>
      <c r="B555" s="3517"/>
      <c r="C555" s="3517"/>
      <c r="D555" s="3517"/>
      <c r="E555" s="3517"/>
      <c r="F555" s="3517"/>
      <c r="G555" s="3517"/>
      <c r="H555" s="3517"/>
      <c r="I555" s="3517"/>
      <c r="J555" s="3517"/>
      <c r="K555" s="3517"/>
    </row>
    <row r="556" spans="1:11">
      <c r="A556" s="3517"/>
      <c r="B556" s="3517"/>
      <c r="C556" s="3517"/>
      <c r="D556" s="3517"/>
      <c r="E556" s="3517"/>
      <c r="F556" s="3517"/>
      <c r="G556" s="3517"/>
      <c r="H556" s="3517"/>
      <c r="I556" s="3517"/>
      <c r="J556" s="3517"/>
      <c r="K556" s="3517"/>
    </row>
    <row r="557" spans="1:11">
      <c r="A557" s="3517"/>
      <c r="B557" s="3517"/>
      <c r="C557" s="3517"/>
      <c r="D557" s="3517"/>
      <c r="E557" s="3517"/>
      <c r="F557" s="3517"/>
      <c r="G557" s="3517"/>
      <c r="H557" s="3517"/>
      <c r="I557" s="3517"/>
      <c r="J557" s="3517"/>
      <c r="K557" s="3517"/>
    </row>
    <row r="558" spans="1:11">
      <c r="A558" s="3517"/>
      <c r="B558" s="3517"/>
      <c r="C558" s="3517"/>
      <c r="D558" s="3517"/>
      <c r="E558" s="3517"/>
      <c r="F558" s="3517"/>
      <c r="G558" s="3517"/>
      <c r="H558" s="3517"/>
      <c r="I558" s="3517"/>
      <c r="J558" s="3517"/>
      <c r="K558" s="3517"/>
    </row>
    <row r="559" spans="1:11">
      <c r="A559" s="3517"/>
      <c r="B559" s="3517"/>
      <c r="C559" s="3517"/>
      <c r="D559" s="3517"/>
      <c r="E559" s="3517"/>
      <c r="F559" s="3517"/>
      <c r="G559" s="3517"/>
      <c r="H559" s="3517"/>
      <c r="I559" s="3517"/>
      <c r="J559" s="3517"/>
      <c r="K559" s="3517"/>
    </row>
    <row r="560" spans="1:11">
      <c r="A560" s="3517"/>
      <c r="B560" s="3517"/>
      <c r="C560" s="3517"/>
      <c r="D560" s="3517"/>
      <c r="E560" s="3517"/>
      <c r="F560" s="3517"/>
      <c r="G560" s="3517"/>
      <c r="H560" s="3517"/>
      <c r="I560" s="3517"/>
      <c r="J560" s="3517"/>
      <c r="K560" s="3517"/>
    </row>
    <row r="561" spans="1:11">
      <c r="A561" s="3517"/>
      <c r="B561" s="3517"/>
      <c r="C561" s="3517"/>
      <c r="D561" s="3517"/>
      <c r="E561" s="3517"/>
      <c r="F561" s="3517"/>
      <c r="G561" s="3517"/>
      <c r="H561" s="3517"/>
      <c r="I561" s="3517"/>
      <c r="J561" s="3517"/>
      <c r="K561" s="3517"/>
    </row>
    <row r="562" spans="1:11">
      <c r="A562" s="3517"/>
      <c r="B562" s="3517"/>
      <c r="C562" s="3517"/>
      <c r="D562" s="3517"/>
      <c r="E562" s="3517"/>
      <c r="F562" s="3517"/>
      <c r="G562" s="3517"/>
      <c r="H562" s="3517"/>
      <c r="I562" s="3517"/>
      <c r="J562" s="3517"/>
      <c r="K562" s="3517"/>
    </row>
    <row r="563" spans="1:11">
      <c r="A563" s="3517"/>
      <c r="B563" s="3517"/>
      <c r="C563" s="3517"/>
      <c r="D563" s="3517"/>
      <c r="E563" s="3517"/>
      <c r="F563" s="3517"/>
      <c r="G563" s="3517"/>
      <c r="H563" s="3517"/>
      <c r="I563" s="3517"/>
      <c r="J563" s="3517"/>
      <c r="K563" s="3517"/>
    </row>
    <row r="564" spans="1:11">
      <c r="A564" s="3517"/>
      <c r="B564" s="3517"/>
      <c r="C564" s="3517"/>
      <c r="D564" s="3517"/>
      <c r="E564" s="3517"/>
      <c r="F564" s="3517"/>
      <c r="G564" s="3517"/>
      <c r="H564" s="3517"/>
      <c r="I564" s="3517"/>
      <c r="J564" s="3517"/>
      <c r="K564" s="3517"/>
    </row>
    <row r="565" spans="1:11">
      <c r="A565" s="3517"/>
      <c r="B565" s="3517"/>
      <c r="C565" s="3517"/>
      <c r="D565" s="3517"/>
      <c r="E565" s="3517"/>
      <c r="F565" s="3517"/>
      <c r="G565" s="3517"/>
      <c r="H565" s="3517"/>
      <c r="I565" s="3517"/>
      <c r="J565" s="3517"/>
      <c r="K565" s="3517"/>
    </row>
    <row r="566" spans="1:11">
      <c r="A566" s="3517"/>
      <c r="B566" s="3517"/>
      <c r="C566" s="3517"/>
      <c r="D566" s="3517"/>
      <c r="E566" s="3517"/>
      <c r="F566" s="3517"/>
      <c r="G566" s="3517"/>
      <c r="H566" s="3517"/>
      <c r="I566" s="3517"/>
      <c r="J566" s="3517"/>
      <c r="K566" s="3517"/>
    </row>
    <row r="567" spans="1:11">
      <c r="A567" s="3517"/>
      <c r="B567" s="3517"/>
      <c r="C567" s="3517"/>
      <c r="D567" s="3517"/>
      <c r="E567" s="3517"/>
      <c r="F567" s="3517"/>
      <c r="G567" s="3517"/>
      <c r="H567" s="3517"/>
      <c r="I567" s="3517"/>
      <c r="J567" s="3517"/>
      <c r="K567" s="3517"/>
    </row>
    <row r="568" spans="1:11">
      <c r="A568" s="3517"/>
      <c r="B568" s="3517"/>
      <c r="C568" s="3517"/>
      <c r="D568" s="3517"/>
      <c r="E568" s="3517"/>
      <c r="F568" s="3517"/>
      <c r="G568" s="3517"/>
      <c r="H568" s="3517"/>
      <c r="I568" s="3517"/>
      <c r="J568" s="3517"/>
      <c r="K568" s="3517"/>
    </row>
    <row r="569" spans="1:11">
      <c r="A569" s="3517"/>
      <c r="B569" s="3517"/>
      <c r="C569" s="3517"/>
      <c r="D569" s="3517"/>
      <c r="E569" s="3517"/>
      <c r="F569" s="3517"/>
      <c r="G569" s="3517"/>
      <c r="H569" s="3517"/>
      <c r="I569" s="3517"/>
      <c r="J569" s="3517"/>
      <c r="K569" s="3517"/>
    </row>
    <row r="570" spans="1:11">
      <c r="A570" s="3517"/>
      <c r="B570" s="3517"/>
      <c r="C570" s="3517"/>
      <c r="D570" s="3517"/>
      <c r="E570" s="3517"/>
      <c r="F570" s="3517"/>
      <c r="G570" s="3517"/>
      <c r="H570" s="3517"/>
      <c r="I570" s="3517"/>
      <c r="J570" s="3517"/>
      <c r="K570" s="3517"/>
    </row>
    <row r="571" spans="1:11">
      <c r="A571" s="3517"/>
      <c r="B571" s="3517"/>
      <c r="C571" s="3517"/>
      <c r="D571" s="3517"/>
      <c r="E571" s="3517"/>
      <c r="F571" s="3517"/>
      <c r="G571" s="3517"/>
      <c r="H571" s="3517"/>
      <c r="I571" s="3517"/>
      <c r="J571" s="3517"/>
      <c r="K571" s="3517"/>
    </row>
    <row r="572" spans="1:11">
      <c r="A572" s="3517"/>
      <c r="B572" s="3517"/>
      <c r="C572" s="3517"/>
      <c r="D572" s="3517"/>
      <c r="E572" s="3517"/>
      <c r="F572" s="3517"/>
      <c r="G572" s="3517"/>
      <c r="H572" s="3517"/>
      <c r="I572" s="3517"/>
      <c r="J572" s="3517"/>
      <c r="K572" s="3517"/>
    </row>
    <row r="573" spans="1:11">
      <c r="A573" s="3517"/>
      <c r="B573" s="3517"/>
      <c r="C573" s="3517"/>
      <c r="D573" s="3517"/>
      <c r="E573" s="3517"/>
      <c r="F573" s="3517"/>
      <c r="G573" s="3517"/>
      <c r="H573" s="3517"/>
      <c r="I573" s="3517"/>
      <c r="J573" s="3517"/>
      <c r="K573" s="3517"/>
    </row>
    <row r="574" spans="1:11">
      <c r="A574" s="3517"/>
      <c r="B574" s="3517"/>
      <c r="C574" s="3517"/>
      <c r="D574" s="3517"/>
      <c r="E574" s="3517"/>
      <c r="F574" s="3517"/>
      <c r="G574" s="3517"/>
      <c r="H574" s="3517"/>
      <c r="I574" s="3517"/>
      <c r="J574" s="3517"/>
      <c r="K574" s="3517"/>
    </row>
    <row r="575" spans="1:11">
      <c r="A575" s="3517"/>
      <c r="B575" s="3517"/>
      <c r="C575" s="3517"/>
      <c r="D575" s="3517"/>
      <c r="E575" s="3517"/>
      <c r="F575" s="3517"/>
      <c r="G575" s="3517"/>
      <c r="H575" s="3517"/>
      <c r="I575" s="3517"/>
      <c r="J575" s="3517"/>
      <c r="K575" s="3517"/>
    </row>
    <row r="576" spans="1:11">
      <c r="A576" s="3517"/>
      <c r="B576" s="3517"/>
      <c r="C576" s="3517"/>
      <c r="D576" s="3517"/>
      <c r="E576" s="3517"/>
      <c r="F576" s="3517"/>
      <c r="G576" s="3517"/>
      <c r="H576" s="3517"/>
      <c r="I576" s="3517"/>
      <c r="J576" s="3517"/>
      <c r="K576" s="3517"/>
    </row>
    <row r="577" spans="1:11">
      <c r="A577" s="3517"/>
      <c r="B577" s="3517"/>
      <c r="C577" s="3517"/>
      <c r="D577" s="3517"/>
      <c r="E577" s="3517"/>
      <c r="F577" s="3517"/>
      <c r="G577" s="3517"/>
      <c r="H577" s="3517"/>
      <c r="I577" s="3517"/>
      <c r="J577" s="3517"/>
      <c r="K577" s="3517"/>
    </row>
    <row r="578" spans="1:11">
      <c r="A578" s="3517"/>
      <c r="B578" s="3517"/>
      <c r="C578" s="3517"/>
      <c r="D578" s="3517"/>
      <c r="E578" s="3517"/>
      <c r="F578" s="3517"/>
      <c r="G578" s="3517"/>
      <c r="H578" s="3517"/>
      <c r="I578" s="3517"/>
      <c r="J578" s="3517"/>
      <c r="K578" s="3517"/>
    </row>
    <row r="579" spans="1:11">
      <c r="A579" s="3517"/>
      <c r="B579" s="3517"/>
      <c r="C579" s="3517"/>
      <c r="D579" s="3517"/>
      <c r="E579" s="3517"/>
      <c r="F579" s="3517"/>
      <c r="G579" s="3517"/>
      <c r="H579" s="3517"/>
      <c r="I579" s="3517"/>
      <c r="J579" s="3517"/>
      <c r="K579" s="3517"/>
    </row>
    <row r="580" spans="1:11">
      <c r="A580" s="3517"/>
      <c r="B580" s="3517"/>
      <c r="C580" s="3517"/>
      <c r="D580" s="3517"/>
      <c r="E580" s="3517"/>
      <c r="F580" s="3517"/>
      <c r="G580" s="3517"/>
      <c r="H580" s="3517"/>
      <c r="I580" s="3517"/>
      <c r="J580" s="3517"/>
      <c r="K580" s="3517"/>
    </row>
    <row r="581" spans="1:11">
      <c r="A581" s="3517"/>
      <c r="B581" s="3517"/>
      <c r="C581" s="3517"/>
      <c r="D581" s="3517"/>
      <c r="E581" s="3517"/>
      <c r="F581" s="3517"/>
      <c r="G581" s="3517"/>
      <c r="H581" s="3517"/>
      <c r="I581" s="3517"/>
      <c r="J581" s="3517"/>
      <c r="K581" s="3517"/>
    </row>
    <row r="582" spans="1:11">
      <c r="A582" s="3517"/>
      <c r="B582" s="3517"/>
      <c r="C582" s="3517"/>
      <c r="D582" s="3517"/>
      <c r="E582" s="3517"/>
      <c r="F582" s="3517"/>
      <c r="G582" s="3517"/>
      <c r="H582" s="3517"/>
      <c r="I582" s="3517"/>
      <c r="J582" s="3517"/>
      <c r="K582" s="3517"/>
    </row>
    <row r="583" spans="1:11">
      <c r="A583" s="3517"/>
      <c r="B583" s="3517"/>
      <c r="C583" s="3517"/>
      <c r="D583" s="3517"/>
      <c r="E583" s="3517"/>
      <c r="F583" s="3517"/>
      <c r="G583" s="3517"/>
      <c r="H583" s="3517"/>
      <c r="I583" s="3517"/>
      <c r="J583" s="3517"/>
      <c r="K583" s="3517"/>
    </row>
    <row r="584" spans="1:11">
      <c r="A584" s="3517"/>
      <c r="B584" s="3517"/>
      <c r="C584" s="3517"/>
      <c r="D584" s="3517"/>
      <c r="E584" s="3517"/>
      <c r="F584" s="3517"/>
      <c r="G584" s="3517"/>
      <c r="H584" s="3517"/>
      <c r="I584" s="3517"/>
      <c r="J584" s="3517"/>
      <c r="K584" s="3517"/>
    </row>
    <row r="585" spans="1:11">
      <c r="A585" s="3517"/>
      <c r="B585" s="3517"/>
      <c r="C585" s="3517"/>
      <c r="D585" s="3517"/>
      <c r="E585" s="3517"/>
      <c r="F585" s="3517"/>
      <c r="G585" s="3517"/>
      <c r="H585" s="3517"/>
      <c r="I585" s="3517"/>
      <c r="J585" s="3517"/>
      <c r="K585" s="3517"/>
    </row>
    <row r="586" spans="1:11">
      <c r="A586" s="3517"/>
      <c r="B586" s="3517"/>
      <c r="C586" s="3517"/>
      <c r="D586" s="3517"/>
      <c r="E586" s="3517"/>
      <c r="F586" s="3517"/>
      <c r="G586" s="3517"/>
      <c r="H586" s="3517"/>
      <c r="I586" s="3517"/>
      <c r="J586" s="3517"/>
      <c r="K586" s="3517"/>
    </row>
    <row r="587" spans="1:11">
      <c r="A587" s="3517"/>
      <c r="B587" s="3517"/>
      <c r="C587" s="3517"/>
      <c r="D587" s="3517"/>
      <c r="E587" s="3517"/>
      <c r="F587" s="3517"/>
      <c r="G587" s="3517"/>
      <c r="H587" s="3517"/>
      <c r="I587" s="3517"/>
      <c r="J587" s="3517"/>
      <c r="K587" s="3517"/>
    </row>
    <row r="588" spans="1:11">
      <c r="A588" s="3517"/>
      <c r="B588" s="3517"/>
      <c r="C588" s="3517"/>
      <c r="D588" s="3517"/>
      <c r="E588" s="3517"/>
      <c r="F588" s="3517"/>
      <c r="G588" s="3517"/>
      <c r="H588" s="3517"/>
      <c r="I588" s="3517"/>
      <c r="J588" s="3517"/>
      <c r="K588" s="3517"/>
    </row>
    <row r="589" spans="1:11">
      <c r="A589" s="3517"/>
      <c r="B589" s="3517"/>
      <c r="C589" s="3517"/>
      <c r="D589" s="3517"/>
      <c r="E589" s="3517"/>
      <c r="F589" s="3517"/>
      <c r="G589" s="3517"/>
      <c r="H589" s="3517"/>
      <c r="I589" s="3517"/>
      <c r="J589" s="3517"/>
      <c r="K589" s="3517"/>
    </row>
    <row r="590" spans="1:11">
      <c r="A590" s="3517"/>
      <c r="B590" s="3517"/>
      <c r="C590" s="3517"/>
      <c r="D590" s="3517"/>
      <c r="E590" s="3517"/>
      <c r="F590" s="3517"/>
      <c r="G590" s="3517"/>
      <c r="H590" s="3517"/>
      <c r="I590" s="3517"/>
      <c r="J590" s="3517"/>
      <c r="K590" s="3517"/>
    </row>
    <row r="591" spans="1:11">
      <c r="A591" s="3517"/>
      <c r="B591" s="3517"/>
      <c r="C591" s="3517"/>
      <c r="D591" s="3517"/>
      <c r="E591" s="3517"/>
      <c r="F591" s="3517"/>
      <c r="G591" s="3517"/>
      <c r="H591" s="3517"/>
      <c r="I591" s="3517"/>
      <c r="J591" s="3517"/>
      <c r="K591" s="3517"/>
    </row>
    <row r="592" spans="1:11">
      <c r="A592" s="3517"/>
      <c r="B592" s="3517"/>
      <c r="C592" s="3517"/>
      <c r="D592" s="3517"/>
      <c r="E592" s="3517"/>
      <c r="F592" s="3517"/>
      <c r="G592" s="3517"/>
      <c r="H592" s="3517"/>
      <c r="I592" s="3517"/>
      <c r="J592" s="3517"/>
      <c r="K592" s="3517"/>
    </row>
    <row r="593" spans="1:11">
      <c r="A593" s="3517"/>
      <c r="B593" s="3517"/>
      <c r="C593" s="3517"/>
      <c r="D593" s="3517"/>
      <c r="E593" s="3517"/>
      <c r="F593" s="3517"/>
      <c r="G593" s="3517"/>
      <c r="H593" s="3517"/>
      <c r="I593" s="3517"/>
      <c r="J593" s="3517"/>
      <c r="K593" s="3517"/>
    </row>
    <row r="594" spans="1:11">
      <c r="A594" s="3517"/>
      <c r="B594" s="3517"/>
      <c r="C594" s="3517"/>
      <c r="D594" s="3517"/>
      <c r="E594" s="3517"/>
      <c r="F594" s="3517"/>
      <c r="G594" s="3517"/>
      <c r="H594" s="3517"/>
      <c r="I594" s="3517"/>
      <c r="J594" s="3517"/>
      <c r="K594" s="3517"/>
    </row>
    <row r="595" spans="1:11">
      <c r="A595" s="3517"/>
      <c r="B595" s="3517"/>
      <c r="C595" s="3517"/>
      <c r="D595" s="3517"/>
      <c r="E595" s="3517"/>
      <c r="F595" s="3517"/>
      <c r="G595" s="3517"/>
      <c r="H595" s="3517"/>
      <c r="I595" s="3517"/>
      <c r="J595" s="3517"/>
      <c r="K595" s="3517"/>
    </row>
    <row r="596" spans="1:11">
      <c r="A596" s="3517"/>
      <c r="B596" s="3517"/>
      <c r="C596" s="3517"/>
      <c r="D596" s="3517"/>
      <c r="E596" s="3517"/>
      <c r="F596" s="3517"/>
      <c r="G596" s="3517"/>
      <c r="H596" s="3517"/>
      <c r="I596" s="3517"/>
      <c r="J596" s="3517"/>
      <c r="K596" s="3517"/>
    </row>
    <row r="597" spans="1:11">
      <c r="A597" s="3517"/>
      <c r="B597" s="3517"/>
      <c r="C597" s="3517"/>
      <c r="D597" s="3517"/>
      <c r="E597" s="3517"/>
      <c r="F597" s="3517"/>
      <c r="G597" s="3517"/>
      <c r="H597" s="3517"/>
      <c r="I597" s="3517"/>
      <c r="J597" s="3517"/>
      <c r="K597" s="3517"/>
    </row>
    <row r="598" spans="1:11">
      <c r="A598" s="3517"/>
      <c r="B598" s="3517"/>
      <c r="C598" s="3517"/>
      <c r="D598" s="3517"/>
      <c r="E598" s="3517"/>
      <c r="F598" s="3517"/>
      <c r="G598" s="3517"/>
      <c r="H598" s="3517"/>
      <c r="I598" s="3517"/>
      <c r="J598" s="3517"/>
      <c r="K598" s="3517"/>
    </row>
    <row r="599" spans="1:11">
      <c r="A599" s="3517"/>
      <c r="B599" s="3517"/>
      <c r="C599" s="3517"/>
      <c r="D599" s="3517"/>
      <c r="E599" s="3517"/>
      <c r="F599" s="3517"/>
      <c r="G599" s="3517"/>
      <c r="H599" s="3517"/>
      <c r="I599" s="3517"/>
      <c r="J599" s="3517"/>
      <c r="K599" s="3517"/>
    </row>
    <row r="600" spans="1:11">
      <c r="A600" s="3517"/>
      <c r="B600" s="3517"/>
      <c r="C600" s="3517"/>
      <c r="D600" s="3517"/>
      <c r="E600" s="3517"/>
      <c r="F600" s="3517"/>
      <c r="G600" s="3517"/>
      <c r="H600" s="3517"/>
      <c r="I600" s="3517"/>
      <c r="J600" s="3517"/>
      <c r="K600" s="3517"/>
    </row>
    <row r="601" spans="1:11">
      <c r="A601" s="3517"/>
      <c r="B601" s="3517"/>
      <c r="C601" s="3517"/>
      <c r="D601" s="3517"/>
      <c r="E601" s="3517"/>
      <c r="F601" s="3517"/>
      <c r="G601" s="3517"/>
      <c r="H601" s="3517"/>
      <c r="I601" s="3517"/>
      <c r="J601" s="3517"/>
      <c r="K601" s="3517"/>
    </row>
    <row r="602" spans="1:11">
      <c r="A602" s="3517"/>
      <c r="B602" s="3517"/>
      <c r="C602" s="3517"/>
      <c r="D602" s="3517"/>
      <c r="E602" s="3517"/>
      <c r="F602" s="3517"/>
      <c r="G602" s="3517"/>
      <c r="H602" s="3517"/>
      <c r="I602" s="3517"/>
      <c r="J602" s="3517"/>
      <c r="K602" s="3517"/>
    </row>
    <row r="603" spans="1:11">
      <c r="A603" s="3517"/>
      <c r="B603" s="3517"/>
      <c r="C603" s="3517"/>
      <c r="D603" s="3517"/>
      <c r="E603" s="3517"/>
      <c r="F603" s="3517"/>
      <c r="G603" s="3517"/>
      <c r="H603" s="3517"/>
      <c r="I603" s="3517"/>
      <c r="J603" s="3517"/>
      <c r="K603" s="3517"/>
    </row>
    <row r="604" spans="1:11">
      <c r="A604" s="3517"/>
      <c r="B604" s="3517"/>
      <c r="C604" s="3517"/>
      <c r="D604" s="3517"/>
      <c r="E604" s="3517"/>
      <c r="F604" s="3517"/>
      <c r="G604" s="3517"/>
      <c r="H604" s="3517"/>
      <c r="I604" s="3517"/>
      <c r="J604" s="3517"/>
      <c r="K604" s="3517"/>
    </row>
    <row r="605" spans="1:11">
      <c r="A605" s="3517"/>
      <c r="B605" s="3517"/>
      <c r="C605" s="3517"/>
      <c r="D605" s="3517"/>
      <c r="E605" s="3517"/>
      <c r="F605" s="3517"/>
      <c r="G605" s="3517"/>
      <c r="H605" s="3517"/>
      <c r="I605" s="3517"/>
      <c r="J605" s="3517"/>
      <c r="K605" s="3517"/>
    </row>
    <row r="606" spans="1:11">
      <c r="A606" s="3517"/>
      <c r="B606" s="3517"/>
      <c r="C606" s="3517"/>
      <c r="D606" s="3517"/>
      <c r="E606" s="3517"/>
      <c r="F606" s="3517"/>
      <c r="G606" s="3517"/>
      <c r="H606" s="3517"/>
      <c r="I606" s="3517"/>
      <c r="J606" s="3517"/>
      <c r="K606" s="3517"/>
    </row>
    <row r="607" spans="1:11">
      <c r="A607" s="3517"/>
      <c r="B607" s="3517"/>
      <c r="C607" s="3517"/>
      <c r="D607" s="3517"/>
      <c r="E607" s="3517"/>
      <c r="F607" s="3517"/>
      <c r="G607" s="3517"/>
      <c r="H607" s="3517"/>
      <c r="I607" s="3517"/>
      <c r="J607" s="3517"/>
      <c r="K607" s="3517"/>
    </row>
    <row r="608" spans="1:11">
      <c r="A608" s="3517"/>
      <c r="B608" s="3517"/>
      <c r="C608" s="3517"/>
      <c r="D608" s="3517"/>
      <c r="E608" s="3517"/>
      <c r="F608" s="3517"/>
      <c r="G608" s="3517"/>
      <c r="H608" s="3517"/>
      <c r="I608" s="3517"/>
      <c r="J608" s="3517"/>
      <c r="K608" s="3517"/>
    </row>
    <row r="609" spans="1:11">
      <c r="A609" s="3517"/>
      <c r="B609" s="3517"/>
      <c r="C609" s="3517"/>
      <c r="D609" s="3517"/>
      <c r="E609" s="3517"/>
      <c r="F609" s="3517"/>
      <c r="G609" s="3517"/>
      <c r="H609" s="3517"/>
      <c r="I609" s="3517"/>
      <c r="J609" s="3517"/>
      <c r="K609" s="3517"/>
    </row>
    <row r="610" spans="1:11">
      <c r="A610" s="3517"/>
      <c r="B610" s="3517"/>
      <c r="C610" s="3517"/>
      <c r="D610" s="3517"/>
      <c r="E610" s="3517"/>
      <c r="F610" s="3517"/>
      <c r="G610" s="3517"/>
      <c r="H610" s="3517"/>
      <c r="I610" s="3517"/>
      <c r="J610" s="3517"/>
      <c r="K610" s="3517"/>
    </row>
    <row r="611" spans="1:11">
      <c r="A611" s="3517"/>
      <c r="B611" s="3517"/>
      <c r="C611" s="3517"/>
      <c r="D611" s="3517"/>
      <c r="E611" s="3517"/>
      <c r="F611" s="3517"/>
      <c r="G611" s="3517"/>
      <c r="H611" s="3517"/>
      <c r="I611" s="3517"/>
      <c r="J611" s="3517"/>
      <c r="K611" s="3517"/>
    </row>
    <row r="612" spans="1:11">
      <c r="A612" s="3517"/>
      <c r="B612" s="3517"/>
      <c r="C612" s="3517"/>
      <c r="D612" s="3517"/>
      <c r="E612" s="3517"/>
      <c r="F612" s="3517"/>
      <c r="G612" s="3517"/>
      <c r="H612" s="3517"/>
      <c r="I612" s="3517"/>
      <c r="J612" s="3517"/>
      <c r="K612" s="3517"/>
    </row>
    <row r="613" spans="1:11">
      <c r="A613" s="3517"/>
      <c r="B613" s="3517"/>
      <c r="C613" s="3517"/>
      <c r="D613" s="3517"/>
      <c r="E613" s="3517"/>
      <c r="F613" s="3517"/>
      <c r="G613" s="3517"/>
      <c r="H613" s="3517"/>
      <c r="I613" s="3517"/>
      <c r="J613" s="3517"/>
      <c r="K613" s="3517"/>
    </row>
    <row r="614" spans="1:11">
      <c r="A614" s="3517"/>
      <c r="B614" s="3517"/>
      <c r="C614" s="3517"/>
      <c r="D614" s="3517"/>
      <c r="E614" s="3517"/>
      <c r="F614" s="3517"/>
      <c r="G614" s="3517"/>
      <c r="H614" s="3517"/>
      <c r="I614" s="3517"/>
      <c r="J614" s="3517"/>
      <c r="K614" s="3517"/>
    </row>
    <row r="615" spans="1:11">
      <c r="A615" s="3517"/>
      <c r="B615" s="3517"/>
      <c r="C615" s="3517"/>
      <c r="D615" s="3517"/>
      <c r="E615" s="3517"/>
      <c r="F615" s="3517"/>
      <c r="G615" s="3517"/>
      <c r="H615" s="3517"/>
      <c r="I615" s="3517"/>
      <c r="J615" s="3517"/>
      <c r="K615" s="3517"/>
    </row>
    <row r="616" spans="1:11">
      <c r="A616" s="3517"/>
      <c r="B616" s="3517"/>
      <c r="C616" s="3517"/>
      <c r="D616" s="3517"/>
      <c r="E616" s="3517"/>
      <c r="F616" s="3517"/>
      <c r="G616" s="3517"/>
      <c r="H616" s="3517"/>
      <c r="I616" s="3517"/>
      <c r="J616" s="3517"/>
      <c r="K616" s="3517"/>
    </row>
    <row r="617" spans="1:11">
      <c r="A617" s="3517"/>
      <c r="B617" s="3517"/>
      <c r="C617" s="3517"/>
      <c r="D617" s="3517"/>
      <c r="E617" s="3517"/>
      <c r="F617" s="3517"/>
      <c r="G617" s="3517"/>
      <c r="H617" s="3517"/>
      <c r="I617" s="3517"/>
      <c r="J617" s="3517"/>
      <c r="K617" s="3517"/>
    </row>
    <row r="618" spans="1:11">
      <c r="A618" s="3517"/>
      <c r="B618" s="3517"/>
      <c r="C618" s="3517"/>
      <c r="D618" s="3517"/>
      <c r="E618" s="3517"/>
      <c r="F618" s="3517"/>
      <c r="G618" s="3517"/>
      <c r="H618" s="3517"/>
      <c r="I618" s="3517"/>
      <c r="J618" s="3517"/>
      <c r="K618" s="3517"/>
    </row>
    <row r="619" spans="1:11">
      <c r="A619" s="3517"/>
      <c r="B619" s="3517"/>
      <c r="C619" s="3517"/>
      <c r="D619" s="3517"/>
      <c r="E619" s="3517"/>
      <c r="F619" s="3517"/>
      <c r="G619" s="3517"/>
      <c r="H619" s="3517"/>
      <c r="I619" s="3517"/>
      <c r="J619" s="3517"/>
      <c r="K619" s="3517"/>
    </row>
    <row r="620" spans="1:11">
      <c r="A620" s="3517"/>
      <c r="B620" s="3517"/>
      <c r="C620" s="3517"/>
      <c r="D620" s="3517"/>
      <c r="E620" s="3517"/>
      <c r="F620" s="3517"/>
      <c r="G620" s="3517"/>
      <c r="H620" s="3517"/>
      <c r="I620" s="3517"/>
      <c r="J620" s="3517"/>
      <c r="K620" s="3517"/>
    </row>
    <row r="621" spans="1:11">
      <c r="A621" s="3517"/>
      <c r="B621" s="3517"/>
      <c r="C621" s="3517"/>
      <c r="D621" s="3517"/>
      <c r="E621" s="3517"/>
      <c r="F621" s="3517"/>
      <c r="G621" s="3517"/>
      <c r="H621" s="3517"/>
      <c r="I621" s="3517"/>
      <c r="J621" s="3517"/>
      <c r="K621" s="3517"/>
    </row>
    <row r="622" spans="1:11">
      <c r="A622" s="3517"/>
      <c r="B622" s="3517"/>
      <c r="C622" s="3517"/>
      <c r="D622" s="3517"/>
      <c r="E622" s="3517"/>
      <c r="F622" s="3517"/>
      <c r="G622" s="3517"/>
      <c r="H622" s="3517"/>
      <c r="I622" s="3517"/>
      <c r="J622" s="3517"/>
      <c r="K622" s="3517"/>
    </row>
    <row r="623" spans="1:11">
      <c r="A623" s="3517"/>
      <c r="B623" s="3517"/>
      <c r="C623" s="3517"/>
      <c r="D623" s="3517"/>
      <c r="E623" s="3517"/>
      <c r="F623" s="3517"/>
      <c r="G623" s="3517"/>
      <c r="H623" s="3517"/>
      <c r="I623" s="3517"/>
      <c r="J623" s="3517"/>
      <c r="K623" s="3517"/>
    </row>
    <row r="624" spans="1:11">
      <c r="A624" s="3517"/>
      <c r="B624" s="3517"/>
      <c r="C624" s="3517"/>
      <c r="D624" s="3517"/>
      <c r="E624" s="3517"/>
      <c r="F624" s="3517"/>
      <c r="G624" s="3517"/>
      <c r="H624" s="3517"/>
      <c r="I624" s="3517"/>
      <c r="J624" s="3517"/>
      <c r="K624" s="3517"/>
    </row>
    <row r="625" spans="1:11">
      <c r="A625" s="3517"/>
      <c r="B625" s="3517"/>
      <c r="C625" s="3517"/>
      <c r="D625" s="3517"/>
      <c r="E625" s="3517"/>
      <c r="F625" s="3517"/>
      <c r="G625" s="3517"/>
      <c r="H625" s="3517"/>
      <c r="I625" s="3517"/>
      <c r="J625" s="3517"/>
      <c r="K625" s="3517"/>
    </row>
    <row r="626" spans="1:11">
      <c r="A626" s="3517"/>
      <c r="B626" s="3517"/>
      <c r="C626" s="3517"/>
      <c r="D626" s="3517"/>
      <c r="E626" s="3517"/>
      <c r="F626" s="3517"/>
      <c r="G626" s="3517"/>
      <c r="H626" s="3517"/>
      <c r="I626" s="3517"/>
      <c r="J626" s="3517"/>
      <c r="K626" s="3517"/>
    </row>
    <row r="627" spans="1:11">
      <c r="A627" s="3517"/>
      <c r="B627" s="3517"/>
      <c r="C627" s="3517"/>
      <c r="D627" s="3517"/>
      <c r="E627" s="3517"/>
      <c r="F627" s="3517"/>
      <c r="G627" s="3517"/>
      <c r="H627" s="3517"/>
      <c r="I627" s="3517"/>
      <c r="J627" s="3517"/>
      <c r="K627" s="3517"/>
    </row>
    <row r="628" spans="1:11">
      <c r="A628" s="3517"/>
      <c r="B628" s="3517"/>
      <c r="C628" s="3517"/>
      <c r="D628" s="3517"/>
      <c r="E628" s="3517"/>
      <c r="F628" s="3517"/>
      <c r="G628" s="3517"/>
      <c r="H628" s="3517"/>
      <c r="I628" s="3517"/>
      <c r="J628" s="3517"/>
      <c r="K628" s="3517"/>
    </row>
    <row r="629" spans="1:11">
      <c r="A629" s="3517"/>
      <c r="B629" s="3517"/>
      <c r="C629" s="3517"/>
      <c r="D629" s="3517"/>
      <c r="E629" s="3517"/>
      <c r="F629" s="3517"/>
      <c r="G629" s="3517"/>
      <c r="H629" s="3517"/>
      <c r="I629" s="3517"/>
      <c r="J629" s="3517"/>
      <c r="K629" s="3517"/>
    </row>
    <row r="630" spans="1:11">
      <c r="A630" s="3517"/>
      <c r="B630" s="3517"/>
      <c r="C630" s="3517"/>
      <c r="D630" s="3517"/>
      <c r="E630" s="3517"/>
      <c r="F630" s="3517"/>
      <c r="G630" s="3517"/>
      <c r="H630" s="3517"/>
      <c r="I630" s="3517"/>
      <c r="J630" s="3517"/>
      <c r="K630" s="3517"/>
    </row>
    <row r="631" spans="1:11">
      <c r="A631" s="3517"/>
      <c r="B631" s="3517"/>
      <c r="C631" s="3517"/>
      <c r="D631" s="3517"/>
      <c r="E631" s="3517"/>
      <c r="F631" s="3517"/>
      <c r="G631" s="3517"/>
      <c r="H631" s="3517"/>
      <c r="I631" s="3517"/>
      <c r="J631" s="3517"/>
      <c r="K631" s="3517"/>
    </row>
    <row r="632" spans="1:11">
      <c r="A632" s="3517"/>
      <c r="B632" s="3517"/>
      <c r="C632" s="3517"/>
      <c r="D632" s="3517"/>
      <c r="E632" s="3517"/>
      <c r="F632" s="3517"/>
      <c r="G632" s="3517"/>
      <c r="H632" s="3517"/>
      <c r="I632" s="3517"/>
      <c r="J632" s="3517"/>
      <c r="K632" s="3517"/>
    </row>
    <row r="633" spans="1:11">
      <c r="A633" s="3517"/>
      <c r="B633" s="3517"/>
      <c r="C633" s="3517"/>
      <c r="D633" s="3517"/>
      <c r="E633" s="3517"/>
      <c r="F633" s="3517"/>
      <c r="G633" s="3517"/>
      <c r="H633" s="3517"/>
      <c r="I633" s="3517"/>
      <c r="J633" s="3517"/>
      <c r="K633" s="3517"/>
    </row>
    <row r="634" spans="1:11">
      <c r="A634" s="3517"/>
      <c r="B634" s="3517"/>
      <c r="C634" s="3517"/>
      <c r="D634" s="3517"/>
      <c r="E634" s="3517"/>
      <c r="F634" s="3517"/>
      <c r="G634" s="3517"/>
      <c r="H634" s="3517"/>
      <c r="I634" s="3517"/>
      <c r="J634" s="3517"/>
      <c r="K634" s="3517"/>
    </row>
    <row r="635" spans="1:11">
      <c r="A635" s="3517"/>
      <c r="B635" s="3517"/>
      <c r="C635" s="3517"/>
      <c r="D635" s="3517"/>
      <c r="E635" s="3517"/>
      <c r="F635" s="3517"/>
      <c r="G635" s="3517"/>
      <c r="H635" s="3517"/>
      <c r="I635" s="3517"/>
      <c r="J635" s="3517"/>
      <c r="K635" s="3517"/>
    </row>
    <row r="636" spans="1:11">
      <c r="A636" s="3517"/>
      <c r="B636" s="3517"/>
      <c r="C636" s="3517"/>
      <c r="D636" s="3517"/>
      <c r="E636" s="3517"/>
      <c r="F636" s="3517"/>
      <c r="G636" s="3517"/>
      <c r="H636" s="3517"/>
      <c r="I636" s="3517"/>
      <c r="J636" s="3517"/>
      <c r="K636" s="3517"/>
    </row>
    <row r="637" spans="1:11">
      <c r="A637" s="3517"/>
      <c r="B637" s="3517"/>
      <c r="C637" s="3517"/>
      <c r="D637" s="3517"/>
      <c r="E637" s="3517"/>
      <c r="F637" s="3517"/>
      <c r="G637" s="3517"/>
      <c r="H637" s="3517"/>
      <c r="I637" s="3517"/>
      <c r="J637" s="3517"/>
      <c r="K637" s="3517"/>
    </row>
    <row r="638" spans="1:11">
      <c r="A638" s="3517"/>
      <c r="B638" s="3517"/>
      <c r="C638" s="3517"/>
      <c r="D638" s="3517"/>
      <c r="E638" s="3517"/>
      <c r="F638" s="3517"/>
      <c r="G638" s="3517"/>
      <c r="H638" s="3517"/>
      <c r="I638" s="3517"/>
      <c r="J638" s="3517"/>
      <c r="K638" s="3517"/>
    </row>
    <row r="639" spans="1:11">
      <c r="A639" s="3517"/>
      <c r="B639" s="3517"/>
      <c r="C639" s="3517"/>
      <c r="D639" s="3517"/>
      <c r="E639" s="3517"/>
      <c r="F639" s="3517"/>
      <c r="G639" s="3517"/>
      <c r="H639" s="3517"/>
      <c r="I639" s="3517"/>
      <c r="J639" s="3517"/>
      <c r="K639" s="3517"/>
    </row>
    <row r="640" spans="1:11">
      <c r="A640" s="3517"/>
      <c r="B640" s="3517"/>
      <c r="C640" s="3517"/>
      <c r="D640" s="3517"/>
      <c r="E640" s="3517"/>
      <c r="F640" s="3517"/>
      <c r="G640" s="3517"/>
      <c r="H640" s="3517"/>
      <c r="I640" s="3517"/>
      <c r="J640" s="3517"/>
      <c r="K640" s="3517"/>
    </row>
    <row r="641" spans="1:11">
      <c r="A641" s="3517"/>
      <c r="B641" s="3517"/>
      <c r="C641" s="3517"/>
      <c r="D641" s="3517"/>
      <c r="E641" s="3517"/>
      <c r="F641" s="3517"/>
      <c r="G641" s="3517"/>
      <c r="H641" s="3517"/>
      <c r="I641" s="3517"/>
      <c r="J641" s="3517"/>
      <c r="K641" s="3517"/>
    </row>
    <row r="642" spans="1:11">
      <c r="A642" s="3517"/>
      <c r="B642" s="3517"/>
      <c r="C642" s="3517"/>
      <c r="D642" s="3517"/>
      <c r="E642" s="3517"/>
      <c r="F642" s="3517"/>
      <c r="G642" s="3517"/>
      <c r="H642" s="3517"/>
      <c r="I642" s="3517"/>
      <c r="J642" s="3517"/>
      <c r="K642" s="3517"/>
    </row>
    <row r="643" spans="1:11">
      <c r="A643" s="3517"/>
      <c r="B643" s="3517"/>
      <c r="C643" s="3517"/>
      <c r="D643" s="3517"/>
      <c r="E643" s="3517"/>
      <c r="F643" s="3517"/>
      <c r="G643" s="3517"/>
      <c r="H643" s="3517"/>
      <c r="I643" s="3517"/>
      <c r="J643" s="3517"/>
      <c r="K643" s="3517"/>
    </row>
    <row r="644" spans="1:11">
      <c r="A644" s="3517"/>
      <c r="B644" s="3517"/>
      <c r="C644" s="3517"/>
      <c r="D644" s="3517"/>
      <c r="E644" s="3517"/>
      <c r="F644" s="3517"/>
      <c r="G644" s="3517"/>
      <c r="H644" s="3517"/>
      <c r="I644" s="3517"/>
      <c r="J644" s="3517"/>
      <c r="K644" s="3517"/>
    </row>
    <row r="645" spans="1:11">
      <c r="A645" s="3517"/>
      <c r="B645" s="3517"/>
      <c r="C645" s="3517"/>
      <c r="D645" s="3517"/>
      <c r="E645" s="3517"/>
      <c r="F645" s="3517"/>
      <c r="G645" s="3517"/>
      <c r="H645" s="3517"/>
      <c r="I645" s="3517"/>
      <c r="J645" s="3517"/>
      <c r="K645" s="3517"/>
    </row>
    <row r="646" spans="1:11">
      <c r="A646" s="3517"/>
      <c r="B646" s="3517"/>
      <c r="C646" s="3517"/>
      <c r="D646" s="3517"/>
      <c r="E646" s="3517"/>
      <c r="F646" s="3517"/>
      <c r="G646" s="3517"/>
      <c r="H646" s="3517"/>
      <c r="I646" s="3517"/>
      <c r="J646" s="3517"/>
      <c r="K646" s="3517"/>
    </row>
    <row r="647" spans="1:11">
      <c r="A647" s="3517"/>
      <c r="B647" s="3517"/>
      <c r="C647" s="3517"/>
      <c r="D647" s="3517"/>
      <c r="E647" s="3517"/>
      <c r="F647" s="3517"/>
      <c r="G647" s="3517"/>
      <c r="H647" s="3517"/>
      <c r="I647" s="3517"/>
      <c r="J647" s="3517"/>
      <c r="K647" s="3517"/>
    </row>
    <row r="648" spans="1:11">
      <c r="A648" s="3517"/>
      <c r="B648" s="3517"/>
      <c r="C648" s="3517"/>
      <c r="D648" s="3517"/>
      <c r="E648" s="3517"/>
      <c r="F648" s="3517"/>
      <c r="G648" s="3517"/>
      <c r="H648" s="3517"/>
      <c r="I648" s="3517"/>
      <c r="J648" s="3517"/>
      <c r="K648" s="3517"/>
    </row>
    <row r="649" spans="1:11">
      <c r="A649" s="3517"/>
      <c r="B649" s="3517"/>
      <c r="C649" s="3517"/>
      <c r="D649" s="3517"/>
      <c r="E649" s="3517"/>
      <c r="F649" s="3517"/>
      <c r="G649" s="3517"/>
      <c r="H649" s="3517"/>
      <c r="I649" s="3517"/>
      <c r="J649" s="3517"/>
      <c r="K649" s="3517"/>
    </row>
    <row r="650" spans="1:11">
      <c r="A650" s="3517"/>
      <c r="B650" s="3517"/>
      <c r="C650" s="3517"/>
      <c r="D650" s="3517"/>
      <c r="E650" s="3517"/>
      <c r="F650" s="3517"/>
      <c r="G650" s="3517"/>
      <c r="H650" s="3517"/>
      <c r="I650" s="3517"/>
      <c r="J650" s="3517"/>
      <c r="K650" s="3517"/>
    </row>
    <row r="651" spans="1:11">
      <c r="A651" s="3517"/>
      <c r="B651" s="3517"/>
      <c r="C651" s="3517"/>
      <c r="D651" s="3517"/>
      <c r="E651" s="3517"/>
      <c r="F651" s="3517"/>
      <c r="G651" s="3517"/>
      <c r="H651" s="3517"/>
      <c r="I651" s="3517"/>
      <c r="J651" s="3517"/>
      <c r="K651" s="3517"/>
    </row>
    <row r="652" spans="1:11">
      <c r="A652" s="3517"/>
      <c r="B652" s="3517"/>
      <c r="C652" s="3517"/>
      <c r="D652" s="3517"/>
      <c r="E652" s="3517"/>
      <c r="F652" s="3517"/>
      <c r="G652" s="3517"/>
      <c r="H652" s="3517"/>
      <c r="I652" s="3517"/>
      <c r="J652" s="3517"/>
      <c r="K652" s="3517"/>
    </row>
    <row r="653" spans="1:11">
      <c r="A653" s="3517"/>
      <c r="B653" s="3517"/>
      <c r="C653" s="3517"/>
      <c r="D653" s="3517"/>
      <c r="E653" s="3517"/>
      <c r="F653" s="3517"/>
      <c r="G653" s="3517"/>
      <c r="H653" s="3517"/>
      <c r="I653" s="3517"/>
      <c r="J653" s="3517"/>
      <c r="K653" s="3517"/>
    </row>
    <row r="654" spans="1:11">
      <c r="A654" s="3517"/>
      <c r="B654" s="3517"/>
      <c r="C654" s="3517"/>
      <c r="D654" s="3517"/>
      <c r="E654" s="3517"/>
      <c r="F654" s="3517"/>
      <c r="G654" s="3517"/>
      <c r="H654" s="3517"/>
      <c r="I654" s="3517"/>
      <c r="J654" s="3517"/>
      <c r="K654" s="3517"/>
    </row>
    <row r="655" spans="1:11">
      <c r="A655" s="3517"/>
      <c r="B655" s="3517"/>
      <c r="C655" s="3517"/>
      <c r="D655" s="3517"/>
      <c r="E655" s="3517"/>
      <c r="F655" s="3517"/>
      <c r="G655" s="3517"/>
      <c r="H655" s="3517"/>
      <c r="I655" s="3517"/>
      <c r="J655" s="3517"/>
      <c r="K655" s="3517"/>
    </row>
    <row r="656" spans="1:11">
      <c r="A656" s="3517"/>
      <c r="B656" s="3517"/>
      <c r="C656" s="3517"/>
      <c r="D656" s="3517"/>
      <c r="E656" s="3517"/>
      <c r="F656" s="3517"/>
      <c r="G656" s="3517"/>
      <c r="H656" s="3517"/>
      <c r="I656" s="3517"/>
      <c r="J656" s="3517"/>
      <c r="K656" s="3517"/>
    </row>
    <row r="657" spans="1:11">
      <c r="A657" s="3517"/>
      <c r="B657" s="3517"/>
      <c r="C657" s="3517"/>
      <c r="D657" s="3517"/>
      <c r="E657" s="3517"/>
      <c r="F657" s="3517"/>
      <c r="G657" s="3517"/>
      <c r="H657" s="3517"/>
      <c r="I657" s="3517"/>
      <c r="J657" s="3517"/>
      <c r="K657" s="3517"/>
    </row>
    <row r="658" spans="1:11">
      <c r="A658" s="3517"/>
      <c r="B658" s="3517"/>
      <c r="C658" s="3517"/>
      <c r="D658" s="3517"/>
      <c r="E658" s="3517"/>
      <c r="F658" s="3517"/>
      <c r="G658" s="3517"/>
      <c r="H658" s="3517"/>
      <c r="I658" s="3517"/>
      <c r="J658" s="3517"/>
      <c r="K658" s="3517"/>
    </row>
    <row r="659" spans="1:11">
      <c r="A659" s="3517"/>
      <c r="B659" s="3517"/>
      <c r="C659" s="3517"/>
      <c r="D659" s="3517"/>
      <c r="E659" s="3517"/>
      <c r="F659" s="3517"/>
      <c r="G659" s="3517"/>
      <c r="H659" s="3517"/>
      <c r="I659" s="3517"/>
      <c r="J659" s="3517"/>
      <c r="K659" s="3517"/>
    </row>
    <row r="660" spans="1:11">
      <c r="A660" s="3517"/>
      <c r="B660" s="3517"/>
      <c r="C660" s="3517"/>
      <c r="D660" s="3517"/>
      <c r="E660" s="3517"/>
      <c r="F660" s="3517"/>
      <c r="G660" s="3517"/>
      <c r="H660" s="3517"/>
      <c r="I660" s="3517"/>
      <c r="J660" s="3517"/>
      <c r="K660" s="3517"/>
    </row>
    <row r="661" spans="1:11">
      <c r="A661" s="3517"/>
      <c r="B661" s="3517"/>
      <c r="C661" s="3517"/>
      <c r="D661" s="3517"/>
      <c r="E661" s="3517"/>
      <c r="F661" s="3517"/>
      <c r="G661" s="3517"/>
      <c r="H661" s="3517"/>
      <c r="I661" s="3517"/>
      <c r="J661" s="3517"/>
      <c r="K661" s="3517"/>
    </row>
    <row r="662" spans="1:11">
      <c r="A662" s="3517"/>
      <c r="B662" s="3517"/>
      <c r="C662" s="3517"/>
      <c r="D662" s="3517"/>
      <c r="E662" s="3517"/>
      <c r="F662" s="3517"/>
      <c r="G662" s="3517"/>
      <c r="H662" s="3517"/>
      <c r="I662" s="3517"/>
      <c r="J662" s="3517"/>
      <c r="K662" s="3517"/>
    </row>
    <row r="663" spans="1:11">
      <c r="A663" s="3517"/>
      <c r="B663" s="3517"/>
      <c r="C663" s="3517"/>
      <c r="D663" s="3517"/>
      <c r="E663" s="3517"/>
      <c r="F663" s="3517"/>
      <c r="G663" s="3517"/>
      <c r="H663" s="3517"/>
      <c r="I663" s="3517"/>
      <c r="J663" s="3517"/>
      <c r="K663" s="3517"/>
    </row>
    <row r="664" spans="1:11">
      <c r="A664" s="3517"/>
      <c r="B664" s="3517"/>
      <c r="C664" s="3517"/>
      <c r="D664" s="3517"/>
      <c r="E664" s="3517"/>
      <c r="F664" s="3517"/>
      <c r="G664" s="3517"/>
      <c r="H664" s="3517"/>
      <c r="I664" s="3517"/>
      <c r="J664" s="3517"/>
      <c r="K664" s="3517"/>
    </row>
    <row r="665" spans="1:11">
      <c r="A665" s="3517"/>
      <c r="B665" s="3517"/>
      <c r="C665" s="3517"/>
      <c r="D665" s="3517"/>
      <c r="E665" s="3517"/>
      <c r="F665" s="3517"/>
      <c r="G665" s="3517"/>
      <c r="H665" s="3517"/>
      <c r="I665" s="3517"/>
      <c r="J665" s="3517"/>
      <c r="K665" s="3517"/>
    </row>
    <row r="666" spans="1:11">
      <c r="A666" s="3517"/>
      <c r="B666" s="3517"/>
      <c r="C666" s="3517"/>
      <c r="D666" s="3517"/>
      <c r="E666" s="3517"/>
      <c r="F666" s="3517"/>
      <c r="G666" s="3517"/>
      <c r="H666" s="3517"/>
      <c r="I666" s="3517"/>
      <c r="J666" s="3517"/>
      <c r="K666" s="3517"/>
    </row>
    <row r="667" spans="1:11">
      <c r="A667" s="3517"/>
      <c r="B667" s="3517"/>
      <c r="C667" s="3517"/>
      <c r="D667" s="3517"/>
      <c r="E667" s="3517"/>
      <c r="F667" s="3517"/>
      <c r="G667" s="3517"/>
      <c r="H667" s="3517"/>
      <c r="I667" s="3517"/>
      <c r="J667" s="3517"/>
      <c r="K667" s="3517"/>
    </row>
    <row r="668" spans="1:11">
      <c r="A668" s="3517"/>
      <c r="B668" s="3517"/>
      <c r="C668" s="3517"/>
      <c r="D668" s="3517"/>
      <c r="E668" s="3517"/>
      <c r="F668" s="3517"/>
      <c r="G668" s="3517"/>
      <c r="H668" s="3517"/>
      <c r="I668" s="3517"/>
      <c r="J668" s="3517"/>
      <c r="K668" s="3517"/>
    </row>
    <row r="669" spans="1:11">
      <c r="A669" s="3517"/>
      <c r="B669" s="3517"/>
      <c r="C669" s="3517"/>
      <c r="D669" s="3517"/>
      <c r="E669" s="3517"/>
      <c r="F669" s="3517"/>
      <c r="G669" s="3517"/>
      <c r="H669" s="3517"/>
      <c r="I669" s="3517"/>
      <c r="J669" s="3517"/>
      <c r="K669" s="3517"/>
    </row>
    <row r="670" spans="1:11">
      <c r="A670" s="3517"/>
      <c r="B670" s="3517"/>
      <c r="C670" s="3517"/>
      <c r="D670" s="3517"/>
      <c r="E670" s="3517"/>
      <c r="F670" s="3517"/>
      <c r="G670" s="3517"/>
      <c r="H670" s="3517"/>
      <c r="I670" s="3517"/>
      <c r="J670" s="3517"/>
      <c r="K670" s="3517"/>
    </row>
    <row r="671" spans="1:11">
      <c r="A671" s="3517"/>
      <c r="B671" s="3517"/>
      <c r="C671" s="3517"/>
      <c r="D671" s="3517"/>
      <c r="E671" s="3517"/>
      <c r="F671" s="3517"/>
      <c r="G671" s="3517"/>
      <c r="H671" s="3517"/>
      <c r="I671" s="3517"/>
      <c r="J671" s="3517"/>
      <c r="K671" s="3517"/>
    </row>
    <row r="672" spans="1:11">
      <c r="A672" s="3517"/>
      <c r="B672" s="3517"/>
      <c r="C672" s="3517"/>
      <c r="D672" s="3517"/>
      <c r="E672" s="3517"/>
      <c r="F672" s="3517"/>
      <c r="G672" s="3517"/>
      <c r="H672" s="3517"/>
      <c r="I672" s="3517"/>
      <c r="J672" s="3517"/>
      <c r="K672" s="3517"/>
    </row>
    <row r="673" spans="1:11">
      <c r="A673" s="3517"/>
      <c r="B673" s="3517"/>
      <c r="C673" s="3517"/>
      <c r="D673" s="3517"/>
      <c r="E673" s="3517"/>
      <c r="F673" s="3517"/>
      <c r="G673" s="3517"/>
      <c r="H673" s="3517"/>
      <c r="I673" s="3517"/>
      <c r="J673" s="3517"/>
      <c r="K673" s="3517"/>
    </row>
    <row r="674" spans="1:11">
      <c r="A674" s="3517"/>
      <c r="B674" s="3517"/>
      <c r="C674" s="3517"/>
      <c r="D674" s="3517"/>
      <c r="E674" s="3517"/>
      <c r="F674" s="3517"/>
      <c r="G674" s="3517"/>
      <c r="H674" s="3517"/>
      <c r="I674" s="3517"/>
      <c r="J674" s="3517"/>
      <c r="K674" s="3517"/>
    </row>
    <row r="675" spans="1:11">
      <c r="A675" s="3517"/>
      <c r="B675" s="3517"/>
      <c r="C675" s="3517"/>
      <c r="D675" s="3517"/>
      <c r="E675" s="3517"/>
      <c r="F675" s="3517"/>
      <c r="G675" s="3517"/>
      <c r="H675" s="3517"/>
      <c r="I675" s="3517"/>
      <c r="J675" s="3517"/>
      <c r="K675" s="3517"/>
    </row>
    <row r="676" spans="1:11">
      <c r="A676" s="3517"/>
      <c r="B676" s="3517"/>
      <c r="C676" s="3517"/>
      <c r="D676" s="3517"/>
      <c r="E676" s="3517"/>
      <c r="F676" s="3517"/>
      <c r="G676" s="3517"/>
      <c r="H676" s="3517"/>
      <c r="I676" s="3517"/>
      <c r="J676" s="3517"/>
      <c r="K676" s="3517"/>
    </row>
    <row r="677" spans="1:11">
      <c r="A677" s="3517"/>
      <c r="B677" s="3517"/>
      <c r="C677" s="3517"/>
      <c r="D677" s="3517"/>
      <c r="E677" s="3517"/>
      <c r="F677" s="3517"/>
      <c r="G677" s="3517"/>
      <c r="H677" s="3517"/>
      <c r="I677" s="3517"/>
      <c r="J677" s="3517"/>
      <c r="K677" s="3517"/>
    </row>
    <row r="678" spans="1:11">
      <c r="A678" s="3517"/>
      <c r="B678" s="3517"/>
      <c r="C678" s="3517"/>
      <c r="D678" s="3517"/>
      <c r="E678" s="3517"/>
      <c r="F678" s="3517"/>
      <c r="G678" s="3517"/>
      <c r="H678" s="3517"/>
      <c r="I678" s="3517"/>
      <c r="J678" s="3517"/>
      <c r="K678" s="3517"/>
    </row>
    <row r="679" spans="1:11">
      <c r="A679" s="3517"/>
      <c r="B679" s="3517"/>
      <c r="C679" s="3517"/>
      <c r="D679" s="3517"/>
      <c r="E679" s="3517"/>
      <c r="F679" s="3517"/>
      <c r="G679" s="3517"/>
      <c r="H679" s="3517"/>
      <c r="I679" s="3517"/>
      <c r="J679" s="3517"/>
      <c r="K679" s="3517"/>
    </row>
    <row r="680" spans="1:11">
      <c r="A680" s="3517"/>
      <c r="B680" s="3517"/>
      <c r="C680" s="3517"/>
      <c r="D680" s="3517"/>
      <c r="E680" s="3517"/>
      <c r="F680" s="3517"/>
      <c r="G680" s="3517"/>
      <c r="H680" s="3517"/>
      <c r="I680" s="3517"/>
      <c r="J680" s="3517"/>
      <c r="K680" s="3517"/>
    </row>
    <row r="681" spans="1:11">
      <c r="A681" s="3517"/>
      <c r="B681" s="3517"/>
      <c r="C681" s="3517"/>
      <c r="D681" s="3517"/>
      <c r="E681" s="3517"/>
      <c r="F681" s="3517"/>
      <c r="G681" s="3517"/>
      <c r="H681" s="3517"/>
      <c r="I681" s="3517"/>
      <c r="J681" s="3517"/>
      <c r="K681" s="3517"/>
    </row>
    <row r="682" spans="1:11">
      <c r="A682" s="3517"/>
      <c r="B682" s="3517"/>
      <c r="C682" s="3517"/>
      <c r="D682" s="3517"/>
      <c r="E682" s="3517"/>
      <c r="F682" s="3517"/>
      <c r="G682" s="3517"/>
      <c r="H682" s="3517"/>
      <c r="I682" s="3517"/>
      <c r="J682" s="3517"/>
      <c r="K682" s="3517"/>
    </row>
    <row r="683" spans="1:11">
      <c r="A683" s="3517"/>
      <c r="B683" s="3517"/>
      <c r="C683" s="3517"/>
      <c r="D683" s="3517"/>
      <c r="E683" s="3517"/>
      <c r="F683" s="3517"/>
      <c r="G683" s="3517"/>
      <c r="H683" s="3517"/>
      <c r="I683" s="3517"/>
      <c r="J683" s="3517"/>
      <c r="K683" s="3517"/>
    </row>
    <row r="684" spans="1:11">
      <c r="A684" s="3517"/>
      <c r="B684" s="3517"/>
      <c r="C684" s="3517"/>
      <c r="D684" s="3517"/>
      <c r="E684" s="3517"/>
      <c r="F684" s="3517"/>
      <c r="G684" s="3517"/>
      <c r="H684" s="3517"/>
      <c r="I684" s="3517"/>
      <c r="J684" s="3517"/>
      <c r="K684" s="3517"/>
    </row>
    <row r="685" spans="1:11">
      <c r="A685" s="3517"/>
      <c r="B685" s="3517"/>
      <c r="C685" s="3517"/>
      <c r="D685" s="3517"/>
      <c r="E685" s="3517"/>
      <c r="F685" s="3517"/>
      <c r="G685" s="3517"/>
      <c r="H685" s="3517"/>
      <c r="I685" s="3517"/>
      <c r="J685" s="3517"/>
      <c r="K685" s="3517"/>
    </row>
    <row r="686" spans="1:11">
      <c r="A686" s="3517"/>
      <c r="B686" s="3517"/>
      <c r="C686" s="3517"/>
      <c r="D686" s="3517"/>
      <c r="E686" s="3517"/>
      <c r="F686" s="3517"/>
      <c r="G686" s="3517"/>
      <c r="H686" s="3517"/>
      <c r="I686" s="3517"/>
      <c r="J686" s="3517"/>
      <c r="K686" s="3517"/>
    </row>
    <row r="687" spans="1:11">
      <c r="A687" s="3517"/>
      <c r="B687" s="3517"/>
      <c r="C687" s="3517"/>
      <c r="D687" s="3517"/>
      <c r="E687" s="3517"/>
      <c r="F687" s="3517"/>
      <c r="G687" s="3517"/>
      <c r="H687" s="3517"/>
      <c r="I687" s="3517"/>
      <c r="J687" s="3517"/>
      <c r="K687" s="3517"/>
    </row>
    <row r="688" spans="1:11">
      <c r="A688" s="3517"/>
      <c r="B688" s="3517"/>
      <c r="C688" s="3517"/>
      <c r="D688" s="3517"/>
      <c r="E688" s="3517"/>
      <c r="F688" s="3517"/>
      <c r="G688" s="3517"/>
      <c r="H688" s="3517"/>
      <c r="I688" s="3517"/>
      <c r="J688" s="3517"/>
      <c r="K688" s="3517"/>
    </row>
    <row r="689" spans="1:11">
      <c r="A689" s="3517"/>
      <c r="B689" s="3517"/>
      <c r="C689" s="3517"/>
      <c r="D689" s="3517"/>
      <c r="E689" s="3517"/>
      <c r="F689" s="3517"/>
      <c r="G689" s="3517"/>
      <c r="H689" s="3517"/>
      <c r="I689" s="3517"/>
      <c r="J689" s="3517"/>
      <c r="K689" s="3517"/>
    </row>
    <row r="690" spans="1:11">
      <c r="A690" s="3517"/>
      <c r="B690" s="3517"/>
      <c r="C690" s="3517"/>
      <c r="D690" s="3517"/>
      <c r="E690" s="3517"/>
      <c r="F690" s="3517"/>
      <c r="G690" s="3517"/>
      <c r="H690" s="3517"/>
      <c r="I690" s="3517"/>
      <c r="J690" s="3517"/>
      <c r="K690" s="3517"/>
    </row>
    <row r="691" spans="1:11">
      <c r="A691" s="3517"/>
      <c r="B691" s="3517"/>
      <c r="C691" s="3517"/>
      <c r="D691" s="3517"/>
      <c r="E691" s="3517"/>
      <c r="F691" s="3517"/>
      <c r="G691" s="3517"/>
      <c r="H691" s="3517"/>
      <c r="I691" s="3517"/>
      <c r="J691" s="3517"/>
      <c r="K691" s="3517"/>
    </row>
    <row r="692" spans="1:11">
      <c r="A692" s="3517"/>
      <c r="B692" s="3517"/>
      <c r="C692" s="3517"/>
      <c r="D692" s="3517"/>
      <c r="E692" s="3517"/>
      <c r="F692" s="3517"/>
      <c r="G692" s="3517"/>
      <c r="H692" s="3517"/>
      <c r="I692" s="3517"/>
      <c r="J692" s="3517"/>
      <c r="K692" s="3517"/>
    </row>
    <row r="693" spans="1:11">
      <c r="A693" s="3517"/>
      <c r="B693" s="3517"/>
      <c r="C693" s="3517"/>
      <c r="D693" s="3517"/>
      <c r="E693" s="3517"/>
      <c r="F693" s="3517"/>
      <c r="G693" s="3517"/>
      <c r="H693" s="3517"/>
      <c r="I693" s="3517"/>
      <c r="J693" s="3517"/>
      <c r="K693" s="3517"/>
    </row>
    <row r="694" spans="1:11">
      <c r="A694" s="3517"/>
      <c r="B694" s="3517"/>
      <c r="C694" s="3517"/>
      <c r="D694" s="3517"/>
      <c r="E694" s="3517"/>
      <c r="F694" s="3517"/>
      <c r="G694" s="3517"/>
      <c r="H694" s="3517"/>
      <c r="I694" s="3517"/>
      <c r="J694" s="3517"/>
      <c r="K694" s="3517"/>
    </row>
    <row r="695" spans="1:11">
      <c r="A695" s="3517"/>
      <c r="B695" s="3517"/>
      <c r="C695" s="3517"/>
      <c r="D695" s="3517"/>
      <c r="E695" s="3517"/>
      <c r="F695" s="3517"/>
      <c r="G695" s="3517"/>
      <c r="H695" s="3517"/>
      <c r="I695" s="3517"/>
      <c r="J695" s="3517"/>
      <c r="K695" s="3517"/>
    </row>
    <row r="696" spans="1:11">
      <c r="A696" s="3517"/>
      <c r="B696" s="3517"/>
      <c r="C696" s="3517"/>
      <c r="D696" s="3517"/>
      <c r="E696" s="3517"/>
      <c r="F696" s="3517"/>
      <c r="G696" s="3517"/>
      <c r="H696" s="3517"/>
      <c r="I696" s="3517"/>
      <c r="J696" s="3517"/>
      <c r="K696" s="3517"/>
    </row>
    <row r="697" spans="1:11">
      <c r="A697" s="3517"/>
      <c r="B697" s="3517"/>
      <c r="C697" s="3517"/>
      <c r="D697" s="3517"/>
      <c r="E697" s="3517"/>
      <c r="F697" s="3517"/>
      <c r="G697" s="3517"/>
      <c r="H697" s="3517"/>
      <c r="I697" s="3517"/>
      <c r="J697" s="3517"/>
      <c r="K697" s="3517"/>
    </row>
    <row r="698" spans="1:11">
      <c r="A698" s="3517"/>
      <c r="B698" s="3517"/>
      <c r="C698" s="3517"/>
      <c r="D698" s="3517"/>
      <c r="E698" s="3517"/>
      <c r="F698" s="3517"/>
      <c r="G698" s="3517"/>
      <c r="H698" s="3517"/>
      <c r="I698" s="3517"/>
      <c r="J698" s="3517"/>
      <c r="K698" s="3517"/>
    </row>
    <row r="699" spans="1:11">
      <c r="A699" s="3517"/>
      <c r="B699" s="3517"/>
      <c r="C699" s="3517"/>
      <c r="D699" s="3517"/>
      <c r="E699" s="3517"/>
      <c r="F699" s="3517"/>
      <c r="G699" s="3517"/>
      <c r="H699" s="3517"/>
      <c r="I699" s="3517"/>
      <c r="J699" s="3517"/>
      <c r="K699" s="3517"/>
    </row>
    <row r="700" spans="1:11">
      <c r="A700" s="3517"/>
      <c r="B700" s="3517"/>
      <c r="C700" s="3517"/>
      <c r="D700" s="3517"/>
      <c r="E700" s="3517"/>
      <c r="F700" s="3517"/>
      <c r="G700" s="3517"/>
      <c r="H700" s="3517"/>
      <c r="I700" s="3517"/>
      <c r="J700" s="3517"/>
      <c r="K700" s="3517"/>
    </row>
    <row r="701" spans="1:11">
      <c r="A701" s="3517"/>
      <c r="B701" s="3517"/>
      <c r="C701" s="3517"/>
      <c r="D701" s="3517"/>
      <c r="E701" s="3517"/>
      <c r="F701" s="3517"/>
      <c r="G701" s="3517"/>
      <c r="H701" s="3517"/>
      <c r="I701" s="3517"/>
      <c r="J701" s="3517"/>
      <c r="K701" s="3517"/>
    </row>
    <row r="702" spans="1:11">
      <c r="A702" s="3517"/>
      <c r="B702" s="3517"/>
      <c r="C702" s="3517"/>
      <c r="D702" s="3517"/>
      <c r="E702" s="3517"/>
      <c r="F702" s="3517"/>
      <c r="G702" s="3517"/>
      <c r="H702" s="3517"/>
      <c r="I702" s="3517"/>
      <c r="J702" s="3517"/>
      <c r="K702" s="3517"/>
    </row>
    <row r="703" spans="1:11">
      <c r="A703" s="3517"/>
      <c r="B703" s="3517"/>
      <c r="C703" s="3517"/>
      <c r="D703" s="3517"/>
      <c r="E703" s="3517"/>
      <c r="F703" s="3517"/>
      <c r="G703" s="3517"/>
      <c r="H703" s="3517"/>
      <c r="I703" s="3517"/>
      <c r="J703" s="3517"/>
      <c r="K703" s="3517"/>
    </row>
    <row r="704" spans="1:11">
      <c r="A704" s="3517"/>
      <c r="B704" s="3517"/>
      <c r="C704" s="3517"/>
      <c r="D704" s="3517"/>
      <c r="E704" s="3517"/>
      <c r="F704" s="3517"/>
      <c r="G704" s="3517"/>
      <c r="H704" s="3517"/>
      <c r="I704" s="3517"/>
      <c r="J704" s="3517"/>
      <c r="K704" s="3517"/>
    </row>
    <row r="705" spans="1:11">
      <c r="A705" s="3517"/>
      <c r="B705" s="3517"/>
      <c r="C705" s="3517"/>
      <c r="D705" s="3517"/>
      <c r="E705" s="3517"/>
      <c r="F705" s="3517"/>
      <c r="G705" s="3517"/>
      <c r="H705" s="3517"/>
      <c r="I705" s="3517"/>
      <c r="J705" s="3517"/>
      <c r="K705" s="3517"/>
    </row>
    <row r="706" spans="1:11">
      <c r="A706" s="3517"/>
      <c r="B706" s="3517"/>
      <c r="C706" s="3517"/>
      <c r="D706" s="3517"/>
      <c r="E706" s="3517"/>
      <c r="F706" s="3517"/>
      <c r="G706" s="3517"/>
      <c r="H706" s="3517"/>
      <c r="I706" s="3517"/>
      <c r="J706" s="3517"/>
      <c r="K706" s="3517"/>
    </row>
    <row r="707" spans="1:11">
      <c r="A707" s="3517"/>
      <c r="B707" s="3517"/>
      <c r="C707" s="3517"/>
      <c r="D707" s="3517"/>
      <c r="E707" s="3517"/>
      <c r="F707" s="3517"/>
      <c r="G707" s="3517"/>
      <c r="H707" s="3517"/>
      <c r="I707" s="3517"/>
      <c r="J707" s="3517"/>
      <c r="K707" s="3517"/>
    </row>
    <row r="708" spans="1:11">
      <c r="A708" s="3517"/>
      <c r="B708" s="3517"/>
      <c r="C708" s="3517"/>
      <c r="D708" s="3517"/>
      <c r="E708" s="3517"/>
      <c r="F708" s="3517"/>
      <c r="G708" s="3517"/>
      <c r="H708" s="3517"/>
      <c r="I708" s="3517"/>
      <c r="J708" s="3517"/>
      <c r="K708" s="3517"/>
    </row>
    <row r="709" spans="1:11">
      <c r="A709" s="3517"/>
      <c r="B709" s="3517"/>
      <c r="C709" s="3517"/>
      <c r="D709" s="3517"/>
      <c r="E709" s="3517"/>
      <c r="F709" s="3517"/>
      <c r="G709" s="3517"/>
      <c r="H709" s="3517"/>
      <c r="I709" s="3517"/>
      <c r="J709" s="3517"/>
      <c r="K709" s="3517"/>
    </row>
    <row r="710" spans="1:11">
      <c r="A710" s="3517"/>
      <c r="B710" s="3517"/>
      <c r="C710" s="3517"/>
      <c r="D710" s="3517"/>
      <c r="E710" s="3517"/>
      <c r="F710" s="3517"/>
      <c r="G710" s="3517"/>
      <c r="H710" s="3517"/>
      <c r="I710" s="3517"/>
      <c r="J710" s="3517"/>
      <c r="K710" s="3517"/>
    </row>
    <row r="711" spans="1:11">
      <c r="A711" s="3517"/>
      <c r="B711" s="3517"/>
      <c r="C711" s="3517"/>
      <c r="D711" s="3517"/>
      <c r="E711" s="3517"/>
      <c r="F711" s="3517"/>
      <c r="G711" s="3517"/>
      <c r="H711" s="3517"/>
      <c r="I711" s="3517"/>
      <c r="J711" s="3517"/>
      <c r="K711" s="3517"/>
    </row>
    <row r="712" spans="1:11">
      <c r="A712" s="3517"/>
      <c r="B712" s="3517"/>
      <c r="C712" s="3517"/>
      <c r="D712" s="3517"/>
      <c r="E712" s="3517"/>
      <c r="F712" s="3517"/>
      <c r="G712" s="3517"/>
      <c r="H712" s="3517"/>
      <c r="I712" s="3517"/>
      <c r="J712" s="3517"/>
      <c r="K712" s="3517"/>
    </row>
    <row r="713" spans="1:11">
      <c r="A713" s="3517"/>
      <c r="B713" s="3517"/>
      <c r="C713" s="3517"/>
      <c r="D713" s="3517"/>
      <c r="E713" s="3517"/>
      <c r="F713" s="3517"/>
      <c r="G713" s="3517"/>
      <c r="H713" s="3517"/>
      <c r="I713" s="3517"/>
      <c r="J713" s="3517"/>
      <c r="K713" s="3517"/>
    </row>
    <row r="714" spans="1:11">
      <c r="A714" s="3517"/>
      <c r="B714" s="3517"/>
      <c r="C714" s="3517"/>
      <c r="D714" s="3517"/>
      <c r="E714" s="3517"/>
      <c r="F714" s="3517"/>
      <c r="G714" s="3517"/>
      <c r="H714" s="3517"/>
      <c r="I714" s="3517"/>
      <c r="J714" s="3517"/>
      <c r="K714" s="3517"/>
    </row>
    <row r="715" spans="1:11">
      <c r="A715" s="3517"/>
      <c r="B715" s="3517"/>
      <c r="C715" s="3517"/>
      <c r="D715" s="3517"/>
      <c r="E715" s="3517"/>
      <c r="F715" s="3517"/>
      <c r="G715" s="3517"/>
      <c r="H715" s="3517"/>
      <c r="I715" s="3517"/>
      <c r="J715" s="3517"/>
      <c r="K715" s="3517"/>
    </row>
    <row r="716" spans="1:11">
      <c r="A716" s="3517"/>
      <c r="B716" s="3517"/>
      <c r="C716" s="3517"/>
      <c r="D716" s="3517"/>
      <c r="E716" s="3517"/>
      <c r="F716" s="3517"/>
      <c r="G716" s="3517"/>
      <c r="H716" s="3517"/>
      <c r="I716" s="3517"/>
      <c r="J716" s="3517"/>
      <c r="K716" s="3517"/>
    </row>
    <row r="717" spans="1:11">
      <c r="A717" s="3517"/>
      <c r="B717" s="3517"/>
      <c r="C717" s="3517"/>
      <c r="D717" s="3517"/>
      <c r="E717" s="3517"/>
      <c r="F717" s="3517"/>
      <c r="G717" s="3517"/>
      <c r="H717" s="3517"/>
      <c r="I717" s="3517"/>
      <c r="J717" s="3517"/>
      <c r="K717" s="3517"/>
    </row>
    <row r="718" spans="1:11">
      <c r="A718" s="3517"/>
      <c r="B718" s="3517"/>
      <c r="C718" s="3517"/>
      <c r="D718" s="3517"/>
      <c r="E718" s="3517"/>
      <c r="F718" s="3517"/>
      <c r="G718" s="3517"/>
      <c r="H718" s="3517"/>
      <c r="I718" s="3517"/>
      <c r="J718" s="3517"/>
      <c r="K718" s="3517"/>
    </row>
    <row r="719" spans="1:11">
      <c r="A719" s="3517"/>
      <c r="B719" s="3517"/>
      <c r="C719" s="3517"/>
      <c r="D719" s="3517"/>
      <c r="E719" s="3517"/>
      <c r="F719" s="3517"/>
      <c r="G719" s="3517"/>
      <c r="H719" s="3517"/>
      <c r="I719" s="3517"/>
      <c r="J719" s="3517"/>
      <c r="K719" s="3517"/>
    </row>
    <row r="720" spans="1:11">
      <c r="A720" s="3517"/>
      <c r="B720" s="3517"/>
      <c r="C720" s="3517"/>
      <c r="D720" s="3517"/>
      <c r="E720" s="3517"/>
      <c r="F720" s="3517"/>
      <c r="G720" s="3517"/>
      <c r="H720" s="3517"/>
      <c r="I720" s="3517"/>
      <c r="J720" s="3517"/>
      <c r="K720" s="3517"/>
    </row>
    <row r="721" spans="1:11">
      <c r="A721" s="3517"/>
      <c r="B721" s="3517"/>
      <c r="C721" s="3517"/>
      <c r="D721" s="3517"/>
      <c r="E721" s="3517"/>
      <c r="F721" s="3517"/>
      <c r="G721" s="3517"/>
      <c r="H721" s="3517"/>
      <c r="I721" s="3517"/>
      <c r="J721" s="3517"/>
      <c r="K721" s="3517"/>
    </row>
    <row r="722" spans="1:11">
      <c r="A722" s="3517"/>
      <c r="B722" s="3517"/>
      <c r="C722" s="3517"/>
      <c r="D722" s="3517"/>
      <c r="E722" s="3517"/>
      <c r="F722" s="3517"/>
      <c r="G722" s="3517"/>
      <c r="H722" s="3517"/>
      <c r="I722" s="3517"/>
      <c r="J722" s="3517"/>
      <c r="K722" s="3517"/>
    </row>
    <row r="723" spans="1:11">
      <c r="A723" s="3517"/>
      <c r="B723" s="3517"/>
      <c r="C723" s="3517"/>
      <c r="D723" s="3517"/>
      <c r="E723" s="3517"/>
      <c r="F723" s="3517"/>
      <c r="G723" s="3517"/>
      <c r="H723" s="3517"/>
      <c r="I723" s="3517"/>
      <c r="J723" s="3517"/>
      <c r="K723" s="3517"/>
    </row>
    <row r="724" spans="1:11">
      <c r="A724" s="3517"/>
      <c r="B724" s="3517"/>
      <c r="C724" s="3517"/>
      <c r="D724" s="3517"/>
      <c r="E724" s="3517"/>
      <c r="F724" s="3517"/>
      <c r="G724" s="3517"/>
      <c r="H724" s="3517"/>
      <c r="I724" s="3517"/>
      <c r="J724" s="3517"/>
      <c r="K724" s="3517"/>
    </row>
    <row r="725" spans="1:11">
      <c r="A725" s="3517"/>
      <c r="B725" s="3517"/>
      <c r="C725" s="3517"/>
      <c r="D725" s="3517"/>
      <c r="E725" s="3517"/>
      <c r="F725" s="3517"/>
      <c r="G725" s="3517"/>
      <c r="H725" s="3517"/>
      <c r="I725" s="3517"/>
      <c r="J725" s="3517"/>
      <c r="K725" s="3517"/>
    </row>
    <row r="726" spans="1:11">
      <c r="A726" s="3517"/>
      <c r="B726" s="3517"/>
      <c r="C726" s="3517"/>
      <c r="D726" s="3517"/>
      <c r="E726" s="3517"/>
      <c r="F726" s="3517"/>
      <c r="G726" s="3517"/>
      <c r="H726" s="3517"/>
      <c r="I726" s="3517"/>
      <c r="J726" s="3517"/>
      <c r="K726" s="3517"/>
    </row>
    <row r="727" spans="1:11">
      <c r="A727" s="3517"/>
      <c r="B727" s="3517"/>
      <c r="C727" s="3517"/>
      <c r="D727" s="3517"/>
      <c r="E727" s="3517"/>
      <c r="F727" s="3517"/>
      <c r="G727" s="3517"/>
      <c r="H727" s="3517"/>
      <c r="I727" s="3517"/>
      <c r="J727" s="3517"/>
      <c r="K727" s="3517"/>
    </row>
    <row r="728" spans="1:11">
      <c r="A728" s="3517"/>
      <c r="B728" s="3517"/>
      <c r="C728" s="3517"/>
      <c r="D728" s="3517"/>
      <c r="E728" s="3517"/>
      <c r="F728" s="3517"/>
      <c r="G728" s="3517"/>
      <c r="H728" s="3517"/>
      <c r="I728" s="3517"/>
      <c r="J728" s="3517"/>
      <c r="K728" s="3517"/>
    </row>
    <row r="729" spans="1:11">
      <c r="A729" s="3517"/>
      <c r="B729" s="3517"/>
      <c r="C729" s="3517"/>
      <c r="D729" s="3517"/>
      <c r="E729" s="3517"/>
      <c r="F729" s="3517"/>
      <c r="G729" s="3517"/>
      <c r="H729" s="3517"/>
      <c r="I729" s="3517"/>
      <c r="J729" s="3517"/>
      <c r="K729" s="3517"/>
    </row>
    <row r="730" spans="1:11">
      <c r="A730" s="3517"/>
      <c r="B730" s="3517"/>
      <c r="C730" s="3517"/>
      <c r="D730" s="3517"/>
      <c r="E730" s="3517"/>
      <c r="F730" s="3517"/>
      <c r="G730" s="3517"/>
      <c r="H730" s="3517"/>
      <c r="I730" s="3517"/>
      <c r="J730" s="3517"/>
      <c r="K730" s="3517"/>
    </row>
    <row r="731" spans="1:11">
      <c r="A731" s="3517"/>
      <c r="B731" s="3517"/>
      <c r="C731" s="3517"/>
      <c r="D731" s="3517"/>
      <c r="E731" s="3517"/>
      <c r="F731" s="3517"/>
      <c r="G731" s="3517"/>
      <c r="H731" s="3517"/>
      <c r="I731" s="3517"/>
      <c r="J731" s="3517"/>
      <c r="K731" s="3517"/>
    </row>
    <row r="732" spans="1:11">
      <c r="A732" s="3517"/>
      <c r="B732" s="3517"/>
      <c r="C732" s="3517"/>
      <c r="D732" s="3517"/>
      <c r="E732" s="3517"/>
      <c r="F732" s="3517"/>
      <c r="G732" s="3517"/>
      <c r="H732" s="3517"/>
      <c r="I732" s="3517"/>
      <c r="J732" s="3517"/>
      <c r="K732" s="3517"/>
    </row>
    <row r="733" spans="1:11">
      <c r="A733" s="3517"/>
      <c r="B733" s="3517"/>
      <c r="C733" s="3517"/>
      <c r="D733" s="3517"/>
      <c r="E733" s="3517"/>
      <c r="F733" s="3517"/>
      <c r="G733" s="3517"/>
      <c r="H733" s="3517"/>
      <c r="I733" s="3517"/>
      <c r="J733" s="3517"/>
      <c r="K733" s="3517"/>
    </row>
    <row r="734" spans="1:11">
      <c r="A734" s="3517"/>
      <c r="B734" s="3517"/>
      <c r="C734" s="3517"/>
      <c r="D734" s="3517"/>
      <c r="E734" s="3517"/>
      <c r="F734" s="3517"/>
      <c r="G734" s="3517"/>
      <c r="H734" s="3517"/>
      <c r="I734" s="3517"/>
      <c r="J734" s="3517"/>
      <c r="K734" s="3517"/>
    </row>
    <row r="735" spans="1:11">
      <c r="A735" s="3517"/>
      <c r="B735" s="3517"/>
      <c r="C735" s="3517"/>
      <c r="D735" s="3517"/>
      <c r="E735" s="3517"/>
      <c r="F735" s="3517"/>
      <c r="G735" s="3517"/>
      <c r="H735" s="3517"/>
      <c r="I735" s="3517"/>
      <c r="J735" s="3517"/>
      <c r="K735" s="3517"/>
    </row>
    <row r="736" spans="1:11">
      <c r="A736" s="3517"/>
      <c r="B736" s="3517"/>
      <c r="C736" s="3517"/>
      <c r="D736" s="3517"/>
      <c r="E736" s="3517"/>
      <c r="F736" s="3517"/>
      <c r="G736" s="3517"/>
      <c r="H736" s="3517"/>
      <c r="I736" s="3517"/>
      <c r="J736" s="3517"/>
      <c r="K736" s="3517"/>
    </row>
    <row r="737" spans="1:11">
      <c r="A737" s="3517"/>
      <c r="B737" s="3517"/>
      <c r="C737" s="3517"/>
      <c r="D737" s="3517"/>
      <c r="E737" s="3517"/>
      <c r="F737" s="3517"/>
      <c r="G737" s="3517"/>
      <c r="H737" s="3517"/>
      <c r="I737" s="3517"/>
      <c r="J737" s="3517"/>
      <c r="K737" s="3517"/>
    </row>
    <row r="738" spans="1:11">
      <c r="A738" s="3517"/>
      <c r="B738" s="3517"/>
      <c r="C738" s="3517"/>
      <c r="D738" s="3517"/>
      <c r="E738" s="3517"/>
      <c r="F738" s="3517"/>
      <c r="G738" s="3517"/>
      <c r="H738" s="3517"/>
      <c r="I738" s="3517"/>
      <c r="J738" s="3517"/>
      <c r="K738" s="3517"/>
    </row>
    <row r="739" spans="1:11">
      <c r="A739" s="3517"/>
      <c r="B739" s="3517"/>
      <c r="C739" s="3517"/>
      <c r="D739" s="3517"/>
      <c r="E739" s="3517"/>
      <c r="F739" s="3517"/>
      <c r="G739" s="3517"/>
      <c r="H739" s="3517"/>
      <c r="I739" s="3517"/>
      <c r="J739" s="3517"/>
      <c r="K739" s="3517"/>
    </row>
    <row r="740" spans="1:11">
      <c r="A740" s="3517"/>
      <c r="B740" s="3517"/>
      <c r="C740" s="3517"/>
      <c r="D740" s="3517"/>
      <c r="E740" s="3517"/>
      <c r="F740" s="3517"/>
      <c r="G740" s="3517"/>
      <c r="H740" s="3517"/>
      <c r="I740" s="3517"/>
      <c r="J740" s="3517"/>
      <c r="K740" s="3517"/>
    </row>
    <row r="741" spans="1:11">
      <c r="A741" s="3517"/>
      <c r="B741" s="3517"/>
      <c r="C741" s="3517"/>
      <c r="D741" s="3517"/>
      <c r="E741" s="3517"/>
      <c r="F741" s="3517"/>
      <c r="G741" s="3517"/>
      <c r="H741" s="3517"/>
      <c r="I741" s="3517"/>
      <c r="J741" s="3517"/>
      <c r="K741" s="3517"/>
    </row>
    <row r="742" spans="1:11">
      <c r="A742" s="3517"/>
      <c r="B742" s="3517"/>
      <c r="C742" s="3517"/>
      <c r="D742" s="3517"/>
      <c r="E742" s="3517"/>
      <c r="F742" s="3517"/>
      <c r="G742" s="3517"/>
      <c r="H742" s="3517"/>
      <c r="I742" s="3517"/>
      <c r="J742" s="3517"/>
      <c r="K742" s="3517"/>
    </row>
    <row r="743" spans="1:11">
      <c r="A743" s="3517"/>
      <c r="B743" s="3517"/>
      <c r="C743" s="3517"/>
      <c r="D743" s="3517"/>
      <c r="E743" s="3517"/>
      <c r="F743" s="3517"/>
      <c r="G743" s="3517"/>
      <c r="H743" s="3517"/>
      <c r="I743" s="3517"/>
      <c r="J743" s="3517"/>
      <c r="K743" s="3517"/>
    </row>
    <row r="744" spans="1:11">
      <c r="A744" s="3517"/>
      <c r="B744" s="3517"/>
      <c r="C744" s="3517"/>
      <c r="D744" s="3517"/>
      <c r="E744" s="3517"/>
      <c r="F744" s="3517"/>
      <c r="G744" s="3517"/>
      <c r="H744" s="3517"/>
      <c r="I744" s="3517"/>
      <c r="J744" s="3517"/>
      <c r="K744" s="3517"/>
    </row>
    <row r="745" spans="1:11">
      <c r="A745" s="3517"/>
      <c r="B745" s="3517"/>
      <c r="C745" s="3517"/>
      <c r="D745" s="3517"/>
      <c r="E745" s="3517"/>
      <c r="F745" s="3517"/>
      <c r="G745" s="3517"/>
      <c r="H745" s="3517"/>
      <c r="I745" s="3517"/>
      <c r="J745" s="3517"/>
      <c r="K745" s="3517"/>
    </row>
    <row r="746" spans="1:11">
      <c r="A746" s="3517"/>
      <c r="B746" s="3517"/>
      <c r="C746" s="3517"/>
      <c r="D746" s="3517"/>
      <c r="E746" s="3517"/>
      <c r="F746" s="3517"/>
      <c r="G746" s="3517"/>
      <c r="H746" s="3517"/>
      <c r="I746" s="3517"/>
      <c r="J746" s="3517"/>
      <c r="K746" s="3517"/>
    </row>
    <row r="747" spans="1:11">
      <c r="A747" s="3517"/>
      <c r="B747" s="3517"/>
      <c r="C747" s="3517"/>
      <c r="D747" s="3517"/>
      <c r="E747" s="3517"/>
      <c r="F747" s="3517"/>
      <c r="G747" s="3517"/>
      <c r="H747" s="3517"/>
      <c r="I747" s="3517"/>
      <c r="J747" s="3517"/>
      <c r="K747" s="3517"/>
    </row>
    <row r="748" spans="1:11">
      <c r="A748" s="3517"/>
      <c r="B748" s="3517"/>
      <c r="C748" s="3517"/>
      <c r="D748" s="3517"/>
      <c r="E748" s="3517"/>
      <c r="F748" s="3517"/>
      <c r="G748" s="3517"/>
      <c r="H748" s="3517"/>
      <c r="I748" s="3517"/>
      <c r="J748" s="3517"/>
      <c r="K748" s="3517"/>
    </row>
    <row r="749" spans="1:11">
      <c r="A749" s="3517"/>
      <c r="B749" s="3517"/>
      <c r="C749" s="3517"/>
      <c r="D749" s="3517"/>
      <c r="E749" s="3517"/>
      <c r="F749" s="3517"/>
      <c r="G749" s="3517"/>
      <c r="H749" s="3517"/>
      <c r="I749" s="3517"/>
      <c r="J749" s="3517"/>
      <c r="K749" s="3517"/>
    </row>
    <row r="750" spans="1:11">
      <c r="A750" s="3517"/>
      <c r="B750" s="3517"/>
      <c r="C750" s="3517"/>
      <c r="D750" s="3517"/>
      <c r="E750" s="3517"/>
      <c r="F750" s="3517"/>
      <c r="G750" s="3517"/>
      <c r="H750" s="3517"/>
      <c r="I750" s="3517"/>
      <c r="J750" s="3517"/>
      <c r="K750" s="3517"/>
    </row>
    <row r="751" spans="1:11">
      <c r="A751" s="3517"/>
      <c r="B751" s="3517"/>
      <c r="C751" s="3517"/>
      <c r="D751" s="3517"/>
      <c r="E751" s="3517"/>
      <c r="F751" s="3517"/>
      <c r="G751" s="3517"/>
      <c r="H751" s="3517"/>
      <c r="I751" s="3517"/>
      <c r="J751" s="3517"/>
      <c r="K751" s="3517"/>
    </row>
    <row r="752" spans="1:11">
      <c r="A752" s="3517"/>
      <c r="B752" s="3517"/>
      <c r="C752" s="3517"/>
      <c r="D752" s="3517"/>
      <c r="E752" s="3517"/>
      <c r="F752" s="3517"/>
      <c r="G752" s="3517"/>
      <c r="H752" s="3517"/>
      <c r="I752" s="3517"/>
      <c r="J752" s="3517"/>
      <c r="K752" s="3517"/>
    </row>
    <row r="753" spans="1:11">
      <c r="A753" s="3517"/>
      <c r="B753" s="3517"/>
      <c r="C753" s="3517"/>
      <c r="D753" s="3517"/>
      <c r="E753" s="3517"/>
      <c r="F753" s="3517"/>
      <c r="G753" s="3517"/>
      <c r="H753" s="3517"/>
      <c r="I753" s="3517"/>
      <c r="J753" s="3517"/>
      <c r="K753" s="3517"/>
    </row>
    <row r="754" spans="1:11">
      <c r="A754" s="3517"/>
      <c r="B754" s="3517"/>
      <c r="C754" s="3517"/>
      <c r="D754" s="3517"/>
      <c r="E754" s="3517"/>
      <c r="F754" s="3517"/>
      <c r="G754" s="3517"/>
      <c r="H754" s="3517"/>
      <c r="I754" s="3517"/>
      <c r="J754" s="3517"/>
      <c r="K754" s="3517"/>
    </row>
    <row r="755" spans="1:11">
      <c r="A755" s="3517"/>
      <c r="B755" s="3517"/>
      <c r="C755" s="3517"/>
      <c r="D755" s="3517"/>
      <c r="E755" s="3517"/>
      <c r="F755" s="3517"/>
      <c r="G755" s="3517"/>
      <c r="H755" s="3517"/>
      <c r="I755" s="3517"/>
      <c r="J755" s="3517"/>
      <c r="K755" s="3517"/>
    </row>
    <row r="756" spans="1:11">
      <c r="A756" s="3517"/>
      <c r="B756" s="3517"/>
      <c r="C756" s="3517"/>
      <c r="D756" s="3517"/>
      <c r="E756" s="3517"/>
      <c r="F756" s="3517"/>
      <c r="G756" s="3517"/>
      <c r="H756" s="3517"/>
      <c r="I756" s="3517"/>
      <c r="J756" s="3517"/>
      <c r="K756" s="3517"/>
    </row>
    <row r="757" spans="1:11">
      <c r="A757" s="3517"/>
      <c r="B757" s="3517"/>
      <c r="C757" s="3517"/>
      <c r="D757" s="3517"/>
      <c r="E757" s="3517"/>
      <c r="F757" s="3517"/>
      <c r="G757" s="3517"/>
      <c r="H757" s="3517"/>
      <c r="I757" s="3517"/>
      <c r="J757" s="3517"/>
      <c r="K757" s="3517"/>
    </row>
    <row r="758" spans="1:11">
      <c r="A758" s="3517"/>
      <c r="B758" s="3517"/>
      <c r="C758" s="3517"/>
      <c r="D758" s="3517"/>
      <c r="E758" s="3517"/>
      <c r="F758" s="3517"/>
      <c r="G758" s="3517"/>
      <c r="H758" s="3517"/>
      <c r="I758" s="3517"/>
      <c r="J758" s="3517"/>
      <c r="K758" s="3517"/>
    </row>
    <row r="759" spans="1:11">
      <c r="A759" s="3517"/>
      <c r="B759" s="3517"/>
      <c r="C759" s="3517"/>
      <c r="D759" s="3517"/>
      <c r="E759" s="3517"/>
      <c r="F759" s="3517"/>
      <c r="G759" s="3517"/>
      <c r="H759" s="3517"/>
      <c r="I759" s="3517"/>
      <c r="J759" s="3517"/>
      <c r="K759" s="3517"/>
    </row>
    <row r="760" spans="1:11">
      <c r="A760" s="3517"/>
      <c r="B760" s="3517"/>
      <c r="C760" s="3517"/>
      <c r="D760" s="3517"/>
      <c r="E760" s="3517"/>
      <c r="F760" s="3517"/>
      <c r="G760" s="3517"/>
      <c r="H760" s="3517"/>
      <c r="I760" s="3517"/>
      <c r="J760" s="3517"/>
      <c r="K760" s="3517"/>
    </row>
    <row r="761" spans="1:11">
      <c r="A761" s="3517"/>
      <c r="B761" s="3517"/>
      <c r="C761" s="3517"/>
      <c r="D761" s="3517"/>
      <c r="E761" s="3517"/>
      <c r="F761" s="3517"/>
      <c r="G761" s="3517"/>
      <c r="H761" s="3517"/>
      <c r="I761" s="3517"/>
      <c r="J761" s="3517"/>
      <c r="K761" s="3517"/>
    </row>
    <row r="762" spans="1:11">
      <c r="A762" s="3517"/>
      <c r="B762" s="3517"/>
      <c r="C762" s="3517"/>
      <c r="D762" s="3517"/>
      <c r="E762" s="3517"/>
      <c r="F762" s="3517"/>
      <c r="G762" s="3517"/>
      <c r="H762" s="3517"/>
      <c r="I762" s="3517"/>
      <c r="J762" s="3517"/>
      <c r="K762" s="3517"/>
    </row>
    <row r="763" spans="1:11">
      <c r="A763" s="3517"/>
      <c r="B763" s="3517"/>
      <c r="C763" s="3517"/>
      <c r="D763" s="3517"/>
      <c r="E763" s="3517"/>
      <c r="F763" s="3517"/>
      <c r="G763" s="3517"/>
      <c r="H763" s="3517"/>
      <c r="I763" s="3517"/>
      <c r="J763" s="3517"/>
      <c r="K763" s="3517"/>
    </row>
    <row r="764" spans="1:11">
      <c r="A764" s="3517"/>
      <c r="B764" s="3517"/>
      <c r="C764" s="3517"/>
      <c r="D764" s="3517"/>
      <c r="E764" s="3517"/>
      <c r="F764" s="3517"/>
      <c r="G764" s="3517"/>
      <c r="H764" s="3517"/>
      <c r="I764" s="3517"/>
      <c r="J764" s="3517"/>
      <c r="K764" s="3517"/>
    </row>
    <row r="765" spans="1:11">
      <c r="A765" s="3517"/>
      <c r="B765" s="3517"/>
      <c r="C765" s="3517"/>
      <c r="D765" s="3517"/>
      <c r="E765" s="3517"/>
      <c r="F765" s="3517"/>
      <c r="G765" s="3517"/>
      <c r="H765" s="3517"/>
      <c r="I765" s="3517"/>
      <c r="J765" s="3517"/>
      <c r="K765" s="3517"/>
    </row>
    <row r="766" spans="1:11">
      <c r="A766" s="3517"/>
      <c r="B766" s="3517"/>
      <c r="C766" s="3517"/>
      <c r="D766" s="3517"/>
      <c r="E766" s="3517"/>
      <c r="F766" s="3517"/>
      <c r="G766" s="3517"/>
      <c r="H766" s="3517"/>
      <c r="I766" s="3517"/>
      <c r="J766" s="3517"/>
      <c r="K766" s="3517"/>
    </row>
    <row r="767" spans="1:11">
      <c r="A767" s="3517"/>
      <c r="B767" s="3517"/>
      <c r="C767" s="3517"/>
      <c r="D767" s="3517"/>
      <c r="E767" s="3517"/>
      <c r="F767" s="3517"/>
      <c r="G767" s="3517"/>
      <c r="H767" s="3517"/>
      <c r="I767" s="3517"/>
      <c r="J767" s="3517"/>
      <c r="K767" s="3517"/>
    </row>
    <row r="768" spans="1:11">
      <c r="A768" s="3517"/>
      <c r="B768" s="3517"/>
      <c r="C768" s="3517"/>
      <c r="D768" s="3517"/>
      <c r="E768" s="3517"/>
      <c r="F768" s="3517"/>
      <c r="G768" s="3517"/>
      <c r="H768" s="3517"/>
      <c r="I768" s="3517"/>
      <c r="J768" s="3517"/>
      <c r="K768" s="3517"/>
    </row>
    <row r="769" spans="1:11">
      <c r="A769" s="3517"/>
      <c r="B769" s="3517"/>
      <c r="C769" s="3517"/>
      <c r="D769" s="3517"/>
      <c r="E769" s="3517"/>
      <c r="F769" s="3517"/>
      <c r="G769" s="3517"/>
      <c r="H769" s="3517"/>
      <c r="I769" s="3517"/>
      <c r="J769" s="3517"/>
      <c r="K769" s="3517"/>
    </row>
    <row r="770" spans="1:11">
      <c r="A770" s="3517"/>
      <c r="B770" s="3517"/>
      <c r="C770" s="3517"/>
      <c r="D770" s="3517"/>
      <c r="E770" s="3517"/>
      <c r="F770" s="3517"/>
      <c r="G770" s="3517"/>
      <c r="H770" s="3517"/>
      <c r="I770" s="3517"/>
      <c r="J770" s="3517"/>
      <c r="K770" s="3517"/>
    </row>
    <row r="771" spans="1:11">
      <c r="A771" s="3517"/>
      <c r="B771" s="3517"/>
      <c r="C771" s="3517"/>
      <c r="D771" s="3517"/>
      <c r="E771" s="3517"/>
      <c r="F771" s="3517"/>
      <c r="G771" s="3517"/>
      <c r="H771" s="3517"/>
      <c r="I771" s="3517"/>
      <c r="J771" s="3517"/>
      <c r="K771" s="3517"/>
    </row>
    <row r="772" spans="1:11">
      <c r="A772" s="3517"/>
      <c r="B772" s="3517"/>
      <c r="C772" s="3517"/>
      <c r="D772" s="3517"/>
      <c r="E772" s="3517"/>
      <c r="F772" s="3517"/>
      <c r="G772" s="3517"/>
      <c r="H772" s="3517"/>
      <c r="I772" s="3517"/>
      <c r="J772" s="3517"/>
      <c r="K772" s="3517"/>
    </row>
    <row r="773" spans="1:11">
      <c r="A773" s="3517"/>
      <c r="B773" s="3517"/>
      <c r="C773" s="3517"/>
      <c r="D773" s="3517"/>
      <c r="E773" s="3517"/>
      <c r="F773" s="3517"/>
      <c r="G773" s="3517"/>
      <c r="H773" s="3517"/>
      <c r="I773" s="3517"/>
      <c r="J773" s="3517"/>
      <c r="K773" s="3517"/>
    </row>
    <row r="774" spans="1:11">
      <c r="A774" s="3517"/>
      <c r="B774" s="3517"/>
      <c r="C774" s="3517"/>
      <c r="D774" s="3517"/>
      <c r="E774" s="3517"/>
      <c r="F774" s="3517"/>
      <c r="G774" s="3517"/>
      <c r="H774" s="3517"/>
      <c r="I774" s="3517"/>
      <c r="J774" s="3517"/>
      <c r="K774" s="3517"/>
    </row>
    <row r="775" spans="1:11">
      <c r="A775" s="3517"/>
      <c r="B775" s="3517"/>
      <c r="C775" s="3517"/>
      <c r="D775" s="3517"/>
      <c r="E775" s="3517"/>
      <c r="F775" s="3517"/>
      <c r="G775" s="3517"/>
      <c r="H775" s="3517"/>
      <c r="I775" s="3517"/>
      <c r="J775" s="3517"/>
      <c r="K775" s="3517"/>
    </row>
    <row r="776" spans="1:11">
      <c r="A776" s="3517"/>
      <c r="B776" s="3517"/>
      <c r="C776" s="3517"/>
      <c r="D776" s="3517"/>
      <c r="E776" s="3517"/>
      <c r="F776" s="3517"/>
      <c r="G776" s="3517"/>
      <c r="H776" s="3517"/>
      <c r="I776" s="3517"/>
      <c r="J776" s="3517"/>
      <c r="K776" s="3517"/>
    </row>
    <row r="777" spans="1:11">
      <c r="A777" s="3517"/>
      <c r="B777" s="3517"/>
      <c r="C777" s="3517"/>
      <c r="D777" s="3517"/>
      <c r="E777" s="3517"/>
      <c r="F777" s="3517"/>
      <c r="G777" s="3517"/>
      <c r="H777" s="3517"/>
      <c r="I777" s="3517"/>
      <c r="J777" s="3517"/>
      <c r="K777" s="3517"/>
    </row>
    <row r="778" spans="1:11">
      <c r="A778" s="3517"/>
      <c r="B778" s="3517"/>
      <c r="C778" s="3517"/>
      <c r="D778" s="3517"/>
      <c r="E778" s="3517"/>
      <c r="F778" s="3517"/>
      <c r="G778" s="3517"/>
      <c r="H778" s="3517"/>
      <c r="I778" s="3517"/>
      <c r="J778" s="3517"/>
      <c r="K778" s="3517"/>
    </row>
    <row r="779" spans="1:11">
      <c r="A779" s="3517"/>
      <c r="B779" s="3517"/>
      <c r="C779" s="3517"/>
      <c r="D779" s="3517"/>
      <c r="E779" s="3517"/>
      <c r="F779" s="3517"/>
      <c r="G779" s="3517"/>
      <c r="H779" s="3517"/>
      <c r="I779" s="3517"/>
      <c r="J779" s="3517"/>
      <c r="K779" s="3517"/>
    </row>
    <row r="780" spans="1:11">
      <c r="A780" s="3517"/>
      <c r="B780" s="3517"/>
      <c r="C780" s="3517"/>
      <c r="D780" s="3517"/>
      <c r="E780" s="3517"/>
      <c r="F780" s="3517"/>
      <c r="G780" s="3517"/>
      <c r="H780" s="3517"/>
      <c r="I780" s="3517"/>
      <c r="J780" s="3517"/>
      <c r="K780" s="3517"/>
    </row>
    <row r="781" spans="1:11">
      <c r="A781" s="3517"/>
      <c r="B781" s="3517"/>
      <c r="C781" s="3517"/>
      <c r="D781" s="3517"/>
      <c r="E781" s="3517"/>
      <c r="F781" s="3517"/>
      <c r="G781" s="3517"/>
      <c r="H781" s="3517"/>
      <c r="I781" s="3517"/>
      <c r="J781" s="3517"/>
      <c r="K781" s="3517"/>
    </row>
    <row r="782" spans="1:11">
      <c r="A782" s="3517"/>
      <c r="B782" s="3517"/>
      <c r="C782" s="3517"/>
      <c r="D782" s="3517"/>
      <c r="E782" s="3517"/>
      <c r="F782" s="3517"/>
      <c r="G782" s="3517"/>
      <c r="H782" s="3517"/>
      <c r="I782" s="3517"/>
      <c r="J782" s="3517"/>
      <c r="K782" s="3517"/>
    </row>
    <row r="783" spans="1:11">
      <c r="A783" s="3517"/>
      <c r="B783" s="3517"/>
      <c r="C783" s="3517"/>
      <c r="D783" s="3517"/>
      <c r="E783" s="3517"/>
      <c r="F783" s="3517"/>
      <c r="G783" s="3517"/>
      <c r="H783" s="3517"/>
      <c r="I783" s="3517"/>
      <c r="J783" s="3517"/>
      <c r="K783" s="3517"/>
    </row>
    <row r="784" spans="1:11">
      <c r="A784" s="3517"/>
      <c r="B784" s="3517"/>
      <c r="C784" s="3517"/>
      <c r="D784" s="3517"/>
      <c r="E784" s="3517"/>
      <c r="F784" s="3517"/>
      <c r="G784" s="3517"/>
      <c r="H784" s="3517"/>
      <c r="I784" s="3517"/>
      <c r="J784" s="3517"/>
      <c r="K784" s="3517"/>
    </row>
    <row r="785" spans="1:11">
      <c r="A785" s="3517"/>
      <c r="B785" s="3517"/>
      <c r="C785" s="3517"/>
      <c r="D785" s="3517"/>
      <c r="E785" s="3517"/>
      <c r="F785" s="3517"/>
      <c r="G785" s="3517"/>
      <c r="H785" s="3517"/>
      <c r="I785" s="3517"/>
      <c r="J785" s="3517"/>
      <c r="K785" s="3517"/>
    </row>
    <row r="786" spans="1:11">
      <c r="A786" s="3517"/>
      <c r="B786" s="3517"/>
      <c r="C786" s="3517"/>
      <c r="D786" s="3517"/>
      <c r="E786" s="3517"/>
      <c r="F786" s="3517"/>
      <c r="G786" s="3517"/>
      <c r="H786" s="3517"/>
      <c r="I786" s="3517"/>
      <c r="J786" s="3517"/>
      <c r="K786" s="3517"/>
    </row>
    <row r="787" spans="1:11">
      <c r="A787" s="3517"/>
      <c r="B787" s="3517"/>
      <c r="C787" s="3517"/>
      <c r="D787" s="3517"/>
      <c r="E787" s="3517"/>
      <c r="F787" s="3517"/>
      <c r="G787" s="3517"/>
      <c r="H787" s="3517"/>
      <c r="I787" s="3517"/>
      <c r="J787" s="3517"/>
      <c r="K787" s="3517"/>
    </row>
    <row r="788" spans="1:11">
      <c r="A788" s="3517"/>
      <c r="B788" s="3517"/>
      <c r="C788" s="3517"/>
      <c r="D788" s="3517"/>
      <c r="E788" s="3517"/>
      <c r="F788" s="3517"/>
      <c r="G788" s="3517"/>
      <c r="H788" s="3517"/>
      <c r="I788" s="3517"/>
      <c r="J788" s="3517"/>
      <c r="K788" s="3517"/>
    </row>
    <row r="789" spans="1:11">
      <c r="A789" s="3517"/>
      <c r="B789" s="3517"/>
      <c r="C789" s="3517"/>
      <c r="D789" s="3517"/>
      <c r="E789" s="3517"/>
      <c r="F789" s="3517"/>
      <c r="G789" s="3517"/>
      <c r="H789" s="3517"/>
      <c r="I789" s="3517"/>
      <c r="J789" s="3517"/>
      <c r="K789" s="3517"/>
    </row>
    <row r="790" spans="1:11">
      <c r="A790" s="3517"/>
      <c r="B790" s="3517"/>
      <c r="C790" s="3517"/>
      <c r="D790" s="3517"/>
      <c r="E790" s="3517"/>
      <c r="F790" s="3517"/>
      <c r="G790" s="3517"/>
      <c r="H790" s="3517"/>
      <c r="I790" s="3517"/>
      <c r="J790" s="3517"/>
      <c r="K790" s="3517"/>
    </row>
    <row r="791" spans="1:11">
      <c r="A791" s="3517"/>
      <c r="B791" s="3517"/>
      <c r="C791" s="3517"/>
      <c r="D791" s="3517"/>
      <c r="E791" s="3517"/>
      <c r="F791" s="3517"/>
      <c r="G791" s="3517"/>
      <c r="H791" s="3517"/>
      <c r="I791" s="3517"/>
      <c r="J791" s="3517"/>
      <c r="K791" s="3517"/>
    </row>
    <row r="792" spans="1:11">
      <c r="A792" s="3517"/>
      <c r="B792" s="3517"/>
      <c r="C792" s="3517"/>
      <c r="D792" s="3517"/>
      <c r="E792" s="3517"/>
      <c r="F792" s="3517"/>
      <c r="G792" s="3517"/>
      <c r="H792" s="3517"/>
      <c r="I792" s="3517"/>
      <c r="J792" s="3517"/>
      <c r="K792" s="3517"/>
    </row>
    <row r="793" spans="1:11">
      <c r="A793" s="3517"/>
      <c r="B793" s="3517"/>
      <c r="C793" s="3517"/>
      <c r="D793" s="3517"/>
      <c r="E793" s="3517"/>
      <c r="F793" s="3517"/>
      <c r="G793" s="3517"/>
      <c r="H793" s="3517"/>
      <c r="I793" s="3517"/>
      <c r="J793" s="3517"/>
      <c r="K793" s="3517"/>
    </row>
    <row r="794" spans="1:11">
      <c r="A794" s="3517"/>
      <c r="B794" s="3517"/>
      <c r="C794" s="3517"/>
      <c r="D794" s="3517"/>
      <c r="E794" s="3517"/>
      <c r="F794" s="3517"/>
      <c r="G794" s="3517"/>
      <c r="H794" s="3517"/>
      <c r="I794" s="3517"/>
      <c r="J794" s="3517"/>
      <c r="K794" s="3517"/>
    </row>
    <row r="795" spans="1:11">
      <c r="A795" s="3517"/>
      <c r="B795" s="3517"/>
      <c r="C795" s="3517"/>
      <c r="D795" s="3517"/>
      <c r="E795" s="3517"/>
      <c r="F795" s="3517"/>
      <c r="G795" s="3517"/>
      <c r="H795" s="3517"/>
      <c r="I795" s="3517"/>
      <c r="J795" s="3517"/>
      <c r="K795" s="3517"/>
    </row>
    <row r="796" spans="1:11">
      <c r="A796" s="3517"/>
      <c r="B796" s="3517"/>
      <c r="C796" s="3517"/>
      <c r="D796" s="3517"/>
      <c r="E796" s="3517"/>
      <c r="F796" s="3517"/>
      <c r="G796" s="3517"/>
      <c r="H796" s="3517"/>
      <c r="I796" s="3517"/>
      <c r="J796" s="3517"/>
      <c r="K796" s="3517"/>
    </row>
    <row r="797" spans="1:11">
      <c r="A797" s="3517"/>
      <c r="B797" s="3517"/>
      <c r="C797" s="3517"/>
      <c r="D797" s="3517"/>
      <c r="E797" s="3517"/>
      <c r="F797" s="3517"/>
      <c r="G797" s="3517"/>
      <c r="H797" s="3517"/>
      <c r="I797" s="3517"/>
      <c r="J797" s="3517"/>
      <c r="K797" s="3517"/>
    </row>
    <row r="798" spans="1:11">
      <c r="A798" s="3517"/>
      <c r="B798" s="3517"/>
      <c r="C798" s="3517"/>
      <c r="D798" s="3517"/>
      <c r="E798" s="3517"/>
      <c r="F798" s="3517"/>
      <c r="G798" s="3517"/>
      <c r="H798" s="3517"/>
      <c r="I798" s="3517"/>
      <c r="J798" s="3517"/>
      <c r="K798" s="3517"/>
    </row>
    <row r="799" spans="1:11">
      <c r="A799" s="3517"/>
      <c r="B799" s="3517"/>
      <c r="C799" s="3517"/>
      <c r="D799" s="3517"/>
      <c r="E799" s="3517"/>
      <c r="F799" s="3517"/>
      <c r="G799" s="3517"/>
      <c r="H799" s="3517"/>
      <c r="I799" s="3517"/>
      <c r="J799" s="3517"/>
      <c r="K799" s="3517"/>
    </row>
    <row r="800" spans="1:11">
      <c r="A800" s="3517"/>
      <c r="B800" s="3517"/>
      <c r="C800" s="3517"/>
      <c r="D800" s="3517"/>
      <c r="E800" s="3517"/>
      <c r="F800" s="3517"/>
      <c r="G800" s="3517"/>
      <c r="H800" s="3517"/>
      <c r="I800" s="3517"/>
      <c r="J800" s="3517"/>
      <c r="K800" s="3517"/>
    </row>
    <row r="801" spans="1:11">
      <c r="A801" s="3517"/>
      <c r="B801" s="3517"/>
      <c r="C801" s="3517"/>
      <c r="D801" s="3517"/>
      <c r="E801" s="3517"/>
      <c r="F801" s="3517"/>
      <c r="G801" s="3517"/>
      <c r="H801" s="3517"/>
      <c r="I801" s="3517"/>
      <c r="J801" s="3517"/>
      <c r="K801" s="3517"/>
    </row>
    <row r="802" spans="1:11">
      <c r="A802" s="3517"/>
      <c r="B802" s="3517"/>
      <c r="C802" s="3517"/>
      <c r="D802" s="3517"/>
      <c r="E802" s="3517"/>
      <c r="F802" s="3517"/>
      <c r="G802" s="3517"/>
      <c r="H802" s="3517"/>
      <c r="I802" s="3517"/>
      <c r="J802" s="3517"/>
      <c r="K802" s="3517"/>
    </row>
    <row r="803" spans="1:11">
      <c r="A803" s="3517"/>
      <c r="B803" s="3517"/>
      <c r="C803" s="3517"/>
      <c r="D803" s="3517"/>
      <c r="E803" s="3517"/>
      <c r="F803" s="3517"/>
      <c r="G803" s="3517"/>
      <c r="H803" s="3517"/>
      <c r="I803" s="3517"/>
      <c r="J803" s="3517"/>
      <c r="K803" s="3517"/>
    </row>
    <row r="804" spans="1:11">
      <c r="A804" s="3517"/>
      <c r="B804" s="3517"/>
      <c r="C804" s="3517"/>
      <c r="D804" s="3517"/>
      <c r="E804" s="3517"/>
      <c r="F804" s="3517"/>
      <c r="G804" s="3517"/>
      <c r="H804" s="3517"/>
      <c r="I804" s="3517"/>
      <c r="J804" s="3517"/>
      <c r="K804" s="3517"/>
    </row>
    <row r="805" spans="1:11">
      <c r="A805" s="3517"/>
      <c r="B805" s="3517"/>
      <c r="C805" s="3517"/>
      <c r="D805" s="3517"/>
      <c r="E805" s="3517"/>
      <c r="F805" s="3517"/>
      <c r="G805" s="3517"/>
      <c r="H805" s="3517"/>
      <c r="I805" s="3517"/>
      <c r="J805" s="3517"/>
      <c r="K805" s="3517"/>
    </row>
    <row r="806" spans="1:11">
      <c r="A806" s="3517"/>
      <c r="B806" s="3517"/>
      <c r="C806" s="3517"/>
      <c r="D806" s="3517"/>
      <c r="E806" s="3517"/>
      <c r="F806" s="3517"/>
      <c r="G806" s="3517"/>
      <c r="H806" s="3517"/>
      <c r="I806" s="3517"/>
      <c r="J806" s="3517"/>
      <c r="K806" s="3517"/>
    </row>
    <row r="807" spans="1:11">
      <c r="A807" s="3517"/>
      <c r="B807" s="3517"/>
      <c r="C807" s="3517"/>
      <c r="D807" s="3517"/>
      <c r="E807" s="3517"/>
      <c r="F807" s="3517"/>
      <c r="G807" s="3517"/>
      <c r="H807" s="3517"/>
      <c r="I807" s="3517"/>
      <c r="J807" s="3517"/>
      <c r="K807" s="3517"/>
    </row>
    <row r="808" spans="1:11">
      <c r="A808" s="3517"/>
      <c r="B808" s="3517"/>
      <c r="C808" s="3517"/>
      <c r="D808" s="3517"/>
      <c r="E808" s="3517"/>
      <c r="F808" s="3517"/>
      <c r="G808" s="3517"/>
      <c r="H808" s="3517"/>
      <c r="I808" s="3517"/>
      <c r="J808" s="3517"/>
      <c r="K808" s="3517"/>
    </row>
    <row r="809" spans="1:11">
      <c r="A809" s="3517"/>
      <c r="B809" s="3517"/>
      <c r="C809" s="3517"/>
      <c r="D809" s="3517"/>
      <c r="E809" s="3517"/>
      <c r="F809" s="3517"/>
      <c r="G809" s="3517"/>
      <c r="H809" s="3517"/>
      <c r="I809" s="3517"/>
      <c r="J809" s="3517"/>
      <c r="K809" s="3517"/>
    </row>
    <row r="810" spans="1:11">
      <c r="A810" s="3517"/>
      <c r="B810" s="3517"/>
      <c r="C810" s="3517"/>
      <c r="D810" s="3517"/>
      <c r="E810" s="3517"/>
      <c r="F810" s="3517"/>
      <c r="G810" s="3517"/>
      <c r="H810" s="3517"/>
      <c r="I810" s="3517"/>
      <c r="J810" s="3517"/>
      <c r="K810" s="3517"/>
    </row>
    <row r="811" spans="1:11">
      <c r="A811" s="3517"/>
      <c r="B811" s="3517"/>
      <c r="C811" s="3517"/>
      <c r="D811" s="3517"/>
      <c r="E811" s="3517"/>
      <c r="F811" s="3517"/>
      <c r="G811" s="3517"/>
      <c r="H811" s="3517"/>
      <c r="I811" s="3517"/>
      <c r="J811" s="3517"/>
      <c r="K811" s="3517"/>
    </row>
    <row r="812" spans="1:11">
      <c r="A812" s="3517"/>
      <c r="B812" s="3517"/>
      <c r="C812" s="3517"/>
      <c r="D812" s="3517"/>
      <c r="E812" s="3517"/>
      <c r="F812" s="3517"/>
      <c r="G812" s="3517"/>
      <c r="H812" s="3517"/>
      <c r="I812" s="3517"/>
      <c r="J812" s="3517"/>
      <c r="K812" s="3517"/>
    </row>
    <row r="813" spans="1:11">
      <c r="A813" s="3517"/>
      <c r="B813" s="3517"/>
      <c r="C813" s="3517"/>
      <c r="D813" s="3517"/>
      <c r="E813" s="3517"/>
      <c r="F813" s="3517"/>
      <c r="G813" s="3517"/>
      <c r="H813" s="3517"/>
      <c r="I813" s="3517"/>
      <c r="J813" s="3517"/>
      <c r="K813" s="3517"/>
    </row>
    <row r="814" spans="1:11">
      <c r="A814" s="3517"/>
      <c r="B814" s="3517"/>
      <c r="C814" s="3517"/>
      <c r="D814" s="3517"/>
      <c r="E814" s="3517"/>
      <c r="F814" s="3517"/>
      <c r="G814" s="3517"/>
      <c r="H814" s="3517"/>
      <c r="I814" s="3517"/>
      <c r="J814" s="3517"/>
      <c r="K814" s="3517"/>
    </row>
    <row r="815" spans="1:11">
      <c r="A815" s="3517"/>
      <c r="B815" s="3517"/>
      <c r="C815" s="3517"/>
      <c r="D815" s="3517"/>
      <c r="E815" s="3517"/>
      <c r="F815" s="3517"/>
      <c r="G815" s="3517"/>
      <c r="H815" s="3517"/>
      <c r="I815" s="3517"/>
      <c r="J815" s="3517"/>
      <c r="K815" s="3517"/>
    </row>
    <row r="816" spans="1:11">
      <c r="A816" s="3517"/>
      <c r="B816" s="3517"/>
      <c r="C816" s="3517"/>
      <c r="D816" s="3517"/>
      <c r="E816" s="3517"/>
      <c r="F816" s="3517"/>
      <c r="G816" s="3517"/>
      <c r="H816" s="3517"/>
      <c r="I816" s="3517"/>
      <c r="J816" s="3517"/>
      <c r="K816" s="3517"/>
    </row>
    <row r="817" spans="1:11">
      <c r="A817" s="3517"/>
      <c r="B817" s="3517"/>
      <c r="C817" s="3517"/>
      <c r="D817" s="3517"/>
      <c r="E817" s="3517"/>
      <c r="F817" s="3517"/>
      <c r="G817" s="3517"/>
      <c r="H817" s="3517"/>
      <c r="I817" s="3517"/>
      <c r="J817" s="3517"/>
      <c r="K817" s="3517"/>
    </row>
    <row r="818" spans="1:11">
      <c r="A818" s="3517"/>
      <c r="B818" s="3517"/>
      <c r="C818" s="3517"/>
      <c r="D818" s="3517"/>
      <c r="E818" s="3517"/>
      <c r="F818" s="3517"/>
      <c r="G818" s="3517"/>
      <c r="H818" s="3517"/>
      <c r="I818" s="3517"/>
      <c r="J818" s="3517"/>
      <c r="K818" s="3517"/>
    </row>
    <row r="819" spans="1:11">
      <c r="A819" s="3517"/>
      <c r="B819" s="3517"/>
      <c r="C819" s="3517"/>
      <c r="D819" s="3517"/>
      <c r="E819" s="3517"/>
      <c r="F819" s="3517"/>
      <c r="G819" s="3517"/>
      <c r="H819" s="3517"/>
      <c r="I819" s="3517"/>
      <c r="J819" s="3517"/>
      <c r="K819" s="3517"/>
    </row>
    <row r="820" spans="1:11">
      <c r="A820" s="3517"/>
      <c r="B820" s="3517"/>
      <c r="C820" s="3517"/>
      <c r="D820" s="3517"/>
      <c r="E820" s="3517"/>
      <c r="F820" s="3517"/>
      <c r="G820" s="3517"/>
      <c r="H820" s="3517"/>
      <c r="I820" s="3517"/>
      <c r="J820" s="3517"/>
      <c r="K820" s="3517"/>
    </row>
    <row r="821" spans="1:11">
      <c r="A821" s="3517"/>
      <c r="B821" s="3517"/>
      <c r="C821" s="3517"/>
      <c r="D821" s="3517"/>
      <c r="E821" s="3517"/>
      <c r="F821" s="3517"/>
      <c r="G821" s="3517"/>
      <c r="H821" s="3517"/>
      <c r="I821" s="3517"/>
      <c r="J821" s="3517"/>
      <c r="K821" s="3517"/>
    </row>
    <row r="822" spans="1:11">
      <c r="A822" s="3517"/>
      <c r="B822" s="3517"/>
      <c r="C822" s="3517"/>
      <c r="D822" s="3517"/>
      <c r="E822" s="3517"/>
      <c r="F822" s="3517"/>
      <c r="G822" s="3517"/>
      <c r="H822" s="3517"/>
      <c r="I822" s="3517"/>
      <c r="J822" s="3517"/>
      <c r="K822" s="3517"/>
    </row>
    <row r="823" spans="1:11">
      <c r="A823" s="3517"/>
      <c r="B823" s="3517"/>
      <c r="C823" s="3517"/>
      <c r="D823" s="3517"/>
      <c r="E823" s="3517"/>
      <c r="F823" s="3517"/>
      <c r="G823" s="3517"/>
      <c r="H823" s="3517"/>
      <c r="I823" s="3517"/>
      <c r="J823" s="3517"/>
      <c r="K823" s="3517"/>
    </row>
    <row r="824" spans="1:11">
      <c r="A824" s="3517"/>
      <c r="B824" s="3517"/>
      <c r="C824" s="3517"/>
      <c r="D824" s="3517"/>
      <c r="E824" s="3517"/>
      <c r="F824" s="3517"/>
      <c r="G824" s="3517"/>
      <c r="H824" s="3517"/>
      <c r="I824" s="3517"/>
      <c r="J824" s="3517"/>
      <c r="K824" s="3517"/>
    </row>
    <row r="825" spans="1:11">
      <c r="A825" s="3517"/>
      <c r="B825" s="3517"/>
      <c r="C825" s="3517"/>
      <c r="D825" s="3517"/>
      <c r="E825" s="3517"/>
      <c r="F825" s="3517"/>
      <c r="G825" s="3517"/>
      <c r="H825" s="3517"/>
      <c r="I825" s="3517"/>
      <c r="J825" s="3517"/>
      <c r="K825" s="3517"/>
    </row>
    <row r="826" spans="1:11">
      <c r="A826" s="3517"/>
      <c r="B826" s="3517"/>
      <c r="C826" s="3517"/>
      <c r="D826" s="3517"/>
      <c r="E826" s="3517"/>
      <c r="F826" s="3517"/>
      <c r="G826" s="3517"/>
      <c r="H826" s="3517"/>
      <c r="I826" s="3517"/>
      <c r="J826" s="3517"/>
      <c r="K826" s="3517"/>
    </row>
    <row r="827" spans="1:11">
      <c r="A827" s="3517"/>
      <c r="B827" s="3517"/>
      <c r="C827" s="3517"/>
      <c r="D827" s="3517"/>
      <c r="E827" s="3517"/>
      <c r="F827" s="3517"/>
      <c r="G827" s="3517"/>
      <c r="H827" s="3517"/>
      <c r="I827" s="3517"/>
      <c r="J827" s="3517"/>
      <c r="K827" s="3517"/>
    </row>
    <row r="828" spans="1:11">
      <c r="A828" s="3517"/>
      <c r="B828" s="3517"/>
      <c r="C828" s="3517"/>
      <c r="D828" s="3517"/>
      <c r="E828" s="3517"/>
      <c r="F828" s="3517"/>
      <c r="G828" s="3517"/>
      <c r="H828" s="3517"/>
      <c r="I828" s="3517"/>
      <c r="J828" s="3517"/>
      <c r="K828" s="3517"/>
    </row>
    <row r="829" spans="1:11">
      <c r="A829" s="3517"/>
      <c r="B829" s="3517"/>
      <c r="C829" s="3517"/>
      <c r="D829" s="3517"/>
      <c r="E829" s="3517"/>
      <c r="F829" s="3517"/>
      <c r="G829" s="3517"/>
      <c r="H829" s="3517"/>
      <c r="I829" s="3517"/>
      <c r="J829" s="3517"/>
      <c r="K829" s="3517"/>
    </row>
    <row r="830" spans="1:11">
      <c r="A830" s="3517"/>
      <c r="B830" s="3517"/>
      <c r="C830" s="3517"/>
      <c r="D830" s="3517"/>
      <c r="E830" s="3517"/>
      <c r="F830" s="3517"/>
      <c r="G830" s="3517"/>
      <c r="H830" s="3517"/>
      <c r="I830" s="3517"/>
      <c r="J830" s="3517"/>
      <c r="K830" s="3517"/>
    </row>
    <row r="831" spans="1:11">
      <c r="A831" s="3517"/>
      <c r="B831" s="3517"/>
      <c r="C831" s="3517"/>
      <c r="D831" s="3517"/>
      <c r="E831" s="3517"/>
      <c r="F831" s="3517"/>
      <c r="G831" s="3517"/>
      <c r="H831" s="3517"/>
      <c r="I831" s="3517"/>
      <c r="J831" s="3517"/>
      <c r="K831" s="3517"/>
    </row>
    <row r="832" spans="1:11">
      <c r="A832" s="3517"/>
      <c r="B832" s="3517"/>
      <c r="C832" s="3517"/>
      <c r="D832" s="3517"/>
      <c r="E832" s="3517"/>
      <c r="F832" s="3517"/>
      <c r="G832" s="3517"/>
      <c r="H832" s="3517"/>
      <c r="I832" s="3517"/>
      <c r="J832" s="3517"/>
      <c r="K832" s="3517"/>
    </row>
    <row r="833" spans="1:11">
      <c r="A833" s="3517"/>
      <c r="B833" s="3517"/>
      <c r="C833" s="3517"/>
      <c r="D833" s="3517"/>
      <c r="E833" s="3517"/>
      <c r="F833" s="3517"/>
      <c r="G833" s="3517"/>
      <c r="H833" s="3517"/>
      <c r="I833" s="3517"/>
      <c r="J833" s="3517"/>
      <c r="K833" s="3517"/>
    </row>
    <row r="834" spans="1:11">
      <c r="A834" s="3517"/>
      <c r="B834" s="3517"/>
      <c r="C834" s="3517"/>
      <c r="D834" s="3517"/>
      <c r="E834" s="3517"/>
      <c r="F834" s="3517"/>
      <c r="G834" s="3517"/>
      <c r="H834" s="3517"/>
      <c r="I834" s="3517"/>
      <c r="J834" s="3517"/>
      <c r="K834" s="3517"/>
    </row>
    <row r="835" spans="1:11">
      <c r="A835" s="3517"/>
      <c r="B835" s="3517"/>
      <c r="C835" s="3517"/>
      <c r="D835" s="3517"/>
      <c r="E835" s="3517"/>
      <c r="F835" s="3517"/>
      <c r="G835" s="3517"/>
      <c r="H835" s="3517"/>
      <c r="I835" s="3517"/>
      <c r="J835" s="3517"/>
      <c r="K835" s="3517"/>
    </row>
    <row r="836" spans="1:11">
      <c r="A836" s="3517"/>
      <c r="B836" s="3517"/>
      <c r="C836" s="3517"/>
      <c r="D836" s="3517"/>
      <c r="E836" s="3517"/>
      <c r="F836" s="3517"/>
      <c r="G836" s="3517"/>
      <c r="H836" s="3517"/>
      <c r="I836" s="3517"/>
      <c r="J836" s="3517"/>
      <c r="K836" s="3517"/>
    </row>
    <row r="837" spans="1:11">
      <c r="A837" s="3517"/>
      <c r="B837" s="3517"/>
      <c r="C837" s="3517"/>
      <c r="D837" s="3517"/>
      <c r="E837" s="3517"/>
      <c r="F837" s="3517"/>
      <c r="G837" s="3517"/>
      <c r="H837" s="3517"/>
      <c r="I837" s="3517"/>
      <c r="J837" s="3517"/>
      <c r="K837" s="3517"/>
    </row>
    <row r="838" spans="1:11">
      <c r="A838" s="3517"/>
      <c r="B838" s="3517"/>
      <c r="C838" s="3517"/>
      <c r="D838" s="3517"/>
      <c r="E838" s="3517"/>
      <c r="F838" s="3517"/>
      <c r="G838" s="3517"/>
      <c r="H838" s="3517"/>
      <c r="I838" s="3517"/>
      <c r="J838" s="3517"/>
      <c r="K838" s="3517"/>
    </row>
    <row r="839" spans="1:11">
      <c r="A839" s="3517"/>
      <c r="B839" s="3517"/>
      <c r="C839" s="3517"/>
      <c r="D839" s="3517"/>
      <c r="E839" s="3517"/>
      <c r="F839" s="3517"/>
      <c r="G839" s="3517"/>
      <c r="H839" s="3517"/>
      <c r="I839" s="3517"/>
      <c r="J839" s="3517"/>
      <c r="K839" s="3517"/>
    </row>
    <row r="840" spans="1:11">
      <c r="A840" s="3517"/>
      <c r="B840" s="3517"/>
      <c r="C840" s="3517"/>
      <c r="D840" s="3517"/>
      <c r="E840" s="3517"/>
      <c r="F840" s="3517"/>
      <c r="G840" s="3517"/>
      <c r="H840" s="3517"/>
      <c r="I840" s="3517"/>
      <c r="J840" s="3517"/>
      <c r="K840" s="3517"/>
    </row>
    <row r="841" spans="1:11">
      <c r="A841" s="3517"/>
      <c r="B841" s="3517"/>
      <c r="C841" s="3517"/>
      <c r="D841" s="3517"/>
      <c r="E841" s="3517"/>
      <c r="F841" s="3517"/>
      <c r="G841" s="3517"/>
      <c r="H841" s="3517"/>
      <c r="I841" s="3517"/>
      <c r="J841" s="3517"/>
      <c r="K841" s="3517"/>
    </row>
    <row r="842" spans="1:11">
      <c r="A842" s="3517"/>
      <c r="B842" s="3517"/>
      <c r="C842" s="3517"/>
      <c r="D842" s="3517"/>
      <c r="E842" s="3517"/>
      <c r="F842" s="3517"/>
      <c r="G842" s="3517"/>
      <c r="H842" s="3517"/>
      <c r="I842" s="3517"/>
      <c r="J842" s="3517"/>
      <c r="K842" s="3517"/>
    </row>
    <row r="843" spans="1:11">
      <c r="A843" s="3517"/>
      <c r="B843" s="3517"/>
      <c r="C843" s="3517"/>
      <c r="D843" s="3517"/>
      <c r="E843" s="3517"/>
      <c r="F843" s="3517"/>
      <c r="G843" s="3517"/>
      <c r="H843" s="3517"/>
      <c r="I843" s="3517"/>
      <c r="J843" s="3517"/>
      <c r="K843" s="3517"/>
    </row>
    <row r="844" spans="1:11">
      <c r="A844" s="3517"/>
      <c r="B844" s="3517"/>
      <c r="C844" s="3517"/>
      <c r="D844" s="3517"/>
      <c r="E844" s="3517"/>
      <c r="F844" s="3517"/>
      <c r="G844" s="3517"/>
      <c r="H844" s="3517"/>
      <c r="I844" s="3517"/>
      <c r="J844" s="3517"/>
      <c r="K844" s="3517"/>
    </row>
    <row r="845" spans="1:11">
      <c r="A845" s="3517"/>
      <c r="B845" s="3517"/>
      <c r="C845" s="3517"/>
      <c r="D845" s="3517"/>
      <c r="E845" s="3517"/>
      <c r="F845" s="3517"/>
      <c r="G845" s="3517"/>
      <c r="H845" s="3517"/>
      <c r="I845" s="3517"/>
      <c r="J845" s="3517"/>
      <c r="K845" s="3517"/>
    </row>
    <row r="846" spans="1:11">
      <c r="A846" s="3517"/>
      <c r="B846" s="3517"/>
      <c r="C846" s="3517"/>
      <c r="D846" s="3517"/>
      <c r="E846" s="3517"/>
      <c r="F846" s="3517"/>
      <c r="G846" s="3517"/>
      <c r="H846" s="3517"/>
      <c r="I846" s="3517"/>
      <c r="J846" s="3517"/>
      <c r="K846" s="3517"/>
    </row>
    <row r="847" spans="1:11">
      <c r="A847" s="3517"/>
      <c r="B847" s="3517"/>
      <c r="C847" s="3517"/>
      <c r="D847" s="3517"/>
      <c r="E847" s="3517"/>
      <c r="F847" s="3517"/>
      <c r="G847" s="3517"/>
      <c r="H847" s="3517"/>
      <c r="I847" s="3517"/>
      <c r="J847" s="3517"/>
      <c r="K847" s="3517"/>
    </row>
    <row r="848" spans="1:11">
      <c r="A848" s="3517"/>
      <c r="B848" s="3517"/>
      <c r="C848" s="3517"/>
      <c r="D848" s="3517"/>
      <c r="E848" s="3517"/>
      <c r="F848" s="3517"/>
      <c r="G848" s="3517"/>
      <c r="H848" s="3517"/>
      <c r="I848" s="3517"/>
      <c r="J848" s="3517"/>
      <c r="K848" s="3517"/>
    </row>
    <row r="849" spans="1:11">
      <c r="A849" s="3517"/>
      <c r="B849" s="3517"/>
      <c r="C849" s="3517"/>
      <c r="D849" s="3517"/>
      <c r="E849" s="3517"/>
      <c r="F849" s="3517"/>
      <c r="G849" s="3517"/>
      <c r="H849" s="3517"/>
      <c r="I849" s="3517"/>
      <c r="J849" s="3517"/>
      <c r="K849" s="3517"/>
    </row>
    <row r="850" spans="1:11">
      <c r="A850" s="3517"/>
      <c r="B850" s="3517"/>
      <c r="C850" s="3517"/>
      <c r="D850" s="3517"/>
      <c r="E850" s="3517"/>
      <c r="F850" s="3517"/>
      <c r="G850" s="3517"/>
      <c r="H850" s="3517"/>
      <c r="I850" s="3517"/>
      <c r="J850" s="3517"/>
      <c r="K850" s="3517"/>
    </row>
    <row r="851" spans="1:11">
      <c r="A851" s="3517"/>
      <c r="B851" s="3517"/>
      <c r="C851" s="3517"/>
      <c r="D851" s="3517"/>
      <c r="E851" s="3517"/>
      <c r="F851" s="3517"/>
      <c r="G851" s="3517"/>
      <c r="H851" s="3517"/>
      <c r="I851" s="3517"/>
      <c r="J851" s="3517"/>
      <c r="K851" s="3517"/>
    </row>
    <row r="852" spans="1:11">
      <c r="A852" s="3517"/>
      <c r="B852" s="3517"/>
      <c r="C852" s="3517"/>
      <c r="D852" s="3517"/>
      <c r="E852" s="3517"/>
      <c r="F852" s="3517"/>
      <c r="G852" s="3517"/>
      <c r="H852" s="3517"/>
      <c r="I852" s="3517"/>
      <c r="J852" s="3517"/>
      <c r="K852" s="3517"/>
    </row>
    <row r="853" spans="1:11">
      <c r="A853" s="3517"/>
      <c r="B853" s="3517"/>
      <c r="C853" s="3517"/>
      <c r="D853" s="3517"/>
      <c r="E853" s="3517"/>
      <c r="F853" s="3517"/>
      <c r="G853" s="3517"/>
      <c r="H853" s="3517"/>
      <c r="I853" s="3517"/>
      <c r="J853" s="3517"/>
      <c r="K853" s="3517"/>
    </row>
    <row r="854" spans="1:11">
      <c r="A854" s="3517"/>
      <c r="B854" s="3517"/>
      <c r="C854" s="3517"/>
      <c r="D854" s="3517"/>
      <c r="E854" s="3517"/>
      <c r="F854" s="3517"/>
      <c r="G854" s="3517"/>
      <c r="H854" s="3517"/>
      <c r="I854" s="3517"/>
      <c r="J854" s="3517"/>
      <c r="K854" s="3517"/>
    </row>
    <row r="855" spans="1:11">
      <c r="A855" s="3517"/>
      <c r="B855" s="3517"/>
      <c r="C855" s="3517"/>
      <c r="D855" s="3517"/>
      <c r="E855" s="3517"/>
      <c r="F855" s="3517"/>
      <c r="G855" s="3517"/>
      <c r="H855" s="3517"/>
      <c r="I855" s="3517"/>
      <c r="J855" s="3517"/>
      <c r="K855" s="3517"/>
    </row>
    <row r="856" spans="1:11">
      <c r="A856" s="3517"/>
      <c r="B856" s="3517"/>
      <c r="C856" s="3517"/>
      <c r="D856" s="3517"/>
      <c r="E856" s="3517"/>
      <c r="F856" s="3517"/>
      <c r="G856" s="3517"/>
      <c r="H856" s="3517"/>
      <c r="I856" s="3517"/>
      <c r="J856" s="3517"/>
      <c r="K856" s="3517"/>
    </row>
    <row r="857" spans="1:11">
      <c r="A857" s="3517"/>
      <c r="B857" s="3517"/>
      <c r="C857" s="3517"/>
      <c r="D857" s="3517"/>
      <c r="E857" s="3517"/>
      <c r="F857" s="3517"/>
      <c r="G857" s="3517"/>
      <c r="H857" s="3517"/>
      <c r="I857" s="3517"/>
      <c r="J857" s="3517"/>
      <c r="K857" s="3517"/>
    </row>
    <row r="858" spans="1:11">
      <c r="A858" s="3517"/>
      <c r="B858" s="3517"/>
      <c r="C858" s="3517"/>
      <c r="D858" s="3517"/>
      <c r="E858" s="3517"/>
      <c r="F858" s="3517"/>
      <c r="G858" s="3517"/>
      <c r="H858" s="3517"/>
      <c r="I858" s="3517"/>
      <c r="J858" s="3517"/>
      <c r="K858" s="3517"/>
    </row>
    <row r="859" spans="1:11">
      <c r="A859" s="3517"/>
      <c r="B859" s="3517"/>
      <c r="C859" s="3517"/>
      <c r="D859" s="3517"/>
      <c r="E859" s="3517"/>
      <c r="F859" s="3517"/>
      <c r="G859" s="3517"/>
      <c r="H859" s="3517"/>
      <c r="I859" s="3517"/>
      <c r="J859" s="3517"/>
      <c r="K859" s="3517"/>
    </row>
    <row r="860" spans="1:11">
      <c r="A860" s="3517"/>
      <c r="B860" s="3517"/>
      <c r="C860" s="3517"/>
      <c r="D860" s="3517"/>
      <c r="E860" s="3517"/>
      <c r="F860" s="3517"/>
      <c r="G860" s="3517"/>
      <c r="H860" s="3517"/>
      <c r="I860" s="3517"/>
      <c r="J860" s="3517"/>
      <c r="K860" s="3517"/>
    </row>
    <row r="861" spans="1:11">
      <c r="A861" s="3517"/>
      <c r="B861" s="3517"/>
      <c r="C861" s="3517"/>
      <c r="D861" s="3517"/>
      <c r="E861" s="3517"/>
      <c r="F861" s="3517"/>
      <c r="G861" s="3517"/>
      <c r="H861" s="3517"/>
      <c r="I861" s="3517"/>
      <c r="J861" s="3517"/>
      <c r="K861" s="3517"/>
    </row>
    <row r="862" spans="1:11">
      <c r="A862" s="3517"/>
      <c r="B862" s="3517"/>
      <c r="C862" s="3517"/>
      <c r="D862" s="3517"/>
      <c r="E862" s="3517"/>
      <c r="F862" s="3517"/>
      <c r="G862" s="3517"/>
      <c r="H862" s="3517"/>
      <c r="I862" s="3517"/>
      <c r="J862" s="3517"/>
      <c r="K862" s="3517"/>
    </row>
    <row r="863" spans="1:11">
      <c r="A863" s="3517"/>
      <c r="B863" s="3517"/>
      <c r="C863" s="3517"/>
      <c r="D863" s="3517"/>
      <c r="E863" s="3517"/>
      <c r="F863" s="3517"/>
      <c r="G863" s="3517"/>
      <c r="H863" s="3517"/>
      <c r="I863" s="3517"/>
      <c r="J863" s="3517"/>
      <c r="K863" s="3517"/>
    </row>
    <row r="864" spans="1:11">
      <c r="A864" s="3517"/>
      <c r="B864" s="3517"/>
      <c r="C864" s="3517"/>
      <c r="D864" s="3517"/>
      <c r="E864" s="3517"/>
      <c r="F864" s="3517"/>
      <c r="G864" s="3517"/>
      <c r="H864" s="3517"/>
      <c r="I864" s="3517"/>
      <c r="J864" s="3517"/>
      <c r="K864" s="3517"/>
    </row>
    <row r="865" spans="1:11">
      <c r="A865" s="3517"/>
      <c r="B865" s="3517"/>
      <c r="C865" s="3517"/>
      <c r="D865" s="3517"/>
      <c r="E865" s="3517"/>
      <c r="F865" s="3517"/>
      <c r="G865" s="3517"/>
      <c r="H865" s="3517"/>
      <c r="I865" s="3517"/>
      <c r="J865" s="3517"/>
      <c r="K865" s="3517"/>
    </row>
    <row r="866" spans="1:11">
      <c r="A866" s="3517"/>
      <c r="B866" s="3517"/>
      <c r="C866" s="3517"/>
      <c r="D866" s="3517"/>
      <c r="E866" s="3517"/>
      <c r="F866" s="3517"/>
      <c r="G866" s="3517"/>
      <c r="H866" s="3517"/>
      <c r="I866" s="3517"/>
      <c r="J866" s="3517"/>
      <c r="K866" s="3517"/>
    </row>
    <row r="867" spans="1:11">
      <c r="A867" s="3517"/>
      <c r="B867" s="3517"/>
      <c r="C867" s="3517"/>
      <c r="D867" s="3517"/>
      <c r="E867" s="3517"/>
      <c r="F867" s="3517"/>
      <c r="G867" s="3517"/>
      <c r="H867" s="3517"/>
      <c r="I867" s="3517"/>
      <c r="J867" s="3517"/>
      <c r="K867" s="3517"/>
    </row>
    <row r="868" spans="1:11">
      <c r="A868" s="3517"/>
      <c r="B868" s="3517"/>
      <c r="C868" s="3517"/>
      <c r="D868" s="3517"/>
      <c r="E868" s="3517"/>
      <c r="F868" s="3517"/>
      <c r="G868" s="3517"/>
      <c r="H868" s="3517"/>
      <c r="I868" s="3517"/>
      <c r="J868" s="3517"/>
      <c r="K868" s="3517"/>
    </row>
    <row r="869" spans="1:11">
      <c r="A869" s="3517"/>
      <c r="B869" s="3517"/>
      <c r="C869" s="3517"/>
      <c r="D869" s="3517"/>
      <c r="E869" s="3517"/>
      <c r="F869" s="3517"/>
      <c r="G869" s="3517"/>
      <c r="H869" s="3517"/>
      <c r="I869" s="3517"/>
      <c r="J869" s="3517"/>
      <c r="K869" s="3517"/>
    </row>
    <row r="870" spans="1:11">
      <c r="A870" s="3517"/>
      <c r="B870" s="3517"/>
      <c r="C870" s="3517"/>
      <c r="D870" s="3517"/>
      <c r="E870" s="3517"/>
      <c r="F870" s="3517"/>
      <c r="G870" s="3517"/>
      <c r="H870" s="3517"/>
      <c r="I870" s="3517"/>
      <c r="J870" s="3517"/>
      <c r="K870" s="3517"/>
    </row>
    <row r="871" spans="1:11">
      <c r="A871" s="3517"/>
      <c r="B871" s="3517"/>
      <c r="C871" s="3517"/>
      <c r="D871" s="3517"/>
      <c r="E871" s="3517"/>
      <c r="F871" s="3517"/>
      <c r="G871" s="3517"/>
      <c r="H871" s="3517"/>
      <c r="I871" s="3517"/>
      <c r="J871" s="3517"/>
      <c r="K871" s="3517"/>
    </row>
    <row r="872" spans="1:11">
      <c r="A872" s="3517"/>
      <c r="B872" s="3517"/>
      <c r="C872" s="3517"/>
      <c r="D872" s="3517"/>
      <c r="E872" s="3517"/>
      <c r="F872" s="3517"/>
      <c r="G872" s="3517"/>
      <c r="H872" s="3517"/>
      <c r="I872" s="3517"/>
      <c r="J872" s="3517"/>
      <c r="K872" s="3517"/>
    </row>
    <row r="873" spans="1:11">
      <c r="A873" s="3517"/>
      <c r="B873" s="3517"/>
      <c r="C873" s="3517"/>
      <c r="D873" s="3517"/>
      <c r="E873" s="3517"/>
      <c r="F873" s="3517"/>
      <c r="G873" s="3517"/>
      <c r="H873" s="3517"/>
      <c r="I873" s="3517"/>
      <c r="J873" s="3517"/>
      <c r="K873" s="3517"/>
    </row>
    <row r="874" spans="1:11">
      <c r="A874" s="3517"/>
      <c r="B874" s="3517"/>
      <c r="C874" s="3517"/>
      <c r="D874" s="3517"/>
      <c r="E874" s="3517"/>
      <c r="F874" s="3517"/>
      <c r="G874" s="3517"/>
      <c r="H874" s="3517"/>
      <c r="I874" s="3517"/>
      <c r="J874" s="3517"/>
      <c r="K874" s="3517"/>
    </row>
    <row r="875" spans="1:11">
      <c r="A875" s="3517"/>
      <c r="B875" s="3517"/>
      <c r="C875" s="3517"/>
      <c r="D875" s="3517"/>
      <c r="E875" s="3517"/>
      <c r="F875" s="3517"/>
      <c r="G875" s="3517"/>
      <c r="H875" s="3517"/>
      <c r="I875" s="3517"/>
      <c r="J875" s="3517"/>
      <c r="K875" s="3517"/>
    </row>
    <row r="876" spans="1:11">
      <c r="A876" s="3517"/>
      <c r="B876" s="3517"/>
      <c r="C876" s="3517"/>
      <c r="D876" s="3517"/>
      <c r="E876" s="3517"/>
      <c r="F876" s="3517"/>
      <c r="G876" s="3517"/>
      <c r="H876" s="3517"/>
      <c r="I876" s="3517"/>
      <c r="J876" s="3517"/>
      <c r="K876" s="3517"/>
    </row>
    <row r="877" spans="1:11">
      <c r="A877" s="3517"/>
      <c r="B877" s="3517"/>
      <c r="C877" s="3517"/>
      <c r="D877" s="3517"/>
      <c r="E877" s="3517"/>
      <c r="F877" s="3517"/>
      <c r="G877" s="3517"/>
      <c r="H877" s="3517"/>
      <c r="I877" s="3517"/>
      <c r="J877" s="3517"/>
      <c r="K877" s="3517"/>
    </row>
    <row r="878" spans="1:11">
      <c r="A878" s="3517"/>
      <c r="B878" s="3517"/>
      <c r="C878" s="3517"/>
      <c r="D878" s="3517"/>
      <c r="E878" s="3517"/>
      <c r="F878" s="3517"/>
      <c r="G878" s="3517"/>
      <c r="H878" s="3517"/>
      <c r="I878" s="3517"/>
      <c r="J878" s="3517"/>
      <c r="K878" s="3517"/>
    </row>
    <row r="879" spans="1:11">
      <c r="A879" s="3517"/>
      <c r="B879" s="3517"/>
      <c r="C879" s="3517"/>
      <c r="D879" s="3517"/>
      <c r="E879" s="3517"/>
      <c r="F879" s="3517"/>
      <c r="G879" s="3517"/>
      <c r="H879" s="3517"/>
      <c r="I879" s="3517"/>
      <c r="J879" s="3517"/>
      <c r="K879" s="3517"/>
    </row>
    <row r="880" spans="1:11">
      <c r="A880" s="3517"/>
      <c r="B880" s="3517"/>
      <c r="C880" s="3517"/>
      <c r="D880" s="3517"/>
      <c r="E880" s="3517"/>
      <c r="F880" s="3517"/>
      <c r="G880" s="3517"/>
      <c r="H880" s="3517"/>
      <c r="I880" s="3517"/>
      <c r="J880" s="3517"/>
      <c r="K880" s="3517"/>
    </row>
    <row r="881" spans="1:11">
      <c r="A881" s="3517"/>
      <c r="B881" s="3517"/>
      <c r="C881" s="3517"/>
      <c r="D881" s="3517"/>
      <c r="E881" s="3517"/>
      <c r="F881" s="3517"/>
      <c r="G881" s="3517"/>
      <c r="H881" s="3517"/>
      <c r="I881" s="3517"/>
      <c r="J881" s="3517"/>
      <c r="K881" s="3517"/>
    </row>
    <row r="882" spans="1:11">
      <c r="A882" s="3517"/>
      <c r="B882" s="3517"/>
      <c r="C882" s="3517"/>
      <c r="D882" s="3517"/>
      <c r="E882" s="3517"/>
      <c r="F882" s="3517"/>
      <c r="G882" s="3517"/>
      <c r="H882" s="3517"/>
      <c r="I882" s="3517"/>
      <c r="J882" s="3517"/>
      <c r="K882" s="3517"/>
    </row>
    <row r="883" spans="1:11">
      <c r="A883" s="3517"/>
      <c r="B883" s="3517"/>
      <c r="C883" s="3517"/>
      <c r="D883" s="3517"/>
      <c r="E883" s="3517"/>
      <c r="F883" s="3517"/>
      <c r="G883" s="3517"/>
      <c r="H883" s="3517"/>
      <c r="I883" s="3517"/>
      <c r="J883" s="3517"/>
      <c r="K883" s="3517"/>
    </row>
    <row r="884" spans="1:11">
      <c r="A884" s="3517"/>
      <c r="B884" s="3517"/>
      <c r="C884" s="3517"/>
      <c r="D884" s="3517"/>
      <c r="E884" s="3517"/>
      <c r="F884" s="3517"/>
      <c r="G884" s="3517"/>
      <c r="H884" s="3517"/>
      <c r="I884" s="3517"/>
      <c r="J884" s="3517"/>
      <c r="K884" s="3517"/>
    </row>
    <row r="885" spans="1:11">
      <c r="A885" s="3517"/>
      <c r="B885" s="3517"/>
      <c r="C885" s="3517"/>
      <c r="D885" s="3517"/>
      <c r="E885" s="3517"/>
      <c r="F885" s="3517"/>
      <c r="G885" s="3517"/>
      <c r="H885" s="3517"/>
      <c r="I885" s="3517"/>
      <c r="J885" s="3517"/>
      <c r="K885" s="3517"/>
    </row>
    <row r="886" spans="1:11">
      <c r="A886" s="3517"/>
      <c r="B886" s="3517"/>
      <c r="C886" s="3517"/>
      <c r="D886" s="3517"/>
      <c r="E886" s="3517"/>
      <c r="F886" s="3517"/>
      <c r="G886" s="3517"/>
      <c r="H886" s="3517"/>
      <c r="I886" s="3517"/>
      <c r="J886" s="3517"/>
      <c r="K886" s="3517"/>
    </row>
    <row r="887" spans="1:11">
      <c r="A887" s="3517"/>
      <c r="B887" s="3517"/>
      <c r="C887" s="3517"/>
      <c r="D887" s="3517"/>
      <c r="E887" s="3517"/>
      <c r="F887" s="3517"/>
      <c r="G887" s="3517"/>
      <c r="H887" s="3517"/>
      <c r="I887" s="3517"/>
      <c r="J887" s="3517"/>
      <c r="K887" s="3517"/>
    </row>
    <row r="888" spans="1:11">
      <c r="A888" s="3517"/>
      <c r="B888" s="3517"/>
      <c r="C888" s="3517"/>
      <c r="D888" s="3517"/>
      <c r="E888" s="3517"/>
      <c r="F888" s="3517"/>
      <c r="G888" s="3517"/>
      <c r="H888" s="3517"/>
      <c r="I888" s="3517"/>
      <c r="J888" s="3517"/>
      <c r="K888" s="3517"/>
    </row>
    <row r="889" spans="1:11">
      <c r="A889" s="3517"/>
      <c r="B889" s="3517"/>
      <c r="C889" s="3517"/>
      <c r="D889" s="3517"/>
      <c r="E889" s="3517"/>
      <c r="F889" s="3517"/>
      <c r="G889" s="3517"/>
      <c r="H889" s="3517"/>
      <c r="I889" s="3517"/>
      <c r="J889" s="3517"/>
      <c r="K889" s="3517"/>
    </row>
    <row r="890" spans="1:11">
      <c r="A890" s="3517"/>
      <c r="B890" s="3517"/>
      <c r="C890" s="3517"/>
      <c r="D890" s="3517"/>
      <c r="E890" s="3517"/>
      <c r="F890" s="3517"/>
      <c r="G890" s="3517"/>
      <c r="H890" s="3517"/>
      <c r="I890" s="3517"/>
      <c r="J890" s="3517"/>
      <c r="K890" s="3517"/>
    </row>
    <row r="891" spans="1:11">
      <c r="A891" s="3517"/>
      <c r="B891" s="3517"/>
      <c r="C891" s="3517"/>
      <c r="D891" s="3517"/>
      <c r="E891" s="3517"/>
      <c r="F891" s="3517"/>
      <c r="G891" s="3517"/>
      <c r="H891" s="3517"/>
      <c r="I891" s="3517"/>
      <c r="J891" s="3517"/>
      <c r="K891" s="3517"/>
    </row>
    <row r="892" spans="1:11">
      <c r="A892" s="3517"/>
      <c r="B892" s="3517"/>
      <c r="C892" s="3517"/>
      <c r="D892" s="3517"/>
      <c r="E892" s="3517"/>
      <c r="F892" s="3517"/>
      <c r="G892" s="3517"/>
      <c r="H892" s="3517"/>
      <c r="I892" s="3517"/>
      <c r="J892" s="3517"/>
      <c r="K892" s="3517"/>
    </row>
    <row r="893" spans="1:11">
      <c r="A893" s="3517"/>
      <c r="B893" s="3517"/>
      <c r="C893" s="3517"/>
      <c r="D893" s="3517"/>
      <c r="E893" s="3517"/>
      <c r="F893" s="3517"/>
      <c r="G893" s="3517"/>
      <c r="H893" s="3517"/>
      <c r="I893" s="3517"/>
      <c r="J893" s="3517"/>
      <c r="K893" s="3517"/>
    </row>
    <row r="894" spans="1:11">
      <c r="A894" s="3517"/>
      <c r="B894" s="3517"/>
      <c r="C894" s="3517"/>
      <c r="D894" s="3517"/>
      <c r="E894" s="3517"/>
      <c r="F894" s="3517"/>
      <c r="G894" s="3517"/>
      <c r="H894" s="3517"/>
      <c r="I894" s="3517"/>
      <c r="J894" s="3517"/>
      <c r="K894" s="3517"/>
    </row>
    <row r="895" spans="1:11">
      <c r="A895" s="3517"/>
      <c r="B895" s="3517"/>
      <c r="C895" s="3517"/>
      <c r="D895" s="3517"/>
      <c r="E895" s="3517"/>
      <c r="F895" s="3517"/>
      <c r="G895" s="3517"/>
      <c r="H895" s="3517"/>
      <c r="I895" s="3517"/>
      <c r="J895" s="3517"/>
      <c r="K895" s="3517"/>
    </row>
    <row r="896" spans="1:11">
      <c r="A896" s="3517"/>
      <c r="B896" s="3517"/>
      <c r="C896" s="3517"/>
      <c r="D896" s="3517"/>
      <c r="E896" s="3517"/>
      <c r="F896" s="3517"/>
      <c r="G896" s="3517"/>
      <c r="H896" s="3517"/>
      <c r="I896" s="3517"/>
      <c r="J896" s="3517"/>
      <c r="K896" s="3517"/>
    </row>
    <row r="897" spans="1:11">
      <c r="A897" s="3517"/>
      <c r="B897" s="3517"/>
      <c r="C897" s="3517"/>
      <c r="D897" s="3517"/>
      <c r="E897" s="3517"/>
      <c r="F897" s="3517"/>
      <c r="G897" s="3517"/>
      <c r="H897" s="3517"/>
      <c r="I897" s="3517"/>
      <c r="J897" s="3517"/>
      <c r="K897" s="3517"/>
    </row>
    <row r="898" spans="1:11">
      <c r="A898" s="3517"/>
      <c r="B898" s="3517"/>
      <c r="C898" s="3517"/>
      <c r="D898" s="3517"/>
      <c r="E898" s="3517"/>
      <c r="F898" s="3517"/>
      <c r="G898" s="3517"/>
      <c r="H898" s="3517"/>
      <c r="I898" s="3517"/>
      <c r="J898" s="3517"/>
      <c r="K898" s="3517"/>
    </row>
    <row r="899" spans="1:11">
      <c r="A899" s="3517"/>
      <c r="B899" s="3517"/>
      <c r="C899" s="3517"/>
      <c r="D899" s="3517"/>
      <c r="E899" s="3517"/>
      <c r="F899" s="3517"/>
      <c r="G899" s="3517"/>
      <c r="H899" s="3517"/>
      <c r="I899" s="3517"/>
      <c r="J899" s="3517"/>
      <c r="K899" s="3517"/>
    </row>
    <row r="900" spans="1:11">
      <c r="A900" s="3517"/>
      <c r="B900" s="3517"/>
      <c r="C900" s="3517"/>
      <c r="D900" s="3517"/>
      <c r="E900" s="3517"/>
      <c r="F900" s="3517"/>
      <c r="G900" s="3517"/>
      <c r="H900" s="3517"/>
      <c r="I900" s="3517"/>
      <c r="J900" s="3517"/>
      <c r="K900" s="3517"/>
    </row>
    <row r="901" spans="1:11">
      <c r="A901" s="3517"/>
      <c r="B901" s="3517"/>
      <c r="C901" s="3517"/>
      <c r="D901" s="3517"/>
      <c r="E901" s="3517"/>
      <c r="F901" s="3517"/>
      <c r="G901" s="3517"/>
      <c r="H901" s="3517"/>
      <c r="I901" s="3517"/>
      <c r="J901" s="3517"/>
      <c r="K901" s="3517"/>
    </row>
    <row r="902" spans="1:11">
      <c r="A902" s="3517"/>
      <c r="B902" s="3517"/>
      <c r="C902" s="3517"/>
      <c r="D902" s="3517"/>
      <c r="E902" s="3517"/>
      <c r="F902" s="3517"/>
      <c r="G902" s="3517"/>
      <c r="H902" s="3517"/>
      <c r="I902" s="3517"/>
      <c r="J902" s="3517"/>
      <c r="K902" s="3517"/>
    </row>
    <row r="903" spans="1:11">
      <c r="A903" s="3517"/>
      <c r="B903" s="3517"/>
      <c r="C903" s="3517"/>
      <c r="D903" s="3517"/>
      <c r="E903" s="3517"/>
      <c r="F903" s="3517"/>
      <c r="G903" s="3517"/>
      <c r="H903" s="3517"/>
      <c r="I903" s="3517"/>
      <c r="J903" s="3517"/>
      <c r="K903" s="3517"/>
    </row>
    <row r="904" spans="1:11">
      <c r="A904" s="3517"/>
      <c r="B904" s="3517"/>
      <c r="C904" s="3517"/>
      <c r="D904" s="3517"/>
      <c r="E904" s="3517"/>
      <c r="F904" s="3517"/>
      <c r="G904" s="3517"/>
      <c r="H904" s="3517"/>
      <c r="I904" s="3517"/>
      <c r="J904" s="3517"/>
      <c r="K904" s="3517"/>
    </row>
    <row r="905" spans="1:11">
      <c r="A905" s="3517"/>
      <c r="B905" s="3517"/>
      <c r="C905" s="3517"/>
      <c r="D905" s="3517"/>
      <c r="E905" s="3517"/>
      <c r="F905" s="3517"/>
      <c r="G905" s="3517"/>
      <c r="H905" s="3517"/>
      <c r="I905" s="3517"/>
      <c r="J905" s="3517"/>
      <c r="K905" s="3517"/>
    </row>
    <row r="906" spans="1:11">
      <c r="A906" s="3517"/>
      <c r="B906" s="3517"/>
      <c r="C906" s="3517"/>
      <c r="D906" s="3517"/>
      <c r="E906" s="3517"/>
      <c r="F906" s="3517"/>
      <c r="G906" s="3517"/>
      <c r="H906" s="3517"/>
      <c r="I906" s="3517"/>
      <c r="J906" s="3517"/>
      <c r="K906" s="3517"/>
    </row>
    <row r="907" spans="1:11">
      <c r="A907" s="3517"/>
      <c r="B907" s="3517"/>
      <c r="C907" s="3517"/>
      <c r="D907" s="3517"/>
      <c r="E907" s="3517"/>
      <c r="F907" s="3517"/>
      <c r="G907" s="3517"/>
      <c r="H907" s="3517"/>
      <c r="I907" s="3517"/>
      <c r="J907" s="3517"/>
      <c r="K907" s="3517"/>
    </row>
    <row r="908" spans="1:11">
      <c r="A908" s="3517"/>
      <c r="B908" s="3517"/>
      <c r="C908" s="3517"/>
      <c r="D908" s="3517"/>
      <c r="E908" s="3517"/>
      <c r="F908" s="3517"/>
      <c r="G908" s="3517"/>
      <c r="H908" s="3517"/>
      <c r="I908" s="3517"/>
      <c r="J908" s="3517"/>
      <c r="K908" s="3517"/>
    </row>
    <row r="909" spans="1:11">
      <c r="A909" s="3517"/>
      <c r="B909" s="3517"/>
      <c r="C909" s="3517"/>
      <c r="D909" s="3517"/>
      <c r="E909" s="3517"/>
      <c r="F909" s="3517"/>
      <c r="G909" s="3517"/>
      <c r="H909" s="3517"/>
      <c r="I909" s="3517"/>
      <c r="J909" s="3517"/>
      <c r="K909" s="3517"/>
    </row>
    <row r="910" spans="1:11">
      <c r="A910" s="3517"/>
      <c r="B910" s="3517"/>
      <c r="C910" s="3517"/>
      <c r="D910" s="3517"/>
      <c r="E910" s="3517"/>
      <c r="F910" s="3517"/>
      <c r="G910" s="3517"/>
      <c r="H910" s="3517"/>
      <c r="I910" s="3517"/>
      <c r="J910" s="3517"/>
      <c r="K910" s="3517"/>
    </row>
    <row r="911" spans="1:11">
      <c r="A911" s="3517"/>
      <c r="B911" s="3517"/>
      <c r="C911" s="3517"/>
      <c r="D911" s="3517"/>
      <c r="E911" s="3517"/>
      <c r="F911" s="3517"/>
      <c r="G911" s="3517"/>
      <c r="H911" s="3517"/>
      <c r="I911" s="3517"/>
      <c r="J911" s="3517"/>
      <c r="K911" s="3517"/>
    </row>
    <row r="912" spans="1:11">
      <c r="A912" s="3517"/>
      <c r="B912" s="3517"/>
      <c r="C912" s="3517"/>
      <c r="D912" s="3517"/>
      <c r="E912" s="3517"/>
      <c r="F912" s="3517"/>
      <c r="G912" s="3517"/>
      <c r="H912" s="3517"/>
      <c r="I912" s="3517"/>
      <c r="J912" s="3517"/>
      <c r="K912" s="3517"/>
    </row>
    <row r="913" spans="1:11">
      <c r="A913" s="3517"/>
      <c r="B913" s="3517"/>
      <c r="C913" s="3517"/>
      <c r="D913" s="3517"/>
      <c r="E913" s="3517"/>
      <c r="F913" s="3517"/>
      <c r="G913" s="3517"/>
      <c r="H913" s="3517"/>
      <c r="I913" s="3517"/>
      <c r="J913" s="3517"/>
      <c r="K913" s="3517"/>
    </row>
    <row r="914" spans="1:11">
      <c r="A914" s="3517"/>
      <c r="B914" s="3517"/>
      <c r="C914" s="3517"/>
      <c r="D914" s="3517"/>
      <c r="E914" s="3517"/>
      <c r="F914" s="3517"/>
      <c r="G914" s="3517"/>
      <c r="H914" s="3517"/>
      <c r="I914" s="3517"/>
      <c r="J914" s="3517"/>
      <c r="K914" s="3517"/>
    </row>
    <row r="915" spans="1:11">
      <c r="A915" s="3517"/>
      <c r="B915" s="3517"/>
      <c r="C915" s="3517"/>
      <c r="D915" s="3517"/>
      <c r="E915" s="3517"/>
      <c r="F915" s="3517"/>
      <c r="G915" s="3517"/>
      <c r="H915" s="3517"/>
      <c r="I915" s="3517"/>
      <c r="J915" s="3517"/>
      <c r="K915" s="3517"/>
    </row>
    <row r="916" spans="1:11">
      <c r="A916" s="3517"/>
      <c r="B916" s="3517"/>
      <c r="C916" s="3517"/>
      <c r="D916" s="3517"/>
      <c r="E916" s="3517"/>
      <c r="F916" s="3517"/>
      <c r="G916" s="3517"/>
      <c r="H916" s="3517"/>
      <c r="I916" s="3517"/>
      <c r="J916" s="3517"/>
      <c r="K916" s="3517"/>
    </row>
    <row r="917" spans="1:11">
      <c r="A917" s="3517"/>
      <c r="B917" s="3517"/>
      <c r="C917" s="3517"/>
      <c r="D917" s="3517"/>
      <c r="E917" s="3517"/>
      <c r="F917" s="3517"/>
      <c r="G917" s="3517"/>
      <c r="H917" s="3517"/>
      <c r="I917" s="3517"/>
      <c r="J917" s="3517"/>
      <c r="K917" s="3517"/>
    </row>
    <row r="918" spans="1:11">
      <c r="A918" s="3517"/>
      <c r="B918" s="3517"/>
      <c r="C918" s="3517"/>
      <c r="D918" s="3517"/>
      <c r="E918" s="3517"/>
      <c r="F918" s="3517"/>
      <c r="G918" s="3517"/>
      <c r="H918" s="3517"/>
      <c r="I918" s="3517"/>
      <c r="J918" s="3517"/>
      <c r="K918" s="3517"/>
    </row>
    <row r="919" spans="1:11">
      <c r="A919" s="3517"/>
      <c r="B919" s="3517"/>
      <c r="C919" s="3517"/>
      <c r="D919" s="3517"/>
      <c r="E919" s="3517"/>
      <c r="F919" s="3517"/>
      <c r="G919" s="3517"/>
      <c r="H919" s="3517"/>
      <c r="I919" s="3517"/>
      <c r="J919" s="3517"/>
      <c r="K919" s="3517"/>
    </row>
    <row r="920" spans="1:11">
      <c r="A920" s="3517"/>
      <c r="B920" s="3517"/>
      <c r="C920" s="3517"/>
      <c r="D920" s="3517"/>
      <c r="E920" s="3517"/>
      <c r="F920" s="3517"/>
      <c r="G920" s="3517"/>
      <c r="H920" s="3517"/>
      <c r="I920" s="3517"/>
      <c r="J920" s="3517"/>
      <c r="K920" s="3517"/>
    </row>
    <row r="921" spans="1:11">
      <c r="A921" s="3517"/>
      <c r="B921" s="3517"/>
      <c r="C921" s="3517"/>
      <c r="D921" s="3517"/>
      <c r="E921" s="3517"/>
      <c r="F921" s="3517"/>
      <c r="G921" s="3517"/>
      <c r="H921" s="3517"/>
      <c r="I921" s="3517"/>
      <c r="J921" s="3517"/>
      <c r="K921" s="3517"/>
    </row>
    <row r="922" spans="1:11">
      <c r="A922" s="3517"/>
      <c r="B922" s="3517"/>
      <c r="C922" s="3517"/>
      <c r="D922" s="3517"/>
      <c r="E922" s="3517"/>
      <c r="F922" s="3517"/>
      <c r="G922" s="3517"/>
      <c r="H922" s="3517"/>
      <c r="I922" s="3517"/>
      <c r="J922" s="3517"/>
      <c r="K922" s="3517"/>
    </row>
    <row r="923" spans="1:11">
      <c r="A923" s="3517"/>
      <c r="B923" s="3517"/>
      <c r="C923" s="3517"/>
      <c r="D923" s="3517"/>
      <c r="E923" s="3517"/>
      <c r="F923" s="3517"/>
      <c r="G923" s="3517"/>
      <c r="H923" s="3517"/>
      <c r="I923" s="3517"/>
      <c r="J923" s="3517"/>
      <c r="K923" s="3517"/>
    </row>
    <row r="924" spans="1:11">
      <c r="A924" s="3517"/>
      <c r="B924" s="3517"/>
      <c r="C924" s="3517"/>
      <c r="D924" s="3517"/>
      <c r="E924" s="3517"/>
      <c r="F924" s="3517"/>
      <c r="G924" s="3517"/>
      <c r="H924" s="3517"/>
      <c r="I924" s="3517"/>
      <c r="J924" s="3517"/>
      <c r="K924" s="3517"/>
    </row>
    <row r="925" spans="1:11">
      <c r="A925" s="3517"/>
      <c r="B925" s="3517"/>
      <c r="C925" s="3517"/>
      <c r="D925" s="3517"/>
      <c r="E925" s="3517"/>
      <c r="F925" s="3517"/>
      <c r="G925" s="3517"/>
      <c r="H925" s="3517"/>
      <c r="I925" s="3517"/>
      <c r="J925" s="3517"/>
      <c r="K925" s="3517"/>
    </row>
    <row r="926" spans="1:11">
      <c r="A926" s="3517"/>
      <c r="B926" s="3517"/>
      <c r="C926" s="3517"/>
      <c r="D926" s="3517"/>
      <c r="E926" s="3517"/>
      <c r="F926" s="3517"/>
      <c r="G926" s="3517"/>
      <c r="H926" s="3517"/>
      <c r="I926" s="3517"/>
      <c r="J926" s="3517"/>
      <c r="K926" s="3517"/>
    </row>
    <row r="927" spans="1:11">
      <c r="A927" s="3517"/>
      <c r="B927" s="3517"/>
      <c r="C927" s="3517"/>
      <c r="D927" s="3517"/>
      <c r="E927" s="3517"/>
      <c r="F927" s="3517"/>
      <c r="G927" s="3517"/>
      <c r="H927" s="3517"/>
      <c r="I927" s="3517"/>
      <c r="J927" s="3517"/>
      <c r="K927" s="3517"/>
    </row>
    <row r="928" spans="1:11">
      <c r="A928" s="3517"/>
      <c r="B928" s="3517"/>
      <c r="C928" s="3517"/>
      <c r="D928" s="3517"/>
      <c r="E928" s="3517"/>
      <c r="F928" s="3517"/>
      <c r="G928" s="3517"/>
      <c r="H928" s="3517"/>
      <c r="I928" s="3517"/>
      <c r="J928" s="3517"/>
      <c r="K928" s="3517"/>
    </row>
    <row r="929" spans="1:11">
      <c r="A929" s="3517"/>
      <c r="B929" s="3517"/>
      <c r="C929" s="3517"/>
      <c r="D929" s="3517"/>
      <c r="E929" s="3517"/>
      <c r="F929" s="3517"/>
      <c r="G929" s="3517"/>
      <c r="H929" s="3517"/>
      <c r="I929" s="3517"/>
      <c r="J929" s="3517"/>
      <c r="K929" s="3517"/>
    </row>
    <row r="930" spans="1:11">
      <c r="A930" s="3517"/>
      <c r="B930" s="3517"/>
      <c r="C930" s="3517"/>
      <c r="D930" s="3517"/>
      <c r="E930" s="3517"/>
      <c r="F930" s="3517"/>
      <c r="G930" s="3517"/>
      <c r="H930" s="3517"/>
      <c r="I930" s="3517"/>
      <c r="J930" s="3517"/>
      <c r="K930" s="3517"/>
    </row>
    <row r="931" spans="1:11">
      <c r="A931" s="3517"/>
      <c r="B931" s="3517"/>
      <c r="C931" s="3517"/>
      <c r="D931" s="3517"/>
      <c r="E931" s="3517"/>
      <c r="F931" s="3517"/>
      <c r="G931" s="3517"/>
      <c r="H931" s="3517"/>
      <c r="I931" s="3517"/>
      <c r="J931" s="3517"/>
      <c r="K931" s="3517"/>
    </row>
    <row r="932" spans="1:11">
      <c r="A932" s="3517"/>
      <c r="B932" s="3517"/>
      <c r="C932" s="3517"/>
      <c r="D932" s="3517"/>
      <c r="E932" s="3517"/>
      <c r="F932" s="3517"/>
      <c r="G932" s="3517"/>
      <c r="H932" s="3517"/>
      <c r="I932" s="3517"/>
      <c r="J932" s="3517"/>
      <c r="K932" s="3517"/>
    </row>
    <row r="933" spans="1:11">
      <c r="A933" s="3517"/>
      <c r="B933" s="3517"/>
      <c r="C933" s="3517"/>
      <c r="D933" s="3517"/>
      <c r="E933" s="3517"/>
      <c r="F933" s="3517"/>
      <c r="G933" s="3517"/>
      <c r="H933" s="3517"/>
      <c r="I933" s="3517"/>
      <c r="J933" s="3517"/>
      <c r="K933" s="3517"/>
    </row>
    <row r="934" spans="1:11">
      <c r="A934" s="3517"/>
      <c r="B934" s="3517"/>
      <c r="C934" s="3517"/>
      <c r="D934" s="3517"/>
      <c r="E934" s="3517"/>
      <c r="F934" s="3517"/>
      <c r="G934" s="3517"/>
      <c r="H934" s="3517"/>
      <c r="I934" s="3517"/>
      <c r="J934" s="3517"/>
      <c r="K934" s="3517"/>
    </row>
    <row r="935" spans="1:11">
      <c r="A935" s="3517"/>
      <c r="B935" s="3517"/>
      <c r="C935" s="3517"/>
      <c r="D935" s="3517"/>
      <c r="E935" s="3517"/>
      <c r="F935" s="3517"/>
      <c r="G935" s="3517"/>
      <c r="H935" s="3517"/>
      <c r="I935" s="3517"/>
      <c r="J935" s="3517"/>
      <c r="K935" s="3517"/>
    </row>
    <row r="936" spans="1:11">
      <c r="A936" s="3517"/>
      <c r="B936" s="3517"/>
      <c r="C936" s="3517"/>
      <c r="D936" s="3517"/>
      <c r="E936" s="3517"/>
      <c r="F936" s="3517"/>
      <c r="G936" s="3517"/>
      <c r="H936" s="3517"/>
      <c r="I936" s="3517"/>
      <c r="J936" s="3517"/>
      <c r="K936" s="3517"/>
    </row>
    <row r="937" spans="1:11">
      <c r="A937" s="3517"/>
      <c r="B937" s="3517"/>
      <c r="C937" s="3517"/>
      <c r="D937" s="3517"/>
      <c r="E937" s="3517"/>
      <c r="F937" s="3517"/>
      <c r="G937" s="3517"/>
      <c r="H937" s="3517"/>
      <c r="I937" s="3517"/>
      <c r="J937" s="3517"/>
      <c r="K937" s="3517"/>
    </row>
    <row r="938" spans="1:11">
      <c r="A938" s="3517"/>
      <c r="B938" s="3517"/>
      <c r="C938" s="3517"/>
      <c r="D938" s="3517"/>
      <c r="E938" s="3517"/>
      <c r="F938" s="3517"/>
      <c r="G938" s="3517"/>
      <c r="H938" s="3517"/>
      <c r="I938" s="3517"/>
      <c r="J938" s="3517"/>
      <c r="K938" s="3517"/>
    </row>
    <row r="939" spans="1:11">
      <c r="A939" s="3517"/>
      <c r="B939" s="3517"/>
      <c r="C939" s="3517"/>
      <c r="D939" s="3517"/>
      <c r="E939" s="3517"/>
      <c r="F939" s="3517"/>
      <c r="G939" s="3517"/>
      <c r="H939" s="3517"/>
      <c r="I939" s="3517"/>
      <c r="J939" s="3517"/>
      <c r="K939" s="3517"/>
    </row>
    <row r="940" spans="1:11">
      <c r="A940" s="3517"/>
      <c r="B940" s="3517"/>
      <c r="C940" s="3517"/>
      <c r="D940" s="3517"/>
      <c r="E940" s="3517"/>
      <c r="F940" s="3517"/>
      <c r="G940" s="3517"/>
      <c r="H940" s="3517"/>
      <c r="I940" s="3517"/>
      <c r="J940" s="3517"/>
      <c r="K940" s="3517"/>
    </row>
    <row r="941" spans="1:11">
      <c r="A941" s="3517"/>
      <c r="B941" s="3517"/>
      <c r="C941" s="3517"/>
      <c r="D941" s="3517"/>
      <c r="E941" s="3517"/>
      <c r="F941" s="3517"/>
      <c r="G941" s="3517"/>
      <c r="H941" s="3517"/>
      <c r="I941" s="3517"/>
      <c r="J941" s="3517"/>
      <c r="K941" s="3517"/>
    </row>
    <row r="942" spans="1:11">
      <c r="A942" s="3517"/>
      <c r="B942" s="3517"/>
      <c r="C942" s="3517"/>
      <c r="D942" s="3517"/>
      <c r="E942" s="3517"/>
      <c r="F942" s="3517"/>
      <c r="G942" s="3517"/>
      <c r="H942" s="3517"/>
      <c r="I942" s="3517"/>
      <c r="J942" s="3517"/>
      <c r="K942" s="3517"/>
    </row>
    <row r="943" spans="1:11">
      <c r="A943" s="3517"/>
      <c r="B943" s="3517"/>
      <c r="C943" s="3517"/>
      <c r="D943" s="3517"/>
      <c r="E943" s="3517"/>
      <c r="F943" s="3517"/>
      <c r="G943" s="3517"/>
      <c r="H943" s="3517"/>
      <c r="I943" s="3517"/>
      <c r="J943" s="3517"/>
      <c r="K943" s="3517"/>
    </row>
    <row r="944" spans="1:11">
      <c r="A944" s="3517"/>
      <c r="B944" s="3517"/>
      <c r="C944" s="3517"/>
      <c r="D944" s="3517"/>
      <c r="E944" s="3517"/>
      <c r="F944" s="3517"/>
      <c r="G944" s="3517"/>
      <c r="H944" s="3517"/>
      <c r="I944" s="3517"/>
      <c r="J944" s="3517"/>
      <c r="K944" s="3517"/>
    </row>
    <row r="945" spans="1:11">
      <c r="A945" s="3517"/>
      <c r="B945" s="3517"/>
      <c r="C945" s="3517"/>
      <c r="D945" s="3517"/>
      <c r="E945" s="3517"/>
      <c r="F945" s="3517"/>
      <c r="G945" s="3517"/>
      <c r="H945" s="3517"/>
      <c r="I945" s="3517"/>
      <c r="J945" s="3517"/>
      <c r="K945" s="3517"/>
    </row>
    <row r="946" spans="1:11">
      <c r="A946" s="3517"/>
      <c r="B946" s="3517"/>
      <c r="C946" s="3517"/>
      <c r="D946" s="3517"/>
      <c r="E946" s="3517"/>
      <c r="F946" s="3517"/>
      <c r="G946" s="3517"/>
      <c r="H946" s="3517"/>
      <c r="I946" s="3517"/>
      <c r="J946" s="3517"/>
      <c r="K946" s="3517"/>
    </row>
    <row r="947" spans="1:11">
      <c r="A947" s="3517"/>
      <c r="B947" s="3517"/>
      <c r="C947" s="3517"/>
      <c r="D947" s="3517"/>
      <c r="E947" s="3517"/>
      <c r="F947" s="3517"/>
      <c r="G947" s="3517"/>
      <c r="H947" s="3517"/>
      <c r="I947" s="3517"/>
      <c r="J947" s="3517"/>
      <c r="K947" s="3517"/>
    </row>
    <row r="948" spans="1:11">
      <c r="A948" s="3517"/>
      <c r="B948" s="3517"/>
      <c r="C948" s="3517"/>
      <c r="D948" s="3517"/>
      <c r="E948" s="3517"/>
      <c r="F948" s="3517"/>
      <c r="G948" s="3517"/>
      <c r="H948" s="3517"/>
      <c r="I948" s="3517"/>
      <c r="J948" s="3517"/>
      <c r="K948" s="3517"/>
    </row>
    <row r="949" spans="1:11">
      <c r="A949" s="3517"/>
      <c r="B949" s="3517"/>
      <c r="C949" s="3517"/>
      <c r="D949" s="3517"/>
      <c r="E949" s="3517"/>
      <c r="F949" s="3517"/>
      <c r="G949" s="3517"/>
      <c r="H949" s="3517"/>
      <c r="I949" s="3517"/>
      <c r="J949" s="3517"/>
      <c r="K949" s="3517"/>
    </row>
    <row r="950" spans="1:11">
      <c r="A950" s="3517"/>
      <c r="B950" s="3517"/>
      <c r="C950" s="3517"/>
      <c r="D950" s="3517"/>
      <c r="E950" s="3517"/>
      <c r="F950" s="3517"/>
      <c r="G950" s="3517"/>
      <c r="H950" s="3517"/>
      <c r="I950" s="3517"/>
      <c r="J950" s="3517"/>
      <c r="K950" s="3517"/>
    </row>
    <row r="951" spans="1:11">
      <c r="A951" s="3517"/>
      <c r="B951" s="3517"/>
      <c r="C951" s="3517"/>
      <c r="D951" s="3517"/>
      <c r="E951" s="3517"/>
      <c r="F951" s="3517"/>
      <c r="G951" s="3517"/>
      <c r="H951" s="3517"/>
      <c r="I951" s="3517"/>
      <c r="J951" s="3517"/>
      <c r="K951" s="3517"/>
    </row>
    <row r="952" spans="1:11">
      <c r="A952" s="3517"/>
      <c r="B952" s="3517"/>
      <c r="C952" s="3517"/>
      <c r="D952" s="3517"/>
      <c r="E952" s="3517"/>
      <c r="F952" s="3517"/>
      <c r="G952" s="3517"/>
      <c r="H952" s="3517"/>
      <c r="I952" s="3517"/>
      <c r="J952" s="3517"/>
      <c r="K952" s="3517"/>
    </row>
    <row r="953" spans="1:11">
      <c r="A953" s="3517"/>
      <c r="B953" s="3517"/>
      <c r="C953" s="3517"/>
      <c r="D953" s="3517"/>
      <c r="E953" s="3517"/>
      <c r="F953" s="3517"/>
      <c r="G953" s="3517"/>
      <c r="H953" s="3517"/>
      <c r="I953" s="3517"/>
      <c r="J953" s="3517"/>
      <c r="K953" s="3517"/>
    </row>
    <row r="954" spans="1:11">
      <c r="A954" s="3517"/>
      <c r="B954" s="3517"/>
      <c r="C954" s="3517"/>
      <c r="D954" s="3517"/>
      <c r="E954" s="3517"/>
      <c r="F954" s="3517"/>
      <c r="G954" s="3517"/>
      <c r="H954" s="3517"/>
      <c r="I954" s="3517"/>
      <c r="J954" s="3517"/>
      <c r="K954" s="3517"/>
    </row>
    <row r="955" spans="1:11">
      <c r="A955" s="3517"/>
      <c r="B955" s="3517"/>
      <c r="C955" s="3517"/>
      <c r="D955" s="3517"/>
      <c r="E955" s="3517"/>
      <c r="F955" s="3517"/>
      <c r="G955" s="3517"/>
      <c r="H955" s="3517"/>
      <c r="I955" s="3517"/>
      <c r="J955" s="3517"/>
      <c r="K955" s="3517"/>
    </row>
    <row r="956" spans="1:11">
      <c r="A956" s="3517"/>
      <c r="B956" s="3517"/>
      <c r="C956" s="3517"/>
      <c r="D956" s="3517"/>
      <c r="E956" s="3517"/>
      <c r="F956" s="3517"/>
      <c r="G956" s="3517"/>
      <c r="H956" s="3517"/>
      <c r="I956" s="3517"/>
      <c r="J956" s="3517"/>
      <c r="K956" s="3517"/>
    </row>
    <row r="957" spans="1:11">
      <c r="A957" s="3517"/>
      <c r="B957" s="3517"/>
      <c r="C957" s="3517"/>
      <c r="D957" s="3517"/>
      <c r="E957" s="3517"/>
      <c r="F957" s="3517"/>
      <c r="G957" s="3517"/>
      <c r="H957" s="3517"/>
      <c r="I957" s="3517"/>
      <c r="J957" s="3517"/>
      <c r="K957" s="3517"/>
    </row>
    <row r="958" spans="1:11">
      <c r="A958" s="3517"/>
      <c r="B958" s="3517"/>
      <c r="C958" s="3517"/>
      <c r="D958" s="3517"/>
      <c r="E958" s="3517"/>
      <c r="F958" s="3517"/>
      <c r="G958" s="3517"/>
      <c r="H958" s="3517"/>
      <c r="I958" s="3517"/>
      <c r="J958" s="3517"/>
      <c r="K958" s="3517"/>
    </row>
    <row r="959" spans="1:11">
      <c r="A959" s="3517"/>
      <c r="B959" s="3517"/>
      <c r="C959" s="3517"/>
      <c r="D959" s="3517"/>
      <c r="E959" s="3517"/>
      <c r="F959" s="3517"/>
      <c r="G959" s="3517"/>
      <c r="H959" s="3517"/>
      <c r="I959" s="3517"/>
      <c r="J959" s="3517"/>
      <c r="K959" s="3517"/>
    </row>
    <row r="960" spans="1:11">
      <c r="A960" s="3517"/>
      <c r="B960" s="3517"/>
      <c r="C960" s="3517"/>
      <c r="D960" s="3517"/>
      <c r="E960" s="3517"/>
      <c r="F960" s="3517"/>
      <c r="G960" s="3517"/>
      <c r="H960" s="3517"/>
      <c r="I960" s="3517"/>
      <c r="J960" s="3517"/>
      <c r="K960" s="3517"/>
    </row>
    <row r="961" spans="1:11">
      <c r="A961" s="3517"/>
      <c r="B961" s="3517"/>
      <c r="C961" s="3517"/>
      <c r="D961" s="3517"/>
      <c r="E961" s="3517"/>
      <c r="F961" s="3517"/>
      <c r="G961" s="3517"/>
      <c r="H961" s="3517"/>
      <c r="I961" s="3517"/>
      <c r="J961" s="3517"/>
      <c r="K961" s="3517"/>
    </row>
    <row r="962" spans="1:11">
      <c r="A962" s="3517"/>
      <c r="B962" s="3517"/>
      <c r="C962" s="3517"/>
      <c r="D962" s="3517"/>
      <c r="E962" s="3517"/>
      <c r="F962" s="3517"/>
      <c r="G962" s="3517"/>
      <c r="H962" s="3517"/>
      <c r="I962" s="3517"/>
      <c r="J962" s="3517"/>
      <c r="K962" s="3517"/>
    </row>
    <row r="963" spans="1:11">
      <c r="A963" s="3517"/>
      <c r="B963" s="3517"/>
      <c r="C963" s="3517"/>
      <c r="D963" s="3517"/>
      <c r="E963" s="3517"/>
      <c r="F963" s="3517"/>
      <c r="G963" s="3517"/>
      <c r="H963" s="3517"/>
      <c r="I963" s="3517"/>
      <c r="J963" s="3517"/>
      <c r="K963" s="3517"/>
    </row>
    <row r="964" spans="1:11">
      <c r="A964" s="3517"/>
      <c r="B964" s="3517"/>
      <c r="C964" s="3517"/>
      <c r="D964" s="3517"/>
      <c r="E964" s="3517"/>
      <c r="F964" s="3517"/>
      <c r="G964" s="3517"/>
      <c r="H964" s="3517"/>
      <c r="I964" s="3517"/>
      <c r="J964" s="3517"/>
      <c r="K964" s="3517"/>
    </row>
    <row r="965" spans="1:11">
      <c r="A965" s="3517"/>
      <c r="B965" s="3517"/>
      <c r="C965" s="3517"/>
      <c r="D965" s="3517"/>
      <c r="E965" s="3517"/>
      <c r="F965" s="3517"/>
      <c r="G965" s="3517"/>
      <c r="H965" s="3517"/>
      <c r="I965" s="3517"/>
      <c r="J965" s="3517"/>
      <c r="K965" s="3517"/>
    </row>
    <row r="966" spans="1:11">
      <c r="A966" s="3517"/>
      <c r="B966" s="3517"/>
      <c r="C966" s="3517"/>
      <c r="D966" s="3517"/>
      <c r="E966" s="3517"/>
      <c r="F966" s="3517"/>
      <c r="G966" s="3517"/>
      <c r="H966" s="3517"/>
      <c r="I966" s="3517"/>
      <c r="J966" s="3517"/>
      <c r="K966" s="3517"/>
    </row>
    <row r="967" spans="1:11">
      <c r="A967" s="3517"/>
      <c r="B967" s="3517"/>
      <c r="C967" s="3517"/>
      <c r="D967" s="3517"/>
      <c r="E967" s="3517"/>
      <c r="F967" s="3517"/>
      <c r="G967" s="3517"/>
      <c r="H967" s="3517"/>
      <c r="I967" s="3517"/>
      <c r="J967" s="3517"/>
      <c r="K967" s="3517"/>
    </row>
    <row r="968" spans="1:11">
      <c r="A968" s="3517"/>
      <c r="B968" s="3517"/>
      <c r="C968" s="3517"/>
      <c r="D968" s="3517"/>
      <c r="E968" s="3517"/>
      <c r="F968" s="3517"/>
      <c r="G968" s="3517"/>
      <c r="H968" s="3517"/>
      <c r="I968" s="3517"/>
      <c r="J968" s="3517"/>
      <c r="K968" s="3517"/>
    </row>
    <row r="969" spans="1:11">
      <c r="A969" s="3517"/>
      <c r="B969" s="3517"/>
      <c r="C969" s="3517"/>
      <c r="D969" s="3517"/>
      <c r="E969" s="3517"/>
      <c r="F969" s="3517"/>
      <c r="G969" s="3517"/>
      <c r="H969" s="3517"/>
      <c r="I969" s="3517"/>
      <c r="J969" s="3517"/>
      <c r="K969" s="3517"/>
    </row>
    <row r="970" spans="1:11">
      <c r="A970" s="3517"/>
      <c r="B970" s="3517"/>
      <c r="C970" s="3517"/>
      <c r="D970" s="3517"/>
      <c r="E970" s="3517"/>
      <c r="F970" s="3517"/>
      <c r="G970" s="3517"/>
      <c r="H970" s="3517"/>
      <c r="I970" s="3517"/>
      <c r="J970" s="3517"/>
      <c r="K970" s="3517"/>
    </row>
    <row r="971" spans="1:11">
      <c r="A971" s="3517"/>
      <c r="B971" s="3517"/>
      <c r="C971" s="3517"/>
      <c r="D971" s="3517"/>
      <c r="E971" s="3517"/>
      <c r="F971" s="3517"/>
      <c r="G971" s="3517"/>
      <c r="H971" s="3517"/>
      <c r="I971" s="3517"/>
      <c r="J971" s="3517"/>
      <c r="K971" s="3517"/>
    </row>
    <row r="972" spans="1:11">
      <c r="A972" s="3517"/>
      <c r="B972" s="3517"/>
      <c r="C972" s="3517"/>
      <c r="D972" s="3517"/>
      <c r="E972" s="3517"/>
      <c r="F972" s="3517"/>
      <c r="G972" s="3517"/>
      <c r="H972" s="3517"/>
      <c r="I972" s="3517"/>
      <c r="J972" s="3517"/>
      <c r="K972" s="3517"/>
    </row>
    <row r="973" spans="1:11">
      <c r="A973" s="3517"/>
      <c r="B973" s="3517"/>
      <c r="C973" s="3517"/>
      <c r="D973" s="3517"/>
      <c r="E973" s="3517"/>
      <c r="F973" s="3517"/>
      <c r="G973" s="3517"/>
      <c r="H973" s="3517"/>
      <c r="I973" s="3517"/>
      <c r="J973" s="3517"/>
      <c r="K973" s="3517"/>
    </row>
    <row r="974" spans="1:11">
      <c r="A974" s="3517"/>
      <c r="B974" s="3517"/>
      <c r="C974" s="3517"/>
      <c r="D974" s="3517"/>
      <c r="E974" s="3517"/>
      <c r="F974" s="3517"/>
      <c r="G974" s="3517"/>
      <c r="H974" s="3517"/>
      <c r="I974" s="3517"/>
      <c r="J974" s="3517"/>
      <c r="K974" s="3517"/>
    </row>
    <row r="975" spans="1:11">
      <c r="A975" s="3517"/>
      <c r="B975" s="3517"/>
      <c r="C975" s="3517"/>
      <c r="D975" s="3517"/>
      <c r="E975" s="3517"/>
      <c r="F975" s="3517"/>
      <c r="G975" s="3517"/>
      <c r="H975" s="3517"/>
      <c r="I975" s="3517"/>
      <c r="J975" s="3517"/>
      <c r="K975" s="3517"/>
    </row>
    <row r="976" spans="1:11">
      <c r="A976" s="3517"/>
      <c r="B976" s="3517"/>
      <c r="C976" s="3517"/>
      <c r="D976" s="3517"/>
      <c r="E976" s="3517"/>
      <c r="F976" s="3517"/>
      <c r="G976" s="3517"/>
      <c r="H976" s="3517"/>
      <c r="I976" s="3517"/>
      <c r="J976" s="3517"/>
      <c r="K976" s="3517"/>
    </row>
    <row r="977" spans="1:11">
      <c r="A977" s="3517"/>
      <c r="B977" s="3517"/>
      <c r="C977" s="3517"/>
      <c r="D977" s="3517"/>
      <c r="E977" s="3517"/>
      <c r="F977" s="3517"/>
      <c r="G977" s="3517"/>
      <c r="H977" s="3517"/>
      <c r="I977" s="3517"/>
      <c r="J977" s="3517"/>
      <c r="K977" s="3517"/>
    </row>
    <row r="978" spans="1:11">
      <c r="A978" s="3517"/>
      <c r="B978" s="3517"/>
      <c r="C978" s="3517"/>
      <c r="D978" s="3517"/>
      <c r="E978" s="3517"/>
      <c r="F978" s="3517"/>
      <c r="G978" s="3517"/>
      <c r="H978" s="3517"/>
      <c r="I978" s="3517"/>
      <c r="J978" s="3517"/>
      <c r="K978" s="3517"/>
    </row>
    <row r="979" spans="1:11">
      <c r="A979" s="3517"/>
      <c r="B979" s="3517"/>
      <c r="C979" s="3517"/>
      <c r="D979" s="3517"/>
      <c r="E979" s="3517"/>
      <c r="F979" s="3517"/>
      <c r="G979" s="3517"/>
      <c r="H979" s="3517"/>
      <c r="I979" s="3517"/>
      <c r="J979" s="3517"/>
      <c r="K979" s="3517"/>
    </row>
    <row r="980" spans="1:11">
      <c r="A980" s="3517"/>
      <c r="B980" s="3517"/>
      <c r="C980" s="3517"/>
      <c r="D980" s="3517"/>
      <c r="E980" s="3517"/>
      <c r="F980" s="3517"/>
      <c r="G980" s="3517"/>
      <c r="H980" s="3517"/>
      <c r="I980" s="3517"/>
      <c r="J980" s="3517"/>
      <c r="K980" s="3517"/>
    </row>
    <row r="981" spans="1:11">
      <c r="A981" s="3517"/>
      <c r="B981" s="3517"/>
      <c r="C981" s="3517"/>
      <c r="D981" s="3517"/>
      <c r="E981" s="3517"/>
      <c r="F981" s="3517"/>
      <c r="G981" s="3517"/>
      <c r="H981" s="3517"/>
      <c r="I981" s="3517"/>
      <c r="J981" s="3517"/>
      <c r="K981" s="3517"/>
    </row>
    <row r="982" spans="1:11">
      <c r="A982" s="3517"/>
      <c r="B982" s="3517"/>
      <c r="C982" s="3517"/>
      <c r="D982" s="3517"/>
      <c r="E982" s="3517"/>
      <c r="F982" s="3517"/>
      <c r="G982" s="3517"/>
      <c r="H982" s="3517"/>
      <c r="I982" s="3517"/>
      <c r="J982" s="3517"/>
      <c r="K982" s="3517"/>
    </row>
  </sheetData>
  <mergeCells count="53">
    <mergeCell ref="A8:K8"/>
    <mergeCell ref="A12:A17"/>
    <mergeCell ref="B12:B17"/>
    <mergeCell ref="C12:D17"/>
    <mergeCell ref="E12:E15"/>
    <mergeCell ref="H12:H15"/>
    <mergeCell ref="F13:F15"/>
    <mergeCell ref="G13:G15"/>
    <mergeCell ref="I13:I15"/>
    <mergeCell ref="J13:J15"/>
    <mergeCell ref="K13:K15"/>
    <mergeCell ref="F16:F17"/>
    <mergeCell ref="G16:G17"/>
    <mergeCell ref="H16:H17"/>
    <mergeCell ref="I16:I17"/>
    <mergeCell ref="J16:J17"/>
    <mergeCell ref="K16:K17"/>
    <mergeCell ref="C28:D28"/>
    <mergeCell ref="C18:D18"/>
    <mergeCell ref="C19:D19"/>
    <mergeCell ref="C20:D20"/>
    <mergeCell ref="C21:D21"/>
    <mergeCell ref="C22:D22"/>
    <mergeCell ref="C23:D23"/>
    <mergeCell ref="E23:E26"/>
    <mergeCell ref="C24:D24"/>
    <mergeCell ref="C25:D25"/>
    <mergeCell ref="C26:D26"/>
    <mergeCell ref="C27:D27"/>
    <mergeCell ref="C40:D40"/>
    <mergeCell ref="C29:D29"/>
    <mergeCell ref="C30:D30"/>
    <mergeCell ref="C31:D31"/>
    <mergeCell ref="C32:D32"/>
    <mergeCell ref="C33:D33"/>
    <mergeCell ref="C34:D34"/>
    <mergeCell ref="C35:D35"/>
    <mergeCell ref="C36:D36"/>
    <mergeCell ref="C37:D37"/>
    <mergeCell ref="C38:D38"/>
    <mergeCell ref="C39:D39"/>
    <mergeCell ref="C52:D52"/>
    <mergeCell ref="C41:D41"/>
    <mergeCell ref="C42:D42"/>
    <mergeCell ref="C43:D43"/>
    <mergeCell ref="C44:D44"/>
    <mergeCell ref="C45:D45"/>
    <mergeCell ref="C46:D46"/>
    <mergeCell ref="A47:K47"/>
    <mergeCell ref="C48:D48"/>
    <mergeCell ref="C49:D49"/>
    <mergeCell ref="C50:D50"/>
    <mergeCell ref="C51:D5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8"/>
  <sheetViews>
    <sheetView zoomScale="85" zoomScaleNormal="85" workbookViewId="0"/>
  </sheetViews>
  <sheetFormatPr defaultColWidth="59.5703125" defaultRowHeight="12.75"/>
  <cols>
    <col min="1" max="1" width="11.7109375" style="60" customWidth="1"/>
    <col min="2" max="2" width="10.42578125" style="60" customWidth="1"/>
    <col min="3" max="3" width="19.7109375" style="60" customWidth="1"/>
    <col min="4" max="4" width="12.7109375" style="60" customWidth="1"/>
    <col min="5" max="5" width="10.42578125" style="60" customWidth="1"/>
    <col min="6" max="6" width="13" style="60" customWidth="1"/>
    <col min="7" max="9" width="9.7109375" style="65" customWidth="1"/>
    <col min="10" max="10" width="41.140625" style="60" customWidth="1"/>
    <col min="11" max="13" width="9.85546875" style="60" customWidth="1"/>
    <col min="14" max="14" width="13.140625" style="485" customWidth="1"/>
    <col min="15" max="16" width="11.5703125" style="60" customWidth="1"/>
    <col min="17" max="18" width="11.42578125" style="60" customWidth="1"/>
    <col min="19" max="21" width="9.140625" style="60" customWidth="1"/>
    <col min="22" max="22" width="13.5703125" style="60" customWidth="1"/>
    <col min="23" max="23" width="11.42578125" style="60" customWidth="1"/>
    <col min="24" max="24" width="9.5703125" style="60" customWidth="1"/>
    <col min="25" max="26" width="16.42578125" style="60" customWidth="1"/>
    <col min="27" max="27" width="30" style="60" customWidth="1"/>
    <col min="28" max="16384" width="59.5703125" style="60"/>
  </cols>
  <sheetData>
    <row r="1" spans="1:31" s="12" customFormat="1" ht="15">
      <c r="A1" s="12" t="s">
        <v>48</v>
      </c>
      <c r="B1" s="12">
        <v>8.1999999999999993</v>
      </c>
      <c r="AE1" s="79"/>
    </row>
    <row r="2" spans="1:31" s="12" customFormat="1" ht="15">
      <c r="A2" s="12" t="s">
        <v>49</v>
      </c>
      <c r="B2" s="32" t="s">
        <v>113</v>
      </c>
      <c r="C2" s="40"/>
      <c r="D2" s="40"/>
      <c r="E2" s="40"/>
      <c r="AE2" s="79"/>
    </row>
    <row r="3" spans="1:31" s="12" customFormat="1" ht="15">
      <c r="A3" s="12" t="s">
        <v>47</v>
      </c>
      <c r="B3" s="22" t="s">
        <v>52</v>
      </c>
      <c r="C3" s="22"/>
      <c r="D3" s="22"/>
      <c r="E3" s="22"/>
      <c r="AE3" s="79"/>
    </row>
    <row r="4" spans="1:31" s="12" customFormat="1" ht="15">
      <c r="A4" s="12" t="s">
        <v>50</v>
      </c>
      <c r="B4" s="94" t="s">
        <v>114</v>
      </c>
      <c r="C4" s="94"/>
      <c r="D4" s="94"/>
      <c r="E4" s="94"/>
      <c r="AE4" s="79"/>
    </row>
    <row r="5" spans="1:31" s="12" customFormat="1" ht="15">
      <c r="A5" s="12" t="s">
        <v>51</v>
      </c>
      <c r="B5" s="95" t="s">
        <v>71</v>
      </c>
      <c r="C5" s="95"/>
      <c r="D5" s="95"/>
      <c r="E5" s="95"/>
      <c r="AE5" s="79"/>
    </row>
    <row r="6" spans="1:31" ht="12.75" customHeight="1" thickBot="1">
      <c r="N6" s="60"/>
    </row>
    <row r="7" spans="1:31" s="62" customFormat="1" ht="24" customHeight="1" thickBot="1">
      <c r="A7" s="4501" t="s">
        <v>87</v>
      </c>
      <c r="B7" s="4501" t="s">
        <v>106</v>
      </c>
      <c r="C7" s="4501" t="s">
        <v>89</v>
      </c>
      <c r="D7" s="306"/>
      <c r="E7" s="306"/>
      <c r="F7" s="4501" t="s">
        <v>90</v>
      </c>
      <c r="G7" s="4503" t="s">
        <v>125</v>
      </c>
      <c r="H7" s="309"/>
      <c r="I7" s="4503" t="s">
        <v>92</v>
      </c>
      <c r="J7" s="4492" t="s">
        <v>107</v>
      </c>
      <c r="K7" s="4492" t="s">
        <v>108</v>
      </c>
      <c r="L7" s="4492" t="s">
        <v>109</v>
      </c>
      <c r="M7" s="4492" t="s">
        <v>100</v>
      </c>
      <c r="N7" s="4492" t="s">
        <v>184</v>
      </c>
      <c r="O7" s="4499" t="s">
        <v>185</v>
      </c>
      <c r="P7" s="4492" t="s">
        <v>186</v>
      </c>
      <c r="Q7" s="4494" t="s">
        <v>110</v>
      </c>
      <c r="R7" s="4492" t="s">
        <v>157</v>
      </c>
      <c r="S7" s="4496" t="s">
        <v>187</v>
      </c>
      <c r="T7" s="4497"/>
      <c r="U7" s="4498"/>
      <c r="V7" s="4492" t="s">
        <v>103</v>
      </c>
      <c r="W7" s="4490" t="s">
        <v>104</v>
      </c>
      <c r="X7" s="4490" t="s">
        <v>105</v>
      </c>
    </row>
    <row r="8" spans="1:31" s="62" customFormat="1" ht="69" customHeight="1" thickBot="1">
      <c r="A8" s="4502"/>
      <c r="B8" s="4502"/>
      <c r="C8" s="4502"/>
      <c r="D8" s="307" t="s">
        <v>729</v>
      </c>
      <c r="E8" s="307" t="s">
        <v>148</v>
      </c>
      <c r="F8" s="4502"/>
      <c r="G8" s="4504"/>
      <c r="H8" s="310" t="s">
        <v>91</v>
      </c>
      <c r="I8" s="4504"/>
      <c r="J8" s="4493"/>
      <c r="K8" s="4493"/>
      <c r="L8" s="4493"/>
      <c r="M8" s="4493"/>
      <c r="N8" s="4493"/>
      <c r="O8" s="4500"/>
      <c r="P8" s="4493"/>
      <c r="Q8" s="4495"/>
      <c r="R8" s="4493"/>
      <c r="S8" s="312" t="s">
        <v>188</v>
      </c>
      <c r="T8" s="312" t="s">
        <v>189</v>
      </c>
      <c r="U8" s="63" t="s">
        <v>190</v>
      </c>
      <c r="V8" s="4493"/>
      <c r="W8" s="4491"/>
      <c r="X8" s="4491"/>
    </row>
    <row r="9" spans="1:31" s="321" customFormat="1" ht="30.75" customHeight="1">
      <c r="A9" s="314"/>
      <c r="B9" s="314"/>
      <c r="C9" s="315"/>
      <c r="D9" s="315"/>
      <c r="E9" s="315"/>
      <c r="F9" s="315"/>
      <c r="G9" s="316"/>
      <c r="H9" s="319"/>
      <c r="I9" s="319"/>
      <c r="J9" s="315"/>
      <c r="K9" s="315"/>
      <c r="L9" s="315"/>
      <c r="M9" s="315"/>
      <c r="N9" s="320"/>
      <c r="O9" s="320"/>
      <c r="P9" s="320"/>
      <c r="Q9" s="320"/>
      <c r="R9" s="320"/>
      <c r="S9" s="320"/>
      <c r="T9" s="320"/>
      <c r="U9" s="320"/>
      <c r="V9" s="315"/>
      <c r="W9" s="320"/>
      <c r="X9" s="314"/>
      <c r="Y9" s="66"/>
    </row>
    <row r="10" spans="1:31" s="67" customFormat="1" ht="22.5" customHeight="1">
      <c r="A10" s="60"/>
      <c r="B10" s="60"/>
      <c r="C10" s="60"/>
      <c r="D10" s="60"/>
      <c r="E10" s="60"/>
      <c r="F10" s="60"/>
      <c r="G10" s="60"/>
      <c r="H10" s="60"/>
      <c r="I10" s="60"/>
      <c r="J10" s="60"/>
      <c r="K10" s="60"/>
      <c r="L10" s="60"/>
      <c r="M10" s="60"/>
      <c r="N10" s="485"/>
      <c r="O10" s="60"/>
      <c r="P10" s="60"/>
      <c r="Q10" s="60"/>
      <c r="R10" s="60"/>
      <c r="S10" s="60"/>
      <c r="T10" s="60"/>
      <c r="U10" s="60"/>
      <c r="V10" s="66"/>
      <c r="W10" s="60"/>
      <c r="X10" s="60"/>
      <c r="Y10" s="66"/>
    </row>
    <row r="11" spans="1:31" s="67" customFormat="1" ht="32.25" customHeight="1">
      <c r="A11" s="60"/>
      <c r="B11" s="60"/>
      <c r="C11" s="60"/>
      <c r="D11" s="60"/>
      <c r="E11" s="60"/>
      <c r="F11" s="60"/>
      <c r="G11" s="60"/>
      <c r="H11" s="60"/>
      <c r="I11" s="60"/>
      <c r="J11" s="60"/>
      <c r="K11" s="60"/>
      <c r="L11" s="60"/>
      <c r="M11" s="60"/>
      <c r="N11" s="485"/>
      <c r="O11" s="60"/>
      <c r="P11" s="60"/>
      <c r="Q11" s="60"/>
      <c r="R11" s="60"/>
      <c r="S11" s="60"/>
      <c r="T11" s="60"/>
      <c r="U11" s="60"/>
      <c r="V11" s="66"/>
      <c r="W11" s="60"/>
      <c r="X11" s="60"/>
      <c r="Y11" s="66"/>
    </row>
    <row r="12" spans="1:31" s="67" customFormat="1" ht="40.5" customHeight="1">
      <c r="A12" s="60"/>
      <c r="B12" s="60"/>
      <c r="C12" s="60"/>
      <c r="D12" s="60"/>
      <c r="E12" s="60"/>
      <c r="F12" s="60"/>
      <c r="G12" s="60"/>
      <c r="H12" s="60"/>
      <c r="I12" s="60"/>
      <c r="J12" s="60"/>
      <c r="K12" s="60"/>
      <c r="L12" s="60"/>
      <c r="M12" s="60"/>
      <c r="N12" s="485"/>
      <c r="O12" s="60"/>
      <c r="P12" s="60"/>
      <c r="Q12" s="60"/>
      <c r="R12" s="60"/>
      <c r="S12" s="60"/>
      <c r="T12" s="60"/>
      <c r="U12" s="60"/>
      <c r="V12" s="60"/>
      <c r="W12" s="60"/>
      <c r="X12" s="60"/>
      <c r="Y12" s="66"/>
    </row>
    <row r="13" spans="1:31" s="67" customFormat="1" ht="17.25" customHeight="1">
      <c r="A13" s="60"/>
      <c r="B13" s="60"/>
      <c r="C13" s="60"/>
      <c r="D13" s="60"/>
      <c r="E13" s="60"/>
      <c r="F13" s="60"/>
      <c r="G13" s="60"/>
      <c r="H13" s="60"/>
      <c r="I13" s="60"/>
      <c r="J13" s="60"/>
      <c r="K13" s="60"/>
      <c r="L13" s="60"/>
      <c r="M13" s="60"/>
      <c r="N13" s="485"/>
      <c r="O13" s="60"/>
      <c r="P13" s="60"/>
      <c r="Q13" s="60"/>
      <c r="R13" s="60"/>
      <c r="S13" s="60"/>
      <c r="T13" s="60"/>
      <c r="U13" s="60"/>
      <c r="V13" s="60"/>
      <c r="W13" s="60"/>
      <c r="X13" s="60"/>
      <c r="Y13" s="66"/>
    </row>
    <row r="14" spans="1:31" s="67" customFormat="1" ht="19.5" customHeight="1">
      <c r="A14" s="60"/>
      <c r="B14" s="60"/>
      <c r="C14" s="60"/>
      <c r="D14" s="60"/>
      <c r="E14" s="60"/>
      <c r="F14" s="60"/>
      <c r="G14" s="60"/>
      <c r="H14" s="60"/>
      <c r="I14" s="60"/>
      <c r="J14" s="60"/>
      <c r="K14" s="60"/>
      <c r="L14" s="60"/>
      <c r="M14" s="60"/>
      <c r="N14" s="485"/>
      <c r="O14" s="60"/>
      <c r="P14" s="60"/>
      <c r="Q14" s="60"/>
      <c r="R14" s="60"/>
      <c r="S14" s="60"/>
      <c r="T14" s="60"/>
      <c r="U14" s="60"/>
      <c r="V14" s="60"/>
      <c r="W14" s="60"/>
      <c r="X14" s="60"/>
      <c r="Y14" s="66"/>
    </row>
    <row r="15" spans="1:31" s="67" customFormat="1" ht="50.25" customHeight="1">
      <c r="A15" s="60"/>
      <c r="B15" s="60"/>
      <c r="C15" s="60"/>
      <c r="D15" s="60"/>
      <c r="E15" s="60"/>
      <c r="F15" s="60"/>
      <c r="G15" s="60"/>
      <c r="H15" s="60"/>
      <c r="I15" s="60"/>
      <c r="J15" s="60"/>
      <c r="K15" s="60"/>
      <c r="L15" s="60"/>
      <c r="M15" s="60"/>
      <c r="N15" s="485"/>
      <c r="O15" s="60"/>
      <c r="P15" s="60"/>
      <c r="Q15" s="60"/>
      <c r="R15" s="60"/>
      <c r="S15" s="60"/>
      <c r="T15" s="60"/>
      <c r="U15" s="60"/>
      <c r="V15" s="60"/>
      <c r="W15" s="60"/>
      <c r="X15" s="60"/>
      <c r="Y15" s="66"/>
    </row>
    <row r="16" spans="1:31" ht="39" customHeight="1">
      <c r="G16" s="60"/>
      <c r="H16" s="60"/>
      <c r="I16" s="60"/>
    </row>
    <row r="17" spans="3:14" s="77" customFormat="1" ht="15">
      <c r="C17" s="60"/>
      <c r="D17" s="60"/>
      <c r="E17" s="60"/>
      <c r="F17" s="60"/>
      <c r="G17" s="60"/>
      <c r="H17" s="60"/>
      <c r="I17" s="60"/>
      <c r="J17" s="60"/>
      <c r="K17" s="60"/>
      <c r="L17" s="60"/>
      <c r="M17" s="60"/>
      <c r="N17" s="486"/>
    </row>
    <row r="18" spans="3:14">
      <c r="G18" s="60"/>
      <c r="H18" s="60"/>
      <c r="I18" s="60"/>
    </row>
    <row r="19" spans="3:14" s="81" customFormat="1">
      <c r="C19" s="60"/>
      <c r="D19" s="60"/>
      <c r="E19" s="60"/>
      <c r="F19" s="60"/>
      <c r="G19" s="60"/>
      <c r="H19" s="60"/>
      <c r="I19" s="60"/>
      <c r="J19" s="60"/>
      <c r="K19" s="60"/>
      <c r="L19" s="60"/>
      <c r="N19" s="487"/>
    </row>
    <row r="20" spans="3:14">
      <c r="G20" s="60"/>
      <c r="H20" s="60"/>
      <c r="I20" s="60"/>
    </row>
    <row r="21" spans="3:14">
      <c r="G21" s="60"/>
      <c r="H21" s="60"/>
      <c r="I21" s="60"/>
    </row>
    <row r="22" spans="3:14">
      <c r="G22" s="60"/>
      <c r="H22" s="60"/>
      <c r="I22" s="60"/>
    </row>
    <row r="23" spans="3:14">
      <c r="G23" s="60"/>
      <c r="H23" s="60"/>
      <c r="I23" s="60"/>
    </row>
    <row r="24" spans="3:14">
      <c r="G24" s="60"/>
      <c r="H24" s="60"/>
      <c r="I24" s="60"/>
    </row>
    <row r="25" spans="3:14">
      <c r="G25" s="60"/>
      <c r="H25" s="60"/>
      <c r="I25" s="60"/>
    </row>
    <row r="26" spans="3:14">
      <c r="G26" s="60"/>
      <c r="H26" s="60"/>
      <c r="I26" s="60"/>
    </row>
    <row r="27" spans="3:14">
      <c r="G27" s="60"/>
      <c r="H27" s="60"/>
      <c r="I27" s="60"/>
    </row>
    <row r="28" spans="3:14">
      <c r="G28" s="60"/>
      <c r="H28" s="60"/>
      <c r="I28" s="60"/>
    </row>
  </sheetData>
  <mergeCells count="19">
    <mergeCell ref="O7:O8"/>
    <mergeCell ref="A7:A8"/>
    <mergeCell ref="B7:B8"/>
    <mergeCell ref="C7:C8"/>
    <mergeCell ref="F7:F8"/>
    <mergeCell ref="G7:G8"/>
    <mergeCell ref="I7:I8"/>
    <mergeCell ref="J7:J8"/>
    <mergeCell ref="K7:K8"/>
    <mergeCell ref="L7:L8"/>
    <mergeCell ref="M7:M8"/>
    <mergeCell ref="N7:N8"/>
    <mergeCell ref="X7:X8"/>
    <mergeCell ref="P7:P8"/>
    <mergeCell ref="Q7:Q8"/>
    <mergeCell ref="R7:R8"/>
    <mergeCell ref="S7:U7"/>
    <mergeCell ref="V7:V8"/>
    <mergeCell ref="W7:W8"/>
  </mergeCells>
  <dataValidations count="10">
    <dataValidation type="list" allowBlank="1" showInputMessage="1" showErrorMessage="1" sqref="M10:M1048576">
      <formula1>#REF!</formula1>
    </dataValidation>
    <dataValidation type="list" allowBlank="1" showInputMessage="1" showErrorMessage="1" sqref="V9 V10:V1048576">
      <formula1>#REF!</formula1>
    </dataValidation>
    <dataValidation type="list" allowBlank="1" showInputMessage="1" showErrorMessage="1" sqref="K9 K10:K1048576">
      <formula1>#REF!</formula1>
    </dataValidation>
    <dataValidation type="list" allowBlank="1" showInputMessage="1" showErrorMessage="1" sqref="E9 E10:E1048576">
      <formula1>#REF!</formula1>
    </dataValidation>
    <dataValidation type="list" allowBlank="1" showInputMessage="1" showErrorMessage="1" sqref="C9 C10:C1048576">
      <formula1>#REF!</formula1>
    </dataValidation>
    <dataValidation type="list" allowBlank="1" showInputMessage="1" showErrorMessage="1" sqref="D9 D10:D1048576">
      <formula1>#REF!</formula1>
    </dataValidation>
    <dataValidation type="list" allowBlank="1" showInputMessage="1" showErrorMessage="1" sqref="F9 F10:F1048576">
      <formula1>#REF!</formula1>
    </dataValidation>
    <dataValidation type="list" allowBlank="1" showInputMessage="1" showErrorMessage="1" sqref="J9 J10:J1048576">
      <formula1>#REF!</formula1>
    </dataValidation>
    <dataValidation type="list" allowBlank="1" showInputMessage="1" showErrorMessage="1" sqref="L9 L10:L1048576">
      <formula1>#REF!</formula1>
    </dataValidation>
    <dataValidation type="list" allowBlank="1" showInputMessage="1" showErrorMessage="1" sqref="M9">
      <formula1>#REF!</formula1>
    </dataValidation>
  </dataValidations>
  <pageMargins left="0" right="0" top="1" bottom="1" header="0.5" footer="0.5"/>
  <pageSetup paperSize="9" scale="58" orientation="landscape"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O40"/>
  <sheetViews>
    <sheetView zoomScale="60" zoomScaleNormal="60" workbookViewId="0"/>
  </sheetViews>
  <sheetFormatPr defaultColWidth="11.42578125" defaultRowHeight="14.25"/>
  <cols>
    <col min="1" max="1" width="11.42578125" style="3616" customWidth="1"/>
    <col min="2" max="2" width="8" style="3616" customWidth="1"/>
    <col min="3" max="3" width="63.7109375" style="3617" customWidth="1"/>
    <col min="4" max="4" width="26.5703125" style="3617" customWidth="1"/>
    <col min="5" max="8" width="15" style="3617" customWidth="1"/>
    <col min="9" max="10" width="16.5703125" style="3617" customWidth="1"/>
    <col min="11" max="14" width="15.140625" style="3617" customWidth="1"/>
    <col min="15" max="16384" width="11.42578125" style="3617"/>
  </cols>
  <sheetData>
    <row r="1" spans="1:14" ht="15">
      <c r="C1" s="41" t="s">
        <v>48</v>
      </c>
      <c r="D1" s="105" t="s">
        <v>3777</v>
      </c>
      <c r="E1" s="3516"/>
    </row>
    <row r="2" spans="1:14" ht="15">
      <c r="C2" s="27" t="s">
        <v>49</v>
      </c>
      <c r="D2" s="27" t="s">
        <v>3395</v>
      </c>
      <c r="E2" s="3516"/>
    </row>
    <row r="3" spans="1:14" ht="15">
      <c r="C3" s="27" t="s">
        <v>47</v>
      </c>
      <c r="D3" s="27" t="s">
        <v>52</v>
      </c>
      <c r="E3" s="3516"/>
    </row>
    <row r="4" spans="1:14" ht="15">
      <c r="C4" s="27" t="s">
        <v>50</v>
      </c>
      <c r="D4" s="27" t="s">
        <v>53</v>
      </c>
      <c r="E4" s="3516"/>
    </row>
    <row r="5" spans="1:14" ht="15">
      <c r="C5" s="41" t="s">
        <v>792</v>
      </c>
      <c r="D5" s="41" t="s">
        <v>71</v>
      </c>
      <c r="E5" s="3516"/>
    </row>
    <row r="7" spans="1:14" ht="15" thickBot="1">
      <c r="A7" s="3618"/>
      <c r="B7" s="3618"/>
      <c r="C7" s="3618"/>
      <c r="D7" s="3618"/>
      <c r="E7" s="3618"/>
      <c r="F7" s="3618"/>
      <c r="G7" s="3618"/>
      <c r="H7" s="3618"/>
      <c r="I7" s="3618"/>
      <c r="J7" s="3618"/>
    </row>
    <row r="8" spans="1:14" s="3619" customFormat="1" ht="27.75" thickBot="1">
      <c r="A8" s="5183" t="s">
        <v>3778</v>
      </c>
      <c r="B8" s="5184"/>
      <c r="C8" s="5184"/>
      <c r="D8" s="5184"/>
      <c r="E8" s="5184"/>
      <c r="F8" s="5184"/>
      <c r="G8" s="5184"/>
      <c r="H8" s="5184"/>
      <c r="I8" s="5184"/>
      <c r="J8" s="5184"/>
      <c r="K8" s="5184"/>
      <c r="L8" s="5184"/>
      <c r="M8" s="5184"/>
      <c r="N8" s="5185"/>
    </row>
    <row r="9" spans="1:14" s="3523" customFormat="1" ht="27">
      <c r="A9" s="3620"/>
      <c r="B9" s="3621"/>
      <c r="C9" s="3621"/>
      <c r="D9" s="3622"/>
      <c r="E9" s="3621"/>
      <c r="F9" s="3621"/>
      <c r="G9" s="3621"/>
      <c r="H9" s="3621"/>
      <c r="I9" s="3621"/>
      <c r="J9" s="3621"/>
      <c r="K9" s="3623"/>
      <c r="L9" s="3623"/>
      <c r="M9" s="3623"/>
      <c r="N9" s="3624"/>
    </row>
    <row r="10" spans="1:14" s="3523" customFormat="1" ht="27">
      <c r="A10" s="3620"/>
      <c r="B10" s="3621"/>
      <c r="C10" s="3386"/>
      <c r="D10" s="3621"/>
      <c r="E10" s="3621"/>
      <c r="F10" s="3621"/>
      <c r="G10" s="3621"/>
      <c r="H10" s="3621"/>
      <c r="I10" s="3621"/>
      <c r="J10" s="3621"/>
      <c r="K10" s="3623"/>
      <c r="L10" s="3623"/>
      <c r="M10" s="3623"/>
      <c r="N10" s="3624"/>
    </row>
    <row r="11" spans="1:14" s="3523" customFormat="1" ht="27.75" thickBot="1">
      <c r="A11" s="3620"/>
      <c r="B11" s="3621"/>
      <c r="C11" s="3621"/>
      <c r="D11" s="3622"/>
      <c r="E11" s="3621"/>
      <c r="F11" s="3621"/>
      <c r="G11" s="3621"/>
      <c r="H11" s="3621"/>
      <c r="I11" s="3621"/>
      <c r="J11" s="3621"/>
      <c r="K11" s="3623"/>
      <c r="L11" s="3623"/>
      <c r="M11" s="3623"/>
      <c r="N11" s="3624"/>
    </row>
    <row r="12" spans="1:14" s="3523" customFormat="1" ht="27" customHeight="1">
      <c r="A12" s="5210" t="s">
        <v>1651</v>
      </c>
      <c r="B12" s="5213" t="s">
        <v>200</v>
      </c>
      <c r="C12" s="5216" t="s">
        <v>1415</v>
      </c>
      <c r="D12" s="5219" t="s">
        <v>3439</v>
      </c>
      <c r="E12" s="5204" t="s">
        <v>3779</v>
      </c>
      <c r="F12" s="5204" t="s">
        <v>3780</v>
      </c>
      <c r="G12" s="5190" t="s">
        <v>3781</v>
      </c>
      <c r="H12" s="5204" t="s">
        <v>3782</v>
      </c>
      <c r="I12" s="5204" t="s">
        <v>3501</v>
      </c>
      <c r="J12" s="5204" t="s">
        <v>3783</v>
      </c>
      <c r="K12" s="5205" t="s">
        <v>3784</v>
      </c>
      <c r="L12" s="5205"/>
      <c r="M12" s="5205"/>
      <c r="N12" s="5206"/>
    </row>
    <row r="13" spans="1:14" s="1708" customFormat="1" ht="85.5">
      <c r="A13" s="5211"/>
      <c r="B13" s="5214"/>
      <c r="C13" s="5217"/>
      <c r="D13" s="5220"/>
      <c r="E13" s="5186"/>
      <c r="F13" s="5186"/>
      <c r="G13" s="5192"/>
      <c r="H13" s="5186"/>
      <c r="I13" s="5186"/>
      <c r="J13" s="5186"/>
      <c r="K13" s="3625" t="s">
        <v>3779</v>
      </c>
      <c r="L13" s="3626" t="s">
        <v>3780</v>
      </c>
      <c r="M13" s="3625" t="s">
        <v>3781</v>
      </c>
      <c r="N13" s="3627" t="s">
        <v>3782</v>
      </c>
    </row>
    <row r="14" spans="1:14" s="1708" customFormat="1" ht="14.25" customHeight="1">
      <c r="A14" s="5211"/>
      <c r="B14" s="5214"/>
      <c r="C14" s="5217"/>
      <c r="D14" s="5220"/>
      <c r="E14" s="5207" t="s">
        <v>1417</v>
      </c>
      <c r="F14" s="5207" t="s">
        <v>1422</v>
      </c>
      <c r="G14" s="5207" t="s">
        <v>1425</v>
      </c>
      <c r="H14" s="5207" t="s">
        <v>1428</v>
      </c>
      <c r="I14" s="5209" t="s">
        <v>3785</v>
      </c>
      <c r="J14" s="5209" t="s">
        <v>3786</v>
      </c>
      <c r="K14" s="5207" t="s">
        <v>1436</v>
      </c>
      <c r="L14" s="5207" t="s">
        <v>1439</v>
      </c>
      <c r="M14" s="5207" t="s">
        <v>1442</v>
      </c>
      <c r="N14" s="5222" t="s">
        <v>2654</v>
      </c>
    </row>
    <row r="15" spans="1:14" s="1708" customFormat="1" ht="14.25" customHeight="1">
      <c r="A15" s="5212"/>
      <c r="B15" s="5215"/>
      <c r="C15" s="5218"/>
      <c r="D15" s="5221"/>
      <c r="E15" s="5208"/>
      <c r="F15" s="5208"/>
      <c r="G15" s="5208"/>
      <c r="H15" s="5208"/>
      <c r="I15" s="5208"/>
      <c r="J15" s="5208"/>
      <c r="K15" s="5208"/>
      <c r="L15" s="5208"/>
      <c r="M15" s="5208"/>
      <c r="N15" s="5223"/>
    </row>
    <row r="16" spans="1:14" s="1708" customFormat="1" ht="30" customHeight="1">
      <c r="A16" s="3628" t="s">
        <v>1417</v>
      </c>
      <c r="B16" s="3629" t="s">
        <v>132</v>
      </c>
      <c r="C16" s="3630" t="s">
        <v>3787</v>
      </c>
      <c r="D16" s="3631" t="s">
        <v>3788</v>
      </c>
      <c r="E16" s="3632">
        <f>SUM(E17,E22,E27,E32)</f>
        <v>0</v>
      </c>
      <c r="F16" s="3632">
        <f t="shared" ref="F16:N16" si="0">SUM(F17,F22,F27,F32)</f>
        <v>0</v>
      </c>
      <c r="G16" s="3632">
        <f t="shared" si="0"/>
        <v>0</v>
      </c>
      <c r="H16" s="3632">
        <f t="shared" si="0"/>
        <v>0</v>
      </c>
      <c r="I16" s="3632">
        <f t="shared" si="0"/>
        <v>0</v>
      </c>
      <c r="J16" s="3632">
        <f t="shared" si="0"/>
        <v>0</v>
      </c>
      <c r="K16" s="3632">
        <f t="shared" si="0"/>
        <v>0</v>
      </c>
      <c r="L16" s="3632">
        <f t="shared" si="0"/>
        <v>0</v>
      </c>
      <c r="M16" s="3632">
        <f t="shared" si="0"/>
        <v>0</v>
      </c>
      <c r="N16" s="3633">
        <f t="shared" si="0"/>
        <v>0</v>
      </c>
    </row>
    <row r="17" spans="1:15" s="1708" customFormat="1" ht="54.75" customHeight="1">
      <c r="A17" s="3628" t="s">
        <v>1422</v>
      </c>
      <c r="B17" s="3634" t="s">
        <v>1420</v>
      </c>
      <c r="C17" s="3635" t="s">
        <v>3789</v>
      </c>
      <c r="D17" s="3636" t="s">
        <v>3788</v>
      </c>
      <c r="E17" s="3637">
        <f>SUM(E18:E21)</f>
        <v>0</v>
      </c>
      <c r="F17" s="3637">
        <f>SUM(F18:F21)</f>
        <v>0</v>
      </c>
      <c r="G17" s="3637">
        <f>SUM(G18:G21)</f>
        <v>0</v>
      </c>
      <c r="H17" s="3637">
        <f>SUM(H18:H21)</f>
        <v>0</v>
      </c>
      <c r="I17" s="3637">
        <f t="shared" ref="I17:M17" si="1">SUM(I18:I21)</f>
        <v>0</v>
      </c>
      <c r="J17" s="3637">
        <f t="shared" si="1"/>
        <v>0</v>
      </c>
      <c r="K17" s="3637">
        <f t="shared" si="1"/>
        <v>0</v>
      </c>
      <c r="L17" s="3637">
        <f t="shared" si="1"/>
        <v>0</v>
      </c>
      <c r="M17" s="3637">
        <f t="shared" si="1"/>
        <v>0</v>
      </c>
      <c r="N17" s="3638">
        <f>SUM(N18:N21)</f>
        <v>0</v>
      </c>
    </row>
    <row r="18" spans="1:15" s="1708" customFormat="1" ht="30" customHeight="1">
      <c r="A18" s="3628" t="s">
        <v>1425</v>
      </c>
      <c r="B18" s="3634" t="s">
        <v>1423</v>
      </c>
      <c r="C18" s="3639" t="s">
        <v>3790</v>
      </c>
      <c r="D18" s="3640"/>
      <c r="E18" s="3641"/>
      <c r="F18" s="3641"/>
      <c r="G18" s="3641"/>
      <c r="H18" s="3641"/>
      <c r="I18" s="3641"/>
      <c r="J18" s="3641"/>
      <c r="K18" s="3642"/>
      <c r="L18" s="3641"/>
      <c r="M18" s="3641"/>
      <c r="N18" s="3643"/>
    </row>
    <row r="19" spans="1:15" s="1708" customFormat="1" ht="30" customHeight="1">
      <c r="A19" s="3628" t="s">
        <v>1428</v>
      </c>
      <c r="B19" s="3634" t="s">
        <v>1550</v>
      </c>
      <c r="C19" s="3639" t="s">
        <v>3791</v>
      </c>
      <c r="D19" s="3640"/>
      <c r="E19" s="3641"/>
      <c r="F19" s="3641"/>
      <c r="G19" s="3641"/>
      <c r="H19" s="3641"/>
      <c r="I19" s="3641"/>
      <c r="J19" s="3641"/>
      <c r="K19" s="3642"/>
      <c r="L19" s="3641"/>
      <c r="M19" s="3641"/>
      <c r="N19" s="3643"/>
    </row>
    <row r="20" spans="1:15" s="1708" customFormat="1" ht="30" customHeight="1">
      <c r="A20" s="3628" t="s">
        <v>1431</v>
      </c>
      <c r="B20" s="3634" t="s">
        <v>2899</v>
      </c>
      <c r="C20" s="3639" t="s">
        <v>3792</v>
      </c>
      <c r="D20" s="3640"/>
      <c r="E20" s="3641"/>
      <c r="F20" s="3641"/>
      <c r="G20" s="3641"/>
      <c r="H20" s="3641"/>
      <c r="I20" s="3641"/>
      <c r="J20" s="3641"/>
      <c r="K20" s="3642"/>
      <c r="L20" s="3641"/>
      <c r="M20" s="3641"/>
      <c r="N20" s="3643"/>
    </row>
    <row r="21" spans="1:15" s="1708" customFormat="1" ht="30" customHeight="1">
      <c r="A21" s="3628" t="s">
        <v>1434</v>
      </c>
      <c r="B21" s="3634" t="s">
        <v>2900</v>
      </c>
      <c r="C21" s="3644" t="s">
        <v>3793</v>
      </c>
      <c r="D21" s="3645"/>
      <c r="E21" s="3646"/>
      <c r="F21" s="3646"/>
      <c r="G21" s="3646"/>
      <c r="H21" s="3647"/>
      <c r="I21" s="3646"/>
      <c r="J21" s="3646"/>
      <c r="K21" s="3648"/>
      <c r="L21" s="3646"/>
      <c r="M21" s="3646"/>
      <c r="N21" s="3649"/>
    </row>
    <row r="22" spans="1:15" s="1708" customFormat="1" ht="53.25" customHeight="1">
      <c r="A22" s="3628" t="s">
        <v>1436</v>
      </c>
      <c r="B22" s="3634" t="s">
        <v>1601</v>
      </c>
      <c r="C22" s="3635" t="s">
        <v>3794</v>
      </c>
      <c r="D22" s="3650" t="s">
        <v>3788</v>
      </c>
      <c r="E22" s="3651">
        <f>SUM(E23:E26)</f>
        <v>0</v>
      </c>
      <c r="F22" s="3651">
        <f t="shared" ref="F22:M22" si="2">SUM(F23:F26)</f>
        <v>0</v>
      </c>
      <c r="G22" s="3651">
        <f t="shared" si="2"/>
        <v>0</v>
      </c>
      <c r="H22" s="3651">
        <f>SUM(H23:H26)</f>
        <v>0</v>
      </c>
      <c r="I22" s="3651">
        <f t="shared" si="2"/>
        <v>0</v>
      </c>
      <c r="J22" s="3651">
        <f t="shared" si="2"/>
        <v>0</v>
      </c>
      <c r="K22" s="3651">
        <f t="shared" si="2"/>
        <v>0</v>
      </c>
      <c r="L22" s="3651">
        <f t="shared" si="2"/>
        <v>0</v>
      </c>
      <c r="M22" s="3651">
        <f t="shared" si="2"/>
        <v>0</v>
      </c>
      <c r="N22" s="3638">
        <f>SUM(N23:N26)</f>
        <v>0</v>
      </c>
    </row>
    <row r="23" spans="1:15" s="1708" customFormat="1" ht="30" customHeight="1">
      <c r="A23" s="3628" t="s">
        <v>1439</v>
      </c>
      <c r="B23" s="3634" t="s">
        <v>1604</v>
      </c>
      <c r="C23" s="3639" t="s">
        <v>3790</v>
      </c>
      <c r="D23" s="3640"/>
      <c r="E23" s="3641"/>
      <c r="F23" s="3641"/>
      <c r="G23" s="3641"/>
      <c r="H23" s="3641"/>
      <c r="I23" s="3641"/>
      <c r="J23" s="3641"/>
      <c r="K23" s="3642"/>
      <c r="L23" s="3641"/>
      <c r="M23" s="3641"/>
      <c r="N23" s="3643"/>
    </row>
    <row r="24" spans="1:15" s="1708" customFormat="1" ht="30" customHeight="1">
      <c r="A24" s="3628" t="s">
        <v>1442</v>
      </c>
      <c r="B24" s="3634" t="s">
        <v>1630</v>
      </c>
      <c r="C24" s="3639" t="s">
        <v>3791</v>
      </c>
      <c r="D24" s="3640"/>
      <c r="E24" s="3641"/>
      <c r="F24" s="3641"/>
      <c r="G24" s="3641"/>
      <c r="H24" s="3641"/>
      <c r="I24" s="3641"/>
      <c r="J24" s="3641"/>
      <c r="K24" s="3642"/>
      <c r="L24" s="3641"/>
      <c r="M24" s="3641"/>
      <c r="N24" s="3643"/>
    </row>
    <row r="25" spans="1:15" s="1708" customFormat="1" ht="30" customHeight="1">
      <c r="A25" s="3628" t="s">
        <v>2654</v>
      </c>
      <c r="B25" s="3634" t="s">
        <v>1633</v>
      </c>
      <c r="C25" s="3639" t="s">
        <v>3792</v>
      </c>
      <c r="D25" s="3640"/>
      <c r="E25" s="3641"/>
      <c r="F25" s="3641"/>
      <c r="G25" s="3641"/>
      <c r="H25" s="3641"/>
      <c r="I25" s="3641"/>
      <c r="J25" s="3641"/>
      <c r="K25" s="3642"/>
      <c r="L25" s="3641"/>
      <c r="M25" s="3641"/>
      <c r="N25" s="3643"/>
    </row>
    <row r="26" spans="1:15" s="1708" customFormat="1" ht="30" customHeight="1">
      <c r="A26" s="3628" t="s">
        <v>2656</v>
      </c>
      <c r="B26" s="3634" t="s">
        <v>1636</v>
      </c>
      <c r="C26" s="3644" t="s">
        <v>3793</v>
      </c>
      <c r="D26" s="3645"/>
      <c r="E26" s="3646"/>
      <c r="F26" s="3646"/>
      <c r="G26" s="3646"/>
      <c r="H26" s="3652"/>
      <c r="I26" s="3646"/>
      <c r="J26" s="3646"/>
      <c r="K26" s="3648"/>
      <c r="L26" s="3646"/>
      <c r="M26" s="3646"/>
      <c r="N26" s="3649"/>
    </row>
    <row r="27" spans="1:15" ht="63" customHeight="1">
      <c r="A27" s="3628" t="s">
        <v>2658</v>
      </c>
      <c r="B27" s="3634" t="s">
        <v>1656</v>
      </c>
      <c r="C27" s="3635" t="s">
        <v>3795</v>
      </c>
      <c r="D27" s="3650" t="s">
        <v>3788</v>
      </c>
      <c r="E27" s="3653">
        <f>SUM(E28:E31)</f>
        <v>0</v>
      </c>
      <c r="F27" s="3653">
        <f t="shared" ref="F27:M27" si="3">SUM(F28:F31)</f>
        <v>0</v>
      </c>
      <c r="G27" s="3653">
        <f t="shared" si="3"/>
        <v>0</v>
      </c>
      <c r="H27" s="3653">
        <f>SUM(H28:H31)</f>
        <v>0</v>
      </c>
      <c r="I27" s="3653">
        <f t="shared" si="3"/>
        <v>0</v>
      </c>
      <c r="J27" s="3653">
        <f t="shared" si="3"/>
        <v>0</v>
      </c>
      <c r="K27" s="3653">
        <f t="shared" si="3"/>
        <v>0</v>
      </c>
      <c r="L27" s="3653">
        <f t="shared" si="3"/>
        <v>0</v>
      </c>
      <c r="M27" s="3653">
        <f t="shared" si="3"/>
        <v>0</v>
      </c>
      <c r="N27" s="3638">
        <f>SUM(N28:N31)</f>
        <v>0</v>
      </c>
    </row>
    <row r="28" spans="1:15" ht="30" customHeight="1">
      <c r="A28" s="3628" t="s">
        <v>1451</v>
      </c>
      <c r="B28" s="3634" t="s">
        <v>3796</v>
      </c>
      <c r="C28" s="3639" t="s">
        <v>3790</v>
      </c>
      <c r="D28" s="3640"/>
      <c r="E28" s="3641"/>
      <c r="F28" s="3641"/>
      <c r="G28" s="3641"/>
      <c r="H28" s="3641"/>
      <c r="I28" s="3641"/>
      <c r="J28" s="3641"/>
      <c r="K28" s="3642"/>
      <c r="L28" s="3641"/>
      <c r="M28" s="3641"/>
      <c r="N28" s="3643"/>
    </row>
    <row r="29" spans="1:15" ht="30" customHeight="1">
      <c r="A29" s="3628" t="s">
        <v>1454</v>
      </c>
      <c r="B29" s="3634" t="s">
        <v>3797</v>
      </c>
      <c r="C29" s="3639" t="s">
        <v>3791</v>
      </c>
      <c r="D29" s="3640"/>
      <c r="E29" s="3641"/>
      <c r="F29" s="3641"/>
      <c r="G29" s="3641"/>
      <c r="H29" s="3641"/>
      <c r="I29" s="3641"/>
      <c r="J29" s="3641"/>
      <c r="K29" s="3642"/>
      <c r="L29" s="3641"/>
      <c r="M29" s="3641"/>
      <c r="N29" s="3643"/>
    </row>
    <row r="30" spans="1:15" s="1708" customFormat="1" ht="30" customHeight="1">
      <c r="A30" s="3628" t="s">
        <v>1457</v>
      </c>
      <c r="B30" s="3634" t="s">
        <v>3798</v>
      </c>
      <c r="C30" s="3639" t="s">
        <v>3792</v>
      </c>
      <c r="D30" s="3640"/>
      <c r="E30" s="3641"/>
      <c r="F30" s="3641"/>
      <c r="G30" s="3641"/>
      <c r="H30" s="3641"/>
      <c r="I30" s="3641"/>
      <c r="J30" s="3641"/>
      <c r="K30" s="3642"/>
      <c r="L30" s="3641"/>
      <c r="M30" s="3641"/>
      <c r="N30" s="3643"/>
      <c r="O30" s="3617"/>
    </row>
    <row r="31" spans="1:15" s="1708" customFormat="1" ht="30" customHeight="1">
      <c r="A31" s="3628" t="s">
        <v>1460</v>
      </c>
      <c r="B31" s="3634" t="s">
        <v>3799</v>
      </c>
      <c r="C31" s="3644" t="s">
        <v>3793</v>
      </c>
      <c r="D31" s="3645"/>
      <c r="E31" s="3646"/>
      <c r="F31" s="3646"/>
      <c r="G31" s="3646"/>
      <c r="H31" s="3652"/>
      <c r="I31" s="3646"/>
      <c r="J31" s="3646"/>
      <c r="K31" s="3648"/>
      <c r="L31" s="3646"/>
      <c r="M31" s="3646"/>
      <c r="N31" s="3649"/>
      <c r="O31" s="3617"/>
    </row>
    <row r="32" spans="1:15" s="1708" customFormat="1" ht="50.25" customHeight="1">
      <c r="A32" s="3628" t="s">
        <v>2664</v>
      </c>
      <c r="B32" s="3634" t="s">
        <v>3763</v>
      </c>
      <c r="C32" s="3635" t="s">
        <v>3800</v>
      </c>
      <c r="D32" s="3650" t="s">
        <v>3788</v>
      </c>
      <c r="E32" s="3651">
        <f>SUM(E33:E36)</f>
        <v>0</v>
      </c>
      <c r="F32" s="3654"/>
      <c r="G32" s="3651">
        <f>SUM(G33:G36)</f>
        <v>0</v>
      </c>
      <c r="H32" s="3651">
        <f>SUM(H33:H35)</f>
        <v>0</v>
      </c>
      <c r="I32" s="3651">
        <f t="shared" ref="I32:K32" si="4">SUM(I33:I35)</f>
        <v>0</v>
      </c>
      <c r="J32" s="3651">
        <f t="shared" si="4"/>
        <v>0</v>
      </c>
      <c r="K32" s="3651">
        <f t="shared" si="4"/>
        <v>0</v>
      </c>
      <c r="L32" s="3655"/>
      <c r="M32" s="3651">
        <f t="shared" ref="M32" si="5">SUM(M33:M35)</f>
        <v>0</v>
      </c>
      <c r="N32" s="3638">
        <f>SUM(N33:N35)</f>
        <v>0</v>
      </c>
      <c r="O32" s="3617"/>
    </row>
    <row r="33" spans="1:15" s="1708" customFormat="1" ht="30" customHeight="1">
      <c r="A33" s="3628" t="s">
        <v>2666</v>
      </c>
      <c r="B33" s="3634" t="s">
        <v>3801</v>
      </c>
      <c r="C33" s="3639" t="s">
        <v>3790</v>
      </c>
      <c r="D33" s="3640"/>
      <c r="E33" s="3641"/>
      <c r="F33" s="3654"/>
      <c r="G33" s="3641"/>
      <c r="H33" s="3641"/>
      <c r="I33" s="3641"/>
      <c r="J33" s="3641"/>
      <c r="K33" s="3642"/>
      <c r="L33" s="3655"/>
      <c r="M33" s="3641"/>
      <c r="N33" s="3643"/>
      <c r="O33" s="3617"/>
    </row>
    <row r="34" spans="1:15" s="1708" customFormat="1" ht="30" customHeight="1">
      <c r="A34" s="3628" t="s">
        <v>2668</v>
      </c>
      <c r="B34" s="3634" t="s">
        <v>3802</v>
      </c>
      <c r="C34" s="3639" t="s">
        <v>3791</v>
      </c>
      <c r="D34" s="3640"/>
      <c r="E34" s="3641"/>
      <c r="F34" s="3654"/>
      <c r="G34" s="3641"/>
      <c r="H34" s="3641"/>
      <c r="I34" s="3641"/>
      <c r="J34" s="3641"/>
      <c r="K34" s="3642"/>
      <c r="L34" s="3655"/>
      <c r="M34" s="3641"/>
      <c r="N34" s="3643"/>
      <c r="O34" s="3617"/>
    </row>
    <row r="35" spans="1:15" s="1708" customFormat="1" ht="30" customHeight="1">
      <c r="A35" s="3628" t="s">
        <v>1463</v>
      </c>
      <c r="B35" s="3634" t="s">
        <v>3803</v>
      </c>
      <c r="C35" s="3639" t="s">
        <v>3792</v>
      </c>
      <c r="D35" s="3640"/>
      <c r="E35" s="3641"/>
      <c r="F35" s="3654"/>
      <c r="G35" s="3641"/>
      <c r="H35" s="3641"/>
      <c r="I35" s="3641"/>
      <c r="J35" s="3641"/>
      <c r="K35" s="3642"/>
      <c r="L35" s="3655"/>
      <c r="M35" s="3641"/>
      <c r="N35" s="3643"/>
      <c r="O35" s="3617"/>
    </row>
    <row r="36" spans="1:15" s="1708" customFormat="1" ht="30" customHeight="1">
      <c r="A36" s="3656" t="s">
        <v>2671</v>
      </c>
      <c r="B36" s="3657" t="s">
        <v>3804</v>
      </c>
      <c r="C36" s="3644" t="s">
        <v>3793</v>
      </c>
      <c r="D36" s="3658"/>
      <c r="E36" s="3659"/>
      <c r="F36" s="3660"/>
      <c r="G36" s="3659"/>
      <c r="H36" s="3660"/>
      <c r="I36" s="3661"/>
      <c r="J36" s="3661"/>
      <c r="K36" s="3662"/>
      <c r="L36" s="3661"/>
      <c r="M36" s="3661"/>
      <c r="N36" s="3663"/>
      <c r="O36" s="3617"/>
    </row>
    <row r="37" spans="1:15" ht="30" customHeight="1">
      <c r="A37" s="5201" t="s">
        <v>3481</v>
      </c>
      <c r="B37" s="5202"/>
      <c r="C37" s="5202"/>
      <c r="D37" s="5202"/>
      <c r="E37" s="5202"/>
      <c r="F37" s="5202"/>
      <c r="G37" s="5202"/>
      <c r="H37" s="5202"/>
      <c r="I37" s="5202"/>
      <c r="J37" s="5202"/>
      <c r="K37" s="5202"/>
      <c r="L37" s="5202"/>
      <c r="M37" s="5202"/>
      <c r="N37" s="5203"/>
    </row>
    <row r="38" spans="1:15" ht="42" customHeight="1">
      <c r="A38" s="3664" t="s">
        <v>2673</v>
      </c>
      <c r="B38" s="3665" t="s">
        <v>133</v>
      </c>
      <c r="C38" s="3666" t="s">
        <v>3805</v>
      </c>
      <c r="D38" s="3550"/>
      <c r="E38" s="3667"/>
      <c r="F38" s="3668"/>
      <c r="G38" s="3667"/>
      <c r="H38" s="3668"/>
      <c r="I38" s="3669"/>
      <c r="J38" s="3669"/>
      <c r="K38" s="3670"/>
      <c r="L38" s="3669"/>
      <c r="M38" s="3669"/>
      <c r="N38" s="3671"/>
    </row>
    <row r="39" spans="1:15" ht="30" customHeight="1">
      <c r="A39" s="3628" t="s">
        <v>2674</v>
      </c>
      <c r="B39" s="3629" t="s">
        <v>766</v>
      </c>
      <c r="C39" s="3672" t="s">
        <v>3806</v>
      </c>
      <c r="D39" s="3550"/>
      <c r="E39" s="3641"/>
      <c r="F39" s="3654"/>
      <c r="G39" s="3641"/>
      <c r="H39" s="3654"/>
      <c r="I39" s="3673"/>
      <c r="J39" s="3673"/>
      <c r="K39" s="3674"/>
      <c r="L39" s="3655"/>
      <c r="M39" s="3655"/>
      <c r="N39" s="3675"/>
    </row>
    <row r="40" spans="1:15" ht="30" customHeight="1" thickBot="1">
      <c r="A40" s="3676" t="s">
        <v>2675</v>
      </c>
      <c r="B40" s="3677" t="s">
        <v>767</v>
      </c>
      <c r="C40" s="3678" t="s">
        <v>3807</v>
      </c>
      <c r="D40" s="3679"/>
      <c r="E40" s="3680"/>
      <c r="F40" s="3681"/>
      <c r="G40" s="3680"/>
      <c r="H40" s="3681"/>
      <c r="I40" s="3682"/>
      <c r="J40" s="3682"/>
      <c r="K40" s="3683"/>
      <c r="L40" s="3682"/>
      <c r="M40" s="3682"/>
      <c r="N40" s="3684"/>
    </row>
  </sheetData>
  <mergeCells count="23">
    <mergeCell ref="A8:N8"/>
    <mergeCell ref="A12:A15"/>
    <mergeCell ref="B12:B15"/>
    <mergeCell ref="C12:C15"/>
    <mergeCell ref="D12:D15"/>
    <mergeCell ref="E12:E13"/>
    <mergeCell ref="F12:F13"/>
    <mergeCell ref="G12:G13"/>
    <mergeCell ref="H12:H13"/>
    <mergeCell ref="I12:I13"/>
    <mergeCell ref="M14:M15"/>
    <mergeCell ref="N14:N15"/>
    <mergeCell ref="A37:N37"/>
    <mergeCell ref="J12:J13"/>
    <mergeCell ref="K12:N12"/>
    <mergeCell ref="E14:E15"/>
    <mergeCell ref="F14:F15"/>
    <mergeCell ref="G14:G15"/>
    <mergeCell ref="H14:H15"/>
    <mergeCell ref="I14:I15"/>
    <mergeCell ref="J14:J15"/>
    <mergeCell ref="K14:K15"/>
    <mergeCell ref="L14:L15"/>
  </mergeCells>
  <pageMargins left="0.70866141732283472" right="0.70866141732283472" top="0.74803149606299213" bottom="0.74803149606299213" header="0.31496062992125984" footer="0.31496062992125984"/>
  <pageSetup paperSize="9" scale="44" fitToHeight="0" orientation="landscape"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40"/>
  <sheetViews>
    <sheetView zoomScale="60" zoomScaleNormal="60" workbookViewId="0"/>
  </sheetViews>
  <sheetFormatPr defaultColWidth="11.42578125" defaultRowHeight="14.25"/>
  <cols>
    <col min="1" max="1" width="11.42578125" style="3616" customWidth="1"/>
    <col min="2" max="2" width="8" style="3616" customWidth="1"/>
    <col min="3" max="3" width="63.7109375" style="3617" customWidth="1"/>
    <col min="4" max="4" width="26.5703125" style="3617" customWidth="1"/>
    <col min="5" max="8" width="15" style="3617" customWidth="1"/>
    <col min="9" max="10" width="16.5703125" style="3617" customWidth="1"/>
    <col min="11" max="14" width="15.140625" style="3617" customWidth="1"/>
    <col min="15" max="16384" width="11.42578125" style="3617"/>
  </cols>
  <sheetData>
    <row r="1" spans="1:14" ht="15">
      <c r="C1" s="41" t="s">
        <v>48</v>
      </c>
      <c r="D1" s="105" t="s">
        <v>3808</v>
      </c>
      <c r="E1" s="3516"/>
    </row>
    <row r="2" spans="1:14" ht="15">
      <c r="C2" s="27" t="s">
        <v>49</v>
      </c>
      <c r="D2" s="27" t="s">
        <v>3396</v>
      </c>
      <c r="E2" s="3516"/>
    </row>
    <row r="3" spans="1:14" ht="15">
      <c r="C3" s="27" t="s">
        <v>47</v>
      </c>
      <c r="D3" s="27" t="s">
        <v>52</v>
      </c>
      <c r="E3" s="3516"/>
    </row>
    <row r="4" spans="1:14" ht="15">
      <c r="C4" s="27" t="s">
        <v>50</v>
      </c>
      <c r="D4" s="27" t="s">
        <v>53</v>
      </c>
      <c r="E4" s="3516"/>
    </row>
    <row r="5" spans="1:14" ht="15">
      <c r="C5" s="41" t="s">
        <v>792</v>
      </c>
      <c r="D5" s="41" t="s">
        <v>71</v>
      </c>
      <c r="E5" s="3516"/>
    </row>
    <row r="7" spans="1:14" ht="15" thickBot="1">
      <c r="A7" s="3618"/>
      <c r="B7" s="3618"/>
      <c r="C7" s="3618"/>
      <c r="D7" s="3618"/>
      <c r="E7" s="3618"/>
      <c r="F7" s="3618"/>
      <c r="G7" s="3618"/>
      <c r="H7" s="3618"/>
      <c r="I7" s="3618"/>
      <c r="J7" s="3618"/>
    </row>
    <row r="8" spans="1:14" s="3619" customFormat="1" ht="27.75" thickBot="1">
      <c r="A8" s="5183" t="s">
        <v>3809</v>
      </c>
      <c r="B8" s="5184"/>
      <c r="C8" s="5184"/>
      <c r="D8" s="5184"/>
      <c r="E8" s="5184"/>
      <c r="F8" s="5184"/>
      <c r="G8" s="5184"/>
      <c r="H8" s="5184"/>
      <c r="I8" s="5184"/>
      <c r="J8" s="5184"/>
      <c r="K8" s="5184"/>
      <c r="L8" s="5184"/>
      <c r="M8" s="5184"/>
      <c r="N8" s="5185"/>
    </row>
    <row r="9" spans="1:14" s="3523" customFormat="1" ht="27">
      <c r="A9" s="3620"/>
      <c r="B9" s="3621"/>
      <c r="C9" s="3621"/>
      <c r="D9" s="3622"/>
      <c r="E9" s="3621"/>
      <c r="F9" s="3621"/>
      <c r="G9" s="3621"/>
      <c r="H9" s="3621"/>
      <c r="I9" s="3621"/>
      <c r="J9" s="3621"/>
      <c r="K9" s="3623"/>
      <c r="L9" s="3623"/>
      <c r="M9" s="3623"/>
      <c r="N9" s="3624"/>
    </row>
    <row r="10" spans="1:14" s="3523" customFormat="1" ht="27">
      <c r="A10" s="3620"/>
      <c r="B10" s="3621"/>
      <c r="C10" s="3386"/>
      <c r="D10" s="3621"/>
      <c r="E10" s="3621"/>
      <c r="F10" s="3621"/>
      <c r="G10" s="3621"/>
      <c r="H10" s="3621"/>
      <c r="I10" s="3621"/>
      <c r="J10" s="3621"/>
      <c r="K10" s="3623"/>
      <c r="L10" s="3623"/>
      <c r="M10" s="3623"/>
      <c r="N10" s="3624"/>
    </row>
    <row r="11" spans="1:14" s="3523" customFormat="1" ht="27.75" thickBot="1">
      <c r="A11" s="3620"/>
      <c r="B11" s="3621"/>
      <c r="C11" s="3621"/>
      <c r="D11" s="3622"/>
      <c r="E11" s="3621"/>
      <c r="F11" s="3621"/>
      <c r="G11" s="3621"/>
      <c r="H11" s="3621"/>
      <c r="I11" s="3621"/>
      <c r="J11" s="3621"/>
      <c r="K11" s="3623"/>
      <c r="L11" s="3623"/>
      <c r="M11" s="3623"/>
      <c r="N11" s="3624"/>
    </row>
    <row r="12" spans="1:14" s="3523" customFormat="1" ht="27" customHeight="1">
      <c r="A12" s="5228"/>
      <c r="B12" s="5229"/>
      <c r="C12" s="3685"/>
      <c r="D12" s="5219" t="s">
        <v>3439</v>
      </c>
      <c r="E12" s="5204" t="s">
        <v>3779</v>
      </c>
      <c r="F12" s="5204" t="s">
        <v>3780</v>
      </c>
      <c r="G12" s="5190" t="s">
        <v>3781</v>
      </c>
      <c r="H12" s="5204" t="s">
        <v>3782</v>
      </c>
      <c r="I12" s="5204" t="s">
        <v>3501</v>
      </c>
      <c r="J12" s="5204" t="s">
        <v>3783</v>
      </c>
      <c r="K12" s="5205" t="s">
        <v>3784</v>
      </c>
      <c r="L12" s="5205"/>
      <c r="M12" s="5205"/>
      <c r="N12" s="5206"/>
    </row>
    <row r="13" spans="1:14" s="1708" customFormat="1" ht="85.5">
      <c r="A13" s="5230"/>
      <c r="B13" s="5231"/>
      <c r="C13" s="3686"/>
      <c r="D13" s="5221"/>
      <c r="E13" s="5186"/>
      <c r="F13" s="5186"/>
      <c r="G13" s="5192"/>
      <c r="H13" s="5186"/>
      <c r="I13" s="5186"/>
      <c r="J13" s="5186"/>
      <c r="K13" s="3625" t="s">
        <v>3779</v>
      </c>
      <c r="L13" s="3626" t="s">
        <v>3780</v>
      </c>
      <c r="M13" s="3625" t="s">
        <v>3781</v>
      </c>
      <c r="N13" s="3627" t="s">
        <v>3782</v>
      </c>
    </row>
    <row r="14" spans="1:14" s="1708" customFormat="1" ht="14.25" customHeight="1">
      <c r="A14" s="5224" t="s">
        <v>1651</v>
      </c>
      <c r="B14" s="5193" t="s">
        <v>200</v>
      </c>
      <c r="C14" s="5193" t="s">
        <v>1415</v>
      </c>
      <c r="D14" s="5226"/>
      <c r="E14" s="5207" t="s">
        <v>1417</v>
      </c>
      <c r="F14" s="5207" t="s">
        <v>1422</v>
      </c>
      <c r="G14" s="5207" t="s">
        <v>1425</v>
      </c>
      <c r="H14" s="5207" t="s">
        <v>1428</v>
      </c>
      <c r="I14" s="5209" t="s">
        <v>3785</v>
      </c>
      <c r="J14" s="5209" t="s">
        <v>3786</v>
      </c>
      <c r="K14" s="5207" t="s">
        <v>1436</v>
      </c>
      <c r="L14" s="5207" t="s">
        <v>1439</v>
      </c>
      <c r="M14" s="5207" t="s">
        <v>1442</v>
      </c>
      <c r="N14" s="5222" t="s">
        <v>2654</v>
      </c>
    </row>
    <row r="15" spans="1:14" s="1708" customFormat="1" ht="14.25" customHeight="1">
      <c r="A15" s="5225"/>
      <c r="B15" s="5192"/>
      <c r="C15" s="5192"/>
      <c r="D15" s="5227"/>
      <c r="E15" s="5208"/>
      <c r="F15" s="5208"/>
      <c r="G15" s="5208"/>
      <c r="H15" s="5208"/>
      <c r="I15" s="5208"/>
      <c r="J15" s="5208"/>
      <c r="K15" s="5208"/>
      <c r="L15" s="5208"/>
      <c r="M15" s="5208"/>
      <c r="N15" s="5223"/>
    </row>
    <row r="16" spans="1:14" s="1708" customFormat="1" ht="30" customHeight="1">
      <c r="A16" s="3628" t="s">
        <v>1417</v>
      </c>
      <c r="B16" s="3629" t="s">
        <v>132</v>
      </c>
      <c r="C16" s="3630" t="s">
        <v>3787</v>
      </c>
      <c r="D16" s="3631" t="s">
        <v>3788</v>
      </c>
      <c r="E16" s="3632">
        <f>SUM(E17,E22,E27,E32)</f>
        <v>0</v>
      </c>
      <c r="F16" s="3632">
        <f t="shared" ref="F16:N16" si="0">SUM(F17,F22,F27,F32)</f>
        <v>0</v>
      </c>
      <c r="G16" s="3632">
        <f t="shared" si="0"/>
        <v>0</v>
      </c>
      <c r="H16" s="3632">
        <f t="shared" si="0"/>
        <v>0</v>
      </c>
      <c r="I16" s="3632">
        <f t="shared" si="0"/>
        <v>0</v>
      </c>
      <c r="J16" s="3632">
        <f t="shared" si="0"/>
        <v>0</v>
      </c>
      <c r="K16" s="3632">
        <f t="shared" si="0"/>
        <v>0</v>
      </c>
      <c r="L16" s="3632">
        <f t="shared" si="0"/>
        <v>0</v>
      </c>
      <c r="M16" s="3632">
        <f t="shared" si="0"/>
        <v>0</v>
      </c>
      <c r="N16" s="3633">
        <f t="shared" si="0"/>
        <v>0</v>
      </c>
    </row>
    <row r="17" spans="1:15" s="1708" customFormat="1" ht="54.75" customHeight="1">
      <c r="A17" s="3628" t="s">
        <v>1422</v>
      </c>
      <c r="B17" s="3634" t="s">
        <v>1420</v>
      </c>
      <c r="C17" s="3635" t="s">
        <v>3789</v>
      </c>
      <c r="D17" s="3636" t="s">
        <v>3788</v>
      </c>
      <c r="E17" s="3637">
        <f>SUM(E18:E21)</f>
        <v>0</v>
      </c>
      <c r="F17" s="3637">
        <f>SUM(F18:F21)</f>
        <v>0</v>
      </c>
      <c r="G17" s="3637">
        <f>SUM(G18:G21)</f>
        <v>0</v>
      </c>
      <c r="H17" s="3637">
        <f>SUM(H18:H21)</f>
        <v>0</v>
      </c>
      <c r="I17" s="3637">
        <f t="shared" ref="I17:M17" si="1">SUM(I18:I21)</f>
        <v>0</v>
      </c>
      <c r="J17" s="3637">
        <f t="shared" si="1"/>
        <v>0</v>
      </c>
      <c r="K17" s="3637">
        <f t="shared" si="1"/>
        <v>0</v>
      </c>
      <c r="L17" s="3637">
        <f t="shared" si="1"/>
        <v>0</v>
      </c>
      <c r="M17" s="3637">
        <f t="shared" si="1"/>
        <v>0</v>
      </c>
      <c r="N17" s="3638">
        <f>SUM(N18:N21)</f>
        <v>0</v>
      </c>
    </row>
    <row r="18" spans="1:15" s="1708" customFormat="1" ht="30" customHeight="1">
      <c r="A18" s="3628" t="s">
        <v>1425</v>
      </c>
      <c r="B18" s="3634" t="s">
        <v>1423</v>
      </c>
      <c r="C18" s="3639" t="s">
        <v>3790</v>
      </c>
      <c r="D18" s="3640"/>
      <c r="E18" s="3641"/>
      <c r="F18" s="3641"/>
      <c r="G18" s="3641"/>
      <c r="H18" s="3641"/>
      <c r="I18" s="3641"/>
      <c r="J18" s="3641"/>
      <c r="K18" s="3642"/>
      <c r="L18" s="3641"/>
      <c r="M18" s="3641"/>
      <c r="N18" s="3643"/>
    </row>
    <row r="19" spans="1:15" s="1708" customFormat="1" ht="30" customHeight="1">
      <c r="A19" s="3628" t="s">
        <v>1428</v>
      </c>
      <c r="B19" s="3634" t="s">
        <v>1550</v>
      </c>
      <c r="C19" s="3639" t="s">
        <v>3791</v>
      </c>
      <c r="D19" s="3640"/>
      <c r="E19" s="3641"/>
      <c r="F19" s="3641"/>
      <c r="G19" s="3641"/>
      <c r="H19" s="3641"/>
      <c r="I19" s="3641"/>
      <c r="J19" s="3641"/>
      <c r="K19" s="3642"/>
      <c r="L19" s="3641"/>
      <c r="M19" s="3641"/>
      <c r="N19" s="3643"/>
    </row>
    <row r="20" spans="1:15" s="1708" customFormat="1" ht="30" customHeight="1">
      <c r="A20" s="3628" t="s">
        <v>1431</v>
      </c>
      <c r="B20" s="3634" t="s">
        <v>2899</v>
      </c>
      <c r="C20" s="3639" t="s">
        <v>3792</v>
      </c>
      <c r="D20" s="3640"/>
      <c r="E20" s="3641"/>
      <c r="F20" s="3641"/>
      <c r="G20" s="3641"/>
      <c r="H20" s="3641"/>
      <c r="I20" s="3641"/>
      <c r="J20" s="3641"/>
      <c r="K20" s="3642"/>
      <c r="L20" s="3641"/>
      <c r="M20" s="3641"/>
      <c r="N20" s="3643"/>
    </row>
    <row r="21" spans="1:15" s="1708" customFormat="1" ht="30" customHeight="1">
      <c r="A21" s="3628" t="s">
        <v>1434</v>
      </c>
      <c r="B21" s="3634" t="s">
        <v>2900</v>
      </c>
      <c r="C21" s="3644" t="s">
        <v>3793</v>
      </c>
      <c r="D21" s="3645"/>
      <c r="E21" s="3646"/>
      <c r="F21" s="3646"/>
      <c r="G21" s="3646"/>
      <c r="H21" s="3647"/>
      <c r="I21" s="3646"/>
      <c r="J21" s="3646"/>
      <c r="K21" s="3648"/>
      <c r="L21" s="3646"/>
      <c r="M21" s="3646"/>
      <c r="N21" s="3649"/>
    </row>
    <row r="22" spans="1:15" s="1708" customFormat="1" ht="53.25" customHeight="1">
      <c r="A22" s="3628" t="s">
        <v>1436</v>
      </c>
      <c r="B22" s="3634" t="s">
        <v>1601</v>
      </c>
      <c r="C22" s="3635" t="s">
        <v>3794</v>
      </c>
      <c r="D22" s="3650" t="s">
        <v>3788</v>
      </c>
      <c r="E22" s="3651">
        <f>SUM(E23:E26)</f>
        <v>0</v>
      </c>
      <c r="F22" s="3651">
        <f t="shared" ref="F22:M22" si="2">SUM(F23:F26)</f>
        <v>0</v>
      </c>
      <c r="G22" s="3651">
        <f t="shared" si="2"/>
        <v>0</v>
      </c>
      <c r="H22" s="3651">
        <f>SUM(H23:H26)</f>
        <v>0</v>
      </c>
      <c r="I22" s="3651">
        <f t="shared" si="2"/>
        <v>0</v>
      </c>
      <c r="J22" s="3651">
        <f t="shared" si="2"/>
        <v>0</v>
      </c>
      <c r="K22" s="3651">
        <f t="shared" si="2"/>
        <v>0</v>
      </c>
      <c r="L22" s="3651">
        <f t="shared" si="2"/>
        <v>0</v>
      </c>
      <c r="M22" s="3651">
        <f t="shared" si="2"/>
        <v>0</v>
      </c>
      <c r="N22" s="3638">
        <f>SUM(N23:N26)</f>
        <v>0</v>
      </c>
    </row>
    <row r="23" spans="1:15" s="1708" customFormat="1" ht="30" customHeight="1">
      <c r="A23" s="3628" t="s">
        <v>1439</v>
      </c>
      <c r="B23" s="3634" t="s">
        <v>1604</v>
      </c>
      <c r="C23" s="3639" t="s">
        <v>3790</v>
      </c>
      <c r="D23" s="3640"/>
      <c r="E23" s="3641"/>
      <c r="F23" s="3641"/>
      <c r="G23" s="3641"/>
      <c r="H23" s="3641"/>
      <c r="I23" s="3641"/>
      <c r="J23" s="3641"/>
      <c r="K23" s="3642"/>
      <c r="L23" s="3641"/>
      <c r="M23" s="3641"/>
      <c r="N23" s="3643"/>
    </row>
    <row r="24" spans="1:15" s="1708" customFormat="1" ht="30" customHeight="1">
      <c r="A24" s="3628" t="s">
        <v>1442</v>
      </c>
      <c r="B24" s="3634" t="s">
        <v>1630</v>
      </c>
      <c r="C24" s="3639" t="s">
        <v>3791</v>
      </c>
      <c r="D24" s="3640"/>
      <c r="E24" s="3641"/>
      <c r="F24" s="3641"/>
      <c r="G24" s="3641"/>
      <c r="H24" s="3641"/>
      <c r="I24" s="3641"/>
      <c r="J24" s="3641"/>
      <c r="K24" s="3642"/>
      <c r="L24" s="3641"/>
      <c r="M24" s="3641"/>
      <c r="N24" s="3643"/>
    </row>
    <row r="25" spans="1:15" s="1708" customFormat="1" ht="30" customHeight="1">
      <c r="A25" s="3628" t="s">
        <v>2654</v>
      </c>
      <c r="B25" s="3634" t="s">
        <v>1633</v>
      </c>
      <c r="C25" s="3639" t="s">
        <v>3792</v>
      </c>
      <c r="D25" s="3640"/>
      <c r="E25" s="3641"/>
      <c r="F25" s="3641"/>
      <c r="G25" s="3641"/>
      <c r="H25" s="3641"/>
      <c r="I25" s="3641"/>
      <c r="J25" s="3641"/>
      <c r="K25" s="3642"/>
      <c r="L25" s="3641"/>
      <c r="M25" s="3641"/>
      <c r="N25" s="3643"/>
    </row>
    <row r="26" spans="1:15" s="1708" customFormat="1" ht="30" customHeight="1">
      <c r="A26" s="3628" t="s">
        <v>2656</v>
      </c>
      <c r="B26" s="3634" t="s">
        <v>1636</v>
      </c>
      <c r="C26" s="3644" t="s">
        <v>3793</v>
      </c>
      <c r="D26" s="3645"/>
      <c r="E26" s="3646"/>
      <c r="F26" s="3646"/>
      <c r="G26" s="3646"/>
      <c r="H26" s="3652"/>
      <c r="I26" s="3646"/>
      <c r="J26" s="3646"/>
      <c r="K26" s="3648"/>
      <c r="L26" s="3646"/>
      <c r="M26" s="3646"/>
      <c r="N26" s="3649"/>
    </row>
    <row r="27" spans="1:15" ht="63" customHeight="1">
      <c r="A27" s="3628" t="s">
        <v>2658</v>
      </c>
      <c r="B27" s="3634" t="s">
        <v>1656</v>
      </c>
      <c r="C27" s="3635" t="s">
        <v>3795</v>
      </c>
      <c r="D27" s="3650" t="s">
        <v>3788</v>
      </c>
      <c r="E27" s="3653">
        <f>SUM(E28:E31)</f>
        <v>0</v>
      </c>
      <c r="F27" s="3653">
        <f t="shared" ref="F27:M27" si="3">SUM(F28:F31)</f>
        <v>0</v>
      </c>
      <c r="G27" s="3653">
        <f t="shared" si="3"/>
        <v>0</v>
      </c>
      <c r="H27" s="3653">
        <f>SUM(H28:H31)</f>
        <v>0</v>
      </c>
      <c r="I27" s="3653">
        <f t="shared" si="3"/>
        <v>0</v>
      </c>
      <c r="J27" s="3653">
        <f t="shared" si="3"/>
        <v>0</v>
      </c>
      <c r="K27" s="3653">
        <f t="shared" si="3"/>
        <v>0</v>
      </c>
      <c r="L27" s="3653">
        <f t="shared" si="3"/>
        <v>0</v>
      </c>
      <c r="M27" s="3653">
        <f t="shared" si="3"/>
        <v>0</v>
      </c>
      <c r="N27" s="3638">
        <f>SUM(N28:N31)</f>
        <v>0</v>
      </c>
    </row>
    <row r="28" spans="1:15" ht="30" customHeight="1">
      <c r="A28" s="3628" t="s">
        <v>1451</v>
      </c>
      <c r="B28" s="3634" t="s">
        <v>3796</v>
      </c>
      <c r="C28" s="3639" t="s">
        <v>3790</v>
      </c>
      <c r="D28" s="3640"/>
      <c r="E28" s="3641"/>
      <c r="F28" s="3641"/>
      <c r="G28" s="3641"/>
      <c r="H28" s="3641"/>
      <c r="I28" s="3641"/>
      <c r="J28" s="3641"/>
      <c r="K28" s="3642"/>
      <c r="L28" s="3641"/>
      <c r="M28" s="3641"/>
      <c r="N28" s="3643"/>
    </row>
    <row r="29" spans="1:15" ht="30" customHeight="1">
      <c r="A29" s="3628" t="s">
        <v>1454</v>
      </c>
      <c r="B29" s="3634" t="s">
        <v>3797</v>
      </c>
      <c r="C29" s="3639" t="s">
        <v>3791</v>
      </c>
      <c r="D29" s="3640"/>
      <c r="E29" s="3641"/>
      <c r="F29" s="3641"/>
      <c r="G29" s="3641"/>
      <c r="H29" s="3641"/>
      <c r="I29" s="3641"/>
      <c r="J29" s="3641"/>
      <c r="K29" s="3642"/>
      <c r="L29" s="3641"/>
      <c r="M29" s="3641"/>
      <c r="N29" s="3643"/>
    </row>
    <row r="30" spans="1:15" s="1708" customFormat="1" ht="30" customHeight="1">
      <c r="A30" s="3628" t="s">
        <v>1457</v>
      </c>
      <c r="B30" s="3634" t="s">
        <v>3798</v>
      </c>
      <c r="C30" s="3639" t="s">
        <v>3792</v>
      </c>
      <c r="D30" s="3640"/>
      <c r="E30" s="3641"/>
      <c r="F30" s="3641"/>
      <c r="G30" s="3641"/>
      <c r="H30" s="3641"/>
      <c r="I30" s="3641"/>
      <c r="J30" s="3641"/>
      <c r="K30" s="3642"/>
      <c r="L30" s="3641"/>
      <c r="M30" s="3641"/>
      <c r="N30" s="3643"/>
      <c r="O30" s="3617"/>
    </row>
    <row r="31" spans="1:15" s="1708" customFormat="1" ht="30" customHeight="1">
      <c r="A31" s="3628" t="s">
        <v>1460</v>
      </c>
      <c r="B31" s="3634" t="s">
        <v>3799</v>
      </c>
      <c r="C31" s="3644" t="s">
        <v>3793</v>
      </c>
      <c r="D31" s="3645"/>
      <c r="E31" s="3646"/>
      <c r="F31" s="3646"/>
      <c r="G31" s="3646"/>
      <c r="H31" s="3652"/>
      <c r="I31" s="3646"/>
      <c r="J31" s="3646"/>
      <c r="K31" s="3648"/>
      <c r="L31" s="3646"/>
      <c r="M31" s="3646"/>
      <c r="N31" s="3649"/>
      <c r="O31" s="3617"/>
    </row>
    <row r="32" spans="1:15" s="1708" customFormat="1" ht="50.25" customHeight="1">
      <c r="A32" s="3628" t="s">
        <v>2664</v>
      </c>
      <c r="B32" s="3634" t="s">
        <v>3763</v>
      </c>
      <c r="C32" s="3635" t="s">
        <v>3800</v>
      </c>
      <c r="D32" s="3650" t="s">
        <v>3788</v>
      </c>
      <c r="E32" s="3651">
        <f>SUM(E33:E36)</f>
        <v>0</v>
      </c>
      <c r="F32" s="3654"/>
      <c r="G32" s="3651">
        <f>SUM(G33:G36)</f>
        <v>0</v>
      </c>
      <c r="H32" s="3651">
        <f>SUM(H33:H35)</f>
        <v>0</v>
      </c>
      <c r="I32" s="3651">
        <f t="shared" ref="I32:K32" si="4">SUM(I33:I35)</f>
        <v>0</v>
      </c>
      <c r="J32" s="3651">
        <f t="shared" si="4"/>
        <v>0</v>
      </c>
      <c r="K32" s="3651">
        <f t="shared" si="4"/>
        <v>0</v>
      </c>
      <c r="L32" s="3655"/>
      <c r="M32" s="3651">
        <f t="shared" ref="M32" si="5">SUM(M33:M35)</f>
        <v>0</v>
      </c>
      <c r="N32" s="3638">
        <f>SUM(N33:N35)</f>
        <v>0</v>
      </c>
      <c r="O32" s="3617"/>
    </row>
    <row r="33" spans="1:15" s="1708" customFormat="1" ht="30" customHeight="1">
      <c r="A33" s="3628" t="s">
        <v>2666</v>
      </c>
      <c r="B33" s="3634" t="s">
        <v>3801</v>
      </c>
      <c r="C33" s="3639" t="s">
        <v>3790</v>
      </c>
      <c r="D33" s="3640"/>
      <c r="E33" s="3641"/>
      <c r="F33" s="3654"/>
      <c r="G33" s="3641"/>
      <c r="H33" s="3641"/>
      <c r="I33" s="3641"/>
      <c r="J33" s="3641"/>
      <c r="K33" s="3642"/>
      <c r="L33" s="3655"/>
      <c r="M33" s="3641"/>
      <c r="N33" s="3643"/>
      <c r="O33" s="3617"/>
    </row>
    <row r="34" spans="1:15" s="1708" customFormat="1" ht="30" customHeight="1">
      <c r="A34" s="3628" t="s">
        <v>2668</v>
      </c>
      <c r="B34" s="3634" t="s">
        <v>3802</v>
      </c>
      <c r="C34" s="3639" t="s">
        <v>3791</v>
      </c>
      <c r="D34" s="3640"/>
      <c r="E34" s="3641"/>
      <c r="F34" s="3654"/>
      <c r="G34" s="3641"/>
      <c r="H34" s="3641"/>
      <c r="I34" s="3641"/>
      <c r="J34" s="3641"/>
      <c r="K34" s="3642"/>
      <c r="L34" s="3655"/>
      <c r="M34" s="3641"/>
      <c r="N34" s="3643"/>
      <c r="O34" s="3617"/>
    </row>
    <row r="35" spans="1:15" s="1708" customFormat="1" ht="30" customHeight="1">
      <c r="A35" s="3628" t="s">
        <v>1463</v>
      </c>
      <c r="B35" s="3634" t="s">
        <v>3803</v>
      </c>
      <c r="C35" s="3639" t="s">
        <v>3792</v>
      </c>
      <c r="D35" s="3640"/>
      <c r="E35" s="3641"/>
      <c r="F35" s="3654"/>
      <c r="G35" s="3641"/>
      <c r="H35" s="3641"/>
      <c r="I35" s="3641"/>
      <c r="J35" s="3641"/>
      <c r="K35" s="3642"/>
      <c r="L35" s="3655"/>
      <c r="M35" s="3641"/>
      <c r="N35" s="3643"/>
      <c r="O35" s="3617"/>
    </row>
    <row r="36" spans="1:15" s="1708" customFormat="1" ht="30" customHeight="1">
      <c r="A36" s="3656" t="s">
        <v>2671</v>
      </c>
      <c r="B36" s="3657" t="s">
        <v>3804</v>
      </c>
      <c r="C36" s="3644" t="s">
        <v>3793</v>
      </c>
      <c r="D36" s="3658"/>
      <c r="E36" s="3659"/>
      <c r="F36" s="3660"/>
      <c r="G36" s="3659"/>
      <c r="H36" s="3660"/>
      <c r="I36" s="3661"/>
      <c r="J36" s="3661"/>
      <c r="K36" s="3662"/>
      <c r="L36" s="3661"/>
      <c r="M36" s="3661"/>
      <c r="N36" s="3663"/>
      <c r="O36" s="3617"/>
    </row>
    <row r="37" spans="1:15" ht="30" customHeight="1">
      <c r="A37" s="5201" t="s">
        <v>3481</v>
      </c>
      <c r="B37" s="5202"/>
      <c r="C37" s="5202"/>
      <c r="D37" s="5202"/>
      <c r="E37" s="5202"/>
      <c r="F37" s="5202"/>
      <c r="G37" s="5202"/>
      <c r="H37" s="5202"/>
      <c r="I37" s="5202"/>
      <c r="J37" s="5202"/>
      <c r="K37" s="5202"/>
      <c r="L37" s="5202"/>
      <c r="M37" s="5202"/>
      <c r="N37" s="5203"/>
    </row>
    <row r="38" spans="1:15" ht="42" customHeight="1">
      <c r="A38" s="3664" t="s">
        <v>2673</v>
      </c>
      <c r="B38" s="3665" t="s">
        <v>133</v>
      </c>
      <c r="C38" s="3666" t="s">
        <v>3805</v>
      </c>
      <c r="D38" s="3550"/>
      <c r="E38" s="3667"/>
      <c r="F38" s="3668"/>
      <c r="G38" s="3667"/>
      <c r="H38" s="3668"/>
      <c r="I38" s="3669"/>
      <c r="J38" s="3669"/>
      <c r="K38" s="3670"/>
      <c r="L38" s="3669"/>
      <c r="M38" s="3669"/>
      <c r="N38" s="3671"/>
    </row>
    <row r="39" spans="1:15" ht="30" customHeight="1">
      <c r="A39" s="3628" t="s">
        <v>2674</v>
      </c>
      <c r="B39" s="3629" t="s">
        <v>766</v>
      </c>
      <c r="C39" s="3672" t="s">
        <v>3806</v>
      </c>
      <c r="D39" s="3550"/>
      <c r="E39" s="3641"/>
      <c r="F39" s="3654"/>
      <c r="G39" s="3641"/>
      <c r="H39" s="3654"/>
      <c r="I39" s="3673"/>
      <c r="J39" s="3673"/>
      <c r="K39" s="3674"/>
      <c r="L39" s="3655"/>
      <c r="M39" s="3655"/>
      <c r="N39" s="3675"/>
    </row>
    <row r="40" spans="1:15" ht="30" customHeight="1" thickBot="1">
      <c r="A40" s="3676" t="s">
        <v>2675</v>
      </c>
      <c r="B40" s="3677" t="s">
        <v>767</v>
      </c>
      <c r="C40" s="3678" t="s">
        <v>3807</v>
      </c>
      <c r="D40" s="3679"/>
      <c r="E40" s="3680"/>
      <c r="F40" s="3681"/>
      <c r="G40" s="3680"/>
      <c r="H40" s="3681"/>
      <c r="I40" s="3682"/>
      <c r="J40" s="3682"/>
      <c r="K40" s="3683"/>
      <c r="L40" s="3682"/>
      <c r="M40" s="3682"/>
      <c r="N40" s="3684"/>
    </row>
  </sheetData>
  <mergeCells count="25">
    <mergeCell ref="A8:N8"/>
    <mergeCell ref="A12:B13"/>
    <mergeCell ref="D12:D13"/>
    <mergeCell ref="E12:E13"/>
    <mergeCell ref="F12:F13"/>
    <mergeCell ref="G12:G13"/>
    <mergeCell ref="H12:H13"/>
    <mergeCell ref="I12:I13"/>
    <mergeCell ref="J12:J13"/>
    <mergeCell ref="K12:N12"/>
    <mergeCell ref="M14:M15"/>
    <mergeCell ref="N14:N15"/>
    <mergeCell ref="A37:N37"/>
    <mergeCell ref="G14:G15"/>
    <mergeCell ref="H14:H15"/>
    <mergeCell ref="I14:I15"/>
    <mergeCell ref="J14:J15"/>
    <mergeCell ref="K14:K15"/>
    <mergeCell ref="L14:L15"/>
    <mergeCell ref="A14:A15"/>
    <mergeCell ref="B14:B15"/>
    <mergeCell ref="C14:C15"/>
    <mergeCell ref="D14:D15"/>
    <mergeCell ref="E14:E15"/>
    <mergeCell ref="F14:F15"/>
  </mergeCell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40"/>
  <sheetViews>
    <sheetView zoomScale="60" zoomScaleNormal="60" workbookViewId="0"/>
  </sheetViews>
  <sheetFormatPr defaultColWidth="11.42578125" defaultRowHeight="14.25"/>
  <cols>
    <col min="1" max="1" width="11.42578125" style="3616" customWidth="1"/>
    <col min="2" max="2" width="8" style="3616" customWidth="1"/>
    <col min="3" max="3" width="63.7109375" style="3617" customWidth="1"/>
    <col min="4" max="4" width="26.5703125" style="3617" customWidth="1"/>
    <col min="5" max="8" width="15" style="3617" customWidth="1"/>
    <col min="9" max="10" width="16.5703125" style="3617" customWidth="1"/>
    <col min="11" max="14" width="15.140625" style="3617" customWidth="1"/>
    <col min="15" max="16384" width="11.42578125" style="3617"/>
  </cols>
  <sheetData>
    <row r="1" spans="1:14" ht="15">
      <c r="C1" s="41" t="s">
        <v>48</v>
      </c>
      <c r="D1" s="105" t="s">
        <v>995</v>
      </c>
      <c r="E1" s="3516"/>
    </row>
    <row r="2" spans="1:14" ht="15">
      <c r="C2" s="27" t="s">
        <v>49</v>
      </c>
      <c r="D2" s="27" t="s">
        <v>3397</v>
      </c>
      <c r="E2" s="3516"/>
    </row>
    <row r="3" spans="1:14" ht="15">
      <c r="C3" s="27" t="s">
        <v>47</v>
      </c>
      <c r="D3" s="27" t="s">
        <v>52</v>
      </c>
      <c r="E3" s="3516"/>
    </row>
    <row r="4" spans="1:14" ht="15">
      <c r="C4" s="27" t="s">
        <v>50</v>
      </c>
      <c r="D4" s="27" t="s">
        <v>53</v>
      </c>
      <c r="E4" s="3516"/>
    </row>
    <row r="5" spans="1:14" ht="15">
      <c r="C5" s="41" t="s">
        <v>792</v>
      </c>
      <c r="D5" s="41" t="s">
        <v>71</v>
      </c>
      <c r="E5" s="3516"/>
    </row>
    <row r="7" spans="1:14" ht="15" thickBot="1">
      <c r="A7" s="3618"/>
      <c r="B7" s="3618"/>
      <c r="C7" s="3618"/>
      <c r="D7" s="3618"/>
      <c r="E7" s="3618"/>
      <c r="F7" s="3618"/>
      <c r="G7" s="3618"/>
      <c r="H7" s="3618"/>
      <c r="I7" s="3618"/>
      <c r="J7" s="3618"/>
    </row>
    <row r="8" spans="1:14" s="3619" customFormat="1" ht="27.75" thickBot="1">
      <c r="A8" s="5183" t="s">
        <v>3810</v>
      </c>
      <c r="B8" s="5184"/>
      <c r="C8" s="5184"/>
      <c r="D8" s="5184"/>
      <c r="E8" s="5184"/>
      <c r="F8" s="5184"/>
      <c r="G8" s="5184"/>
      <c r="H8" s="5184"/>
      <c r="I8" s="5184"/>
      <c r="J8" s="5184"/>
      <c r="K8" s="5184"/>
      <c r="L8" s="5184"/>
      <c r="M8" s="5184"/>
      <c r="N8" s="5185"/>
    </row>
    <row r="9" spans="1:14" s="3523" customFormat="1" ht="27">
      <c r="A9" s="3620"/>
      <c r="B9" s="3621"/>
      <c r="C9" s="3621"/>
      <c r="D9" s="3622"/>
      <c r="E9" s="3621"/>
      <c r="F9" s="3621"/>
      <c r="G9" s="3621"/>
      <c r="H9" s="3621"/>
      <c r="I9" s="3621"/>
      <c r="J9" s="3621"/>
      <c r="K9" s="3623"/>
      <c r="L9" s="3623"/>
      <c r="M9" s="3623"/>
      <c r="N9" s="3624"/>
    </row>
    <row r="10" spans="1:14" s="3523" customFormat="1" ht="27">
      <c r="A10" s="3620"/>
      <c r="B10" s="3621"/>
      <c r="C10" s="3386"/>
      <c r="D10" s="3621"/>
      <c r="E10" s="3621"/>
      <c r="F10" s="3621"/>
      <c r="G10" s="3621"/>
      <c r="H10" s="3621"/>
      <c r="I10" s="3621"/>
      <c r="J10" s="3621"/>
      <c r="K10" s="3623"/>
      <c r="L10" s="3623"/>
      <c r="M10" s="3623"/>
      <c r="N10" s="3624"/>
    </row>
    <row r="11" spans="1:14" s="3523" customFormat="1" ht="27.75" thickBot="1">
      <c r="A11" s="3620"/>
      <c r="B11" s="3621"/>
      <c r="C11" s="3621"/>
      <c r="D11" s="3622"/>
      <c r="E11" s="3621"/>
      <c r="F11" s="3621"/>
      <c r="G11" s="3621"/>
      <c r="H11" s="3621"/>
      <c r="I11" s="3621"/>
      <c r="J11" s="3621"/>
      <c r="K11" s="3623"/>
      <c r="L11" s="3623"/>
      <c r="M11" s="3623"/>
      <c r="N11" s="3624"/>
    </row>
    <row r="12" spans="1:14" s="3523" customFormat="1" ht="27" customHeight="1">
      <c r="A12" s="5228"/>
      <c r="B12" s="5229"/>
      <c r="C12" s="3685"/>
      <c r="D12" s="5219" t="s">
        <v>3439</v>
      </c>
      <c r="E12" s="5204" t="s">
        <v>3779</v>
      </c>
      <c r="F12" s="5204" t="s">
        <v>3780</v>
      </c>
      <c r="G12" s="5190" t="s">
        <v>3781</v>
      </c>
      <c r="H12" s="5204" t="s">
        <v>3782</v>
      </c>
      <c r="I12" s="5204" t="s">
        <v>3501</v>
      </c>
      <c r="J12" s="5204" t="s">
        <v>3783</v>
      </c>
      <c r="K12" s="5205" t="s">
        <v>3784</v>
      </c>
      <c r="L12" s="5205"/>
      <c r="M12" s="5205"/>
      <c r="N12" s="5206"/>
    </row>
    <row r="13" spans="1:14" s="1708" customFormat="1" ht="85.5">
      <c r="A13" s="5230"/>
      <c r="B13" s="5231"/>
      <c r="C13" s="3686"/>
      <c r="D13" s="5221"/>
      <c r="E13" s="5186"/>
      <c r="F13" s="5186"/>
      <c r="G13" s="5192"/>
      <c r="H13" s="5186"/>
      <c r="I13" s="5186"/>
      <c r="J13" s="5186"/>
      <c r="K13" s="3625" t="s">
        <v>3779</v>
      </c>
      <c r="L13" s="3626" t="s">
        <v>3780</v>
      </c>
      <c r="M13" s="3625" t="s">
        <v>3781</v>
      </c>
      <c r="N13" s="3627" t="s">
        <v>3782</v>
      </c>
    </row>
    <row r="14" spans="1:14" s="1708" customFormat="1" ht="14.25" customHeight="1">
      <c r="A14" s="5224" t="s">
        <v>1651</v>
      </c>
      <c r="B14" s="5193" t="s">
        <v>200</v>
      </c>
      <c r="C14" s="5193" t="s">
        <v>1415</v>
      </c>
      <c r="D14" s="5226"/>
      <c r="E14" s="5207" t="s">
        <v>1417</v>
      </c>
      <c r="F14" s="5207" t="s">
        <v>1422</v>
      </c>
      <c r="G14" s="5207" t="s">
        <v>1425</v>
      </c>
      <c r="H14" s="5207" t="s">
        <v>1428</v>
      </c>
      <c r="I14" s="5209" t="s">
        <v>3785</v>
      </c>
      <c r="J14" s="5209" t="s">
        <v>3786</v>
      </c>
      <c r="K14" s="5207" t="s">
        <v>1436</v>
      </c>
      <c r="L14" s="5207" t="s">
        <v>1439</v>
      </c>
      <c r="M14" s="5207" t="s">
        <v>1442</v>
      </c>
      <c r="N14" s="5222" t="s">
        <v>2654</v>
      </c>
    </row>
    <row r="15" spans="1:14" s="1708" customFormat="1" ht="14.25" customHeight="1">
      <c r="A15" s="5225"/>
      <c r="B15" s="5192"/>
      <c r="C15" s="5192"/>
      <c r="D15" s="5227"/>
      <c r="E15" s="5208"/>
      <c r="F15" s="5208"/>
      <c r="G15" s="5208"/>
      <c r="H15" s="5208"/>
      <c r="I15" s="5208"/>
      <c r="J15" s="5208"/>
      <c r="K15" s="5208"/>
      <c r="L15" s="5208"/>
      <c r="M15" s="5208"/>
      <c r="N15" s="5223"/>
    </row>
    <row r="16" spans="1:14" s="1708" customFormat="1" ht="30" customHeight="1">
      <c r="A16" s="3628" t="s">
        <v>1417</v>
      </c>
      <c r="B16" s="3629" t="s">
        <v>132</v>
      </c>
      <c r="C16" s="3630" t="s">
        <v>3787</v>
      </c>
      <c r="D16" s="3631" t="s">
        <v>3788</v>
      </c>
      <c r="E16" s="3632">
        <f>SUM(E17,E22,E27,E32)</f>
        <v>0</v>
      </c>
      <c r="F16" s="3632">
        <f t="shared" ref="F16:N16" si="0">SUM(F17,F22,F27,F32)</f>
        <v>0</v>
      </c>
      <c r="G16" s="3632">
        <f t="shared" si="0"/>
        <v>0</v>
      </c>
      <c r="H16" s="3632">
        <f t="shared" si="0"/>
        <v>0</v>
      </c>
      <c r="I16" s="3632">
        <f t="shared" si="0"/>
        <v>0</v>
      </c>
      <c r="J16" s="3632">
        <f t="shared" si="0"/>
        <v>0</v>
      </c>
      <c r="K16" s="3632">
        <f t="shared" si="0"/>
        <v>0</v>
      </c>
      <c r="L16" s="3632">
        <f t="shared" si="0"/>
        <v>0</v>
      </c>
      <c r="M16" s="3632">
        <f t="shared" si="0"/>
        <v>0</v>
      </c>
      <c r="N16" s="3633">
        <f t="shared" si="0"/>
        <v>0</v>
      </c>
    </row>
    <row r="17" spans="1:15" s="1708" customFormat="1" ht="54.75" customHeight="1">
      <c r="A17" s="3628" t="s">
        <v>1422</v>
      </c>
      <c r="B17" s="3634" t="s">
        <v>1420</v>
      </c>
      <c r="C17" s="3635" t="s">
        <v>3789</v>
      </c>
      <c r="D17" s="3636" t="s">
        <v>3788</v>
      </c>
      <c r="E17" s="3637">
        <f>SUM(E18:E21)</f>
        <v>0</v>
      </c>
      <c r="F17" s="3637">
        <f>SUM(F18:F21)</f>
        <v>0</v>
      </c>
      <c r="G17" s="3637">
        <f>SUM(G18:G21)</f>
        <v>0</v>
      </c>
      <c r="H17" s="3637">
        <f>SUM(H18:H21)</f>
        <v>0</v>
      </c>
      <c r="I17" s="3637">
        <f t="shared" ref="I17:M17" si="1">SUM(I18:I21)</f>
        <v>0</v>
      </c>
      <c r="J17" s="3637">
        <f t="shared" si="1"/>
        <v>0</v>
      </c>
      <c r="K17" s="3637">
        <f t="shared" si="1"/>
        <v>0</v>
      </c>
      <c r="L17" s="3637">
        <f t="shared" si="1"/>
        <v>0</v>
      </c>
      <c r="M17" s="3637">
        <f t="shared" si="1"/>
        <v>0</v>
      </c>
      <c r="N17" s="3638">
        <f>SUM(N18:N21)</f>
        <v>0</v>
      </c>
    </row>
    <row r="18" spans="1:15" s="1708" customFormat="1" ht="30" customHeight="1">
      <c r="A18" s="3628" t="s">
        <v>1425</v>
      </c>
      <c r="B18" s="3634" t="s">
        <v>1423</v>
      </c>
      <c r="C18" s="3639" t="s">
        <v>3790</v>
      </c>
      <c r="D18" s="3640"/>
      <c r="E18" s="3641"/>
      <c r="F18" s="3641"/>
      <c r="G18" s="3641"/>
      <c r="H18" s="3641"/>
      <c r="I18" s="3641"/>
      <c r="J18" s="3641"/>
      <c r="K18" s="3642"/>
      <c r="L18" s="3641"/>
      <c r="M18" s="3641"/>
      <c r="N18" s="3643"/>
    </row>
    <row r="19" spans="1:15" s="1708" customFormat="1" ht="30" customHeight="1">
      <c r="A19" s="3628" t="s">
        <v>1428</v>
      </c>
      <c r="B19" s="3634" t="s">
        <v>1550</v>
      </c>
      <c r="C19" s="3639" t="s">
        <v>3791</v>
      </c>
      <c r="D19" s="3640"/>
      <c r="E19" s="3641"/>
      <c r="F19" s="3641"/>
      <c r="G19" s="3641"/>
      <c r="H19" s="3641"/>
      <c r="I19" s="3641"/>
      <c r="J19" s="3641"/>
      <c r="K19" s="3642"/>
      <c r="L19" s="3641"/>
      <c r="M19" s="3641"/>
      <c r="N19" s="3643"/>
    </row>
    <row r="20" spans="1:15" s="1708" customFormat="1" ht="30" customHeight="1">
      <c r="A20" s="3628" t="s">
        <v>1431</v>
      </c>
      <c r="B20" s="3634" t="s">
        <v>2899</v>
      </c>
      <c r="C20" s="3639" t="s">
        <v>3792</v>
      </c>
      <c r="D20" s="3640"/>
      <c r="E20" s="3641"/>
      <c r="F20" s="3641"/>
      <c r="G20" s="3641"/>
      <c r="H20" s="3641"/>
      <c r="I20" s="3641"/>
      <c r="J20" s="3641"/>
      <c r="K20" s="3642"/>
      <c r="L20" s="3641"/>
      <c r="M20" s="3641"/>
      <c r="N20" s="3643"/>
    </row>
    <row r="21" spans="1:15" s="1708" customFormat="1" ht="30" customHeight="1">
      <c r="A21" s="3628" t="s">
        <v>1434</v>
      </c>
      <c r="B21" s="3634" t="s">
        <v>2900</v>
      </c>
      <c r="C21" s="3644" t="s">
        <v>3793</v>
      </c>
      <c r="D21" s="3645"/>
      <c r="E21" s="3646"/>
      <c r="F21" s="3646"/>
      <c r="G21" s="3646"/>
      <c r="H21" s="3647"/>
      <c r="I21" s="3646"/>
      <c r="J21" s="3646"/>
      <c r="K21" s="3648"/>
      <c r="L21" s="3646"/>
      <c r="M21" s="3646"/>
      <c r="N21" s="3649"/>
    </row>
    <row r="22" spans="1:15" s="1708" customFormat="1" ht="53.25" customHeight="1">
      <c r="A22" s="3628" t="s">
        <v>1436</v>
      </c>
      <c r="B22" s="3634" t="s">
        <v>1601</v>
      </c>
      <c r="C22" s="3635" t="s">
        <v>3794</v>
      </c>
      <c r="D22" s="3650" t="s">
        <v>3788</v>
      </c>
      <c r="E22" s="3651">
        <f>SUM(E23:E26)</f>
        <v>0</v>
      </c>
      <c r="F22" s="3651">
        <f t="shared" ref="F22:M22" si="2">SUM(F23:F26)</f>
        <v>0</v>
      </c>
      <c r="G22" s="3651">
        <f t="shared" si="2"/>
        <v>0</v>
      </c>
      <c r="H22" s="3651">
        <f>SUM(H23:H26)</f>
        <v>0</v>
      </c>
      <c r="I22" s="3651">
        <f t="shared" si="2"/>
        <v>0</v>
      </c>
      <c r="J22" s="3651">
        <f t="shared" si="2"/>
        <v>0</v>
      </c>
      <c r="K22" s="3651">
        <f t="shared" si="2"/>
        <v>0</v>
      </c>
      <c r="L22" s="3651">
        <f t="shared" si="2"/>
        <v>0</v>
      </c>
      <c r="M22" s="3651">
        <f t="shared" si="2"/>
        <v>0</v>
      </c>
      <c r="N22" s="3638">
        <f>SUM(N23:N26)</f>
        <v>0</v>
      </c>
    </row>
    <row r="23" spans="1:15" s="1708" customFormat="1" ht="30" customHeight="1">
      <c r="A23" s="3628" t="s">
        <v>1439</v>
      </c>
      <c r="B23" s="3634" t="s">
        <v>1604</v>
      </c>
      <c r="C23" s="3639" t="s">
        <v>3790</v>
      </c>
      <c r="D23" s="3640"/>
      <c r="E23" s="3641"/>
      <c r="F23" s="3641"/>
      <c r="G23" s="3641"/>
      <c r="H23" s="3641"/>
      <c r="I23" s="3641"/>
      <c r="J23" s="3641"/>
      <c r="K23" s="3642"/>
      <c r="L23" s="3641"/>
      <c r="M23" s="3641"/>
      <c r="N23" s="3643"/>
    </row>
    <row r="24" spans="1:15" s="1708" customFormat="1" ht="30" customHeight="1">
      <c r="A24" s="3628" t="s">
        <v>1442</v>
      </c>
      <c r="B24" s="3634" t="s">
        <v>1630</v>
      </c>
      <c r="C24" s="3639" t="s">
        <v>3791</v>
      </c>
      <c r="D24" s="3640"/>
      <c r="E24" s="3641"/>
      <c r="F24" s="3641"/>
      <c r="G24" s="3641"/>
      <c r="H24" s="3641"/>
      <c r="I24" s="3641"/>
      <c r="J24" s="3641"/>
      <c r="K24" s="3642"/>
      <c r="L24" s="3641"/>
      <c r="M24" s="3641"/>
      <c r="N24" s="3643"/>
    </row>
    <row r="25" spans="1:15" s="1708" customFormat="1" ht="30" customHeight="1">
      <c r="A25" s="3628" t="s">
        <v>2654</v>
      </c>
      <c r="B25" s="3634" t="s">
        <v>1633</v>
      </c>
      <c r="C25" s="3639" t="s">
        <v>3792</v>
      </c>
      <c r="D25" s="3640"/>
      <c r="E25" s="3641"/>
      <c r="F25" s="3641"/>
      <c r="G25" s="3641"/>
      <c r="H25" s="3641"/>
      <c r="I25" s="3641"/>
      <c r="J25" s="3641"/>
      <c r="K25" s="3642"/>
      <c r="L25" s="3641"/>
      <c r="M25" s="3641"/>
      <c r="N25" s="3643"/>
    </row>
    <row r="26" spans="1:15" s="1708" customFormat="1" ht="30" customHeight="1">
      <c r="A26" s="3628" t="s">
        <v>2656</v>
      </c>
      <c r="B26" s="3634" t="s">
        <v>1636</v>
      </c>
      <c r="C26" s="3644" t="s">
        <v>3793</v>
      </c>
      <c r="D26" s="3645"/>
      <c r="E26" s="3646"/>
      <c r="F26" s="3646"/>
      <c r="G26" s="3646"/>
      <c r="H26" s="3652"/>
      <c r="I26" s="3646"/>
      <c r="J26" s="3646"/>
      <c r="K26" s="3648"/>
      <c r="L26" s="3646"/>
      <c r="M26" s="3646"/>
      <c r="N26" s="3649"/>
    </row>
    <row r="27" spans="1:15" ht="63" customHeight="1">
      <c r="A27" s="3628" t="s">
        <v>2658</v>
      </c>
      <c r="B27" s="3634" t="s">
        <v>1656</v>
      </c>
      <c r="C27" s="3635" t="s">
        <v>3795</v>
      </c>
      <c r="D27" s="3650" t="s">
        <v>3788</v>
      </c>
      <c r="E27" s="3653">
        <f>SUM(E28:E31)</f>
        <v>0</v>
      </c>
      <c r="F27" s="3653">
        <f t="shared" ref="F27:M27" si="3">SUM(F28:F31)</f>
        <v>0</v>
      </c>
      <c r="G27" s="3653">
        <f t="shared" si="3"/>
        <v>0</v>
      </c>
      <c r="H27" s="3653">
        <f>SUM(H28:H31)</f>
        <v>0</v>
      </c>
      <c r="I27" s="3653">
        <f t="shared" si="3"/>
        <v>0</v>
      </c>
      <c r="J27" s="3653">
        <f t="shared" si="3"/>
        <v>0</v>
      </c>
      <c r="K27" s="3653">
        <f t="shared" si="3"/>
        <v>0</v>
      </c>
      <c r="L27" s="3653">
        <f t="shared" si="3"/>
        <v>0</v>
      </c>
      <c r="M27" s="3653">
        <f t="shared" si="3"/>
        <v>0</v>
      </c>
      <c r="N27" s="3638">
        <f>SUM(N28:N31)</f>
        <v>0</v>
      </c>
    </row>
    <row r="28" spans="1:15" ht="30" customHeight="1">
      <c r="A28" s="3628" t="s">
        <v>1451</v>
      </c>
      <c r="B28" s="3634" t="s">
        <v>3796</v>
      </c>
      <c r="C28" s="3639" t="s">
        <v>3790</v>
      </c>
      <c r="D28" s="3640"/>
      <c r="E28" s="3641"/>
      <c r="F28" s="3641"/>
      <c r="G28" s="3641"/>
      <c r="H28" s="3641"/>
      <c r="I28" s="3641"/>
      <c r="J28" s="3641"/>
      <c r="K28" s="3642"/>
      <c r="L28" s="3641"/>
      <c r="M28" s="3641"/>
      <c r="N28" s="3643"/>
    </row>
    <row r="29" spans="1:15" ht="30" customHeight="1">
      <c r="A29" s="3628" t="s">
        <v>1454</v>
      </c>
      <c r="B29" s="3634" t="s">
        <v>3797</v>
      </c>
      <c r="C29" s="3639" t="s">
        <v>3791</v>
      </c>
      <c r="D29" s="3640"/>
      <c r="E29" s="3641"/>
      <c r="F29" s="3641"/>
      <c r="G29" s="3641"/>
      <c r="H29" s="3641"/>
      <c r="I29" s="3641"/>
      <c r="J29" s="3641"/>
      <c r="K29" s="3642"/>
      <c r="L29" s="3641"/>
      <c r="M29" s="3641"/>
      <c r="N29" s="3643"/>
    </row>
    <row r="30" spans="1:15" s="1708" customFormat="1" ht="30" customHeight="1">
      <c r="A30" s="3628" t="s">
        <v>1457</v>
      </c>
      <c r="B30" s="3634" t="s">
        <v>3798</v>
      </c>
      <c r="C30" s="3639" t="s">
        <v>3792</v>
      </c>
      <c r="D30" s="3640"/>
      <c r="E30" s="3641"/>
      <c r="F30" s="3641"/>
      <c r="G30" s="3641"/>
      <c r="H30" s="3641"/>
      <c r="I30" s="3641"/>
      <c r="J30" s="3641"/>
      <c r="K30" s="3642"/>
      <c r="L30" s="3641"/>
      <c r="M30" s="3641"/>
      <c r="N30" s="3643"/>
      <c r="O30" s="3617"/>
    </row>
    <row r="31" spans="1:15" s="1708" customFormat="1" ht="30" customHeight="1">
      <c r="A31" s="3628" t="s">
        <v>1460</v>
      </c>
      <c r="B31" s="3634" t="s">
        <v>3799</v>
      </c>
      <c r="C31" s="3644" t="s">
        <v>3793</v>
      </c>
      <c r="D31" s="3645"/>
      <c r="E31" s="3646"/>
      <c r="F31" s="3646"/>
      <c r="G31" s="3646"/>
      <c r="H31" s="3652"/>
      <c r="I31" s="3646"/>
      <c r="J31" s="3646"/>
      <c r="K31" s="3648"/>
      <c r="L31" s="3646"/>
      <c r="M31" s="3646"/>
      <c r="N31" s="3649"/>
      <c r="O31" s="3617"/>
    </row>
    <row r="32" spans="1:15" s="1708" customFormat="1" ht="50.25" customHeight="1">
      <c r="A32" s="3628" t="s">
        <v>2664</v>
      </c>
      <c r="B32" s="3634" t="s">
        <v>3763</v>
      </c>
      <c r="C32" s="3635" t="s">
        <v>3800</v>
      </c>
      <c r="D32" s="3650" t="s">
        <v>3788</v>
      </c>
      <c r="E32" s="3651">
        <f>SUM(E33:E36)</f>
        <v>0</v>
      </c>
      <c r="F32" s="3654"/>
      <c r="G32" s="3651">
        <f>SUM(G33:G36)</f>
        <v>0</v>
      </c>
      <c r="H32" s="3651">
        <f>SUM(H33:H35)</f>
        <v>0</v>
      </c>
      <c r="I32" s="3651">
        <f t="shared" ref="I32:K32" si="4">SUM(I33:I35)</f>
        <v>0</v>
      </c>
      <c r="J32" s="3651">
        <f t="shared" si="4"/>
        <v>0</v>
      </c>
      <c r="K32" s="3651">
        <f t="shared" si="4"/>
        <v>0</v>
      </c>
      <c r="L32" s="3655"/>
      <c r="M32" s="3651">
        <f t="shared" ref="M32" si="5">SUM(M33:M35)</f>
        <v>0</v>
      </c>
      <c r="N32" s="3638">
        <f>SUM(N33:N35)</f>
        <v>0</v>
      </c>
      <c r="O32" s="3617"/>
    </row>
    <row r="33" spans="1:15" s="1708" customFormat="1" ht="30" customHeight="1">
      <c r="A33" s="3628" t="s">
        <v>2666</v>
      </c>
      <c r="B33" s="3634" t="s">
        <v>3801</v>
      </c>
      <c r="C33" s="3639" t="s">
        <v>3790</v>
      </c>
      <c r="D33" s="3640"/>
      <c r="E33" s="3641"/>
      <c r="F33" s="3654"/>
      <c r="G33" s="3641"/>
      <c r="H33" s="3641"/>
      <c r="I33" s="3641"/>
      <c r="J33" s="3641"/>
      <c r="K33" s="3642"/>
      <c r="L33" s="3655"/>
      <c r="M33" s="3641"/>
      <c r="N33" s="3643"/>
      <c r="O33" s="3617"/>
    </row>
    <row r="34" spans="1:15" s="1708" customFormat="1" ht="30" customHeight="1">
      <c r="A34" s="3628" t="s">
        <v>2668</v>
      </c>
      <c r="B34" s="3634" t="s">
        <v>3802</v>
      </c>
      <c r="C34" s="3639" t="s">
        <v>3791</v>
      </c>
      <c r="D34" s="3640"/>
      <c r="E34" s="3641"/>
      <c r="F34" s="3654"/>
      <c r="G34" s="3641"/>
      <c r="H34" s="3641"/>
      <c r="I34" s="3641"/>
      <c r="J34" s="3641"/>
      <c r="K34" s="3642"/>
      <c r="L34" s="3655"/>
      <c r="M34" s="3641"/>
      <c r="N34" s="3643"/>
      <c r="O34" s="3617"/>
    </row>
    <row r="35" spans="1:15" s="1708" customFormat="1" ht="30" customHeight="1">
      <c r="A35" s="3628" t="s">
        <v>1463</v>
      </c>
      <c r="B35" s="3634" t="s">
        <v>3803</v>
      </c>
      <c r="C35" s="3639" t="s">
        <v>3792</v>
      </c>
      <c r="D35" s="3640"/>
      <c r="E35" s="3641"/>
      <c r="F35" s="3654"/>
      <c r="G35" s="3641"/>
      <c r="H35" s="3641"/>
      <c r="I35" s="3641"/>
      <c r="J35" s="3641"/>
      <c r="K35" s="3642"/>
      <c r="L35" s="3655"/>
      <c r="M35" s="3641"/>
      <c r="N35" s="3643"/>
      <c r="O35" s="3617"/>
    </row>
    <row r="36" spans="1:15" s="1708" customFormat="1" ht="30" customHeight="1">
      <c r="A36" s="3656" t="s">
        <v>2671</v>
      </c>
      <c r="B36" s="3657" t="s">
        <v>3804</v>
      </c>
      <c r="C36" s="3644" t="s">
        <v>3793</v>
      </c>
      <c r="D36" s="3658"/>
      <c r="E36" s="3659"/>
      <c r="F36" s="3660"/>
      <c r="G36" s="3659"/>
      <c r="H36" s="3660"/>
      <c r="I36" s="3661"/>
      <c r="J36" s="3661"/>
      <c r="K36" s="3662"/>
      <c r="L36" s="3661"/>
      <c r="M36" s="3661"/>
      <c r="N36" s="3663"/>
      <c r="O36" s="3617"/>
    </row>
    <row r="37" spans="1:15" ht="30" customHeight="1">
      <c r="A37" s="5201" t="s">
        <v>3481</v>
      </c>
      <c r="B37" s="5202"/>
      <c r="C37" s="5202"/>
      <c r="D37" s="5202"/>
      <c r="E37" s="5202"/>
      <c r="F37" s="5202"/>
      <c r="G37" s="5202"/>
      <c r="H37" s="5202"/>
      <c r="I37" s="5202"/>
      <c r="J37" s="5202"/>
      <c r="K37" s="5202"/>
      <c r="L37" s="5202"/>
      <c r="M37" s="5202"/>
      <c r="N37" s="5203"/>
    </row>
    <row r="38" spans="1:15" ht="42" customHeight="1">
      <c r="A38" s="3664" t="s">
        <v>2673</v>
      </c>
      <c r="B38" s="3665" t="s">
        <v>133</v>
      </c>
      <c r="C38" s="3666" t="s">
        <v>3805</v>
      </c>
      <c r="D38" s="3550"/>
      <c r="E38" s="3667"/>
      <c r="F38" s="3668"/>
      <c r="G38" s="3667"/>
      <c r="H38" s="3668"/>
      <c r="I38" s="3669"/>
      <c r="J38" s="3669"/>
      <c r="K38" s="3670"/>
      <c r="L38" s="3669"/>
      <c r="M38" s="3669"/>
      <c r="N38" s="3671"/>
    </row>
    <row r="39" spans="1:15" ht="30" customHeight="1">
      <c r="A39" s="3628" t="s">
        <v>2674</v>
      </c>
      <c r="B39" s="3629" t="s">
        <v>766</v>
      </c>
      <c r="C39" s="3672" t="s">
        <v>3806</v>
      </c>
      <c r="D39" s="3550"/>
      <c r="E39" s="3641"/>
      <c r="F39" s="3654"/>
      <c r="G39" s="3641"/>
      <c r="H39" s="3654"/>
      <c r="I39" s="3673"/>
      <c r="J39" s="3673"/>
      <c r="K39" s="3674"/>
      <c r="L39" s="3655"/>
      <c r="M39" s="3655"/>
      <c r="N39" s="3675"/>
    </row>
    <row r="40" spans="1:15" ht="30" customHeight="1" thickBot="1">
      <c r="A40" s="3676" t="s">
        <v>2675</v>
      </c>
      <c r="B40" s="3677" t="s">
        <v>767</v>
      </c>
      <c r="C40" s="3678" t="s">
        <v>3807</v>
      </c>
      <c r="D40" s="3679"/>
      <c r="E40" s="3680"/>
      <c r="F40" s="3681"/>
      <c r="G40" s="3680"/>
      <c r="H40" s="3681"/>
      <c r="I40" s="3682"/>
      <c r="J40" s="3682"/>
      <c r="K40" s="3683"/>
      <c r="L40" s="3682"/>
      <c r="M40" s="3682"/>
      <c r="N40" s="3684"/>
    </row>
  </sheetData>
  <mergeCells count="25">
    <mergeCell ref="A8:N8"/>
    <mergeCell ref="A12:B13"/>
    <mergeCell ref="D12:D13"/>
    <mergeCell ref="E12:E13"/>
    <mergeCell ref="F12:F13"/>
    <mergeCell ref="G12:G13"/>
    <mergeCell ref="H12:H13"/>
    <mergeCell ref="I12:I13"/>
    <mergeCell ref="J12:J13"/>
    <mergeCell ref="K12:N12"/>
    <mergeCell ref="M14:M15"/>
    <mergeCell ref="N14:N15"/>
    <mergeCell ref="A37:N37"/>
    <mergeCell ref="G14:G15"/>
    <mergeCell ref="H14:H15"/>
    <mergeCell ref="I14:I15"/>
    <mergeCell ref="J14:J15"/>
    <mergeCell ref="K14:K15"/>
    <mergeCell ref="L14:L15"/>
    <mergeCell ref="A14:A15"/>
    <mergeCell ref="B14:B15"/>
    <mergeCell ref="C14:C15"/>
    <mergeCell ref="D14:D15"/>
    <mergeCell ref="E14:E15"/>
    <mergeCell ref="F14:F15"/>
  </mergeCells>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40"/>
  <sheetViews>
    <sheetView zoomScale="60" zoomScaleNormal="60" workbookViewId="0"/>
  </sheetViews>
  <sheetFormatPr defaultColWidth="11.42578125" defaultRowHeight="14.25"/>
  <cols>
    <col min="1" max="1" width="11.42578125" style="3616" customWidth="1"/>
    <col min="2" max="2" width="8" style="3616" customWidth="1"/>
    <col min="3" max="3" width="63.7109375" style="3617" customWidth="1"/>
    <col min="4" max="4" width="26.5703125" style="3617" customWidth="1"/>
    <col min="5" max="8" width="15" style="3617" customWidth="1"/>
    <col min="9" max="10" width="16.5703125" style="3617" customWidth="1"/>
    <col min="11" max="14" width="15.140625" style="3617" customWidth="1"/>
    <col min="15" max="16384" width="11.42578125" style="3617"/>
  </cols>
  <sheetData>
    <row r="1" spans="1:14" ht="15">
      <c r="C1" s="41" t="s">
        <v>48</v>
      </c>
      <c r="D1" s="105" t="s">
        <v>996</v>
      </c>
      <c r="E1" s="3516"/>
    </row>
    <row r="2" spans="1:14" ht="15">
      <c r="C2" s="27" t="s">
        <v>49</v>
      </c>
      <c r="D2" s="27" t="s">
        <v>3398</v>
      </c>
      <c r="E2" s="3516"/>
    </row>
    <row r="3" spans="1:14" ht="15">
      <c r="C3" s="27" t="s">
        <v>47</v>
      </c>
      <c r="D3" s="27" t="s">
        <v>52</v>
      </c>
      <c r="E3" s="3516"/>
    </row>
    <row r="4" spans="1:14" ht="15">
      <c r="C4" s="27" t="s">
        <v>50</v>
      </c>
      <c r="D4" s="27" t="s">
        <v>53</v>
      </c>
      <c r="E4" s="3516"/>
    </row>
    <row r="5" spans="1:14" ht="15">
      <c r="C5" s="41" t="s">
        <v>792</v>
      </c>
      <c r="D5" s="41" t="s">
        <v>71</v>
      </c>
      <c r="E5" s="3516"/>
    </row>
    <row r="7" spans="1:14" ht="15" thickBot="1">
      <c r="A7" s="3618"/>
      <c r="B7" s="3618"/>
      <c r="C7" s="3618"/>
      <c r="D7" s="3618"/>
      <c r="E7" s="3618"/>
      <c r="F7" s="3618"/>
      <c r="G7" s="3618"/>
      <c r="H7" s="3618"/>
      <c r="I7" s="3618"/>
      <c r="J7" s="3618"/>
    </row>
    <row r="8" spans="1:14" s="3619" customFormat="1" ht="27.75" thickBot="1">
      <c r="A8" s="5183" t="s">
        <v>3811</v>
      </c>
      <c r="B8" s="5184"/>
      <c r="C8" s="5184"/>
      <c r="D8" s="5184"/>
      <c r="E8" s="5184"/>
      <c r="F8" s="5184"/>
      <c r="G8" s="5184"/>
      <c r="H8" s="5184"/>
      <c r="I8" s="5184"/>
      <c r="J8" s="5184"/>
      <c r="K8" s="5184"/>
      <c r="L8" s="5184"/>
      <c r="M8" s="5184"/>
      <c r="N8" s="5185"/>
    </row>
    <row r="9" spans="1:14" s="3523" customFormat="1" ht="27">
      <c r="A9" s="3620"/>
      <c r="B9" s="3621"/>
      <c r="C9" s="3621"/>
      <c r="D9" s="3622"/>
      <c r="E9" s="3621"/>
      <c r="F9" s="3621"/>
      <c r="G9" s="3621"/>
      <c r="H9" s="3621"/>
      <c r="I9" s="3621"/>
      <c r="J9" s="3621"/>
      <c r="K9" s="3623"/>
      <c r="L9" s="3623"/>
      <c r="M9" s="3623"/>
      <c r="N9" s="3624"/>
    </row>
    <row r="10" spans="1:14" s="3523" customFormat="1" ht="27">
      <c r="A10" s="3620"/>
      <c r="B10" s="3621"/>
      <c r="C10" s="3386"/>
      <c r="D10" s="3621"/>
      <c r="E10" s="3621"/>
      <c r="F10" s="3621"/>
      <c r="G10" s="3621"/>
      <c r="H10" s="3621"/>
      <c r="I10" s="3621"/>
      <c r="J10" s="3621"/>
      <c r="K10" s="3623"/>
      <c r="L10" s="3623"/>
      <c r="M10" s="3623"/>
      <c r="N10" s="3624"/>
    </row>
    <row r="11" spans="1:14" s="3523" customFormat="1" ht="27.75" thickBot="1">
      <c r="A11" s="3620"/>
      <c r="B11" s="3621"/>
      <c r="C11" s="3621"/>
      <c r="D11" s="3622"/>
      <c r="E11" s="3621"/>
      <c r="F11" s="3621"/>
      <c r="G11" s="3621"/>
      <c r="H11" s="3621"/>
      <c r="I11" s="3621"/>
      <c r="J11" s="3621"/>
      <c r="K11" s="3623"/>
      <c r="L11" s="3623"/>
      <c r="M11" s="3623"/>
      <c r="N11" s="3624"/>
    </row>
    <row r="12" spans="1:14" s="3523" customFormat="1" ht="27" customHeight="1">
      <c r="A12" s="5228"/>
      <c r="B12" s="5229"/>
      <c r="C12" s="3685"/>
      <c r="D12" s="5219" t="s">
        <v>3439</v>
      </c>
      <c r="E12" s="5204" t="s">
        <v>3779</v>
      </c>
      <c r="F12" s="5204" t="s">
        <v>3780</v>
      </c>
      <c r="G12" s="5190" t="s">
        <v>3781</v>
      </c>
      <c r="H12" s="5204" t="s">
        <v>3782</v>
      </c>
      <c r="I12" s="5204" t="s">
        <v>3501</v>
      </c>
      <c r="J12" s="5204" t="s">
        <v>3783</v>
      </c>
      <c r="K12" s="5205" t="s">
        <v>3784</v>
      </c>
      <c r="L12" s="5205"/>
      <c r="M12" s="5205"/>
      <c r="N12" s="5206"/>
    </row>
    <row r="13" spans="1:14" s="1708" customFormat="1" ht="85.5">
      <c r="A13" s="5230"/>
      <c r="B13" s="5231"/>
      <c r="C13" s="3686"/>
      <c r="D13" s="5221"/>
      <c r="E13" s="5186"/>
      <c r="F13" s="5186"/>
      <c r="G13" s="5192"/>
      <c r="H13" s="5186"/>
      <c r="I13" s="5186"/>
      <c r="J13" s="5186"/>
      <c r="K13" s="3625" t="s">
        <v>3779</v>
      </c>
      <c r="L13" s="3626" t="s">
        <v>3780</v>
      </c>
      <c r="M13" s="3625" t="s">
        <v>3781</v>
      </c>
      <c r="N13" s="3627" t="s">
        <v>3782</v>
      </c>
    </row>
    <row r="14" spans="1:14" s="1708" customFormat="1" ht="14.25" customHeight="1">
      <c r="A14" s="5224" t="s">
        <v>1651</v>
      </c>
      <c r="B14" s="5193" t="s">
        <v>200</v>
      </c>
      <c r="C14" s="5193" t="s">
        <v>1415</v>
      </c>
      <c r="D14" s="5226"/>
      <c r="E14" s="5207" t="s">
        <v>1417</v>
      </c>
      <c r="F14" s="5207" t="s">
        <v>1422</v>
      </c>
      <c r="G14" s="5207" t="s">
        <v>1425</v>
      </c>
      <c r="H14" s="5207" t="s">
        <v>1428</v>
      </c>
      <c r="I14" s="5209" t="s">
        <v>3785</v>
      </c>
      <c r="J14" s="5209" t="s">
        <v>3786</v>
      </c>
      <c r="K14" s="5207" t="s">
        <v>1436</v>
      </c>
      <c r="L14" s="5207" t="s">
        <v>1439</v>
      </c>
      <c r="M14" s="5207" t="s">
        <v>1442</v>
      </c>
      <c r="N14" s="5222" t="s">
        <v>2654</v>
      </c>
    </row>
    <row r="15" spans="1:14" s="1708" customFormat="1" ht="14.25" customHeight="1">
      <c r="A15" s="5225"/>
      <c r="B15" s="5192"/>
      <c r="C15" s="5192"/>
      <c r="D15" s="5227"/>
      <c r="E15" s="5208"/>
      <c r="F15" s="5208"/>
      <c r="G15" s="5208"/>
      <c r="H15" s="5208"/>
      <c r="I15" s="5208"/>
      <c r="J15" s="5208"/>
      <c r="K15" s="5208"/>
      <c r="L15" s="5208"/>
      <c r="M15" s="5208"/>
      <c r="N15" s="5223"/>
    </row>
    <row r="16" spans="1:14" s="1708" customFormat="1" ht="30" customHeight="1">
      <c r="A16" s="3628" t="s">
        <v>1417</v>
      </c>
      <c r="B16" s="3629" t="s">
        <v>132</v>
      </c>
      <c r="C16" s="3630" t="s">
        <v>3787</v>
      </c>
      <c r="D16" s="3631" t="s">
        <v>3788</v>
      </c>
      <c r="E16" s="3632">
        <f>SUM(E17,E22,E27,E32)</f>
        <v>0</v>
      </c>
      <c r="F16" s="3632">
        <f t="shared" ref="F16:N16" si="0">SUM(F17,F22,F27,F32)</f>
        <v>0</v>
      </c>
      <c r="G16" s="3632">
        <f t="shared" si="0"/>
        <v>0</v>
      </c>
      <c r="H16" s="3632">
        <f t="shared" si="0"/>
        <v>0</v>
      </c>
      <c r="I16" s="3632">
        <f t="shared" si="0"/>
        <v>0</v>
      </c>
      <c r="J16" s="3632">
        <f t="shared" si="0"/>
        <v>0</v>
      </c>
      <c r="K16" s="3632">
        <f t="shared" si="0"/>
        <v>0</v>
      </c>
      <c r="L16" s="3632">
        <f t="shared" si="0"/>
        <v>0</v>
      </c>
      <c r="M16" s="3632">
        <f t="shared" si="0"/>
        <v>0</v>
      </c>
      <c r="N16" s="3633">
        <f t="shared" si="0"/>
        <v>0</v>
      </c>
    </row>
    <row r="17" spans="1:15" s="1708" customFormat="1" ht="54.75" customHeight="1">
      <c r="A17" s="3628" t="s">
        <v>1422</v>
      </c>
      <c r="B17" s="3634" t="s">
        <v>1420</v>
      </c>
      <c r="C17" s="3635" t="s">
        <v>3789</v>
      </c>
      <c r="D17" s="3636" t="s">
        <v>3788</v>
      </c>
      <c r="E17" s="3637">
        <f>SUM(E18:E21)</f>
        <v>0</v>
      </c>
      <c r="F17" s="3637">
        <f>SUM(F18:F21)</f>
        <v>0</v>
      </c>
      <c r="G17" s="3637">
        <f>SUM(G18:G21)</f>
        <v>0</v>
      </c>
      <c r="H17" s="3637">
        <f>SUM(H18:H21)</f>
        <v>0</v>
      </c>
      <c r="I17" s="3637">
        <f t="shared" ref="I17:M17" si="1">SUM(I18:I21)</f>
        <v>0</v>
      </c>
      <c r="J17" s="3637">
        <f t="shared" si="1"/>
        <v>0</v>
      </c>
      <c r="K17" s="3637">
        <f t="shared" si="1"/>
        <v>0</v>
      </c>
      <c r="L17" s="3637">
        <f t="shared" si="1"/>
        <v>0</v>
      </c>
      <c r="M17" s="3637">
        <f t="shared" si="1"/>
        <v>0</v>
      </c>
      <c r="N17" s="3638">
        <f>SUM(N18:N21)</f>
        <v>0</v>
      </c>
    </row>
    <row r="18" spans="1:15" s="1708" customFormat="1" ht="30" customHeight="1">
      <c r="A18" s="3628" t="s">
        <v>1425</v>
      </c>
      <c r="B18" s="3634" t="s">
        <v>1423</v>
      </c>
      <c r="C18" s="3639" t="s">
        <v>3790</v>
      </c>
      <c r="D18" s="3640"/>
      <c r="E18" s="3641"/>
      <c r="F18" s="3641"/>
      <c r="G18" s="3641"/>
      <c r="H18" s="3641"/>
      <c r="I18" s="3641"/>
      <c r="J18" s="3641"/>
      <c r="K18" s="3642"/>
      <c r="L18" s="3641"/>
      <c r="M18" s="3641"/>
      <c r="N18" s="3643"/>
    </row>
    <row r="19" spans="1:15" s="1708" customFormat="1" ht="30" customHeight="1">
      <c r="A19" s="3628" t="s">
        <v>1428</v>
      </c>
      <c r="B19" s="3634" t="s">
        <v>1550</v>
      </c>
      <c r="C19" s="3639" t="s">
        <v>3791</v>
      </c>
      <c r="D19" s="3640"/>
      <c r="E19" s="3641"/>
      <c r="F19" s="3641"/>
      <c r="G19" s="3641"/>
      <c r="H19" s="3641"/>
      <c r="I19" s="3641"/>
      <c r="J19" s="3641"/>
      <c r="K19" s="3642"/>
      <c r="L19" s="3641"/>
      <c r="M19" s="3641"/>
      <c r="N19" s="3643"/>
    </row>
    <row r="20" spans="1:15" s="1708" customFormat="1" ht="30" customHeight="1">
      <c r="A20" s="3628" t="s">
        <v>1431</v>
      </c>
      <c r="B20" s="3634" t="s">
        <v>2899</v>
      </c>
      <c r="C20" s="3639" t="s">
        <v>3792</v>
      </c>
      <c r="D20" s="3640"/>
      <c r="E20" s="3641"/>
      <c r="F20" s="3641"/>
      <c r="G20" s="3641"/>
      <c r="H20" s="3641"/>
      <c r="I20" s="3641"/>
      <c r="J20" s="3641"/>
      <c r="K20" s="3642"/>
      <c r="L20" s="3641"/>
      <c r="M20" s="3641"/>
      <c r="N20" s="3643"/>
    </row>
    <row r="21" spans="1:15" s="1708" customFormat="1" ht="30" customHeight="1">
      <c r="A21" s="3628" t="s">
        <v>1434</v>
      </c>
      <c r="B21" s="3634" t="s">
        <v>2900</v>
      </c>
      <c r="C21" s="3644" t="s">
        <v>3793</v>
      </c>
      <c r="D21" s="3645"/>
      <c r="E21" s="3646"/>
      <c r="F21" s="3646"/>
      <c r="G21" s="3646"/>
      <c r="H21" s="3647"/>
      <c r="I21" s="3646"/>
      <c r="J21" s="3646"/>
      <c r="K21" s="3648"/>
      <c r="L21" s="3646"/>
      <c r="M21" s="3646"/>
      <c r="N21" s="3649"/>
    </row>
    <row r="22" spans="1:15" s="1708" customFormat="1" ht="53.25" customHeight="1">
      <c r="A22" s="3628" t="s">
        <v>1436</v>
      </c>
      <c r="B22" s="3634" t="s">
        <v>1601</v>
      </c>
      <c r="C22" s="3635" t="s">
        <v>3794</v>
      </c>
      <c r="D22" s="3650" t="s">
        <v>3788</v>
      </c>
      <c r="E22" s="3651">
        <f>SUM(E23:E26)</f>
        <v>0</v>
      </c>
      <c r="F22" s="3651">
        <f t="shared" ref="F22:M22" si="2">SUM(F23:F26)</f>
        <v>0</v>
      </c>
      <c r="G22" s="3651">
        <f t="shared" si="2"/>
        <v>0</v>
      </c>
      <c r="H22" s="3651">
        <f>SUM(H23:H26)</f>
        <v>0</v>
      </c>
      <c r="I22" s="3651">
        <f t="shared" si="2"/>
        <v>0</v>
      </c>
      <c r="J22" s="3651">
        <f t="shared" si="2"/>
        <v>0</v>
      </c>
      <c r="K22" s="3651">
        <f t="shared" si="2"/>
        <v>0</v>
      </c>
      <c r="L22" s="3651">
        <f t="shared" si="2"/>
        <v>0</v>
      </c>
      <c r="M22" s="3651">
        <f t="shared" si="2"/>
        <v>0</v>
      </c>
      <c r="N22" s="3638">
        <f>SUM(N23:N26)</f>
        <v>0</v>
      </c>
    </row>
    <row r="23" spans="1:15" s="1708" customFormat="1" ht="30" customHeight="1">
      <c r="A23" s="3628" t="s">
        <v>1439</v>
      </c>
      <c r="B23" s="3634" t="s">
        <v>1604</v>
      </c>
      <c r="C23" s="3639" t="s">
        <v>3790</v>
      </c>
      <c r="D23" s="3640"/>
      <c r="E23" s="3641"/>
      <c r="F23" s="3641"/>
      <c r="G23" s="3641"/>
      <c r="H23" s="3641"/>
      <c r="I23" s="3641"/>
      <c r="J23" s="3641"/>
      <c r="K23" s="3642"/>
      <c r="L23" s="3641"/>
      <c r="M23" s="3641"/>
      <c r="N23" s="3643"/>
    </row>
    <row r="24" spans="1:15" s="1708" customFormat="1" ht="30" customHeight="1">
      <c r="A24" s="3628" t="s">
        <v>1442</v>
      </c>
      <c r="B24" s="3634" t="s">
        <v>1630</v>
      </c>
      <c r="C24" s="3639" t="s">
        <v>3791</v>
      </c>
      <c r="D24" s="3640"/>
      <c r="E24" s="3641"/>
      <c r="F24" s="3641"/>
      <c r="G24" s="3641"/>
      <c r="H24" s="3641"/>
      <c r="I24" s="3641"/>
      <c r="J24" s="3641"/>
      <c r="K24" s="3642"/>
      <c r="L24" s="3641"/>
      <c r="M24" s="3641"/>
      <c r="N24" s="3643"/>
    </row>
    <row r="25" spans="1:15" s="1708" customFormat="1" ht="30" customHeight="1">
      <c r="A25" s="3628" t="s">
        <v>2654</v>
      </c>
      <c r="B25" s="3634" t="s">
        <v>1633</v>
      </c>
      <c r="C25" s="3639" t="s">
        <v>3792</v>
      </c>
      <c r="D25" s="3640"/>
      <c r="E25" s="3641"/>
      <c r="F25" s="3641"/>
      <c r="G25" s="3641"/>
      <c r="H25" s="3641"/>
      <c r="I25" s="3641"/>
      <c r="J25" s="3641"/>
      <c r="K25" s="3642"/>
      <c r="L25" s="3641"/>
      <c r="M25" s="3641"/>
      <c r="N25" s="3643"/>
    </row>
    <row r="26" spans="1:15" s="1708" customFormat="1" ht="30" customHeight="1">
      <c r="A26" s="3628" t="s">
        <v>2656</v>
      </c>
      <c r="B26" s="3634" t="s">
        <v>1636</v>
      </c>
      <c r="C26" s="3644" t="s">
        <v>3793</v>
      </c>
      <c r="D26" s="3645"/>
      <c r="E26" s="3646"/>
      <c r="F26" s="3646"/>
      <c r="G26" s="3646"/>
      <c r="H26" s="3652"/>
      <c r="I26" s="3646"/>
      <c r="J26" s="3646"/>
      <c r="K26" s="3648"/>
      <c r="L26" s="3646"/>
      <c r="M26" s="3646"/>
      <c r="N26" s="3649"/>
    </row>
    <row r="27" spans="1:15" ht="63" customHeight="1">
      <c r="A27" s="3628" t="s">
        <v>2658</v>
      </c>
      <c r="B27" s="3634" t="s">
        <v>1656</v>
      </c>
      <c r="C27" s="3635" t="s">
        <v>3795</v>
      </c>
      <c r="D27" s="3650" t="s">
        <v>3788</v>
      </c>
      <c r="E27" s="3653">
        <f>SUM(E28:E31)</f>
        <v>0</v>
      </c>
      <c r="F27" s="3653">
        <f t="shared" ref="F27:M27" si="3">SUM(F28:F31)</f>
        <v>0</v>
      </c>
      <c r="G27" s="3653">
        <f t="shared" si="3"/>
        <v>0</v>
      </c>
      <c r="H27" s="3653">
        <f>SUM(H28:H31)</f>
        <v>0</v>
      </c>
      <c r="I27" s="3653">
        <f t="shared" si="3"/>
        <v>0</v>
      </c>
      <c r="J27" s="3653">
        <f t="shared" si="3"/>
        <v>0</v>
      </c>
      <c r="K27" s="3653">
        <f t="shared" si="3"/>
        <v>0</v>
      </c>
      <c r="L27" s="3653">
        <f t="shared" si="3"/>
        <v>0</v>
      </c>
      <c r="M27" s="3653">
        <f t="shared" si="3"/>
        <v>0</v>
      </c>
      <c r="N27" s="3638">
        <f>SUM(N28:N31)</f>
        <v>0</v>
      </c>
    </row>
    <row r="28" spans="1:15" ht="30" customHeight="1">
      <c r="A28" s="3628" t="s">
        <v>1451</v>
      </c>
      <c r="B28" s="3634" t="s">
        <v>3796</v>
      </c>
      <c r="C28" s="3639" t="s">
        <v>3790</v>
      </c>
      <c r="D28" s="3640"/>
      <c r="E28" s="3641"/>
      <c r="F28" s="3641"/>
      <c r="G28" s="3641"/>
      <c r="H28" s="3641"/>
      <c r="I28" s="3641"/>
      <c r="J28" s="3641"/>
      <c r="K28" s="3642"/>
      <c r="L28" s="3641"/>
      <c r="M28" s="3641"/>
      <c r="N28" s="3643"/>
    </row>
    <row r="29" spans="1:15" ht="30" customHeight="1">
      <c r="A29" s="3628" t="s">
        <v>1454</v>
      </c>
      <c r="B29" s="3634" t="s">
        <v>3797</v>
      </c>
      <c r="C29" s="3639" t="s">
        <v>3791</v>
      </c>
      <c r="D29" s="3640"/>
      <c r="E29" s="3641"/>
      <c r="F29" s="3641"/>
      <c r="G29" s="3641"/>
      <c r="H29" s="3641"/>
      <c r="I29" s="3641"/>
      <c r="J29" s="3641"/>
      <c r="K29" s="3642"/>
      <c r="L29" s="3641"/>
      <c r="M29" s="3641"/>
      <c r="N29" s="3643"/>
    </row>
    <row r="30" spans="1:15" s="1708" customFormat="1" ht="30" customHeight="1">
      <c r="A30" s="3628" t="s">
        <v>1457</v>
      </c>
      <c r="B30" s="3634" t="s">
        <v>3798</v>
      </c>
      <c r="C30" s="3639" t="s">
        <v>3792</v>
      </c>
      <c r="D30" s="3640"/>
      <c r="E30" s="3641"/>
      <c r="F30" s="3641"/>
      <c r="G30" s="3641"/>
      <c r="H30" s="3641"/>
      <c r="I30" s="3641"/>
      <c r="J30" s="3641"/>
      <c r="K30" s="3642"/>
      <c r="L30" s="3641"/>
      <c r="M30" s="3641"/>
      <c r="N30" s="3643"/>
      <c r="O30" s="3617"/>
    </row>
    <row r="31" spans="1:15" s="1708" customFormat="1" ht="30" customHeight="1">
      <c r="A31" s="3628" t="s">
        <v>1460</v>
      </c>
      <c r="B31" s="3634" t="s">
        <v>3799</v>
      </c>
      <c r="C31" s="3644" t="s">
        <v>3793</v>
      </c>
      <c r="D31" s="3645"/>
      <c r="E31" s="3646"/>
      <c r="F31" s="3646"/>
      <c r="G31" s="3646"/>
      <c r="H31" s="3652"/>
      <c r="I31" s="3646"/>
      <c r="J31" s="3646"/>
      <c r="K31" s="3648"/>
      <c r="L31" s="3646"/>
      <c r="M31" s="3646"/>
      <c r="N31" s="3649"/>
      <c r="O31" s="3617"/>
    </row>
    <row r="32" spans="1:15" s="1708" customFormat="1" ht="50.25" customHeight="1">
      <c r="A32" s="3628" t="s">
        <v>2664</v>
      </c>
      <c r="B32" s="3634" t="s">
        <v>3763</v>
      </c>
      <c r="C32" s="3635" t="s">
        <v>3800</v>
      </c>
      <c r="D32" s="3650" t="s">
        <v>3788</v>
      </c>
      <c r="E32" s="3651">
        <f>SUM(E33:E36)</f>
        <v>0</v>
      </c>
      <c r="F32" s="3654"/>
      <c r="G32" s="3651">
        <f>SUM(G33:G36)</f>
        <v>0</v>
      </c>
      <c r="H32" s="3651">
        <f>SUM(H33:H35)</f>
        <v>0</v>
      </c>
      <c r="I32" s="3651">
        <f t="shared" ref="I32:K32" si="4">SUM(I33:I35)</f>
        <v>0</v>
      </c>
      <c r="J32" s="3651">
        <f t="shared" si="4"/>
        <v>0</v>
      </c>
      <c r="K32" s="3651">
        <f t="shared" si="4"/>
        <v>0</v>
      </c>
      <c r="L32" s="3655"/>
      <c r="M32" s="3651">
        <f t="shared" ref="M32" si="5">SUM(M33:M35)</f>
        <v>0</v>
      </c>
      <c r="N32" s="3638">
        <f>SUM(N33:N35)</f>
        <v>0</v>
      </c>
      <c r="O32" s="3617"/>
    </row>
    <row r="33" spans="1:15" s="1708" customFormat="1" ht="30" customHeight="1">
      <c r="A33" s="3628" t="s">
        <v>2666</v>
      </c>
      <c r="B33" s="3634" t="s">
        <v>3801</v>
      </c>
      <c r="C33" s="3639" t="s">
        <v>3790</v>
      </c>
      <c r="D33" s="3640"/>
      <c r="E33" s="3641"/>
      <c r="F33" s="3654"/>
      <c r="G33" s="3641"/>
      <c r="H33" s="3641"/>
      <c r="I33" s="3641"/>
      <c r="J33" s="3641"/>
      <c r="K33" s="3642"/>
      <c r="L33" s="3655"/>
      <c r="M33" s="3641"/>
      <c r="N33" s="3643"/>
      <c r="O33" s="3617"/>
    </row>
    <row r="34" spans="1:15" s="1708" customFormat="1" ht="30" customHeight="1">
      <c r="A34" s="3628" t="s">
        <v>2668</v>
      </c>
      <c r="B34" s="3634" t="s">
        <v>3802</v>
      </c>
      <c r="C34" s="3639" t="s">
        <v>3791</v>
      </c>
      <c r="D34" s="3640"/>
      <c r="E34" s="3641"/>
      <c r="F34" s="3654"/>
      <c r="G34" s="3641"/>
      <c r="H34" s="3641"/>
      <c r="I34" s="3641"/>
      <c r="J34" s="3641"/>
      <c r="K34" s="3642"/>
      <c r="L34" s="3655"/>
      <c r="M34" s="3641"/>
      <c r="N34" s="3643"/>
      <c r="O34" s="3617"/>
    </row>
    <row r="35" spans="1:15" s="1708" customFormat="1" ht="30" customHeight="1">
      <c r="A35" s="3628" t="s">
        <v>1463</v>
      </c>
      <c r="B35" s="3634" t="s">
        <v>3803</v>
      </c>
      <c r="C35" s="3639" t="s">
        <v>3792</v>
      </c>
      <c r="D35" s="3640"/>
      <c r="E35" s="3641"/>
      <c r="F35" s="3654"/>
      <c r="G35" s="3641"/>
      <c r="H35" s="3641"/>
      <c r="I35" s="3641"/>
      <c r="J35" s="3641"/>
      <c r="K35" s="3642"/>
      <c r="L35" s="3655"/>
      <c r="M35" s="3641"/>
      <c r="N35" s="3643"/>
      <c r="O35" s="3617"/>
    </row>
    <row r="36" spans="1:15" s="1708" customFormat="1" ht="30" customHeight="1">
      <c r="A36" s="3656" t="s">
        <v>2671</v>
      </c>
      <c r="B36" s="3657" t="s">
        <v>3804</v>
      </c>
      <c r="C36" s="3644" t="s">
        <v>3793</v>
      </c>
      <c r="D36" s="3658"/>
      <c r="E36" s="3659"/>
      <c r="F36" s="3660"/>
      <c r="G36" s="3659"/>
      <c r="H36" s="3660"/>
      <c r="I36" s="3661"/>
      <c r="J36" s="3661"/>
      <c r="K36" s="3662"/>
      <c r="L36" s="3661"/>
      <c r="M36" s="3661"/>
      <c r="N36" s="3663"/>
      <c r="O36" s="3617"/>
    </row>
    <row r="37" spans="1:15" ht="30" customHeight="1">
      <c r="A37" s="5201" t="s">
        <v>3481</v>
      </c>
      <c r="B37" s="5202"/>
      <c r="C37" s="5202"/>
      <c r="D37" s="5202"/>
      <c r="E37" s="5202"/>
      <c r="F37" s="5202"/>
      <c r="G37" s="5202"/>
      <c r="H37" s="5202"/>
      <c r="I37" s="5202"/>
      <c r="J37" s="5202"/>
      <c r="K37" s="5202"/>
      <c r="L37" s="5202"/>
      <c r="M37" s="5202"/>
      <c r="N37" s="5203"/>
    </row>
    <row r="38" spans="1:15" ht="42" customHeight="1">
      <c r="A38" s="3664" t="s">
        <v>2673</v>
      </c>
      <c r="B38" s="3665" t="s">
        <v>133</v>
      </c>
      <c r="C38" s="3666" t="s">
        <v>3805</v>
      </c>
      <c r="D38" s="3550"/>
      <c r="E38" s="3667"/>
      <c r="F38" s="3668"/>
      <c r="G38" s="3667"/>
      <c r="H38" s="3668"/>
      <c r="I38" s="3669"/>
      <c r="J38" s="3669"/>
      <c r="K38" s="3670"/>
      <c r="L38" s="3669"/>
      <c r="M38" s="3669"/>
      <c r="N38" s="3671"/>
    </row>
    <row r="39" spans="1:15" ht="30" customHeight="1">
      <c r="A39" s="3628" t="s">
        <v>2674</v>
      </c>
      <c r="B39" s="3629" t="s">
        <v>766</v>
      </c>
      <c r="C39" s="3672" t="s">
        <v>3806</v>
      </c>
      <c r="D39" s="3550"/>
      <c r="E39" s="3641"/>
      <c r="F39" s="3654"/>
      <c r="G39" s="3641"/>
      <c r="H39" s="3654"/>
      <c r="I39" s="3673"/>
      <c r="J39" s="3673"/>
      <c r="K39" s="3674"/>
      <c r="L39" s="3655"/>
      <c r="M39" s="3655"/>
      <c r="N39" s="3675"/>
    </row>
    <row r="40" spans="1:15" ht="30" customHeight="1" thickBot="1">
      <c r="A40" s="3676" t="s">
        <v>2675</v>
      </c>
      <c r="B40" s="3677" t="s">
        <v>767</v>
      </c>
      <c r="C40" s="3678" t="s">
        <v>3807</v>
      </c>
      <c r="D40" s="3679"/>
      <c r="E40" s="3680"/>
      <c r="F40" s="3681"/>
      <c r="G40" s="3680"/>
      <c r="H40" s="3681"/>
      <c r="I40" s="3682"/>
      <c r="J40" s="3682"/>
      <c r="K40" s="3683"/>
      <c r="L40" s="3682"/>
      <c r="M40" s="3682"/>
      <c r="N40" s="3684"/>
    </row>
  </sheetData>
  <mergeCells count="25">
    <mergeCell ref="A8:N8"/>
    <mergeCell ref="A12:B13"/>
    <mergeCell ref="D12:D13"/>
    <mergeCell ref="E12:E13"/>
    <mergeCell ref="F12:F13"/>
    <mergeCell ref="G12:G13"/>
    <mergeCell ref="H12:H13"/>
    <mergeCell ref="I12:I13"/>
    <mergeCell ref="J12:J13"/>
    <mergeCell ref="K12:N12"/>
    <mergeCell ref="M14:M15"/>
    <mergeCell ref="N14:N15"/>
    <mergeCell ref="A37:N37"/>
    <mergeCell ref="G14:G15"/>
    <mergeCell ref="H14:H15"/>
    <mergeCell ref="I14:I15"/>
    <mergeCell ref="J14:J15"/>
    <mergeCell ref="K14:K15"/>
    <mergeCell ref="L14:L15"/>
    <mergeCell ref="A14:A15"/>
    <mergeCell ref="B14:B15"/>
    <mergeCell ref="C14:C15"/>
    <mergeCell ref="D14:D15"/>
    <mergeCell ref="E14:E15"/>
    <mergeCell ref="F14:F15"/>
  </mergeCells>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40"/>
  <sheetViews>
    <sheetView zoomScale="60" zoomScaleNormal="60" workbookViewId="0"/>
  </sheetViews>
  <sheetFormatPr defaultColWidth="11.42578125" defaultRowHeight="14.25"/>
  <cols>
    <col min="1" max="1" width="11.42578125" style="3616" customWidth="1"/>
    <col min="2" max="2" width="8" style="3616" customWidth="1"/>
    <col min="3" max="3" width="63.7109375" style="3617" customWidth="1"/>
    <col min="4" max="4" width="26.5703125" style="3617" customWidth="1"/>
    <col min="5" max="8" width="15" style="3617" customWidth="1"/>
    <col min="9" max="10" width="16.5703125" style="3617" customWidth="1"/>
    <col min="11" max="14" width="15.140625" style="3617" customWidth="1"/>
    <col min="15" max="16384" width="11.42578125" style="3617"/>
  </cols>
  <sheetData>
    <row r="1" spans="1:14" ht="15">
      <c r="C1" s="41" t="s">
        <v>48</v>
      </c>
      <c r="D1" s="105" t="s">
        <v>997</v>
      </c>
      <c r="E1" s="3516"/>
    </row>
    <row r="2" spans="1:14" ht="15">
      <c r="C2" s="27" t="s">
        <v>49</v>
      </c>
      <c r="D2" s="27" t="s">
        <v>3399</v>
      </c>
      <c r="E2" s="3516"/>
    </row>
    <row r="3" spans="1:14" ht="15">
      <c r="C3" s="27" t="s">
        <v>47</v>
      </c>
      <c r="D3" s="27" t="s">
        <v>52</v>
      </c>
      <c r="E3" s="3516"/>
    </row>
    <row r="4" spans="1:14" ht="15">
      <c r="C4" s="27" t="s">
        <v>50</v>
      </c>
      <c r="D4" s="27" t="s">
        <v>53</v>
      </c>
      <c r="E4" s="3516"/>
    </row>
    <row r="5" spans="1:14" ht="15">
      <c r="C5" s="41" t="s">
        <v>792</v>
      </c>
      <c r="D5" s="41" t="s">
        <v>71</v>
      </c>
      <c r="E5" s="3516"/>
    </row>
    <row r="7" spans="1:14" ht="15" thickBot="1">
      <c r="A7" s="3618"/>
      <c r="B7" s="3618"/>
      <c r="C7" s="3618"/>
      <c r="D7" s="3618"/>
      <c r="E7" s="3618"/>
      <c r="F7" s="3618"/>
      <c r="G7" s="3618"/>
      <c r="H7" s="3618"/>
      <c r="I7" s="3618"/>
      <c r="J7" s="3618"/>
    </row>
    <row r="8" spans="1:14" s="3619" customFormat="1" ht="27.75" thickBot="1">
      <c r="A8" s="5183" t="s">
        <v>3812</v>
      </c>
      <c r="B8" s="5184"/>
      <c r="C8" s="5184"/>
      <c r="D8" s="5184"/>
      <c r="E8" s="5184"/>
      <c r="F8" s="5184"/>
      <c r="G8" s="5184"/>
      <c r="H8" s="5184"/>
      <c r="I8" s="5184"/>
      <c r="J8" s="5184"/>
      <c r="K8" s="5184"/>
      <c r="L8" s="5184"/>
      <c r="M8" s="5184"/>
      <c r="N8" s="5185"/>
    </row>
    <row r="9" spans="1:14" s="3523" customFormat="1" ht="27">
      <c r="A9" s="3620"/>
      <c r="B9" s="3621"/>
      <c r="C9" s="3621"/>
      <c r="D9" s="3622"/>
      <c r="E9" s="3621"/>
      <c r="F9" s="3621"/>
      <c r="G9" s="3621"/>
      <c r="H9" s="3621"/>
      <c r="I9" s="3621"/>
      <c r="J9" s="3621"/>
      <c r="K9" s="3623"/>
      <c r="L9" s="3623"/>
      <c r="M9" s="3623"/>
      <c r="N9" s="3624"/>
    </row>
    <row r="10" spans="1:14" s="3523" customFormat="1" ht="27">
      <c r="A10" s="3620"/>
      <c r="B10" s="3621"/>
      <c r="C10" s="3386"/>
      <c r="D10" s="3621"/>
      <c r="E10" s="3621"/>
      <c r="F10" s="3621"/>
      <c r="G10" s="3621"/>
      <c r="H10" s="3621"/>
      <c r="I10" s="3621"/>
      <c r="J10" s="3621"/>
      <c r="K10" s="3623"/>
      <c r="L10" s="3623"/>
      <c r="M10" s="3623"/>
      <c r="N10" s="3624"/>
    </row>
    <row r="11" spans="1:14" s="3523" customFormat="1" ht="27.75" thickBot="1">
      <c r="A11" s="3620"/>
      <c r="B11" s="3621"/>
      <c r="C11" s="3621"/>
      <c r="D11" s="3622"/>
      <c r="E11" s="3621"/>
      <c r="F11" s="3621"/>
      <c r="G11" s="3621"/>
      <c r="H11" s="3621"/>
      <c r="I11" s="3621"/>
      <c r="J11" s="3621"/>
      <c r="K11" s="3623"/>
      <c r="L11" s="3623"/>
      <c r="M11" s="3623"/>
      <c r="N11" s="3624"/>
    </row>
    <row r="12" spans="1:14" s="3523" customFormat="1" ht="27" customHeight="1">
      <c r="A12" s="5228"/>
      <c r="B12" s="5229"/>
      <c r="C12" s="3685"/>
      <c r="D12" s="5219" t="s">
        <v>3439</v>
      </c>
      <c r="E12" s="5204" t="s">
        <v>3779</v>
      </c>
      <c r="F12" s="5204" t="s">
        <v>3780</v>
      </c>
      <c r="G12" s="5190" t="s">
        <v>3781</v>
      </c>
      <c r="H12" s="5204" t="s">
        <v>3782</v>
      </c>
      <c r="I12" s="5204" t="s">
        <v>3501</v>
      </c>
      <c r="J12" s="5204" t="s">
        <v>3783</v>
      </c>
      <c r="K12" s="5205" t="s">
        <v>3784</v>
      </c>
      <c r="L12" s="5205"/>
      <c r="M12" s="5205"/>
      <c r="N12" s="5206"/>
    </row>
    <row r="13" spans="1:14" s="1708" customFormat="1" ht="85.5">
      <c r="A13" s="5230"/>
      <c r="B13" s="5231"/>
      <c r="C13" s="3686"/>
      <c r="D13" s="5221"/>
      <c r="E13" s="5186"/>
      <c r="F13" s="5186"/>
      <c r="G13" s="5192"/>
      <c r="H13" s="5186"/>
      <c r="I13" s="5186"/>
      <c r="J13" s="5186"/>
      <c r="K13" s="3625" t="s">
        <v>3779</v>
      </c>
      <c r="L13" s="3626" t="s">
        <v>3780</v>
      </c>
      <c r="M13" s="3625" t="s">
        <v>3781</v>
      </c>
      <c r="N13" s="3627" t="s">
        <v>3782</v>
      </c>
    </row>
    <row r="14" spans="1:14" s="1708" customFormat="1" ht="14.25" customHeight="1">
      <c r="A14" s="5224" t="s">
        <v>1651</v>
      </c>
      <c r="B14" s="5193" t="s">
        <v>200</v>
      </c>
      <c r="C14" s="5193" t="s">
        <v>1415</v>
      </c>
      <c r="D14" s="5226"/>
      <c r="E14" s="5207" t="s">
        <v>1417</v>
      </c>
      <c r="F14" s="5207" t="s">
        <v>1422</v>
      </c>
      <c r="G14" s="5207" t="s">
        <v>1425</v>
      </c>
      <c r="H14" s="5207" t="s">
        <v>1428</v>
      </c>
      <c r="I14" s="5209" t="s">
        <v>3785</v>
      </c>
      <c r="J14" s="5209" t="s">
        <v>3786</v>
      </c>
      <c r="K14" s="5207" t="s">
        <v>1436</v>
      </c>
      <c r="L14" s="5207" t="s">
        <v>1439</v>
      </c>
      <c r="M14" s="5207" t="s">
        <v>1442</v>
      </c>
      <c r="N14" s="5222" t="s">
        <v>2654</v>
      </c>
    </row>
    <row r="15" spans="1:14" s="1708" customFormat="1" ht="14.25" customHeight="1">
      <c r="A15" s="5225"/>
      <c r="B15" s="5192"/>
      <c r="C15" s="5192"/>
      <c r="D15" s="5227"/>
      <c r="E15" s="5208"/>
      <c r="F15" s="5208"/>
      <c r="G15" s="5208"/>
      <c r="H15" s="5208"/>
      <c r="I15" s="5208"/>
      <c r="J15" s="5208"/>
      <c r="K15" s="5208"/>
      <c r="L15" s="5208"/>
      <c r="M15" s="5208"/>
      <c r="N15" s="5223"/>
    </row>
    <row r="16" spans="1:14" s="1708" customFormat="1" ht="30" customHeight="1">
      <c r="A16" s="3628" t="s">
        <v>1417</v>
      </c>
      <c r="B16" s="3629" t="s">
        <v>132</v>
      </c>
      <c r="C16" s="3630" t="s">
        <v>3787</v>
      </c>
      <c r="D16" s="3631" t="s">
        <v>3788</v>
      </c>
      <c r="E16" s="3632">
        <f>SUM(E17,E22,E27,E32)</f>
        <v>0</v>
      </c>
      <c r="F16" s="3632">
        <f t="shared" ref="F16:N16" si="0">SUM(F17,F22,F27,F32)</f>
        <v>0</v>
      </c>
      <c r="G16" s="3632">
        <f t="shared" si="0"/>
        <v>0</v>
      </c>
      <c r="H16" s="3632">
        <f t="shared" si="0"/>
        <v>0</v>
      </c>
      <c r="I16" s="3632">
        <f t="shared" si="0"/>
        <v>0</v>
      </c>
      <c r="J16" s="3632">
        <f t="shared" si="0"/>
        <v>0</v>
      </c>
      <c r="K16" s="3632">
        <f t="shared" si="0"/>
        <v>0</v>
      </c>
      <c r="L16" s="3632">
        <f t="shared" si="0"/>
        <v>0</v>
      </c>
      <c r="M16" s="3632">
        <f t="shared" si="0"/>
        <v>0</v>
      </c>
      <c r="N16" s="3633">
        <f t="shared" si="0"/>
        <v>0</v>
      </c>
    </row>
    <row r="17" spans="1:15" s="1708" customFormat="1" ht="54.75" customHeight="1">
      <c r="A17" s="3628" t="s">
        <v>1422</v>
      </c>
      <c r="B17" s="3634" t="s">
        <v>1420</v>
      </c>
      <c r="C17" s="3635" t="s">
        <v>3789</v>
      </c>
      <c r="D17" s="3636" t="s">
        <v>3788</v>
      </c>
      <c r="E17" s="3637">
        <f>SUM(E18:E21)</f>
        <v>0</v>
      </c>
      <c r="F17" s="3637">
        <f>SUM(F18:F21)</f>
        <v>0</v>
      </c>
      <c r="G17" s="3637">
        <f>SUM(G18:G21)</f>
        <v>0</v>
      </c>
      <c r="H17" s="3637">
        <f>SUM(H18:H21)</f>
        <v>0</v>
      </c>
      <c r="I17" s="3637">
        <f t="shared" ref="I17:M17" si="1">SUM(I18:I21)</f>
        <v>0</v>
      </c>
      <c r="J17" s="3637">
        <f t="shared" si="1"/>
        <v>0</v>
      </c>
      <c r="K17" s="3637">
        <f t="shared" si="1"/>
        <v>0</v>
      </c>
      <c r="L17" s="3637">
        <f t="shared" si="1"/>
        <v>0</v>
      </c>
      <c r="M17" s="3637">
        <f t="shared" si="1"/>
        <v>0</v>
      </c>
      <c r="N17" s="3638">
        <f>SUM(N18:N21)</f>
        <v>0</v>
      </c>
    </row>
    <row r="18" spans="1:15" s="1708" customFormat="1" ht="30" customHeight="1">
      <c r="A18" s="3628" t="s">
        <v>1425</v>
      </c>
      <c r="B18" s="3634" t="s">
        <v>1423</v>
      </c>
      <c r="C18" s="3639" t="s">
        <v>3790</v>
      </c>
      <c r="D18" s="3640"/>
      <c r="E18" s="3641"/>
      <c r="F18" s="3641"/>
      <c r="G18" s="3641"/>
      <c r="H18" s="3641"/>
      <c r="I18" s="3641"/>
      <c r="J18" s="3641"/>
      <c r="K18" s="3642"/>
      <c r="L18" s="3641"/>
      <c r="M18" s="3641"/>
      <c r="N18" s="3643"/>
    </row>
    <row r="19" spans="1:15" s="1708" customFormat="1" ht="30" customHeight="1">
      <c r="A19" s="3628" t="s">
        <v>1428</v>
      </c>
      <c r="B19" s="3634" t="s">
        <v>1550</v>
      </c>
      <c r="C19" s="3639" t="s">
        <v>3791</v>
      </c>
      <c r="D19" s="3640"/>
      <c r="E19" s="3641"/>
      <c r="F19" s="3641"/>
      <c r="G19" s="3641"/>
      <c r="H19" s="3641"/>
      <c r="I19" s="3641"/>
      <c r="J19" s="3641"/>
      <c r="K19" s="3642"/>
      <c r="L19" s="3641"/>
      <c r="M19" s="3641"/>
      <c r="N19" s="3643"/>
    </row>
    <row r="20" spans="1:15" s="1708" customFormat="1" ht="30" customHeight="1">
      <c r="A20" s="3628" t="s">
        <v>1431</v>
      </c>
      <c r="B20" s="3634" t="s">
        <v>2899</v>
      </c>
      <c r="C20" s="3639" t="s">
        <v>3792</v>
      </c>
      <c r="D20" s="3640"/>
      <c r="E20" s="3641"/>
      <c r="F20" s="3641"/>
      <c r="G20" s="3641"/>
      <c r="H20" s="3641"/>
      <c r="I20" s="3641"/>
      <c r="J20" s="3641"/>
      <c r="K20" s="3642"/>
      <c r="L20" s="3641"/>
      <c r="M20" s="3641"/>
      <c r="N20" s="3643"/>
    </row>
    <row r="21" spans="1:15" s="1708" customFormat="1" ht="30" customHeight="1">
      <c r="A21" s="3628" t="s">
        <v>1434</v>
      </c>
      <c r="B21" s="3634" t="s">
        <v>2900</v>
      </c>
      <c r="C21" s="3644" t="s">
        <v>3793</v>
      </c>
      <c r="D21" s="3645"/>
      <c r="E21" s="3646"/>
      <c r="F21" s="3646"/>
      <c r="G21" s="3646"/>
      <c r="H21" s="3647"/>
      <c r="I21" s="3646"/>
      <c r="J21" s="3646"/>
      <c r="K21" s="3648"/>
      <c r="L21" s="3646"/>
      <c r="M21" s="3646"/>
      <c r="N21" s="3649"/>
    </row>
    <row r="22" spans="1:15" s="1708" customFormat="1" ht="53.25" customHeight="1">
      <c r="A22" s="3628" t="s">
        <v>1436</v>
      </c>
      <c r="B22" s="3634" t="s">
        <v>1601</v>
      </c>
      <c r="C22" s="3635" t="s">
        <v>3794</v>
      </c>
      <c r="D22" s="3650" t="s">
        <v>3788</v>
      </c>
      <c r="E22" s="3651">
        <f>SUM(E23:E26)</f>
        <v>0</v>
      </c>
      <c r="F22" s="3651">
        <f t="shared" ref="F22:M22" si="2">SUM(F23:F26)</f>
        <v>0</v>
      </c>
      <c r="G22" s="3651">
        <f t="shared" si="2"/>
        <v>0</v>
      </c>
      <c r="H22" s="3651">
        <f>SUM(H23:H26)</f>
        <v>0</v>
      </c>
      <c r="I22" s="3651">
        <f t="shared" si="2"/>
        <v>0</v>
      </c>
      <c r="J22" s="3651">
        <f t="shared" si="2"/>
        <v>0</v>
      </c>
      <c r="K22" s="3651">
        <f t="shared" si="2"/>
        <v>0</v>
      </c>
      <c r="L22" s="3651">
        <f t="shared" si="2"/>
        <v>0</v>
      </c>
      <c r="M22" s="3651">
        <f t="shared" si="2"/>
        <v>0</v>
      </c>
      <c r="N22" s="3638">
        <f>SUM(N23:N26)</f>
        <v>0</v>
      </c>
    </row>
    <row r="23" spans="1:15" s="1708" customFormat="1" ht="30" customHeight="1">
      <c r="A23" s="3628" t="s">
        <v>1439</v>
      </c>
      <c r="B23" s="3634" t="s">
        <v>1604</v>
      </c>
      <c r="C23" s="3639" t="s">
        <v>3790</v>
      </c>
      <c r="D23" s="3640"/>
      <c r="E23" s="3641"/>
      <c r="F23" s="3641"/>
      <c r="G23" s="3641"/>
      <c r="H23" s="3641"/>
      <c r="I23" s="3641"/>
      <c r="J23" s="3641"/>
      <c r="K23" s="3642"/>
      <c r="L23" s="3641"/>
      <c r="M23" s="3641"/>
      <c r="N23" s="3643"/>
    </row>
    <row r="24" spans="1:15" s="1708" customFormat="1" ht="30" customHeight="1">
      <c r="A24" s="3628" t="s">
        <v>1442</v>
      </c>
      <c r="B24" s="3634" t="s">
        <v>1630</v>
      </c>
      <c r="C24" s="3639" t="s">
        <v>3791</v>
      </c>
      <c r="D24" s="3640"/>
      <c r="E24" s="3641"/>
      <c r="F24" s="3641"/>
      <c r="G24" s="3641"/>
      <c r="H24" s="3641"/>
      <c r="I24" s="3641"/>
      <c r="J24" s="3641"/>
      <c r="K24" s="3642"/>
      <c r="L24" s="3641"/>
      <c r="M24" s="3641"/>
      <c r="N24" s="3643"/>
    </row>
    <row r="25" spans="1:15" s="1708" customFormat="1" ht="30" customHeight="1">
      <c r="A25" s="3628" t="s">
        <v>2654</v>
      </c>
      <c r="B25" s="3634" t="s">
        <v>1633</v>
      </c>
      <c r="C25" s="3639" t="s">
        <v>3792</v>
      </c>
      <c r="D25" s="3640"/>
      <c r="E25" s="3641"/>
      <c r="F25" s="3641"/>
      <c r="G25" s="3641"/>
      <c r="H25" s="3641"/>
      <c r="I25" s="3641"/>
      <c r="J25" s="3641"/>
      <c r="K25" s="3642"/>
      <c r="L25" s="3641"/>
      <c r="M25" s="3641"/>
      <c r="N25" s="3643"/>
    </row>
    <row r="26" spans="1:15" s="1708" customFormat="1" ht="30" customHeight="1">
      <c r="A26" s="3628" t="s">
        <v>2656</v>
      </c>
      <c r="B26" s="3634" t="s">
        <v>1636</v>
      </c>
      <c r="C26" s="3644" t="s">
        <v>3793</v>
      </c>
      <c r="D26" s="3645"/>
      <c r="E26" s="3646"/>
      <c r="F26" s="3646"/>
      <c r="G26" s="3646"/>
      <c r="H26" s="3652"/>
      <c r="I26" s="3646"/>
      <c r="J26" s="3646"/>
      <c r="K26" s="3648"/>
      <c r="L26" s="3646"/>
      <c r="M26" s="3646"/>
      <c r="N26" s="3649"/>
    </row>
    <row r="27" spans="1:15" ht="63" customHeight="1">
      <c r="A27" s="3628" t="s">
        <v>2658</v>
      </c>
      <c r="B27" s="3634" t="s">
        <v>1656</v>
      </c>
      <c r="C27" s="3635" t="s">
        <v>3795</v>
      </c>
      <c r="D27" s="3650" t="s">
        <v>3788</v>
      </c>
      <c r="E27" s="3653">
        <f>SUM(E28:E31)</f>
        <v>0</v>
      </c>
      <c r="F27" s="3653">
        <f t="shared" ref="F27:M27" si="3">SUM(F28:F31)</f>
        <v>0</v>
      </c>
      <c r="G27" s="3653">
        <f t="shared" si="3"/>
        <v>0</v>
      </c>
      <c r="H27" s="3653">
        <f>SUM(H28:H31)</f>
        <v>0</v>
      </c>
      <c r="I27" s="3653">
        <f t="shared" si="3"/>
        <v>0</v>
      </c>
      <c r="J27" s="3653">
        <f t="shared" si="3"/>
        <v>0</v>
      </c>
      <c r="K27" s="3653">
        <f t="shared" si="3"/>
        <v>0</v>
      </c>
      <c r="L27" s="3653">
        <f t="shared" si="3"/>
        <v>0</v>
      </c>
      <c r="M27" s="3653">
        <f t="shared" si="3"/>
        <v>0</v>
      </c>
      <c r="N27" s="3638">
        <f>SUM(N28:N31)</f>
        <v>0</v>
      </c>
    </row>
    <row r="28" spans="1:15" ht="30" customHeight="1">
      <c r="A28" s="3628" t="s">
        <v>1451</v>
      </c>
      <c r="B28" s="3634" t="s">
        <v>3796</v>
      </c>
      <c r="C28" s="3639" t="s">
        <v>3790</v>
      </c>
      <c r="D28" s="3640"/>
      <c r="E28" s="3641"/>
      <c r="F28" s="3641"/>
      <c r="G28" s="3641"/>
      <c r="H28" s="3641"/>
      <c r="I28" s="3641"/>
      <c r="J28" s="3641"/>
      <c r="K28" s="3642"/>
      <c r="L28" s="3641"/>
      <c r="M28" s="3641"/>
      <c r="N28" s="3643"/>
    </row>
    <row r="29" spans="1:15" ht="30" customHeight="1">
      <c r="A29" s="3628" t="s">
        <v>1454</v>
      </c>
      <c r="B29" s="3634" t="s">
        <v>3797</v>
      </c>
      <c r="C29" s="3639" t="s">
        <v>3791</v>
      </c>
      <c r="D29" s="3640"/>
      <c r="E29" s="3641"/>
      <c r="F29" s="3641"/>
      <c r="G29" s="3641"/>
      <c r="H29" s="3641"/>
      <c r="I29" s="3641"/>
      <c r="J29" s="3641"/>
      <c r="K29" s="3642"/>
      <c r="L29" s="3641"/>
      <c r="M29" s="3641"/>
      <c r="N29" s="3643"/>
    </row>
    <row r="30" spans="1:15" s="1708" customFormat="1" ht="30" customHeight="1">
      <c r="A30" s="3628" t="s">
        <v>1457</v>
      </c>
      <c r="B30" s="3634" t="s">
        <v>3798</v>
      </c>
      <c r="C30" s="3639" t="s">
        <v>3792</v>
      </c>
      <c r="D30" s="3640"/>
      <c r="E30" s="3641"/>
      <c r="F30" s="3641"/>
      <c r="G30" s="3641"/>
      <c r="H30" s="3641"/>
      <c r="I30" s="3641"/>
      <c r="J30" s="3641"/>
      <c r="K30" s="3642"/>
      <c r="L30" s="3641"/>
      <c r="M30" s="3641"/>
      <c r="N30" s="3643"/>
      <c r="O30" s="3617"/>
    </row>
    <row r="31" spans="1:15" s="1708" customFormat="1" ht="30" customHeight="1">
      <c r="A31" s="3628" t="s">
        <v>1460</v>
      </c>
      <c r="B31" s="3634" t="s">
        <v>3799</v>
      </c>
      <c r="C31" s="3644" t="s">
        <v>3793</v>
      </c>
      <c r="D31" s="3645"/>
      <c r="E31" s="3646"/>
      <c r="F31" s="3646"/>
      <c r="G31" s="3646"/>
      <c r="H31" s="3652"/>
      <c r="I31" s="3646"/>
      <c r="J31" s="3646"/>
      <c r="K31" s="3648"/>
      <c r="L31" s="3646"/>
      <c r="M31" s="3646"/>
      <c r="N31" s="3649"/>
      <c r="O31" s="3617"/>
    </row>
    <row r="32" spans="1:15" s="1708" customFormat="1" ht="50.25" customHeight="1">
      <c r="A32" s="3628" t="s">
        <v>2664</v>
      </c>
      <c r="B32" s="3634" t="s">
        <v>3763</v>
      </c>
      <c r="C32" s="3635" t="s">
        <v>3800</v>
      </c>
      <c r="D32" s="3650" t="s">
        <v>3788</v>
      </c>
      <c r="E32" s="3651">
        <f>SUM(E33:E36)</f>
        <v>0</v>
      </c>
      <c r="F32" s="3654"/>
      <c r="G32" s="3651">
        <f>SUM(G33:G36)</f>
        <v>0</v>
      </c>
      <c r="H32" s="3651">
        <f>SUM(H33:H35)</f>
        <v>0</v>
      </c>
      <c r="I32" s="3651">
        <f t="shared" ref="I32:K32" si="4">SUM(I33:I35)</f>
        <v>0</v>
      </c>
      <c r="J32" s="3651">
        <f t="shared" si="4"/>
        <v>0</v>
      </c>
      <c r="K32" s="3651">
        <f t="shared" si="4"/>
        <v>0</v>
      </c>
      <c r="L32" s="3655"/>
      <c r="M32" s="3651">
        <f t="shared" ref="M32" si="5">SUM(M33:M35)</f>
        <v>0</v>
      </c>
      <c r="N32" s="3638">
        <f>SUM(N33:N35)</f>
        <v>0</v>
      </c>
      <c r="O32" s="3617"/>
    </row>
    <row r="33" spans="1:15" s="1708" customFormat="1" ht="30" customHeight="1">
      <c r="A33" s="3628" t="s">
        <v>2666</v>
      </c>
      <c r="B33" s="3634" t="s">
        <v>3801</v>
      </c>
      <c r="C33" s="3639" t="s">
        <v>3790</v>
      </c>
      <c r="D33" s="3640"/>
      <c r="E33" s="3641"/>
      <c r="F33" s="3654"/>
      <c r="G33" s="3641"/>
      <c r="H33" s="3641"/>
      <c r="I33" s="3641"/>
      <c r="J33" s="3641"/>
      <c r="K33" s="3642"/>
      <c r="L33" s="3655"/>
      <c r="M33" s="3641"/>
      <c r="N33" s="3643"/>
      <c r="O33" s="3617"/>
    </row>
    <row r="34" spans="1:15" s="1708" customFormat="1" ht="30" customHeight="1">
      <c r="A34" s="3628" t="s">
        <v>2668</v>
      </c>
      <c r="B34" s="3634" t="s">
        <v>3802</v>
      </c>
      <c r="C34" s="3639" t="s">
        <v>3791</v>
      </c>
      <c r="D34" s="3640"/>
      <c r="E34" s="3641"/>
      <c r="F34" s="3654"/>
      <c r="G34" s="3641"/>
      <c r="H34" s="3641"/>
      <c r="I34" s="3641"/>
      <c r="J34" s="3641"/>
      <c r="K34" s="3642"/>
      <c r="L34" s="3655"/>
      <c r="M34" s="3641"/>
      <c r="N34" s="3643"/>
      <c r="O34" s="3617"/>
    </row>
    <row r="35" spans="1:15" s="1708" customFormat="1" ht="30" customHeight="1">
      <c r="A35" s="3628" t="s">
        <v>1463</v>
      </c>
      <c r="B35" s="3634" t="s">
        <v>3803</v>
      </c>
      <c r="C35" s="3639" t="s">
        <v>3792</v>
      </c>
      <c r="D35" s="3640"/>
      <c r="E35" s="3641"/>
      <c r="F35" s="3654"/>
      <c r="G35" s="3641"/>
      <c r="H35" s="3641"/>
      <c r="I35" s="3641"/>
      <c r="J35" s="3641"/>
      <c r="K35" s="3642"/>
      <c r="L35" s="3655"/>
      <c r="M35" s="3641"/>
      <c r="N35" s="3643"/>
      <c r="O35" s="3617"/>
    </row>
    <row r="36" spans="1:15" s="1708" customFormat="1" ht="30" customHeight="1">
      <c r="A36" s="3656" t="s">
        <v>2671</v>
      </c>
      <c r="B36" s="3657" t="s">
        <v>3804</v>
      </c>
      <c r="C36" s="3644" t="s">
        <v>3793</v>
      </c>
      <c r="D36" s="3658"/>
      <c r="E36" s="3659"/>
      <c r="F36" s="3660"/>
      <c r="G36" s="3659"/>
      <c r="H36" s="3660"/>
      <c r="I36" s="3661"/>
      <c r="J36" s="3661"/>
      <c r="K36" s="3662"/>
      <c r="L36" s="3661"/>
      <c r="M36" s="3661"/>
      <c r="N36" s="3663"/>
      <c r="O36" s="3617"/>
    </row>
    <row r="37" spans="1:15" ht="30" customHeight="1">
      <c r="A37" s="5201" t="s">
        <v>3481</v>
      </c>
      <c r="B37" s="5202"/>
      <c r="C37" s="5202"/>
      <c r="D37" s="5202"/>
      <c r="E37" s="5202"/>
      <c r="F37" s="5202"/>
      <c r="G37" s="5202"/>
      <c r="H37" s="5202"/>
      <c r="I37" s="5202"/>
      <c r="J37" s="5202"/>
      <c r="K37" s="5202"/>
      <c r="L37" s="5202"/>
      <c r="M37" s="5202"/>
      <c r="N37" s="5203"/>
    </row>
    <row r="38" spans="1:15" ht="42" customHeight="1">
      <c r="A38" s="3664" t="s">
        <v>2673</v>
      </c>
      <c r="B38" s="3665" t="s">
        <v>133</v>
      </c>
      <c r="C38" s="3666" t="s">
        <v>3805</v>
      </c>
      <c r="D38" s="3550"/>
      <c r="E38" s="3667"/>
      <c r="F38" s="3668"/>
      <c r="G38" s="3667"/>
      <c r="H38" s="3668"/>
      <c r="I38" s="3669"/>
      <c r="J38" s="3669"/>
      <c r="K38" s="3670"/>
      <c r="L38" s="3669"/>
      <c r="M38" s="3669"/>
      <c r="N38" s="3671"/>
    </row>
    <row r="39" spans="1:15" ht="30" customHeight="1">
      <c r="A39" s="3628" t="s">
        <v>2674</v>
      </c>
      <c r="B39" s="3629" t="s">
        <v>766</v>
      </c>
      <c r="C39" s="3672" t="s">
        <v>3806</v>
      </c>
      <c r="D39" s="3550"/>
      <c r="E39" s="3641"/>
      <c r="F39" s="3654"/>
      <c r="G39" s="3641"/>
      <c r="H39" s="3654"/>
      <c r="I39" s="3673"/>
      <c r="J39" s="3673"/>
      <c r="K39" s="3674"/>
      <c r="L39" s="3655"/>
      <c r="M39" s="3655"/>
      <c r="N39" s="3675"/>
    </row>
    <row r="40" spans="1:15" ht="30" customHeight="1" thickBot="1">
      <c r="A40" s="3676" t="s">
        <v>2675</v>
      </c>
      <c r="B40" s="3677" t="s">
        <v>767</v>
      </c>
      <c r="C40" s="3678" t="s">
        <v>3807</v>
      </c>
      <c r="D40" s="3679"/>
      <c r="E40" s="3680"/>
      <c r="F40" s="3681"/>
      <c r="G40" s="3680"/>
      <c r="H40" s="3681"/>
      <c r="I40" s="3682"/>
      <c r="J40" s="3682"/>
      <c r="K40" s="3683"/>
      <c r="L40" s="3682"/>
      <c r="M40" s="3682"/>
      <c r="N40" s="3684"/>
    </row>
  </sheetData>
  <mergeCells count="25">
    <mergeCell ref="A8:N8"/>
    <mergeCell ref="A12:B13"/>
    <mergeCell ref="D12:D13"/>
    <mergeCell ref="E12:E13"/>
    <mergeCell ref="F12:F13"/>
    <mergeCell ref="G12:G13"/>
    <mergeCell ref="H12:H13"/>
    <mergeCell ref="I12:I13"/>
    <mergeCell ref="J12:J13"/>
    <mergeCell ref="K12:N12"/>
    <mergeCell ref="M14:M15"/>
    <mergeCell ref="N14:N15"/>
    <mergeCell ref="A37:N37"/>
    <mergeCell ref="G14:G15"/>
    <mergeCell ref="H14:H15"/>
    <mergeCell ref="I14:I15"/>
    <mergeCell ref="J14:J15"/>
    <mergeCell ref="K14:K15"/>
    <mergeCell ref="L14:L15"/>
    <mergeCell ref="A14:A15"/>
    <mergeCell ref="B14:B15"/>
    <mergeCell ref="C14:C15"/>
    <mergeCell ref="D14:D15"/>
    <mergeCell ref="E14:E15"/>
    <mergeCell ref="F14:F15"/>
  </mergeCells>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BD131"/>
  <sheetViews>
    <sheetView topLeftCell="A7" zoomScale="80" zoomScaleNormal="80" workbookViewId="0"/>
  </sheetViews>
  <sheetFormatPr defaultColWidth="11.42578125" defaultRowHeight="14.25"/>
  <cols>
    <col min="1" max="1" width="10.42578125" style="3309" customWidth="1"/>
    <col min="2" max="2" width="10.42578125" style="3314" customWidth="1"/>
    <col min="3" max="3" width="85.28515625" style="3310" customWidth="1"/>
    <col min="4" max="4" width="24.5703125" style="3310" customWidth="1"/>
    <col min="5" max="5" width="47" style="3731" bestFit="1" customWidth="1"/>
    <col min="6" max="16384" width="11.42578125" style="3310"/>
  </cols>
  <sheetData>
    <row r="1" spans="1:56" ht="15">
      <c r="C1" s="41" t="s">
        <v>48</v>
      </c>
      <c r="D1" s="105" t="s">
        <v>3813</v>
      </c>
      <c r="E1" s="3516"/>
    </row>
    <row r="2" spans="1:56" ht="15">
      <c r="C2" s="27" t="s">
        <v>49</v>
      </c>
      <c r="D2" s="27" t="s">
        <v>3400</v>
      </c>
      <c r="E2" s="3516"/>
    </row>
    <row r="3" spans="1:56" ht="15">
      <c r="C3" s="27" t="s">
        <v>47</v>
      </c>
      <c r="D3" s="27" t="s">
        <v>52</v>
      </c>
      <c r="E3" s="3516"/>
    </row>
    <row r="4" spans="1:56" ht="15">
      <c r="C4" s="27" t="s">
        <v>50</v>
      </c>
      <c r="D4" s="27" t="s">
        <v>53</v>
      </c>
      <c r="E4" s="3516"/>
    </row>
    <row r="5" spans="1:56" ht="15">
      <c r="C5" s="41" t="s">
        <v>792</v>
      </c>
      <c r="D5" s="41" t="s">
        <v>71</v>
      </c>
      <c r="E5" s="3516"/>
    </row>
    <row r="6" spans="1:56">
      <c r="E6" s="3311"/>
    </row>
    <row r="7" spans="1:56" ht="15" thickBot="1">
      <c r="A7" s="3379"/>
      <c r="E7" s="3311"/>
    </row>
    <row r="8" spans="1:56" ht="45" customHeight="1" thickBot="1">
      <c r="A8" s="5235" t="s">
        <v>3814</v>
      </c>
      <c r="B8" s="5236"/>
      <c r="C8" s="5236"/>
      <c r="D8" s="5236"/>
      <c r="E8" s="5237"/>
    </row>
    <row r="9" spans="1:56" ht="15" customHeight="1">
      <c r="A9" s="3687"/>
      <c r="B9" s="3687"/>
      <c r="C9" s="3687"/>
      <c r="D9" s="3687"/>
      <c r="E9" s="3312"/>
    </row>
    <row r="10" spans="1:56" ht="15" customHeight="1">
      <c r="A10" s="3687"/>
      <c r="B10" s="3687"/>
      <c r="C10" s="3386"/>
      <c r="D10" s="3387"/>
      <c r="E10" s="3312"/>
    </row>
    <row r="11" spans="1:56" ht="15" customHeight="1" thickBot="1">
      <c r="A11" s="3687"/>
      <c r="B11" s="3687"/>
      <c r="C11" s="3687"/>
      <c r="D11" s="3687"/>
      <c r="E11" s="3312"/>
    </row>
    <row r="12" spans="1:56" s="3319" customFormat="1" ht="28.5" customHeight="1">
      <c r="A12" s="5238" t="s">
        <v>1651</v>
      </c>
      <c r="B12" s="5240" t="s">
        <v>200</v>
      </c>
      <c r="C12" s="5242" t="s">
        <v>1415</v>
      </c>
      <c r="D12" s="3316" t="s">
        <v>3815</v>
      </c>
      <c r="E12" s="3317" t="s">
        <v>3816</v>
      </c>
      <c r="F12" s="3310"/>
      <c r="G12" s="3310"/>
      <c r="H12" s="3310"/>
      <c r="I12" s="3310"/>
      <c r="J12" s="3310"/>
      <c r="K12" s="3310"/>
      <c r="L12" s="3310"/>
      <c r="M12" s="3310"/>
      <c r="N12" s="3310"/>
      <c r="O12" s="3310"/>
      <c r="P12" s="3310"/>
      <c r="Q12" s="3310"/>
      <c r="R12" s="3310"/>
      <c r="S12" s="3310"/>
      <c r="T12" s="3310"/>
      <c r="U12" s="3310"/>
      <c r="V12" s="3310"/>
      <c r="W12" s="3310"/>
      <c r="X12" s="3310"/>
      <c r="Y12" s="3310"/>
      <c r="Z12" s="3310"/>
      <c r="AA12" s="3310"/>
      <c r="AB12" s="3310"/>
      <c r="AC12" s="3310"/>
      <c r="AD12" s="3310"/>
      <c r="AE12" s="3310"/>
      <c r="AF12" s="3310"/>
      <c r="AG12" s="3310"/>
      <c r="AH12" s="3310"/>
      <c r="AI12" s="3310"/>
      <c r="AJ12" s="3310"/>
      <c r="AK12" s="3310"/>
      <c r="AL12" s="3310"/>
      <c r="AM12" s="3310"/>
      <c r="AN12" s="3310"/>
      <c r="AO12" s="3310"/>
      <c r="AP12" s="3310"/>
      <c r="AQ12" s="3310"/>
      <c r="AR12" s="3310"/>
      <c r="AS12" s="3310"/>
      <c r="AT12" s="3310"/>
      <c r="AU12" s="3310"/>
      <c r="AV12" s="3310"/>
      <c r="AW12" s="3310"/>
      <c r="AX12" s="3310"/>
      <c r="AY12" s="3310"/>
      <c r="AZ12" s="3310"/>
      <c r="BA12" s="3310"/>
      <c r="BB12" s="3310"/>
      <c r="BC12" s="3310"/>
      <c r="BD12" s="3310"/>
    </row>
    <row r="13" spans="1:56" s="3319" customFormat="1" ht="30.75" customHeight="1" thickBot="1">
      <c r="A13" s="5239"/>
      <c r="B13" s="5241"/>
      <c r="C13" s="5243"/>
      <c r="D13" s="3688" t="s">
        <v>1417</v>
      </c>
      <c r="E13" s="3689"/>
      <c r="F13" s="3310"/>
      <c r="G13" s="3310"/>
      <c r="H13" s="3310"/>
      <c r="I13" s="3310"/>
      <c r="J13" s="3310"/>
      <c r="K13" s="3310"/>
      <c r="L13" s="3310"/>
      <c r="M13" s="3310"/>
      <c r="N13" s="3310"/>
      <c r="O13" s="3310"/>
      <c r="P13" s="3310"/>
      <c r="Q13" s="3310"/>
      <c r="R13" s="3310"/>
      <c r="S13" s="3310"/>
      <c r="T13" s="3310"/>
      <c r="U13" s="3310"/>
      <c r="V13" s="3310"/>
      <c r="W13" s="3310"/>
      <c r="X13" s="3310"/>
      <c r="Y13" s="3310"/>
      <c r="Z13" s="3310"/>
      <c r="AA13" s="3310"/>
      <c r="AB13" s="3310"/>
      <c r="AC13" s="3310"/>
      <c r="AD13" s="3310"/>
      <c r="AE13" s="3310"/>
      <c r="AF13" s="3310"/>
      <c r="AG13" s="3310"/>
      <c r="AH13" s="3310"/>
      <c r="AI13" s="3310"/>
      <c r="AJ13" s="3310"/>
      <c r="AK13" s="3310"/>
      <c r="AL13" s="3310"/>
      <c r="AM13" s="3310"/>
      <c r="AN13" s="3310"/>
      <c r="AO13" s="3310"/>
      <c r="AP13" s="3310"/>
      <c r="AQ13" s="3310"/>
      <c r="AR13" s="3310"/>
      <c r="AS13" s="3310"/>
      <c r="AT13" s="3310"/>
      <c r="AU13" s="3310"/>
      <c r="AV13" s="3310"/>
      <c r="AW13" s="3310"/>
      <c r="AX13" s="3310"/>
      <c r="AY13" s="3310"/>
      <c r="AZ13" s="3310"/>
      <c r="BA13" s="3310"/>
      <c r="BB13" s="3310"/>
      <c r="BC13" s="3310"/>
      <c r="BD13" s="3310"/>
    </row>
    <row r="14" spans="1:56" s="3319" customFormat="1" ht="30" customHeight="1" thickBot="1">
      <c r="A14" s="5232" t="s">
        <v>3817</v>
      </c>
      <c r="B14" s="5233"/>
      <c r="C14" s="5233"/>
      <c r="D14" s="5233"/>
      <c r="E14" s="5234"/>
      <c r="F14" s="3310"/>
      <c r="G14" s="3310"/>
      <c r="H14" s="3310"/>
      <c r="I14" s="3310"/>
      <c r="J14" s="3310"/>
      <c r="K14" s="3310"/>
      <c r="L14" s="3310"/>
      <c r="M14" s="3310"/>
      <c r="N14" s="3310"/>
      <c r="O14" s="3310"/>
      <c r="P14" s="3310"/>
      <c r="Q14" s="3310"/>
      <c r="R14" s="3310"/>
      <c r="S14" s="3310"/>
      <c r="T14" s="3310"/>
      <c r="U14" s="3310"/>
      <c r="V14" s="3310"/>
      <c r="W14" s="3310"/>
      <c r="X14" s="3310"/>
      <c r="Y14" s="3310"/>
      <c r="Z14" s="3310"/>
      <c r="AA14" s="3310"/>
      <c r="AB14" s="3310"/>
      <c r="AC14" s="3310"/>
      <c r="AD14" s="3310"/>
      <c r="AE14" s="3310"/>
      <c r="AF14" s="3310"/>
      <c r="AG14" s="3310"/>
      <c r="AH14" s="3310"/>
      <c r="AI14" s="3310"/>
      <c r="AJ14" s="3310"/>
      <c r="AK14" s="3310"/>
      <c r="AL14" s="3310"/>
      <c r="AM14" s="3310"/>
      <c r="AN14" s="3310"/>
      <c r="AO14" s="3310"/>
      <c r="AP14" s="3310"/>
      <c r="AQ14" s="3310"/>
      <c r="AR14" s="3310"/>
      <c r="AS14" s="3310"/>
      <c r="AT14" s="3310"/>
      <c r="AU14" s="3310"/>
      <c r="AV14" s="3310"/>
      <c r="AW14" s="3310"/>
      <c r="AX14" s="3310"/>
      <c r="AY14" s="3310"/>
      <c r="AZ14" s="3310"/>
      <c r="BA14" s="3310"/>
      <c r="BB14" s="3310"/>
      <c r="BC14" s="3310"/>
      <c r="BD14" s="3310"/>
    </row>
    <row r="15" spans="1:56" s="3319" customFormat="1" ht="30" customHeight="1" thickBot="1">
      <c r="A15" s="5232" t="s">
        <v>3818</v>
      </c>
      <c r="B15" s="5233"/>
      <c r="C15" s="5233"/>
      <c r="D15" s="5233"/>
      <c r="E15" s="5234"/>
      <c r="F15" s="3310"/>
      <c r="G15" s="3310"/>
      <c r="H15" s="3310"/>
      <c r="I15" s="3310"/>
      <c r="J15" s="3310"/>
      <c r="K15" s="3310"/>
      <c r="L15" s="3310"/>
      <c r="M15" s="3310"/>
      <c r="N15" s="3310"/>
      <c r="O15" s="3310"/>
      <c r="P15" s="3310"/>
      <c r="Q15" s="3310"/>
      <c r="R15" s="3310"/>
      <c r="S15" s="3310"/>
      <c r="T15" s="3310"/>
      <c r="U15" s="3310"/>
      <c r="V15" s="3310"/>
      <c r="W15" s="3310"/>
      <c r="X15" s="3310"/>
      <c r="Y15" s="3310"/>
      <c r="Z15" s="3310"/>
      <c r="AA15" s="3310"/>
      <c r="AB15" s="3310"/>
      <c r="AC15" s="3310"/>
      <c r="AD15" s="3310"/>
      <c r="AE15" s="3310"/>
      <c r="AF15" s="3310"/>
      <c r="AG15" s="3310"/>
      <c r="AH15" s="3310"/>
      <c r="AI15" s="3310"/>
      <c r="AJ15" s="3310"/>
      <c r="AK15" s="3310"/>
      <c r="AL15" s="3310"/>
      <c r="AM15" s="3310"/>
      <c r="AN15" s="3310"/>
      <c r="AO15" s="3310"/>
      <c r="AP15" s="3310"/>
      <c r="AQ15" s="3310"/>
      <c r="AR15" s="3310"/>
      <c r="AS15" s="3310"/>
      <c r="AT15" s="3310"/>
      <c r="AU15" s="3310"/>
      <c r="AV15" s="3310"/>
      <c r="AW15" s="3310"/>
      <c r="AX15" s="3310"/>
      <c r="AY15" s="3310"/>
      <c r="AZ15" s="3310"/>
      <c r="BA15" s="3310"/>
      <c r="BB15" s="3310"/>
      <c r="BC15" s="3310"/>
      <c r="BD15" s="3310"/>
    </row>
    <row r="16" spans="1:56" s="3319" customFormat="1" ht="30" customHeight="1">
      <c r="A16" s="3690" t="s">
        <v>1417</v>
      </c>
      <c r="B16" s="3691" t="s">
        <v>132</v>
      </c>
      <c r="C16" s="3692" t="s">
        <v>3819</v>
      </c>
      <c r="D16" s="3693">
        <f>D36</f>
        <v>0</v>
      </c>
      <c r="E16" s="3694"/>
      <c r="F16" s="3310"/>
      <c r="G16" s="3310"/>
      <c r="H16" s="3310"/>
      <c r="I16" s="3310"/>
      <c r="J16" s="3310"/>
      <c r="K16" s="3310"/>
      <c r="L16" s="3310"/>
      <c r="M16" s="3310"/>
      <c r="N16" s="3310"/>
      <c r="O16" s="3310"/>
      <c r="P16" s="3310"/>
      <c r="Q16" s="3310"/>
      <c r="R16" s="3310"/>
      <c r="S16" s="3310"/>
      <c r="T16" s="3310"/>
      <c r="U16" s="3310"/>
      <c r="V16" s="3310"/>
      <c r="W16" s="3310"/>
      <c r="X16" s="3310"/>
      <c r="Y16" s="3310"/>
      <c r="Z16" s="3310"/>
      <c r="AA16" s="3310"/>
      <c r="AB16" s="3310"/>
      <c r="AC16" s="3310"/>
      <c r="AD16" s="3310"/>
      <c r="AE16" s="3310"/>
      <c r="AF16" s="3310"/>
      <c r="AG16" s="3310"/>
      <c r="AH16" s="3310"/>
      <c r="AI16" s="3310"/>
      <c r="AJ16" s="3310"/>
      <c r="AK16" s="3310"/>
      <c r="AL16" s="3310"/>
      <c r="AM16" s="3310"/>
      <c r="AN16" s="3310"/>
      <c r="AO16" s="3310"/>
      <c r="AP16" s="3310"/>
      <c r="AQ16" s="3310"/>
      <c r="AR16" s="3310"/>
      <c r="AS16" s="3310"/>
      <c r="AT16" s="3310"/>
      <c r="AU16" s="3310"/>
      <c r="AV16" s="3310"/>
      <c r="AW16" s="3310"/>
      <c r="AX16" s="3310"/>
      <c r="AY16" s="3310"/>
      <c r="AZ16" s="3310"/>
      <c r="BA16" s="3310"/>
      <c r="BB16" s="3310"/>
      <c r="BC16" s="3310"/>
      <c r="BD16" s="3310"/>
    </row>
    <row r="17" spans="1:56" s="3319" customFormat="1" ht="30" customHeight="1">
      <c r="A17" s="3695" t="s">
        <v>1422</v>
      </c>
      <c r="B17" s="3696" t="s">
        <v>133</v>
      </c>
      <c r="C17" s="3697" t="s">
        <v>3820</v>
      </c>
      <c r="D17" s="3698">
        <f>D40</f>
        <v>0</v>
      </c>
      <c r="E17" s="3699"/>
      <c r="F17" s="3310"/>
      <c r="G17" s="3310"/>
      <c r="H17" s="3310"/>
      <c r="I17" s="3310"/>
      <c r="J17" s="3310"/>
      <c r="K17" s="3310"/>
      <c r="L17" s="3310"/>
      <c r="M17" s="3310"/>
      <c r="N17" s="3310"/>
      <c r="O17" s="3310"/>
      <c r="P17" s="3310"/>
      <c r="Q17" s="3310"/>
      <c r="R17" s="3310"/>
      <c r="S17" s="3310"/>
      <c r="T17" s="3310"/>
      <c r="U17" s="3310"/>
      <c r="V17" s="3310"/>
      <c r="W17" s="3310"/>
      <c r="X17" s="3310"/>
      <c r="Y17" s="3310"/>
      <c r="Z17" s="3310"/>
      <c r="AA17" s="3310"/>
      <c r="AB17" s="3310"/>
      <c r="AC17" s="3310"/>
      <c r="AD17" s="3310"/>
      <c r="AE17" s="3310"/>
      <c r="AF17" s="3310"/>
      <c r="AG17" s="3310"/>
      <c r="AH17" s="3310"/>
      <c r="AI17" s="3310"/>
      <c r="AJ17" s="3310"/>
      <c r="AK17" s="3310"/>
      <c r="AL17" s="3310"/>
      <c r="AM17" s="3310"/>
      <c r="AN17" s="3310"/>
      <c r="AO17" s="3310"/>
      <c r="AP17" s="3310"/>
      <c r="AQ17" s="3310"/>
      <c r="AR17" s="3310"/>
      <c r="AS17" s="3310"/>
      <c r="AT17" s="3310"/>
      <c r="AU17" s="3310"/>
      <c r="AV17" s="3310"/>
      <c r="AW17" s="3310"/>
      <c r="AX17" s="3310"/>
      <c r="AY17" s="3310"/>
      <c r="AZ17" s="3310"/>
      <c r="BA17" s="3310"/>
      <c r="BB17" s="3310"/>
      <c r="BC17" s="3310"/>
      <c r="BD17" s="3310"/>
    </row>
    <row r="18" spans="1:56" s="3319" customFormat="1" ht="30" customHeight="1" thickBot="1">
      <c r="A18" s="3700" t="s">
        <v>1425</v>
      </c>
      <c r="B18" s="3701" t="s">
        <v>766</v>
      </c>
      <c r="C18" s="3702" t="s">
        <v>3821</v>
      </c>
      <c r="D18" s="3703" t="str">
        <f>IF(ISERROR(D16/D17),"",D16/D17*100)</f>
        <v/>
      </c>
      <c r="E18" s="3704"/>
      <c r="F18" s="3310"/>
      <c r="G18" s="3310"/>
      <c r="H18" s="3310"/>
      <c r="I18" s="3310"/>
      <c r="J18" s="3310"/>
      <c r="K18" s="3310"/>
      <c r="L18" s="3310"/>
      <c r="M18" s="3310"/>
      <c r="N18" s="3310"/>
      <c r="O18" s="3310"/>
      <c r="P18" s="3310"/>
      <c r="Q18" s="3310"/>
      <c r="R18" s="3310"/>
      <c r="S18" s="3310"/>
      <c r="T18" s="3310"/>
      <c r="U18" s="3310"/>
      <c r="V18" s="3310"/>
      <c r="W18" s="3310"/>
      <c r="X18" s="3310"/>
      <c r="Y18" s="3310"/>
      <c r="Z18" s="3310"/>
      <c r="AA18" s="3310"/>
      <c r="AB18" s="3310"/>
      <c r="AC18" s="3310"/>
      <c r="AD18" s="3310"/>
      <c r="AE18" s="3310"/>
      <c r="AF18" s="3310"/>
      <c r="AG18" s="3310"/>
      <c r="AH18" s="3310"/>
      <c r="AI18" s="3310"/>
      <c r="AJ18" s="3310"/>
      <c r="AK18" s="3310"/>
      <c r="AL18" s="3310"/>
      <c r="AM18" s="3310"/>
      <c r="AN18" s="3310"/>
      <c r="AO18" s="3310"/>
      <c r="AP18" s="3310"/>
      <c r="AQ18" s="3310"/>
      <c r="AR18" s="3310"/>
      <c r="AS18" s="3310"/>
      <c r="AT18" s="3310"/>
      <c r="AU18" s="3310"/>
      <c r="AV18" s="3310"/>
      <c r="AW18" s="3310"/>
      <c r="AX18" s="3310"/>
      <c r="AY18" s="3310"/>
      <c r="AZ18" s="3310"/>
      <c r="BA18" s="3310"/>
      <c r="BB18" s="3310"/>
      <c r="BC18" s="3310"/>
      <c r="BD18" s="3310"/>
    </row>
    <row r="19" spans="1:56" s="3319" customFormat="1" ht="30" customHeight="1" thickBot="1">
      <c r="A19" s="5232" t="s">
        <v>3822</v>
      </c>
      <c r="B19" s="5233"/>
      <c r="C19" s="5233"/>
      <c r="D19" s="5233"/>
      <c r="E19" s="5234"/>
      <c r="F19" s="3310"/>
      <c r="G19" s="3310"/>
      <c r="H19" s="3310"/>
      <c r="I19" s="3310"/>
      <c r="J19" s="3310"/>
      <c r="K19" s="3310"/>
      <c r="L19" s="3310"/>
      <c r="M19" s="3310"/>
      <c r="N19" s="3310"/>
      <c r="O19" s="3310"/>
      <c r="P19" s="3310"/>
      <c r="Q19" s="3310"/>
      <c r="R19" s="3310"/>
      <c r="S19" s="3310"/>
      <c r="T19" s="3310"/>
      <c r="U19" s="3310"/>
      <c r="V19" s="3310"/>
      <c r="W19" s="3310"/>
      <c r="X19" s="3310"/>
      <c r="Y19" s="3310"/>
      <c r="Z19" s="3310"/>
      <c r="AA19" s="3310"/>
      <c r="AB19" s="3310"/>
      <c r="AC19" s="3310"/>
      <c r="AD19" s="3310"/>
      <c r="AE19" s="3310"/>
      <c r="AF19" s="3310"/>
      <c r="AG19" s="3310"/>
      <c r="AH19" s="3310"/>
      <c r="AI19" s="3310"/>
      <c r="AJ19" s="3310"/>
      <c r="AK19" s="3310"/>
      <c r="AL19" s="3310"/>
      <c r="AM19" s="3310"/>
      <c r="AN19" s="3310"/>
      <c r="AO19" s="3310"/>
      <c r="AP19" s="3310"/>
      <c r="AQ19" s="3310"/>
      <c r="AR19" s="3310"/>
      <c r="AS19" s="3310"/>
      <c r="AT19" s="3310"/>
      <c r="AU19" s="3310"/>
      <c r="AV19" s="3310"/>
      <c r="AW19" s="3310"/>
      <c r="AX19" s="3310"/>
      <c r="AY19" s="3310"/>
      <c r="AZ19" s="3310"/>
      <c r="BA19" s="3310"/>
      <c r="BB19" s="3310"/>
      <c r="BC19" s="3310"/>
      <c r="BD19" s="3310"/>
    </row>
    <row r="20" spans="1:56" s="3319" customFormat="1" ht="33" customHeight="1">
      <c r="A20" s="3690" t="s">
        <v>1428</v>
      </c>
      <c r="B20" s="3691" t="s">
        <v>767</v>
      </c>
      <c r="C20" s="3692" t="s">
        <v>3823</v>
      </c>
      <c r="D20" s="3693">
        <f>'F1 LCR TOTAL'!H15</f>
        <v>0</v>
      </c>
      <c r="E20" s="3705" t="s">
        <v>3824</v>
      </c>
      <c r="F20" s="3310"/>
      <c r="G20" s="3310"/>
      <c r="H20" s="3310"/>
      <c r="I20" s="3310"/>
      <c r="J20" s="3310"/>
      <c r="K20" s="3310"/>
      <c r="L20" s="3310"/>
      <c r="M20" s="3310"/>
      <c r="N20" s="3310"/>
      <c r="O20" s="3310"/>
      <c r="P20" s="3310"/>
      <c r="Q20" s="3310"/>
      <c r="R20" s="3310"/>
      <c r="S20" s="3310"/>
      <c r="T20" s="3310"/>
      <c r="U20" s="3310"/>
      <c r="V20" s="3310"/>
      <c r="W20" s="3310"/>
      <c r="X20" s="3310"/>
      <c r="Y20" s="3310"/>
      <c r="Z20" s="3310"/>
      <c r="AA20" s="3310"/>
      <c r="AB20" s="3310"/>
      <c r="AC20" s="3310"/>
      <c r="AD20" s="3310"/>
      <c r="AE20" s="3310"/>
      <c r="AF20" s="3310"/>
      <c r="AG20" s="3310"/>
      <c r="AH20" s="3310"/>
      <c r="AI20" s="3310"/>
      <c r="AJ20" s="3310"/>
      <c r="AK20" s="3310"/>
      <c r="AL20" s="3310"/>
      <c r="AM20" s="3310"/>
      <c r="AN20" s="3310"/>
      <c r="AO20" s="3310"/>
      <c r="AP20" s="3310"/>
      <c r="AQ20" s="3310"/>
      <c r="AR20" s="3310"/>
      <c r="AS20" s="3310"/>
      <c r="AT20" s="3310"/>
      <c r="AU20" s="3310"/>
      <c r="AV20" s="3310"/>
      <c r="AW20" s="3310"/>
      <c r="AX20" s="3310"/>
      <c r="AY20" s="3310"/>
      <c r="AZ20" s="3310"/>
      <c r="BA20" s="3310"/>
      <c r="BB20" s="3310"/>
      <c r="BC20" s="3310"/>
      <c r="BD20" s="3310"/>
    </row>
    <row r="21" spans="1:56" s="3319" customFormat="1" ht="33" customHeight="1">
      <c r="A21" s="3695" t="s">
        <v>1431</v>
      </c>
      <c r="B21" s="3696" t="s">
        <v>768</v>
      </c>
      <c r="C21" s="3692" t="s">
        <v>3825</v>
      </c>
      <c r="D21" s="3698">
        <f>SUM('F3 LCR TOTAL'!J40,'F4 LCR TOTAL'!H18,'F4 LCR TOTAL'!N18,'F4 LCR TOTAL'!H23,'F4 LCR TOTAL'!N23,'F4 LCR TOTAL'!H28,'F4 LCR TOTAL'!N28,'F4 LCR TOTAL'!H33,'F4 LCR TOTAL'!N33)</f>
        <v>0</v>
      </c>
      <c r="E21" s="3705" t="s">
        <v>3826</v>
      </c>
      <c r="F21" s="3310"/>
      <c r="G21" s="3310"/>
      <c r="H21" s="3310"/>
      <c r="I21" s="3310"/>
      <c r="J21" s="3310"/>
      <c r="K21" s="3310"/>
      <c r="L21" s="3310"/>
      <c r="M21" s="3310"/>
      <c r="N21" s="3310"/>
      <c r="O21" s="3310"/>
      <c r="P21" s="3310"/>
      <c r="Q21" s="3310"/>
      <c r="R21" s="3310"/>
      <c r="S21" s="3310"/>
      <c r="T21" s="3310"/>
      <c r="U21" s="3310"/>
      <c r="V21" s="3310"/>
      <c r="W21" s="3310"/>
      <c r="X21" s="3310"/>
      <c r="Y21" s="3310"/>
      <c r="Z21" s="3310"/>
      <c r="AA21" s="3310"/>
      <c r="AB21" s="3310"/>
      <c r="AC21" s="3310"/>
      <c r="AD21" s="3310"/>
      <c r="AE21" s="3310"/>
      <c r="AF21" s="3310"/>
      <c r="AG21" s="3310"/>
      <c r="AH21" s="3310"/>
      <c r="AI21" s="3310"/>
      <c r="AJ21" s="3310"/>
      <c r="AK21" s="3310"/>
      <c r="AL21" s="3310"/>
      <c r="AM21" s="3310"/>
      <c r="AN21" s="3310"/>
      <c r="AO21" s="3310"/>
      <c r="AP21" s="3310"/>
      <c r="AQ21" s="3310"/>
      <c r="AR21" s="3310"/>
      <c r="AS21" s="3310"/>
      <c r="AT21" s="3310"/>
      <c r="AU21" s="3310"/>
      <c r="AV21" s="3310"/>
      <c r="AW21" s="3310"/>
      <c r="AX21" s="3310"/>
      <c r="AY21" s="3310"/>
      <c r="AZ21" s="3310"/>
      <c r="BA21" s="3310"/>
      <c r="BB21" s="3310"/>
      <c r="BC21" s="3310"/>
      <c r="BD21" s="3310"/>
    </row>
    <row r="22" spans="1:56" s="3312" customFormat="1" ht="33" customHeight="1">
      <c r="A22" s="3695" t="s">
        <v>1434</v>
      </c>
      <c r="B22" s="3696" t="s">
        <v>769</v>
      </c>
      <c r="C22" s="3692" t="s">
        <v>3827</v>
      </c>
      <c r="D22" s="3698">
        <f>SUM('F2 LCR TOTAL'!G83,'F2 LCR TOTAL'!G88,'F4 LCR TOTAL'!F17,'F4 LCR TOTAL'!L17)</f>
        <v>0</v>
      </c>
      <c r="E22" s="3705" t="s">
        <v>3828</v>
      </c>
      <c r="F22" s="3310"/>
      <c r="G22" s="3310"/>
      <c r="H22" s="3310"/>
      <c r="I22" s="3310"/>
      <c r="J22" s="3310"/>
      <c r="K22" s="3310"/>
      <c r="L22" s="3310"/>
      <c r="M22" s="3310"/>
      <c r="N22" s="3310"/>
      <c r="O22" s="3310"/>
      <c r="P22" s="3310"/>
      <c r="Q22" s="3310"/>
      <c r="R22" s="3310"/>
      <c r="S22" s="3310"/>
      <c r="T22" s="3310"/>
      <c r="U22" s="3310"/>
      <c r="V22" s="3310"/>
      <c r="W22" s="3310"/>
      <c r="X22" s="3310"/>
      <c r="Y22" s="3310"/>
      <c r="Z22" s="3310"/>
      <c r="AA22" s="3310"/>
      <c r="AB22" s="3310"/>
      <c r="AC22" s="3310"/>
      <c r="AD22" s="3310"/>
      <c r="AE22" s="3310"/>
      <c r="AF22" s="3310"/>
      <c r="AG22" s="3310"/>
      <c r="AH22" s="3310"/>
      <c r="AI22" s="3310"/>
      <c r="AJ22" s="3310"/>
      <c r="AK22" s="3310"/>
      <c r="AL22" s="3310"/>
      <c r="AM22" s="3310"/>
      <c r="AN22" s="3310"/>
      <c r="AO22" s="3310"/>
      <c r="AP22" s="3310"/>
      <c r="AQ22" s="3310"/>
      <c r="AR22" s="3310"/>
      <c r="AS22" s="3310"/>
      <c r="AT22" s="3310"/>
      <c r="AU22" s="3310"/>
      <c r="AV22" s="3310"/>
      <c r="AW22" s="3310"/>
      <c r="AX22" s="3310"/>
      <c r="AY22" s="3310"/>
      <c r="AZ22" s="3310"/>
      <c r="BA22" s="3310"/>
      <c r="BB22" s="3310"/>
      <c r="BC22" s="3310"/>
      <c r="BD22" s="3310"/>
    </row>
    <row r="23" spans="1:56" s="3312" customFormat="1" ht="33" customHeight="1">
      <c r="A23" s="3695" t="s">
        <v>1436</v>
      </c>
      <c r="B23" s="3696" t="s">
        <v>770</v>
      </c>
      <c r="C23" s="3692" t="s">
        <v>3829</v>
      </c>
      <c r="D23" s="3698">
        <f>'F2 LCR TOTAL'!E81</f>
        <v>0</v>
      </c>
      <c r="E23" s="3705" t="s">
        <v>3830</v>
      </c>
      <c r="F23" s="3310"/>
      <c r="G23" s="3310"/>
      <c r="H23" s="3310"/>
      <c r="I23" s="3310"/>
      <c r="J23" s="3310"/>
      <c r="K23" s="3310"/>
      <c r="L23" s="3310"/>
      <c r="M23" s="3310"/>
      <c r="N23" s="3310"/>
      <c r="O23" s="3310"/>
      <c r="P23" s="3310"/>
      <c r="Q23" s="3310"/>
      <c r="R23" s="3310"/>
      <c r="S23" s="3310"/>
      <c r="T23" s="3310"/>
      <c r="U23" s="3310"/>
      <c r="V23" s="3310"/>
      <c r="W23" s="3310"/>
      <c r="X23" s="3310"/>
      <c r="Y23" s="3310"/>
      <c r="Z23" s="3310"/>
      <c r="AA23" s="3310"/>
      <c r="AB23" s="3310"/>
      <c r="AC23" s="3310"/>
      <c r="AD23" s="3310"/>
      <c r="AE23" s="3310"/>
      <c r="AF23" s="3310"/>
      <c r="AG23" s="3310"/>
      <c r="AH23" s="3310"/>
      <c r="AI23" s="3310"/>
      <c r="AJ23" s="3310"/>
      <c r="AK23" s="3310"/>
      <c r="AL23" s="3310"/>
      <c r="AM23" s="3310"/>
      <c r="AN23" s="3310"/>
      <c r="AO23" s="3310"/>
      <c r="AP23" s="3310"/>
      <c r="AQ23" s="3310"/>
      <c r="AR23" s="3310"/>
      <c r="AS23" s="3310"/>
      <c r="AT23" s="3310"/>
      <c r="AU23" s="3310"/>
      <c r="AV23" s="3310"/>
      <c r="AW23" s="3310"/>
      <c r="AX23" s="3310"/>
      <c r="AY23" s="3310"/>
      <c r="AZ23" s="3310"/>
      <c r="BA23" s="3310"/>
      <c r="BB23" s="3310"/>
      <c r="BC23" s="3310"/>
      <c r="BD23" s="3310"/>
    </row>
    <row r="24" spans="1:56" s="3312" customFormat="1" ht="33" customHeight="1">
      <c r="A24" s="3695" t="s">
        <v>1439</v>
      </c>
      <c r="B24" s="3696" t="s">
        <v>772</v>
      </c>
      <c r="C24" s="3692" t="s">
        <v>3831</v>
      </c>
      <c r="D24" s="3698">
        <f>'F3 LCR TOTAL'!F38-'F3 LCR TOTAL'!F43</f>
        <v>0</v>
      </c>
      <c r="E24" s="3705" t="s">
        <v>3832</v>
      </c>
      <c r="F24" s="3310"/>
      <c r="G24" s="3310"/>
      <c r="H24" s="3310"/>
      <c r="I24" s="3310"/>
      <c r="J24" s="3310"/>
      <c r="K24" s="3310"/>
      <c r="L24" s="3310"/>
      <c r="M24" s="3310"/>
      <c r="N24" s="3310"/>
      <c r="O24" s="3310"/>
      <c r="P24" s="3310"/>
      <c r="Q24" s="3310"/>
      <c r="R24" s="3310"/>
      <c r="S24" s="3310"/>
      <c r="T24" s="3310"/>
      <c r="U24" s="3310"/>
      <c r="V24" s="3310"/>
      <c r="W24" s="3310"/>
      <c r="X24" s="3310"/>
      <c r="Y24" s="3310"/>
      <c r="Z24" s="3310"/>
      <c r="AA24" s="3310"/>
      <c r="AB24" s="3310"/>
      <c r="AC24" s="3310"/>
      <c r="AD24" s="3310"/>
      <c r="AE24" s="3310"/>
      <c r="AF24" s="3310"/>
      <c r="AG24" s="3310"/>
      <c r="AH24" s="3310"/>
      <c r="AI24" s="3310"/>
      <c r="AJ24" s="3310"/>
      <c r="AK24" s="3310"/>
      <c r="AL24" s="3310"/>
      <c r="AM24" s="3310"/>
      <c r="AN24" s="3310"/>
      <c r="AO24" s="3310"/>
      <c r="AP24" s="3310"/>
      <c r="AQ24" s="3310"/>
      <c r="AR24" s="3310"/>
      <c r="AS24" s="3310"/>
      <c r="AT24" s="3310"/>
      <c r="AU24" s="3310"/>
      <c r="AV24" s="3310"/>
      <c r="AW24" s="3310"/>
      <c r="AX24" s="3310"/>
      <c r="AY24" s="3310"/>
      <c r="AZ24" s="3310"/>
      <c r="BA24" s="3310"/>
      <c r="BB24" s="3310"/>
      <c r="BC24" s="3310"/>
      <c r="BD24" s="3310"/>
    </row>
    <row r="25" spans="1:56" s="3312" customFormat="1" ht="33" customHeight="1" thickBot="1">
      <c r="A25" s="3706" t="s">
        <v>1442</v>
      </c>
      <c r="B25" s="3707" t="s">
        <v>773</v>
      </c>
      <c r="C25" s="3702" t="s">
        <v>3833</v>
      </c>
      <c r="D25" s="3708">
        <f>D20-D21+D22-D23+D24</f>
        <v>0</v>
      </c>
      <c r="E25" s="3705" t="s">
        <v>3834</v>
      </c>
      <c r="F25" s="3310"/>
      <c r="G25" s="3310"/>
      <c r="H25" s="3310"/>
      <c r="I25" s="3310"/>
      <c r="J25" s="3310"/>
      <c r="K25" s="3310"/>
      <c r="L25" s="3310"/>
      <c r="M25" s="3310"/>
      <c r="N25" s="3310"/>
      <c r="O25" s="3310"/>
      <c r="P25" s="3310"/>
      <c r="Q25" s="3310"/>
      <c r="R25" s="3310"/>
      <c r="S25" s="3310"/>
      <c r="T25" s="3310"/>
      <c r="U25" s="3310"/>
      <c r="V25" s="3310"/>
      <c r="W25" s="3310"/>
      <c r="X25" s="3310"/>
      <c r="Y25" s="3310"/>
      <c r="Z25" s="3310"/>
      <c r="AA25" s="3310"/>
      <c r="AB25" s="3310"/>
      <c r="AC25" s="3310"/>
      <c r="AD25" s="3310"/>
      <c r="AE25" s="3310"/>
      <c r="AF25" s="3310"/>
      <c r="AG25" s="3310"/>
      <c r="AH25" s="3310"/>
      <c r="AI25" s="3310"/>
      <c r="AJ25" s="3310"/>
      <c r="AK25" s="3310"/>
      <c r="AL25" s="3310"/>
      <c r="AM25" s="3310"/>
      <c r="AN25" s="3310"/>
      <c r="AO25" s="3310"/>
      <c r="AP25" s="3310"/>
      <c r="AQ25" s="3310"/>
      <c r="AR25" s="3310"/>
      <c r="AS25" s="3310"/>
      <c r="AT25" s="3310"/>
      <c r="AU25" s="3310"/>
      <c r="AV25" s="3310"/>
      <c r="AW25" s="3310"/>
      <c r="AX25" s="3310"/>
      <c r="AY25" s="3310"/>
      <c r="AZ25" s="3310"/>
      <c r="BA25" s="3310"/>
      <c r="BB25" s="3310"/>
      <c r="BC25" s="3310"/>
      <c r="BD25" s="3310"/>
    </row>
    <row r="26" spans="1:56" s="3319" customFormat="1" ht="33" customHeight="1">
      <c r="A26" s="3709" t="s">
        <v>2654</v>
      </c>
      <c r="B26" s="3710" t="s">
        <v>774</v>
      </c>
      <c r="C26" s="3692" t="s">
        <v>3835</v>
      </c>
      <c r="D26" s="3711">
        <f>'F1 LCR TOTAL'!H27</f>
        <v>0</v>
      </c>
      <c r="E26" s="3705" t="s">
        <v>3836</v>
      </c>
      <c r="F26" s="3310"/>
      <c r="G26" s="3310"/>
      <c r="H26" s="3310"/>
      <c r="I26" s="3310"/>
      <c r="J26" s="3310"/>
      <c r="K26" s="3310"/>
      <c r="L26" s="3310"/>
      <c r="M26" s="3310"/>
      <c r="N26" s="3310"/>
      <c r="O26" s="3310"/>
      <c r="P26" s="3310"/>
      <c r="Q26" s="3310"/>
      <c r="R26" s="3310"/>
      <c r="S26" s="3310"/>
      <c r="T26" s="3310"/>
      <c r="U26" s="3310"/>
      <c r="V26" s="3310"/>
      <c r="W26" s="3310"/>
      <c r="X26" s="3310"/>
      <c r="Y26" s="3310"/>
      <c r="Z26" s="3310"/>
      <c r="AA26" s="3310"/>
      <c r="AB26" s="3310"/>
      <c r="AC26" s="3310"/>
      <c r="AD26" s="3310"/>
      <c r="AE26" s="3310"/>
      <c r="AF26" s="3310"/>
      <c r="AG26" s="3310"/>
      <c r="AH26" s="3310"/>
      <c r="AI26" s="3310"/>
      <c r="AJ26" s="3310"/>
      <c r="AK26" s="3310"/>
      <c r="AL26" s="3310"/>
      <c r="AM26" s="3310"/>
      <c r="AN26" s="3310"/>
      <c r="AO26" s="3310"/>
      <c r="AP26" s="3310"/>
      <c r="AQ26" s="3310"/>
      <c r="AR26" s="3310"/>
      <c r="AS26" s="3310"/>
      <c r="AT26" s="3310"/>
      <c r="AU26" s="3310"/>
      <c r="AV26" s="3310"/>
      <c r="AW26" s="3310"/>
      <c r="AX26" s="3310"/>
      <c r="AY26" s="3310"/>
      <c r="AZ26" s="3310"/>
      <c r="BA26" s="3310"/>
      <c r="BB26" s="3310"/>
      <c r="BC26" s="3310"/>
      <c r="BD26" s="3310"/>
    </row>
    <row r="27" spans="1:56" s="3319" customFormat="1" ht="33" customHeight="1">
      <c r="A27" s="3695" t="s">
        <v>2656</v>
      </c>
      <c r="B27" s="3696" t="s">
        <v>776</v>
      </c>
      <c r="C27" s="3692" t="s">
        <v>3837</v>
      </c>
      <c r="D27" s="3698">
        <f>SUM('F3 LCR TOTAL'!J41,'F4 LCR TOTAL'!H19,'F4 LCR TOTAL'!N19,'F4 LCR TOTAL'!H24,'F4 LCR TOTAL'!N24,'F4 LCR TOTAL'!H29,'F4 LCR TOTAL'!N29,'F4 LCR TOTAL'!H34,'F4 LCR TOTAL'!N34)</f>
        <v>0</v>
      </c>
      <c r="E27" s="3705" t="s">
        <v>3838</v>
      </c>
      <c r="F27" s="3310"/>
      <c r="G27" s="3310"/>
      <c r="H27" s="3310"/>
      <c r="I27" s="3310"/>
      <c r="J27" s="3310"/>
      <c r="K27" s="3310"/>
      <c r="L27" s="3310"/>
      <c r="M27" s="3310"/>
      <c r="N27" s="3310"/>
      <c r="O27" s="3310"/>
      <c r="P27" s="3310"/>
      <c r="Q27" s="3310"/>
      <c r="R27" s="3310"/>
      <c r="S27" s="3310"/>
      <c r="T27" s="3310"/>
      <c r="U27" s="3310"/>
      <c r="V27" s="3310"/>
      <c r="W27" s="3310"/>
      <c r="X27" s="3310"/>
      <c r="Y27" s="3310"/>
      <c r="Z27" s="3310"/>
      <c r="AA27" s="3310"/>
      <c r="AB27" s="3310"/>
      <c r="AC27" s="3310"/>
      <c r="AD27" s="3310"/>
      <c r="AE27" s="3310"/>
      <c r="AF27" s="3310"/>
      <c r="AG27" s="3310"/>
      <c r="AH27" s="3310"/>
      <c r="AI27" s="3310"/>
      <c r="AJ27" s="3310"/>
      <c r="AK27" s="3310"/>
      <c r="AL27" s="3310"/>
      <c r="AM27" s="3310"/>
      <c r="AN27" s="3310"/>
      <c r="AO27" s="3310"/>
      <c r="AP27" s="3310"/>
      <c r="AQ27" s="3310"/>
      <c r="AR27" s="3310"/>
      <c r="AS27" s="3310"/>
      <c r="AT27" s="3310"/>
      <c r="AU27" s="3310"/>
      <c r="AV27" s="3310"/>
      <c r="AW27" s="3310"/>
      <c r="AX27" s="3310"/>
      <c r="AY27" s="3310"/>
      <c r="AZ27" s="3310"/>
      <c r="BA27" s="3310"/>
      <c r="BB27" s="3310"/>
      <c r="BC27" s="3310"/>
      <c r="BD27" s="3310"/>
    </row>
    <row r="28" spans="1:56" s="3319" customFormat="1" ht="33" customHeight="1">
      <c r="A28" s="3695" t="s">
        <v>2658</v>
      </c>
      <c r="B28" s="3696" t="s">
        <v>777</v>
      </c>
      <c r="C28" s="3692" t="s">
        <v>3839</v>
      </c>
      <c r="D28" s="3698">
        <f>SUM('F2 LCR TOTAL'!G84,'F2 LCR TOTAL'!G89,'F4 LCR TOTAL'!F22,'F4 LCR TOTAL'!L22)</f>
        <v>0</v>
      </c>
      <c r="E28" s="3705" t="s">
        <v>3840</v>
      </c>
      <c r="F28" s="3310"/>
      <c r="G28" s="3310"/>
      <c r="H28" s="3310"/>
      <c r="I28" s="3310"/>
      <c r="J28" s="3310"/>
      <c r="K28" s="3310"/>
      <c r="L28" s="3310"/>
      <c r="M28" s="3310"/>
      <c r="N28" s="3310"/>
      <c r="O28" s="3310"/>
      <c r="P28" s="3310"/>
      <c r="Q28" s="3310"/>
      <c r="R28" s="3310"/>
      <c r="S28" s="3310"/>
      <c r="T28" s="3310"/>
      <c r="U28" s="3310"/>
      <c r="V28" s="3310"/>
      <c r="W28" s="3310"/>
      <c r="X28" s="3310"/>
      <c r="Y28" s="3310"/>
      <c r="Z28" s="3310"/>
      <c r="AA28" s="3310"/>
      <c r="AB28" s="3310"/>
      <c r="AC28" s="3310"/>
      <c r="AD28" s="3310"/>
      <c r="AE28" s="3310"/>
      <c r="AF28" s="3310"/>
      <c r="AG28" s="3310"/>
      <c r="AH28" s="3310"/>
      <c r="AI28" s="3310"/>
      <c r="AJ28" s="3310"/>
      <c r="AK28" s="3310"/>
      <c r="AL28" s="3310"/>
      <c r="AM28" s="3310"/>
      <c r="AN28" s="3310"/>
      <c r="AO28" s="3310"/>
      <c r="AP28" s="3310"/>
      <c r="AQ28" s="3310"/>
      <c r="AR28" s="3310"/>
      <c r="AS28" s="3310"/>
      <c r="AT28" s="3310"/>
      <c r="AU28" s="3310"/>
      <c r="AV28" s="3310"/>
      <c r="AW28" s="3310"/>
      <c r="AX28" s="3310"/>
      <c r="AY28" s="3310"/>
      <c r="AZ28" s="3310"/>
      <c r="BA28" s="3310"/>
      <c r="BB28" s="3310"/>
      <c r="BC28" s="3310"/>
      <c r="BD28" s="3310"/>
    </row>
    <row r="29" spans="1:56" s="3319" customFormat="1" ht="33" customHeight="1" thickBot="1">
      <c r="A29" s="3700" t="s">
        <v>1451</v>
      </c>
      <c r="B29" s="3701" t="s">
        <v>778</v>
      </c>
      <c r="C29" s="3702" t="s">
        <v>3841</v>
      </c>
      <c r="D29" s="3712">
        <f>D26-D27+D28</f>
        <v>0</v>
      </c>
      <c r="E29" s="3713" t="s">
        <v>3842</v>
      </c>
      <c r="F29" s="3310"/>
      <c r="G29" s="3310"/>
      <c r="H29" s="3310"/>
      <c r="I29" s="3310"/>
      <c r="J29" s="3310"/>
      <c r="K29" s="3310"/>
      <c r="L29" s="3310"/>
      <c r="M29" s="3310"/>
      <c r="N29" s="3310"/>
      <c r="O29" s="3310"/>
      <c r="P29" s="3310"/>
      <c r="Q29" s="3310"/>
      <c r="R29" s="3310"/>
      <c r="S29" s="3310"/>
      <c r="T29" s="3310"/>
      <c r="U29" s="3310"/>
      <c r="V29" s="3310"/>
      <c r="W29" s="3310"/>
      <c r="X29" s="3310"/>
      <c r="Y29" s="3310"/>
      <c r="Z29" s="3310"/>
      <c r="AA29" s="3310"/>
      <c r="AB29" s="3310"/>
      <c r="AC29" s="3310"/>
      <c r="AD29" s="3310"/>
      <c r="AE29" s="3310"/>
      <c r="AF29" s="3310"/>
      <c r="AG29" s="3310"/>
      <c r="AH29" s="3310"/>
      <c r="AI29" s="3310"/>
      <c r="AJ29" s="3310"/>
      <c r="AK29" s="3310"/>
      <c r="AL29" s="3310"/>
      <c r="AM29" s="3310"/>
      <c r="AN29" s="3310"/>
      <c r="AO29" s="3310"/>
      <c r="AP29" s="3310"/>
      <c r="AQ29" s="3310"/>
      <c r="AR29" s="3310"/>
      <c r="AS29" s="3310"/>
      <c r="AT29" s="3310"/>
      <c r="AU29" s="3310"/>
      <c r="AV29" s="3310"/>
      <c r="AW29" s="3310"/>
      <c r="AX29" s="3310"/>
      <c r="AY29" s="3310"/>
      <c r="AZ29" s="3310"/>
      <c r="BA29" s="3310"/>
      <c r="BB29" s="3310"/>
      <c r="BC29" s="3310"/>
      <c r="BD29" s="3310"/>
    </row>
    <row r="30" spans="1:56" s="3319" customFormat="1" ht="33" customHeight="1">
      <c r="A30" s="3690" t="s">
        <v>1454</v>
      </c>
      <c r="B30" s="3691" t="s">
        <v>779</v>
      </c>
      <c r="C30" s="3692" t="s">
        <v>3843</v>
      </c>
      <c r="D30" s="3693">
        <f>'F1 LCR TOTAL'!H32</f>
        <v>0</v>
      </c>
      <c r="E30" s="3705" t="s">
        <v>3844</v>
      </c>
      <c r="F30" s="3310"/>
      <c r="G30" s="3310"/>
      <c r="H30" s="3310"/>
      <c r="I30" s="3310"/>
      <c r="J30" s="3310"/>
      <c r="K30" s="3310"/>
      <c r="L30" s="3310"/>
      <c r="M30" s="3310"/>
      <c r="N30" s="3310"/>
      <c r="O30" s="3310"/>
      <c r="P30" s="3310"/>
      <c r="Q30" s="3310"/>
      <c r="R30" s="3310"/>
      <c r="S30" s="3310"/>
      <c r="T30" s="3310"/>
      <c r="U30" s="3310"/>
      <c r="V30" s="3310"/>
      <c r="W30" s="3310"/>
      <c r="X30" s="3310"/>
      <c r="Y30" s="3310"/>
      <c r="Z30" s="3310"/>
      <c r="AA30" s="3310"/>
      <c r="AB30" s="3310"/>
      <c r="AC30" s="3310"/>
      <c r="AD30" s="3310"/>
      <c r="AE30" s="3310"/>
      <c r="AF30" s="3310"/>
      <c r="AG30" s="3310"/>
      <c r="AH30" s="3310"/>
      <c r="AI30" s="3310"/>
      <c r="AJ30" s="3310"/>
      <c r="AK30" s="3310"/>
      <c r="AL30" s="3310"/>
      <c r="AM30" s="3310"/>
      <c r="AN30" s="3310"/>
      <c r="AO30" s="3310"/>
      <c r="AP30" s="3310"/>
      <c r="AQ30" s="3310"/>
      <c r="AR30" s="3310"/>
      <c r="AS30" s="3310"/>
      <c r="AT30" s="3310"/>
      <c r="AU30" s="3310"/>
      <c r="AV30" s="3310"/>
      <c r="AW30" s="3310"/>
      <c r="AX30" s="3310"/>
      <c r="AY30" s="3310"/>
      <c r="AZ30" s="3310"/>
      <c r="BA30" s="3310"/>
      <c r="BB30" s="3310"/>
      <c r="BC30" s="3310"/>
      <c r="BD30" s="3310"/>
    </row>
    <row r="31" spans="1:56" s="3319" customFormat="1" ht="33" customHeight="1">
      <c r="A31" s="3695" t="s">
        <v>1457</v>
      </c>
      <c r="B31" s="3696" t="s">
        <v>780</v>
      </c>
      <c r="C31" s="3692" t="s">
        <v>3845</v>
      </c>
      <c r="D31" s="3698">
        <f>SUM('F3 LCR TOTAL'!J42,'F4 LCR TOTAL'!H20,'F4 LCR TOTAL'!N20,'F4 LCR TOTAL'!H25,'F4 LCR TOTAL'!N25,'F4 LCR TOTAL'!H30,'F4 LCR TOTAL'!N30,'F4 LCR TOTAL'!H35,'F4 LCR TOTAL'!N35)</f>
        <v>0</v>
      </c>
      <c r="E31" s="3705" t="s">
        <v>3846</v>
      </c>
      <c r="F31" s="3310"/>
      <c r="G31" s="3310"/>
      <c r="H31" s="3310"/>
      <c r="I31" s="3310"/>
      <c r="J31" s="3310"/>
      <c r="K31" s="3310"/>
      <c r="L31" s="3310"/>
      <c r="M31" s="3310"/>
      <c r="N31" s="3310"/>
      <c r="O31" s="3310"/>
      <c r="P31" s="3310"/>
      <c r="Q31" s="3310"/>
      <c r="R31" s="3310"/>
      <c r="S31" s="3310"/>
      <c r="T31" s="3310"/>
      <c r="U31" s="3310"/>
      <c r="V31" s="3310"/>
      <c r="W31" s="3310"/>
      <c r="X31" s="3310"/>
      <c r="Y31" s="3310"/>
      <c r="Z31" s="3310"/>
      <c r="AA31" s="3310"/>
      <c r="AB31" s="3310"/>
      <c r="AC31" s="3310"/>
      <c r="AD31" s="3310"/>
      <c r="AE31" s="3310"/>
      <c r="AF31" s="3310"/>
      <c r="AG31" s="3310"/>
      <c r="AH31" s="3310"/>
      <c r="AI31" s="3310"/>
      <c r="AJ31" s="3310"/>
      <c r="AK31" s="3310"/>
      <c r="AL31" s="3310"/>
      <c r="AM31" s="3310"/>
      <c r="AN31" s="3310"/>
      <c r="AO31" s="3310"/>
      <c r="AP31" s="3310"/>
      <c r="AQ31" s="3310"/>
      <c r="AR31" s="3310"/>
      <c r="AS31" s="3310"/>
      <c r="AT31" s="3310"/>
      <c r="AU31" s="3310"/>
      <c r="AV31" s="3310"/>
      <c r="AW31" s="3310"/>
      <c r="AX31" s="3310"/>
      <c r="AY31" s="3310"/>
      <c r="AZ31" s="3310"/>
      <c r="BA31" s="3310"/>
      <c r="BB31" s="3310"/>
      <c r="BC31" s="3310"/>
      <c r="BD31" s="3310"/>
    </row>
    <row r="32" spans="1:56" s="3319" customFormat="1" ht="33" customHeight="1">
      <c r="A32" s="3695" t="s">
        <v>1460</v>
      </c>
      <c r="B32" s="3696" t="s">
        <v>781</v>
      </c>
      <c r="C32" s="3692" t="s">
        <v>3847</v>
      </c>
      <c r="D32" s="3698">
        <f>SUM('F2 LCR TOTAL'!G85,'F2 LCR TOTAL'!G90,'F4 LCR TOTAL'!F27,'F4 LCR TOTAL'!L27)</f>
        <v>0</v>
      </c>
      <c r="E32" s="3705" t="s">
        <v>3848</v>
      </c>
      <c r="F32" s="3310"/>
      <c r="G32" s="3310"/>
      <c r="H32" s="3310"/>
      <c r="I32" s="3310"/>
      <c r="J32" s="3310"/>
      <c r="K32" s="3310"/>
      <c r="L32" s="3310"/>
      <c r="M32" s="3310"/>
      <c r="N32" s="3310"/>
      <c r="O32" s="3310"/>
      <c r="P32" s="3310"/>
      <c r="Q32" s="3310"/>
      <c r="R32" s="3310"/>
      <c r="S32" s="3310"/>
      <c r="T32" s="3310"/>
      <c r="U32" s="3310"/>
      <c r="V32" s="3310"/>
      <c r="W32" s="3310"/>
      <c r="X32" s="3310"/>
      <c r="Y32" s="3310"/>
      <c r="Z32" s="3310"/>
      <c r="AA32" s="3310"/>
      <c r="AB32" s="3310"/>
      <c r="AC32" s="3310"/>
      <c r="AD32" s="3310"/>
      <c r="AE32" s="3310"/>
      <c r="AF32" s="3310"/>
      <c r="AG32" s="3310"/>
      <c r="AH32" s="3310"/>
      <c r="AI32" s="3310"/>
      <c r="AJ32" s="3310"/>
      <c r="AK32" s="3310"/>
      <c r="AL32" s="3310"/>
      <c r="AM32" s="3310"/>
      <c r="AN32" s="3310"/>
      <c r="AO32" s="3310"/>
      <c r="AP32" s="3310"/>
      <c r="AQ32" s="3310"/>
      <c r="AR32" s="3310"/>
      <c r="AS32" s="3310"/>
      <c r="AT32" s="3310"/>
      <c r="AU32" s="3310"/>
      <c r="AV32" s="3310"/>
      <c r="AW32" s="3310"/>
      <c r="AX32" s="3310"/>
      <c r="AY32" s="3310"/>
      <c r="AZ32" s="3310"/>
      <c r="BA32" s="3310"/>
      <c r="BB32" s="3310"/>
      <c r="BC32" s="3310"/>
      <c r="BD32" s="3310"/>
    </row>
    <row r="33" spans="1:56" s="3319" customFormat="1" ht="33" customHeight="1" thickBot="1">
      <c r="A33" s="3700" t="s">
        <v>2664</v>
      </c>
      <c r="B33" s="3701" t="s">
        <v>782</v>
      </c>
      <c r="C33" s="3702" t="s">
        <v>3849</v>
      </c>
      <c r="D33" s="3712">
        <f>D30-D31+D32</f>
        <v>0</v>
      </c>
      <c r="E33" s="3713" t="s">
        <v>3850</v>
      </c>
      <c r="F33" s="3310"/>
      <c r="G33" s="3310"/>
      <c r="H33" s="3310"/>
      <c r="I33" s="3310"/>
      <c r="J33" s="3310"/>
      <c r="K33" s="3310"/>
      <c r="L33" s="3310"/>
      <c r="M33" s="3310"/>
      <c r="N33" s="3310"/>
      <c r="O33" s="3310"/>
      <c r="P33" s="3310"/>
      <c r="Q33" s="3310"/>
      <c r="R33" s="3310"/>
      <c r="S33" s="3310"/>
      <c r="T33" s="3310"/>
      <c r="U33" s="3310"/>
      <c r="V33" s="3310"/>
      <c r="W33" s="3310"/>
      <c r="X33" s="3310"/>
      <c r="Y33" s="3310"/>
      <c r="Z33" s="3310"/>
      <c r="AA33" s="3310"/>
      <c r="AB33" s="3310"/>
      <c r="AC33" s="3310"/>
      <c r="AD33" s="3310"/>
      <c r="AE33" s="3310"/>
      <c r="AF33" s="3310"/>
      <c r="AG33" s="3310"/>
      <c r="AH33" s="3310"/>
      <c r="AI33" s="3310"/>
      <c r="AJ33" s="3310"/>
      <c r="AK33" s="3310"/>
      <c r="AL33" s="3310"/>
      <c r="AM33" s="3310"/>
      <c r="AN33" s="3310"/>
      <c r="AO33" s="3310"/>
      <c r="AP33" s="3310"/>
      <c r="AQ33" s="3310"/>
      <c r="AR33" s="3310"/>
      <c r="AS33" s="3310"/>
      <c r="AT33" s="3310"/>
      <c r="AU33" s="3310"/>
      <c r="AV33" s="3310"/>
      <c r="AW33" s="3310"/>
      <c r="AX33" s="3310"/>
      <c r="AY33" s="3310"/>
      <c r="AZ33" s="3310"/>
      <c r="BA33" s="3310"/>
      <c r="BB33" s="3310"/>
      <c r="BC33" s="3310"/>
      <c r="BD33" s="3310"/>
    </row>
    <row r="34" spans="1:56" s="3319" customFormat="1" ht="33" customHeight="1">
      <c r="A34" s="3690" t="s">
        <v>2666</v>
      </c>
      <c r="B34" s="3691" t="s">
        <v>783</v>
      </c>
      <c r="C34" s="3692" t="s">
        <v>3851</v>
      </c>
      <c r="D34" s="3693">
        <f>MAX(D33-15/85*(D25+D29), D33-15/60*D25,0)</f>
        <v>0</v>
      </c>
      <c r="E34" s="3705" t="s">
        <v>3852</v>
      </c>
      <c r="F34" s="3310"/>
      <c r="G34" s="3310"/>
      <c r="H34" s="3310"/>
      <c r="I34" s="3310"/>
      <c r="J34" s="3310"/>
      <c r="K34" s="3310"/>
      <c r="L34" s="3310"/>
      <c r="M34" s="3310"/>
      <c r="N34" s="3310"/>
      <c r="O34" s="3310"/>
      <c r="P34" s="3310"/>
      <c r="Q34" s="3310"/>
      <c r="R34" s="3310"/>
      <c r="S34" s="3310"/>
      <c r="T34" s="3310"/>
      <c r="U34" s="3310"/>
      <c r="V34" s="3310"/>
      <c r="W34" s="3310"/>
      <c r="X34" s="3310"/>
      <c r="Y34" s="3310"/>
      <c r="Z34" s="3310"/>
      <c r="AA34" s="3310"/>
      <c r="AB34" s="3310"/>
      <c r="AC34" s="3310"/>
      <c r="AD34" s="3310"/>
      <c r="AE34" s="3310"/>
      <c r="AF34" s="3310"/>
      <c r="AG34" s="3310"/>
      <c r="AH34" s="3310"/>
      <c r="AI34" s="3310"/>
      <c r="AJ34" s="3310"/>
      <c r="AK34" s="3310"/>
      <c r="AL34" s="3310"/>
      <c r="AM34" s="3310"/>
      <c r="AN34" s="3310"/>
      <c r="AO34" s="3310"/>
      <c r="AP34" s="3310"/>
      <c r="AQ34" s="3310"/>
      <c r="AR34" s="3310"/>
      <c r="AS34" s="3310"/>
      <c r="AT34" s="3310"/>
      <c r="AU34" s="3310"/>
      <c r="AV34" s="3310"/>
      <c r="AW34" s="3310"/>
      <c r="AX34" s="3310"/>
      <c r="AY34" s="3310"/>
      <c r="AZ34" s="3310"/>
      <c r="BA34" s="3310"/>
      <c r="BB34" s="3310"/>
      <c r="BC34" s="3310"/>
      <c r="BD34" s="3310"/>
    </row>
    <row r="35" spans="1:56" s="3319" customFormat="1" ht="33" customHeight="1" thickBot="1">
      <c r="A35" s="3714" t="s">
        <v>2668</v>
      </c>
      <c r="B35" s="3715" t="s">
        <v>784</v>
      </c>
      <c r="C35" s="3692" t="s">
        <v>3853</v>
      </c>
      <c r="D35" s="3716">
        <f>MAX((D29+D33-D34)-2/3*D25,0)</f>
        <v>0</v>
      </c>
      <c r="E35" s="3713" t="s">
        <v>3854</v>
      </c>
      <c r="F35" s="3310"/>
      <c r="G35" s="3310"/>
      <c r="H35" s="3310"/>
      <c r="I35" s="3310"/>
      <c r="J35" s="3310"/>
      <c r="K35" s="3310"/>
      <c r="L35" s="3310"/>
      <c r="M35" s="3310"/>
      <c r="N35" s="3310"/>
      <c r="O35" s="3310"/>
      <c r="P35" s="3310"/>
      <c r="Q35" s="3310"/>
      <c r="R35" s="3310"/>
      <c r="S35" s="3310"/>
      <c r="T35" s="3310"/>
      <c r="U35" s="3310"/>
      <c r="V35" s="3310"/>
      <c r="W35" s="3310"/>
      <c r="X35" s="3310"/>
      <c r="Y35" s="3310"/>
      <c r="Z35" s="3310"/>
      <c r="AA35" s="3310"/>
      <c r="AB35" s="3310"/>
      <c r="AC35" s="3310"/>
      <c r="AD35" s="3310"/>
      <c r="AE35" s="3310"/>
      <c r="AF35" s="3310"/>
      <c r="AG35" s="3310"/>
      <c r="AH35" s="3310"/>
      <c r="AI35" s="3310"/>
      <c r="AJ35" s="3310"/>
      <c r="AK35" s="3310"/>
      <c r="AL35" s="3310"/>
      <c r="AM35" s="3310"/>
      <c r="AN35" s="3310"/>
      <c r="AO35" s="3310"/>
      <c r="AP35" s="3310"/>
      <c r="AQ35" s="3310"/>
      <c r="AR35" s="3310"/>
      <c r="AS35" s="3310"/>
      <c r="AT35" s="3310"/>
      <c r="AU35" s="3310"/>
      <c r="AV35" s="3310"/>
      <c r="AW35" s="3310"/>
      <c r="AX35" s="3310"/>
      <c r="AY35" s="3310"/>
      <c r="AZ35" s="3310"/>
      <c r="BA35" s="3310"/>
      <c r="BB35" s="3310"/>
      <c r="BC35" s="3310"/>
      <c r="BD35" s="3310"/>
    </row>
    <row r="36" spans="1:56" s="3319" customFormat="1" ht="33" customHeight="1" thickBot="1">
      <c r="A36" s="3717" t="s">
        <v>1463</v>
      </c>
      <c r="B36" s="3718" t="s">
        <v>3855</v>
      </c>
      <c r="C36" s="3719" t="s">
        <v>3819</v>
      </c>
      <c r="D36" s="3720">
        <f>D25+D29+D33-D34-D35</f>
        <v>0</v>
      </c>
      <c r="E36" s="3721" t="s">
        <v>3856</v>
      </c>
      <c r="F36" s="3310"/>
      <c r="G36" s="3310"/>
      <c r="H36" s="3310"/>
      <c r="I36" s="3310"/>
      <c r="J36" s="3310"/>
      <c r="K36" s="3310"/>
      <c r="L36" s="3310"/>
      <c r="M36" s="3310"/>
      <c r="N36" s="3310"/>
      <c r="O36" s="3310"/>
      <c r="P36" s="3310"/>
      <c r="Q36" s="3310"/>
      <c r="R36" s="3310"/>
      <c r="S36" s="3310"/>
      <c r="T36" s="3310"/>
      <c r="U36" s="3310"/>
      <c r="V36" s="3310"/>
      <c r="W36" s="3310"/>
      <c r="X36" s="3310"/>
      <c r="Y36" s="3310"/>
      <c r="Z36" s="3310"/>
      <c r="AA36" s="3310"/>
      <c r="AB36" s="3310"/>
      <c r="AC36" s="3310"/>
      <c r="AD36" s="3310"/>
      <c r="AE36" s="3310"/>
      <c r="AF36" s="3310"/>
      <c r="AG36" s="3310"/>
      <c r="AH36" s="3310"/>
      <c r="AI36" s="3310"/>
      <c r="AJ36" s="3310"/>
      <c r="AK36" s="3310"/>
      <c r="AL36" s="3310"/>
      <c r="AM36" s="3310"/>
      <c r="AN36" s="3310"/>
      <c r="AO36" s="3310"/>
      <c r="AP36" s="3310"/>
      <c r="AQ36" s="3310"/>
      <c r="AR36" s="3310"/>
      <c r="AS36" s="3310"/>
      <c r="AT36" s="3310"/>
      <c r="AU36" s="3310"/>
      <c r="AV36" s="3310"/>
      <c r="AW36" s="3310"/>
      <c r="AX36" s="3310"/>
      <c r="AY36" s="3310"/>
      <c r="AZ36" s="3310"/>
      <c r="BA36" s="3310"/>
      <c r="BB36" s="3310"/>
      <c r="BC36" s="3310"/>
      <c r="BD36" s="3310"/>
    </row>
    <row r="37" spans="1:56" ht="30" customHeight="1" thickBot="1">
      <c r="A37" s="5232" t="s">
        <v>3857</v>
      </c>
      <c r="B37" s="5233"/>
      <c r="C37" s="5233"/>
      <c r="D37" s="5233"/>
      <c r="E37" s="5234"/>
    </row>
    <row r="38" spans="1:56" ht="30" customHeight="1">
      <c r="A38" s="3709" t="s">
        <v>2671</v>
      </c>
      <c r="B38" s="3710" t="s">
        <v>3858</v>
      </c>
      <c r="C38" s="3722" t="s">
        <v>3859</v>
      </c>
      <c r="D38" s="3711">
        <f>'F2 LCR TOTAL'!J16</f>
        <v>0</v>
      </c>
      <c r="E38" s="3723" t="s">
        <v>3860</v>
      </c>
    </row>
    <row r="39" spans="1:56" ht="30" customHeight="1" thickBot="1">
      <c r="A39" s="3714" t="s">
        <v>2673</v>
      </c>
      <c r="B39" s="3707" t="s">
        <v>3861</v>
      </c>
      <c r="C39" s="3724" t="s">
        <v>3862</v>
      </c>
      <c r="D39" s="3708">
        <f>'F3 LCR TOTAL'!K18</f>
        <v>0</v>
      </c>
      <c r="E39" s="3725" t="s">
        <v>3863</v>
      </c>
    </row>
    <row r="40" spans="1:56" ht="35.25" customHeight="1" thickBot="1">
      <c r="A40" s="3726" t="s">
        <v>2674</v>
      </c>
      <c r="B40" s="3727" t="s">
        <v>3864</v>
      </c>
      <c r="C40" s="3728" t="s">
        <v>3820</v>
      </c>
      <c r="D40" s="3729">
        <f>D38-MIN(D39,0.75*D38)</f>
        <v>0</v>
      </c>
      <c r="E40" s="3730" t="s">
        <v>3865</v>
      </c>
    </row>
    <row r="41" spans="1:56">
      <c r="D41" s="3312"/>
      <c r="E41" s="3310"/>
    </row>
    <row r="42" spans="1:56">
      <c r="D42" s="3312"/>
      <c r="E42" s="3310"/>
    </row>
    <row r="43" spans="1:56">
      <c r="D43" s="3312"/>
      <c r="E43" s="3310"/>
    </row>
    <row r="44" spans="1:56">
      <c r="E44" s="3310"/>
    </row>
    <row r="45" spans="1:56">
      <c r="E45" s="3310"/>
    </row>
    <row r="46" spans="1:56">
      <c r="E46" s="3310"/>
    </row>
    <row r="47" spans="1:56">
      <c r="E47" s="3310"/>
    </row>
    <row r="48" spans="1:56">
      <c r="E48" s="3310"/>
    </row>
    <row r="49" spans="5:5">
      <c r="E49" s="3310"/>
    </row>
    <row r="50" spans="5:5">
      <c r="E50" s="3310"/>
    </row>
    <row r="51" spans="5:5">
      <c r="E51" s="3310"/>
    </row>
    <row r="52" spans="5:5">
      <c r="E52" s="3310"/>
    </row>
    <row r="53" spans="5:5">
      <c r="E53" s="3310"/>
    </row>
    <row r="54" spans="5:5">
      <c r="E54" s="3310"/>
    </row>
    <row r="55" spans="5:5">
      <c r="E55" s="3310"/>
    </row>
    <row r="56" spans="5:5">
      <c r="E56" s="3310"/>
    </row>
    <row r="57" spans="5:5">
      <c r="E57" s="3310"/>
    </row>
    <row r="58" spans="5:5">
      <c r="E58" s="3310"/>
    </row>
    <row r="59" spans="5:5">
      <c r="E59" s="3310"/>
    </row>
    <row r="60" spans="5:5">
      <c r="E60" s="3310"/>
    </row>
    <row r="61" spans="5:5">
      <c r="E61" s="3310"/>
    </row>
    <row r="62" spans="5:5">
      <c r="E62" s="3310"/>
    </row>
    <row r="63" spans="5:5">
      <c r="E63" s="3310"/>
    </row>
    <row r="64" spans="5:5">
      <c r="E64" s="3310"/>
    </row>
    <row r="65" spans="5:5">
      <c r="E65" s="3310"/>
    </row>
    <row r="66" spans="5:5">
      <c r="E66" s="3310"/>
    </row>
    <row r="67" spans="5:5">
      <c r="E67" s="3310"/>
    </row>
    <row r="68" spans="5:5">
      <c r="E68" s="3310"/>
    </row>
    <row r="69" spans="5:5">
      <c r="E69" s="3310"/>
    </row>
    <row r="70" spans="5:5">
      <c r="E70" s="3310"/>
    </row>
    <row r="71" spans="5:5">
      <c r="E71" s="3310"/>
    </row>
    <row r="72" spans="5:5">
      <c r="E72" s="3310"/>
    </row>
    <row r="73" spans="5:5">
      <c r="E73" s="3310"/>
    </row>
    <row r="74" spans="5:5">
      <c r="E74" s="3310"/>
    </row>
    <row r="75" spans="5:5">
      <c r="E75" s="3310"/>
    </row>
    <row r="76" spans="5:5">
      <c r="E76" s="3310"/>
    </row>
    <row r="77" spans="5:5">
      <c r="E77" s="3310"/>
    </row>
    <row r="78" spans="5:5">
      <c r="E78" s="3310"/>
    </row>
    <row r="79" spans="5:5">
      <c r="E79" s="3310"/>
    </row>
    <row r="80" spans="5:5">
      <c r="E80" s="3310"/>
    </row>
    <row r="81" spans="5:5">
      <c r="E81" s="3310"/>
    </row>
    <row r="82" spans="5:5">
      <c r="E82" s="3310"/>
    </row>
    <row r="83" spans="5:5">
      <c r="E83" s="3310"/>
    </row>
    <row r="84" spans="5:5">
      <c r="E84" s="3310"/>
    </row>
    <row r="85" spans="5:5">
      <c r="E85" s="3310"/>
    </row>
    <row r="86" spans="5:5">
      <c r="E86" s="3310"/>
    </row>
    <row r="87" spans="5:5">
      <c r="E87" s="3310"/>
    </row>
    <row r="88" spans="5:5">
      <c r="E88" s="3310"/>
    </row>
    <row r="89" spans="5:5">
      <c r="E89" s="3310"/>
    </row>
    <row r="90" spans="5:5">
      <c r="E90" s="3310"/>
    </row>
    <row r="91" spans="5:5">
      <c r="E91" s="3310"/>
    </row>
    <row r="92" spans="5:5">
      <c r="E92" s="3310"/>
    </row>
    <row r="93" spans="5:5">
      <c r="E93" s="3310"/>
    </row>
    <row r="94" spans="5:5">
      <c r="E94" s="3310"/>
    </row>
    <row r="95" spans="5:5">
      <c r="E95" s="3310"/>
    </row>
    <row r="96" spans="5:5">
      <c r="E96" s="3310"/>
    </row>
    <row r="97" spans="5:5">
      <c r="E97" s="3310"/>
    </row>
    <row r="98" spans="5:5">
      <c r="E98" s="3310"/>
    </row>
    <row r="99" spans="5:5">
      <c r="E99" s="3310"/>
    </row>
    <row r="100" spans="5:5">
      <c r="E100" s="3310"/>
    </row>
    <row r="101" spans="5:5">
      <c r="E101" s="3310"/>
    </row>
    <row r="102" spans="5:5">
      <c r="E102" s="3310"/>
    </row>
    <row r="103" spans="5:5">
      <c r="E103" s="3310"/>
    </row>
    <row r="104" spans="5:5">
      <c r="E104" s="3310"/>
    </row>
    <row r="105" spans="5:5">
      <c r="E105" s="3310"/>
    </row>
    <row r="106" spans="5:5">
      <c r="E106" s="3310"/>
    </row>
    <row r="107" spans="5:5">
      <c r="E107" s="3310"/>
    </row>
    <row r="108" spans="5:5">
      <c r="E108" s="3310"/>
    </row>
    <row r="109" spans="5:5">
      <c r="E109" s="3310"/>
    </row>
    <row r="110" spans="5:5">
      <c r="E110" s="3310"/>
    </row>
    <row r="111" spans="5:5">
      <c r="E111" s="3310"/>
    </row>
    <row r="112" spans="5:5">
      <c r="E112" s="3310"/>
    </row>
    <row r="113" spans="5:5">
      <c r="E113" s="3310"/>
    </row>
    <row r="114" spans="5:5">
      <c r="E114" s="3310"/>
    </row>
    <row r="115" spans="5:5">
      <c r="E115" s="3310"/>
    </row>
    <row r="116" spans="5:5">
      <c r="E116" s="3310"/>
    </row>
    <row r="117" spans="5:5">
      <c r="E117" s="3310"/>
    </row>
    <row r="118" spans="5:5">
      <c r="E118" s="3310"/>
    </row>
    <row r="119" spans="5:5">
      <c r="E119" s="3310"/>
    </row>
    <row r="120" spans="5:5">
      <c r="E120" s="3310"/>
    </row>
    <row r="121" spans="5:5">
      <c r="E121" s="3310"/>
    </row>
    <row r="122" spans="5:5">
      <c r="E122" s="3310"/>
    </row>
    <row r="123" spans="5:5">
      <c r="E123" s="3310"/>
    </row>
    <row r="124" spans="5:5">
      <c r="E124" s="3310"/>
    </row>
    <row r="125" spans="5:5">
      <c r="E125" s="3310"/>
    </row>
    <row r="126" spans="5:5">
      <c r="E126" s="3310"/>
    </row>
    <row r="127" spans="5:5">
      <c r="E127" s="3310"/>
    </row>
    <row r="128" spans="5:5">
      <c r="E128" s="3310"/>
    </row>
    <row r="129" spans="5:5">
      <c r="E129" s="3310"/>
    </row>
    <row r="130" spans="5:5">
      <c r="E130" s="3310"/>
    </row>
    <row r="131" spans="5:5">
      <c r="E131" s="3310"/>
    </row>
  </sheetData>
  <mergeCells count="8">
    <mergeCell ref="A19:E19"/>
    <mergeCell ref="A37:E37"/>
    <mergeCell ref="A8:E8"/>
    <mergeCell ref="A12:A13"/>
    <mergeCell ref="B12:B13"/>
    <mergeCell ref="C12:C13"/>
    <mergeCell ref="A14:E14"/>
    <mergeCell ref="A15:E15"/>
  </mergeCells>
  <pageMargins left="0.70866141732283472" right="0.70866141732283472" top="0.74803149606299213" bottom="0.74803149606299213" header="0.31496062992125984" footer="0.31496062992125984"/>
  <pageSetup paperSize="9" scale="45" fitToHeight="0"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31"/>
  <sheetViews>
    <sheetView zoomScale="80" zoomScaleNormal="80" workbookViewId="0"/>
  </sheetViews>
  <sheetFormatPr defaultColWidth="11.42578125" defaultRowHeight="14.25"/>
  <cols>
    <col min="1" max="1" width="10.42578125" style="3309" customWidth="1"/>
    <col min="2" max="2" width="10.42578125" style="3314" customWidth="1"/>
    <col min="3" max="3" width="85.28515625" style="3310" customWidth="1"/>
    <col min="4" max="4" width="24.5703125" style="3310" customWidth="1"/>
    <col min="5" max="5" width="47" style="3731" bestFit="1" customWidth="1"/>
    <col min="6" max="16384" width="11.42578125" style="3310"/>
  </cols>
  <sheetData>
    <row r="1" spans="1:60" ht="15">
      <c r="C1" s="41" t="s">
        <v>48</v>
      </c>
      <c r="D1" s="105" t="s">
        <v>3866</v>
      </c>
      <c r="E1" s="3516"/>
    </row>
    <row r="2" spans="1:60" ht="15">
      <c r="C2" s="27" t="s">
        <v>49</v>
      </c>
      <c r="D2" s="27" t="s">
        <v>3401</v>
      </c>
      <c r="E2" s="3516"/>
    </row>
    <row r="3" spans="1:60" ht="15">
      <c r="C3" s="27" t="s">
        <v>47</v>
      </c>
      <c r="D3" s="27" t="s">
        <v>52</v>
      </c>
      <c r="E3" s="3516"/>
    </row>
    <row r="4" spans="1:60" ht="15">
      <c r="C4" s="27" t="s">
        <v>50</v>
      </c>
      <c r="D4" s="27" t="s">
        <v>53</v>
      </c>
      <c r="E4" s="3516"/>
    </row>
    <row r="5" spans="1:60" ht="15">
      <c r="C5" s="41" t="s">
        <v>792</v>
      </c>
      <c r="D5" s="41" t="s">
        <v>71</v>
      </c>
      <c r="E5" s="3516"/>
    </row>
    <row r="6" spans="1:60">
      <c r="E6" s="3311"/>
    </row>
    <row r="7" spans="1:60" ht="15" thickBot="1">
      <c r="A7" s="3379"/>
      <c r="E7" s="3311"/>
    </row>
    <row r="8" spans="1:60" ht="63.75" customHeight="1" thickBot="1">
      <c r="A8" s="5235" t="s">
        <v>3867</v>
      </c>
      <c r="B8" s="5236"/>
      <c r="C8" s="5236"/>
      <c r="D8" s="5236"/>
      <c r="E8" s="5237"/>
    </row>
    <row r="9" spans="1:60" ht="15" customHeight="1">
      <c r="A9" s="3687"/>
      <c r="B9" s="3687"/>
      <c r="C9" s="3687"/>
      <c r="D9" s="3687"/>
      <c r="E9" s="3312"/>
    </row>
    <row r="10" spans="1:60" ht="15" customHeight="1">
      <c r="A10" s="3687"/>
      <c r="B10" s="3687"/>
      <c r="C10" s="3386"/>
      <c r="D10" s="3387"/>
      <c r="E10" s="3312"/>
    </row>
    <row r="11" spans="1:60" ht="15" customHeight="1" thickBot="1">
      <c r="A11" s="3687"/>
      <c r="B11" s="3687"/>
      <c r="C11" s="3687"/>
      <c r="D11" s="3687"/>
      <c r="E11" s="3312"/>
    </row>
    <row r="12" spans="1:60" s="3319" customFormat="1" ht="28.5" customHeight="1">
      <c r="A12" s="3732"/>
      <c r="B12" s="3733"/>
      <c r="C12" s="3734"/>
      <c r="D12" s="3316" t="s">
        <v>3815</v>
      </c>
      <c r="E12" s="3317" t="s">
        <v>3816</v>
      </c>
      <c r="F12" s="3310"/>
      <c r="G12" s="3310"/>
      <c r="H12" s="3310"/>
      <c r="I12" s="3310"/>
      <c r="J12" s="3310"/>
      <c r="K12" s="3310"/>
      <c r="L12" s="3310"/>
      <c r="M12" s="3310"/>
      <c r="N12" s="3310"/>
      <c r="O12" s="3310"/>
      <c r="P12" s="3310"/>
      <c r="Q12" s="3310"/>
      <c r="R12" s="3310"/>
      <c r="S12" s="3310"/>
      <c r="T12" s="3310"/>
      <c r="U12" s="3310"/>
      <c r="V12" s="3310"/>
      <c r="W12" s="3310"/>
      <c r="X12" s="3310"/>
      <c r="Y12" s="3310"/>
      <c r="Z12" s="3310"/>
      <c r="AA12" s="3310"/>
      <c r="AB12" s="3310"/>
      <c r="AC12" s="3310"/>
      <c r="AD12" s="3310"/>
      <c r="AE12" s="3310"/>
      <c r="AF12" s="3310"/>
      <c r="AG12" s="3310"/>
      <c r="AH12" s="3310"/>
      <c r="AI12" s="3310"/>
      <c r="AJ12" s="3310"/>
      <c r="AK12" s="3310"/>
      <c r="AL12" s="3310"/>
      <c r="AM12" s="3310"/>
      <c r="AN12" s="3310"/>
      <c r="AO12" s="3310"/>
      <c r="AP12" s="3310"/>
      <c r="AQ12" s="3310"/>
      <c r="AR12" s="3310"/>
      <c r="AS12" s="3310"/>
      <c r="AT12" s="3310"/>
      <c r="AU12" s="3310"/>
      <c r="AV12" s="3310"/>
      <c r="AW12" s="3310"/>
      <c r="AX12" s="3310"/>
      <c r="AY12" s="3310"/>
      <c r="AZ12" s="3310"/>
      <c r="BA12" s="3310"/>
      <c r="BB12" s="3310"/>
      <c r="BC12" s="3310"/>
      <c r="BD12" s="3310"/>
      <c r="BE12" s="3310"/>
      <c r="BF12" s="3310"/>
      <c r="BG12" s="3310"/>
      <c r="BH12" s="3310"/>
    </row>
    <row r="13" spans="1:60" s="3319" customFormat="1" ht="30.75" customHeight="1" thickBot="1">
      <c r="A13" s="3735" t="s">
        <v>1651</v>
      </c>
      <c r="B13" s="3736" t="s">
        <v>200</v>
      </c>
      <c r="C13" s="3736" t="s">
        <v>1415</v>
      </c>
      <c r="D13" s="3688" t="s">
        <v>1417</v>
      </c>
      <c r="E13" s="3737"/>
      <c r="F13" s="3310"/>
      <c r="G13" s="3310"/>
      <c r="H13" s="3310"/>
      <c r="I13" s="3310"/>
      <c r="J13" s="3310"/>
      <c r="K13" s="3310"/>
      <c r="L13" s="3310"/>
      <c r="M13" s="3310"/>
      <c r="N13" s="3310"/>
      <c r="O13" s="3310"/>
      <c r="P13" s="3310"/>
      <c r="Q13" s="3310"/>
      <c r="R13" s="3310"/>
      <c r="S13" s="3310"/>
      <c r="T13" s="3310"/>
      <c r="U13" s="3310"/>
      <c r="V13" s="3310"/>
      <c r="W13" s="3310"/>
      <c r="X13" s="3310"/>
      <c r="Y13" s="3310"/>
      <c r="Z13" s="3310"/>
      <c r="AA13" s="3310"/>
      <c r="AB13" s="3310"/>
      <c r="AC13" s="3310"/>
      <c r="AD13" s="3310"/>
      <c r="AE13" s="3310"/>
      <c r="AF13" s="3310"/>
      <c r="AG13" s="3310"/>
      <c r="AH13" s="3310"/>
      <c r="AI13" s="3310"/>
      <c r="AJ13" s="3310"/>
      <c r="AK13" s="3310"/>
      <c r="AL13" s="3310"/>
      <c r="AM13" s="3310"/>
      <c r="AN13" s="3310"/>
      <c r="AO13" s="3310"/>
      <c r="AP13" s="3310"/>
      <c r="AQ13" s="3310"/>
      <c r="AR13" s="3310"/>
      <c r="AS13" s="3310"/>
      <c r="AT13" s="3310"/>
      <c r="AU13" s="3310"/>
      <c r="AV13" s="3310"/>
      <c r="AW13" s="3310"/>
      <c r="AX13" s="3310"/>
      <c r="AY13" s="3310"/>
      <c r="AZ13" s="3310"/>
      <c r="BA13" s="3310"/>
      <c r="BB13" s="3310"/>
      <c r="BC13" s="3310"/>
      <c r="BD13" s="3310"/>
      <c r="BE13" s="3310"/>
      <c r="BF13" s="3310"/>
      <c r="BG13" s="3310"/>
      <c r="BH13" s="3310"/>
    </row>
    <row r="14" spans="1:60" s="3319" customFormat="1" ht="30" customHeight="1" thickBot="1">
      <c r="A14" s="5244" t="s">
        <v>3817</v>
      </c>
      <c r="B14" s="5245"/>
      <c r="C14" s="5245"/>
      <c r="D14" s="5245"/>
      <c r="E14" s="5246"/>
      <c r="F14" s="3310"/>
      <c r="G14" s="3310"/>
      <c r="H14" s="3310"/>
      <c r="I14" s="3310"/>
      <c r="J14" s="3310"/>
      <c r="K14" s="3310"/>
      <c r="L14" s="3310"/>
      <c r="M14" s="3310"/>
      <c r="N14" s="3310"/>
      <c r="O14" s="3310"/>
      <c r="P14" s="3310"/>
      <c r="Q14" s="3310"/>
      <c r="R14" s="3310"/>
      <c r="S14" s="3310"/>
      <c r="T14" s="3310"/>
      <c r="U14" s="3310"/>
      <c r="V14" s="3310"/>
      <c r="W14" s="3310"/>
      <c r="X14" s="3310"/>
      <c r="Y14" s="3310"/>
      <c r="Z14" s="3310"/>
      <c r="AA14" s="3310"/>
      <c r="AB14" s="3310"/>
      <c r="AC14" s="3310"/>
      <c r="AD14" s="3310"/>
      <c r="AE14" s="3310"/>
      <c r="AF14" s="3310"/>
      <c r="AG14" s="3310"/>
      <c r="AH14" s="3310"/>
      <c r="AI14" s="3310"/>
      <c r="AJ14" s="3310"/>
      <c r="AK14" s="3310"/>
      <c r="AL14" s="3310"/>
      <c r="AM14" s="3310"/>
      <c r="AN14" s="3310"/>
      <c r="AO14" s="3310"/>
      <c r="AP14" s="3310"/>
      <c r="AQ14" s="3310"/>
      <c r="AR14" s="3310"/>
      <c r="AS14" s="3310"/>
      <c r="AT14" s="3310"/>
      <c r="AU14" s="3310"/>
      <c r="AV14" s="3310"/>
      <c r="AW14" s="3310"/>
      <c r="AX14" s="3310"/>
      <c r="AY14" s="3310"/>
      <c r="AZ14" s="3310"/>
      <c r="BA14" s="3310"/>
      <c r="BB14" s="3310"/>
      <c r="BC14" s="3310"/>
      <c r="BD14" s="3310"/>
      <c r="BE14" s="3310"/>
      <c r="BF14" s="3310"/>
      <c r="BG14" s="3310"/>
      <c r="BH14" s="3310"/>
    </row>
    <row r="15" spans="1:60" s="3319" customFormat="1" ht="30" customHeight="1" thickBot="1">
      <c r="A15" s="5247" t="s">
        <v>3818</v>
      </c>
      <c r="B15" s="5248"/>
      <c r="C15" s="5248"/>
      <c r="D15" s="5248"/>
      <c r="E15" s="5249"/>
      <c r="F15" s="3310"/>
      <c r="G15" s="3310"/>
      <c r="H15" s="3310"/>
      <c r="I15" s="3310"/>
      <c r="J15" s="3310"/>
      <c r="K15" s="3310"/>
      <c r="L15" s="3310"/>
      <c r="M15" s="3310"/>
      <c r="N15" s="3310"/>
      <c r="O15" s="3310"/>
      <c r="P15" s="3310"/>
      <c r="Q15" s="3310"/>
      <c r="R15" s="3310"/>
      <c r="S15" s="3310"/>
      <c r="T15" s="3310"/>
      <c r="U15" s="3310"/>
      <c r="V15" s="3310"/>
      <c r="W15" s="3310"/>
      <c r="X15" s="3310"/>
      <c r="Y15" s="3310"/>
      <c r="Z15" s="3310"/>
      <c r="AA15" s="3310"/>
      <c r="AB15" s="3310"/>
      <c r="AC15" s="3310"/>
      <c r="AD15" s="3310"/>
      <c r="AE15" s="3310"/>
      <c r="AF15" s="3310"/>
      <c r="AG15" s="3310"/>
      <c r="AH15" s="3310"/>
      <c r="AI15" s="3310"/>
      <c r="AJ15" s="3310"/>
      <c r="AK15" s="3310"/>
      <c r="AL15" s="3310"/>
      <c r="AM15" s="3310"/>
      <c r="AN15" s="3310"/>
      <c r="AO15" s="3310"/>
      <c r="AP15" s="3310"/>
      <c r="AQ15" s="3310"/>
      <c r="AR15" s="3310"/>
      <c r="AS15" s="3310"/>
      <c r="AT15" s="3310"/>
      <c r="AU15" s="3310"/>
      <c r="AV15" s="3310"/>
      <c r="AW15" s="3310"/>
      <c r="AX15" s="3310"/>
      <c r="AY15" s="3310"/>
      <c r="AZ15" s="3310"/>
      <c r="BA15" s="3310"/>
      <c r="BB15" s="3310"/>
      <c r="BC15" s="3310"/>
      <c r="BD15" s="3310"/>
      <c r="BE15" s="3310"/>
      <c r="BF15" s="3310"/>
      <c r="BG15" s="3310"/>
      <c r="BH15" s="3310"/>
    </row>
    <row r="16" spans="1:60" s="3319" customFormat="1" ht="30" customHeight="1">
      <c r="A16" s="3690" t="s">
        <v>1417</v>
      </c>
      <c r="B16" s="3691" t="s">
        <v>132</v>
      </c>
      <c r="C16" s="3692" t="s">
        <v>3819</v>
      </c>
      <c r="D16" s="3693">
        <f>D36</f>
        <v>0</v>
      </c>
      <c r="E16" s="3694"/>
      <c r="F16" s="3310"/>
      <c r="G16" s="3310"/>
      <c r="H16" s="3310"/>
      <c r="I16" s="3310"/>
      <c r="J16" s="3310"/>
      <c r="K16" s="3310"/>
      <c r="L16" s="3310"/>
      <c r="M16" s="3310"/>
      <c r="N16" s="3310"/>
      <c r="O16" s="3310"/>
      <c r="P16" s="3310"/>
      <c r="Q16" s="3310"/>
      <c r="R16" s="3310"/>
      <c r="S16" s="3310"/>
      <c r="T16" s="3310"/>
      <c r="U16" s="3310"/>
      <c r="V16" s="3310"/>
      <c r="W16" s="3310"/>
      <c r="X16" s="3310"/>
      <c r="Y16" s="3310"/>
      <c r="Z16" s="3310"/>
      <c r="AA16" s="3310"/>
      <c r="AB16" s="3310"/>
      <c r="AC16" s="3310"/>
      <c r="AD16" s="3310"/>
      <c r="AE16" s="3310"/>
      <c r="AF16" s="3310"/>
      <c r="AG16" s="3310"/>
      <c r="AH16" s="3310"/>
      <c r="AI16" s="3310"/>
      <c r="AJ16" s="3310"/>
      <c r="AK16" s="3310"/>
      <c r="AL16" s="3310"/>
      <c r="AM16" s="3310"/>
      <c r="AN16" s="3310"/>
      <c r="AO16" s="3310"/>
      <c r="AP16" s="3310"/>
      <c r="AQ16" s="3310"/>
      <c r="AR16" s="3310"/>
      <c r="AS16" s="3310"/>
      <c r="AT16" s="3310"/>
      <c r="AU16" s="3310"/>
      <c r="AV16" s="3310"/>
      <c r="AW16" s="3310"/>
      <c r="AX16" s="3310"/>
      <c r="AY16" s="3310"/>
      <c r="AZ16" s="3310"/>
      <c r="BA16" s="3310"/>
      <c r="BB16" s="3310"/>
      <c r="BC16" s="3310"/>
      <c r="BD16" s="3310"/>
      <c r="BE16" s="3310"/>
      <c r="BF16" s="3310"/>
      <c r="BG16" s="3310"/>
      <c r="BH16" s="3310"/>
    </row>
    <row r="17" spans="1:60" s="3319" customFormat="1" ht="30" customHeight="1">
      <c r="A17" s="3695" t="s">
        <v>1422</v>
      </c>
      <c r="B17" s="3696" t="s">
        <v>133</v>
      </c>
      <c r="C17" s="3697" t="s">
        <v>3820</v>
      </c>
      <c r="D17" s="3698">
        <f>D40</f>
        <v>0</v>
      </c>
      <c r="E17" s="3699"/>
      <c r="F17" s="3310"/>
      <c r="G17" s="3310"/>
      <c r="H17" s="3310"/>
      <c r="I17" s="3310"/>
      <c r="J17" s="3310"/>
      <c r="K17" s="3310"/>
      <c r="L17" s="3310"/>
      <c r="M17" s="3310"/>
      <c r="N17" s="3310"/>
      <c r="O17" s="3310"/>
      <c r="P17" s="3310"/>
      <c r="Q17" s="3310"/>
      <c r="R17" s="3310"/>
      <c r="S17" s="3310"/>
      <c r="T17" s="3310"/>
      <c r="U17" s="3310"/>
      <c r="V17" s="3310"/>
      <c r="W17" s="3310"/>
      <c r="X17" s="3310"/>
      <c r="Y17" s="3310"/>
      <c r="Z17" s="3310"/>
      <c r="AA17" s="3310"/>
      <c r="AB17" s="3310"/>
      <c r="AC17" s="3310"/>
      <c r="AD17" s="3310"/>
      <c r="AE17" s="3310"/>
      <c r="AF17" s="3310"/>
      <c r="AG17" s="3310"/>
      <c r="AH17" s="3310"/>
      <c r="AI17" s="3310"/>
      <c r="AJ17" s="3310"/>
      <c r="AK17" s="3310"/>
      <c r="AL17" s="3310"/>
      <c r="AM17" s="3310"/>
      <c r="AN17" s="3310"/>
      <c r="AO17" s="3310"/>
      <c r="AP17" s="3310"/>
      <c r="AQ17" s="3310"/>
      <c r="AR17" s="3310"/>
      <c r="AS17" s="3310"/>
      <c r="AT17" s="3310"/>
      <c r="AU17" s="3310"/>
      <c r="AV17" s="3310"/>
      <c r="AW17" s="3310"/>
      <c r="AX17" s="3310"/>
      <c r="AY17" s="3310"/>
      <c r="AZ17" s="3310"/>
      <c r="BA17" s="3310"/>
      <c r="BB17" s="3310"/>
      <c r="BC17" s="3310"/>
      <c r="BD17" s="3310"/>
      <c r="BE17" s="3310"/>
      <c r="BF17" s="3310"/>
      <c r="BG17" s="3310"/>
      <c r="BH17" s="3310"/>
    </row>
    <row r="18" spans="1:60" s="3319" customFormat="1" ht="30" customHeight="1" thickBot="1">
      <c r="A18" s="3700" t="s">
        <v>1425</v>
      </c>
      <c r="B18" s="3701" t="s">
        <v>766</v>
      </c>
      <c r="C18" s="3702" t="s">
        <v>3821</v>
      </c>
      <c r="D18" s="3703" t="str">
        <f>IF(ISERROR(D16/D17),"",D16/D17*100)</f>
        <v/>
      </c>
      <c r="E18" s="3704"/>
      <c r="F18" s="3310"/>
      <c r="G18" s="3310"/>
      <c r="H18" s="3310"/>
      <c r="I18" s="3310"/>
      <c r="J18" s="3310"/>
      <c r="K18" s="3310"/>
      <c r="L18" s="3310"/>
      <c r="M18" s="3310"/>
      <c r="N18" s="3310"/>
      <c r="O18" s="3310"/>
      <c r="P18" s="3310"/>
      <c r="Q18" s="3310"/>
      <c r="R18" s="3310"/>
      <c r="S18" s="3310"/>
      <c r="T18" s="3310"/>
      <c r="U18" s="3310"/>
      <c r="V18" s="3310"/>
      <c r="W18" s="3310"/>
      <c r="X18" s="3310"/>
      <c r="Y18" s="3310"/>
      <c r="Z18" s="3310"/>
      <c r="AA18" s="3310"/>
      <c r="AB18" s="3310"/>
      <c r="AC18" s="3310"/>
      <c r="AD18" s="3310"/>
      <c r="AE18" s="3310"/>
      <c r="AF18" s="3310"/>
      <c r="AG18" s="3310"/>
      <c r="AH18" s="3310"/>
      <c r="AI18" s="3310"/>
      <c r="AJ18" s="3310"/>
      <c r="AK18" s="3310"/>
      <c r="AL18" s="3310"/>
      <c r="AM18" s="3310"/>
      <c r="AN18" s="3310"/>
      <c r="AO18" s="3310"/>
      <c r="AP18" s="3310"/>
      <c r="AQ18" s="3310"/>
      <c r="AR18" s="3310"/>
      <c r="AS18" s="3310"/>
      <c r="AT18" s="3310"/>
      <c r="AU18" s="3310"/>
      <c r="AV18" s="3310"/>
      <c r="AW18" s="3310"/>
      <c r="AX18" s="3310"/>
      <c r="AY18" s="3310"/>
      <c r="AZ18" s="3310"/>
      <c r="BA18" s="3310"/>
      <c r="BB18" s="3310"/>
      <c r="BC18" s="3310"/>
      <c r="BD18" s="3310"/>
      <c r="BE18" s="3310"/>
      <c r="BF18" s="3310"/>
      <c r="BG18" s="3310"/>
      <c r="BH18" s="3310"/>
    </row>
    <row r="19" spans="1:60" s="3319" customFormat="1" ht="30" customHeight="1" thickBot="1">
      <c r="A19" s="5232" t="s">
        <v>3822</v>
      </c>
      <c r="B19" s="5233"/>
      <c r="C19" s="5233"/>
      <c r="D19" s="5233"/>
      <c r="E19" s="5234"/>
      <c r="F19" s="3310"/>
      <c r="G19" s="3310"/>
      <c r="H19" s="3310"/>
      <c r="I19" s="3310"/>
      <c r="J19" s="3310"/>
      <c r="K19" s="3310"/>
      <c r="L19" s="3310"/>
      <c r="M19" s="3310"/>
      <c r="N19" s="3310"/>
      <c r="O19" s="3310"/>
      <c r="P19" s="3310"/>
      <c r="Q19" s="3310"/>
      <c r="R19" s="3310"/>
      <c r="S19" s="3310"/>
      <c r="T19" s="3310"/>
      <c r="U19" s="3310"/>
      <c r="V19" s="3310"/>
      <c r="W19" s="3310"/>
      <c r="X19" s="3310"/>
      <c r="Y19" s="3310"/>
      <c r="Z19" s="3310"/>
      <c r="AA19" s="3310"/>
      <c r="AB19" s="3310"/>
      <c r="AC19" s="3310"/>
      <c r="AD19" s="3310"/>
      <c r="AE19" s="3310"/>
      <c r="AF19" s="3310"/>
      <c r="AG19" s="3310"/>
      <c r="AH19" s="3310"/>
      <c r="AI19" s="3310"/>
      <c r="AJ19" s="3310"/>
      <c r="AK19" s="3310"/>
      <c r="AL19" s="3310"/>
      <c r="AM19" s="3310"/>
      <c r="AN19" s="3310"/>
      <c r="AO19" s="3310"/>
      <c r="AP19" s="3310"/>
      <c r="AQ19" s="3310"/>
      <c r="AR19" s="3310"/>
      <c r="AS19" s="3310"/>
      <c r="AT19" s="3310"/>
      <c r="AU19" s="3310"/>
      <c r="AV19" s="3310"/>
      <c r="AW19" s="3310"/>
      <c r="AX19" s="3310"/>
      <c r="AY19" s="3310"/>
      <c r="AZ19" s="3310"/>
      <c r="BA19" s="3310"/>
      <c r="BB19" s="3310"/>
      <c r="BC19" s="3310"/>
      <c r="BD19" s="3310"/>
      <c r="BE19" s="3310"/>
      <c r="BF19" s="3310"/>
      <c r="BG19" s="3310"/>
      <c r="BH19" s="3310"/>
    </row>
    <row r="20" spans="1:60" s="3319" customFormat="1" ht="33" customHeight="1">
      <c r="A20" s="3690" t="s">
        <v>1428</v>
      </c>
      <c r="B20" s="3691" t="s">
        <v>767</v>
      </c>
      <c r="C20" s="3692" t="s">
        <v>3823</v>
      </c>
      <c r="D20" s="3693">
        <f>'F1 LCR - CORE FCY'!H15</f>
        <v>0</v>
      </c>
      <c r="E20" s="3705" t="s">
        <v>3824</v>
      </c>
      <c r="F20" s="3310"/>
      <c r="G20" s="3310"/>
      <c r="H20" s="3310"/>
      <c r="I20" s="3310"/>
      <c r="J20" s="3310"/>
      <c r="K20" s="3310"/>
      <c r="L20" s="3310"/>
      <c r="M20" s="3310"/>
      <c r="N20" s="3310"/>
      <c r="O20" s="3310"/>
      <c r="P20" s="3310"/>
      <c r="Q20" s="3310"/>
      <c r="R20" s="3310"/>
      <c r="S20" s="3310"/>
      <c r="T20" s="3310"/>
      <c r="U20" s="3310"/>
      <c r="V20" s="3310"/>
      <c r="W20" s="3310"/>
      <c r="X20" s="3310"/>
      <c r="Y20" s="3310"/>
      <c r="Z20" s="3310"/>
      <c r="AA20" s="3310"/>
      <c r="AB20" s="3310"/>
      <c r="AC20" s="3310"/>
      <c r="AD20" s="3310"/>
      <c r="AE20" s="3310"/>
      <c r="AF20" s="3310"/>
      <c r="AG20" s="3310"/>
      <c r="AH20" s="3310"/>
      <c r="AI20" s="3310"/>
      <c r="AJ20" s="3310"/>
      <c r="AK20" s="3310"/>
      <c r="AL20" s="3310"/>
      <c r="AM20" s="3310"/>
      <c r="AN20" s="3310"/>
      <c r="AO20" s="3310"/>
      <c r="AP20" s="3310"/>
      <c r="AQ20" s="3310"/>
      <c r="AR20" s="3310"/>
      <c r="AS20" s="3310"/>
      <c r="AT20" s="3310"/>
      <c r="AU20" s="3310"/>
      <c r="AV20" s="3310"/>
      <c r="AW20" s="3310"/>
      <c r="AX20" s="3310"/>
      <c r="AY20" s="3310"/>
      <c r="AZ20" s="3310"/>
      <c r="BA20" s="3310"/>
      <c r="BB20" s="3310"/>
      <c r="BC20" s="3310"/>
      <c r="BD20" s="3310"/>
      <c r="BE20" s="3310"/>
      <c r="BF20" s="3310"/>
      <c r="BG20" s="3310"/>
      <c r="BH20" s="3310"/>
    </row>
    <row r="21" spans="1:60" s="3319" customFormat="1" ht="33" customHeight="1">
      <c r="A21" s="3695" t="s">
        <v>1431</v>
      </c>
      <c r="B21" s="3696" t="s">
        <v>768</v>
      </c>
      <c r="C21" s="3692" t="s">
        <v>3825</v>
      </c>
      <c r="D21" s="3698">
        <f>SUM('F3 LCR - CORE FCY'!J40,'F4 LCR - CORE FCY'!H18,'F4 LCR - CORE FCY'!N18,'F4 LCR - CORE FCY'!H23,'F4 LCR - CORE FCY'!N23,'F4 LCR - CORE FCY'!H28,'F4 LCR - CORE FCY'!N28,'F4 LCR - CORE FCY'!H33,'F4 LCR - CORE FCY'!N33)</f>
        <v>0</v>
      </c>
      <c r="E21" s="3705" t="s">
        <v>3826</v>
      </c>
      <c r="F21" s="3310"/>
      <c r="G21" s="3310"/>
      <c r="H21" s="3310"/>
      <c r="I21" s="3310"/>
      <c r="J21" s="3310"/>
      <c r="K21" s="3310"/>
      <c r="L21" s="3310"/>
      <c r="M21" s="3310"/>
      <c r="N21" s="3310"/>
      <c r="O21" s="3310"/>
      <c r="P21" s="3310"/>
      <c r="Q21" s="3310"/>
      <c r="R21" s="3310"/>
      <c r="S21" s="3310"/>
      <c r="T21" s="3310"/>
      <c r="U21" s="3310"/>
      <c r="V21" s="3310"/>
      <c r="W21" s="3310"/>
      <c r="X21" s="3310"/>
      <c r="Y21" s="3310"/>
      <c r="Z21" s="3310"/>
      <c r="AA21" s="3310"/>
      <c r="AB21" s="3310"/>
      <c r="AC21" s="3310"/>
      <c r="AD21" s="3310"/>
      <c r="AE21" s="3310"/>
      <c r="AF21" s="3310"/>
      <c r="AG21" s="3310"/>
      <c r="AH21" s="3310"/>
      <c r="AI21" s="3310"/>
      <c r="AJ21" s="3310"/>
      <c r="AK21" s="3310"/>
      <c r="AL21" s="3310"/>
      <c r="AM21" s="3310"/>
      <c r="AN21" s="3310"/>
      <c r="AO21" s="3310"/>
      <c r="AP21" s="3310"/>
      <c r="AQ21" s="3310"/>
      <c r="AR21" s="3310"/>
      <c r="AS21" s="3310"/>
      <c r="AT21" s="3310"/>
      <c r="AU21" s="3310"/>
      <c r="AV21" s="3310"/>
      <c r="AW21" s="3310"/>
      <c r="AX21" s="3310"/>
      <c r="AY21" s="3310"/>
      <c r="AZ21" s="3310"/>
      <c r="BA21" s="3310"/>
      <c r="BB21" s="3310"/>
      <c r="BC21" s="3310"/>
      <c r="BD21" s="3310"/>
      <c r="BE21" s="3310"/>
      <c r="BF21" s="3310"/>
      <c r="BG21" s="3310"/>
      <c r="BH21" s="3310"/>
    </row>
    <row r="22" spans="1:60" s="3312" customFormat="1" ht="33" customHeight="1">
      <c r="A22" s="3695" t="s">
        <v>1434</v>
      </c>
      <c r="B22" s="3696" t="s">
        <v>769</v>
      </c>
      <c r="C22" s="3692" t="s">
        <v>3827</v>
      </c>
      <c r="D22" s="3698">
        <f>SUM('F2 LCR - CORE FCY'!G83,'F2 LCR - CORE FCY'!G88,'F4 LCR - CORE FCY'!F17,'F4 LCR - CORE FCY'!L17)</f>
        <v>0</v>
      </c>
      <c r="E22" s="3705" t="s">
        <v>3828</v>
      </c>
      <c r="F22" s="3310"/>
      <c r="G22" s="3310"/>
      <c r="H22" s="3310"/>
      <c r="I22" s="3310"/>
      <c r="J22" s="3310"/>
      <c r="K22" s="3310"/>
      <c r="L22" s="3310"/>
      <c r="M22" s="3310"/>
      <c r="N22" s="3310"/>
      <c r="O22" s="3310"/>
      <c r="P22" s="3310"/>
      <c r="Q22" s="3310"/>
      <c r="R22" s="3310"/>
      <c r="S22" s="3310"/>
      <c r="T22" s="3310"/>
      <c r="U22" s="3310"/>
      <c r="V22" s="3310"/>
      <c r="W22" s="3310"/>
      <c r="X22" s="3310"/>
      <c r="Y22" s="3310"/>
      <c r="Z22" s="3310"/>
      <c r="AA22" s="3310"/>
      <c r="AB22" s="3310"/>
      <c r="AC22" s="3310"/>
      <c r="AD22" s="3310"/>
      <c r="AE22" s="3310"/>
      <c r="AF22" s="3310"/>
      <c r="AG22" s="3310"/>
      <c r="AH22" s="3310"/>
      <c r="AI22" s="3310"/>
      <c r="AJ22" s="3310"/>
      <c r="AK22" s="3310"/>
      <c r="AL22" s="3310"/>
      <c r="AM22" s="3310"/>
      <c r="AN22" s="3310"/>
      <c r="AO22" s="3310"/>
      <c r="AP22" s="3310"/>
      <c r="AQ22" s="3310"/>
      <c r="AR22" s="3310"/>
      <c r="AS22" s="3310"/>
      <c r="AT22" s="3310"/>
      <c r="AU22" s="3310"/>
      <c r="AV22" s="3310"/>
      <c r="AW22" s="3310"/>
      <c r="AX22" s="3310"/>
      <c r="AY22" s="3310"/>
      <c r="AZ22" s="3310"/>
      <c r="BA22" s="3310"/>
      <c r="BB22" s="3310"/>
      <c r="BC22" s="3310"/>
      <c r="BD22" s="3310"/>
      <c r="BE22" s="3310"/>
      <c r="BF22" s="3310"/>
      <c r="BG22" s="3310"/>
      <c r="BH22" s="3310"/>
    </row>
    <row r="23" spans="1:60" s="3312" customFormat="1" ht="33" customHeight="1">
      <c r="A23" s="3695" t="s">
        <v>1436</v>
      </c>
      <c r="B23" s="3696" t="s">
        <v>770</v>
      </c>
      <c r="C23" s="3692" t="s">
        <v>3829</v>
      </c>
      <c r="D23" s="3698">
        <f>'F2 LCR - CORE FCY'!E81</f>
        <v>0</v>
      </c>
      <c r="E23" s="3705" t="s">
        <v>3830</v>
      </c>
      <c r="F23" s="3310"/>
      <c r="G23" s="3310"/>
      <c r="H23" s="3310"/>
      <c r="I23" s="3310"/>
      <c r="J23" s="3310"/>
      <c r="K23" s="3310"/>
      <c r="L23" s="3310"/>
      <c r="M23" s="3310"/>
      <c r="N23" s="3310"/>
      <c r="O23" s="3310"/>
      <c r="P23" s="3310"/>
      <c r="Q23" s="3310"/>
      <c r="R23" s="3310"/>
      <c r="S23" s="3310"/>
      <c r="T23" s="3310"/>
      <c r="U23" s="3310"/>
      <c r="V23" s="3310"/>
      <c r="W23" s="3310"/>
      <c r="X23" s="3310"/>
      <c r="Y23" s="3310"/>
      <c r="Z23" s="3310"/>
      <c r="AA23" s="3310"/>
      <c r="AB23" s="3310"/>
      <c r="AC23" s="3310"/>
      <c r="AD23" s="3310"/>
      <c r="AE23" s="3310"/>
      <c r="AF23" s="3310"/>
      <c r="AG23" s="3310"/>
      <c r="AH23" s="3310"/>
      <c r="AI23" s="3310"/>
      <c r="AJ23" s="3310"/>
      <c r="AK23" s="3310"/>
      <c r="AL23" s="3310"/>
      <c r="AM23" s="3310"/>
      <c r="AN23" s="3310"/>
      <c r="AO23" s="3310"/>
      <c r="AP23" s="3310"/>
      <c r="AQ23" s="3310"/>
      <c r="AR23" s="3310"/>
      <c r="AS23" s="3310"/>
      <c r="AT23" s="3310"/>
      <c r="AU23" s="3310"/>
      <c r="AV23" s="3310"/>
      <c r="AW23" s="3310"/>
      <c r="AX23" s="3310"/>
      <c r="AY23" s="3310"/>
      <c r="AZ23" s="3310"/>
      <c r="BA23" s="3310"/>
      <c r="BB23" s="3310"/>
      <c r="BC23" s="3310"/>
      <c r="BD23" s="3310"/>
      <c r="BE23" s="3310"/>
      <c r="BF23" s="3310"/>
      <c r="BG23" s="3310"/>
      <c r="BH23" s="3310"/>
    </row>
    <row r="24" spans="1:60" s="3312" customFormat="1" ht="33" customHeight="1">
      <c r="A24" s="3695" t="s">
        <v>1439</v>
      </c>
      <c r="B24" s="3696" t="s">
        <v>772</v>
      </c>
      <c r="C24" s="3692" t="s">
        <v>3831</v>
      </c>
      <c r="D24" s="3698">
        <f>'F3 LCR - CORE FCY'!F38-'F3 LCR - CORE FCY'!F43</f>
        <v>0</v>
      </c>
      <c r="E24" s="3705" t="s">
        <v>3832</v>
      </c>
      <c r="F24" s="3310"/>
      <c r="G24" s="3310"/>
      <c r="H24" s="3310"/>
      <c r="I24" s="3310"/>
      <c r="J24" s="3310"/>
      <c r="K24" s="3310"/>
      <c r="L24" s="3310"/>
      <c r="M24" s="3310"/>
      <c r="N24" s="3310"/>
      <c r="O24" s="3310"/>
      <c r="P24" s="3310"/>
      <c r="Q24" s="3310"/>
      <c r="R24" s="3310"/>
      <c r="S24" s="3310"/>
      <c r="T24" s="3310"/>
      <c r="U24" s="3310"/>
      <c r="V24" s="3310"/>
      <c r="W24" s="3310"/>
      <c r="X24" s="3310"/>
      <c r="Y24" s="3310"/>
      <c r="Z24" s="3310"/>
      <c r="AA24" s="3310"/>
      <c r="AB24" s="3310"/>
      <c r="AC24" s="3310"/>
      <c r="AD24" s="3310"/>
      <c r="AE24" s="3310"/>
      <c r="AF24" s="3310"/>
      <c r="AG24" s="3310"/>
      <c r="AH24" s="3310"/>
      <c r="AI24" s="3310"/>
      <c r="AJ24" s="3310"/>
      <c r="AK24" s="3310"/>
      <c r="AL24" s="3310"/>
      <c r="AM24" s="3310"/>
      <c r="AN24" s="3310"/>
      <c r="AO24" s="3310"/>
      <c r="AP24" s="3310"/>
      <c r="AQ24" s="3310"/>
      <c r="AR24" s="3310"/>
      <c r="AS24" s="3310"/>
      <c r="AT24" s="3310"/>
      <c r="AU24" s="3310"/>
      <c r="AV24" s="3310"/>
      <c r="AW24" s="3310"/>
      <c r="AX24" s="3310"/>
      <c r="AY24" s="3310"/>
      <c r="AZ24" s="3310"/>
      <c r="BA24" s="3310"/>
      <c r="BB24" s="3310"/>
      <c r="BC24" s="3310"/>
      <c r="BD24" s="3310"/>
      <c r="BE24" s="3310"/>
      <c r="BF24" s="3310"/>
      <c r="BG24" s="3310"/>
      <c r="BH24" s="3310"/>
    </row>
    <row r="25" spans="1:60" s="3312" customFormat="1" ht="33" customHeight="1" thickBot="1">
      <c r="A25" s="3706" t="s">
        <v>1442</v>
      </c>
      <c r="B25" s="3707" t="s">
        <v>773</v>
      </c>
      <c r="C25" s="3702" t="s">
        <v>3833</v>
      </c>
      <c r="D25" s="3708">
        <f>D20-D21+D22-D23+D24</f>
        <v>0</v>
      </c>
      <c r="E25" s="3705" t="s">
        <v>3834</v>
      </c>
      <c r="F25" s="3310"/>
      <c r="G25" s="3310"/>
      <c r="H25" s="3310"/>
      <c r="I25" s="3310"/>
      <c r="J25" s="3310"/>
      <c r="K25" s="3310"/>
      <c r="L25" s="3310"/>
      <c r="M25" s="3310"/>
      <c r="N25" s="3310"/>
      <c r="O25" s="3310"/>
      <c r="P25" s="3310"/>
      <c r="Q25" s="3310"/>
      <c r="R25" s="3310"/>
      <c r="S25" s="3310"/>
      <c r="T25" s="3310"/>
      <c r="U25" s="3310"/>
      <c r="V25" s="3310"/>
      <c r="W25" s="3310"/>
      <c r="X25" s="3310"/>
      <c r="Y25" s="3310"/>
      <c r="Z25" s="3310"/>
      <c r="AA25" s="3310"/>
      <c r="AB25" s="3310"/>
      <c r="AC25" s="3310"/>
      <c r="AD25" s="3310"/>
      <c r="AE25" s="3310"/>
      <c r="AF25" s="3310"/>
      <c r="AG25" s="3310"/>
      <c r="AH25" s="3310"/>
      <c r="AI25" s="3310"/>
      <c r="AJ25" s="3310"/>
      <c r="AK25" s="3310"/>
      <c r="AL25" s="3310"/>
      <c r="AM25" s="3310"/>
      <c r="AN25" s="3310"/>
      <c r="AO25" s="3310"/>
      <c r="AP25" s="3310"/>
      <c r="AQ25" s="3310"/>
      <c r="AR25" s="3310"/>
      <c r="AS25" s="3310"/>
      <c r="AT25" s="3310"/>
      <c r="AU25" s="3310"/>
      <c r="AV25" s="3310"/>
      <c r="AW25" s="3310"/>
      <c r="AX25" s="3310"/>
      <c r="AY25" s="3310"/>
      <c r="AZ25" s="3310"/>
      <c r="BA25" s="3310"/>
      <c r="BB25" s="3310"/>
      <c r="BC25" s="3310"/>
      <c r="BD25" s="3310"/>
      <c r="BE25" s="3310"/>
      <c r="BF25" s="3310"/>
      <c r="BG25" s="3310"/>
      <c r="BH25" s="3310"/>
    </row>
    <row r="26" spans="1:60" s="3319" customFormat="1" ht="33" customHeight="1">
      <c r="A26" s="3709" t="s">
        <v>2654</v>
      </c>
      <c r="B26" s="3710" t="s">
        <v>774</v>
      </c>
      <c r="C26" s="3692" t="s">
        <v>3835</v>
      </c>
      <c r="D26" s="3711">
        <f>'F1 LCR - CORE FCY'!H27</f>
        <v>0</v>
      </c>
      <c r="E26" s="3705" t="s">
        <v>3836</v>
      </c>
      <c r="F26" s="3310"/>
      <c r="G26" s="3310"/>
      <c r="H26" s="3310"/>
      <c r="I26" s="3310"/>
      <c r="J26" s="3310"/>
      <c r="K26" s="3310"/>
      <c r="L26" s="3310"/>
      <c r="M26" s="3310"/>
      <c r="N26" s="3310"/>
      <c r="O26" s="3310"/>
      <c r="P26" s="3310"/>
      <c r="Q26" s="3310"/>
      <c r="R26" s="3310"/>
      <c r="S26" s="3310"/>
      <c r="T26" s="3310"/>
      <c r="U26" s="3310"/>
      <c r="V26" s="3310"/>
      <c r="W26" s="3310"/>
      <c r="X26" s="3310"/>
      <c r="Y26" s="3310"/>
      <c r="Z26" s="3310"/>
      <c r="AA26" s="3310"/>
      <c r="AB26" s="3310"/>
      <c r="AC26" s="3310"/>
      <c r="AD26" s="3310"/>
      <c r="AE26" s="3310"/>
      <c r="AF26" s="3310"/>
      <c r="AG26" s="3310"/>
      <c r="AH26" s="3310"/>
      <c r="AI26" s="3310"/>
      <c r="AJ26" s="3310"/>
      <c r="AK26" s="3310"/>
      <c r="AL26" s="3310"/>
      <c r="AM26" s="3310"/>
      <c r="AN26" s="3310"/>
      <c r="AO26" s="3310"/>
      <c r="AP26" s="3310"/>
      <c r="AQ26" s="3310"/>
      <c r="AR26" s="3310"/>
      <c r="AS26" s="3310"/>
      <c r="AT26" s="3310"/>
      <c r="AU26" s="3310"/>
      <c r="AV26" s="3310"/>
      <c r="AW26" s="3310"/>
      <c r="AX26" s="3310"/>
      <c r="AY26" s="3310"/>
      <c r="AZ26" s="3310"/>
      <c r="BA26" s="3310"/>
      <c r="BB26" s="3310"/>
      <c r="BC26" s="3310"/>
      <c r="BD26" s="3310"/>
      <c r="BE26" s="3310"/>
      <c r="BF26" s="3310"/>
      <c r="BG26" s="3310"/>
      <c r="BH26" s="3310"/>
    </row>
    <row r="27" spans="1:60" s="3319" customFormat="1" ht="33" customHeight="1">
      <c r="A27" s="3695" t="s">
        <v>2656</v>
      </c>
      <c r="B27" s="3696" t="s">
        <v>776</v>
      </c>
      <c r="C27" s="3692" t="s">
        <v>3837</v>
      </c>
      <c r="D27" s="3698">
        <f>SUM('F3 LCR - CORE FCY'!J41,'F4 LCR - CORE FCY'!H19,'F4 LCR - CORE FCY'!N19,'F4 LCR - CORE FCY'!H24,'F4 LCR - CORE FCY'!N24,'F4 LCR - CORE FCY'!H29,'F4 LCR - CORE FCY'!N29,'F4 LCR - CORE FCY'!H34,'F4 LCR - CORE FCY'!N34)</f>
        <v>0</v>
      </c>
      <c r="E27" s="3705" t="s">
        <v>3838</v>
      </c>
      <c r="F27" s="3310"/>
      <c r="G27" s="3310"/>
      <c r="H27" s="3310"/>
      <c r="I27" s="3310"/>
      <c r="J27" s="3310"/>
      <c r="K27" s="3310"/>
      <c r="L27" s="3310"/>
      <c r="M27" s="3310"/>
      <c r="N27" s="3310"/>
      <c r="O27" s="3310"/>
      <c r="P27" s="3310"/>
      <c r="Q27" s="3310"/>
      <c r="R27" s="3310"/>
      <c r="S27" s="3310"/>
      <c r="T27" s="3310"/>
      <c r="U27" s="3310"/>
      <c r="V27" s="3310"/>
      <c r="W27" s="3310"/>
      <c r="X27" s="3310"/>
      <c r="Y27" s="3310"/>
      <c r="Z27" s="3310"/>
      <c r="AA27" s="3310"/>
      <c r="AB27" s="3310"/>
      <c r="AC27" s="3310"/>
      <c r="AD27" s="3310"/>
      <c r="AE27" s="3310"/>
      <c r="AF27" s="3310"/>
      <c r="AG27" s="3310"/>
      <c r="AH27" s="3310"/>
      <c r="AI27" s="3310"/>
      <c r="AJ27" s="3310"/>
      <c r="AK27" s="3310"/>
      <c r="AL27" s="3310"/>
      <c r="AM27" s="3310"/>
      <c r="AN27" s="3310"/>
      <c r="AO27" s="3310"/>
      <c r="AP27" s="3310"/>
      <c r="AQ27" s="3310"/>
      <c r="AR27" s="3310"/>
      <c r="AS27" s="3310"/>
      <c r="AT27" s="3310"/>
      <c r="AU27" s="3310"/>
      <c r="AV27" s="3310"/>
      <c r="AW27" s="3310"/>
      <c r="AX27" s="3310"/>
      <c r="AY27" s="3310"/>
      <c r="AZ27" s="3310"/>
      <c r="BA27" s="3310"/>
      <c r="BB27" s="3310"/>
      <c r="BC27" s="3310"/>
      <c r="BD27" s="3310"/>
      <c r="BE27" s="3310"/>
      <c r="BF27" s="3310"/>
      <c r="BG27" s="3310"/>
      <c r="BH27" s="3310"/>
    </row>
    <row r="28" spans="1:60" s="3319" customFormat="1" ht="33" customHeight="1">
      <c r="A28" s="3695" t="s">
        <v>2658</v>
      </c>
      <c r="B28" s="3696" t="s">
        <v>777</v>
      </c>
      <c r="C28" s="3692" t="s">
        <v>3839</v>
      </c>
      <c r="D28" s="3698">
        <f>SUM('F2 LCR - CORE FCY'!G84,'F2 LCR - CORE FCY'!G89,'F4 LCR - CORE FCY'!F22,'F4 LCR - CORE FCY'!L22)</f>
        <v>0</v>
      </c>
      <c r="E28" s="3705" t="s">
        <v>3840</v>
      </c>
      <c r="F28" s="3310"/>
      <c r="G28" s="3310"/>
      <c r="H28" s="3310"/>
      <c r="I28" s="3310"/>
      <c r="J28" s="3310"/>
      <c r="K28" s="3310"/>
      <c r="L28" s="3310"/>
      <c r="M28" s="3310"/>
      <c r="N28" s="3310"/>
      <c r="O28" s="3310"/>
      <c r="P28" s="3310"/>
      <c r="Q28" s="3310"/>
      <c r="R28" s="3310"/>
      <c r="S28" s="3310"/>
      <c r="T28" s="3310"/>
      <c r="U28" s="3310"/>
      <c r="V28" s="3310"/>
      <c r="W28" s="3310"/>
      <c r="X28" s="3310"/>
      <c r="Y28" s="3310"/>
      <c r="Z28" s="3310"/>
      <c r="AA28" s="3310"/>
      <c r="AB28" s="3310"/>
      <c r="AC28" s="3310"/>
      <c r="AD28" s="3310"/>
      <c r="AE28" s="3310"/>
      <c r="AF28" s="3310"/>
      <c r="AG28" s="3310"/>
      <c r="AH28" s="3310"/>
      <c r="AI28" s="3310"/>
      <c r="AJ28" s="3310"/>
      <c r="AK28" s="3310"/>
      <c r="AL28" s="3310"/>
      <c r="AM28" s="3310"/>
      <c r="AN28" s="3310"/>
      <c r="AO28" s="3310"/>
      <c r="AP28" s="3310"/>
      <c r="AQ28" s="3310"/>
      <c r="AR28" s="3310"/>
      <c r="AS28" s="3310"/>
      <c r="AT28" s="3310"/>
      <c r="AU28" s="3310"/>
      <c r="AV28" s="3310"/>
      <c r="AW28" s="3310"/>
      <c r="AX28" s="3310"/>
      <c r="AY28" s="3310"/>
      <c r="AZ28" s="3310"/>
      <c r="BA28" s="3310"/>
      <c r="BB28" s="3310"/>
      <c r="BC28" s="3310"/>
      <c r="BD28" s="3310"/>
      <c r="BE28" s="3310"/>
      <c r="BF28" s="3310"/>
      <c r="BG28" s="3310"/>
      <c r="BH28" s="3310"/>
    </row>
    <row r="29" spans="1:60" s="3319" customFormat="1" ht="33" customHeight="1" thickBot="1">
      <c r="A29" s="3700" t="s">
        <v>1451</v>
      </c>
      <c r="B29" s="3701" t="s">
        <v>778</v>
      </c>
      <c r="C29" s="3702" t="s">
        <v>3841</v>
      </c>
      <c r="D29" s="3712">
        <f>D26-D27+D28</f>
        <v>0</v>
      </c>
      <c r="E29" s="3713" t="s">
        <v>3842</v>
      </c>
      <c r="F29" s="3310"/>
      <c r="G29" s="3310"/>
      <c r="H29" s="3310"/>
      <c r="I29" s="3310"/>
      <c r="J29" s="3310"/>
      <c r="K29" s="3310"/>
      <c r="L29" s="3310"/>
      <c r="M29" s="3310"/>
      <c r="N29" s="3310"/>
      <c r="O29" s="3310"/>
      <c r="P29" s="3310"/>
      <c r="Q29" s="3310"/>
      <c r="R29" s="3310"/>
      <c r="S29" s="3310"/>
      <c r="T29" s="3310"/>
      <c r="U29" s="3310"/>
      <c r="V29" s="3310"/>
      <c r="W29" s="3310"/>
      <c r="X29" s="3310"/>
      <c r="Y29" s="3310"/>
      <c r="Z29" s="3310"/>
      <c r="AA29" s="3310"/>
      <c r="AB29" s="3310"/>
      <c r="AC29" s="3310"/>
      <c r="AD29" s="3310"/>
      <c r="AE29" s="3310"/>
      <c r="AF29" s="3310"/>
      <c r="AG29" s="3310"/>
      <c r="AH29" s="3310"/>
      <c r="AI29" s="3310"/>
      <c r="AJ29" s="3310"/>
      <c r="AK29" s="3310"/>
      <c r="AL29" s="3310"/>
      <c r="AM29" s="3310"/>
      <c r="AN29" s="3310"/>
      <c r="AO29" s="3310"/>
      <c r="AP29" s="3310"/>
      <c r="AQ29" s="3310"/>
      <c r="AR29" s="3310"/>
      <c r="AS29" s="3310"/>
      <c r="AT29" s="3310"/>
      <c r="AU29" s="3310"/>
      <c r="AV29" s="3310"/>
      <c r="AW29" s="3310"/>
      <c r="AX29" s="3310"/>
      <c r="AY29" s="3310"/>
      <c r="AZ29" s="3310"/>
      <c r="BA29" s="3310"/>
      <c r="BB29" s="3310"/>
      <c r="BC29" s="3310"/>
      <c r="BD29" s="3310"/>
      <c r="BE29" s="3310"/>
      <c r="BF29" s="3310"/>
      <c r="BG29" s="3310"/>
      <c r="BH29" s="3310"/>
    </row>
    <row r="30" spans="1:60" s="3319" customFormat="1" ht="33" customHeight="1">
      <c r="A30" s="3690" t="s">
        <v>1454</v>
      </c>
      <c r="B30" s="3691" t="s">
        <v>779</v>
      </c>
      <c r="C30" s="3692" t="s">
        <v>3843</v>
      </c>
      <c r="D30" s="3693">
        <f>'F1 LCR - CORE FCY'!H32</f>
        <v>0</v>
      </c>
      <c r="E30" s="3705" t="s">
        <v>3844</v>
      </c>
      <c r="F30" s="3310"/>
      <c r="G30" s="3310"/>
      <c r="H30" s="3310"/>
      <c r="I30" s="3310"/>
      <c r="J30" s="3310"/>
      <c r="K30" s="3310"/>
      <c r="L30" s="3310"/>
      <c r="M30" s="3310"/>
      <c r="N30" s="3310"/>
      <c r="O30" s="3310"/>
      <c r="P30" s="3310"/>
      <c r="Q30" s="3310"/>
      <c r="R30" s="3310"/>
      <c r="S30" s="3310"/>
      <c r="T30" s="3310"/>
      <c r="U30" s="3310"/>
      <c r="V30" s="3310"/>
      <c r="W30" s="3310"/>
      <c r="X30" s="3310"/>
      <c r="Y30" s="3310"/>
      <c r="Z30" s="3310"/>
      <c r="AA30" s="3310"/>
      <c r="AB30" s="3310"/>
      <c r="AC30" s="3310"/>
      <c r="AD30" s="3310"/>
      <c r="AE30" s="3310"/>
      <c r="AF30" s="3310"/>
      <c r="AG30" s="3310"/>
      <c r="AH30" s="3310"/>
      <c r="AI30" s="3310"/>
      <c r="AJ30" s="3310"/>
      <c r="AK30" s="3310"/>
      <c r="AL30" s="3310"/>
      <c r="AM30" s="3310"/>
      <c r="AN30" s="3310"/>
      <c r="AO30" s="3310"/>
      <c r="AP30" s="3310"/>
      <c r="AQ30" s="3310"/>
      <c r="AR30" s="3310"/>
      <c r="AS30" s="3310"/>
      <c r="AT30" s="3310"/>
      <c r="AU30" s="3310"/>
      <c r="AV30" s="3310"/>
      <c r="AW30" s="3310"/>
      <c r="AX30" s="3310"/>
      <c r="AY30" s="3310"/>
      <c r="AZ30" s="3310"/>
      <c r="BA30" s="3310"/>
      <c r="BB30" s="3310"/>
      <c r="BC30" s="3310"/>
      <c r="BD30" s="3310"/>
      <c r="BE30" s="3310"/>
      <c r="BF30" s="3310"/>
      <c r="BG30" s="3310"/>
      <c r="BH30" s="3310"/>
    </row>
    <row r="31" spans="1:60" s="3319" customFormat="1" ht="33" customHeight="1">
      <c r="A31" s="3695" t="s">
        <v>1457</v>
      </c>
      <c r="B31" s="3696" t="s">
        <v>780</v>
      </c>
      <c r="C31" s="3692" t="s">
        <v>3845</v>
      </c>
      <c r="D31" s="3698">
        <f>SUM('F3 LCR - CORE FCY'!J42,'F4 LCR - CORE FCY'!H20,'F4 LCR - CORE FCY'!N20,'F4 LCR - CORE FCY'!H25,'F4 LCR - CORE FCY'!N25,'F4 LCR - CORE FCY'!H30,'F4 LCR - CORE FCY'!N30,'F4 LCR - CORE FCY'!H35,'F4 LCR - CORE FCY'!N35)</f>
        <v>0</v>
      </c>
      <c r="E31" s="3705" t="s">
        <v>3846</v>
      </c>
      <c r="F31" s="3310"/>
      <c r="G31" s="3310"/>
      <c r="H31" s="3310"/>
      <c r="I31" s="3310"/>
      <c r="J31" s="3310"/>
      <c r="K31" s="3310"/>
      <c r="L31" s="3310"/>
      <c r="M31" s="3310"/>
      <c r="N31" s="3310"/>
      <c r="O31" s="3310"/>
      <c r="P31" s="3310"/>
      <c r="Q31" s="3310"/>
      <c r="R31" s="3310"/>
      <c r="S31" s="3310"/>
      <c r="T31" s="3310"/>
      <c r="U31" s="3310"/>
      <c r="V31" s="3310"/>
      <c r="W31" s="3310"/>
      <c r="X31" s="3310"/>
      <c r="Y31" s="3310"/>
      <c r="Z31" s="3310"/>
      <c r="AA31" s="3310"/>
      <c r="AB31" s="3310"/>
      <c r="AC31" s="3310"/>
      <c r="AD31" s="3310"/>
      <c r="AE31" s="3310"/>
      <c r="AF31" s="3310"/>
      <c r="AG31" s="3310"/>
      <c r="AH31" s="3310"/>
      <c r="AI31" s="3310"/>
      <c r="AJ31" s="3310"/>
      <c r="AK31" s="3310"/>
      <c r="AL31" s="3310"/>
      <c r="AM31" s="3310"/>
      <c r="AN31" s="3310"/>
      <c r="AO31" s="3310"/>
      <c r="AP31" s="3310"/>
      <c r="AQ31" s="3310"/>
      <c r="AR31" s="3310"/>
      <c r="AS31" s="3310"/>
      <c r="AT31" s="3310"/>
      <c r="AU31" s="3310"/>
      <c r="AV31" s="3310"/>
      <c r="AW31" s="3310"/>
      <c r="AX31" s="3310"/>
      <c r="AY31" s="3310"/>
      <c r="AZ31" s="3310"/>
      <c r="BA31" s="3310"/>
      <c r="BB31" s="3310"/>
      <c r="BC31" s="3310"/>
      <c r="BD31" s="3310"/>
      <c r="BE31" s="3310"/>
      <c r="BF31" s="3310"/>
      <c r="BG31" s="3310"/>
      <c r="BH31" s="3310"/>
    </row>
    <row r="32" spans="1:60" s="3319" customFormat="1" ht="33" customHeight="1">
      <c r="A32" s="3695" t="s">
        <v>1460</v>
      </c>
      <c r="B32" s="3696" t="s">
        <v>781</v>
      </c>
      <c r="C32" s="3692" t="s">
        <v>3847</v>
      </c>
      <c r="D32" s="3698">
        <f>SUM('F2 LCR - CORE FCY'!G85,'F2 LCR - CORE FCY'!G90,'F4 LCR - CORE FCY'!F27,'F4 LCR - CORE FCY'!L27)</f>
        <v>0</v>
      </c>
      <c r="E32" s="3705" t="s">
        <v>3848</v>
      </c>
      <c r="F32" s="3310"/>
      <c r="G32" s="3310"/>
      <c r="H32" s="3310"/>
      <c r="I32" s="3310"/>
      <c r="J32" s="3310"/>
      <c r="K32" s="3310"/>
      <c r="L32" s="3310"/>
      <c r="M32" s="3310"/>
      <c r="N32" s="3310"/>
      <c r="O32" s="3310"/>
      <c r="P32" s="3310"/>
      <c r="Q32" s="3310"/>
      <c r="R32" s="3310"/>
      <c r="S32" s="3310"/>
      <c r="T32" s="3310"/>
      <c r="U32" s="3310"/>
      <c r="V32" s="3310"/>
      <c r="W32" s="3310"/>
      <c r="X32" s="3310"/>
      <c r="Y32" s="3310"/>
      <c r="Z32" s="3310"/>
      <c r="AA32" s="3310"/>
      <c r="AB32" s="3310"/>
      <c r="AC32" s="3310"/>
      <c r="AD32" s="3310"/>
      <c r="AE32" s="3310"/>
      <c r="AF32" s="3310"/>
      <c r="AG32" s="3310"/>
      <c r="AH32" s="3310"/>
      <c r="AI32" s="3310"/>
      <c r="AJ32" s="3310"/>
      <c r="AK32" s="3310"/>
      <c r="AL32" s="3310"/>
      <c r="AM32" s="3310"/>
      <c r="AN32" s="3310"/>
      <c r="AO32" s="3310"/>
      <c r="AP32" s="3310"/>
      <c r="AQ32" s="3310"/>
      <c r="AR32" s="3310"/>
      <c r="AS32" s="3310"/>
      <c r="AT32" s="3310"/>
      <c r="AU32" s="3310"/>
      <c r="AV32" s="3310"/>
      <c r="AW32" s="3310"/>
      <c r="AX32" s="3310"/>
      <c r="AY32" s="3310"/>
      <c r="AZ32" s="3310"/>
      <c r="BA32" s="3310"/>
      <c r="BB32" s="3310"/>
      <c r="BC32" s="3310"/>
      <c r="BD32" s="3310"/>
      <c r="BE32" s="3310"/>
      <c r="BF32" s="3310"/>
      <c r="BG32" s="3310"/>
      <c r="BH32" s="3310"/>
    </row>
    <row r="33" spans="1:60" s="3319" customFormat="1" ht="33" customHeight="1" thickBot="1">
      <c r="A33" s="3700" t="s">
        <v>2664</v>
      </c>
      <c r="B33" s="3701" t="s">
        <v>782</v>
      </c>
      <c r="C33" s="3702" t="s">
        <v>3849</v>
      </c>
      <c r="D33" s="3712">
        <f>D30-D31+D32</f>
        <v>0</v>
      </c>
      <c r="E33" s="3713" t="s">
        <v>3850</v>
      </c>
      <c r="F33" s="3310"/>
      <c r="G33" s="3310"/>
      <c r="H33" s="3310"/>
      <c r="I33" s="3310"/>
      <c r="J33" s="3310"/>
      <c r="K33" s="3310"/>
      <c r="L33" s="3310"/>
      <c r="M33" s="3310"/>
      <c r="N33" s="3310"/>
      <c r="O33" s="3310"/>
      <c r="P33" s="3310"/>
      <c r="Q33" s="3310"/>
      <c r="R33" s="3310"/>
      <c r="S33" s="3310"/>
      <c r="T33" s="3310"/>
      <c r="U33" s="3310"/>
      <c r="V33" s="3310"/>
      <c r="W33" s="3310"/>
      <c r="X33" s="3310"/>
      <c r="Y33" s="3310"/>
      <c r="Z33" s="3310"/>
      <c r="AA33" s="3310"/>
      <c r="AB33" s="3310"/>
      <c r="AC33" s="3310"/>
      <c r="AD33" s="3310"/>
      <c r="AE33" s="3310"/>
      <c r="AF33" s="3310"/>
      <c r="AG33" s="3310"/>
      <c r="AH33" s="3310"/>
      <c r="AI33" s="3310"/>
      <c r="AJ33" s="3310"/>
      <c r="AK33" s="3310"/>
      <c r="AL33" s="3310"/>
      <c r="AM33" s="3310"/>
      <c r="AN33" s="3310"/>
      <c r="AO33" s="3310"/>
      <c r="AP33" s="3310"/>
      <c r="AQ33" s="3310"/>
      <c r="AR33" s="3310"/>
      <c r="AS33" s="3310"/>
      <c r="AT33" s="3310"/>
      <c r="AU33" s="3310"/>
      <c r="AV33" s="3310"/>
      <c r="AW33" s="3310"/>
      <c r="AX33" s="3310"/>
      <c r="AY33" s="3310"/>
      <c r="AZ33" s="3310"/>
      <c r="BA33" s="3310"/>
      <c r="BB33" s="3310"/>
      <c r="BC33" s="3310"/>
      <c r="BD33" s="3310"/>
      <c r="BE33" s="3310"/>
      <c r="BF33" s="3310"/>
      <c r="BG33" s="3310"/>
      <c r="BH33" s="3310"/>
    </row>
    <row r="34" spans="1:60" s="3319" customFormat="1" ht="33" customHeight="1">
      <c r="A34" s="3690" t="s">
        <v>2666</v>
      </c>
      <c r="B34" s="3691" t="s">
        <v>783</v>
      </c>
      <c r="C34" s="3692" t="s">
        <v>3851</v>
      </c>
      <c r="D34" s="3693">
        <f>MAX(D33-15/85*(D25+D29), D33-15/60*D25,0)</f>
        <v>0</v>
      </c>
      <c r="E34" s="3705" t="s">
        <v>3852</v>
      </c>
      <c r="F34" s="3310"/>
      <c r="G34" s="3310"/>
      <c r="H34" s="3310"/>
      <c r="I34" s="3310"/>
      <c r="J34" s="3310"/>
      <c r="K34" s="3310"/>
      <c r="L34" s="3310"/>
      <c r="M34" s="3310"/>
      <c r="N34" s="3310"/>
      <c r="O34" s="3310"/>
      <c r="P34" s="3310"/>
      <c r="Q34" s="3310"/>
      <c r="R34" s="3310"/>
      <c r="S34" s="3310"/>
      <c r="T34" s="3310"/>
      <c r="U34" s="3310"/>
      <c r="V34" s="3310"/>
      <c r="W34" s="3310"/>
      <c r="X34" s="3310"/>
      <c r="Y34" s="3310"/>
      <c r="Z34" s="3310"/>
      <c r="AA34" s="3310"/>
      <c r="AB34" s="3310"/>
      <c r="AC34" s="3310"/>
      <c r="AD34" s="3310"/>
      <c r="AE34" s="3310"/>
      <c r="AF34" s="3310"/>
      <c r="AG34" s="3310"/>
      <c r="AH34" s="3310"/>
      <c r="AI34" s="3310"/>
      <c r="AJ34" s="3310"/>
      <c r="AK34" s="3310"/>
      <c r="AL34" s="3310"/>
      <c r="AM34" s="3310"/>
      <c r="AN34" s="3310"/>
      <c r="AO34" s="3310"/>
      <c r="AP34" s="3310"/>
      <c r="AQ34" s="3310"/>
      <c r="AR34" s="3310"/>
      <c r="AS34" s="3310"/>
      <c r="AT34" s="3310"/>
      <c r="AU34" s="3310"/>
      <c r="AV34" s="3310"/>
      <c r="AW34" s="3310"/>
      <c r="AX34" s="3310"/>
      <c r="AY34" s="3310"/>
      <c r="AZ34" s="3310"/>
      <c r="BA34" s="3310"/>
      <c r="BB34" s="3310"/>
      <c r="BC34" s="3310"/>
      <c r="BD34" s="3310"/>
      <c r="BE34" s="3310"/>
      <c r="BF34" s="3310"/>
      <c r="BG34" s="3310"/>
      <c r="BH34" s="3310"/>
    </row>
    <row r="35" spans="1:60" s="3319" customFormat="1" ht="33" customHeight="1" thickBot="1">
      <c r="A35" s="3714" t="s">
        <v>2668</v>
      </c>
      <c r="B35" s="3715" t="s">
        <v>784</v>
      </c>
      <c r="C35" s="3692" t="s">
        <v>3853</v>
      </c>
      <c r="D35" s="3716">
        <f>MAX((D29+D33-D34)-2/3*D25,0)</f>
        <v>0</v>
      </c>
      <c r="E35" s="3713" t="s">
        <v>3854</v>
      </c>
      <c r="F35" s="3310"/>
      <c r="G35" s="3310"/>
      <c r="H35" s="3310"/>
      <c r="I35" s="3310"/>
      <c r="J35" s="3310"/>
      <c r="K35" s="3310"/>
      <c r="L35" s="3310"/>
      <c r="M35" s="3310"/>
      <c r="N35" s="3310"/>
      <c r="O35" s="3310"/>
      <c r="P35" s="3310"/>
      <c r="Q35" s="3310"/>
      <c r="R35" s="3310"/>
      <c r="S35" s="3310"/>
      <c r="T35" s="3310"/>
      <c r="U35" s="3310"/>
      <c r="V35" s="3310"/>
      <c r="W35" s="3310"/>
      <c r="X35" s="3310"/>
      <c r="Y35" s="3310"/>
      <c r="Z35" s="3310"/>
      <c r="AA35" s="3310"/>
      <c r="AB35" s="3310"/>
      <c r="AC35" s="3310"/>
      <c r="AD35" s="3310"/>
      <c r="AE35" s="3310"/>
      <c r="AF35" s="3310"/>
      <c r="AG35" s="3310"/>
      <c r="AH35" s="3310"/>
      <c r="AI35" s="3310"/>
      <c r="AJ35" s="3310"/>
      <c r="AK35" s="3310"/>
      <c r="AL35" s="3310"/>
      <c r="AM35" s="3310"/>
      <c r="AN35" s="3310"/>
      <c r="AO35" s="3310"/>
      <c r="AP35" s="3310"/>
      <c r="AQ35" s="3310"/>
      <c r="AR35" s="3310"/>
      <c r="AS35" s="3310"/>
      <c r="AT35" s="3310"/>
      <c r="AU35" s="3310"/>
      <c r="AV35" s="3310"/>
      <c r="AW35" s="3310"/>
      <c r="AX35" s="3310"/>
      <c r="AY35" s="3310"/>
      <c r="AZ35" s="3310"/>
      <c r="BA35" s="3310"/>
      <c r="BB35" s="3310"/>
      <c r="BC35" s="3310"/>
      <c r="BD35" s="3310"/>
      <c r="BE35" s="3310"/>
      <c r="BF35" s="3310"/>
      <c r="BG35" s="3310"/>
      <c r="BH35" s="3310"/>
    </row>
    <row r="36" spans="1:60" s="3319" customFormat="1" ht="33" customHeight="1" thickBot="1">
      <c r="A36" s="3717" t="s">
        <v>1463</v>
      </c>
      <c r="B36" s="3718" t="s">
        <v>3855</v>
      </c>
      <c r="C36" s="3719" t="s">
        <v>3819</v>
      </c>
      <c r="D36" s="3720">
        <f>D25+D29+D33-D34-D35</f>
        <v>0</v>
      </c>
      <c r="E36" s="3721" t="s">
        <v>3856</v>
      </c>
      <c r="F36" s="3310"/>
      <c r="G36" s="3310"/>
      <c r="H36" s="3310"/>
      <c r="I36" s="3310"/>
      <c r="J36" s="3310"/>
      <c r="K36" s="3310"/>
      <c r="L36" s="3310"/>
      <c r="M36" s="3310"/>
      <c r="N36" s="3310"/>
      <c r="O36" s="3310"/>
      <c r="P36" s="3310"/>
      <c r="Q36" s="3310"/>
      <c r="R36" s="3310"/>
      <c r="S36" s="3310"/>
      <c r="T36" s="3310"/>
      <c r="U36" s="3310"/>
      <c r="V36" s="3310"/>
      <c r="W36" s="3310"/>
      <c r="X36" s="3310"/>
      <c r="Y36" s="3310"/>
      <c r="Z36" s="3310"/>
      <c r="AA36" s="3310"/>
      <c r="AB36" s="3310"/>
      <c r="AC36" s="3310"/>
      <c r="AD36" s="3310"/>
      <c r="AE36" s="3310"/>
      <c r="AF36" s="3310"/>
      <c r="AG36" s="3310"/>
      <c r="AH36" s="3310"/>
      <c r="AI36" s="3310"/>
      <c r="AJ36" s="3310"/>
      <c r="AK36" s="3310"/>
      <c r="AL36" s="3310"/>
      <c r="AM36" s="3310"/>
      <c r="AN36" s="3310"/>
      <c r="AO36" s="3310"/>
      <c r="AP36" s="3310"/>
      <c r="AQ36" s="3310"/>
      <c r="AR36" s="3310"/>
      <c r="AS36" s="3310"/>
      <c r="AT36" s="3310"/>
      <c r="AU36" s="3310"/>
      <c r="AV36" s="3310"/>
      <c r="AW36" s="3310"/>
      <c r="AX36" s="3310"/>
      <c r="AY36" s="3310"/>
      <c r="AZ36" s="3310"/>
      <c r="BA36" s="3310"/>
      <c r="BB36" s="3310"/>
      <c r="BC36" s="3310"/>
      <c r="BD36" s="3310"/>
      <c r="BE36" s="3310"/>
      <c r="BF36" s="3310"/>
      <c r="BG36" s="3310"/>
      <c r="BH36" s="3310"/>
    </row>
    <row r="37" spans="1:60" ht="30" customHeight="1" thickBot="1">
      <c r="A37" s="5232" t="s">
        <v>3857</v>
      </c>
      <c r="B37" s="5233"/>
      <c r="C37" s="5233"/>
      <c r="D37" s="5233"/>
      <c r="E37" s="5234"/>
    </row>
    <row r="38" spans="1:60" ht="30" customHeight="1">
      <c r="A38" s="3709" t="s">
        <v>2671</v>
      </c>
      <c r="B38" s="3710" t="s">
        <v>3858</v>
      </c>
      <c r="C38" s="3722" t="s">
        <v>3859</v>
      </c>
      <c r="D38" s="3711">
        <f>'F2 LCR - CORE FCY'!J16</f>
        <v>0</v>
      </c>
      <c r="E38" s="3723" t="s">
        <v>3860</v>
      </c>
    </row>
    <row r="39" spans="1:60" ht="30" customHeight="1" thickBot="1">
      <c r="A39" s="3714" t="s">
        <v>2673</v>
      </c>
      <c r="B39" s="3707" t="s">
        <v>3861</v>
      </c>
      <c r="C39" s="3724" t="s">
        <v>3862</v>
      </c>
      <c r="D39" s="3708">
        <f>'F3 LCR - CORE FCY'!K18</f>
        <v>0</v>
      </c>
      <c r="E39" s="3725" t="s">
        <v>3863</v>
      </c>
    </row>
    <row r="40" spans="1:60" ht="35.25" customHeight="1" thickBot="1">
      <c r="A40" s="3726" t="s">
        <v>2674</v>
      </c>
      <c r="B40" s="3727" t="s">
        <v>3864</v>
      </c>
      <c r="C40" s="3728" t="s">
        <v>3820</v>
      </c>
      <c r="D40" s="3729">
        <f>D38-MIN(D39,0.75*D38)</f>
        <v>0</v>
      </c>
      <c r="E40" s="3730" t="s">
        <v>3865</v>
      </c>
    </row>
    <row r="41" spans="1:60">
      <c r="D41" s="3312"/>
      <c r="E41" s="3310"/>
    </row>
    <row r="42" spans="1:60">
      <c r="D42" s="3312"/>
      <c r="E42" s="3310"/>
    </row>
    <row r="43" spans="1:60">
      <c r="D43" s="3312"/>
      <c r="E43" s="3310"/>
    </row>
    <row r="44" spans="1:60">
      <c r="E44" s="3310"/>
    </row>
    <row r="45" spans="1:60">
      <c r="E45" s="3310"/>
    </row>
    <row r="46" spans="1:60">
      <c r="E46" s="3310"/>
    </row>
    <row r="47" spans="1:60">
      <c r="E47" s="3310"/>
    </row>
    <row r="48" spans="1:60">
      <c r="E48" s="3310"/>
    </row>
    <row r="49" spans="5:5">
      <c r="E49" s="3310"/>
    </row>
    <row r="50" spans="5:5">
      <c r="E50" s="3310"/>
    </row>
    <row r="51" spans="5:5">
      <c r="E51" s="3310"/>
    </row>
    <row r="52" spans="5:5">
      <c r="E52" s="3310"/>
    </row>
    <row r="53" spans="5:5">
      <c r="E53" s="3310"/>
    </row>
    <row r="54" spans="5:5">
      <c r="E54" s="3310"/>
    </row>
    <row r="55" spans="5:5">
      <c r="E55" s="3310"/>
    </row>
    <row r="56" spans="5:5">
      <c r="E56" s="3310"/>
    </row>
    <row r="57" spans="5:5">
      <c r="E57" s="3310"/>
    </row>
    <row r="58" spans="5:5">
      <c r="E58" s="3310"/>
    </row>
    <row r="59" spans="5:5">
      <c r="E59" s="3310"/>
    </row>
    <row r="60" spans="5:5">
      <c r="E60" s="3310"/>
    </row>
    <row r="61" spans="5:5">
      <c r="E61" s="3310"/>
    </row>
    <row r="62" spans="5:5">
      <c r="E62" s="3310"/>
    </row>
    <row r="63" spans="5:5">
      <c r="E63" s="3310"/>
    </row>
    <row r="64" spans="5:5">
      <c r="E64" s="3310"/>
    </row>
    <row r="65" spans="5:5">
      <c r="E65" s="3310"/>
    </row>
    <row r="66" spans="5:5">
      <c r="E66" s="3310"/>
    </row>
    <row r="67" spans="5:5">
      <c r="E67" s="3310"/>
    </row>
    <row r="68" spans="5:5">
      <c r="E68" s="3310"/>
    </row>
    <row r="69" spans="5:5">
      <c r="E69" s="3310"/>
    </row>
    <row r="70" spans="5:5">
      <c r="E70" s="3310"/>
    </row>
    <row r="71" spans="5:5">
      <c r="E71" s="3310"/>
    </row>
    <row r="72" spans="5:5">
      <c r="E72" s="3310"/>
    </row>
    <row r="73" spans="5:5">
      <c r="E73" s="3310"/>
    </row>
    <row r="74" spans="5:5">
      <c r="E74" s="3310"/>
    </row>
    <row r="75" spans="5:5">
      <c r="E75" s="3310"/>
    </row>
    <row r="76" spans="5:5">
      <c r="E76" s="3310"/>
    </row>
    <row r="77" spans="5:5">
      <c r="E77" s="3310"/>
    </row>
    <row r="78" spans="5:5">
      <c r="E78" s="3310"/>
    </row>
    <row r="79" spans="5:5">
      <c r="E79" s="3310"/>
    </row>
    <row r="80" spans="5:5">
      <c r="E80" s="3310"/>
    </row>
    <row r="81" spans="5:5">
      <c r="E81" s="3310"/>
    </row>
    <row r="82" spans="5:5">
      <c r="E82" s="3310"/>
    </row>
    <row r="83" spans="5:5">
      <c r="E83" s="3310"/>
    </row>
    <row r="84" spans="5:5">
      <c r="E84" s="3310"/>
    </row>
    <row r="85" spans="5:5">
      <c r="E85" s="3310"/>
    </row>
    <row r="86" spans="5:5">
      <c r="E86" s="3310"/>
    </row>
    <row r="87" spans="5:5">
      <c r="E87" s="3310"/>
    </row>
    <row r="88" spans="5:5">
      <c r="E88" s="3310"/>
    </row>
    <row r="89" spans="5:5">
      <c r="E89" s="3310"/>
    </row>
    <row r="90" spans="5:5">
      <c r="E90" s="3310"/>
    </row>
    <row r="91" spans="5:5">
      <c r="E91" s="3310"/>
    </row>
    <row r="92" spans="5:5">
      <c r="E92" s="3310"/>
    </row>
    <row r="93" spans="5:5">
      <c r="E93" s="3310"/>
    </row>
    <row r="94" spans="5:5">
      <c r="E94" s="3310"/>
    </row>
    <row r="95" spans="5:5">
      <c r="E95" s="3310"/>
    </row>
    <row r="96" spans="5:5">
      <c r="E96" s="3310"/>
    </row>
    <row r="97" spans="5:5">
      <c r="E97" s="3310"/>
    </row>
    <row r="98" spans="5:5">
      <c r="E98" s="3310"/>
    </row>
    <row r="99" spans="5:5">
      <c r="E99" s="3310"/>
    </row>
    <row r="100" spans="5:5">
      <c r="E100" s="3310"/>
    </row>
    <row r="101" spans="5:5">
      <c r="E101" s="3310"/>
    </row>
    <row r="102" spans="5:5">
      <c r="E102" s="3310"/>
    </row>
    <row r="103" spans="5:5">
      <c r="E103" s="3310"/>
    </row>
    <row r="104" spans="5:5">
      <c r="E104" s="3310"/>
    </row>
    <row r="105" spans="5:5">
      <c r="E105" s="3310"/>
    </row>
    <row r="106" spans="5:5">
      <c r="E106" s="3310"/>
    </row>
    <row r="107" spans="5:5">
      <c r="E107" s="3310"/>
    </row>
    <row r="108" spans="5:5">
      <c r="E108" s="3310"/>
    </row>
    <row r="109" spans="5:5">
      <c r="E109" s="3310"/>
    </row>
    <row r="110" spans="5:5">
      <c r="E110" s="3310"/>
    </row>
    <row r="111" spans="5:5">
      <c r="E111" s="3310"/>
    </row>
    <row r="112" spans="5:5">
      <c r="E112" s="3310"/>
    </row>
    <row r="113" spans="5:5">
      <c r="E113" s="3310"/>
    </row>
    <row r="114" spans="5:5">
      <c r="E114" s="3310"/>
    </row>
    <row r="115" spans="5:5">
      <c r="E115" s="3310"/>
    </row>
    <row r="116" spans="5:5">
      <c r="E116" s="3310"/>
    </row>
    <row r="117" spans="5:5">
      <c r="E117" s="3310"/>
    </row>
    <row r="118" spans="5:5">
      <c r="E118" s="3310"/>
    </row>
    <row r="119" spans="5:5">
      <c r="E119" s="3310"/>
    </row>
    <row r="120" spans="5:5">
      <c r="E120" s="3310"/>
    </row>
    <row r="121" spans="5:5">
      <c r="E121" s="3310"/>
    </row>
    <row r="122" spans="5:5">
      <c r="E122" s="3310"/>
    </row>
    <row r="123" spans="5:5">
      <c r="E123" s="3310"/>
    </row>
    <row r="124" spans="5:5">
      <c r="E124" s="3310"/>
    </row>
    <row r="125" spans="5:5">
      <c r="E125" s="3310"/>
    </row>
    <row r="126" spans="5:5">
      <c r="E126" s="3310"/>
    </row>
    <row r="127" spans="5:5">
      <c r="E127" s="3310"/>
    </row>
    <row r="128" spans="5:5">
      <c r="E128" s="3310"/>
    </row>
    <row r="129" spans="5:5">
      <c r="E129" s="3310"/>
    </row>
    <row r="130" spans="5:5">
      <c r="E130" s="3310"/>
    </row>
    <row r="131" spans="5:5">
      <c r="E131" s="3310"/>
    </row>
  </sheetData>
  <mergeCells count="5">
    <mergeCell ref="A8:E8"/>
    <mergeCell ref="A14:E14"/>
    <mergeCell ref="A15:E15"/>
    <mergeCell ref="A19:E19"/>
    <mergeCell ref="A37:E37"/>
  </mergeCells>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31"/>
  <sheetViews>
    <sheetView topLeftCell="A4" zoomScale="80" zoomScaleNormal="80" workbookViewId="0"/>
  </sheetViews>
  <sheetFormatPr defaultColWidth="11.42578125" defaultRowHeight="14.25"/>
  <cols>
    <col min="1" max="1" width="10.42578125" style="3309" customWidth="1"/>
    <col min="2" max="2" width="10.42578125" style="3314" customWidth="1"/>
    <col min="3" max="3" width="85.28515625" style="3310" customWidth="1"/>
    <col min="4" max="4" width="24.5703125" style="3310" customWidth="1"/>
    <col min="5" max="5" width="47" style="3731" bestFit="1" customWidth="1"/>
    <col min="6" max="16384" width="11.42578125" style="3310"/>
  </cols>
  <sheetData>
    <row r="1" spans="1:60" ht="15">
      <c r="C1" s="41" t="s">
        <v>48</v>
      </c>
      <c r="D1" s="105" t="s">
        <v>1000</v>
      </c>
      <c r="E1" s="3516"/>
    </row>
    <row r="2" spans="1:60" ht="15">
      <c r="C2" s="27" t="s">
        <v>49</v>
      </c>
      <c r="D2" s="27" t="s">
        <v>3402</v>
      </c>
      <c r="E2" s="3516"/>
    </row>
    <row r="3" spans="1:60" ht="15">
      <c r="C3" s="27" t="s">
        <v>47</v>
      </c>
      <c r="D3" s="27" t="s">
        <v>52</v>
      </c>
      <c r="E3" s="3516"/>
    </row>
    <row r="4" spans="1:60" ht="15">
      <c r="C4" s="27" t="s">
        <v>50</v>
      </c>
      <c r="D4" s="27" t="s">
        <v>53</v>
      </c>
      <c r="E4" s="3516"/>
    </row>
    <row r="5" spans="1:60" ht="15">
      <c r="C5" s="41" t="s">
        <v>792</v>
      </c>
      <c r="D5" s="41" t="s">
        <v>71</v>
      </c>
      <c r="E5" s="3516"/>
    </row>
    <row r="6" spans="1:60">
      <c r="E6" s="3311"/>
    </row>
    <row r="7" spans="1:60" ht="15" thickBot="1">
      <c r="A7" s="3379"/>
      <c r="E7" s="3311"/>
    </row>
    <row r="8" spans="1:60" ht="45" customHeight="1" thickBot="1">
      <c r="A8" s="5235" t="s">
        <v>3868</v>
      </c>
      <c r="B8" s="5236"/>
      <c r="C8" s="5236"/>
      <c r="D8" s="5236"/>
      <c r="E8" s="5237"/>
    </row>
    <row r="9" spans="1:60" ht="15" customHeight="1">
      <c r="A9" s="3687"/>
      <c r="B9" s="3687"/>
      <c r="C9" s="3687"/>
      <c r="D9" s="3687"/>
      <c r="E9" s="3312"/>
    </row>
    <row r="10" spans="1:60" ht="15" customHeight="1">
      <c r="A10" s="3687"/>
      <c r="B10" s="3687"/>
      <c r="C10" s="3386"/>
      <c r="D10" s="3387"/>
      <c r="E10" s="3312"/>
    </row>
    <row r="11" spans="1:60" ht="15" customHeight="1" thickBot="1">
      <c r="A11" s="3687"/>
      <c r="B11" s="3687"/>
      <c r="C11" s="3687"/>
      <c r="D11" s="3687"/>
      <c r="E11" s="3312"/>
    </row>
    <row r="12" spans="1:60" s="3319" customFormat="1" ht="28.5" customHeight="1">
      <c r="A12" s="3732"/>
      <c r="B12" s="3733"/>
      <c r="C12" s="3734"/>
      <c r="D12" s="3316" t="s">
        <v>3815</v>
      </c>
      <c r="E12" s="3317" t="s">
        <v>3816</v>
      </c>
      <c r="F12" s="3310"/>
      <c r="G12" s="3310"/>
      <c r="H12" s="3310"/>
      <c r="I12" s="3310"/>
      <c r="J12" s="3310"/>
      <c r="K12" s="3310"/>
      <c r="L12" s="3310"/>
      <c r="M12" s="3310"/>
      <c r="N12" s="3310"/>
      <c r="O12" s="3310"/>
      <c r="P12" s="3310"/>
      <c r="Q12" s="3310"/>
      <c r="R12" s="3310"/>
      <c r="S12" s="3310"/>
      <c r="T12" s="3310"/>
      <c r="U12" s="3310"/>
      <c r="V12" s="3310"/>
      <c r="W12" s="3310"/>
      <c r="X12" s="3310"/>
      <c r="Y12" s="3310"/>
      <c r="Z12" s="3310"/>
      <c r="AA12" s="3310"/>
      <c r="AB12" s="3310"/>
      <c r="AC12" s="3310"/>
      <c r="AD12" s="3310"/>
      <c r="AE12" s="3310"/>
      <c r="AF12" s="3310"/>
      <c r="AG12" s="3310"/>
      <c r="AH12" s="3310"/>
      <c r="AI12" s="3310"/>
      <c r="AJ12" s="3310"/>
      <c r="AK12" s="3310"/>
      <c r="AL12" s="3310"/>
      <c r="AM12" s="3310"/>
      <c r="AN12" s="3310"/>
      <c r="AO12" s="3310"/>
      <c r="AP12" s="3310"/>
      <c r="AQ12" s="3310"/>
      <c r="AR12" s="3310"/>
      <c r="AS12" s="3310"/>
      <c r="AT12" s="3310"/>
      <c r="AU12" s="3310"/>
      <c r="AV12" s="3310"/>
      <c r="AW12" s="3310"/>
      <c r="AX12" s="3310"/>
      <c r="AY12" s="3310"/>
      <c r="AZ12" s="3310"/>
      <c r="BA12" s="3310"/>
      <c r="BB12" s="3310"/>
      <c r="BC12" s="3310"/>
      <c r="BD12" s="3310"/>
      <c r="BE12" s="3310"/>
      <c r="BF12" s="3310"/>
      <c r="BG12" s="3310"/>
      <c r="BH12" s="3310"/>
    </row>
    <row r="13" spans="1:60" s="3319" customFormat="1" ht="30.75" customHeight="1" thickBot="1">
      <c r="A13" s="3735" t="s">
        <v>1651</v>
      </c>
      <c r="B13" s="3736" t="s">
        <v>200</v>
      </c>
      <c r="C13" s="3736" t="s">
        <v>1415</v>
      </c>
      <c r="D13" s="3688" t="s">
        <v>1417</v>
      </c>
      <c r="E13" s="3737"/>
      <c r="F13" s="3310"/>
      <c r="G13" s="3310"/>
      <c r="H13" s="3310"/>
      <c r="I13" s="3310"/>
      <c r="J13" s="3310"/>
      <c r="K13" s="3310"/>
      <c r="L13" s="3310"/>
      <c r="M13" s="3310"/>
      <c r="N13" s="3310"/>
      <c r="O13" s="3310"/>
      <c r="P13" s="3310"/>
      <c r="Q13" s="3310"/>
      <c r="R13" s="3310"/>
      <c r="S13" s="3310"/>
      <c r="T13" s="3310"/>
      <c r="U13" s="3310"/>
      <c r="V13" s="3310"/>
      <c r="W13" s="3310"/>
      <c r="X13" s="3310"/>
      <c r="Y13" s="3310"/>
      <c r="Z13" s="3310"/>
      <c r="AA13" s="3310"/>
      <c r="AB13" s="3310"/>
      <c r="AC13" s="3310"/>
      <c r="AD13" s="3310"/>
      <c r="AE13" s="3310"/>
      <c r="AF13" s="3310"/>
      <c r="AG13" s="3310"/>
      <c r="AH13" s="3310"/>
      <c r="AI13" s="3310"/>
      <c r="AJ13" s="3310"/>
      <c r="AK13" s="3310"/>
      <c r="AL13" s="3310"/>
      <c r="AM13" s="3310"/>
      <c r="AN13" s="3310"/>
      <c r="AO13" s="3310"/>
      <c r="AP13" s="3310"/>
      <c r="AQ13" s="3310"/>
      <c r="AR13" s="3310"/>
      <c r="AS13" s="3310"/>
      <c r="AT13" s="3310"/>
      <c r="AU13" s="3310"/>
      <c r="AV13" s="3310"/>
      <c r="AW13" s="3310"/>
      <c r="AX13" s="3310"/>
      <c r="AY13" s="3310"/>
      <c r="AZ13" s="3310"/>
      <c r="BA13" s="3310"/>
      <c r="BB13" s="3310"/>
      <c r="BC13" s="3310"/>
      <c r="BD13" s="3310"/>
      <c r="BE13" s="3310"/>
      <c r="BF13" s="3310"/>
      <c r="BG13" s="3310"/>
      <c r="BH13" s="3310"/>
    </row>
    <row r="14" spans="1:60" s="3319" customFormat="1" ht="30" customHeight="1" thickBot="1">
      <c r="A14" s="5244" t="s">
        <v>3817</v>
      </c>
      <c r="B14" s="5245"/>
      <c r="C14" s="5245"/>
      <c r="D14" s="5245"/>
      <c r="E14" s="5246"/>
      <c r="F14" s="3310"/>
      <c r="G14" s="3310"/>
      <c r="H14" s="3310"/>
      <c r="I14" s="3310"/>
      <c r="J14" s="3310"/>
      <c r="K14" s="3310"/>
      <c r="L14" s="3310"/>
      <c r="M14" s="3310"/>
      <c r="N14" s="3310"/>
      <c r="O14" s="3310"/>
      <c r="P14" s="3310"/>
      <c r="Q14" s="3310"/>
      <c r="R14" s="3310"/>
      <c r="S14" s="3310"/>
      <c r="T14" s="3310"/>
      <c r="U14" s="3310"/>
      <c r="V14" s="3310"/>
      <c r="W14" s="3310"/>
      <c r="X14" s="3310"/>
      <c r="Y14" s="3310"/>
      <c r="Z14" s="3310"/>
      <c r="AA14" s="3310"/>
      <c r="AB14" s="3310"/>
      <c r="AC14" s="3310"/>
      <c r="AD14" s="3310"/>
      <c r="AE14" s="3310"/>
      <c r="AF14" s="3310"/>
      <c r="AG14" s="3310"/>
      <c r="AH14" s="3310"/>
      <c r="AI14" s="3310"/>
      <c r="AJ14" s="3310"/>
      <c r="AK14" s="3310"/>
      <c r="AL14" s="3310"/>
      <c r="AM14" s="3310"/>
      <c r="AN14" s="3310"/>
      <c r="AO14" s="3310"/>
      <c r="AP14" s="3310"/>
      <c r="AQ14" s="3310"/>
      <c r="AR14" s="3310"/>
      <c r="AS14" s="3310"/>
      <c r="AT14" s="3310"/>
      <c r="AU14" s="3310"/>
      <c r="AV14" s="3310"/>
      <c r="AW14" s="3310"/>
      <c r="AX14" s="3310"/>
      <c r="AY14" s="3310"/>
      <c r="AZ14" s="3310"/>
      <c r="BA14" s="3310"/>
      <c r="BB14" s="3310"/>
      <c r="BC14" s="3310"/>
      <c r="BD14" s="3310"/>
      <c r="BE14" s="3310"/>
      <c r="BF14" s="3310"/>
      <c r="BG14" s="3310"/>
      <c r="BH14" s="3310"/>
    </row>
    <row r="15" spans="1:60" s="3319" customFormat="1" ht="30" customHeight="1" thickBot="1">
      <c r="A15" s="5247" t="s">
        <v>3818</v>
      </c>
      <c r="B15" s="5248"/>
      <c r="C15" s="5248"/>
      <c r="D15" s="5248"/>
      <c r="E15" s="5249"/>
      <c r="F15" s="3310"/>
      <c r="G15" s="3310"/>
      <c r="H15" s="3310"/>
      <c r="I15" s="3310"/>
      <c r="J15" s="3310"/>
      <c r="K15" s="3310"/>
      <c r="L15" s="3310"/>
      <c r="M15" s="3310"/>
      <c r="N15" s="3310"/>
      <c r="O15" s="3310"/>
      <c r="P15" s="3310"/>
      <c r="Q15" s="3310"/>
      <c r="R15" s="3310"/>
      <c r="S15" s="3310"/>
      <c r="T15" s="3310"/>
      <c r="U15" s="3310"/>
      <c r="V15" s="3310"/>
      <c r="W15" s="3310"/>
      <c r="X15" s="3310"/>
      <c r="Y15" s="3310"/>
      <c r="Z15" s="3310"/>
      <c r="AA15" s="3310"/>
      <c r="AB15" s="3310"/>
      <c r="AC15" s="3310"/>
      <c r="AD15" s="3310"/>
      <c r="AE15" s="3310"/>
      <c r="AF15" s="3310"/>
      <c r="AG15" s="3310"/>
      <c r="AH15" s="3310"/>
      <c r="AI15" s="3310"/>
      <c r="AJ15" s="3310"/>
      <c r="AK15" s="3310"/>
      <c r="AL15" s="3310"/>
      <c r="AM15" s="3310"/>
      <c r="AN15" s="3310"/>
      <c r="AO15" s="3310"/>
      <c r="AP15" s="3310"/>
      <c r="AQ15" s="3310"/>
      <c r="AR15" s="3310"/>
      <c r="AS15" s="3310"/>
      <c r="AT15" s="3310"/>
      <c r="AU15" s="3310"/>
      <c r="AV15" s="3310"/>
      <c r="AW15" s="3310"/>
      <c r="AX15" s="3310"/>
      <c r="AY15" s="3310"/>
      <c r="AZ15" s="3310"/>
      <c r="BA15" s="3310"/>
      <c r="BB15" s="3310"/>
      <c r="BC15" s="3310"/>
      <c r="BD15" s="3310"/>
      <c r="BE15" s="3310"/>
      <c r="BF15" s="3310"/>
      <c r="BG15" s="3310"/>
      <c r="BH15" s="3310"/>
    </row>
    <row r="16" spans="1:60" s="3319" customFormat="1" ht="30" customHeight="1">
      <c r="A16" s="3690" t="s">
        <v>1417</v>
      </c>
      <c r="B16" s="3691" t="s">
        <v>132</v>
      </c>
      <c r="C16" s="3692" t="s">
        <v>3819</v>
      </c>
      <c r="D16" s="3693">
        <f>D36</f>
        <v>0</v>
      </c>
      <c r="E16" s="3694"/>
      <c r="F16" s="3310"/>
      <c r="G16" s="3310"/>
      <c r="H16" s="3310"/>
      <c r="I16" s="3310"/>
      <c r="J16" s="3310"/>
      <c r="K16" s="3310"/>
      <c r="L16" s="3310"/>
      <c r="M16" s="3310"/>
      <c r="N16" s="3310"/>
      <c r="O16" s="3310"/>
      <c r="P16" s="3310"/>
      <c r="Q16" s="3310"/>
      <c r="R16" s="3310"/>
      <c r="S16" s="3310"/>
      <c r="T16" s="3310"/>
      <c r="U16" s="3310"/>
      <c r="V16" s="3310"/>
      <c r="W16" s="3310"/>
      <c r="X16" s="3310"/>
      <c r="Y16" s="3310"/>
      <c r="Z16" s="3310"/>
      <c r="AA16" s="3310"/>
      <c r="AB16" s="3310"/>
      <c r="AC16" s="3310"/>
      <c r="AD16" s="3310"/>
      <c r="AE16" s="3310"/>
      <c r="AF16" s="3310"/>
      <c r="AG16" s="3310"/>
      <c r="AH16" s="3310"/>
      <c r="AI16" s="3310"/>
      <c r="AJ16" s="3310"/>
      <c r="AK16" s="3310"/>
      <c r="AL16" s="3310"/>
      <c r="AM16" s="3310"/>
      <c r="AN16" s="3310"/>
      <c r="AO16" s="3310"/>
      <c r="AP16" s="3310"/>
      <c r="AQ16" s="3310"/>
      <c r="AR16" s="3310"/>
      <c r="AS16" s="3310"/>
      <c r="AT16" s="3310"/>
      <c r="AU16" s="3310"/>
      <c r="AV16" s="3310"/>
      <c r="AW16" s="3310"/>
      <c r="AX16" s="3310"/>
      <c r="AY16" s="3310"/>
      <c r="AZ16" s="3310"/>
      <c r="BA16" s="3310"/>
      <c r="BB16" s="3310"/>
      <c r="BC16" s="3310"/>
      <c r="BD16" s="3310"/>
      <c r="BE16" s="3310"/>
      <c r="BF16" s="3310"/>
      <c r="BG16" s="3310"/>
      <c r="BH16" s="3310"/>
    </row>
    <row r="17" spans="1:60" s="3319" customFormat="1" ht="30" customHeight="1">
      <c r="A17" s="3695" t="s">
        <v>1422</v>
      </c>
      <c r="B17" s="3696" t="s">
        <v>133</v>
      </c>
      <c r="C17" s="3697" t="s">
        <v>3820</v>
      </c>
      <c r="D17" s="3698">
        <f>D40</f>
        <v>0</v>
      </c>
      <c r="E17" s="3699"/>
      <c r="F17" s="3310"/>
      <c r="G17" s="3310"/>
      <c r="H17" s="3310"/>
      <c r="I17" s="3310"/>
      <c r="J17" s="3310"/>
      <c r="K17" s="3310"/>
      <c r="L17" s="3310"/>
      <c r="M17" s="3310"/>
      <c r="N17" s="3310"/>
      <c r="O17" s="3310"/>
      <c r="P17" s="3310"/>
      <c r="Q17" s="3310"/>
      <c r="R17" s="3310"/>
      <c r="S17" s="3310"/>
      <c r="T17" s="3310"/>
      <c r="U17" s="3310"/>
      <c r="V17" s="3310"/>
      <c r="W17" s="3310"/>
      <c r="X17" s="3310"/>
      <c r="Y17" s="3310"/>
      <c r="Z17" s="3310"/>
      <c r="AA17" s="3310"/>
      <c r="AB17" s="3310"/>
      <c r="AC17" s="3310"/>
      <c r="AD17" s="3310"/>
      <c r="AE17" s="3310"/>
      <c r="AF17" s="3310"/>
      <c r="AG17" s="3310"/>
      <c r="AH17" s="3310"/>
      <c r="AI17" s="3310"/>
      <c r="AJ17" s="3310"/>
      <c r="AK17" s="3310"/>
      <c r="AL17" s="3310"/>
      <c r="AM17" s="3310"/>
      <c r="AN17" s="3310"/>
      <c r="AO17" s="3310"/>
      <c r="AP17" s="3310"/>
      <c r="AQ17" s="3310"/>
      <c r="AR17" s="3310"/>
      <c r="AS17" s="3310"/>
      <c r="AT17" s="3310"/>
      <c r="AU17" s="3310"/>
      <c r="AV17" s="3310"/>
      <c r="AW17" s="3310"/>
      <c r="AX17" s="3310"/>
      <c r="AY17" s="3310"/>
      <c r="AZ17" s="3310"/>
      <c r="BA17" s="3310"/>
      <c r="BB17" s="3310"/>
      <c r="BC17" s="3310"/>
      <c r="BD17" s="3310"/>
      <c r="BE17" s="3310"/>
      <c r="BF17" s="3310"/>
      <c r="BG17" s="3310"/>
      <c r="BH17" s="3310"/>
    </row>
    <row r="18" spans="1:60" s="3319" customFormat="1" ht="30" customHeight="1" thickBot="1">
      <c r="A18" s="3700" t="s">
        <v>1425</v>
      </c>
      <c r="B18" s="3701" t="s">
        <v>766</v>
      </c>
      <c r="C18" s="3702" t="s">
        <v>3821</v>
      </c>
      <c r="D18" s="3703" t="str">
        <f>IF(ISERROR(D16/D17),"",D16/D17*100)</f>
        <v/>
      </c>
      <c r="E18" s="3704"/>
      <c r="F18" s="3310"/>
      <c r="G18" s="3310"/>
      <c r="H18" s="3310"/>
      <c r="I18" s="3310"/>
      <c r="J18" s="3310"/>
      <c r="K18" s="3310"/>
      <c r="L18" s="3310"/>
      <c r="M18" s="3310"/>
      <c r="N18" s="3310"/>
      <c r="O18" s="3310"/>
      <c r="P18" s="3310"/>
      <c r="Q18" s="3310"/>
      <c r="R18" s="3310"/>
      <c r="S18" s="3310"/>
      <c r="T18" s="3310"/>
      <c r="U18" s="3310"/>
      <c r="V18" s="3310"/>
      <c r="W18" s="3310"/>
      <c r="X18" s="3310"/>
      <c r="Y18" s="3310"/>
      <c r="Z18" s="3310"/>
      <c r="AA18" s="3310"/>
      <c r="AB18" s="3310"/>
      <c r="AC18" s="3310"/>
      <c r="AD18" s="3310"/>
      <c r="AE18" s="3310"/>
      <c r="AF18" s="3310"/>
      <c r="AG18" s="3310"/>
      <c r="AH18" s="3310"/>
      <c r="AI18" s="3310"/>
      <c r="AJ18" s="3310"/>
      <c r="AK18" s="3310"/>
      <c r="AL18" s="3310"/>
      <c r="AM18" s="3310"/>
      <c r="AN18" s="3310"/>
      <c r="AO18" s="3310"/>
      <c r="AP18" s="3310"/>
      <c r="AQ18" s="3310"/>
      <c r="AR18" s="3310"/>
      <c r="AS18" s="3310"/>
      <c r="AT18" s="3310"/>
      <c r="AU18" s="3310"/>
      <c r="AV18" s="3310"/>
      <c r="AW18" s="3310"/>
      <c r="AX18" s="3310"/>
      <c r="AY18" s="3310"/>
      <c r="AZ18" s="3310"/>
      <c r="BA18" s="3310"/>
      <c r="BB18" s="3310"/>
      <c r="BC18" s="3310"/>
      <c r="BD18" s="3310"/>
      <c r="BE18" s="3310"/>
      <c r="BF18" s="3310"/>
      <c r="BG18" s="3310"/>
      <c r="BH18" s="3310"/>
    </row>
    <row r="19" spans="1:60" s="3319" customFormat="1" ht="30" customHeight="1" thickBot="1">
      <c r="A19" s="5232" t="s">
        <v>3822</v>
      </c>
      <c r="B19" s="5233"/>
      <c r="C19" s="5233"/>
      <c r="D19" s="5233"/>
      <c r="E19" s="5234"/>
      <c r="F19" s="3310"/>
      <c r="G19" s="3310"/>
      <c r="H19" s="3310"/>
      <c r="I19" s="3310"/>
      <c r="J19" s="3310"/>
      <c r="K19" s="3310"/>
      <c r="L19" s="3310"/>
      <c r="M19" s="3310"/>
      <c r="N19" s="3310"/>
      <c r="O19" s="3310"/>
      <c r="P19" s="3310"/>
      <c r="Q19" s="3310"/>
      <c r="R19" s="3310"/>
      <c r="S19" s="3310"/>
      <c r="T19" s="3310"/>
      <c r="U19" s="3310"/>
      <c r="V19" s="3310"/>
      <c r="W19" s="3310"/>
      <c r="X19" s="3310"/>
      <c r="Y19" s="3310"/>
      <c r="Z19" s="3310"/>
      <c r="AA19" s="3310"/>
      <c r="AB19" s="3310"/>
      <c r="AC19" s="3310"/>
      <c r="AD19" s="3310"/>
      <c r="AE19" s="3310"/>
      <c r="AF19" s="3310"/>
      <c r="AG19" s="3310"/>
      <c r="AH19" s="3310"/>
      <c r="AI19" s="3310"/>
      <c r="AJ19" s="3310"/>
      <c r="AK19" s="3310"/>
      <c r="AL19" s="3310"/>
      <c r="AM19" s="3310"/>
      <c r="AN19" s="3310"/>
      <c r="AO19" s="3310"/>
      <c r="AP19" s="3310"/>
      <c r="AQ19" s="3310"/>
      <c r="AR19" s="3310"/>
      <c r="AS19" s="3310"/>
      <c r="AT19" s="3310"/>
      <c r="AU19" s="3310"/>
      <c r="AV19" s="3310"/>
      <c r="AW19" s="3310"/>
      <c r="AX19" s="3310"/>
      <c r="AY19" s="3310"/>
      <c r="AZ19" s="3310"/>
      <c r="BA19" s="3310"/>
      <c r="BB19" s="3310"/>
      <c r="BC19" s="3310"/>
      <c r="BD19" s="3310"/>
      <c r="BE19" s="3310"/>
      <c r="BF19" s="3310"/>
      <c r="BG19" s="3310"/>
      <c r="BH19" s="3310"/>
    </row>
    <row r="20" spans="1:60" s="3319" customFormat="1" ht="33" customHeight="1">
      <c r="A20" s="3690" t="s">
        <v>1428</v>
      </c>
      <c r="B20" s="3691" t="s">
        <v>767</v>
      </c>
      <c r="C20" s="3692" t="s">
        <v>3823</v>
      </c>
      <c r="D20" s="3693">
        <f>'F1 LCR - ALL'!H15</f>
        <v>0</v>
      </c>
      <c r="E20" s="3705" t="s">
        <v>3824</v>
      </c>
      <c r="F20" s="3310"/>
      <c r="G20" s="3310"/>
      <c r="H20" s="3310"/>
      <c r="I20" s="3310"/>
      <c r="J20" s="3310"/>
      <c r="K20" s="3310"/>
      <c r="L20" s="3310"/>
      <c r="M20" s="3310"/>
      <c r="N20" s="3310"/>
      <c r="O20" s="3310"/>
      <c r="P20" s="3310"/>
      <c r="Q20" s="3310"/>
      <c r="R20" s="3310"/>
      <c r="S20" s="3310"/>
      <c r="T20" s="3310"/>
      <c r="U20" s="3310"/>
      <c r="V20" s="3310"/>
      <c r="W20" s="3310"/>
      <c r="X20" s="3310"/>
      <c r="Y20" s="3310"/>
      <c r="Z20" s="3310"/>
      <c r="AA20" s="3310"/>
      <c r="AB20" s="3310"/>
      <c r="AC20" s="3310"/>
      <c r="AD20" s="3310"/>
      <c r="AE20" s="3310"/>
      <c r="AF20" s="3310"/>
      <c r="AG20" s="3310"/>
      <c r="AH20" s="3310"/>
      <c r="AI20" s="3310"/>
      <c r="AJ20" s="3310"/>
      <c r="AK20" s="3310"/>
      <c r="AL20" s="3310"/>
      <c r="AM20" s="3310"/>
      <c r="AN20" s="3310"/>
      <c r="AO20" s="3310"/>
      <c r="AP20" s="3310"/>
      <c r="AQ20" s="3310"/>
      <c r="AR20" s="3310"/>
      <c r="AS20" s="3310"/>
      <c r="AT20" s="3310"/>
      <c r="AU20" s="3310"/>
      <c r="AV20" s="3310"/>
      <c r="AW20" s="3310"/>
      <c r="AX20" s="3310"/>
      <c r="AY20" s="3310"/>
      <c r="AZ20" s="3310"/>
      <c r="BA20" s="3310"/>
      <c r="BB20" s="3310"/>
      <c r="BC20" s="3310"/>
      <c r="BD20" s="3310"/>
      <c r="BE20" s="3310"/>
      <c r="BF20" s="3310"/>
      <c r="BG20" s="3310"/>
      <c r="BH20" s="3310"/>
    </row>
    <row r="21" spans="1:60" s="3319" customFormat="1" ht="33" customHeight="1">
      <c r="A21" s="3695" t="s">
        <v>1431</v>
      </c>
      <c r="B21" s="3696" t="s">
        <v>768</v>
      </c>
      <c r="C21" s="3692" t="s">
        <v>3825</v>
      </c>
      <c r="D21" s="3698">
        <f>SUM('F3 LCR - ALL'!J40,'F4 LCR - ALL'!H18,'F4 LCR - ALL'!N18,'F4 LCR - ALL'!H23,'F4 LCR - ALL'!N23,'F4 LCR - ALL'!H28,'F4 LCR - ALL'!N28,'F4 LCR - ALL'!H33,'F4 LCR - ALL'!N33)</f>
        <v>0</v>
      </c>
      <c r="E21" s="3705" t="s">
        <v>3826</v>
      </c>
      <c r="F21" s="3310"/>
      <c r="G21" s="3310"/>
      <c r="H21" s="3310"/>
      <c r="I21" s="3310"/>
      <c r="J21" s="3310"/>
      <c r="K21" s="3310"/>
      <c r="L21" s="3310"/>
      <c r="M21" s="3310"/>
      <c r="N21" s="3310"/>
      <c r="O21" s="3310"/>
      <c r="P21" s="3310"/>
      <c r="Q21" s="3310"/>
      <c r="R21" s="3310"/>
      <c r="S21" s="3310"/>
      <c r="T21" s="3310"/>
      <c r="U21" s="3310"/>
      <c r="V21" s="3310"/>
      <c r="W21" s="3310"/>
      <c r="X21" s="3310"/>
      <c r="Y21" s="3310"/>
      <c r="Z21" s="3310"/>
      <c r="AA21" s="3310"/>
      <c r="AB21" s="3310"/>
      <c r="AC21" s="3310"/>
      <c r="AD21" s="3310"/>
      <c r="AE21" s="3310"/>
      <c r="AF21" s="3310"/>
      <c r="AG21" s="3310"/>
      <c r="AH21" s="3310"/>
      <c r="AI21" s="3310"/>
      <c r="AJ21" s="3310"/>
      <c r="AK21" s="3310"/>
      <c r="AL21" s="3310"/>
      <c r="AM21" s="3310"/>
      <c r="AN21" s="3310"/>
      <c r="AO21" s="3310"/>
      <c r="AP21" s="3310"/>
      <c r="AQ21" s="3310"/>
      <c r="AR21" s="3310"/>
      <c r="AS21" s="3310"/>
      <c r="AT21" s="3310"/>
      <c r="AU21" s="3310"/>
      <c r="AV21" s="3310"/>
      <c r="AW21" s="3310"/>
      <c r="AX21" s="3310"/>
      <c r="AY21" s="3310"/>
      <c r="AZ21" s="3310"/>
      <c r="BA21" s="3310"/>
      <c r="BB21" s="3310"/>
      <c r="BC21" s="3310"/>
      <c r="BD21" s="3310"/>
      <c r="BE21" s="3310"/>
      <c r="BF21" s="3310"/>
      <c r="BG21" s="3310"/>
      <c r="BH21" s="3310"/>
    </row>
    <row r="22" spans="1:60" s="3312" customFormat="1" ht="33" customHeight="1">
      <c r="A22" s="3695" t="s">
        <v>1434</v>
      </c>
      <c r="B22" s="3696" t="s">
        <v>769</v>
      </c>
      <c r="C22" s="3692" t="s">
        <v>3827</v>
      </c>
      <c r="D22" s="3698">
        <f>SUM('F2 LCR - ALL'!H83,'F2 LCR - ALL'!H88,'F4 LCR - ALL'!F17,'F4 LCR - ALL'!L17)</f>
        <v>0</v>
      </c>
      <c r="E22" s="3705" t="s">
        <v>3828</v>
      </c>
      <c r="F22" s="3310"/>
      <c r="G22" s="3310"/>
      <c r="H22" s="3310"/>
      <c r="I22" s="3310"/>
      <c r="J22" s="3310"/>
      <c r="K22" s="3310"/>
      <c r="L22" s="3310"/>
      <c r="M22" s="3310"/>
      <c r="N22" s="3310"/>
      <c r="O22" s="3310"/>
      <c r="P22" s="3310"/>
      <c r="Q22" s="3310"/>
      <c r="R22" s="3310"/>
      <c r="S22" s="3310"/>
      <c r="T22" s="3310"/>
      <c r="U22" s="3310"/>
      <c r="V22" s="3310"/>
      <c r="W22" s="3310"/>
      <c r="X22" s="3310"/>
      <c r="Y22" s="3310"/>
      <c r="Z22" s="3310"/>
      <c r="AA22" s="3310"/>
      <c r="AB22" s="3310"/>
      <c r="AC22" s="3310"/>
      <c r="AD22" s="3310"/>
      <c r="AE22" s="3310"/>
      <c r="AF22" s="3310"/>
      <c r="AG22" s="3310"/>
      <c r="AH22" s="3310"/>
      <c r="AI22" s="3310"/>
      <c r="AJ22" s="3310"/>
      <c r="AK22" s="3310"/>
      <c r="AL22" s="3310"/>
      <c r="AM22" s="3310"/>
      <c r="AN22" s="3310"/>
      <c r="AO22" s="3310"/>
      <c r="AP22" s="3310"/>
      <c r="AQ22" s="3310"/>
      <c r="AR22" s="3310"/>
      <c r="AS22" s="3310"/>
      <c r="AT22" s="3310"/>
      <c r="AU22" s="3310"/>
      <c r="AV22" s="3310"/>
      <c r="AW22" s="3310"/>
      <c r="AX22" s="3310"/>
      <c r="AY22" s="3310"/>
      <c r="AZ22" s="3310"/>
      <c r="BA22" s="3310"/>
      <c r="BB22" s="3310"/>
      <c r="BC22" s="3310"/>
      <c r="BD22" s="3310"/>
      <c r="BE22" s="3310"/>
      <c r="BF22" s="3310"/>
      <c r="BG22" s="3310"/>
      <c r="BH22" s="3310"/>
    </row>
    <row r="23" spans="1:60" s="3312" customFormat="1" ht="33" customHeight="1">
      <c r="A23" s="3695" t="s">
        <v>1436</v>
      </c>
      <c r="B23" s="3696" t="s">
        <v>770</v>
      </c>
      <c r="C23" s="3692" t="s">
        <v>3829</v>
      </c>
      <c r="D23" s="3698">
        <f>'F2 LCR - ALL'!F81</f>
        <v>0</v>
      </c>
      <c r="E23" s="3705" t="s">
        <v>3830</v>
      </c>
      <c r="F23" s="3310"/>
      <c r="G23" s="3310"/>
      <c r="H23" s="3310"/>
      <c r="I23" s="3310"/>
      <c r="J23" s="3310"/>
      <c r="K23" s="3310"/>
      <c r="L23" s="3310"/>
      <c r="M23" s="3310"/>
      <c r="N23" s="3310"/>
      <c r="O23" s="3310"/>
      <c r="P23" s="3310"/>
      <c r="Q23" s="3310"/>
      <c r="R23" s="3310"/>
      <c r="S23" s="3310"/>
      <c r="T23" s="3310"/>
      <c r="U23" s="3310"/>
      <c r="V23" s="3310"/>
      <c r="W23" s="3310"/>
      <c r="X23" s="3310"/>
      <c r="Y23" s="3310"/>
      <c r="Z23" s="3310"/>
      <c r="AA23" s="3310"/>
      <c r="AB23" s="3310"/>
      <c r="AC23" s="3310"/>
      <c r="AD23" s="3310"/>
      <c r="AE23" s="3310"/>
      <c r="AF23" s="3310"/>
      <c r="AG23" s="3310"/>
      <c r="AH23" s="3310"/>
      <c r="AI23" s="3310"/>
      <c r="AJ23" s="3310"/>
      <c r="AK23" s="3310"/>
      <c r="AL23" s="3310"/>
      <c r="AM23" s="3310"/>
      <c r="AN23" s="3310"/>
      <c r="AO23" s="3310"/>
      <c r="AP23" s="3310"/>
      <c r="AQ23" s="3310"/>
      <c r="AR23" s="3310"/>
      <c r="AS23" s="3310"/>
      <c r="AT23" s="3310"/>
      <c r="AU23" s="3310"/>
      <c r="AV23" s="3310"/>
      <c r="AW23" s="3310"/>
      <c r="AX23" s="3310"/>
      <c r="AY23" s="3310"/>
      <c r="AZ23" s="3310"/>
      <c r="BA23" s="3310"/>
      <c r="BB23" s="3310"/>
      <c r="BC23" s="3310"/>
      <c r="BD23" s="3310"/>
      <c r="BE23" s="3310"/>
      <c r="BF23" s="3310"/>
      <c r="BG23" s="3310"/>
      <c r="BH23" s="3310"/>
    </row>
    <row r="24" spans="1:60" s="3312" customFormat="1" ht="33" customHeight="1">
      <c r="A24" s="3695" t="s">
        <v>1439</v>
      </c>
      <c r="B24" s="3696" t="s">
        <v>772</v>
      </c>
      <c r="C24" s="3692" t="s">
        <v>3831</v>
      </c>
      <c r="D24" s="3698">
        <f>'F3 LCR - ALL'!F38-'F3 LCR - ALL'!F43</f>
        <v>0</v>
      </c>
      <c r="E24" s="3705" t="s">
        <v>3832</v>
      </c>
      <c r="F24" s="3310"/>
      <c r="G24" s="3310"/>
      <c r="H24" s="3310"/>
      <c r="I24" s="3310"/>
      <c r="J24" s="3310"/>
      <c r="K24" s="3310"/>
      <c r="L24" s="3310"/>
      <c r="M24" s="3310"/>
      <c r="N24" s="3310"/>
      <c r="O24" s="3310"/>
      <c r="P24" s="3310"/>
      <c r="Q24" s="3310"/>
      <c r="R24" s="3310"/>
      <c r="S24" s="3310"/>
      <c r="T24" s="3310"/>
      <c r="U24" s="3310"/>
      <c r="V24" s="3310"/>
      <c r="W24" s="3310"/>
      <c r="X24" s="3310"/>
      <c r="Y24" s="3310"/>
      <c r="Z24" s="3310"/>
      <c r="AA24" s="3310"/>
      <c r="AB24" s="3310"/>
      <c r="AC24" s="3310"/>
      <c r="AD24" s="3310"/>
      <c r="AE24" s="3310"/>
      <c r="AF24" s="3310"/>
      <c r="AG24" s="3310"/>
      <c r="AH24" s="3310"/>
      <c r="AI24" s="3310"/>
      <c r="AJ24" s="3310"/>
      <c r="AK24" s="3310"/>
      <c r="AL24" s="3310"/>
      <c r="AM24" s="3310"/>
      <c r="AN24" s="3310"/>
      <c r="AO24" s="3310"/>
      <c r="AP24" s="3310"/>
      <c r="AQ24" s="3310"/>
      <c r="AR24" s="3310"/>
      <c r="AS24" s="3310"/>
      <c r="AT24" s="3310"/>
      <c r="AU24" s="3310"/>
      <c r="AV24" s="3310"/>
      <c r="AW24" s="3310"/>
      <c r="AX24" s="3310"/>
      <c r="AY24" s="3310"/>
      <c r="AZ24" s="3310"/>
      <c r="BA24" s="3310"/>
      <c r="BB24" s="3310"/>
      <c r="BC24" s="3310"/>
      <c r="BD24" s="3310"/>
      <c r="BE24" s="3310"/>
      <c r="BF24" s="3310"/>
      <c r="BG24" s="3310"/>
      <c r="BH24" s="3310"/>
    </row>
    <row r="25" spans="1:60" s="3312" customFormat="1" ht="33" customHeight="1" thickBot="1">
      <c r="A25" s="3706" t="s">
        <v>1442</v>
      </c>
      <c r="B25" s="3707" t="s">
        <v>773</v>
      </c>
      <c r="C25" s="3702" t="s">
        <v>3833</v>
      </c>
      <c r="D25" s="3708">
        <f>D20-D21+D22-D23+D24</f>
        <v>0</v>
      </c>
      <c r="E25" s="3705" t="s">
        <v>3834</v>
      </c>
      <c r="F25" s="3310"/>
      <c r="G25" s="3310"/>
      <c r="H25" s="3310"/>
      <c r="I25" s="3310"/>
      <c r="J25" s="3310"/>
      <c r="K25" s="3310"/>
      <c r="L25" s="3310"/>
      <c r="M25" s="3310"/>
      <c r="N25" s="3310"/>
      <c r="O25" s="3310"/>
      <c r="P25" s="3310"/>
      <c r="Q25" s="3310"/>
      <c r="R25" s="3310"/>
      <c r="S25" s="3310"/>
      <c r="T25" s="3310"/>
      <c r="U25" s="3310"/>
      <c r="V25" s="3310"/>
      <c r="W25" s="3310"/>
      <c r="X25" s="3310"/>
      <c r="Y25" s="3310"/>
      <c r="Z25" s="3310"/>
      <c r="AA25" s="3310"/>
      <c r="AB25" s="3310"/>
      <c r="AC25" s="3310"/>
      <c r="AD25" s="3310"/>
      <c r="AE25" s="3310"/>
      <c r="AF25" s="3310"/>
      <c r="AG25" s="3310"/>
      <c r="AH25" s="3310"/>
      <c r="AI25" s="3310"/>
      <c r="AJ25" s="3310"/>
      <c r="AK25" s="3310"/>
      <c r="AL25" s="3310"/>
      <c r="AM25" s="3310"/>
      <c r="AN25" s="3310"/>
      <c r="AO25" s="3310"/>
      <c r="AP25" s="3310"/>
      <c r="AQ25" s="3310"/>
      <c r="AR25" s="3310"/>
      <c r="AS25" s="3310"/>
      <c r="AT25" s="3310"/>
      <c r="AU25" s="3310"/>
      <c r="AV25" s="3310"/>
      <c r="AW25" s="3310"/>
      <c r="AX25" s="3310"/>
      <c r="AY25" s="3310"/>
      <c r="AZ25" s="3310"/>
      <c r="BA25" s="3310"/>
      <c r="BB25" s="3310"/>
      <c r="BC25" s="3310"/>
      <c r="BD25" s="3310"/>
      <c r="BE25" s="3310"/>
      <c r="BF25" s="3310"/>
      <c r="BG25" s="3310"/>
      <c r="BH25" s="3310"/>
    </row>
    <row r="26" spans="1:60" s="3319" customFormat="1" ht="33" customHeight="1">
      <c r="A26" s="3709" t="s">
        <v>2654</v>
      </c>
      <c r="B26" s="3710" t="s">
        <v>774</v>
      </c>
      <c r="C26" s="3692" t="s">
        <v>3835</v>
      </c>
      <c r="D26" s="3711">
        <f>'F1 LCR - ALL'!H27</f>
        <v>0</v>
      </c>
      <c r="E26" s="3705" t="s">
        <v>3836</v>
      </c>
      <c r="F26" s="3310"/>
      <c r="G26" s="3310"/>
      <c r="H26" s="3310"/>
      <c r="I26" s="3310"/>
      <c r="J26" s="3310"/>
      <c r="K26" s="3310"/>
      <c r="L26" s="3310"/>
      <c r="M26" s="3310"/>
      <c r="N26" s="3310"/>
      <c r="O26" s="3310"/>
      <c r="P26" s="3310"/>
      <c r="Q26" s="3310"/>
      <c r="R26" s="3310"/>
      <c r="S26" s="3310"/>
      <c r="T26" s="3310"/>
      <c r="U26" s="3310"/>
      <c r="V26" s="3310"/>
      <c r="W26" s="3310"/>
      <c r="X26" s="3310"/>
      <c r="Y26" s="3310"/>
      <c r="Z26" s="3310"/>
      <c r="AA26" s="3310"/>
      <c r="AB26" s="3310"/>
      <c r="AC26" s="3310"/>
      <c r="AD26" s="3310"/>
      <c r="AE26" s="3310"/>
      <c r="AF26" s="3310"/>
      <c r="AG26" s="3310"/>
      <c r="AH26" s="3310"/>
      <c r="AI26" s="3310"/>
      <c r="AJ26" s="3310"/>
      <c r="AK26" s="3310"/>
      <c r="AL26" s="3310"/>
      <c r="AM26" s="3310"/>
      <c r="AN26" s="3310"/>
      <c r="AO26" s="3310"/>
      <c r="AP26" s="3310"/>
      <c r="AQ26" s="3310"/>
      <c r="AR26" s="3310"/>
      <c r="AS26" s="3310"/>
      <c r="AT26" s="3310"/>
      <c r="AU26" s="3310"/>
      <c r="AV26" s="3310"/>
      <c r="AW26" s="3310"/>
      <c r="AX26" s="3310"/>
      <c r="AY26" s="3310"/>
      <c r="AZ26" s="3310"/>
      <c r="BA26" s="3310"/>
      <c r="BB26" s="3310"/>
      <c r="BC26" s="3310"/>
      <c r="BD26" s="3310"/>
      <c r="BE26" s="3310"/>
      <c r="BF26" s="3310"/>
      <c r="BG26" s="3310"/>
      <c r="BH26" s="3310"/>
    </row>
    <row r="27" spans="1:60" s="3319" customFormat="1" ht="33" customHeight="1">
      <c r="A27" s="3695" t="s">
        <v>2656</v>
      </c>
      <c r="B27" s="3696" t="s">
        <v>776</v>
      </c>
      <c r="C27" s="3692" t="s">
        <v>3837</v>
      </c>
      <c r="D27" s="3698">
        <f>SUM('F3 LCR - ALL'!J41,'F4 LCR - ALL'!H19,'F4 LCR - ALL'!N19,'F4 LCR - ALL'!H24,'F4 LCR - ALL'!N24,'F4 LCR - ALL'!H29,'F4 LCR - ALL'!N29,'F4 LCR - ALL'!H34,'F4 LCR - ALL'!N34)</f>
        <v>0</v>
      </c>
      <c r="E27" s="3705" t="s">
        <v>3838</v>
      </c>
      <c r="F27" s="3310"/>
      <c r="G27" s="3310"/>
      <c r="H27" s="3310"/>
      <c r="I27" s="3310"/>
      <c r="J27" s="3310"/>
      <c r="K27" s="3310"/>
      <c r="L27" s="3310"/>
      <c r="M27" s="3310"/>
      <c r="N27" s="3310"/>
      <c r="O27" s="3310"/>
      <c r="P27" s="3310"/>
      <c r="Q27" s="3310"/>
      <c r="R27" s="3310"/>
      <c r="S27" s="3310"/>
      <c r="T27" s="3310"/>
      <c r="U27" s="3310"/>
      <c r="V27" s="3310"/>
      <c r="W27" s="3310"/>
      <c r="X27" s="3310"/>
      <c r="Y27" s="3310"/>
      <c r="Z27" s="3310"/>
      <c r="AA27" s="3310"/>
      <c r="AB27" s="3310"/>
      <c r="AC27" s="3310"/>
      <c r="AD27" s="3310"/>
      <c r="AE27" s="3310"/>
      <c r="AF27" s="3310"/>
      <c r="AG27" s="3310"/>
      <c r="AH27" s="3310"/>
      <c r="AI27" s="3310"/>
      <c r="AJ27" s="3310"/>
      <c r="AK27" s="3310"/>
      <c r="AL27" s="3310"/>
      <c r="AM27" s="3310"/>
      <c r="AN27" s="3310"/>
      <c r="AO27" s="3310"/>
      <c r="AP27" s="3310"/>
      <c r="AQ27" s="3310"/>
      <c r="AR27" s="3310"/>
      <c r="AS27" s="3310"/>
      <c r="AT27" s="3310"/>
      <c r="AU27" s="3310"/>
      <c r="AV27" s="3310"/>
      <c r="AW27" s="3310"/>
      <c r="AX27" s="3310"/>
      <c r="AY27" s="3310"/>
      <c r="AZ27" s="3310"/>
      <c r="BA27" s="3310"/>
      <c r="BB27" s="3310"/>
      <c r="BC27" s="3310"/>
      <c r="BD27" s="3310"/>
      <c r="BE27" s="3310"/>
      <c r="BF27" s="3310"/>
      <c r="BG27" s="3310"/>
      <c r="BH27" s="3310"/>
    </row>
    <row r="28" spans="1:60" s="3319" customFormat="1" ht="33" customHeight="1">
      <c r="A28" s="3695" t="s">
        <v>2658</v>
      </c>
      <c r="B28" s="3696" t="s">
        <v>777</v>
      </c>
      <c r="C28" s="3692" t="s">
        <v>3839</v>
      </c>
      <c r="D28" s="3698">
        <f>SUM('F2 LCR - ALL'!H84,'F2 LCR - ALL'!H89,'F4 LCR - ALL'!F22,'F4 LCR - ALL'!L22)</f>
        <v>0</v>
      </c>
      <c r="E28" s="3705" t="s">
        <v>3840</v>
      </c>
      <c r="F28" s="3310"/>
      <c r="G28" s="3310"/>
      <c r="H28" s="3310"/>
      <c r="I28" s="3310"/>
      <c r="J28" s="3310"/>
      <c r="K28" s="3310"/>
      <c r="L28" s="3310"/>
      <c r="M28" s="3310"/>
      <c r="N28" s="3310"/>
      <c r="O28" s="3310"/>
      <c r="P28" s="3310"/>
      <c r="Q28" s="3310"/>
      <c r="R28" s="3310"/>
      <c r="S28" s="3310"/>
      <c r="T28" s="3310"/>
      <c r="U28" s="3310"/>
      <c r="V28" s="3310"/>
      <c r="W28" s="3310"/>
      <c r="X28" s="3310"/>
      <c r="Y28" s="3310"/>
      <c r="Z28" s="3310"/>
      <c r="AA28" s="3310"/>
      <c r="AB28" s="3310"/>
      <c r="AC28" s="3310"/>
      <c r="AD28" s="3310"/>
      <c r="AE28" s="3310"/>
      <c r="AF28" s="3310"/>
      <c r="AG28" s="3310"/>
      <c r="AH28" s="3310"/>
      <c r="AI28" s="3310"/>
      <c r="AJ28" s="3310"/>
      <c r="AK28" s="3310"/>
      <c r="AL28" s="3310"/>
      <c r="AM28" s="3310"/>
      <c r="AN28" s="3310"/>
      <c r="AO28" s="3310"/>
      <c r="AP28" s="3310"/>
      <c r="AQ28" s="3310"/>
      <c r="AR28" s="3310"/>
      <c r="AS28" s="3310"/>
      <c r="AT28" s="3310"/>
      <c r="AU28" s="3310"/>
      <c r="AV28" s="3310"/>
      <c r="AW28" s="3310"/>
      <c r="AX28" s="3310"/>
      <c r="AY28" s="3310"/>
      <c r="AZ28" s="3310"/>
      <c r="BA28" s="3310"/>
      <c r="BB28" s="3310"/>
      <c r="BC28" s="3310"/>
      <c r="BD28" s="3310"/>
      <c r="BE28" s="3310"/>
      <c r="BF28" s="3310"/>
      <c r="BG28" s="3310"/>
      <c r="BH28" s="3310"/>
    </row>
    <row r="29" spans="1:60" s="3319" customFormat="1" ht="33" customHeight="1" thickBot="1">
      <c r="A29" s="3700" t="s">
        <v>1451</v>
      </c>
      <c r="B29" s="3701" t="s">
        <v>778</v>
      </c>
      <c r="C29" s="3702" t="s">
        <v>3841</v>
      </c>
      <c r="D29" s="3712">
        <f>D26-D27+D28</f>
        <v>0</v>
      </c>
      <c r="E29" s="3713" t="s">
        <v>3842</v>
      </c>
      <c r="F29" s="3310"/>
      <c r="G29" s="3310"/>
      <c r="H29" s="3310"/>
      <c r="I29" s="3310"/>
      <c r="J29" s="3310"/>
      <c r="K29" s="3310"/>
      <c r="L29" s="3310"/>
      <c r="M29" s="3310"/>
      <c r="N29" s="3310"/>
      <c r="O29" s="3310"/>
      <c r="P29" s="3310"/>
      <c r="Q29" s="3310"/>
      <c r="R29" s="3310"/>
      <c r="S29" s="3310"/>
      <c r="T29" s="3310"/>
      <c r="U29" s="3310"/>
      <c r="V29" s="3310"/>
      <c r="W29" s="3310"/>
      <c r="X29" s="3310"/>
      <c r="Y29" s="3310"/>
      <c r="Z29" s="3310"/>
      <c r="AA29" s="3310"/>
      <c r="AB29" s="3310"/>
      <c r="AC29" s="3310"/>
      <c r="AD29" s="3310"/>
      <c r="AE29" s="3310"/>
      <c r="AF29" s="3310"/>
      <c r="AG29" s="3310"/>
      <c r="AH29" s="3310"/>
      <c r="AI29" s="3310"/>
      <c r="AJ29" s="3310"/>
      <c r="AK29" s="3310"/>
      <c r="AL29" s="3310"/>
      <c r="AM29" s="3310"/>
      <c r="AN29" s="3310"/>
      <c r="AO29" s="3310"/>
      <c r="AP29" s="3310"/>
      <c r="AQ29" s="3310"/>
      <c r="AR29" s="3310"/>
      <c r="AS29" s="3310"/>
      <c r="AT29" s="3310"/>
      <c r="AU29" s="3310"/>
      <c r="AV29" s="3310"/>
      <c r="AW29" s="3310"/>
      <c r="AX29" s="3310"/>
      <c r="AY29" s="3310"/>
      <c r="AZ29" s="3310"/>
      <c r="BA29" s="3310"/>
      <c r="BB29" s="3310"/>
      <c r="BC29" s="3310"/>
      <c r="BD29" s="3310"/>
      <c r="BE29" s="3310"/>
      <c r="BF29" s="3310"/>
      <c r="BG29" s="3310"/>
      <c r="BH29" s="3310"/>
    </row>
    <row r="30" spans="1:60" s="3319" customFormat="1" ht="33" customHeight="1">
      <c r="A30" s="3690" t="s">
        <v>1454</v>
      </c>
      <c r="B30" s="3691" t="s">
        <v>779</v>
      </c>
      <c r="C30" s="3692" t="s">
        <v>3843</v>
      </c>
      <c r="D30" s="3693">
        <f>'F1 LCR - ALL'!H32</f>
        <v>0</v>
      </c>
      <c r="E30" s="3705" t="s">
        <v>3844</v>
      </c>
      <c r="F30" s="3310"/>
      <c r="G30" s="3310"/>
      <c r="H30" s="3310"/>
      <c r="I30" s="3310"/>
      <c r="J30" s="3310"/>
      <c r="K30" s="3310"/>
      <c r="L30" s="3310"/>
      <c r="M30" s="3310"/>
      <c r="N30" s="3310"/>
      <c r="O30" s="3310"/>
      <c r="P30" s="3310"/>
      <c r="Q30" s="3310"/>
      <c r="R30" s="3310"/>
      <c r="S30" s="3310"/>
      <c r="T30" s="3310"/>
      <c r="U30" s="3310"/>
      <c r="V30" s="3310"/>
      <c r="W30" s="3310"/>
      <c r="X30" s="3310"/>
      <c r="Y30" s="3310"/>
      <c r="Z30" s="3310"/>
      <c r="AA30" s="3310"/>
      <c r="AB30" s="3310"/>
      <c r="AC30" s="3310"/>
      <c r="AD30" s="3310"/>
      <c r="AE30" s="3310"/>
      <c r="AF30" s="3310"/>
      <c r="AG30" s="3310"/>
      <c r="AH30" s="3310"/>
      <c r="AI30" s="3310"/>
      <c r="AJ30" s="3310"/>
      <c r="AK30" s="3310"/>
      <c r="AL30" s="3310"/>
      <c r="AM30" s="3310"/>
      <c r="AN30" s="3310"/>
      <c r="AO30" s="3310"/>
      <c r="AP30" s="3310"/>
      <c r="AQ30" s="3310"/>
      <c r="AR30" s="3310"/>
      <c r="AS30" s="3310"/>
      <c r="AT30" s="3310"/>
      <c r="AU30" s="3310"/>
      <c r="AV30" s="3310"/>
      <c r="AW30" s="3310"/>
      <c r="AX30" s="3310"/>
      <c r="AY30" s="3310"/>
      <c r="AZ30" s="3310"/>
      <c r="BA30" s="3310"/>
      <c r="BB30" s="3310"/>
      <c r="BC30" s="3310"/>
      <c r="BD30" s="3310"/>
      <c r="BE30" s="3310"/>
      <c r="BF30" s="3310"/>
      <c r="BG30" s="3310"/>
      <c r="BH30" s="3310"/>
    </row>
    <row r="31" spans="1:60" s="3319" customFormat="1" ht="33" customHeight="1">
      <c r="A31" s="3695" t="s">
        <v>1457</v>
      </c>
      <c r="B31" s="3696" t="s">
        <v>780</v>
      </c>
      <c r="C31" s="3692" t="s">
        <v>3845</v>
      </c>
      <c r="D31" s="3698">
        <f>SUM('F3 LCR - ALL'!J42,'F4 LCR - ALL'!H20,'F4 LCR - ALL'!N20,'F4 LCR - ALL'!H25,'F4 LCR - ALL'!N25,'F4 LCR - ALL'!H30,'F4 LCR - ALL'!N30,'F4 LCR - ALL'!H35,'F4 LCR - ALL'!N35)</f>
        <v>0</v>
      </c>
      <c r="E31" s="3705" t="s">
        <v>3846</v>
      </c>
      <c r="F31" s="3310"/>
      <c r="G31" s="3310"/>
      <c r="H31" s="3310"/>
      <c r="I31" s="3310"/>
      <c r="J31" s="3310"/>
      <c r="K31" s="3310"/>
      <c r="L31" s="3310"/>
      <c r="M31" s="3310"/>
      <c r="N31" s="3310"/>
      <c r="O31" s="3310"/>
      <c r="P31" s="3310"/>
      <c r="Q31" s="3310"/>
      <c r="R31" s="3310"/>
      <c r="S31" s="3310"/>
      <c r="T31" s="3310"/>
      <c r="U31" s="3310"/>
      <c r="V31" s="3310"/>
      <c r="W31" s="3310"/>
      <c r="X31" s="3310"/>
      <c r="Y31" s="3310"/>
      <c r="Z31" s="3310"/>
      <c r="AA31" s="3310"/>
      <c r="AB31" s="3310"/>
      <c r="AC31" s="3310"/>
      <c r="AD31" s="3310"/>
      <c r="AE31" s="3310"/>
      <c r="AF31" s="3310"/>
      <c r="AG31" s="3310"/>
      <c r="AH31" s="3310"/>
      <c r="AI31" s="3310"/>
      <c r="AJ31" s="3310"/>
      <c r="AK31" s="3310"/>
      <c r="AL31" s="3310"/>
      <c r="AM31" s="3310"/>
      <c r="AN31" s="3310"/>
      <c r="AO31" s="3310"/>
      <c r="AP31" s="3310"/>
      <c r="AQ31" s="3310"/>
      <c r="AR31" s="3310"/>
      <c r="AS31" s="3310"/>
      <c r="AT31" s="3310"/>
      <c r="AU31" s="3310"/>
      <c r="AV31" s="3310"/>
      <c r="AW31" s="3310"/>
      <c r="AX31" s="3310"/>
      <c r="AY31" s="3310"/>
      <c r="AZ31" s="3310"/>
      <c r="BA31" s="3310"/>
      <c r="BB31" s="3310"/>
      <c r="BC31" s="3310"/>
      <c r="BD31" s="3310"/>
      <c r="BE31" s="3310"/>
      <c r="BF31" s="3310"/>
      <c r="BG31" s="3310"/>
      <c r="BH31" s="3310"/>
    </row>
    <row r="32" spans="1:60" s="3319" customFormat="1" ht="33" customHeight="1">
      <c r="A32" s="3695" t="s">
        <v>1460</v>
      </c>
      <c r="B32" s="3696" t="s">
        <v>781</v>
      </c>
      <c r="C32" s="3692" t="s">
        <v>3847</v>
      </c>
      <c r="D32" s="3698">
        <f>SUM('F2 LCR - ALL'!H85,'F2 LCR - ALL'!H90,'F4 LCR - ALL'!F27,'F4 LCR - ALL'!L27)</f>
        <v>0</v>
      </c>
      <c r="E32" s="3705" t="s">
        <v>3848</v>
      </c>
      <c r="F32" s="3310"/>
      <c r="G32" s="3310"/>
      <c r="H32" s="3310"/>
      <c r="I32" s="3310"/>
      <c r="J32" s="3310"/>
      <c r="K32" s="3310"/>
      <c r="L32" s="3310"/>
      <c r="M32" s="3310"/>
      <c r="N32" s="3310"/>
      <c r="O32" s="3310"/>
      <c r="P32" s="3310"/>
      <c r="Q32" s="3310"/>
      <c r="R32" s="3310"/>
      <c r="S32" s="3310"/>
      <c r="T32" s="3310"/>
      <c r="U32" s="3310"/>
      <c r="V32" s="3310"/>
      <c r="W32" s="3310"/>
      <c r="X32" s="3310"/>
      <c r="Y32" s="3310"/>
      <c r="Z32" s="3310"/>
      <c r="AA32" s="3310"/>
      <c r="AB32" s="3310"/>
      <c r="AC32" s="3310"/>
      <c r="AD32" s="3310"/>
      <c r="AE32" s="3310"/>
      <c r="AF32" s="3310"/>
      <c r="AG32" s="3310"/>
      <c r="AH32" s="3310"/>
      <c r="AI32" s="3310"/>
      <c r="AJ32" s="3310"/>
      <c r="AK32" s="3310"/>
      <c r="AL32" s="3310"/>
      <c r="AM32" s="3310"/>
      <c r="AN32" s="3310"/>
      <c r="AO32" s="3310"/>
      <c r="AP32" s="3310"/>
      <c r="AQ32" s="3310"/>
      <c r="AR32" s="3310"/>
      <c r="AS32" s="3310"/>
      <c r="AT32" s="3310"/>
      <c r="AU32" s="3310"/>
      <c r="AV32" s="3310"/>
      <c r="AW32" s="3310"/>
      <c r="AX32" s="3310"/>
      <c r="AY32" s="3310"/>
      <c r="AZ32" s="3310"/>
      <c r="BA32" s="3310"/>
      <c r="BB32" s="3310"/>
      <c r="BC32" s="3310"/>
      <c r="BD32" s="3310"/>
      <c r="BE32" s="3310"/>
      <c r="BF32" s="3310"/>
      <c r="BG32" s="3310"/>
      <c r="BH32" s="3310"/>
    </row>
    <row r="33" spans="1:60" s="3319" customFormat="1" ht="33" customHeight="1" thickBot="1">
      <c r="A33" s="3700" t="s">
        <v>2664</v>
      </c>
      <c r="B33" s="3701" t="s">
        <v>782</v>
      </c>
      <c r="C33" s="3702" t="s">
        <v>3849</v>
      </c>
      <c r="D33" s="3712">
        <f>D30-D31+D32</f>
        <v>0</v>
      </c>
      <c r="E33" s="3713" t="s">
        <v>3850</v>
      </c>
      <c r="F33" s="3310"/>
      <c r="G33" s="3310"/>
      <c r="H33" s="3310"/>
      <c r="I33" s="3310"/>
      <c r="J33" s="3310"/>
      <c r="K33" s="3310"/>
      <c r="L33" s="3310"/>
      <c r="M33" s="3310"/>
      <c r="N33" s="3310"/>
      <c r="O33" s="3310"/>
      <c r="P33" s="3310"/>
      <c r="Q33" s="3310"/>
      <c r="R33" s="3310"/>
      <c r="S33" s="3310"/>
      <c r="T33" s="3310"/>
      <c r="U33" s="3310"/>
      <c r="V33" s="3310"/>
      <c r="W33" s="3310"/>
      <c r="X33" s="3310"/>
      <c r="Y33" s="3310"/>
      <c r="Z33" s="3310"/>
      <c r="AA33" s="3310"/>
      <c r="AB33" s="3310"/>
      <c r="AC33" s="3310"/>
      <c r="AD33" s="3310"/>
      <c r="AE33" s="3310"/>
      <c r="AF33" s="3310"/>
      <c r="AG33" s="3310"/>
      <c r="AH33" s="3310"/>
      <c r="AI33" s="3310"/>
      <c r="AJ33" s="3310"/>
      <c r="AK33" s="3310"/>
      <c r="AL33" s="3310"/>
      <c r="AM33" s="3310"/>
      <c r="AN33" s="3310"/>
      <c r="AO33" s="3310"/>
      <c r="AP33" s="3310"/>
      <c r="AQ33" s="3310"/>
      <c r="AR33" s="3310"/>
      <c r="AS33" s="3310"/>
      <c r="AT33" s="3310"/>
      <c r="AU33" s="3310"/>
      <c r="AV33" s="3310"/>
      <c r="AW33" s="3310"/>
      <c r="AX33" s="3310"/>
      <c r="AY33" s="3310"/>
      <c r="AZ33" s="3310"/>
      <c r="BA33" s="3310"/>
      <c r="BB33" s="3310"/>
      <c r="BC33" s="3310"/>
      <c r="BD33" s="3310"/>
      <c r="BE33" s="3310"/>
      <c r="BF33" s="3310"/>
      <c r="BG33" s="3310"/>
      <c r="BH33" s="3310"/>
    </row>
    <row r="34" spans="1:60" s="3319" customFormat="1" ht="33" customHeight="1">
      <c r="A34" s="3690" t="s">
        <v>2666</v>
      </c>
      <c r="B34" s="3691" t="s">
        <v>783</v>
      </c>
      <c r="C34" s="3692" t="s">
        <v>3851</v>
      </c>
      <c r="D34" s="3693">
        <f>MAX(D33-15/85*(D25+D29), D33-15/60*D25,0)</f>
        <v>0</v>
      </c>
      <c r="E34" s="3705" t="s">
        <v>3852</v>
      </c>
      <c r="F34" s="3310"/>
      <c r="G34" s="3310"/>
      <c r="H34" s="3310"/>
      <c r="I34" s="3310"/>
      <c r="J34" s="3310"/>
      <c r="K34" s="3310"/>
      <c r="L34" s="3310"/>
      <c r="M34" s="3310"/>
      <c r="N34" s="3310"/>
      <c r="O34" s="3310"/>
      <c r="P34" s="3310"/>
      <c r="Q34" s="3310"/>
      <c r="R34" s="3310"/>
      <c r="S34" s="3310"/>
      <c r="T34" s="3310"/>
      <c r="U34" s="3310"/>
      <c r="V34" s="3310"/>
      <c r="W34" s="3310"/>
      <c r="X34" s="3310"/>
      <c r="Y34" s="3310"/>
      <c r="Z34" s="3310"/>
      <c r="AA34" s="3310"/>
      <c r="AB34" s="3310"/>
      <c r="AC34" s="3310"/>
      <c r="AD34" s="3310"/>
      <c r="AE34" s="3310"/>
      <c r="AF34" s="3310"/>
      <c r="AG34" s="3310"/>
      <c r="AH34" s="3310"/>
      <c r="AI34" s="3310"/>
      <c r="AJ34" s="3310"/>
      <c r="AK34" s="3310"/>
      <c r="AL34" s="3310"/>
      <c r="AM34" s="3310"/>
      <c r="AN34" s="3310"/>
      <c r="AO34" s="3310"/>
      <c r="AP34" s="3310"/>
      <c r="AQ34" s="3310"/>
      <c r="AR34" s="3310"/>
      <c r="AS34" s="3310"/>
      <c r="AT34" s="3310"/>
      <c r="AU34" s="3310"/>
      <c r="AV34" s="3310"/>
      <c r="AW34" s="3310"/>
      <c r="AX34" s="3310"/>
      <c r="AY34" s="3310"/>
      <c r="AZ34" s="3310"/>
      <c r="BA34" s="3310"/>
      <c r="BB34" s="3310"/>
      <c r="BC34" s="3310"/>
      <c r="BD34" s="3310"/>
      <c r="BE34" s="3310"/>
      <c r="BF34" s="3310"/>
      <c r="BG34" s="3310"/>
      <c r="BH34" s="3310"/>
    </row>
    <row r="35" spans="1:60" s="3319" customFormat="1" ht="33" customHeight="1" thickBot="1">
      <c r="A35" s="3714" t="s">
        <v>2668</v>
      </c>
      <c r="B35" s="3715" t="s">
        <v>784</v>
      </c>
      <c r="C35" s="3692" t="s">
        <v>3853</v>
      </c>
      <c r="D35" s="3716">
        <f>MAX((D29+D33-D34)-2/3*D25,0)</f>
        <v>0</v>
      </c>
      <c r="E35" s="3713" t="s">
        <v>3854</v>
      </c>
      <c r="F35" s="3310"/>
      <c r="G35" s="3310"/>
      <c r="H35" s="3310"/>
      <c r="I35" s="3310"/>
      <c r="J35" s="3310"/>
      <c r="K35" s="3310"/>
      <c r="L35" s="3310"/>
      <c r="M35" s="3310"/>
      <c r="N35" s="3310"/>
      <c r="O35" s="3310"/>
      <c r="P35" s="3310"/>
      <c r="Q35" s="3310"/>
      <c r="R35" s="3310"/>
      <c r="S35" s="3310"/>
      <c r="T35" s="3310"/>
      <c r="U35" s="3310"/>
      <c r="V35" s="3310"/>
      <c r="W35" s="3310"/>
      <c r="X35" s="3310"/>
      <c r="Y35" s="3310"/>
      <c r="Z35" s="3310"/>
      <c r="AA35" s="3310"/>
      <c r="AB35" s="3310"/>
      <c r="AC35" s="3310"/>
      <c r="AD35" s="3310"/>
      <c r="AE35" s="3310"/>
      <c r="AF35" s="3310"/>
      <c r="AG35" s="3310"/>
      <c r="AH35" s="3310"/>
      <c r="AI35" s="3310"/>
      <c r="AJ35" s="3310"/>
      <c r="AK35" s="3310"/>
      <c r="AL35" s="3310"/>
      <c r="AM35" s="3310"/>
      <c r="AN35" s="3310"/>
      <c r="AO35" s="3310"/>
      <c r="AP35" s="3310"/>
      <c r="AQ35" s="3310"/>
      <c r="AR35" s="3310"/>
      <c r="AS35" s="3310"/>
      <c r="AT35" s="3310"/>
      <c r="AU35" s="3310"/>
      <c r="AV35" s="3310"/>
      <c r="AW35" s="3310"/>
      <c r="AX35" s="3310"/>
      <c r="AY35" s="3310"/>
      <c r="AZ35" s="3310"/>
      <c r="BA35" s="3310"/>
      <c r="BB35" s="3310"/>
      <c r="BC35" s="3310"/>
      <c r="BD35" s="3310"/>
      <c r="BE35" s="3310"/>
      <c r="BF35" s="3310"/>
      <c r="BG35" s="3310"/>
      <c r="BH35" s="3310"/>
    </row>
    <row r="36" spans="1:60" s="3319" customFormat="1" ht="33" customHeight="1" thickBot="1">
      <c r="A36" s="3717" t="s">
        <v>1463</v>
      </c>
      <c r="B36" s="3718" t="s">
        <v>3855</v>
      </c>
      <c r="C36" s="3719" t="s">
        <v>3819</v>
      </c>
      <c r="D36" s="3720">
        <f>D25+D29+D33-D34-D35</f>
        <v>0</v>
      </c>
      <c r="E36" s="3721" t="s">
        <v>3856</v>
      </c>
      <c r="F36" s="3310"/>
      <c r="G36" s="3310"/>
      <c r="H36" s="3310"/>
      <c r="I36" s="3310"/>
      <c r="J36" s="3310"/>
      <c r="K36" s="3310"/>
      <c r="L36" s="3310"/>
      <c r="M36" s="3310"/>
      <c r="N36" s="3310"/>
      <c r="O36" s="3310"/>
      <c r="P36" s="3310"/>
      <c r="Q36" s="3310"/>
      <c r="R36" s="3310"/>
      <c r="S36" s="3310"/>
      <c r="T36" s="3310"/>
      <c r="U36" s="3310"/>
      <c r="V36" s="3310"/>
      <c r="W36" s="3310"/>
      <c r="X36" s="3310"/>
      <c r="Y36" s="3310"/>
      <c r="Z36" s="3310"/>
      <c r="AA36" s="3310"/>
      <c r="AB36" s="3310"/>
      <c r="AC36" s="3310"/>
      <c r="AD36" s="3310"/>
      <c r="AE36" s="3310"/>
      <c r="AF36" s="3310"/>
      <c r="AG36" s="3310"/>
      <c r="AH36" s="3310"/>
      <c r="AI36" s="3310"/>
      <c r="AJ36" s="3310"/>
      <c r="AK36" s="3310"/>
      <c r="AL36" s="3310"/>
      <c r="AM36" s="3310"/>
      <c r="AN36" s="3310"/>
      <c r="AO36" s="3310"/>
      <c r="AP36" s="3310"/>
      <c r="AQ36" s="3310"/>
      <c r="AR36" s="3310"/>
      <c r="AS36" s="3310"/>
      <c r="AT36" s="3310"/>
      <c r="AU36" s="3310"/>
      <c r="AV36" s="3310"/>
      <c r="AW36" s="3310"/>
      <c r="AX36" s="3310"/>
      <c r="AY36" s="3310"/>
      <c r="AZ36" s="3310"/>
      <c r="BA36" s="3310"/>
      <c r="BB36" s="3310"/>
      <c r="BC36" s="3310"/>
      <c r="BD36" s="3310"/>
      <c r="BE36" s="3310"/>
      <c r="BF36" s="3310"/>
      <c r="BG36" s="3310"/>
      <c r="BH36" s="3310"/>
    </row>
    <row r="37" spans="1:60" ht="30" customHeight="1" thickBot="1">
      <c r="A37" s="5232" t="s">
        <v>3857</v>
      </c>
      <c r="B37" s="5233"/>
      <c r="C37" s="5233"/>
      <c r="D37" s="5233"/>
      <c r="E37" s="5234"/>
    </row>
    <row r="38" spans="1:60" ht="30" customHeight="1">
      <c r="A38" s="3709" t="s">
        <v>2671</v>
      </c>
      <c r="B38" s="3710" t="s">
        <v>3858</v>
      </c>
      <c r="C38" s="3722" t="s">
        <v>3859</v>
      </c>
      <c r="D38" s="3711">
        <f>'F2 LCR - ALL'!K16</f>
        <v>0</v>
      </c>
      <c r="E38" s="3723" t="s">
        <v>3860</v>
      </c>
    </row>
    <row r="39" spans="1:60" ht="30" customHeight="1" thickBot="1">
      <c r="A39" s="3714" t="s">
        <v>2673</v>
      </c>
      <c r="B39" s="3707" t="s">
        <v>3861</v>
      </c>
      <c r="C39" s="3724" t="s">
        <v>3862</v>
      </c>
      <c r="D39" s="3708">
        <f>'F3 LCR - ALL'!K18</f>
        <v>0</v>
      </c>
      <c r="E39" s="3725" t="s">
        <v>3863</v>
      </c>
    </row>
    <row r="40" spans="1:60" ht="35.25" customHeight="1" thickBot="1">
      <c r="A40" s="3726" t="s">
        <v>2674</v>
      </c>
      <c r="B40" s="3727" t="s">
        <v>3864</v>
      </c>
      <c r="C40" s="3728" t="s">
        <v>3820</v>
      </c>
      <c r="D40" s="3729">
        <f>D38-MIN(D39,0.75*D38)</f>
        <v>0</v>
      </c>
      <c r="E40" s="3730" t="s">
        <v>3865</v>
      </c>
    </row>
    <row r="41" spans="1:60">
      <c r="D41" s="3312"/>
      <c r="E41" s="3310"/>
    </row>
    <row r="42" spans="1:60">
      <c r="D42" s="3312"/>
      <c r="E42" s="3310"/>
    </row>
    <row r="43" spans="1:60">
      <c r="D43" s="3312"/>
      <c r="E43" s="3310"/>
    </row>
    <row r="44" spans="1:60">
      <c r="E44" s="3310"/>
    </row>
    <row r="45" spans="1:60">
      <c r="E45" s="3310"/>
    </row>
    <row r="46" spans="1:60">
      <c r="E46" s="3310"/>
    </row>
    <row r="47" spans="1:60">
      <c r="E47" s="3310"/>
    </row>
    <row r="48" spans="1:60">
      <c r="E48" s="3310"/>
    </row>
    <row r="49" spans="5:5">
      <c r="E49" s="3310"/>
    </row>
    <row r="50" spans="5:5">
      <c r="E50" s="3310"/>
    </row>
    <row r="51" spans="5:5">
      <c r="E51" s="3310"/>
    </row>
    <row r="52" spans="5:5">
      <c r="E52" s="3310"/>
    </row>
    <row r="53" spans="5:5">
      <c r="E53" s="3310"/>
    </row>
    <row r="54" spans="5:5">
      <c r="E54" s="3310"/>
    </row>
    <row r="55" spans="5:5">
      <c r="E55" s="3310"/>
    </row>
    <row r="56" spans="5:5">
      <c r="E56" s="3310"/>
    </row>
    <row r="57" spans="5:5">
      <c r="E57" s="3310"/>
    </row>
    <row r="58" spans="5:5">
      <c r="E58" s="3310"/>
    </row>
    <row r="59" spans="5:5">
      <c r="E59" s="3310"/>
    </row>
    <row r="60" spans="5:5">
      <c r="E60" s="3310"/>
    </row>
    <row r="61" spans="5:5">
      <c r="E61" s="3310"/>
    </row>
    <row r="62" spans="5:5">
      <c r="E62" s="3310"/>
    </row>
    <row r="63" spans="5:5">
      <c r="E63" s="3310"/>
    </row>
    <row r="64" spans="5:5">
      <c r="E64" s="3310"/>
    </row>
    <row r="65" spans="5:5">
      <c r="E65" s="3310"/>
    </row>
    <row r="66" spans="5:5">
      <c r="E66" s="3310"/>
    </row>
    <row r="67" spans="5:5">
      <c r="E67" s="3310"/>
    </row>
    <row r="68" spans="5:5">
      <c r="E68" s="3310"/>
    </row>
    <row r="69" spans="5:5">
      <c r="E69" s="3310"/>
    </row>
    <row r="70" spans="5:5">
      <c r="E70" s="3310"/>
    </row>
    <row r="71" spans="5:5">
      <c r="E71" s="3310"/>
    </row>
    <row r="72" spans="5:5">
      <c r="E72" s="3310"/>
    </row>
    <row r="73" spans="5:5">
      <c r="E73" s="3310"/>
    </row>
    <row r="74" spans="5:5">
      <c r="E74" s="3310"/>
    </row>
    <row r="75" spans="5:5">
      <c r="E75" s="3310"/>
    </row>
    <row r="76" spans="5:5">
      <c r="E76" s="3310"/>
    </row>
    <row r="77" spans="5:5">
      <c r="E77" s="3310"/>
    </row>
    <row r="78" spans="5:5">
      <c r="E78" s="3310"/>
    </row>
    <row r="79" spans="5:5">
      <c r="E79" s="3310"/>
    </row>
    <row r="80" spans="5:5">
      <c r="E80" s="3310"/>
    </row>
    <row r="81" spans="5:5">
      <c r="E81" s="3310"/>
    </row>
    <row r="82" spans="5:5">
      <c r="E82" s="3310"/>
    </row>
    <row r="83" spans="5:5">
      <c r="E83" s="3310"/>
    </row>
    <row r="84" spans="5:5">
      <c r="E84" s="3310"/>
    </row>
    <row r="85" spans="5:5">
      <c r="E85" s="3310"/>
    </row>
    <row r="86" spans="5:5">
      <c r="E86" s="3310"/>
    </row>
    <row r="87" spans="5:5">
      <c r="E87" s="3310"/>
    </row>
    <row r="88" spans="5:5">
      <c r="E88" s="3310"/>
    </row>
    <row r="89" spans="5:5">
      <c r="E89" s="3310"/>
    </row>
    <row r="90" spans="5:5">
      <c r="E90" s="3310"/>
    </row>
    <row r="91" spans="5:5">
      <c r="E91" s="3310"/>
    </row>
    <row r="92" spans="5:5">
      <c r="E92" s="3310"/>
    </row>
    <row r="93" spans="5:5">
      <c r="E93" s="3310"/>
    </row>
    <row r="94" spans="5:5">
      <c r="E94" s="3310"/>
    </row>
    <row r="95" spans="5:5">
      <c r="E95" s="3310"/>
    </row>
    <row r="96" spans="5:5">
      <c r="E96" s="3310"/>
    </row>
    <row r="97" spans="5:5">
      <c r="E97" s="3310"/>
    </row>
    <row r="98" spans="5:5">
      <c r="E98" s="3310"/>
    </row>
    <row r="99" spans="5:5">
      <c r="E99" s="3310"/>
    </row>
    <row r="100" spans="5:5">
      <c r="E100" s="3310"/>
    </row>
    <row r="101" spans="5:5">
      <c r="E101" s="3310"/>
    </row>
    <row r="102" spans="5:5">
      <c r="E102" s="3310"/>
    </row>
    <row r="103" spans="5:5">
      <c r="E103" s="3310"/>
    </row>
    <row r="104" spans="5:5">
      <c r="E104" s="3310"/>
    </row>
    <row r="105" spans="5:5">
      <c r="E105" s="3310"/>
    </row>
    <row r="106" spans="5:5">
      <c r="E106" s="3310"/>
    </row>
    <row r="107" spans="5:5">
      <c r="E107" s="3310"/>
    </row>
    <row r="108" spans="5:5">
      <c r="E108" s="3310"/>
    </row>
    <row r="109" spans="5:5">
      <c r="E109" s="3310"/>
    </row>
    <row r="110" spans="5:5">
      <c r="E110" s="3310"/>
    </row>
    <row r="111" spans="5:5">
      <c r="E111" s="3310"/>
    </row>
    <row r="112" spans="5:5">
      <c r="E112" s="3310"/>
    </row>
    <row r="113" spans="5:5">
      <c r="E113" s="3310"/>
    </row>
    <row r="114" spans="5:5">
      <c r="E114" s="3310"/>
    </row>
    <row r="115" spans="5:5">
      <c r="E115" s="3310"/>
    </row>
    <row r="116" spans="5:5">
      <c r="E116" s="3310"/>
    </row>
    <row r="117" spans="5:5">
      <c r="E117" s="3310"/>
    </row>
    <row r="118" spans="5:5">
      <c r="E118" s="3310"/>
    </row>
    <row r="119" spans="5:5">
      <c r="E119" s="3310"/>
    </row>
    <row r="120" spans="5:5">
      <c r="E120" s="3310"/>
    </row>
    <row r="121" spans="5:5">
      <c r="E121" s="3310"/>
    </row>
    <row r="122" spans="5:5">
      <c r="E122" s="3310"/>
    </row>
    <row r="123" spans="5:5">
      <c r="E123" s="3310"/>
    </row>
    <row r="124" spans="5:5">
      <c r="E124" s="3310"/>
    </row>
    <row r="125" spans="5:5">
      <c r="E125" s="3310"/>
    </row>
    <row r="126" spans="5:5">
      <c r="E126" s="3310"/>
    </row>
    <row r="127" spans="5:5">
      <c r="E127" s="3310"/>
    </row>
    <row r="128" spans="5:5">
      <c r="E128" s="3310"/>
    </row>
    <row r="129" spans="5:5">
      <c r="E129" s="3310"/>
    </row>
    <row r="130" spans="5:5">
      <c r="E130" s="3310"/>
    </row>
    <row r="131" spans="5:5">
      <c r="E131" s="3310"/>
    </row>
  </sheetData>
  <mergeCells count="5">
    <mergeCell ref="A8:E8"/>
    <mergeCell ref="A14:E14"/>
    <mergeCell ref="A15:E15"/>
    <mergeCell ref="A19:E19"/>
    <mergeCell ref="A37:E37"/>
  </mergeCell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31"/>
  <sheetViews>
    <sheetView topLeftCell="A10" zoomScale="80" zoomScaleNormal="80" workbookViewId="0"/>
  </sheetViews>
  <sheetFormatPr defaultColWidth="11.42578125" defaultRowHeight="14.25"/>
  <cols>
    <col min="1" max="1" width="10.42578125" style="3309" customWidth="1"/>
    <col min="2" max="2" width="10.42578125" style="3314" customWidth="1"/>
    <col min="3" max="3" width="85.28515625" style="3310" customWidth="1"/>
    <col min="4" max="4" width="24.5703125" style="3310" customWidth="1"/>
    <col min="5" max="5" width="47" style="3731" bestFit="1" customWidth="1"/>
    <col min="6" max="16384" width="11.42578125" style="3310"/>
  </cols>
  <sheetData>
    <row r="1" spans="1:60" ht="15">
      <c r="C1" s="41" t="s">
        <v>48</v>
      </c>
      <c r="D1" s="105" t="s">
        <v>1001</v>
      </c>
      <c r="E1" s="3516"/>
    </row>
    <row r="2" spans="1:60" ht="15">
      <c r="C2" s="27" t="s">
        <v>49</v>
      </c>
      <c r="D2" s="27" t="s">
        <v>3403</v>
      </c>
      <c r="E2" s="3516"/>
    </row>
    <row r="3" spans="1:60" ht="15">
      <c r="C3" s="27" t="s">
        <v>47</v>
      </c>
      <c r="D3" s="27" t="s">
        <v>52</v>
      </c>
      <c r="E3" s="3516"/>
    </row>
    <row r="4" spans="1:60" ht="15">
      <c r="C4" s="27" t="s">
        <v>50</v>
      </c>
      <c r="D4" s="27" t="s">
        <v>53</v>
      </c>
      <c r="E4" s="3516"/>
    </row>
    <row r="5" spans="1:60" ht="15">
      <c r="C5" s="41" t="s">
        <v>792</v>
      </c>
      <c r="D5" s="41" t="s">
        <v>71</v>
      </c>
      <c r="E5" s="3516"/>
    </row>
    <row r="6" spans="1:60">
      <c r="E6" s="3311"/>
    </row>
    <row r="7" spans="1:60" ht="15" thickBot="1">
      <c r="A7" s="3379"/>
      <c r="E7" s="3311"/>
    </row>
    <row r="8" spans="1:60" ht="45" customHeight="1" thickBot="1">
      <c r="A8" s="5235" t="s">
        <v>3869</v>
      </c>
      <c r="B8" s="5236"/>
      <c r="C8" s="5236"/>
      <c r="D8" s="5236"/>
      <c r="E8" s="5237"/>
    </row>
    <row r="9" spans="1:60" ht="15" customHeight="1">
      <c r="A9" s="3687"/>
      <c r="B9" s="3687"/>
      <c r="C9" s="3687"/>
      <c r="D9" s="3687"/>
      <c r="E9" s="3312"/>
    </row>
    <row r="10" spans="1:60" ht="15" customHeight="1">
      <c r="A10" s="3687"/>
      <c r="B10" s="3687"/>
      <c r="C10" s="3386"/>
      <c r="D10" s="3387"/>
      <c r="E10" s="3312"/>
    </row>
    <row r="11" spans="1:60" ht="15" customHeight="1" thickBot="1">
      <c r="A11" s="3687"/>
      <c r="B11" s="3687"/>
      <c r="C11" s="3687"/>
      <c r="D11" s="3687"/>
      <c r="E11" s="3312"/>
    </row>
    <row r="12" spans="1:60" s="3319" customFormat="1" ht="28.5" customHeight="1">
      <c r="A12" s="3732"/>
      <c r="B12" s="3733"/>
      <c r="C12" s="3734"/>
      <c r="D12" s="3316" t="s">
        <v>3815</v>
      </c>
      <c r="E12" s="3317" t="s">
        <v>3816</v>
      </c>
      <c r="F12" s="3310"/>
      <c r="G12" s="3310"/>
      <c r="H12" s="3310"/>
      <c r="I12" s="3310"/>
      <c r="J12" s="3310"/>
      <c r="K12" s="3310"/>
      <c r="L12" s="3310"/>
      <c r="M12" s="3310"/>
      <c r="N12" s="3310"/>
      <c r="O12" s="3310"/>
      <c r="P12" s="3310"/>
      <c r="Q12" s="3310"/>
      <c r="R12" s="3310"/>
      <c r="S12" s="3310"/>
      <c r="T12" s="3310"/>
      <c r="U12" s="3310"/>
      <c r="V12" s="3310"/>
      <c r="W12" s="3310"/>
      <c r="X12" s="3310"/>
      <c r="Y12" s="3310"/>
      <c r="Z12" s="3310"/>
      <c r="AA12" s="3310"/>
      <c r="AB12" s="3310"/>
      <c r="AC12" s="3310"/>
      <c r="AD12" s="3310"/>
      <c r="AE12" s="3310"/>
      <c r="AF12" s="3310"/>
      <c r="AG12" s="3310"/>
      <c r="AH12" s="3310"/>
      <c r="AI12" s="3310"/>
      <c r="AJ12" s="3310"/>
      <c r="AK12" s="3310"/>
      <c r="AL12" s="3310"/>
      <c r="AM12" s="3310"/>
      <c r="AN12" s="3310"/>
      <c r="AO12" s="3310"/>
      <c r="AP12" s="3310"/>
      <c r="AQ12" s="3310"/>
      <c r="AR12" s="3310"/>
      <c r="AS12" s="3310"/>
      <c r="AT12" s="3310"/>
      <c r="AU12" s="3310"/>
      <c r="AV12" s="3310"/>
      <c r="AW12" s="3310"/>
      <c r="AX12" s="3310"/>
      <c r="AY12" s="3310"/>
      <c r="AZ12" s="3310"/>
      <c r="BA12" s="3310"/>
      <c r="BB12" s="3310"/>
      <c r="BC12" s="3310"/>
      <c r="BD12" s="3310"/>
      <c r="BE12" s="3310"/>
      <c r="BF12" s="3310"/>
      <c r="BG12" s="3310"/>
      <c r="BH12" s="3310"/>
    </row>
    <row r="13" spans="1:60" s="3319" customFormat="1" ht="30.75" customHeight="1" thickBot="1">
      <c r="A13" s="3735" t="s">
        <v>1651</v>
      </c>
      <c r="B13" s="3736" t="s">
        <v>200</v>
      </c>
      <c r="C13" s="3736" t="s">
        <v>1415</v>
      </c>
      <c r="D13" s="3688" t="s">
        <v>1417</v>
      </c>
      <c r="E13" s="3737"/>
      <c r="F13" s="3310"/>
      <c r="G13" s="3310"/>
      <c r="H13" s="3310"/>
      <c r="I13" s="3310"/>
      <c r="J13" s="3310"/>
      <c r="K13" s="3310"/>
      <c r="L13" s="3310"/>
      <c r="M13" s="3310"/>
      <c r="N13" s="3310"/>
      <c r="O13" s="3310"/>
      <c r="P13" s="3310"/>
      <c r="Q13" s="3310"/>
      <c r="R13" s="3310"/>
      <c r="S13" s="3310"/>
      <c r="T13" s="3310"/>
      <c r="U13" s="3310"/>
      <c r="V13" s="3310"/>
      <c r="W13" s="3310"/>
      <c r="X13" s="3310"/>
      <c r="Y13" s="3310"/>
      <c r="Z13" s="3310"/>
      <c r="AA13" s="3310"/>
      <c r="AB13" s="3310"/>
      <c r="AC13" s="3310"/>
      <c r="AD13" s="3310"/>
      <c r="AE13" s="3310"/>
      <c r="AF13" s="3310"/>
      <c r="AG13" s="3310"/>
      <c r="AH13" s="3310"/>
      <c r="AI13" s="3310"/>
      <c r="AJ13" s="3310"/>
      <c r="AK13" s="3310"/>
      <c r="AL13" s="3310"/>
      <c r="AM13" s="3310"/>
      <c r="AN13" s="3310"/>
      <c r="AO13" s="3310"/>
      <c r="AP13" s="3310"/>
      <c r="AQ13" s="3310"/>
      <c r="AR13" s="3310"/>
      <c r="AS13" s="3310"/>
      <c r="AT13" s="3310"/>
      <c r="AU13" s="3310"/>
      <c r="AV13" s="3310"/>
      <c r="AW13" s="3310"/>
      <c r="AX13" s="3310"/>
      <c r="AY13" s="3310"/>
      <c r="AZ13" s="3310"/>
      <c r="BA13" s="3310"/>
      <c r="BB13" s="3310"/>
      <c r="BC13" s="3310"/>
      <c r="BD13" s="3310"/>
      <c r="BE13" s="3310"/>
      <c r="BF13" s="3310"/>
      <c r="BG13" s="3310"/>
      <c r="BH13" s="3310"/>
    </row>
    <row r="14" spans="1:60" s="3319" customFormat="1" ht="30" customHeight="1" thickBot="1">
      <c r="A14" s="5244" t="s">
        <v>3817</v>
      </c>
      <c r="B14" s="5245"/>
      <c r="C14" s="5245"/>
      <c r="D14" s="5245"/>
      <c r="E14" s="5246"/>
      <c r="F14" s="3310"/>
      <c r="G14" s="3310"/>
      <c r="H14" s="3310"/>
      <c r="I14" s="3310"/>
      <c r="J14" s="3310"/>
      <c r="K14" s="3310"/>
      <c r="L14" s="3310"/>
      <c r="M14" s="3310"/>
      <c r="N14" s="3310"/>
      <c r="O14" s="3310"/>
      <c r="P14" s="3310"/>
      <c r="Q14" s="3310"/>
      <c r="R14" s="3310"/>
      <c r="S14" s="3310"/>
      <c r="T14" s="3310"/>
      <c r="U14" s="3310"/>
      <c r="V14" s="3310"/>
      <c r="W14" s="3310"/>
      <c r="X14" s="3310"/>
      <c r="Y14" s="3310"/>
      <c r="Z14" s="3310"/>
      <c r="AA14" s="3310"/>
      <c r="AB14" s="3310"/>
      <c r="AC14" s="3310"/>
      <c r="AD14" s="3310"/>
      <c r="AE14" s="3310"/>
      <c r="AF14" s="3310"/>
      <c r="AG14" s="3310"/>
      <c r="AH14" s="3310"/>
      <c r="AI14" s="3310"/>
      <c r="AJ14" s="3310"/>
      <c r="AK14" s="3310"/>
      <c r="AL14" s="3310"/>
      <c r="AM14" s="3310"/>
      <c r="AN14" s="3310"/>
      <c r="AO14" s="3310"/>
      <c r="AP14" s="3310"/>
      <c r="AQ14" s="3310"/>
      <c r="AR14" s="3310"/>
      <c r="AS14" s="3310"/>
      <c r="AT14" s="3310"/>
      <c r="AU14" s="3310"/>
      <c r="AV14" s="3310"/>
      <c r="AW14" s="3310"/>
      <c r="AX14" s="3310"/>
      <c r="AY14" s="3310"/>
      <c r="AZ14" s="3310"/>
      <c r="BA14" s="3310"/>
      <c r="BB14" s="3310"/>
      <c r="BC14" s="3310"/>
      <c r="BD14" s="3310"/>
      <c r="BE14" s="3310"/>
      <c r="BF14" s="3310"/>
      <c r="BG14" s="3310"/>
      <c r="BH14" s="3310"/>
    </row>
    <row r="15" spans="1:60" s="3319" customFormat="1" ht="30" customHeight="1" thickBot="1">
      <c r="A15" s="5247" t="s">
        <v>3818</v>
      </c>
      <c r="B15" s="5248"/>
      <c r="C15" s="5248"/>
      <c r="D15" s="5248"/>
      <c r="E15" s="5249"/>
      <c r="F15" s="3310"/>
      <c r="G15" s="3310"/>
      <c r="H15" s="3310"/>
      <c r="I15" s="3310"/>
      <c r="J15" s="3310"/>
      <c r="K15" s="3310"/>
      <c r="L15" s="3310"/>
      <c r="M15" s="3310"/>
      <c r="N15" s="3310"/>
      <c r="O15" s="3310"/>
      <c r="P15" s="3310"/>
      <c r="Q15" s="3310"/>
      <c r="R15" s="3310"/>
      <c r="S15" s="3310"/>
      <c r="T15" s="3310"/>
      <c r="U15" s="3310"/>
      <c r="V15" s="3310"/>
      <c r="W15" s="3310"/>
      <c r="X15" s="3310"/>
      <c r="Y15" s="3310"/>
      <c r="Z15" s="3310"/>
      <c r="AA15" s="3310"/>
      <c r="AB15" s="3310"/>
      <c r="AC15" s="3310"/>
      <c r="AD15" s="3310"/>
      <c r="AE15" s="3310"/>
      <c r="AF15" s="3310"/>
      <c r="AG15" s="3310"/>
      <c r="AH15" s="3310"/>
      <c r="AI15" s="3310"/>
      <c r="AJ15" s="3310"/>
      <c r="AK15" s="3310"/>
      <c r="AL15" s="3310"/>
      <c r="AM15" s="3310"/>
      <c r="AN15" s="3310"/>
      <c r="AO15" s="3310"/>
      <c r="AP15" s="3310"/>
      <c r="AQ15" s="3310"/>
      <c r="AR15" s="3310"/>
      <c r="AS15" s="3310"/>
      <c r="AT15" s="3310"/>
      <c r="AU15" s="3310"/>
      <c r="AV15" s="3310"/>
      <c r="AW15" s="3310"/>
      <c r="AX15" s="3310"/>
      <c r="AY15" s="3310"/>
      <c r="AZ15" s="3310"/>
      <c r="BA15" s="3310"/>
      <c r="BB15" s="3310"/>
      <c r="BC15" s="3310"/>
      <c r="BD15" s="3310"/>
      <c r="BE15" s="3310"/>
      <c r="BF15" s="3310"/>
      <c r="BG15" s="3310"/>
      <c r="BH15" s="3310"/>
    </row>
    <row r="16" spans="1:60" s="3319" customFormat="1" ht="30" customHeight="1">
      <c r="A16" s="3690" t="s">
        <v>1417</v>
      </c>
      <c r="B16" s="3691" t="s">
        <v>132</v>
      </c>
      <c r="C16" s="3692" t="s">
        <v>3819</v>
      </c>
      <c r="D16" s="3693">
        <f>D36</f>
        <v>0</v>
      </c>
      <c r="E16" s="3694"/>
      <c r="F16" s="3310"/>
      <c r="G16" s="3310"/>
      <c r="H16" s="3310"/>
      <c r="I16" s="3310"/>
      <c r="J16" s="3310"/>
      <c r="K16" s="3310"/>
      <c r="L16" s="3310"/>
      <c r="M16" s="3310"/>
      <c r="N16" s="3310"/>
      <c r="O16" s="3310"/>
      <c r="P16" s="3310"/>
      <c r="Q16" s="3310"/>
      <c r="R16" s="3310"/>
      <c r="S16" s="3310"/>
      <c r="T16" s="3310"/>
      <c r="U16" s="3310"/>
      <c r="V16" s="3310"/>
      <c r="W16" s="3310"/>
      <c r="X16" s="3310"/>
      <c r="Y16" s="3310"/>
      <c r="Z16" s="3310"/>
      <c r="AA16" s="3310"/>
      <c r="AB16" s="3310"/>
      <c r="AC16" s="3310"/>
      <c r="AD16" s="3310"/>
      <c r="AE16" s="3310"/>
      <c r="AF16" s="3310"/>
      <c r="AG16" s="3310"/>
      <c r="AH16" s="3310"/>
      <c r="AI16" s="3310"/>
      <c r="AJ16" s="3310"/>
      <c r="AK16" s="3310"/>
      <c r="AL16" s="3310"/>
      <c r="AM16" s="3310"/>
      <c r="AN16" s="3310"/>
      <c r="AO16" s="3310"/>
      <c r="AP16" s="3310"/>
      <c r="AQ16" s="3310"/>
      <c r="AR16" s="3310"/>
      <c r="AS16" s="3310"/>
      <c r="AT16" s="3310"/>
      <c r="AU16" s="3310"/>
      <c r="AV16" s="3310"/>
      <c r="AW16" s="3310"/>
      <c r="AX16" s="3310"/>
      <c r="AY16" s="3310"/>
      <c r="AZ16" s="3310"/>
      <c r="BA16" s="3310"/>
      <c r="BB16" s="3310"/>
      <c r="BC16" s="3310"/>
      <c r="BD16" s="3310"/>
      <c r="BE16" s="3310"/>
      <c r="BF16" s="3310"/>
      <c r="BG16" s="3310"/>
      <c r="BH16" s="3310"/>
    </row>
    <row r="17" spans="1:60" s="3319" customFormat="1" ht="30" customHeight="1">
      <c r="A17" s="3695" t="s">
        <v>1422</v>
      </c>
      <c r="B17" s="3696" t="s">
        <v>133</v>
      </c>
      <c r="C17" s="3697" t="s">
        <v>3820</v>
      </c>
      <c r="D17" s="3698">
        <f>D40</f>
        <v>0</v>
      </c>
      <c r="E17" s="3699"/>
      <c r="F17" s="3310"/>
      <c r="G17" s="3310"/>
      <c r="H17" s="3310"/>
      <c r="I17" s="3310"/>
      <c r="J17" s="3310"/>
      <c r="K17" s="3310"/>
      <c r="L17" s="3310"/>
      <c r="M17" s="3310"/>
      <c r="N17" s="3310"/>
      <c r="O17" s="3310"/>
      <c r="P17" s="3310"/>
      <c r="Q17" s="3310"/>
      <c r="R17" s="3310"/>
      <c r="S17" s="3310"/>
      <c r="T17" s="3310"/>
      <c r="U17" s="3310"/>
      <c r="V17" s="3310"/>
      <c r="W17" s="3310"/>
      <c r="X17" s="3310"/>
      <c r="Y17" s="3310"/>
      <c r="Z17" s="3310"/>
      <c r="AA17" s="3310"/>
      <c r="AB17" s="3310"/>
      <c r="AC17" s="3310"/>
      <c r="AD17" s="3310"/>
      <c r="AE17" s="3310"/>
      <c r="AF17" s="3310"/>
      <c r="AG17" s="3310"/>
      <c r="AH17" s="3310"/>
      <c r="AI17" s="3310"/>
      <c r="AJ17" s="3310"/>
      <c r="AK17" s="3310"/>
      <c r="AL17" s="3310"/>
      <c r="AM17" s="3310"/>
      <c r="AN17" s="3310"/>
      <c r="AO17" s="3310"/>
      <c r="AP17" s="3310"/>
      <c r="AQ17" s="3310"/>
      <c r="AR17" s="3310"/>
      <c r="AS17" s="3310"/>
      <c r="AT17" s="3310"/>
      <c r="AU17" s="3310"/>
      <c r="AV17" s="3310"/>
      <c r="AW17" s="3310"/>
      <c r="AX17" s="3310"/>
      <c r="AY17" s="3310"/>
      <c r="AZ17" s="3310"/>
      <c r="BA17" s="3310"/>
      <c r="BB17" s="3310"/>
      <c r="BC17" s="3310"/>
      <c r="BD17" s="3310"/>
      <c r="BE17" s="3310"/>
      <c r="BF17" s="3310"/>
      <c r="BG17" s="3310"/>
      <c r="BH17" s="3310"/>
    </row>
    <row r="18" spans="1:60" s="3319" customFormat="1" ht="30" customHeight="1" thickBot="1">
      <c r="A18" s="3700" t="s">
        <v>1425</v>
      </c>
      <c r="B18" s="3701" t="s">
        <v>766</v>
      </c>
      <c r="C18" s="3702" t="s">
        <v>3821</v>
      </c>
      <c r="D18" s="3703" t="str">
        <f>IF(ISERROR(D16/D17),"",D16/D17*100)</f>
        <v/>
      </c>
      <c r="E18" s="3704"/>
      <c r="F18" s="3310"/>
      <c r="G18" s="3310"/>
      <c r="H18" s="3310"/>
      <c r="I18" s="3310"/>
      <c r="J18" s="3310"/>
      <c r="K18" s="3310"/>
      <c r="L18" s="3310"/>
      <c r="M18" s="3310"/>
      <c r="N18" s="3310"/>
      <c r="O18" s="3310"/>
      <c r="P18" s="3310"/>
      <c r="Q18" s="3310"/>
      <c r="R18" s="3310"/>
      <c r="S18" s="3310"/>
      <c r="T18" s="3310"/>
      <c r="U18" s="3310"/>
      <c r="V18" s="3310"/>
      <c r="W18" s="3310"/>
      <c r="X18" s="3310"/>
      <c r="Y18" s="3310"/>
      <c r="Z18" s="3310"/>
      <c r="AA18" s="3310"/>
      <c r="AB18" s="3310"/>
      <c r="AC18" s="3310"/>
      <c r="AD18" s="3310"/>
      <c r="AE18" s="3310"/>
      <c r="AF18" s="3310"/>
      <c r="AG18" s="3310"/>
      <c r="AH18" s="3310"/>
      <c r="AI18" s="3310"/>
      <c r="AJ18" s="3310"/>
      <c r="AK18" s="3310"/>
      <c r="AL18" s="3310"/>
      <c r="AM18" s="3310"/>
      <c r="AN18" s="3310"/>
      <c r="AO18" s="3310"/>
      <c r="AP18" s="3310"/>
      <c r="AQ18" s="3310"/>
      <c r="AR18" s="3310"/>
      <c r="AS18" s="3310"/>
      <c r="AT18" s="3310"/>
      <c r="AU18" s="3310"/>
      <c r="AV18" s="3310"/>
      <c r="AW18" s="3310"/>
      <c r="AX18" s="3310"/>
      <c r="AY18" s="3310"/>
      <c r="AZ18" s="3310"/>
      <c r="BA18" s="3310"/>
      <c r="BB18" s="3310"/>
      <c r="BC18" s="3310"/>
      <c r="BD18" s="3310"/>
      <c r="BE18" s="3310"/>
      <c r="BF18" s="3310"/>
      <c r="BG18" s="3310"/>
      <c r="BH18" s="3310"/>
    </row>
    <row r="19" spans="1:60" s="3319" customFormat="1" ht="30" customHeight="1" thickBot="1">
      <c r="A19" s="5232" t="s">
        <v>3822</v>
      </c>
      <c r="B19" s="5233"/>
      <c r="C19" s="5233"/>
      <c r="D19" s="5233"/>
      <c r="E19" s="5234"/>
      <c r="F19" s="3310"/>
      <c r="G19" s="3310"/>
      <c r="H19" s="3310"/>
      <c r="I19" s="3310"/>
      <c r="J19" s="3310"/>
      <c r="K19" s="3310"/>
      <c r="L19" s="3310"/>
      <c r="M19" s="3310"/>
      <c r="N19" s="3310"/>
      <c r="O19" s="3310"/>
      <c r="P19" s="3310"/>
      <c r="Q19" s="3310"/>
      <c r="R19" s="3310"/>
      <c r="S19" s="3310"/>
      <c r="T19" s="3310"/>
      <c r="U19" s="3310"/>
      <c r="V19" s="3310"/>
      <c r="W19" s="3310"/>
      <c r="X19" s="3310"/>
      <c r="Y19" s="3310"/>
      <c r="Z19" s="3310"/>
      <c r="AA19" s="3310"/>
      <c r="AB19" s="3310"/>
      <c r="AC19" s="3310"/>
      <c r="AD19" s="3310"/>
      <c r="AE19" s="3310"/>
      <c r="AF19" s="3310"/>
      <c r="AG19" s="3310"/>
      <c r="AH19" s="3310"/>
      <c r="AI19" s="3310"/>
      <c r="AJ19" s="3310"/>
      <c r="AK19" s="3310"/>
      <c r="AL19" s="3310"/>
      <c r="AM19" s="3310"/>
      <c r="AN19" s="3310"/>
      <c r="AO19" s="3310"/>
      <c r="AP19" s="3310"/>
      <c r="AQ19" s="3310"/>
      <c r="AR19" s="3310"/>
      <c r="AS19" s="3310"/>
      <c r="AT19" s="3310"/>
      <c r="AU19" s="3310"/>
      <c r="AV19" s="3310"/>
      <c r="AW19" s="3310"/>
      <c r="AX19" s="3310"/>
      <c r="AY19" s="3310"/>
      <c r="AZ19" s="3310"/>
      <c r="BA19" s="3310"/>
      <c r="BB19" s="3310"/>
      <c r="BC19" s="3310"/>
      <c r="BD19" s="3310"/>
      <c r="BE19" s="3310"/>
      <c r="BF19" s="3310"/>
      <c r="BG19" s="3310"/>
      <c r="BH19" s="3310"/>
    </row>
    <row r="20" spans="1:60" s="3319" customFormat="1" ht="33" customHeight="1">
      <c r="A20" s="3690" t="s">
        <v>1428</v>
      </c>
      <c r="B20" s="3691" t="s">
        <v>767</v>
      </c>
      <c r="C20" s="3692" t="s">
        <v>3823</v>
      </c>
      <c r="D20" s="3693">
        <f>'F1 LCR - EUR'!H15</f>
        <v>0</v>
      </c>
      <c r="E20" s="3705" t="s">
        <v>3824</v>
      </c>
      <c r="F20" s="3310"/>
      <c r="G20" s="3310"/>
      <c r="H20" s="3310"/>
      <c r="I20" s="3310"/>
      <c r="J20" s="3310"/>
      <c r="K20" s="3310"/>
      <c r="L20" s="3310"/>
      <c r="M20" s="3310"/>
      <c r="N20" s="3310"/>
      <c r="O20" s="3310"/>
      <c r="P20" s="3310"/>
      <c r="Q20" s="3310"/>
      <c r="R20" s="3310"/>
      <c r="S20" s="3310"/>
      <c r="T20" s="3310"/>
      <c r="U20" s="3310"/>
      <c r="V20" s="3310"/>
      <c r="W20" s="3310"/>
      <c r="X20" s="3310"/>
      <c r="Y20" s="3310"/>
      <c r="Z20" s="3310"/>
      <c r="AA20" s="3310"/>
      <c r="AB20" s="3310"/>
      <c r="AC20" s="3310"/>
      <c r="AD20" s="3310"/>
      <c r="AE20" s="3310"/>
      <c r="AF20" s="3310"/>
      <c r="AG20" s="3310"/>
      <c r="AH20" s="3310"/>
      <c r="AI20" s="3310"/>
      <c r="AJ20" s="3310"/>
      <c r="AK20" s="3310"/>
      <c r="AL20" s="3310"/>
      <c r="AM20" s="3310"/>
      <c r="AN20" s="3310"/>
      <c r="AO20" s="3310"/>
      <c r="AP20" s="3310"/>
      <c r="AQ20" s="3310"/>
      <c r="AR20" s="3310"/>
      <c r="AS20" s="3310"/>
      <c r="AT20" s="3310"/>
      <c r="AU20" s="3310"/>
      <c r="AV20" s="3310"/>
      <c r="AW20" s="3310"/>
      <c r="AX20" s="3310"/>
      <c r="AY20" s="3310"/>
      <c r="AZ20" s="3310"/>
      <c r="BA20" s="3310"/>
      <c r="BB20" s="3310"/>
      <c r="BC20" s="3310"/>
      <c r="BD20" s="3310"/>
      <c r="BE20" s="3310"/>
      <c r="BF20" s="3310"/>
      <c r="BG20" s="3310"/>
      <c r="BH20" s="3310"/>
    </row>
    <row r="21" spans="1:60" s="3319" customFormat="1" ht="33" customHeight="1">
      <c r="A21" s="3695" t="s">
        <v>1431</v>
      </c>
      <c r="B21" s="3696" t="s">
        <v>768</v>
      </c>
      <c r="C21" s="3692" t="s">
        <v>3825</v>
      </c>
      <c r="D21" s="3698">
        <f>SUM('F3 LCR - EUR'!J40,'F4 LCR - EUR'!H18,'F4 LCR - EUR'!N18,'F4 LCR - EUR'!H23,'F4 LCR - EUR'!N23,'F4 LCR - EUR'!H28,'F4 LCR - EUR'!N28,'F4 LCR - EUR'!H33,'F4 LCR - EUR'!N33)</f>
        <v>0</v>
      </c>
      <c r="E21" s="3705" t="s">
        <v>3826</v>
      </c>
      <c r="F21" s="3310"/>
      <c r="G21" s="3310"/>
      <c r="H21" s="3310"/>
      <c r="I21" s="3310"/>
      <c r="J21" s="3310"/>
      <c r="K21" s="3310"/>
      <c r="L21" s="3310"/>
      <c r="M21" s="3310"/>
      <c r="N21" s="3310"/>
      <c r="O21" s="3310"/>
      <c r="P21" s="3310"/>
      <c r="Q21" s="3310"/>
      <c r="R21" s="3310"/>
      <c r="S21" s="3310"/>
      <c r="T21" s="3310"/>
      <c r="U21" s="3310"/>
      <c r="V21" s="3310"/>
      <c r="W21" s="3310"/>
      <c r="X21" s="3310"/>
      <c r="Y21" s="3310"/>
      <c r="Z21" s="3310"/>
      <c r="AA21" s="3310"/>
      <c r="AB21" s="3310"/>
      <c r="AC21" s="3310"/>
      <c r="AD21" s="3310"/>
      <c r="AE21" s="3310"/>
      <c r="AF21" s="3310"/>
      <c r="AG21" s="3310"/>
      <c r="AH21" s="3310"/>
      <c r="AI21" s="3310"/>
      <c r="AJ21" s="3310"/>
      <c r="AK21" s="3310"/>
      <c r="AL21" s="3310"/>
      <c r="AM21" s="3310"/>
      <c r="AN21" s="3310"/>
      <c r="AO21" s="3310"/>
      <c r="AP21" s="3310"/>
      <c r="AQ21" s="3310"/>
      <c r="AR21" s="3310"/>
      <c r="AS21" s="3310"/>
      <c r="AT21" s="3310"/>
      <c r="AU21" s="3310"/>
      <c r="AV21" s="3310"/>
      <c r="AW21" s="3310"/>
      <c r="AX21" s="3310"/>
      <c r="AY21" s="3310"/>
      <c r="AZ21" s="3310"/>
      <c r="BA21" s="3310"/>
      <c r="BB21" s="3310"/>
      <c r="BC21" s="3310"/>
      <c r="BD21" s="3310"/>
      <c r="BE21" s="3310"/>
      <c r="BF21" s="3310"/>
      <c r="BG21" s="3310"/>
      <c r="BH21" s="3310"/>
    </row>
    <row r="22" spans="1:60" s="3312" customFormat="1" ht="33" customHeight="1">
      <c r="A22" s="3695" t="s">
        <v>1434</v>
      </c>
      <c r="B22" s="3696" t="s">
        <v>769</v>
      </c>
      <c r="C22" s="3692" t="s">
        <v>3827</v>
      </c>
      <c r="D22" s="3698">
        <f>SUM('F2 LCR - EUR'!G83,'F2 LCR - EUR'!G88,'F4 LCR - EUR'!F17,'F4 LCR - EUR'!L17)</f>
        <v>0</v>
      </c>
      <c r="E22" s="3705" t="s">
        <v>3828</v>
      </c>
      <c r="F22" s="3310"/>
      <c r="G22" s="3310"/>
      <c r="H22" s="3310"/>
      <c r="I22" s="3310"/>
      <c r="J22" s="3310"/>
      <c r="K22" s="3310"/>
      <c r="L22" s="3310"/>
      <c r="M22" s="3310"/>
      <c r="N22" s="3310"/>
      <c r="O22" s="3310"/>
      <c r="P22" s="3310"/>
      <c r="Q22" s="3310"/>
      <c r="R22" s="3310"/>
      <c r="S22" s="3310"/>
      <c r="T22" s="3310"/>
      <c r="U22" s="3310"/>
      <c r="V22" s="3310"/>
      <c r="W22" s="3310"/>
      <c r="X22" s="3310"/>
      <c r="Y22" s="3310"/>
      <c r="Z22" s="3310"/>
      <c r="AA22" s="3310"/>
      <c r="AB22" s="3310"/>
      <c r="AC22" s="3310"/>
      <c r="AD22" s="3310"/>
      <c r="AE22" s="3310"/>
      <c r="AF22" s="3310"/>
      <c r="AG22" s="3310"/>
      <c r="AH22" s="3310"/>
      <c r="AI22" s="3310"/>
      <c r="AJ22" s="3310"/>
      <c r="AK22" s="3310"/>
      <c r="AL22" s="3310"/>
      <c r="AM22" s="3310"/>
      <c r="AN22" s="3310"/>
      <c r="AO22" s="3310"/>
      <c r="AP22" s="3310"/>
      <c r="AQ22" s="3310"/>
      <c r="AR22" s="3310"/>
      <c r="AS22" s="3310"/>
      <c r="AT22" s="3310"/>
      <c r="AU22" s="3310"/>
      <c r="AV22" s="3310"/>
      <c r="AW22" s="3310"/>
      <c r="AX22" s="3310"/>
      <c r="AY22" s="3310"/>
      <c r="AZ22" s="3310"/>
      <c r="BA22" s="3310"/>
      <c r="BB22" s="3310"/>
      <c r="BC22" s="3310"/>
      <c r="BD22" s="3310"/>
      <c r="BE22" s="3310"/>
      <c r="BF22" s="3310"/>
      <c r="BG22" s="3310"/>
      <c r="BH22" s="3310"/>
    </row>
    <row r="23" spans="1:60" s="3312" customFormat="1" ht="33" customHeight="1">
      <c r="A23" s="3695" t="s">
        <v>1436</v>
      </c>
      <c r="B23" s="3696" t="s">
        <v>770</v>
      </c>
      <c r="C23" s="3692" t="s">
        <v>3829</v>
      </c>
      <c r="D23" s="3698">
        <f>'F2 LCR - EUR'!E81</f>
        <v>0</v>
      </c>
      <c r="E23" s="3705" t="s">
        <v>3830</v>
      </c>
      <c r="F23" s="3310"/>
      <c r="G23" s="3310"/>
      <c r="H23" s="3310"/>
      <c r="I23" s="3310"/>
      <c r="J23" s="3310"/>
      <c r="K23" s="3310"/>
      <c r="L23" s="3310"/>
      <c r="M23" s="3310"/>
      <c r="N23" s="3310"/>
      <c r="O23" s="3310"/>
      <c r="P23" s="3310"/>
      <c r="Q23" s="3310"/>
      <c r="R23" s="3310"/>
      <c r="S23" s="3310"/>
      <c r="T23" s="3310"/>
      <c r="U23" s="3310"/>
      <c r="V23" s="3310"/>
      <c r="W23" s="3310"/>
      <c r="X23" s="3310"/>
      <c r="Y23" s="3310"/>
      <c r="Z23" s="3310"/>
      <c r="AA23" s="3310"/>
      <c r="AB23" s="3310"/>
      <c r="AC23" s="3310"/>
      <c r="AD23" s="3310"/>
      <c r="AE23" s="3310"/>
      <c r="AF23" s="3310"/>
      <c r="AG23" s="3310"/>
      <c r="AH23" s="3310"/>
      <c r="AI23" s="3310"/>
      <c r="AJ23" s="3310"/>
      <c r="AK23" s="3310"/>
      <c r="AL23" s="3310"/>
      <c r="AM23" s="3310"/>
      <c r="AN23" s="3310"/>
      <c r="AO23" s="3310"/>
      <c r="AP23" s="3310"/>
      <c r="AQ23" s="3310"/>
      <c r="AR23" s="3310"/>
      <c r="AS23" s="3310"/>
      <c r="AT23" s="3310"/>
      <c r="AU23" s="3310"/>
      <c r="AV23" s="3310"/>
      <c r="AW23" s="3310"/>
      <c r="AX23" s="3310"/>
      <c r="AY23" s="3310"/>
      <c r="AZ23" s="3310"/>
      <c r="BA23" s="3310"/>
      <c r="BB23" s="3310"/>
      <c r="BC23" s="3310"/>
      <c r="BD23" s="3310"/>
      <c r="BE23" s="3310"/>
      <c r="BF23" s="3310"/>
      <c r="BG23" s="3310"/>
      <c r="BH23" s="3310"/>
    </row>
    <row r="24" spans="1:60" s="3312" customFormat="1" ht="33" customHeight="1">
      <c r="A24" s="3695" t="s">
        <v>1439</v>
      </c>
      <c r="B24" s="3696" t="s">
        <v>772</v>
      </c>
      <c r="C24" s="3692" t="s">
        <v>3831</v>
      </c>
      <c r="D24" s="3698">
        <f>'F3 LCR - EUR'!F38-'F3 LCR - EUR'!F43</f>
        <v>0</v>
      </c>
      <c r="E24" s="3705" t="s">
        <v>3832</v>
      </c>
      <c r="F24" s="3310"/>
      <c r="G24" s="3310"/>
      <c r="H24" s="3310"/>
      <c r="I24" s="3310"/>
      <c r="J24" s="3310"/>
      <c r="K24" s="3310"/>
      <c r="L24" s="3310"/>
      <c r="M24" s="3310"/>
      <c r="N24" s="3310"/>
      <c r="O24" s="3310"/>
      <c r="P24" s="3310"/>
      <c r="Q24" s="3310"/>
      <c r="R24" s="3310"/>
      <c r="S24" s="3310"/>
      <c r="T24" s="3310"/>
      <c r="U24" s="3310"/>
      <c r="V24" s="3310"/>
      <c r="W24" s="3310"/>
      <c r="X24" s="3310"/>
      <c r="Y24" s="3310"/>
      <c r="Z24" s="3310"/>
      <c r="AA24" s="3310"/>
      <c r="AB24" s="3310"/>
      <c r="AC24" s="3310"/>
      <c r="AD24" s="3310"/>
      <c r="AE24" s="3310"/>
      <c r="AF24" s="3310"/>
      <c r="AG24" s="3310"/>
      <c r="AH24" s="3310"/>
      <c r="AI24" s="3310"/>
      <c r="AJ24" s="3310"/>
      <c r="AK24" s="3310"/>
      <c r="AL24" s="3310"/>
      <c r="AM24" s="3310"/>
      <c r="AN24" s="3310"/>
      <c r="AO24" s="3310"/>
      <c r="AP24" s="3310"/>
      <c r="AQ24" s="3310"/>
      <c r="AR24" s="3310"/>
      <c r="AS24" s="3310"/>
      <c r="AT24" s="3310"/>
      <c r="AU24" s="3310"/>
      <c r="AV24" s="3310"/>
      <c r="AW24" s="3310"/>
      <c r="AX24" s="3310"/>
      <c r="AY24" s="3310"/>
      <c r="AZ24" s="3310"/>
      <c r="BA24" s="3310"/>
      <c r="BB24" s="3310"/>
      <c r="BC24" s="3310"/>
      <c r="BD24" s="3310"/>
      <c r="BE24" s="3310"/>
      <c r="BF24" s="3310"/>
      <c r="BG24" s="3310"/>
      <c r="BH24" s="3310"/>
    </row>
    <row r="25" spans="1:60" s="3312" customFormat="1" ht="33" customHeight="1" thickBot="1">
      <c r="A25" s="3706" t="s">
        <v>1442</v>
      </c>
      <c r="B25" s="3707" t="s">
        <v>773</v>
      </c>
      <c r="C25" s="3702" t="s">
        <v>3833</v>
      </c>
      <c r="D25" s="3708">
        <f>D20-D21+D22-D23+D24</f>
        <v>0</v>
      </c>
      <c r="E25" s="3705" t="s">
        <v>3834</v>
      </c>
      <c r="F25" s="3310"/>
      <c r="G25" s="3310"/>
      <c r="H25" s="3310"/>
      <c r="I25" s="3310"/>
      <c r="J25" s="3310"/>
      <c r="K25" s="3310"/>
      <c r="L25" s="3310"/>
      <c r="M25" s="3310"/>
      <c r="N25" s="3310"/>
      <c r="O25" s="3310"/>
      <c r="P25" s="3310"/>
      <c r="Q25" s="3310"/>
      <c r="R25" s="3310"/>
      <c r="S25" s="3310"/>
      <c r="T25" s="3310"/>
      <c r="U25" s="3310"/>
      <c r="V25" s="3310"/>
      <c r="W25" s="3310"/>
      <c r="X25" s="3310"/>
      <c r="Y25" s="3310"/>
      <c r="Z25" s="3310"/>
      <c r="AA25" s="3310"/>
      <c r="AB25" s="3310"/>
      <c r="AC25" s="3310"/>
      <c r="AD25" s="3310"/>
      <c r="AE25" s="3310"/>
      <c r="AF25" s="3310"/>
      <c r="AG25" s="3310"/>
      <c r="AH25" s="3310"/>
      <c r="AI25" s="3310"/>
      <c r="AJ25" s="3310"/>
      <c r="AK25" s="3310"/>
      <c r="AL25" s="3310"/>
      <c r="AM25" s="3310"/>
      <c r="AN25" s="3310"/>
      <c r="AO25" s="3310"/>
      <c r="AP25" s="3310"/>
      <c r="AQ25" s="3310"/>
      <c r="AR25" s="3310"/>
      <c r="AS25" s="3310"/>
      <c r="AT25" s="3310"/>
      <c r="AU25" s="3310"/>
      <c r="AV25" s="3310"/>
      <c r="AW25" s="3310"/>
      <c r="AX25" s="3310"/>
      <c r="AY25" s="3310"/>
      <c r="AZ25" s="3310"/>
      <c r="BA25" s="3310"/>
      <c r="BB25" s="3310"/>
      <c r="BC25" s="3310"/>
      <c r="BD25" s="3310"/>
      <c r="BE25" s="3310"/>
      <c r="BF25" s="3310"/>
      <c r="BG25" s="3310"/>
      <c r="BH25" s="3310"/>
    </row>
    <row r="26" spans="1:60" s="3319" customFormat="1" ht="33" customHeight="1">
      <c r="A26" s="3709" t="s">
        <v>2654</v>
      </c>
      <c r="B26" s="3710" t="s">
        <v>774</v>
      </c>
      <c r="C26" s="3692" t="s">
        <v>3835</v>
      </c>
      <c r="D26" s="3711">
        <f>'F1 LCR - EUR'!H27</f>
        <v>0</v>
      </c>
      <c r="E26" s="3705" t="s">
        <v>3836</v>
      </c>
      <c r="F26" s="3310"/>
      <c r="G26" s="3310"/>
      <c r="H26" s="3310"/>
      <c r="I26" s="3310"/>
      <c r="J26" s="3310"/>
      <c r="K26" s="3310"/>
      <c r="L26" s="3310"/>
      <c r="M26" s="3310"/>
      <c r="N26" s="3310"/>
      <c r="O26" s="3310"/>
      <c r="P26" s="3310"/>
      <c r="Q26" s="3310"/>
      <c r="R26" s="3310"/>
      <c r="S26" s="3310"/>
      <c r="T26" s="3310"/>
      <c r="U26" s="3310"/>
      <c r="V26" s="3310"/>
      <c r="W26" s="3310"/>
      <c r="X26" s="3310"/>
      <c r="Y26" s="3310"/>
      <c r="Z26" s="3310"/>
      <c r="AA26" s="3310"/>
      <c r="AB26" s="3310"/>
      <c r="AC26" s="3310"/>
      <c r="AD26" s="3310"/>
      <c r="AE26" s="3310"/>
      <c r="AF26" s="3310"/>
      <c r="AG26" s="3310"/>
      <c r="AH26" s="3310"/>
      <c r="AI26" s="3310"/>
      <c r="AJ26" s="3310"/>
      <c r="AK26" s="3310"/>
      <c r="AL26" s="3310"/>
      <c r="AM26" s="3310"/>
      <c r="AN26" s="3310"/>
      <c r="AO26" s="3310"/>
      <c r="AP26" s="3310"/>
      <c r="AQ26" s="3310"/>
      <c r="AR26" s="3310"/>
      <c r="AS26" s="3310"/>
      <c r="AT26" s="3310"/>
      <c r="AU26" s="3310"/>
      <c r="AV26" s="3310"/>
      <c r="AW26" s="3310"/>
      <c r="AX26" s="3310"/>
      <c r="AY26" s="3310"/>
      <c r="AZ26" s="3310"/>
      <c r="BA26" s="3310"/>
      <c r="BB26" s="3310"/>
      <c r="BC26" s="3310"/>
      <c r="BD26" s="3310"/>
      <c r="BE26" s="3310"/>
      <c r="BF26" s="3310"/>
      <c r="BG26" s="3310"/>
      <c r="BH26" s="3310"/>
    </row>
    <row r="27" spans="1:60" s="3319" customFormat="1" ht="33" customHeight="1">
      <c r="A27" s="3695" t="s">
        <v>2656</v>
      </c>
      <c r="B27" s="3696" t="s">
        <v>776</v>
      </c>
      <c r="C27" s="3692" t="s">
        <v>3837</v>
      </c>
      <c r="D27" s="3698">
        <f>SUM('F3 LCR - EUR'!J41,'F4 LCR - EUR'!H19,'F4 LCR - EUR'!N19,'F4 LCR - EUR'!H24,'F4 LCR - EUR'!N24,'F4 LCR - EUR'!H29,'F4 LCR - EUR'!N29,'F4 LCR - EUR'!H34,'F4 LCR - EUR'!N34)</f>
        <v>0</v>
      </c>
      <c r="E27" s="3705" t="s">
        <v>3838</v>
      </c>
      <c r="F27" s="3310"/>
      <c r="G27" s="3310"/>
      <c r="H27" s="3310"/>
      <c r="I27" s="3310"/>
      <c r="J27" s="3310"/>
      <c r="K27" s="3310"/>
      <c r="L27" s="3310"/>
      <c r="M27" s="3310"/>
      <c r="N27" s="3310"/>
      <c r="O27" s="3310"/>
      <c r="P27" s="3310"/>
      <c r="Q27" s="3310"/>
      <c r="R27" s="3310"/>
      <c r="S27" s="3310"/>
      <c r="T27" s="3310"/>
      <c r="U27" s="3310"/>
      <c r="V27" s="3310"/>
      <c r="W27" s="3310"/>
      <c r="X27" s="3310"/>
      <c r="Y27" s="3310"/>
      <c r="Z27" s="3310"/>
      <c r="AA27" s="3310"/>
      <c r="AB27" s="3310"/>
      <c r="AC27" s="3310"/>
      <c r="AD27" s="3310"/>
      <c r="AE27" s="3310"/>
      <c r="AF27" s="3310"/>
      <c r="AG27" s="3310"/>
      <c r="AH27" s="3310"/>
      <c r="AI27" s="3310"/>
      <c r="AJ27" s="3310"/>
      <c r="AK27" s="3310"/>
      <c r="AL27" s="3310"/>
      <c r="AM27" s="3310"/>
      <c r="AN27" s="3310"/>
      <c r="AO27" s="3310"/>
      <c r="AP27" s="3310"/>
      <c r="AQ27" s="3310"/>
      <c r="AR27" s="3310"/>
      <c r="AS27" s="3310"/>
      <c r="AT27" s="3310"/>
      <c r="AU27" s="3310"/>
      <c r="AV27" s="3310"/>
      <c r="AW27" s="3310"/>
      <c r="AX27" s="3310"/>
      <c r="AY27" s="3310"/>
      <c r="AZ27" s="3310"/>
      <c r="BA27" s="3310"/>
      <c r="BB27" s="3310"/>
      <c r="BC27" s="3310"/>
      <c r="BD27" s="3310"/>
      <c r="BE27" s="3310"/>
      <c r="BF27" s="3310"/>
      <c r="BG27" s="3310"/>
      <c r="BH27" s="3310"/>
    </row>
    <row r="28" spans="1:60" s="3319" customFormat="1" ht="33" customHeight="1">
      <c r="A28" s="3695" t="s">
        <v>2658</v>
      </c>
      <c r="B28" s="3696" t="s">
        <v>777</v>
      </c>
      <c r="C28" s="3692" t="s">
        <v>3839</v>
      </c>
      <c r="D28" s="3698">
        <f>SUM('F2 LCR - EUR'!G84,'F2 LCR - EUR'!G89,'F4 LCR - EUR'!F22,'F4 LCR - EUR'!L22)</f>
        <v>0</v>
      </c>
      <c r="E28" s="3705" t="s">
        <v>3840</v>
      </c>
      <c r="F28" s="3310"/>
      <c r="G28" s="3310"/>
      <c r="H28" s="3310"/>
      <c r="I28" s="3310"/>
      <c r="J28" s="3310"/>
      <c r="K28" s="3310"/>
      <c r="L28" s="3310"/>
      <c r="M28" s="3310"/>
      <c r="N28" s="3310"/>
      <c r="O28" s="3310"/>
      <c r="P28" s="3310"/>
      <c r="Q28" s="3310"/>
      <c r="R28" s="3310"/>
      <c r="S28" s="3310"/>
      <c r="T28" s="3310"/>
      <c r="U28" s="3310"/>
      <c r="V28" s="3310"/>
      <c r="W28" s="3310"/>
      <c r="X28" s="3310"/>
      <c r="Y28" s="3310"/>
      <c r="Z28" s="3310"/>
      <c r="AA28" s="3310"/>
      <c r="AB28" s="3310"/>
      <c r="AC28" s="3310"/>
      <c r="AD28" s="3310"/>
      <c r="AE28" s="3310"/>
      <c r="AF28" s="3310"/>
      <c r="AG28" s="3310"/>
      <c r="AH28" s="3310"/>
      <c r="AI28" s="3310"/>
      <c r="AJ28" s="3310"/>
      <c r="AK28" s="3310"/>
      <c r="AL28" s="3310"/>
      <c r="AM28" s="3310"/>
      <c r="AN28" s="3310"/>
      <c r="AO28" s="3310"/>
      <c r="AP28" s="3310"/>
      <c r="AQ28" s="3310"/>
      <c r="AR28" s="3310"/>
      <c r="AS28" s="3310"/>
      <c r="AT28" s="3310"/>
      <c r="AU28" s="3310"/>
      <c r="AV28" s="3310"/>
      <c r="AW28" s="3310"/>
      <c r="AX28" s="3310"/>
      <c r="AY28" s="3310"/>
      <c r="AZ28" s="3310"/>
      <c r="BA28" s="3310"/>
      <c r="BB28" s="3310"/>
      <c r="BC28" s="3310"/>
      <c r="BD28" s="3310"/>
      <c r="BE28" s="3310"/>
      <c r="BF28" s="3310"/>
      <c r="BG28" s="3310"/>
      <c r="BH28" s="3310"/>
    </row>
    <row r="29" spans="1:60" s="3319" customFormat="1" ht="33" customHeight="1" thickBot="1">
      <c r="A29" s="3700" t="s">
        <v>1451</v>
      </c>
      <c r="B29" s="3701" t="s">
        <v>778</v>
      </c>
      <c r="C29" s="3702" t="s">
        <v>3841</v>
      </c>
      <c r="D29" s="3712">
        <f>D26-D27+D28</f>
        <v>0</v>
      </c>
      <c r="E29" s="3713" t="s">
        <v>3842</v>
      </c>
      <c r="F29" s="3310"/>
      <c r="G29" s="3310"/>
      <c r="H29" s="3310"/>
      <c r="I29" s="3310"/>
      <c r="J29" s="3310"/>
      <c r="K29" s="3310"/>
      <c r="L29" s="3310"/>
      <c r="M29" s="3310"/>
      <c r="N29" s="3310"/>
      <c r="O29" s="3310"/>
      <c r="P29" s="3310"/>
      <c r="Q29" s="3310"/>
      <c r="R29" s="3310"/>
      <c r="S29" s="3310"/>
      <c r="T29" s="3310"/>
      <c r="U29" s="3310"/>
      <c r="V29" s="3310"/>
      <c r="W29" s="3310"/>
      <c r="X29" s="3310"/>
      <c r="Y29" s="3310"/>
      <c r="Z29" s="3310"/>
      <c r="AA29" s="3310"/>
      <c r="AB29" s="3310"/>
      <c r="AC29" s="3310"/>
      <c r="AD29" s="3310"/>
      <c r="AE29" s="3310"/>
      <c r="AF29" s="3310"/>
      <c r="AG29" s="3310"/>
      <c r="AH29" s="3310"/>
      <c r="AI29" s="3310"/>
      <c r="AJ29" s="3310"/>
      <c r="AK29" s="3310"/>
      <c r="AL29" s="3310"/>
      <c r="AM29" s="3310"/>
      <c r="AN29" s="3310"/>
      <c r="AO29" s="3310"/>
      <c r="AP29" s="3310"/>
      <c r="AQ29" s="3310"/>
      <c r="AR29" s="3310"/>
      <c r="AS29" s="3310"/>
      <c r="AT29" s="3310"/>
      <c r="AU29" s="3310"/>
      <c r="AV29" s="3310"/>
      <c r="AW29" s="3310"/>
      <c r="AX29" s="3310"/>
      <c r="AY29" s="3310"/>
      <c r="AZ29" s="3310"/>
      <c r="BA29" s="3310"/>
      <c r="BB29" s="3310"/>
      <c r="BC29" s="3310"/>
      <c r="BD29" s="3310"/>
      <c r="BE29" s="3310"/>
      <c r="BF29" s="3310"/>
      <c r="BG29" s="3310"/>
      <c r="BH29" s="3310"/>
    </row>
    <row r="30" spans="1:60" s="3319" customFormat="1" ht="33" customHeight="1">
      <c r="A30" s="3690" t="s">
        <v>1454</v>
      </c>
      <c r="B30" s="3691" t="s">
        <v>779</v>
      </c>
      <c r="C30" s="3692" t="s">
        <v>3843</v>
      </c>
      <c r="D30" s="3693">
        <f>'F1 LCR - EUR'!H32</f>
        <v>0</v>
      </c>
      <c r="E30" s="3705" t="s">
        <v>3844</v>
      </c>
      <c r="F30" s="3310"/>
      <c r="G30" s="3310"/>
      <c r="H30" s="3310"/>
      <c r="I30" s="3310"/>
      <c r="J30" s="3310"/>
      <c r="K30" s="3310"/>
      <c r="L30" s="3310"/>
      <c r="M30" s="3310"/>
      <c r="N30" s="3310"/>
      <c r="O30" s="3310"/>
      <c r="P30" s="3310"/>
      <c r="Q30" s="3310"/>
      <c r="R30" s="3310"/>
      <c r="S30" s="3310"/>
      <c r="T30" s="3310"/>
      <c r="U30" s="3310"/>
      <c r="V30" s="3310"/>
      <c r="W30" s="3310"/>
      <c r="X30" s="3310"/>
      <c r="Y30" s="3310"/>
      <c r="Z30" s="3310"/>
      <c r="AA30" s="3310"/>
      <c r="AB30" s="3310"/>
      <c r="AC30" s="3310"/>
      <c r="AD30" s="3310"/>
      <c r="AE30" s="3310"/>
      <c r="AF30" s="3310"/>
      <c r="AG30" s="3310"/>
      <c r="AH30" s="3310"/>
      <c r="AI30" s="3310"/>
      <c r="AJ30" s="3310"/>
      <c r="AK30" s="3310"/>
      <c r="AL30" s="3310"/>
      <c r="AM30" s="3310"/>
      <c r="AN30" s="3310"/>
      <c r="AO30" s="3310"/>
      <c r="AP30" s="3310"/>
      <c r="AQ30" s="3310"/>
      <c r="AR30" s="3310"/>
      <c r="AS30" s="3310"/>
      <c r="AT30" s="3310"/>
      <c r="AU30" s="3310"/>
      <c r="AV30" s="3310"/>
      <c r="AW30" s="3310"/>
      <c r="AX30" s="3310"/>
      <c r="AY30" s="3310"/>
      <c r="AZ30" s="3310"/>
      <c r="BA30" s="3310"/>
      <c r="BB30" s="3310"/>
      <c r="BC30" s="3310"/>
      <c r="BD30" s="3310"/>
      <c r="BE30" s="3310"/>
      <c r="BF30" s="3310"/>
      <c r="BG30" s="3310"/>
      <c r="BH30" s="3310"/>
    </row>
    <row r="31" spans="1:60" s="3319" customFormat="1" ht="33" customHeight="1">
      <c r="A31" s="3695" t="s">
        <v>1457</v>
      </c>
      <c r="B31" s="3696" t="s">
        <v>780</v>
      </c>
      <c r="C31" s="3692" t="s">
        <v>3845</v>
      </c>
      <c r="D31" s="3698">
        <f>SUM('F3 LCR - EUR'!J42,'F4 LCR - EUR'!H20,'F4 LCR - EUR'!N20,'F4 LCR - EUR'!H25,'F4 LCR - EUR'!N25,'F4 LCR - EUR'!H30,'F4 LCR - EUR'!N30,'F4 LCR - EUR'!H35,'F4 LCR - EUR'!N35)</f>
        <v>0</v>
      </c>
      <c r="E31" s="3705" t="s">
        <v>3846</v>
      </c>
      <c r="F31" s="3310"/>
      <c r="G31" s="3310"/>
      <c r="H31" s="3310"/>
      <c r="I31" s="3310"/>
      <c r="J31" s="3310"/>
      <c r="K31" s="3310"/>
      <c r="L31" s="3310"/>
      <c r="M31" s="3310"/>
      <c r="N31" s="3310"/>
      <c r="O31" s="3310"/>
      <c r="P31" s="3310"/>
      <c r="Q31" s="3310"/>
      <c r="R31" s="3310"/>
      <c r="S31" s="3310"/>
      <c r="T31" s="3310"/>
      <c r="U31" s="3310"/>
      <c r="V31" s="3310"/>
      <c r="W31" s="3310"/>
      <c r="X31" s="3310"/>
      <c r="Y31" s="3310"/>
      <c r="Z31" s="3310"/>
      <c r="AA31" s="3310"/>
      <c r="AB31" s="3310"/>
      <c r="AC31" s="3310"/>
      <c r="AD31" s="3310"/>
      <c r="AE31" s="3310"/>
      <c r="AF31" s="3310"/>
      <c r="AG31" s="3310"/>
      <c r="AH31" s="3310"/>
      <c r="AI31" s="3310"/>
      <c r="AJ31" s="3310"/>
      <c r="AK31" s="3310"/>
      <c r="AL31" s="3310"/>
      <c r="AM31" s="3310"/>
      <c r="AN31" s="3310"/>
      <c r="AO31" s="3310"/>
      <c r="AP31" s="3310"/>
      <c r="AQ31" s="3310"/>
      <c r="AR31" s="3310"/>
      <c r="AS31" s="3310"/>
      <c r="AT31" s="3310"/>
      <c r="AU31" s="3310"/>
      <c r="AV31" s="3310"/>
      <c r="AW31" s="3310"/>
      <c r="AX31" s="3310"/>
      <c r="AY31" s="3310"/>
      <c r="AZ31" s="3310"/>
      <c r="BA31" s="3310"/>
      <c r="BB31" s="3310"/>
      <c r="BC31" s="3310"/>
      <c r="BD31" s="3310"/>
      <c r="BE31" s="3310"/>
      <c r="BF31" s="3310"/>
      <c r="BG31" s="3310"/>
      <c r="BH31" s="3310"/>
    </row>
    <row r="32" spans="1:60" s="3319" customFormat="1" ht="33" customHeight="1">
      <c r="A32" s="3695" t="s">
        <v>1460</v>
      </c>
      <c r="B32" s="3696" t="s">
        <v>781</v>
      </c>
      <c r="C32" s="3692" t="s">
        <v>3847</v>
      </c>
      <c r="D32" s="3698">
        <f>SUM('F2 LCR - EUR'!G85,'F2 LCR - EUR'!G90,'F4 LCR - EUR'!F27,'F4 LCR - EUR'!L27)</f>
        <v>0</v>
      </c>
      <c r="E32" s="3705" t="s">
        <v>3848</v>
      </c>
      <c r="F32" s="3310"/>
      <c r="G32" s="3310"/>
      <c r="H32" s="3310"/>
      <c r="I32" s="3310"/>
      <c r="J32" s="3310"/>
      <c r="K32" s="3310"/>
      <c r="L32" s="3310"/>
      <c r="M32" s="3310"/>
      <c r="N32" s="3310"/>
      <c r="O32" s="3310"/>
      <c r="P32" s="3310"/>
      <c r="Q32" s="3310"/>
      <c r="R32" s="3310"/>
      <c r="S32" s="3310"/>
      <c r="T32" s="3310"/>
      <c r="U32" s="3310"/>
      <c r="V32" s="3310"/>
      <c r="W32" s="3310"/>
      <c r="X32" s="3310"/>
      <c r="Y32" s="3310"/>
      <c r="Z32" s="3310"/>
      <c r="AA32" s="3310"/>
      <c r="AB32" s="3310"/>
      <c r="AC32" s="3310"/>
      <c r="AD32" s="3310"/>
      <c r="AE32" s="3310"/>
      <c r="AF32" s="3310"/>
      <c r="AG32" s="3310"/>
      <c r="AH32" s="3310"/>
      <c r="AI32" s="3310"/>
      <c r="AJ32" s="3310"/>
      <c r="AK32" s="3310"/>
      <c r="AL32" s="3310"/>
      <c r="AM32" s="3310"/>
      <c r="AN32" s="3310"/>
      <c r="AO32" s="3310"/>
      <c r="AP32" s="3310"/>
      <c r="AQ32" s="3310"/>
      <c r="AR32" s="3310"/>
      <c r="AS32" s="3310"/>
      <c r="AT32" s="3310"/>
      <c r="AU32" s="3310"/>
      <c r="AV32" s="3310"/>
      <c r="AW32" s="3310"/>
      <c r="AX32" s="3310"/>
      <c r="AY32" s="3310"/>
      <c r="AZ32" s="3310"/>
      <c r="BA32" s="3310"/>
      <c r="BB32" s="3310"/>
      <c r="BC32" s="3310"/>
      <c r="BD32" s="3310"/>
      <c r="BE32" s="3310"/>
      <c r="BF32" s="3310"/>
      <c r="BG32" s="3310"/>
      <c r="BH32" s="3310"/>
    </row>
    <row r="33" spans="1:60" s="3319" customFormat="1" ht="33" customHeight="1" thickBot="1">
      <c r="A33" s="3700" t="s">
        <v>2664</v>
      </c>
      <c r="B33" s="3701" t="s">
        <v>782</v>
      </c>
      <c r="C33" s="3702" t="s">
        <v>3849</v>
      </c>
      <c r="D33" s="3712">
        <f>D30-D31+D32</f>
        <v>0</v>
      </c>
      <c r="E33" s="3713" t="s">
        <v>3850</v>
      </c>
      <c r="F33" s="3310"/>
      <c r="G33" s="3310"/>
      <c r="H33" s="3310"/>
      <c r="I33" s="3310"/>
      <c r="J33" s="3310"/>
      <c r="K33" s="3310"/>
      <c r="L33" s="3310"/>
      <c r="M33" s="3310"/>
      <c r="N33" s="3310"/>
      <c r="O33" s="3310"/>
      <c r="P33" s="3310"/>
      <c r="Q33" s="3310"/>
      <c r="R33" s="3310"/>
      <c r="S33" s="3310"/>
      <c r="T33" s="3310"/>
      <c r="U33" s="3310"/>
      <c r="V33" s="3310"/>
      <c r="W33" s="3310"/>
      <c r="X33" s="3310"/>
      <c r="Y33" s="3310"/>
      <c r="Z33" s="3310"/>
      <c r="AA33" s="3310"/>
      <c r="AB33" s="3310"/>
      <c r="AC33" s="3310"/>
      <c r="AD33" s="3310"/>
      <c r="AE33" s="3310"/>
      <c r="AF33" s="3310"/>
      <c r="AG33" s="3310"/>
      <c r="AH33" s="3310"/>
      <c r="AI33" s="3310"/>
      <c r="AJ33" s="3310"/>
      <c r="AK33" s="3310"/>
      <c r="AL33" s="3310"/>
      <c r="AM33" s="3310"/>
      <c r="AN33" s="3310"/>
      <c r="AO33" s="3310"/>
      <c r="AP33" s="3310"/>
      <c r="AQ33" s="3310"/>
      <c r="AR33" s="3310"/>
      <c r="AS33" s="3310"/>
      <c r="AT33" s="3310"/>
      <c r="AU33" s="3310"/>
      <c r="AV33" s="3310"/>
      <c r="AW33" s="3310"/>
      <c r="AX33" s="3310"/>
      <c r="AY33" s="3310"/>
      <c r="AZ33" s="3310"/>
      <c r="BA33" s="3310"/>
      <c r="BB33" s="3310"/>
      <c r="BC33" s="3310"/>
      <c r="BD33" s="3310"/>
      <c r="BE33" s="3310"/>
      <c r="BF33" s="3310"/>
      <c r="BG33" s="3310"/>
      <c r="BH33" s="3310"/>
    </row>
    <row r="34" spans="1:60" s="3319" customFormat="1" ht="33" customHeight="1">
      <c r="A34" s="3690" t="s">
        <v>2666</v>
      </c>
      <c r="B34" s="3691" t="s">
        <v>783</v>
      </c>
      <c r="C34" s="3692" t="s">
        <v>3851</v>
      </c>
      <c r="D34" s="3693">
        <f>MAX(D33-15/85*(D25+D29), D33-15/60*D25,0)</f>
        <v>0</v>
      </c>
      <c r="E34" s="3705" t="s">
        <v>3852</v>
      </c>
      <c r="F34" s="3310"/>
      <c r="G34" s="3310"/>
      <c r="H34" s="3310"/>
      <c r="I34" s="3310"/>
      <c r="J34" s="3310"/>
      <c r="K34" s="3310"/>
      <c r="L34" s="3310"/>
      <c r="M34" s="3310"/>
      <c r="N34" s="3310"/>
      <c r="O34" s="3310"/>
      <c r="P34" s="3310"/>
      <c r="Q34" s="3310"/>
      <c r="R34" s="3310"/>
      <c r="S34" s="3310"/>
      <c r="T34" s="3310"/>
      <c r="U34" s="3310"/>
      <c r="V34" s="3310"/>
      <c r="W34" s="3310"/>
      <c r="X34" s="3310"/>
      <c r="Y34" s="3310"/>
      <c r="Z34" s="3310"/>
      <c r="AA34" s="3310"/>
      <c r="AB34" s="3310"/>
      <c r="AC34" s="3310"/>
      <c r="AD34" s="3310"/>
      <c r="AE34" s="3310"/>
      <c r="AF34" s="3310"/>
      <c r="AG34" s="3310"/>
      <c r="AH34" s="3310"/>
      <c r="AI34" s="3310"/>
      <c r="AJ34" s="3310"/>
      <c r="AK34" s="3310"/>
      <c r="AL34" s="3310"/>
      <c r="AM34" s="3310"/>
      <c r="AN34" s="3310"/>
      <c r="AO34" s="3310"/>
      <c r="AP34" s="3310"/>
      <c r="AQ34" s="3310"/>
      <c r="AR34" s="3310"/>
      <c r="AS34" s="3310"/>
      <c r="AT34" s="3310"/>
      <c r="AU34" s="3310"/>
      <c r="AV34" s="3310"/>
      <c r="AW34" s="3310"/>
      <c r="AX34" s="3310"/>
      <c r="AY34" s="3310"/>
      <c r="AZ34" s="3310"/>
      <c r="BA34" s="3310"/>
      <c r="BB34" s="3310"/>
      <c r="BC34" s="3310"/>
      <c r="BD34" s="3310"/>
      <c r="BE34" s="3310"/>
      <c r="BF34" s="3310"/>
      <c r="BG34" s="3310"/>
      <c r="BH34" s="3310"/>
    </row>
    <row r="35" spans="1:60" s="3319" customFormat="1" ht="33" customHeight="1" thickBot="1">
      <c r="A35" s="3714" t="s">
        <v>2668</v>
      </c>
      <c r="B35" s="3715" t="s">
        <v>784</v>
      </c>
      <c r="C35" s="3692" t="s">
        <v>3853</v>
      </c>
      <c r="D35" s="3716">
        <f>MAX((D29+D33-D34)-2/3*D25,0)</f>
        <v>0</v>
      </c>
      <c r="E35" s="3713" t="s">
        <v>3854</v>
      </c>
      <c r="F35" s="3310"/>
      <c r="G35" s="3310"/>
      <c r="H35" s="3310"/>
      <c r="I35" s="3310"/>
      <c r="J35" s="3310"/>
      <c r="K35" s="3310"/>
      <c r="L35" s="3310"/>
      <c r="M35" s="3310"/>
      <c r="N35" s="3310"/>
      <c r="O35" s="3310"/>
      <c r="P35" s="3310"/>
      <c r="Q35" s="3310"/>
      <c r="R35" s="3310"/>
      <c r="S35" s="3310"/>
      <c r="T35" s="3310"/>
      <c r="U35" s="3310"/>
      <c r="V35" s="3310"/>
      <c r="W35" s="3310"/>
      <c r="X35" s="3310"/>
      <c r="Y35" s="3310"/>
      <c r="Z35" s="3310"/>
      <c r="AA35" s="3310"/>
      <c r="AB35" s="3310"/>
      <c r="AC35" s="3310"/>
      <c r="AD35" s="3310"/>
      <c r="AE35" s="3310"/>
      <c r="AF35" s="3310"/>
      <c r="AG35" s="3310"/>
      <c r="AH35" s="3310"/>
      <c r="AI35" s="3310"/>
      <c r="AJ35" s="3310"/>
      <c r="AK35" s="3310"/>
      <c r="AL35" s="3310"/>
      <c r="AM35" s="3310"/>
      <c r="AN35" s="3310"/>
      <c r="AO35" s="3310"/>
      <c r="AP35" s="3310"/>
      <c r="AQ35" s="3310"/>
      <c r="AR35" s="3310"/>
      <c r="AS35" s="3310"/>
      <c r="AT35" s="3310"/>
      <c r="AU35" s="3310"/>
      <c r="AV35" s="3310"/>
      <c r="AW35" s="3310"/>
      <c r="AX35" s="3310"/>
      <c r="AY35" s="3310"/>
      <c r="AZ35" s="3310"/>
      <c r="BA35" s="3310"/>
      <c r="BB35" s="3310"/>
      <c r="BC35" s="3310"/>
      <c r="BD35" s="3310"/>
      <c r="BE35" s="3310"/>
      <c r="BF35" s="3310"/>
      <c r="BG35" s="3310"/>
      <c r="BH35" s="3310"/>
    </row>
    <row r="36" spans="1:60" s="3319" customFormat="1" ht="33" customHeight="1" thickBot="1">
      <c r="A36" s="3717" t="s">
        <v>1463</v>
      </c>
      <c r="B36" s="3718" t="s">
        <v>3855</v>
      </c>
      <c r="C36" s="3719" t="s">
        <v>3819</v>
      </c>
      <c r="D36" s="3720">
        <f>D25+D29+D33-D34-D35</f>
        <v>0</v>
      </c>
      <c r="E36" s="3721" t="s">
        <v>3856</v>
      </c>
      <c r="F36" s="3310"/>
      <c r="G36" s="3310"/>
      <c r="H36" s="3310"/>
      <c r="I36" s="3310"/>
      <c r="J36" s="3310"/>
      <c r="K36" s="3310"/>
      <c r="L36" s="3310"/>
      <c r="M36" s="3310"/>
      <c r="N36" s="3310"/>
      <c r="O36" s="3310"/>
      <c r="P36" s="3310"/>
      <c r="Q36" s="3310"/>
      <c r="R36" s="3310"/>
      <c r="S36" s="3310"/>
      <c r="T36" s="3310"/>
      <c r="U36" s="3310"/>
      <c r="V36" s="3310"/>
      <c r="W36" s="3310"/>
      <c r="X36" s="3310"/>
      <c r="Y36" s="3310"/>
      <c r="Z36" s="3310"/>
      <c r="AA36" s="3310"/>
      <c r="AB36" s="3310"/>
      <c r="AC36" s="3310"/>
      <c r="AD36" s="3310"/>
      <c r="AE36" s="3310"/>
      <c r="AF36" s="3310"/>
      <c r="AG36" s="3310"/>
      <c r="AH36" s="3310"/>
      <c r="AI36" s="3310"/>
      <c r="AJ36" s="3310"/>
      <c r="AK36" s="3310"/>
      <c r="AL36" s="3310"/>
      <c r="AM36" s="3310"/>
      <c r="AN36" s="3310"/>
      <c r="AO36" s="3310"/>
      <c r="AP36" s="3310"/>
      <c r="AQ36" s="3310"/>
      <c r="AR36" s="3310"/>
      <c r="AS36" s="3310"/>
      <c r="AT36" s="3310"/>
      <c r="AU36" s="3310"/>
      <c r="AV36" s="3310"/>
      <c r="AW36" s="3310"/>
      <c r="AX36" s="3310"/>
      <c r="AY36" s="3310"/>
      <c r="AZ36" s="3310"/>
      <c r="BA36" s="3310"/>
      <c r="BB36" s="3310"/>
      <c r="BC36" s="3310"/>
      <c r="BD36" s="3310"/>
      <c r="BE36" s="3310"/>
      <c r="BF36" s="3310"/>
      <c r="BG36" s="3310"/>
      <c r="BH36" s="3310"/>
    </row>
    <row r="37" spans="1:60" ht="30" customHeight="1" thickBot="1">
      <c r="A37" s="5232" t="s">
        <v>3857</v>
      </c>
      <c r="B37" s="5233"/>
      <c r="C37" s="5233"/>
      <c r="D37" s="5233"/>
      <c r="E37" s="5234"/>
    </row>
    <row r="38" spans="1:60" ht="30" customHeight="1">
      <c r="A38" s="3709" t="s">
        <v>2671</v>
      </c>
      <c r="B38" s="3710" t="s">
        <v>3858</v>
      </c>
      <c r="C38" s="3722" t="s">
        <v>3859</v>
      </c>
      <c r="D38" s="3711">
        <f>'F2 LCR - EUR'!J16</f>
        <v>0</v>
      </c>
      <c r="E38" s="3723" t="s">
        <v>3860</v>
      </c>
    </row>
    <row r="39" spans="1:60" ht="30" customHeight="1" thickBot="1">
      <c r="A39" s="3714" t="s">
        <v>2673</v>
      </c>
      <c r="B39" s="3707" t="s">
        <v>3861</v>
      </c>
      <c r="C39" s="3724" t="s">
        <v>3862</v>
      </c>
      <c r="D39" s="3708">
        <f>'F3 LCR - EUR'!K18</f>
        <v>0</v>
      </c>
      <c r="E39" s="3725" t="s">
        <v>3863</v>
      </c>
    </row>
    <row r="40" spans="1:60" ht="35.25" customHeight="1" thickBot="1">
      <c r="A40" s="3726" t="s">
        <v>2674</v>
      </c>
      <c r="B40" s="3727" t="s">
        <v>3864</v>
      </c>
      <c r="C40" s="3728" t="s">
        <v>3820</v>
      </c>
      <c r="D40" s="3729">
        <f>D38-MIN(D39,0.75*D38)</f>
        <v>0</v>
      </c>
      <c r="E40" s="3730" t="s">
        <v>3865</v>
      </c>
    </row>
    <row r="41" spans="1:60">
      <c r="D41" s="3312"/>
      <c r="E41" s="3310"/>
    </row>
    <row r="42" spans="1:60">
      <c r="D42" s="3312"/>
      <c r="E42" s="3310"/>
    </row>
    <row r="43" spans="1:60">
      <c r="D43" s="3312"/>
      <c r="E43" s="3310"/>
    </row>
    <row r="44" spans="1:60">
      <c r="E44" s="3310"/>
    </row>
    <row r="45" spans="1:60">
      <c r="E45" s="3310"/>
    </row>
    <row r="46" spans="1:60">
      <c r="E46" s="3310"/>
    </row>
    <row r="47" spans="1:60">
      <c r="E47" s="3310"/>
    </row>
    <row r="48" spans="1:60">
      <c r="E48" s="3310"/>
    </row>
    <row r="49" spans="5:5">
      <c r="E49" s="3310"/>
    </row>
    <row r="50" spans="5:5">
      <c r="E50" s="3310"/>
    </row>
    <row r="51" spans="5:5">
      <c r="E51" s="3310"/>
    </row>
    <row r="52" spans="5:5">
      <c r="E52" s="3310"/>
    </row>
    <row r="53" spans="5:5">
      <c r="E53" s="3310"/>
    </row>
    <row r="54" spans="5:5">
      <c r="E54" s="3310"/>
    </row>
    <row r="55" spans="5:5">
      <c r="E55" s="3310"/>
    </row>
    <row r="56" spans="5:5">
      <c r="E56" s="3310"/>
    </row>
    <row r="57" spans="5:5">
      <c r="E57" s="3310"/>
    </row>
    <row r="58" spans="5:5">
      <c r="E58" s="3310"/>
    </row>
    <row r="59" spans="5:5">
      <c r="E59" s="3310"/>
    </row>
    <row r="60" spans="5:5">
      <c r="E60" s="3310"/>
    </row>
    <row r="61" spans="5:5">
      <c r="E61" s="3310"/>
    </row>
    <row r="62" spans="5:5">
      <c r="E62" s="3310"/>
    </row>
    <row r="63" spans="5:5">
      <c r="E63" s="3310"/>
    </row>
    <row r="64" spans="5:5">
      <c r="E64" s="3310"/>
    </row>
    <row r="65" spans="5:5">
      <c r="E65" s="3310"/>
    </row>
    <row r="66" spans="5:5">
      <c r="E66" s="3310"/>
    </row>
    <row r="67" spans="5:5">
      <c r="E67" s="3310"/>
    </row>
    <row r="68" spans="5:5">
      <c r="E68" s="3310"/>
    </row>
    <row r="69" spans="5:5">
      <c r="E69" s="3310"/>
    </row>
    <row r="70" spans="5:5">
      <c r="E70" s="3310"/>
    </row>
    <row r="71" spans="5:5">
      <c r="E71" s="3310"/>
    </row>
    <row r="72" spans="5:5">
      <c r="E72" s="3310"/>
    </row>
    <row r="73" spans="5:5">
      <c r="E73" s="3310"/>
    </row>
    <row r="74" spans="5:5">
      <c r="E74" s="3310"/>
    </row>
    <row r="75" spans="5:5">
      <c r="E75" s="3310"/>
    </row>
    <row r="76" spans="5:5">
      <c r="E76" s="3310"/>
    </row>
    <row r="77" spans="5:5">
      <c r="E77" s="3310"/>
    </row>
    <row r="78" spans="5:5">
      <c r="E78" s="3310"/>
    </row>
    <row r="79" spans="5:5">
      <c r="E79" s="3310"/>
    </row>
    <row r="80" spans="5:5">
      <c r="E80" s="3310"/>
    </row>
    <row r="81" spans="5:5">
      <c r="E81" s="3310"/>
    </row>
    <row r="82" spans="5:5">
      <c r="E82" s="3310"/>
    </row>
    <row r="83" spans="5:5">
      <c r="E83" s="3310"/>
    </row>
    <row r="84" spans="5:5">
      <c r="E84" s="3310"/>
    </row>
    <row r="85" spans="5:5">
      <c r="E85" s="3310"/>
    </row>
    <row r="86" spans="5:5">
      <c r="E86" s="3310"/>
    </row>
    <row r="87" spans="5:5">
      <c r="E87" s="3310"/>
    </row>
    <row r="88" spans="5:5">
      <c r="E88" s="3310"/>
    </row>
    <row r="89" spans="5:5">
      <c r="E89" s="3310"/>
    </row>
    <row r="90" spans="5:5">
      <c r="E90" s="3310"/>
    </row>
    <row r="91" spans="5:5">
      <c r="E91" s="3310"/>
    </row>
    <row r="92" spans="5:5">
      <c r="E92" s="3310"/>
    </row>
    <row r="93" spans="5:5">
      <c r="E93" s="3310"/>
    </row>
    <row r="94" spans="5:5">
      <c r="E94" s="3310"/>
    </row>
    <row r="95" spans="5:5">
      <c r="E95" s="3310"/>
    </row>
    <row r="96" spans="5:5">
      <c r="E96" s="3310"/>
    </row>
    <row r="97" spans="5:5">
      <c r="E97" s="3310"/>
    </row>
    <row r="98" spans="5:5">
      <c r="E98" s="3310"/>
    </row>
    <row r="99" spans="5:5">
      <c r="E99" s="3310"/>
    </row>
    <row r="100" spans="5:5">
      <c r="E100" s="3310"/>
    </row>
    <row r="101" spans="5:5">
      <c r="E101" s="3310"/>
    </row>
    <row r="102" spans="5:5">
      <c r="E102" s="3310"/>
    </row>
    <row r="103" spans="5:5">
      <c r="E103" s="3310"/>
    </row>
    <row r="104" spans="5:5">
      <c r="E104" s="3310"/>
    </row>
    <row r="105" spans="5:5">
      <c r="E105" s="3310"/>
    </row>
    <row r="106" spans="5:5">
      <c r="E106" s="3310"/>
    </row>
    <row r="107" spans="5:5">
      <c r="E107" s="3310"/>
    </row>
    <row r="108" spans="5:5">
      <c r="E108" s="3310"/>
    </row>
    <row r="109" spans="5:5">
      <c r="E109" s="3310"/>
    </row>
    <row r="110" spans="5:5">
      <c r="E110" s="3310"/>
    </row>
    <row r="111" spans="5:5">
      <c r="E111" s="3310"/>
    </row>
    <row r="112" spans="5:5">
      <c r="E112" s="3310"/>
    </row>
    <row r="113" spans="5:5">
      <c r="E113" s="3310"/>
    </row>
    <row r="114" spans="5:5">
      <c r="E114" s="3310"/>
    </row>
    <row r="115" spans="5:5">
      <c r="E115" s="3310"/>
    </row>
    <row r="116" spans="5:5">
      <c r="E116" s="3310"/>
    </row>
    <row r="117" spans="5:5">
      <c r="E117" s="3310"/>
    </row>
    <row r="118" spans="5:5">
      <c r="E118" s="3310"/>
    </row>
    <row r="119" spans="5:5">
      <c r="E119" s="3310"/>
    </row>
    <row r="120" spans="5:5">
      <c r="E120" s="3310"/>
    </row>
    <row r="121" spans="5:5">
      <c r="E121" s="3310"/>
    </row>
    <row r="122" spans="5:5">
      <c r="E122" s="3310"/>
    </row>
    <row r="123" spans="5:5">
      <c r="E123" s="3310"/>
    </row>
    <row r="124" spans="5:5">
      <c r="E124" s="3310"/>
    </row>
    <row r="125" spans="5:5">
      <c r="E125" s="3310"/>
    </row>
    <row r="126" spans="5:5">
      <c r="E126" s="3310"/>
    </row>
    <row r="127" spans="5:5">
      <c r="E127" s="3310"/>
    </row>
    <row r="128" spans="5:5">
      <c r="E128" s="3310"/>
    </row>
    <row r="129" spans="5:5">
      <c r="E129" s="3310"/>
    </row>
    <row r="130" spans="5:5">
      <c r="E130" s="3310"/>
    </row>
    <row r="131" spans="5:5">
      <c r="E131" s="3310"/>
    </row>
  </sheetData>
  <mergeCells count="5">
    <mergeCell ref="A8:E8"/>
    <mergeCell ref="A14:E14"/>
    <mergeCell ref="A15:E15"/>
    <mergeCell ref="A19:E19"/>
    <mergeCell ref="A37:E37"/>
  </mergeCell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31"/>
  <sheetViews>
    <sheetView zoomScale="80" zoomScaleNormal="80" workbookViewId="0"/>
  </sheetViews>
  <sheetFormatPr defaultColWidth="11.42578125" defaultRowHeight="14.25"/>
  <cols>
    <col min="1" max="1" width="10.42578125" style="3309" customWidth="1"/>
    <col min="2" max="2" width="10.42578125" style="3314" customWidth="1"/>
    <col min="3" max="3" width="85.28515625" style="3310" customWidth="1"/>
    <col min="4" max="4" width="24.5703125" style="3310" customWidth="1"/>
    <col min="5" max="5" width="47" style="3731" bestFit="1" customWidth="1"/>
    <col min="6" max="16384" width="11.42578125" style="3310"/>
  </cols>
  <sheetData>
    <row r="1" spans="1:60" ht="15">
      <c r="C1" s="41" t="s">
        <v>48</v>
      </c>
      <c r="D1" s="105" t="s">
        <v>1002</v>
      </c>
      <c r="E1" s="3516"/>
    </row>
    <row r="2" spans="1:60" ht="15">
      <c r="C2" s="27" t="s">
        <v>49</v>
      </c>
      <c r="D2" s="27" t="s">
        <v>3404</v>
      </c>
      <c r="E2" s="3516"/>
    </row>
    <row r="3" spans="1:60" ht="15">
      <c r="C3" s="27" t="s">
        <v>47</v>
      </c>
      <c r="D3" s="27" t="s">
        <v>52</v>
      </c>
      <c r="E3" s="3516"/>
    </row>
    <row r="4" spans="1:60" ht="15">
      <c r="C4" s="27" t="s">
        <v>50</v>
      </c>
      <c r="D4" s="27" t="s">
        <v>53</v>
      </c>
      <c r="E4" s="3516"/>
    </row>
    <row r="5" spans="1:60" ht="15">
      <c r="C5" s="41" t="s">
        <v>792</v>
      </c>
      <c r="D5" s="41" t="s">
        <v>71</v>
      </c>
      <c r="E5" s="3516"/>
    </row>
    <row r="6" spans="1:60">
      <c r="E6" s="3311"/>
    </row>
    <row r="7" spans="1:60" ht="15" thickBot="1">
      <c r="A7" s="3379"/>
      <c r="E7" s="3311"/>
    </row>
    <row r="8" spans="1:60" ht="45" customHeight="1" thickBot="1">
      <c r="A8" s="5235" t="s">
        <v>3870</v>
      </c>
      <c r="B8" s="5236"/>
      <c r="C8" s="5236"/>
      <c r="D8" s="5236"/>
      <c r="E8" s="5237"/>
    </row>
    <row r="9" spans="1:60" ht="15" customHeight="1">
      <c r="A9" s="3687"/>
      <c r="B9" s="3687"/>
      <c r="C9" s="3687"/>
      <c r="D9" s="3687"/>
      <c r="E9" s="3312"/>
    </row>
    <row r="10" spans="1:60" ht="15" customHeight="1">
      <c r="A10" s="3687"/>
      <c r="B10" s="3687"/>
      <c r="C10" s="3386"/>
      <c r="D10" s="3387"/>
      <c r="E10" s="3312"/>
    </row>
    <row r="11" spans="1:60" ht="15" customHeight="1" thickBot="1">
      <c r="A11" s="3687"/>
      <c r="B11" s="3687"/>
      <c r="C11" s="3687"/>
      <c r="D11" s="3687"/>
      <c r="E11" s="3312"/>
    </row>
    <row r="12" spans="1:60" s="3319" customFormat="1" ht="28.5" customHeight="1">
      <c r="A12" s="3732"/>
      <c r="B12" s="3733"/>
      <c r="C12" s="3734"/>
      <c r="D12" s="3316" t="s">
        <v>3815</v>
      </c>
      <c r="E12" s="3317" t="s">
        <v>3816</v>
      </c>
      <c r="F12" s="3310"/>
      <c r="G12" s="3310"/>
      <c r="H12" s="3310"/>
      <c r="I12" s="3310"/>
      <c r="J12" s="3310"/>
      <c r="K12" s="3310"/>
      <c r="L12" s="3310"/>
      <c r="M12" s="3310"/>
      <c r="N12" s="3310"/>
      <c r="O12" s="3310"/>
      <c r="P12" s="3310"/>
      <c r="Q12" s="3310"/>
      <c r="R12" s="3310"/>
      <c r="S12" s="3310"/>
      <c r="T12" s="3310"/>
      <c r="U12" s="3310"/>
      <c r="V12" s="3310"/>
      <c r="W12" s="3310"/>
      <c r="X12" s="3310"/>
      <c r="Y12" s="3310"/>
      <c r="Z12" s="3310"/>
      <c r="AA12" s="3310"/>
      <c r="AB12" s="3310"/>
      <c r="AC12" s="3310"/>
      <c r="AD12" s="3310"/>
      <c r="AE12" s="3310"/>
      <c r="AF12" s="3310"/>
      <c r="AG12" s="3310"/>
      <c r="AH12" s="3310"/>
      <c r="AI12" s="3310"/>
      <c r="AJ12" s="3310"/>
      <c r="AK12" s="3310"/>
      <c r="AL12" s="3310"/>
      <c r="AM12" s="3310"/>
      <c r="AN12" s="3310"/>
      <c r="AO12" s="3310"/>
      <c r="AP12" s="3310"/>
      <c r="AQ12" s="3310"/>
      <c r="AR12" s="3310"/>
      <c r="AS12" s="3310"/>
      <c r="AT12" s="3310"/>
      <c r="AU12" s="3310"/>
      <c r="AV12" s="3310"/>
      <c r="AW12" s="3310"/>
      <c r="AX12" s="3310"/>
      <c r="AY12" s="3310"/>
      <c r="AZ12" s="3310"/>
      <c r="BA12" s="3310"/>
      <c r="BB12" s="3310"/>
      <c r="BC12" s="3310"/>
      <c r="BD12" s="3310"/>
      <c r="BE12" s="3310"/>
      <c r="BF12" s="3310"/>
      <c r="BG12" s="3310"/>
      <c r="BH12" s="3310"/>
    </row>
    <row r="13" spans="1:60" s="3319" customFormat="1" ht="30.75" customHeight="1" thickBot="1">
      <c r="A13" s="3735" t="s">
        <v>1651</v>
      </c>
      <c r="B13" s="3736" t="s">
        <v>200</v>
      </c>
      <c r="C13" s="3736" t="s">
        <v>1415</v>
      </c>
      <c r="D13" s="3688" t="s">
        <v>1417</v>
      </c>
      <c r="E13" s="3737"/>
      <c r="F13" s="3310"/>
      <c r="G13" s="3310"/>
      <c r="H13" s="3310"/>
      <c r="I13" s="3310"/>
      <c r="J13" s="3310"/>
      <c r="K13" s="3310"/>
      <c r="L13" s="3310"/>
      <c r="M13" s="3310"/>
      <c r="N13" s="3310"/>
      <c r="O13" s="3310"/>
      <c r="P13" s="3310"/>
      <c r="Q13" s="3310"/>
      <c r="R13" s="3310"/>
      <c r="S13" s="3310"/>
      <c r="T13" s="3310"/>
      <c r="U13" s="3310"/>
      <c r="V13" s="3310"/>
      <c r="W13" s="3310"/>
      <c r="X13" s="3310"/>
      <c r="Y13" s="3310"/>
      <c r="Z13" s="3310"/>
      <c r="AA13" s="3310"/>
      <c r="AB13" s="3310"/>
      <c r="AC13" s="3310"/>
      <c r="AD13" s="3310"/>
      <c r="AE13" s="3310"/>
      <c r="AF13" s="3310"/>
      <c r="AG13" s="3310"/>
      <c r="AH13" s="3310"/>
      <c r="AI13" s="3310"/>
      <c r="AJ13" s="3310"/>
      <c r="AK13" s="3310"/>
      <c r="AL13" s="3310"/>
      <c r="AM13" s="3310"/>
      <c r="AN13" s="3310"/>
      <c r="AO13" s="3310"/>
      <c r="AP13" s="3310"/>
      <c r="AQ13" s="3310"/>
      <c r="AR13" s="3310"/>
      <c r="AS13" s="3310"/>
      <c r="AT13" s="3310"/>
      <c r="AU13" s="3310"/>
      <c r="AV13" s="3310"/>
      <c r="AW13" s="3310"/>
      <c r="AX13" s="3310"/>
      <c r="AY13" s="3310"/>
      <c r="AZ13" s="3310"/>
      <c r="BA13" s="3310"/>
      <c r="BB13" s="3310"/>
      <c r="BC13" s="3310"/>
      <c r="BD13" s="3310"/>
      <c r="BE13" s="3310"/>
      <c r="BF13" s="3310"/>
      <c r="BG13" s="3310"/>
      <c r="BH13" s="3310"/>
    </row>
    <row r="14" spans="1:60" s="3319" customFormat="1" ht="30" customHeight="1" thickBot="1">
      <c r="A14" s="5244" t="s">
        <v>3817</v>
      </c>
      <c r="B14" s="5245"/>
      <c r="C14" s="5245"/>
      <c r="D14" s="5245"/>
      <c r="E14" s="5246"/>
      <c r="F14" s="3310"/>
      <c r="G14" s="3310"/>
      <c r="H14" s="3310"/>
      <c r="I14" s="3310"/>
      <c r="J14" s="3310"/>
      <c r="K14" s="3310"/>
      <c r="L14" s="3310"/>
      <c r="M14" s="3310"/>
      <c r="N14" s="3310"/>
      <c r="O14" s="3310"/>
      <c r="P14" s="3310"/>
      <c r="Q14" s="3310"/>
      <c r="R14" s="3310"/>
      <c r="S14" s="3310"/>
      <c r="T14" s="3310"/>
      <c r="U14" s="3310"/>
      <c r="V14" s="3310"/>
      <c r="W14" s="3310"/>
      <c r="X14" s="3310"/>
      <c r="Y14" s="3310"/>
      <c r="Z14" s="3310"/>
      <c r="AA14" s="3310"/>
      <c r="AB14" s="3310"/>
      <c r="AC14" s="3310"/>
      <c r="AD14" s="3310"/>
      <c r="AE14" s="3310"/>
      <c r="AF14" s="3310"/>
      <c r="AG14" s="3310"/>
      <c r="AH14" s="3310"/>
      <c r="AI14" s="3310"/>
      <c r="AJ14" s="3310"/>
      <c r="AK14" s="3310"/>
      <c r="AL14" s="3310"/>
      <c r="AM14" s="3310"/>
      <c r="AN14" s="3310"/>
      <c r="AO14" s="3310"/>
      <c r="AP14" s="3310"/>
      <c r="AQ14" s="3310"/>
      <c r="AR14" s="3310"/>
      <c r="AS14" s="3310"/>
      <c r="AT14" s="3310"/>
      <c r="AU14" s="3310"/>
      <c r="AV14" s="3310"/>
      <c r="AW14" s="3310"/>
      <c r="AX14" s="3310"/>
      <c r="AY14" s="3310"/>
      <c r="AZ14" s="3310"/>
      <c r="BA14" s="3310"/>
      <c r="BB14" s="3310"/>
      <c r="BC14" s="3310"/>
      <c r="BD14" s="3310"/>
      <c r="BE14" s="3310"/>
      <c r="BF14" s="3310"/>
      <c r="BG14" s="3310"/>
      <c r="BH14" s="3310"/>
    </row>
    <row r="15" spans="1:60" s="3319" customFormat="1" ht="30" customHeight="1" thickBot="1">
      <c r="A15" s="5247" t="s">
        <v>3818</v>
      </c>
      <c r="B15" s="5248"/>
      <c r="C15" s="5248"/>
      <c r="D15" s="5248"/>
      <c r="E15" s="5249"/>
      <c r="F15" s="3310"/>
      <c r="G15" s="3310"/>
      <c r="H15" s="3310"/>
      <c r="I15" s="3310"/>
      <c r="J15" s="3310"/>
      <c r="K15" s="3310"/>
      <c r="L15" s="3310"/>
      <c r="M15" s="3310"/>
      <c r="N15" s="3310"/>
      <c r="O15" s="3310"/>
      <c r="P15" s="3310"/>
      <c r="Q15" s="3310"/>
      <c r="R15" s="3310"/>
      <c r="S15" s="3310"/>
      <c r="T15" s="3310"/>
      <c r="U15" s="3310"/>
      <c r="V15" s="3310"/>
      <c r="W15" s="3310"/>
      <c r="X15" s="3310"/>
      <c r="Y15" s="3310"/>
      <c r="Z15" s="3310"/>
      <c r="AA15" s="3310"/>
      <c r="AB15" s="3310"/>
      <c r="AC15" s="3310"/>
      <c r="AD15" s="3310"/>
      <c r="AE15" s="3310"/>
      <c r="AF15" s="3310"/>
      <c r="AG15" s="3310"/>
      <c r="AH15" s="3310"/>
      <c r="AI15" s="3310"/>
      <c r="AJ15" s="3310"/>
      <c r="AK15" s="3310"/>
      <c r="AL15" s="3310"/>
      <c r="AM15" s="3310"/>
      <c r="AN15" s="3310"/>
      <c r="AO15" s="3310"/>
      <c r="AP15" s="3310"/>
      <c r="AQ15" s="3310"/>
      <c r="AR15" s="3310"/>
      <c r="AS15" s="3310"/>
      <c r="AT15" s="3310"/>
      <c r="AU15" s="3310"/>
      <c r="AV15" s="3310"/>
      <c r="AW15" s="3310"/>
      <c r="AX15" s="3310"/>
      <c r="AY15" s="3310"/>
      <c r="AZ15" s="3310"/>
      <c r="BA15" s="3310"/>
      <c r="BB15" s="3310"/>
      <c r="BC15" s="3310"/>
      <c r="BD15" s="3310"/>
      <c r="BE15" s="3310"/>
      <c r="BF15" s="3310"/>
      <c r="BG15" s="3310"/>
      <c r="BH15" s="3310"/>
    </row>
    <row r="16" spans="1:60" s="3319" customFormat="1" ht="30" customHeight="1">
      <c r="A16" s="3690" t="s">
        <v>1417</v>
      </c>
      <c r="B16" s="3691" t="s">
        <v>132</v>
      </c>
      <c r="C16" s="3692" t="s">
        <v>3819</v>
      </c>
      <c r="D16" s="3693">
        <f>D36</f>
        <v>0</v>
      </c>
      <c r="E16" s="3694"/>
      <c r="F16" s="3310"/>
      <c r="G16" s="3310"/>
      <c r="H16" s="3310"/>
      <c r="I16" s="3310"/>
      <c r="J16" s="3310"/>
      <c r="K16" s="3310"/>
      <c r="L16" s="3310"/>
      <c r="M16" s="3310"/>
      <c r="N16" s="3310"/>
      <c r="O16" s="3310"/>
      <c r="P16" s="3310"/>
      <c r="Q16" s="3310"/>
      <c r="R16" s="3310"/>
      <c r="S16" s="3310"/>
      <c r="T16" s="3310"/>
      <c r="U16" s="3310"/>
      <c r="V16" s="3310"/>
      <c r="W16" s="3310"/>
      <c r="X16" s="3310"/>
      <c r="Y16" s="3310"/>
      <c r="Z16" s="3310"/>
      <c r="AA16" s="3310"/>
      <c r="AB16" s="3310"/>
      <c r="AC16" s="3310"/>
      <c r="AD16" s="3310"/>
      <c r="AE16" s="3310"/>
      <c r="AF16" s="3310"/>
      <c r="AG16" s="3310"/>
      <c r="AH16" s="3310"/>
      <c r="AI16" s="3310"/>
      <c r="AJ16" s="3310"/>
      <c r="AK16" s="3310"/>
      <c r="AL16" s="3310"/>
      <c r="AM16" s="3310"/>
      <c r="AN16" s="3310"/>
      <c r="AO16" s="3310"/>
      <c r="AP16" s="3310"/>
      <c r="AQ16" s="3310"/>
      <c r="AR16" s="3310"/>
      <c r="AS16" s="3310"/>
      <c r="AT16" s="3310"/>
      <c r="AU16" s="3310"/>
      <c r="AV16" s="3310"/>
      <c r="AW16" s="3310"/>
      <c r="AX16" s="3310"/>
      <c r="AY16" s="3310"/>
      <c r="AZ16" s="3310"/>
      <c r="BA16" s="3310"/>
      <c r="BB16" s="3310"/>
      <c r="BC16" s="3310"/>
      <c r="BD16" s="3310"/>
      <c r="BE16" s="3310"/>
      <c r="BF16" s="3310"/>
      <c r="BG16" s="3310"/>
      <c r="BH16" s="3310"/>
    </row>
    <row r="17" spans="1:60" s="3319" customFormat="1" ht="30" customHeight="1">
      <c r="A17" s="3695" t="s">
        <v>1422</v>
      </c>
      <c r="B17" s="3696" t="s">
        <v>133</v>
      </c>
      <c r="C17" s="3697" t="s">
        <v>3820</v>
      </c>
      <c r="D17" s="3698">
        <f>D40</f>
        <v>0</v>
      </c>
      <c r="E17" s="3699"/>
      <c r="F17" s="3310"/>
      <c r="G17" s="3310"/>
      <c r="H17" s="3310"/>
      <c r="I17" s="3310"/>
      <c r="J17" s="3310"/>
      <c r="K17" s="3310"/>
      <c r="L17" s="3310"/>
      <c r="M17" s="3310"/>
      <c r="N17" s="3310"/>
      <c r="O17" s="3310"/>
      <c r="P17" s="3310"/>
      <c r="Q17" s="3310"/>
      <c r="R17" s="3310"/>
      <c r="S17" s="3310"/>
      <c r="T17" s="3310"/>
      <c r="U17" s="3310"/>
      <c r="V17" s="3310"/>
      <c r="W17" s="3310"/>
      <c r="X17" s="3310"/>
      <c r="Y17" s="3310"/>
      <c r="Z17" s="3310"/>
      <c r="AA17" s="3310"/>
      <c r="AB17" s="3310"/>
      <c r="AC17" s="3310"/>
      <c r="AD17" s="3310"/>
      <c r="AE17" s="3310"/>
      <c r="AF17" s="3310"/>
      <c r="AG17" s="3310"/>
      <c r="AH17" s="3310"/>
      <c r="AI17" s="3310"/>
      <c r="AJ17" s="3310"/>
      <c r="AK17" s="3310"/>
      <c r="AL17" s="3310"/>
      <c r="AM17" s="3310"/>
      <c r="AN17" s="3310"/>
      <c r="AO17" s="3310"/>
      <c r="AP17" s="3310"/>
      <c r="AQ17" s="3310"/>
      <c r="AR17" s="3310"/>
      <c r="AS17" s="3310"/>
      <c r="AT17" s="3310"/>
      <c r="AU17" s="3310"/>
      <c r="AV17" s="3310"/>
      <c r="AW17" s="3310"/>
      <c r="AX17" s="3310"/>
      <c r="AY17" s="3310"/>
      <c r="AZ17" s="3310"/>
      <c r="BA17" s="3310"/>
      <c r="BB17" s="3310"/>
      <c r="BC17" s="3310"/>
      <c r="BD17" s="3310"/>
      <c r="BE17" s="3310"/>
      <c r="BF17" s="3310"/>
      <c r="BG17" s="3310"/>
      <c r="BH17" s="3310"/>
    </row>
    <row r="18" spans="1:60" s="3319" customFormat="1" ht="30" customHeight="1" thickBot="1">
      <c r="A18" s="3700" t="s">
        <v>1425</v>
      </c>
      <c r="B18" s="3701" t="s">
        <v>766</v>
      </c>
      <c r="C18" s="3702" t="s">
        <v>3821</v>
      </c>
      <c r="D18" s="3703" t="str">
        <f>IF(ISERROR(D16/D17),"",D16/D17*100)</f>
        <v/>
      </c>
      <c r="E18" s="3704"/>
      <c r="F18" s="3310"/>
      <c r="G18" s="3310"/>
      <c r="H18" s="3310"/>
      <c r="I18" s="3310"/>
      <c r="J18" s="3310"/>
      <c r="K18" s="3310"/>
      <c r="L18" s="3310"/>
      <c r="M18" s="3310"/>
      <c r="N18" s="3310"/>
      <c r="O18" s="3310"/>
      <c r="P18" s="3310"/>
      <c r="Q18" s="3310"/>
      <c r="R18" s="3310"/>
      <c r="S18" s="3310"/>
      <c r="T18" s="3310"/>
      <c r="U18" s="3310"/>
      <c r="V18" s="3310"/>
      <c r="W18" s="3310"/>
      <c r="X18" s="3310"/>
      <c r="Y18" s="3310"/>
      <c r="Z18" s="3310"/>
      <c r="AA18" s="3310"/>
      <c r="AB18" s="3310"/>
      <c r="AC18" s="3310"/>
      <c r="AD18" s="3310"/>
      <c r="AE18" s="3310"/>
      <c r="AF18" s="3310"/>
      <c r="AG18" s="3310"/>
      <c r="AH18" s="3310"/>
      <c r="AI18" s="3310"/>
      <c r="AJ18" s="3310"/>
      <c r="AK18" s="3310"/>
      <c r="AL18" s="3310"/>
      <c r="AM18" s="3310"/>
      <c r="AN18" s="3310"/>
      <c r="AO18" s="3310"/>
      <c r="AP18" s="3310"/>
      <c r="AQ18" s="3310"/>
      <c r="AR18" s="3310"/>
      <c r="AS18" s="3310"/>
      <c r="AT18" s="3310"/>
      <c r="AU18" s="3310"/>
      <c r="AV18" s="3310"/>
      <c r="AW18" s="3310"/>
      <c r="AX18" s="3310"/>
      <c r="AY18" s="3310"/>
      <c r="AZ18" s="3310"/>
      <c r="BA18" s="3310"/>
      <c r="BB18" s="3310"/>
      <c r="BC18" s="3310"/>
      <c r="BD18" s="3310"/>
      <c r="BE18" s="3310"/>
      <c r="BF18" s="3310"/>
      <c r="BG18" s="3310"/>
      <c r="BH18" s="3310"/>
    </row>
    <row r="19" spans="1:60" s="3319" customFormat="1" ht="30" customHeight="1" thickBot="1">
      <c r="A19" s="5232" t="s">
        <v>3822</v>
      </c>
      <c r="B19" s="5233"/>
      <c r="C19" s="5233"/>
      <c r="D19" s="5233"/>
      <c r="E19" s="5234"/>
      <c r="F19" s="3310"/>
      <c r="G19" s="3310"/>
      <c r="H19" s="3310"/>
      <c r="I19" s="3310"/>
      <c r="J19" s="3310"/>
      <c r="K19" s="3310"/>
      <c r="L19" s="3310"/>
      <c r="M19" s="3310"/>
      <c r="N19" s="3310"/>
      <c r="O19" s="3310"/>
      <c r="P19" s="3310"/>
      <c r="Q19" s="3310"/>
      <c r="R19" s="3310"/>
      <c r="S19" s="3310"/>
      <c r="T19" s="3310"/>
      <c r="U19" s="3310"/>
      <c r="V19" s="3310"/>
      <c r="W19" s="3310"/>
      <c r="X19" s="3310"/>
      <c r="Y19" s="3310"/>
      <c r="Z19" s="3310"/>
      <c r="AA19" s="3310"/>
      <c r="AB19" s="3310"/>
      <c r="AC19" s="3310"/>
      <c r="AD19" s="3310"/>
      <c r="AE19" s="3310"/>
      <c r="AF19" s="3310"/>
      <c r="AG19" s="3310"/>
      <c r="AH19" s="3310"/>
      <c r="AI19" s="3310"/>
      <c r="AJ19" s="3310"/>
      <c r="AK19" s="3310"/>
      <c r="AL19" s="3310"/>
      <c r="AM19" s="3310"/>
      <c r="AN19" s="3310"/>
      <c r="AO19" s="3310"/>
      <c r="AP19" s="3310"/>
      <c r="AQ19" s="3310"/>
      <c r="AR19" s="3310"/>
      <c r="AS19" s="3310"/>
      <c r="AT19" s="3310"/>
      <c r="AU19" s="3310"/>
      <c r="AV19" s="3310"/>
      <c r="AW19" s="3310"/>
      <c r="AX19" s="3310"/>
      <c r="AY19" s="3310"/>
      <c r="AZ19" s="3310"/>
      <c r="BA19" s="3310"/>
      <c r="BB19" s="3310"/>
      <c r="BC19" s="3310"/>
      <c r="BD19" s="3310"/>
      <c r="BE19" s="3310"/>
      <c r="BF19" s="3310"/>
      <c r="BG19" s="3310"/>
      <c r="BH19" s="3310"/>
    </row>
    <row r="20" spans="1:60" s="3319" customFormat="1" ht="33" customHeight="1">
      <c r="A20" s="3690" t="s">
        <v>1428</v>
      </c>
      <c r="B20" s="3691" t="s">
        <v>767</v>
      </c>
      <c r="C20" s="3692" t="s">
        <v>3823</v>
      </c>
      <c r="D20" s="3693">
        <f>'F1 LCR - USD'!H15</f>
        <v>0</v>
      </c>
      <c r="E20" s="3705" t="s">
        <v>3824</v>
      </c>
      <c r="F20" s="3310"/>
      <c r="G20" s="3310"/>
      <c r="H20" s="3310"/>
      <c r="I20" s="3310"/>
      <c r="J20" s="3310"/>
      <c r="K20" s="3310"/>
      <c r="L20" s="3310"/>
      <c r="M20" s="3310"/>
      <c r="N20" s="3310"/>
      <c r="O20" s="3310"/>
      <c r="P20" s="3310"/>
      <c r="Q20" s="3310"/>
      <c r="R20" s="3310"/>
      <c r="S20" s="3310"/>
      <c r="T20" s="3310"/>
      <c r="U20" s="3310"/>
      <c r="V20" s="3310"/>
      <c r="W20" s="3310"/>
      <c r="X20" s="3310"/>
      <c r="Y20" s="3310"/>
      <c r="Z20" s="3310"/>
      <c r="AA20" s="3310"/>
      <c r="AB20" s="3310"/>
      <c r="AC20" s="3310"/>
      <c r="AD20" s="3310"/>
      <c r="AE20" s="3310"/>
      <c r="AF20" s="3310"/>
      <c r="AG20" s="3310"/>
      <c r="AH20" s="3310"/>
      <c r="AI20" s="3310"/>
      <c r="AJ20" s="3310"/>
      <c r="AK20" s="3310"/>
      <c r="AL20" s="3310"/>
      <c r="AM20" s="3310"/>
      <c r="AN20" s="3310"/>
      <c r="AO20" s="3310"/>
      <c r="AP20" s="3310"/>
      <c r="AQ20" s="3310"/>
      <c r="AR20" s="3310"/>
      <c r="AS20" s="3310"/>
      <c r="AT20" s="3310"/>
      <c r="AU20" s="3310"/>
      <c r="AV20" s="3310"/>
      <c r="AW20" s="3310"/>
      <c r="AX20" s="3310"/>
      <c r="AY20" s="3310"/>
      <c r="AZ20" s="3310"/>
      <c r="BA20" s="3310"/>
      <c r="BB20" s="3310"/>
      <c r="BC20" s="3310"/>
      <c r="BD20" s="3310"/>
      <c r="BE20" s="3310"/>
      <c r="BF20" s="3310"/>
      <c r="BG20" s="3310"/>
      <c r="BH20" s="3310"/>
    </row>
    <row r="21" spans="1:60" s="3319" customFormat="1" ht="33" customHeight="1">
      <c r="A21" s="3695" t="s">
        <v>1431</v>
      </c>
      <c r="B21" s="3696" t="s">
        <v>768</v>
      </c>
      <c r="C21" s="3692" t="s">
        <v>3825</v>
      </c>
      <c r="D21" s="3698">
        <f>SUM('F3 LCR - USD'!J40,'F4 LCR - USD'!H18,'F4 LCR - USD'!N18,'F4 LCR - USD'!H23,'F4 LCR - USD'!N23,'F4 LCR - USD'!H28,'F4 LCR - USD'!N28,'F4 LCR - USD'!H33,'F4 LCR - USD'!N33)</f>
        <v>0</v>
      </c>
      <c r="E21" s="3705" t="s">
        <v>3826</v>
      </c>
      <c r="F21" s="3310"/>
      <c r="G21" s="3310"/>
      <c r="H21" s="3310"/>
      <c r="I21" s="3310"/>
      <c r="J21" s="3310"/>
      <c r="K21" s="3310"/>
      <c r="L21" s="3310"/>
      <c r="M21" s="3310"/>
      <c r="N21" s="3310"/>
      <c r="O21" s="3310"/>
      <c r="P21" s="3310"/>
      <c r="Q21" s="3310"/>
      <c r="R21" s="3310"/>
      <c r="S21" s="3310"/>
      <c r="T21" s="3310"/>
      <c r="U21" s="3310"/>
      <c r="V21" s="3310"/>
      <c r="W21" s="3310"/>
      <c r="X21" s="3310"/>
      <c r="Y21" s="3310"/>
      <c r="Z21" s="3310"/>
      <c r="AA21" s="3310"/>
      <c r="AB21" s="3310"/>
      <c r="AC21" s="3310"/>
      <c r="AD21" s="3310"/>
      <c r="AE21" s="3310"/>
      <c r="AF21" s="3310"/>
      <c r="AG21" s="3310"/>
      <c r="AH21" s="3310"/>
      <c r="AI21" s="3310"/>
      <c r="AJ21" s="3310"/>
      <c r="AK21" s="3310"/>
      <c r="AL21" s="3310"/>
      <c r="AM21" s="3310"/>
      <c r="AN21" s="3310"/>
      <c r="AO21" s="3310"/>
      <c r="AP21" s="3310"/>
      <c r="AQ21" s="3310"/>
      <c r="AR21" s="3310"/>
      <c r="AS21" s="3310"/>
      <c r="AT21" s="3310"/>
      <c r="AU21" s="3310"/>
      <c r="AV21" s="3310"/>
      <c r="AW21" s="3310"/>
      <c r="AX21" s="3310"/>
      <c r="AY21" s="3310"/>
      <c r="AZ21" s="3310"/>
      <c r="BA21" s="3310"/>
      <c r="BB21" s="3310"/>
      <c r="BC21" s="3310"/>
      <c r="BD21" s="3310"/>
      <c r="BE21" s="3310"/>
      <c r="BF21" s="3310"/>
      <c r="BG21" s="3310"/>
      <c r="BH21" s="3310"/>
    </row>
    <row r="22" spans="1:60" s="3312" customFormat="1" ht="33" customHeight="1">
      <c r="A22" s="3695" t="s">
        <v>1434</v>
      </c>
      <c r="B22" s="3696" t="s">
        <v>769</v>
      </c>
      <c r="C22" s="3692" t="s">
        <v>3827</v>
      </c>
      <c r="D22" s="3698">
        <f>SUM('F2 LCR - USD'!G83,'F2 LCR - USD'!G88,'F4 LCR - USD'!F17,'F4 LCR - USD'!L17)</f>
        <v>0</v>
      </c>
      <c r="E22" s="3705" t="s">
        <v>3828</v>
      </c>
      <c r="F22" s="3310"/>
      <c r="G22" s="3310"/>
      <c r="H22" s="3310"/>
      <c r="I22" s="3310"/>
      <c r="J22" s="3310"/>
      <c r="K22" s="3310"/>
      <c r="L22" s="3310"/>
      <c r="M22" s="3310"/>
      <c r="N22" s="3310"/>
      <c r="O22" s="3310"/>
      <c r="P22" s="3310"/>
      <c r="Q22" s="3310"/>
      <c r="R22" s="3310"/>
      <c r="S22" s="3310"/>
      <c r="T22" s="3310"/>
      <c r="U22" s="3310"/>
      <c r="V22" s="3310"/>
      <c r="W22" s="3310"/>
      <c r="X22" s="3310"/>
      <c r="Y22" s="3310"/>
      <c r="Z22" s="3310"/>
      <c r="AA22" s="3310"/>
      <c r="AB22" s="3310"/>
      <c r="AC22" s="3310"/>
      <c r="AD22" s="3310"/>
      <c r="AE22" s="3310"/>
      <c r="AF22" s="3310"/>
      <c r="AG22" s="3310"/>
      <c r="AH22" s="3310"/>
      <c r="AI22" s="3310"/>
      <c r="AJ22" s="3310"/>
      <c r="AK22" s="3310"/>
      <c r="AL22" s="3310"/>
      <c r="AM22" s="3310"/>
      <c r="AN22" s="3310"/>
      <c r="AO22" s="3310"/>
      <c r="AP22" s="3310"/>
      <c r="AQ22" s="3310"/>
      <c r="AR22" s="3310"/>
      <c r="AS22" s="3310"/>
      <c r="AT22" s="3310"/>
      <c r="AU22" s="3310"/>
      <c r="AV22" s="3310"/>
      <c r="AW22" s="3310"/>
      <c r="AX22" s="3310"/>
      <c r="AY22" s="3310"/>
      <c r="AZ22" s="3310"/>
      <c r="BA22" s="3310"/>
      <c r="BB22" s="3310"/>
      <c r="BC22" s="3310"/>
      <c r="BD22" s="3310"/>
      <c r="BE22" s="3310"/>
      <c r="BF22" s="3310"/>
      <c r="BG22" s="3310"/>
      <c r="BH22" s="3310"/>
    </row>
    <row r="23" spans="1:60" s="3312" customFormat="1" ht="33" customHeight="1">
      <c r="A23" s="3695" t="s">
        <v>1436</v>
      </c>
      <c r="B23" s="3696" t="s">
        <v>770</v>
      </c>
      <c r="C23" s="3692" t="s">
        <v>3829</v>
      </c>
      <c r="D23" s="3698">
        <f>'F2 LCR - USD'!E81</f>
        <v>0</v>
      </c>
      <c r="E23" s="3705" t="s">
        <v>3830</v>
      </c>
      <c r="F23" s="3310"/>
      <c r="G23" s="3310"/>
      <c r="H23" s="3310"/>
      <c r="I23" s="3310"/>
      <c r="J23" s="3310"/>
      <c r="K23" s="3310"/>
      <c r="L23" s="3310"/>
      <c r="M23" s="3310"/>
      <c r="N23" s="3310"/>
      <c r="O23" s="3310"/>
      <c r="P23" s="3310"/>
      <c r="Q23" s="3310"/>
      <c r="R23" s="3310"/>
      <c r="S23" s="3310"/>
      <c r="T23" s="3310"/>
      <c r="U23" s="3310"/>
      <c r="V23" s="3310"/>
      <c r="W23" s="3310"/>
      <c r="X23" s="3310"/>
      <c r="Y23" s="3310"/>
      <c r="Z23" s="3310"/>
      <c r="AA23" s="3310"/>
      <c r="AB23" s="3310"/>
      <c r="AC23" s="3310"/>
      <c r="AD23" s="3310"/>
      <c r="AE23" s="3310"/>
      <c r="AF23" s="3310"/>
      <c r="AG23" s="3310"/>
      <c r="AH23" s="3310"/>
      <c r="AI23" s="3310"/>
      <c r="AJ23" s="3310"/>
      <c r="AK23" s="3310"/>
      <c r="AL23" s="3310"/>
      <c r="AM23" s="3310"/>
      <c r="AN23" s="3310"/>
      <c r="AO23" s="3310"/>
      <c r="AP23" s="3310"/>
      <c r="AQ23" s="3310"/>
      <c r="AR23" s="3310"/>
      <c r="AS23" s="3310"/>
      <c r="AT23" s="3310"/>
      <c r="AU23" s="3310"/>
      <c r="AV23" s="3310"/>
      <c r="AW23" s="3310"/>
      <c r="AX23" s="3310"/>
      <c r="AY23" s="3310"/>
      <c r="AZ23" s="3310"/>
      <c r="BA23" s="3310"/>
      <c r="BB23" s="3310"/>
      <c r="BC23" s="3310"/>
      <c r="BD23" s="3310"/>
      <c r="BE23" s="3310"/>
      <c r="BF23" s="3310"/>
      <c r="BG23" s="3310"/>
      <c r="BH23" s="3310"/>
    </row>
    <row r="24" spans="1:60" s="3312" customFormat="1" ht="33" customHeight="1">
      <c r="A24" s="3695" t="s">
        <v>1439</v>
      </c>
      <c r="B24" s="3696" t="s">
        <v>772</v>
      </c>
      <c r="C24" s="3692" t="s">
        <v>3831</v>
      </c>
      <c r="D24" s="3698">
        <f>'F3 LCR - USD'!F38-'F3 LCR - USD'!F43</f>
        <v>0</v>
      </c>
      <c r="E24" s="3705" t="s">
        <v>3832</v>
      </c>
      <c r="F24" s="3310"/>
      <c r="G24" s="3310"/>
      <c r="H24" s="3310"/>
      <c r="I24" s="3310"/>
      <c r="J24" s="3310"/>
      <c r="K24" s="3310"/>
      <c r="L24" s="3310"/>
      <c r="M24" s="3310"/>
      <c r="N24" s="3310"/>
      <c r="O24" s="3310"/>
      <c r="P24" s="3310"/>
      <c r="Q24" s="3310"/>
      <c r="R24" s="3310"/>
      <c r="S24" s="3310"/>
      <c r="T24" s="3310"/>
      <c r="U24" s="3310"/>
      <c r="V24" s="3310"/>
      <c r="W24" s="3310"/>
      <c r="X24" s="3310"/>
      <c r="Y24" s="3310"/>
      <c r="Z24" s="3310"/>
      <c r="AA24" s="3310"/>
      <c r="AB24" s="3310"/>
      <c r="AC24" s="3310"/>
      <c r="AD24" s="3310"/>
      <c r="AE24" s="3310"/>
      <c r="AF24" s="3310"/>
      <c r="AG24" s="3310"/>
      <c r="AH24" s="3310"/>
      <c r="AI24" s="3310"/>
      <c r="AJ24" s="3310"/>
      <c r="AK24" s="3310"/>
      <c r="AL24" s="3310"/>
      <c r="AM24" s="3310"/>
      <c r="AN24" s="3310"/>
      <c r="AO24" s="3310"/>
      <c r="AP24" s="3310"/>
      <c r="AQ24" s="3310"/>
      <c r="AR24" s="3310"/>
      <c r="AS24" s="3310"/>
      <c r="AT24" s="3310"/>
      <c r="AU24" s="3310"/>
      <c r="AV24" s="3310"/>
      <c r="AW24" s="3310"/>
      <c r="AX24" s="3310"/>
      <c r="AY24" s="3310"/>
      <c r="AZ24" s="3310"/>
      <c r="BA24" s="3310"/>
      <c r="BB24" s="3310"/>
      <c r="BC24" s="3310"/>
      <c r="BD24" s="3310"/>
      <c r="BE24" s="3310"/>
      <c r="BF24" s="3310"/>
      <c r="BG24" s="3310"/>
      <c r="BH24" s="3310"/>
    </row>
    <row r="25" spans="1:60" s="3312" customFormat="1" ht="33" customHeight="1" thickBot="1">
      <c r="A25" s="3706" t="s">
        <v>1442</v>
      </c>
      <c r="B25" s="3707" t="s">
        <v>773</v>
      </c>
      <c r="C25" s="3702" t="s">
        <v>3833</v>
      </c>
      <c r="D25" s="3708">
        <f>D20-D21+D22-D23+D24</f>
        <v>0</v>
      </c>
      <c r="E25" s="3705" t="s">
        <v>3834</v>
      </c>
      <c r="F25" s="3310"/>
      <c r="G25" s="3310"/>
      <c r="H25" s="3310"/>
      <c r="I25" s="3310"/>
      <c r="J25" s="3310"/>
      <c r="K25" s="3310"/>
      <c r="L25" s="3310"/>
      <c r="M25" s="3310"/>
      <c r="N25" s="3310"/>
      <c r="O25" s="3310"/>
      <c r="P25" s="3310"/>
      <c r="Q25" s="3310"/>
      <c r="R25" s="3310"/>
      <c r="S25" s="3310"/>
      <c r="T25" s="3310"/>
      <c r="U25" s="3310"/>
      <c r="V25" s="3310"/>
      <c r="W25" s="3310"/>
      <c r="X25" s="3310"/>
      <c r="Y25" s="3310"/>
      <c r="Z25" s="3310"/>
      <c r="AA25" s="3310"/>
      <c r="AB25" s="3310"/>
      <c r="AC25" s="3310"/>
      <c r="AD25" s="3310"/>
      <c r="AE25" s="3310"/>
      <c r="AF25" s="3310"/>
      <c r="AG25" s="3310"/>
      <c r="AH25" s="3310"/>
      <c r="AI25" s="3310"/>
      <c r="AJ25" s="3310"/>
      <c r="AK25" s="3310"/>
      <c r="AL25" s="3310"/>
      <c r="AM25" s="3310"/>
      <c r="AN25" s="3310"/>
      <c r="AO25" s="3310"/>
      <c r="AP25" s="3310"/>
      <c r="AQ25" s="3310"/>
      <c r="AR25" s="3310"/>
      <c r="AS25" s="3310"/>
      <c r="AT25" s="3310"/>
      <c r="AU25" s="3310"/>
      <c r="AV25" s="3310"/>
      <c r="AW25" s="3310"/>
      <c r="AX25" s="3310"/>
      <c r="AY25" s="3310"/>
      <c r="AZ25" s="3310"/>
      <c r="BA25" s="3310"/>
      <c r="BB25" s="3310"/>
      <c r="BC25" s="3310"/>
      <c r="BD25" s="3310"/>
      <c r="BE25" s="3310"/>
      <c r="BF25" s="3310"/>
      <c r="BG25" s="3310"/>
      <c r="BH25" s="3310"/>
    </row>
    <row r="26" spans="1:60" s="3319" customFormat="1" ht="33" customHeight="1">
      <c r="A26" s="3709" t="s">
        <v>2654</v>
      </c>
      <c r="B26" s="3710" t="s">
        <v>774</v>
      </c>
      <c r="C26" s="3692" t="s">
        <v>3835</v>
      </c>
      <c r="D26" s="3711">
        <f>'F1 LCR - USD'!H27</f>
        <v>0</v>
      </c>
      <c r="E26" s="3705" t="s">
        <v>3836</v>
      </c>
      <c r="F26" s="3310"/>
      <c r="G26" s="3310"/>
      <c r="H26" s="3310"/>
      <c r="I26" s="3310"/>
      <c r="J26" s="3310"/>
      <c r="K26" s="3310"/>
      <c r="L26" s="3310"/>
      <c r="M26" s="3310"/>
      <c r="N26" s="3310"/>
      <c r="O26" s="3310"/>
      <c r="P26" s="3310"/>
      <c r="Q26" s="3310"/>
      <c r="R26" s="3310"/>
      <c r="S26" s="3310"/>
      <c r="T26" s="3310"/>
      <c r="U26" s="3310"/>
      <c r="V26" s="3310"/>
      <c r="W26" s="3310"/>
      <c r="X26" s="3310"/>
      <c r="Y26" s="3310"/>
      <c r="Z26" s="3310"/>
      <c r="AA26" s="3310"/>
      <c r="AB26" s="3310"/>
      <c r="AC26" s="3310"/>
      <c r="AD26" s="3310"/>
      <c r="AE26" s="3310"/>
      <c r="AF26" s="3310"/>
      <c r="AG26" s="3310"/>
      <c r="AH26" s="3310"/>
      <c r="AI26" s="3310"/>
      <c r="AJ26" s="3310"/>
      <c r="AK26" s="3310"/>
      <c r="AL26" s="3310"/>
      <c r="AM26" s="3310"/>
      <c r="AN26" s="3310"/>
      <c r="AO26" s="3310"/>
      <c r="AP26" s="3310"/>
      <c r="AQ26" s="3310"/>
      <c r="AR26" s="3310"/>
      <c r="AS26" s="3310"/>
      <c r="AT26" s="3310"/>
      <c r="AU26" s="3310"/>
      <c r="AV26" s="3310"/>
      <c r="AW26" s="3310"/>
      <c r="AX26" s="3310"/>
      <c r="AY26" s="3310"/>
      <c r="AZ26" s="3310"/>
      <c r="BA26" s="3310"/>
      <c r="BB26" s="3310"/>
      <c r="BC26" s="3310"/>
      <c r="BD26" s="3310"/>
      <c r="BE26" s="3310"/>
      <c r="BF26" s="3310"/>
      <c r="BG26" s="3310"/>
      <c r="BH26" s="3310"/>
    </row>
    <row r="27" spans="1:60" s="3319" customFormat="1" ht="33" customHeight="1">
      <c r="A27" s="3695" t="s">
        <v>2656</v>
      </c>
      <c r="B27" s="3696" t="s">
        <v>776</v>
      </c>
      <c r="C27" s="3692" t="s">
        <v>3837</v>
      </c>
      <c r="D27" s="3698">
        <f>SUM('F3 LCR - USD'!J41,'F4 LCR - USD'!H19,'F4 LCR - USD'!N19,'F4 LCR - USD'!H24,'F4 LCR - USD'!N24,'F4 LCR - USD'!H29,'F4 LCR - USD'!N29,'F4 LCR - USD'!H34,'F4 LCR - USD'!N34)</f>
        <v>0</v>
      </c>
      <c r="E27" s="3705" t="s">
        <v>3838</v>
      </c>
      <c r="F27" s="3310"/>
      <c r="G27" s="3310"/>
      <c r="H27" s="3310"/>
      <c r="I27" s="3310"/>
      <c r="J27" s="3310"/>
      <c r="K27" s="3310"/>
      <c r="L27" s="3310"/>
      <c r="M27" s="3310"/>
      <c r="N27" s="3310"/>
      <c r="O27" s="3310"/>
      <c r="P27" s="3310"/>
      <c r="Q27" s="3310"/>
      <c r="R27" s="3310"/>
      <c r="S27" s="3310"/>
      <c r="T27" s="3310"/>
      <c r="U27" s="3310"/>
      <c r="V27" s="3310"/>
      <c r="W27" s="3310"/>
      <c r="X27" s="3310"/>
      <c r="Y27" s="3310"/>
      <c r="Z27" s="3310"/>
      <c r="AA27" s="3310"/>
      <c r="AB27" s="3310"/>
      <c r="AC27" s="3310"/>
      <c r="AD27" s="3310"/>
      <c r="AE27" s="3310"/>
      <c r="AF27" s="3310"/>
      <c r="AG27" s="3310"/>
      <c r="AH27" s="3310"/>
      <c r="AI27" s="3310"/>
      <c r="AJ27" s="3310"/>
      <c r="AK27" s="3310"/>
      <c r="AL27" s="3310"/>
      <c r="AM27" s="3310"/>
      <c r="AN27" s="3310"/>
      <c r="AO27" s="3310"/>
      <c r="AP27" s="3310"/>
      <c r="AQ27" s="3310"/>
      <c r="AR27" s="3310"/>
      <c r="AS27" s="3310"/>
      <c r="AT27" s="3310"/>
      <c r="AU27" s="3310"/>
      <c r="AV27" s="3310"/>
      <c r="AW27" s="3310"/>
      <c r="AX27" s="3310"/>
      <c r="AY27" s="3310"/>
      <c r="AZ27" s="3310"/>
      <c r="BA27" s="3310"/>
      <c r="BB27" s="3310"/>
      <c r="BC27" s="3310"/>
      <c r="BD27" s="3310"/>
      <c r="BE27" s="3310"/>
      <c r="BF27" s="3310"/>
      <c r="BG27" s="3310"/>
      <c r="BH27" s="3310"/>
    </row>
    <row r="28" spans="1:60" s="3319" customFormat="1" ht="33" customHeight="1">
      <c r="A28" s="3695" t="s">
        <v>2658</v>
      </c>
      <c r="B28" s="3696" t="s">
        <v>777</v>
      </c>
      <c r="C28" s="3692" t="s">
        <v>3839</v>
      </c>
      <c r="D28" s="3698">
        <f>SUM('F2 LCR - USD'!G84,'F2 LCR - USD'!G89,'F4 LCR - USD'!F22,'F4 LCR - USD'!L22)</f>
        <v>0</v>
      </c>
      <c r="E28" s="3705" t="s">
        <v>3840</v>
      </c>
      <c r="F28" s="3310"/>
      <c r="G28" s="3310"/>
      <c r="H28" s="3310"/>
      <c r="I28" s="3310"/>
      <c r="J28" s="3310"/>
      <c r="K28" s="3310"/>
      <c r="L28" s="3310"/>
      <c r="M28" s="3310"/>
      <c r="N28" s="3310"/>
      <c r="O28" s="3310"/>
      <c r="P28" s="3310"/>
      <c r="Q28" s="3310"/>
      <c r="R28" s="3310"/>
      <c r="S28" s="3310"/>
      <c r="T28" s="3310"/>
      <c r="U28" s="3310"/>
      <c r="V28" s="3310"/>
      <c r="W28" s="3310"/>
      <c r="X28" s="3310"/>
      <c r="Y28" s="3310"/>
      <c r="Z28" s="3310"/>
      <c r="AA28" s="3310"/>
      <c r="AB28" s="3310"/>
      <c r="AC28" s="3310"/>
      <c r="AD28" s="3310"/>
      <c r="AE28" s="3310"/>
      <c r="AF28" s="3310"/>
      <c r="AG28" s="3310"/>
      <c r="AH28" s="3310"/>
      <c r="AI28" s="3310"/>
      <c r="AJ28" s="3310"/>
      <c r="AK28" s="3310"/>
      <c r="AL28" s="3310"/>
      <c r="AM28" s="3310"/>
      <c r="AN28" s="3310"/>
      <c r="AO28" s="3310"/>
      <c r="AP28" s="3310"/>
      <c r="AQ28" s="3310"/>
      <c r="AR28" s="3310"/>
      <c r="AS28" s="3310"/>
      <c r="AT28" s="3310"/>
      <c r="AU28" s="3310"/>
      <c r="AV28" s="3310"/>
      <c r="AW28" s="3310"/>
      <c r="AX28" s="3310"/>
      <c r="AY28" s="3310"/>
      <c r="AZ28" s="3310"/>
      <c r="BA28" s="3310"/>
      <c r="BB28" s="3310"/>
      <c r="BC28" s="3310"/>
      <c r="BD28" s="3310"/>
      <c r="BE28" s="3310"/>
      <c r="BF28" s="3310"/>
      <c r="BG28" s="3310"/>
      <c r="BH28" s="3310"/>
    </row>
    <row r="29" spans="1:60" s="3319" customFormat="1" ht="33" customHeight="1" thickBot="1">
      <c r="A29" s="3700" t="s">
        <v>1451</v>
      </c>
      <c r="B29" s="3701" t="s">
        <v>778</v>
      </c>
      <c r="C29" s="3702" t="s">
        <v>3841</v>
      </c>
      <c r="D29" s="3712">
        <f>D26-D27+D28</f>
        <v>0</v>
      </c>
      <c r="E29" s="3713" t="s">
        <v>3842</v>
      </c>
      <c r="F29" s="3310"/>
      <c r="G29" s="3310"/>
      <c r="H29" s="3310"/>
      <c r="I29" s="3310"/>
      <c r="J29" s="3310"/>
      <c r="K29" s="3310"/>
      <c r="L29" s="3310"/>
      <c r="M29" s="3310"/>
      <c r="N29" s="3310"/>
      <c r="O29" s="3310"/>
      <c r="P29" s="3310"/>
      <c r="Q29" s="3310"/>
      <c r="R29" s="3310"/>
      <c r="S29" s="3310"/>
      <c r="T29" s="3310"/>
      <c r="U29" s="3310"/>
      <c r="V29" s="3310"/>
      <c r="W29" s="3310"/>
      <c r="X29" s="3310"/>
      <c r="Y29" s="3310"/>
      <c r="Z29" s="3310"/>
      <c r="AA29" s="3310"/>
      <c r="AB29" s="3310"/>
      <c r="AC29" s="3310"/>
      <c r="AD29" s="3310"/>
      <c r="AE29" s="3310"/>
      <c r="AF29" s="3310"/>
      <c r="AG29" s="3310"/>
      <c r="AH29" s="3310"/>
      <c r="AI29" s="3310"/>
      <c r="AJ29" s="3310"/>
      <c r="AK29" s="3310"/>
      <c r="AL29" s="3310"/>
      <c r="AM29" s="3310"/>
      <c r="AN29" s="3310"/>
      <c r="AO29" s="3310"/>
      <c r="AP29" s="3310"/>
      <c r="AQ29" s="3310"/>
      <c r="AR29" s="3310"/>
      <c r="AS29" s="3310"/>
      <c r="AT29" s="3310"/>
      <c r="AU29" s="3310"/>
      <c r="AV29" s="3310"/>
      <c r="AW29" s="3310"/>
      <c r="AX29" s="3310"/>
      <c r="AY29" s="3310"/>
      <c r="AZ29" s="3310"/>
      <c r="BA29" s="3310"/>
      <c r="BB29" s="3310"/>
      <c r="BC29" s="3310"/>
      <c r="BD29" s="3310"/>
      <c r="BE29" s="3310"/>
      <c r="BF29" s="3310"/>
      <c r="BG29" s="3310"/>
      <c r="BH29" s="3310"/>
    </row>
    <row r="30" spans="1:60" s="3319" customFormat="1" ht="33" customHeight="1">
      <c r="A30" s="3690" t="s">
        <v>1454</v>
      </c>
      <c r="B30" s="3691" t="s">
        <v>779</v>
      </c>
      <c r="C30" s="3692" t="s">
        <v>3843</v>
      </c>
      <c r="D30" s="3693">
        <f>'F1 LCR - USD'!H32</f>
        <v>0</v>
      </c>
      <c r="E30" s="3705" t="s">
        <v>3844</v>
      </c>
      <c r="F30" s="3310"/>
      <c r="G30" s="3310"/>
      <c r="H30" s="3310"/>
      <c r="I30" s="3310"/>
      <c r="J30" s="3310"/>
      <c r="K30" s="3310"/>
      <c r="L30" s="3310"/>
      <c r="M30" s="3310"/>
      <c r="N30" s="3310"/>
      <c r="O30" s="3310"/>
      <c r="P30" s="3310"/>
      <c r="Q30" s="3310"/>
      <c r="R30" s="3310"/>
      <c r="S30" s="3310"/>
      <c r="T30" s="3310"/>
      <c r="U30" s="3310"/>
      <c r="V30" s="3310"/>
      <c r="W30" s="3310"/>
      <c r="X30" s="3310"/>
      <c r="Y30" s="3310"/>
      <c r="Z30" s="3310"/>
      <c r="AA30" s="3310"/>
      <c r="AB30" s="3310"/>
      <c r="AC30" s="3310"/>
      <c r="AD30" s="3310"/>
      <c r="AE30" s="3310"/>
      <c r="AF30" s="3310"/>
      <c r="AG30" s="3310"/>
      <c r="AH30" s="3310"/>
      <c r="AI30" s="3310"/>
      <c r="AJ30" s="3310"/>
      <c r="AK30" s="3310"/>
      <c r="AL30" s="3310"/>
      <c r="AM30" s="3310"/>
      <c r="AN30" s="3310"/>
      <c r="AO30" s="3310"/>
      <c r="AP30" s="3310"/>
      <c r="AQ30" s="3310"/>
      <c r="AR30" s="3310"/>
      <c r="AS30" s="3310"/>
      <c r="AT30" s="3310"/>
      <c r="AU30" s="3310"/>
      <c r="AV30" s="3310"/>
      <c r="AW30" s="3310"/>
      <c r="AX30" s="3310"/>
      <c r="AY30" s="3310"/>
      <c r="AZ30" s="3310"/>
      <c r="BA30" s="3310"/>
      <c r="BB30" s="3310"/>
      <c r="BC30" s="3310"/>
      <c r="BD30" s="3310"/>
      <c r="BE30" s="3310"/>
      <c r="BF30" s="3310"/>
      <c r="BG30" s="3310"/>
      <c r="BH30" s="3310"/>
    </row>
    <row r="31" spans="1:60" s="3319" customFormat="1" ht="33" customHeight="1">
      <c r="A31" s="3695" t="s">
        <v>1457</v>
      </c>
      <c r="B31" s="3696" t="s">
        <v>780</v>
      </c>
      <c r="C31" s="3692" t="s">
        <v>3845</v>
      </c>
      <c r="D31" s="3698">
        <f>SUM('F3 LCR - USD'!J42,'F4 LCR - USD'!H20,'F4 LCR - USD'!N20,'F4 LCR - USD'!H25,'F4 LCR - USD'!N25,'F4 LCR - USD'!H30,'F4 LCR - USD'!N30,'F4 LCR - USD'!H35,'F4 LCR - USD'!N35)</f>
        <v>0</v>
      </c>
      <c r="E31" s="3705" t="s">
        <v>3846</v>
      </c>
      <c r="F31" s="3310"/>
      <c r="G31" s="3310"/>
      <c r="H31" s="3310"/>
      <c r="I31" s="3310"/>
      <c r="J31" s="3310"/>
      <c r="K31" s="3310"/>
      <c r="L31" s="3310"/>
      <c r="M31" s="3310"/>
      <c r="N31" s="3310"/>
      <c r="O31" s="3310"/>
      <c r="P31" s="3310"/>
      <c r="Q31" s="3310"/>
      <c r="R31" s="3310"/>
      <c r="S31" s="3310"/>
      <c r="T31" s="3310"/>
      <c r="U31" s="3310"/>
      <c r="V31" s="3310"/>
      <c r="W31" s="3310"/>
      <c r="X31" s="3310"/>
      <c r="Y31" s="3310"/>
      <c r="Z31" s="3310"/>
      <c r="AA31" s="3310"/>
      <c r="AB31" s="3310"/>
      <c r="AC31" s="3310"/>
      <c r="AD31" s="3310"/>
      <c r="AE31" s="3310"/>
      <c r="AF31" s="3310"/>
      <c r="AG31" s="3310"/>
      <c r="AH31" s="3310"/>
      <c r="AI31" s="3310"/>
      <c r="AJ31" s="3310"/>
      <c r="AK31" s="3310"/>
      <c r="AL31" s="3310"/>
      <c r="AM31" s="3310"/>
      <c r="AN31" s="3310"/>
      <c r="AO31" s="3310"/>
      <c r="AP31" s="3310"/>
      <c r="AQ31" s="3310"/>
      <c r="AR31" s="3310"/>
      <c r="AS31" s="3310"/>
      <c r="AT31" s="3310"/>
      <c r="AU31" s="3310"/>
      <c r="AV31" s="3310"/>
      <c r="AW31" s="3310"/>
      <c r="AX31" s="3310"/>
      <c r="AY31" s="3310"/>
      <c r="AZ31" s="3310"/>
      <c r="BA31" s="3310"/>
      <c r="BB31" s="3310"/>
      <c r="BC31" s="3310"/>
      <c r="BD31" s="3310"/>
      <c r="BE31" s="3310"/>
      <c r="BF31" s="3310"/>
      <c r="BG31" s="3310"/>
      <c r="BH31" s="3310"/>
    </row>
    <row r="32" spans="1:60" s="3319" customFormat="1" ht="33" customHeight="1">
      <c r="A32" s="3695" t="s">
        <v>1460</v>
      </c>
      <c r="B32" s="3696" t="s">
        <v>781</v>
      </c>
      <c r="C32" s="3692" t="s">
        <v>3847</v>
      </c>
      <c r="D32" s="3698">
        <f>SUM('F2 LCR - USD'!G85,'F2 LCR - USD'!G90,'F4 LCR - USD'!F27,'F4 LCR - USD'!L27)</f>
        <v>0</v>
      </c>
      <c r="E32" s="3705" t="s">
        <v>3848</v>
      </c>
      <c r="F32" s="3310"/>
      <c r="G32" s="3310"/>
      <c r="H32" s="3310"/>
      <c r="I32" s="3310"/>
      <c r="J32" s="3310"/>
      <c r="K32" s="3310"/>
      <c r="L32" s="3310"/>
      <c r="M32" s="3310"/>
      <c r="N32" s="3310"/>
      <c r="O32" s="3310"/>
      <c r="P32" s="3310"/>
      <c r="Q32" s="3310"/>
      <c r="R32" s="3310"/>
      <c r="S32" s="3310"/>
      <c r="T32" s="3310"/>
      <c r="U32" s="3310"/>
      <c r="V32" s="3310"/>
      <c r="W32" s="3310"/>
      <c r="X32" s="3310"/>
      <c r="Y32" s="3310"/>
      <c r="Z32" s="3310"/>
      <c r="AA32" s="3310"/>
      <c r="AB32" s="3310"/>
      <c r="AC32" s="3310"/>
      <c r="AD32" s="3310"/>
      <c r="AE32" s="3310"/>
      <c r="AF32" s="3310"/>
      <c r="AG32" s="3310"/>
      <c r="AH32" s="3310"/>
      <c r="AI32" s="3310"/>
      <c r="AJ32" s="3310"/>
      <c r="AK32" s="3310"/>
      <c r="AL32" s="3310"/>
      <c r="AM32" s="3310"/>
      <c r="AN32" s="3310"/>
      <c r="AO32" s="3310"/>
      <c r="AP32" s="3310"/>
      <c r="AQ32" s="3310"/>
      <c r="AR32" s="3310"/>
      <c r="AS32" s="3310"/>
      <c r="AT32" s="3310"/>
      <c r="AU32" s="3310"/>
      <c r="AV32" s="3310"/>
      <c r="AW32" s="3310"/>
      <c r="AX32" s="3310"/>
      <c r="AY32" s="3310"/>
      <c r="AZ32" s="3310"/>
      <c r="BA32" s="3310"/>
      <c r="BB32" s="3310"/>
      <c r="BC32" s="3310"/>
      <c r="BD32" s="3310"/>
      <c r="BE32" s="3310"/>
      <c r="BF32" s="3310"/>
      <c r="BG32" s="3310"/>
      <c r="BH32" s="3310"/>
    </row>
    <row r="33" spans="1:60" s="3319" customFormat="1" ht="33" customHeight="1" thickBot="1">
      <c r="A33" s="3700" t="s">
        <v>2664</v>
      </c>
      <c r="B33" s="3701" t="s">
        <v>782</v>
      </c>
      <c r="C33" s="3702" t="s">
        <v>3849</v>
      </c>
      <c r="D33" s="3712">
        <f>D30-D31+D32</f>
        <v>0</v>
      </c>
      <c r="E33" s="3713" t="s">
        <v>3850</v>
      </c>
      <c r="F33" s="3310"/>
      <c r="G33" s="3310"/>
      <c r="H33" s="3310"/>
      <c r="I33" s="3310"/>
      <c r="J33" s="3310"/>
      <c r="K33" s="3310"/>
      <c r="L33" s="3310"/>
      <c r="M33" s="3310"/>
      <c r="N33" s="3310"/>
      <c r="O33" s="3310"/>
      <c r="P33" s="3310"/>
      <c r="Q33" s="3310"/>
      <c r="R33" s="3310"/>
      <c r="S33" s="3310"/>
      <c r="T33" s="3310"/>
      <c r="U33" s="3310"/>
      <c r="V33" s="3310"/>
      <c r="W33" s="3310"/>
      <c r="X33" s="3310"/>
      <c r="Y33" s="3310"/>
      <c r="Z33" s="3310"/>
      <c r="AA33" s="3310"/>
      <c r="AB33" s="3310"/>
      <c r="AC33" s="3310"/>
      <c r="AD33" s="3310"/>
      <c r="AE33" s="3310"/>
      <c r="AF33" s="3310"/>
      <c r="AG33" s="3310"/>
      <c r="AH33" s="3310"/>
      <c r="AI33" s="3310"/>
      <c r="AJ33" s="3310"/>
      <c r="AK33" s="3310"/>
      <c r="AL33" s="3310"/>
      <c r="AM33" s="3310"/>
      <c r="AN33" s="3310"/>
      <c r="AO33" s="3310"/>
      <c r="AP33" s="3310"/>
      <c r="AQ33" s="3310"/>
      <c r="AR33" s="3310"/>
      <c r="AS33" s="3310"/>
      <c r="AT33" s="3310"/>
      <c r="AU33" s="3310"/>
      <c r="AV33" s="3310"/>
      <c r="AW33" s="3310"/>
      <c r="AX33" s="3310"/>
      <c r="AY33" s="3310"/>
      <c r="AZ33" s="3310"/>
      <c r="BA33" s="3310"/>
      <c r="BB33" s="3310"/>
      <c r="BC33" s="3310"/>
      <c r="BD33" s="3310"/>
      <c r="BE33" s="3310"/>
      <c r="BF33" s="3310"/>
      <c r="BG33" s="3310"/>
      <c r="BH33" s="3310"/>
    </row>
    <row r="34" spans="1:60" s="3319" customFormat="1" ht="33" customHeight="1">
      <c r="A34" s="3690" t="s">
        <v>2666</v>
      </c>
      <c r="B34" s="3691" t="s">
        <v>783</v>
      </c>
      <c r="C34" s="3692" t="s">
        <v>3851</v>
      </c>
      <c r="D34" s="3693">
        <f>MAX(D33-15/85*(D25+D29), D33-15/60*D25,0)</f>
        <v>0</v>
      </c>
      <c r="E34" s="3705" t="s">
        <v>3852</v>
      </c>
      <c r="F34" s="3310"/>
      <c r="G34" s="3310"/>
      <c r="H34" s="3310"/>
      <c r="I34" s="3310"/>
      <c r="J34" s="3310"/>
      <c r="K34" s="3310"/>
      <c r="L34" s="3310"/>
      <c r="M34" s="3310"/>
      <c r="N34" s="3310"/>
      <c r="O34" s="3310"/>
      <c r="P34" s="3310"/>
      <c r="Q34" s="3310"/>
      <c r="R34" s="3310"/>
      <c r="S34" s="3310"/>
      <c r="T34" s="3310"/>
      <c r="U34" s="3310"/>
      <c r="V34" s="3310"/>
      <c r="W34" s="3310"/>
      <c r="X34" s="3310"/>
      <c r="Y34" s="3310"/>
      <c r="Z34" s="3310"/>
      <c r="AA34" s="3310"/>
      <c r="AB34" s="3310"/>
      <c r="AC34" s="3310"/>
      <c r="AD34" s="3310"/>
      <c r="AE34" s="3310"/>
      <c r="AF34" s="3310"/>
      <c r="AG34" s="3310"/>
      <c r="AH34" s="3310"/>
      <c r="AI34" s="3310"/>
      <c r="AJ34" s="3310"/>
      <c r="AK34" s="3310"/>
      <c r="AL34" s="3310"/>
      <c r="AM34" s="3310"/>
      <c r="AN34" s="3310"/>
      <c r="AO34" s="3310"/>
      <c r="AP34" s="3310"/>
      <c r="AQ34" s="3310"/>
      <c r="AR34" s="3310"/>
      <c r="AS34" s="3310"/>
      <c r="AT34" s="3310"/>
      <c r="AU34" s="3310"/>
      <c r="AV34" s="3310"/>
      <c r="AW34" s="3310"/>
      <c r="AX34" s="3310"/>
      <c r="AY34" s="3310"/>
      <c r="AZ34" s="3310"/>
      <c r="BA34" s="3310"/>
      <c r="BB34" s="3310"/>
      <c r="BC34" s="3310"/>
      <c r="BD34" s="3310"/>
      <c r="BE34" s="3310"/>
      <c r="BF34" s="3310"/>
      <c r="BG34" s="3310"/>
      <c r="BH34" s="3310"/>
    </row>
    <row r="35" spans="1:60" s="3319" customFormat="1" ht="33" customHeight="1" thickBot="1">
      <c r="A35" s="3714" t="s">
        <v>2668</v>
      </c>
      <c r="B35" s="3715" t="s">
        <v>784</v>
      </c>
      <c r="C35" s="3692" t="s">
        <v>3853</v>
      </c>
      <c r="D35" s="3716">
        <f>MAX((D29+D33-D34)-2/3*D25,0)</f>
        <v>0</v>
      </c>
      <c r="E35" s="3713" t="s">
        <v>3854</v>
      </c>
      <c r="F35" s="3310"/>
      <c r="G35" s="3310"/>
      <c r="H35" s="3310"/>
      <c r="I35" s="3310"/>
      <c r="J35" s="3310"/>
      <c r="K35" s="3310"/>
      <c r="L35" s="3310"/>
      <c r="M35" s="3310"/>
      <c r="N35" s="3310"/>
      <c r="O35" s="3310"/>
      <c r="P35" s="3310"/>
      <c r="Q35" s="3310"/>
      <c r="R35" s="3310"/>
      <c r="S35" s="3310"/>
      <c r="T35" s="3310"/>
      <c r="U35" s="3310"/>
      <c r="V35" s="3310"/>
      <c r="W35" s="3310"/>
      <c r="X35" s="3310"/>
      <c r="Y35" s="3310"/>
      <c r="Z35" s="3310"/>
      <c r="AA35" s="3310"/>
      <c r="AB35" s="3310"/>
      <c r="AC35" s="3310"/>
      <c r="AD35" s="3310"/>
      <c r="AE35" s="3310"/>
      <c r="AF35" s="3310"/>
      <c r="AG35" s="3310"/>
      <c r="AH35" s="3310"/>
      <c r="AI35" s="3310"/>
      <c r="AJ35" s="3310"/>
      <c r="AK35" s="3310"/>
      <c r="AL35" s="3310"/>
      <c r="AM35" s="3310"/>
      <c r="AN35" s="3310"/>
      <c r="AO35" s="3310"/>
      <c r="AP35" s="3310"/>
      <c r="AQ35" s="3310"/>
      <c r="AR35" s="3310"/>
      <c r="AS35" s="3310"/>
      <c r="AT35" s="3310"/>
      <c r="AU35" s="3310"/>
      <c r="AV35" s="3310"/>
      <c r="AW35" s="3310"/>
      <c r="AX35" s="3310"/>
      <c r="AY35" s="3310"/>
      <c r="AZ35" s="3310"/>
      <c r="BA35" s="3310"/>
      <c r="BB35" s="3310"/>
      <c r="BC35" s="3310"/>
      <c r="BD35" s="3310"/>
      <c r="BE35" s="3310"/>
      <c r="BF35" s="3310"/>
      <c r="BG35" s="3310"/>
      <c r="BH35" s="3310"/>
    </row>
    <row r="36" spans="1:60" s="3319" customFormat="1" ht="33" customHeight="1" thickBot="1">
      <c r="A36" s="3717" t="s">
        <v>1463</v>
      </c>
      <c r="B36" s="3718" t="s">
        <v>3855</v>
      </c>
      <c r="C36" s="3719" t="s">
        <v>3819</v>
      </c>
      <c r="D36" s="3720">
        <f>D25+D29+D33-D34-D35</f>
        <v>0</v>
      </c>
      <c r="E36" s="3721" t="s">
        <v>3856</v>
      </c>
      <c r="F36" s="3310"/>
      <c r="G36" s="3310"/>
      <c r="H36" s="3310"/>
      <c r="I36" s="3310"/>
      <c r="J36" s="3310"/>
      <c r="K36" s="3310"/>
      <c r="L36" s="3310"/>
      <c r="M36" s="3310"/>
      <c r="N36" s="3310"/>
      <c r="O36" s="3310"/>
      <c r="P36" s="3310"/>
      <c r="Q36" s="3310"/>
      <c r="R36" s="3310"/>
      <c r="S36" s="3310"/>
      <c r="T36" s="3310"/>
      <c r="U36" s="3310"/>
      <c r="V36" s="3310"/>
      <c r="W36" s="3310"/>
      <c r="X36" s="3310"/>
      <c r="Y36" s="3310"/>
      <c r="Z36" s="3310"/>
      <c r="AA36" s="3310"/>
      <c r="AB36" s="3310"/>
      <c r="AC36" s="3310"/>
      <c r="AD36" s="3310"/>
      <c r="AE36" s="3310"/>
      <c r="AF36" s="3310"/>
      <c r="AG36" s="3310"/>
      <c r="AH36" s="3310"/>
      <c r="AI36" s="3310"/>
      <c r="AJ36" s="3310"/>
      <c r="AK36" s="3310"/>
      <c r="AL36" s="3310"/>
      <c r="AM36" s="3310"/>
      <c r="AN36" s="3310"/>
      <c r="AO36" s="3310"/>
      <c r="AP36" s="3310"/>
      <c r="AQ36" s="3310"/>
      <c r="AR36" s="3310"/>
      <c r="AS36" s="3310"/>
      <c r="AT36" s="3310"/>
      <c r="AU36" s="3310"/>
      <c r="AV36" s="3310"/>
      <c r="AW36" s="3310"/>
      <c r="AX36" s="3310"/>
      <c r="AY36" s="3310"/>
      <c r="AZ36" s="3310"/>
      <c r="BA36" s="3310"/>
      <c r="BB36" s="3310"/>
      <c r="BC36" s="3310"/>
      <c r="BD36" s="3310"/>
      <c r="BE36" s="3310"/>
      <c r="BF36" s="3310"/>
      <c r="BG36" s="3310"/>
      <c r="BH36" s="3310"/>
    </row>
    <row r="37" spans="1:60" ht="30" customHeight="1" thickBot="1">
      <c r="A37" s="5232" t="s">
        <v>3857</v>
      </c>
      <c r="B37" s="5233"/>
      <c r="C37" s="5233"/>
      <c r="D37" s="5233"/>
      <c r="E37" s="5234"/>
    </row>
    <row r="38" spans="1:60" ht="30" customHeight="1">
      <c r="A38" s="3709" t="s">
        <v>2671</v>
      </c>
      <c r="B38" s="3710" t="s">
        <v>3858</v>
      </c>
      <c r="C38" s="3722" t="s">
        <v>3859</v>
      </c>
      <c r="D38" s="3711">
        <f>'F2 LCR - USD'!J16</f>
        <v>0</v>
      </c>
      <c r="E38" s="3723" t="s">
        <v>3860</v>
      </c>
    </row>
    <row r="39" spans="1:60" ht="30" customHeight="1" thickBot="1">
      <c r="A39" s="3714" t="s">
        <v>2673</v>
      </c>
      <c r="B39" s="3707" t="s">
        <v>3861</v>
      </c>
      <c r="C39" s="3724" t="s">
        <v>3862</v>
      </c>
      <c r="D39" s="3708">
        <f>'F3 LCR - USD'!K18</f>
        <v>0</v>
      </c>
      <c r="E39" s="3725" t="s">
        <v>3863</v>
      </c>
    </row>
    <row r="40" spans="1:60" ht="35.25" customHeight="1" thickBot="1">
      <c r="A40" s="3726" t="s">
        <v>2674</v>
      </c>
      <c r="B40" s="3727" t="s">
        <v>3864</v>
      </c>
      <c r="C40" s="3728" t="s">
        <v>3820</v>
      </c>
      <c r="D40" s="3729">
        <f>D38-MIN(D39,0.75*D38)</f>
        <v>0</v>
      </c>
      <c r="E40" s="3730" t="s">
        <v>3865</v>
      </c>
    </row>
    <row r="41" spans="1:60">
      <c r="D41" s="3312"/>
      <c r="E41" s="3310"/>
    </row>
    <row r="42" spans="1:60">
      <c r="D42" s="3312"/>
      <c r="E42" s="3310"/>
    </row>
    <row r="43" spans="1:60">
      <c r="D43" s="3312"/>
      <c r="E43" s="3310"/>
    </row>
    <row r="44" spans="1:60">
      <c r="E44" s="3310"/>
    </row>
    <row r="45" spans="1:60">
      <c r="E45" s="3310"/>
    </row>
    <row r="46" spans="1:60">
      <c r="E46" s="3310"/>
    </row>
    <row r="47" spans="1:60">
      <c r="E47" s="3310"/>
    </row>
    <row r="48" spans="1:60">
      <c r="E48" s="3310"/>
    </row>
    <row r="49" spans="5:5">
      <c r="E49" s="3310"/>
    </row>
    <row r="50" spans="5:5">
      <c r="E50" s="3310"/>
    </row>
    <row r="51" spans="5:5">
      <c r="E51" s="3310"/>
    </row>
    <row r="52" spans="5:5">
      <c r="E52" s="3310"/>
    </row>
    <row r="53" spans="5:5">
      <c r="E53" s="3310"/>
    </row>
    <row r="54" spans="5:5">
      <c r="E54" s="3310"/>
    </row>
    <row r="55" spans="5:5">
      <c r="E55" s="3310"/>
    </row>
    <row r="56" spans="5:5">
      <c r="E56" s="3310"/>
    </row>
    <row r="57" spans="5:5">
      <c r="E57" s="3310"/>
    </row>
    <row r="58" spans="5:5">
      <c r="E58" s="3310"/>
    </row>
    <row r="59" spans="5:5">
      <c r="E59" s="3310"/>
    </row>
    <row r="60" spans="5:5">
      <c r="E60" s="3310"/>
    </row>
    <row r="61" spans="5:5">
      <c r="E61" s="3310"/>
    </row>
    <row r="62" spans="5:5">
      <c r="E62" s="3310"/>
    </row>
    <row r="63" spans="5:5">
      <c r="E63" s="3310"/>
    </row>
    <row r="64" spans="5:5">
      <c r="E64" s="3310"/>
    </row>
    <row r="65" spans="5:5">
      <c r="E65" s="3310"/>
    </row>
    <row r="66" spans="5:5">
      <c r="E66" s="3310"/>
    </row>
    <row r="67" spans="5:5">
      <c r="E67" s="3310"/>
    </row>
    <row r="68" spans="5:5">
      <c r="E68" s="3310"/>
    </row>
    <row r="69" spans="5:5">
      <c r="E69" s="3310"/>
    </row>
    <row r="70" spans="5:5">
      <c r="E70" s="3310"/>
    </row>
    <row r="71" spans="5:5">
      <c r="E71" s="3310"/>
    </row>
    <row r="72" spans="5:5">
      <c r="E72" s="3310"/>
    </row>
    <row r="73" spans="5:5">
      <c r="E73" s="3310"/>
    </row>
    <row r="74" spans="5:5">
      <c r="E74" s="3310"/>
    </row>
    <row r="75" spans="5:5">
      <c r="E75" s="3310"/>
    </row>
    <row r="76" spans="5:5">
      <c r="E76" s="3310"/>
    </row>
    <row r="77" spans="5:5">
      <c r="E77" s="3310"/>
    </row>
    <row r="78" spans="5:5">
      <c r="E78" s="3310"/>
    </row>
    <row r="79" spans="5:5">
      <c r="E79" s="3310"/>
    </row>
    <row r="80" spans="5:5">
      <c r="E80" s="3310"/>
    </row>
    <row r="81" spans="5:5">
      <c r="E81" s="3310"/>
    </row>
    <row r="82" spans="5:5">
      <c r="E82" s="3310"/>
    </row>
    <row r="83" spans="5:5">
      <c r="E83" s="3310"/>
    </row>
    <row r="84" spans="5:5">
      <c r="E84" s="3310"/>
    </row>
    <row r="85" spans="5:5">
      <c r="E85" s="3310"/>
    </row>
    <row r="86" spans="5:5">
      <c r="E86" s="3310"/>
    </row>
    <row r="87" spans="5:5">
      <c r="E87" s="3310"/>
    </row>
    <row r="88" spans="5:5">
      <c r="E88" s="3310"/>
    </row>
    <row r="89" spans="5:5">
      <c r="E89" s="3310"/>
    </row>
    <row r="90" spans="5:5">
      <c r="E90" s="3310"/>
    </row>
    <row r="91" spans="5:5">
      <c r="E91" s="3310"/>
    </row>
    <row r="92" spans="5:5">
      <c r="E92" s="3310"/>
    </row>
    <row r="93" spans="5:5">
      <c r="E93" s="3310"/>
    </row>
    <row r="94" spans="5:5">
      <c r="E94" s="3310"/>
    </row>
    <row r="95" spans="5:5">
      <c r="E95" s="3310"/>
    </row>
    <row r="96" spans="5:5">
      <c r="E96" s="3310"/>
    </row>
    <row r="97" spans="5:5">
      <c r="E97" s="3310"/>
    </row>
    <row r="98" spans="5:5">
      <c r="E98" s="3310"/>
    </row>
    <row r="99" spans="5:5">
      <c r="E99" s="3310"/>
    </row>
    <row r="100" spans="5:5">
      <c r="E100" s="3310"/>
    </row>
    <row r="101" spans="5:5">
      <c r="E101" s="3310"/>
    </row>
    <row r="102" spans="5:5">
      <c r="E102" s="3310"/>
    </row>
    <row r="103" spans="5:5">
      <c r="E103" s="3310"/>
    </row>
    <row r="104" spans="5:5">
      <c r="E104" s="3310"/>
    </row>
    <row r="105" spans="5:5">
      <c r="E105" s="3310"/>
    </row>
    <row r="106" spans="5:5">
      <c r="E106" s="3310"/>
    </row>
    <row r="107" spans="5:5">
      <c r="E107" s="3310"/>
    </row>
    <row r="108" spans="5:5">
      <c r="E108" s="3310"/>
    </row>
    <row r="109" spans="5:5">
      <c r="E109" s="3310"/>
    </row>
    <row r="110" spans="5:5">
      <c r="E110" s="3310"/>
    </row>
    <row r="111" spans="5:5">
      <c r="E111" s="3310"/>
    </row>
    <row r="112" spans="5:5">
      <c r="E112" s="3310"/>
    </row>
    <row r="113" spans="5:5">
      <c r="E113" s="3310"/>
    </row>
    <row r="114" spans="5:5">
      <c r="E114" s="3310"/>
    </row>
    <row r="115" spans="5:5">
      <c r="E115" s="3310"/>
    </row>
    <row r="116" spans="5:5">
      <c r="E116" s="3310"/>
    </row>
    <row r="117" spans="5:5">
      <c r="E117" s="3310"/>
    </row>
    <row r="118" spans="5:5">
      <c r="E118" s="3310"/>
    </row>
    <row r="119" spans="5:5">
      <c r="E119" s="3310"/>
    </row>
    <row r="120" spans="5:5">
      <c r="E120" s="3310"/>
    </row>
    <row r="121" spans="5:5">
      <c r="E121" s="3310"/>
    </row>
    <row r="122" spans="5:5">
      <c r="E122" s="3310"/>
    </row>
    <row r="123" spans="5:5">
      <c r="E123" s="3310"/>
    </row>
    <row r="124" spans="5:5">
      <c r="E124" s="3310"/>
    </row>
    <row r="125" spans="5:5">
      <c r="E125" s="3310"/>
    </row>
    <row r="126" spans="5:5">
      <c r="E126" s="3310"/>
    </row>
    <row r="127" spans="5:5">
      <c r="E127" s="3310"/>
    </row>
    <row r="128" spans="5:5">
      <c r="E128" s="3310"/>
    </row>
    <row r="129" spans="5:5">
      <c r="E129" s="3310"/>
    </row>
    <row r="130" spans="5:5">
      <c r="E130" s="3310"/>
    </row>
    <row r="131" spans="5:5">
      <c r="E131" s="3310"/>
    </row>
  </sheetData>
  <mergeCells count="5">
    <mergeCell ref="A8:E8"/>
    <mergeCell ref="A14:E14"/>
    <mergeCell ref="A15:E15"/>
    <mergeCell ref="A19:E19"/>
    <mergeCell ref="A37:E37"/>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36"/>
  <sheetViews>
    <sheetView zoomScale="85" zoomScaleNormal="85" workbookViewId="0"/>
  </sheetViews>
  <sheetFormatPr defaultRowHeight="12.75"/>
  <cols>
    <col min="1" max="1" width="24.5703125" style="42" customWidth="1"/>
    <col min="2" max="5" width="16.7109375" style="42" customWidth="1"/>
    <col min="6" max="6" width="10.42578125" style="42" customWidth="1"/>
    <col min="7" max="7" width="13.85546875" style="42" customWidth="1"/>
    <col min="8" max="8" width="14.28515625" style="42" customWidth="1"/>
    <col min="9" max="9" width="11.7109375" style="42" customWidth="1"/>
    <col min="10" max="10" width="18.7109375" style="42" customWidth="1"/>
    <col min="11" max="11" width="10.5703125" style="42" customWidth="1"/>
    <col min="12" max="16" width="10.140625" style="42" customWidth="1"/>
    <col min="17" max="17" width="14.140625" style="42" customWidth="1"/>
    <col min="18" max="19" width="8.5703125" style="42" customWidth="1"/>
    <col min="20" max="67" width="9.140625" style="42" customWidth="1"/>
    <col min="68" max="258" width="9.140625" style="42"/>
    <col min="259" max="259" width="1.42578125" style="42" customWidth="1"/>
    <col min="260" max="260" width="8.42578125" style="42" customWidth="1"/>
    <col min="261" max="261" width="33" style="42" customWidth="1"/>
    <col min="262" max="262" width="13.85546875" style="42" customWidth="1"/>
    <col min="263" max="263" width="12.7109375" style="42" customWidth="1"/>
    <col min="264" max="264" width="13.7109375" style="42" customWidth="1"/>
    <col min="265" max="265" width="9.5703125" style="42" customWidth="1"/>
    <col min="266" max="266" width="11.28515625" style="42" customWidth="1"/>
    <col min="267" max="267" width="10.5703125" style="42" customWidth="1"/>
    <col min="268" max="268" width="17.28515625" style="42" customWidth="1"/>
    <col min="269" max="269" width="17.42578125" style="42" customWidth="1"/>
    <col min="270" max="270" width="15.42578125" style="42" customWidth="1"/>
    <col min="271" max="271" width="15.140625" style="42" customWidth="1"/>
    <col min="272" max="273" width="17.7109375" style="42" bestFit="1" customWidth="1"/>
    <col min="274" max="274" width="13.85546875" style="42" bestFit="1" customWidth="1"/>
    <col min="275" max="514" width="9.140625" style="42"/>
    <col min="515" max="515" width="1.42578125" style="42" customWidth="1"/>
    <col min="516" max="516" width="8.42578125" style="42" customWidth="1"/>
    <col min="517" max="517" width="33" style="42" customWidth="1"/>
    <col min="518" max="518" width="13.85546875" style="42" customWidth="1"/>
    <col min="519" max="519" width="12.7109375" style="42" customWidth="1"/>
    <col min="520" max="520" width="13.7109375" style="42" customWidth="1"/>
    <col min="521" max="521" width="9.5703125" style="42" customWidth="1"/>
    <col min="522" max="522" width="11.28515625" style="42" customWidth="1"/>
    <col min="523" max="523" width="10.5703125" style="42" customWidth="1"/>
    <col min="524" max="524" width="17.28515625" style="42" customWidth="1"/>
    <col min="525" max="525" width="17.42578125" style="42" customWidth="1"/>
    <col min="526" max="526" width="15.42578125" style="42" customWidth="1"/>
    <col min="527" max="527" width="15.140625" style="42" customWidth="1"/>
    <col min="528" max="529" width="17.7109375" style="42" bestFit="1" customWidth="1"/>
    <col min="530" max="530" width="13.85546875" style="42" bestFit="1" customWidth="1"/>
    <col min="531" max="770" width="9.140625" style="42"/>
    <col min="771" max="771" width="1.42578125" style="42" customWidth="1"/>
    <col min="772" max="772" width="8.42578125" style="42" customWidth="1"/>
    <col min="773" max="773" width="33" style="42" customWidth="1"/>
    <col min="774" max="774" width="13.85546875" style="42" customWidth="1"/>
    <col min="775" max="775" width="12.7109375" style="42" customWidth="1"/>
    <col min="776" max="776" width="13.7109375" style="42" customWidth="1"/>
    <col min="777" max="777" width="9.5703125" style="42" customWidth="1"/>
    <col min="778" max="778" width="11.28515625" style="42" customWidth="1"/>
    <col min="779" max="779" width="10.5703125" style="42" customWidth="1"/>
    <col min="780" max="780" width="17.28515625" style="42" customWidth="1"/>
    <col min="781" max="781" width="17.42578125" style="42" customWidth="1"/>
    <col min="782" max="782" width="15.42578125" style="42" customWidth="1"/>
    <col min="783" max="783" width="15.140625" style="42" customWidth="1"/>
    <col min="784" max="785" width="17.7109375" style="42" bestFit="1" customWidth="1"/>
    <col min="786" max="786" width="13.85546875" style="42" bestFit="1" customWidth="1"/>
    <col min="787" max="1026" width="9.140625" style="42"/>
    <col min="1027" max="1027" width="1.42578125" style="42" customWidth="1"/>
    <col min="1028" max="1028" width="8.42578125" style="42" customWidth="1"/>
    <col min="1029" max="1029" width="33" style="42" customWidth="1"/>
    <col min="1030" max="1030" width="13.85546875" style="42" customWidth="1"/>
    <col min="1031" max="1031" width="12.7109375" style="42" customWidth="1"/>
    <col min="1032" max="1032" width="13.7109375" style="42" customWidth="1"/>
    <col min="1033" max="1033" width="9.5703125" style="42" customWidth="1"/>
    <col min="1034" max="1034" width="11.28515625" style="42" customWidth="1"/>
    <col min="1035" max="1035" width="10.5703125" style="42" customWidth="1"/>
    <col min="1036" max="1036" width="17.28515625" style="42" customWidth="1"/>
    <col min="1037" max="1037" width="17.42578125" style="42" customWidth="1"/>
    <col min="1038" max="1038" width="15.42578125" style="42" customWidth="1"/>
    <col min="1039" max="1039" width="15.140625" style="42" customWidth="1"/>
    <col min="1040" max="1041" width="17.7109375" style="42" bestFit="1" customWidth="1"/>
    <col min="1042" max="1042" width="13.85546875" style="42" bestFit="1" customWidth="1"/>
    <col min="1043" max="1282" width="9.140625" style="42"/>
    <col min="1283" max="1283" width="1.42578125" style="42" customWidth="1"/>
    <col min="1284" max="1284" width="8.42578125" style="42" customWidth="1"/>
    <col min="1285" max="1285" width="33" style="42" customWidth="1"/>
    <col min="1286" max="1286" width="13.85546875" style="42" customWidth="1"/>
    <col min="1287" max="1287" width="12.7109375" style="42" customWidth="1"/>
    <col min="1288" max="1288" width="13.7109375" style="42" customWidth="1"/>
    <col min="1289" max="1289" width="9.5703125" style="42" customWidth="1"/>
    <col min="1290" max="1290" width="11.28515625" style="42" customWidth="1"/>
    <col min="1291" max="1291" width="10.5703125" style="42" customWidth="1"/>
    <col min="1292" max="1292" width="17.28515625" style="42" customWidth="1"/>
    <col min="1293" max="1293" width="17.42578125" style="42" customWidth="1"/>
    <col min="1294" max="1294" width="15.42578125" style="42" customWidth="1"/>
    <col min="1295" max="1295" width="15.140625" style="42" customWidth="1"/>
    <col min="1296" max="1297" width="17.7109375" style="42" bestFit="1" customWidth="1"/>
    <col min="1298" max="1298" width="13.85546875" style="42" bestFit="1" customWidth="1"/>
    <col min="1299" max="1538" width="9.140625" style="42"/>
    <col min="1539" max="1539" width="1.42578125" style="42" customWidth="1"/>
    <col min="1540" max="1540" width="8.42578125" style="42" customWidth="1"/>
    <col min="1541" max="1541" width="33" style="42" customWidth="1"/>
    <col min="1542" max="1542" width="13.85546875" style="42" customWidth="1"/>
    <col min="1543" max="1543" width="12.7109375" style="42" customWidth="1"/>
    <col min="1544" max="1544" width="13.7109375" style="42" customWidth="1"/>
    <col min="1545" max="1545" width="9.5703125" style="42" customWidth="1"/>
    <col min="1546" max="1546" width="11.28515625" style="42" customWidth="1"/>
    <col min="1547" max="1547" width="10.5703125" style="42" customWidth="1"/>
    <col min="1548" max="1548" width="17.28515625" style="42" customWidth="1"/>
    <col min="1549" max="1549" width="17.42578125" style="42" customWidth="1"/>
    <col min="1550" max="1550" width="15.42578125" style="42" customWidth="1"/>
    <col min="1551" max="1551" width="15.140625" style="42" customWidth="1"/>
    <col min="1552" max="1553" width="17.7109375" style="42" bestFit="1" customWidth="1"/>
    <col min="1554" max="1554" width="13.85546875" style="42" bestFit="1" customWidth="1"/>
    <col min="1555" max="1794" width="9.140625" style="42"/>
    <col min="1795" max="1795" width="1.42578125" style="42" customWidth="1"/>
    <col min="1796" max="1796" width="8.42578125" style="42" customWidth="1"/>
    <col min="1797" max="1797" width="33" style="42" customWidth="1"/>
    <col min="1798" max="1798" width="13.85546875" style="42" customWidth="1"/>
    <col min="1799" max="1799" width="12.7109375" style="42" customWidth="1"/>
    <col min="1800" max="1800" width="13.7109375" style="42" customWidth="1"/>
    <col min="1801" max="1801" width="9.5703125" style="42" customWidth="1"/>
    <col min="1802" max="1802" width="11.28515625" style="42" customWidth="1"/>
    <col min="1803" max="1803" width="10.5703125" style="42" customWidth="1"/>
    <col min="1804" max="1804" width="17.28515625" style="42" customWidth="1"/>
    <col min="1805" max="1805" width="17.42578125" style="42" customWidth="1"/>
    <col min="1806" max="1806" width="15.42578125" style="42" customWidth="1"/>
    <col min="1807" max="1807" width="15.140625" style="42" customWidth="1"/>
    <col min="1808" max="1809" width="17.7109375" style="42" bestFit="1" customWidth="1"/>
    <col min="1810" max="1810" width="13.85546875" style="42" bestFit="1" customWidth="1"/>
    <col min="1811" max="2050" width="9.140625" style="42"/>
    <col min="2051" max="2051" width="1.42578125" style="42" customWidth="1"/>
    <col min="2052" max="2052" width="8.42578125" style="42" customWidth="1"/>
    <col min="2053" max="2053" width="33" style="42" customWidth="1"/>
    <col min="2054" max="2054" width="13.85546875" style="42" customWidth="1"/>
    <col min="2055" max="2055" width="12.7109375" style="42" customWidth="1"/>
    <col min="2056" max="2056" width="13.7109375" style="42" customWidth="1"/>
    <col min="2057" max="2057" width="9.5703125" style="42" customWidth="1"/>
    <col min="2058" max="2058" width="11.28515625" style="42" customWidth="1"/>
    <col min="2059" max="2059" width="10.5703125" style="42" customWidth="1"/>
    <col min="2060" max="2060" width="17.28515625" style="42" customWidth="1"/>
    <col min="2061" max="2061" width="17.42578125" style="42" customWidth="1"/>
    <col min="2062" max="2062" width="15.42578125" style="42" customWidth="1"/>
    <col min="2063" max="2063" width="15.140625" style="42" customWidth="1"/>
    <col min="2064" max="2065" width="17.7109375" style="42" bestFit="1" customWidth="1"/>
    <col min="2066" max="2066" width="13.85546875" style="42" bestFit="1" customWidth="1"/>
    <col min="2067" max="2306" width="9.140625" style="42"/>
    <col min="2307" max="2307" width="1.42578125" style="42" customWidth="1"/>
    <col min="2308" max="2308" width="8.42578125" style="42" customWidth="1"/>
    <col min="2309" max="2309" width="33" style="42" customWidth="1"/>
    <col min="2310" max="2310" width="13.85546875" style="42" customWidth="1"/>
    <col min="2311" max="2311" width="12.7109375" style="42" customWidth="1"/>
    <col min="2312" max="2312" width="13.7109375" style="42" customWidth="1"/>
    <col min="2313" max="2313" width="9.5703125" style="42" customWidth="1"/>
    <col min="2314" max="2314" width="11.28515625" style="42" customWidth="1"/>
    <col min="2315" max="2315" width="10.5703125" style="42" customWidth="1"/>
    <col min="2316" max="2316" width="17.28515625" style="42" customWidth="1"/>
    <col min="2317" max="2317" width="17.42578125" style="42" customWidth="1"/>
    <col min="2318" max="2318" width="15.42578125" style="42" customWidth="1"/>
    <col min="2319" max="2319" width="15.140625" style="42" customWidth="1"/>
    <col min="2320" max="2321" width="17.7109375" style="42" bestFit="1" customWidth="1"/>
    <col min="2322" max="2322" width="13.85546875" style="42" bestFit="1" customWidth="1"/>
    <col min="2323" max="2562" width="9.140625" style="42"/>
    <col min="2563" max="2563" width="1.42578125" style="42" customWidth="1"/>
    <col min="2564" max="2564" width="8.42578125" style="42" customWidth="1"/>
    <col min="2565" max="2565" width="33" style="42" customWidth="1"/>
    <col min="2566" max="2566" width="13.85546875" style="42" customWidth="1"/>
    <col min="2567" max="2567" width="12.7109375" style="42" customWidth="1"/>
    <col min="2568" max="2568" width="13.7109375" style="42" customWidth="1"/>
    <col min="2569" max="2569" width="9.5703125" style="42" customWidth="1"/>
    <col min="2570" max="2570" width="11.28515625" style="42" customWidth="1"/>
    <col min="2571" max="2571" width="10.5703125" style="42" customWidth="1"/>
    <col min="2572" max="2572" width="17.28515625" style="42" customWidth="1"/>
    <col min="2573" max="2573" width="17.42578125" style="42" customWidth="1"/>
    <col min="2574" max="2574" width="15.42578125" style="42" customWidth="1"/>
    <col min="2575" max="2575" width="15.140625" style="42" customWidth="1"/>
    <col min="2576" max="2577" width="17.7109375" style="42" bestFit="1" customWidth="1"/>
    <col min="2578" max="2578" width="13.85546875" style="42" bestFit="1" customWidth="1"/>
    <col min="2579" max="2818" width="9.140625" style="42"/>
    <col min="2819" max="2819" width="1.42578125" style="42" customWidth="1"/>
    <col min="2820" max="2820" width="8.42578125" style="42" customWidth="1"/>
    <col min="2821" max="2821" width="33" style="42" customWidth="1"/>
    <col min="2822" max="2822" width="13.85546875" style="42" customWidth="1"/>
    <col min="2823" max="2823" width="12.7109375" style="42" customWidth="1"/>
    <col min="2824" max="2824" width="13.7109375" style="42" customWidth="1"/>
    <col min="2825" max="2825" width="9.5703125" style="42" customWidth="1"/>
    <col min="2826" max="2826" width="11.28515625" style="42" customWidth="1"/>
    <col min="2827" max="2827" width="10.5703125" style="42" customWidth="1"/>
    <col min="2828" max="2828" width="17.28515625" style="42" customWidth="1"/>
    <col min="2829" max="2829" width="17.42578125" style="42" customWidth="1"/>
    <col min="2830" max="2830" width="15.42578125" style="42" customWidth="1"/>
    <col min="2831" max="2831" width="15.140625" style="42" customWidth="1"/>
    <col min="2832" max="2833" width="17.7109375" style="42" bestFit="1" customWidth="1"/>
    <col min="2834" max="2834" width="13.85546875" style="42" bestFit="1" customWidth="1"/>
    <col min="2835" max="3074" width="9.140625" style="42"/>
    <col min="3075" max="3075" width="1.42578125" style="42" customWidth="1"/>
    <col min="3076" max="3076" width="8.42578125" style="42" customWidth="1"/>
    <col min="3077" max="3077" width="33" style="42" customWidth="1"/>
    <col min="3078" max="3078" width="13.85546875" style="42" customWidth="1"/>
    <col min="3079" max="3079" width="12.7109375" style="42" customWidth="1"/>
    <col min="3080" max="3080" width="13.7109375" style="42" customWidth="1"/>
    <col min="3081" max="3081" width="9.5703125" style="42" customWidth="1"/>
    <col min="3082" max="3082" width="11.28515625" style="42" customWidth="1"/>
    <col min="3083" max="3083" width="10.5703125" style="42" customWidth="1"/>
    <col min="3084" max="3084" width="17.28515625" style="42" customWidth="1"/>
    <col min="3085" max="3085" width="17.42578125" style="42" customWidth="1"/>
    <col min="3086" max="3086" width="15.42578125" style="42" customWidth="1"/>
    <col min="3087" max="3087" width="15.140625" style="42" customWidth="1"/>
    <col min="3088" max="3089" width="17.7109375" style="42" bestFit="1" customWidth="1"/>
    <col min="3090" max="3090" width="13.85546875" style="42" bestFit="1" customWidth="1"/>
    <col min="3091" max="3330" width="9.140625" style="42"/>
    <col min="3331" max="3331" width="1.42578125" style="42" customWidth="1"/>
    <col min="3332" max="3332" width="8.42578125" style="42" customWidth="1"/>
    <col min="3333" max="3333" width="33" style="42" customWidth="1"/>
    <col min="3334" max="3334" width="13.85546875" style="42" customWidth="1"/>
    <col min="3335" max="3335" width="12.7109375" style="42" customWidth="1"/>
    <col min="3336" max="3336" width="13.7109375" style="42" customWidth="1"/>
    <col min="3337" max="3337" width="9.5703125" style="42" customWidth="1"/>
    <col min="3338" max="3338" width="11.28515625" style="42" customWidth="1"/>
    <col min="3339" max="3339" width="10.5703125" style="42" customWidth="1"/>
    <col min="3340" max="3340" width="17.28515625" style="42" customWidth="1"/>
    <col min="3341" max="3341" width="17.42578125" style="42" customWidth="1"/>
    <col min="3342" max="3342" width="15.42578125" style="42" customWidth="1"/>
    <col min="3343" max="3343" width="15.140625" style="42" customWidth="1"/>
    <col min="3344" max="3345" width="17.7109375" style="42" bestFit="1" customWidth="1"/>
    <col min="3346" max="3346" width="13.85546875" style="42" bestFit="1" customWidth="1"/>
    <col min="3347" max="3586" width="9.140625" style="42"/>
    <col min="3587" max="3587" width="1.42578125" style="42" customWidth="1"/>
    <col min="3588" max="3588" width="8.42578125" style="42" customWidth="1"/>
    <col min="3589" max="3589" width="33" style="42" customWidth="1"/>
    <col min="3590" max="3590" width="13.85546875" style="42" customWidth="1"/>
    <col min="3591" max="3591" width="12.7109375" style="42" customWidth="1"/>
    <col min="3592" max="3592" width="13.7109375" style="42" customWidth="1"/>
    <col min="3593" max="3593" width="9.5703125" style="42" customWidth="1"/>
    <col min="3594" max="3594" width="11.28515625" style="42" customWidth="1"/>
    <col min="3595" max="3595" width="10.5703125" style="42" customWidth="1"/>
    <col min="3596" max="3596" width="17.28515625" style="42" customWidth="1"/>
    <col min="3597" max="3597" width="17.42578125" style="42" customWidth="1"/>
    <col min="3598" max="3598" width="15.42578125" style="42" customWidth="1"/>
    <col min="3599" max="3599" width="15.140625" style="42" customWidth="1"/>
    <col min="3600" max="3601" width="17.7109375" style="42" bestFit="1" customWidth="1"/>
    <col min="3602" max="3602" width="13.85546875" style="42" bestFit="1" customWidth="1"/>
    <col min="3603" max="3842" width="9.140625" style="42"/>
    <col min="3843" max="3843" width="1.42578125" style="42" customWidth="1"/>
    <col min="3844" max="3844" width="8.42578125" style="42" customWidth="1"/>
    <col min="3845" max="3845" width="33" style="42" customWidth="1"/>
    <col min="3846" max="3846" width="13.85546875" style="42" customWidth="1"/>
    <col min="3847" max="3847" width="12.7109375" style="42" customWidth="1"/>
    <col min="3848" max="3848" width="13.7109375" style="42" customWidth="1"/>
    <col min="3849" max="3849" width="9.5703125" style="42" customWidth="1"/>
    <col min="3850" max="3850" width="11.28515625" style="42" customWidth="1"/>
    <col min="3851" max="3851" width="10.5703125" style="42" customWidth="1"/>
    <col min="3852" max="3852" width="17.28515625" style="42" customWidth="1"/>
    <col min="3853" max="3853" width="17.42578125" style="42" customWidth="1"/>
    <col min="3854" max="3854" width="15.42578125" style="42" customWidth="1"/>
    <col min="3855" max="3855" width="15.140625" style="42" customWidth="1"/>
    <col min="3856" max="3857" width="17.7109375" style="42" bestFit="1" customWidth="1"/>
    <col min="3858" max="3858" width="13.85546875" style="42" bestFit="1" customWidth="1"/>
    <col min="3859" max="4098" width="9.140625" style="42"/>
    <col min="4099" max="4099" width="1.42578125" style="42" customWidth="1"/>
    <col min="4100" max="4100" width="8.42578125" style="42" customWidth="1"/>
    <col min="4101" max="4101" width="33" style="42" customWidth="1"/>
    <col min="4102" max="4102" width="13.85546875" style="42" customWidth="1"/>
    <col min="4103" max="4103" width="12.7109375" style="42" customWidth="1"/>
    <col min="4104" max="4104" width="13.7109375" style="42" customWidth="1"/>
    <col min="4105" max="4105" width="9.5703125" style="42" customWidth="1"/>
    <col min="4106" max="4106" width="11.28515625" style="42" customWidth="1"/>
    <col min="4107" max="4107" width="10.5703125" style="42" customWidth="1"/>
    <col min="4108" max="4108" width="17.28515625" style="42" customWidth="1"/>
    <col min="4109" max="4109" width="17.42578125" style="42" customWidth="1"/>
    <col min="4110" max="4110" width="15.42578125" style="42" customWidth="1"/>
    <col min="4111" max="4111" width="15.140625" style="42" customWidth="1"/>
    <col min="4112" max="4113" width="17.7109375" style="42" bestFit="1" customWidth="1"/>
    <col min="4114" max="4114" width="13.85546875" style="42" bestFit="1" customWidth="1"/>
    <col min="4115" max="4354" width="9.140625" style="42"/>
    <col min="4355" max="4355" width="1.42578125" style="42" customWidth="1"/>
    <col min="4356" max="4356" width="8.42578125" style="42" customWidth="1"/>
    <col min="4357" max="4357" width="33" style="42" customWidth="1"/>
    <col min="4358" max="4358" width="13.85546875" style="42" customWidth="1"/>
    <col min="4359" max="4359" width="12.7109375" style="42" customWidth="1"/>
    <col min="4360" max="4360" width="13.7109375" style="42" customWidth="1"/>
    <col min="4361" max="4361" width="9.5703125" style="42" customWidth="1"/>
    <col min="4362" max="4362" width="11.28515625" style="42" customWidth="1"/>
    <col min="4363" max="4363" width="10.5703125" style="42" customWidth="1"/>
    <col min="4364" max="4364" width="17.28515625" style="42" customWidth="1"/>
    <col min="4365" max="4365" width="17.42578125" style="42" customWidth="1"/>
    <col min="4366" max="4366" width="15.42578125" style="42" customWidth="1"/>
    <col min="4367" max="4367" width="15.140625" style="42" customWidth="1"/>
    <col min="4368" max="4369" width="17.7109375" style="42" bestFit="1" customWidth="1"/>
    <col min="4370" max="4370" width="13.85546875" style="42" bestFit="1" customWidth="1"/>
    <col min="4371" max="4610" width="9.140625" style="42"/>
    <col min="4611" max="4611" width="1.42578125" style="42" customWidth="1"/>
    <col min="4612" max="4612" width="8.42578125" style="42" customWidth="1"/>
    <col min="4613" max="4613" width="33" style="42" customWidth="1"/>
    <col min="4614" max="4614" width="13.85546875" style="42" customWidth="1"/>
    <col min="4615" max="4615" width="12.7109375" style="42" customWidth="1"/>
    <col min="4616" max="4616" width="13.7109375" style="42" customWidth="1"/>
    <col min="4617" max="4617" width="9.5703125" style="42" customWidth="1"/>
    <col min="4618" max="4618" width="11.28515625" style="42" customWidth="1"/>
    <col min="4619" max="4619" width="10.5703125" style="42" customWidth="1"/>
    <col min="4620" max="4620" width="17.28515625" style="42" customWidth="1"/>
    <col min="4621" max="4621" width="17.42578125" style="42" customWidth="1"/>
    <col min="4622" max="4622" width="15.42578125" style="42" customWidth="1"/>
    <col min="4623" max="4623" width="15.140625" style="42" customWidth="1"/>
    <col min="4624" max="4625" width="17.7109375" style="42" bestFit="1" customWidth="1"/>
    <col min="4626" max="4626" width="13.85546875" style="42" bestFit="1" customWidth="1"/>
    <col min="4627" max="4866" width="9.140625" style="42"/>
    <col min="4867" max="4867" width="1.42578125" style="42" customWidth="1"/>
    <col min="4868" max="4868" width="8.42578125" style="42" customWidth="1"/>
    <col min="4869" max="4869" width="33" style="42" customWidth="1"/>
    <col min="4870" max="4870" width="13.85546875" style="42" customWidth="1"/>
    <col min="4871" max="4871" width="12.7109375" style="42" customWidth="1"/>
    <col min="4872" max="4872" width="13.7109375" style="42" customWidth="1"/>
    <col min="4873" max="4873" width="9.5703125" style="42" customWidth="1"/>
    <col min="4874" max="4874" width="11.28515625" style="42" customWidth="1"/>
    <col min="4875" max="4875" width="10.5703125" style="42" customWidth="1"/>
    <col min="4876" max="4876" width="17.28515625" style="42" customWidth="1"/>
    <col min="4877" max="4877" width="17.42578125" style="42" customWidth="1"/>
    <col min="4878" max="4878" width="15.42578125" style="42" customWidth="1"/>
    <col min="4879" max="4879" width="15.140625" style="42" customWidth="1"/>
    <col min="4880" max="4881" width="17.7109375" style="42" bestFit="1" customWidth="1"/>
    <col min="4882" max="4882" width="13.85546875" style="42" bestFit="1" customWidth="1"/>
    <col min="4883" max="5122" width="9.140625" style="42"/>
    <col min="5123" max="5123" width="1.42578125" style="42" customWidth="1"/>
    <col min="5124" max="5124" width="8.42578125" style="42" customWidth="1"/>
    <col min="5125" max="5125" width="33" style="42" customWidth="1"/>
    <col min="5126" max="5126" width="13.85546875" style="42" customWidth="1"/>
    <col min="5127" max="5127" width="12.7109375" style="42" customWidth="1"/>
    <col min="5128" max="5128" width="13.7109375" style="42" customWidth="1"/>
    <col min="5129" max="5129" width="9.5703125" style="42" customWidth="1"/>
    <col min="5130" max="5130" width="11.28515625" style="42" customWidth="1"/>
    <col min="5131" max="5131" width="10.5703125" style="42" customWidth="1"/>
    <col min="5132" max="5132" width="17.28515625" style="42" customWidth="1"/>
    <col min="5133" max="5133" width="17.42578125" style="42" customWidth="1"/>
    <col min="5134" max="5134" width="15.42578125" style="42" customWidth="1"/>
    <col min="5135" max="5135" width="15.140625" style="42" customWidth="1"/>
    <col min="5136" max="5137" width="17.7109375" style="42" bestFit="1" customWidth="1"/>
    <col min="5138" max="5138" width="13.85546875" style="42" bestFit="1" customWidth="1"/>
    <col min="5139" max="5378" width="9.140625" style="42"/>
    <col min="5379" max="5379" width="1.42578125" style="42" customWidth="1"/>
    <col min="5380" max="5380" width="8.42578125" style="42" customWidth="1"/>
    <col min="5381" max="5381" width="33" style="42" customWidth="1"/>
    <col min="5382" max="5382" width="13.85546875" style="42" customWidth="1"/>
    <col min="5383" max="5383" width="12.7109375" style="42" customWidth="1"/>
    <col min="5384" max="5384" width="13.7109375" style="42" customWidth="1"/>
    <col min="5385" max="5385" width="9.5703125" style="42" customWidth="1"/>
    <col min="5386" max="5386" width="11.28515625" style="42" customWidth="1"/>
    <col min="5387" max="5387" width="10.5703125" style="42" customWidth="1"/>
    <col min="5388" max="5388" width="17.28515625" style="42" customWidth="1"/>
    <col min="5389" max="5389" width="17.42578125" style="42" customWidth="1"/>
    <col min="5390" max="5390" width="15.42578125" style="42" customWidth="1"/>
    <col min="5391" max="5391" width="15.140625" style="42" customWidth="1"/>
    <col min="5392" max="5393" width="17.7109375" style="42" bestFit="1" customWidth="1"/>
    <col min="5394" max="5394" width="13.85546875" style="42" bestFit="1" customWidth="1"/>
    <col min="5395" max="5634" width="9.140625" style="42"/>
    <col min="5635" max="5635" width="1.42578125" style="42" customWidth="1"/>
    <col min="5636" max="5636" width="8.42578125" style="42" customWidth="1"/>
    <col min="5637" max="5637" width="33" style="42" customWidth="1"/>
    <col min="5638" max="5638" width="13.85546875" style="42" customWidth="1"/>
    <col min="5639" max="5639" width="12.7109375" style="42" customWidth="1"/>
    <col min="5640" max="5640" width="13.7109375" style="42" customWidth="1"/>
    <col min="5641" max="5641" width="9.5703125" style="42" customWidth="1"/>
    <col min="5642" max="5642" width="11.28515625" style="42" customWidth="1"/>
    <col min="5643" max="5643" width="10.5703125" style="42" customWidth="1"/>
    <col min="5644" max="5644" width="17.28515625" style="42" customWidth="1"/>
    <col min="5645" max="5645" width="17.42578125" style="42" customWidth="1"/>
    <col min="5646" max="5646" width="15.42578125" style="42" customWidth="1"/>
    <col min="5647" max="5647" width="15.140625" style="42" customWidth="1"/>
    <col min="5648" max="5649" width="17.7109375" style="42" bestFit="1" customWidth="1"/>
    <col min="5650" max="5650" width="13.85546875" style="42" bestFit="1" customWidth="1"/>
    <col min="5651" max="5890" width="9.140625" style="42"/>
    <col min="5891" max="5891" width="1.42578125" style="42" customWidth="1"/>
    <col min="5892" max="5892" width="8.42578125" style="42" customWidth="1"/>
    <col min="5893" max="5893" width="33" style="42" customWidth="1"/>
    <col min="5894" max="5894" width="13.85546875" style="42" customWidth="1"/>
    <col min="5895" max="5895" width="12.7109375" style="42" customWidth="1"/>
    <col min="5896" max="5896" width="13.7109375" style="42" customWidth="1"/>
    <col min="5897" max="5897" width="9.5703125" style="42" customWidth="1"/>
    <col min="5898" max="5898" width="11.28515625" style="42" customWidth="1"/>
    <col min="5899" max="5899" width="10.5703125" style="42" customWidth="1"/>
    <col min="5900" max="5900" width="17.28515625" style="42" customWidth="1"/>
    <col min="5901" max="5901" width="17.42578125" style="42" customWidth="1"/>
    <col min="5902" max="5902" width="15.42578125" style="42" customWidth="1"/>
    <col min="5903" max="5903" width="15.140625" style="42" customWidth="1"/>
    <col min="5904" max="5905" width="17.7109375" style="42" bestFit="1" customWidth="1"/>
    <col min="5906" max="5906" width="13.85546875" style="42" bestFit="1" customWidth="1"/>
    <col min="5907" max="6146" width="9.140625" style="42"/>
    <col min="6147" max="6147" width="1.42578125" style="42" customWidth="1"/>
    <col min="6148" max="6148" width="8.42578125" style="42" customWidth="1"/>
    <col min="6149" max="6149" width="33" style="42" customWidth="1"/>
    <col min="6150" max="6150" width="13.85546875" style="42" customWidth="1"/>
    <col min="6151" max="6151" width="12.7109375" style="42" customWidth="1"/>
    <col min="6152" max="6152" width="13.7109375" style="42" customWidth="1"/>
    <col min="6153" max="6153" width="9.5703125" style="42" customWidth="1"/>
    <col min="6154" max="6154" width="11.28515625" style="42" customWidth="1"/>
    <col min="6155" max="6155" width="10.5703125" style="42" customWidth="1"/>
    <col min="6156" max="6156" width="17.28515625" style="42" customWidth="1"/>
    <col min="6157" max="6157" width="17.42578125" style="42" customWidth="1"/>
    <col min="6158" max="6158" width="15.42578125" style="42" customWidth="1"/>
    <col min="6159" max="6159" width="15.140625" style="42" customWidth="1"/>
    <col min="6160" max="6161" width="17.7109375" style="42" bestFit="1" customWidth="1"/>
    <col min="6162" max="6162" width="13.85546875" style="42" bestFit="1" customWidth="1"/>
    <col min="6163" max="6402" width="9.140625" style="42"/>
    <col min="6403" max="6403" width="1.42578125" style="42" customWidth="1"/>
    <col min="6404" max="6404" width="8.42578125" style="42" customWidth="1"/>
    <col min="6405" max="6405" width="33" style="42" customWidth="1"/>
    <col min="6406" max="6406" width="13.85546875" style="42" customWidth="1"/>
    <col min="6407" max="6407" width="12.7109375" style="42" customWidth="1"/>
    <col min="6408" max="6408" width="13.7109375" style="42" customWidth="1"/>
    <col min="6409" max="6409" width="9.5703125" style="42" customWidth="1"/>
    <col min="6410" max="6410" width="11.28515625" style="42" customWidth="1"/>
    <col min="6411" max="6411" width="10.5703125" style="42" customWidth="1"/>
    <col min="6412" max="6412" width="17.28515625" style="42" customWidth="1"/>
    <col min="6413" max="6413" width="17.42578125" style="42" customWidth="1"/>
    <col min="6414" max="6414" width="15.42578125" style="42" customWidth="1"/>
    <col min="6415" max="6415" width="15.140625" style="42" customWidth="1"/>
    <col min="6416" max="6417" width="17.7109375" style="42" bestFit="1" customWidth="1"/>
    <col min="6418" max="6418" width="13.85546875" style="42" bestFit="1" customWidth="1"/>
    <col min="6419" max="6658" width="9.140625" style="42"/>
    <col min="6659" max="6659" width="1.42578125" style="42" customWidth="1"/>
    <col min="6660" max="6660" width="8.42578125" style="42" customWidth="1"/>
    <col min="6661" max="6661" width="33" style="42" customWidth="1"/>
    <col min="6662" max="6662" width="13.85546875" style="42" customWidth="1"/>
    <col min="6663" max="6663" width="12.7109375" style="42" customWidth="1"/>
    <col min="6664" max="6664" width="13.7109375" style="42" customWidth="1"/>
    <col min="6665" max="6665" width="9.5703125" style="42" customWidth="1"/>
    <col min="6666" max="6666" width="11.28515625" style="42" customWidth="1"/>
    <col min="6667" max="6667" width="10.5703125" style="42" customWidth="1"/>
    <col min="6668" max="6668" width="17.28515625" style="42" customWidth="1"/>
    <col min="6669" max="6669" width="17.42578125" style="42" customWidth="1"/>
    <col min="6670" max="6670" width="15.42578125" style="42" customWidth="1"/>
    <col min="6671" max="6671" width="15.140625" style="42" customWidth="1"/>
    <col min="6672" max="6673" width="17.7109375" style="42" bestFit="1" customWidth="1"/>
    <col min="6674" max="6674" width="13.85546875" style="42" bestFit="1" customWidth="1"/>
    <col min="6675" max="6914" width="9.140625" style="42"/>
    <col min="6915" max="6915" width="1.42578125" style="42" customWidth="1"/>
    <col min="6916" max="6916" width="8.42578125" style="42" customWidth="1"/>
    <col min="6917" max="6917" width="33" style="42" customWidth="1"/>
    <col min="6918" max="6918" width="13.85546875" style="42" customWidth="1"/>
    <col min="6919" max="6919" width="12.7109375" style="42" customWidth="1"/>
    <col min="6920" max="6920" width="13.7109375" style="42" customWidth="1"/>
    <col min="6921" max="6921" width="9.5703125" style="42" customWidth="1"/>
    <col min="6922" max="6922" width="11.28515625" style="42" customWidth="1"/>
    <col min="6923" max="6923" width="10.5703125" style="42" customWidth="1"/>
    <col min="6924" max="6924" width="17.28515625" style="42" customWidth="1"/>
    <col min="6925" max="6925" width="17.42578125" style="42" customWidth="1"/>
    <col min="6926" max="6926" width="15.42578125" style="42" customWidth="1"/>
    <col min="6927" max="6927" width="15.140625" style="42" customWidth="1"/>
    <col min="6928" max="6929" width="17.7109375" style="42" bestFit="1" customWidth="1"/>
    <col min="6930" max="6930" width="13.85546875" style="42" bestFit="1" customWidth="1"/>
    <col min="6931" max="7170" width="9.140625" style="42"/>
    <col min="7171" max="7171" width="1.42578125" style="42" customWidth="1"/>
    <col min="7172" max="7172" width="8.42578125" style="42" customWidth="1"/>
    <col min="7173" max="7173" width="33" style="42" customWidth="1"/>
    <col min="7174" max="7174" width="13.85546875" style="42" customWidth="1"/>
    <col min="7175" max="7175" width="12.7109375" style="42" customWidth="1"/>
    <col min="7176" max="7176" width="13.7109375" style="42" customWidth="1"/>
    <col min="7177" max="7177" width="9.5703125" style="42" customWidth="1"/>
    <col min="7178" max="7178" width="11.28515625" style="42" customWidth="1"/>
    <col min="7179" max="7179" width="10.5703125" style="42" customWidth="1"/>
    <col min="7180" max="7180" width="17.28515625" style="42" customWidth="1"/>
    <col min="7181" max="7181" width="17.42578125" style="42" customWidth="1"/>
    <col min="7182" max="7182" width="15.42578125" style="42" customWidth="1"/>
    <col min="7183" max="7183" width="15.140625" style="42" customWidth="1"/>
    <col min="7184" max="7185" width="17.7109375" style="42" bestFit="1" customWidth="1"/>
    <col min="7186" max="7186" width="13.85546875" style="42" bestFit="1" customWidth="1"/>
    <col min="7187" max="7426" width="9.140625" style="42"/>
    <col min="7427" max="7427" width="1.42578125" style="42" customWidth="1"/>
    <col min="7428" max="7428" width="8.42578125" style="42" customWidth="1"/>
    <col min="7429" max="7429" width="33" style="42" customWidth="1"/>
    <col min="7430" max="7430" width="13.85546875" style="42" customWidth="1"/>
    <col min="7431" max="7431" width="12.7109375" style="42" customWidth="1"/>
    <col min="7432" max="7432" width="13.7109375" style="42" customWidth="1"/>
    <col min="7433" max="7433" width="9.5703125" style="42" customWidth="1"/>
    <col min="7434" max="7434" width="11.28515625" style="42" customWidth="1"/>
    <col min="7435" max="7435" width="10.5703125" style="42" customWidth="1"/>
    <col min="7436" max="7436" width="17.28515625" style="42" customWidth="1"/>
    <col min="7437" max="7437" width="17.42578125" style="42" customWidth="1"/>
    <col min="7438" max="7438" width="15.42578125" style="42" customWidth="1"/>
    <col min="7439" max="7439" width="15.140625" style="42" customWidth="1"/>
    <col min="7440" max="7441" width="17.7109375" style="42" bestFit="1" customWidth="1"/>
    <col min="7442" max="7442" width="13.85546875" style="42" bestFit="1" customWidth="1"/>
    <col min="7443" max="7682" width="9.140625" style="42"/>
    <col min="7683" max="7683" width="1.42578125" style="42" customWidth="1"/>
    <col min="7684" max="7684" width="8.42578125" style="42" customWidth="1"/>
    <col min="7685" max="7685" width="33" style="42" customWidth="1"/>
    <col min="7686" max="7686" width="13.85546875" style="42" customWidth="1"/>
    <col min="7687" max="7687" width="12.7109375" style="42" customWidth="1"/>
    <col min="7688" max="7688" width="13.7109375" style="42" customWidth="1"/>
    <col min="7689" max="7689" width="9.5703125" style="42" customWidth="1"/>
    <col min="7690" max="7690" width="11.28515625" style="42" customWidth="1"/>
    <col min="7691" max="7691" width="10.5703125" style="42" customWidth="1"/>
    <col min="7692" max="7692" width="17.28515625" style="42" customWidth="1"/>
    <col min="7693" max="7693" width="17.42578125" style="42" customWidth="1"/>
    <col min="7694" max="7694" width="15.42578125" style="42" customWidth="1"/>
    <col min="7695" max="7695" width="15.140625" style="42" customWidth="1"/>
    <col min="7696" max="7697" width="17.7109375" style="42" bestFit="1" customWidth="1"/>
    <col min="7698" max="7698" width="13.85546875" style="42" bestFit="1" customWidth="1"/>
    <col min="7699" max="7938" width="9.140625" style="42"/>
    <col min="7939" max="7939" width="1.42578125" style="42" customWidth="1"/>
    <col min="7940" max="7940" width="8.42578125" style="42" customWidth="1"/>
    <col min="7941" max="7941" width="33" style="42" customWidth="1"/>
    <col min="7942" max="7942" width="13.85546875" style="42" customWidth="1"/>
    <col min="7943" max="7943" width="12.7109375" style="42" customWidth="1"/>
    <col min="7944" max="7944" width="13.7109375" style="42" customWidth="1"/>
    <col min="7945" max="7945" width="9.5703125" style="42" customWidth="1"/>
    <col min="7946" max="7946" width="11.28515625" style="42" customWidth="1"/>
    <col min="7947" max="7947" width="10.5703125" style="42" customWidth="1"/>
    <col min="7948" max="7948" width="17.28515625" style="42" customWidth="1"/>
    <col min="7949" max="7949" width="17.42578125" style="42" customWidth="1"/>
    <col min="7950" max="7950" width="15.42578125" style="42" customWidth="1"/>
    <col min="7951" max="7951" width="15.140625" style="42" customWidth="1"/>
    <col min="7952" max="7953" width="17.7109375" style="42" bestFit="1" customWidth="1"/>
    <col min="7954" max="7954" width="13.85546875" style="42" bestFit="1" customWidth="1"/>
    <col min="7955" max="8194" width="9.140625" style="42"/>
    <col min="8195" max="8195" width="1.42578125" style="42" customWidth="1"/>
    <col min="8196" max="8196" width="8.42578125" style="42" customWidth="1"/>
    <col min="8197" max="8197" width="33" style="42" customWidth="1"/>
    <col min="8198" max="8198" width="13.85546875" style="42" customWidth="1"/>
    <col min="8199" max="8199" width="12.7109375" style="42" customWidth="1"/>
    <col min="8200" max="8200" width="13.7109375" style="42" customWidth="1"/>
    <col min="8201" max="8201" width="9.5703125" style="42" customWidth="1"/>
    <col min="8202" max="8202" width="11.28515625" style="42" customWidth="1"/>
    <col min="8203" max="8203" width="10.5703125" style="42" customWidth="1"/>
    <col min="8204" max="8204" width="17.28515625" style="42" customWidth="1"/>
    <col min="8205" max="8205" width="17.42578125" style="42" customWidth="1"/>
    <col min="8206" max="8206" width="15.42578125" style="42" customWidth="1"/>
    <col min="8207" max="8207" width="15.140625" style="42" customWidth="1"/>
    <col min="8208" max="8209" width="17.7109375" style="42" bestFit="1" customWidth="1"/>
    <col min="8210" max="8210" width="13.85546875" style="42" bestFit="1" customWidth="1"/>
    <col min="8211" max="8450" width="9.140625" style="42"/>
    <col min="8451" max="8451" width="1.42578125" style="42" customWidth="1"/>
    <col min="8452" max="8452" width="8.42578125" style="42" customWidth="1"/>
    <col min="8453" max="8453" width="33" style="42" customWidth="1"/>
    <col min="8454" max="8454" width="13.85546875" style="42" customWidth="1"/>
    <col min="8455" max="8455" width="12.7109375" style="42" customWidth="1"/>
    <col min="8456" max="8456" width="13.7109375" style="42" customWidth="1"/>
    <col min="8457" max="8457" width="9.5703125" style="42" customWidth="1"/>
    <col min="8458" max="8458" width="11.28515625" style="42" customWidth="1"/>
    <col min="8459" max="8459" width="10.5703125" style="42" customWidth="1"/>
    <col min="8460" max="8460" width="17.28515625" style="42" customWidth="1"/>
    <col min="8461" max="8461" width="17.42578125" style="42" customWidth="1"/>
    <col min="8462" max="8462" width="15.42578125" style="42" customWidth="1"/>
    <col min="8463" max="8463" width="15.140625" style="42" customWidth="1"/>
    <col min="8464" max="8465" width="17.7109375" style="42" bestFit="1" customWidth="1"/>
    <col min="8466" max="8466" width="13.85546875" style="42" bestFit="1" customWidth="1"/>
    <col min="8467" max="8706" width="9.140625" style="42"/>
    <col min="8707" max="8707" width="1.42578125" style="42" customWidth="1"/>
    <col min="8708" max="8708" width="8.42578125" style="42" customWidth="1"/>
    <col min="8709" max="8709" width="33" style="42" customWidth="1"/>
    <col min="8710" max="8710" width="13.85546875" style="42" customWidth="1"/>
    <col min="8711" max="8711" width="12.7109375" style="42" customWidth="1"/>
    <col min="8712" max="8712" width="13.7109375" style="42" customWidth="1"/>
    <col min="8713" max="8713" width="9.5703125" style="42" customWidth="1"/>
    <col min="8714" max="8714" width="11.28515625" style="42" customWidth="1"/>
    <col min="8715" max="8715" width="10.5703125" style="42" customWidth="1"/>
    <col min="8716" max="8716" width="17.28515625" style="42" customWidth="1"/>
    <col min="8717" max="8717" width="17.42578125" style="42" customWidth="1"/>
    <col min="8718" max="8718" width="15.42578125" style="42" customWidth="1"/>
    <col min="8719" max="8719" width="15.140625" style="42" customWidth="1"/>
    <col min="8720" max="8721" width="17.7109375" style="42" bestFit="1" customWidth="1"/>
    <col min="8722" max="8722" width="13.85546875" style="42" bestFit="1" customWidth="1"/>
    <col min="8723" max="8962" width="9.140625" style="42"/>
    <col min="8963" max="8963" width="1.42578125" style="42" customWidth="1"/>
    <col min="8964" max="8964" width="8.42578125" style="42" customWidth="1"/>
    <col min="8965" max="8965" width="33" style="42" customWidth="1"/>
    <col min="8966" max="8966" width="13.85546875" style="42" customWidth="1"/>
    <col min="8967" max="8967" width="12.7109375" style="42" customWidth="1"/>
    <col min="8968" max="8968" width="13.7109375" style="42" customWidth="1"/>
    <col min="8969" max="8969" width="9.5703125" style="42" customWidth="1"/>
    <col min="8970" max="8970" width="11.28515625" style="42" customWidth="1"/>
    <col min="8971" max="8971" width="10.5703125" style="42" customWidth="1"/>
    <col min="8972" max="8972" width="17.28515625" style="42" customWidth="1"/>
    <col min="8973" max="8973" width="17.42578125" style="42" customWidth="1"/>
    <col min="8974" max="8974" width="15.42578125" style="42" customWidth="1"/>
    <col min="8975" max="8975" width="15.140625" style="42" customWidth="1"/>
    <col min="8976" max="8977" width="17.7109375" style="42" bestFit="1" customWidth="1"/>
    <col min="8978" max="8978" width="13.85546875" style="42" bestFit="1" customWidth="1"/>
    <col min="8979" max="9218" width="9.140625" style="42"/>
    <col min="9219" max="9219" width="1.42578125" style="42" customWidth="1"/>
    <col min="9220" max="9220" width="8.42578125" style="42" customWidth="1"/>
    <col min="9221" max="9221" width="33" style="42" customWidth="1"/>
    <col min="9222" max="9222" width="13.85546875" style="42" customWidth="1"/>
    <col min="9223" max="9223" width="12.7109375" style="42" customWidth="1"/>
    <col min="9224" max="9224" width="13.7109375" style="42" customWidth="1"/>
    <col min="9225" max="9225" width="9.5703125" style="42" customWidth="1"/>
    <col min="9226" max="9226" width="11.28515625" style="42" customWidth="1"/>
    <col min="9227" max="9227" width="10.5703125" style="42" customWidth="1"/>
    <col min="9228" max="9228" width="17.28515625" style="42" customWidth="1"/>
    <col min="9229" max="9229" width="17.42578125" style="42" customWidth="1"/>
    <col min="9230" max="9230" width="15.42578125" style="42" customWidth="1"/>
    <col min="9231" max="9231" width="15.140625" style="42" customWidth="1"/>
    <col min="9232" max="9233" width="17.7109375" style="42" bestFit="1" customWidth="1"/>
    <col min="9234" max="9234" width="13.85546875" style="42" bestFit="1" customWidth="1"/>
    <col min="9235" max="9474" width="9.140625" style="42"/>
    <col min="9475" max="9475" width="1.42578125" style="42" customWidth="1"/>
    <col min="9476" max="9476" width="8.42578125" style="42" customWidth="1"/>
    <col min="9477" max="9477" width="33" style="42" customWidth="1"/>
    <col min="9478" max="9478" width="13.85546875" style="42" customWidth="1"/>
    <col min="9479" max="9479" width="12.7109375" style="42" customWidth="1"/>
    <col min="9480" max="9480" width="13.7109375" style="42" customWidth="1"/>
    <col min="9481" max="9481" width="9.5703125" style="42" customWidth="1"/>
    <col min="9482" max="9482" width="11.28515625" style="42" customWidth="1"/>
    <col min="9483" max="9483" width="10.5703125" style="42" customWidth="1"/>
    <col min="9484" max="9484" width="17.28515625" style="42" customWidth="1"/>
    <col min="9485" max="9485" width="17.42578125" style="42" customWidth="1"/>
    <col min="9486" max="9486" width="15.42578125" style="42" customWidth="1"/>
    <col min="9487" max="9487" width="15.140625" style="42" customWidth="1"/>
    <col min="9488" max="9489" width="17.7109375" style="42" bestFit="1" customWidth="1"/>
    <col min="9490" max="9490" width="13.85546875" style="42" bestFit="1" customWidth="1"/>
    <col min="9491" max="9730" width="9.140625" style="42"/>
    <col min="9731" max="9731" width="1.42578125" style="42" customWidth="1"/>
    <col min="9732" max="9732" width="8.42578125" style="42" customWidth="1"/>
    <col min="9733" max="9733" width="33" style="42" customWidth="1"/>
    <col min="9734" max="9734" width="13.85546875" style="42" customWidth="1"/>
    <col min="9735" max="9735" width="12.7109375" style="42" customWidth="1"/>
    <col min="9736" max="9736" width="13.7109375" style="42" customWidth="1"/>
    <col min="9737" max="9737" width="9.5703125" style="42" customWidth="1"/>
    <col min="9738" max="9738" width="11.28515625" style="42" customWidth="1"/>
    <col min="9739" max="9739" width="10.5703125" style="42" customWidth="1"/>
    <col min="9740" max="9740" width="17.28515625" style="42" customWidth="1"/>
    <col min="9741" max="9741" width="17.42578125" style="42" customWidth="1"/>
    <col min="9742" max="9742" width="15.42578125" style="42" customWidth="1"/>
    <col min="9743" max="9743" width="15.140625" style="42" customWidth="1"/>
    <col min="9744" max="9745" width="17.7109375" style="42" bestFit="1" customWidth="1"/>
    <col min="9746" max="9746" width="13.85546875" style="42" bestFit="1" customWidth="1"/>
    <col min="9747" max="9986" width="9.140625" style="42"/>
    <col min="9987" max="9987" width="1.42578125" style="42" customWidth="1"/>
    <col min="9988" max="9988" width="8.42578125" style="42" customWidth="1"/>
    <col min="9989" max="9989" width="33" style="42" customWidth="1"/>
    <col min="9990" max="9990" width="13.85546875" style="42" customWidth="1"/>
    <col min="9991" max="9991" width="12.7109375" style="42" customWidth="1"/>
    <col min="9992" max="9992" width="13.7109375" style="42" customWidth="1"/>
    <col min="9993" max="9993" width="9.5703125" style="42" customWidth="1"/>
    <col min="9994" max="9994" width="11.28515625" style="42" customWidth="1"/>
    <col min="9995" max="9995" width="10.5703125" style="42" customWidth="1"/>
    <col min="9996" max="9996" width="17.28515625" style="42" customWidth="1"/>
    <col min="9997" max="9997" width="17.42578125" style="42" customWidth="1"/>
    <col min="9998" max="9998" width="15.42578125" style="42" customWidth="1"/>
    <col min="9999" max="9999" width="15.140625" style="42" customWidth="1"/>
    <col min="10000" max="10001" width="17.7109375" style="42" bestFit="1" customWidth="1"/>
    <col min="10002" max="10002" width="13.85546875" style="42" bestFit="1" customWidth="1"/>
    <col min="10003" max="10242" width="9.140625" style="42"/>
    <col min="10243" max="10243" width="1.42578125" style="42" customWidth="1"/>
    <col min="10244" max="10244" width="8.42578125" style="42" customWidth="1"/>
    <col min="10245" max="10245" width="33" style="42" customWidth="1"/>
    <col min="10246" max="10246" width="13.85546875" style="42" customWidth="1"/>
    <col min="10247" max="10247" width="12.7109375" style="42" customWidth="1"/>
    <col min="10248" max="10248" width="13.7109375" style="42" customWidth="1"/>
    <col min="10249" max="10249" width="9.5703125" style="42" customWidth="1"/>
    <col min="10250" max="10250" width="11.28515625" style="42" customWidth="1"/>
    <col min="10251" max="10251" width="10.5703125" style="42" customWidth="1"/>
    <col min="10252" max="10252" width="17.28515625" style="42" customWidth="1"/>
    <col min="10253" max="10253" width="17.42578125" style="42" customWidth="1"/>
    <col min="10254" max="10254" width="15.42578125" style="42" customWidth="1"/>
    <col min="10255" max="10255" width="15.140625" style="42" customWidth="1"/>
    <col min="10256" max="10257" width="17.7109375" style="42" bestFit="1" customWidth="1"/>
    <col min="10258" max="10258" width="13.85546875" style="42" bestFit="1" customWidth="1"/>
    <col min="10259" max="10498" width="9.140625" style="42"/>
    <col min="10499" max="10499" width="1.42578125" style="42" customWidth="1"/>
    <col min="10500" max="10500" width="8.42578125" style="42" customWidth="1"/>
    <col min="10501" max="10501" width="33" style="42" customWidth="1"/>
    <col min="10502" max="10502" width="13.85546875" style="42" customWidth="1"/>
    <col min="10503" max="10503" width="12.7109375" style="42" customWidth="1"/>
    <col min="10504" max="10504" width="13.7109375" style="42" customWidth="1"/>
    <col min="10505" max="10505" width="9.5703125" style="42" customWidth="1"/>
    <col min="10506" max="10506" width="11.28515625" style="42" customWidth="1"/>
    <col min="10507" max="10507" width="10.5703125" style="42" customWidth="1"/>
    <col min="10508" max="10508" width="17.28515625" style="42" customWidth="1"/>
    <col min="10509" max="10509" width="17.42578125" style="42" customWidth="1"/>
    <col min="10510" max="10510" width="15.42578125" style="42" customWidth="1"/>
    <col min="10511" max="10511" width="15.140625" style="42" customWidth="1"/>
    <col min="10512" max="10513" width="17.7109375" style="42" bestFit="1" customWidth="1"/>
    <col min="10514" max="10514" width="13.85546875" style="42" bestFit="1" customWidth="1"/>
    <col min="10515" max="10754" width="9.140625" style="42"/>
    <col min="10755" max="10755" width="1.42578125" style="42" customWidth="1"/>
    <col min="10756" max="10756" width="8.42578125" style="42" customWidth="1"/>
    <col min="10757" max="10757" width="33" style="42" customWidth="1"/>
    <col min="10758" max="10758" width="13.85546875" style="42" customWidth="1"/>
    <col min="10759" max="10759" width="12.7109375" style="42" customWidth="1"/>
    <col min="10760" max="10760" width="13.7109375" style="42" customWidth="1"/>
    <col min="10761" max="10761" width="9.5703125" style="42" customWidth="1"/>
    <col min="10762" max="10762" width="11.28515625" style="42" customWidth="1"/>
    <col min="10763" max="10763" width="10.5703125" style="42" customWidth="1"/>
    <col min="10764" max="10764" width="17.28515625" style="42" customWidth="1"/>
    <col min="10765" max="10765" width="17.42578125" style="42" customWidth="1"/>
    <col min="10766" max="10766" width="15.42578125" style="42" customWidth="1"/>
    <col min="10767" max="10767" width="15.140625" style="42" customWidth="1"/>
    <col min="10768" max="10769" width="17.7109375" style="42" bestFit="1" customWidth="1"/>
    <col min="10770" max="10770" width="13.85546875" style="42" bestFit="1" customWidth="1"/>
    <col min="10771" max="11010" width="9.140625" style="42"/>
    <col min="11011" max="11011" width="1.42578125" style="42" customWidth="1"/>
    <col min="11012" max="11012" width="8.42578125" style="42" customWidth="1"/>
    <col min="11013" max="11013" width="33" style="42" customWidth="1"/>
    <col min="11014" max="11014" width="13.85546875" style="42" customWidth="1"/>
    <col min="11015" max="11015" width="12.7109375" style="42" customWidth="1"/>
    <col min="11016" max="11016" width="13.7109375" style="42" customWidth="1"/>
    <col min="11017" max="11017" width="9.5703125" style="42" customWidth="1"/>
    <col min="11018" max="11018" width="11.28515625" style="42" customWidth="1"/>
    <col min="11019" max="11019" width="10.5703125" style="42" customWidth="1"/>
    <col min="11020" max="11020" width="17.28515625" style="42" customWidth="1"/>
    <col min="11021" max="11021" width="17.42578125" style="42" customWidth="1"/>
    <col min="11022" max="11022" width="15.42578125" style="42" customWidth="1"/>
    <col min="11023" max="11023" width="15.140625" style="42" customWidth="1"/>
    <col min="11024" max="11025" width="17.7109375" style="42" bestFit="1" customWidth="1"/>
    <col min="11026" max="11026" width="13.85546875" style="42" bestFit="1" customWidth="1"/>
    <col min="11027" max="11266" width="9.140625" style="42"/>
    <col min="11267" max="11267" width="1.42578125" style="42" customWidth="1"/>
    <col min="11268" max="11268" width="8.42578125" style="42" customWidth="1"/>
    <col min="11269" max="11269" width="33" style="42" customWidth="1"/>
    <col min="11270" max="11270" width="13.85546875" style="42" customWidth="1"/>
    <col min="11271" max="11271" width="12.7109375" style="42" customWidth="1"/>
    <col min="11272" max="11272" width="13.7109375" style="42" customWidth="1"/>
    <col min="11273" max="11273" width="9.5703125" style="42" customWidth="1"/>
    <col min="11274" max="11274" width="11.28515625" style="42" customWidth="1"/>
    <col min="11275" max="11275" width="10.5703125" style="42" customWidth="1"/>
    <col min="11276" max="11276" width="17.28515625" style="42" customWidth="1"/>
    <col min="11277" max="11277" width="17.42578125" style="42" customWidth="1"/>
    <col min="11278" max="11278" width="15.42578125" style="42" customWidth="1"/>
    <col min="11279" max="11279" width="15.140625" style="42" customWidth="1"/>
    <col min="11280" max="11281" width="17.7109375" style="42" bestFit="1" customWidth="1"/>
    <col min="11282" max="11282" width="13.85546875" style="42" bestFit="1" customWidth="1"/>
    <col min="11283" max="11522" width="9.140625" style="42"/>
    <col min="11523" max="11523" width="1.42578125" style="42" customWidth="1"/>
    <col min="11524" max="11524" width="8.42578125" style="42" customWidth="1"/>
    <col min="11525" max="11525" width="33" style="42" customWidth="1"/>
    <col min="11526" max="11526" width="13.85546875" style="42" customWidth="1"/>
    <col min="11527" max="11527" width="12.7109375" style="42" customWidth="1"/>
    <col min="11528" max="11528" width="13.7109375" style="42" customWidth="1"/>
    <col min="11529" max="11529" width="9.5703125" style="42" customWidth="1"/>
    <col min="11530" max="11530" width="11.28515625" style="42" customWidth="1"/>
    <col min="11531" max="11531" width="10.5703125" style="42" customWidth="1"/>
    <col min="11532" max="11532" width="17.28515625" style="42" customWidth="1"/>
    <col min="11533" max="11533" width="17.42578125" style="42" customWidth="1"/>
    <col min="11534" max="11534" width="15.42578125" style="42" customWidth="1"/>
    <col min="11535" max="11535" width="15.140625" style="42" customWidth="1"/>
    <col min="11536" max="11537" width="17.7109375" style="42" bestFit="1" customWidth="1"/>
    <col min="11538" max="11538" width="13.85546875" style="42" bestFit="1" customWidth="1"/>
    <col min="11539" max="11778" width="9.140625" style="42"/>
    <col min="11779" max="11779" width="1.42578125" style="42" customWidth="1"/>
    <col min="11780" max="11780" width="8.42578125" style="42" customWidth="1"/>
    <col min="11781" max="11781" width="33" style="42" customWidth="1"/>
    <col min="11782" max="11782" width="13.85546875" style="42" customWidth="1"/>
    <col min="11783" max="11783" width="12.7109375" style="42" customWidth="1"/>
    <col min="11784" max="11784" width="13.7109375" style="42" customWidth="1"/>
    <col min="11785" max="11785" width="9.5703125" style="42" customWidth="1"/>
    <col min="11786" max="11786" width="11.28515625" style="42" customWidth="1"/>
    <col min="11787" max="11787" width="10.5703125" style="42" customWidth="1"/>
    <col min="11788" max="11788" width="17.28515625" style="42" customWidth="1"/>
    <col min="11789" max="11789" width="17.42578125" style="42" customWidth="1"/>
    <col min="11790" max="11790" width="15.42578125" style="42" customWidth="1"/>
    <col min="11791" max="11791" width="15.140625" style="42" customWidth="1"/>
    <col min="11792" max="11793" width="17.7109375" style="42" bestFit="1" customWidth="1"/>
    <col min="11794" max="11794" width="13.85546875" style="42" bestFit="1" customWidth="1"/>
    <col min="11795" max="12034" width="9.140625" style="42"/>
    <col min="12035" max="12035" width="1.42578125" style="42" customWidth="1"/>
    <col min="12036" max="12036" width="8.42578125" style="42" customWidth="1"/>
    <col min="12037" max="12037" width="33" style="42" customWidth="1"/>
    <col min="12038" max="12038" width="13.85546875" style="42" customWidth="1"/>
    <col min="12039" max="12039" width="12.7109375" style="42" customWidth="1"/>
    <col min="12040" max="12040" width="13.7109375" style="42" customWidth="1"/>
    <col min="12041" max="12041" width="9.5703125" style="42" customWidth="1"/>
    <col min="12042" max="12042" width="11.28515625" style="42" customWidth="1"/>
    <col min="12043" max="12043" width="10.5703125" style="42" customWidth="1"/>
    <col min="12044" max="12044" width="17.28515625" style="42" customWidth="1"/>
    <col min="12045" max="12045" width="17.42578125" style="42" customWidth="1"/>
    <col min="12046" max="12046" width="15.42578125" style="42" customWidth="1"/>
    <col min="12047" max="12047" width="15.140625" style="42" customWidth="1"/>
    <col min="12048" max="12049" width="17.7109375" style="42" bestFit="1" customWidth="1"/>
    <col min="12050" max="12050" width="13.85546875" style="42" bestFit="1" customWidth="1"/>
    <col min="12051" max="12290" width="9.140625" style="42"/>
    <col min="12291" max="12291" width="1.42578125" style="42" customWidth="1"/>
    <col min="12292" max="12292" width="8.42578125" style="42" customWidth="1"/>
    <col min="12293" max="12293" width="33" style="42" customWidth="1"/>
    <col min="12294" max="12294" width="13.85546875" style="42" customWidth="1"/>
    <col min="12295" max="12295" width="12.7109375" style="42" customWidth="1"/>
    <col min="12296" max="12296" width="13.7109375" style="42" customWidth="1"/>
    <col min="12297" max="12297" width="9.5703125" style="42" customWidth="1"/>
    <col min="12298" max="12298" width="11.28515625" style="42" customWidth="1"/>
    <col min="12299" max="12299" width="10.5703125" style="42" customWidth="1"/>
    <col min="12300" max="12300" width="17.28515625" style="42" customWidth="1"/>
    <col min="12301" max="12301" width="17.42578125" style="42" customWidth="1"/>
    <col min="12302" max="12302" width="15.42578125" style="42" customWidth="1"/>
    <col min="12303" max="12303" width="15.140625" style="42" customWidth="1"/>
    <col min="12304" max="12305" width="17.7109375" style="42" bestFit="1" customWidth="1"/>
    <col min="12306" max="12306" width="13.85546875" style="42" bestFit="1" customWidth="1"/>
    <col min="12307" max="12546" width="9.140625" style="42"/>
    <col min="12547" max="12547" width="1.42578125" style="42" customWidth="1"/>
    <col min="12548" max="12548" width="8.42578125" style="42" customWidth="1"/>
    <col min="12549" max="12549" width="33" style="42" customWidth="1"/>
    <col min="12550" max="12550" width="13.85546875" style="42" customWidth="1"/>
    <col min="12551" max="12551" width="12.7109375" style="42" customWidth="1"/>
    <col min="12552" max="12552" width="13.7109375" style="42" customWidth="1"/>
    <col min="12553" max="12553" width="9.5703125" style="42" customWidth="1"/>
    <col min="12554" max="12554" width="11.28515625" style="42" customWidth="1"/>
    <col min="12555" max="12555" width="10.5703125" style="42" customWidth="1"/>
    <col min="12556" max="12556" width="17.28515625" style="42" customWidth="1"/>
    <col min="12557" max="12557" width="17.42578125" style="42" customWidth="1"/>
    <col min="12558" max="12558" width="15.42578125" style="42" customWidth="1"/>
    <col min="12559" max="12559" width="15.140625" style="42" customWidth="1"/>
    <col min="12560" max="12561" width="17.7109375" style="42" bestFit="1" customWidth="1"/>
    <col min="12562" max="12562" width="13.85546875" style="42" bestFit="1" customWidth="1"/>
    <col min="12563" max="12802" width="9.140625" style="42"/>
    <col min="12803" max="12803" width="1.42578125" style="42" customWidth="1"/>
    <col min="12804" max="12804" width="8.42578125" style="42" customWidth="1"/>
    <col min="12805" max="12805" width="33" style="42" customWidth="1"/>
    <col min="12806" max="12806" width="13.85546875" style="42" customWidth="1"/>
    <col min="12807" max="12807" width="12.7109375" style="42" customWidth="1"/>
    <col min="12808" max="12808" width="13.7109375" style="42" customWidth="1"/>
    <col min="12809" max="12809" width="9.5703125" style="42" customWidth="1"/>
    <col min="12810" max="12810" width="11.28515625" style="42" customWidth="1"/>
    <col min="12811" max="12811" width="10.5703125" style="42" customWidth="1"/>
    <col min="12812" max="12812" width="17.28515625" style="42" customWidth="1"/>
    <col min="12813" max="12813" width="17.42578125" style="42" customWidth="1"/>
    <col min="12814" max="12814" width="15.42578125" style="42" customWidth="1"/>
    <col min="12815" max="12815" width="15.140625" style="42" customWidth="1"/>
    <col min="12816" max="12817" width="17.7109375" style="42" bestFit="1" customWidth="1"/>
    <col min="12818" max="12818" width="13.85546875" style="42" bestFit="1" customWidth="1"/>
    <col min="12819" max="13058" width="9.140625" style="42"/>
    <col min="13059" max="13059" width="1.42578125" style="42" customWidth="1"/>
    <col min="13060" max="13060" width="8.42578125" style="42" customWidth="1"/>
    <col min="13061" max="13061" width="33" style="42" customWidth="1"/>
    <col min="13062" max="13062" width="13.85546875" style="42" customWidth="1"/>
    <col min="13063" max="13063" width="12.7109375" style="42" customWidth="1"/>
    <col min="13064" max="13064" width="13.7109375" style="42" customWidth="1"/>
    <col min="13065" max="13065" width="9.5703125" style="42" customWidth="1"/>
    <col min="13066" max="13066" width="11.28515625" style="42" customWidth="1"/>
    <col min="13067" max="13067" width="10.5703125" style="42" customWidth="1"/>
    <col min="13068" max="13068" width="17.28515625" style="42" customWidth="1"/>
    <col min="13069" max="13069" width="17.42578125" style="42" customWidth="1"/>
    <col min="13070" max="13070" width="15.42578125" style="42" customWidth="1"/>
    <col min="13071" max="13071" width="15.140625" style="42" customWidth="1"/>
    <col min="13072" max="13073" width="17.7109375" style="42" bestFit="1" customWidth="1"/>
    <col min="13074" max="13074" width="13.85546875" style="42" bestFit="1" customWidth="1"/>
    <col min="13075" max="13314" width="9.140625" style="42"/>
    <col min="13315" max="13315" width="1.42578125" style="42" customWidth="1"/>
    <col min="13316" max="13316" width="8.42578125" style="42" customWidth="1"/>
    <col min="13317" max="13317" width="33" style="42" customWidth="1"/>
    <col min="13318" max="13318" width="13.85546875" style="42" customWidth="1"/>
    <col min="13319" max="13319" width="12.7109375" style="42" customWidth="1"/>
    <col min="13320" max="13320" width="13.7109375" style="42" customWidth="1"/>
    <col min="13321" max="13321" width="9.5703125" style="42" customWidth="1"/>
    <col min="13322" max="13322" width="11.28515625" style="42" customWidth="1"/>
    <col min="13323" max="13323" width="10.5703125" style="42" customWidth="1"/>
    <col min="13324" max="13324" width="17.28515625" style="42" customWidth="1"/>
    <col min="13325" max="13325" width="17.42578125" style="42" customWidth="1"/>
    <col min="13326" max="13326" width="15.42578125" style="42" customWidth="1"/>
    <col min="13327" max="13327" width="15.140625" style="42" customWidth="1"/>
    <col min="13328" max="13329" width="17.7109375" style="42" bestFit="1" customWidth="1"/>
    <col min="13330" max="13330" width="13.85546875" style="42" bestFit="1" customWidth="1"/>
    <col min="13331" max="13570" width="9.140625" style="42"/>
    <col min="13571" max="13571" width="1.42578125" style="42" customWidth="1"/>
    <col min="13572" max="13572" width="8.42578125" style="42" customWidth="1"/>
    <col min="13573" max="13573" width="33" style="42" customWidth="1"/>
    <col min="13574" max="13574" width="13.85546875" style="42" customWidth="1"/>
    <col min="13575" max="13575" width="12.7109375" style="42" customWidth="1"/>
    <col min="13576" max="13576" width="13.7109375" style="42" customWidth="1"/>
    <col min="13577" max="13577" width="9.5703125" style="42" customWidth="1"/>
    <col min="13578" max="13578" width="11.28515625" style="42" customWidth="1"/>
    <col min="13579" max="13579" width="10.5703125" style="42" customWidth="1"/>
    <col min="13580" max="13580" width="17.28515625" style="42" customWidth="1"/>
    <col min="13581" max="13581" width="17.42578125" style="42" customWidth="1"/>
    <col min="13582" max="13582" width="15.42578125" style="42" customWidth="1"/>
    <col min="13583" max="13583" width="15.140625" style="42" customWidth="1"/>
    <col min="13584" max="13585" width="17.7109375" style="42" bestFit="1" customWidth="1"/>
    <col min="13586" max="13586" width="13.85546875" style="42" bestFit="1" customWidth="1"/>
    <col min="13587" max="13826" width="9.140625" style="42"/>
    <col min="13827" max="13827" width="1.42578125" style="42" customWidth="1"/>
    <col min="13828" max="13828" width="8.42578125" style="42" customWidth="1"/>
    <col min="13829" max="13829" width="33" style="42" customWidth="1"/>
    <col min="13830" max="13830" width="13.85546875" style="42" customWidth="1"/>
    <col min="13831" max="13831" width="12.7109375" style="42" customWidth="1"/>
    <col min="13832" max="13832" width="13.7109375" style="42" customWidth="1"/>
    <col min="13833" max="13833" width="9.5703125" style="42" customWidth="1"/>
    <col min="13834" max="13834" width="11.28515625" style="42" customWidth="1"/>
    <col min="13835" max="13835" width="10.5703125" style="42" customWidth="1"/>
    <col min="13836" max="13836" width="17.28515625" style="42" customWidth="1"/>
    <col min="13837" max="13837" width="17.42578125" style="42" customWidth="1"/>
    <col min="13838" max="13838" width="15.42578125" style="42" customWidth="1"/>
    <col min="13839" max="13839" width="15.140625" style="42" customWidth="1"/>
    <col min="13840" max="13841" width="17.7109375" style="42" bestFit="1" customWidth="1"/>
    <col min="13842" max="13842" width="13.85546875" style="42" bestFit="1" customWidth="1"/>
    <col min="13843" max="14082" width="9.140625" style="42"/>
    <col min="14083" max="14083" width="1.42578125" style="42" customWidth="1"/>
    <col min="14084" max="14084" width="8.42578125" style="42" customWidth="1"/>
    <col min="14085" max="14085" width="33" style="42" customWidth="1"/>
    <col min="14086" max="14086" width="13.85546875" style="42" customWidth="1"/>
    <col min="14087" max="14087" width="12.7109375" style="42" customWidth="1"/>
    <col min="14088" max="14088" width="13.7109375" style="42" customWidth="1"/>
    <col min="14089" max="14089" width="9.5703125" style="42" customWidth="1"/>
    <col min="14090" max="14090" width="11.28515625" style="42" customWidth="1"/>
    <col min="14091" max="14091" width="10.5703125" style="42" customWidth="1"/>
    <col min="14092" max="14092" width="17.28515625" style="42" customWidth="1"/>
    <col min="14093" max="14093" width="17.42578125" style="42" customWidth="1"/>
    <col min="14094" max="14094" width="15.42578125" style="42" customWidth="1"/>
    <col min="14095" max="14095" width="15.140625" style="42" customWidth="1"/>
    <col min="14096" max="14097" width="17.7109375" style="42" bestFit="1" customWidth="1"/>
    <col min="14098" max="14098" width="13.85546875" style="42" bestFit="1" customWidth="1"/>
    <col min="14099" max="14338" width="9.140625" style="42"/>
    <col min="14339" max="14339" width="1.42578125" style="42" customWidth="1"/>
    <col min="14340" max="14340" width="8.42578125" style="42" customWidth="1"/>
    <col min="14341" max="14341" width="33" style="42" customWidth="1"/>
    <col min="14342" max="14342" width="13.85546875" style="42" customWidth="1"/>
    <col min="14343" max="14343" width="12.7109375" style="42" customWidth="1"/>
    <col min="14344" max="14344" width="13.7109375" style="42" customWidth="1"/>
    <col min="14345" max="14345" width="9.5703125" style="42" customWidth="1"/>
    <col min="14346" max="14346" width="11.28515625" style="42" customWidth="1"/>
    <col min="14347" max="14347" width="10.5703125" style="42" customWidth="1"/>
    <col min="14348" max="14348" width="17.28515625" style="42" customWidth="1"/>
    <col min="14349" max="14349" width="17.42578125" style="42" customWidth="1"/>
    <col min="14350" max="14350" width="15.42578125" style="42" customWidth="1"/>
    <col min="14351" max="14351" width="15.140625" style="42" customWidth="1"/>
    <col min="14352" max="14353" width="17.7109375" style="42" bestFit="1" customWidth="1"/>
    <col min="14354" max="14354" width="13.85546875" style="42" bestFit="1" customWidth="1"/>
    <col min="14355" max="14594" width="9.140625" style="42"/>
    <col min="14595" max="14595" width="1.42578125" style="42" customWidth="1"/>
    <col min="14596" max="14596" width="8.42578125" style="42" customWidth="1"/>
    <col min="14597" max="14597" width="33" style="42" customWidth="1"/>
    <col min="14598" max="14598" width="13.85546875" style="42" customWidth="1"/>
    <col min="14599" max="14599" width="12.7109375" style="42" customWidth="1"/>
    <col min="14600" max="14600" width="13.7109375" style="42" customWidth="1"/>
    <col min="14601" max="14601" width="9.5703125" style="42" customWidth="1"/>
    <col min="14602" max="14602" width="11.28515625" style="42" customWidth="1"/>
    <col min="14603" max="14603" width="10.5703125" style="42" customWidth="1"/>
    <col min="14604" max="14604" width="17.28515625" style="42" customWidth="1"/>
    <col min="14605" max="14605" width="17.42578125" style="42" customWidth="1"/>
    <col min="14606" max="14606" width="15.42578125" style="42" customWidth="1"/>
    <col min="14607" max="14607" width="15.140625" style="42" customWidth="1"/>
    <col min="14608" max="14609" width="17.7109375" style="42" bestFit="1" customWidth="1"/>
    <col min="14610" max="14610" width="13.85546875" style="42" bestFit="1" customWidth="1"/>
    <col min="14611" max="14850" width="9.140625" style="42"/>
    <col min="14851" max="14851" width="1.42578125" style="42" customWidth="1"/>
    <col min="14852" max="14852" width="8.42578125" style="42" customWidth="1"/>
    <col min="14853" max="14853" width="33" style="42" customWidth="1"/>
    <col min="14854" max="14854" width="13.85546875" style="42" customWidth="1"/>
    <col min="14855" max="14855" width="12.7109375" style="42" customWidth="1"/>
    <col min="14856" max="14856" width="13.7109375" style="42" customWidth="1"/>
    <col min="14857" max="14857" width="9.5703125" style="42" customWidth="1"/>
    <col min="14858" max="14858" width="11.28515625" style="42" customWidth="1"/>
    <col min="14859" max="14859" width="10.5703125" style="42" customWidth="1"/>
    <col min="14860" max="14860" width="17.28515625" style="42" customWidth="1"/>
    <col min="14861" max="14861" width="17.42578125" style="42" customWidth="1"/>
    <col min="14862" max="14862" width="15.42578125" style="42" customWidth="1"/>
    <col min="14863" max="14863" width="15.140625" style="42" customWidth="1"/>
    <col min="14864" max="14865" width="17.7109375" style="42" bestFit="1" customWidth="1"/>
    <col min="14866" max="14866" width="13.85546875" style="42" bestFit="1" customWidth="1"/>
    <col min="14867" max="15106" width="9.140625" style="42"/>
    <col min="15107" max="15107" width="1.42578125" style="42" customWidth="1"/>
    <col min="15108" max="15108" width="8.42578125" style="42" customWidth="1"/>
    <col min="15109" max="15109" width="33" style="42" customWidth="1"/>
    <col min="15110" max="15110" width="13.85546875" style="42" customWidth="1"/>
    <col min="15111" max="15111" width="12.7109375" style="42" customWidth="1"/>
    <col min="15112" max="15112" width="13.7109375" style="42" customWidth="1"/>
    <col min="15113" max="15113" width="9.5703125" style="42" customWidth="1"/>
    <col min="15114" max="15114" width="11.28515625" style="42" customWidth="1"/>
    <col min="15115" max="15115" width="10.5703125" style="42" customWidth="1"/>
    <col min="15116" max="15116" width="17.28515625" style="42" customWidth="1"/>
    <col min="15117" max="15117" width="17.42578125" style="42" customWidth="1"/>
    <col min="15118" max="15118" width="15.42578125" style="42" customWidth="1"/>
    <col min="15119" max="15119" width="15.140625" style="42" customWidth="1"/>
    <col min="15120" max="15121" width="17.7109375" style="42" bestFit="1" customWidth="1"/>
    <col min="15122" max="15122" width="13.85546875" style="42" bestFit="1" customWidth="1"/>
    <col min="15123" max="15362" width="9.140625" style="42"/>
    <col min="15363" max="15363" width="1.42578125" style="42" customWidth="1"/>
    <col min="15364" max="15364" width="8.42578125" style="42" customWidth="1"/>
    <col min="15365" max="15365" width="33" style="42" customWidth="1"/>
    <col min="15366" max="15366" width="13.85546875" style="42" customWidth="1"/>
    <col min="15367" max="15367" width="12.7109375" style="42" customWidth="1"/>
    <col min="15368" max="15368" width="13.7109375" style="42" customWidth="1"/>
    <col min="15369" max="15369" width="9.5703125" style="42" customWidth="1"/>
    <col min="15370" max="15370" width="11.28515625" style="42" customWidth="1"/>
    <col min="15371" max="15371" width="10.5703125" style="42" customWidth="1"/>
    <col min="15372" max="15372" width="17.28515625" style="42" customWidth="1"/>
    <col min="15373" max="15373" width="17.42578125" style="42" customWidth="1"/>
    <col min="15374" max="15374" width="15.42578125" style="42" customWidth="1"/>
    <col min="15375" max="15375" width="15.140625" style="42" customWidth="1"/>
    <col min="15376" max="15377" width="17.7109375" style="42" bestFit="1" customWidth="1"/>
    <col min="15378" max="15378" width="13.85546875" style="42" bestFit="1" customWidth="1"/>
    <col min="15379" max="15618" width="9.140625" style="42"/>
    <col min="15619" max="15619" width="1.42578125" style="42" customWidth="1"/>
    <col min="15620" max="15620" width="8.42578125" style="42" customWidth="1"/>
    <col min="15621" max="15621" width="33" style="42" customWidth="1"/>
    <col min="15622" max="15622" width="13.85546875" style="42" customWidth="1"/>
    <col min="15623" max="15623" width="12.7109375" style="42" customWidth="1"/>
    <col min="15624" max="15624" width="13.7109375" style="42" customWidth="1"/>
    <col min="15625" max="15625" width="9.5703125" style="42" customWidth="1"/>
    <col min="15626" max="15626" width="11.28515625" style="42" customWidth="1"/>
    <col min="15627" max="15627" width="10.5703125" style="42" customWidth="1"/>
    <col min="15628" max="15628" width="17.28515625" style="42" customWidth="1"/>
    <col min="15629" max="15629" width="17.42578125" style="42" customWidth="1"/>
    <col min="15630" max="15630" width="15.42578125" style="42" customWidth="1"/>
    <col min="15631" max="15631" width="15.140625" style="42" customWidth="1"/>
    <col min="15632" max="15633" width="17.7109375" style="42" bestFit="1" customWidth="1"/>
    <col min="15634" max="15634" width="13.85546875" style="42" bestFit="1" customWidth="1"/>
    <col min="15635" max="15874" width="9.140625" style="42"/>
    <col min="15875" max="15875" width="1.42578125" style="42" customWidth="1"/>
    <col min="15876" max="15876" width="8.42578125" style="42" customWidth="1"/>
    <col min="15877" max="15877" width="33" style="42" customWidth="1"/>
    <col min="15878" max="15878" width="13.85546875" style="42" customWidth="1"/>
    <col min="15879" max="15879" width="12.7109375" style="42" customWidth="1"/>
    <col min="15880" max="15880" width="13.7109375" style="42" customWidth="1"/>
    <col min="15881" max="15881" width="9.5703125" style="42" customWidth="1"/>
    <col min="15882" max="15882" width="11.28515625" style="42" customWidth="1"/>
    <col min="15883" max="15883" width="10.5703125" style="42" customWidth="1"/>
    <col min="15884" max="15884" width="17.28515625" style="42" customWidth="1"/>
    <col min="15885" max="15885" width="17.42578125" style="42" customWidth="1"/>
    <col min="15886" max="15886" width="15.42578125" style="42" customWidth="1"/>
    <col min="15887" max="15887" width="15.140625" style="42" customWidth="1"/>
    <col min="15888" max="15889" width="17.7109375" style="42" bestFit="1" customWidth="1"/>
    <col min="15890" max="15890" width="13.85546875" style="42" bestFit="1" customWidth="1"/>
    <col min="15891" max="16130" width="9.140625" style="42"/>
    <col min="16131" max="16131" width="1.42578125" style="42" customWidth="1"/>
    <col min="16132" max="16132" width="8.42578125" style="42" customWidth="1"/>
    <col min="16133" max="16133" width="33" style="42" customWidth="1"/>
    <col min="16134" max="16134" width="13.85546875" style="42" customWidth="1"/>
    <col min="16135" max="16135" width="12.7109375" style="42" customWidth="1"/>
    <col min="16136" max="16136" width="13.7109375" style="42" customWidth="1"/>
    <col min="16137" max="16137" width="9.5703125" style="42" customWidth="1"/>
    <col min="16138" max="16138" width="11.28515625" style="42" customWidth="1"/>
    <col min="16139" max="16139" width="10.5703125" style="42" customWidth="1"/>
    <col min="16140" max="16140" width="17.28515625" style="42" customWidth="1"/>
    <col min="16141" max="16141" width="17.42578125" style="42" customWidth="1"/>
    <col min="16142" max="16142" width="15.42578125" style="42" customWidth="1"/>
    <col min="16143" max="16143" width="15.140625" style="42" customWidth="1"/>
    <col min="16144" max="16145" width="17.7109375" style="42" bestFit="1" customWidth="1"/>
    <col min="16146" max="16146" width="13.85546875" style="42" bestFit="1" customWidth="1"/>
    <col min="16147" max="16384" width="9.140625" style="42"/>
  </cols>
  <sheetData>
    <row r="1" spans="1:34" s="12" customFormat="1" ht="15">
      <c r="A1" s="12" t="s">
        <v>48</v>
      </c>
      <c r="B1" s="12">
        <v>8.3000000000000007</v>
      </c>
      <c r="AE1" s="79"/>
    </row>
    <row r="2" spans="1:34" s="12" customFormat="1" ht="15">
      <c r="A2" s="12" t="s">
        <v>49</v>
      </c>
      <c r="B2" s="40" t="s">
        <v>177</v>
      </c>
      <c r="C2" s="40"/>
      <c r="D2" s="40"/>
      <c r="E2" s="40"/>
      <c r="AE2" s="79"/>
    </row>
    <row r="3" spans="1:34" s="12" customFormat="1" ht="15">
      <c r="A3" s="12" t="s">
        <v>47</v>
      </c>
      <c r="B3" s="22" t="s">
        <v>52</v>
      </c>
      <c r="C3" s="22"/>
      <c r="D3" s="22"/>
      <c r="E3" s="22"/>
      <c r="AE3" s="79"/>
    </row>
    <row r="4" spans="1:34" s="12" customFormat="1" ht="15">
      <c r="A4" s="12" t="s">
        <v>50</v>
      </c>
      <c r="B4" s="94" t="s">
        <v>114</v>
      </c>
      <c r="C4" s="94"/>
      <c r="D4" s="94"/>
      <c r="E4" s="94"/>
      <c r="AE4" s="79"/>
    </row>
    <row r="5" spans="1:34" s="12" customFormat="1" ht="15">
      <c r="A5" s="12" t="s">
        <v>51</v>
      </c>
      <c r="B5" s="95" t="s">
        <v>71</v>
      </c>
      <c r="C5" s="95"/>
      <c r="D5" s="95"/>
      <c r="E5" s="95"/>
      <c r="AE5" s="79"/>
    </row>
    <row r="6" spans="1:34" ht="13.5" thickBot="1">
      <c r="AG6" s="60"/>
      <c r="AH6" s="60"/>
    </row>
    <row r="7" spans="1:34" s="43" customFormat="1" ht="23.25" customHeight="1" thickBot="1">
      <c r="A7" s="4507" t="s">
        <v>87</v>
      </c>
      <c r="B7" s="4507" t="s">
        <v>111</v>
      </c>
      <c r="C7" s="4507" t="s">
        <v>89</v>
      </c>
      <c r="D7" s="273"/>
      <c r="E7" s="4503" t="s">
        <v>125</v>
      </c>
      <c r="F7" s="4507" t="s">
        <v>91</v>
      </c>
      <c r="G7" s="4507" t="s">
        <v>92</v>
      </c>
      <c r="H7" s="4490" t="s">
        <v>94</v>
      </c>
      <c r="I7" s="4490" t="s">
        <v>96</v>
      </c>
      <c r="J7" s="4490" t="s">
        <v>107</v>
      </c>
      <c r="K7" s="4490" t="s">
        <v>100</v>
      </c>
      <c r="L7" s="4492" t="s">
        <v>184</v>
      </c>
      <c r="M7" s="4499" t="s">
        <v>185</v>
      </c>
      <c r="N7" s="4492" t="s">
        <v>186</v>
      </c>
      <c r="O7" s="4505" t="s">
        <v>102</v>
      </c>
      <c r="P7" s="4492" t="s">
        <v>157</v>
      </c>
      <c r="Q7" s="4496" t="s">
        <v>187</v>
      </c>
      <c r="R7" s="4497"/>
      <c r="S7" s="4498"/>
      <c r="AG7" s="62"/>
      <c r="AH7" s="62"/>
    </row>
    <row r="8" spans="1:34" s="43" customFormat="1" ht="59.25" customHeight="1" thickBot="1">
      <c r="A8" s="4508"/>
      <c r="B8" s="4508"/>
      <c r="C8" s="4508"/>
      <c r="D8" s="274" t="s">
        <v>729</v>
      </c>
      <c r="E8" s="4504"/>
      <c r="F8" s="4508"/>
      <c r="G8" s="4508"/>
      <c r="H8" s="4491"/>
      <c r="I8" s="4491"/>
      <c r="J8" s="4491"/>
      <c r="K8" s="4491"/>
      <c r="L8" s="4493"/>
      <c r="M8" s="4500"/>
      <c r="N8" s="4493"/>
      <c r="O8" s="4506"/>
      <c r="P8" s="4493"/>
      <c r="Q8" s="308" t="s">
        <v>188</v>
      </c>
      <c r="R8" s="308" t="s">
        <v>189</v>
      </c>
      <c r="S8" s="63" t="s">
        <v>190</v>
      </c>
      <c r="AG8" s="62"/>
      <c r="AH8" s="62"/>
    </row>
    <row r="9" spans="1:34" s="324" customFormat="1" ht="15.75" customHeight="1">
      <c r="A9" s="314"/>
      <c r="B9" s="314"/>
      <c r="C9" s="322"/>
      <c r="D9" s="322"/>
      <c r="E9" s="316"/>
      <c r="F9" s="319"/>
      <c r="G9" s="319"/>
      <c r="H9" s="322"/>
      <c r="I9" s="322"/>
      <c r="J9" s="322"/>
      <c r="K9" s="322"/>
      <c r="L9" s="323"/>
      <c r="M9" s="323"/>
      <c r="N9" s="323"/>
      <c r="O9" s="323"/>
      <c r="P9" s="323"/>
      <c r="Q9" s="323"/>
      <c r="R9" s="323"/>
      <c r="S9" s="323"/>
    </row>
    <row r="10" spans="1:34" s="68" customFormat="1">
      <c r="A10" s="42"/>
      <c r="B10" s="42"/>
      <c r="C10" s="42"/>
      <c r="D10" s="42"/>
      <c r="E10" s="42"/>
      <c r="F10" s="42"/>
      <c r="G10" s="42"/>
      <c r="H10" s="42"/>
      <c r="I10" s="42"/>
      <c r="J10" s="42"/>
      <c r="K10" s="42"/>
      <c r="L10" s="42"/>
      <c r="M10" s="42"/>
      <c r="N10" s="42"/>
      <c r="O10" s="42"/>
      <c r="P10" s="42"/>
      <c r="Q10" s="42"/>
      <c r="R10" s="42"/>
      <c r="S10" s="42"/>
    </row>
    <row r="11" spans="1:34" s="68" customFormat="1">
      <c r="A11" s="42"/>
      <c r="B11" s="42"/>
      <c r="C11" s="42"/>
      <c r="D11" s="42"/>
      <c r="E11" s="42"/>
      <c r="F11" s="42"/>
      <c r="G11" s="42"/>
      <c r="H11" s="42"/>
      <c r="I11" s="42"/>
      <c r="J11" s="42"/>
      <c r="K11" s="42"/>
      <c r="L11" s="42"/>
      <c r="M11" s="42"/>
      <c r="N11" s="42"/>
      <c r="O11" s="42"/>
      <c r="P11" s="42"/>
      <c r="Q11" s="42"/>
      <c r="R11" s="42"/>
      <c r="S11" s="42"/>
    </row>
    <row r="12" spans="1:34" s="68" customFormat="1">
      <c r="A12" s="42"/>
      <c r="B12" s="42"/>
      <c r="C12" s="42"/>
      <c r="D12" s="42"/>
      <c r="E12" s="42"/>
      <c r="F12" s="42"/>
      <c r="G12" s="42"/>
      <c r="H12" s="42"/>
      <c r="I12" s="42"/>
      <c r="J12" s="42"/>
      <c r="K12" s="42"/>
      <c r="L12" s="42"/>
      <c r="M12" s="42"/>
      <c r="N12" s="42"/>
      <c r="O12" s="42"/>
      <c r="P12" s="42"/>
      <c r="Q12" s="42"/>
      <c r="R12" s="42"/>
      <c r="S12" s="42"/>
    </row>
    <row r="13" spans="1:34">
      <c r="AG13" s="60"/>
      <c r="AH13" s="60"/>
    </row>
    <row r="14" spans="1:34">
      <c r="AG14" s="60"/>
      <c r="AH14" s="60"/>
    </row>
    <row r="15" spans="1:34">
      <c r="AG15" s="60"/>
      <c r="AH15" s="60"/>
    </row>
    <row r="16" spans="1:34">
      <c r="AG16" s="60"/>
      <c r="AH16" s="60"/>
    </row>
    <row r="17" spans="33:34">
      <c r="AG17" s="60"/>
      <c r="AH17" s="60"/>
    </row>
    <row r="18" spans="33:34">
      <c r="AG18" s="60"/>
      <c r="AH18" s="60"/>
    </row>
    <row r="19" spans="33:34">
      <c r="AG19" s="60"/>
      <c r="AH19" s="60"/>
    </row>
    <row r="20" spans="33:34">
      <c r="AG20" s="60"/>
      <c r="AH20" s="60"/>
    </row>
    <row r="21" spans="33:34">
      <c r="AG21" s="60"/>
      <c r="AH21" s="60"/>
    </row>
    <row r="22" spans="33:34">
      <c r="AG22" s="60"/>
      <c r="AH22" s="60"/>
    </row>
    <row r="23" spans="33:34">
      <c r="AG23" s="60"/>
      <c r="AH23" s="60"/>
    </row>
    <row r="24" spans="33:34">
      <c r="AG24" s="60"/>
      <c r="AH24" s="60"/>
    </row>
    <row r="25" spans="33:34">
      <c r="AG25" s="60"/>
      <c r="AH25" s="60"/>
    </row>
    <row r="26" spans="33:34">
      <c r="AG26" s="60"/>
      <c r="AH26" s="60"/>
    </row>
    <row r="27" spans="33:34">
      <c r="AG27" s="60"/>
      <c r="AH27" s="60"/>
    </row>
    <row r="28" spans="33:34">
      <c r="AG28" s="60"/>
      <c r="AH28" s="60"/>
    </row>
    <row r="29" spans="33:34">
      <c r="AG29" s="60"/>
      <c r="AH29" s="60"/>
    </row>
    <row r="30" spans="33:34">
      <c r="AG30" s="60"/>
      <c r="AH30" s="60"/>
    </row>
    <row r="31" spans="33:34">
      <c r="AG31" s="60"/>
      <c r="AH31" s="60"/>
    </row>
    <row r="32" spans="33:34">
      <c r="AG32" s="60"/>
      <c r="AH32" s="60"/>
    </row>
    <row r="33" spans="33:34">
      <c r="AG33" s="60"/>
      <c r="AH33" s="60"/>
    </row>
    <row r="34" spans="33:34">
      <c r="AG34" s="60"/>
      <c r="AH34" s="60"/>
    </row>
    <row r="35" spans="33:34">
      <c r="AG35" s="60"/>
      <c r="AH35" s="60"/>
    </row>
    <row r="36" spans="33:34">
      <c r="AG36" s="60"/>
      <c r="AH36" s="60"/>
    </row>
    <row r="37" spans="33:34">
      <c r="AG37" s="60"/>
      <c r="AH37" s="60"/>
    </row>
    <row r="38" spans="33:34">
      <c r="AG38" s="60"/>
      <c r="AH38" s="60"/>
    </row>
    <row r="39" spans="33:34">
      <c r="AG39" s="60"/>
      <c r="AH39" s="60"/>
    </row>
    <row r="40" spans="33:34">
      <c r="AG40" s="60"/>
      <c r="AH40" s="60"/>
    </row>
    <row r="41" spans="33:34">
      <c r="AG41" s="60"/>
      <c r="AH41" s="60"/>
    </row>
    <row r="42" spans="33:34">
      <c r="AG42" s="60"/>
      <c r="AH42" s="60"/>
    </row>
    <row r="43" spans="33:34">
      <c r="AG43" s="60"/>
      <c r="AH43" s="60"/>
    </row>
    <row r="44" spans="33:34">
      <c r="AG44" s="60"/>
      <c r="AH44" s="60"/>
    </row>
    <row r="45" spans="33:34">
      <c r="AG45" s="60"/>
      <c r="AH45" s="60"/>
    </row>
    <row r="46" spans="33:34">
      <c r="AG46" s="60"/>
      <c r="AH46" s="60"/>
    </row>
    <row r="47" spans="33:34">
      <c r="AG47" s="60"/>
      <c r="AH47" s="60"/>
    </row>
    <row r="48" spans="33:34">
      <c r="AG48" s="60"/>
      <c r="AH48" s="60"/>
    </row>
    <row r="49" spans="33:34">
      <c r="AG49" s="60"/>
      <c r="AH49" s="60"/>
    </row>
    <row r="50" spans="33:34">
      <c r="AG50" s="60"/>
      <c r="AH50" s="60"/>
    </row>
    <row r="51" spans="33:34">
      <c r="AG51" s="60"/>
      <c r="AH51" s="60"/>
    </row>
    <row r="52" spans="33:34">
      <c r="AG52" s="60"/>
      <c r="AH52" s="60"/>
    </row>
    <row r="53" spans="33:34">
      <c r="AG53" s="60"/>
      <c r="AH53" s="60"/>
    </row>
    <row r="54" spans="33:34">
      <c r="AG54" s="60"/>
      <c r="AH54" s="60"/>
    </row>
    <row r="55" spans="33:34">
      <c r="AG55" s="60"/>
      <c r="AH55" s="60"/>
    </row>
    <row r="56" spans="33:34">
      <c r="AG56" s="60"/>
      <c r="AH56" s="60"/>
    </row>
    <row r="57" spans="33:34">
      <c r="AG57" s="60"/>
      <c r="AH57" s="60"/>
    </row>
    <row r="58" spans="33:34">
      <c r="AG58" s="60"/>
      <c r="AH58" s="60"/>
    </row>
    <row r="59" spans="33:34">
      <c r="AG59" s="60"/>
      <c r="AH59" s="60"/>
    </row>
    <row r="60" spans="33:34">
      <c r="AG60" s="60"/>
      <c r="AH60" s="60"/>
    </row>
    <row r="61" spans="33:34">
      <c r="AG61" s="60"/>
      <c r="AH61" s="60"/>
    </row>
    <row r="62" spans="33:34">
      <c r="AG62" s="60"/>
      <c r="AH62" s="60"/>
    </row>
    <row r="63" spans="33:34">
      <c r="AG63" s="60"/>
      <c r="AH63" s="60"/>
    </row>
    <row r="64" spans="33:34">
      <c r="AG64" s="60"/>
      <c r="AH64" s="60"/>
    </row>
    <row r="65" spans="33:34">
      <c r="AG65" s="60"/>
      <c r="AH65" s="60"/>
    </row>
    <row r="66" spans="33:34">
      <c r="AG66" s="60"/>
      <c r="AH66" s="60"/>
    </row>
    <row r="67" spans="33:34">
      <c r="AG67" s="60"/>
      <c r="AH67" s="60"/>
    </row>
    <row r="68" spans="33:34">
      <c r="AG68" s="60"/>
      <c r="AH68" s="60"/>
    </row>
    <row r="69" spans="33:34">
      <c r="AG69" s="60"/>
      <c r="AH69" s="60"/>
    </row>
    <row r="70" spans="33:34">
      <c r="AG70" s="60"/>
      <c r="AH70" s="60"/>
    </row>
    <row r="71" spans="33:34">
      <c r="AG71" s="60"/>
      <c r="AH71" s="60"/>
    </row>
    <row r="72" spans="33:34">
      <c r="AG72" s="60"/>
      <c r="AH72" s="60"/>
    </row>
    <row r="73" spans="33:34">
      <c r="AG73" s="60"/>
      <c r="AH73" s="60"/>
    </row>
    <row r="74" spans="33:34">
      <c r="AG74" s="60"/>
      <c r="AH74" s="60"/>
    </row>
    <row r="75" spans="33:34">
      <c r="AG75" s="60"/>
      <c r="AH75" s="60"/>
    </row>
    <row r="76" spans="33:34">
      <c r="AG76" s="60"/>
      <c r="AH76" s="60"/>
    </row>
    <row r="77" spans="33:34">
      <c r="AG77" s="60"/>
      <c r="AH77" s="60"/>
    </row>
    <row r="78" spans="33:34">
      <c r="AG78" s="60"/>
      <c r="AH78" s="60"/>
    </row>
    <row r="79" spans="33:34">
      <c r="AG79" s="60"/>
      <c r="AH79" s="60"/>
    </row>
    <row r="80" spans="33:34">
      <c r="AG80" s="60"/>
      <c r="AH80" s="60"/>
    </row>
    <row r="81" spans="33:34">
      <c r="AG81" s="60"/>
      <c r="AH81" s="60"/>
    </row>
    <row r="82" spans="33:34">
      <c r="AG82" s="60"/>
      <c r="AH82" s="60"/>
    </row>
    <row r="83" spans="33:34">
      <c r="AG83" s="60"/>
      <c r="AH83" s="60"/>
    </row>
    <row r="84" spans="33:34">
      <c r="AG84" s="60"/>
      <c r="AH84" s="60"/>
    </row>
    <row r="85" spans="33:34">
      <c r="AG85" s="60"/>
      <c r="AH85" s="60"/>
    </row>
    <row r="86" spans="33:34">
      <c r="AG86" s="60"/>
      <c r="AH86" s="60"/>
    </row>
    <row r="87" spans="33:34">
      <c r="AG87" s="60"/>
      <c r="AH87" s="60"/>
    </row>
    <row r="88" spans="33:34">
      <c r="AG88" s="60"/>
      <c r="AH88" s="60"/>
    </row>
    <row r="89" spans="33:34">
      <c r="AG89" s="60"/>
      <c r="AH89" s="60"/>
    </row>
    <row r="90" spans="33:34">
      <c r="AG90" s="60"/>
      <c r="AH90" s="60"/>
    </row>
    <row r="91" spans="33:34">
      <c r="AG91" s="60"/>
      <c r="AH91" s="60"/>
    </row>
    <row r="92" spans="33:34">
      <c r="AG92" s="60"/>
      <c r="AH92" s="60"/>
    </row>
    <row r="93" spans="33:34">
      <c r="AG93" s="60"/>
      <c r="AH93" s="60"/>
    </row>
    <row r="94" spans="33:34">
      <c r="AG94" s="60"/>
      <c r="AH94" s="60"/>
    </row>
    <row r="95" spans="33:34">
      <c r="AG95" s="60"/>
      <c r="AH95" s="60"/>
    </row>
    <row r="96" spans="33:34">
      <c r="AG96" s="60"/>
      <c r="AH96" s="60"/>
    </row>
    <row r="97" spans="33:34">
      <c r="AG97" s="60"/>
      <c r="AH97" s="60"/>
    </row>
    <row r="98" spans="33:34">
      <c r="AG98" s="60"/>
      <c r="AH98" s="60"/>
    </row>
    <row r="99" spans="33:34">
      <c r="AG99" s="60"/>
      <c r="AH99" s="60"/>
    </row>
    <row r="100" spans="33:34">
      <c r="AG100" s="60"/>
      <c r="AH100" s="60"/>
    </row>
    <row r="101" spans="33:34">
      <c r="AG101" s="60"/>
      <c r="AH101" s="60"/>
    </row>
    <row r="102" spans="33:34">
      <c r="AG102" s="60"/>
      <c r="AH102" s="60"/>
    </row>
    <row r="103" spans="33:34">
      <c r="AG103" s="60"/>
      <c r="AH103" s="60"/>
    </row>
    <row r="104" spans="33:34">
      <c r="AG104" s="60"/>
      <c r="AH104" s="60"/>
    </row>
    <row r="105" spans="33:34">
      <c r="AG105" s="60"/>
      <c r="AH105" s="60"/>
    </row>
    <row r="106" spans="33:34">
      <c r="AG106" s="60"/>
      <c r="AH106" s="60"/>
    </row>
    <row r="107" spans="33:34">
      <c r="AG107" s="60"/>
      <c r="AH107" s="60"/>
    </row>
    <row r="108" spans="33:34">
      <c r="AG108" s="60"/>
      <c r="AH108" s="60"/>
    </row>
    <row r="109" spans="33:34">
      <c r="AG109" s="60"/>
      <c r="AH109" s="60"/>
    </row>
    <row r="110" spans="33:34">
      <c r="AG110" s="60"/>
      <c r="AH110" s="60"/>
    </row>
    <row r="111" spans="33:34">
      <c r="AG111" s="60"/>
      <c r="AH111" s="60"/>
    </row>
    <row r="112" spans="33:34">
      <c r="AG112" s="60"/>
      <c r="AH112" s="60"/>
    </row>
    <row r="113" spans="33:34">
      <c r="AG113" s="60"/>
      <c r="AH113" s="60"/>
    </row>
    <row r="114" spans="33:34">
      <c r="AG114" s="60"/>
      <c r="AH114" s="60"/>
    </row>
    <row r="115" spans="33:34">
      <c r="AG115" s="60"/>
      <c r="AH115" s="60"/>
    </row>
    <row r="116" spans="33:34">
      <c r="AG116" s="60"/>
      <c r="AH116" s="60"/>
    </row>
    <row r="117" spans="33:34">
      <c r="AG117" s="60"/>
      <c r="AH117" s="60"/>
    </row>
    <row r="118" spans="33:34">
      <c r="AG118" s="60"/>
      <c r="AH118" s="60"/>
    </row>
    <row r="119" spans="33:34">
      <c r="AG119" s="60"/>
      <c r="AH119" s="60"/>
    </row>
    <row r="120" spans="33:34">
      <c r="AG120" s="60"/>
      <c r="AH120" s="60"/>
    </row>
    <row r="121" spans="33:34">
      <c r="AG121" s="60"/>
      <c r="AH121" s="60"/>
    </row>
    <row r="122" spans="33:34">
      <c r="AG122" s="60"/>
      <c r="AH122" s="60"/>
    </row>
    <row r="123" spans="33:34">
      <c r="AG123" s="60"/>
      <c r="AH123" s="60"/>
    </row>
    <row r="124" spans="33:34">
      <c r="AG124" s="60"/>
      <c r="AH124" s="60"/>
    </row>
    <row r="125" spans="33:34">
      <c r="AG125" s="60"/>
      <c r="AH125" s="60"/>
    </row>
    <row r="126" spans="33:34">
      <c r="AG126" s="60"/>
      <c r="AH126" s="60"/>
    </row>
    <row r="127" spans="33:34">
      <c r="AG127" s="60"/>
      <c r="AH127" s="60"/>
    </row>
    <row r="128" spans="33:34">
      <c r="AG128" s="60"/>
      <c r="AH128" s="60"/>
    </row>
    <row r="129" spans="33:34">
      <c r="AG129" s="60"/>
      <c r="AH129" s="60"/>
    </row>
    <row r="130" spans="33:34">
      <c r="AG130" s="60"/>
      <c r="AH130" s="60"/>
    </row>
    <row r="131" spans="33:34">
      <c r="AG131" s="60"/>
      <c r="AH131" s="60"/>
    </row>
    <row r="132" spans="33:34">
      <c r="AG132" s="60"/>
      <c r="AH132" s="60"/>
    </row>
    <row r="133" spans="33:34">
      <c r="AG133" s="60"/>
      <c r="AH133" s="60"/>
    </row>
    <row r="134" spans="33:34">
      <c r="AG134" s="60"/>
      <c r="AH134" s="60"/>
    </row>
    <row r="135" spans="33:34">
      <c r="AG135" s="60"/>
      <c r="AH135" s="60"/>
    </row>
    <row r="136" spans="33:34">
      <c r="AG136" s="60"/>
      <c r="AH136" s="60"/>
    </row>
    <row r="137" spans="33:34">
      <c r="AG137" s="60"/>
      <c r="AH137" s="60"/>
    </row>
    <row r="138" spans="33:34">
      <c r="AG138" s="60"/>
      <c r="AH138" s="60"/>
    </row>
    <row r="139" spans="33:34">
      <c r="AG139" s="60"/>
      <c r="AH139" s="60"/>
    </row>
    <row r="140" spans="33:34">
      <c r="AG140" s="60"/>
      <c r="AH140" s="60"/>
    </row>
    <row r="141" spans="33:34">
      <c r="AG141" s="60"/>
      <c r="AH141" s="60"/>
    </row>
    <row r="142" spans="33:34">
      <c r="AG142" s="60"/>
      <c r="AH142" s="60"/>
    </row>
    <row r="143" spans="33:34">
      <c r="AG143" s="60"/>
      <c r="AH143" s="60"/>
    </row>
    <row r="144" spans="33:34">
      <c r="AG144" s="60"/>
      <c r="AH144" s="60"/>
    </row>
    <row r="145" spans="33:34">
      <c r="AG145" s="60"/>
      <c r="AH145" s="60"/>
    </row>
    <row r="146" spans="33:34">
      <c r="AG146" s="60"/>
      <c r="AH146" s="60"/>
    </row>
    <row r="147" spans="33:34">
      <c r="AG147" s="60"/>
      <c r="AH147" s="60"/>
    </row>
    <row r="148" spans="33:34">
      <c r="AG148" s="60"/>
      <c r="AH148" s="60"/>
    </row>
    <row r="149" spans="33:34">
      <c r="AG149" s="60"/>
      <c r="AH149" s="60"/>
    </row>
    <row r="150" spans="33:34">
      <c r="AG150" s="60"/>
      <c r="AH150" s="60"/>
    </row>
    <row r="151" spans="33:34">
      <c r="AG151" s="60"/>
      <c r="AH151" s="60"/>
    </row>
    <row r="152" spans="33:34">
      <c r="AG152" s="60"/>
      <c r="AH152" s="60"/>
    </row>
    <row r="153" spans="33:34">
      <c r="AG153" s="60"/>
      <c r="AH153" s="60"/>
    </row>
    <row r="154" spans="33:34">
      <c r="AG154" s="60"/>
      <c r="AH154" s="60"/>
    </row>
    <row r="155" spans="33:34">
      <c r="AG155" s="60"/>
      <c r="AH155" s="60"/>
    </row>
    <row r="156" spans="33:34">
      <c r="AG156" s="60"/>
      <c r="AH156" s="60"/>
    </row>
    <row r="157" spans="33:34">
      <c r="AG157" s="60"/>
      <c r="AH157" s="60"/>
    </row>
    <row r="158" spans="33:34">
      <c r="AG158" s="60"/>
      <c r="AH158" s="60"/>
    </row>
    <row r="159" spans="33:34">
      <c r="AG159" s="60"/>
      <c r="AH159" s="60"/>
    </row>
    <row r="160" spans="33:34">
      <c r="AG160" s="60"/>
      <c r="AH160" s="60"/>
    </row>
    <row r="161" spans="33:34">
      <c r="AG161" s="60"/>
      <c r="AH161" s="60"/>
    </row>
    <row r="162" spans="33:34">
      <c r="AG162" s="60"/>
      <c r="AH162" s="60"/>
    </row>
    <row r="163" spans="33:34">
      <c r="AG163" s="60"/>
      <c r="AH163" s="60"/>
    </row>
    <row r="164" spans="33:34">
      <c r="AG164" s="60"/>
      <c r="AH164" s="60"/>
    </row>
    <row r="165" spans="33:34">
      <c r="AG165" s="60"/>
      <c r="AH165" s="60"/>
    </row>
    <row r="166" spans="33:34">
      <c r="AG166" s="60"/>
      <c r="AH166" s="60"/>
    </row>
    <row r="167" spans="33:34">
      <c r="AG167" s="60"/>
      <c r="AH167" s="60"/>
    </row>
    <row r="168" spans="33:34">
      <c r="AG168" s="60"/>
      <c r="AH168" s="60"/>
    </row>
    <row r="169" spans="33:34">
      <c r="AG169" s="60"/>
      <c r="AH169" s="60"/>
    </row>
    <row r="170" spans="33:34">
      <c r="AG170" s="60"/>
      <c r="AH170" s="60"/>
    </row>
    <row r="171" spans="33:34">
      <c r="AG171" s="60"/>
      <c r="AH171" s="60"/>
    </row>
    <row r="172" spans="33:34">
      <c r="AG172" s="60"/>
      <c r="AH172" s="60"/>
    </row>
    <row r="173" spans="33:34">
      <c r="AG173" s="60"/>
      <c r="AH173" s="60"/>
    </row>
    <row r="174" spans="33:34">
      <c r="AG174" s="60"/>
      <c r="AH174" s="60"/>
    </row>
    <row r="175" spans="33:34">
      <c r="AG175" s="60"/>
      <c r="AH175" s="60"/>
    </row>
    <row r="176" spans="33:34">
      <c r="AG176" s="60"/>
      <c r="AH176" s="60"/>
    </row>
    <row r="177" spans="33:34">
      <c r="AG177" s="60"/>
      <c r="AH177" s="60"/>
    </row>
    <row r="178" spans="33:34">
      <c r="AG178" s="60"/>
      <c r="AH178" s="60"/>
    </row>
    <row r="179" spans="33:34">
      <c r="AG179" s="60"/>
      <c r="AH179" s="60"/>
    </row>
    <row r="180" spans="33:34">
      <c r="AG180" s="60"/>
      <c r="AH180" s="60"/>
    </row>
    <row r="181" spans="33:34">
      <c r="AG181" s="60"/>
      <c r="AH181" s="60"/>
    </row>
    <row r="182" spans="33:34">
      <c r="AG182" s="60"/>
      <c r="AH182" s="60"/>
    </row>
    <row r="183" spans="33:34">
      <c r="AG183" s="60"/>
      <c r="AH183" s="60"/>
    </row>
    <row r="184" spans="33:34">
      <c r="AG184" s="60"/>
      <c r="AH184" s="60"/>
    </row>
    <row r="185" spans="33:34">
      <c r="AG185" s="60"/>
      <c r="AH185" s="60"/>
    </row>
    <row r="186" spans="33:34">
      <c r="AG186" s="60"/>
      <c r="AH186" s="60"/>
    </row>
    <row r="187" spans="33:34">
      <c r="AG187" s="60"/>
      <c r="AH187" s="60"/>
    </row>
    <row r="188" spans="33:34">
      <c r="AG188" s="60"/>
      <c r="AH188" s="60"/>
    </row>
    <row r="189" spans="33:34">
      <c r="AG189" s="60"/>
      <c r="AH189" s="60"/>
    </row>
    <row r="190" spans="33:34">
      <c r="AG190" s="60"/>
      <c r="AH190" s="60"/>
    </row>
    <row r="191" spans="33:34">
      <c r="AG191" s="60"/>
      <c r="AH191" s="60"/>
    </row>
    <row r="192" spans="33:34">
      <c r="AG192" s="60"/>
      <c r="AH192" s="60"/>
    </row>
    <row r="193" spans="33:34">
      <c r="AG193" s="60"/>
      <c r="AH193" s="60"/>
    </row>
    <row r="194" spans="33:34">
      <c r="AG194" s="60"/>
      <c r="AH194" s="60"/>
    </row>
    <row r="195" spans="33:34">
      <c r="AG195" s="60"/>
      <c r="AH195" s="60"/>
    </row>
    <row r="196" spans="33:34">
      <c r="AG196" s="60"/>
      <c r="AH196" s="60"/>
    </row>
    <row r="197" spans="33:34">
      <c r="AG197" s="60"/>
      <c r="AH197" s="60"/>
    </row>
    <row r="198" spans="33:34">
      <c r="AG198" s="60"/>
      <c r="AH198" s="60"/>
    </row>
    <row r="199" spans="33:34">
      <c r="AG199" s="60"/>
      <c r="AH199" s="60"/>
    </row>
    <row r="200" spans="33:34">
      <c r="AG200" s="60"/>
      <c r="AH200" s="60"/>
    </row>
    <row r="201" spans="33:34">
      <c r="AG201" s="60"/>
      <c r="AH201" s="60"/>
    </row>
    <row r="202" spans="33:34">
      <c r="AG202" s="60"/>
      <c r="AH202" s="60"/>
    </row>
    <row r="203" spans="33:34">
      <c r="AG203" s="60"/>
      <c r="AH203" s="60"/>
    </row>
    <row r="204" spans="33:34">
      <c r="AG204" s="60"/>
      <c r="AH204" s="60"/>
    </row>
    <row r="205" spans="33:34">
      <c r="AG205" s="60"/>
      <c r="AH205" s="60"/>
    </row>
    <row r="206" spans="33:34">
      <c r="AG206" s="60"/>
      <c r="AH206" s="60"/>
    </row>
    <row r="207" spans="33:34">
      <c r="AG207" s="60"/>
      <c r="AH207" s="60"/>
    </row>
    <row r="208" spans="33:34">
      <c r="AG208" s="60"/>
      <c r="AH208" s="60"/>
    </row>
    <row r="209" spans="33:34">
      <c r="AG209" s="60"/>
      <c r="AH209" s="60"/>
    </row>
    <row r="210" spans="33:34">
      <c r="AG210" s="60"/>
      <c r="AH210" s="60"/>
    </row>
    <row r="211" spans="33:34">
      <c r="AG211" s="60"/>
      <c r="AH211" s="60"/>
    </row>
    <row r="212" spans="33:34">
      <c r="AG212" s="60"/>
      <c r="AH212" s="60"/>
    </row>
    <row r="213" spans="33:34">
      <c r="AG213" s="60"/>
      <c r="AH213" s="60"/>
    </row>
    <row r="214" spans="33:34">
      <c r="AG214" s="60"/>
      <c r="AH214" s="60"/>
    </row>
    <row r="215" spans="33:34">
      <c r="AG215" s="60"/>
      <c r="AH215" s="60"/>
    </row>
    <row r="216" spans="33:34">
      <c r="AG216" s="60"/>
      <c r="AH216" s="60"/>
    </row>
    <row r="217" spans="33:34">
      <c r="AG217" s="60"/>
      <c r="AH217" s="60"/>
    </row>
    <row r="218" spans="33:34">
      <c r="AG218" s="60"/>
      <c r="AH218" s="60"/>
    </row>
    <row r="219" spans="33:34">
      <c r="AG219" s="60"/>
      <c r="AH219" s="60"/>
    </row>
    <row r="220" spans="33:34">
      <c r="AG220" s="60"/>
      <c r="AH220" s="60"/>
    </row>
    <row r="221" spans="33:34">
      <c r="AG221" s="60"/>
      <c r="AH221" s="60"/>
    </row>
    <row r="222" spans="33:34">
      <c r="AG222" s="60"/>
      <c r="AH222" s="60"/>
    </row>
    <row r="223" spans="33:34">
      <c r="AG223" s="60"/>
      <c r="AH223" s="60"/>
    </row>
    <row r="224" spans="33:34">
      <c r="AG224" s="60"/>
      <c r="AH224" s="60"/>
    </row>
    <row r="225" spans="33:34">
      <c r="AG225" s="60"/>
      <c r="AH225" s="60"/>
    </row>
    <row r="226" spans="33:34">
      <c r="AG226" s="60"/>
      <c r="AH226" s="60"/>
    </row>
    <row r="227" spans="33:34">
      <c r="AG227" s="60"/>
      <c r="AH227" s="60"/>
    </row>
    <row r="228" spans="33:34">
      <c r="AG228" s="60"/>
      <c r="AH228" s="60"/>
    </row>
    <row r="229" spans="33:34">
      <c r="AG229" s="60"/>
      <c r="AH229" s="60"/>
    </row>
    <row r="230" spans="33:34">
      <c r="AG230" s="60"/>
      <c r="AH230" s="60"/>
    </row>
    <row r="231" spans="33:34">
      <c r="AG231" s="60"/>
      <c r="AH231" s="60"/>
    </row>
    <row r="232" spans="33:34">
      <c r="AG232" s="60"/>
      <c r="AH232" s="60"/>
    </row>
    <row r="233" spans="33:34">
      <c r="AG233" s="60"/>
      <c r="AH233" s="60"/>
    </row>
    <row r="234" spans="33:34">
      <c r="AG234" s="60"/>
      <c r="AH234" s="60"/>
    </row>
    <row r="235" spans="33:34">
      <c r="AG235" s="60"/>
      <c r="AH235" s="60"/>
    </row>
    <row r="236" spans="33:34">
      <c r="AG236" s="60"/>
      <c r="AH236" s="60"/>
    </row>
  </sheetData>
  <mergeCells count="16">
    <mergeCell ref="G7:G8"/>
    <mergeCell ref="A7:A8"/>
    <mergeCell ref="B7:B8"/>
    <mergeCell ref="C7:C8"/>
    <mergeCell ref="E7:E8"/>
    <mergeCell ref="F7:F8"/>
    <mergeCell ref="N7:N8"/>
    <mergeCell ref="O7:O8"/>
    <mergeCell ref="P7:P8"/>
    <mergeCell ref="Q7:S7"/>
    <mergeCell ref="H7:H8"/>
    <mergeCell ref="I7:I8"/>
    <mergeCell ref="J7:J8"/>
    <mergeCell ref="K7:K8"/>
    <mergeCell ref="L7:L8"/>
    <mergeCell ref="M7:M8"/>
  </mergeCells>
  <dataValidations count="6">
    <dataValidation type="list" allowBlank="1" showInputMessage="1" showErrorMessage="1" sqref="K10:K1048576">
      <formula1>#REF!</formula1>
    </dataValidation>
    <dataValidation type="list" allowBlank="1" showInputMessage="1" showErrorMessage="1" sqref="C9 C10:C1048576">
      <formula1>#REF!</formula1>
    </dataValidation>
    <dataValidation type="list" allowBlank="1" showInputMessage="1" showErrorMessage="1" sqref="D9 D10:D1048576">
      <formula1>#REF!</formula1>
    </dataValidation>
    <dataValidation type="list" allowBlank="1" showInputMessage="1" showErrorMessage="1" sqref="H9 H10:H1048576 J9 J10:J1048576">
      <formula1>#REF!</formula1>
    </dataValidation>
    <dataValidation type="list" allowBlank="1" showInputMessage="1" showErrorMessage="1" sqref="I9 I10:I1048576">
      <formula1>#REF!</formula1>
    </dataValidation>
    <dataValidation type="list" allowBlank="1" showInputMessage="1" showErrorMessage="1" sqref="K9">
      <formula1>#REF!</formula1>
    </dataValidation>
  </dataValidations>
  <pageMargins left="0.23" right="0.16" top="1" bottom="1" header="0.5" footer="0.5"/>
  <pageSetup paperSize="9" scale="69" orientation="portrait"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3"/>
  <sheetViews>
    <sheetView zoomScale="80" zoomScaleNormal="80" workbookViewId="0"/>
  </sheetViews>
  <sheetFormatPr defaultRowHeight="14.25"/>
  <cols>
    <col min="1" max="1" width="14.42578125" style="3746" customWidth="1"/>
    <col min="2" max="2" width="66.140625" style="3747" customWidth="1"/>
    <col min="3" max="3" width="27" style="3747" customWidth="1"/>
    <col min="4" max="4" width="30.28515625" style="3747" customWidth="1"/>
    <col min="5" max="5" width="26.140625" style="3747" customWidth="1"/>
    <col min="6" max="6" width="20.7109375" style="3747" customWidth="1"/>
    <col min="7" max="7" width="27" style="3747" customWidth="1"/>
    <col min="8" max="8" width="20.7109375" style="3748" customWidth="1"/>
    <col min="9" max="9" width="27.7109375" style="3747" customWidth="1"/>
    <col min="10" max="10" width="21.5703125" style="3748" customWidth="1"/>
    <col min="11" max="11" width="31.28515625" style="3747" customWidth="1"/>
    <col min="12" max="12" width="22.5703125" style="3748" customWidth="1"/>
    <col min="13" max="16384" width="9.140625" style="3746"/>
  </cols>
  <sheetData>
    <row r="1" spans="1:12" ht="15">
      <c r="B1" s="41" t="s">
        <v>48</v>
      </c>
      <c r="C1" s="105" t="s">
        <v>3872</v>
      </c>
      <c r="D1" s="3516"/>
    </row>
    <row r="2" spans="1:12" ht="15">
      <c r="B2" s="27" t="s">
        <v>49</v>
      </c>
      <c r="C2" s="27" t="s">
        <v>3873</v>
      </c>
      <c r="D2" s="3516"/>
    </row>
    <row r="3" spans="1:12" ht="15">
      <c r="B3" s="27" t="s">
        <v>47</v>
      </c>
      <c r="C3" s="41" t="s">
        <v>3874</v>
      </c>
      <c r="D3" s="3516"/>
    </row>
    <row r="4" spans="1:12" ht="15">
      <c r="B4" s="27" t="s">
        <v>50</v>
      </c>
      <c r="C4" s="27" t="s">
        <v>53</v>
      </c>
      <c r="D4" s="3516"/>
    </row>
    <row r="5" spans="1:12" ht="15">
      <c r="B5" s="41" t="s">
        <v>792</v>
      </c>
      <c r="C5" s="41" t="s">
        <v>71</v>
      </c>
      <c r="D5" s="3516"/>
    </row>
    <row r="7" spans="1:12" ht="15" thickBot="1"/>
    <row r="8" spans="1:12" ht="15" customHeight="1">
      <c r="A8" s="5254" t="s">
        <v>3875</v>
      </c>
      <c r="B8" s="5255"/>
      <c r="C8" s="5255"/>
      <c r="D8" s="5255"/>
      <c r="E8" s="5255"/>
      <c r="F8" s="5255"/>
      <c r="G8" s="5255"/>
      <c r="H8" s="5255"/>
      <c r="I8" s="5255"/>
      <c r="J8" s="5255"/>
      <c r="K8" s="5255"/>
      <c r="L8" s="5256"/>
    </row>
    <row r="9" spans="1:12" ht="15" customHeight="1">
      <c r="A9" s="5257"/>
      <c r="B9" s="5258"/>
      <c r="C9" s="5258"/>
      <c r="D9" s="5258"/>
      <c r="E9" s="5258"/>
      <c r="F9" s="5258"/>
      <c r="G9" s="5258"/>
      <c r="H9" s="5258"/>
      <c r="I9" s="5258"/>
      <c r="J9" s="5258"/>
      <c r="K9" s="5258"/>
      <c r="L9" s="5259"/>
    </row>
    <row r="10" spans="1:12" ht="31.5" customHeight="1">
      <c r="A10" s="5260" t="s">
        <v>3876</v>
      </c>
      <c r="B10" s="5261"/>
      <c r="C10" s="5261"/>
      <c r="D10" s="5261"/>
      <c r="E10" s="5261"/>
      <c r="F10" s="5261"/>
      <c r="G10" s="5261"/>
      <c r="H10" s="5261"/>
      <c r="I10" s="5261"/>
      <c r="J10" s="5261"/>
      <c r="K10" s="5261"/>
      <c r="L10" s="5262"/>
    </row>
    <row r="11" spans="1:12" s="3749" customFormat="1" ht="58.5" customHeight="1">
      <c r="A11" s="5263"/>
      <c r="B11" s="5265" t="s">
        <v>3877</v>
      </c>
      <c r="C11" s="5265" t="s">
        <v>3878</v>
      </c>
      <c r="D11" s="5266" t="s">
        <v>3879</v>
      </c>
      <c r="E11" s="5266" t="s">
        <v>3880</v>
      </c>
      <c r="F11" s="5265" t="s">
        <v>3881</v>
      </c>
      <c r="G11" s="5265"/>
      <c r="H11" s="5265"/>
      <c r="I11" s="5265"/>
      <c r="J11" s="5265"/>
      <c r="K11" s="5265"/>
      <c r="L11" s="5267"/>
    </row>
    <row r="12" spans="1:12" s="3749" customFormat="1" ht="114.75">
      <c r="A12" s="5264"/>
      <c r="B12" s="5265"/>
      <c r="C12" s="5265"/>
      <c r="D12" s="5266"/>
      <c r="E12" s="5266"/>
      <c r="F12" s="3750" t="s">
        <v>3882</v>
      </c>
      <c r="G12" s="3751" t="s">
        <v>3883</v>
      </c>
      <c r="H12" s="3752" t="s">
        <v>3884</v>
      </c>
      <c r="I12" s="3751" t="s">
        <v>3885</v>
      </c>
      <c r="J12" s="3752" t="s">
        <v>3886</v>
      </c>
      <c r="K12" s="3751" t="s">
        <v>3887</v>
      </c>
      <c r="L12" s="3753" t="s">
        <v>3888</v>
      </c>
    </row>
    <row r="13" spans="1:12" s="3759" customFormat="1" ht="12.75">
      <c r="A13" s="3754"/>
      <c r="B13" s="3755"/>
      <c r="C13" s="3756" t="s">
        <v>1417</v>
      </c>
      <c r="D13" s="3756" t="s">
        <v>1422</v>
      </c>
      <c r="E13" s="3756" t="s">
        <v>1425</v>
      </c>
      <c r="F13" s="3756" t="s">
        <v>1428</v>
      </c>
      <c r="G13" s="3756" t="s">
        <v>1431</v>
      </c>
      <c r="H13" s="3757" t="s">
        <v>1434</v>
      </c>
      <c r="I13" s="3756" t="s">
        <v>1436</v>
      </c>
      <c r="J13" s="3757" t="s">
        <v>1439</v>
      </c>
      <c r="K13" s="3756" t="s">
        <v>1442</v>
      </c>
      <c r="L13" s="3758">
        <v>100</v>
      </c>
    </row>
    <row r="14" spans="1:12" s="3766" customFormat="1">
      <c r="A14" s="3760">
        <v>1</v>
      </c>
      <c r="B14" s="3761" t="s">
        <v>3889</v>
      </c>
      <c r="C14" s="3762"/>
      <c r="D14" s="3763"/>
      <c r="E14" s="3764"/>
      <c r="F14" s="3762"/>
      <c r="G14" s="3764"/>
      <c r="H14" s="3762"/>
      <c r="I14" s="3764"/>
      <c r="J14" s="3762"/>
      <c r="K14" s="3764"/>
      <c r="L14" s="3765"/>
    </row>
    <row r="15" spans="1:12" s="3766" customFormat="1">
      <c r="A15" s="3760">
        <v>2</v>
      </c>
      <c r="B15" s="3761" t="s">
        <v>3890</v>
      </c>
      <c r="C15" s="3762"/>
      <c r="D15" s="3763"/>
      <c r="E15" s="3764"/>
      <c r="F15" s="3762"/>
      <c r="G15" s="3764"/>
      <c r="H15" s="3762"/>
      <c r="I15" s="3764"/>
      <c r="J15" s="3762"/>
      <c r="K15" s="3764"/>
      <c r="L15" s="3765"/>
    </row>
    <row r="16" spans="1:12" s="3766" customFormat="1">
      <c r="A16" s="3760">
        <v>3</v>
      </c>
      <c r="B16" s="3761" t="s">
        <v>3891</v>
      </c>
      <c r="C16" s="3762"/>
      <c r="D16" s="3763"/>
      <c r="E16" s="3764"/>
      <c r="F16" s="3762"/>
      <c r="G16" s="3764"/>
      <c r="H16" s="3762"/>
      <c r="I16" s="3764"/>
      <c r="J16" s="3762"/>
      <c r="K16" s="3764"/>
      <c r="L16" s="3765"/>
    </row>
    <row r="17" spans="1:12" s="3766" customFormat="1">
      <c r="A17" s="3760">
        <v>4</v>
      </c>
      <c r="B17" s="3761" t="s">
        <v>3892</v>
      </c>
      <c r="C17" s="3762"/>
      <c r="D17" s="3763"/>
      <c r="E17" s="3764"/>
      <c r="F17" s="3762"/>
      <c r="G17" s="3764"/>
      <c r="H17" s="3762"/>
      <c r="I17" s="3764"/>
      <c r="J17" s="3762"/>
      <c r="K17" s="3764"/>
      <c r="L17" s="3765"/>
    </row>
    <row r="18" spans="1:12" s="3766" customFormat="1" ht="28.5">
      <c r="A18" s="3760">
        <v>5</v>
      </c>
      <c r="B18" s="3761" t="s">
        <v>3893</v>
      </c>
      <c r="C18" s="3762"/>
      <c r="D18" s="3763"/>
      <c r="E18" s="3764"/>
      <c r="F18" s="3762"/>
      <c r="G18" s="3764"/>
      <c r="H18" s="3762"/>
      <c r="I18" s="3764"/>
      <c r="J18" s="3762"/>
      <c r="K18" s="3764"/>
      <c r="L18" s="3765"/>
    </row>
    <row r="19" spans="1:12" ht="28.5">
      <c r="A19" s="5250">
        <v>6</v>
      </c>
      <c r="B19" s="3767" t="s">
        <v>3894</v>
      </c>
      <c r="C19" s="3762"/>
      <c r="D19" s="3763"/>
      <c r="E19" s="3764"/>
      <c r="F19" s="3762"/>
      <c r="G19" s="3764"/>
      <c r="H19" s="3762"/>
      <c r="I19" s="3764"/>
      <c r="J19" s="3762"/>
      <c r="K19" s="3764"/>
      <c r="L19" s="3765"/>
    </row>
    <row r="20" spans="1:12">
      <c r="A20" s="5251"/>
      <c r="B20" s="3768" t="s">
        <v>3895</v>
      </c>
      <c r="C20" s="3762"/>
      <c r="D20" s="3763"/>
      <c r="E20" s="3764"/>
      <c r="F20" s="3762"/>
      <c r="G20" s="3764"/>
      <c r="H20" s="3762"/>
      <c r="I20" s="3764"/>
      <c r="J20" s="3762"/>
      <c r="K20" s="3764"/>
      <c r="L20" s="3765"/>
    </row>
    <row r="21" spans="1:12">
      <c r="A21" s="5251"/>
      <c r="B21" s="3768" t="s">
        <v>3896</v>
      </c>
      <c r="C21" s="3762"/>
      <c r="D21" s="3763"/>
      <c r="E21" s="3764"/>
      <c r="F21" s="3762"/>
      <c r="G21" s="3764"/>
      <c r="H21" s="3762"/>
      <c r="I21" s="3764"/>
      <c r="J21" s="3762"/>
      <c r="K21" s="3764"/>
      <c r="L21" s="3765"/>
    </row>
    <row r="22" spans="1:12" ht="28.5">
      <c r="A22" s="5251"/>
      <c r="B22" s="3768" t="s">
        <v>3897</v>
      </c>
      <c r="C22" s="3762"/>
      <c r="D22" s="3763"/>
      <c r="E22" s="3764"/>
      <c r="F22" s="3762"/>
      <c r="G22" s="3764"/>
      <c r="H22" s="3762"/>
      <c r="I22" s="3764"/>
      <c r="J22" s="3762"/>
      <c r="K22" s="3764"/>
      <c r="L22" s="3765"/>
    </row>
    <row r="23" spans="1:12" ht="28.5">
      <c r="A23" s="5252"/>
      <c r="B23" s="3769" t="s">
        <v>3898</v>
      </c>
      <c r="C23" s="3762"/>
      <c r="D23" s="3763"/>
      <c r="E23" s="3764"/>
      <c r="F23" s="3762"/>
      <c r="G23" s="3764"/>
      <c r="H23" s="3762"/>
      <c r="I23" s="3764"/>
      <c r="J23" s="3762"/>
      <c r="K23" s="3764"/>
      <c r="L23" s="3765"/>
    </row>
    <row r="24" spans="1:12">
      <c r="A24" s="3760">
        <v>7</v>
      </c>
      <c r="B24" s="3761" t="s">
        <v>3899</v>
      </c>
      <c r="C24" s="3762"/>
      <c r="D24" s="3763"/>
      <c r="E24" s="3764"/>
      <c r="F24" s="3762"/>
      <c r="G24" s="3764"/>
      <c r="H24" s="3762"/>
      <c r="I24" s="3764"/>
      <c r="J24" s="3762"/>
      <c r="K24" s="3764"/>
      <c r="L24" s="3765"/>
    </row>
    <row r="25" spans="1:12">
      <c r="A25" s="3760">
        <v>8</v>
      </c>
      <c r="B25" s="3761" t="s">
        <v>3900</v>
      </c>
      <c r="C25" s="3762"/>
      <c r="D25" s="3763"/>
      <c r="E25" s="3764"/>
      <c r="F25" s="3762"/>
      <c r="G25" s="3764"/>
      <c r="H25" s="3762"/>
      <c r="I25" s="3764"/>
      <c r="J25" s="3762"/>
      <c r="K25" s="3764"/>
      <c r="L25" s="3765"/>
    </row>
    <row r="26" spans="1:12" ht="15" thickBot="1">
      <c r="A26" s="3770">
        <v>9</v>
      </c>
      <c r="B26" s="3771" t="s">
        <v>65</v>
      </c>
      <c r="C26" s="3762"/>
      <c r="D26" s="3763"/>
      <c r="E26" s="3764"/>
      <c r="F26" s="3762"/>
      <c r="G26" s="3764"/>
      <c r="H26" s="3762"/>
      <c r="I26" s="3764"/>
      <c r="J26" s="3762"/>
      <c r="K26" s="3764"/>
      <c r="L26" s="3765"/>
    </row>
    <row r="27" spans="1:12">
      <c r="A27" s="3772"/>
      <c r="B27" s="3773"/>
    </row>
    <row r="28" spans="1:12">
      <c r="A28" s="3772"/>
      <c r="B28" s="3773"/>
    </row>
    <row r="29" spans="1:12" ht="15" customHeight="1">
      <c r="B29" s="5253" t="s">
        <v>3901</v>
      </c>
      <c r="C29" s="5253"/>
      <c r="D29" s="5253"/>
      <c r="E29" s="5253"/>
      <c r="F29" s="5253"/>
    </row>
    <row r="30" spans="1:12">
      <c r="B30" s="5253"/>
      <c r="C30" s="5253"/>
      <c r="D30" s="5253"/>
      <c r="E30" s="5253"/>
      <c r="F30" s="5253"/>
    </row>
    <row r="31" spans="1:12">
      <c r="B31" s="5253"/>
      <c r="C31" s="5253"/>
      <c r="D31" s="5253"/>
      <c r="E31" s="5253"/>
      <c r="F31" s="5253"/>
    </row>
    <row r="32" spans="1:12">
      <c r="B32" s="5253"/>
      <c r="C32" s="5253"/>
      <c r="D32" s="5253"/>
      <c r="E32" s="5253"/>
      <c r="F32" s="5253"/>
    </row>
    <row r="33" spans="1:12">
      <c r="B33" s="5253"/>
      <c r="C33" s="5253"/>
      <c r="D33" s="5253"/>
      <c r="E33" s="5253"/>
      <c r="F33" s="5253"/>
    </row>
    <row r="34" spans="1:12">
      <c r="B34" s="5253"/>
      <c r="C34" s="5253"/>
      <c r="D34" s="5253"/>
      <c r="E34" s="5253"/>
      <c r="F34" s="5253"/>
    </row>
    <row r="35" spans="1:12">
      <c r="B35" s="5253"/>
      <c r="C35" s="5253"/>
      <c r="D35" s="5253"/>
      <c r="E35" s="5253"/>
      <c r="F35" s="5253"/>
    </row>
    <row r="36" spans="1:12" ht="35.25" customHeight="1">
      <c r="B36" s="5253"/>
      <c r="C36" s="5253"/>
      <c r="D36" s="5253"/>
      <c r="E36" s="5253"/>
      <c r="F36" s="5253"/>
    </row>
    <row r="37" spans="1:12">
      <c r="B37" s="3747" t="s">
        <v>685</v>
      </c>
    </row>
    <row r="39" spans="1:12">
      <c r="A39" s="3747"/>
      <c r="B39" s="3746"/>
      <c r="C39" s="3746"/>
      <c r="D39" s="3746"/>
      <c r="E39" s="3746"/>
      <c r="F39" s="3746"/>
      <c r="G39" s="3746"/>
      <c r="H39" s="3774"/>
      <c r="I39" s="3746"/>
      <c r="J39" s="3774"/>
      <c r="K39" s="3746"/>
      <c r="L39" s="3774"/>
    </row>
    <row r="40" spans="1:12">
      <c r="A40" s="3747"/>
      <c r="B40" s="3746"/>
      <c r="C40" s="3746"/>
      <c r="D40" s="3746"/>
      <c r="E40" s="3746"/>
      <c r="F40" s="3746"/>
      <c r="G40" s="3746"/>
      <c r="H40" s="3774"/>
      <c r="I40" s="3746"/>
      <c r="J40" s="3774"/>
      <c r="K40" s="3746"/>
      <c r="L40" s="3774"/>
    </row>
    <row r="41" spans="1:12" ht="14.25" customHeight="1">
      <c r="A41" s="3747"/>
      <c r="G41" s="3746"/>
      <c r="H41" s="3774"/>
      <c r="I41" s="3746"/>
      <c r="J41" s="3774"/>
      <c r="K41" s="3746"/>
      <c r="L41" s="3774"/>
    </row>
    <row r="42" spans="1:12" ht="14.25" customHeight="1">
      <c r="A42" s="3747"/>
      <c r="G42" s="3746"/>
      <c r="H42" s="3774"/>
      <c r="I42" s="3746"/>
      <c r="J42" s="3774"/>
      <c r="K42" s="3746"/>
      <c r="L42" s="3774"/>
    </row>
    <row r="43" spans="1:12" ht="14.25" customHeight="1">
      <c r="A43" s="3747"/>
      <c r="G43" s="3746"/>
      <c r="H43" s="3774"/>
      <c r="I43" s="3746"/>
      <c r="J43" s="3774"/>
      <c r="K43" s="3746"/>
      <c r="L43" s="3774"/>
    </row>
    <row r="44" spans="1:12" ht="14.25" customHeight="1">
      <c r="A44" s="3747"/>
      <c r="G44" s="3746"/>
      <c r="H44" s="3774"/>
      <c r="I44" s="3746"/>
      <c r="J44" s="3774"/>
      <c r="K44" s="3746"/>
      <c r="L44" s="3774"/>
    </row>
    <row r="45" spans="1:12" ht="14.25" customHeight="1">
      <c r="A45" s="3747"/>
      <c r="G45" s="3746"/>
      <c r="H45" s="3774"/>
      <c r="I45" s="3746"/>
      <c r="J45" s="3774"/>
      <c r="K45" s="3746"/>
      <c r="L45" s="3774"/>
    </row>
    <row r="46" spans="1:12" ht="14.25" customHeight="1">
      <c r="A46" s="3747"/>
      <c r="G46" s="3746"/>
      <c r="H46" s="3774"/>
      <c r="I46" s="3746"/>
      <c r="J46" s="3774"/>
      <c r="K46" s="3746"/>
      <c r="L46" s="3774"/>
    </row>
    <row r="47" spans="1:12" ht="14.25" customHeight="1">
      <c r="A47" s="3747"/>
      <c r="G47" s="3746"/>
      <c r="H47" s="3774"/>
      <c r="I47" s="3746"/>
      <c r="J47" s="3774"/>
      <c r="K47" s="3746"/>
      <c r="L47" s="3774"/>
    </row>
    <row r="48" spans="1:12" ht="67.5" customHeight="1">
      <c r="A48" s="3747"/>
      <c r="G48" s="3746"/>
      <c r="H48" s="3774"/>
      <c r="I48" s="3746"/>
      <c r="J48" s="3774"/>
      <c r="K48" s="3746"/>
      <c r="L48" s="3774"/>
    </row>
    <row r="49" spans="1:12">
      <c r="A49" s="3747"/>
      <c r="B49" s="3746"/>
      <c r="C49" s="3746"/>
      <c r="D49" s="3746"/>
      <c r="E49" s="3746"/>
      <c r="F49" s="3746"/>
      <c r="G49" s="3746"/>
      <c r="H49" s="3774"/>
      <c r="I49" s="3746"/>
      <c r="J49" s="3774"/>
      <c r="K49" s="3746"/>
      <c r="L49" s="3774"/>
    </row>
    <row r="50" spans="1:12">
      <c r="A50" s="3747"/>
      <c r="B50" s="3746"/>
      <c r="C50" s="3746"/>
      <c r="D50" s="3746"/>
      <c r="E50" s="3746"/>
      <c r="F50" s="3746"/>
      <c r="G50" s="3746"/>
      <c r="H50" s="3774"/>
      <c r="I50" s="3746"/>
      <c r="J50" s="3774"/>
      <c r="K50" s="3746"/>
      <c r="L50" s="3774"/>
    </row>
    <row r="51" spans="1:12">
      <c r="A51" s="3747"/>
      <c r="B51" s="3746"/>
      <c r="C51" s="3746"/>
      <c r="D51" s="3746"/>
      <c r="E51" s="3746"/>
      <c r="F51" s="3746"/>
      <c r="G51" s="3746"/>
      <c r="H51" s="3774"/>
      <c r="I51" s="3746"/>
      <c r="J51" s="3774"/>
      <c r="K51" s="3746"/>
      <c r="L51" s="3774"/>
    </row>
    <row r="52" spans="1:12">
      <c r="A52" s="3747"/>
      <c r="B52" s="3746"/>
      <c r="C52" s="3746"/>
      <c r="D52" s="3746"/>
      <c r="E52" s="3746"/>
      <c r="F52" s="3746"/>
      <c r="G52" s="3746"/>
      <c r="H52" s="3774"/>
      <c r="I52" s="3746"/>
      <c r="J52" s="3774"/>
      <c r="K52" s="3746"/>
      <c r="L52" s="3774"/>
    </row>
    <row r="53" spans="1:12">
      <c r="A53" s="3747"/>
      <c r="B53" s="3746"/>
      <c r="C53" s="3746"/>
      <c r="D53" s="3746"/>
      <c r="E53" s="3746"/>
      <c r="F53" s="3746"/>
      <c r="G53" s="3746"/>
      <c r="H53" s="3774"/>
      <c r="I53" s="3746"/>
      <c r="J53" s="3774"/>
      <c r="K53" s="3746"/>
      <c r="L53" s="3774"/>
    </row>
    <row r="54" spans="1:12">
      <c r="A54" s="3747"/>
      <c r="B54" s="3746"/>
      <c r="C54" s="3746"/>
      <c r="D54" s="3746"/>
      <c r="E54" s="3746"/>
      <c r="F54" s="3746"/>
      <c r="G54" s="3746"/>
      <c r="H54" s="3774"/>
      <c r="I54" s="3746"/>
      <c r="J54" s="3774"/>
      <c r="K54" s="3746"/>
      <c r="L54" s="3774"/>
    </row>
    <row r="55" spans="1:12">
      <c r="A55" s="3747"/>
      <c r="B55" s="3746"/>
      <c r="C55" s="3746"/>
      <c r="D55" s="3746"/>
      <c r="E55" s="3746"/>
      <c r="F55" s="3746"/>
      <c r="G55" s="3746"/>
      <c r="H55" s="3774"/>
      <c r="I55" s="3746"/>
      <c r="J55" s="3774"/>
      <c r="K55" s="3746"/>
      <c r="L55" s="3774"/>
    </row>
    <row r="56" spans="1:12">
      <c r="A56" s="3747"/>
      <c r="B56" s="3746"/>
      <c r="C56" s="3746"/>
      <c r="D56" s="3746"/>
      <c r="E56" s="3746"/>
      <c r="F56" s="3746"/>
      <c r="G56" s="3746"/>
      <c r="H56" s="3774"/>
      <c r="I56" s="3746"/>
      <c r="J56" s="3774"/>
      <c r="K56" s="3746"/>
      <c r="L56" s="3774"/>
    </row>
    <row r="57" spans="1:12">
      <c r="A57" s="3747"/>
      <c r="B57" s="3746"/>
      <c r="C57" s="3746"/>
      <c r="D57" s="3746"/>
      <c r="E57" s="3746"/>
      <c r="F57" s="3746"/>
      <c r="G57" s="3746"/>
      <c r="H57" s="3774"/>
      <c r="I57" s="3746"/>
      <c r="J57" s="3774"/>
      <c r="K57" s="3746"/>
      <c r="L57" s="3774"/>
    </row>
    <row r="58" spans="1:12">
      <c r="A58" s="3747"/>
      <c r="B58" s="3746"/>
      <c r="C58" s="3746"/>
      <c r="D58" s="3746"/>
      <c r="E58" s="3746"/>
      <c r="F58" s="3746"/>
      <c r="G58" s="3746"/>
      <c r="H58" s="3774"/>
      <c r="I58" s="3746"/>
      <c r="J58" s="3774"/>
      <c r="K58" s="3746"/>
      <c r="L58" s="3774"/>
    </row>
    <row r="59" spans="1:12">
      <c r="A59" s="3747"/>
      <c r="B59" s="3746"/>
      <c r="C59" s="3746"/>
      <c r="D59" s="3746"/>
      <c r="E59" s="3746"/>
      <c r="F59" s="3746"/>
      <c r="G59" s="3746"/>
      <c r="H59" s="3774"/>
      <c r="I59" s="3746"/>
      <c r="J59" s="3774"/>
      <c r="K59" s="3746"/>
      <c r="L59" s="3774"/>
    </row>
    <row r="60" spans="1:12">
      <c r="A60" s="3747"/>
      <c r="B60" s="3746"/>
      <c r="C60" s="3746"/>
      <c r="D60" s="3746"/>
      <c r="E60" s="3746"/>
      <c r="F60" s="3746"/>
      <c r="G60" s="3746"/>
      <c r="H60" s="3774"/>
      <c r="I60" s="3746"/>
      <c r="J60" s="3774"/>
      <c r="K60" s="3746"/>
      <c r="L60" s="3774"/>
    </row>
    <row r="61" spans="1:12">
      <c r="A61" s="3747"/>
      <c r="B61" s="3746"/>
      <c r="C61" s="3746"/>
      <c r="D61" s="3746"/>
      <c r="E61" s="3746"/>
      <c r="F61" s="3746"/>
      <c r="G61" s="3746"/>
      <c r="H61" s="3774"/>
      <c r="I61" s="3746"/>
      <c r="J61" s="3774"/>
      <c r="K61" s="3746"/>
      <c r="L61" s="3774"/>
    </row>
    <row r="62" spans="1:12">
      <c r="A62" s="3747"/>
      <c r="B62" s="3746"/>
      <c r="C62" s="3746"/>
      <c r="D62" s="3746"/>
      <c r="E62" s="3746"/>
      <c r="F62" s="3746"/>
      <c r="G62" s="3746"/>
      <c r="H62" s="3774"/>
      <c r="I62" s="3746"/>
      <c r="J62" s="3774"/>
      <c r="K62" s="3746"/>
      <c r="L62" s="3774"/>
    </row>
    <row r="63" spans="1:12">
      <c r="A63" s="3747"/>
      <c r="B63" s="3746"/>
      <c r="C63" s="3746"/>
      <c r="D63" s="3746"/>
      <c r="E63" s="3746"/>
      <c r="F63" s="3746"/>
      <c r="G63" s="3746"/>
      <c r="H63" s="3774"/>
      <c r="I63" s="3746"/>
      <c r="J63" s="3774"/>
      <c r="K63" s="3746"/>
      <c r="L63" s="3774"/>
    </row>
  </sheetData>
  <dataConsolidate/>
  <mergeCells count="10">
    <mergeCell ref="A19:A23"/>
    <mergeCell ref="B29:F36"/>
    <mergeCell ref="A8:L9"/>
    <mergeCell ref="A10:L10"/>
    <mergeCell ref="A11:A12"/>
    <mergeCell ref="B11:B12"/>
    <mergeCell ref="C11:C12"/>
    <mergeCell ref="D11:D12"/>
    <mergeCell ref="E11:E12"/>
    <mergeCell ref="F11:L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'[32]Data type'!#REF!</xm:f>
          </x14:formula1>
          <xm:sqref>D14:D26</xm:sqref>
        </x14:dataValidation>
      </x14:dataValidations>
    </ext>
  </extLst>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3"/>
  <sheetViews>
    <sheetView zoomScale="80" zoomScaleNormal="80" workbookViewId="0"/>
  </sheetViews>
  <sheetFormatPr defaultRowHeight="14.25"/>
  <cols>
    <col min="1" max="1" width="14.42578125" style="3746" customWidth="1"/>
    <col min="2" max="2" width="66.140625" style="3747" customWidth="1"/>
    <col min="3" max="3" width="18.140625" style="3747" customWidth="1"/>
    <col min="4" max="4" width="30.28515625" style="3747" customWidth="1"/>
    <col min="5" max="5" width="26.140625" style="3747" customWidth="1"/>
    <col min="6" max="6" width="20.7109375" style="3747" customWidth="1"/>
    <col min="7" max="7" width="27" style="3747" customWidth="1"/>
    <col min="8" max="8" width="20.7109375" style="3747" customWidth="1"/>
    <col min="9" max="9" width="27.7109375" style="3747" customWidth="1"/>
    <col min="10" max="10" width="21.5703125" style="3747" customWidth="1"/>
    <col min="11" max="11" width="31.28515625" style="3747" customWidth="1"/>
    <col min="12" max="12" width="22.5703125" style="3747" customWidth="1"/>
    <col min="13" max="16384" width="9.140625" style="3746"/>
  </cols>
  <sheetData>
    <row r="1" spans="1:12" ht="15">
      <c r="B1" s="41" t="s">
        <v>48</v>
      </c>
      <c r="C1" s="105" t="s">
        <v>1004</v>
      </c>
      <c r="D1" s="3516"/>
    </row>
    <row r="2" spans="1:12" ht="15">
      <c r="B2" s="27" t="s">
        <v>49</v>
      </c>
      <c r="C2" s="27" t="s">
        <v>3902</v>
      </c>
      <c r="D2" s="3516"/>
    </row>
    <row r="3" spans="1:12" ht="15">
      <c r="B3" s="27" t="s">
        <v>47</v>
      </c>
      <c r="C3" s="27" t="s">
        <v>3874</v>
      </c>
      <c r="D3" s="3516"/>
    </row>
    <row r="4" spans="1:12" ht="15">
      <c r="B4" s="27" t="s">
        <v>50</v>
      </c>
      <c r="C4" s="27" t="s">
        <v>53</v>
      </c>
      <c r="D4" s="3516"/>
    </row>
    <row r="5" spans="1:12" ht="15">
      <c r="B5" s="41" t="s">
        <v>792</v>
      </c>
      <c r="C5" s="41" t="s">
        <v>71</v>
      </c>
      <c r="D5" s="3516"/>
    </row>
    <row r="7" spans="1:12" ht="15" thickBot="1"/>
    <row r="8" spans="1:12" ht="15" customHeight="1">
      <c r="A8" s="5254" t="s">
        <v>3903</v>
      </c>
      <c r="B8" s="5255"/>
      <c r="C8" s="5255"/>
      <c r="D8" s="5255"/>
      <c r="E8" s="5255"/>
      <c r="F8" s="5255"/>
      <c r="G8" s="5255"/>
      <c r="H8" s="5255"/>
      <c r="I8" s="5255"/>
      <c r="J8" s="5255"/>
      <c r="K8" s="5255"/>
      <c r="L8" s="5256"/>
    </row>
    <row r="9" spans="1:12" ht="15" customHeight="1">
      <c r="A9" s="5257"/>
      <c r="B9" s="5258"/>
      <c r="C9" s="5258"/>
      <c r="D9" s="5258"/>
      <c r="E9" s="5258"/>
      <c r="F9" s="5258"/>
      <c r="G9" s="5258"/>
      <c r="H9" s="5258"/>
      <c r="I9" s="5258"/>
      <c r="J9" s="5258"/>
      <c r="K9" s="5258"/>
      <c r="L9" s="5259"/>
    </row>
    <row r="10" spans="1:12" ht="31.5" customHeight="1">
      <c r="A10" s="5260" t="s">
        <v>3876</v>
      </c>
      <c r="B10" s="5261"/>
      <c r="C10" s="5261"/>
      <c r="D10" s="5261"/>
      <c r="E10" s="5261"/>
      <c r="F10" s="5261"/>
      <c r="G10" s="5261"/>
      <c r="H10" s="5261"/>
      <c r="I10" s="5261"/>
      <c r="J10" s="5261"/>
      <c r="K10" s="5261"/>
      <c r="L10" s="5262"/>
    </row>
    <row r="11" spans="1:12" s="3749" customFormat="1" ht="58.5" customHeight="1">
      <c r="A11" s="5263"/>
      <c r="B11" s="5265" t="s">
        <v>3877</v>
      </c>
      <c r="C11" s="5265" t="s">
        <v>3878</v>
      </c>
      <c r="D11" s="5266" t="s">
        <v>3879</v>
      </c>
      <c r="E11" s="5266" t="s">
        <v>3880</v>
      </c>
      <c r="F11" s="5265" t="s">
        <v>3881</v>
      </c>
      <c r="G11" s="5265"/>
      <c r="H11" s="5265"/>
      <c r="I11" s="5265"/>
      <c r="J11" s="5265"/>
      <c r="K11" s="5265"/>
      <c r="L11" s="5267"/>
    </row>
    <row r="12" spans="1:12" s="3749" customFormat="1" ht="114.75">
      <c r="A12" s="5264"/>
      <c r="B12" s="5265"/>
      <c r="C12" s="5265"/>
      <c r="D12" s="5266"/>
      <c r="E12" s="5266"/>
      <c r="F12" s="3750" t="s">
        <v>3882</v>
      </c>
      <c r="G12" s="3751" t="s">
        <v>3883</v>
      </c>
      <c r="H12" s="3751" t="s">
        <v>3884</v>
      </c>
      <c r="I12" s="3751" t="s">
        <v>3885</v>
      </c>
      <c r="J12" s="3751" t="s">
        <v>3886</v>
      </c>
      <c r="K12" s="3751" t="s">
        <v>3887</v>
      </c>
      <c r="L12" s="3775" t="s">
        <v>3888</v>
      </c>
    </row>
    <row r="13" spans="1:12" s="3759" customFormat="1" ht="12.75">
      <c r="A13" s="3754"/>
      <c r="B13" s="3755"/>
      <c r="C13" s="3756" t="s">
        <v>1417</v>
      </c>
      <c r="D13" s="3756" t="s">
        <v>1422</v>
      </c>
      <c r="E13" s="3756" t="s">
        <v>1425</v>
      </c>
      <c r="F13" s="3756" t="s">
        <v>1428</v>
      </c>
      <c r="G13" s="3756" t="s">
        <v>1431</v>
      </c>
      <c r="H13" s="3756" t="s">
        <v>1434</v>
      </c>
      <c r="I13" s="3756" t="s">
        <v>1436</v>
      </c>
      <c r="J13" s="3756" t="s">
        <v>1439</v>
      </c>
      <c r="K13" s="3756" t="s">
        <v>1442</v>
      </c>
      <c r="L13" s="3776">
        <v>100</v>
      </c>
    </row>
    <row r="14" spans="1:12" s="3766" customFormat="1">
      <c r="A14" s="3760">
        <v>1</v>
      </c>
      <c r="B14" s="3761" t="s">
        <v>3889</v>
      </c>
      <c r="C14" s="3762"/>
      <c r="D14" s="3763"/>
      <c r="E14" s="3764"/>
      <c r="F14" s="3762"/>
      <c r="G14" s="3764"/>
      <c r="H14" s="3762"/>
      <c r="I14" s="3764"/>
      <c r="J14" s="3762"/>
      <c r="K14" s="3764"/>
      <c r="L14" s="3765"/>
    </row>
    <row r="15" spans="1:12" s="3766" customFormat="1">
      <c r="A15" s="3760">
        <v>2</v>
      </c>
      <c r="B15" s="3761" t="s">
        <v>3890</v>
      </c>
      <c r="C15" s="3762"/>
      <c r="D15" s="3763"/>
      <c r="E15" s="3764"/>
      <c r="F15" s="3762"/>
      <c r="G15" s="3764"/>
      <c r="H15" s="3762"/>
      <c r="I15" s="3764"/>
      <c r="J15" s="3762"/>
      <c r="K15" s="3764"/>
      <c r="L15" s="3765"/>
    </row>
    <row r="16" spans="1:12" s="3766" customFormat="1">
      <c r="A16" s="3760">
        <v>3</v>
      </c>
      <c r="B16" s="3761" t="s">
        <v>3891</v>
      </c>
      <c r="C16" s="3762"/>
      <c r="D16" s="3763"/>
      <c r="E16" s="3764"/>
      <c r="F16" s="3762"/>
      <c r="G16" s="3764"/>
      <c r="H16" s="3762"/>
      <c r="I16" s="3764"/>
      <c r="J16" s="3762"/>
      <c r="K16" s="3764"/>
      <c r="L16" s="3765"/>
    </row>
    <row r="17" spans="1:12" s="3766" customFormat="1">
      <c r="A17" s="3760">
        <v>4</v>
      </c>
      <c r="B17" s="3761" t="s">
        <v>3892</v>
      </c>
      <c r="C17" s="3762"/>
      <c r="D17" s="3763"/>
      <c r="E17" s="3764"/>
      <c r="F17" s="3762"/>
      <c r="G17" s="3764"/>
      <c r="H17" s="3762"/>
      <c r="I17" s="3764"/>
      <c r="J17" s="3762"/>
      <c r="K17" s="3764"/>
      <c r="L17" s="3765"/>
    </row>
    <row r="18" spans="1:12" s="3766" customFormat="1" ht="28.5">
      <c r="A18" s="3760">
        <v>5</v>
      </c>
      <c r="B18" s="3761" t="s">
        <v>3893</v>
      </c>
      <c r="C18" s="3762"/>
      <c r="D18" s="3763"/>
      <c r="E18" s="3764"/>
      <c r="F18" s="3762"/>
      <c r="G18" s="3764"/>
      <c r="H18" s="3762"/>
      <c r="I18" s="3764"/>
      <c r="J18" s="3762"/>
      <c r="K18" s="3764"/>
      <c r="L18" s="3765"/>
    </row>
    <row r="19" spans="1:12" ht="28.5">
      <c r="A19" s="5250">
        <v>6</v>
      </c>
      <c r="B19" s="3767" t="s">
        <v>3894</v>
      </c>
      <c r="C19" s="3762"/>
      <c r="D19" s="3763"/>
      <c r="E19" s="3764"/>
      <c r="F19" s="3762"/>
      <c r="G19" s="3764"/>
      <c r="H19" s="3762"/>
      <c r="I19" s="3764"/>
      <c r="J19" s="3762"/>
      <c r="K19" s="3764"/>
      <c r="L19" s="3765"/>
    </row>
    <row r="20" spans="1:12">
      <c r="A20" s="5251"/>
      <c r="B20" s="3768" t="s">
        <v>3895</v>
      </c>
      <c r="C20" s="3762"/>
      <c r="D20" s="3763"/>
      <c r="E20" s="3764"/>
      <c r="F20" s="3762"/>
      <c r="G20" s="3764"/>
      <c r="H20" s="3762"/>
      <c r="I20" s="3764"/>
      <c r="J20" s="3762"/>
      <c r="K20" s="3764"/>
      <c r="L20" s="3765"/>
    </row>
    <row r="21" spans="1:12">
      <c r="A21" s="5251"/>
      <c r="B21" s="3768" t="s">
        <v>3896</v>
      </c>
      <c r="C21" s="3762"/>
      <c r="D21" s="3763"/>
      <c r="E21" s="3764"/>
      <c r="F21" s="3762"/>
      <c r="G21" s="3764"/>
      <c r="H21" s="3762"/>
      <c r="I21" s="3764"/>
      <c r="J21" s="3762"/>
      <c r="K21" s="3764"/>
      <c r="L21" s="3765"/>
    </row>
    <row r="22" spans="1:12" ht="28.5">
      <c r="A22" s="5251"/>
      <c r="B22" s="3768" t="s">
        <v>3897</v>
      </c>
      <c r="C22" s="3762"/>
      <c r="D22" s="3763"/>
      <c r="E22" s="3764"/>
      <c r="F22" s="3762"/>
      <c r="G22" s="3764"/>
      <c r="H22" s="3762"/>
      <c r="I22" s="3764"/>
      <c r="J22" s="3762"/>
      <c r="K22" s="3764"/>
      <c r="L22" s="3765"/>
    </row>
    <row r="23" spans="1:12" ht="28.5">
      <c r="A23" s="5252"/>
      <c r="B23" s="3769" t="s">
        <v>3898</v>
      </c>
      <c r="C23" s="3762"/>
      <c r="D23" s="3763"/>
      <c r="E23" s="3764"/>
      <c r="F23" s="3762"/>
      <c r="G23" s="3764"/>
      <c r="H23" s="3762"/>
      <c r="I23" s="3764"/>
      <c r="J23" s="3762"/>
      <c r="K23" s="3764"/>
      <c r="L23" s="3765"/>
    </row>
    <row r="24" spans="1:12">
      <c r="A24" s="3760">
        <v>7</v>
      </c>
      <c r="B24" s="3761" t="s">
        <v>3899</v>
      </c>
      <c r="C24" s="3762"/>
      <c r="D24" s="3763"/>
      <c r="E24" s="3764"/>
      <c r="F24" s="3762"/>
      <c r="G24" s="3764"/>
      <c r="H24" s="3762"/>
      <c r="I24" s="3764"/>
      <c r="J24" s="3762"/>
      <c r="K24" s="3764"/>
      <c r="L24" s="3765"/>
    </row>
    <row r="25" spans="1:12">
      <c r="A25" s="3760">
        <v>8</v>
      </c>
      <c r="B25" s="3761" t="s">
        <v>3900</v>
      </c>
      <c r="C25" s="3762"/>
      <c r="D25" s="3763"/>
      <c r="E25" s="3764"/>
      <c r="F25" s="3762"/>
      <c r="G25" s="3764"/>
      <c r="H25" s="3762"/>
      <c r="I25" s="3764"/>
      <c r="J25" s="3762"/>
      <c r="K25" s="3764"/>
      <c r="L25" s="3765"/>
    </row>
    <row r="26" spans="1:12" ht="15" thickBot="1">
      <c r="A26" s="3770">
        <v>9</v>
      </c>
      <c r="B26" s="3771" t="s">
        <v>65</v>
      </c>
      <c r="C26" s="3762"/>
      <c r="D26" s="3763"/>
      <c r="E26" s="3764"/>
      <c r="F26" s="3762"/>
      <c r="G26" s="3764"/>
      <c r="H26" s="3762"/>
      <c r="I26" s="3764"/>
      <c r="J26" s="3762"/>
      <c r="K26" s="3764"/>
      <c r="L26" s="3765"/>
    </row>
    <row r="27" spans="1:12">
      <c r="A27" s="3772"/>
      <c r="B27" s="3773"/>
    </row>
    <row r="28" spans="1:12">
      <c r="A28" s="3772"/>
      <c r="B28" s="3773"/>
    </row>
    <row r="29" spans="1:12" ht="15" customHeight="1">
      <c r="B29" s="5253" t="s">
        <v>3901</v>
      </c>
      <c r="C29" s="5253"/>
      <c r="D29" s="5253"/>
      <c r="E29" s="5253"/>
      <c r="F29" s="5253"/>
    </row>
    <row r="30" spans="1:12">
      <c r="B30" s="5253"/>
      <c r="C30" s="5253"/>
      <c r="D30" s="5253"/>
      <c r="E30" s="5253"/>
      <c r="F30" s="5253"/>
    </row>
    <row r="31" spans="1:12">
      <c r="B31" s="5253"/>
      <c r="C31" s="5253"/>
      <c r="D31" s="5253"/>
      <c r="E31" s="5253"/>
      <c r="F31" s="5253"/>
    </row>
    <row r="32" spans="1:12">
      <c r="B32" s="5253"/>
      <c r="C32" s="5253"/>
      <c r="D32" s="5253"/>
      <c r="E32" s="5253"/>
      <c r="F32" s="5253"/>
    </row>
    <row r="33" spans="1:12">
      <c r="B33" s="5253"/>
      <c r="C33" s="5253"/>
      <c r="D33" s="5253"/>
      <c r="E33" s="5253"/>
      <c r="F33" s="5253"/>
    </row>
    <row r="34" spans="1:12">
      <c r="B34" s="5253"/>
      <c r="C34" s="5253"/>
      <c r="D34" s="5253"/>
      <c r="E34" s="5253"/>
      <c r="F34" s="5253"/>
    </row>
    <row r="35" spans="1:12">
      <c r="B35" s="5253"/>
      <c r="C35" s="5253"/>
      <c r="D35" s="5253"/>
      <c r="E35" s="5253"/>
      <c r="F35" s="5253"/>
    </row>
    <row r="36" spans="1:12" ht="35.25" customHeight="1">
      <c r="B36" s="5253"/>
      <c r="C36" s="5253"/>
      <c r="D36" s="5253"/>
      <c r="E36" s="5253"/>
      <c r="F36" s="5253"/>
    </row>
    <row r="37" spans="1:12">
      <c r="B37" s="3747" t="s">
        <v>685</v>
      </c>
    </row>
    <row r="39" spans="1:12">
      <c r="A39" s="3747"/>
      <c r="B39" s="3746"/>
      <c r="C39" s="3746"/>
      <c r="D39" s="3746"/>
      <c r="E39" s="3746"/>
      <c r="F39" s="3746"/>
      <c r="G39" s="3746"/>
      <c r="H39" s="3746"/>
      <c r="I39" s="3746"/>
      <c r="J39" s="3746"/>
      <c r="K39" s="3746"/>
      <c r="L39" s="3746"/>
    </row>
    <row r="40" spans="1:12">
      <c r="A40" s="3747"/>
      <c r="B40" s="3746"/>
      <c r="C40" s="3746"/>
      <c r="D40" s="3746"/>
      <c r="E40" s="3746"/>
      <c r="F40" s="3746"/>
      <c r="G40" s="3746"/>
      <c r="H40" s="3746"/>
      <c r="I40" s="3746"/>
      <c r="J40" s="3746"/>
      <c r="K40" s="3746"/>
      <c r="L40" s="3746"/>
    </row>
    <row r="41" spans="1:12" ht="14.25" customHeight="1">
      <c r="A41" s="3747"/>
      <c r="G41" s="3746"/>
      <c r="H41" s="3746"/>
      <c r="I41" s="3746"/>
      <c r="J41" s="3746"/>
      <c r="K41" s="3746"/>
      <c r="L41" s="3746"/>
    </row>
    <row r="42" spans="1:12" ht="14.25" customHeight="1">
      <c r="A42" s="3747"/>
      <c r="G42" s="3746"/>
      <c r="H42" s="3746"/>
      <c r="I42" s="3746"/>
      <c r="J42" s="3746"/>
      <c r="K42" s="3746"/>
      <c r="L42" s="3746"/>
    </row>
    <row r="43" spans="1:12" ht="14.25" customHeight="1">
      <c r="A43" s="3747"/>
      <c r="G43" s="3746"/>
      <c r="H43" s="3746"/>
      <c r="I43" s="3746"/>
      <c r="J43" s="3746"/>
      <c r="K43" s="3746"/>
      <c r="L43" s="3746"/>
    </row>
    <row r="44" spans="1:12" ht="14.25" customHeight="1">
      <c r="A44" s="3747"/>
      <c r="G44" s="3746"/>
      <c r="H44" s="3746"/>
      <c r="I44" s="3746"/>
      <c r="J44" s="3746"/>
      <c r="K44" s="3746"/>
      <c r="L44" s="3746"/>
    </row>
    <row r="45" spans="1:12" ht="14.25" customHeight="1">
      <c r="A45" s="3747"/>
      <c r="G45" s="3746"/>
      <c r="H45" s="3746"/>
      <c r="I45" s="3746"/>
      <c r="J45" s="3746"/>
      <c r="K45" s="3746"/>
      <c r="L45" s="3746"/>
    </row>
    <row r="46" spans="1:12" ht="14.25" customHeight="1">
      <c r="A46" s="3747"/>
      <c r="G46" s="3746"/>
      <c r="H46" s="3746"/>
      <c r="I46" s="3746"/>
      <c r="J46" s="3746"/>
      <c r="K46" s="3746"/>
      <c r="L46" s="3746"/>
    </row>
    <row r="47" spans="1:12" ht="14.25" customHeight="1">
      <c r="A47" s="3747"/>
      <c r="G47" s="3746"/>
      <c r="H47" s="3746"/>
      <c r="I47" s="3746"/>
      <c r="J47" s="3746"/>
      <c r="K47" s="3746"/>
      <c r="L47" s="3746"/>
    </row>
    <row r="48" spans="1:12" ht="67.5" customHeight="1">
      <c r="A48" s="3747"/>
      <c r="G48" s="3746"/>
      <c r="H48" s="3746"/>
      <c r="I48" s="3746"/>
      <c r="J48" s="3746"/>
      <c r="K48" s="3746"/>
      <c r="L48" s="3746"/>
    </row>
    <row r="49" spans="1:12">
      <c r="A49" s="3747"/>
      <c r="B49" s="3746"/>
      <c r="C49" s="3746"/>
      <c r="D49" s="3746"/>
      <c r="E49" s="3746"/>
      <c r="F49" s="3746"/>
      <c r="G49" s="3746"/>
      <c r="H49" s="3746"/>
      <c r="I49" s="3746"/>
      <c r="J49" s="3746"/>
      <c r="K49" s="3746"/>
      <c r="L49" s="3746"/>
    </row>
    <row r="50" spans="1:12">
      <c r="A50" s="3747"/>
      <c r="B50" s="3746"/>
      <c r="C50" s="3746"/>
      <c r="D50" s="3746"/>
      <c r="E50" s="3746"/>
      <c r="F50" s="3746"/>
      <c r="G50" s="3746"/>
      <c r="H50" s="3746"/>
      <c r="I50" s="3746"/>
      <c r="J50" s="3746"/>
      <c r="K50" s="3746"/>
      <c r="L50" s="3746"/>
    </row>
    <row r="51" spans="1:12">
      <c r="A51" s="3747"/>
      <c r="B51" s="3746"/>
      <c r="C51" s="3746"/>
      <c r="D51" s="3746"/>
      <c r="E51" s="3746"/>
      <c r="F51" s="3746"/>
      <c r="G51" s="3746"/>
      <c r="H51" s="3746"/>
      <c r="I51" s="3746"/>
      <c r="J51" s="3746"/>
      <c r="K51" s="3746"/>
      <c r="L51" s="3746"/>
    </row>
    <row r="52" spans="1:12">
      <c r="A52" s="3747"/>
      <c r="B52" s="3746"/>
      <c r="C52" s="3746"/>
      <c r="D52" s="3746"/>
      <c r="E52" s="3746"/>
      <c r="F52" s="3746"/>
      <c r="G52" s="3746"/>
      <c r="H52" s="3746"/>
      <c r="I52" s="3746"/>
      <c r="J52" s="3746"/>
      <c r="K52" s="3746"/>
      <c r="L52" s="3746"/>
    </row>
    <row r="53" spans="1:12">
      <c r="A53" s="3747"/>
      <c r="B53" s="3746"/>
      <c r="C53" s="3746"/>
      <c r="D53" s="3746"/>
      <c r="E53" s="3746"/>
      <c r="F53" s="3746"/>
      <c r="G53" s="3746"/>
      <c r="H53" s="3746"/>
      <c r="I53" s="3746"/>
      <c r="J53" s="3746"/>
      <c r="K53" s="3746"/>
      <c r="L53" s="3746"/>
    </row>
    <row r="54" spans="1:12">
      <c r="A54" s="3747"/>
      <c r="B54" s="3746"/>
      <c r="C54" s="3746"/>
      <c r="D54" s="3746"/>
      <c r="E54" s="3746"/>
      <c r="F54" s="3746"/>
      <c r="G54" s="3746"/>
      <c r="H54" s="3746"/>
      <c r="I54" s="3746"/>
      <c r="J54" s="3746"/>
      <c r="K54" s="3746"/>
      <c r="L54" s="3746"/>
    </row>
    <row r="55" spans="1:12">
      <c r="A55" s="3747"/>
      <c r="B55" s="3746"/>
      <c r="C55" s="3746"/>
      <c r="D55" s="3746"/>
      <c r="E55" s="3746"/>
      <c r="F55" s="3746"/>
      <c r="G55" s="3746"/>
      <c r="H55" s="3746"/>
      <c r="I55" s="3746"/>
      <c r="J55" s="3746"/>
      <c r="K55" s="3746"/>
      <c r="L55" s="3746"/>
    </row>
    <row r="56" spans="1:12">
      <c r="A56" s="3747"/>
      <c r="B56" s="3746"/>
      <c r="C56" s="3746"/>
      <c r="D56" s="3746"/>
      <c r="E56" s="3746"/>
      <c r="F56" s="3746"/>
      <c r="G56" s="3746"/>
      <c r="H56" s="3746"/>
      <c r="I56" s="3746"/>
      <c r="J56" s="3746"/>
      <c r="K56" s="3746"/>
      <c r="L56" s="3746"/>
    </row>
    <row r="57" spans="1:12">
      <c r="A57" s="3747"/>
      <c r="B57" s="3746"/>
      <c r="C57" s="3746"/>
      <c r="D57" s="3746"/>
      <c r="E57" s="3746"/>
      <c r="F57" s="3746"/>
      <c r="G57" s="3746"/>
      <c r="H57" s="3746"/>
      <c r="I57" s="3746"/>
      <c r="J57" s="3746"/>
      <c r="K57" s="3746"/>
      <c r="L57" s="3746"/>
    </row>
    <row r="58" spans="1:12">
      <c r="A58" s="3747"/>
      <c r="B58" s="3746"/>
      <c r="C58" s="3746"/>
      <c r="D58" s="3746"/>
      <c r="E58" s="3746"/>
      <c r="F58" s="3746"/>
      <c r="G58" s="3746"/>
      <c r="H58" s="3746"/>
      <c r="I58" s="3746"/>
      <c r="J58" s="3746"/>
      <c r="K58" s="3746"/>
      <c r="L58" s="3746"/>
    </row>
    <row r="59" spans="1:12">
      <c r="A59" s="3747"/>
      <c r="B59" s="3746"/>
      <c r="C59" s="3746"/>
      <c r="D59" s="3746"/>
      <c r="E59" s="3746"/>
      <c r="F59" s="3746"/>
      <c r="G59" s="3746"/>
      <c r="H59" s="3746"/>
      <c r="I59" s="3746"/>
      <c r="J59" s="3746"/>
      <c r="K59" s="3746"/>
      <c r="L59" s="3746"/>
    </row>
    <row r="60" spans="1:12">
      <c r="A60" s="3747"/>
      <c r="B60" s="3746"/>
      <c r="C60" s="3746"/>
      <c r="D60" s="3746"/>
      <c r="E60" s="3746"/>
      <c r="F60" s="3746"/>
      <c r="G60" s="3746"/>
      <c r="H60" s="3746"/>
      <c r="I60" s="3746"/>
      <c r="J60" s="3746"/>
      <c r="K60" s="3746"/>
      <c r="L60" s="3746"/>
    </row>
    <row r="61" spans="1:12">
      <c r="A61" s="3747"/>
      <c r="B61" s="3746"/>
      <c r="C61" s="3746"/>
      <c r="D61" s="3746"/>
      <c r="E61" s="3746"/>
      <c r="F61" s="3746"/>
      <c r="G61" s="3746"/>
      <c r="H61" s="3746"/>
      <c r="I61" s="3746"/>
      <c r="J61" s="3746"/>
      <c r="K61" s="3746"/>
      <c r="L61" s="3746"/>
    </row>
    <row r="62" spans="1:12">
      <c r="A62" s="3747"/>
      <c r="B62" s="3746"/>
      <c r="C62" s="3746"/>
      <c r="D62" s="3746"/>
      <c r="E62" s="3746"/>
      <c r="F62" s="3746"/>
      <c r="G62" s="3746"/>
      <c r="H62" s="3746"/>
      <c r="I62" s="3746"/>
      <c r="J62" s="3746"/>
      <c r="K62" s="3746"/>
      <c r="L62" s="3746"/>
    </row>
    <row r="63" spans="1:12">
      <c r="A63" s="3747"/>
      <c r="B63" s="3746"/>
      <c r="C63" s="3746"/>
      <c r="D63" s="3746"/>
      <c r="E63" s="3746"/>
      <c r="F63" s="3746"/>
      <c r="G63" s="3746"/>
      <c r="H63" s="3746"/>
      <c r="I63" s="3746"/>
      <c r="J63" s="3746"/>
      <c r="K63" s="3746"/>
      <c r="L63" s="3746"/>
    </row>
  </sheetData>
  <mergeCells count="10">
    <mergeCell ref="A19:A23"/>
    <mergeCell ref="B29:F36"/>
    <mergeCell ref="A8:L9"/>
    <mergeCell ref="A10:L10"/>
    <mergeCell ref="A11:A12"/>
    <mergeCell ref="B11:B12"/>
    <mergeCell ref="C11:C12"/>
    <mergeCell ref="D11:D12"/>
    <mergeCell ref="E11:E12"/>
    <mergeCell ref="F11:L1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'[32]Data type'!#REF!</xm:f>
          </x14:formula1>
          <xm:sqref>D14:D26</xm:sqref>
        </x14:dataValidation>
      </x14:dataValidations>
    </ext>
  </extLst>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3"/>
  <sheetViews>
    <sheetView zoomScale="80" zoomScaleNormal="80" workbookViewId="0"/>
  </sheetViews>
  <sheetFormatPr defaultRowHeight="14.25"/>
  <cols>
    <col min="1" max="1" width="14.42578125" style="3746" customWidth="1"/>
    <col min="2" max="2" width="66.140625" style="3747" customWidth="1"/>
    <col min="3" max="3" width="26.7109375" style="3747" customWidth="1"/>
    <col min="4" max="4" width="30.28515625" style="3747" customWidth="1"/>
    <col min="5" max="5" width="26.140625" style="3747" customWidth="1"/>
    <col min="6" max="6" width="20.7109375" style="3747" customWidth="1"/>
    <col min="7" max="7" width="27" style="3747" customWidth="1"/>
    <col min="8" max="8" width="20.7109375" style="3747" customWidth="1"/>
    <col min="9" max="9" width="27.7109375" style="3747" customWidth="1"/>
    <col min="10" max="10" width="21.5703125" style="3747" customWidth="1"/>
    <col min="11" max="11" width="31.28515625" style="3747" customWidth="1"/>
    <col min="12" max="12" width="22.5703125" style="3747" customWidth="1"/>
    <col min="13" max="16384" width="9.140625" style="3746"/>
  </cols>
  <sheetData>
    <row r="1" spans="1:12" ht="15">
      <c r="B1" s="41" t="s">
        <v>48</v>
      </c>
      <c r="C1" s="105" t="s">
        <v>1005</v>
      </c>
      <c r="D1" s="3516"/>
    </row>
    <row r="2" spans="1:12" ht="15">
      <c r="B2" s="27" t="s">
        <v>49</v>
      </c>
      <c r="C2" s="27" t="s">
        <v>3904</v>
      </c>
      <c r="D2" s="3516"/>
    </row>
    <row r="3" spans="1:12" ht="15">
      <c r="B3" s="27" t="s">
        <v>47</v>
      </c>
      <c r="C3" s="27" t="s">
        <v>3874</v>
      </c>
      <c r="D3" s="3516"/>
    </row>
    <row r="4" spans="1:12" ht="15">
      <c r="B4" s="27" t="s">
        <v>50</v>
      </c>
      <c r="C4" s="27" t="s">
        <v>53</v>
      </c>
      <c r="D4" s="3516"/>
    </row>
    <row r="5" spans="1:12" ht="15">
      <c r="B5" s="41" t="s">
        <v>792</v>
      </c>
      <c r="C5" s="41" t="s">
        <v>71</v>
      </c>
      <c r="D5" s="3516"/>
    </row>
    <row r="7" spans="1:12" ht="15" thickBot="1"/>
    <row r="8" spans="1:12" ht="15" customHeight="1">
      <c r="A8" s="5254" t="s">
        <v>3905</v>
      </c>
      <c r="B8" s="5255"/>
      <c r="C8" s="5255"/>
      <c r="D8" s="5255"/>
      <c r="E8" s="5255"/>
      <c r="F8" s="5255"/>
      <c r="G8" s="5255"/>
      <c r="H8" s="5255"/>
      <c r="I8" s="5255"/>
      <c r="J8" s="5255"/>
      <c r="K8" s="5255"/>
      <c r="L8" s="5256"/>
    </row>
    <row r="9" spans="1:12" ht="15" customHeight="1">
      <c r="A9" s="5257"/>
      <c r="B9" s="5258"/>
      <c r="C9" s="5258"/>
      <c r="D9" s="5258"/>
      <c r="E9" s="5258"/>
      <c r="F9" s="5258"/>
      <c r="G9" s="5258"/>
      <c r="H9" s="5258"/>
      <c r="I9" s="5258"/>
      <c r="J9" s="5258"/>
      <c r="K9" s="5258"/>
      <c r="L9" s="5259"/>
    </row>
    <row r="10" spans="1:12" ht="31.5" customHeight="1">
      <c r="A10" s="5260" t="s">
        <v>3876</v>
      </c>
      <c r="B10" s="5261"/>
      <c r="C10" s="5261"/>
      <c r="D10" s="5261"/>
      <c r="E10" s="5261"/>
      <c r="F10" s="5261"/>
      <c r="G10" s="5261"/>
      <c r="H10" s="5261"/>
      <c r="I10" s="5261"/>
      <c r="J10" s="5261"/>
      <c r="K10" s="5261"/>
      <c r="L10" s="5262"/>
    </row>
    <row r="11" spans="1:12" s="3749" customFormat="1" ht="58.5" customHeight="1">
      <c r="A11" s="5263"/>
      <c r="B11" s="5265" t="s">
        <v>3877</v>
      </c>
      <c r="C11" s="5265" t="s">
        <v>3878</v>
      </c>
      <c r="D11" s="5266" t="s">
        <v>3879</v>
      </c>
      <c r="E11" s="5266" t="s">
        <v>3880</v>
      </c>
      <c r="F11" s="5265" t="s">
        <v>3881</v>
      </c>
      <c r="G11" s="5265"/>
      <c r="H11" s="5265"/>
      <c r="I11" s="5265"/>
      <c r="J11" s="5265"/>
      <c r="K11" s="5265"/>
      <c r="L11" s="5267"/>
    </row>
    <row r="12" spans="1:12" s="3749" customFormat="1" ht="114.75">
      <c r="A12" s="5264"/>
      <c r="B12" s="5265"/>
      <c r="C12" s="5265"/>
      <c r="D12" s="5266"/>
      <c r="E12" s="5266"/>
      <c r="F12" s="3750" t="s">
        <v>3882</v>
      </c>
      <c r="G12" s="3751" t="s">
        <v>3883</v>
      </c>
      <c r="H12" s="3751" t="s">
        <v>3884</v>
      </c>
      <c r="I12" s="3751" t="s">
        <v>3885</v>
      </c>
      <c r="J12" s="3751" t="s">
        <v>3886</v>
      </c>
      <c r="K12" s="3751" t="s">
        <v>3887</v>
      </c>
      <c r="L12" s="3775" t="s">
        <v>3888</v>
      </c>
    </row>
    <row r="13" spans="1:12" s="3759" customFormat="1" ht="12.75">
      <c r="A13" s="3754"/>
      <c r="B13" s="3755"/>
      <c r="C13" s="3756" t="s">
        <v>1417</v>
      </c>
      <c r="D13" s="3756" t="s">
        <v>1422</v>
      </c>
      <c r="E13" s="3756" t="s">
        <v>1425</v>
      </c>
      <c r="F13" s="3756" t="s">
        <v>1428</v>
      </c>
      <c r="G13" s="3756" t="s">
        <v>1431</v>
      </c>
      <c r="H13" s="3756" t="s">
        <v>1434</v>
      </c>
      <c r="I13" s="3756" t="s">
        <v>1436</v>
      </c>
      <c r="J13" s="3756" t="s">
        <v>1439</v>
      </c>
      <c r="K13" s="3756" t="s">
        <v>1442</v>
      </c>
      <c r="L13" s="3776">
        <v>100</v>
      </c>
    </row>
    <row r="14" spans="1:12" s="3766" customFormat="1">
      <c r="A14" s="3760">
        <v>1</v>
      </c>
      <c r="B14" s="3761" t="s">
        <v>3889</v>
      </c>
      <c r="C14" s="3777"/>
      <c r="D14" s="3778"/>
      <c r="E14" s="3779"/>
      <c r="F14" s="3780"/>
      <c r="G14" s="3779"/>
      <c r="H14" s="3780"/>
      <c r="I14" s="3779"/>
      <c r="J14" s="3780"/>
      <c r="K14" s="3779"/>
      <c r="L14" s="3781"/>
    </row>
    <row r="15" spans="1:12" s="3766" customFormat="1">
      <c r="A15" s="3760">
        <v>2</v>
      </c>
      <c r="B15" s="3761" t="s">
        <v>3890</v>
      </c>
      <c r="C15" s="3777"/>
      <c r="D15" s="3778"/>
      <c r="E15" s="3779"/>
      <c r="F15" s="3780"/>
      <c r="G15" s="3779"/>
      <c r="H15" s="3780"/>
      <c r="I15" s="3779"/>
      <c r="J15" s="3780"/>
      <c r="K15" s="3779"/>
      <c r="L15" s="3781"/>
    </row>
    <row r="16" spans="1:12" s="3766" customFormat="1">
      <c r="A16" s="3760">
        <v>3</v>
      </c>
      <c r="B16" s="3761" t="s">
        <v>3891</v>
      </c>
      <c r="C16" s="3777"/>
      <c r="D16" s="3778"/>
      <c r="E16" s="3779"/>
      <c r="F16" s="3780"/>
      <c r="G16" s="3779"/>
      <c r="H16" s="3780"/>
      <c r="I16" s="3779"/>
      <c r="J16" s="3780"/>
      <c r="K16" s="3779"/>
      <c r="L16" s="3781"/>
    </row>
    <row r="17" spans="1:12" s="3766" customFormat="1">
      <c r="A17" s="3760">
        <v>4</v>
      </c>
      <c r="B17" s="3761" t="s">
        <v>3892</v>
      </c>
      <c r="C17" s="3777"/>
      <c r="D17" s="3778"/>
      <c r="E17" s="3779"/>
      <c r="F17" s="3780"/>
      <c r="G17" s="3779"/>
      <c r="H17" s="3780"/>
      <c r="I17" s="3779"/>
      <c r="J17" s="3780"/>
      <c r="K17" s="3779"/>
      <c r="L17" s="3781"/>
    </row>
    <row r="18" spans="1:12" s="3766" customFormat="1" ht="28.5">
      <c r="A18" s="3760">
        <v>5</v>
      </c>
      <c r="B18" s="3761" t="s">
        <v>3893</v>
      </c>
      <c r="C18" s="3777"/>
      <c r="D18" s="3778"/>
      <c r="E18" s="3779"/>
      <c r="F18" s="3780"/>
      <c r="G18" s="3779"/>
      <c r="H18" s="3780"/>
      <c r="I18" s="3779"/>
      <c r="J18" s="3780"/>
      <c r="K18" s="3779"/>
      <c r="L18" s="3781"/>
    </row>
    <row r="19" spans="1:12" ht="28.5">
      <c r="A19" s="5250">
        <v>6</v>
      </c>
      <c r="B19" s="3767" t="s">
        <v>3894</v>
      </c>
      <c r="C19" s="3782"/>
      <c r="D19" s="3778"/>
      <c r="E19" s="3779"/>
      <c r="F19" s="3783"/>
      <c r="G19" s="3779"/>
      <c r="H19" s="3783"/>
      <c r="I19" s="3779"/>
      <c r="J19" s="3783"/>
      <c r="K19" s="3779"/>
      <c r="L19" s="3784"/>
    </row>
    <row r="20" spans="1:12">
      <c r="A20" s="5251"/>
      <c r="B20" s="3768" t="s">
        <v>3895</v>
      </c>
      <c r="C20" s="3785"/>
      <c r="D20" s="3778"/>
      <c r="E20" s="3779"/>
      <c r="F20" s="3786"/>
      <c r="G20" s="3779"/>
      <c r="H20" s="3786"/>
      <c r="I20" s="3779"/>
      <c r="J20" s="3786"/>
      <c r="K20" s="3779"/>
      <c r="L20" s="3787"/>
    </row>
    <row r="21" spans="1:12">
      <c r="A21" s="5251"/>
      <c r="B21" s="3768" t="s">
        <v>3896</v>
      </c>
      <c r="C21" s="3785"/>
      <c r="D21" s="3778"/>
      <c r="E21" s="3779"/>
      <c r="F21" s="3786"/>
      <c r="G21" s="3779"/>
      <c r="H21" s="3786"/>
      <c r="I21" s="3779"/>
      <c r="J21" s="3786"/>
      <c r="K21" s="3779"/>
      <c r="L21" s="3787"/>
    </row>
    <row r="22" spans="1:12" ht="28.5">
      <c r="A22" s="5251"/>
      <c r="B22" s="3768" t="s">
        <v>3897</v>
      </c>
      <c r="C22" s="3785"/>
      <c r="D22" s="3778"/>
      <c r="E22" s="3779"/>
      <c r="F22" s="3786"/>
      <c r="G22" s="3779"/>
      <c r="H22" s="3786"/>
      <c r="I22" s="3779"/>
      <c r="J22" s="3786"/>
      <c r="K22" s="3779"/>
      <c r="L22" s="3787"/>
    </row>
    <row r="23" spans="1:12" ht="28.5">
      <c r="A23" s="5252"/>
      <c r="B23" s="3769" t="s">
        <v>3898</v>
      </c>
      <c r="C23" s="3788"/>
      <c r="D23" s="3778"/>
      <c r="E23" s="3779"/>
      <c r="F23" s="3789"/>
      <c r="G23" s="3779"/>
      <c r="H23" s="3789"/>
      <c r="I23" s="3779"/>
      <c r="J23" s="3789"/>
      <c r="K23" s="3779"/>
      <c r="L23" s="3790"/>
    </row>
    <row r="24" spans="1:12">
      <c r="A24" s="3760">
        <v>7</v>
      </c>
      <c r="B24" s="3761" t="s">
        <v>3899</v>
      </c>
      <c r="C24" s="3791"/>
      <c r="D24" s="3778"/>
      <c r="E24" s="3779"/>
      <c r="F24" s="3792"/>
      <c r="G24" s="3779"/>
      <c r="H24" s="3792"/>
      <c r="I24" s="3779"/>
      <c r="J24" s="3792"/>
      <c r="K24" s="3779"/>
      <c r="L24" s="3793"/>
    </row>
    <row r="25" spans="1:12">
      <c r="A25" s="3760">
        <v>8</v>
      </c>
      <c r="B25" s="3761" t="s">
        <v>3900</v>
      </c>
      <c r="C25" s="3791"/>
      <c r="D25" s="3778"/>
      <c r="E25" s="3779"/>
      <c r="F25" s="3792"/>
      <c r="G25" s="3779"/>
      <c r="H25" s="3792"/>
      <c r="I25" s="3779"/>
      <c r="J25" s="3792"/>
      <c r="K25" s="3779"/>
      <c r="L25" s="3793"/>
    </row>
    <row r="26" spans="1:12" ht="15" thickBot="1">
      <c r="A26" s="3770">
        <v>9</v>
      </c>
      <c r="B26" s="3771" t="s">
        <v>65</v>
      </c>
      <c r="C26" s="3794"/>
      <c r="D26" s="3778"/>
      <c r="E26" s="3779"/>
      <c r="F26" s="3795"/>
      <c r="G26" s="3779"/>
      <c r="H26" s="3795"/>
      <c r="I26" s="3779"/>
      <c r="J26" s="3795"/>
      <c r="K26" s="3779"/>
      <c r="L26" s="3796"/>
    </row>
    <row r="27" spans="1:12">
      <c r="A27" s="3772"/>
      <c r="B27" s="3773"/>
      <c r="C27" s="3748"/>
    </row>
    <row r="28" spans="1:12">
      <c r="A28" s="3772"/>
      <c r="B28" s="3773"/>
    </row>
    <row r="29" spans="1:12" ht="15" customHeight="1">
      <c r="B29" s="5253" t="s">
        <v>3901</v>
      </c>
      <c r="C29" s="5253"/>
      <c r="D29" s="5253"/>
      <c r="E29" s="5253"/>
      <c r="F29" s="5253"/>
    </row>
    <row r="30" spans="1:12">
      <c r="B30" s="5253"/>
      <c r="C30" s="5253"/>
      <c r="D30" s="5253"/>
      <c r="E30" s="5253"/>
      <c r="F30" s="5253"/>
    </row>
    <row r="31" spans="1:12">
      <c r="B31" s="5253"/>
      <c r="C31" s="5253"/>
      <c r="D31" s="5253"/>
      <c r="E31" s="5253"/>
      <c r="F31" s="5253"/>
    </row>
    <row r="32" spans="1:12">
      <c r="B32" s="5253"/>
      <c r="C32" s="5253"/>
      <c r="D32" s="5253"/>
      <c r="E32" s="5253"/>
      <c r="F32" s="5253"/>
    </row>
    <row r="33" spans="1:12">
      <c r="B33" s="5253"/>
      <c r="C33" s="5253"/>
      <c r="D33" s="5253"/>
      <c r="E33" s="5253"/>
      <c r="F33" s="5253"/>
    </row>
    <row r="34" spans="1:12">
      <c r="B34" s="5253"/>
      <c r="C34" s="5253"/>
      <c r="D34" s="5253"/>
      <c r="E34" s="5253"/>
      <c r="F34" s="5253"/>
    </row>
    <row r="35" spans="1:12">
      <c r="B35" s="5253"/>
      <c r="C35" s="5253"/>
      <c r="D35" s="5253"/>
      <c r="E35" s="5253"/>
      <c r="F35" s="5253"/>
    </row>
    <row r="36" spans="1:12" ht="35.25" customHeight="1">
      <c r="B36" s="5253"/>
      <c r="C36" s="5253"/>
      <c r="D36" s="5253"/>
      <c r="E36" s="5253"/>
      <c r="F36" s="5253"/>
    </row>
    <row r="37" spans="1:12">
      <c r="B37" s="3747" t="s">
        <v>685</v>
      </c>
    </row>
    <row r="39" spans="1:12">
      <c r="A39" s="3747"/>
      <c r="B39" s="3746"/>
      <c r="C39" s="3746"/>
      <c r="D39" s="3746"/>
      <c r="E39" s="3746"/>
      <c r="F39" s="3746"/>
      <c r="G39" s="3746"/>
      <c r="H39" s="3746"/>
      <c r="I39" s="3746"/>
      <c r="J39" s="3746"/>
      <c r="K39" s="3746"/>
      <c r="L39" s="3746"/>
    </row>
    <row r="40" spans="1:12">
      <c r="A40" s="3747"/>
      <c r="B40" s="3746"/>
      <c r="C40" s="3746"/>
      <c r="D40" s="3746"/>
      <c r="E40" s="3746"/>
      <c r="F40" s="3746"/>
      <c r="G40" s="3746"/>
      <c r="H40" s="3746"/>
      <c r="I40" s="3746"/>
      <c r="J40" s="3746"/>
      <c r="K40" s="3746"/>
      <c r="L40" s="3746"/>
    </row>
    <row r="41" spans="1:12" ht="14.25" customHeight="1">
      <c r="A41" s="3747"/>
      <c r="G41" s="3746"/>
      <c r="H41" s="3746"/>
      <c r="I41" s="3746"/>
      <c r="J41" s="3746"/>
      <c r="K41" s="3746"/>
      <c r="L41" s="3746"/>
    </row>
    <row r="42" spans="1:12" ht="14.25" customHeight="1">
      <c r="A42" s="3747"/>
      <c r="G42" s="3746"/>
      <c r="H42" s="3746"/>
      <c r="I42" s="3746"/>
      <c r="J42" s="3746"/>
      <c r="K42" s="3746"/>
      <c r="L42" s="3746"/>
    </row>
    <row r="43" spans="1:12" ht="14.25" customHeight="1">
      <c r="A43" s="3747"/>
      <c r="G43" s="3746"/>
      <c r="H43" s="3746"/>
      <c r="I43" s="3746"/>
      <c r="J43" s="3746"/>
      <c r="K43" s="3746"/>
      <c r="L43" s="3746"/>
    </row>
    <row r="44" spans="1:12" ht="14.25" customHeight="1">
      <c r="A44" s="3747"/>
      <c r="G44" s="3746"/>
      <c r="H44" s="3746"/>
      <c r="I44" s="3746"/>
      <c r="J44" s="3746"/>
      <c r="K44" s="3746"/>
      <c r="L44" s="3746"/>
    </row>
    <row r="45" spans="1:12" ht="14.25" customHeight="1">
      <c r="A45" s="3747"/>
      <c r="G45" s="3746"/>
      <c r="H45" s="3746"/>
      <c r="I45" s="3746"/>
      <c r="J45" s="3746"/>
      <c r="K45" s="3746"/>
      <c r="L45" s="3746"/>
    </row>
    <row r="46" spans="1:12" ht="14.25" customHeight="1">
      <c r="A46" s="3747"/>
      <c r="G46" s="3746"/>
      <c r="H46" s="3746"/>
      <c r="I46" s="3746"/>
      <c r="J46" s="3746"/>
      <c r="K46" s="3746"/>
      <c r="L46" s="3746"/>
    </row>
    <row r="47" spans="1:12" ht="14.25" customHeight="1">
      <c r="A47" s="3747"/>
      <c r="G47" s="3746"/>
      <c r="H47" s="3746"/>
      <c r="I47" s="3746"/>
      <c r="J47" s="3746"/>
      <c r="K47" s="3746"/>
      <c r="L47" s="3746"/>
    </row>
    <row r="48" spans="1:12" ht="67.5" customHeight="1">
      <c r="A48" s="3747"/>
      <c r="G48" s="3746"/>
      <c r="H48" s="3746"/>
      <c r="I48" s="3746"/>
      <c r="J48" s="3746"/>
      <c r="K48" s="3746"/>
      <c r="L48" s="3746"/>
    </row>
    <row r="49" spans="1:12">
      <c r="A49" s="3747"/>
      <c r="B49" s="3746"/>
      <c r="C49" s="3746"/>
      <c r="D49" s="3746"/>
      <c r="E49" s="3746"/>
      <c r="F49" s="3746"/>
      <c r="G49" s="3746"/>
      <c r="H49" s="3746"/>
      <c r="I49" s="3746"/>
      <c r="J49" s="3746"/>
      <c r="K49" s="3746"/>
      <c r="L49" s="3746"/>
    </row>
    <row r="50" spans="1:12">
      <c r="A50" s="3747"/>
      <c r="B50" s="3746"/>
      <c r="C50" s="3746"/>
      <c r="D50" s="3746"/>
      <c r="E50" s="3746"/>
      <c r="F50" s="3746"/>
      <c r="G50" s="3746"/>
      <c r="H50" s="3746"/>
      <c r="I50" s="3746"/>
      <c r="J50" s="3746"/>
      <c r="K50" s="3746"/>
      <c r="L50" s="3746"/>
    </row>
    <row r="51" spans="1:12">
      <c r="A51" s="3747"/>
      <c r="B51" s="3746"/>
      <c r="C51" s="3746"/>
      <c r="D51" s="3746"/>
      <c r="E51" s="3746"/>
      <c r="F51" s="3746"/>
      <c r="G51" s="3746"/>
      <c r="H51" s="3746"/>
      <c r="I51" s="3746"/>
      <c r="J51" s="3746"/>
      <c r="K51" s="3746"/>
      <c r="L51" s="3746"/>
    </row>
    <row r="52" spans="1:12">
      <c r="A52" s="3747"/>
      <c r="B52" s="3746"/>
      <c r="C52" s="3746"/>
      <c r="D52" s="3746"/>
      <c r="E52" s="3746"/>
      <c r="F52" s="3746"/>
      <c r="G52" s="3746"/>
      <c r="H52" s="3746"/>
      <c r="I52" s="3746"/>
      <c r="J52" s="3746"/>
      <c r="K52" s="3746"/>
      <c r="L52" s="3746"/>
    </row>
    <row r="53" spans="1:12">
      <c r="A53" s="3747"/>
      <c r="B53" s="3746"/>
      <c r="C53" s="3746"/>
      <c r="D53" s="3746"/>
      <c r="E53" s="3746"/>
      <c r="F53" s="3746"/>
      <c r="G53" s="3746"/>
      <c r="H53" s="3746"/>
      <c r="I53" s="3746"/>
      <c r="J53" s="3746"/>
      <c r="K53" s="3746"/>
      <c r="L53" s="3746"/>
    </row>
    <row r="54" spans="1:12">
      <c r="A54" s="3747"/>
      <c r="B54" s="3746"/>
      <c r="C54" s="3746"/>
      <c r="D54" s="3746"/>
      <c r="E54" s="3746"/>
      <c r="F54" s="3746"/>
      <c r="G54" s="3746"/>
      <c r="H54" s="3746"/>
      <c r="I54" s="3746"/>
      <c r="J54" s="3746"/>
      <c r="K54" s="3746"/>
      <c r="L54" s="3746"/>
    </row>
    <row r="55" spans="1:12">
      <c r="A55" s="3747"/>
      <c r="B55" s="3746"/>
      <c r="C55" s="3746"/>
      <c r="D55" s="3746"/>
      <c r="E55" s="3746"/>
      <c r="F55" s="3746"/>
      <c r="G55" s="3746"/>
      <c r="H55" s="3746"/>
      <c r="I55" s="3746"/>
      <c r="J55" s="3746"/>
      <c r="K55" s="3746"/>
      <c r="L55" s="3746"/>
    </row>
    <row r="56" spans="1:12">
      <c r="A56" s="3747"/>
      <c r="B56" s="3746"/>
      <c r="C56" s="3746"/>
      <c r="D56" s="3746"/>
      <c r="E56" s="3746"/>
      <c r="F56" s="3746"/>
      <c r="G56" s="3746"/>
      <c r="H56" s="3746"/>
      <c r="I56" s="3746"/>
      <c r="J56" s="3746"/>
      <c r="K56" s="3746"/>
      <c r="L56" s="3746"/>
    </row>
    <row r="57" spans="1:12">
      <c r="A57" s="3747"/>
      <c r="B57" s="3746"/>
      <c r="C57" s="3746"/>
      <c r="D57" s="3746"/>
      <c r="E57" s="3746"/>
      <c r="F57" s="3746"/>
      <c r="G57" s="3746"/>
      <c r="H57" s="3746"/>
      <c r="I57" s="3746"/>
      <c r="J57" s="3746"/>
      <c r="K57" s="3746"/>
      <c r="L57" s="3746"/>
    </row>
    <row r="58" spans="1:12">
      <c r="A58" s="3747"/>
      <c r="B58" s="3746"/>
      <c r="C58" s="3746"/>
      <c r="D58" s="3746"/>
      <c r="E58" s="3746"/>
      <c r="F58" s="3746"/>
      <c r="G58" s="3746"/>
      <c r="H58" s="3746"/>
      <c r="I58" s="3746"/>
      <c r="J58" s="3746"/>
      <c r="K58" s="3746"/>
      <c r="L58" s="3746"/>
    </row>
    <row r="59" spans="1:12">
      <c r="A59" s="3747"/>
      <c r="B59" s="3746"/>
      <c r="C59" s="3746"/>
      <c r="D59" s="3746"/>
      <c r="E59" s="3746"/>
      <c r="F59" s="3746"/>
      <c r="G59" s="3746"/>
      <c r="H59" s="3746"/>
      <c r="I59" s="3746"/>
      <c r="J59" s="3746"/>
      <c r="K59" s="3746"/>
      <c r="L59" s="3746"/>
    </row>
    <row r="60" spans="1:12">
      <c r="A60" s="3747"/>
      <c r="B60" s="3746"/>
      <c r="C60" s="3746"/>
      <c r="D60" s="3746"/>
      <c r="E60" s="3746"/>
      <c r="F60" s="3746"/>
      <c r="G60" s="3746"/>
      <c r="H60" s="3746"/>
      <c r="I60" s="3746"/>
      <c r="J60" s="3746"/>
      <c r="K60" s="3746"/>
      <c r="L60" s="3746"/>
    </row>
    <row r="61" spans="1:12">
      <c r="A61" s="3747"/>
      <c r="B61" s="3746"/>
      <c r="C61" s="3746"/>
      <c r="D61" s="3746"/>
      <c r="E61" s="3746"/>
      <c r="F61" s="3746"/>
      <c r="G61" s="3746"/>
      <c r="H61" s="3746"/>
      <c r="I61" s="3746"/>
      <c r="J61" s="3746"/>
      <c r="K61" s="3746"/>
      <c r="L61" s="3746"/>
    </row>
    <row r="62" spans="1:12">
      <c r="A62" s="3747"/>
      <c r="B62" s="3746"/>
      <c r="C62" s="3746"/>
      <c r="D62" s="3746"/>
      <c r="E62" s="3746"/>
      <c r="F62" s="3746"/>
      <c r="G62" s="3746"/>
      <c r="H62" s="3746"/>
      <c r="I62" s="3746"/>
      <c r="J62" s="3746"/>
      <c r="K62" s="3746"/>
      <c r="L62" s="3746"/>
    </row>
    <row r="63" spans="1:12">
      <c r="A63" s="3747"/>
      <c r="B63" s="3746"/>
      <c r="C63" s="3746"/>
      <c r="D63" s="3746"/>
      <c r="E63" s="3746"/>
      <c r="F63" s="3746"/>
      <c r="G63" s="3746"/>
      <c r="H63" s="3746"/>
      <c r="I63" s="3746"/>
      <c r="J63" s="3746"/>
      <c r="K63" s="3746"/>
      <c r="L63" s="3746"/>
    </row>
  </sheetData>
  <mergeCells count="10">
    <mergeCell ref="A19:A23"/>
    <mergeCell ref="B29:F36"/>
    <mergeCell ref="A8:L9"/>
    <mergeCell ref="A10:L10"/>
    <mergeCell ref="A11:A12"/>
    <mergeCell ref="B11:B12"/>
    <mergeCell ref="C11:C12"/>
    <mergeCell ref="D11:D12"/>
    <mergeCell ref="E11:E12"/>
    <mergeCell ref="F11:L1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'[32]Data type'!#REF!</xm:f>
          </x14:formula1>
          <xm:sqref>D14:D26</xm:sqref>
        </x14:dataValidation>
      </x14:dataValidations>
    </ext>
  </extLst>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3"/>
  <sheetViews>
    <sheetView zoomScale="70" zoomScaleNormal="70" workbookViewId="0"/>
  </sheetViews>
  <sheetFormatPr defaultRowHeight="14.25"/>
  <cols>
    <col min="1" max="1" width="14.42578125" style="3746" customWidth="1"/>
    <col min="2" max="2" width="66.140625" style="3747" customWidth="1"/>
    <col min="3" max="3" width="18.140625" style="3747" customWidth="1"/>
    <col min="4" max="4" width="30.28515625" style="3747" customWidth="1"/>
    <col min="5" max="5" width="26.140625" style="3747" customWidth="1"/>
    <col min="6" max="6" width="20.7109375" style="3747" customWidth="1"/>
    <col min="7" max="7" width="27" style="3747" customWidth="1"/>
    <col min="8" max="8" width="20.7109375" style="3747" customWidth="1"/>
    <col min="9" max="9" width="27.7109375" style="3747" customWidth="1"/>
    <col min="10" max="10" width="21.5703125" style="3747" customWidth="1"/>
    <col min="11" max="11" width="31.28515625" style="3747" customWidth="1"/>
    <col min="12" max="12" width="22.5703125" style="3747" customWidth="1"/>
    <col min="13" max="16384" width="9.140625" style="3746"/>
  </cols>
  <sheetData>
    <row r="1" spans="1:12" ht="15">
      <c r="B1" s="41" t="s">
        <v>48</v>
      </c>
      <c r="C1" s="105" t="s">
        <v>1006</v>
      </c>
      <c r="D1" s="3516"/>
    </row>
    <row r="2" spans="1:12" ht="15">
      <c r="B2" s="27" t="s">
        <v>49</v>
      </c>
      <c r="C2" s="27" t="s">
        <v>3906</v>
      </c>
      <c r="D2" s="3516"/>
    </row>
    <row r="3" spans="1:12" ht="15">
      <c r="B3" s="27" t="s">
        <v>47</v>
      </c>
      <c r="C3" s="27" t="s">
        <v>3874</v>
      </c>
      <c r="D3" s="3516"/>
    </row>
    <row r="4" spans="1:12" ht="15">
      <c r="B4" s="27" t="s">
        <v>50</v>
      </c>
      <c r="C4" s="27" t="s">
        <v>53</v>
      </c>
      <c r="D4" s="3516"/>
    </row>
    <row r="5" spans="1:12" ht="15">
      <c r="B5" s="41" t="s">
        <v>792</v>
      </c>
      <c r="C5" s="41" t="s">
        <v>71</v>
      </c>
      <c r="D5" s="3516"/>
    </row>
    <row r="7" spans="1:12" ht="15" thickBot="1"/>
    <row r="8" spans="1:12" ht="15" customHeight="1">
      <c r="A8" s="5254" t="s">
        <v>3907</v>
      </c>
      <c r="B8" s="5255"/>
      <c r="C8" s="5255"/>
      <c r="D8" s="5255"/>
      <c r="E8" s="5255"/>
      <c r="F8" s="5255"/>
      <c r="G8" s="5255"/>
      <c r="H8" s="5255"/>
      <c r="I8" s="5255"/>
      <c r="J8" s="5255"/>
      <c r="K8" s="5255"/>
      <c r="L8" s="5256"/>
    </row>
    <row r="9" spans="1:12" ht="15" customHeight="1">
      <c r="A9" s="5257"/>
      <c r="B9" s="5258"/>
      <c r="C9" s="5258"/>
      <c r="D9" s="5258"/>
      <c r="E9" s="5258"/>
      <c r="F9" s="5258"/>
      <c r="G9" s="5258"/>
      <c r="H9" s="5258"/>
      <c r="I9" s="5258"/>
      <c r="J9" s="5258"/>
      <c r="K9" s="5258"/>
      <c r="L9" s="5259"/>
    </row>
    <row r="10" spans="1:12" ht="31.5" customHeight="1">
      <c r="A10" s="5260" t="s">
        <v>3876</v>
      </c>
      <c r="B10" s="5261"/>
      <c r="C10" s="5261"/>
      <c r="D10" s="5261"/>
      <c r="E10" s="5261"/>
      <c r="F10" s="5261"/>
      <c r="G10" s="5261"/>
      <c r="H10" s="5261"/>
      <c r="I10" s="5261"/>
      <c r="J10" s="5261"/>
      <c r="K10" s="5261"/>
      <c r="L10" s="5262"/>
    </row>
    <row r="11" spans="1:12" s="3749" customFormat="1" ht="58.5" customHeight="1">
      <c r="A11" s="5263"/>
      <c r="B11" s="5265" t="s">
        <v>3877</v>
      </c>
      <c r="C11" s="5265" t="s">
        <v>3878</v>
      </c>
      <c r="D11" s="5266" t="s">
        <v>3879</v>
      </c>
      <c r="E11" s="5266" t="s">
        <v>3880</v>
      </c>
      <c r="F11" s="5265" t="s">
        <v>3881</v>
      </c>
      <c r="G11" s="5265"/>
      <c r="H11" s="5265"/>
      <c r="I11" s="5265"/>
      <c r="J11" s="5265"/>
      <c r="K11" s="5265"/>
      <c r="L11" s="5267"/>
    </row>
    <row r="12" spans="1:12" s="3749" customFormat="1" ht="114.75">
      <c r="A12" s="5264"/>
      <c r="B12" s="5265"/>
      <c r="C12" s="5265"/>
      <c r="D12" s="5266"/>
      <c r="E12" s="5266"/>
      <c r="F12" s="3750" t="s">
        <v>3882</v>
      </c>
      <c r="G12" s="3751" t="s">
        <v>3883</v>
      </c>
      <c r="H12" s="3751" t="s">
        <v>3884</v>
      </c>
      <c r="I12" s="3751" t="s">
        <v>3885</v>
      </c>
      <c r="J12" s="3751" t="s">
        <v>3886</v>
      </c>
      <c r="K12" s="3751" t="s">
        <v>3887</v>
      </c>
      <c r="L12" s="3775" t="s">
        <v>3888</v>
      </c>
    </row>
    <row r="13" spans="1:12" s="3759" customFormat="1" ht="12.75">
      <c r="A13" s="3754"/>
      <c r="B13" s="3755"/>
      <c r="C13" s="3756" t="s">
        <v>1417</v>
      </c>
      <c r="D13" s="3756" t="s">
        <v>1422</v>
      </c>
      <c r="E13" s="3756" t="s">
        <v>1425</v>
      </c>
      <c r="F13" s="3756" t="s">
        <v>1428</v>
      </c>
      <c r="G13" s="3756" t="s">
        <v>1431</v>
      </c>
      <c r="H13" s="3756" t="s">
        <v>1434</v>
      </c>
      <c r="I13" s="3756" t="s">
        <v>1436</v>
      </c>
      <c r="J13" s="3756" t="s">
        <v>1439</v>
      </c>
      <c r="K13" s="3756" t="s">
        <v>1442</v>
      </c>
      <c r="L13" s="3776">
        <v>100</v>
      </c>
    </row>
    <row r="14" spans="1:12" s="3766" customFormat="1">
      <c r="A14" s="3760">
        <v>1</v>
      </c>
      <c r="B14" s="3761" t="s">
        <v>3889</v>
      </c>
      <c r="C14" s="3780"/>
      <c r="D14" s="3778"/>
      <c r="E14" s="3779"/>
      <c r="F14" s="3780"/>
      <c r="G14" s="3779"/>
      <c r="H14" s="3780"/>
      <c r="I14" s="3779"/>
      <c r="J14" s="3780"/>
      <c r="K14" s="3779"/>
      <c r="L14" s="3781"/>
    </row>
    <row r="15" spans="1:12" s="3766" customFormat="1">
      <c r="A15" s="3760">
        <v>2</v>
      </c>
      <c r="B15" s="3761" t="s">
        <v>3890</v>
      </c>
      <c r="C15" s="3780"/>
      <c r="D15" s="3778"/>
      <c r="E15" s="3779"/>
      <c r="F15" s="3780"/>
      <c r="G15" s="3779"/>
      <c r="H15" s="3780"/>
      <c r="I15" s="3779"/>
      <c r="J15" s="3780"/>
      <c r="K15" s="3779"/>
      <c r="L15" s="3781"/>
    </row>
    <row r="16" spans="1:12" s="3766" customFormat="1">
      <c r="A16" s="3760">
        <v>3</v>
      </c>
      <c r="B16" s="3761" t="s">
        <v>3891</v>
      </c>
      <c r="C16" s="3780"/>
      <c r="D16" s="3778"/>
      <c r="E16" s="3779"/>
      <c r="F16" s="3780"/>
      <c r="G16" s="3779"/>
      <c r="H16" s="3780"/>
      <c r="I16" s="3779"/>
      <c r="J16" s="3780"/>
      <c r="K16" s="3779"/>
      <c r="L16" s="3781"/>
    </row>
    <row r="17" spans="1:12" s="3766" customFormat="1">
      <c r="A17" s="3760">
        <v>4</v>
      </c>
      <c r="B17" s="3761" t="s">
        <v>3892</v>
      </c>
      <c r="C17" s="3780"/>
      <c r="D17" s="3778"/>
      <c r="E17" s="3779"/>
      <c r="F17" s="3780"/>
      <c r="G17" s="3779"/>
      <c r="H17" s="3780"/>
      <c r="I17" s="3779"/>
      <c r="J17" s="3780"/>
      <c r="K17" s="3779"/>
      <c r="L17" s="3781"/>
    </row>
    <row r="18" spans="1:12" s="3766" customFormat="1" ht="28.5">
      <c r="A18" s="3760">
        <v>5</v>
      </c>
      <c r="B18" s="3761" t="s">
        <v>3893</v>
      </c>
      <c r="C18" s="3780"/>
      <c r="D18" s="3778"/>
      <c r="E18" s="3779"/>
      <c r="F18" s="3780"/>
      <c r="G18" s="3779"/>
      <c r="H18" s="3780"/>
      <c r="I18" s="3779"/>
      <c r="J18" s="3780"/>
      <c r="K18" s="3779"/>
      <c r="L18" s="3781"/>
    </row>
    <row r="19" spans="1:12" ht="28.5">
      <c r="A19" s="5250">
        <v>6</v>
      </c>
      <c r="B19" s="3767" t="s">
        <v>3894</v>
      </c>
      <c r="C19" s="3783"/>
      <c r="D19" s="3778"/>
      <c r="E19" s="3779"/>
      <c r="F19" s="3783"/>
      <c r="G19" s="3779"/>
      <c r="H19" s="3783"/>
      <c r="I19" s="3779"/>
      <c r="J19" s="3783"/>
      <c r="K19" s="3779"/>
      <c r="L19" s="3784"/>
    </row>
    <row r="20" spans="1:12">
      <c r="A20" s="5251"/>
      <c r="B20" s="3768" t="s">
        <v>3895</v>
      </c>
      <c r="C20" s="3786"/>
      <c r="D20" s="3778"/>
      <c r="E20" s="3779"/>
      <c r="F20" s="3786"/>
      <c r="G20" s="3779"/>
      <c r="H20" s="3786"/>
      <c r="I20" s="3779"/>
      <c r="J20" s="3786"/>
      <c r="K20" s="3779"/>
      <c r="L20" s="3787"/>
    </row>
    <row r="21" spans="1:12">
      <c r="A21" s="5251"/>
      <c r="B21" s="3768" t="s">
        <v>3896</v>
      </c>
      <c r="C21" s="3786"/>
      <c r="D21" s="3778"/>
      <c r="E21" s="3779"/>
      <c r="F21" s="3786"/>
      <c r="G21" s="3779"/>
      <c r="H21" s="3786"/>
      <c r="I21" s="3779"/>
      <c r="J21" s="3786"/>
      <c r="K21" s="3779"/>
      <c r="L21" s="3787"/>
    </row>
    <row r="22" spans="1:12" ht="28.5">
      <c r="A22" s="5251"/>
      <c r="B22" s="3768" t="s">
        <v>3897</v>
      </c>
      <c r="C22" s="3786"/>
      <c r="D22" s="3778"/>
      <c r="E22" s="3779"/>
      <c r="F22" s="3786"/>
      <c r="G22" s="3779"/>
      <c r="H22" s="3786"/>
      <c r="I22" s="3779"/>
      <c r="J22" s="3786"/>
      <c r="K22" s="3779"/>
      <c r="L22" s="3787"/>
    </row>
    <row r="23" spans="1:12" ht="28.5">
      <c r="A23" s="5252"/>
      <c r="B23" s="3769" t="s">
        <v>3898</v>
      </c>
      <c r="C23" s="3789"/>
      <c r="D23" s="3778"/>
      <c r="E23" s="3779"/>
      <c r="F23" s="3789"/>
      <c r="G23" s="3779"/>
      <c r="H23" s="3789"/>
      <c r="I23" s="3779"/>
      <c r="J23" s="3789"/>
      <c r="K23" s="3779"/>
      <c r="L23" s="3790"/>
    </row>
    <row r="24" spans="1:12">
      <c r="A24" s="3760">
        <v>7</v>
      </c>
      <c r="B24" s="3761" t="s">
        <v>3899</v>
      </c>
      <c r="C24" s="3792"/>
      <c r="D24" s="3778"/>
      <c r="E24" s="3779"/>
      <c r="F24" s="3792"/>
      <c r="G24" s="3779"/>
      <c r="H24" s="3792"/>
      <c r="I24" s="3779"/>
      <c r="J24" s="3792"/>
      <c r="K24" s="3779"/>
      <c r="L24" s="3793"/>
    </row>
    <row r="25" spans="1:12">
      <c r="A25" s="3760">
        <v>8</v>
      </c>
      <c r="B25" s="3761" t="s">
        <v>3900</v>
      </c>
      <c r="C25" s="3792"/>
      <c r="D25" s="3778"/>
      <c r="E25" s="3779"/>
      <c r="F25" s="3792"/>
      <c r="G25" s="3779"/>
      <c r="H25" s="3792"/>
      <c r="I25" s="3779"/>
      <c r="J25" s="3792"/>
      <c r="K25" s="3779"/>
      <c r="L25" s="3793"/>
    </row>
    <row r="26" spans="1:12" ht="15" thickBot="1">
      <c r="A26" s="3770">
        <v>9</v>
      </c>
      <c r="B26" s="3771" t="s">
        <v>65</v>
      </c>
      <c r="C26" s="3795"/>
      <c r="D26" s="3778"/>
      <c r="E26" s="3779"/>
      <c r="F26" s="3795"/>
      <c r="G26" s="3779"/>
      <c r="H26" s="3795"/>
      <c r="I26" s="3779"/>
      <c r="J26" s="3795"/>
      <c r="K26" s="3779"/>
      <c r="L26" s="3796"/>
    </row>
    <row r="27" spans="1:12">
      <c r="A27" s="3772"/>
      <c r="B27" s="3773"/>
    </row>
    <row r="28" spans="1:12">
      <c r="A28" s="3772"/>
      <c r="B28" s="3773"/>
    </row>
    <row r="29" spans="1:12" ht="15" customHeight="1">
      <c r="B29" s="5253" t="s">
        <v>3901</v>
      </c>
      <c r="C29" s="5253"/>
      <c r="D29" s="5253"/>
      <c r="E29" s="5253"/>
      <c r="F29" s="5253"/>
    </row>
    <row r="30" spans="1:12">
      <c r="B30" s="5253"/>
      <c r="C30" s="5253"/>
      <c r="D30" s="5253"/>
      <c r="E30" s="5253"/>
      <c r="F30" s="5253"/>
    </row>
    <row r="31" spans="1:12">
      <c r="B31" s="5253"/>
      <c r="C31" s="5253"/>
      <c r="D31" s="5253"/>
      <c r="E31" s="5253"/>
      <c r="F31" s="5253"/>
    </row>
    <row r="32" spans="1:12">
      <c r="B32" s="5253"/>
      <c r="C32" s="5253"/>
      <c r="D32" s="5253"/>
      <c r="E32" s="5253"/>
      <c r="F32" s="5253"/>
    </row>
    <row r="33" spans="1:12">
      <c r="B33" s="5253"/>
      <c r="C33" s="5253"/>
      <c r="D33" s="5253"/>
      <c r="E33" s="5253"/>
      <c r="F33" s="5253"/>
    </row>
    <row r="34" spans="1:12">
      <c r="B34" s="5253"/>
      <c r="C34" s="5253"/>
      <c r="D34" s="5253"/>
      <c r="E34" s="5253"/>
      <c r="F34" s="5253"/>
    </row>
    <row r="35" spans="1:12">
      <c r="B35" s="5253"/>
      <c r="C35" s="5253"/>
      <c r="D35" s="5253"/>
      <c r="E35" s="5253"/>
      <c r="F35" s="5253"/>
    </row>
    <row r="36" spans="1:12" ht="35.25" customHeight="1">
      <c r="B36" s="5253"/>
      <c r="C36" s="5253"/>
      <c r="D36" s="5253"/>
      <c r="E36" s="5253"/>
      <c r="F36" s="5253"/>
    </row>
    <row r="37" spans="1:12">
      <c r="B37" s="3747" t="s">
        <v>685</v>
      </c>
    </row>
    <row r="39" spans="1:12">
      <c r="A39" s="3747"/>
      <c r="B39" s="3746"/>
      <c r="C39" s="3746"/>
      <c r="D39" s="3746"/>
      <c r="E39" s="3746"/>
      <c r="F39" s="3746"/>
      <c r="G39" s="3746"/>
      <c r="H39" s="3746"/>
      <c r="I39" s="3746"/>
      <c r="J39" s="3746"/>
      <c r="K39" s="3746"/>
      <c r="L39" s="3746"/>
    </row>
    <row r="40" spans="1:12">
      <c r="A40" s="3747"/>
      <c r="B40" s="3746"/>
      <c r="C40" s="3746"/>
      <c r="D40" s="3746"/>
      <c r="E40" s="3746"/>
      <c r="F40" s="3746"/>
      <c r="G40" s="3746"/>
      <c r="H40" s="3746"/>
      <c r="I40" s="3746"/>
      <c r="J40" s="3746"/>
      <c r="K40" s="3746"/>
      <c r="L40" s="3746"/>
    </row>
    <row r="41" spans="1:12" ht="14.25" customHeight="1">
      <c r="A41" s="3747"/>
      <c r="G41" s="3746"/>
      <c r="H41" s="3746"/>
      <c r="I41" s="3746"/>
      <c r="J41" s="3746"/>
      <c r="K41" s="3746"/>
      <c r="L41" s="3746"/>
    </row>
    <row r="42" spans="1:12" ht="14.25" customHeight="1">
      <c r="A42" s="3747"/>
      <c r="G42" s="3746"/>
      <c r="H42" s="3746"/>
      <c r="I42" s="3746"/>
      <c r="J42" s="3746"/>
      <c r="K42" s="3746"/>
      <c r="L42" s="3746"/>
    </row>
    <row r="43" spans="1:12" ht="14.25" customHeight="1">
      <c r="A43" s="3747"/>
      <c r="G43" s="3746"/>
      <c r="H43" s="3746"/>
      <c r="I43" s="3746"/>
      <c r="J43" s="3746"/>
      <c r="K43" s="3746"/>
      <c r="L43" s="3746"/>
    </row>
    <row r="44" spans="1:12" ht="14.25" customHeight="1">
      <c r="A44" s="3747"/>
      <c r="G44" s="3746"/>
      <c r="H44" s="3746"/>
      <c r="I44" s="3746"/>
      <c r="J44" s="3746"/>
      <c r="K44" s="3746"/>
      <c r="L44" s="3746"/>
    </row>
    <row r="45" spans="1:12" ht="14.25" customHeight="1">
      <c r="A45" s="3747"/>
      <c r="G45" s="3746"/>
      <c r="H45" s="3746"/>
      <c r="I45" s="3746"/>
      <c r="J45" s="3746"/>
      <c r="K45" s="3746"/>
      <c r="L45" s="3746"/>
    </row>
    <row r="46" spans="1:12" ht="14.25" customHeight="1">
      <c r="A46" s="3747"/>
      <c r="G46" s="3746"/>
      <c r="H46" s="3746"/>
      <c r="I46" s="3746"/>
      <c r="J46" s="3746"/>
      <c r="K46" s="3746"/>
      <c r="L46" s="3746"/>
    </row>
    <row r="47" spans="1:12" ht="14.25" customHeight="1">
      <c r="A47" s="3747"/>
      <c r="G47" s="3746"/>
      <c r="H47" s="3746"/>
      <c r="I47" s="3746"/>
      <c r="J47" s="3746"/>
      <c r="K47" s="3746"/>
      <c r="L47" s="3746"/>
    </row>
    <row r="48" spans="1:12" ht="67.5" customHeight="1">
      <c r="A48" s="3747"/>
      <c r="G48" s="3746"/>
      <c r="H48" s="3746"/>
      <c r="I48" s="3746"/>
      <c r="J48" s="3746"/>
      <c r="K48" s="3746"/>
      <c r="L48" s="3746"/>
    </row>
    <row r="49" spans="1:12">
      <c r="A49" s="3747"/>
      <c r="B49" s="3746"/>
      <c r="C49" s="3746"/>
      <c r="D49" s="3746"/>
      <c r="E49" s="3746"/>
      <c r="F49" s="3746"/>
      <c r="G49" s="3746"/>
      <c r="H49" s="3746"/>
      <c r="I49" s="3746"/>
      <c r="J49" s="3746"/>
      <c r="K49" s="3746"/>
      <c r="L49" s="3746"/>
    </row>
    <row r="50" spans="1:12">
      <c r="A50" s="3747"/>
      <c r="B50" s="3746"/>
      <c r="C50" s="3746"/>
      <c r="D50" s="3746"/>
      <c r="E50" s="3746"/>
      <c r="F50" s="3746"/>
      <c r="G50" s="3746"/>
      <c r="H50" s="3746"/>
      <c r="I50" s="3746"/>
      <c r="J50" s="3746"/>
      <c r="K50" s="3746"/>
      <c r="L50" s="3746"/>
    </row>
    <row r="51" spans="1:12">
      <c r="A51" s="3747"/>
      <c r="B51" s="3746"/>
      <c r="C51" s="3746"/>
      <c r="D51" s="3746"/>
      <c r="E51" s="3746"/>
      <c r="F51" s="3746"/>
      <c r="G51" s="3746"/>
      <c r="H51" s="3746"/>
      <c r="I51" s="3746"/>
      <c r="J51" s="3746"/>
      <c r="K51" s="3746"/>
      <c r="L51" s="3746"/>
    </row>
    <row r="52" spans="1:12">
      <c r="A52" s="3747"/>
      <c r="B52" s="3746"/>
      <c r="C52" s="3746"/>
      <c r="D52" s="3746"/>
      <c r="E52" s="3746"/>
      <c r="F52" s="3746"/>
      <c r="G52" s="3746"/>
      <c r="H52" s="3746"/>
      <c r="I52" s="3746"/>
      <c r="J52" s="3746"/>
      <c r="K52" s="3746"/>
      <c r="L52" s="3746"/>
    </row>
    <row r="53" spans="1:12">
      <c r="A53" s="3747"/>
      <c r="B53" s="3746"/>
      <c r="C53" s="3746"/>
      <c r="D53" s="3746"/>
      <c r="E53" s="3746"/>
      <c r="F53" s="3746"/>
      <c r="G53" s="3746"/>
      <c r="H53" s="3746"/>
      <c r="I53" s="3746"/>
      <c r="J53" s="3746"/>
      <c r="K53" s="3746"/>
      <c r="L53" s="3746"/>
    </row>
    <row r="54" spans="1:12">
      <c r="A54" s="3747"/>
      <c r="B54" s="3746"/>
      <c r="C54" s="3746"/>
      <c r="D54" s="3746"/>
      <c r="E54" s="3746"/>
      <c r="F54" s="3746"/>
      <c r="G54" s="3746"/>
      <c r="H54" s="3746"/>
      <c r="I54" s="3746"/>
      <c r="J54" s="3746"/>
      <c r="K54" s="3746"/>
      <c r="L54" s="3746"/>
    </row>
    <row r="55" spans="1:12">
      <c r="A55" s="3747"/>
      <c r="B55" s="3746"/>
      <c r="C55" s="3746"/>
      <c r="D55" s="3746"/>
      <c r="E55" s="3746"/>
      <c r="F55" s="3746"/>
      <c r="G55" s="3746"/>
      <c r="H55" s="3746"/>
      <c r="I55" s="3746"/>
      <c r="J55" s="3746"/>
      <c r="K55" s="3746"/>
      <c r="L55" s="3746"/>
    </row>
    <row r="56" spans="1:12">
      <c r="A56" s="3747"/>
      <c r="B56" s="3746"/>
      <c r="C56" s="3746"/>
      <c r="D56" s="3746"/>
      <c r="E56" s="3746"/>
      <c r="F56" s="3746"/>
      <c r="G56" s="3746"/>
      <c r="H56" s="3746"/>
      <c r="I56" s="3746"/>
      <c r="J56" s="3746"/>
      <c r="K56" s="3746"/>
      <c r="L56" s="3746"/>
    </row>
    <row r="57" spans="1:12">
      <c r="A57" s="3747"/>
      <c r="B57" s="3746"/>
      <c r="C57" s="3746"/>
      <c r="D57" s="3746"/>
      <c r="E57" s="3746"/>
      <c r="F57" s="3746"/>
      <c r="G57" s="3746"/>
      <c r="H57" s="3746"/>
      <c r="I57" s="3746"/>
      <c r="J57" s="3746"/>
      <c r="K57" s="3746"/>
      <c r="L57" s="3746"/>
    </row>
    <row r="58" spans="1:12">
      <c r="A58" s="3747"/>
      <c r="B58" s="3746"/>
      <c r="C58" s="3746"/>
      <c r="D58" s="3746"/>
      <c r="E58" s="3746"/>
      <c r="F58" s="3746"/>
      <c r="G58" s="3746"/>
      <c r="H58" s="3746"/>
      <c r="I58" s="3746"/>
      <c r="J58" s="3746"/>
      <c r="K58" s="3746"/>
      <c r="L58" s="3746"/>
    </row>
    <row r="59" spans="1:12">
      <c r="A59" s="3747"/>
      <c r="B59" s="3746"/>
      <c r="C59" s="3746"/>
      <c r="D59" s="3746"/>
      <c r="E59" s="3746"/>
      <c r="F59" s="3746"/>
      <c r="G59" s="3746"/>
      <c r="H59" s="3746"/>
      <c r="I59" s="3746"/>
      <c r="J59" s="3746"/>
      <c r="K59" s="3746"/>
      <c r="L59" s="3746"/>
    </row>
    <row r="60" spans="1:12">
      <c r="A60" s="3747"/>
      <c r="B60" s="3746"/>
      <c r="C60" s="3746"/>
      <c r="D60" s="3746"/>
      <c r="E60" s="3746"/>
      <c r="F60" s="3746"/>
      <c r="G60" s="3746"/>
      <c r="H60" s="3746"/>
      <c r="I60" s="3746"/>
      <c r="J60" s="3746"/>
      <c r="K60" s="3746"/>
      <c r="L60" s="3746"/>
    </row>
    <row r="61" spans="1:12">
      <c r="A61" s="3747"/>
      <c r="B61" s="3746"/>
      <c r="C61" s="3746"/>
      <c r="D61" s="3746"/>
      <c r="E61" s="3746"/>
      <c r="F61" s="3746"/>
      <c r="G61" s="3746"/>
      <c r="H61" s="3746"/>
      <c r="I61" s="3746"/>
      <c r="J61" s="3746"/>
      <c r="K61" s="3746"/>
      <c r="L61" s="3746"/>
    </row>
    <row r="62" spans="1:12">
      <c r="A62" s="3747"/>
      <c r="B62" s="3746"/>
      <c r="C62" s="3746"/>
      <c r="D62" s="3746"/>
      <c r="E62" s="3746"/>
      <c r="F62" s="3746"/>
      <c r="G62" s="3746"/>
      <c r="H62" s="3746"/>
      <c r="I62" s="3746"/>
      <c r="J62" s="3746"/>
      <c r="K62" s="3746"/>
      <c r="L62" s="3746"/>
    </row>
    <row r="63" spans="1:12">
      <c r="A63" s="3747"/>
      <c r="B63" s="3746"/>
      <c r="C63" s="3746"/>
      <c r="D63" s="3746"/>
      <c r="E63" s="3746"/>
      <c r="F63" s="3746"/>
      <c r="G63" s="3746"/>
      <c r="H63" s="3746"/>
      <c r="I63" s="3746"/>
      <c r="J63" s="3746"/>
      <c r="K63" s="3746"/>
      <c r="L63" s="3746"/>
    </row>
  </sheetData>
  <mergeCells count="10">
    <mergeCell ref="A19:A23"/>
    <mergeCell ref="B29:F36"/>
    <mergeCell ref="A8:L9"/>
    <mergeCell ref="A10:L10"/>
    <mergeCell ref="A11:A12"/>
    <mergeCell ref="B11:B12"/>
    <mergeCell ref="C11:C12"/>
    <mergeCell ref="D11:D12"/>
    <mergeCell ref="E11:E12"/>
    <mergeCell ref="F11:L1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'[32]Data type'!#REF!</xm:f>
          </x14:formula1>
          <xm:sqref>D14:D26</xm:sqref>
        </x14:dataValidation>
      </x14:dataValidations>
    </ext>
  </extLst>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9"/>
  <sheetViews>
    <sheetView workbookViewId="0"/>
  </sheetViews>
  <sheetFormatPr defaultRowHeight="15"/>
  <cols>
    <col min="1" max="1" width="5.5703125" style="64" customWidth="1"/>
    <col min="2" max="2" width="9.28515625" style="64" customWidth="1"/>
    <col min="3" max="3" width="155" style="64" bestFit="1" customWidth="1"/>
    <col min="4" max="4" width="18.7109375" style="64" customWidth="1"/>
    <col min="5" max="16384" width="9.140625" style="64"/>
  </cols>
  <sheetData>
    <row r="2" spans="2:4">
      <c r="B2" s="5268" t="s">
        <v>3909</v>
      </c>
      <c r="C2" s="5269"/>
      <c r="D2" s="5270"/>
    </row>
    <row r="3" spans="2:4" ht="15.75" thickBot="1">
      <c r="B3" s="3797"/>
      <c r="C3" s="5271" t="s">
        <v>685</v>
      </c>
      <c r="D3" s="5272"/>
    </row>
    <row r="4" spans="2:4" ht="36.75" customHeight="1">
      <c r="B4" s="5273" t="s">
        <v>1651</v>
      </c>
      <c r="C4" s="5276" t="s">
        <v>3910</v>
      </c>
      <c r="D4" s="5279" t="s">
        <v>3911</v>
      </c>
    </row>
    <row r="5" spans="2:4" ht="24.75" customHeight="1">
      <c r="B5" s="5274"/>
      <c r="C5" s="5277"/>
      <c r="D5" s="5280"/>
    </row>
    <row r="6" spans="2:4">
      <c r="B6" s="5275"/>
      <c r="C6" s="5278"/>
      <c r="D6" s="5281"/>
    </row>
    <row r="7" spans="2:4" ht="24.75" customHeight="1">
      <c r="B7" s="3798" t="s">
        <v>3273</v>
      </c>
      <c r="C7" s="3888" t="s">
        <v>3912</v>
      </c>
      <c r="D7" s="3799"/>
    </row>
    <row r="8" spans="2:4" ht="24.75" customHeight="1">
      <c r="B8" s="3798" t="s">
        <v>3274</v>
      </c>
      <c r="C8" s="3888" t="s">
        <v>3913</v>
      </c>
      <c r="D8" s="3800"/>
    </row>
    <row r="9" spans="2:4" ht="24.75" customHeight="1">
      <c r="B9" s="3798" t="s">
        <v>3275</v>
      </c>
      <c r="C9" s="3888" t="s">
        <v>3914</v>
      </c>
      <c r="D9" s="3800"/>
    </row>
    <row r="10" spans="2:4" ht="24.75" customHeight="1">
      <c r="B10" s="3798" t="s">
        <v>3276</v>
      </c>
      <c r="C10" s="3888" t="s">
        <v>3915</v>
      </c>
      <c r="D10" s="3800"/>
    </row>
    <row r="11" spans="2:4" ht="24.75" customHeight="1">
      <c r="B11" s="3798" t="s">
        <v>3277</v>
      </c>
      <c r="C11" s="3888" t="s">
        <v>3916</v>
      </c>
      <c r="D11" s="3801"/>
    </row>
    <row r="12" spans="2:4" ht="24.75" customHeight="1">
      <c r="B12" s="3798" t="s">
        <v>3278</v>
      </c>
      <c r="C12" s="3888" t="s">
        <v>3917</v>
      </c>
      <c r="D12" s="3801"/>
    </row>
    <row r="13" spans="2:4" ht="24.75" customHeight="1">
      <c r="B13" s="3798" t="s">
        <v>3324</v>
      </c>
      <c r="C13" s="3888" t="s">
        <v>3918</v>
      </c>
      <c r="D13" s="3801"/>
    </row>
    <row r="14" spans="2:4" ht="24.75" customHeight="1">
      <c r="B14" s="3798" t="s">
        <v>3325</v>
      </c>
      <c r="C14" s="3888" t="s">
        <v>3919</v>
      </c>
      <c r="D14" s="3801"/>
    </row>
    <row r="15" spans="2:4" ht="24.75" customHeight="1">
      <c r="B15" s="3798" t="s">
        <v>3326</v>
      </c>
      <c r="C15" s="3888" t="s">
        <v>3920</v>
      </c>
      <c r="D15" s="3801"/>
    </row>
    <row r="16" spans="2:4" ht="24.75" customHeight="1">
      <c r="B16" s="3798" t="s">
        <v>3066</v>
      </c>
      <c r="C16" s="3888" t="s">
        <v>3921</v>
      </c>
      <c r="D16" s="3801"/>
    </row>
    <row r="17" spans="2:4" ht="24.75" customHeight="1">
      <c r="B17" s="3798" t="s">
        <v>3067</v>
      </c>
      <c r="C17" s="3888" t="s">
        <v>3922</v>
      </c>
      <c r="D17" s="3801"/>
    </row>
    <row r="18" spans="2:4" ht="24.75" customHeight="1">
      <c r="B18" s="3798" t="s">
        <v>3068</v>
      </c>
      <c r="C18" s="3888" t="s">
        <v>3923</v>
      </c>
      <c r="D18" s="3801"/>
    </row>
    <row r="19" spans="2:4" ht="24.75" customHeight="1">
      <c r="B19" s="3798" t="s">
        <v>3070</v>
      </c>
      <c r="C19" s="3888" t="s">
        <v>3924</v>
      </c>
      <c r="D19" s="3801"/>
    </row>
    <row r="20" spans="2:4" ht="24.75" customHeight="1">
      <c r="B20" s="3798" t="s">
        <v>3071</v>
      </c>
      <c r="C20" s="3888" t="s">
        <v>3925</v>
      </c>
      <c r="D20" s="3801"/>
    </row>
    <row r="21" spans="2:4" ht="24.75" customHeight="1">
      <c r="B21" s="3798" t="s">
        <v>3072</v>
      </c>
      <c r="C21" s="3888" t="s">
        <v>3926</v>
      </c>
      <c r="D21" s="3801"/>
    </row>
    <row r="22" spans="2:4" ht="24.75" customHeight="1">
      <c r="B22" s="3798" t="s">
        <v>3108</v>
      </c>
      <c r="C22" s="3888" t="s">
        <v>3927</v>
      </c>
      <c r="D22" s="3801"/>
    </row>
    <row r="23" spans="2:4" ht="24.75" customHeight="1">
      <c r="B23" s="3798" t="s">
        <v>3110</v>
      </c>
      <c r="C23" s="3888" t="s">
        <v>3928</v>
      </c>
      <c r="D23" s="3801"/>
    </row>
    <row r="24" spans="2:4" ht="24.75" customHeight="1">
      <c r="B24" s="3798" t="s">
        <v>3111</v>
      </c>
      <c r="C24" s="3888" t="s">
        <v>3929</v>
      </c>
      <c r="D24" s="3801"/>
    </row>
    <row r="25" spans="2:4" ht="24.75" customHeight="1">
      <c r="B25" s="3798" t="s">
        <v>3112</v>
      </c>
      <c r="C25" s="3888" t="s">
        <v>3930</v>
      </c>
      <c r="D25" s="3801"/>
    </row>
    <row r="26" spans="2:4" ht="24.75" customHeight="1">
      <c r="B26" s="3798" t="s">
        <v>3113</v>
      </c>
      <c r="C26" s="3888" t="s">
        <v>3931</v>
      </c>
      <c r="D26" s="3801"/>
    </row>
    <row r="27" spans="2:4" ht="32.25" customHeight="1">
      <c r="B27" s="3798" t="s">
        <v>3115</v>
      </c>
      <c r="C27" s="3888" t="s">
        <v>3932</v>
      </c>
      <c r="D27" s="3801"/>
    </row>
    <row r="28" spans="2:4" ht="24.75" customHeight="1">
      <c r="B28" s="3798" t="s">
        <v>3117</v>
      </c>
      <c r="C28" s="3888" t="s">
        <v>3933</v>
      </c>
      <c r="D28" s="3801"/>
    </row>
    <row r="29" spans="2:4" ht="24.75" customHeight="1">
      <c r="B29" s="3798" t="s">
        <v>3118</v>
      </c>
      <c r="C29" s="3888" t="s">
        <v>3934</v>
      </c>
      <c r="D29" s="3801"/>
    </row>
    <row r="30" spans="2:4" ht="24.75" customHeight="1">
      <c r="B30" s="3798" t="s">
        <v>3119</v>
      </c>
      <c r="C30" s="3888" t="s">
        <v>3935</v>
      </c>
      <c r="D30" s="3801"/>
    </row>
    <row r="31" spans="2:4" ht="24.75" customHeight="1">
      <c r="B31" s="3798" t="s">
        <v>3120</v>
      </c>
      <c r="C31" s="3888" t="s">
        <v>3936</v>
      </c>
      <c r="D31" s="3801"/>
    </row>
    <row r="32" spans="2:4" ht="24.75" customHeight="1">
      <c r="B32" s="3798" t="s">
        <v>3121</v>
      </c>
      <c r="C32" s="3888" t="s">
        <v>3937</v>
      </c>
      <c r="D32" s="3801"/>
    </row>
    <row r="33" spans="2:4" ht="24.75" customHeight="1">
      <c r="B33" s="3798" t="s">
        <v>3122</v>
      </c>
      <c r="C33" s="3888" t="s">
        <v>3938</v>
      </c>
      <c r="D33" s="3801"/>
    </row>
    <row r="34" spans="2:4" ht="24.75" customHeight="1">
      <c r="B34" s="3798" t="s">
        <v>3123</v>
      </c>
      <c r="C34" s="3888" t="s">
        <v>3939</v>
      </c>
      <c r="D34" s="3801"/>
    </row>
    <row r="35" spans="2:4" ht="24.75" customHeight="1">
      <c r="B35" s="3798" t="s">
        <v>3124</v>
      </c>
      <c r="C35" s="3888" t="s">
        <v>3940</v>
      </c>
      <c r="D35" s="3802">
        <f>SUM(D7:D34)</f>
        <v>0</v>
      </c>
    </row>
    <row r="36" spans="2:4" ht="24.75" customHeight="1">
      <c r="B36" s="3803" t="s">
        <v>3908</v>
      </c>
      <c r="C36" s="3804" t="s">
        <v>3941</v>
      </c>
      <c r="D36" s="3805"/>
    </row>
    <row r="37" spans="2:4" ht="24.75" customHeight="1">
      <c r="B37" s="3798" t="s">
        <v>3125</v>
      </c>
      <c r="C37" s="3806" t="s">
        <v>3942</v>
      </c>
      <c r="D37" s="3799"/>
    </row>
    <row r="38" spans="2:4" ht="24.75" customHeight="1">
      <c r="B38" s="3803" t="s">
        <v>3908</v>
      </c>
      <c r="C38" s="3804" t="s">
        <v>3943</v>
      </c>
      <c r="D38" s="3805"/>
    </row>
    <row r="39" spans="2:4" ht="24.75" customHeight="1" thickBot="1">
      <c r="B39" s="3807" t="s">
        <v>3126</v>
      </c>
      <c r="C39" s="3808" t="s">
        <v>3944</v>
      </c>
      <c r="D39" s="3809" t="e">
        <f>D37/D35</f>
        <v>#DIV/0!</v>
      </c>
    </row>
  </sheetData>
  <mergeCells count="5">
    <mergeCell ref="B2:D2"/>
    <mergeCell ref="C3:D3"/>
    <mergeCell ref="B4:B6"/>
    <mergeCell ref="C4:C6"/>
    <mergeCell ref="D4:D6"/>
  </mergeCells>
  <conditionalFormatting sqref="D38 D7:D15 D18:D36">
    <cfRule type="cellIs" dxfId="11" priority="5" stopIfTrue="1" operator="lessThan">
      <formula>0</formula>
    </cfRule>
  </conditionalFormatting>
  <conditionalFormatting sqref="D17">
    <cfRule type="cellIs" dxfId="10" priority="4" stopIfTrue="1" operator="lessThan">
      <formula>0</formula>
    </cfRule>
  </conditionalFormatting>
  <conditionalFormatting sqref="D37">
    <cfRule type="cellIs" dxfId="9" priority="3" stopIfTrue="1" operator="lessThan">
      <formula>0</formula>
    </cfRule>
  </conditionalFormatting>
  <conditionalFormatting sqref="D39">
    <cfRule type="cellIs" dxfId="8" priority="2" stopIfTrue="1" operator="lessThan">
      <formula>0</formula>
    </cfRule>
  </conditionalFormatting>
  <conditionalFormatting sqref="D16">
    <cfRule type="cellIs" dxfId="7" priority="1" stopIfTrue="1" operator="lessThan">
      <formula>0</formula>
    </cfRule>
  </conditionalFormatting>
  <pageMargins left="0.7" right="0.7" top="0.75" bottom="0.75" header="0.3" footer="0.3"/>
  <pageSetup paperSize="9"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21"/>
  <sheetViews>
    <sheetView showGridLines="0" zoomScale="86" zoomScaleNormal="86" zoomScaleSheetLayoutView="85" zoomScalePageLayoutView="70" workbookViewId="0"/>
  </sheetViews>
  <sheetFormatPr defaultColWidth="8.85546875" defaultRowHeight="12.75"/>
  <cols>
    <col min="1" max="1" width="7.140625" style="3838" customWidth="1"/>
    <col min="2" max="2" width="10.28515625" style="3838" customWidth="1"/>
    <col min="3" max="3" width="74.5703125" style="3838" customWidth="1"/>
    <col min="4" max="4" width="16.85546875" style="3838" customWidth="1"/>
    <col min="5" max="6" width="16.7109375" style="3838" customWidth="1"/>
    <col min="7" max="7" width="21.5703125" style="3838" customWidth="1"/>
    <col min="8" max="9" width="16.7109375" style="3838" bestFit="1" customWidth="1"/>
    <col min="10" max="16384" width="8.85546875" style="3817"/>
  </cols>
  <sheetData>
    <row r="2" spans="1:9" s="3810" customFormat="1" ht="25.5" customHeight="1">
      <c r="B2" s="3811" t="s">
        <v>3965</v>
      </c>
      <c r="C2" s="3812"/>
      <c r="D2" s="3812"/>
      <c r="E2" s="3812"/>
      <c r="F2" s="3812"/>
      <c r="G2" s="3812"/>
      <c r="H2" s="3812"/>
      <c r="I2" s="3813"/>
    </row>
    <row r="3" spans="1:9" s="3814" customFormat="1" ht="24" customHeight="1" thickBot="1">
      <c r="B3" s="3815"/>
      <c r="C3" s="3815"/>
      <c r="D3" s="3815"/>
      <c r="E3" s="3815"/>
      <c r="F3" s="3815"/>
      <c r="G3" s="3815"/>
      <c r="H3" s="3815"/>
      <c r="I3" s="3815"/>
    </row>
    <row r="4" spans="1:9" ht="45.75" customHeight="1">
      <c r="A4" s="3816"/>
      <c r="B4" s="5284" t="s">
        <v>1651</v>
      </c>
      <c r="C4" s="5287" t="s">
        <v>2846</v>
      </c>
      <c r="D4" s="5282" t="s">
        <v>3959</v>
      </c>
      <c r="E4" s="5282" t="s">
        <v>3960</v>
      </c>
      <c r="F4" s="5282" t="s">
        <v>3961</v>
      </c>
      <c r="G4" s="5282" t="s">
        <v>3962</v>
      </c>
      <c r="H4" s="5282" t="s">
        <v>3963</v>
      </c>
      <c r="I4" s="5279" t="s">
        <v>3964</v>
      </c>
    </row>
    <row r="5" spans="1:9" ht="85.5" customHeight="1">
      <c r="A5" s="3816"/>
      <c r="B5" s="5285"/>
      <c r="C5" s="5288"/>
      <c r="D5" s="5283"/>
      <c r="E5" s="5283"/>
      <c r="F5" s="5283"/>
      <c r="G5" s="5283"/>
      <c r="H5" s="5283"/>
      <c r="I5" s="5281"/>
    </row>
    <row r="6" spans="1:9" ht="15" customHeight="1">
      <c r="A6" s="3816"/>
      <c r="B6" s="5286"/>
      <c r="C6" s="5289"/>
      <c r="D6" s="3818" t="s">
        <v>3273</v>
      </c>
      <c r="E6" s="3818" t="s">
        <v>3274</v>
      </c>
      <c r="F6" s="3818" t="s">
        <v>3275</v>
      </c>
      <c r="G6" s="3818" t="s">
        <v>3276</v>
      </c>
      <c r="H6" s="3818" t="s">
        <v>3277</v>
      </c>
      <c r="I6" s="3819" t="s">
        <v>3278</v>
      </c>
    </row>
    <row r="7" spans="1:9" ht="27" customHeight="1">
      <c r="A7" s="3816"/>
      <c r="B7" s="3820" t="s">
        <v>3273</v>
      </c>
      <c r="C7" s="3821" t="s">
        <v>3945</v>
      </c>
      <c r="D7" s="3822">
        <f>D8+D11+D12</f>
        <v>0</v>
      </c>
      <c r="E7" s="3822">
        <f>E8+E11+E12</f>
        <v>0</v>
      </c>
      <c r="F7" s="3822">
        <f>F8+F11+F12</f>
        <v>0</v>
      </c>
      <c r="G7" s="3823"/>
      <c r="H7" s="3824"/>
      <c r="I7" s="3825"/>
    </row>
    <row r="8" spans="1:9" ht="27" customHeight="1">
      <c r="A8" s="3816"/>
      <c r="B8" s="3820" t="s">
        <v>3274</v>
      </c>
      <c r="C8" s="3826" t="s">
        <v>3946</v>
      </c>
      <c r="D8" s="3827"/>
      <c r="E8" s="3828"/>
      <c r="F8" s="3829">
        <f>F9+F10</f>
        <v>0</v>
      </c>
      <c r="G8" s="3828"/>
      <c r="H8" s="3830"/>
      <c r="I8" s="3831"/>
    </row>
    <row r="9" spans="1:9" ht="27" customHeight="1">
      <c r="A9" s="3816"/>
      <c r="B9" s="3820" t="s">
        <v>3275</v>
      </c>
      <c r="C9" s="3832" t="s">
        <v>3947</v>
      </c>
      <c r="D9" s="3833"/>
      <c r="E9" s="3834"/>
      <c r="F9" s="3828"/>
      <c r="G9" s="3834"/>
      <c r="H9" s="3830"/>
      <c r="I9" s="3831"/>
    </row>
    <row r="10" spans="1:9" ht="27" customHeight="1">
      <c r="A10" s="3816"/>
      <c r="B10" s="3820" t="s">
        <v>3276</v>
      </c>
      <c r="C10" s="3832" t="s">
        <v>3948</v>
      </c>
      <c r="D10" s="3833"/>
      <c r="E10" s="3834"/>
      <c r="F10" s="3828"/>
      <c r="G10" s="3834"/>
      <c r="H10" s="3830"/>
      <c r="I10" s="3831"/>
    </row>
    <row r="11" spans="1:9" ht="27" customHeight="1">
      <c r="A11" s="3816"/>
      <c r="B11" s="3820" t="s">
        <v>3277</v>
      </c>
      <c r="C11" s="3826" t="s">
        <v>3949</v>
      </c>
      <c r="D11" s="3827"/>
      <c r="E11" s="3828"/>
      <c r="F11" s="3828"/>
      <c r="G11" s="3828"/>
      <c r="H11" s="3835"/>
      <c r="I11" s="3831"/>
    </row>
    <row r="12" spans="1:9" ht="27" customHeight="1">
      <c r="A12" s="3816"/>
      <c r="B12" s="3836" t="s">
        <v>3278</v>
      </c>
      <c r="C12" s="3826" t="s">
        <v>3950</v>
      </c>
      <c r="D12" s="3827"/>
      <c r="E12" s="3828"/>
      <c r="F12" s="3828"/>
      <c r="G12" s="3834"/>
      <c r="H12" s="3830"/>
      <c r="I12" s="3831"/>
    </row>
    <row r="13" spans="1:9" ht="27" customHeight="1">
      <c r="A13" s="3816"/>
      <c r="B13" s="3836" t="s">
        <v>3324</v>
      </c>
      <c r="C13" s="3837" t="s">
        <v>3951</v>
      </c>
      <c r="D13" s="3827"/>
      <c r="E13" s="3828"/>
      <c r="F13" s="3834"/>
      <c r="G13" s="3834"/>
      <c r="H13" s="3830"/>
      <c r="I13" s="3831"/>
    </row>
    <row r="14" spans="1:9" ht="27" customHeight="1">
      <c r="B14" s="3839" t="s">
        <v>3325</v>
      </c>
      <c r="C14" s="3840" t="s">
        <v>3952</v>
      </c>
      <c r="D14" s="3827"/>
      <c r="E14" s="3828"/>
      <c r="F14" s="3834"/>
      <c r="G14" s="3834"/>
      <c r="H14" s="3830"/>
      <c r="I14" s="3831"/>
    </row>
    <row r="15" spans="1:9" ht="27" customHeight="1">
      <c r="B15" s="3836" t="s">
        <v>3326</v>
      </c>
      <c r="C15" s="3837" t="s">
        <v>1221</v>
      </c>
      <c r="D15" s="3833"/>
      <c r="E15" s="3834"/>
      <c r="F15" s="3828"/>
      <c r="G15" s="3834"/>
      <c r="H15" s="3830"/>
      <c r="I15" s="3831"/>
    </row>
    <row r="16" spans="1:9" ht="27" customHeight="1">
      <c r="A16" s="3816"/>
      <c r="B16" s="3841" t="s">
        <v>3066</v>
      </c>
      <c r="C16" s="3842" t="s">
        <v>3953</v>
      </c>
      <c r="D16" s="3833"/>
      <c r="E16" s="3828"/>
      <c r="F16" s="3834"/>
      <c r="G16" s="3834"/>
      <c r="H16" s="3830"/>
      <c r="I16" s="3831"/>
    </row>
    <row r="17" spans="1:9" ht="27" customHeight="1">
      <c r="A17" s="3816"/>
      <c r="B17" s="3841" t="s">
        <v>3067</v>
      </c>
      <c r="C17" s="3842" t="s">
        <v>3954</v>
      </c>
      <c r="D17" s="3833"/>
      <c r="E17" s="3828"/>
      <c r="F17" s="3834"/>
      <c r="G17" s="3834"/>
      <c r="H17" s="3830"/>
      <c r="I17" s="3831"/>
    </row>
    <row r="18" spans="1:9" ht="33" customHeight="1">
      <c r="A18" s="3816"/>
      <c r="B18" s="3841" t="s">
        <v>3068</v>
      </c>
      <c r="C18" s="3842" t="s">
        <v>3955</v>
      </c>
      <c r="D18" s="3833"/>
      <c r="E18" s="3828"/>
      <c r="F18" s="3834"/>
      <c r="G18" s="3834"/>
      <c r="H18" s="3830"/>
      <c r="I18" s="3831"/>
    </row>
    <row r="19" spans="1:9" ht="30.75" customHeight="1">
      <c r="B19" s="3843" t="s">
        <v>3070</v>
      </c>
      <c r="C19" s="3844" t="s">
        <v>3956</v>
      </c>
      <c r="D19" s="3845"/>
      <c r="E19" s="3846"/>
      <c r="F19" s="3846"/>
      <c r="G19" s="3846"/>
      <c r="H19" s="3847"/>
      <c r="I19" s="3848"/>
    </row>
    <row r="20" spans="1:9" ht="50.25" customHeight="1">
      <c r="B20" s="3849" t="s">
        <v>3071</v>
      </c>
      <c r="C20" s="3850" t="s">
        <v>3957</v>
      </c>
      <c r="D20" s="3851"/>
      <c r="E20" s="3846"/>
      <c r="F20" s="3846"/>
      <c r="G20" s="3846"/>
      <c r="H20" s="3847"/>
      <c r="I20" s="3852"/>
    </row>
    <row r="21" spans="1:9" ht="42.75" customHeight="1" thickBot="1">
      <c r="B21" s="3853" t="s">
        <v>3072</v>
      </c>
      <c r="C21" s="3854" t="s">
        <v>3958</v>
      </c>
      <c r="D21" s="3855"/>
      <c r="E21" s="3856"/>
      <c r="F21" s="3856"/>
      <c r="G21" s="3856"/>
      <c r="H21" s="3857"/>
      <c r="I21" s="3858"/>
    </row>
  </sheetData>
  <mergeCells count="8">
    <mergeCell ref="H4:H5"/>
    <mergeCell ref="I4:I5"/>
    <mergeCell ref="B4:B6"/>
    <mergeCell ref="C4:C6"/>
    <mergeCell ref="D4:D5"/>
    <mergeCell ref="E4:E5"/>
    <mergeCell ref="F4:F5"/>
    <mergeCell ref="G4:G5"/>
  </mergeCells>
  <conditionalFormatting sqref="D15:G15 D16:I18 D19:E21 G19:I21 D7:I14">
    <cfRule type="cellIs" dxfId="6" priority="6" stopIfTrue="1" operator="lessThan">
      <formula>0</formula>
    </cfRule>
  </conditionalFormatting>
  <conditionalFormatting sqref="H15">
    <cfRule type="cellIs" dxfId="5" priority="5" stopIfTrue="1" operator="lessThan">
      <formula>0</formula>
    </cfRule>
  </conditionalFormatting>
  <conditionalFormatting sqref="I15">
    <cfRule type="cellIs" dxfId="4" priority="4" stopIfTrue="1" operator="lessThan">
      <formula>0</formula>
    </cfRule>
  </conditionalFormatting>
  <conditionalFormatting sqref="F19:F21">
    <cfRule type="cellIs" dxfId="3" priority="3" stopIfTrue="1" operator="lessThan">
      <formula>0</formula>
    </cfRule>
  </conditionalFormatting>
  <conditionalFormatting sqref="D6:E6">
    <cfRule type="cellIs" dxfId="2" priority="2" stopIfTrue="1" operator="lessThan">
      <formula>0</formula>
    </cfRule>
  </conditionalFormatting>
  <conditionalFormatting sqref="F6">
    <cfRule type="cellIs" dxfId="1" priority="1" stopIfTrue="1" operator="lessThan">
      <formula>0</formula>
    </cfRule>
  </conditionalFormatting>
  <printOptions horizontalCentered="1" verticalCentered="1"/>
  <pageMargins left="0.70866141732283505" right="0.70866141732283505" top="7.8740157480315001E-2" bottom="0.74803149606299202" header="0.31496062992126" footer="0.31496062992126"/>
  <pageSetup paperSize="9" scale="69" fitToHeight="0" orientation="landscape"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39"/>
  <sheetViews>
    <sheetView showGridLines="0" zoomScale="85" zoomScaleNormal="85" zoomScaleSheetLayoutView="80" workbookViewId="0"/>
  </sheetViews>
  <sheetFormatPr defaultColWidth="8.85546875" defaultRowHeight="12.75"/>
  <cols>
    <col min="1" max="1" width="8.140625" style="3838" customWidth="1"/>
    <col min="2" max="2" width="13.140625" style="3838" customWidth="1"/>
    <col min="3" max="3" width="116.5703125" style="3838" customWidth="1"/>
    <col min="4" max="4" width="19.85546875" style="3838" customWidth="1"/>
    <col min="5" max="5" width="23.28515625" style="3838" customWidth="1"/>
    <col min="6" max="6" width="16.7109375" style="3838" customWidth="1"/>
    <col min="7" max="7" width="19.85546875" style="3838" customWidth="1"/>
    <col min="8" max="8" width="16.7109375" style="3838" bestFit="1" customWidth="1"/>
    <col min="9" max="9" width="15.140625" style="3817" customWidth="1"/>
    <col min="10" max="11" width="20.140625" style="3838" customWidth="1"/>
    <col min="12" max="12" width="18.85546875" style="3838" customWidth="1"/>
    <col min="13" max="13" width="8.85546875" style="3838"/>
    <col min="14" max="14" width="8.85546875" style="3838" customWidth="1"/>
    <col min="15" max="16384" width="8.85546875" style="3838"/>
  </cols>
  <sheetData>
    <row r="1" spans="1:254" ht="20.25" customHeight="1">
      <c r="A1" s="3816"/>
      <c r="B1" s="3859"/>
      <c r="C1" s="3817"/>
      <c r="D1" s="3860"/>
      <c r="E1" s="3860"/>
      <c r="F1" s="3860"/>
      <c r="G1" s="3816"/>
      <c r="H1" s="3816"/>
      <c r="I1" s="3816"/>
      <c r="J1" s="3816"/>
      <c r="K1" s="3816"/>
      <c r="L1" s="3816"/>
      <c r="M1" s="3816"/>
      <c r="N1" s="3861"/>
      <c r="O1" s="3861"/>
      <c r="P1" s="3861"/>
      <c r="Q1" s="3861"/>
      <c r="R1" s="3861"/>
      <c r="S1" s="3861"/>
      <c r="T1" s="3861"/>
      <c r="U1" s="3861"/>
      <c r="V1" s="3861"/>
      <c r="W1" s="3861"/>
      <c r="X1" s="3861"/>
      <c r="Y1" s="3861"/>
      <c r="Z1" s="3861"/>
      <c r="AA1" s="3861"/>
      <c r="AB1" s="3861"/>
      <c r="AC1" s="3861"/>
      <c r="AD1" s="3861"/>
      <c r="AE1" s="3861"/>
      <c r="AF1" s="3861"/>
      <c r="AG1" s="3861"/>
      <c r="AH1" s="3861"/>
      <c r="AI1" s="3861"/>
      <c r="AJ1" s="3861"/>
      <c r="AK1" s="3861"/>
      <c r="AL1" s="3861"/>
      <c r="AM1" s="3861"/>
      <c r="AN1" s="3861"/>
      <c r="AO1" s="3861"/>
      <c r="AP1" s="3861"/>
      <c r="AQ1" s="3861"/>
      <c r="AR1" s="3861"/>
      <c r="AS1" s="3861"/>
      <c r="AT1" s="3861"/>
      <c r="AU1" s="3861"/>
      <c r="AV1" s="3861"/>
      <c r="AW1" s="3861"/>
      <c r="AX1" s="3861"/>
      <c r="AY1" s="3861"/>
      <c r="AZ1" s="3861"/>
      <c r="BA1" s="3861"/>
      <c r="BB1" s="3861"/>
      <c r="BC1" s="3861"/>
      <c r="BD1" s="3861"/>
      <c r="BE1" s="3861"/>
      <c r="BF1" s="3861"/>
      <c r="BG1" s="3861"/>
      <c r="BH1" s="3861"/>
      <c r="BI1" s="3861"/>
      <c r="BJ1" s="3861"/>
      <c r="BK1" s="3861"/>
      <c r="BL1" s="3861"/>
      <c r="BM1" s="3861"/>
      <c r="BN1" s="3861"/>
      <c r="BO1" s="3861"/>
      <c r="BP1" s="3861"/>
      <c r="BQ1" s="3861"/>
      <c r="BR1" s="3861"/>
      <c r="BS1" s="3861"/>
      <c r="BT1" s="3861"/>
      <c r="BU1" s="3861"/>
      <c r="BV1" s="3861"/>
      <c r="BW1" s="3861"/>
      <c r="BX1" s="3861"/>
      <c r="BY1" s="3861"/>
      <c r="BZ1" s="3861"/>
      <c r="CA1" s="3861"/>
      <c r="CB1" s="3861"/>
      <c r="CC1" s="3861"/>
      <c r="CD1" s="3861"/>
      <c r="CE1" s="3861"/>
      <c r="CF1" s="3861"/>
      <c r="CG1" s="3861"/>
      <c r="CH1" s="3861"/>
      <c r="CI1" s="3861"/>
      <c r="CJ1" s="3861"/>
      <c r="CK1" s="3861"/>
      <c r="CL1" s="3861"/>
      <c r="CM1" s="3861"/>
      <c r="CN1" s="3861"/>
      <c r="CO1" s="3861"/>
      <c r="CP1" s="3861"/>
      <c r="CQ1" s="3861"/>
      <c r="CR1" s="3861"/>
      <c r="CS1" s="3861"/>
      <c r="CT1" s="3861"/>
      <c r="CU1" s="3861"/>
      <c r="CV1" s="3861"/>
      <c r="CW1" s="3861"/>
      <c r="CX1" s="3861"/>
      <c r="CY1" s="3861"/>
      <c r="CZ1" s="3861"/>
      <c r="DA1" s="3861"/>
      <c r="DB1" s="3861"/>
      <c r="DC1" s="3861"/>
      <c r="DD1" s="3861"/>
      <c r="DE1" s="3861"/>
      <c r="DF1" s="3861"/>
      <c r="DG1" s="3861"/>
      <c r="DH1" s="3861"/>
      <c r="DI1" s="3861"/>
      <c r="DJ1" s="3861"/>
      <c r="DK1" s="3861"/>
      <c r="DL1" s="3861"/>
      <c r="DM1" s="3861"/>
      <c r="DN1" s="3861"/>
      <c r="DO1" s="3861"/>
      <c r="DP1" s="3861"/>
      <c r="DQ1" s="3861"/>
      <c r="DR1" s="3861"/>
      <c r="DS1" s="3861"/>
      <c r="DT1" s="3861"/>
      <c r="DU1" s="3861"/>
      <c r="DV1" s="3861"/>
      <c r="DW1" s="3861"/>
      <c r="DX1" s="3861"/>
      <c r="DY1" s="3861"/>
      <c r="DZ1" s="3861"/>
      <c r="EA1" s="3861"/>
      <c r="EB1" s="3861"/>
      <c r="EC1" s="3861"/>
      <c r="ED1" s="3861"/>
      <c r="EE1" s="3861"/>
      <c r="EF1" s="3861"/>
      <c r="EG1" s="3861"/>
      <c r="EH1" s="3861"/>
      <c r="EI1" s="3861"/>
      <c r="EJ1" s="3861"/>
      <c r="EK1" s="3861"/>
      <c r="EL1" s="3861"/>
      <c r="EM1" s="3861"/>
      <c r="EN1" s="3861"/>
      <c r="EO1" s="3861"/>
      <c r="EP1" s="3861"/>
      <c r="EQ1" s="3861"/>
      <c r="ER1" s="3861"/>
      <c r="ES1" s="3861"/>
      <c r="ET1" s="3861"/>
      <c r="EU1" s="3861"/>
      <c r="EV1" s="3861"/>
      <c r="EW1" s="3861"/>
      <c r="EX1" s="3861"/>
      <c r="EY1" s="3861"/>
      <c r="EZ1" s="3861"/>
      <c r="FA1" s="3861"/>
      <c r="FB1" s="3861"/>
      <c r="FC1" s="3861"/>
      <c r="FD1" s="3861"/>
      <c r="FE1" s="3861"/>
      <c r="FF1" s="3861"/>
      <c r="FG1" s="3861"/>
      <c r="FH1" s="3861"/>
      <c r="FI1" s="3861"/>
      <c r="FJ1" s="3861"/>
      <c r="FK1" s="3861"/>
      <c r="FL1" s="3861"/>
      <c r="FM1" s="3861"/>
      <c r="FN1" s="3861"/>
      <c r="FO1" s="3861"/>
      <c r="FP1" s="3861"/>
      <c r="FQ1" s="3861"/>
      <c r="FR1" s="3861"/>
      <c r="FS1" s="3861"/>
      <c r="FT1" s="3861"/>
      <c r="FU1" s="3861"/>
      <c r="FV1" s="3861"/>
      <c r="FW1" s="3861"/>
      <c r="FX1" s="3861"/>
      <c r="FY1" s="3861"/>
      <c r="FZ1" s="3861"/>
      <c r="GA1" s="3861"/>
      <c r="GB1" s="3861"/>
      <c r="GC1" s="3861"/>
      <c r="GD1" s="3861"/>
      <c r="GE1" s="3861"/>
      <c r="GF1" s="3861"/>
      <c r="GG1" s="3861"/>
      <c r="GH1" s="3861"/>
      <c r="GI1" s="3861"/>
      <c r="GJ1" s="3861"/>
      <c r="GK1" s="3861"/>
      <c r="GL1" s="3861"/>
      <c r="GM1" s="3861"/>
      <c r="GN1" s="3861"/>
      <c r="GO1" s="3861"/>
      <c r="GP1" s="3861"/>
      <c r="GQ1" s="3861"/>
      <c r="GR1" s="3861"/>
      <c r="GS1" s="3861"/>
      <c r="GT1" s="3861"/>
      <c r="GU1" s="3861"/>
      <c r="GV1" s="3861"/>
      <c r="GW1" s="3861"/>
      <c r="GX1" s="3861"/>
      <c r="GY1" s="3861"/>
      <c r="GZ1" s="3861"/>
      <c r="HA1" s="3861"/>
      <c r="HB1" s="3861"/>
      <c r="HC1" s="3861"/>
      <c r="HD1" s="3861"/>
      <c r="HE1" s="3861"/>
      <c r="HF1" s="3861"/>
      <c r="HG1" s="3861"/>
      <c r="HH1" s="3861"/>
      <c r="HI1" s="3861"/>
      <c r="HJ1" s="3861"/>
      <c r="HK1" s="3861"/>
      <c r="HL1" s="3861"/>
      <c r="HM1" s="3861"/>
      <c r="HN1" s="3861"/>
      <c r="HO1" s="3861"/>
      <c r="HP1" s="3861"/>
      <c r="HQ1" s="3861"/>
      <c r="HR1" s="3861"/>
      <c r="HS1" s="3861"/>
      <c r="HT1" s="3861"/>
      <c r="HU1" s="3861"/>
      <c r="HV1" s="3861"/>
      <c r="HW1" s="3861"/>
      <c r="HX1" s="3861"/>
      <c r="HY1" s="3861"/>
      <c r="HZ1" s="3861"/>
      <c r="IA1" s="3861"/>
      <c r="IB1" s="3861"/>
      <c r="IC1" s="3861"/>
      <c r="ID1" s="3861"/>
      <c r="IE1" s="3861"/>
      <c r="IF1" s="3861"/>
      <c r="IG1" s="3861"/>
      <c r="IH1" s="3861"/>
      <c r="II1" s="3861"/>
      <c r="IJ1" s="3861"/>
      <c r="IK1" s="3861"/>
      <c r="IL1" s="3861"/>
      <c r="IM1" s="3861"/>
      <c r="IN1" s="3861"/>
      <c r="IO1" s="3861"/>
      <c r="IP1" s="3861"/>
      <c r="IQ1" s="3861"/>
      <c r="IR1" s="3861"/>
      <c r="IS1" s="3861"/>
      <c r="IT1" s="3861"/>
    </row>
    <row r="2" spans="1:254" ht="18.75" customHeight="1">
      <c r="A2" s="3817"/>
      <c r="B2" s="5268" t="s">
        <v>3999</v>
      </c>
      <c r="C2" s="5298"/>
      <c r="D2" s="5298"/>
      <c r="E2" s="5299"/>
      <c r="F2" s="3860"/>
      <c r="G2" s="3816"/>
      <c r="H2" s="3816"/>
      <c r="I2" s="3816"/>
      <c r="J2" s="3816"/>
      <c r="K2" s="3862"/>
      <c r="L2" s="3862"/>
      <c r="M2" s="3862"/>
      <c r="N2" s="3863"/>
      <c r="O2" s="3863"/>
      <c r="P2" s="3863"/>
      <c r="Q2" s="3863"/>
      <c r="R2" s="3863"/>
      <c r="S2" s="3863"/>
      <c r="T2" s="3863"/>
      <c r="U2" s="3863"/>
      <c r="V2" s="3863"/>
      <c r="W2" s="3863"/>
      <c r="X2" s="3863"/>
      <c r="Y2" s="3863"/>
      <c r="Z2" s="3863"/>
      <c r="AA2" s="3863"/>
      <c r="AB2" s="3863"/>
      <c r="AC2" s="3863"/>
      <c r="AD2" s="3863"/>
      <c r="AE2" s="3863"/>
      <c r="AF2" s="3863"/>
      <c r="AG2" s="3863"/>
      <c r="AH2" s="3863"/>
      <c r="AI2" s="3863"/>
      <c r="AJ2" s="3863"/>
      <c r="AK2" s="3863"/>
      <c r="AL2" s="3863"/>
      <c r="AM2" s="3863"/>
      <c r="AN2" s="3863"/>
      <c r="AO2" s="3863"/>
      <c r="AP2" s="3863"/>
      <c r="AQ2" s="3863"/>
      <c r="AR2" s="3863"/>
      <c r="AS2" s="3863"/>
      <c r="AT2" s="3863"/>
      <c r="AU2" s="3863"/>
      <c r="AV2" s="3863"/>
      <c r="AW2" s="3863"/>
      <c r="AX2" s="3863"/>
      <c r="AY2" s="3863"/>
      <c r="AZ2" s="3863"/>
      <c r="BA2" s="3863"/>
      <c r="BB2" s="3863"/>
      <c r="BC2" s="3863"/>
      <c r="BD2" s="3863"/>
      <c r="BE2" s="3863"/>
      <c r="BF2" s="3863"/>
      <c r="BG2" s="3863"/>
      <c r="BH2" s="3863"/>
      <c r="BI2" s="3863"/>
      <c r="BJ2" s="3863"/>
      <c r="BK2" s="3863"/>
      <c r="BL2" s="3863"/>
      <c r="BM2" s="3863"/>
      <c r="BN2" s="3863"/>
      <c r="BO2" s="3863"/>
      <c r="BP2" s="3863"/>
      <c r="BQ2" s="3863"/>
      <c r="BR2" s="3863"/>
      <c r="BS2" s="3863"/>
      <c r="BT2" s="3863"/>
      <c r="BU2" s="3863"/>
      <c r="BV2" s="3863"/>
      <c r="BW2" s="3863"/>
      <c r="BX2" s="3863"/>
      <c r="BY2" s="3863"/>
      <c r="BZ2" s="3863"/>
      <c r="CA2" s="3863"/>
      <c r="CB2" s="3863"/>
      <c r="CC2" s="3863"/>
      <c r="CD2" s="3863"/>
      <c r="CE2" s="3863"/>
      <c r="CF2" s="3863"/>
      <c r="CG2" s="3863"/>
      <c r="CH2" s="3863"/>
      <c r="CI2" s="3863"/>
      <c r="CJ2" s="3863"/>
      <c r="CK2" s="3863"/>
      <c r="CL2" s="3863"/>
      <c r="CM2" s="3863"/>
      <c r="CN2" s="3863"/>
      <c r="CO2" s="3863"/>
      <c r="CP2" s="3863"/>
      <c r="CQ2" s="3863"/>
      <c r="CR2" s="3863"/>
      <c r="CS2" s="3863"/>
      <c r="CT2" s="3863"/>
      <c r="CU2" s="3863"/>
      <c r="CV2" s="3863"/>
      <c r="CW2" s="3863"/>
      <c r="CX2" s="3863"/>
      <c r="CY2" s="3863"/>
      <c r="CZ2" s="3863"/>
      <c r="DA2" s="3863"/>
      <c r="DB2" s="3863"/>
      <c r="DC2" s="3863"/>
      <c r="DD2" s="3863"/>
      <c r="DE2" s="3863"/>
      <c r="DF2" s="3863"/>
      <c r="DG2" s="3863"/>
      <c r="DH2" s="3863"/>
      <c r="DI2" s="3863"/>
      <c r="DJ2" s="3863"/>
      <c r="DK2" s="3863"/>
      <c r="DL2" s="3863"/>
      <c r="DM2" s="3863"/>
      <c r="DN2" s="3863"/>
      <c r="DO2" s="3863"/>
      <c r="DP2" s="3863"/>
      <c r="DQ2" s="3863"/>
      <c r="DR2" s="3863"/>
      <c r="DS2" s="3863"/>
      <c r="DT2" s="3863"/>
      <c r="DU2" s="3863"/>
      <c r="DV2" s="3863"/>
      <c r="DW2" s="3863"/>
      <c r="DX2" s="3863"/>
      <c r="DY2" s="3863"/>
      <c r="DZ2" s="3863"/>
      <c r="EA2" s="3863"/>
      <c r="EB2" s="3863"/>
      <c r="EC2" s="3863"/>
      <c r="ED2" s="3863"/>
      <c r="EE2" s="3863"/>
      <c r="EF2" s="3863"/>
      <c r="EG2" s="3863"/>
      <c r="EH2" s="3863"/>
      <c r="EI2" s="3863"/>
      <c r="EJ2" s="3863"/>
      <c r="EK2" s="3863"/>
      <c r="EL2" s="3863"/>
      <c r="EM2" s="3863"/>
      <c r="EN2" s="3863"/>
      <c r="EO2" s="3863"/>
      <c r="EP2" s="3863"/>
      <c r="EQ2" s="3863"/>
      <c r="ER2" s="3863"/>
      <c r="ES2" s="3863"/>
      <c r="ET2" s="3863"/>
      <c r="EU2" s="3863"/>
      <c r="EV2" s="3863"/>
      <c r="EW2" s="3863"/>
      <c r="EX2" s="3863"/>
      <c r="EY2" s="3863"/>
      <c r="EZ2" s="3863"/>
      <c r="FA2" s="3863"/>
      <c r="FB2" s="3863"/>
      <c r="FC2" s="3863"/>
      <c r="FD2" s="3863"/>
      <c r="FE2" s="3863"/>
      <c r="FF2" s="3863"/>
      <c r="FG2" s="3863"/>
      <c r="FH2" s="3863"/>
      <c r="FI2" s="3863"/>
      <c r="FJ2" s="3863"/>
      <c r="FK2" s="3863"/>
      <c r="FL2" s="3863"/>
      <c r="FM2" s="3863"/>
      <c r="FN2" s="3863"/>
      <c r="FO2" s="3863"/>
      <c r="FP2" s="3863"/>
      <c r="FQ2" s="3863"/>
      <c r="FR2" s="3863"/>
      <c r="FS2" s="3863"/>
      <c r="FT2" s="3863"/>
      <c r="FU2" s="3863"/>
      <c r="FV2" s="3863"/>
      <c r="FW2" s="3863"/>
      <c r="FX2" s="3863"/>
      <c r="FY2" s="3863"/>
      <c r="FZ2" s="3863"/>
      <c r="GA2" s="3863"/>
      <c r="GB2" s="3863"/>
      <c r="GC2" s="3863"/>
      <c r="GD2" s="3863"/>
      <c r="GE2" s="3863"/>
      <c r="GF2" s="3863"/>
      <c r="GG2" s="3863"/>
      <c r="GH2" s="3863"/>
      <c r="GI2" s="3863"/>
      <c r="GJ2" s="3863"/>
      <c r="GK2" s="3863"/>
      <c r="GL2" s="3863"/>
      <c r="GM2" s="3863"/>
      <c r="GN2" s="3863"/>
      <c r="GO2" s="3863"/>
      <c r="GP2" s="3863"/>
      <c r="GQ2" s="3863"/>
      <c r="GR2" s="3863"/>
      <c r="GS2" s="3863"/>
      <c r="GT2" s="3863"/>
      <c r="GU2" s="3863"/>
      <c r="GV2" s="3863"/>
      <c r="GW2" s="3863"/>
      <c r="GX2" s="3863"/>
      <c r="GY2" s="3863"/>
      <c r="GZ2" s="3863"/>
      <c r="HA2" s="3863"/>
      <c r="HB2" s="3863"/>
      <c r="HC2" s="3863"/>
      <c r="HD2" s="3863"/>
      <c r="HE2" s="3863"/>
      <c r="HF2" s="3863"/>
      <c r="HG2" s="3863"/>
      <c r="HH2" s="3863"/>
      <c r="HI2" s="3863"/>
      <c r="HJ2" s="3863"/>
      <c r="HK2" s="3863"/>
      <c r="HL2" s="3863"/>
      <c r="HM2" s="3863"/>
      <c r="HN2" s="3863"/>
      <c r="HO2" s="3863"/>
      <c r="HP2" s="3863"/>
      <c r="HQ2" s="3863"/>
      <c r="HR2" s="3863"/>
      <c r="HS2" s="3863"/>
      <c r="HT2" s="3863"/>
      <c r="HU2" s="3863"/>
      <c r="HV2" s="3863"/>
      <c r="HW2" s="3863"/>
      <c r="HX2" s="3863"/>
      <c r="HY2" s="3863"/>
      <c r="HZ2" s="3863"/>
      <c r="IA2" s="3863"/>
      <c r="IB2" s="3863"/>
      <c r="IC2" s="3863"/>
      <c r="ID2" s="3863"/>
      <c r="IE2" s="3863"/>
      <c r="IF2" s="3863"/>
      <c r="IG2" s="3863"/>
      <c r="IH2" s="3863"/>
      <c r="II2" s="3863"/>
      <c r="IJ2" s="3863"/>
      <c r="IK2" s="3863"/>
      <c r="IL2" s="3863"/>
      <c r="IM2" s="3863"/>
      <c r="IN2" s="3863"/>
      <c r="IO2" s="3863"/>
      <c r="IP2" s="3863"/>
      <c r="IQ2" s="3863"/>
      <c r="IR2" s="3863"/>
      <c r="IS2" s="3863"/>
      <c r="IT2" s="3863"/>
    </row>
    <row r="3" spans="1:254" s="3814" customFormat="1" ht="9.75" customHeight="1" thickBot="1">
      <c r="B3" s="3864"/>
      <c r="C3" s="3864"/>
    </row>
    <row r="4" spans="1:254" ht="31.5" customHeight="1">
      <c r="A4" s="3865"/>
      <c r="B4" s="5284" t="s">
        <v>1651</v>
      </c>
      <c r="C4" s="5300" t="s">
        <v>3993</v>
      </c>
      <c r="D4" s="5303" t="s">
        <v>3998</v>
      </c>
      <c r="E4" s="5304" t="s">
        <v>3997</v>
      </c>
      <c r="F4" s="3860"/>
      <c r="G4" s="3816"/>
      <c r="H4" s="3816"/>
      <c r="I4" s="3816"/>
      <c r="J4" s="3816"/>
      <c r="K4" s="3862"/>
      <c r="L4" s="3862"/>
      <c r="M4" s="3862"/>
      <c r="N4" s="3863"/>
      <c r="O4" s="3863"/>
      <c r="P4" s="3863"/>
      <c r="Q4" s="3863"/>
      <c r="R4" s="3863"/>
      <c r="S4" s="3863"/>
      <c r="T4" s="3863"/>
      <c r="U4" s="3863"/>
      <c r="V4" s="3863"/>
      <c r="W4" s="3863"/>
      <c r="X4" s="3863"/>
      <c r="Y4" s="3863"/>
      <c r="Z4" s="3863"/>
      <c r="AA4" s="3863"/>
      <c r="AB4" s="3863"/>
      <c r="AC4" s="3863"/>
      <c r="AD4" s="3863"/>
      <c r="AE4" s="3863"/>
      <c r="AF4" s="3863"/>
      <c r="AG4" s="3863"/>
      <c r="AH4" s="3863"/>
      <c r="AI4" s="3863"/>
      <c r="AJ4" s="3863"/>
      <c r="AK4" s="3863"/>
      <c r="AL4" s="3863"/>
      <c r="AM4" s="3863"/>
      <c r="AN4" s="3863"/>
      <c r="AO4" s="3863"/>
      <c r="AP4" s="3863"/>
      <c r="AQ4" s="3863"/>
      <c r="AR4" s="3863"/>
      <c r="AS4" s="3863"/>
      <c r="AT4" s="3863"/>
      <c r="AU4" s="3863"/>
      <c r="AV4" s="3863"/>
      <c r="AW4" s="3863"/>
      <c r="AX4" s="3863"/>
      <c r="AY4" s="3863"/>
      <c r="AZ4" s="3863"/>
      <c r="BA4" s="3863"/>
      <c r="BB4" s="3863"/>
      <c r="BC4" s="3863"/>
      <c r="BD4" s="3863"/>
      <c r="BE4" s="3863"/>
      <c r="BF4" s="3863"/>
      <c r="BG4" s="3863"/>
      <c r="BH4" s="3863"/>
      <c r="BI4" s="3863"/>
      <c r="BJ4" s="3863"/>
      <c r="BK4" s="3863"/>
      <c r="BL4" s="3863"/>
      <c r="BM4" s="3863"/>
      <c r="BN4" s="3863"/>
      <c r="BO4" s="3863"/>
      <c r="BP4" s="3863"/>
      <c r="BQ4" s="3863"/>
      <c r="BR4" s="3863"/>
      <c r="BS4" s="3863"/>
      <c r="BT4" s="3863"/>
      <c r="BU4" s="3863"/>
      <c r="BV4" s="3863"/>
      <c r="BW4" s="3863"/>
      <c r="BX4" s="3863"/>
      <c r="BY4" s="3863"/>
      <c r="BZ4" s="3863"/>
      <c r="CA4" s="3863"/>
      <c r="CB4" s="3863"/>
      <c r="CC4" s="3863"/>
      <c r="CD4" s="3863"/>
      <c r="CE4" s="3863"/>
      <c r="CF4" s="3863"/>
      <c r="CG4" s="3863"/>
      <c r="CH4" s="3863"/>
      <c r="CI4" s="3863"/>
      <c r="CJ4" s="3863"/>
      <c r="CK4" s="3863"/>
      <c r="CL4" s="3863"/>
      <c r="CM4" s="3863"/>
      <c r="CN4" s="3863"/>
      <c r="CO4" s="3863"/>
      <c r="CP4" s="3863"/>
      <c r="CQ4" s="3863"/>
      <c r="CR4" s="3863"/>
      <c r="CS4" s="3863"/>
      <c r="CT4" s="3863"/>
      <c r="CU4" s="3863"/>
      <c r="CV4" s="3863"/>
      <c r="CW4" s="3863"/>
      <c r="CX4" s="3863"/>
      <c r="CY4" s="3863"/>
      <c r="CZ4" s="3863"/>
      <c r="DA4" s="3863"/>
      <c r="DB4" s="3863"/>
      <c r="DC4" s="3863"/>
      <c r="DD4" s="3863"/>
      <c r="DE4" s="3863"/>
      <c r="DF4" s="3863"/>
      <c r="DG4" s="3863"/>
      <c r="DH4" s="3863"/>
      <c r="DI4" s="3863"/>
      <c r="DJ4" s="3863"/>
      <c r="DK4" s="3863"/>
      <c r="DL4" s="3863"/>
      <c r="DM4" s="3863"/>
      <c r="DN4" s="3863"/>
      <c r="DO4" s="3863"/>
      <c r="DP4" s="3863"/>
      <c r="DQ4" s="3863"/>
      <c r="DR4" s="3863"/>
      <c r="DS4" s="3863"/>
      <c r="DT4" s="3863"/>
      <c r="DU4" s="3863"/>
      <c r="DV4" s="3863"/>
      <c r="DW4" s="3863"/>
      <c r="DX4" s="3863"/>
      <c r="DY4" s="3863"/>
      <c r="DZ4" s="3863"/>
      <c r="EA4" s="3863"/>
      <c r="EB4" s="3863"/>
      <c r="EC4" s="3863"/>
      <c r="ED4" s="3863"/>
      <c r="EE4" s="3863"/>
      <c r="EF4" s="3863"/>
      <c r="EG4" s="3863"/>
      <c r="EH4" s="3863"/>
      <c r="EI4" s="3863"/>
      <c r="EJ4" s="3863"/>
      <c r="EK4" s="3863"/>
      <c r="EL4" s="3863"/>
      <c r="EM4" s="3863"/>
      <c r="EN4" s="3863"/>
      <c r="EO4" s="3863"/>
      <c r="EP4" s="3863"/>
      <c r="EQ4" s="3863"/>
      <c r="ER4" s="3863"/>
      <c r="ES4" s="3863"/>
      <c r="ET4" s="3863"/>
      <c r="EU4" s="3863"/>
      <c r="EV4" s="3863"/>
      <c r="EW4" s="3863"/>
      <c r="EX4" s="3863"/>
      <c r="EY4" s="3863"/>
      <c r="EZ4" s="3863"/>
      <c r="FA4" s="3863"/>
      <c r="FB4" s="3863"/>
      <c r="FC4" s="3863"/>
      <c r="FD4" s="3863"/>
      <c r="FE4" s="3863"/>
      <c r="FF4" s="3863"/>
      <c r="FG4" s="3863"/>
      <c r="FH4" s="3863"/>
      <c r="FI4" s="3863"/>
      <c r="FJ4" s="3863"/>
      <c r="FK4" s="3863"/>
      <c r="FL4" s="3863"/>
      <c r="FM4" s="3863"/>
      <c r="FN4" s="3863"/>
      <c r="FO4" s="3863"/>
      <c r="FP4" s="3863"/>
      <c r="FQ4" s="3863"/>
      <c r="FR4" s="3863"/>
      <c r="FS4" s="3863"/>
      <c r="FT4" s="3863"/>
      <c r="FU4" s="3863"/>
      <c r="FV4" s="3863"/>
      <c r="FW4" s="3863"/>
      <c r="FX4" s="3863"/>
      <c r="FY4" s="3863"/>
      <c r="FZ4" s="3863"/>
      <c r="GA4" s="3863"/>
      <c r="GB4" s="3863"/>
      <c r="GC4" s="3863"/>
      <c r="GD4" s="3863"/>
      <c r="GE4" s="3863"/>
      <c r="GF4" s="3863"/>
      <c r="GG4" s="3863"/>
      <c r="GH4" s="3863"/>
      <c r="GI4" s="3863"/>
      <c r="GJ4" s="3863"/>
      <c r="GK4" s="3863"/>
      <c r="GL4" s="3863"/>
      <c r="GM4" s="3863"/>
      <c r="GN4" s="3863"/>
      <c r="GO4" s="3863"/>
      <c r="GP4" s="3863"/>
      <c r="GQ4" s="3863"/>
      <c r="GR4" s="3863"/>
      <c r="GS4" s="3863"/>
      <c r="GT4" s="3863"/>
      <c r="GU4" s="3863"/>
      <c r="GV4" s="3863"/>
      <c r="GW4" s="3863"/>
      <c r="GX4" s="3863"/>
      <c r="GY4" s="3863"/>
      <c r="GZ4" s="3863"/>
      <c r="HA4" s="3863"/>
      <c r="HB4" s="3863"/>
      <c r="HC4" s="3863"/>
      <c r="HD4" s="3863"/>
      <c r="HE4" s="3863"/>
      <c r="HF4" s="3863"/>
      <c r="HG4" s="3863"/>
      <c r="HH4" s="3863"/>
      <c r="HI4" s="3863"/>
      <c r="HJ4" s="3863"/>
      <c r="HK4" s="3863"/>
      <c r="HL4" s="3863"/>
      <c r="HM4" s="3863"/>
      <c r="HN4" s="3863"/>
      <c r="HO4" s="3863"/>
      <c r="HP4" s="3863"/>
      <c r="HQ4" s="3863"/>
      <c r="HR4" s="3863"/>
      <c r="HS4" s="3863"/>
      <c r="HT4" s="3863"/>
      <c r="HU4" s="3863"/>
      <c r="HV4" s="3863"/>
      <c r="HW4" s="3863"/>
      <c r="HX4" s="3863"/>
      <c r="HY4" s="3863"/>
      <c r="HZ4" s="3863"/>
      <c r="IA4" s="3863"/>
      <c r="IB4" s="3863"/>
      <c r="IC4" s="3863"/>
      <c r="ID4" s="3863"/>
      <c r="IE4" s="3863"/>
      <c r="IF4" s="3863"/>
      <c r="IG4" s="3863"/>
      <c r="IH4" s="3863"/>
      <c r="II4" s="3863"/>
      <c r="IJ4" s="3863"/>
      <c r="IK4" s="3863"/>
      <c r="IL4" s="3863"/>
      <c r="IM4" s="3863"/>
      <c r="IN4" s="3863"/>
      <c r="IO4" s="3863"/>
      <c r="IP4" s="3863"/>
      <c r="IQ4" s="3863"/>
      <c r="IR4" s="3863"/>
      <c r="IS4" s="3863"/>
      <c r="IT4" s="3863"/>
    </row>
    <row r="5" spans="1:254" ht="9.75" customHeight="1">
      <c r="A5" s="3865"/>
      <c r="B5" s="5285"/>
      <c r="C5" s="5301"/>
      <c r="D5" s="5295"/>
      <c r="E5" s="5297"/>
      <c r="F5" s="3860"/>
      <c r="G5" s="3816"/>
      <c r="H5" s="3816"/>
      <c r="I5" s="3816"/>
      <c r="J5" s="3816"/>
      <c r="K5" s="3862"/>
      <c r="L5" s="3862"/>
      <c r="M5" s="3862"/>
      <c r="N5" s="3863"/>
      <c r="O5" s="3863"/>
      <c r="P5" s="3863"/>
      <c r="Q5" s="3863"/>
      <c r="R5" s="3863"/>
      <c r="S5" s="3863"/>
      <c r="T5" s="3863"/>
      <c r="U5" s="3863"/>
      <c r="V5" s="3863"/>
      <c r="W5" s="3863"/>
      <c r="X5" s="3863"/>
      <c r="Y5" s="3863"/>
      <c r="Z5" s="3863"/>
      <c r="AA5" s="3863"/>
      <c r="AB5" s="3863"/>
      <c r="AC5" s="3863"/>
      <c r="AD5" s="3863"/>
      <c r="AE5" s="3863"/>
      <c r="AF5" s="3863"/>
      <c r="AG5" s="3863"/>
      <c r="AH5" s="3863"/>
      <c r="AI5" s="3863"/>
      <c r="AJ5" s="3863"/>
      <c r="AK5" s="3863"/>
      <c r="AL5" s="3863"/>
      <c r="AM5" s="3863"/>
      <c r="AN5" s="3863"/>
      <c r="AO5" s="3863"/>
      <c r="AP5" s="3863"/>
      <c r="AQ5" s="3863"/>
      <c r="AR5" s="3863"/>
      <c r="AS5" s="3863"/>
      <c r="AT5" s="3863"/>
      <c r="AU5" s="3863"/>
      <c r="AV5" s="3863"/>
      <c r="AW5" s="3863"/>
      <c r="AX5" s="3863"/>
      <c r="AY5" s="3863"/>
      <c r="AZ5" s="3863"/>
      <c r="BA5" s="3863"/>
      <c r="BB5" s="3863"/>
      <c r="BC5" s="3863"/>
      <c r="BD5" s="3863"/>
      <c r="BE5" s="3863"/>
      <c r="BF5" s="3863"/>
      <c r="BG5" s="3863"/>
      <c r="BH5" s="3863"/>
      <c r="BI5" s="3863"/>
      <c r="BJ5" s="3863"/>
      <c r="BK5" s="3863"/>
      <c r="BL5" s="3863"/>
      <c r="BM5" s="3863"/>
      <c r="BN5" s="3863"/>
      <c r="BO5" s="3863"/>
      <c r="BP5" s="3863"/>
      <c r="BQ5" s="3863"/>
      <c r="BR5" s="3863"/>
      <c r="BS5" s="3863"/>
      <c r="BT5" s="3863"/>
      <c r="BU5" s="3863"/>
      <c r="BV5" s="3863"/>
      <c r="BW5" s="3863"/>
      <c r="BX5" s="3863"/>
      <c r="BY5" s="3863"/>
      <c r="BZ5" s="3863"/>
      <c r="CA5" s="3863"/>
      <c r="CB5" s="3863"/>
      <c r="CC5" s="3863"/>
      <c r="CD5" s="3863"/>
      <c r="CE5" s="3863"/>
      <c r="CF5" s="3863"/>
      <c r="CG5" s="3863"/>
      <c r="CH5" s="3863"/>
      <c r="CI5" s="3863"/>
      <c r="CJ5" s="3863"/>
      <c r="CK5" s="3863"/>
      <c r="CL5" s="3863"/>
      <c r="CM5" s="3863"/>
      <c r="CN5" s="3863"/>
      <c r="CO5" s="3863"/>
      <c r="CP5" s="3863"/>
      <c r="CQ5" s="3863"/>
      <c r="CR5" s="3863"/>
      <c r="CS5" s="3863"/>
      <c r="CT5" s="3863"/>
      <c r="CU5" s="3863"/>
      <c r="CV5" s="3863"/>
      <c r="CW5" s="3863"/>
      <c r="CX5" s="3863"/>
      <c r="CY5" s="3863"/>
      <c r="CZ5" s="3863"/>
      <c r="DA5" s="3863"/>
      <c r="DB5" s="3863"/>
      <c r="DC5" s="3863"/>
      <c r="DD5" s="3863"/>
      <c r="DE5" s="3863"/>
      <c r="DF5" s="3863"/>
      <c r="DG5" s="3863"/>
      <c r="DH5" s="3863"/>
      <c r="DI5" s="3863"/>
      <c r="DJ5" s="3863"/>
      <c r="DK5" s="3863"/>
      <c r="DL5" s="3863"/>
      <c r="DM5" s="3863"/>
      <c r="DN5" s="3863"/>
      <c r="DO5" s="3863"/>
      <c r="DP5" s="3863"/>
      <c r="DQ5" s="3863"/>
      <c r="DR5" s="3863"/>
      <c r="DS5" s="3863"/>
      <c r="DT5" s="3863"/>
      <c r="DU5" s="3863"/>
      <c r="DV5" s="3863"/>
      <c r="DW5" s="3863"/>
      <c r="DX5" s="3863"/>
      <c r="DY5" s="3863"/>
      <c r="DZ5" s="3863"/>
      <c r="EA5" s="3863"/>
      <c r="EB5" s="3863"/>
      <c r="EC5" s="3863"/>
      <c r="ED5" s="3863"/>
      <c r="EE5" s="3863"/>
      <c r="EF5" s="3863"/>
      <c r="EG5" s="3863"/>
      <c r="EH5" s="3863"/>
      <c r="EI5" s="3863"/>
      <c r="EJ5" s="3863"/>
      <c r="EK5" s="3863"/>
      <c r="EL5" s="3863"/>
      <c r="EM5" s="3863"/>
      <c r="EN5" s="3863"/>
      <c r="EO5" s="3863"/>
      <c r="EP5" s="3863"/>
      <c r="EQ5" s="3863"/>
      <c r="ER5" s="3863"/>
      <c r="ES5" s="3863"/>
      <c r="ET5" s="3863"/>
      <c r="EU5" s="3863"/>
      <c r="EV5" s="3863"/>
      <c r="EW5" s="3863"/>
      <c r="EX5" s="3863"/>
      <c r="EY5" s="3863"/>
      <c r="EZ5" s="3863"/>
      <c r="FA5" s="3863"/>
      <c r="FB5" s="3863"/>
      <c r="FC5" s="3863"/>
      <c r="FD5" s="3863"/>
      <c r="FE5" s="3863"/>
      <c r="FF5" s="3863"/>
      <c r="FG5" s="3863"/>
      <c r="FH5" s="3863"/>
      <c r="FI5" s="3863"/>
      <c r="FJ5" s="3863"/>
      <c r="FK5" s="3863"/>
      <c r="FL5" s="3863"/>
      <c r="FM5" s="3863"/>
      <c r="FN5" s="3863"/>
      <c r="FO5" s="3863"/>
      <c r="FP5" s="3863"/>
      <c r="FQ5" s="3863"/>
      <c r="FR5" s="3863"/>
      <c r="FS5" s="3863"/>
      <c r="FT5" s="3863"/>
      <c r="FU5" s="3863"/>
      <c r="FV5" s="3863"/>
      <c r="FW5" s="3863"/>
      <c r="FX5" s="3863"/>
      <c r="FY5" s="3863"/>
      <c r="FZ5" s="3863"/>
      <c r="GA5" s="3863"/>
      <c r="GB5" s="3863"/>
      <c r="GC5" s="3863"/>
      <c r="GD5" s="3863"/>
      <c r="GE5" s="3863"/>
      <c r="GF5" s="3863"/>
      <c r="GG5" s="3863"/>
      <c r="GH5" s="3863"/>
      <c r="GI5" s="3863"/>
      <c r="GJ5" s="3863"/>
      <c r="GK5" s="3863"/>
      <c r="GL5" s="3863"/>
      <c r="GM5" s="3863"/>
      <c r="GN5" s="3863"/>
      <c r="GO5" s="3863"/>
      <c r="GP5" s="3863"/>
      <c r="GQ5" s="3863"/>
      <c r="GR5" s="3863"/>
      <c r="GS5" s="3863"/>
      <c r="GT5" s="3863"/>
      <c r="GU5" s="3863"/>
      <c r="GV5" s="3863"/>
      <c r="GW5" s="3863"/>
      <c r="GX5" s="3863"/>
      <c r="GY5" s="3863"/>
      <c r="GZ5" s="3863"/>
      <c r="HA5" s="3863"/>
      <c r="HB5" s="3863"/>
      <c r="HC5" s="3863"/>
      <c r="HD5" s="3863"/>
      <c r="HE5" s="3863"/>
      <c r="HF5" s="3863"/>
      <c r="HG5" s="3863"/>
      <c r="HH5" s="3863"/>
      <c r="HI5" s="3863"/>
      <c r="HJ5" s="3863"/>
      <c r="HK5" s="3863"/>
      <c r="HL5" s="3863"/>
      <c r="HM5" s="3863"/>
      <c r="HN5" s="3863"/>
      <c r="HO5" s="3863"/>
      <c r="HP5" s="3863"/>
      <c r="HQ5" s="3863"/>
      <c r="HR5" s="3863"/>
      <c r="HS5" s="3863"/>
      <c r="HT5" s="3863"/>
      <c r="HU5" s="3863"/>
      <c r="HV5" s="3863"/>
      <c r="HW5" s="3863"/>
      <c r="HX5" s="3863"/>
      <c r="HY5" s="3863"/>
      <c r="HZ5" s="3863"/>
      <c r="IA5" s="3863"/>
      <c r="IB5" s="3863"/>
      <c r="IC5" s="3863"/>
      <c r="ID5" s="3863"/>
      <c r="IE5" s="3863"/>
      <c r="IF5" s="3863"/>
      <c r="IG5" s="3863"/>
      <c r="IH5" s="3863"/>
      <c r="II5" s="3863"/>
      <c r="IJ5" s="3863"/>
      <c r="IK5" s="3863"/>
      <c r="IL5" s="3863"/>
      <c r="IM5" s="3863"/>
      <c r="IN5" s="3863"/>
      <c r="IO5" s="3863"/>
      <c r="IP5" s="3863"/>
      <c r="IQ5" s="3863"/>
      <c r="IR5" s="3863"/>
      <c r="IS5" s="3863"/>
      <c r="IT5" s="3863"/>
    </row>
    <row r="6" spans="1:254" ht="15.75" customHeight="1">
      <c r="A6" s="3865"/>
      <c r="B6" s="5286"/>
      <c r="C6" s="5302"/>
      <c r="D6" s="3866" t="s">
        <v>3273</v>
      </c>
      <c r="E6" s="3867" t="s">
        <v>3274</v>
      </c>
      <c r="F6" s="3860"/>
      <c r="G6" s="3816"/>
      <c r="H6" s="3816"/>
      <c r="I6" s="3816"/>
      <c r="J6" s="3816"/>
      <c r="K6" s="3862"/>
      <c r="L6" s="3862"/>
      <c r="M6" s="3862"/>
      <c r="N6" s="3863"/>
      <c r="O6" s="3863"/>
      <c r="P6" s="3863"/>
      <c r="Q6" s="3863"/>
      <c r="R6" s="3863"/>
      <c r="S6" s="3863"/>
      <c r="T6" s="3863"/>
      <c r="U6" s="3863"/>
      <c r="V6" s="3863"/>
      <c r="W6" s="3863"/>
      <c r="X6" s="3863"/>
      <c r="Y6" s="3863"/>
      <c r="Z6" s="3863"/>
      <c r="AA6" s="3863"/>
      <c r="AB6" s="3863"/>
      <c r="AC6" s="3863"/>
      <c r="AD6" s="3863"/>
      <c r="AE6" s="3863"/>
      <c r="AF6" s="3863"/>
      <c r="AG6" s="3863"/>
      <c r="AH6" s="3863"/>
      <c r="AI6" s="3863"/>
      <c r="AJ6" s="3863"/>
      <c r="AK6" s="3863"/>
      <c r="AL6" s="3863"/>
      <c r="AM6" s="3863"/>
      <c r="AN6" s="3863"/>
      <c r="AO6" s="3863"/>
      <c r="AP6" s="3863"/>
      <c r="AQ6" s="3863"/>
      <c r="AR6" s="3863"/>
      <c r="AS6" s="3863"/>
      <c r="AT6" s="3863"/>
      <c r="AU6" s="3863"/>
      <c r="AV6" s="3863"/>
      <c r="AW6" s="3863"/>
      <c r="AX6" s="3863"/>
      <c r="AY6" s="3863"/>
      <c r="AZ6" s="3863"/>
      <c r="BA6" s="3863"/>
      <c r="BB6" s="3863"/>
      <c r="BC6" s="3863"/>
      <c r="BD6" s="3863"/>
      <c r="BE6" s="3863"/>
      <c r="BF6" s="3863"/>
      <c r="BG6" s="3863"/>
      <c r="BH6" s="3863"/>
      <c r="BI6" s="3863"/>
      <c r="BJ6" s="3863"/>
      <c r="BK6" s="3863"/>
      <c r="BL6" s="3863"/>
      <c r="BM6" s="3863"/>
      <c r="BN6" s="3863"/>
      <c r="BO6" s="3863"/>
      <c r="BP6" s="3863"/>
      <c r="BQ6" s="3863"/>
      <c r="BR6" s="3863"/>
      <c r="BS6" s="3863"/>
      <c r="BT6" s="3863"/>
      <c r="BU6" s="3863"/>
      <c r="BV6" s="3863"/>
      <c r="BW6" s="3863"/>
      <c r="BX6" s="3863"/>
      <c r="BY6" s="3863"/>
      <c r="BZ6" s="3863"/>
      <c r="CA6" s="3863"/>
      <c r="CB6" s="3863"/>
      <c r="CC6" s="3863"/>
      <c r="CD6" s="3863"/>
      <c r="CE6" s="3863"/>
      <c r="CF6" s="3863"/>
      <c r="CG6" s="3863"/>
      <c r="CH6" s="3863"/>
      <c r="CI6" s="3863"/>
      <c r="CJ6" s="3863"/>
      <c r="CK6" s="3863"/>
      <c r="CL6" s="3863"/>
      <c r="CM6" s="3863"/>
      <c r="CN6" s="3863"/>
      <c r="CO6" s="3863"/>
      <c r="CP6" s="3863"/>
      <c r="CQ6" s="3863"/>
      <c r="CR6" s="3863"/>
      <c r="CS6" s="3863"/>
      <c r="CT6" s="3863"/>
      <c r="CU6" s="3863"/>
      <c r="CV6" s="3863"/>
      <c r="CW6" s="3863"/>
      <c r="CX6" s="3863"/>
      <c r="CY6" s="3863"/>
      <c r="CZ6" s="3863"/>
      <c r="DA6" s="3863"/>
      <c r="DB6" s="3863"/>
      <c r="DC6" s="3863"/>
      <c r="DD6" s="3863"/>
      <c r="DE6" s="3863"/>
      <c r="DF6" s="3863"/>
      <c r="DG6" s="3863"/>
      <c r="DH6" s="3863"/>
      <c r="DI6" s="3863"/>
      <c r="DJ6" s="3863"/>
      <c r="DK6" s="3863"/>
      <c r="DL6" s="3863"/>
      <c r="DM6" s="3863"/>
      <c r="DN6" s="3863"/>
      <c r="DO6" s="3863"/>
      <c r="DP6" s="3863"/>
      <c r="DQ6" s="3863"/>
      <c r="DR6" s="3863"/>
      <c r="DS6" s="3863"/>
      <c r="DT6" s="3863"/>
      <c r="DU6" s="3863"/>
      <c r="DV6" s="3863"/>
      <c r="DW6" s="3863"/>
      <c r="DX6" s="3863"/>
      <c r="DY6" s="3863"/>
      <c r="DZ6" s="3863"/>
      <c r="EA6" s="3863"/>
      <c r="EB6" s="3863"/>
      <c r="EC6" s="3863"/>
      <c r="ED6" s="3863"/>
      <c r="EE6" s="3863"/>
      <c r="EF6" s="3863"/>
      <c r="EG6" s="3863"/>
      <c r="EH6" s="3863"/>
      <c r="EI6" s="3863"/>
      <c r="EJ6" s="3863"/>
      <c r="EK6" s="3863"/>
      <c r="EL6" s="3863"/>
      <c r="EM6" s="3863"/>
      <c r="EN6" s="3863"/>
      <c r="EO6" s="3863"/>
      <c r="EP6" s="3863"/>
      <c r="EQ6" s="3863"/>
      <c r="ER6" s="3863"/>
      <c r="ES6" s="3863"/>
      <c r="ET6" s="3863"/>
      <c r="EU6" s="3863"/>
      <c r="EV6" s="3863"/>
      <c r="EW6" s="3863"/>
      <c r="EX6" s="3863"/>
      <c r="EY6" s="3863"/>
      <c r="EZ6" s="3863"/>
      <c r="FA6" s="3863"/>
      <c r="FB6" s="3863"/>
      <c r="FC6" s="3863"/>
      <c r="FD6" s="3863"/>
      <c r="FE6" s="3863"/>
      <c r="FF6" s="3863"/>
      <c r="FG6" s="3863"/>
      <c r="FH6" s="3863"/>
      <c r="FI6" s="3863"/>
      <c r="FJ6" s="3863"/>
      <c r="FK6" s="3863"/>
      <c r="FL6" s="3863"/>
      <c r="FM6" s="3863"/>
      <c r="FN6" s="3863"/>
      <c r="FO6" s="3863"/>
      <c r="FP6" s="3863"/>
      <c r="FQ6" s="3863"/>
      <c r="FR6" s="3863"/>
      <c r="FS6" s="3863"/>
      <c r="FT6" s="3863"/>
      <c r="FU6" s="3863"/>
      <c r="FV6" s="3863"/>
      <c r="FW6" s="3863"/>
      <c r="FX6" s="3863"/>
      <c r="FY6" s="3863"/>
      <c r="FZ6" s="3863"/>
      <c r="GA6" s="3863"/>
      <c r="GB6" s="3863"/>
      <c r="GC6" s="3863"/>
      <c r="GD6" s="3863"/>
      <c r="GE6" s="3863"/>
      <c r="GF6" s="3863"/>
      <c r="GG6" s="3863"/>
      <c r="GH6" s="3863"/>
      <c r="GI6" s="3863"/>
      <c r="GJ6" s="3863"/>
      <c r="GK6" s="3863"/>
      <c r="GL6" s="3863"/>
      <c r="GM6" s="3863"/>
      <c r="GN6" s="3863"/>
      <c r="GO6" s="3863"/>
      <c r="GP6" s="3863"/>
      <c r="GQ6" s="3863"/>
      <c r="GR6" s="3863"/>
      <c r="GS6" s="3863"/>
      <c r="GT6" s="3863"/>
      <c r="GU6" s="3863"/>
      <c r="GV6" s="3863"/>
      <c r="GW6" s="3863"/>
      <c r="GX6" s="3863"/>
      <c r="GY6" s="3863"/>
      <c r="GZ6" s="3863"/>
      <c r="HA6" s="3863"/>
      <c r="HB6" s="3863"/>
      <c r="HC6" s="3863"/>
      <c r="HD6" s="3863"/>
      <c r="HE6" s="3863"/>
      <c r="HF6" s="3863"/>
      <c r="HG6" s="3863"/>
      <c r="HH6" s="3863"/>
      <c r="HI6" s="3863"/>
      <c r="HJ6" s="3863"/>
      <c r="HK6" s="3863"/>
      <c r="HL6" s="3863"/>
      <c r="HM6" s="3863"/>
      <c r="HN6" s="3863"/>
      <c r="HO6" s="3863"/>
      <c r="HP6" s="3863"/>
      <c r="HQ6" s="3863"/>
      <c r="HR6" s="3863"/>
      <c r="HS6" s="3863"/>
      <c r="HT6" s="3863"/>
      <c r="HU6" s="3863"/>
      <c r="HV6" s="3863"/>
      <c r="HW6" s="3863"/>
      <c r="HX6" s="3863"/>
      <c r="HY6" s="3863"/>
      <c r="HZ6" s="3863"/>
      <c r="IA6" s="3863"/>
      <c r="IB6" s="3863"/>
      <c r="IC6" s="3863"/>
      <c r="ID6" s="3863"/>
      <c r="IE6" s="3863"/>
      <c r="IF6" s="3863"/>
      <c r="IG6" s="3863"/>
      <c r="IH6" s="3863"/>
      <c r="II6" s="3863"/>
      <c r="IJ6" s="3863"/>
      <c r="IK6" s="3863"/>
      <c r="IL6" s="3863"/>
      <c r="IM6" s="3863"/>
      <c r="IN6" s="3863"/>
      <c r="IO6" s="3863"/>
      <c r="IP6" s="3863"/>
      <c r="IQ6" s="3863"/>
      <c r="IR6" s="3863"/>
      <c r="IS6" s="3863"/>
      <c r="IT6" s="3863"/>
    </row>
    <row r="7" spans="1:254" ht="18" customHeight="1">
      <c r="A7" s="3865"/>
      <c r="B7" s="3868" t="s">
        <v>3273</v>
      </c>
      <c r="C7" s="3869" t="s">
        <v>1221</v>
      </c>
      <c r="D7" s="3870"/>
      <c r="E7" s="3871"/>
      <c r="F7" s="3860"/>
      <c r="G7" s="3816"/>
      <c r="H7" s="3816"/>
      <c r="I7" s="3816"/>
      <c r="J7" s="3816"/>
      <c r="K7" s="3862"/>
      <c r="L7" s="3862"/>
      <c r="M7" s="3862"/>
      <c r="N7" s="3863"/>
      <c r="O7" s="3863"/>
      <c r="P7" s="3863"/>
      <c r="Q7" s="3863"/>
      <c r="R7" s="3863"/>
      <c r="S7" s="3863"/>
      <c r="T7" s="3863"/>
      <c r="U7" s="3863"/>
      <c r="V7" s="3863"/>
      <c r="W7" s="3863"/>
      <c r="X7" s="3863"/>
      <c r="Y7" s="3863"/>
      <c r="Z7" s="3863"/>
      <c r="AA7" s="3863"/>
      <c r="AB7" s="3863"/>
      <c r="AC7" s="3863"/>
      <c r="AD7" s="3863"/>
      <c r="AE7" s="3863"/>
      <c r="AF7" s="3863"/>
      <c r="AG7" s="3863"/>
      <c r="AH7" s="3863"/>
      <c r="AI7" s="3863"/>
      <c r="AJ7" s="3863"/>
      <c r="AK7" s="3863"/>
      <c r="AL7" s="3863"/>
      <c r="AM7" s="3863"/>
      <c r="AN7" s="3863"/>
      <c r="AO7" s="3863"/>
      <c r="AP7" s="3863"/>
      <c r="AQ7" s="3863"/>
      <c r="AR7" s="3863"/>
      <c r="AS7" s="3863"/>
      <c r="AT7" s="3863"/>
      <c r="AU7" s="3863"/>
      <c r="AV7" s="3863"/>
      <c r="AW7" s="3863"/>
      <c r="AX7" s="3863"/>
      <c r="AY7" s="3863"/>
      <c r="AZ7" s="3863"/>
      <c r="BA7" s="3863"/>
      <c r="BB7" s="3863"/>
      <c r="BC7" s="3863"/>
      <c r="BD7" s="3863"/>
      <c r="BE7" s="3863"/>
      <c r="BF7" s="3863"/>
      <c r="BG7" s="3863"/>
      <c r="BH7" s="3863"/>
      <c r="BI7" s="3863"/>
      <c r="BJ7" s="3863"/>
      <c r="BK7" s="3863"/>
      <c r="BL7" s="3863"/>
      <c r="BM7" s="3863"/>
      <c r="BN7" s="3863"/>
      <c r="BO7" s="3863"/>
      <c r="BP7" s="3863"/>
      <c r="BQ7" s="3863"/>
      <c r="BR7" s="3863"/>
      <c r="BS7" s="3863"/>
      <c r="BT7" s="3863"/>
      <c r="BU7" s="3863"/>
      <c r="BV7" s="3863"/>
      <c r="BW7" s="3863"/>
      <c r="BX7" s="3863"/>
      <c r="BY7" s="3863"/>
      <c r="BZ7" s="3863"/>
      <c r="CA7" s="3863"/>
      <c r="CB7" s="3863"/>
      <c r="CC7" s="3863"/>
      <c r="CD7" s="3863"/>
      <c r="CE7" s="3863"/>
      <c r="CF7" s="3863"/>
      <c r="CG7" s="3863"/>
      <c r="CH7" s="3863"/>
      <c r="CI7" s="3863"/>
      <c r="CJ7" s="3863"/>
      <c r="CK7" s="3863"/>
      <c r="CL7" s="3863"/>
      <c r="CM7" s="3863"/>
      <c r="CN7" s="3863"/>
      <c r="CO7" s="3863"/>
      <c r="CP7" s="3863"/>
      <c r="CQ7" s="3863"/>
      <c r="CR7" s="3863"/>
      <c r="CS7" s="3863"/>
      <c r="CT7" s="3863"/>
      <c r="CU7" s="3863"/>
      <c r="CV7" s="3863"/>
      <c r="CW7" s="3863"/>
      <c r="CX7" s="3863"/>
      <c r="CY7" s="3863"/>
      <c r="CZ7" s="3863"/>
      <c r="DA7" s="3863"/>
      <c r="DB7" s="3863"/>
      <c r="DC7" s="3863"/>
      <c r="DD7" s="3863"/>
      <c r="DE7" s="3863"/>
      <c r="DF7" s="3863"/>
      <c r="DG7" s="3863"/>
      <c r="DH7" s="3863"/>
      <c r="DI7" s="3863"/>
      <c r="DJ7" s="3863"/>
      <c r="DK7" s="3863"/>
      <c r="DL7" s="3863"/>
      <c r="DM7" s="3863"/>
      <c r="DN7" s="3863"/>
      <c r="DO7" s="3863"/>
      <c r="DP7" s="3863"/>
      <c r="DQ7" s="3863"/>
      <c r="DR7" s="3863"/>
      <c r="DS7" s="3863"/>
      <c r="DT7" s="3863"/>
      <c r="DU7" s="3863"/>
      <c r="DV7" s="3863"/>
      <c r="DW7" s="3863"/>
      <c r="DX7" s="3863"/>
      <c r="DY7" s="3863"/>
      <c r="DZ7" s="3863"/>
      <c r="EA7" s="3863"/>
      <c r="EB7" s="3863"/>
      <c r="EC7" s="3863"/>
      <c r="ED7" s="3863"/>
      <c r="EE7" s="3863"/>
      <c r="EF7" s="3863"/>
      <c r="EG7" s="3863"/>
      <c r="EH7" s="3863"/>
      <c r="EI7" s="3863"/>
      <c r="EJ7" s="3863"/>
      <c r="EK7" s="3863"/>
      <c r="EL7" s="3863"/>
      <c r="EM7" s="3863"/>
      <c r="EN7" s="3863"/>
      <c r="EO7" s="3863"/>
      <c r="EP7" s="3863"/>
      <c r="EQ7" s="3863"/>
      <c r="ER7" s="3863"/>
      <c r="ES7" s="3863"/>
      <c r="ET7" s="3863"/>
      <c r="EU7" s="3863"/>
      <c r="EV7" s="3863"/>
      <c r="EW7" s="3863"/>
      <c r="EX7" s="3863"/>
      <c r="EY7" s="3863"/>
      <c r="EZ7" s="3863"/>
      <c r="FA7" s="3863"/>
      <c r="FB7" s="3863"/>
      <c r="FC7" s="3863"/>
      <c r="FD7" s="3863"/>
      <c r="FE7" s="3863"/>
      <c r="FF7" s="3863"/>
      <c r="FG7" s="3863"/>
      <c r="FH7" s="3863"/>
      <c r="FI7" s="3863"/>
      <c r="FJ7" s="3863"/>
      <c r="FK7" s="3863"/>
      <c r="FL7" s="3863"/>
      <c r="FM7" s="3863"/>
      <c r="FN7" s="3863"/>
      <c r="FO7" s="3863"/>
      <c r="FP7" s="3863"/>
      <c r="FQ7" s="3863"/>
      <c r="FR7" s="3863"/>
      <c r="FS7" s="3863"/>
      <c r="FT7" s="3863"/>
      <c r="FU7" s="3863"/>
      <c r="FV7" s="3863"/>
      <c r="FW7" s="3863"/>
      <c r="FX7" s="3863"/>
      <c r="FY7" s="3863"/>
      <c r="FZ7" s="3863"/>
      <c r="GA7" s="3863"/>
      <c r="GB7" s="3863"/>
      <c r="GC7" s="3863"/>
      <c r="GD7" s="3863"/>
      <c r="GE7" s="3863"/>
      <c r="GF7" s="3863"/>
      <c r="GG7" s="3863"/>
      <c r="GH7" s="3863"/>
      <c r="GI7" s="3863"/>
      <c r="GJ7" s="3863"/>
      <c r="GK7" s="3863"/>
      <c r="GL7" s="3863"/>
      <c r="GM7" s="3863"/>
      <c r="GN7" s="3863"/>
      <c r="GO7" s="3863"/>
      <c r="GP7" s="3863"/>
      <c r="GQ7" s="3863"/>
      <c r="GR7" s="3863"/>
      <c r="GS7" s="3863"/>
      <c r="GT7" s="3863"/>
      <c r="GU7" s="3863"/>
      <c r="GV7" s="3863"/>
      <c r="GW7" s="3863"/>
      <c r="GX7" s="3863"/>
      <c r="GY7" s="3863"/>
      <c r="GZ7" s="3863"/>
      <c r="HA7" s="3863"/>
      <c r="HB7" s="3863"/>
      <c r="HC7" s="3863"/>
      <c r="HD7" s="3863"/>
      <c r="HE7" s="3863"/>
      <c r="HF7" s="3863"/>
      <c r="HG7" s="3863"/>
      <c r="HH7" s="3863"/>
      <c r="HI7" s="3863"/>
      <c r="HJ7" s="3863"/>
      <c r="HK7" s="3863"/>
      <c r="HL7" s="3863"/>
      <c r="HM7" s="3863"/>
      <c r="HN7" s="3863"/>
      <c r="HO7" s="3863"/>
      <c r="HP7" s="3863"/>
      <c r="HQ7" s="3863"/>
      <c r="HR7" s="3863"/>
      <c r="HS7" s="3863"/>
      <c r="HT7" s="3863"/>
      <c r="HU7" s="3863"/>
      <c r="HV7" s="3863"/>
      <c r="HW7" s="3863"/>
      <c r="HX7" s="3863"/>
      <c r="HY7" s="3863"/>
      <c r="HZ7" s="3863"/>
      <c r="IA7" s="3863"/>
      <c r="IB7" s="3863"/>
      <c r="IC7" s="3863"/>
      <c r="ID7" s="3863"/>
      <c r="IE7" s="3863"/>
      <c r="IF7" s="3863"/>
      <c r="IG7" s="3863"/>
      <c r="IH7" s="3863"/>
      <c r="II7" s="3863"/>
      <c r="IJ7" s="3863"/>
      <c r="IK7" s="3863"/>
      <c r="IL7" s="3863"/>
      <c r="IM7" s="3863"/>
      <c r="IN7" s="3863"/>
      <c r="IO7" s="3863"/>
      <c r="IP7" s="3863"/>
      <c r="IQ7" s="3863"/>
      <c r="IR7" s="3863"/>
      <c r="IS7" s="3863"/>
      <c r="IT7" s="3863"/>
    </row>
    <row r="8" spans="1:254" ht="18" customHeight="1">
      <c r="A8" s="3865"/>
      <c r="B8" s="3868" t="s">
        <v>3274</v>
      </c>
      <c r="C8" s="3872" t="s">
        <v>3966</v>
      </c>
      <c r="D8" s="3873"/>
      <c r="E8" s="3874"/>
      <c r="F8" s="3860"/>
      <c r="G8" s="3816"/>
      <c r="H8" s="3816"/>
      <c r="I8" s="3816"/>
      <c r="J8" s="3816"/>
      <c r="K8" s="3862"/>
      <c r="L8" s="3862"/>
      <c r="M8" s="3862"/>
      <c r="N8" s="3863"/>
      <c r="O8" s="3863"/>
      <c r="P8" s="3863"/>
      <c r="Q8" s="3863"/>
      <c r="R8" s="3863"/>
      <c r="S8" s="3863"/>
      <c r="T8" s="3863"/>
      <c r="U8" s="3863"/>
      <c r="V8" s="3863"/>
      <c r="W8" s="3863"/>
      <c r="X8" s="3863"/>
      <c r="Y8" s="3863"/>
      <c r="Z8" s="3863"/>
      <c r="AA8" s="3863"/>
      <c r="AB8" s="3863"/>
      <c r="AC8" s="3863"/>
      <c r="AD8" s="3863"/>
      <c r="AE8" s="3863"/>
      <c r="AF8" s="3863"/>
      <c r="AG8" s="3863"/>
      <c r="AH8" s="3863"/>
      <c r="AI8" s="3863"/>
      <c r="AJ8" s="3863"/>
      <c r="AK8" s="3863"/>
      <c r="AL8" s="3863"/>
      <c r="AM8" s="3863"/>
      <c r="AN8" s="3863"/>
      <c r="AO8" s="3863"/>
      <c r="AP8" s="3863"/>
      <c r="AQ8" s="3863"/>
      <c r="AR8" s="3863"/>
      <c r="AS8" s="3863"/>
      <c r="AT8" s="3863"/>
      <c r="AU8" s="3863"/>
      <c r="AV8" s="3863"/>
      <c r="AW8" s="3863"/>
      <c r="AX8" s="3863"/>
      <c r="AY8" s="3863"/>
      <c r="AZ8" s="3863"/>
      <c r="BA8" s="3863"/>
      <c r="BB8" s="3863"/>
      <c r="BC8" s="3863"/>
      <c r="BD8" s="3863"/>
      <c r="BE8" s="3863"/>
      <c r="BF8" s="3863"/>
      <c r="BG8" s="3863"/>
      <c r="BH8" s="3863"/>
      <c r="BI8" s="3863"/>
      <c r="BJ8" s="3863"/>
      <c r="BK8" s="3863"/>
      <c r="BL8" s="3863"/>
      <c r="BM8" s="3863"/>
      <c r="BN8" s="3863"/>
      <c r="BO8" s="3863"/>
      <c r="BP8" s="3863"/>
      <c r="BQ8" s="3863"/>
      <c r="BR8" s="3863"/>
      <c r="BS8" s="3863"/>
      <c r="BT8" s="3863"/>
      <c r="BU8" s="3863"/>
      <c r="BV8" s="3863"/>
      <c r="BW8" s="3863"/>
      <c r="BX8" s="3863"/>
      <c r="BY8" s="3863"/>
      <c r="BZ8" s="3863"/>
      <c r="CA8" s="3863"/>
      <c r="CB8" s="3863"/>
      <c r="CC8" s="3863"/>
      <c r="CD8" s="3863"/>
      <c r="CE8" s="3863"/>
      <c r="CF8" s="3863"/>
      <c r="CG8" s="3863"/>
      <c r="CH8" s="3863"/>
      <c r="CI8" s="3863"/>
      <c r="CJ8" s="3863"/>
      <c r="CK8" s="3863"/>
      <c r="CL8" s="3863"/>
      <c r="CM8" s="3863"/>
      <c r="CN8" s="3863"/>
      <c r="CO8" s="3863"/>
      <c r="CP8" s="3863"/>
      <c r="CQ8" s="3863"/>
      <c r="CR8" s="3863"/>
      <c r="CS8" s="3863"/>
      <c r="CT8" s="3863"/>
      <c r="CU8" s="3863"/>
      <c r="CV8" s="3863"/>
      <c r="CW8" s="3863"/>
      <c r="CX8" s="3863"/>
      <c r="CY8" s="3863"/>
      <c r="CZ8" s="3863"/>
      <c r="DA8" s="3863"/>
      <c r="DB8" s="3863"/>
      <c r="DC8" s="3863"/>
      <c r="DD8" s="3863"/>
      <c r="DE8" s="3863"/>
      <c r="DF8" s="3863"/>
      <c r="DG8" s="3863"/>
      <c r="DH8" s="3863"/>
      <c r="DI8" s="3863"/>
      <c r="DJ8" s="3863"/>
      <c r="DK8" s="3863"/>
      <c r="DL8" s="3863"/>
      <c r="DM8" s="3863"/>
      <c r="DN8" s="3863"/>
      <c r="DO8" s="3863"/>
      <c r="DP8" s="3863"/>
      <c r="DQ8" s="3863"/>
      <c r="DR8" s="3863"/>
      <c r="DS8" s="3863"/>
      <c r="DT8" s="3863"/>
      <c r="DU8" s="3863"/>
      <c r="DV8" s="3863"/>
      <c r="DW8" s="3863"/>
      <c r="DX8" s="3863"/>
      <c r="DY8" s="3863"/>
      <c r="DZ8" s="3863"/>
      <c r="EA8" s="3863"/>
      <c r="EB8" s="3863"/>
      <c r="EC8" s="3863"/>
      <c r="ED8" s="3863"/>
      <c r="EE8" s="3863"/>
      <c r="EF8" s="3863"/>
      <c r="EG8" s="3863"/>
      <c r="EH8" s="3863"/>
      <c r="EI8" s="3863"/>
      <c r="EJ8" s="3863"/>
      <c r="EK8" s="3863"/>
      <c r="EL8" s="3863"/>
      <c r="EM8" s="3863"/>
      <c r="EN8" s="3863"/>
      <c r="EO8" s="3863"/>
      <c r="EP8" s="3863"/>
      <c r="EQ8" s="3863"/>
      <c r="ER8" s="3863"/>
      <c r="ES8" s="3863"/>
      <c r="ET8" s="3863"/>
      <c r="EU8" s="3863"/>
      <c r="EV8" s="3863"/>
      <c r="EW8" s="3863"/>
      <c r="EX8" s="3863"/>
      <c r="EY8" s="3863"/>
      <c r="EZ8" s="3863"/>
      <c r="FA8" s="3863"/>
      <c r="FB8" s="3863"/>
      <c r="FC8" s="3863"/>
      <c r="FD8" s="3863"/>
      <c r="FE8" s="3863"/>
      <c r="FF8" s="3863"/>
      <c r="FG8" s="3863"/>
      <c r="FH8" s="3863"/>
      <c r="FI8" s="3863"/>
      <c r="FJ8" s="3863"/>
      <c r="FK8" s="3863"/>
      <c r="FL8" s="3863"/>
      <c r="FM8" s="3863"/>
      <c r="FN8" s="3863"/>
      <c r="FO8" s="3863"/>
      <c r="FP8" s="3863"/>
      <c r="FQ8" s="3863"/>
      <c r="FR8" s="3863"/>
      <c r="FS8" s="3863"/>
      <c r="FT8" s="3863"/>
      <c r="FU8" s="3863"/>
      <c r="FV8" s="3863"/>
      <c r="FW8" s="3863"/>
      <c r="FX8" s="3863"/>
      <c r="FY8" s="3863"/>
      <c r="FZ8" s="3863"/>
      <c r="GA8" s="3863"/>
      <c r="GB8" s="3863"/>
      <c r="GC8" s="3863"/>
      <c r="GD8" s="3863"/>
      <c r="GE8" s="3863"/>
      <c r="GF8" s="3863"/>
      <c r="GG8" s="3863"/>
      <c r="GH8" s="3863"/>
      <c r="GI8" s="3863"/>
      <c r="GJ8" s="3863"/>
      <c r="GK8" s="3863"/>
      <c r="GL8" s="3863"/>
      <c r="GM8" s="3863"/>
      <c r="GN8" s="3863"/>
      <c r="GO8" s="3863"/>
      <c r="GP8" s="3863"/>
      <c r="GQ8" s="3863"/>
      <c r="GR8" s="3863"/>
      <c r="GS8" s="3863"/>
      <c r="GT8" s="3863"/>
      <c r="GU8" s="3863"/>
      <c r="GV8" s="3863"/>
      <c r="GW8" s="3863"/>
      <c r="GX8" s="3863"/>
      <c r="GY8" s="3863"/>
      <c r="GZ8" s="3863"/>
      <c r="HA8" s="3863"/>
      <c r="HB8" s="3863"/>
      <c r="HC8" s="3863"/>
      <c r="HD8" s="3863"/>
      <c r="HE8" s="3863"/>
      <c r="HF8" s="3863"/>
      <c r="HG8" s="3863"/>
      <c r="HH8" s="3863"/>
      <c r="HI8" s="3863"/>
      <c r="HJ8" s="3863"/>
      <c r="HK8" s="3863"/>
      <c r="HL8" s="3863"/>
      <c r="HM8" s="3863"/>
      <c r="HN8" s="3863"/>
      <c r="HO8" s="3863"/>
      <c r="HP8" s="3863"/>
      <c r="HQ8" s="3863"/>
      <c r="HR8" s="3863"/>
      <c r="HS8" s="3863"/>
      <c r="HT8" s="3863"/>
      <c r="HU8" s="3863"/>
      <c r="HV8" s="3863"/>
      <c r="HW8" s="3863"/>
      <c r="HX8" s="3863"/>
      <c r="HY8" s="3863"/>
      <c r="HZ8" s="3863"/>
      <c r="IA8" s="3863"/>
      <c r="IB8" s="3863"/>
      <c r="IC8" s="3863"/>
      <c r="ID8" s="3863"/>
      <c r="IE8" s="3863"/>
      <c r="IF8" s="3863"/>
      <c r="IG8" s="3863"/>
      <c r="IH8" s="3863"/>
      <c r="II8" s="3863"/>
      <c r="IJ8" s="3863"/>
      <c r="IK8" s="3863"/>
      <c r="IL8" s="3863"/>
      <c r="IM8" s="3863"/>
      <c r="IN8" s="3863"/>
      <c r="IO8" s="3863"/>
      <c r="IP8" s="3863"/>
      <c r="IQ8" s="3863"/>
      <c r="IR8" s="3863"/>
      <c r="IS8" s="3863"/>
      <c r="IT8" s="3863"/>
    </row>
    <row r="9" spans="1:254" ht="18" customHeight="1">
      <c r="A9" s="3865"/>
      <c r="B9" s="3868" t="s">
        <v>3275</v>
      </c>
      <c r="C9" s="3869" t="s">
        <v>3967</v>
      </c>
      <c r="D9" s="3873"/>
      <c r="E9" s="3874"/>
      <c r="F9" s="3860"/>
      <c r="G9" s="3816"/>
      <c r="H9" s="3816"/>
      <c r="I9" s="3816"/>
      <c r="J9" s="3816"/>
      <c r="K9" s="3862"/>
      <c r="L9" s="3862"/>
      <c r="M9" s="3862"/>
      <c r="N9" s="3863"/>
      <c r="O9" s="3863"/>
      <c r="P9" s="3863"/>
      <c r="Q9" s="3863"/>
      <c r="R9" s="3863"/>
      <c r="S9" s="3863"/>
      <c r="T9" s="3863"/>
      <c r="U9" s="3863"/>
      <c r="V9" s="3863"/>
      <c r="W9" s="3863"/>
      <c r="X9" s="3863"/>
      <c r="Y9" s="3863"/>
      <c r="Z9" s="3863"/>
      <c r="AA9" s="3863"/>
      <c r="AB9" s="3863"/>
      <c r="AC9" s="3863"/>
      <c r="AD9" s="3863"/>
      <c r="AE9" s="3863"/>
      <c r="AF9" s="3863"/>
      <c r="AG9" s="3863"/>
      <c r="AH9" s="3863"/>
      <c r="AI9" s="3863"/>
      <c r="AJ9" s="3863"/>
      <c r="AK9" s="3863"/>
      <c r="AL9" s="3863"/>
      <c r="AM9" s="3863"/>
      <c r="AN9" s="3863"/>
      <c r="AO9" s="3863"/>
      <c r="AP9" s="3863"/>
      <c r="AQ9" s="3863"/>
      <c r="AR9" s="3863"/>
      <c r="AS9" s="3863"/>
      <c r="AT9" s="3863"/>
      <c r="AU9" s="3863"/>
      <c r="AV9" s="3863"/>
      <c r="AW9" s="3863"/>
      <c r="AX9" s="3863"/>
      <c r="AY9" s="3863"/>
      <c r="AZ9" s="3863"/>
      <c r="BA9" s="3863"/>
      <c r="BB9" s="3863"/>
      <c r="BC9" s="3863"/>
      <c r="BD9" s="3863"/>
      <c r="BE9" s="3863"/>
      <c r="BF9" s="3863"/>
      <c r="BG9" s="3863"/>
      <c r="BH9" s="3863"/>
      <c r="BI9" s="3863"/>
      <c r="BJ9" s="3863"/>
      <c r="BK9" s="3863"/>
      <c r="BL9" s="3863"/>
      <c r="BM9" s="3863"/>
      <c r="BN9" s="3863"/>
      <c r="BO9" s="3863"/>
      <c r="BP9" s="3863"/>
      <c r="BQ9" s="3863"/>
      <c r="BR9" s="3863"/>
      <c r="BS9" s="3863"/>
      <c r="BT9" s="3863"/>
      <c r="BU9" s="3863"/>
      <c r="BV9" s="3863"/>
      <c r="BW9" s="3863"/>
      <c r="BX9" s="3863"/>
      <c r="BY9" s="3863"/>
      <c r="BZ9" s="3863"/>
      <c r="CA9" s="3863"/>
      <c r="CB9" s="3863"/>
      <c r="CC9" s="3863"/>
      <c r="CD9" s="3863"/>
      <c r="CE9" s="3863"/>
      <c r="CF9" s="3863"/>
      <c r="CG9" s="3863"/>
      <c r="CH9" s="3863"/>
      <c r="CI9" s="3863"/>
      <c r="CJ9" s="3863"/>
      <c r="CK9" s="3863"/>
      <c r="CL9" s="3863"/>
      <c r="CM9" s="3863"/>
      <c r="CN9" s="3863"/>
      <c r="CO9" s="3863"/>
      <c r="CP9" s="3863"/>
      <c r="CQ9" s="3863"/>
      <c r="CR9" s="3863"/>
      <c r="CS9" s="3863"/>
      <c r="CT9" s="3863"/>
      <c r="CU9" s="3863"/>
      <c r="CV9" s="3863"/>
      <c r="CW9" s="3863"/>
      <c r="CX9" s="3863"/>
      <c r="CY9" s="3863"/>
      <c r="CZ9" s="3863"/>
      <c r="DA9" s="3863"/>
      <c r="DB9" s="3863"/>
      <c r="DC9" s="3863"/>
      <c r="DD9" s="3863"/>
      <c r="DE9" s="3863"/>
      <c r="DF9" s="3863"/>
      <c r="DG9" s="3863"/>
      <c r="DH9" s="3863"/>
      <c r="DI9" s="3863"/>
      <c r="DJ9" s="3863"/>
      <c r="DK9" s="3863"/>
      <c r="DL9" s="3863"/>
      <c r="DM9" s="3863"/>
      <c r="DN9" s="3863"/>
      <c r="DO9" s="3863"/>
      <c r="DP9" s="3863"/>
      <c r="DQ9" s="3863"/>
      <c r="DR9" s="3863"/>
      <c r="DS9" s="3863"/>
      <c r="DT9" s="3863"/>
      <c r="DU9" s="3863"/>
      <c r="DV9" s="3863"/>
      <c r="DW9" s="3863"/>
      <c r="DX9" s="3863"/>
      <c r="DY9" s="3863"/>
      <c r="DZ9" s="3863"/>
      <c r="EA9" s="3863"/>
      <c r="EB9" s="3863"/>
      <c r="EC9" s="3863"/>
      <c r="ED9" s="3863"/>
      <c r="EE9" s="3863"/>
      <c r="EF9" s="3863"/>
      <c r="EG9" s="3863"/>
      <c r="EH9" s="3863"/>
      <c r="EI9" s="3863"/>
      <c r="EJ9" s="3863"/>
      <c r="EK9" s="3863"/>
      <c r="EL9" s="3863"/>
      <c r="EM9" s="3863"/>
      <c r="EN9" s="3863"/>
      <c r="EO9" s="3863"/>
      <c r="EP9" s="3863"/>
      <c r="EQ9" s="3863"/>
      <c r="ER9" s="3863"/>
      <c r="ES9" s="3863"/>
      <c r="ET9" s="3863"/>
      <c r="EU9" s="3863"/>
      <c r="EV9" s="3863"/>
      <c r="EW9" s="3863"/>
      <c r="EX9" s="3863"/>
      <c r="EY9" s="3863"/>
      <c r="EZ9" s="3863"/>
      <c r="FA9" s="3863"/>
      <c r="FB9" s="3863"/>
      <c r="FC9" s="3863"/>
      <c r="FD9" s="3863"/>
      <c r="FE9" s="3863"/>
      <c r="FF9" s="3863"/>
      <c r="FG9" s="3863"/>
      <c r="FH9" s="3863"/>
      <c r="FI9" s="3863"/>
      <c r="FJ9" s="3863"/>
      <c r="FK9" s="3863"/>
      <c r="FL9" s="3863"/>
      <c r="FM9" s="3863"/>
      <c r="FN9" s="3863"/>
      <c r="FO9" s="3863"/>
      <c r="FP9" s="3863"/>
      <c r="FQ9" s="3863"/>
      <c r="FR9" s="3863"/>
      <c r="FS9" s="3863"/>
      <c r="FT9" s="3863"/>
      <c r="FU9" s="3863"/>
      <c r="FV9" s="3863"/>
      <c r="FW9" s="3863"/>
      <c r="FX9" s="3863"/>
      <c r="FY9" s="3863"/>
      <c r="FZ9" s="3863"/>
      <c r="GA9" s="3863"/>
      <c r="GB9" s="3863"/>
      <c r="GC9" s="3863"/>
      <c r="GD9" s="3863"/>
      <c r="GE9" s="3863"/>
      <c r="GF9" s="3863"/>
      <c r="GG9" s="3863"/>
      <c r="GH9" s="3863"/>
      <c r="GI9" s="3863"/>
      <c r="GJ9" s="3863"/>
      <c r="GK9" s="3863"/>
      <c r="GL9" s="3863"/>
      <c r="GM9" s="3863"/>
      <c r="GN9" s="3863"/>
      <c r="GO9" s="3863"/>
      <c r="GP9" s="3863"/>
      <c r="GQ9" s="3863"/>
      <c r="GR9" s="3863"/>
      <c r="GS9" s="3863"/>
      <c r="GT9" s="3863"/>
      <c r="GU9" s="3863"/>
      <c r="GV9" s="3863"/>
      <c r="GW9" s="3863"/>
      <c r="GX9" s="3863"/>
      <c r="GY9" s="3863"/>
      <c r="GZ9" s="3863"/>
      <c r="HA9" s="3863"/>
      <c r="HB9" s="3863"/>
      <c r="HC9" s="3863"/>
      <c r="HD9" s="3863"/>
      <c r="HE9" s="3863"/>
      <c r="HF9" s="3863"/>
      <c r="HG9" s="3863"/>
      <c r="HH9" s="3863"/>
      <c r="HI9" s="3863"/>
      <c r="HJ9" s="3863"/>
      <c r="HK9" s="3863"/>
      <c r="HL9" s="3863"/>
      <c r="HM9" s="3863"/>
      <c r="HN9" s="3863"/>
      <c r="HO9" s="3863"/>
      <c r="HP9" s="3863"/>
      <c r="HQ9" s="3863"/>
      <c r="HR9" s="3863"/>
      <c r="HS9" s="3863"/>
      <c r="HT9" s="3863"/>
      <c r="HU9" s="3863"/>
      <c r="HV9" s="3863"/>
      <c r="HW9" s="3863"/>
      <c r="HX9" s="3863"/>
      <c r="HY9" s="3863"/>
      <c r="HZ9" s="3863"/>
      <c r="IA9" s="3863"/>
      <c r="IB9" s="3863"/>
      <c r="IC9" s="3863"/>
      <c r="ID9" s="3863"/>
      <c r="IE9" s="3863"/>
      <c r="IF9" s="3863"/>
      <c r="IG9" s="3863"/>
      <c r="IH9" s="3863"/>
      <c r="II9" s="3863"/>
      <c r="IJ9" s="3863"/>
      <c r="IK9" s="3863"/>
      <c r="IL9" s="3863"/>
      <c r="IM9" s="3863"/>
      <c r="IN9" s="3863"/>
      <c r="IO9" s="3863"/>
      <c r="IP9" s="3863"/>
      <c r="IQ9" s="3863"/>
      <c r="IR9" s="3863"/>
      <c r="IS9" s="3863"/>
      <c r="IT9" s="3863"/>
    </row>
    <row r="10" spans="1:254" ht="18" customHeight="1">
      <c r="A10" s="3865"/>
      <c r="B10" s="3868" t="s">
        <v>3276</v>
      </c>
      <c r="C10" s="3869" t="s">
        <v>3951</v>
      </c>
      <c r="D10" s="3873"/>
      <c r="E10" s="3874"/>
      <c r="F10" s="3860"/>
      <c r="G10" s="3816"/>
      <c r="H10" s="3816"/>
      <c r="I10" s="3816"/>
      <c r="J10" s="3816"/>
      <c r="K10" s="3862"/>
      <c r="L10" s="3862"/>
      <c r="M10" s="3862"/>
      <c r="N10" s="3863"/>
      <c r="O10" s="3863"/>
      <c r="P10" s="3863"/>
      <c r="Q10" s="3863"/>
      <c r="R10" s="3863"/>
      <c r="S10" s="3863"/>
      <c r="T10" s="3863"/>
      <c r="U10" s="3863"/>
      <c r="V10" s="3863"/>
      <c r="W10" s="3863"/>
      <c r="X10" s="3863"/>
      <c r="Y10" s="3863"/>
      <c r="Z10" s="3863"/>
      <c r="AA10" s="3863"/>
      <c r="AB10" s="3863"/>
      <c r="AC10" s="3863"/>
      <c r="AD10" s="3863"/>
      <c r="AE10" s="3863"/>
      <c r="AF10" s="3863"/>
      <c r="AG10" s="3863"/>
      <c r="AH10" s="3863"/>
      <c r="AI10" s="3863"/>
      <c r="AJ10" s="3863"/>
      <c r="AK10" s="3863"/>
      <c r="AL10" s="3863"/>
      <c r="AM10" s="3863"/>
      <c r="AN10" s="3863"/>
      <c r="AO10" s="3863"/>
      <c r="AP10" s="3863"/>
      <c r="AQ10" s="3863"/>
      <c r="AR10" s="3863"/>
      <c r="AS10" s="3863"/>
      <c r="AT10" s="3863"/>
      <c r="AU10" s="3863"/>
      <c r="AV10" s="3863"/>
      <c r="AW10" s="3863"/>
      <c r="AX10" s="3863"/>
      <c r="AY10" s="3863"/>
      <c r="AZ10" s="3863"/>
      <c r="BA10" s="3863"/>
      <c r="BB10" s="3863"/>
      <c r="BC10" s="3863"/>
      <c r="BD10" s="3863"/>
      <c r="BE10" s="3863"/>
      <c r="BF10" s="3863"/>
      <c r="BG10" s="3863"/>
      <c r="BH10" s="3863"/>
      <c r="BI10" s="3863"/>
      <c r="BJ10" s="3863"/>
      <c r="BK10" s="3863"/>
      <c r="BL10" s="3863"/>
      <c r="BM10" s="3863"/>
      <c r="BN10" s="3863"/>
      <c r="BO10" s="3863"/>
      <c r="BP10" s="3863"/>
      <c r="BQ10" s="3863"/>
      <c r="BR10" s="3863"/>
      <c r="BS10" s="3863"/>
      <c r="BT10" s="3863"/>
      <c r="BU10" s="3863"/>
      <c r="BV10" s="3863"/>
      <c r="BW10" s="3863"/>
      <c r="BX10" s="3863"/>
      <c r="BY10" s="3863"/>
      <c r="BZ10" s="3863"/>
      <c r="CA10" s="3863"/>
      <c r="CB10" s="3863"/>
      <c r="CC10" s="3863"/>
      <c r="CD10" s="3863"/>
      <c r="CE10" s="3863"/>
      <c r="CF10" s="3863"/>
      <c r="CG10" s="3863"/>
      <c r="CH10" s="3863"/>
      <c r="CI10" s="3863"/>
      <c r="CJ10" s="3863"/>
      <c r="CK10" s="3863"/>
      <c r="CL10" s="3863"/>
      <c r="CM10" s="3863"/>
      <c r="CN10" s="3863"/>
      <c r="CO10" s="3863"/>
      <c r="CP10" s="3863"/>
      <c r="CQ10" s="3863"/>
      <c r="CR10" s="3863"/>
      <c r="CS10" s="3863"/>
      <c r="CT10" s="3863"/>
      <c r="CU10" s="3863"/>
      <c r="CV10" s="3863"/>
      <c r="CW10" s="3863"/>
      <c r="CX10" s="3863"/>
      <c r="CY10" s="3863"/>
      <c r="CZ10" s="3863"/>
      <c r="DA10" s="3863"/>
      <c r="DB10" s="3863"/>
      <c r="DC10" s="3863"/>
      <c r="DD10" s="3863"/>
      <c r="DE10" s="3863"/>
      <c r="DF10" s="3863"/>
      <c r="DG10" s="3863"/>
      <c r="DH10" s="3863"/>
      <c r="DI10" s="3863"/>
      <c r="DJ10" s="3863"/>
      <c r="DK10" s="3863"/>
      <c r="DL10" s="3863"/>
      <c r="DM10" s="3863"/>
      <c r="DN10" s="3863"/>
      <c r="DO10" s="3863"/>
      <c r="DP10" s="3863"/>
      <c r="DQ10" s="3863"/>
      <c r="DR10" s="3863"/>
      <c r="DS10" s="3863"/>
      <c r="DT10" s="3863"/>
      <c r="DU10" s="3863"/>
      <c r="DV10" s="3863"/>
      <c r="DW10" s="3863"/>
      <c r="DX10" s="3863"/>
      <c r="DY10" s="3863"/>
      <c r="DZ10" s="3863"/>
      <c r="EA10" s="3863"/>
      <c r="EB10" s="3863"/>
      <c r="EC10" s="3863"/>
      <c r="ED10" s="3863"/>
      <c r="EE10" s="3863"/>
      <c r="EF10" s="3863"/>
      <c r="EG10" s="3863"/>
      <c r="EH10" s="3863"/>
      <c r="EI10" s="3863"/>
      <c r="EJ10" s="3863"/>
      <c r="EK10" s="3863"/>
      <c r="EL10" s="3863"/>
      <c r="EM10" s="3863"/>
      <c r="EN10" s="3863"/>
      <c r="EO10" s="3863"/>
      <c r="EP10" s="3863"/>
      <c r="EQ10" s="3863"/>
      <c r="ER10" s="3863"/>
      <c r="ES10" s="3863"/>
      <c r="ET10" s="3863"/>
      <c r="EU10" s="3863"/>
      <c r="EV10" s="3863"/>
      <c r="EW10" s="3863"/>
      <c r="EX10" s="3863"/>
      <c r="EY10" s="3863"/>
      <c r="EZ10" s="3863"/>
      <c r="FA10" s="3863"/>
      <c r="FB10" s="3863"/>
      <c r="FC10" s="3863"/>
      <c r="FD10" s="3863"/>
      <c r="FE10" s="3863"/>
      <c r="FF10" s="3863"/>
      <c r="FG10" s="3863"/>
      <c r="FH10" s="3863"/>
      <c r="FI10" s="3863"/>
      <c r="FJ10" s="3863"/>
      <c r="FK10" s="3863"/>
      <c r="FL10" s="3863"/>
      <c r="FM10" s="3863"/>
      <c r="FN10" s="3863"/>
      <c r="FO10" s="3863"/>
      <c r="FP10" s="3863"/>
      <c r="FQ10" s="3863"/>
      <c r="FR10" s="3863"/>
      <c r="FS10" s="3863"/>
      <c r="FT10" s="3863"/>
      <c r="FU10" s="3863"/>
      <c r="FV10" s="3863"/>
      <c r="FW10" s="3863"/>
      <c r="FX10" s="3863"/>
      <c r="FY10" s="3863"/>
      <c r="FZ10" s="3863"/>
      <c r="GA10" s="3863"/>
      <c r="GB10" s="3863"/>
      <c r="GC10" s="3863"/>
      <c r="GD10" s="3863"/>
      <c r="GE10" s="3863"/>
      <c r="GF10" s="3863"/>
      <c r="GG10" s="3863"/>
      <c r="GH10" s="3863"/>
      <c r="GI10" s="3863"/>
      <c r="GJ10" s="3863"/>
      <c r="GK10" s="3863"/>
      <c r="GL10" s="3863"/>
      <c r="GM10" s="3863"/>
      <c r="GN10" s="3863"/>
      <c r="GO10" s="3863"/>
      <c r="GP10" s="3863"/>
      <c r="GQ10" s="3863"/>
      <c r="GR10" s="3863"/>
      <c r="GS10" s="3863"/>
      <c r="GT10" s="3863"/>
      <c r="GU10" s="3863"/>
      <c r="GV10" s="3863"/>
      <c r="GW10" s="3863"/>
      <c r="GX10" s="3863"/>
      <c r="GY10" s="3863"/>
      <c r="GZ10" s="3863"/>
      <c r="HA10" s="3863"/>
      <c r="HB10" s="3863"/>
      <c r="HC10" s="3863"/>
      <c r="HD10" s="3863"/>
      <c r="HE10" s="3863"/>
      <c r="HF10" s="3863"/>
      <c r="HG10" s="3863"/>
      <c r="HH10" s="3863"/>
      <c r="HI10" s="3863"/>
      <c r="HJ10" s="3863"/>
      <c r="HK10" s="3863"/>
      <c r="HL10" s="3863"/>
      <c r="HM10" s="3863"/>
      <c r="HN10" s="3863"/>
      <c r="HO10" s="3863"/>
      <c r="HP10" s="3863"/>
      <c r="HQ10" s="3863"/>
      <c r="HR10" s="3863"/>
      <c r="HS10" s="3863"/>
      <c r="HT10" s="3863"/>
      <c r="HU10" s="3863"/>
      <c r="HV10" s="3863"/>
      <c r="HW10" s="3863"/>
      <c r="HX10" s="3863"/>
      <c r="HY10" s="3863"/>
      <c r="HZ10" s="3863"/>
      <c r="IA10" s="3863"/>
      <c r="IB10" s="3863"/>
      <c r="IC10" s="3863"/>
      <c r="ID10" s="3863"/>
      <c r="IE10" s="3863"/>
      <c r="IF10" s="3863"/>
      <c r="IG10" s="3863"/>
      <c r="IH10" s="3863"/>
      <c r="II10" s="3863"/>
      <c r="IJ10" s="3863"/>
      <c r="IK10" s="3863"/>
      <c r="IL10" s="3863"/>
      <c r="IM10" s="3863"/>
      <c r="IN10" s="3863"/>
      <c r="IO10" s="3863"/>
      <c r="IP10" s="3863"/>
      <c r="IQ10" s="3863"/>
      <c r="IR10" s="3863"/>
      <c r="IS10" s="3863"/>
      <c r="IT10" s="3863"/>
    </row>
    <row r="11" spans="1:254" ht="18" customHeight="1">
      <c r="A11" s="3865"/>
      <c r="B11" s="3868" t="s">
        <v>3277</v>
      </c>
      <c r="C11" s="3869" t="s">
        <v>3968</v>
      </c>
      <c r="D11" s="3875"/>
      <c r="E11" s="3876"/>
      <c r="F11" s="3860"/>
      <c r="G11" s="3816"/>
      <c r="H11" s="3816"/>
      <c r="I11" s="3816"/>
      <c r="J11" s="3816"/>
      <c r="K11" s="3862"/>
      <c r="L11" s="3862"/>
      <c r="M11" s="3862"/>
      <c r="N11" s="3863"/>
      <c r="O11" s="3863"/>
      <c r="P11" s="3863"/>
      <c r="Q11" s="3863"/>
      <c r="R11" s="3863"/>
      <c r="S11" s="3863"/>
      <c r="T11" s="3863"/>
      <c r="U11" s="3863"/>
      <c r="V11" s="3863"/>
      <c r="W11" s="3863"/>
      <c r="X11" s="3863"/>
      <c r="Y11" s="3863"/>
      <c r="Z11" s="3863"/>
      <c r="AA11" s="3863"/>
      <c r="AB11" s="3863"/>
      <c r="AC11" s="3863"/>
      <c r="AD11" s="3863"/>
      <c r="AE11" s="3863"/>
      <c r="AF11" s="3863"/>
      <c r="AG11" s="3863"/>
      <c r="AH11" s="3863"/>
      <c r="AI11" s="3863"/>
      <c r="AJ11" s="3863"/>
      <c r="AK11" s="3863"/>
      <c r="AL11" s="3863"/>
      <c r="AM11" s="3863"/>
      <c r="AN11" s="3863"/>
      <c r="AO11" s="3863"/>
      <c r="AP11" s="3863"/>
      <c r="AQ11" s="3863"/>
      <c r="AR11" s="3863"/>
      <c r="AS11" s="3863"/>
      <c r="AT11" s="3863"/>
      <c r="AU11" s="3863"/>
      <c r="AV11" s="3863"/>
      <c r="AW11" s="3863"/>
      <c r="AX11" s="3863"/>
      <c r="AY11" s="3863"/>
      <c r="AZ11" s="3863"/>
      <c r="BA11" s="3863"/>
      <c r="BB11" s="3863"/>
      <c r="BC11" s="3863"/>
      <c r="BD11" s="3863"/>
      <c r="BE11" s="3863"/>
      <c r="BF11" s="3863"/>
      <c r="BG11" s="3863"/>
      <c r="BH11" s="3863"/>
      <c r="BI11" s="3863"/>
      <c r="BJ11" s="3863"/>
      <c r="BK11" s="3863"/>
      <c r="BL11" s="3863"/>
      <c r="BM11" s="3863"/>
      <c r="BN11" s="3863"/>
      <c r="BO11" s="3863"/>
      <c r="BP11" s="3863"/>
      <c r="BQ11" s="3863"/>
      <c r="BR11" s="3863"/>
      <c r="BS11" s="3863"/>
      <c r="BT11" s="3863"/>
      <c r="BU11" s="3863"/>
      <c r="BV11" s="3863"/>
      <c r="BW11" s="3863"/>
      <c r="BX11" s="3863"/>
      <c r="BY11" s="3863"/>
      <c r="BZ11" s="3863"/>
      <c r="CA11" s="3863"/>
      <c r="CB11" s="3863"/>
      <c r="CC11" s="3863"/>
      <c r="CD11" s="3863"/>
      <c r="CE11" s="3863"/>
      <c r="CF11" s="3863"/>
      <c r="CG11" s="3863"/>
      <c r="CH11" s="3863"/>
      <c r="CI11" s="3863"/>
      <c r="CJ11" s="3863"/>
      <c r="CK11" s="3863"/>
      <c r="CL11" s="3863"/>
      <c r="CM11" s="3863"/>
      <c r="CN11" s="3863"/>
      <c r="CO11" s="3863"/>
      <c r="CP11" s="3863"/>
      <c r="CQ11" s="3863"/>
      <c r="CR11" s="3863"/>
      <c r="CS11" s="3863"/>
      <c r="CT11" s="3863"/>
      <c r="CU11" s="3863"/>
      <c r="CV11" s="3863"/>
      <c r="CW11" s="3863"/>
      <c r="CX11" s="3863"/>
      <c r="CY11" s="3863"/>
      <c r="CZ11" s="3863"/>
      <c r="DA11" s="3863"/>
      <c r="DB11" s="3863"/>
      <c r="DC11" s="3863"/>
      <c r="DD11" s="3863"/>
      <c r="DE11" s="3863"/>
      <c r="DF11" s="3863"/>
      <c r="DG11" s="3863"/>
      <c r="DH11" s="3863"/>
      <c r="DI11" s="3863"/>
      <c r="DJ11" s="3863"/>
      <c r="DK11" s="3863"/>
      <c r="DL11" s="3863"/>
      <c r="DM11" s="3863"/>
      <c r="DN11" s="3863"/>
      <c r="DO11" s="3863"/>
      <c r="DP11" s="3863"/>
      <c r="DQ11" s="3863"/>
      <c r="DR11" s="3863"/>
      <c r="DS11" s="3863"/>
      <c r="DT11" s="3863"/>
      <c r="DU11" s="3863"/>
      <c r="DV11" s="3863"/>
      <c r="DW11" s="3863"/>
      <c r="DX11" s="3863"/>
      <c r="DY11" s="3863"/>
      <c r="DZ11" s="3863"/>
      <c r="EA11" s="3863"/>
      <c r="EB11" s="3863"/>
      <c r="EC11" s="3863"/>
      <c r="ED11" s="3863"/>
      <c r="EE11" s="3863"/>
      <c r="EF11" s="3863"/>
      <c r="EG11" s="3863"/>
      <c r="EH11" s="3863"/>
      <c r="EI11" s="3863"/>
      <c r="EJ11" s="3863"/>
      <c r="EK11" s="3863"/>
      <c r="EL11" s="3863"/>
      <c r="EM11" s="3863"/>
      <c r="EN11" s="3863"/>
      <c r="EO11" s="3863"/>
      <c r="EP11" s="3863"/>
      <c r="EQ11" s="3863"/>
      <c r="ER11" s="3863"/>
      <c r="ES11" s="3863"/>
      <c r="ET11" s="3863"/>
      <c r="EU11" s="3863"/>
      <c r="EV11" s="3863"/>
      <c r="EW11" s="3863"/>
      <c r="EX11" s="3863"/>
      <c r="EY11" s="3863"/>
      <c r="EZ11" s="3863"/>
      <c r="FA11" s="3863"/>
      <c r="FB11" s="3863"/>
      <c r="FC11" s="3863"/>
      <c r="FD11" s="3863"/>
      <c r="FE11" s="3863"/>
      <c r="FF11" s="3863"/>
      <c r="FG11" s="3863"/>
      <c r="FH11" s="3863"/>
      <c r="FI11" s="3863"/>
      <c r="FJ11" s="3863"/>
      <c r="FK11" s="3863"/>
      <c r="FL11" s="3863"/>
      <c r="FM11" s="3863"/>
      <c r="FN11" s="3863"/>
      <c r="FO11" s="3863"/>
      <c r="FP11" s="3863"/>
      <c r="FQ11" s="3863"/>
      <c r="FR11" s="3863"/>
      <c r="FS11" s="3863"/>
      <c r="FT11" s="3863"/>
      <c r="FU11" s="3863"/>
      <c r="FV11" s="3863"/>
      <c r="FW11" s="3863"/>
      <c r="FX11" s="3863"/>
      <c r="FY11" s="3863"/>
      <c r="FZ11" s="3863"/>
      <c r="GA11" s="3863"/>
      <c r="GB11" s="3863"/>
      <c r="GC11" s="3863"/>
      <c r="GD11" s="3863"/>
      <c r="GE11" s="3863"/>
      <c r="GF11" s="3863"/>
      <c r="GG11" s="3863"/>
      <c r="GH11" s="3863"/>
      <c r="GI11" s="3863"/>
      <c r="GJ11" s="3863"/>
      <c r="GK11" s="3863"/>
      <c r="GL11" s="3863"/>
      <c r="GM11" s="3863"/>
      <c r="GN11" s="3863"/>
      <c r="GO11" s="3863"/>
      <c r="GP11" s="3863"/>
      <c r="GQ11" s="3863"/>
      <c r="GR11" s="3863"/>
      <c r="GS11" s="3863"/>
      <c r="GT11" s="3863"/>
      <c r="GU11" s="3863"/>
      <c r="GV11" s="3863"/>
      <c r="GW11" s="3863"/>
      <c r="GX11" s="3863"/>
      <c r="GY11" s="3863"/>
      <c r="GZ11" s="3863"/>
      <c r="HA11" s="3863"/>
      <c r="HB11" s="3863"/>
      <c r="HC11" s="3863"/>
      <c r="HD11" s="3863"/>
      <c r="HE11" s="3863"/>
      <c r="HF11" s="3863"/>
      <c r="HG11" s="3863"/>
      <c r="HH11" s="3863"/>
      <c r="HI11" s="3863"/>
      <c r="HJ11" s="3863"/>
      <c r="HK11" s="3863"/>
      <c r="HL11" s="3863"/>
      <c r="HM11" s="3863"/>
      <c r="HN11" s="3863"/>
      <c r="HO11" s="3863"/>
      <c r="HP11" s="3863"/>
      <c r="HQ11" s="3863"/>
      <c r="HR11" s="3863"/>
      <c r="HS11" s="3863"/>
      <c r="HT11" s="3863"/>
      <c r="HU11" s="3863"/>
      <c r="HV11" s="3863"/>
      <c r="HW11" s="3863"/>
      <c r="HX11" s="3863"/>
      <c r="HY11" s="3863"/>
      <c r="HZ11" s="3863"/>
      <c r="IA11" s="3863"/>
      <c r="IB11" s="3863"/>
      <c r="IC11" s="3863"/>
      <c r="ID11" s="3863"/>
      <c r="IE11" s="3863"/>
      <c r="IF11" s="3863"/>
      <c r="IG11" s="3863"/>
      <c r="IH11" s="3863"/>
      <c r="II11" s="3863"/>
      <c r="IJ11" s="3863"/>
      <c r="IK11" s="3863"/>
      <c r="IL11" s="3863"/>
      <c r="IM11" s="3863"/>
      <c r="IN11" s="3863"/>
      <c r="IO11" s="3863"/>
      <c r="IP11" s="3863"/>
      <c r="IQ11" s="3863"/>
      <c r="IR11" s="3863"/>
      <c r="IS11" s="3863"/>
      <c r="IT11" s="3863"/>
    </row>
    <row r="12" spans="1:254" ht="18" customHeight="1">
      <c r="A12" s="3865"/>
      <c r="B12" s="3868" t="s">
        <v>3278</v>
      </c>
      <c r="C12" s="3869" t="s">
        <v>3969</v>
      </c>
      <c r="D12" s="3877"/>
      <c r="E12" s="3878"/>
      <c r="F12" s="3860"/>
      <c r="G12" s="3816"/>
      <c r="H12" s="3816"/>
      <c r="I12" s="3816"/>
      <c r="J12" s="3816"/>
      <c r="K12" s="3862"/>
      <c r="L12" s="3862"/>
      <c r="M12" s="3862"/>
      <c r="N12" s="3863"/>
      <c r="O12" s="3863"/>
      <c r="P12" s="3863"/>
      <c r="Q12" s="3863"/>
      <c r="R12" s="3863"/>
      <c r="S12" s="3863"/>
      <c r="T12" s="3863"/>
      <c r="U12" s="3863"/>
      <c r="V12" s="3863"/>
      <c r="W12" s="3863"/>
      <c r="X12" s="3863"/>
      <c r="Y12" s="3863"/>
      <c r="Z12" s="3863"/>
      <c r="AA12" s="3863"/>
      <c r="AB12" s="3863"/>
      <c r="AC12" s="3863"/>
      <c r="AD12" s="3863"/>
      <c r="AE12" s="3863"/>
      <c r="AF12" s="3863"/>
      <c r="AG12" s="3863"/>
      <c r="AH12" s="3863"/>
      <c r="AI12" s="3863"/>
      <c r="AJ12" s="3863"/>
      <c r="AK12" s="3863"/>
      <c r="AL12" s="3863"/>
      <c r="AM12" s="3863"/>
      <c r="AN12" s="3863"/>
      <c r="AO12" s="3863"/>
      <c r="AP12" s="3863"/>
      <c r="AQ12" s="3863"/>
      <c r="AR12" s="3863"/>
      <c r="AS12" s="3863"/>
      <c r="AT12" s="3863"/>
      <c r="AU12" s="3863"/>
      <c r="AV12" s="3863"/>
      <c r="AW12" s="3863"/>
      <c r="AX12" s="3863"/>
      <c r="AY12" s="3863"/>
      <c r="AZ12" s="3863"/>
      <c r="BA12" s="3863"/>
      <c r="BB12" s="3863"/>
      <c r="BC12" s="3863"/>
      <c r="BD12" s="3863"/>
      <c r="BE12" s="3863"/>
      <c r="BF12" s="3863"/>
      <c r="BG12" s="3863"/>
      <c r="BH12" s="3863"/>
      <c r="BI12" s="3863"/>
      <c r="BJ12" s="3863"/>
      <c r="BK12" s="3863"/>
      <c r="BL12" s="3863"/>
      <c r="BM12" s="3863"/>
      <c r="BN12" s="3863"/>
      <c r="BO12" s="3863"/>
      <c r="BP12" s="3863"/>
      <c r="BQ12" s="3863"/>
      <c r="BR12" s="3863"/>
      <c r="BS12" s="3863"/>
      <c r="BT12" s="3863"/>
      <c r="BU12" s="3863"/>
      <c r="BV12" s="3863"/>
      <c r="BW12" s="3863"/>
      <c r="BX12" s="3863"/>
      <c r="BY12" s="3863"/>
      <c r="BZ12" s="3863"/>
      <c r="CA12" s="3863"/>
      <c r="CB12" s="3863"/>
      <c r="CC12" s="3863"/>
      <c r="CD12" s="3863"/>
      <c r="CE12" s="3863"/>
      <c r="CF12" s="3863"/>
      <c r="CG12" s="3863"/>
      <c r="CH12" s="3863"/>
      <c r="CI12" s="3863"/>
      <c r="CJ12" s="3863"/>
      <c r="CK12" s="3863"/>
      <c r="CL12" s="3863"/>
      <c r="CM12" s="3863"/>
      <c r="CN12" s="3863"/>
      <c r="CO12" s="3863"/>
      <c r="CP12" s="3863"/>
      <c r="CQ12" s="3863"/>
      <c r="CR12" s="3863"/>
      <c r="CS12" s="3863"/>
      <c r="CT12" s="3863"/>
      <c r="CU12" s="3863"/>
      <c r="CV12" s="3863"/>
      <c r="CW12" s="3863"/>
      <c r="CX12" s="3863"/>
      <c r="CY12" s="3863"/>
      <c r="CZ12" s="3863"/>
      <c r="DA12" s="3863"/>
      <c r="DB12" s="3863"/>
      <c r="DC12" s="3863"/>
      <c r="DD12" s="3863"/>
      <c r="DE12" s="3863"/>
      <c r="DF12" s="3863"/>
      <c r="DG12" s="3863"/>
      <c r="DH12" s="3863"/>
      <c r="DI12" s="3863"/>
      <c r="DJ12" s="3863"/>
      <c r="DK12" s="3863"/>
      <c r="DL12" s="3863"/>
      <c r="DM12" s="3863"/>
      <c r="DN12" s="3863"/>
      <c r="DO12" s="3863"/>
      <c r="DP12" s="3863"/>
      <c r="DQ12" s="3863"/>
      <c r="DR12" s="3863"/>
      <c r="DS12" s="3863"/>
      <c r="DT12" s="3863"/>
      <c r="DU12" s="3863"/>
      <c r="DV12" s="3863"/>
      <c r="DW12" s="3863"/>
      <c r="DX12" s="3863"/>
      <c r="DY12" s="3863"/>
      <c r="DZ12" s="3863"/>
      <c r="EA12" s="3863"/>
      <c r="EB12" s="3863"/>
      <c r="EC12" s="3863"/>
      <c r="ED12" s="3863"/>
      <c r="EE12" s="3863"/>
      <c r="EF12" s="3863"/>
      <c r="EG12" s="3863"/>
      <c r="EH12" s="3863"/>
      <c r="EI12" s="3863"/>
      <c r="EJ12" s="3863"/>
      <c r="EK12" s="3863"/>
      <c r="EL12" s="3863"/>
      <c r="EM12" s="3863"/>
      <c r="EN12" s="3863"/>
      <c r="EO12" s="3863"/>
      <c r="EP12" s="3863"/>
      <c r="EQ12" s="3863"/>
      <c r="ER12" s="3863"/>
      <c r="ES12" s="3863"/>
      <c r="ET12" s="3863"/>
      <c r="EU12" s="3863"/>
      <c r="EV12" s="3863"/>
      <c r="EW12" s="3863"/>
      <c r="EX12" s="3863"/>
      <c r="EY12" s="3863"/>
      <c r="EZ12" s="3863"/>
      <c r="FA12" s="3863"/>
      <c r="FB12" s="3863"/>
      <c r="FC12" s="3863"/>
      <c r="FD12" s="3863"/>
      <c r="FE12" s="3863"/>
      <c r="FF12" s="3863"/>
      <c r="FG12" s="3863"/>
      <c r="FH12" s="3863"/>
      <c r="FI12" s="3863"/>
      <c r="FJ12" s="3863"/>
      <c r="FK12" s="3863"/>
      <c r="FL12" s="3863"/>
      <c r="FM12" s="3863"/>
      <c r="FN12" s="3863"/>
      <c r="FO12" s="3863"/>
      <c r="FP12" s="3863"/>
      <c r="FQ12" s="3863"/>
      <c r="FR12" s="3863"/>
      <c r="FS12" s="3863"/>
      <c r="FT12" s="3863"/>
      <c r="FU12" s="3863"/>
      <c r="FV12" s="3863"/>
      <c r="FW12" s="3863"/>
      <c r="FX12" s="3863"/>
      <c r="FY12" s="3863"/>
      <c r="FZ12" s="3863"/>
      <c r="GA12" s="3863"/>
      <c r="GB12" s="3863"/>
      <c r="GC12" s="3863"/>
      <c r="GD12" s="3863"/>
      <c r="GE12" s="3863"/>
      <c r="GF12" s="3863"/>
      <c r="GG12" s="3863"/>
      <c r="GH12" s="3863"/>
      <c r="GI12" s="3863"/>
      <c r="GJ12" s="3863"/>
      <c r="GK12" s="3863"/>
      <c r="GL12" s="3863"/>
      <c r="GM12" s="3863"/>
      <c r="GN12" s="3863"/>
      <c r="GO12" s="3863"/>
      <c r="GP12" s="3863"/>
      <c r="GQ12" s="3863"/>
      <c r="GR12" s="3863"/>
      <c r="GS12" s="3863"/>
      <c r="GT12" s="3863"/>
      <c r="GU12" s="3863"/>
      <c r="GV12" s="3863"/>
      <c r="GW12" s="3863"/>
      <c r="GX12" s="3863"/>
      <c r="GY12" s="3863"/>
      <c r="GZ12" s="3863"/>
      <c r="HA12" s="3863"/>
      <c r="HB12" s="3863"/>
      <c r="HC12" s="3863"/>
      <c r="HD12" s="3863"/>
      <c r="HE12" s="3863"/>
      <c r="HF12" s="3863"/>
      <c r="HG12" s="3863"/>
      <c r="HH12" s="3863"/>
      <c r="HI12" s="3863"/>
      <c r="HJ12" s="3863"/>
      <c r="HK12" s="3863"/>
      <c r="HL12" s="3863"/>
      <c r="HM12" s="3863"/>
      <c r="HN12" s="3863"/>
      <c r="HO12" s="3863"/>
      <c r="HP12" s="3863"/>
      <c r="HQ12" s="3863"/>
      <c r="HR12" s="3863"/>
      <c r="HS12" s="3863"/>
      <c r="HT12" s="3863"/>
      <c r="HU12" s="3863"/>
      <c r="HV12" s="3863"/>
      <c r="HW12" s="3863"/>
      <c r="HX12" s="3863"/>
      <c r="HY12" s="3863"/>
      <c r="HZ12" s="3863"/>
      <c r="IA12" s="3863"/>
      <c r="IB12" s="3863"/>
      <c r="IC12" s="3863"/>
      <c r="ID12" s="3863"/>
      <c r="IE12" s="3863"/>
      <c r="IF12" s="3863"/>
      <c r="IG12" s="3863"/>
      <c r="IH12" s="3863"/>
      <c r="II12" s="3863"/>
      <c r="IJ12" s="3863"/>
      <c r="IK12" s="3863"/>
      <c r="IL12" s="3863"/>
      <c r="IM12" s="3863"/>
      <c r="IN12" s="3863"/>
      <c r="IO12" s="3863"/>
      <c r="IP12" s="3863"/>
      <c r="IQ12" s="3863"/>
      <c r="IR12" s="3863"/>
      <c r="IS12" s="3863"/>
      <c r="IT12" s="3863"/>
    </row>
    <row r="13" spans="1:254" ht="25.5" customHeight="1">
      <c r="A13" s="3865"/>
      <c r="B13" s="5290" t="s">
        <v>1651</v>
      </c>
      <c r="C13" s="5292" t="s">
        <v>3994</v>
      </c>
      <c r="D13" s="5294" t="s">
        <v>3995</v>
      </c>
      <c r="E13" s="5296" t="s">
        <v>3996</v>
      </c>
      <c r="F13" s="3860"/>
      <c r="G13" s="3816"/>
      <c r="H13" s="3816"/>
      <c r="I13" s="3816"/>
      <c r="J13" s="3816"/>
      <c r="K13" s="3862"/>
      <c r="L13" s="3862"/>
      <c r="M13" s="3862"/>
      <c r="N13" s="3863"/>
      <c r="O13" s="3863"/>
      <c r="P13" s="3863"/>
      <c r="Q13" s="3863"/>
      <c r="R13" s="3863"/>
      <c r="S13" s="3863"/>
      <c r="T13" s="3863"/>
      <c r="U13" s="3863"/>
      <c r="V13" s="3863"/>
      <c r="W13" s="3863"/>
      <c r="X13" s="3863"/>
      <c r="Y13" s="3863"/>
      <c r="Z13" s="3863"/>
      <c r="AA13" s="3863"/>
      <c r="AB13" s="3863"/>
      <c r="AC13" s="3863"/>
      <c r="AD13" s="3863"/>
      <c r="AE13" s="3863"/>
      <c r="AF13" s="3863"/>
      <c r="AG13" s="3863"/>
      <c r="AH13" s="3863"/>
      <c r="AI13" s="3863"/>
      <c r="AJ13" s="3863"/>
      <c r="AK13" s="3863"/>
      <c r="AL13" s="3863"/>
      <c r="AM13" s="3863"/>
      <c r="AN13" s="3863"/>
      <c r="AO13" s="3863"/>
      <c r="AP13" s="3863"/>
      <c r="AQ13" s="3863"/>
      <c r="AR13" s="3863"/>
      <c r="AS13" s="3863"/>
      <c r="AT13" s="3863"/>
      <c r="AU13" s="3863"/>
      <c r="AV13" s="3863"/>
      <c r="AW13" s="3863"/>
      <c r="AX13" s="3863"/>
      <c r="AY13" s="3863"/>
      <c r="AZ13" s="3863"/>
      <c r="BA13" s="3863"/>
      <c r="BB13" s="3863"/>
      <c r="BC13" s="3863"/>
      <c r="BD13" s="3863"/>
      <c r="BE13" s="3863"/>
      <c r="BF13" s="3863"/>
      <c r="BG13" s="3863"/>
      <c r="BH13" s="3863"/>
      <c r="BI13" s="3863"/>
      <c r="BJ13" s="3863"/>
      <c r="BK13" s="3863"/>
      <c r="BL13" s="3863"/>
      <c r="BM13" s="3863"/>
      <c r="BN13" s="3863"/>
      <c r="BO13" s="3863"/>
      <c r="BP13" s="3863"/>
      <c r="BQ13" s="3863"/>
      <c r="BR13" s="3863"/>
      <c r="BS13" s="3863"/>
      <c r="BT13" s="3863"/>
      <c r="BU13" s="3863"/>
      <c r="BV13" s="3863"/>
      <c r="BW13" s="3863"/>
      <c r="BX13" s="3863"/>
      <c r="BY13" s="3863"/>
      <c r="BZ13" s="3863"/>
      <c r="CA13" s="3863"/>
      <c r="CB13" s="3863"/>
      <c r="CC13" s="3863"/>
      <c r="CD13" s="3863"/>
      <c r="CE13" s="3863"/>
      <c r="CF13" s="3863"/>
      <c r="CG13" s="3863"/>
      <c r="CH13" s="3863"/>
      <c r="CI13" s="3863"/>
      <c r="CJ13" s="3863"/>
      <c r="CK13" s="3863"/>
      <c r="CL13" s="3863"/>
      <c r="CM13" s="3863"/>
      <c r="CN13" s="3863"/>
      <c r="CO13" s="3863"/>
      <c r="CP13" s="3863"/>
      <c r="CQ13" s="3863"/>
      <c r="CR13" s="3863"/>
      <c r="CS13" s="3863"/>
      <c r="CT13" s="3863"/>
      <c r="CU13" s="3863"/>
      <c r="CV13" s="3863"/>
      <c r="CW13" s="3863"/>
      <c r="CX13" s="3863"/>
      <c r="CY13" s="3863"/>
      <c r="CZ13" s="3863"/>
      <c r="DA13" s="3863"/>
      <c r="DB13" s="3863"/>
      <c r="DC13" s="3863"/>
      <c r="DD13" s="3863"/>
      <c r="DE13" s="3863"/>
      <c r="DF13" s="3863"/>
      <c r="DG13" s="3863"/>
      <c r="DH13" s="3863"/>
      <c r="DI13" s="3863"/>
      <c r="DJ13" s="3863"/>
      <c r="DK13" s="3863"/>
      <c r="DL13" s="3863"/>
      <c r="DM13" s="3863"/>
      <c r="DN13" s="3863"/>
      <c r="DO13" s="3863"/>
      <c r="DP13" s="3863"/>
      <c r="DQ13" s="3863"/>
      <c r="DR13" s="3863"/>
      <c r="DS13" s="3863"/>
      <c r="DT13" s="3863"/>
      <c r="DU13" s="3863"/>
      <c r="DV13" s="3863"/>
      <c r="DW13" s="3863"/>
      <c r="DX13" s="3863"/>
      <c r="DY13" s="3863"/>
      <c r="DZ13" s="3863"/>
      <c r="EA13" s="3863"/>
      <c r="EB13" s="3863"/>
      <c r="EC13" s="3863"/>
      <c r="ED13" s="3863"/>
      <c r="EE13" s="3863"/>
      <c r="EF13" s="3863"/>
      <c r="EG13" s="3863"/>
      <c r="EH13" s="3863"/>
      <c r="EI13" s="3863"/>
      <c r="EJ13" s="3863"/>
      <c r="EK13" s="3863"/>
      <c r="EL13" s="3863"/>
      <c r="EM13" s="3863"/>
      <c r="EN13" s="3863"/>
      <c r="EO13" s="3863"/>
      <c r="EP13" s="3863"/>
      <c r="EQ13" s="3863"/>
      <c r="ER13" s="3863"/>
      <c r="ES13" s="3863"/>
      <c r="ET13" s="3863"/>
      <c r="EU13" s="3863"/>
      <c r="EV13" s="3863"/>
      <c r="EW13" s="3863"/>
      <c r="EX13" s="3863"/>
      <c r="EY13" s="3863"/>
      <c r="EZ13" s="3863"/>
      <c r="FA13" s="3863"/>
      <c r="FB13" s="3863"/>
      <c r="FC13" s="3863"/>
      <c r="FD13" s="3863"/>
      <c r="FE13" s="3863"/>
      <c r="FF13" s="3863"/>
      <c r="FG13" s="3863"/>
      <c r="FH13" s="3863"/>
      <c r="FI13" s="3863"/>
      <c r="FJ13" s="3863"/>
      <c r="FK13" s="3863"/>
      <c r="FL13" s="3863"/>
      <c r="FM13" s="3863"/>
      <c r="FN13" s="3863"/>
      <c r="FO13" s="3863"/>
      <c r="FP13" s="3863"/>
      <c r="FQ13" s="3863"/>
      <c r="FR13" s="3863"/>
      <c r="FS13" s="3863"/>
      <c r="FT13" s="3863"/>
      <c r="FU13" s="3863"/>
      <c r="FV13" s="3863"/>
      <c r="FW13" s="3863"/>
      <c r="FX13" s="3863"/>
      <c r="FY13" s="3863"/>
      <c r="FZ13" s="3863"/>
      <c r="GA13" s="3863"/>
      <c r="GB13" s="3863"/>
      <c r="GC13" s="3863"/>
      <c r="GD13" s="3863"/>
      <c r="GE13" s="3863"/>
      <c r="GF13" s="3863"/>
      <c r="GG13" s="3863"/>
      <c r="GH13" s="3863"/>
      <c r="GI13" s="3863"/>
      <c r="GJ13" s="3863"/>
      <c r="GK13" s="3863"/>
      <c r="GL13" s="3863"/>
      <c r="GM13" s="3863"/>
      <c r="GN13" s="3863"/>
      <c r="GO13" s="3863"/>
      <c r="GP13" s="3863"/>
      <c r="GQ13" s="3863"/>
      <c r="GR13" s="3863"/>
      <c r="GS13" s="3863"/>
      <c r="GT13" s="3863"/>
      <c r="GU13" s="3863"/>
      <c r="GV13" s="3863"/>
      <c r="GW13" s="3863"/>
      <c r="GX13" s="3863"/>
      <c r="GY13" s="3863"/>
      <c r="GZ13" s="3863"/>
      <c r="HA13" s="3863"/>
      <c r="HB13" s="3863"/>
      <c r="HC13" s="3863"/>
      <c r="HD13" s="3863"/>
      <c r="HE13" s="3863"/>
      <c r="HF13" s="3863"/>
      <c r="HG13" s="3863"/>
      <c r="HH13" s="3863"/>
      <c r="HI13" s="3863"/>
      <c r="HJ13" s="3863"/>
      <c r="HK13" s="3863"/>
      <c r="HL13" s="3863"/>
      <c r="HM13" s="3863"/>
      <c r="HN13" s="3863"/>
      <c r="HO13" s="3863"/>
      <c r="HP13" s="3863"/>
      <c r="HQ13" s="3863"/>
      <c r="HR13" s="3863"/>
      <c r="HS13" s="3863"/>
      <c r="HT13" s="3863"/>
      <c r="HU13" s="3863"/>
      <c r="HV13" s="3863"/>
      <c r="HW13" s="3863"/>
      <c r="HX13" s="3863"/>
      <c r="HY13" s="3863"/>
      <c r="HZ13" s="3863"/>
      <c r="IA13" s="3863"/>
      <c r="IB13" s="3863"/>
      <c r="IC13" s="3863"/>
      <c r="ID13" s="3863"/>
      <c r="IE13" s="3863"/>
      <c r="IF13" s="3863"/>
      <c r="IG13" s="3863"/>
      <c r="IH13" s="3863"/>
      <c r="II13" s="3863"/>
      <c r="IJ13" s="3863"/>
      <c r="IK13" s="3863"/>
      <c r="IL13" s="3863"/>
      <c r="IM13" s="3863"/>
      <c r="IN13" s="3863"/>
      <c r="IO13" s="3863"/>
      <c r="IP13" s="3863"/>
      <c r="IQ13" s="3863"/>
      <c r="IR13" s="3863"/>
      <c r="IS13" s="3863"/>
      <c r="IT13" s="3863"/>
    </row>
    <row r="14" spans="1:254" ht="45.75" customHeight="1">
      <c r="A14" s="3865"/>
      <c r="B14" s="5290"/>
      <c r="C14" s="5292"/>
      <c r="D14" s="5295"/>
      <c r="E14" s="5297"/>
      <c r="F14" s="3860"/>
      <c r="G14" s="3816"/>
      <c r="H14" s="3816"/>
      <c r="I14" s="3816"/>
      <c r="J14" s="3816"/>
      <c r="K14" s="3862"/>
      <c r="L14" s="3862"/>
      <c r="M14" s="3862"/>
      <c r="N14" s="3863"/>
      <c r="O14" s="3863"/>
      <c r="P14" s="3863"/>
      <c r="Q14" s="3863"/>
      <c r="R14" s="3863"/>
      <c r="S14" s="3863"/>
      <c r="T14" s="3863"/>
      <c r="U14" s="3863"/>
      <c r="V14" s="3863"/>
      <c r="W14" s="3863"/>
      <c r="X14" s="3863"/>
      <c r="Y14" s="3863"/>
      <c r="Z14" s="3863"/>
      <c r="AA14" s="3863"/>
      <c r="AB14" s="3863"/>
      <c r="AC14" s="3863"/>
      <c r="AD14" s="3863"/>
      <c r="AE14" s="3863"/>
      <c r="AF14" s="3863"/>
      <c r="AG14" s="3863"/>
      <c r="AH14" s="3863"/>
      <c r="AI14" s="3863"/>
      <c r="AJ14" s="3863"/>
      <c r="AK14" s="3863"/>
      <c r="AL14" s="3863"/>
      <c r="AM14" s="3863"/>
      <c r="AN14" s="3863"/>
      <c r="AO14" s="3863"/>
      <c r="AP14" s="3863"/>
      <c r="AQ14" s="3863"/>
      <c r="AR14" s="3863"/>
      <c r="AS14" s="3863"/>
      <c r="AT14" s="3863"/>
      <c r="AU14" s="3863"/>
      <c r="AV14" s="3863"/>
      <c r="AW14" s="3863"/>
      <c r="AX14" s="3863"/>
      <c r="AY14" s="3863"/>
      <c r="AZ14" s="3863"/>
      <c r="BA14" s="3863"/>
      <c r="BB14" s="3863"/>
      <c r="BC14" s="3863"/>
      <c r="BD14" s="3863"/>
      <c r="BE14" s="3863"/>
      <c r="BF14" s="3863"/>
      <c r="BG14" s="3863"/>
      <c r="BH14" s="3863"/>
      <c r="BI14" s="3863"/>
      <c r="BJ14" s="3863"/>
      <c r="BK14" s="3863"/>
      <c r="BL14" s="3863"/>
      <c r="BM14" s="3863"/>
      <c r="BN14" s="3863"/>
      <c r="BO14" s="3863"/>
      <c r="BP14" s="3863"/>
      <c r="BQ14" s="3863"/>
      <c r="BR14" s="3863"/>
      <c r="BS14" s="3863"/>
      <c r="BT14" s="3863"/>
      <c r="BU14" s="3863"/>
      <c r="BV14" s="3863"/>
      <c r="BW14" s="3863"/>
      <c r="BX14" s="3863"/>
      <c r="BY14" s="3863"/>
      <c r="BZ14" s="3863"/>
      <c r="CA14" s="3863"/>
      <c r="CB14" s="3863"/>
      <c r="CC14" s="3863"/>
      <c r="CD14" s="3863"/>
      <c r="CE14" s="3863"/>
      <c r="CF14" s="3863"/>
      <c r="CG14" s="3863"/>
      <c r="CH14" s="3863"/>
      <c r="CI14" s="3863"/>
      <c r="CJ14" s="3863"/>
      <c r="CK14" s="3863"/>
      <c r="CL14" s="3863"/>
      <c r="CM14" s="3863"/>
      <c r="CN14" s="3863"/>
      <c r="CO14" s="3863"/>
      <c r="CP14" s="3863"/>
      <c r="CQ14" s="3863"/>
      <c r="CR14" s="3863"/>
      <c r="CS14" s="3863"/>
      <c r="CT14" s="3863"/>
      <c r="CU14" s="3863"/>
      <c r="CV14" s="3863"/>
      <c r="CW14" s="3863"/>
      <c r="CX14" s="3863"/>
      <c r="CY14" s="3863"/>
      <c r="CZ14" s="3863"/>
      <c r="DA14" s="3863"/>
      <c r="DB14" s="3863"/>
      <c r="DC14" s="3863"/>
      <c r="DD14" s="3863"/>
      <c r="DE14" s="3863"/>
      <c r="DF14" s="3863"/>
      <c r="DG14" s="3863"/>
      <c r="DH14" s="3863"/>
      <c r="DI14" s="3863"/>
      <c r="DJ14" s="3863"/>
      <c r="DK14" s="3863"/>
      <c r="DL14" s="3863"/>
      <c r="DM14" s="3863"/>
      <c r="DN14" s="3863"/>
      <c r="DO14" s="3863"/>
      <c r="DP14" s="3863"/>
      <c r="DQ14" s="3863"/>
      <c r="DR14" s="3863"/>
      <c r="DS14" s="3863"/>
      <c r="DT14" s="3863"/>
      <c r="DU14" s="3863"/>
      <c r="DV14" s="3863"/>
      <c r="DW14" s="3863"/>
      <c r="DX14" s="3863"/>
      <c r="DY14" s="3863"/>
      <c r="DZ14" s="3863"/>
      <c r="EA14" s="3863"/>
      <c r="EB14" s="3863"/>
      <c r="EC14" s="3863"/>
      <c r="ED14" s="3863"/>
      <c r="EE14" s="3863"/>
      <c r="EF14" s="3863"/>
      <c r="EG14" s="3863"/>
      <c r="EH14" s="3863"/>
      <c r="EI14" s="3863"/>
      <c r="EJ14" s="3863"/>
      <c r="EK14" s="3863"/>
      <c r="EL14" s="3863"/>
      <c r="EM14" s="3863"/>
      <c r="EN14" s="3863"/>
      <c r="EO14" s="3863"/>
      <c r="EP14" s="3863"/>
      <c r="EQ14" s="3863"/>
      <c r="ER14" s="3863"/>
      <c r="ES14" s="3863"/>
      <c r="ET14" s="3863"/>
      <c r="EU14" s="3863"/>
      <c r="EV14" s="3863"/>
      <c r="EW14" s="3863"/>
      <c r="EX14" s="3863"/>
      <c r="EY14" s="3863"/>
      <c r="EZ14" s="3863"/>
      <c r="FA14" s="3863"/>
      <c r="FB14" s="3863"/>
      <c r="FC14" s="3863"/>
      <c r="FD14" s="3863"/>
      <c r="FE14" s="3863"/>
      <c r="FF14" s="3863"/>
      <c r="FG14" s="3863"/>
      <c r="FH14" s="3863"/>
      <c r="FI14" s="3863"/>
      <c r="FJ14" s="3863"/>
      <c r="FK14" s="3863"/>
      <c r="FL14" s="3863"/>
      <c r="FM14" s="3863"/>
      <c r="FN14" s="3863"/>
      <c r="FO14" s="3863"/>
      <c r="FP14" s="3863"/>
      <c r="FQ14" s="3863"/>
      <c r="FR14" s="3863"/>
      <c r="FS14" s="3863"/>
      <c r="FT14" s="3863"/>
      <c r="FU14" s="3863"/>
      <c r="FV14" s="3863"/>
      <c r="FW14" s="3863"/>
      <c r="FX14" s="3863"/>
      <c r="FY14" s="3863"/>
      <c r="FZ14" s="3863"/>
      <c r="GA14" s="3863"/>
      <c r="GB14" s="3863"/>
      <c r="GC14" s="3863"/>
      <c r="GD14" s="3863"/>
      <c r="GE14" s="3863"/>
      <c r="GF14" s="3863"/>
      <c r="GG14" s="3863"/>
      <c r="GH14" s="3863"/>
      <c r="GI14" s="3863"/>
      <c r="GJ14" s="3863"/>
      <c r="GK14" s="3863"/>
      <c r="GL14" s="3863"/>
      <c r="GM14" s="3863"/>
      <c r="GN14" s="3863"/>
      <c r="GO14" s="3863"/>
      <c r="GP14" s="3863"/>
      <c r="GQ14" s="3863"/>
      <c r="GR14" s="3863"/>
      <c r="GS14" s="3863"/>
      <c r="GT14" s="3863"/>
      <c r="GU14" s="3863"/>
      <c r="GV14" s="3863"/>
      <c r="GW14" s="3863"/>
      <c r="GX14" s="3863"/>
      <c r="GY14" s="3863"/>
      <c r="GZ14" s="3863"/>
      <c r="HA14" s="3863"/>
      <c r="HB14" s="3863"/>
      <c r="HC14" s="3863"/>
      <c r="HD14" s="3863"/>
      <c r="HE14" s="3863"/>
      <c r="HF14" s="3863"/>
      <c r="HG14" s="3863"/>
      <c r="HH14" s="3863"/>
      <c r="HI14" s="3863"/>
      <c r="HJ14" s="3863"/>
      <c r="HK14" s="3863"/>
      <c r="HL14" s="3863"/>
      <c r="HM14" s="3863"/>
      <c r="HN14" s="3863"/>
      <c r="HO14" s="3863"/>
      <c r="HP14" s="3863"/>
      <c r="HQ14" s="3863"/>
      <c r="HR14" s="3863"/>
      <c r="HS14" s="3863"/>
      <c r="HT14" s="3863"/>
      <c r="HU14" s="3863"/>
      <c r="HV14" s="3863"/>
      <c r="HW14" s="3863"/>
      <c r="HX14" s="3863"/>
      <c r="HY14" s="3863"/>
      <c r="HZ14" s="3863"/>
      <c r="IA14" s="3863"/>
      <c r="IB14" s="3863"/>
      <c r="IC14" s="3863"/>
      <c r="ID14" s="3863"/>
      <c r="IE14" s="3863"/>
      <c r="IF14" s="3863"/>
      <c r="IG14" s="3863"/>
      <c r="IH14" s="3863"/>
      <c r="II14" s="3863"/>
      <c r="IJ14" s="3863"/>
      <c r="IK14" s="3863"/>
      <c r="IL14" s="3863"/>
      <c r="IM14" s="3863"/>
      <c r="IN14" s="3863"/>
      <c r="IO14" s="3863"/>
      <c r="IP14" s="3863"/>
      <c r="IQ14" s="3863"/>
      <c r="IR14" s="3863"/>
      <c r="IS14" s="3863"/>
      <c r="IT14" s="3863"/>
    </row>
    <row r="15" spans="1:254" ht="18" customHeight="1">
      <c r="A15" s="3865"/>
      <c r="B15" s="5291"/>
      <c r="C15" s="5293"/>
      <c r="D15" s="3866" t="s">
        <v>3273</v>
      </c>
      <c r="E15" s="3867" t="s">
        <v>3274</v>
      </c>
      <c r="F15" s="3860"/>
      <c r="G15" s="3816"/>
      <c r="H15" s="3816"/>
      <c r="I15" s="3816"/>
      <c r="J15" s="3816"/>
      <c r="K15" s="3862"/>
      <c r="L15" s="3862"/>
      <c r="M15" s="3862"/>
      <c r="N15" s="3863"/>
      <c r="O15" s="3863"/>
      <c r="P15" s="3863"/>
      <c r="Q15" s="3863"/>
      <c r="R15" s="3863"/>
      <c r="S15" s="3863"/>
      <c r="T15" s="3863"/>
      <c r="U15" s="3863"/>
      <c r="V15" s="3863"/>
      <c r="W15" s="3863"/>
      <c r="X15" s="3863"/>
      <c r="Y15" s="3863"/>
      <c r="Z15" s="3863"/>
      <c r="AA15" s="3863"/>
      <c r="AB15" s="3863"/>
      <c r="AC15" s="3863"/>
      <c r="AD15" s="3863"/>
      <c r="AE15" s="3863"/>
      <c r="AF15" s="3863"/>
      <c r="AG15" s="3863"/>
      <c r="AH15" s="3863"/>
      <c r="AI15" s="3863"/>
      <c r="AJ15" s="3863"/>
      <c r="AK15" s="3863"/>
      <c r="AL15" s="3863"/>
      <c r="AM15" s="3863"/>
      <c r="AN15" s="3863"/>
      <c r="AO15" s="3863"/>
      <c r="AP15" s="3863"/>
      <c r="AQ15" s="3863"/>
      <c r="AR15" s="3863"/>
      <c r="AS15" s="3863"/>
      <c r="AT15" s="3863"/>
      <c r="AU15" s="3863"/>
      <c r="AV15" s="3863"/>
      <c r="AW15" s="3863"/>
      <c r="AX15" s="3863"/>
      <c r="AY15" s="3863"/>
      <c r="AZ15" s="3863"/>
      <c r="BA15" s="3863"/>
      <c r="BB15" s="3863"/>
      <c r="BC15" s="3863"/>
      <c r="BD15" s="3863"/>
      <c r="BE15" s="3863"/>
      <c r="BF15" s="3863"/>
      <c r="BG15" s="3863"/>
      <c r="BH15" s="3863"/>
      <c r="BI15" s="3863"/>
      <c r="BJ15" s="3863"/>
      <c r="BK15" s="3863"/>
      <c r="BL15" s="3863"/>
      <c r="BM15" s="3863"/>
      <c r="BN15" s="3863"/>
      <c r="BO15" s="3863"/>
      <c r="BP15" s="3863"/>
      <c r="BQ15" s="3863"/>
      <c r="BR15" s="3863"/>
      <c r="BS15" s="3863"/>
      <c r="BT15" s="3863"/>
      <c r="BU15" s="3863"/>
      <c r="BV15" s="3863"/>
      <c r="BW15" s="3863"/>
      <c r="BX15" s="3863"/>
      <c r="BY15" s="3863"/>
      <c r="BZ15" s="3863"/>
      <c r="CA15" s="3863"/>
      <c r="CB15" s="3863"/>
      <c r="CC15" s="3863"/>
      <c r="CD15" s="3863"/>
      <c r="CE15" s="3863"/>
      <c r="CF15" s="3863"/>
      <c r="CG15" s="3863"/>
      <c r="CH15" s="3863"/>
      <c r="CI15" s="3863"/>
      <c r="CJ15" s="3863"/>
      <c r="CK15" s="3863"/>
      <c r="CL15" s="3863"/>
      <c r="CM15" s="3863"/>
      <c r="CN15" s="3863"/>
      <c r="CO15" s="3863"/>
      <c r="CP15" s="3863"/>
      <c r="CQ15" s="3863"/>
      <c r="CR15" s="3863"/>
      <c r="CS15" s="3863"/>
      <c r="CT15" s="3863"/>
      <c r="CU15" s="3863"/>
      <c r="CV15" s="3863"/>
      <c r="CW15" s="3863"/>
      <c r="CX15" s="3863"/>
      <c r="CY15" s="3863"/>
      <c r="CZ15" s="3863"/>
      <c r="DA15" s="3863"/>
      <c r="DB15" s="3863"/>
      <c r="DC15" s="3863"/>
      <c r="DD15" s="3863"/>
      <c r="DE15" s="3863"/>
      <c r="DF15" s="3863"/>
      <c r="DG15" s="3863"/>
      <c r="DH15" s="3863"/>
      <c r="DI15" s="3863"/>
      <c r="DJ15" s="3863"/>
      <c r="DK15" s="3863"/>
      <c r="DL15" s="3863"/>
      <c r="DM15" s="3863"/>
      <c r="DN15" s="3863"/>
      <c r="DO15" s="3863"/>
      <c r="DP15" s="3863"/>
      <c r="DQ15" s="3863"/>
      <c r="DR15" s="3863"/>
      <c r="DS15" s="3863"/>
      <c r="DT15" s="3863"/>
      <c r="DU15" s="3863"/>
      <c r="DV15" s="3863"/>
      <c r="DW15" s="3863"/>
      <c r="DX15" s="3863"/>
      <c r="DY15" s="3863"/>
      <c r="DZ15" s="3863"/>
      <c r="EA15" s="3863"/>
      <c r="EB15" s="3863"/>
      <c r="EC15" s="3863"/>
      <c r="ED15" s="3863"/>
      <c r="EE15" s="3863"/>
      <c r="EF15" s="3863"/>
      <c r="EG15" s="3863"/>
      <c r="EH15" s="3863"/>
      <c r="EI15" s="3863"/>
      <c r="EJ15" s="3863"/>
      <c r="EK15" s="3863"/>
      <c r="EL15" s="3863"/>
      <c r="EM15" s="3863"/>
      <c r="EN15" s="3863"/>
      <c r="EO15" s="3863"/>
      <c r="EP15" s="3863"/>
      <c r="EQ15" s="3863"/>
      <c r="ER15" s="3863"/>
      <c r="ES15" s="3863"/>
      <c r="ET15" s="3863"/>
      <c r="EU15" s="3863"/>
      <c r="EV15" s="3863"/>
      <c r="EW15" s="3863"/>
      <c r="EX15" s="3863"/>
      <c r="EY15" s="3863"/>
      <c r="EZ15" s="3863"/>
      <c r="FA15" s="3863"/>
      <c r="FB15" s="3863"/>
      <c r="FC15" s="3863"/>
      <c r="FD15" s="3863"/>
      <c r="FE15" s="3863"/>
      <c r="FF15" s="3863"/>
      <c r="FG15" s="3863"/>
      <c r="FH15" s="3863"/>
      <c r="FI15" s="3863"/>
      <c r="FJ15" s="3863"/>
      <c r="FK15" s="3863"/>
      <c r="FL15" s="3863"/>
      <c r="FM15" s="3863"/>
      <c r="FN15" s="3863"/>
      <c r="FO15" s="3863"/>
      <c r="FP15" s="3863"/>
      <c r="FQ15" s="3863"/>
      <c r="FR15" s="3863"/>
      <c r="FS15" s="3863"/>
      <c r="FT15" s="3863"/>
      <c r="FU15" s="3863"/>
      <c r="FV15" s="3863"/>
      <c r="FW15" s="3863"/>
      <c r="FX15" s="3863"/>
      <c r="FY15" s="3863"/>
      <c r="FZ15" s="3863"/>
      <c r="GA15" s="3863"/>
      <c r="GB15" s="3863"/>
      <c r="GC15" s="3863"/>
      <c r="GD15" s="3863"/>
      <c r="GE15" s="3863"/>
      <c r="GF15" s="3863"/>
      <c r="GG15" s="3863"/>
      <c r="GH15" s="3863"/>
      <c r="GI15" s="3863"/>
      <c r="GJ15" s="3863"/>
      <c r="GK15" s="3863"/>
      <c r="GL15" s="3863"/>
      <c r="GM15" s="3863"/>
      <c r="GN15" s="3863"/>
      <c r="GO15" s="3863"/>
      <c r="GP15" s="3863"/>
      <c r="GQ15" s="3863"/>
      <c r="GR15" s="3863"/>
      <c r="GS15" s="3863"/>
      <c r="GT15" s="3863"/>
      <c r="GU15" s="3863"/>
      <c r="GV15" s="3863"/>
      <c r="GW15" s="3863"/>
      <c r="GX15" s="3863"/>
      <c r="GY15" s="3863"/>
      <c r="GZ15" s="3863"/>
      <c r="HA15" s="3863"/>
      <c r="HB15" s="3863"/>
      <c r="HC15" s="3863"/>
      <c r="HD15" s="3863"/>
      <c r="HE15" s="3863"/>
      <c r="HF15" s="3863"/>
      <c r="HG15" s="3863"/>
      <c r="HH15" s="3863"/>
      <c r="HI15" s="3863"/>
      <c r="HJ15" s="3863"/>
      <c r="HK15" s="3863"/>
      <c r="HL15" s="3863"/>
      <c r="HM15" s="3863"/>
      <c r="HN15" s="3863"/>
      <c r="HO15" s="3863"/>
      <c r="HP15" s="3863"/>
      <c r="HQ15" s="3863"/>
      <c r="HR15" s="3863"/>
      <c r="HS15" s="3863"/>
      <c r="HT15" s="3863"/>
      <c r="HU15" s="3863"/>
      <c r="HV15" s="3863"/>
      <c r="HW15" s="3863"/>
      <c r="HX15" s="3863"/>
      <c r="HY15" s="3863"/>
      <c r="HZ15" s="3863"/>
      <c r="IA15" s="3863"/>
      <c r="IB15" s="3863"/>
      <c r="IC15" s="3863"/>
      <c r="ID15" s="3863"/>
      <c r="IE15" s="3863"/>
      <c r="IF15" s="3863"/>
      <c r="IG15" s="3863"/>
      <c r="IH15" s="3863"/>
      <c r="II15" s="3863"/>
      <c r="IJ15" s="3863"/>
      <c r="IK15" s="3863"/>
      <c r="IL15" s="3863"/>
      <c r="IM15" s="3863"/>
      <c r="IN15" s="3863"/>
      <c r="IO15" s="3863"/>
      <c r="IP15" s="3863"/>
      <c r="IQ15" s="3863"/>
      <c r="IR15" s="3863"/>
      <c r="IS15" s="3863"/>
      <c r="IT15" s="3863"/>
    </row>
    <row r="16" spans="1:254" ht="18" customHeight="1">
      <c r="A16" s="3865"/>
      <c r="B16" s="3868" t="s">
        <v>3324</v>
      </c>
      <c r="C16" s="3869" t="s">
        <v>3970</v>
      </c>
      <c r="D16" s="3870"/>
      <c r="E16" s="3879"/>
      <c r="F16" s="3860"/>
      <c r="G16" s="3816"/>
      <c r="H16" s="3816"/>
      <c r="I16" s="3816"/>
      <c r="J16" s="3816"/>
      <c r="K16" s="3862"/>
      <c r="L16" s="3862"/>
      <c r="M16" s="3862"/>
      <c r="N16" s="3863"/>
      <c r="O16" s="3863"/>
      <c r="P16" s="3863"/>
      <c r="Q16" s="3863"/>
      <c r="R16" s="3863"/>
      <c r="S16" s="3863"/>
      <c r="T16" s="3863"/>
      <c r="U16" s="3863"/>
      <c r="V16" s="3863"/>
      <c r="W16" s="3863"/>
      <c r="X16" s="3863"/>
      <c r="Y16" s="3863"/>
      <c r="Z16" s="3863"/>
      <c r="AA16" s="3863"/>
      <c r="AB16" s="3863"/>
      <c r="AC16" s="3863"/>
      <c r="AD16" s="3863"/>
      <c r="AE16" s="3863"/>
      <c r="AF16" s="3863"/>
      <c r="AG16" s="3863"/>
      <c r="AH16" s="3863"/>
      <c r="AI16" s="3863"/>
      <c r="AJ16" s="3863"/>
      <c r="AK16" s="3863"/>
      <c r="AL16" s="3863"/>
      <c r="AM16" s="3863"/>
      <c r="AN16" s="3863"/>
      <c r="AO16" s="3863"/>
      <c r="AP16" s="3863"/>
      <c r="AQ16" s="3863"/>
      <c r="AR16" s="3863"/>
      <c r="AS16" s="3863"/>
      <c r="AT16" s="3863"/>
      <c r="AU16" s="3863"/>
      <c r="AV16" s="3863"/>
      <c r="AW16" s="3863"/>
      <c r="AX16" s="3863"/>
      <c r="AY16" s="3863"/>
      <c r="AZ16" s="3863"/>
      <c r="BA16" s="3863"/>
      <c r="BB16" s="3863"/>
      <c r="BC16" s="3863"/>
      <c r="BD16" s="3863"/>
      <c r="BE16" s="3863"/>
      <c r="BF16" s="3863"/>
      <c r="BG16" s="3863"/>
      <c r="BH16" s="3863"/>
      <c r="BI16" s="3863"/>
      <c r="BJ16" s="3863"/>
      <c r="BK16" s="3863"/>
      <c r="BL16" s="3863"/>
      <c r="BM16" s="3863"/>
      <c r="BN16" s="3863"/>
      <c r="BO16" s="3863"/>
      <c r="BP16" s="3863"/>
      <c r="BQ16" s="3863"/>
      <c r="BR16" s="3863"/>
      <c r="BS16" s="3863"/>
      <c r="BT16" s="3863"/>
      <c r="BU16" s="3863"/>
      <c r="BV16" s="3863"/>
      <c r="BW16" s="3863"/>
      <c r="BX16" s="3863"/>
      <c r="BY16" s="3863"/>
      <c r="BZ16" s="3863"/>
      <c r="CA16" s="3863"/>
      <c r="CB16" s="3863"/>
      <c r="CC16" s="3863"/>
      <c r="CD16" s="3863"/>
      <c r="CE16" s="3863"/>
      <c r="CF16" s="3863"/>
      <c r="CG16" s="3863"/>
      <c r="CH16" s="3863"/>
      <c r="CI16" s="3863"/>
      <c r="CJ16" s="3863"/>
      <c r="CK16" s="3863"/>
      <c r="CL16" s="3863"/>
      <c r="CM16" s="3863"/>
      <c r="CN16" s="3863"/>
      <c r="CO16" s="3863"/>
      <c r="CP16" s="3863"/>
      <c r="CQ16" s="3863"/>
      <c r="CR16" s="3863"/>
      <c r="CS16" s="3863"/>
      <c r="CT16" s="3863"/>
      <c r="CU16" s="3863"/>
      <c r="CV16" s="3863"/>
      <c r="CW16" s="3863"/>
      <c r="CX16" s="3863"/>
      <c r="CY16" s="3863"/>
      <c r="CZ16" s="3863"/>
      <c r="DA16" s="3863"/>
      <c r="DB16" s="3863"/>
      <c r="DC16" s="3863"/>
      <c r="DD16" s="3863"/>
      <c r="DE16" s="3863"/>
      <c r="DF16" s="3863"/>
      <c r="DG16" s="3863"/>
      <c r="DH16" s="3863"/>
      <c r="DI16" s="3863"/>
      <c r="DJ16" s="3863"/>
      <c r="DK16" s="3863"/>
      <c r="DL16" s="3863"/>
      <c r="DM16" s="3863"/>
      <c r="DN16" s="3863"/>
      <c r="DO16" s="3863"/>
      <c r="DP16" s="3863"/>
      <c r="DQ16" s="3863"/>
      <c r="DR16" s="3863"/>
      <c r="DS16" s="3863"/>
      <c r="DT16" s="3863"/>
      <c r="DU16" s="3863"/>
      <c r="DV16" s="3863"/>
      <c r="DW16" s="3863"/>
      <c r="DX16" s="3863"/>
      <c r="DY16" s="3863"/>
      <c r="DZ16" s="3863"/>
      <c r="EA16" s="3863"/>
      <c r="EB16" s="3863"/>
      <c r="EC16" s="3863"/>
      <c r="ED16" s="3863"/>
      <c r="EE16" s="3863"/>
      <c r="EF16" s="3863"/>
      <c r="EG16" s="3863"/>
      <c r="EH16" s="3863"/>
      <c r="EI16" s="3863"/>
      <c r="EJ16" s="3863"/>
      <c r="EK16" s="3863"/>
      <c r="EL16" s="3863"/>
      <c r="EM16" s="3863"/>
      <c r="EN16" s="3863"/>
      <c r="EO16" s="3863"/>
      <c r="EP16" s="3863"/>
      <c r="EQ16" s="3863"/>
      <c r="ER16" s="3863"/>
      <c r="ES16" s="3863"/>
      <c r="ET16" s="3863"/>
      <c r="EU16" s="3863"/>
      <c r="EV16" s="3863"/>
      <c r="EW16" s="3863"/>
      <c r="EX16" s="3863"/>
      <c r="EY16" s="3863"/>
      <c r="EZ16" s="3863"/>
      <c r="FA16" s="3863"/>
      <c r="FB16" s="3863"/>
      <c r="FC16" s="3863"/>
      <c r="FD16" s="3863"/>
      <c r="FE16" s="3863"/>
      <c r="FF16" s="3863"/>
      <c r="FG16" s="3863"/>
      <c r="FH16" s="3863"/>
      <c r="FI16" s="3863"/>
      <c r="FJ16" s="3863"/>
      <c r="FK16" s="3863"/>
      <c r="FL16" s="3863"/>
      <c r="FM16" s="3863"/>
      <c r="FN16" s="3863"/>
      <c r="FO16" s="3863"/>
      <c r="FP16" s="3863"/>
      <c r="FQ16" s="3863"/>
      <c r="FR16" s="3863"/>
      <c r="FS16" s="3863"/>
      <c r="FT16" s="3863"/>
      <c r="FU16" s="3863"/>
      <c r="FV16" s="3863"/>
      <c r="FW16" s="3863"/>
      <c r="FX16" s="3863"/>
      <c r="FY16" s="3863"/>
      <c r="FZ16" s="3863"/>
      <c r="GA16" s="3863"/>
      <c r="GB16" s="3863"/>
      <c r="GC16" s="3863"/>
      <c r="GD16" s="3863"/>
      <c r="GE16" s="3863"/>
      <c r="GF16" s="3863"/>
      <c r="GG16" s="3863"/>
      <c r="GH16" s="3863"/>
      <c r="GI16" s="3863"/>
      <c r="GJ16" s="3863"/>
      <c r="GK16" s="3863"/>
      <c r="GL16" s="3863"/>
      <c r="GM16" s="3863"/>
      <c r="GN16" s="3863"/>
      <c r="GO16" s="3863"/>
      <c r="GP16" s="3863"/>
      <c r="GQ16" s="3863"/>
      <c r="GR16" s="3863"/>
      <c r="GS16" s="3863"/>
      <c r="GT16" s="3863"/>
      <c r="GU16" s="3863"/>
      <c r="GV16" s="3863"/>
      <c r="GW16" s="3863"/>
      <c r="GX16" s="3863"/>
      <c r="GY16" s="3863"/>
      <c r="GZ16" s="3863"/>
      <c r="HA16" s="3863"/>
      <c r="HB16" s="3863"/>
      <c r="HC16" s="3863"/>
      <c r="HD16" s="3863"/>
      <c r="HE16" s="3863"/>
      <c r="HF16" s="3863"/>
      <c r="HG16" s="3863"/>
      <c r="HH16" s="3863"/>
      <c r="HI16" s="3863"/>
      <c r="HJ16" s="3863"/>
      <c r="HK16" s="3863"/>
      <c r="HL16" s="3863"/>
      <c r="HM16" s="3863"/>
      <c r="HN16" s="3863"/>
      <c r="HO16" s="3863"/>
      <c r="HP16" s="3863"/>
      <c r="HQ16" s="3863"/>
      <c r="HR16" s="3863"/>
      <c r="HS16" s="3863"/>
      <c r="HT16" s="3863"/>
      <c r="HU16" s="3863"/>
      <c r="HV16" s="3863"/>
      <c r="HW16" s="3863"/>
      <c r="HX16" s="3863"/>
      <c r="HY16" s="3863"/>
      <c r="HZ16" s="3863"/>
      <c r="IA16" s="3863"/>
      <c r="IB16" s="3863"/>
      <c r="IC16" s="3863"/>
      <c r="ID16" s="3863"/>
      <c r="IE16" s="3863"/>
      <c r="IF16" s="3863"/>
      <c r="IG16" s="3863"/>
      <c r="IH16" s="3863"/>
      <c r="II16" s="3863"/>
      <c r="IJ16" s="3863"/>
      <c r="IK16" s="3863"/>
      <c r="IL16" s="3863"/>
      <c r="IM16" s="3863"/>
      <c r="IN16" s="3863"/>
      <c r="IO16" s="3863"/>
      <c r="IP16" s="3863"/>
      <c r="IQ16" s="3863"/>
      <c r="IR16" s="3863"/>
      <c r="IS16" s="3863"/>
      <c r="IT16" s="3863"/>
    </row>
    <row r="17" spans="1:254" ht="18" customHeight="1">
      <c r="A17" s="3865"/>
      <c r="B17" s="3868" t="s">
        <v>3325</v>
      </c>
      <c r="C17" s="3869" t="s">
        <v>3971</v>
      </c>
      <c r="D17" s="3880">
        <f>D18+D19+D20+D21</f>
        <v>0</v>
      </c>
      <c r="E17" s="3881">
        <f>E18+E19+E20+E21</f>
        <v>0</v>
      </c>
      <c r="F17" s="3860"/>
      <c r="G17" s="3816"/>
      <c r="H17" s="3816"/>
      <c r="I17" s="3816"/>
      <c r="J17" s="3816"/>
      <c r="K17" s="3862"/>
      <c r="L17" s="3862"/>
      <c r="M17" s="3862"/>
      <c r="N17" s="3863"/>
      <c r="O17" s="3863"/>
      <c r="P17" s="3863"/>
      <c r="Q17" s="3863"/>
      <c r="R17" s="3863"/>
      <c r="S17" s="3863"/>
      <c r="T17" s="3863"/>
      <c r="U17" s="3863"/>
      <c r="V17" s="3863"/>
      <c r="W17" s="3863"/>
      <c r="X17" s="3863"/>
      <c r="Y17" s="3863"/>
      <c r="Z17" s="3863"/>
      <c r="AA17" s="3863"/>
      <c r="AB17" s="3863"/>
      <c r="AC17" s="3863"/>
      <c r="AD17" s="3863"/>
      <c r="AE17" s="3863"/>
      <c r="AF17" s="3863"/>
      <c r="AG17" s="3863"/>
      <c r="AH17" s="3863"/>
      <c r="AI17" s="3863"/>
      <c r="AJ17" s="3863"/>
      <c r="AK17" s="3863"/>
      <c r="AL17" s="3863"/>
      <c r="AM17" s="3863"/>
      <c r="AN17" s="3863"/>
      <c r="AO17" s="3863"/>
      <c r="AP17" s="3863"/>
      <c r="AQ17" s="3863"/>
      <c r="AR17" s="3863"/>
      <c r="AS17" s="3863"/>
      <c r="AT17" s="3863"/>
      <c r="AU17" s="3863"/>
      <c r="AV17" s="3863"/>
      <c r="AW17" s="3863"/>
      <c r="AX17" s="3863"/>
      <c r="AY17" s="3863"/>
      <c r="AZ17" s="3863"/>
      <c r="BA17" s="3863"/>
      <c r="BB17" s="3863"/>
      <c r="BC17" s="3863"/>
      <c r="BD17" s="3863"/>
      <c r="BE17" s="3863"/>
      <c r="BF17" s="3863"/>
      <c r="BG17" s="3863"/>
      <c r="BH17" s="3863"/>
      <c r="BI17" s="3863"/>
      <c r="BJ17" s="3863"/>
      <c r="BK17" s="3863"/>
      <c r="BL17" s="3863"/>
      <c r="BM17" s="3863"/>
      <c r="BN17" s="3863"/>
      <c r="BO17" s="3863"/>
      <c r="BP17" s="3863"/>
      <c r="BQ17" s="3863"/>
      <c r="BR17" s="3863"/>
      <c r="BS17" s="3863"/>
      <c r="BT17" s="3863"/>
      <c r="BU17" s="3863"/>
      <c r="BV17" s="3863"/>
      <c r="BW17" s="3863"/>
      <c r="BX17" s="3863"/>
      <c r="BY17" s="3863"/>
      <c r="BZ17" s="3863"/>
      <c r="CA17" s="3863"/>
      <c r="CB17" s="3863"/>
      <c r="CC17" s="3863"/>
      <c r="CD17" s="3863"/>
      <c r="CE17" s="3863"/>
      <c r="CF17" s="3863"/>
      <c r="CG17" s="3863"/>
      <c r="CH17" s="3863"/>
      <c r="CI17" s="3863"/>
      <c r="CJ17" s="3863"/>
      <c r="CK17" s="3863"/>
      <c r="CL17" s="3863"/>
      <c r="CM17" s="3863"/>
      <c r="CN17" s="3863"/>
      <c r="CO17" s="3863"/>
      <c r="CP17" s="3863"/>
      <c r="CQ17" s="3863"/>
      <c r="CR17" s="3863"/>
      <c r="CS17" s="3863"/>
      <c r="CT17" s="3863"/>
      <c r="CU17" s="3863"/>
      <c r="CV17" s="3863"/>
      <c r="CW17" s="3863"/>
      <c r="CX17" s="3863"/>
      <c r="CY17" s="3863"/>
      <c r="CZ17" s="3863"/>
      <c r="DA17" s="3863"/>
      <c r="DB17" s="3863"/>
      <c r="DC17" s="3863"/>
      <c r="DD17" s="3863"/>
      <c r="DE17" s="3863"/>
      <c r="DF17" s="3863"/>
      <c r="DG17" s="3863"/>
      <c r="DH17" s="3863"/>
      <c r="DI17" s="3863"/>
      <c r="DJ17" s="3863"/>
      <c r="DK17" s="3863"/>
      <c r="DL17" s="3863"/>
      <c r="DM17" s="3863"/>
      <c r="DN17" s="3863"/>
      <c r="DO17" s="3863"/>
      <c r="DP17" s="3863"/>
      <c r="DQ17" s="3863"/>
      <c r="DR17" s="3863"/>
      <c r="DS17" s="3863"/>
      <c r="DT17" s="3863"/>
      <c r="DU17" s="3863"/>
      <c r="DV17" s="3863"/>
      <c r="DW17" s="3863"/>
      <c r="DX17" s="3863"/>
      <c r="DY17" s="3863"/>
      <c r="DZ17" s="3863"/>
      <c r="EA17" s="3863"/>
      <c r="EB17" s="3863"/>
      <c r="EC17" s="3863"/>
      <c r="ED17" s="3863"/>
      <c r="EE17" s="3863"/>
      <c r="EF17" s="3863"/>
      <c r="EG17" s="3863"/>
      <c r="EH17" s="3863"/>
      <c r="EI17" s="3863"/>
      <c r="EJ17" s="3863"/>
      <c r="EK17" s="3863"/>
      <c r="EL17" s="3863"/>
      <c r="EM17" s="3863"/>
      <c r="EN17" s="3863"/>
      <c r="EO17" s="3863"/>
      <c r="EP17" s="3863"/>
      <c r="EQ17" s="3863"/>
      <c r="ER17" s="3863"/>
      <c r="ES17" s="3863"/>
      <c r="ET17" s="3863"/>
      <c r="EU17" s="3863"/>
      <c r="EV17" s="3863"/>
      <c r="EW17" s="3863"/>
      <c r="EX17" s="3863"/>
      <c r="EY17" s="3863"/>
      <c r="EZ17" s="3863"/>
      <c r="FA17" s="3863"/>
      <c r="FB17" s="3863"/>
      <c r="FC17" s="3863"/>
      <c r="FD17" s="3863"/>
      <c r="FE17" s="3863"/>
      <c r="FF17" s="3863"/>
      <c r="FG17" s="3863"/>
      <c r="FH17" s="3863"/>
      <c r="FI17" s="3863"/>
      <c r="FJ17" s="3863"/>
      <c r="FK17" s="3863"/>
      <c r="FL17" s="3863"/>
      <c r="FM17" s="3863"/>
      <c r="FN17" s="3863"/>
      <c r="FO17" s="3863"/>
      <c r="FP17" s="3863"/>
      <c r="FQ17" s="3863"/>
      <c r="FR17" s="3863"/>
      <c r="FS17" s="3863"/>
      <c r="FT17" s="3863"/>
      <c r="FU17" s="3863"/>
      <c r="FV17" s="3863"/>
      <c r="FW17" s="3863"/>
      <c r="FX17" s="3863"/>
      <c r="FY17" s="3863"/>
      <c r="FZ17" s="3863"/>
      <c r="GA17" s="3863"/>
      <c r="GB17" s="3863"/>
      <c r="GC17" s="3863"/>
      <c r="GD17" s="3863"/>
      <c r="GE17" s="3863"/>
      <c r="GF17" s="3863"/>
      <c r="GG17" s="3863"/>
      <c r="GH17" s="3863"/>
      <c r="GI17" s="3863"/>
      <c r="GJ17" s="3863"/>
      <c r="GK17" s="3863"/>
      <c r="GL17" s="3863"/>
      <c r="GM17" s="3863"/>
      <c r="GN17" s="3863"/>
      <c r="GO17" s="3863"/>
      <c r="GP17" s="3863"/>
      <c r="GQ17" s="3863"/>
      <c r="GR17" s="3863"/>
      <c r="GS17" s="3863"/>
      <c r="GT17" s="3863"/>
      <c r="GU17" s="3863"/>
      <c r="GV17" s="3863"/>
      <c r="GW17" s="3863"/>
      <c r="GX17" s="3863"/>
      <c r="GY17" s="3863"/>
      <c r="GZ17" s="3863"/>
      <c r="HA17" s="3863"/>
      <c r="HB17" s="3863"/>
      <c r="HC17" s="3863"/>
      <c r="HD17" s="3863"/>
      <c r="HE17" s="3863"/>
      <c r="HF17" s="3863"/>
      <c r="HG17" s="3863"/>
      <c r="HH17" s="3863"/>
      <c r="HI17" s="3863"/>
      <c r="HJ17" s="3863"/>
      <c r="HK17" s="3863"/>
      <c r="HL17" s="3863"/>
      <c r="HM17" s="3863"/>
      <c r="HN17" s="3863"/>
      <c r="HO17" s="3863"/>
      <c r="HP17" s="3863"/>
      <c r="HQ17" s="3863"/>
      <c r="HR17" s="3863"/>
      <c r="HS17" s="3863"/>
      <c r="HT17" s="3863"/>
      <c r="HU17" s="3863"/>
      <c r="HV17" s="3863"/>
      <c r="HW17" s="3863"/>
      <c r="HX17" s="3863"/>
      <c r="HY17" s="3863"/>
      <c r="HZ17" s="3863"/>
      <c r="IA17" s="3863"/>
      <c r="IB17" s="3863"/>
      <c r="IC17" s="3863"/>
      <c r="ID17" s="3863"/>
      <c r="IE17" s="3863"/>
      <c r="IF17" s="3863"/>
      <c r="IG17" s="3863"/>
      <c r="IH17" s="3863"/>
      <c r="II17" s="3863"/>
      <c r="IJ17" s="3863"/>
      <c r="IK17" s="3863"/>
      <c r="IL17" s="3863"/>
      <c r="IM17" s="3863"/>
      <c r="IN17" s="3863"/>
      <c r="IO17" s="3863"/>
      <c r="IP17" s="3863"/>
      <c r="IQ17" s="3863"/>
      <c r="IR17" s="3863"/>
      <c r="IS17" s="3863"/>
      <c r="IT17" s="3863"/>
    </row>
    <row r="18" spans="1:254" ht="18" customHeight="1">
      <c r="A18" s="3865"/>
      <c r="B18" s="3868" t="s">
        <v>3326</v>
      </c>
      <c r="C18" s="3872" t="s">
        <v>3972</v>
      </c>
      <c r="D18" s="3873"/>
      <c r="E18" s="3882"/>
      <c r="F18" s="3860"/>
      <c r="G18" s="3816"/>
      <c r="H18" s="3816"/>
      <c r="I18" s="3816"/>
      <c r="J18" s="3816"/>
      <c r="K18" s="3862"/>
      <c r="L18" s="3862"/>
      <c r="M18" s="3862"/>
      <c r="N18" s="3863"/>
      <c r="O18" s="3863"/>
      <c r="P18" s="3863"/>
      <c r="Q18" s="3863"/>
      <c r="R18" s="3863"/>
      <c r="S18" s="3863"/>
      <c r="T18" s="3863"/>
      <c r="U18" s="3863"/>
      <c r="V18" s="3863"/>
      <c r="W18" s="3863"/>
      <c r="X18" s="3863"/>
      <c r="Y18" s="3863"/>
      <c r="Z18" s="3863"/>
      <c r="AA18" s="3863"/>
      <c r="AB18" s="3863"/>
      <c r="AC18" s="3863"/>
      <c r="AD18" s="3863"/>
      <c r="AE18" s="3863"/>
      <c r="AF18" s="3863"/>
      <c r="AG18" s="3863"/>
      <c r="AH18" s="3863"/>
      <c r="AI18" s="3863"/>
      <c r="AJ18" s="3863"/>
      <c r="AK18" s="3863"/>
      <c r="AL18" s="3863"/>
      <c r="AM18" s="3863"/>
      <c r="AN18" s="3863"/>
      <c r="AO18" s="3863"/>
      <c r="AP18" s="3863"/>
      <c r="AQ18" s="3863"/>
      <c r="AR18" s="3863"/>
      <c r="AS18" s="3863"/>
      <c r="AT18" s="3863"/>
      <c r="AU18" s="3863"/>
      <c r="AV18" s="3863"/>
      <c r="AW18" s="3863"/>
      <c r="AX18" s="3863"/>
      <c r="AY18" s="3863"/>
      <c r="AZ18" s="3863"/>
      <c r="BA18" s="3863"/>
      <c r="BB18" s="3863"/>
      <c r="BC18" s="3863"/>
      <c r="BD18" s="3863"/>
      <c r="BE18" s="3863"/>
      <c r="BF18" s="3863"/>
      <c r="BG18" s="3863"/>
      <c r="BH18" s="3863"/>
      <c r="BI18" s="3863"/>
      <c r="BJ18" s="3863"/>
      <c r="BK18" s="3863"/>
      <c r="BL18" s="3863"/>
      <c r="BM18" s="3863"/>
      <c r="BN18" s="3863"/>
      <c r="BO18" s="3863"/>
      <c r="BP18" s="3863"/>
      <c r="BQ18" s="3863"/>
      <c r="BR18" s="3863"/>
      <c r="BS18" s="3863"/>
      <c r="BT18" s="3863"/>
      <c r="BU18" s="3863"/>
      <c r="BV18" s="3863"/>
      <c r="BW18" s="3863"/>
      <c r="BX18" s="3863"/>
      <c r="BY18" s="3863"/>
      <c r="BZ18" s="3863"/>
      <c r="CA18" s="3863"/>
      <c r="CB18" s="3863"/>
      <c r="CC18" s="3863"/>
      <c r="CD18" s="3863"/>
      <c r="CE18" s="3863"/>
      <c r="CF18" s="3863"/>
      <c r="CG18" s="3863"/>
      <c r="CH18" s="3863"/>
      <c r="CI18" s="3863"/>
      <c r="CJ18" s="3863"/>
      <c r="CK18" s="3863"/>
      <c r="CL18" s="3863"/>
      <c r="CM18" s="3863"/>
      <c r="CN18" s="3863"/>
      <c r="CO18" s="3863"/>
      <c r="CP18" s="3863"/>
      <c r="CQ18" s="3863"/>
      <c r="CR18" s="3863"/>
      <c r="CS18" s="3863"/>
      <c r="CT18" s="3863"/>
      <c r="CU18" s="3863"/>
      <c r="CV18" s="3863"/>
      <c r="CW18" s="3863"/>
      <c r="CX18" s="3863"/>
      <c r="CY18" s="3863"/>
      <c r="CZ18" s="3863"/>
      <c r="DA18" s="3863"/>
      <c r="DB18" s="3863"/>
      <c r="DC18" s="3863"/>
      <c r="DD18" s="3863"/>
      <c r="DE18" s="3863"/>
      <c r="DF18" s="3863"/>
      <c r="DG18" s="3863"/>
      <c r="DH18" s="3863"/>
      <c r="DI18" s="3863"/>
      <c r="DJ18" s="3863"/>
      <c r="DK18" s="3863"/>
      <c r="DL18" s="3863"/>
      <c r="DM18" s="3863"/>
      <c r="DN18" s="3863"/>
      <c r="DO18" s="3863"/>
      <c r="DP18" s="3863"/>
      <c r="DQ18" s="3863"/>
      <c r="DR18" s="3863"/>
      <c r="DS18" s="3863"/>
      <c r="DT18" s="3863"/>
      <c r="DU18" s="3863"/>
      <c r="DV18" s="3863"/>
      <c r="DW18" s="3863"/>
      <c r="DX18" s="3863"/>
      <c r="DY18" s="3863"/>
      <c r="DZ18" s="3863"/>
      <c r="EA18" s="3863"/>
      <c r="EB18" s="3863"/>
      <c r="EC18" s="3863"/>
      <c r="ED18" s="3863"/>
      <c r="EE18" s="3863"/>
      <c r="EF18" s="3863"/>
      <c r="EG18" s="3863"/>
      <c r="EH18" s="3863"/>
      <c r="EI18" s="3863"/>
      <c r="EJ18" s="3863"/>
      <c r="EK18" s="3863"/>
      <c r="EL18" s="3863"/>
      <c r="EM18" s="3863"/>
      <c r="EN18" s="3863"/>
      <c r="EO18" s="3863"/>
      <c r="EP18" s="3863"/>
      <c r="EQ18" s="3863"/>
      <c r="ER18" s="3863"/>
      <c r="ES18" s="3863"/>
      <c r="ET18" s="3863"/>
      <c r="EU18" s="3863"/>
      <c r="EV18" s="3863"/>
      <c r="EW18" s="3863"/>
      <c r="EX18" s="3863"/>
      <c r="EY18" s="3863"/>
      <c r="EZ18" s="3863"/>
      <c r="FA18" s="3863"/>
      <c r="FB18" s="3863"/>
      <c r="FC18" s="3863"/>
      <c r="FD18" s="3863"/>
      <c r="FE18" s="3863"/>
      <c r="FF18" s="3863"/>
      <c r="FG18" s="3863"/>
      <c r="FH18" s="3863"/>
      <c r="FI18" s="3863"/>
      <c r="FJ18" s="3863"/>
      <c r="FK18" s="3863"/>
      <c r="FL18" s="3863"/>
      <c r="FM18" s="3863"/>
      <c r="FN18" s="3863"/>
      <c r="FO18" s="3863"/>
      <c r="FP18" s="3863"/>
      <c r="FQ18" s="3863"/>
      <c r="FR18" s="3863"/>
      <c r="FS18" s="3863"/>
      <c r="FT18" s="3863"/>
      <c r="FU18" s="3863"/>
      <c r="FV18" s="3863"/>
      <c r="FW18" s="3863"/>
      <c r="FX18" s="3863"/>
      <c r="FY18" s="3863"/>
      <c r="FZ18" s="3863"/>
      <c r="GA18" s="3863"/>
      <c r="GB18" s="3863"/>
      <c r="GC18" s="3863"/>
      <c r="GD18" s="3863"/>
      <c r="GE18" s="3863"/>
      <c r="GF18" s="3863"/>
      <c r="GG18" s="3863"/>
      <c r="GH18" s="3863"/>
      <c r="GI18" s="3863"/>
      <c r="GJ18" s="3863"/>
      <c r="GK18" s="3863"/>
      <c r="GL18" s="3863"/>
      <c r="GM18" s="3863"/>
      <c r="GN18" s="3863"/>
      <c r="GO18" s="3863"/>
      <c r="GP18" s="3863"/>
      <c r="GQ18" s="3863"/>
      <c r="GR18" s="3863"/>
      <c r="GS18" s="3863"/>
      <c r="GT18" s="3863"/>
      <c r="GU18" s="3863"/>
      <c r="GV18" s="3863"/>
      <c r="GW18" s="3863"/>
      <c r="GX18" s="3863"/>
      <c r="GY18" s="3863"/>
      <c r="GZ18" s="3863"/>
      <c r="HA18" s="3863"/>
      <c r="HB18" s="3863"/>
      <c r="HC18" s="3863"/>
      <c r="HD18" s="3863"/>
      <c r="HE18" s="3863"/>
      <c r="HF18" s="3863"/>
      <c r="HG18" s="3863"/>
      <c r="HH18" s="3863"/>
      <c r="HI18" s="3863"/>
      <c r="HJ18" s="3863"/>
      <c r="HK18" s="3863"/>
      <c r="HL18" s="3863"/>
      <c r="HM18" s="3863"/>
      <c r="HN18" s="3863"/>
      <c r="HO18" s="3863"/>
      <c r="HP18" s="3863"/>
      <c r="HQ18" s="3863"/>
      <c r="HR18" s="3863"/>
      <c r="HS18" s="3863"/>
      <c r="HT18" s="3863"/>
      <c r="HU18" s="3863"/>
      <c r="HV18" s="3863"/>
      <c r="HW18" s="3863"/>
      <c r="HX18" s="3863"/>
      <c r="HY18" s="3863"/>
      <c r="HZ18" s="3863"/>
      <c r="IA18" s="3863"/>
      <c r="IB18" s="3863"/>
      <c r="IC18" s="3863"/>
      <c r="ID18" s="3863"/>
      <c r="IE18" s="3863"/>
      <c r="IF18" s="3863"/>
      <c r="IG18" s="3863"/>
      <c r="IH18" s="3863"/>
      <c r="II18" s="3863"/>
      <c r="IJ18" s="3863"/>
      <c r="IK18" s="3863"/>
      <c r="IL18" s="3863"/>
      <c r="IM18" s="3863"/>
      <c r="IN18" s="3863"/>
      <c r="IO18" s="3863"/>
      <c r="IP18" s="3863"/>
      <c r="IQ18" s="3863"/>
      <c r="IR18" s="3863"/>
      <c r="IS18" s="3863"/>
      <c r="IT18" s="3863"/>
    </row>
    <row r="19" spans="1:254" ht="18" customHeight="1">
      <c r="A19" s="3865"/>
      <c r="B19" s="3868" t="s">
        <v>3066</v>
      </c>
      <c r="C19" s="3872" t="s">
        <v>3973</v>
      </c>
      <c r="D19" s="3873"/>
      <c r="E19" s="3882"/>
      <c r="F19" s="3860"/>
      <c r="G19" s="3816"/>
      <c r="H19" s="3816"/>
      <c r="I19" s="3816"/>
      <c r="J19" s="3816"/>
      <c r="K19" s="3862"/>
      <c r="L19" s="3862"/>
      <c r="M19" s="3862"/>
      <c r="N19" s="3863"/>
      <c r="O19" s="3863"/>
      <c r="P19" s="3863"/>
      <c r="Q19" s="3863"/>
      <c r="R19" s="3863"/>
      <c r="S19" s="3863"/>
      <c r="T19" s="3863"/>
      <c r="U19" s="3863"/>
      <c r="V19" s="3863"/>
      <c r="W19" s="3863"/>
      <c r="X19" s="3863"/>
      <c r="Y19" s="3863"/>
      <c r="Z19" s="3863"/>
      <c r="AA19" s="3863"/>
      <c r="AB19" s="3863"/>
      <c r="AC19" s="3863"/>
      <c r="AD19" s="3863"/>
      <c r="AE19" s="3863"/>
      <c r="AF19" s="3863"/>
      <c r="AG19" s="3863"/>
      <c r="AH19" s="3863"/>
      <c r="AI19" s="3863"/>
      <c r="AJ19" s="3863"/>
      <c r="AK19" s="3863"/>
      <c r="AL19" s="3863"/>
      <c r="AM19" s="3863"/>
      <c r="AN19" s="3863"/>
      <c r="AO19" s="3863"/>
      <c r="AP19" s="3863"/>
      <c r="AQ19" s="3863"/>
      <c r="AR19" s="3863"/>
      <c r="AS19" s="3863"/>
      <c r="AT19" s="3863"/>
      <c r="AU19" s="3863"/>
      <c r="AV19" s="3863"/>
      <c r="AW19" s="3863"/>
      <c r="AX19" s="3863"/>
      <c r="AY19" s="3863"/>
      <c r="AZ19" s="3863"/>
      <c r="BA19" s="3863"/>
      <c r="BB19" s="3863"/>
      <c r="BC19" s="3863"/>
      <c r="BD19" s="3863"/>
      <c r="BE19" s="3863"/>
      <c r="BF19" s="3863"/>
      <c r="BG19" s="3863"/>
      <c r="BH19" s="3863"/>
      <c r="BI19" s="3863"/>
      <c r="BJ19" s="3863"/>
      <c r="BK19" s="3863"/>
      <c r="BL19" s="3863"/>
      <c r="BM19" s="3863"/>
      <c r="BN19" s="3863"/>
      <c r="BO19" s="3863"/>
      <c r="BP19" s="3863"/>
      <c r="BQ19" s="3863"/>
      <c r="BR19" s="3863"/>
      <c r="BS19" s="3863"/>
      <c r="BT19" s="3863"/>
      <c r="BU19" s="3863"/>
      <c r="BV19" s="3863"/>
      <c r="BW19" s="3863"/>
      <c r="BX19" s="3863"/>
      <c r="BY19" s="3863"/>
      <c r="BZ19" s="3863"/>
      <c r="CA19" s="3863"/>
      <c r="CB19" s="3863"/>
      <c r="CC19" s="3863"/>
      <c r="CD19" s="3863"/>
      <c r="CE19" s="3863"/>
      <c r="CF19" s="3863"/>
      <c r="CG19" s="3863"/>
      <c r="CH19" s="3863"/>
      <c r="CI19" s="3863"/>
      <c r="CJ19" s="3863"/>
      <c r="CK19" s="3863"/>
      <c r="CL19" s="3863"/>
      <c r="CM19" s="3863"/>
      <c r="CN19" s="3863"/>
      <c r="CO19" s="3863"/>
      <c r="CP19" s="3863"/>
      <c r="CQ19" s="3863"/>
      <c r="CR19" s="3863"/>
      <c r="CS19" s="3863"/>
      <c r="CT19" s="3863"/>
      <c r="CU19" s="3863"/>
      <c r="CV19" s="3863"/>
      <c r="CW19" s="3863"/>
      <c r="CX19" s="3863"/>
      <c r="CY19" s="3863"/>
      <c r="CZ19" s="3863"/>
      <c r="DA19" s="3863"/>
      <c r="DB19" s="3863"/>
      <c r="DC19" s="3863"/>
      <c r="DD19" s="3863"/>
      <c r="DE19" s="3863"/>
      <c r="DF19" s="3863"/>
      <c r="DG19" s="3863"/>
      <c r="DH19" s="3863"/>
      <c r="DI19" s="3863"/>
      <c r="DJ19" s="3863"/>
      <c r="DK19" s="3863"/>
      <c r="DL19" s="3863"/>
      <c r="DM19" s="3863"/>
      <c r="DN19" s="3863"/>
      <c r="DO19" s="3863"/>
      <c r="DP19" s="3863"/>
      <c r="DQ19" s="3863"/>
      <c r="DR19" s="3863"/>
      <c r="DS19" s="3863"/>
      <c r="DT19" s="3863"/>
      <c r="DU19" s="3863"/>
      <c r="DV19" s="3863"/>
      <c r="DW19" s="3863"/>
      <c r="DX19" s="3863"/>
      <c r="DY19" s="3863"/>
      <c r="DZ19" s="3863"/>
      <c r="EA19" s="3863"/>
      <c r="EB19" s="3863"/>
      <c r="EC19" s="3863"/>
      <c r="ED19" s="3863"/>
      <c r="EE19" s="3863"/>
      <c r="EF19" s="3863"/>
      <c r="EG19" s="3863"/>
      <c r="EH19" s="3863"/>
      <c r="EI19" s="3863"/>
      <c r="EJ19" s="3863"/>
      <c r="EK19" s="3863"/>
      <c r="EL19" s="3863"/>
      <c r="EM19" s="3863"/>
      <c r="EN19" s="3863"/>
      <c r="EO19" s="3863"/>
      <c r="EP19" s="3863"/>
      <c r="EQ19" s="3863"/>
      <c r="ER19" s="3863"/>
      <c r="ES19" s="3863"/>
      <c r="ET19" s="3863"/>
      <c r="EU19" s="3863"/>
      <c r="EV19" s="3863"/>
      <c r="EW19" s="3863"/>
      <c r="EX19" s="3863"/>
      <c r="EY19" s="3863"/>
      <c r="EZ19" s="3863"/>
      <c r="FA19" s="3863"/>
      <c r="FB19" s="3863"/>
      <c r="FC19" s="3863"/>
      <c r="FD19" s="3863"/>
      <c r="FE19" s="3863"/>
      <c r="FF19" s="3863"/>
      <c r="FG19" s="3863"/>
      <c r="FH19" s="3863"/>
      <c r="FI19" s="3863"/>
      <c r="FJ19" s="3863"/>
      <c r="FK19" s="3863"/>
      <c r="FL19" s="3863"/>
      <c r="FM19" s="3863"/>
      <c r="FN19" s="3863"/>
      <c r="FO19" s="3863"/>
      <c r="FP19" s="3863"/>
      <c r="FQ19" s="3863"/>
      <c r="FR19" s="3863"/>
      <c r="FS19" s="3863"/>
      <c r="FT19" s="3863"/>
      <c r="FU19" s="3863"/>
      <c r="FV19" s="3863"/>
      <c r="FW19" s="3863"/>
      <c r="FX19" s="3863"/>
      <c r="FY19" s="3863"/>
      <c r="FZ19" s="3863"/>
      <c r="GA19" s="3863"/>
      <c r="GB19" s="3863"/>
      <c r="GC19" s="3863"/>
      <c r="GD19" s="3863"/>
      <c r="GE19" s="3863"/>
      <c r="GF19" s="3863"/>
      <c r="GG19" s="3863"/>
      <c r="GH19" s="3863"/>
      <c r="GI19" s="3863"/>
      <c r="GJ19" s="3863"/>
      <c r="GK19" s="3863"/>
      <c r="GL19" s="3863"/>
      <c r="GM19" s="3863"/>
      <c r="GN19" s="3863"/>
      <c r="GO19" s="3863"/>
      <c r="GP19" s="3863"/>
      <c r="GQ19" s="3863"/>
      <c r="GR19" s="3863"/>
      <c r="GS19" s="3863"/>
      <c r="GT19" s="3863"/>
      <c r="GU19" s="3863"/>
      <c r="GV19" s="3863"/>
      <c r="GW19" s="3863"/>
      <c r="GX19" s="3863"/>
      <c r="GY19" s="3863"/>
      <c r="GZ19" s="3863"/>
      <c r="HA19" s="3863"/>
      <c r="HB19" s="3863"/>
      <c r="HC19" s="3863"/>
      <c r="HD19" s="3863"/>
      <c r="HE19" s="3863"/>
      <c r="HF19" s="3863"/>
      <c r="HG19" s="3863"/>
      <c r="HH19" s="3863"/>
      <c r="HI19" s="3863"/>
      <c r="HJ19" s="3863"/>
      <c r="HK19" s="3863"/>
      <c r="HL19" s="3863"/>
      <c r="HM19" s="3863"/>
      <c r="HN19" s="3863"/>
      <c r="HO19" s="3863"/>
      <c r="HP19" s="3863"/>
      <c r="HQ19" s="3863"/>
      <c r="HR19" s="3863"/>
      <c r="HS19" s="3863"/>
      <c r="HT19" s="3863"/>
      <c r="HU19" s="3863"/>
      <c r="HV19" s="3863"/>
      <c r="HW19" s="3863"/>
      <c r="HX19" s="3863"/>
      <c r="HY19" s="3863"/>
      <c r="HZ19" s="3863"/>
      <c r="IA19" s="3863"/>
      <c r="IB19" s="3863"/>
      <c r="IC19" s="3863"/>
      <c r="ID19" s="3863"/>
      <c r="IE19" s="3863"/>
      <c r="IF19" s="3863"/>
      <c r="IG19" s="3863"/>
      <c r="IH19" s="3863"/>
      <c r="II19" s="3863"/>
      <c r="IJ19" s="3863"/>
      <c r="IK19" s="3863"/>
      <c r="IL19" s="3863"/>
      <c r="IM19" s="3863"/>
      <c r="IN19" s="3863"/>
      <c r="IO19" s="3863"/>
      <c r="IP19" s="3863"/>
      <c r="IQ19" s="3863"/>
      <c r="IR19" s="3863"/>
      <c r="IS19" s="3863"/>
      <c r="IT19" s="3863"/>
    </row>
    <row r="20" spans="1:254" ht="30.75" customHeight="1">
      <c r="A20" s="3865"/>
      <c r="B20" s="3868" t="s">
        <v>3067</v>
      </c>
      <c r="C20" s="3872" t="s">
        <v>3974</v>
      </c>
      <c r="D20" s="3873"/>
      <c r="E20" s="3882"/>
      <c r="F20" s="3860"/>
      <c r="G20" s="3816"/>
      <c r="H20" s="3816"/>
      <c r="I20" s="3816"/>
      <c r="J20" s="3816"/>
      <c r="K20" s="3862"/>
      <c r="L20" s="3862"/>
      <c r="M20" s="3862"/>
      <c r="N20" s="3863"/>
      <c r="O20" s="3863"/>
      <c r="P20" s="3863"/>
      <c r="Q20" s="3863"/>
      <c r="R20" s="3863"/>
      <c r="S20" s="3863"/>
      <c r="T20" s="3863"/>
      <c r="U20" s="3863"/>
      <c r="V20" s="3863"/>
      <c r="W20" s="3863"/>
      <c r="X20" s="3863"/>
      <c r="Y20" s="3863"/>
      <c r="Z20" s="3863"/>
      <c r="AA20" s="3863"/>
      <c r="AB20" s="3863"/>
      <c r="AC20" s="3863"/>
      <c r="AD20" s="3863"/>
      <c r="AE20" s="3863"/>
      <c r="AF20" s="3863"/>
      <c r="AG20" s="3863"/>
      <c r="AH20" s="3863"/>
      <c r="AI20" s="3863"/>
      <c r="AJ20" s="3863"/>
      <c r="AK20" s="3863"/>
      <c r="AL20" s="3863"/>
      <c r="AM20" s="3863"/>
      <c r="AN20" s="3863"/>
      <c r="AO20" s="3863"/>
      <c r="AP20" s="3863"/>
      <c r="AQ20" s="3863"/>
      <c r="AR20" s="3863"/>
      <c r="AS20" s="3863"/>
      <c r="AT20" s="3863"/>
      <c r="AU20" s="3863"/>
      <c r="AV20" s="3863"/>
      <c r="AW20" s="3863"/>
      <c r="AX20" s="3863"/>
      <c r="AY20" s="3863"/>
      <c r="AZ20" s="3863"/>
      <c r="BA20" s="3863"/>
      <c r="BB20" s="3863"/>
      <c r="BC20" s="3863"/>
      <c r="BD20" s="3863"/>
      <c r="BE20" s="3863"/>
      <c r="BF20" s="3863"/>
      <c r="BG20" s="3863"/>
      <c r="BH20" s="3863"/>
      <c r="BI20" s="3863"/>
      <c r="BJ20" s="3863"/>
      <c r="BK20" s="3863"/>
      <c r="BL20" s="3863"/>
      <c r="BM20" s="3863"/>
      <c r="BN20" s="3863"/>
      <c r="BO20" s="3863"/>
      <c r="BP20" s="3863"/>
      <c r="BQ20" s="3863"/>
      <c r="BR20" s="3863"/>
      <c r="BS20" s="3863"/>
      <c r="BT20" s="3863"/>
      <c r="BU20" s="3863"/>
      <c r="BV20" s="3863"/>
      <c r="BW20" s="3863"/>
      <c r="BX20" s="3863"/>
      <c r="BY20" s="3863"/>
      <c r="BZ20" s="3863"/>
      <c r="CA20" s="3863"/>
      <c r="CB20" s="3863"/>
      <c r="CC20" s="3863"/>
      <c r="CD20" s="3863"/>
      <c r="CE20" s="3863"/>
      <c r="CF20" s="3863"/>
      <c r="CG20" s="3863"/>
      <c r="CH20" s="3863"/>
      <c r="CI20" s="3863"/>
      <c r="CJ20" s="3863"/>
      <c r="CK20" s="3863"/>
      <c r="CL20" s="3863"/>
      <c r="CM20" s="3863"/>
      <c r="CN20" s="3863"/>
      <c r="CO20" s="3863"/>
      <c r="CP20" s="3863"/>
      <c r="CQ20" s="3863"/>
      <c r="CR20" s="3863"/>
      <c r="CS20" s="3863"/>
      <c r="CT20" s="3863"/>
      <c r="CU20" s="3863"/>
      <c r="CV20" s="3863"/>
      <c r="CW20" s="3863"/>
      <c r="CX20" s="3863"/>
      <c r="CY20" s="3863"/>
      <c r="CZ20" s="3863"/>
      <c r="DA20" s="3863"/>
      <c r="DB20" s="3863"/>
      <c r="DC20" s="3863"/>
      <c r="DD20" s="3863"/>
      <c r="DE20" s="3863"/>
      <c r="DF20" s="3863"/>
      <c r="DG20" s="3863"/>
      <c r="DH20" s="3863"/>
      <c r="DI20" s="3863"/>
      <c r="DJ20" s="3863"/>
      <c r="DK20" s="3863"/>
      <c r="DL20" s="3863"/>
      <c r="DM20" s="3863"/>
      <c r="DN20" s="3863"/>
      <c r="DO20" s="3863"/>
      <c r="DP20" s="3863"/>
      <c r="DQ20" s="3863"/>
      <c r="DR20" s="3863"/>
      <c r="DS20" s="3863"/>
      <c r="DT20" s="3863"/>
      <c r="DU20" s="3863"/>
      <c r="DV20" s="3863"/>
      <c r="DW20" s="3863"/>
      <c r="DX20" s="3863"/>
      <c r="DY20" s="3863"/>
      <c r="DZ20" s="3863"/>
      <c r="EA20" s="3863"/>
      <c r="EB20" s="3863"/>
      <c r="EC20" s="3863"/>
      <c r="ED20" s="3863"/>
      <c r="EE20" s="3863"/>
      <c r="EF20" s="3863"/>
      <c r="EG20" s="3863"/>
      <c r="EH20" s="3863"/>
      <c r="EI20" s="3863"/>
      <c r="EJ20" s="3863"/>
      <c r="EK20" s="3863"/>
      <c r="EL20" s="3863"/>
      <c r="EM20" s="3863"/>
      <c r="EN20" s="3863"/>
      <c r="EO20" s="3863"/>
      <c r="EP20" s="3863"/>
      <c r="EQ20" s="3863"/>
      <c r="ER20" s="3863"/>
      <c r="ES20" s="3863"/>
      <c r="ET20" s="3863"/>
      <c r="EU20" s="3863"/>
      <c r="EV20" s="3863"/>
      <c r="EW20" s="3863"/>
      <c r="EX20" s="3863"/>
      <c r="EY20" s="3863"/>
      <c r="EZ20" s="3863"/>
      <c r="FA20" s="3863"/>
      <c r="FB20" s="3863"/>
      <c r="FC20" s="3863"/>
      <c r="FD20" s="3863"/>
      <c r="FE20" s="3863"/>
      <c r="FF20" s="3863"/>
      <c r="FG20" s="3863"/>
      <c r="FH20" s="3863"/>
      <c r="FI20" s="3863"/>
      <c r="FJ20" s="3863"/>
      <c r="FK20" s="3863"/>
      <c r="FL20" s="3863"/>
      <c r="FM20" s="3863"/>
      <c r="FN20" s="3863"/>
      <c r="FO20" s="3863"/>
      <c r="FP20" s="3863"/>
      <c r="FQ20" s="3863"/>
      <c r="FR20" s="3863"/>
      <c r="FS20" s="3863"/>
      <c r="FT20" s="3863"/>
      <c r="FU20" s="3863"/>
      <c r="FV20" s="3863"/>
      <c r="FW20" s="3863"/>
      <c r="FX20" s="3863"/>
      <c r="FY20" s="3863"/>
      <c r="FZ20" s="3863"/>
      <c r="GA20" s="3863"/>
      <c r="GB20" s="3863"/>
      <c r="GC20" s="3863"/>
      <c r="GD20" s="3863"/>
      <c r="GE20" s="3863"/>
      <c r="GF20" s="3863"/>
      <c r="GG20" s="3863"/>
      <c r="GH20" s="3863"/>
      <c r="GI20" s="3863"/>
      <c r="GJ20" s="3863"/>
      <c r="GK20" s="3863"/>
      <c r="GL20" s="3863"/>
      <c r="GM20" s="3863"/>
      <c r="GN20" s="3863"/>
      <c r="GO20" s="3863"/>
      <c r="GP20" s="3863"/>
      <c r="GQ20" s="3863"/>
      <c r="GR20" s="3863"/>
      <c r="GS20" s="3863"/>
      <c r="GT20" s="3863"/>
      <c r="GU20" s="3863"/>
      <c r="GV20" s="3863"/>
      <c r="GW20" s="3863"/>
      <c r="GX20" s="3863"/>
      <c r="GY20" s="3863"/>
      <c r="GZ20" s="3863"/>
      <c r="HA20" s="3863"/>
      <c r="HB20" s="3863"/>
      <c r="HC20" s="3863"/>
      <c r="HD20" s="3863"/>
      <c r="HE20" s="3863"/>
      <c r="HF20" s="3863"/>
      <c r="HG20" s="3863"/>
      <c r="HH20" s="3863"/>
      <c r="HI20" s="3863"/>
      <c r="HJ20" s="3863"/>
      <c r="HK20" s="3863"/>
      <c r="HL20" s="3863"/>
      <c r="HM20" s="3863"/>
      <c r="HN20" s="3863"/>
      <c r="HO20" s="3863"/>
      <c r="HP20" s="3863"/>
      <c r="HQ20" s="3863"/>
      <c r="HR20" s="3863"/>
      <c r="HS20" s="3863"/>
      <c r="HT20" s="3863"/>
      <c r="HU20" s="3863"/>
      <c r="HV20" s="3863"/>
      <c r="HW20" s="3863"/>
      <c r="HX20" s="3863"/>
      <c r="HY20" s="3863"/>
      <c r="HZ20" s="3863"/>
      <c r="IA20" s="3863"/>
      <c r="IB20" s="3863"/>
      <c r="IC20" s="3863"/>
      <c r="ID20" s="3863"/>
      <c r="IE20" s="3863"/>
      <c r="IF20" s="3863"/>
      <c r="IG20" s="3863"/>
      <c r="IH20" s="3863"/>
      <c r="II20" s="3863"/>
      <c r="IJ20" s="3863"/>
      <c r="IK20" s="3863"/>
      <c r="IL20" s="3863"/>
      <c r="IM20" s="3863"/>
      <c r="IN20" s="3863"/>
      <c r="IO20" s="3863"/>
      <c r="IP20" s="3863"/>
      <c r="IQ20" s="3863"/>
      <c r="IR20" s="3863"/>
      <c r="IS20" s="3863"/>
      <c r="IT20" s="3863"/>
    </row>
    <row r="21" spans="1:254" ht="18" customHeight="1">
      <c r="A21" s="3865"/>
      <c r="B21" s="3868" t="s">
        <v>3068</v>
      </c>
      <c r="C21" s="3872" t="s">
        <v>3975</v>
      </c>
      <c r="D21" s="3873"/>
      <c r="E21" s="3882"/>
      <c r="F21" s="3860"/>
      <c r="G21" s="3816"/>
      <c r="H21" s="3816"/>
      <c r="I21" s="3816"/>
      <c r="J21" s="3816"/>
      <c r="K21" s="3862"/>
      <c r="L21" s="3862"/>
      <c r="M21" s="3862"/>
      <c r="N21" s="3863"/>
      <c r="O21" s="3863"/>
      <c r="P21" s="3863"/>
      <c r="Q21" s="3863"/>
      <c r="R21" s="3863"/>
      <c r="S21" s="3863"/>
      <c r="T21" s="3863"/>
      <c r="U21" s="3863"/>
      <c r="V21" s="3863"/>
      <c r="W21" s="3863"/>
      <c r="X21" s="3863"/>
      <c r="Y21" s="3863"/>
      <c r="Z21" s="3863"/>
      <c r="AA21" s="3863"/>
      <c r="AB21" s="3863"/>
      <c r="AC21" s="3863"/>
      <c r="AD21" s="3863"/>
      <c r="AE21" s="3863"/>
      <c r="AF21" s="3863"/>
      <c r="AG21" s="3863"/>
      <c r="AH21" s="3863"/>
      <c r="AI21" s="3863"/>
      <c r="AJ21" s="3863"/>
      <c r="AK21" s="3863"/>
      <c r="AL21" s="3863"/>
      <c r="AM21" s="3863"/>
      <c r="AN21" s="3863"/>
      <c r="AO21" s="3863"/>
      <c r="AP21" s="3863"/>
      <c r="AQ21" s="3863"/>
      <c r="AR21" s="3863"/>
      <c r="AS21" s="3863"/>
      <c r="AT21" s="3863"/>
      <c r="AU21" s="3863"/>
      <c r="AV21" s="3863"/>
      <c r="AW21" s="3863"/>
      <c r="AX21" s="3863"/>
      <c r="AY21" s="3863"/>
      <c r="AZ21" s="3863"/>
      <c r="BA21" s="3863"/>
      <c r="BB21" s="3863"/>
      <c r="BC21" s="3863"/>
      <c r="BD21" s="3863"/>
      <c r="BE21" s="3863"/>
      <c r="BF21" s="3863"/>
      <c r="BG21" s="3863"/>
      <c r="BH21" s="3863"/>
      <c r="BI21" s="3863"/>
      <c r="BJ21" s="3863"/>
      <c r="BK21" s="3863"/>
      <c r="BL21" s="3863"/>
      <c r="BM21" s="3863"/>
      <c r="BN21" s="3863"/>
      <c r="BO21" s="3863"/>
      <c r="BP21" s="3863"/>
      <c r="BQ21" s="3863"/>
      <c r="BR21" s="3863"/>
      <c r="BS21" s="3863"/>
      <c r="BT21" s="3863"/>
      <c r="BU21" s="3863"/>
      <c r="BV21" s="3863"/>
      <c r="BW21" s="3863"/>
      <c r="BX21" s="3863"/>
      <c r="BY21" s="3863"/>
      <c r="BZ21" s="3863"/>
      <c r="CA21" s="3863"/>
      <c r="CB21" s="3863"/>
      <c r="CC21" s="3863"/>
      <c r="CD21" s="3863"/>
      <c r="CE21" s="3863"/>
      <c r="CF21" s="3863"/>
      <c r="CG21" s="3863"/>
      <c r="CH21" s="3863"/>
      <c r="CI21" s="3863"/>
      <c r="CJ21" s="3863"/>
      <c r="CK21" s="3863"/>
      <c r="CL21" s="3863"/>
      <c r="CM21" s="3863"/>
      <c r="CN21" s="3863"/>
      <c r="CO21" s="3863"/>
      <c r="CP21" s="3863"/>
      <c r="CQ21" s="3863"/>
      <c r="CR21" s="3863"/>
      <c r="CS21" s="3863"/>
      <c r="CT21" s="3863"/>
      <c r="CU21" s="3863"/>
      <c r="CV21" s="3863"/>
      <c r="CW21" s="3863"/>
      <c r="CX21" s="3863"/>
      <c r="CY21" s="3863"/>
      <c r="CZ21" s="3863"/>
      <c r="DA21" s="3863"/>
      <c r="DB21" s="3863"/>
      <c r="DC21" s="3863"/>
      <c r="DD21" s="3863"/>
      <c r="DE21" s="3863"/>
      <c r="DF21" s="3863"/>
      <c r="DG21" s="3863"/>
      <c r="DH21" s="3863"/>
      <c r="DI21" s="3863"/>
      <c r="DJ21" s="3863"/>
      <c r="DK21" s="3863"/>
      <c r="DL21" s="3863"/>
      <c r="DM21" s="3863"/>
      <c r="DN21" s="3863"/>
      <c r="DO21" s="3863"/>
      <c r="DP21" s="3863"/>
      <c r="DQ21" s="3863"/>
      <c r="DR21" s="3863"/>
      <c r="DS21" s="3863"/>
      <c r="DT21" s="3863"/>
      <c r="DU21" s="3863"/>
      <c r="DV21" s="3863"/>
      <c r="DW21" s="3863"/>
      <c r="DX21" s="3863"/>
      <c r="DY21" s="3863"/>
      <c r="DZ21" s="3863"/>
      <c r="EA21" s="3863"/>
      <c r="EB21" s="3863"/>
      <c r="EC21" s="3863"/>
      <c r="ED21" s="3863"/>
      <c r="EE21" s="3863"/>
      <c r="EF21" s="3863"/>
      <c r="EG21" s="3863"/>
      <c r="EH21" s="3863"/>
      <c r="EI21" s="3863"/>
      <c r="EJ21" s="3863"/>
      <c r="EK21" s="3863"/>
      <c r="EL21" s="3863"/>
      <c r="EM21" s="3863"/>
      <c r="EN21" s="3863"/>
      <c r="EO21" s="3863"/>
      <c r="EP21" s="3863"/>
      <c r="EQ21" s="3863"/>
      <c r="ER21" s="3863"/>
      <c r="ES21" s="3863"/>
      <c r="ET21" s="3863"/>
      <c r="EU21" s="3863"/>
      <c r="EV21" s="3863"/>
      <c r="EW21" s="3863"/>
      <c r="EX21" s="3863"/>
      <c r="EY21" s="3863"/>
      <c r="EZ21" s="3863"/>
      <c r="FA21" s="3863"/>
      <c r="FB21" s="3863"/>
      <c r="FC21" s="3863"/>
      <c r="FD21" s="3863"/>
      <c r="FE21" s="3863"/>
      <c r="FF21" s="3863"/>
      <c r="FG21" s="3863"/>
      <c r="FH21" s="3863"/>
      <c r="FI21" s="3863"/>
      <c r="FJ21" s="3863"/>
      <c r="FK21" s="3863"/>
      <c r="FL21" s="3863"/>
      <c r="FM21" s="3863"/>
      <c r="FN21" s="3863"/>
      <c r="FO21" s="3863"/>
      <c r="FP21" s="3863"/>
      <c r="FQ21" s="3863"/>
      <c r="FR21" s="3863"/>
      <c r="FS21" s="3863"/>
      <c r="FT21" s="3863"/>
      <c r="FU21" s="3863"/>
      <c r="FV21" s="3863"/>
      <c r="FW21" s="3863"/>
      <c r="FX21" s="3863"/>
      <c r="FY21" s="3863"/>
      <c r="FZ21" s="3863"/>
      <c r="GA21" s="3863"/>
      <c r="GB21" s="3863"/>
      <c r="GC21" s="3863"/>
      <c r="GD21" s="3863"/>
      <c r="GE21" s="3863"/>
      <c r="GF21" s="3863"/>
      <c r="GG21" s="3863"/>
      <c r="GH21" s="3863"/>
      <c r="GI21" s="3863"/>
      <c r="GJ21" s="3863"/>
      <c r="GK21" s="3863"/>
      <c r="GL21" s="3863"/>
      <c r="GM21" s="3863"/>
      <c r="GN21" s="3863"/>
      <c r="GO21" s="3863"/>
      <c r="GP21" s="3863"/>
      <c r="GQ21" s="3863"/>
      <c r="GR21" s="3863"/>
      <c r="GS21" s="3863"/>
      <c r="GT21" s="3863"/>
      <c r="GU21" s="3863"/>
      <c r="GV21" s="3863"/>
      <c r="GW21" s="3863"/>
      <c r="GX21" s="3863"/>
      <c r="GY21" s="3863"/>
      <c r="GZ21" s="3863"/>
      <c r="HA21" s="3863"/>
      <c r="HB21" s="3863"/>
      <c r="HC21" s="3863"/>
      <c r="HD21" s="3863"/>
      <c r="HE21" s="3863"/>
      <c r="HF21" s="3863"/>
      <c r="HG21" s="3863"/>
      <c r="HH21" s="3863"/>
      <c r="HI21" s="3863"/>
      <c r="HJ21" s="3863"/>
      <c r="HK21" s="3863"/>
      <c r="HL21" s="3863"/>
      <c r="HM21" s="3863"/>
      <c r="HN21" s="3863"/>
      <c r="HO21" s="3863"/>
      <c r="HP21" s="3863"/>
      <c r="HQ21" s="3863"/>
      <c r="HR21" s="3863"/>
      <c r="HS21" s="3863"/>
      <c r="HT21" s="3863"/>
      <c r="HU21" s="3863"/>
      <c r="HV21" s="3863"/>
      <c r="HW21" s="3863"/>
      <c r="HX21" s="3863"/>
      <c r="HY21" s="3863"/>
      <c r="HZ21" s="3863"/>
      <c r="IA21" s="3863"/>
      <c r="IB21" s="3863"/>
      <c r="IC21" s="3863"/>
      <c r="ID21" s="3863"/>
      <c r="IE21" s="3863"/>
      <c r="IF21" s="3863"/>
      <c r="IG21" s="3863"/>
      <c r="IH21" s="3863"/>
      <c r="II21" s="3863"/>
      <c r="IJ21" s="3863"/>
      <c r="IK21" s="3863"/>
      <c r="IL21" s="3863"/>
      <c r="IM21" s="3863"/>
      <c r="IN21" s="3863"/>
      <c r="IO21" s="3863"/>
      <c r="IP21" s="3863"/>
      <c r="IQ21" s="3863"/>
      <c r="IR21" s="3863"/>
      <c r="IS21" s="3863"/>
      <c r="IT21" s="3863"/>
    </row>
    <row r="22" spans="1:254" ht="25.5">
      <c r="A22" s="3865"/>
      <c r="B22" s="3868" t="s">
        <v>3070</v>
      </c>
      <c r="C22" s="3842" t="s">
        <v>3976</v>
      </c>
      <c r="D22" s="3880">
        <f>D23+D24+D25</f>
        <v>0</v>
      </c>
      <c r="E22" s="3881">
        <f>E23+E24+E25</f>
        <v>0</v>
      </c>
      <c r="F22" s="3860"/>
      <c r="G22" s="3816"/>
      <c r="H22" s="3816"/>
      <c r="I22" s="3816"/>
      <c r="J22" s="3816"/>
      <c r="K22" s="3862"/>
      <c r="L22" s="3862"/>
      <c r="M22" s="3862"/>
      <c r="N22" s="3863"/>
      <c r="O22" s="3863"/>
      <c r="P22" s="3863"/>
      <c r="Q22" s="3863"/>
      <c r="R22" s="3863"/>
      <c r="S22" s="3863"/>
      <c r="T22" s="3863"/>
      <c r="U22" s="3863"/>
      <c r="V22" s="3863"/>
      <c r="W22" s="3863"/>
      <c r="X22" s="3863"/>
      <c r="Y22" s="3863"/>
      <c r="Z22" s="3863"/>
      <c r="AA22" s="3863"/>
      <c r="AB22" s="3863"/>
      <c r="AC22" s="3863"/>
      <c r="AD22" s="3863"/>
      <c r="AE22" s="3863"/>
      <c r="AF22" s="3863"/>
      <c r="AG22" s="3863"/>
      <c r="AH22" s="3863"/>
      <c r="AI22" s="3863"/>
      <c r="AJ22" s="3863"/>
      <c r="AK22" s="3863"/>
      <c r="AL22" s="3863"/>
      <c r="AM22" s="3863"/>
      <c r="AN22" s="3863"/>
      <c r="AO22" s="3863"/>
      <c r="AP22" s="3863"/>
      <c r="AQ22" s="3863"/>
      <c r="AR22" s="3863"/>
      <c r="AS22" s="3863"/>
      <c r="AT22" s="3863"/>
      <c r="AU22" s="3863"/>
      <c r="AV22" s="3863"/>
      <c r="AW22" s="3863"/>
      <c r="AX22" s="3863"/>
      <c r="AY22" s="3863"/>
      <c r="AZ22" s="3863"/>
      <c r="BA22" s="3863"/>
      <c r="BB22" s="3863"/>
      <c r="BC22" s="3863"/>
      <c r="BD22" s="3863"/>
      <c r="BE22" s="3863"/>
      <c r="BF22" s="3863"/>
      <c r="BG22" s="3863"/>
      <c r="BH22" s="3863"/>
      <c r="BI22" s="3863"/>
      <c r="BJ22" s="3863"/>
      <c r="BK22" s="3863"/>
      <c r="BL22" s="3863"/>
      <c r="BM22" s="3863"/>
      <c r="BN22" s="3863"/>
      <c r="BO22" s="3863"/>
      <c r="BP22" s="3863"/>
      <c r="BQ22" s="3863"/>
      <c r="BR22" s="3863"/>
      <c r="BS22" s="3863"/>
      <c r="BT22" s="3863"/>
      <c r="BU22" s="3863"/>
      <c r="BV22" s="3863"/>
      <c r="BW22" s="3863"/>
      <c r="BX22" s="3863"/>
      <c r="BY22" s="3863"/>
      <c r="BZ22" s="3863"/>
      <c r="CA22" s="3863"/>
      <c r="CB22" s="3863"/>
      <c r="CC22" s="3863"/>
      <c r="CD22" s="3863"/>
      <c r="CE22" s="3863"/>
      <c r="CF22" s="3863"/>
      <c r="CG22" s="3863"/>
      <c r="CH22" s="3863"/>
      <c r="CI22" s="3863"/>
      <c r="CJ22" s="3863"/>
      <c r="CK22" s="3863"/>
      <c r="CL22" s="3863"/>
      <c r="CM22" s="3863"/>
      <c r="CN22" s="3863"/>
      <c r="CO22" s="3863"/>
      <c r="CP22" s="3863"/>
      <c r="CQ22" s="3863"/>
      <c r="CR22" s="3863"/>
      <c r="CS22" s="3863"/>
      <c r="CT22" s="3863"/>
      <c r="CU22" s="3863"/>
      <c r="CV22" s="3863"/>
      <c r="CW22" s="3863"/>
      <c r="CX22" s="3863"/>
      <c r="CY22" s="3863"/>
      <c r="CZ22" s="3863"/>
      <c r="DA22" s="3863"/>
      <c r="DB22" s="3863"/>
      <c r="DC22" s="3863"/>
      <c r="DD22" s="3863"/>
      <c r="DE22" s="3863"/>
      <c r="DF22" s="3863"/>
      <c r="DG22" s="3863"/>
      <c r="DH22" s="3863"/>
      <c r="DI22" s="3863"/>
      <c r="DJ22" s="3863"/>
      <c r="DK22" s="3863"/>
      <c r="DL22" s="3863"/>
      <c r="DM22" s="3863"/>
      <c r="DN22" s="3863"/>
      <c r="DO22" s="3863"/>
      <c r="DP22" s="3863"/>
      <c r="DQ22" s="3863"/>
      <c r="DR22" s="3863"/>
      <c r="DS22" s="3863"/>
      <c r="DT22" s="3863"/>
      <c r="DU22" s="3863"/>
      <c r="DV22" s="3863"/>
      <c r="DW22" s="3863"/>
      <c r="DX22" s="3863"/>
      <c r="DY22" s="3863"/>
      <c r="DZ22" s="3863"/>
      <c r="EA22" s="3863"/>
      <c r="EB22" s="3863"/>
      <c r="EC22" s="3863"/>
      <c r="ED22" s="3863"/>
      <c r="EE22" s="3863"/>
      <c r="EF22" s="3863"/>
      <c r="EG22" s="3863"/>
      <c r="EH22" s="3863"/>
      <c r="EI22" s="3863"/>
      <c r="EJ22" s="3863"/>
      <c r="EK22" s="3863"/>
      <c r="EL22" s="3863"/>
      <c r="EM22" s="3863"/>
      <c r="EN22" s="3863"/>
      <c r="EO22" s="3863"/>
      <c r="EP22" s="3863"/>
      <c r="EQ22" s="3863"/>
      <c r="ER22" s="3863"/>
      <c r="ES22" s="3863"/>
      <c r="ET22" s="3863"/>
      <c r="EU22" s="3863"/>
      <c r="EV22" s="3863"/>
      <c r="EW22" s="3863"/>
      <c r="EX22" s="3863"/>
      <c r="EY22" s="3863"/>
      <c r="EZ22" s="3863"/>
      <c r="FA22" s="3863"/>
      <c r="FB22" s="3863"/>
      <c r="FC22" s="3863"/>
      <c r="FD22" s="3863"/>
      <c r="FE22" s="3863"/>
      <c r="FF22" s="3863"/>
      <c r="FG22" s="3863"/>
      <c r="FH22" s="3863"/>
      <c r="FI22" s="3863"/>
      <c r="FJ22" s="3863"/>
      <c r="FK22" s="3863"/>
      <c r="FL22" s="3863"/>
      <c r="FM22" s="3863"/>
      <c r="FN22" s="3863"/>
      <c r="FO22" s="3863"/>
      <c r="FP22" s="3863"/>
      <c r="FQ22" s="3863"/>
      <c r="FR22" s="3863"/>
      <c r="FS22" s="3863"/>
      <c r="FT22" s="3863"/>
      <c r="FU22" s="3863"/>
      <c r="FV22" s="3863"/>
      <c r="FW22" s="3863"/>
      <c r="FX22" s="3863"/>
      <c r="FY22" s="3863"/>
      <c r="FZ22" s="3863"/>
      <c r="GA22" s="3863"/>
      <c r="GB22" s="3863"/>
      <c r="GC22" s="3863"/>
      <c r="GD22" s="3863"/>
      <c r="GE22" s="3863"/>
      <c r="GF22" s="3863"/>
      <c r="GG22" s="3863"/>
      <c r="GH22" s="3863"/>
      <c r="GI22" s="3863"/>
      <c r="GJ22" s="3863"/>
      <c r="GK22" s="3863"/>
      <c r="GL22" s="3863"/>
      <c r="GM22" s="3863"/>
      <c r="GN22" s="3863"/>
      <c r="GO22" s="3863"/>
      <c r="GP22" s="3863"/>
      <c r="GQ22" s="3863"/>
      <c r="GR22" s="3863"/>
      <c r="GS22" s="3863"/>
      <c r="GT22" s="3863"/>
      <c r="GU22" s="3863"/>
      <c r="GV22" s="3863"/>
      <c r="GW22" s="3863"/>
      <c r="GX22" s="3863"/>
      <c r="GY22" s="3863"/>
      <c r="GZ22" s="3863"/>
      <c r="HA22" s="3863"/>
      <c r="HB22" s="3863"/>
      <c r="HC22" s="3863"/>
      <c r="HD22" s="3863"/>
      <c r="HE22" s="3863"/>
      <c r="HF22" s="3863"/>
      <c r="HG22" s="3863"/>
      <c r="HH22" s="3863"/>
      <c r="HI22" s="3863"/>
      <c r="HJ22" s="3863"/>
      <c r="HK22" s="3863"/>
      <c r="HL22" s="3863"/>
      <c r="HM22" s="3863"/>
      <c r="HN22" s="3863"/>
      <c r="HO22" s="3863"/>
      <c r="HP22" s="3863"/>
      <c r="HQ22" s="3863"/>
      <c r="HR22" s="3863"/>
      <c r="HS22" s="3863"/>
      <c r="HT22" s="3863"/>
      <c r="HU22" s="3863"/>
      <c r="HV22" s="3863"/>
      <c r="HW22" s="3863"/>
      <c r="HX22" s="3863"/>
      <c r="HY22" s="3863"/>
      <c r="HZ22" s="3863"/>
      <c r="IA22" s="3863"/>
      <c r="IB22" s="3863"/>
      <c r="IC22" s="3863"/>
      <c r="ID22" s="3863"/>
      <c r="IE22" s="3863"/>
      <c r="IF22" s="3863"/>
      <c r="IG22" s="3863"/>
      <c r="IH22" s="3863"/>
      <c r="II22" s="3863"/>
      <c r="IJ22" s="3863"/>
      <c r="IK22" s="3863"/>
      <c r="IL22" s="3863"/>
      <c r="IM22" s="3863"/>
      <c r="IN22" s="3863"/>
      <c r="IO22" s="3863"/>
      <c r="IP22" s="3863"/>
      <c r="IQ22" s="3863"/>
      <c r="IR22" s="3863"/>
      <c r="IS22" s="3863"/>
      <c r="IT22" s="3863"/>
    </row>
    <row r="23" spans="1:254" ht="18" customHeight="1">
      <c r="A23" s="3865"/>
      <c r="B23" s="3868" t="s">
        <v>3071</v>
      </c>
      <c r="C23" s="3872" t="s">
        <v>3977</v>
      </c>
      <c r="D23" s="3873"/>
      <c r="E23" s="3882"/>
      <c r="F23" s="3860"/>
      <c r="G23" s="3816"/>
      <c r="H23" s="3816"/>
      <c r="I23" s="3816"/>
      <c r="J23" s="3816"/>
      <c r="K23" s="3862"/>
      <c r="L23" s="3862"/>
      <c r="M23" s="3862"/>
      <c r="N23" s="3863"/>
      <c r="O23" s="3863"/>
      <c r="P23" s="3863"/>
      <c r="Q23" s="3863"/>
      <c r="R23" s="3863"/>
      <c r="S23" s="3863"/>
      <c r="T23" s="3863"/>
      <c r="U23" s="3863"/>
      <c r="V23" s="3863"/>
      <c r="W23" s="3863"/>
      <c r="X23" s="3863"/>
      <c r="Y23" s="3863"/>
      <c r="Z23" s="3863"/>
      <c r="AA23" s="3863"/>
      <c r="AB23" s="3863"/>
      <c r="AC23" s="3863"/>
      <c r="AD23" s="3863"/>
      <c r="AE23" s="3863"/>
      <c r="AF23" s="3863"/>
      <c r="AG23" s="3863"/>
      <c r="AH23" s="3863"/>
      <c r="AI23" s="3863"/>
      <c r="AJ23" s="3863"/>
      <c r="AK23" s="3863"/>
      <c r="AL23" s="3863"/>
      <c r="AM23" s="3863"/>
      <c r="AN23" s="3863"/>
      <c r="AO23" s="3863"/>
      <c r="AP23" s="3863"/>
      <c r="AQ23" s="3863"/>
      <c r="AR23" s="3863"/>
      <c r="AS23" s="3863"/>
      <c r="AT23" s="3863"/>
      <c r="AU23" s="3863"/>
      <c r="AV23" s="3863"/>
      <c r="AW23" s="3863"/>
      <c r="AX23" s="3863"/>
      <c r="AY23" s="3863"/>
      <c r="AZ23" s="3863"/>
      <c r="BA23" s="3863"/>
      <c r="BB23" s="3863"/>
      <c r="BC23" s="3863"/>
      <c r="BD23" s="3863"/>
      <c r="BE23" s="3863"/>
      <c r="BF23" s="3863"/>
      <c r="BG23" s="3863"/>
      <c r="BH23" s="3863"/>
      <c r="BI23" s="3863"/>
      <c r="BJ23" s="3863"/>
      <c r="BK23" s="3863"/>
      <c r="BL23" s="3863"/>
      <c r="BM23" s="3863"/>
      <c r="BN23" s="3863"/>
      <c r="BO23" s="3863"/>
      <c r="BP23" s="3863"/>
      <c r="BQ23" s="3863"/>
      <c r="BR23" s="3863"/>
      <c r="BS23" s="3863"/>
      <c r="BT23" s="3863"/>
      <c r="BU23" s="3863"/>
      <c r="BV23" s="3863"/>
      <c r="BW23" s="3863"/>
      <c r="BX23" s="3863"/>
      <c r="BY23" s="3863"/>
      <c r="BZ23" s="3863"/>
      <c r="CA23" s="3863"/>
      <c r="CB23" s="3863"/>
      <c r="CC23" s="3863"/>
      <c r="CD23" s="3863"/>
      <c r="CE23" s="3863"/>
      <c r="CF23" s="3863"/>
      <c r="CG23" s="3863"/>
      <c r="CH23" s="3863"/>
      <c r="CI23" s="3863"/>
      <c r="CJ23" s="3863"/>
      <c r="CK23" s="3863"/>
      <c r="CL23" s="3863"/>
      <c r="CM23" s="3863"/>
      <c r="CN23" s="3863"/>
      <c r="CO23" s="3863"/>
      <c r="CP23" s="3863"/>
      <c r="CQ23" s="3863"/>
      <c r="CR23" s="3863"/>
      <c r="CS23" s="3863"/>
      <c r="CT23" s="3863"/>
      <c r="CU23" s="3863"/>
      <c r="CV23" s="3863"/>
      <c r="CW23" s="3863"/>
      <c r="CX23" s="3863"/>
      <c r="CY23" s="3863"/>
      <c r="CZ23" s="3863"/>
      <c r="DA23" s="3863"/>
      <c r="DB23" s="3863"/>
      <c r="DC23" s="3863"/>
      <c r="DD23" s="3863"/>
      <c r="DE23" s="3863"/>
      <c r="DF23" s="3863"/>
      <c r="DG23" s="3863"/>
      <c r="DH23" s="3863"/>
      <c r="DI23" s="3863"/>
      <c r="DJ23" s="3863"/>
      <c r="DK23" s="3863"/>
      <c r="DL23" s="3863"/>
      <c r="DM23" s="3863"/>
      <c r="DN23" s="3863"/>
      <c r="DO23" s="3863"/>
      <c r="DP23" s="3863"/>
      <c r="DQ23" s="3863"/>
      <c r="DR23" s="3863"/>
      <c r="DS23" s="3863"/>
      <c r="DT23" s="3863"/>
      <c r="DU23" s="3863"/>
      <c r="DV23" s="3863"/>
      <c r="DW23" s="3863"/>
      <c r="DX23" s="3863"/>
      <c r="DY23" s="3863"/>
      <c r="DZ23" s="3863"/>
      <c r="EA23" s="3863"/>
      <c r="EB23" s="3863"/>
      <c r="EC23" s="3863"/>
      <c r="ED23" s="3863"/>
      <c r="EE23" s="3863"/>
      <c r="EF23" s="3863"/>
      <c r="EG23" s="3863"/>
      <c r="EH23" s="3863"/>
      <c r="EI23" s="3863"/>
      <c r="EJ23" s="3863"/>
      <c r="EK23" s="3863"/>
      <c r="EL23" s="3863"/>
      <c r="EM23" s="3863"/>
      <c r="EN23" s="3863"/>
      <c r="EO23" s="3863"/>
      <c r="EP23" s="3863"/>
      <c r="EQ23" s="3863"/>
      <c r="ER23" s="3863"/>
      <c r="ES23" s="3863"/>
      <c r="ET23" s="3863"/>
      <c r="EU23" s="3863"/>
      <c r="EV23" s="3863"/>
      <c r="EW23" s="3863"/>
      <c r="EX23" s="3863"/>
      <c r="EY23" s="3863"/>
      <c r="EZ23" s="3863"/>
      <c r="FA23" s="3863"/>
      <c r="FB23" s="3863"/>
      <c r="FC23" s="3863"/>
      <c r="FD23" s="3863"/>
      <c r="FE23" s="3863"/>
      <c r="FF23" s="3863"/>
      <c r="FG23" s="3863"/>
      <c r="FH23" s="3863"/>
      <c r="FI23" s="3863"/>
      <c r="FJ23" s="3863"/>
      <c r="FK23" s="3863"/>
      <c r="FL23" s="3863"/>
      <c r="FM23" s="3863"/>
      <c r="FN23" s="3863"/>
      <c r="FO23" s="3863"/>
      <c r="FP23" s="3863"/>
      <c r="FQ23" s="3863"/>
      <c r="FR23" s="3863"/>
      <c r="FS23" s="3863"/>
      <c r="FT23" s="3863"/>
      <c r="FU23" s="3863"/>
      <c r="FV23" s="3863"/>
      <c r="FW23" s="3863"/>
      <c r="FX23" s="3863"/>
      <c r="FY23" s="3863"/>
      <c r="FZ23" s="3863"/>
      <c r="GA23" s="3863"/>
      <c r="GB23" s="3863"/>
      <c r="GC23" s="3863"/>
      <c r="GD23" s="3863"/>
      <c r="GE23" s="3863"/>
      <c r="GF23" s="3863"/>
      <c r="GG23" s="3863"/>
      <c r="GH23" s="3863"/>
      <c r="GI23" s="3863"/>
      <c r="GJ23" s="3863"/>
      <c r="GK23" s="3863"/>
      <c r="GL23" s="3863"/>
      <c r="GM23" s="3863"/>
      <c r="GN23" s="3863"/>
      <c r="GO23" s="3863"/>
      <c r="GP23" s="3863"/>
      <c r="GQ23" s="3863"/>
      <c r="GR23" s="3863"/>
      <c r="GS23" s="3863"/>
      <c r="GT23" s="3863"/>
      <c r="GU23" s="3863"/>
      <c r="GV23" s="3863"/>
      <c r="GW23" s="3863"/>
      <c r="GX23" s="3863"/>
      <c r="GY23" s="3863"/>
      <c r="GZ23" s="3863"/>
      <c r="HA23" s="3863"/>
      <c r="HB23" s="3863"/>
      <c r="HC23" s="3863"/>
      <c r="HD23" s="3863"/>
      <c r="HE23" s="3863"/>
      <c r="HF23" s="3863"/>
      <c r="HG23" s="3863"/>
      <c r="HH23" s="3863"/>
      <c r="HI23" s="3863"/>
      <c r="HJ23" s="3863"/>
      <c r="HK23" s="3863"/>
      <c r="HL23" s="3863"/>
      <c r="HM23" s="3863"/>
      <c r="HN23" s="3863"/>
      <c r="HO23" s="3863"/>
      <c r="HP23" s="3863"/>
      <c r="HQ23" s="3863"/>
      <c r="HR23" s="3863"/>
      <c r="HS23" s="3863"/>
      <c r="HT23" s="3863"/>
      <c r="HU23" s="3863"/>
      <c r="HV23" s="3863"/>
      <c r="HW23" s="3863"/>
      <c r="HX23" s="3863"/>
      <c r="HY23" s="3863"/>
      <c r="HZ23" s="3863"/>
      <c r="IA23" s="3863"/>
      <c r="IB23" s="3863"/>
      <c r="IC23" s="3863"/>
      <c r="ID23" s="3863"/>
      <c r="IE23" s="3863"/>
      <c r="IF23" s="3863"/>
      <c r="IG23" s="3863"/>
      <c r="IH23" s="3863"/>
      <c r="II23" s="3863"/>
      <c r="IJ23" s="3863"/>
      <c r="IK23" s="3863"/>
      <c r="IL23" s="3863"/>
      <c r="IM23" s="3863"/>
      <c r="IN23" s="3863"/>
      <c r="IO23" s="3863"/>
      <c r="IP23" s="3863"/>
      <c r="IQ23" s="3863"/>
      <c r="IR23" s="3863"/>
      <c r="IS23" s="3863"/>
      <c r="IT23" s="3863"/>
    </row>
    <row r="24" spans="1:254" ht="18" customHeight="1">
      <c r="A24" s="3865"/>
      <c r="B24" s="3868" t="s">
        <v>3072</v>
      </c>
      <c r="C24" s="3872" t="s">
        <v>3978</v>
      </c>
      <c r="D24" s="3873"/>
      <c r="E24" s="3882"/>
      <c r="F24" s="3860"/>
      <c r="G24" s="3816"/>
      <c r="H24" s="3816"/>
      <c r="I24" s="3816"/>
      <c r="J24" s="3816"/>
      <c r="K24" s="3862"/>
      <c r="L24" s="3862"/>
      <c r="M24" s="3862"/>
      <c r="N24" s="3863"/>
      <c r="O24" s="3863"/>
      <c r="P24" s="3863"/>
      <c r="Q24" s="3863"/>
      <c r="R24" s="3863"/>
      <c r="S24" s="3863"/>
      <c r="T24" s="3863"/>
      <c r="U24" s="3863"/>
      <c r="V24" s="3863"/>
      <c r="W24" s="3863"/>
      <c r="X24" s="3863"/>
      <c r="Y24" s="3863"/>
      <c r="Z24" s="3863"/>
      <c r="AA24" s="3863"/>
      <c r="AB24" s="3863"/>
      <c r="AC24" s="3863"/>
      <c r="AD24" s="3863"/>
      <c r="AE24" s="3863"/>
      <c r="AF24" s="3863"/>
      <c r="AG24" s="3863"/>
      <c r="AH24" s="3863"/>
      <c r="AI24" s="3863"/>
      <c r="AJ24" s="3863"/>
      <c r="AK24" s="3863"/>
      <c r="AL24" s="3863"/>
      <c r="AM24" s="3863"/>
      <c r="AN24" s="3863"/>
      <c r="AO24" s="3863"/>
      <c r="AP24" s="3863"/>
      <c r="AQ24" s="3863"/>
      <c r="AR24" s="3863"/>
      <c r="AS24" s="3863"/>
      <c r="AT24" s="3863"/>
      <c r="AU24" s="3863"/>
      <c r="AV24" s="3863"/>
      <c r="AW24" s="3863"/>
      <c r="AX24" s="3863"/>
      <c r="AY24" s="3863"/>
      <c r="AZ24" s="3863"/>
      <c r="BA24" s="3863"/>
      <c r="BB24" s="3863"/>
      <c r="BC24" s="3863"/>
      <c r="BD24" s="3863"/>
      <c r="BE24" s="3863"/>
      <c r="BF24" s="3863"/>
      <c r="BG24" s="3863"/>
      <c r="BH24" s="3863"/>
      <c r="BI24" s="3863"/>
      <c r="BJ24" s="3863"/>
      <c r="BK24" s="3863"/>
      <c r="BL24" s="3863"/>
      <c r="BM24" s="3863"/>
      <c r="BN24" s="3863"/>
      <c r="BO24" s="3863"/>
      <c r="BP24" s="3863"/>
      <c r="BQ24" s="3863"/>
      <c r="BR24" s="3863"/>
      <c r="BS24" s="3863"/>
      <c r="BT24" s="3863"/>
      <c r="BU24" s="3863"/>
      <c r="BV24" s="3863"/>
      <c r="BW24" s="3863"/>
      <c r="BX24" s="3863"/>
      <c r="BY24" s="3863"/>
      <c r="BZ24" s="3863"/>
      <c r="CA24" s="3863"/>
      <c r="CB24" s="3863"/>
      <c r="CC24" s="3863"/>
      <c r="CD24" s="3863"/>
      <c r="CE24" s="3863"/>
      <c r="CF24" s="3863"/>
      <c r="CG24" s="3863"/>
      <c r="CH24" s="3863"/>
      <c r="CI24" s="3863"/>
      <c r="CJ24" s="3863"/>
      <c r="CK24" s="3863"/>
      <c r="CL24" s="3863"/>
      <c r="CM24" s="3863"/>
      <c r="CN24" s="3863"/>
      <c r="CO24" s="3863"/>
      <c r="CP24" s="3863"/>
      <c r="CQ24" s="3863"/>
      <c r="CR24" s="3863"/>
      <c r="CS24" s="3863"/>
      <c r="CT24" s="3863"/>
      <c r="CU24" s="3863"/>
      <c r="CV24" s="3863"/>
      <c r="CW24" s="3863"/>
      <c r="CX24" s="3863"/>
      <c r="CY24" s="3863"/>
      <c r="CZ24" s="3863"/>
      <c r="DA24" s="3863"/>
      <c r="DB24" s="3863"/>
      <c r="DC24" s="3863"/>
      <c r="DD24" s="3863"/>
      <c r="DE24" s="3863"/>
      <c r="DF24" s="3863"/>
      <c r="DG24" s="3863"/>
      <c r="DH24" s="3863"/>
      <c r="DI24" s="3863"/>
      <c r="DJ24" s="3863"/>
      <c r="DK24" s="3863"/>
      <c r="DL24" s="3863"/>
      <c r="DM24" s="3863"/>
      <c r="DN24" s="3863"/>
      <c r="DO24" s="3863"/>
      <c r="DP24" s="3863"/>
      <c r="DQ24" s="3863"/>
      <c r="DR24" s="3863"/>
      <c r="DS24" s="3863"/>
      <c r="DT24" s="3863"/>
      <c r="DU24" s="3863"/>
      <c r="DV24" s="3863"/>
      <c r="DW24" s="3863"/>
      <c r="DX24" s="3863"/>
      <c r="DY24" s="3863"/>
      <c r="DZ24" s="3863"/>
      <c r="EA24" s="3863"/>
      <c r="EB24" s="3863"/>
      <c r="EC24" s="3863"/>
      <c r="ED24" s="3863"/>
      <c r="EE24" s="3863"/>
      <c r="EF24" s="3863"/>
      <c r="EG24" s="3863"/>
      <c r="EH24" s="3863"/>
      <c r="EI24" s="3863"/>
      <c r="EJ24" s="3863"/>
      <c r="EK24" s="3863"/>
      <c r="EL24" s="3863"/>
      <c r="EM24" s="3863"/>
      <c r="EN24" s="3863"/>
      <c r="EO24" s="3863"/>
      <c r="EP24" s="3863"/>
      <c r="EQ24" s="3863"/>
      <c r="ER24" s="3863"/>
      <c r="ES24" s="3863"/>
      <c r="ET24" s="3863"/>
      <c r="EU24" s="3863"/>
      <c r="EV24" s="3863"/>
      <c r="EW24" s="3863"/>
      <c r="EX24" s="3863"/>
      <c r="EY24" s="3863"/>
      <c r="EZ24" s="3863"/>
      <c r="FA24" s="3863"/>
      <c r="FB24" s="3863"/>
      <c r="FC24" s="3863"/>
      <c r="FD24" s="3863"/>
      <c r="FE24" s="3863"/>
      <c r="FF24" s="3863"/>
      <c r="FG24" s="3863"/>
      <c r="FH24" s="3863"/>
      <c r="FI24" s="3863"/>
      <c r="FJ24" s="3863"/>
      <c r="FK24" s="3863"/>
      <c r="FL24" s="3863"/>
      <c r="FM24" s="3863"/>
      <c r="FN24" s="3863"/>
      <c r="FO24" s="3863"/>
      <c r="FP24" s="3863"/>
      <c r="FQ24" s="3863"/>
      <c r="FR24" s="3863"/>
      <c r="FS24" s="3863"/>
      <c r="FT24" s="3863"/>
      <c r="FU24" s="3863"/>
      <c r="FV24" s="3863"/>
      <c r="FW24" s="3863"/>
      <c r="FX24" s="3863"/>
      <c r="FY24" s="3863"/>
      <c r="FZ24" s="3863"/>
      <c r="GA24" s="3863"/>
      <c r="GB24" s="3863"/>
      <c r="GC24" s="3863"/>
      <c r="GD24" s="3863"/>
      <c r="GE24" s="3863"/>
      <c r="GF24" s="3863"/>
      <c r="GG24" s="3863"/>
      <c r="GH24" s="3863"/>
      <c r="GI24" s="3863"/>
      <c r="GJ24" s="3863"/>
      <c r="GK24" s="3863"/>
      <c r="GL24" s="3863"/>
      <c r="GM24" s="3863"/>
      <c r="GN24" s="3863"/>
      <c r="GO24" s="3863"/>
      <c r="GP24" s="3863"/>
      <c r="GQ24" s="3863"/>
      <c r="GR24" s="3863"/>
      <c r="GS24" s="3863"/>
      <c r="GT24" s="3863"/>
      <c r="GU24" s="3863"/>
      <c r="GV24" s="3863"/>
      <c r="GW24" s="3863"/>
      <c r="GX24" s="3863"/>
      <c r="GY24" s="3863"/>
      <c r="GZ24" s="3863"/>
      <c r="HA24" s="3863"/>
      <c r="HB24" s="3863"/>
      <c r="HC24" s="3863"/>
      <c r="HD24" s="3863"/>
      <c r="HE24" s="3863"/>
      <c r="HF24" s="3863"/>
      <c r="HG24" s="3863"/>
      <c r="HH24" s="3863"/>
      <c r="HI24" s="3863"/>
      <c r="HJ24" s="3863"/>
      <c r="HK24" s="3863"/>
      <c r="HL24" s="3863"/>
      <c r="HM24" s="3863"/>
      <c r="HN24" s="3863"/>
      <c r="HO24" s="3863"/>
      <c r="HP24" s="3863"/>
      <c r="HQ24" s="3863"/>
      <c r="HR24" s="3863"/>
      <c r="HS24" s="3863"/>
      <c r="HT24" s="3863"/>
      <c r="HU24" s="3863"/>
      <c r="HV24" s="3863"/>
      <c r="HW24" s="3863"/>
      <c r="HX24" s="3863"/>
      <c r="HY24" s="3863"/>
      <c r="HZ24" s="3863"/>
      <c r="IA24" s="3863"/>
      <c r="IB24" s="3863"/>
      <c r="IC24" s="3863"/>
      <c r="ID24" s="3863"/>
      <c r="IE24" s="3863"/>
      <c r="IF24" s="3863"/>
      <c r="IG24" s="3863"/>
      <c r="IH24" s="3863"/>
      <c r="II24" s="3863"/>
      <c r="IJ24" s="3863"/>
      <c r="IK24" s="3863"/>
      <c r="IL24" s="3863"/>
      <c r="IM24" s="3863"/>
      <c r="IN24" s="3863"/>
      <c r="IO24" s="3863"/>
      <c r="IP24" s="3863"/>
      <c r="IQ24" s="3863"/>
      <c r="IR24" s="3863"/>
      <c r="IS24" s="3863"/>
      <c r="IT24" s="3863"/>
    </row>
    <row r="25" spans="1:254" ht="18" customHeight="1">
      <c r="A25" s="3865"/>
      <c r="B25" s="3868" t="s">
        <v>3108</v>
      </c>
      <c r="C25" s="3872" t="s">
        <v>3979</v>
      </c>
      <c r="D25" s="3873"/>
      <c r="E25" s="3882"/>
      <c r="F25" s="3860"/>
      <c r="G25" s="3816"/>
      <c r="H25" s="3816"/>
      <c r="I25" s="3816"/>
      <c r="J25" s="3816"/>
      <c r="K25" s="3862"/>
      <c r="L25" s="3862"/>
      <c r="M25" s="3862"/>
      <c r="N25" s="3863"/>
      <c r="O25" s="3863"/>
      <c r="P25" s="3863"/>
      <c r="Q25" s="3863"/>
      <c r="R25" s="3863"/>
      <c r="S25" s="3863"/>
      <c r="T25" s="3863"/>
      <c r="U25" s="3863"/>
      <c r="V25" s="3863"/>
      <c r="W25" s="3863"/>
      <c r="X25" s="3863"/>
      <c r="Y25" s="3863"/>
      <c r="Z25" s="3863"/>
      <c r="AA25" s="3863"/>
      <c r="AB25" s="3863"/>
      <c r="AC25" s="3863"/>
      <c r="AD25" s="3863"/>
      <c r="AE25" s="3863"/>
      <c r="AF25" s="3863"/>
      <c r="AG25" s="3863"/>
      <c r="AH25" s="3863"/>
      <c r="AI25" s="3863"/>
      <c r="AJ25" s="3863"/>
      <c r="AK25" s="3863"/>
      <c r="AL25" s="3863"/>
      <c r="AM25" s="3863"/>
      <c r="AN25" s="3863"/>
      <c r="AO25" s="3863"/>
      <c r="AP25" s="3863"/>
      <c r="AQ25" s="3863"/>
      <c r="AR25" s="3863"/>
      <c r="AS25" s="3863"/>
      <c r="AT25" s="3863"/>
      <c r="AU25" s="3863"/>
      <c r="AV25" s="3863"/>
      <c r="AW25" s="3863"/>
      <c r="AX25" s="3863"/>
      <c r="AY25" s="3863"/>
      <c r="AZ25" s="3863"/>
      <c r="BA25" s="3863"/>
      <c r="BB25" s="3863"/>
      <c r="BC25" s="3863"/>
      <c r="BD25" s="3863"/>
      <c r="BE25" s="3863"/>
      <c r="BF25" s="3863"/>
      <c r="BG25" s="3863"/>
      <c r="BH25" s="3863"/>
      <c r="BI25" s="3863"/>
      <c r="BJ25" s="3863"/>
      <c r="BK25" s="3863"/>
      <c r="BL25" s="3863"/>
      <c r="BM25" s="3863"/>
      <c r="BN25" s="3863"/>
      <c r="BO25" s="3863"/>
      <c r="BP25" s="3863"/>
      <c r="BQ25" s="3863"/>
      <c r="BR25" s="3863"/>
      <c r="BS25" s="3863"/>
      <c r="BT25" s="3863"/>
      <c r="BU25" s="3863"/>
      <c r="BV25" s="3863"/>
      <c r="BW25" s="3863"/>
      <c r="BX25" s="3863"/>
      <c r="BY25" s="3863"/>
      <c r="BZ25" s="3863"/>
      <c r="CA25" s="3863"/>
      <c r="CB25" s="3863"/>
      <c r="CC25" s="3863"/>
      <c r="CD25" s="3863"/>
      <c r="CE25" s="3863"/>
      <c r="CF25" s="3863"/>
      <c r="CG25" s="3863"/>
      <c r="CH25" s="3863"/>
      <c r="CI25" s="3863"/>
      <c r="CJ25" s="3863"/>
      <c r="CK25" s="3863"/>
      <c r="CL25" s="3863"/>
      <c r="CM25" s="3863"/>
      <c r="CN25" s="3863"/>
      <c r="CO25" s="3863"/>
      <c r="CP25" s="3863"/>
      <c r="CQ25" s="3863"/>
      <c r="CR25" s="3863"/>
      <c r="CS25" s="3863"/>
      <c r="CT25" s="3863"/>
      <c r="CU25" s="3863"/>
      <c r="CV25" s="3863"/>
      <c r="CW25" s="3863"/>
      <c r="CX25" s="3863"/>
      <c r="CY25" s="3863"/>
      <c r="CZ25" s="3863"/>
      <c r="DA25" s="3863"/>
      <c r="DB25" s="3863"/>
      <c r="DC25" s="3863"/>
      <c r="DD25" s="3863"/>
      <c r="DE25" s="3863"/>
      <c r="DF25" s="3863"/>
      <c r="DG25" s="3863"/>
      <c r="DH25" s="3863"/>
      <c r="DI25" s="3863"/>
      <c r="DJ25" s="3863"/>
      <c r="DK25" s="3863"/>
      <c r="DL25" s="3863"/>
      <c r="DM25" s="3863"/>
      <c r="DN25" s="3863"/>
      <c r="DO25" s="3863"/>
      <c r="DP25" s="3863"/>
      <c r="DQ25" s="3863"/>
      <c r="DR25" s="3863"/>
      <c r="DS25" s="3863"/>
      <c r="DT25" s="3863"/>
      <c r="DU25" s="3863"/>
      <c r="DV25" s="3863"/>
      <c r="DW25" s="3863"/>
      <c r="DX25" s="3863"/>
      <c r="DY25" s="3863"/>
      <c r="DZ25" s="3863"/>
      <c r="EA25" s="3863"/>
      <c r="EB25" s="3863"/>
      <c r="EC25" s="3863"/>
      <c r="ED25" s="3863"/>
      <c r="EE25" s="3863"/>
      <c r="EF25" s="3863"/>
      <c r="EG25" s="3863"/>
      <c r="EH25" s="3863"/>
      <c r="EI25" s="3863"/>
      <c r="EJ25" s="3863"/>
      <c r="EK25" s="3863"/>
      <c r="EL25" s="3863"/>
      <c r="EM25" s="3863"/>
      <c r="EN25" s="3863"/>
      <c r="EO25" s="3863"/>
      <c r="EP25" s="3863"/>
      <c r="EQ25" s="3863"/>
      <c r="ER25" s="3863"/>
      <c r="ES25" s="3863"/>
      <c r="ET25" s="3863"/>
      <c r="EU25" s="3863"/>
      <c r="EV25" s="3863"/>
      <c r="EW25" s="3863"/>
      <c r="EX25" s="3863"/>
      <c r="EY25" s="3863"/>
      <c r="EZ25" s="3863"/>
      <c r="FA25" s="3863"/>
      <c r="FB25" s="3863"/>
      <c r="FC25" s="3863"/>
      <c r="FD25" s="3863"/>
      <c r="FE25" s="3863"/>
      <c r="FF25" s="3863"/>
      <c r="FG25" s="3863"/>
      <c r="FH25" s="3863"/>
      <c r="FI25" s="3863"/>
      <c r="FJ25" s="3863"/>
      <c r="FK25" s="3863"/>
      <c r="FL25" s="3863"/>
      <c r="FM25" s="3863"/>
      <c r="FN25" s="3863"/>
      <c r="FO25" s="3863"/>
      <c r="FP25" s="3863"/>
      <c r="FQ25" s="3863"/>
      <c r="FR25" s="3863"/>
      <c r="FS25" s="3863"/>
      <c r="FT25" s="3863"/>
      <c r="FU25" s="3863"/>
      <c r="FV25" s="3863"/>
      <c r="FW25" s="3863"/>
      <c r="FX25" s="3863"/>
      <c r="FY25" s="3863"/>
      <c r="FZ25" s="3863"/>
      <c r="GA25" s="3863"/>
      <c r="GB25" s="3863"/>
      <c r="GC25" s="3863"/>
      <c r="GD25" s="3863"/>
      <c r="GE25" s="3863"/>
      <c r="GF25" s="3863"/>
      <c r="GG25" s="3863"/>
      <c r="GH25" s="3863"/>
      <c r="GI25" s="3863"/>
      <c r="GJ25" s="3863"/>
      <c r="GK25" s="3863"/>
      <c r="GL25" s="3863"/>
      <c r="GM25" s="3863"/>
      <c r="GN25" s="3863"/>
      <c r="GO25" s="3863"/>
      <c r="GP25" s="3863"/>
      <c r="GQ25" s="3863"/>
      <c r="GR25" s="3863"/>
      <c r="GS25" s="3863"/>
      <c r="GT25" s="3863"/>
      <c r="GU25" s="3863"/>
      <c r="GV25" s="3863"/>
      <c r="GW25" s="3863"/>
      <c r="GX25" s="3863"/>
      <c r="GY25" s="3863"/>
      <c r="GZ25" s="3863"/>
      <c r="HA25" s="3863"/>
      <c r="HB25" s="3863"/>
      <c r="HC25" s="3863"/>
      <c r="HD25" s="3863"/>
      <c r="HE25" s="3863"/>
      <c r="HF25" s="3863"/>
      <c r="HG25" s="3863"/>
      <c r="HH25" s="3863"/>
      <c r="HI25" s="3863"/>
      <c r="HJ25" s="3863"/>
      <c r="HK25" s="3863"/>
      <c r="HL25" s="3863"/>
      <c r="HM25" s="3863"/>
      <c r="HN25" s="3863"/>
      <c r="HO25" s="3863"/>
      <c r="HP25" s="3863"/>
      <c r="HQ25" s="3863"/>
      <c r="HR25" s="3863"/>
      <c r="HS25" s="3863"/>
      <c r="HT25" s="3863"/>
      <c r="HU25" s="3863"/>
      <c r="HV25" s="3863"/>
      <c r="HW25" s="3863"/>
      <c r="HX25" s="3863"/>
      <c r="HY25" s="3863"/>
      <c r="HZ25" s="3863"/>
      <c r="IA25" s="3863"/>
      <c r="IB25" s="3863"/>
      <c r="IC25" s="3863"/>
      <c r="ID25" s="3863"/>
      <c r="IE25" s="3863"/>
      <c r="IF25" s="3863"/>
      <c r="IG25" s="3863"/>
      <c r="IH25" s="3863"/>
      <c r="II25" s="3863"/>
      <c r="IJ25" s="3863"/>
      <c r="IK25" s="3863"/>
      <c r="IL25" s="3863"/>
      <c r="IM25" s="3863"/>
      <c r="IN25" s="3863"/>
      <c r="IO25" s="3863"/>
      <c r="IP25" s="3863"/>
      <c r="IQ25" s="3863"/>
      <c r="IR25" s="3863"/>
      <c r="IS25" s="3863"/>
      <c r="IT25" s="3863"/>
    </row>
    <row r="26" spans="1:254" ht="18" customHeight="1">
      <c r="A26" s="3865"/>
      <c r="B26" s="3868" t="s">
        <v>3110</v>
      </c>
      <c r="C26" s="3869" t="s">
        <v>3980</v>
      </c>
      <c r="D26" s="3873"/>
      <c r="E26" s="3882"/>
      <c r="F26" s="3860"/>
      <c r="G26" s="3816"/>
      <c r="H26" s="3816"/>
      <c r="I26" s="3816"/>
      <c r="J26" s="3816"/>
      <c r="K26" s="3862"/>
      <c r="L26" s="3862"/>
      <c r="M26" s="3862"/>
      <c r="N26" s="3863"/>
      <c r="O26" s="3863"/>
      <c r="P26" s="3863"/>
      <c r="Q26" s="3863"/>
      <c r="R26" s="3863"/>
      <c r="S26" s="3863"/>
      <c r="T26" s="3863"/>
      <c r="U26" s="3863"/>
      <c r="V26" s="3863"/>
      <c r="W26" s="3863"/>
      <c r="X26" s="3863"/>
      <c r="Y26" s="3863"/>
      <c r="Z26" s="3863"/>
      <c r="AA26" s="3863"/>
      <c r="AB26" s="3863"/>
      <c r="AC26" s="3863"/>
      <c r="AD26" s="3863"/>
      <c r="AE26" s="3863"/>
      <c r="AF26" s="3863"/>
      <c r="AG26" s="3863"/>
      <c r="AH26" s="3863"/>
      <c r="AI26" s="3863"/>
      <c r="AJ26" s="3863"/>
      <c r="AK26" s="3863"/>
      <c r="AL26" s="3863"/>
      <c r="AM26" s="3863"/>
      <c r="AN26" s="3863"/>
      <c r="AO26" s="3863"/>
      <c r="AP26" s="3863"/>
      <c r="AQ26" s="3863"/>
      <c r="AR26" s="3863"/>
      <c r="AS26" s="3863"/>
      <c r="AT26" s="3863"/>
      <c r="AU26" s="3863"/>
      <c r="AV26" s="3863"/>
      <c r="AW26" s="3863"/>
      <c r="AX26" s="3863"/>
      <c r="AY26" s="3863"/>
      <c r="AZ26" s="3863"/>
      <c r="BA26" s="3863"/>
      <c r="BB26" s="3863"/>
      <c r="BC26" s="3863"/>
      <c r="BD26" s="3863"/>
      <c r="BE26" s="3863"/>
      <c r="BF26" s="3863"/>
      <c r="BG26" s="3863"/>
      <c r="BH26" s="3863"/>
      <c r="BI26" s="3863"/>
      <c r="BJ26" s="3863"/>
      <c r="BK26" s="3863"/>
      <c r="BL26" s="3863"/>
      <c r="BM26" s="3863"/>
      <c r="BN26" s="3863"/>
      <c r="BO26" s="3863"/>
      <c r="BP26" s="3863"/>
      <c r="BQ26" s="3863"/>
      <c r="BR26" s="3863"/>
      <c r="BS26" s="3863"/>
      <c r="BT26" s="3863"/>
      <c r="BU26" s="3863"/>
      <c r="BV26" s="3863"/>
      <c r="BW26" s="3863"/>
      <c r="BX26" s="3863"/>
      <c r="BY26" s="3863"/>
      <c r="BZ26" s="3863"/>
      <c r="CA26" s="3863"/>
      <c r="CB26" s="3863"/>
      <c r="CC26" s="3863"/>
      <c r="CD26" s="3863"/>
      <c r="CE26" s="3863"/>
      <c r="CF26" s="3863"/>
      <c r="CG26" s="3863"/>
      <c r="CH26" s="3863"/>
      <c r="CI26" s="3863"/>
      <c r="CJ26" s="3863"/>
      <c r="CK26" s="3863"/>
      <c r="CL26" s="3863"/>
      <c r="CM26" s="3863"/>
      <c r="CN26" s="3863"/>
      <c r="CO26" s="3863"/>
      <c r="CP26" s="3863"/>
      <c r="CQ26" s="3863"/>
      <c r="CR26" s="3863"/>
      <c r="CS26" s="3863"/>
      <c r="CT26" s="3863"/>
      <c r="CU26" s="3863"/>
      <c r="CV26" s="3863"/>
      <c r="CW26" s="3863"/>
      <c r="CX26" s="3863"/>
      <c r="CY26" s="3863"/>
      <c r="CZ26" s="3863"/>
      <c r="DA26" s="3863"/>
      <c r="DB26" s="3863"/>
      <c r="DC26" s="3863"/>
      <c r="DD26" s="3863"/>
      <c r="DE26" s="3863"/>
      <c r="DF26" s="3863"/>
      <c r="DG26" s="3863"/>
      <c r="DH26" s="3863"/>
      <c r="DI26" s="3863"/>
      <c r="DJ26" s="3863"/>
      <c r="DK26" s="3863"/>
      <c r="DL26" s="3863"/>
      <c r="DM26" s="3863"/>
      <c r="DN26" s="3863"/>
      <c r="DO26" s="3863"/>
      <c r="DP26" s="3863"/>
      <c r="DQ26" s="3863"/>
      <c r="DR26" s="3863"/>
      <c r="DS26" s="3863"/>
      <c r="DT26" s="3863"/>
      <c r="DU26" s="3863"/>
      <c r="DV26" s="3863"/>
      <c r="DW26" s="3863"/>
      <c r="DX26" s="3863"/>
      <c r="DY26" s="3863"/>
      <c r="DZ26" s="3863"/>
      <c r="EA26" s="3863"/>
      <c r="EB26" s="3863"/>
      <c r="EC26" s="3863"/>
      <c r="ED26" s="3863"/>
      <c r="EE26" s="3863"/>
      <c r="EF26" s="3863"/>
      <c r="EG26" s="3863"/>
      <c r="EH26" s="3863"/>
      <c r="EI26" s="3863"/>
      <c r="EJ26" s="3863"/>
      <c r="EK26" s="3863"/>
      <c r="EL26" s="3863"/>
      <c r="EM26" s="3863"/>
      <c r="EN26" s="3863"/>
      <c r="EO26" s="3863"/>
      <c r="EP26" s="3863"/>
      <c r="EQ26" s="3863"/>
      <c r="ER26" s="3863"/>
      <c r="ES26" s="3863"/>
      <c r="ET26" s="3863"/>
      <c r="EU26" s="3863"/>
      <c r="EV26" s="3863"/>
      <c r="EW26" s="3863"/>
      <c r="EX26" s="3863"/>
      <c r="EY26" s="3863"/>
      <c r="EZ26" s="3863"/>
      <c r="FA26" s="3863"/>
      <c r="FB26" s="3863"/>
      <c r="FC26" s="3863"/>
      <c r="FD26" s="3863"/>
      <c r="FE26" s="3863"/>
      <c r="FF26" s="3863"/>
      <c r="FG26" s="3863"/>
      <c r="FH26" s="3863"/>
      <c r="FI26" s="3863"/>
      <c r="FJ26" s="3863"/>
      <c r="FK26" s="3863"/>
      <c r="FL26" s="3863"/>
      <c r="FM26" s="3863"/>
      <c r="FN26" s="3863"/>
      <c r="FO26" s="3863"/>
      <c r="FP26" s="3863"/>
      <c r="FQ26" s="3863"/>
      <c r="FR26" s="3863"/>
      <c r="FS26" s="3863"/>
      <c r="FT26" s="3863"/>
      <c r="FU26" s="3863"/>
      <c r="FV26" s="3863"/>
      <c r="FW26" s="3863"/>
      <c r="FX26" s="3863"/>
      <c r="FY26" s="3863"/>
      <c r="FZ26" s="3863"/>
      <c r="GA26" s="3863"/>
      <c r="GB26" s="3863"/>
      <c r="GC26" s="3863"/>
      <c r="GD26" s="3863"/>
      <c r="GE26" s="3863"/>
      <c r="GF26" s="3863"/>
      <c r="GG26" s="3863"/>
      <c r="GH26" s="3863"/>
      <c r="GI26" s="3863"/>
      <c r="GJ26" s="3863"/>
      <c r="GK26" s="3863"/>
      <c r="GL26" s="3863"/>
      <c r="GM26" s="3863"/>
      <c r="GN26" s="3863"/>
      <c r="GO26" s="3863"/>
      <c r="GP26" s="3863"/>
      <c r="GQ26" s="3863"/>
      <c r="GR26" s="3863"/>
      <c r="GS26" s="3863"/>
      <c r="GT26" s="3863"/>
      <c r="GU26" s="3863"/>
      <c r="GV26" s="3863"/>
      <c r="GW26" s="3863"/>
      <c r="GX26" s="3863"/>
      <c r="GY26" s="3863"/>
      <c r="GZ26" s="3863"/>
      <c r="HA26" s="3863"/>
      <c r="HB26" s="3863"/>
      <c r="HC26" s="3863"/>
      <c r="HD26" s="3863"/>
      <c r="HE26" s="3863"/>
      <c r="HF26" s="3863"/>
      <c r="HG26" s="3863"/>
      <c r="HH26" s="3863"/>
      <c r="HI26" s="3863"/>
      <c r="HJ26" s="3863"/>
      <c r="HK26" s="3863"/>
      <c r="HL26" s="3863"/>
      <c r="HM26" s="3863"/>
      <c r="HN26" s="3863"/>
      <c r="HO26" s="3863"/>
      <c r="HP26" s="3863"/>
      <c r="HQ26" s="3863"/>
      <c r="HR26" s="3863"/>
      <c r="HS26" s="3863"/>
      <c r="HT26" s="3863"/>
      <c r="HU26" s="3863"/>
      <c r="HV26" s="3863"/>
      <c r="HW26" s="3863"/>
      <c r="HX26" s="3863"/>
      <c r="HY26" s="3863"/>
      <c r="HZ26" s="3863"/>
      <c r="IA26" s="3863"/>
      <c r="IB26" s="3863"/>
      <c r="IC26" s="3863"/>
      <c r="ID26" s="3863"/>
      <c r="IE26" s="3863"/>
      <c r="IF26" s="3863"/>
      <c r="IG26" s="3863"/>
      <c r="IH26" s="3863"/>
      <c r="II26" s="3863"/>
      <c r="IJ26" s="3863"/>
      <c r="IK26" s="3863"/>
      <c r="IL26" s="3863"/>
      <c r="IM26" s="3863"/>
      <c r="IN26" s="3863"/>
      <c r="IO26" s="3863"/>
      <c r="IP26" s="3863"/>
      <c r="IQ26" s="3863"/>
      <c r="IR26" s="3863"/>
      <c r="IS26" s="3863"/>
      <c r="IT26" s="3863"/>
    </row>
    <row r="27" spans="1:254" ht="18" customHeight="1">
      <c r="A27" s="3865"/>
      <c r="B27" s="3868" t="s">
        <v>3111</v>
      </c>
      <c r="C27" s="3869" t="s">
        <v>3981</v>
      </c>
      <c r="D27" s="3873"/>
      <c r="E27" s="3882"/>
      <c r="F27" s="3860"/>
      <c r="G27" s="3816"/>
      <c r="H27" s="3816"/>
      <c r="I27" s="3816"/>
      <c r="J27" s="3816"/>
      <c r="K27" s="3862"/>
      <c r="L27" s="3862"/>
      <c r="M27" s="3862"/>
      <c r="N27" s="3863"/>
      <c r="O27" s="3863"/>
      <c r="P27" s="3863"/>
      <c r="Q27" s="3863"/>
      <c r="R27" s="3863"/>
      <c r="S27" s="3863"/>
      <c r="T27" s="3863"/>
      <c r="U27" s="3863"/>
      <c r="V27" s="3863"/>
      <c r="W27" s="3863"/>
      <c r="X27" s="3863"/>
      <c r="Y27" s="3863"/>
      <c r="Z27" s="3863"/>
      <c r="AA27" s="3863"/>
      <c r="AB27" s="3863"/>
      <c r="AC27" s="3863"/>
      <c r="AD27" s="3863"/>
      <c r="AE27" s="3863"/>
      <c r="AF27" s="3863"/>
      <c r="AG27" s="3863"/>
      <c r="AH27" s="3863"/>
      <c r="AI27" s="3863"/>
      <c r="AJ27" s="3863"/>
      <c r="AK27" s="3863"/>
      <c r="AL27" s="3863"/>
      <c r="AM27" s="3863"/>
      <c r="AN27" s="3863"/>
      <c r="AO27" s="3863"/>
      <c r="AP27" s="3863"/>
      <c r="AQ27" s="3863"/>
      <c r="AR27" s="3863"/>
      <c r="AS27" s="3863"/>
      <c r="AT27" s="3863"/>
      <c r="AU27" s="3863"/>
      <c r="AV27" s="3863"/>
      <c r="AW27" s="3863"/>
      <c r="AX27" s="3863"/>
      <c r="AY27" s="3863"/>
      <c r="AZ27" s="3863"/>
      <c r="BA27" s="3863"/>
      <c r="BB27" s="3863"/>
      <c r="BC27" s="3863"/>
      <c r="BD27" s="3863"/>
      <c r="BE27" s="3863"/>
      <c r="BF27" s="3863"/>
      <c r="BG27" s="3863"/>
      <c r="BH27" s="3863"/>
      <c r="BI27" s="3863"/>
      <c r="BJ27" s="3863"/>
      <c r="BK27" s="3863"/>
      <c r="BL27" s="3863"/>
      <c r="BM27" s="3863"/>
      <c r="BN27" s="3863"/>
      <c r="BO27" s="3863"/>
      <c r="BP27" s="3863"/>
      <c r="BQ27" s="3863"/>
      <c r="BR27" s="3863"/>
      <c r="BS27" s="3863"/>
      <c r="BT27" s="3863"/>
      <c r="BU27" s="3863"/>
      <c r="BV27" s="3863"/>
      <c r="BW27" s="3863"/>
      <c r="BX27" s="3863"/>
      <c r="BY27" s="3863"/>
      <c r="BZ27" s="3863"/>
      <c r="CA27" s="3863"/>
      <c r="CB27" s="3863"/>
      <c r="CC27" s="3863"/>
      <c r="CD27" s="3863"/>
      <c r="CE27" s="3863"/>
      <c r="CF27" s="3863"/>
      <c r="CG27" s="3863"/>
      <c r="CH27" s="3863"/>
      <c r="CI27" s="3863"/>
      <c r="CJ27" s="3863"/>
      <c r="CK27" s="3863"/>
      <c r="CL27" s="3863"/>
      <c r="CM27" s="3863"/>
      <c r="CN27" s="3863"/>
      <c r="CO27" s="3863"/>
      <c r="CP27" s="3863"/>
      <c r="CQ27" s="3863"/>
      <c r="CR27" s="3863"/>
      <c r="CS27" s="3863"/>
      <c r="CT27" s="3863"/>
      <c r="CU27" s="3863"/>
      <c r="CV27" s="3863"/>
      <c r="CW27" s="3863"/>
      <c r="CX27" s="3863"/>
      <c r="CY27" s="3863"/>
      <c r="CZ27" s="3863"/>
      <c r="DA27" s="3863"/>
      <c r="DB27" s="3863"/>
      <c r="DC27" s="3863"/>
      <c r="DD27" s="3863"/>
      <c r="DE27" s="3863"/>
      <c r="DF27" s="3863"/>
      <c r="DG27" s="3863"/>
      <c r="DH27" s="3863"/>
      <c r="DI27" s="3863"/>
      <c r="DJ27" s="3863"/>
      <c r="DK27" s="3863"/>
      <c r="DL27" s="3863"/>
      <c r="DM27" s="3863"/>
      <c r="DN27" s="3863"/>
      <c r="DO27" s="3863"/>
      <c r="DP27" s="3863"/>
      <c r="DQ27" s="3863"/>
      <c r="DR27" s="3863"/>
      <c r="DS27" s="3863"/>
      <c r="DT27" s="3863"/>
      <c r="DU27" s="3863"/>
      <c r="DV27" s="3863"/>
      <c r="DW27" s="3863"/>
      <c r="DX27" s="3863"/>
      <c r="DY27" s="3863"/>
      <c r="DZ27" s="3863"/>
      <c r="EA27" s="3863"/>
      <c r="EB27" s="3863"/>
      <c r="EC27" s="3863"/>
      <c r="ED27" s="3863"/>
      <c r="EE27" s="3863"/>
      <c r="EF27" s="3863"/>
      <c r="EG27" s="3863"/>
      <c r="EH27" s="3863"/>
      <c r="EI27" s="3863"/>
      <c r="EJ27" s="3863"/>
      <c r="EK27" s="3863"/>
      <c r="EL27" s="3863"/>
      <c r="EM27" s="3863"/>
      <c r="EN27" s="3863"/>
      <c r="EO27" s="3863"/>
      <c r="EP27" s="3863"/>
      <c r="EQ27" s="3863"/>
      <c r="ER27" s="3863"/>
      <c r="ES27" s="3863"/>
      <c r="ET27" s="3863"/>
      <c r="EU27" s="3863"/>
      <c r="EV27" s="3863"/>
      <c r="EW27" s="3863"/>
      <c r="EX27" s="3863"/>
      <c r="EY27" s="3863"/>
      <c r="EZ27" s="3863"/>
      <c r="FA27" s="3863"/>
      <c r="FB27" s="3863"/>
      <c r="FC27" s="3863"/>
      <c r="FD27" s="3863"/>
      <c r="FE27" s="3863"/>
      <c r="FF27" s="3863"/>
      <c r="FG27" s="3863"/>
      <c r="FH27" s="3863"/>
      <c r="FI27" s="3863"/>
      <c r="FJ27" s="3863"/>
      <c r="FK27" s="3863"/>
      <c r="FL27" s="3863"/>
      <c r="FM27" s="3863"/>
      <c r="FN27" s="3863"/>
      <c r="FO27" s="3863"/>
      <c r="FP27" s="3863"/>
      <c r="FQ27" s="3863"/>
      <c r="FR27" s="3863"/>
      <c r="FS27" s="3863"/>
      <c r="FT27" s="3863"/>
      <c r="FU27" s="3863"/>
      <c r="FV27" s="3863"/>
      <c r="FW27" s="3863"/>
      <c r="FX27" s="3863"/>
      <c r="FY27" s="3863"/>
      <c r="FZ27" s="3863"/>
      <c r="GA27" s="3863"/>
      <c r="GB27" s="3863"/>
      <c r="GC27" s="3863"/>
      <c r="GD27" s="3863"/>
      <c r="GE27" s="3863"/>
      <c r="GF27" s="3863"/>
      <c r="GG27" s="3863"/>
      <c r="GH27" s="3863"/>
      <c r="GI27" s="3863"/>
      <c r="GJ27" s="3863"/>
      <c r="GK27" s="3863"/>
      <c r="GL27" s="3863"/>
      <c r="GM27" s="3863"/>
      <c r="GN27" s="3863"/>
      <c r="GO27" s="3863"/>
      <c r="GP27" s="3863"/>
      <c r="GQ27" s="3863"/>
      <c r="GR27" s="3863"/>
      <c r="GS27" s="3863"/>
      <c r="GT27" s="3863"/>
      <c r="GU27" s="3863"/>
      <c r="GV27" s="3863"/>
      <c r="GW27" s="3863"/>
      <c r="GX27" s="3863"/>
      <c r="GY27" s="3863"/>
      <c r="GZ27" s="3863"/>
      <c r="HA27" s="3863"/>
      <c r="HB27" s="3863"/>
      <c r="HC27" s="3863"/>
      <c r="HD27" s="3863"/>
      <c r="HE27" s="3863"/>
      <c r="HF27" s="3863"/>
      <c r="HG27" s="3863"/>
      <c r="HH27" s="3863"/>
      <c r="HI27" s="3863"/>
      <c r="HJ27" s="3863"/>
      <c r="HK27" s="3863"/>
      <c r="HL27" s="3863"/>
      <c r="HM27" s="3863"/>
      <c r="HN27" s="3863"/>
      <c r="HO27" s="3863"/>
      <c r="HP27" s="3863"/>
      <c r="HQ27" s="3863"/>
      <c r="HR27" s="3863"/>
      <c r="HS27" s="3863"/>
      <c r="HT27" s="3863"/>
      <c r="HU27" s="3863"/>
      <c r="HV27" s="3863"/>
      <c r="HW27" s="3863"/>
      <c r="HX27" s="3863"/>
      <c r="HY27" s="3863"/>
      <c r="HZ27" s="3863"/>
      <c r="IA27" s="3863"/>
      <c r="IB27" s="3863"/>
      <c r="IC27" s="3863"/>
      <c r="ID27" s="3863"/>
      <c r="IE27" s="3863"/>
      <c r="IF27" s="3863"/>
      <c r="IG27" s="3863"/>
      <c r="IH27" s="3863"/>
      <c r="II27" s="3863"/>
      <c r="IJ27" s="3863"/>
      <c r="IK27" s="3863"/>
      <c r="IL27" s="3863"/>
      <c r="IM27" s="3863"/>
      <c r="IN27" s="3863"/>
      <c r="IO27" s="3863"/>
      <c r="IP27" s="3863"/>
      <c r="IQ27" s="3863"/>
      <c r="IR27" s="3863"/>
      <c r="IS27" s="3863"/>
      <c r="IT27" s="3863"/>
    </row>
    <row r="28" spans="1:254" ht="18" customHeight="1">
      <c r="A28" s="3865"/>
      <c r="B28" s="3868" t="s">
        <v>3112</v>
      </c>
      <c r="C28" s="3872" t="s">
        <v>3982</v>
      </c>
      <c r="D28" s="3873"/>
      <c r="E28" s="3882"/>
      <c r="F28" s="3860"/>
      <c r="G28" s="3816"/>
      <c r="H28" s="3816"/>
      <c r="I28" s="3816"/>
      <c r="J28" s="3816"/>
      <c r="K28" s="3862"/>
      <c r="L28" s="3862"/>
      <c r="M28" s="3862"/>
      <c r="N28" s="3863"/>
      <c r="O28" s="3863"/>
      <c r="P28" s="3863"/>
      <c r="Q28" s="3863"/>
      <c r="R28" s="3863"/>
      <c r="S28" s="3863"/>
      <c r="T28" s="3863"/>
      <c r="U28" s="3863"/>
      <c r="V28" s="3863"/>
      <c r="W28" s="3863"/>
      <c r="X28" s="3863"/>
      <c r="Y28" s="3863"/>
      <c r="Z28" s="3863"/>
      <c r="AA28" s="3863"/>
      <c r="AB28" s="3863"/>
      <c r="AC28" s="3863"/>
      <c r="AD28" s="3863"/>
      <c r="AE28" s="3863"/>
      <c r="AF28" s="3863"/>
      <c r="AG28" s="3863"/>
      <c r="AH28" s="3863"/>
      <c r="AI28" s="3863"/>
      <c r="AJ28" s="3863"/>
      <c r="AK28" s="3863"/>
      <c r="AL28" s="3863"/>
      <c r="AM28" s="3863"/>
      <c r="AN28" s="3863"/>
      <c r="AO28" s="3863"/>
      <c r="AP28" s="3863"/>
      <c r="AQ28" s="3863"/>
      <c r="AR28" s="3863"/>
      <c r="AS28" s="3863"/>
      <c r="AT28" s="3863"/>
      <c r="AU28" s="3863"/>
      <c r="AV28" s="3863"/>
      <c r="AW28" s="3863"/>
      <c r="AX28" s="3863"/>
      <c r="AY28" s="3863"/>
      <c r="AZ28" s="3863"/>
      <c r="BA28" s="3863"/>
      <c r="BB28" s="3863"/>
      <c r="BC28" s="3863"/>
      <c r="BD28" s="3863"/>
      <c r="BE28" s="3863"/>
      <c r="BF28" s="3863"/>
      <c r="BG28" s="3863"/>
      <c r="BH28" s="3863"/>
      <c r="BI28" s="3863"/>
      <c r="BJ28" s="3863"/>
      <c r="BK28" s="3863"/>
      <c r="BL28" s="3863"/>
      <c r="BM28" s="3863"/>
      <c r="BN28" s="3863"/>
      <c r="BO28" s="3863"/>
      <c r="BP28" s="3863"/>
      <c r="BQ28" s="3863"/>
      <c r="BR28" s="3863"/>
      <c r="BS28" s="3863"/>
      <c r="BT28" s="3863"/>
      <c r="BU28" s="3863"/>
      <c r="BV28" s="3863"/>
      <c r="BW28" s="3863"/>
      <c r="BX28" s="3863"/>
      <c r="BY28" s="3863"/>
      <c r="BZ28" s="3863"/>
      <c r="CA28" s="3863"/>
      <c r="CB28" s="3863"/>
      <c r="CC28" s="3863"/>
      <c r="CD28" s="3863"/>
      <c r="CE28" s="3863"/>
      <c r="CF28" s="3863"/>
      <c r="CG28" s="3863"/>
      <c r="CH28" s="3863"/>
      <c r="CI28" s="3863"/>
      <c r="CJ28" s="3863"/>
      <c r="CK28" s="3863"/>
      <c r="CL28" s="3863"/>
      <c r="CM28" s="3863"/>
      <c r="CN28" s="3863"/>
      <c r="CO28" s="3863"/>
      <c r="CP28" s="3863"/>
      <c r="CQ28" s="3863"/>
      <c r="CR28" s="3863"/>
      <c r="CS28" s="3863"/>
      <c r="CT28" s="3863"/>
      <c r="CU28" s="3863"/>
      <c r="CV28" s="3863"/>
      <c r="CW28" s="3863"/>
      <c r="CX28" s="3863"/>
      <c r="CY28" s="3863"/>
      <c r="CZ28" s="3863"/>
      <c r="DA28" s="3863"/>
      <c r="DB28" s="3863"/>
      <c r="DC28" s="3863"/>
      <c r="DD28" s="3863"/>
      <c r="DE28" s="3863"/>
      <c r="DF28" s="3863"/>
      <c r="DG28" s="3863"/>
      <c r="DH28" s="3863"/>
      <c r="DI28" s="3863"/>
      <c r="DJ28" s="3863"/>
      <c r="DK28" s="3863"/>
      <c r="DL28" s="3863"/>
      <c r="DM28" s="3863"/>
      <c r="DN28" s="3863"/>
      <c r="DO28" s="3863"/>
      <c r="DP28" s="3863"/>
      <c r="DQ28" s="3863"/>
      <c r="DR28" s="3863"/>
      <c r="DS28" s="3863"/>
      <c r="DT28" s="3863"/>
      <c r="DU28" s="3863"/>
      <c r="DV28" s="3863"/>
      <c r="DW28" s="3863"/>
      <c r="DX28" s="3863"/>
      <c r="DY28" s="3863"/>
      <c r="DZ28" s="3863"/>
      <c r="EA28" s="3863"/>
      <c r="EB28" s="3863"/>
      <c r="EC28" s="3863"/>
      <c r="ED28" s="3863"/>
      <c r="EE28" s="3863"/>
      <c r="EF28" s="3863"/>
      <c r="EG28" s="3863"/>
      <c r="EH28" s="3863"/>
      <c r="EI28" s="3863"/>
      <c r="EJ28" s="3863"/>
      <c r="EK28" s="3863"/>
      <c r="EL28" s="3863"/>
      <c r="EM28" s="3863"/>
      <c r="EN28" s="3863"/>
      <c r="EO28" s="3863"/>
      <c r="EP28" s="3863"/>
      <c r="EQ28" s="3863"/>
      <c r="ER28" s="3863"/>
      <c r="ES28" s="3863"/>
      <c r="ET28" s="3863"/>
      <c r="EU28" s="3863"/>
      <c r="EV28" s="3863"/>
      <c r="EW28" s="3863"/>
      <c r="EX28" s="3863"/>
      <c r="EY28" s="3863"/>
      <c r="EZ28" s="3863"/>
      <c r="FA28" s="3863"/>
      <c r="FB28" s="3863"/>
      <c r="FC28" s="3863"/>
      <c r="FD28" s="3863"/>
      <c r="FE28" s="3863"/>
      <c r="FF28" s="3863"/>
      <c r="FG28" s="3863"/>
      <c r="FH28" s="3863"/>
      <c r="FI28" s="3863"/>
      <c r="FJ28" s="3863"/>
      <c r="FK28" s="3863"/>
      <c r="FL28" s="3863"/>
      <c r="FM28" s="3863"/>
      <c r="FN28" s="3863"/>
      <c r="FO28" s="3863"/>
      <c r="FP28" s="3863"/>
      <c r="FQ28" s="3863"/>
      <c r="FR28" s="3863"/>
      <c r="FS28" s="3863"/>
      <c r="FT28" s="3863"/>
      <c r="FU28" s="3863"/>
      <c r="FV28" s="3863"/>
      <c r="FW28" s="3863"/>
      <c r="FX28" s="3863"/>
      <c r="FY28" s="3863"/>
      <c r="FZ28" s="3863"/>
      <c r="GA28" s="3863"/>
      <c r="GB28" s="3863"/>
      <c r="GC28" s="3863"/>
      <c r="GD28" s="3863"/>
      <c r="GE28" s="3863"/>
      <c r="GF28" s="3863"/>
      <c r="GG28" s="3863"/>
      <c r="GH28" s="3863"/>
      <c r="GI28" s="3863"/>
      <c r="GJ28" s="3863"/>
      <c r="GK28" s="3863"/>
      <c r="GL28" s="3863"/>
      <c r="GM28" s="3863"/>
      <c r="GN28" s="3863"/>
      <c r="GO28" s="3863"/>
      <c r="GP28" s="3863"/>
      <c r="GQ28" s="3863"/>
      <c r="GR28" s="3863"/>
      <c r="GS28" s="3863"/>
      <c r="GT28" s="3863"/>
      <c r="GU28" s="3863"/>
      <c r="GV28" s="3863"/>
      <c r="GW28" s="3863"/>
      <c r="GX28" s="3863"/>
      <c r="GY28" s="3863"/>
      <c r="GZ28" s="3863"/>
      <c r="HA28" s="3863"/>
      <c r="HB28" s="3863"/>
      <c r="HC28" s="3863"/>
      <c r="HD28" s="3863"/>
      <c r="HE28" s="3863"/>
      <c r="HF28" s="3863"/>
      <c r="HG28" s="3863"/>
      <c r="HH28" s="3863"/>
      <c r="HI28" s="3863"/>
      <c r="HJ28" s="3863"/>
      <c r="HK28" s="3863"/>
      <c r="HL28" s="3863"/>
      <c r="HM28" s="3863"/>
      <c r="HN28" s="3863"/>
      <c r="HO28" s="3863"/>
      <c r="HP28" s="3863"/>
      <c r="HQ28" s="3863"/>
      <c r="HR28" s="3863"/>
      <c r="HS28" s="3863"/>
      <c r="HT28" s="3863"/>
      <c r="HU28" s="3863"/>
      <c r="HV28" s="3863"/>
      <c r="HW28" s="3863"/>
      <c r="HX28" s="3863"/>
      <c r="HY28" s="3863"/>
      <c r="HZ28" s="3863"/>
      <c r="IA28" s="3863"/>
      <c r="IB28" s="3863"/>
      <c r="IC28" s="3863"/>
      <c r="ID28" s="3863"/>
      <c r="IE28" s="3863"/>
      <c r="IF28" s="3863"/>
      <c r="IG28" s="3863"/>
      <c r="IH28" s="3863"/>
      <c r="II28" s="3863"/>
      <c r="IJ28" s="3863"/>
      <c r="IK28" s="3863"/>
      <c r="IL28" s="3863"/>
      <c r="IM28" s="3863"/>
      <c r="IN28" s="3863"/>
      <c r="IO28" s="3863"/>
      <c r="IP28" s="3863"/>
      <c r="IQ28" s="3863"/>
      <c r="IR28" s="3863"/>
      <c r="IS28" s="3863"/>
      <c r="IT28" s="3863"/>
    </row>
    <row r="29" spans="1:254" ht="18" customHeight="1">
      <c r="A29" s="3865"/>
      <c r="B29" s="3868" t="s">
        <v>3113</v>
      </c>
      <c r="C29" s="3869" t="s">
        <v>3983</v>
      </c>
      <c r="D29" s="3873"/>
      <c r="E29" s="3882"/>
      <c r="F29" s="3860"/>
      <c r="G29" s="3816"/>
      <c r="H29" s="3816"/>
      <c r="I29" s="3816"/>
      <c r="J29" s="3816"/>
      <c r="K29" s="3862"/>
      <c r="L29" s="3862"/>
      <c r="M29" s="3862"/>
      <c r="N29" s="3863"/>
      <c r="O29" s="3863"/>
      <c r="P29" s="3863"/>
      <c r="Q29" s="3863"/>
      <c r="R29" s="3863"/>
      <c r="S29" s="3863"/>
      <c r="T29" s="3863"/>
      <c r="U29" s="3863"/>
      <c r="V29" s="3863"/>
      <c r="W29" s="3863"/>
      <c r="X29" s="3863"/>
      <c r="Y29" s="3863"/>
      <c r="Z29" s="3863"/>
      <c r="AA29" s="3863"/>
      <c r="AB29" s="3863"/>
      <c r="AC29" s="3863"/>
      <c r="AD29" s="3863"/>
      <c r="AE29" s="3863"/>
      <c r="AF29" s="3863"/>
      <c r="AG29" s="3863"/>
      <c r="AH29" s="3863"/>
      <c r="AI29" s="3863"/>
      <c r="AJ29" s="3863"/>
      <c r="AK29" s="3863"/>
      <c r="AL29" s="3863"/>
      <c r="AM29" s="3863"/>
      <c r="AN29" s="3863"/>
      <c r="AO29" s="3863"/>
      <c r="AP29" s="3863"/>
      <c r="AQ29" s="3863"/>
      <c r="AR29" s="3863"/>
      <c r="AS29" s="3863"/>
      <c r="AT29" s="3863"/>
      <c r="AU29" s="3863"/>
      <c r="AV29" s="3863"/>
      <c r="AW29" s="3863"/>
      <c r="AX29" s="3863"/>
      <c r="AY29" s="3863"/>
      <c r="AZ29" s="3863"/>
      <c r="BA29" s="3863"/>
      <c r="BB29" s="3863"/>
      <c r="BC29" s="3863"/>
      <c r="BD29" s="3863"/>
      <c r="BE29" s="3863"/>
      <c r="BF29" s="3863"/>
      <c r="BG29" s="3863"/>
      <c r="BH29" s="3863"/>
      <c r="BI29" s="3863"/>
      <c r="BJ29" s="3863"/>
      <c r="BK29" s="3863"/>
      <c r="BL29" s="3863"/>
      <c r="BM29" s="3863"/>
      <c r="BN29" s="3863"/>
      <c r="BO29" s="3863"/>
      <c r="BP29" s="3863"/>
      <c r="BQ29" s="3863"/>
      <c r="BR29" s="3863"/>
      <c r="BS29" s="3863"/>
      <c r="BT29" s="3863"/>
      <c r="BU29" s="3863"/>
      <c r="BV29" s="3863"/>
      <c r="BW29" s="3863"/>
      <c r="BX29" s="3863"/>
      <c r="BY29" s="3863"/>
      <c r="BZ29" s="3863"/>
      <c r="CA29" s="3863"/>
      <c r="CB29" s="3863"/>
      <c r="CC29" s="3863"/>
      <c r="CD29" s="3863"/>
      <c r="CE29" s="3863"/>
      <c r="CF29" s="3863"/>
      <c r="CG29" s="3863"/>
      <c r="CH29" s="3863"/>
      <c r="CI29" s="3863"/>
      <c r="CJ29" s="3863"/>
      <c r="CK29" s="3863"/>
      <c r="CL29" s="3863"/>
      <c r="CM29" s="3863"/>
      <c r="CN29" s="3863"/>
      <c r="CO29" s="3863"/>
      <c r="CP29" s="3863"/>
      <c r="CQ29" s="3863"/>
      <c r="CR29" s="3863"/>
      <c r="CS29" s="3863"/>
      <c r="CT29" s="3863"/>
      <c r="CU29" s="3863"/>
      <c r="CV29" s="3863"/>
      <c r="CW29" s="3863"/>
      <c r="CX29" s="3863"/>
      <c r="CY29" s="3863"/>
      <c r="CZ29" s="3863"/>
      <c r="DA29" s="3863"/>
      <c r="DB29" s="3863"/>
      <c r="DC29" s="3863"/>
      <c r="DD29" s="3863"/>
      <c r="DE29" s="3863"/>
      <c r="DF29" s="3863"/>
      <c r="DG29" s="3863"/>
      <c r="DH29" s="3863"/>
      <c r="DI29" s="3863"/>
      <c r="DJ29" s="3863"/>
      <c r="DK29" s="3863"/>
      <c r="DL29" s="3863"/>
      <c r="DM29" s="3863"/>
      <c r="DN29" s="3863"/>
      <c r="DO29" s="3863"/>
      <c r="DP29" s="3863"/>
      <c r="DQ29" s="3863"/>
      <c r="DR29" s="3863"/>
      <c r="DS29" s="3863"/>
      <c r="DT29" s="3863"/>
      <c r="DU29" s="3863"/>
      <c r="DV29" s="3863"/>
      <c r="DW29" s="3863"/>
      <c r="DX29" s="3863"/>
      <c r="DY29" s="3863"/>
      <c r="DZ29" s="3863"/>
      <c r="EA29" s="3863"/>
      <c r="EB29" s="3863"/>
      <c r="EC29" s="3863"/>
      <c r="ED29" s="3863"/>
      <c r="EE29" s="3863"/>
      <c r="EF29" s="3863"/>
      <c r="EG29" s="3863"/>
      <c r="EH29" s="3863"/>
      <c r="EI29" s="3863"/>
      <c r="EJ29" s="3863"/>
      <c r="EK29" s="3863"/>
      <c r="EL29" s="3863"/>
      <c r="EM29" s="3863"/>
      <c r="EN29" s="3863"/>
      <c r="EO29" s="3863"/>
      <c r="EP29" s="3863"/>
      <c r="EQ29" s="3863"/>
      <c r="ER29" s="3863"/>
      <c r="ES29" s="3863"/>
      <c r="ET29" s="3863"/>
      <c r="EU29" s="3863"/>
      <c r="EV29" s="3863"/>
      <c r="EW29" s="3863"/>
      <c r="EX29" s="3863"/>
      <c r="EY29" s="3863"/>
      <c r="EZ29" s="3863"/>
      <c r="FA29" s="3863"/>
      <c r="FB29" s="3863"/>
      <c r="FC29" s="3863"/>
      <c r="FD29" s="3863"/>
      <c r="FE29" s="3863"/>
      <c r="FF29" s="3863"/>
      <c r="FG29" s="3863"/>
      <c r="FH29" s="3863"/>
      <c r="FI29" s="3863"/>
      <c r="FJ29" s="3863"/>
      <c r="FK29" s="3863"/>
      <c r="FL29" s="3863"/>
      <c r="FM29" s="3863"/>
      <c r="FN29" s="3863"/>
      <c r="FO29" s="3863"/>
      <c r="FP29" s="3863"/>
      <c r="FQ29" s="3863"/>
      <c r="FR29" s="3863"/>
      <c r="FS29" s="3863"/>
      <c r="FT29" s="3863"/>
      <c r="FU29" s="3863"/>
      <c r="FV29" s="3863"/>
      <c r="FW29" s="3863"/>
      <c r="FX29" s="3863"/>
      <c r="FY29" s="3863"/>
      <c r="FZ29" s="3863"/>
      <c r="GA29" s="3863"/>
      <c r="GB29" s="3863"/>
      <c r="GC29" s="3863"/>
      <c r="GD29" s="3863"/>
      <c r="GE29" s="3863"/>
      <c r="GF29" s="3863"/>
      <c r="GG29" s="3863"/>
      <c r="GH29" s="3863"/>
      <c r="GI29" s="3863"/>
      <c r="GJ29" s="3863"/>
      <c r="GK29" s="3863"/>
      <c r="GL29" s="3863"/>
      <c r="GM29" s="3863"/>
      <c r="GN29" s="3863"/>
      <c r="GO29" s="3863"/>
      <c r="GP29" s="3863"/>
      <c r="GQ29" s="3863"/>
      <c r="GR29" s="3863"/>
      <c r="GS29" s="3863"/>
      <c r="GT29" s="3863"/>
      <c r="GU29" s="3863"/>
      <c r="GV29" s="3863"/>
      <c r="GW29" s="3863"/>
      <c r="GX29" s="3863"/>
      <c r="GY29" s="3863"/>
      <c r="GZ29" s="3863"/>
      <c r="HA29" s="3863"/>
      <c r="HB29" s="3863"/>
      <c r="HC29" s="3863"/>
      <c r="HD29" s="3863"/>
      <c r="HE29" s="3863"/>
      <c r="HF29" s="3863"/>
      <c r="HG29" s="3863"/>
      <c r="HH29" s="3863"/>
      <c r="HI29" s="3863"/>
      <c r="HJ29" s="3863"/>
      <c r="HK29" s="3863"/>
      <c r="HL29" s="3863"/>
      <c r="HM29" s="3863"/>
      <c r="HN29" s="3863"/>
      <c r="HO29" s="3863"/>
      <c r="HP29" s="3863"/>
      <c r="HQ29" s="3863"/>
      <c r="HR29" s="3863"/>
      <c r="HS29" s="3863"/>
      <c r="HT29" s="3863"/>
      <c r="HU29" s="3863"/>
      <c r="HV29" s="3863"/>
      <c r="HW29" s="3863"/>
      <c r="HX29" s="3863"/>
      <c r="HY29" s="3863"/>
      <c r="HZ29" s="3863"/>
      <c r="IA29" s="3863"/>
      <c r="IB29" s="3863"/>
      <c r="IC29" s="3863"/>
      <c r="ID29" s="3863"/>
      <c r="IE29" s="3863"/>
      <c r="IF29" s="3863"/>
      <c r="IG29" s="3863"/>
      <c r="IH29" s="3863"/>
      <c r="II29" s="3863"/>
      <c r="IJ29" s="3863"/>
      <c r="IK29" s="3863"/>
      <c r="IL29" s="3863"/>
      <c r="IM29" s="3863"/>
      <c r="IN29" s="3863"/>
      <c r="IO29" s="3863"/>
      <c r="IP29" s="3863"/>
      <c r="IQ29" s="3863"/>
      <c r="IR29" s="3863"/>
      <c r="IS29" s="3863"/>
      <c r="IT29" s="3863"/>
    </row>
    <row r="30" spans="1:254" ht="18" customHeight="1">
      <c r="A30" s="3865"/>
      <c r="B30" s="3868" t="s">
        <v>3115</v>
      </c>
      <c r="C30" s="3872" t="s">
        <v>3984</v>
      </c>
      <c r="D30" s="3873"/>
      <c r="E30" s="3882"/>
      <c r="F30" s="3860"/>
      <c r="G30" s="3816"/>
      <c r="H30" s="3816"/>
      <c r="I30" s="3816"/>
      <c r="J30" s="3816"/>
      <c r="K30" s="3862"/>
      <c r="L30" s="3862"/>
      <c r="M30" s="3862"/>
      <c r="N30" s="3863"/>
      <c r="O30" s="3863"/>
      <c r="P30" s="3863"/>
      <c r="Q30" s="3863"/>
      <c r="R30" s="3863"/>
      <c r="S30" s="3863"/>
      <c r="T30" s="3863"/>
      <c r="U30" s="3863"/>
      <c r="V30" s="3863"/>
      <c r="W30" s="3863"/>
      <c r="X30" s="3863"/>
      <c r="Y30" s="3863"/>
      <c r="Z30" s="3863"/>
      <c r="AA30" s="3863"/>
      <c r="AB30" s="3863"/>
      <c r="AC30" s="3863"/>
      <c r="AD30" s="3863"/>
      <c r="AE30" s="3863"/>
      <c r="AF30" s="3863"/>
      <c r="AG30" s="3863"/>
      <c r="AH30" s="3863"/>
      <c r="AI30" s="3863"/>
      <c r="AJ30" s="3863"/>
      <c r="AK30" s="3863"/>
      <c r="AL30" s="3863"/>
      <c r="AM30" s="3863"/>
      <c r="AN30" s="3863"/>
      <c r="AO30" s="3863"/>
      <c r="AP30" s="3863"/>
      <c r="AQ30" s="3863"/>
      <c r="AR30" s="3863"/>
      <c r="AS30" s="3863"/>
      <c r="AT30" s="3863"/>
      <c r="AU30" s="3863"/>
      <c r="AV30" s="3863"/>
      <c r="AW30" s="3863"/>
      <c r="AX30" s="3863"/>
      <c r="AY30" s="3863"/>
      <c r="AZ30" s="3863"/>
      <c r="BA30" s="3863"/>
      <c r="BB30" s="3863"/>
      <c r="BC30" s="3863"/>
      <c r="BD30" s="3863"/>
      <c r="BE30" s="3863"/>
      <c r="BF30" s="3863"/>
      <c r="BG30" s="3863"/>
      <c r="BH30" s="3863"/>
      <c r="BI30" s="3863"/>
      <c r="BJ30" s="3863"/>
      <c r="BK30" s="3863"/>
      <c r="BL30" s="3863"/>
      <c r="BM30" s="3863"/>
      <c r="BN30" s="3863"/>
      <c r="BO30" s="3863"/>
      <c r="BP30" s="3863"/>
      <c r="BQ30" s="3863"/>
      <c r="BR30" s="3863"/>
      <c r="BS30" s="3863"/>
      <c r="BT30" s="3863"/>
      <c r="BU30" s="3863"/>
      <c r="BV30" s="3863"/>
      <c r="BW30" s="3863"/>
      <c r="BX30" s="3863"/>
      <c r="BY30" s="3863"/>
      <c r="BZ30" s="3863"/>
      <c r="CA30" s="3863"/>
      <c r="CB30" s="3863"/>
      <c r="CC30" s="3863"/>
      <c r="CD30" s="3863"/>
      <c r="CE30" s="3863"/>
      <c r="CF30" s="3863"/>
      <c r="CG30" s="3863"/>
      <c r="CH30" s="3863"/>
      <c r="CI30" s="3863"/>
      <c r="CJ30" s="3863"/>
      <c r="CK30" s="3863"/>
      <c r="CL30" s="3863"/>
      <c r="CM30" s="3863"/>
      <c r="CN30" s="3863"/>
      <c r="CO30" s="3863"/>
      <c r="CP30" s="3863"/>
      <c r="CQ30" s="3863"/>
      <c r="CR30" s="3863"/>
      <c r="CS30" s="3863"/>
      <c r="CT30" s="3863"/>
      <c r="CU30" s="3863"/>
      <c r="CV30" s="3863"/>
      <c r="CW30" s="3863"/>
      <c r="CX30" s="3863"/>
      <c r="CY30" s="3863"/>
      <c r="CZ30" s="3863"/>
      <c r="DA30" s="3863"/>
      <c r="DB30" s="3863"/>
      <c r="DC30" s="3863"/>
      <c r="DD30" s="3863"/>
      <c r="DE30" s="3863"/>
      <c r="DF30" s="3863"/>
      <c r="DG30" s="3863"/>
      <c r="DH30" s="3863"/>
      <c r="DI30" s="3863"/>
      <c r="DJ30" s="3863"/>
      <c r="DK30" s="3863"/>
      <c r="DL30" s="3863"/>
      <c r="DM30" s="3863"/>
      <c r="DN30" s="3863"/>
      <c r="DO30" s="3863"/>
      <c r="DP30" s="3863"/>
      <c r="DQ30" s="3863"/>
      <c r="DR30" s="3863"/>
      <c r="DS30" s="3863"/>
      <c r="DT30" s="3863"/>
      <c r="DU30" s="3863"/>
      <c r="DV30" s="3863"/>
      <c r="DW30" s="3863"/>
      <c r="DX30" s="3863"/>
      <c r="DY30" s="3863"/>
      <c r="DZ30" s="3863"/>
      <c r="EA30" s="3863"/>
      <c r="EB30" s="3863"/>
      <c r="EC30" s="3863"/>
      <c r="ED30" s="3863"/>
      <c r="EE30" s="3863"/>
      <c r="EF30" s="3863"/>
      <c r="EG30" s="3863"/>
      <c r="EH30" s="3863"/>
      <c r="EI30" s="3863"/>
      <c r="EJ30" s="3863"/>
      <c r="EK30" s="3863"/>
      <c r="EL30" s="3863"/>
      <c r="EM30" s="3863"/>
      <c r="EN30" s="3863"/>
      <c r="EO30" s="3863"/>
      <c r="EP30" s="3863"/>
      <c r="EQ30" s="3863"/>
      <c r="ER30" s="3863"/>
      <c r="ES30" s="3863"/>
      <c r="ET30" s="3863"/>
      <c r="EU30" s="3863"/>
      <c r="EV30" s="3863"/>
      <c r="EW30" s="3863"/>
      <c r="EX30" s="3863"/>
      <c r="EY30" s="3863"/>
      <c r="EZ30" s="3863"/>
      <c r="FA30" s="3863"/>
      <c r="FB30" s="3863"/>
      <c r="FC30" s="3863"/>
      <c r="FD30" s="3863"/>
      <c r="FE30" s="3863"/>
      <c r="FF30" s="3863"/>
      <c r="FG30" s="3863"/>
      <c r="FH30" s="3863"/>
      <c r="FI30" s="3863"/>
      <c r="FJ30" s="3863"/>
      <c r="FK30" s="3863"/>
      <c r="FL30" s="3863"/>
      <c r="FM30" s="3863"/>
      <c r="FN30" s="3863"/>
      <c r="FO30" s="3863"/>
      <c r="FP30" s="3863"/>
      <c r="FQ30" s="3863"/>
      <c r="FR30" s="3863"/>
      <c r="FS30" s="3863"/>
      <c r="FT30" s="3863"/>
      <c r="FU30" s="3863"/>
      <c r="FV30" s="3863"/>
      <c r="FW30" s="3863"/>
      <c r="FX30" s="3863"/>
      <c r="FY30" s="3863"/>
      <c r="FZ30" s="3863"/>
      <c r="GA30" s="3863"/>
      <c r="GB30" s="3863"/>
      <c r="GC30" s="3863"/>
      <c r="GD30" s="3863"/>
      <c r="GE30" s="3863"/>
      <c r="GF30" s="3863"/>
      <c r="GG30" s="3863"/>
      <c r="GH30" s="3863"/>
      <c r="GI30" s="3863"/>
      <c r="GJ30" s="3863"/>
      <c r="GK30" s="3863"/>
      <c r="GL30" s="3863"/>
      <c r="GM30" s="3863"/>
      <c r="GN30" s="3863"/>
      <c r="GO30" s="3863"/>
      <c r="GP30" s="3863"/>
      <c r="GQ30" s="3863"/>
      <c r="GR30" s="3863"/>
      <c r="GS30" s="3863"/>
      <c r="GT30" s="3863"/>
      <c r="GU30" s="3863"/>
      <c r="GV30" s="3863"/>
      <c r="GW30" s="3863"/>
      <c r="GX30" s="3863"/>
      <c r="GY30" s="3863"/>
      <c r="GZ30" s="3863"/>
      <c r="HA30" s="3863"/>
      <c r="HB30" s="3863"/>
      <c r="HC30" s="3863"/>
      <c r="HD30" s="3863"/>
      <c r="HE30" s="3863"/>
      <c r="HF30" s="3863"/>
      <c r="HG30" s="3863"/>
      <c r="HH30" s="3863"/>
      <c r="HI30" s="3863"/>
      <c r="HJ30" s="3863"/>
      <c r="HK30" s="3863"/>
      <c r="HL30" s="3863"/>
      <c r="HM30" s="3863"/>
      <c r="HN30" s="3863"/>
      <c r="HO30" s="3863"/>
      <c r="HP30" s="3863"/>
      <c r="HQ30" s="3863"/>
      <c r="HR30" s="3863"/>
      <c r="HS30" s="3863"/>
      <c r="HT30" s="3863"/>
      <c r="HU30" s="3863"/>
      <c r="HV30" s="3863"/>
      <c r="HW30" s="3863"/>
      <c r="HX30" s="3863"/>
      <c r="HY30" s="3863"/>
      <c r="HZ30" s="3863"/>
      <c r="IA30" s="3863"/>
      <c r="IB30" s="3863"/>
      <c r="IC30" s="3863"/>
      <c r="ID30" s="3863"/>
      <c r="IE30" s="3863"/>
      <c r="IF30" s="3863"/>
      <c r="IG30" s="3863"/>
      <c r="IH30" s="3863"/>
      <c r="II30" s="3863"/>
      <c r="IJ30" s="3863"/>
      <c r="IK30" s="3863"/>
      <c r="IL30" s="3863"/>
      <c r="IM30" s="3863"/>
      <c r="IN30" s="3863"/>
      <c r="IO30" s="3863"/>
      <c r="IP30" s="3863"/>
      <c r="IQ30" s="3863"/>
      <c r="IR30" s="3863"/>
      <c r="IS30" s="3863"/>
      <c r="IT30" s="3863"/>
    </row>
    <row r="31" spans="1:254" ht="18" customHeight="1">
      <c r="A31" s="3865"/>
      <c r="B31" s="3868" t="s">
        <v>3117</v>
      </c>
      <c r="C31" s="3869" t="s">
        <v>3985</v>
      </c>
      <c r="D31" s="3880">
        <f>D32+D33</f>
        <v>0</v>
      </c>
      <c r="E31" s="3883">
        <f>E32+E33</f>
        <v>0</v>
      </c>
      <c r="F31" s="3860"/>
      <c r="G31" s="3816"/>
      <c r="H31" s="3816"/>
      <c r="I31" s="3816"/>
      <c r="J31" s="3816"/>
      <c r="K31" s="3862"/>
      <c r="L31" s="3862"/>
      <c r="M31" s="3862"/>
      <c r="N31" s="3863"/>
      <c r="O31" s="3863"/>
      <c r="P31" s="3863"/>
      <c r="Q31" s="3863"/>
      <c r="R31" s="3863"/>
      <c r="S31" s="3863"/>
      <c r="T31" s="3863"/>
      <c r="U31" s="3863"/>
      <c r="V31" s="3863"/>
      <c r="W31" s="3863"/>
      <c r="X31" s="3863"/>
      <c r="Y31" s="3863"/>
      <c r="Z31" s="3863"/>
      <c r="AA31" s="3863"/>
      <c r="AB31" s="3863"/>
      <c r="AC31" s="3863"/>
      <c r="AD31" s="3863"/>
      <c r="AE31" s="3863"/>
      <c r="AF31" s="3863"/>
      <c r="AG31" s="3863"/>
      <c r="AH31" s="3863"/>
      <c r="AI31" s="3863"/>
      <c r="AJ31" s="3863"/>
      <c r="AK31" s="3863"/>
      <c r="AL31" s="3863"/>
      <c r="AM31" s="3863"/>
      <c r="AN31" s="3863"/>
      <c r="AO31" s="3863"/>
      <c r="AP31" s="3863"/>
      <c r="AQ31" s="3863"/>
      <c r="AR31" s="3863"/>
      <c r="AS31" s="3863"/>
      <c r="AT31" s="3863"/>
      <c r="AU31" s="3863"/>
      <c r="AV31" s="3863"/>
      <c r="AW31" s="3863"/>
      <c r="AX31" s="3863"/>
      <c r="AY31" s="3863"/>
      <c r="AZ31" s="3863"/>
      <c r="BA31" s="3863"/>
      <c r="BB31" s="3863"/>
      <c r="BC31" s="3863"/>
      <c r="BD31" s="3863"/>
      <c r="BE31" s="3863"/>
      <c r="BF31" s="3863"/>
      <c r="BG31" s="3863"/>
      <c r="BH31" s="3863"/>
      <c r="BI31" s="3863"/>
      <c r="BJ31" s="3863"/>
      <c r="BK31" s="3863"/>
      <c r="BL31" s="3863"/>
      <c r="BM31" s="3863"/>
      <c r="BN31" s="3863"/>
      <c r="BO31" s="3863"/>
      <c r="BP31" s="3863"/>
      <c r="BQ31" s="3863"/>
      <c r="BR31" s="3863"/>
      <c r="BS31" s="3863"/>
      <c r="BT31" s="3863"/>
      <c r="BU31" s="3863"/>
      <c r="BV31" s="3863"/>
      <c r="BW31" s="3863"/>
      <c r="BX31" s="3863"/>
      <c r="BY31" s="3863"/>
      <c r="BZ31" s="3863"/>
      <c r="CA31" s="3863"/>
      <c r="CB31" s="3863"/>
      <c r="CC31" s="3863"/>
      <c r="CD31" s="3863"/>
      <c r="CE31" s="3863"/>
      <c r="CF31" s="3863"/>
      <c r="CG31" s="3863"/>
      <c r="CH31" s="3863"/>
      <c r="CI31" s="3863"/>
      <c r="CJ31" s="3863"/>
      <c r="CK31" s="3863"/>
      <c r="CL31" s="3863"/>
      <c r="CM31" s="3863"/>
      <c r="CN31" s="3863"/>
      <c r="CO31" s="3863"/>
      <c r="CP31" s="3863"/>
      <c r="CQ31" s="3863"/>
      <c r="CR31" s="3863"/>
      <c r="CS31" s="3863"/>
      <c r="CT31" s="3863"/>
      <c r="CU31" s="3863"/>
      <c r="CV31" s="3863"/>
      <c r="CW31" s="3863"/>
      <c r="CX31" s="3863"/>
      <c r="CY31" s="3863"/>
      <c r="CZ31" s="3863"/>
      <c r="DA31" s="3863"/>
      <c r="DB31" s="3863"/>
      <c r="DC31" s="3863"/>
      <c r="DD31" s="3863"/>
      <c r="DE31" s="3863"/>
      <c r="DF31" s="3863"/>
      <c r="DG31" s="3863"/>
      <c r="DH31" s="3863"/>
      <c r="DI31" s="3863"/>
      <c r="DJ31" s="3863"/>
      <c r="DK31" s="3863"/>
      <c r="DL31" s="3863"/>
      <c r="DM31" s="3863"/>
      <c r="DN31" s="3863"/>
      <c r="DO31" s="3863"/>
      <c r="DP31" s="3863"/>
      <c r="DQ31" s="3863"/>
      <c r="DR31" s="3863"/>
      <c r="DS31" s="3863"/>
      <c r="DT31" s="3863"/>
      <c r="DU31" s="3863"/>
      <c r="DV31" s="3863"/>
      <c r="DW31" s="3863"/>
      <c r="DX31" s="3863"/>
      <c r="DY31" s="3863"/>
      <c r="DZ31" s="3863"/>
      <c r="EA31" s="3863"/>
      <c r="EB31" s="3863"/>
      <c r="EC31" s="3863"/>
      <c r="ED31" s="3863"/>
      <c r="EE31" s="3863"/>
      <c r="EF31" s="3863"/>
      <c r="EG31" s="3863"/>
      <c r="EH31" s="3863"/>
      <c r="EI31" s="3863"/>
      <c r="EJ31" s="3863"/>
      <c r="EK31" s="3863"/>
      <c r="EL31" s="3863"/>
      <c r="EM31" s="3863"/>
      <c r="EN31" s="3863"/>
      <c r="EO31" s="3863"/>
      <c r="EP31" s="3863"/>
      <c r="EQ31" s="3863"/>
      <c r="ER31" s="3863"/>
      <c r="ES31" s="3863"/>
      <c r="ET31" s="3863"/>
      <c r="EU31" s="3863"/>
      <c r="EV31" s="3863"/>
      <c r="EW31" s="3863"/>
      <c r="EX31" s="3863"/>
      <c r="EY31" s="3863"/>
      <c r="EZ31" s="3863"/>
      <c r="FA31" s="3863"/>
      <c r="FB31" s="3863"/>
      <c r="FC31" s="3863"/>
      <c r="FD31" s="3863"/>
      <c r="FE31" s="3863"/>
      <c r="FF31" s="3863"/>
      <c r="FG31" s="3863"/>
      <c r="FH31" s="3863"/>
      <c r="FI31" s="3863"/>
      <c r="FJ31" s="3863"/>
      <c r="FK31" s="3863"/>
      <c r="FL31" s="3863"/>
      <c r="FM31" s="3863"/>
      <c r="FN31" s="3863"/>
      <c r="FO31" s="3863"/>
      <c r="FP31" s="3863"/>
      <c r="FQ31" s="3863"/>
      <c r="FR31" s="3863"/>
      <c r="FS31" s="3863"/>
      <c r="FT31" s="3863"/>
      <c r="FU31" s="3863"/>
      <c r="FV31" s="3863"/>
      <c r="FW31" s="3863"/>
      <c r="FX31" s="3863"/>
      <c r="FY31" s="3863"/>
      <c r="FZ31" s="3863"/>
      <c r="GA31" s="3863"/>
      <c r="GB31" s="3863"/>
      <c r="GC31" s="3863"/>
      <c r="GD31" s="3863"/>
      <c r="GE31" s="3863"/>
      <c r="GF31" s="3863"/>
      <c r="GG31" s="3863"/>
      <c r="GH31" s="3863"/>
      <c r="GI31" s="3863"/>
      <c r="GJ31" s="3863"/>
      <c r="GK31" s="3863"/>
      <c r="GL31" s="3863"/>
      <c r="GM31" s="3863"/>
      <c r="GN31" s="3863"/>
      <c r="GO31" s="3863"/>
      <c r="GP31" s="3863"/>
      <c r="GQ31" s="3863"/>
      <c r="GR31" s="3863"/>
      <c r="GS31" s="3863"/>
      <c r="GT31" s="3863"/>
      <c r="GU31" s="3863"/>
      <c r="GV31" s="3863"/>
      <c r="GW31" s="3863"/>
      <c r="GX31" s="3863"/>
      <c r="GY31" s="3863"/>
      <c r="GZ31" s="3863"/>
      <c r="HA31" s="3863"/>
      <c r="HB31" s="3863"/>
      <c r="HC31" s="3863"/>
      <c r="HD31" s="3863"/>
      <c r="HE31" s="3863"/>
      <c r="HF31" s="3863"/>
      <c r="HG31" s="3863"/>
      <c r="HH31" s="3863"/>
      <c r="HI31" s="3863"/>
      <c r="HJ31" s="3863"/>
      <c r="HK31" s="3863"/>
      <c r="HL31" s="3863"/>
      <c r="HM31" s="3863"/>
      <c r="HN31" s="3863"/>
      <c r="HO31" s="3863"/>
      <c r="HP31" s="3863"/>
      <c r="HQ31" s="3863"/>
      <c r="HR31" s="3863"/>
      <c r="HS31" s="3863"/>
      <c r="HT31" s="3863"/>
      <c r="HU31" s="3863"/>
      <c r="HV31" s="3863"/>
      <c r="HW31" s="3863"/>
      <c r="HX31" s="3863"/>
      <c r="HY31" s="3863"/>
      <c r="HZ31" s="3863"/>
      <c r="IA31" s="3863"/>
      <c r="IB31" s="3863"/>
      <c r="IC31" s="3863"/>
      <c r="ID31" s="3863"/>
      <c r="IE31" s="3863"/>
      <c r="IF31" s="3863"/>
      <c r="IG31" s="3863"/>
      <c r="IH31" s="3863"/>
      <c r="II31" s="3863"/>
      <c r="IJ31" s="3863"/>
      <c r="IK31" s="3863"/>
      <c r="IL31" s="3863"/>
      <c r="IM31" s="3863"/>
      <c r="IN31" s="3863"/>
      <c r="IO31" s="3863"/>
      <c r="IP31" s="3863"/>
      <c r="IQ31" s="3863"/>
      <c r="IR31" s="3863"/>
      <c r="IS31" s="3863"/>
      <c r="IT31" s="3863"/>
    </row>
    <row r="32" spans="1:254" ht="18" customHeight="1">
      <c r="A32" s="3865"/>
      <c r="B32" s="3868" t="s">
        <v>3118</v>
      </c>
      <c r="C32" s="3872" t="s">
        <v>3986</v>
      </c>
      <c r="D32" s="3873"/>
      <c r="E32" s="3882"/>
      <c r="F32" s="3860"/>
      <c r="G32" s="3816"/>
      <c r="H32" s="3816"/>
      <c r="I32" s="3816"/>
      <c r="J32" s="3816"/>
      <c r="K32" s="3862"/>
      <c r="L32" s="3862"/>
      <c r="M32" s="3862"/>
      <c r="N32" s="3863"/>
      <c r="O32" s="3863"/>
      <c r="P32" s="3863"/>
      <c r="Q32" s="3863"/>
      <c r="R32" s="3863"/>
      <c r="S32" s="3863"/>
      <c r="T32" s="3863"/>
      <c r="U32" s="3863"/>
      <c r="V32" s="3863"/>
      <c r="W32" s="3863"/>
      <c r="X32" s="3863"/>
      <c r="Y32" s="3863"/>
      <c r="Z32" s="3863"/>
      <c r="AA32" s="3863"/>
      <c r="AB32" s="3863"/>
      <c r="AC32" s="3863"/>
      <c r="AD32" s="3863"/>
      <c r="AE32" s="3863"/>
      <c r="AF32" s="3863"/>
      <c r="AG32" s="3863"/>
      <c r="AH32" s="3863"/>
      <c r="AI32" s="3863"/>
      <c r="AJ32" s="3863"/>
      <c r="AK32" s="3863"/>
      <c r="AL32" s="3863"/>
      <c r="AM32" s="3863"/>
      <c r="AN32" s="3863"/>
      <c r="AO32" s="3863"/>
      <c r="AP32" s="3863"/>
      <c r="AQ32" s="3863"/>
      <c r="AR32" s="3863"/>
      <c r="AS32" s="3863"/>
      <c r="AT32" s="3863"/>
      <c r="AU32" s="3863"/>
      <c r="AV32" s="3863"/>
      <c r="AW32" s="3863"/>
      <c r="AX32" s="3863"/>
      <c r="AY32" s="3863"/>
      <c r="AZ32" s="3863"/>
      <c r="BA32" s="3863"/>
      <c r="BB32" s="3863"/>
      <c r="BC32" s="3863"/>
      <c r="BD32" s="3863"/>
      <c r="BE32" s="3863"/>
      <c r="BF32" s="3863"/>
      <c r="BG32" s="3863"/>
      <c r="BH32" s="3863"/>
      <c r="BI32" s="3863"/>
      <c r="BJ32" s="3863"/>
      <c r="BK32" s="3863"/>
      <c r="BL32" s="3863"/>
      <c r="BM32" s="3863"/>
      <c r="BN32" s="3863"/>
      <c r="BO32" s="3863"/>
      <c r="BP32" s="3863"/>
      <c r="BQ32" s="3863"/>
      <c r="BR32" s="3863"/>
      <c r="BS32" s="3863"/>
      <c r="BT32" s="3863"/>
      <c r="BU32" s="3863"/>
      <c r="BV32" s="3863"/>
      <c r="BW32" s="3863"/>
      <c r="BX32" s="3863"/>
      <c r="BY32" s="3863"/>
      <c r="BZ32" s="3863"/>
      <c r="CA32" s="3863"/>
      <c r="CB32" s="3863"/>
      <c r="CC32" s="3863"/>
      <c r="CD32" s="3863"/>
      <c r="CE32" s="3863"/>
      <c r="CF32" s="3863"/>
      <c r="CG32" s="3863"/>
      <c r="CH32" s="3863"/>
      <c r="CI32" s="3863"/>
      <c r="CJ32" s="3863"/>
      <c r="CK32" s="3863"/>
      <c r="CL32" s="3863"/>
      <c r="CM32" s="3863"/>
      <c r="CN32" s="3863"/>
      <c r="CO32" s="3863"/>
      <c r="CP32" s="3863"/>
      <c r="CQ32" s="3863"/>
      <c r="CR32" s="3863"/>
      <c r="CS32" s="3863"/>
      <c r="CT32" s="3863"/>
      <c r="CU32" s="3863"/>
      <c r="CV32" s="3863"/>
      <c r="CW32" s="3863"/>
      <c r="CX32" s="3863"/>
      <c r="CY32" s="3863"/>
      <c r="CZ32" s="3863"/>
      <c r="DA32" s="3863"/>
      <c r="DB32" s="3863"/>
      <c r="DC32" s="3863"/>
      <c r="DD32" s="3863"/>
      <c r="DE32" s="3863"/>
      <c r="DF32" s="3863"/>
      <c r="DG32" s="3863"/>
      <c r="DH32" s="3863"/>
      <c r="DI32" s="3863"/>
      <c r="DJ32" s="3863"/>
      <c r="DK32" s="3863"/>
      <c r="DL32" s="3863"/>
      <c r="DM32" s="3863"/>
      <c r="DN32" s="3863"/>
      <c r="DO32" s="3863"/>
      <c r="DP32" s="3863"/>
      <c r="DQ32" s="3863"/>
      <c r="DR32" s="3863"/>
      <c r="DS32" s="3863"/>
      <c r="DT32" s="3863"/>
      <c r="DU32" s="3863"/>
      <c r="DV32" s="3863"/>
      <c r="DW32" s="3863"/>
      <c r="DX32" s="3863"/>
      <c r="DY32" s="3863"/>
      <c r="DZ32" s="3863"/>
      <c r="EA32" s="3863"/>
      <c r="EB32" s="3863"/>
      <c r="EC32" s="3863"/>
      <c r="ED32" s="3863"/>
      <c r="EE32" s="3863"/>
      <c r="EF32" s="3863"/>
      <c r="EG32" s="3863"/>
      <c r="EH32" s="3863"/>
      <c r="EI32" s="3863"/>
      <c r="EJ32" s="3863"/>
      <c r="EK32" s="3863"/>
      <c r="EL32" s="3863"/>
      <c r="EM32" s="3863"/>
      <c r="EN32" s="3863"/>
      <c r="EO32" s="3863"/>
      <c r="EP32" s="3863"/>
      <c r="EQ32" s="3863"/>
      <c r="ER32" s="3863"/>
      <c r="ES32" s="3863"/>
      <c r="ET32" s="3863"/>
      <c r="EU32" s="3863"/>
      <c r="EV32" s="3863"/>
      <c r="EW32" s="3863"/>
      <c r="EX32" s="3863"/>
      <c r="EY32" s="3863"/>
      <c r="EZ32" s="3863"/>
      <c r="FA32" s="3863"/>
      <c r="FB32" s="3863"/>
      <c r="FC32" s="3863"/>
      <c r="FD32" s="3863"/>
      <c r="FE32" s="3863"/>
      <c r="FF32" s="3863"/>
      <c r="FG32" s="3863"/>
      <c r="FH32" s="3863"/>
      <c r="FI32" s="3863"/>
      <c r="FJ32" s="3863"/>
      <c r="FK32" s="3863"/>
      <c r="FL32" s="3863"/>
      <c r="FM32" s="3863"/>
      <c r="FN32" s="3863"/>
      <c r="FO32" s="3863"/>
      <c r="FP32" s="3863"/>
      <c r="FQ32" s="3863"/>
      <c r="FR32" s="3863"/>
      <c r="FS32" s="3863"/>
      <c r="FT32" s="3863"/>
      <c r="FU32" s="3863"/>
      <c r="FV32" s="3863"/>
      <c r="FW32" s="3863"/>
      <c r="FX32" s="3863"/>
      <c r="FY32" s="3863"/>
      <c r="FZ32" s="3863"/>
      <c r="GA32" s="3863"/>
      <c r="GB32" s="3863"/>
      <c r="GC32" s="3863"/>
      <c r="GD32" s="3863"/>
      <c r="GE32" s="3863"/>
      <c r="GF32" s="3863"/>
      <c r="GG32" s="3863"/>
      <c r="GH32" s="3863"/>
      <c r="GI32" s="3863"/>
      <c r="GJ32" s="3863"/>
      <c r="GK32" s="3863"/>
      <c r="GL32" s="3863"/>
      <c r="GM32" s="3863"/>
      <c r="GN32" s="3863"/>
      <c r="GO32" s="3863"/>
      <c r="GP32" s="3863"/>
      <c r="GQ32" s="3863"/>
      <c r="GR32" s="3863"/>
      <c r="GS32" s="3863"/>
      <c r="GT32" s="3863"/>
      <c r="GU32" s="3863"/>
      <c r="GV32" s="3863"/>
      <c r="GW32" s="3863"/>
      <c r="GX32" s="3863"/>
      <c r="GY32" s="3863"/>
      <c r="GZ32" s="3863"/>
      <c r="HA32" s="3863"/>
      <c r="HB32" s="3863"/>
      <c r="HC32" s="3863"/>
      <c r="HD32" s="3863"/>
      <c r="HE32" s="3863"/>
      <c r="HF32" s="3863"/>
      <c r="HG32" s="3863"/>
      <c r="HH32" s="3863"/>
      <c r="HI32" s="3863"/>
      <c r="HJ32" s="3863"/>
      <c r="HK32" s="3863"/>
      <c r="HL32" s="3863"/>
      <c r="HM32" s="3863"/>
      <c r="HN32" s="3863"/>
      <c r="HO32" s="3863"/>
      <c r="HP32" s="3863"/>
      <c r="HQ32" s="3863"/>
      <c r="HR32" s="3863"/>
      <c r="HS32" s="3863"/>
      <c r="HT32" s="3863"/>
      <c r="HU32" s="3863"/>
      <c r="HV32" s="3863"/>
      <c r="HW32" s="3863"/>
      <c r="HX32" s="3863"/>
      <c r="HY32" s="3863"/>
      <c r="HZ32" s="3863"/>
      <c r="IA32" s="3863"/>
      <c r="IB32" s="3863"/>
      <c r="IC32" s="3863"/>
      <c r="ID32" s="3863"/>
      <c r="IE32" s="3863"/>
      <c r="IF32" s="3863"/>
      <c r="IG32" s="3863"/>
      <c r="IH32" s="3863"/>
      <c r="II32" s="3863"/>
      <c r="IJ32" s="3863"/>
      <c r="IK32" s="3863"/>
      <c r="IL32" s="3863"/>
      <c r="IM32" s="3863"/>
      <c r="IN32" s="3863"/>
      <c r="IO32" s="3863"/>
      <c r="IP32" s="3863"/>
      <c r="IQ32" s="3863"/>
      <c r="IR32" s="3863"/>
      <c r="IS32" s="3863"/>
      <c r="IT32" s="3863"/>
    </row>
    <row r="33" spans="1:254" ht="18" customHeight="1">
      <c r="A33" s="3865"/>
      <c r="B33" s="3868" t="s">
        <v>3119</v>
      </c>
      <c r="C33" s="3872" t="s">
        <v>3987</v>
      </c>
      <c r="D33" s="3880">
        <f>D34+D35</f>
        <v>0</v>
      </c>
      <c r="E33" s="3883">
        <f>E34+E35</f>
        <v>0</v>
      </c>
      <c r="F33" s="3860"/>
      <c r="G33" s="3816"/>
      <c r="H33" s="3816"/>
      <c r="I33" s="3816"/>
      <c r="J33" s="3816"/>
      <c r="K33" s="3862"/>
      <c r="L33" s="3862"/>
      <c r="M33" s="3862"/>
      <c r="N33" s="3863"/>
      <c r="O33" s="3863"/>
      <c r="P33" s="3863"/>
      <c r="Q33" s="3863"/>
      <c r="R33" s="3863"/>
      <c r="S33" s="3863"/>
      <c r="T33" s="3863"/>
      <c r="U33" s="3863"/>
      <c r="V33" s="3863"/>
      <c r="W33" s="3863"/>
      <c r="X33" s="3863"/>
      <c r="Y33" s="3863"/>
      <c r="Z33" s="3863"/>
      <c r="AA33" s="3863"/>
      <c r="AB33" s="3863"/>
      <c r="AC33" s="3863"/>
      <c r="AD33" s="3863"/>
      <c r="AE33" s="3863"/>
      <c r="AF33" s="3863"/>
      <c r="AG33" s="3863"/>
      <c r="AH33" s="3863"/>
      <c r="AI33" s="3863"/>
      <c r="AJ33" s="3863"/>
      <c r="AK33" s="3863"/>
      <c r="AL33" s="3863"/>
      <c r="AM33" s="3863"/>
      <c r="AN33" s="3863"/>
      <c r="AO33" s="3863"/>
      <c r="AP33" s="3863"/>
      <c r="AQ33" s="3863"/>
      <c r="AR33" s="3863"/>
      <c r="AS33" s="3863"/>
      <c r="AT33" s="3863"/>
      <c r="AU33" s="3863"/>
      <c r="AV33" s="3863"/>
      <c r="AW33" s="3863"/>
      <c r="AX33" s="3863"/>
      <c r="AY33" s="3863"/>
      <c r="AZ33" s="3863"/>
      <c r="BA33" s="3863"/>
      <c r="BB33" s="3863"/>
      <c r="BC33" s="3863"/>
      <c r="BD33" s="3863"/>
      <c r="BE33" s="3863"/>
      <c r="BF33" s="3863"/>
      <c r="BG33" s="3863"/>
      <c r="BH33" s="3863"/>
      <c r="BI33" s="3863"/>
      <c r="BJ33" s="3863"/>
      <c r="BK33" s="3863"/>
      <c r="BL33" s="3863"/>
      <c r="BM33" s="3863"/>
      <c r="BN33" s="3863"/>
      <c r="BO33" s="3863"/>
      <c r="BP33" s="3863"/>
      <c r="BQ33" s="3863"/>
      <c r="BR33" s="3863"/>
      <c r="BS33" s="3863"/>
      <c r="BT33" s="3863"/>
      <c r="BU33" s="3863"/>
      <c r="BV33" s="3863"/>
      <c r="BW33" s="3863"/>
      <c r="BX33" s="3863"/>
      <c r="BY33" s="3863"/>
      <c r="BZ33" s="3863"/>
      <c r="CA33" s="3863"/>
      <c r="CB33" s="3863"/>
      <c r="CC33" s="3863"/>
      <c r="CD33" s="3863"/>
      <c r="CE33" s="3863"/>
      <c r="CF33" s="3863"/>
      <c r="CG33" s="3863"/>
      <c r="CH33" s="3863"/>
      <c r="CI33" s="3863"/>
      <c r="CJ33" s="3863"/>
      <c r="CK33" s="3863"/>
      <c r="CL33" s="3863"/>
      <c r="CM33" s="3863"/>
      <c r="CN33" s="3863"/>
      <c r="CO33" s="3863"/>
      <c r="CP33" s="3863"/>
      <c r="CQ33" s="3863"/>
      <c r="CR33" s="3863"/>
      <c r="CS33" s="3863"/>
      <c r="CT33" s="3863"/>
      <c r="CU33" s="3863"/>
      <c r="CV33" s="3863"/>
      <c r="CW33" s="3863"/>
      <c r="CX33" s="3863"/>
      <c r="CY33" s="3863"/>
      <c r="CZ33" s="3863"/>
      <c r="DA33" s="3863"/>
      <c r="DB33" s="3863"/>
      <c r="DC33" s="3863"/>
      <c r="DD33" s="3863"/>
      <c r="DE33" s="3863"/>
      <c r="DF33" s="3863"/>
      <c r="DG33" s="3863"/>
      <c r="DH33" s="3863"/>
      <c r="DI33" s="3863"/>
      <c r="DJ33" s="3863"/>
      <c r="DK33" s="3863"/>
      <c r="DL33" s="3863"/>
      <c r="DM33" s="3863"/>
      <c r="DN33" s="3863"/>
      <c r="DO33" s="3863"/>
      <c r="DP33" s="3863"/>
      <c r="DQ33" s="3863"/>
      <c r="DR33" s="3863"/>
      <c r="DS33" s="3863"/>
      <c r="DT33" s="3863"/>
      <c r="DU33" s="3863"/>
      <c r="DV33" s="3863"/>
      <c r="DW33" s="3863"/>
      <c r="DX33" s="3863"/>
      <c r="DY33" s="3863"/>
      <c r="DZ33" s="3863"/>
      <c r="EA33" s="3863"/>
      <c r="EB33" s="3863"/>
      <c r="EC33" s="3863"/>
      <c r="ED33" s="3863"/>
      <c r="EE33" s="3863"/>
      <c r="EF33" s="3863"/>
      <c r="EG33" s="3863"/>
      <c r="EH33" s="3863"/>
      <c r="EI33" s="3863"/>
      <c r="EJ33" s="3863"/>
      <c r="EK33" s="3863"/>
      <c r="EL33" s="3863"/>
      <c r="EM33" s="3863"/>
      <c r="EN33" s="3863"/>
      <c r="EO33" s="3863"/>
      <c r="EP33" s="3863"/>
      <c r="EQ33" s="3863"/>
      <c r="ER33" s="3863"/>
      <c r="ES33" s="3863"/>
      <c r="ET33" s="3863"/>
      <c r="EU33" s="3863"/>
      <c r="EV33" s="3863"/>
      <c r="EW33" s="3863"/>
      <c r="EX33" s="3863"/>
      <c r="EY33" s="3863"/>
      <c r="EZ33" s="3863"/>
      <c r="FA33" s="3863"/>
      <c r="FB33" s="3863"/>
      <c r="FC33" s="3863"/>
      <c r="FD33" s="3863"/>
      <c r="FE33" s="3863"/>
      <c r="FF33" s="3863"/>
      <c r="FG33" s="3863"/>
      <c r="FH33" s="3863"/>
      <c r="FI33" s="3863"/>
      <c r="FJ33" s="3863"/>
      <c r="FK33" s="3863"/>
      <c r="FL33" s="3863"/>
      <c r="FM33" s="3863"/>
      <c r="FN33" s="3863"/>
      <c r="FO33" s="3863"/>
      <c r="FP33" s="3863"/>
      <c r="FQ33" s="3863"/>
      <c r="FR33" s="3863"/>
      <c r="FS33" s="3863"/>
      <c r="FT33" s="3863"/>
      <c r="FU33" s="3863"/>
      <c r="FV33" s="3863"/>
      <c r="FW33" s="3863"/>
      <c r="FX33" s="3863"/>
      <c r="FY33" s="3863"/>
      <c r="FZ33" s="3863"/>
      <c r="GA33" s="3863"/>
      <c r="GB33" s="3863"/>
      <c r="GC33" s="3863"/>
      <c r="GD33" s="3863"/>
      <c r="GE33" s="3863"/>
      <c r="GF33" s="3863"/>
      <c r="GG33" s="3863"/>
      <c r="GH33" s="3863"/>
      <c r="GI33" s="3863"/>
      <c r="GJ33" s="3863"/>
      <c r="GK33" s="3863"/>
      <c r="GL33" s="3863"/>
      <c r="GM33" s="3863"/>
      <c r="GN33" s="3863"/>
      <c r="GO33" s="3863"/>
      <c r="GP33" s="3863"/>
      <c r="GQ33" s="3863"/>
      <c r="GR33" s="3863"/>
      <c r="GS33" s="3863"/>
      <c r="GT33" s="3863"/>
      <c r="GU33" s="3863"/>
      <c r="GV33" s="3863"/>
      <c r="GW33" s="3863"/>
      <c r="GX33" s="3863"/>
      <c r="GY33" s="3863"/>
      <c r="GZ33" s="3863"/>
      <c r="HA33" s="3863"/>
      <c r="HB33" s="3863"/>
      <c r="HC33" s="3863"/>
      <c r="HD33" s="3863"/>
      <c r="HE33" s="3863"/>
      <c r="HF33" s="3863"/>
      <c r="HG33" s="3863"/>
      <c r="HH33" s="3863"/>
      <c r="HI33" s="3863"/>
      <c r="HJ33" s="3863"/>
      <c r="HK33" s="3863"/>
      <c r="HL33" s="3863"/>
      <c r="HM33" s="3863"/>
      <c r="HN33" s="3863"/>
      <c r="HO33" s="3863"/>
      <c r="HP33" s="3863"/>
      <c r="HQ33" s="3863"/>
      <c r="HR33" s="3863"/>
      <c r="HS33" s="3863"/>
      <c r="HT33" s="3863"/>
      <c r="HU33" s="3863"/>
      <c r="HV33" s="3863"/>
      <c r="HW33" s="3863"/>
      <c r="HX33" s="3863"/>
      <c r="HY33" s="3863"/>
      <c r="HZ33" s="3863"/>
      <c r="IA33" s="3863"/>
      <c r="IB33" s="3863"/>
      <c r="IC33" s="3863"/>
      <c r="ID33" s="3863"/>
      <c r="IE33" s="3863"/>
      <c r="IF33" s="3863"/>
      <c r="IG33" s="3863"/>
      <c r="IH33" s="3863"/>
      <c r="II33" s="3863"/>
      <c r="IJ33" s="3863"/>
      <c r="IK33" s="3863"/>
      <c r="IL33" s="3863"/>
      <c r="IM33" s="3863"/>
      <c r="IN33" s="3863"/>
      <c r="IO33" s="3863"/>
      <c r="IP33" s="3863"/>
      <c r="IQ33" s="3863"/>
      <c r="IR33" s="3863"/>
      <c r="IS33" s="3863"/>
      <c r="IT33" s="3863"/>
    </row>
    <row r="34" spans="1:254" ht="18" customHeight="1">
      <c r="A34" s="3865"/>
      <c r="B34" s="3868" t="s">
        <v>3120</v>
      </c>
      <c r="C34" s="3832" t="s">
        <v>3988</v>
      </c>
      <c r="D34" s="3873"/>
      <c r="E34" s="3882"/>
      <c r="F34" s="3860"/>
      <c r="G34" s="3816"/>
      <c r="H34" s="3816"/>
      <c r="I34" s="3816"/>
      <c r="J34" s="3816"/>
      <c r="K34" s="3862"/>
      <c r="L34" s="3862"/>
      <c r="M34" s="3862"/>
      <c r="N34" s="3863"/>
      <c r="O34" s="3863"/>
      <c r="P34" s="3863"/>
      <c r="Q34" s="3863"/>
      <c r="R34" s="3863"/>
      <c r="S34" s="3863"/>
      <c r="T34" s="3863"/>
      <c r="U34" s="3863"/>
      <c r="V34" s="3863"/>
      <c r="W34" s="3863"/>
      <c r="X34" s="3863"/>
      <c r="Y34" s="3863"/>
      <c r="Z34" s="3863"/>
      <c r="AA34" s="3863"/>
      <c r="AB34" s="3863"/>
      <c r="AC34" s="3863"/>
      <c r="AD34" s="3863"/>
      <c r="AE34" s="3863"/>
      <c r="AF34" s="3863"/>
      <c r="AG34" s="3863"/>
      <c r="AH34" s="3863"/>
      <c r="AI34" s="3863"/>
      <c r="AJ34" s="3863"/>
      <c r="AK34" s="3863"/>
      <c r="AL34" s="3863"/>
      <c r="AM34" s="3863"/>
      <c r="AN34" s="3863"/>
      <c r="AO34" s="3863"/>
      <c r="AP34" s="3863"/>
      <c r="AQ34" s="3863"/>
      <c r="AR34" s="3863"/>
      <c r="AS34" s="3863"/>
      <c r="AT34" s="3863"/>
      <c r="AU34" s="3863"/>
      <c r="AV34" s="3863"/>
      <c r="AW34" s="3863"/>
      <c r="AX34" s="3863"/>
      <c r="AY34" s="3863"/>
      <c r="AZ34" s="3863"/>
      <c r="BA34" s="3863"/>
      <c r="BB34" s="3863"/>
      <c r="BC34" s="3863"/>
      <c r="BD34" s="3863"/>
      <c r="BE34" s="3863"/>
      <c r="BF34" s="3863"/>
      <c r="BG34" s="3863"/>
      <c r="BH34" s="3863"/>
      <c r="BI34" s="3863"/>
      <c r="BJ34" s="3863"/>
      <c r="BK34" s="3863"/>
      <c r="BL34" s="3863"/>
      <c r="BM34" s="3863"/>
      <c r="BN34" s="3863"/>
      <c r="BO34" s="3863"/>
      <c r="BP34" s="3863"/>
      <c r="BQ34" s="3863"/>
      <c r="BR34" s="3863"/>
      <c r="BS34" s="3863"/>
      <c r="BT34" s="3863"/>
      <c r="BU34" s="3863"/>
      <c r="BV34" s="3863"/>
      <c r="BW34" s="3863"/>
      <c r="BX34" s="3863"/>
      <c r="BY34" s="3863"/>
      <c r="BZ34" s="3863"/>
      <c r="CA34" s="3863"/>
      <c r="CB34" s="3863"/>
      <c r="CC34" s="3863"/>
      <c r="CD34" s="3863"/>
      <c r="CE34" s="3863"/>
      <c r="CF34" s="3863"/>
      <c r="CG34" s="3863"/>
      <c r="CH34" s="3863"/>
      <c r="CI34" s="3863"/>
      <c r="CJ34" s="3863"/>
      <c r="CK34" s="3863"/>
      <c r="CL34" s="3863"/>
      <c r="CM34" s="3863"/>
      <c r="CN34" s="3863"/>
      <c r="CO34" s="3863"/>
      <c r="CP34" s="3863"/>
      <c r="CQ34" s="3863"/>
      <c r="CR34" s="3863"/>
      <c r="CS34" s="3863"/>
      <c r="CT34" s="3863"/>
      <c r="CU34" s="3863"/>
      <c r="CV34" s="3863"/>
      <c r="CW34" s="3863"/>
      <c r="CX34" s="3863"/>
      <c r="CY34" s="3863"/>
      <c r="CZ34" s="3863"/>
      <c r="DA34" s="3863"/>
      <c r="DB34" s="3863"/>
      <c r="DC34" s="3863"/>
      <c r="DD34" s="3863"/>
      <c r="DE34" s="3863"/>
      <c r="DF34" s="3863"/>
      <c r="DG34" s="3863"/>
      <c r="DH34" s="3863"/>
      <c r="DI34" s="3863"/>
      <c r="DJ34" s="3863"/>
      <c r="DK34" s="3863"/>
      <c r="DL34" s="3863"/>
      <c r="DM34" s="3863"/>
      <c r="DN34" s="3863"/>
      <c r="DO34" s="3863"/>
      <c r="DP34" s="3863"/>
      <c r="DQ34" s="3863"/>
      <c r="DR34" s="3863"/>
      <c r="DS34" s="3863"/>
      <c r="DT34" s="3863"/>
      <c r="DU34" s="3863"/>
      <c r="DV34" s="3863"/>
      <c r="DW34" s="3863"/>
      <c r="DX34" s="3863"/>
      <c r="DY34" s="3863"/>
      <c r="DZ34" s="3863"/>
      <c r="EA34" s="3863"/>
      <c r="EB34" s="3863"/>
      <c r="EC34" s="3863"/>
      <c r="ED34" s="3863"/>
      <c r="EE34" s="3863"/>
      <c r="EF34" s="3863"/>
      <c r="EG34" s="3863"/>
      <c r="EH34" s="3863"/>
      <c r="EI34" s="3863"/>
      <c r="EJ34" s="3863"/>
      <c r="EK34" s="3863"/>
      <c r="EL34" s="3863"/>
      <c r="EM34" s="3863"/>
      <c r="EN34" s="3863"/>
      <c r="EO34" s="3863"/>
      <c r="EP34" s="3863"/>
      <c r="EQ34" s="3863"/>
      <c r="ER34" s="3863"/>
      <c r="ES34" s="3863"/>
      <c r="ET34" s="3863"/>
      <c r="EU34" s="3863"/>
      <c r="EV34" s="3863"/>
      <c r="EW34" s="3863"/>
      <c r="EX34" s="3863"/>
      <c r="EY34" s="3863"/>
      <c r="EZ34" s="3863"/>
      <c r="FA34" s="3863"/>
      <c r="FB34" s="3863"/>
      <c r="FC34" s="3863"/>
      <c r="FD34" s="3863"/>
      <c r="FE34" s="3863"/>
      <c r="FF34" s="3863"/>
      <c r="FG34" s="3863"/>
      <c r="FH34" s="3863"/>
      <c r="FI34" s="3863"/>
      <c r="FJ34" s="3863"/>
      <c r="FK34" s="3863"/>
      <c r="FL34" s="3863"/>
      <c r="FM34" s="3863"/>
      <c r="FN34" s="3863"/>
      <c r="FO34" s="3863"/>
      <c r="FP34" s="3863"/>
      <c r="FQ34" s="3863"/>
      <c r="FR34" s="3863"/>
      <c r="FS34" s="3863"/>
      <c r="FT34" s="3863"/>
      <c r="FU34" s="3863"/>
      <c r="FV34" s="3863"/>
      <c r="FW34" s="3863"/>
      <c r="FX34" s="3863"/>
      <c r="FY34" s="3863"/>
      <c r="FZ34" s="3863"/>
      <c r="GA34" s="3863"/>
      <c r="GB34" s="3863"/>
      <c r="GC34" s="3863"/>
      <c r="GD34" s="3863"/>
      <c r="GE34" s="3863"/>
      <c r="GF34" s="3863"/>
      <c r="GG34" s="3863"/>
      <c r="GH34" s="3863"/>
      <c r="GI34" s="3863"/>
      <c r="GJ34" s="3863"/>
      <c r="GK34" s="3863"/>
      <c r="GL34" s="3863"/>
      <c r="GM34" s="3863"/>
      <c r="GN34" s="3863"/>
      <c r="GO34" s="3863"/>
      <c r="GP34" s="3863"/>
      <c r="GQ34" s="3863"/>
      <c r="GR34" s="3863"/>
      <c r="GS34" s="3863"/>
      <c r="GT34" s="3863"/>
      <c r="GU34" s="3863"/>
      <c r="GV34" s="3863"/>
      <c r="GW34" s="3863"/>
      <c r="GX34" s="3863"/>
      <c r="GY34" s="3863"/>
      <c r="GZ34" s="3863"/>
      <c r="HA34" s="3863"/>
      <c r="HB34" s="3863"/>
      <c r="HC34" s="3863"/>
      <c r="HD34" s="3863"/>
      <c r="HE34" s="3863"/>
      <c r="HF34" s="3863"/>
      <c r="HG34" s="3863"/>
      <c r="HH34" s="3863"/>
      <c r="HI34" s="3863"/>
      <c r="HJ34" s="3863"/>
      <c r="HK34" s="3863"/>
      <c r="HL34" s="3863"/>
      <c r="HM34" s="3863"/>
      <c r="HN34" s="3863"/>
      <c r="HO34" s="3863"/>
      <c r="HP34" s="3863"/>
      <c r="HQ34" s="3863"/>
      <c r="HR34" s="3863"/>
      <c r="HS34" s="3863"/>
      <c r="HT34" s="3863"/>
      <c r="HU34" s="3863"/>
      <c r="HV34" s="3863"/>
      <c r="HW34" s="3863"/>
      <c r="HX34" s="3863"/>
      <c r="HY34" s="3863"/>
      <c r="HZ34" s="3863"/>
      <c r="IA34" s="3863"/>
      <c r="IB34" s="3863"/>
      <c r="IC34" s="3863"/>
      <c r="ID34" s="3863"/>
      <c r="IE34" s="3863"/>
      <c r="IF34" s="3863"/>
      <c r="IG34" s="3863"/>
      <c r="IH34" s="3863"/>
      <c r="II34" s="3863"/>
      <c r="IJ34" s="3863"/>
      <c r="IK34" s="3863"/>
      <c r="IL34" s="3863"/>
      <c r="IM34" s="3863"/>
      <c r="IN34" s="3863"/>
      <c r="IO34" s="3863"/>
      <c r="IP34" s="3863"/>
      <c r="IQ34" s="3863"/>
      <c r="IR34" s="3863"/>
      <c r="IS34" s="3863"/>
      <c r="IT34" s="3863"/>
    </row>
    <row r="35" spans="1:254" ht="18" customHeight="1">
      <c r="A35" s="3865"/>
      <c r="B35" s="3868" t="s">
        <v>3121</v>
      </c>
      <c r="C35" s="3832" t="s">
        <v>3989</v>
      </c>
      <c r="D35" s="3873"/>
      <c r="E35" s="3882"/>
      <c r="F35" s="3860"/>
      <c r="G35" s="3816"/>
      <c r="H35" s="3816"/>
      <c r="I35" s="3816"/>
      <c r="J35" s="3816"/>
      <c r="K35" s="3862"/>
      <c r="L35" s="3862"/>
      <c r="M35" s="3862"/>
      <c r="N35" s="3863"/>
      <c r="O35" s="3863"/>
      <c r="P35" s="3863"/>
      <c r="Q35" s="3863"/>
      <c r="R35" s="3863"/>
      <c r="S35" s="3863"/>
      <c r="T35" s="3863"/>
      <c r="U35" s="3863"/>
      <c r="V35" s="3863"/>
      <c r="W35" s="3863"/>
      <c r="X35" s="3863"/>
      <c r="Y35" s="3863"/>
      <c r="Z35" s="3863"/>
      <c r="AA35" s="3863"/>
      <c r="AB35" s="3863"/>
      <c r="AC35" s="3863"/>
      <c r="AD35" s="3863"/>
      <c r="AE35" s="3863"/>
      <c r="AF35" s="3863"/>
      <c r="AG35" s="3863"/>
      <c r="AH35" s="3863"/>
      <c r="AI35" s="3863"/>
      <c r="AJ35" s="3863"/>
      <c r="AK35" s="3863"/>
      <c r="AL35" s="3863"/>
      <c r="AM35" s="3863"/>
      <c r="AN35" s="3863"/>
      <c r="AO35" s="3863"/>
      <c r="AP35" s="3863"/>
      <c r="AQ35" s="3863"/>
      <c r="AR35" s="3863"/>
      <c r="AS35" s="3863"/>
      <c r="AT35" s="3863"/>
      <c r="AU35" s="3863"/>
      <c r="AV35" s="3863"/>
      <c r="AW35" s="3863"/>
      <c r="AX35" s="3863"/>
      <c r="AY35" s="3863"/>
      <c r="AZ35" s="3863"/>
      <c r="BA35" s="3863"/>
      <c r="BB35" s="3863"/>
      <c r="BC35" s="3863"/>
      <c r="BD35" s="3863"/>
      <c r="BE35" s="3863"/>
      <c r="BF35" s="3863"/>
      <c r="BG35" s="3863"/>
      <c r="BH35" s="3863"/>
      <c r="BI35" s="3863"/>
      <c r="BJ35" s="3863"/>
      <c r="BK35" s="3863"/>
      <c r="BL35" s="3863"/>
      <c r="BM35" s="3863"/>
      <c r="BN35" s="3863"/>
      <c r="BO35" s="3863"/>
      <c r="BP35" s="3863"/>
      <c r="BQ35" s="3863"/>
      <c r="BR35" s="3863"/>
      <c r="BS35" s="3863"/>
      <c r="BT35" s="3863"/>
      <c r="BU35" s="3863"/>
      <c r="BV35" s="3863"/>
      <c r="BW35" s="3863"/>
      <c r="BX35" s="3863"/>
      <c r="BY35" s="3863"/>
      <c r="BZ35" s="3863"/>
      <c r="CA35" s="3863"/>
      <c r="CB35" s="3863"/>
      <c r="CC35" s="3863"/>
      <c r="CD35" s="3863"/>
      <c r="CE35" s="3863"/>
      <c r="CF35" s="3863"/>
      <c r="CG35" s="3863"/>
      <c r="CH35" s="3863"/>
      <c r="CI35" s="3863"/>
      <c r="CJ35" s="3863"/>
      <c r="CK35" s="3863"/>
      <c r="CL35" s="3863"/>
      <c r="CM35" s="3863"/>
      <c r="CN35" s="3863"/>
      <c r="CO35" s="3863"/>
      <c r="CP35" s="3863"/>
      <c r="CQ35" s="3863"/>
      <c r="CR35" s="3863"/>
      <c r="CS35" s="3863"/>
      <c r="CT35" s="3863"/>
      <c r="CU35" s="3863"/>
      <c r="CV35" s="3863"/>
      <c r="CW35" s="3863"/>
      <c r="CX35" s="3863"/>
      <c r="CY35" s="3863"/>
      <c r="CZ35" s="3863"/>
      <c r="DA35" s="3863"/>
      <c r="DB35" s="3863"/>
      <c r="DC35" s="3863"/>
      <c r="DD35" s="3863"/>
      <c r="DE35" s="3863"/>
      <c r="DF35" s="3863"/>
      <c r="DG35" s="3863"/>
      <c r="DH35" s="3863"/>
      <c r="DI35" s="3863"/>
      <c r="DJ35" s="3863"/>
      <c r="DK35" s="3863"/>
      <c r="DL35" s="3863"/>
      <c r="DM35" s="3863"/>
      <c r="DN35" s="3863"/>
      <c r="DO35" s="3863"/>
      <c r="DP35" s="3863"/>
      <c r="DQ35" s="3863"/>
      <c r="DR35" s="3863"/>
      <c r="DS35" s="3863"/>
      <c r="DT35" s="3863"/>
      <c r="DU35" s="3863"/>
      <c r="DV35" s="3863"/>
      <c r="DW35" s="3863"/>
      <c r="DX35" s="3863"/>
      <c r="DY35" s="3863"/>
      <c r="DZ35" s="3863"/>
      <c r="EA35" s="3863"/>
      <c r="EB35" s="3863"/>
      <c r="EC35" s="3863"/>
      <c r="ED35" s="3863"/>
      <c r="EE35" s="3863"/>
      <c r="EF35" s="3863"/>
      <c r="EG35" s="3863"/>
      <c r="EH35" s="3863"/>
      <c r="EI35" s="3863"/>
      <c r="EJ35" s="3863"/>
      <c r="EK35" s="3863"/>
      <c r="EL35" s="3863"/>
      <c r="EM35" s="3863"/>
      <c r="EN35" s="3863"/>
      <c r="EO35" s="3863"/>
      <c r="EP35" s="3863"/>
      <c r="EQ35" s="3863"/>
      <c r="ER35" s="3863"/>
      <c r="ES35" s="3863"/>
      <c r="ET35" s="3863"/>
      <c r="EU35" s="3863"/>
      <c r="EV35" s="3863"/>
      <c r="EW35" s="3863"/>
      <c r="EX35" s="3863"/>
      <c r="EY35" s="3863"/>
      <c r="EZ35" s="3863"/>
      <c r="FA35" s="3863"/>
      <c r="FB35" s="3863"/>
      <c r="FC35" s="3863"/>
      <c r="FD35" s="3863"/>
      <c r="FE35" s="3863"/>
      <c r="FF35" s="3863"/>
      <c r="FG35" s="3863"/>
      <c r="FH35" s="3863"/>
      <c r="FI35" s="3863"/>
      <c r="FJ35" s="3863"/>
      <c r="FK35" s="3863"/>
      <c r="FL35" s="3863"/>
      <c r="FM35" s="3863"/>
      <c r="FN35" s="3863"/>
      <c r="FO35" s="3863"/>
      <c r="FP35" s="3863"/>
      <c r="FQ35" s="3863"/>
      <c r="FR35" s="3863"/>
      <c r="FS35" s="3863"/>
      <c r="FT35" s="3863"/>
      <c r="FU35" s="3863"/>
      <c r="FV35" s="3863"/>
      <c r="FW35" s="3863"/>
      <c r="FX35" s="3863"/>
      <c r="FY35" s="3863"/>
      <c r="FZ35" s="3863"/>
      <c r="GA35" s="3863"/>
      <c r="GB35" s="3863"/>
      <c r="GC35" s="3863"/>
      <c r="GD35" s="3863"/>
      <c r="GE35" s="3863"/>
      <c r="GF35" s="3863"/>
      <c r="GG35" s="3863"/>
      <c r="GH35" s="3863"/>
      <c r="GI35" s="3863"/>
      <c r="GJ35" s="3863"/>
      <c r="GK35" s="3863"/>
      <c r="GL35" s="3863"/>
      <c r="GM35" s="3863"/>
      <c r="GN35" s="3863"/>
      <c r="GO35" s="3863"/>
      <c r="GP35" s="3863"/>
      <c r="GQ35" s="3863"/>
      <c r="GR35" s="3863"/>
      <c r="GS35" s="3863"/>
      <c r="GT35" s="3863"/>
      <c r="GU35" s="3863"/>
      <c r="GV35" s="3863"/>
      <c r="GW35" s="3863"/>
      <c r="GX35" s="3863"/>
      <c r="GY35" s="3863"/>
      <c r="GZ35" s="3863"/>
      <c r="HA35" s="3863"/>
      <c r="HB35" s="3863"/>
      <c r="HC35" s="3863"/>
      <c r="HD35" s="3863"/>
      <c r="HE35" s="3863"/>
      <c r="HF35" s="3863"/>
      <c r="HG35" s="3863"/>
      <c r="HH35" s="3863"/>
      <c r="HI35" s="3863"/>
      <c r="HJ35" s="3863"/>
      <c r="HK35" s="3863"/>
      <c r="HL35" s="3863"/>
      <c r="HM35" s="3863"/>
      <c r="HN35" s="3863"/>
      <c r="HO35" s="3863"/>
      <c r="HP35" s="3863"/>
      <c r="HQ35" s="3863"/>
      <c r="HR35" s="3863"/>
      <c r="HS35" s="3863"/>
      <c r="HT35" s="3863"/>
      <c r="HU35" s="3863"/>
      <c r="HV35" s="3863"/>
      <c r="HW35" s="3863"/>
      <c r="HX35" s="3863"/>
      <c r="HY35" s="3863"/>
      <c r="HZ35" s="3863"/>
      <c r="IA35" s="3863"/>
      <c r="IB35" s="3863"/>
      <c r="IC35" s="3863"/>
      <c r="ID35" s="3863"/>
      <c r="IE35" s="3863"/>
      <c r="IF35" s="3863"/>
      <c r="IG35" s="3863"/>
      <c r="IH35" s="3863"/>
      <c r="II35" s="3863"/>
      <c r="IJ35" s="3863"/>
      <c r="IK35" s="3863"/>
      <c r="IL35" s="3863"/>
      <c r="IM35" s="3863"/>
      <c r="IN35" s="3863"/>
      <c r="IO35" s="3863"/>
      <c r="IP35" s="3863"/>
      <c r="IQ35" s="3863"/>
      <c r="IR35" s="3863"/>
      <c r="IS35" s="3863"/>
      <c r="IT35" s="3863"/>
    </row>
    <row r="36" spans="1:254" ht="18" customHeight="1">
      <c r="A36" s="3865"/>
      <c r="B36" s="3868" t="s">
        <v>3122</v>
      </c>
      <c r="C36" s="3869" t="s">
        <v>3990</v>
      </c>
      <c r="D36" s="3873"/>
      <c r="E36" s="3882"/>
      <c r="F36" s="3860"/>
      <c r="G36" s="3816"/>
      <c r="H36" s="3816"/>
      <c r="I36" s="3816"/>
      <c r="J36" s="3816"/>
      <c r="K36" s="3862"/>
      <c r="L36" s="3862"/>
      <c r="M36" s="3862"/>
      <c r="N36" s="3863"/>
      <c r="O36" s="3863"/>
      <c r="P36" s="3863"/>
      <c r="Q36" s="3863"/>
      <c r="R36" s="3863"/>
      <c r="S36" s="3863"/>
      <c r="T36" s="3863"/>
      <c r="U36" s="3863"/>
      <c r="V36" s="3863"/>
      <c r="W36" s="3863"/>
      <c r="X36" s="3863"/>
      <c r="Y36" s="3863"/>
      <c r="Z36" s="3863"/>
      <c r="AA36" s="3863"/>
      <c r="AB36" s="3863"/>
      <c r="AC36" s="3863"/>
      <c r="AD36" s="3863"/>
      <c r="AE36" s="3863"/>
      <c r="AF36" s="3863"/>
      <c r="AG36" s="3863"/>
      <c r="AH36" s="3863"/>
      <c r="AI36" s="3863"/>
      <c r="AJ36" s="3863"/>
      <c r="AK36" s="3863"/>
      <c r="AL36" s="3863"/>
      <c r="AM36" s="3863"/>
      <c r="AN36" s="3863"/>
      <c r="AO36" s="3863"/>
      <c r="AP36" s="3863"/>
      <c r="AQ36" s="3863"/>
      <c r="AR36" s="3863"/>
      <c r="AS36" s="3863"/>
      <c r="AT36" s="3863"/>
      <c r="AU36" s="3863"/>
      <c r="AV36" s="3863"/>
      <c r="AW36" s="3863"/>
      <c r="AX36" s="3863"/>
      <c r="AY36" s="3863"/>
      <c r="AZ36" s="3863"/>
      <c r="BA36" s="3863"/>
      <c r="BB36" s="3863"/>
      <c r="BC36" s="3863"/>
      <c r="BD36" s="3863"/>
      <c r="BE36" s="3863"/>
      <c r="BF36" s="3863"/>
      <c r="BG36" s="3863"/>
      <c r="BH36" s="3863"/>
      <c r="BI36" s="3863"/>
      <c r="BJ36" s="3863"/>
      <c r="BK36" s="3863"/>
      <c r="BL36" s="3863"/>
      <c r="BM36" s="3863"/>
      <c r="BN36" s="3863"/>
      <c r="BO36" s="3863"/>
      <c r="BP36" s="3863"/>
      <c r="BQ36" s="3863"/>
      <c r="BR36" s="3863"/>
      <c r="BS36" s="3863"/>
      <c r="BT36" s="3863"/>
      <c r="BU36" s="3863"/>
      <c r="BV36" s="3863"/>
      <c r="BW36" s="3863"/>
      <c r="BX36" s="3863"/>
      <c r="BY36" s="3863"/>
      <c r="BZ36" s="3863"/>
      <c r="CA36" s="3863"/>
      <c r="CB36" s="3863"/>
      <c r="CC36" s="3863"/>
      <c r="CD36" s="3863"/>
      <c r="CE36" s="3863"/>
      <c r="CF36" s="3863"/>
      <c r="CG36" s="3863"/>
      <c r="CH36" s="3863"/>
      <c r="CI36" s="3863"/>
      <c r="CJ36" s="3863"/>
      <c r="CK36" s="3863"/>
      <c r="CL36" s="3863"/>
      <c r="CM36" s="3863"/>
      <c r="CN36" s="3863"/>
      <c r="CO36" s="3863"/>
      <c r="CP36" s="3863"/>
      <c r="CQ36" s="3863"/>
      <c r="CR36" s="3863"/>
      <c r="CS36" s="3863"/>
      <c r="CT36" s="3863"/>
      <c r="CU36" s="3863"/>
      <c r="CV36" s="3863"/>
      <c r="CW36" s="3863"/>
      <c r="CX36" s="3863"/>
      <c r="CY36" s="3863"/>
      <c r="CZ36" s="3863"/>
      <c r="DA36" s="3863"/>
      <c r="DB36" s="3863"/>
      <c r="DC36" s="3863"/>
      <c r="DD36" s="3863"/>
      <c r="DE36" s="3863"/>
      <c r="DF36" s="3863"/>
      <c r="DG36" s="3863"/>
      <c r="DH36" s="3863"/>
      <c r="DI36" s="3863"/>
      <c r="DJ36" s="3863"/>
      <c r="DK36" s="3863"/>
      <c r="DL36" s="3863"/>
      <c r="DM36" s="3863"/>
      <c r="DN36" s="3863"/>
      <c r="DO36" s="3863"/>
      <c r="DP36" s="3863"/>
      <c r="DQ36" s="3863"/>
      <c r="DR36" s="3863"/>
      <c r="DS36" s="3863"/>
      <c r="DT36" s="3863"/>
      <c r="DU36" s="3863"/>
      <c r="DV36" s="3863"/>
      <c r="DW36" s="3863"/>
      <c r="DX36" s="3863"/>
      <c r="DY36" s="3863"/>
      <c r="DZ36" s="3863"/>
      <c r="EA36" s="3863"/>
      <c r="EB36" s="3863"/>
      <c r="EC36" s="3863"/>
      <c r="ED36" s="3863"/>
      <c r="EE36" s="3863"/>
      <c r="EF36" s="3863"/>
      <c r="EG36" s="3863"/>
      <c r="EH36" s="3863"/>
      <c r="EI36" s="3863"/>
      <c r="EJ36" s="3863"/>
      <c r="EK36" s="3863"/>
      <c r="EL36" s="3863"/>
      <c r="EM36" s="3863"/>
      <c r="EN36" s="3863"/>
      <c r="EO36" s="3863"/>
      <c r="EP36" s="3863"/>
      <c r="EQ36" s="3863"/>
      <c r="ER36" s="3863"/>
      <c r="ES36" s="3863"/>
      <c r="ET36" s="3863"/>
      <c r="EU36" s="3863"/>
      <c r="EV36" s="3863"/>
      <c r="EW36" s="3863"/>
      <c r="EX36" s="3863"/>
      <c r="EY36" s="3863"/>
      <c r="EZ36" s="3863"/>
      <c r="FA36" s="3863"/>
      <c r="FB36" s="3863"/>
      <c r="FC36" s="3863"/>
      <c r="FD36" s="3863"/>
      <c r="FE36" s="3863"/>
      <c r="FF36" s="3863"/>
      <c r="FG36" s="3863"/>
      <c r="FH36" s="3863"/>
      <c r="FI36" s="3863"/>
      <c r="FJ36" s="3863"/>
      <c r="FK36" s="3863"/>
      <c r="FL36" s="3863"/>
      <c r="FM36" s="3863"/>
      <c r="FN36" s="3863"/>
      <c r="FO36" s="3863"/>
      <c r="FP36" s="3863"/>
      <c r="FQ36" s="3863"/>
      <c r="FR36" s="3863"/>
      <c r="FS36" s="3863"/>
      <c r="FT36" s="3863"/>
      <c r="FU36" s="3863"/>
      <c r="FV36" s="3863"/>
      <c r="FW36" s="3863"/>
      <c r="FX36" s="3863"/>
      <c r="FY36" s="3863"/>
      <c r="FZ36" s="3863"/>
      <c r="GA36" s="3863"/>
      <c r="GB36" s="3863"/>
      <c r="GC36" s="3863"/>
      <c r="GD36" s="3863"/>
      <c r="GE36" s="3863"/>
      <c r="GF36" s="3863"/>
      <c r="GG36" s="3863"/>
      <c r="GH36" s="3863"/>
      <c r="GI36" s="3863"/>
      <c r="GJ36" s="3863"/>
      <c r="GK36" s="3863"/>
      <c r="GL36" s="3863"/>
      <c r="GM36" s="3863"/>
      <c r="GN36" s="3863"/>
      <c r="GO36" s="3863"/>
      <c r="GP36" s="3863"/>
      <c r="GQ36" s="3863"/>
      <c r="GR36" s="3863"/>
      <c r="GS36" s="3863"/>
      <c r="GT36" s="3863"/>
      <c r="GU36" s="3863"/>
      <c r="GV36" s="3863"/>
      <c r="GW36" s="3863"/>
      <c r="GX36" s="3863"/>
      <c r="GY36" s="3863"/>
      <c r="GZ36" s="3863"/>
      <c r="HA36" s="3863"/>
      <c r="HB36" s="3863"/>
      <c r="HC36" s="3863"/>
      <c r="HD36" s="3863"/>
      <c r="HE36" s="3863"/>
      <c r="HF36" s="3863"/>
      <c r="HG36" s="3863"/>
      <c r="HH36" s="3863"/>
      <c r="HI36" s="3863"/>
      <c r="HJ36" s="3863"/>
      <c r="HK36" s="3863"/>
      <c r="HL36" s="3863"/>
      <c r="HM36" s="3863"/>
      <c r="HN36" s="3863"/>
      <c r="HO36" s="3863"/>
      <c r="HP36" s="3863"/>
      <c r="HQ36" s="3863"/>
      <c r="HR36" s="3863"/>
      <c r="HS36" s="3863"/>
      <c r="HT36" s="3863"/>
      <c r="HU36" s="3863"/>
      <c r="HV36" s="3863"/>
      <c r="HW36" s="3863"/>
      <c r="HX36" s="3863"/>
      <c r="HY36" s="3863"/>
      <c r="HZ36" s="3863"/>
      <c r="IA36" s="3863"/>
      <c r="IB36" s="3863"/>
      <c r="IC36" s="3863"/>
      <c r="ID36" s="3863"/>
      <c r="IE36" s="3863"/>
      <c r="IF36" s="3863"/>
      <c r="IG36" s="3863"/>
      <c r="IH36" s="3863"/>
      <c r="II36" s="3863"/>
      <c r="IJ36" s="3863"/>
      <c r="IK36" s="3863"/>
      <c r="IL36" s="3863"/>
      <c r="IM36" s="3863"/>
      <c r="IN36" s="3863"/>
      <c r="IO36" s="3863"/>
      <c r="IP36" s="3863"/>
      <c r="IQ36" s="3863"/>
      <c r="IR36" s="3863"/>
      <c r="IS36" s="3863"/>
      <c r="IT36" s="3863"/>
    </row>
    <row r="37" spans="1:254" ht="18" customHeight="1">
      <c r="A37" s="3865"/>
      <c r="B37" s="3868" t="s">
        <v>3123</v>
      </c>
      <c r="C37" s="3842" t="s">
        <v>3991</v>
      </c>
      <c r="D37" s="3873"/>
      <c r="E37" s="3882"/>
      <c r="F37" s="3860"/>
      <c r="G37" s="3816"/>
      <c r="H37" s="3816"/>
      <c r="I37" s="3816"/>
      <c r="J37" s="3816"/>
      <c r="K37" s="3862"/>
      <c r="L37" s="3862"/>
      <c r="M37" s="3862"/>
      <c r="N37" s="3863"/>
      <c r="O37" s="3863"/>
      <c r="P37" s="3863"/>
      <c r="Q37" s="3863"/>
      <c r="R37" s="3863"/>
      <c r="S37" s="3863"/>
      <c r="T37" s="3863"/>
      <c r="U37" s="3863"/>
      <c r="V37" s="3863"/>
      <c r="W37" s="3863"/>
      <c r="X37" s="3863"/>
      <c r="Y37" s="3863"/>
      <c r="Z37" s="3863"/>
      <c r="AA37" s="3863"/>
      <c r="AB37" s="3863"/>
      <c r="AC37" s="3863"/>
      <c r="AD37" s="3863"/>
      <c r="AE37" s="3863"/>
      <c r="AF37" s="3863"/>
      <c r="AG37" s="3863"/>
      <c r="AH37" s="3863"/>
      <c r="AI37" s="3863"/>
      <c r="AJ37" s="3863"/>
      <c r="AK37" s="3863"/>
      <c r="AL37" s="3863"/>
      <c r="AM37" s="3863"/>
      <c r="AN37" s="3863"/>
      <c r="AO37" s="3863"/>
      <c r="AP37" s="3863"/>
      <c r="AQ37" s="3863"/>
      <c r="AR37" s="3863"/>
      <c r="AS37" s="3863"/>
      <c r="AT37" s="3863"/>
      <c r="AU37" s="3863"/>
      <c r="AV37" s="3863"/>
      <c r="AW37" s="3863"/>
      <c r="AX37" s="3863"/>
      <c r="AY37" s="3863"/>
      <c r="AZ37" s="3863"/>
      <c r="BA37" s="3863"/>
      <c r="BB37" s="3863"/>
      <c r="BC37" s="3863"/>
      <c r="BD37" s="3863"/>
      <c r="BE37" s="3863"/>
      <c r="BF37" s="3863"/>
      <c r="BG37" s="3863"/>
      <c r="BH37" s="3863"/>
      <c r="BI37" s="3863"/>
      <c r="BJ37" s="3863"/>
      <c r="BK37" s="3863"/>
      <c r="BL37" s="3863"/>
      <c r="BM37" s="3863"/>
      <c r="BN37" s="3863"/>
      <c r="BO37" s="3863"/>
      <c r="BP37" s="3863"/>
      <c r="BQ37" s="3863"/>
      <c r="BR37" s="3863"/>
      <c r="BS37" s="3863"/>
      <c r="BT37" s="3863"/>
      <c r="BU37" s="3863"/>
      <c r="BV37" s="3863"/>
      <c r="BW37" s="3863"/>
      <c r="BX37" s="3863"/>
      <c r="BY37" s="3863"/>
      <c r="BZ37" s="3863"/>
      <c r="CA37" s="3863"/>
      <c r="CB37" s="3863"/>
      <c r="CC37" s="3863"/>
      <c r="CD37" s="3863"/>
      <c r="CE37" s="3863"/>
      <c r="CF37" s="3863"/>
      <c r="CG37" s="3863"/>
      <c r="CH37" s="3863"/>
      <c r="CI37" s="3863"/>
      <c r="CJ37" s="3863"/>
      <c r="CK37" s="3863"/>
      <c r="CL37" s="3863"/>
      <c r="CM37" s="3863"/>
      <c r="CN37" s="3863"/>
      <c r="CO37" s="3863"/>
      <c r="CP37" s="3863"/>
      <c r="CQ37" s="3863"/>
      <c r="CR37" s="3863"/>
      <c r="CS37" s="3863"/>
      <c r="CT37" s="3863"/>
      <c r="CU37" s="3863"/>
      <c r="CV37" s="3863"/>
      <c r="CW37" s="3863"/>
      <c r="CX37" s="3863"/>
      <c r="CY37" s="3863"/>
      <c r="CZ37" s="3863"/>
      <c r="DA37" s="3863"/>
      <c r="DB37" s="3863"/>
      <c r="DC37" s="3863"/>
      <c r="DD37" s="3863"/>
      <c r="DE37" s="3863"/>
      <c r="DF37" s="3863"/>
      <c r="DG37" s="3863"/>
      <c r="DH37" s="3863"/>
      <c r="DI37" s="3863"/>
      <c r="DJ37" s="3863"/>
      <c r="DK37" s="3863"/>
      <c r="DL37" s="3863"/>
      <c r="DM37" s="3863"/>
      <c r="DN37" s="3863"/>
      <c r="DO37" s="3863"/>
      <c r="DP37" s="3863"/>
      <c r="DQ37" s="3863"/>
      <c r="DR37" s="3863"/>
      <c r="DS37" s="3863"/>
      <c r="DT37" s="3863"/>
      <c r="DU37" s="3863"/>
      <c r="DV37" s="3863"/>
      <c r="DW37" s="3863"/>
      <c r="DX37" s="3863"/>
      <c r="DY37" s="3863"/>
      <c r="DZ37" s="3863"/>
      <c r="EA37" s="3863"/>
      <c r="EB37" s="3863"/>
      <c r="EC37" s="3863"/>
      <c r="ED37" s="3863"/>
      <c r="EE37" s="3863"/>
      <c r="EF37" s="3863"/>
      <c r="EG37" s="3863"/>
      <c r="EH37" s="3863"/>
      <c r="EI37" s="3863"/>
      <c r="EJ37" s="3863"/>
      <c r="EK37" s="3863"/>
      <c r="EL37" s="3863"/>
      <c r="EM37" s="3863"/>
      <c r="EN37" s="3863"/>
      <c r="EO37" s="3863"/>
      <c r="EP37" s="3863"/>
      <c r="EQ37" s="3863"/>
      <c r="ER37" s="3863"/>
      <c r="ES37" s="3863"/>
      <c r="ET37" s="3863"/>
      <c r="EU37" s="3863"/>
      <c r="EV37" s="3863"/>
      <c r="EW37" s="3863"/>
      <c r="EX37" s="3863"/>
      <c r="EY37" s="3863"/>
      <c r="EZ37" s="3863"/>
      <c r="FA37" s="3863"/>
      <c r="FB37" s="3863"/>
      <c r="FC37" s="3863"/>
      <c r="FD37" s="3863"/>
      <c r="FE37" s="3863"/>
      <c r="FF37" s="3863"/>
      <c r="FG37" s="3863"/>
      <c r="FH37" s="3863"/>
      <c r="FI37" s="3863"/>
      <c r="FJ37" s="3863"/>
      <c r="FK37" s="3863"/>
      <c r="FL37" s="3863"/>
      <c r="FM37" s="3863"/>
      <c r="FN37" s="3863"/>
      <c r="FO37" s="3863"/>
      <c r="FP37" s="3863"/>
      <c r="FQ37" s="3863"/>
      <c r="FR37" s="3863"/>
      <c r="FS37" s="3863"/>
      <c r="FT37" s="3863"/>
      <c r="FU37" s="3863"/>
      <c r="FV37" s="3863"/>
      <c r="FW37" s="3863"/>
      <c r="FX37" s="3863"/>
      <c r="FY37" s="3863"/>
      <c r="FZ37" s="3863"/>
      <c r="GA37" s="3863"/>
      <c r="GB37" s="3863"/>
      <c r="GC37" s="3863"/>
      <c r="GD37" s="3863"/>
      <c r="GE37" s="3863"/>
      <c r="GF37" s="3863"/>
      <c r="GG37" s="3863"/>
      <c r="GH37" s="3863"/>
      <c r="GI37" s="3863"/>
      <c r="GJ37" s="3863"/>
      <c r="GK37" s="3863"/>
      <c r="GL37" s="3863"/>
      <c r="GM37" s="3863"/>
      <c r="GN37" s="3863"/>
      <c r="GO37" s="3863"/>
      <c r="GP37" s="3863"/>
      <c r="GQ37" s="3863"/>
      <c r="GR37" s="3863"/>
      <c r="GS37" s="3863"/>
      <c r="GT37" s="3863"/>
      <c r="GU37" s="3863"/>
      <c r="GV37" s="3863"/>
      <c r="GW37" s="3863"/>
      <c r="GX37" s="3863"/>
      <c r="GY37" s="3863"/>
      <c r="GZ37" s="3863"/>
      <c r="HA37" s="3863"/>
      <c r="HB37" s="3863"/>
      <c r="HC37" s="3863"/>
      <c r="HD37" s="3863"/>
      <c r="HE37" s="3863"/>
      <c r="HF37" s="3863"/>
      <c r="HG37" s="3863"/>
      <c r="HH37" s="3863"/>
      <c r="HI37" s="3863"/>
      <c r="HJ37" s="3863"/>
      <c r="HK37" s="3863"/>
      <c r="HL37" s="3863"/>
      <c r="HM37" s="3863"/>
      <c r="HN37" s="3863"/>
      <c r="HO37" s="3863"/>
      <c r="HP37" s="3863"/>
      <c r="HQ37" s="3863"/>
      <c r="HR37" s="3863"/>
      <c r="HS37" s="3863"/>
      <c r="HT37" s="3863"/>
      <c r="HU37" s="3863"/>
      <c r="HV37" s="3863"/>
      <c r="HW37" s="3863"/>
      <c r="HX37" s="3863"/>
      <c r="HY37" s="3863"/>
      <c r="HZ37" s="3863"/>
      <c r="IA37" s="3863"/>
      <c r="IB37" s="3863"/>
      <c r="IC37" s="3863"/>
      <c r="ID37" s="3863"/>
      <c r="IE37" s="3863"/>
      <c r="IF37" s="3863"/>
      <c r="IG37" s="3863"/>
      <c r="IH37" s="3863"/>
      <c r="II37" s="3863"/>
      <c r="IJ37" s="3863"/>
      <c r="IK37" s="3863"/>
      <c r="IL37" s="3863"/>
      <c r="IM37" s="3863"/>
      <c r="IN37" s="3863"/>
      <c r="IO37" s="3863"/>
      <c r="IP37" s="3863"/>
      <c r="IQ37" s="3863"/>
      <c r="IR37" s="3863"/>
      <c r="IS37" s="3863"/>
      <c r="IT37" s="3863"/>
    </row>
    <row r="38" spans="1:254" ht="18" customHeight="1" thickBot="1">
      <c r="A38" s="3865"/>
      <c r="B38" s="3884" t="s">
        <v>3124</v>
      </c>
      <c r="C38" s="3885" t="s">
        <v>3992</v>
      </c>
      <c r="D38" s="3886"/>
      <c r="E38" s="3887"/>
      <c r="F38" s="3860"/>
      <c r="G38" s="3816"/>
      <c r="H38" s="3816"/>
      <c r="I38" s="3816"/>
      <c r="J38" s="3816"/>
      <c r="K38" s="3862"/>
      <c r="L38" s="3862"/>
      <c r="M38" s="3862"/>
      <c r="N38" s="3863"/>
      <c r="O38" s="3863"/>
      <c r="P38" s="3863"/>
      <c r="Q38" s="3863"/>
      <c r="R38" s="3863"/>
      <c r="S38" s="3863"/>
      <c r="T38" s="3863"/>
      <c r="U38" s="3863"/>
      <c r="V38" s="3863"/>
      <c r="W38" s="3863"/>
      <c r="X38" s="3863"/>
      <c r="Y38" s="3863"/>
      <c r="Z38" s="3863"/>
      <c r="AA38" s="3863"/>
      <c r="AB38" s="3863"/>
      <c r="AC38" s="3863"/>
      <c r="AD38" s="3863"/>
      <c r="AE38" s="3863"/>
      <c r="AF38" s="3863"/>
      <c r="AG38" s="3863"/>
      <c r="AH38" s="3863"/>
      <c r="AI38" s="3863"/>
      <c r="AJ38" s="3863"/>
      <c r="AK38" s="3863"/>
      <c r="AL38" s="3863"/>
      <c r="AM38" s="3863"/>
      <c r="AN38" s="3863"/>
      <c r="AO38" s="3863"/>
      <c r="AP38" s="3863"/>
      <c r="AQ38" s="3863"/>
      <c r="AR38" s="3863"/>
      <c r="AS38" s="3863"/>
      <c r="AT38" s="3863"/>
      <c r="AU38" s="3863"/>
      <c r="AV38" s="3863"/>
      <c r="AW38" s="3863"/>
      <c r="AX38" s="3863"/>
      <c r="AY38" s="3863"/>
      <c r="AZ38" s="3863"/>
      <c r="BA38" s="3863"/>
      <c r="BB38" s="3863"/>
      <c r="BC38" s="3863"/>
      <c r="BD38" s="3863"/>
      <c r="BE38" s="3863"/>
      <c r="BF38" s="3863"/>
      <c r="BG38" s="3863"/>
      <c r="BH38" s="3863"/>
      <c r="BI38" s="3863"/>
      <c r="BJ38" s="3863"/>
      <c r="BK38" s="3863"/>
      <c r="BL38" s="3863"/>
      <c r="BM38" s="3863"/>
      <c r="BN38" s="3863"/>
      <c r="BO38" s="3863"/>
      <c r="BP38" s="3863"/>
      <c r="BQ38" s="3863"/>
      <c r="BR38" s="3863"/>
      <c r="BS38" s="3863"/>
      <c r="BT38" s="3863"/>
      <c r="BU38" s="3863"/>
      <c r="BV38" s="3863"/>
      <c r="BW38" s="3863"/>
      <c r="BX38" s="3863"/>
      <c r="BY38" s="3863"/>
      <c r="BZ38" s="3863"/>
      <c r="CA38" s="3863"/>
      <c r="CB38" s="3863"/>
      <c r="CC38" s="3863"/>
      <c r="CD38" s="3863"/>
      <c r="CE38" s="3863"/>
      <c r="CF38" s="3863"/>
      <c r="CG38" s="3863"/>
      <c r="CH38" s="3863"/>
      <c r="CI38" s="3863"/>
      <c r="CJ38" s="3863"/>
      <c r="CK38" s="3863"/>
      <c r="CL38" s="3863"/>
      <c r="CM38" s="3863"/>
      <c r="CN38" s="3863"/>
      <c r="CO38" s="3863"/>
      <c r="CP38" s="3863"/>
      <c r="CQ38" s="3863"/>
      <c r="CR38" s="3863"/>
      <c r="CS38" s="3863"/>
      <c r="CT38" s="3863"/>
      <c r="CU38" s="3863"/>
      <c r="CV38" s="3863"/>
      <c r="CW38" s="3863"/>
      <c r="CX38" s="3863"/>
      <c r="CY38" s="3863"/>
      <c r="CZ38" s="3863"/>
      <c r="DA38" s="3863"/>
      <c r="DB38" s="3863"/>
      <c r="DC38" s="3863"/>
      <c r="DD38" s="3863"/>
      <c r="DE38" s="3863"/>
      <c r="DF38" s="3863"/>
      <c r="DG38" s="3863"/>
      <c r="DH38" s="3863"/>
      <c r="DI38" s="3863"/>
      <c r="DJ38" s="3863"/>
      <c r="DK38" s="3863"/>
      <c r="DL38" s="3863"/>
      <c r="DM38" s="3863"/>
      <c r="DN38" s="3863"/>
      <c r="DO38" s="3863"/>
      <c r="DP38" s="3863"/>
      <c r="DQ38" s="3863"/>
      <c r="DR38" s="3863"/>
      <c r="DS38" s="3863"/>
      <c r="DT38" s="3863"/>
      <c r="DU38" s="3863"/>
      <c r="DV38" s="3863"/>
      <c r="DW38" s="3863"/>
      <c r="DX38" s="3863"/>
      <c r="DY38" s="3863"/>
      <c r="DZ38" s="3863"/>
      <c r="EA38" s="3863"/>
      <c r="EB38" s="3863"/>
      <c r="EC38" s="3863"/>
      <c r="ED38" s="3863"/>
      <c r="EE38" s="3863"/>
      <c r="EF38" s="3863"/>
      <c r="EG38" s="3863"/>
      <c r="EH38" s="3863"/>
      <c r="EI38" s="3863"/>
      <c r="EJ38" s="3863"/>
      <c r="EK38" s="3863"/>
      <c r="EL38" s="3863"/>
      <c r="EM38" s="3863"/>
      <c r="EN38" s="3863"/>
      <c r="EO38" s="3863"/>
      <c r="EP38" s="3863"/>
      <c r="EQ38" s="3863"/>
      <c r="ER38" s="3863"/>
      <c r="ES38" s="3863"/>
      <c r="ET38" s="3863"/>
      <c r="EU38" s="3863"/>
      <c r="EV38" s="3863"/>
      <c r="EW38" s="3863"/>
      <c r="EX38" s="3863"/>
      <c r="EY38" s="3863"/>
      <c r="EZ38" s="3863"/>
      <c r="FA38" s="3863"/>
      <c r="FB38" s="3863"/>
      <c r="FC38" s="3863"/>
      <c r="FD38" s="3863"/>
      <c r="FE38" s="3863"/>
      <c r="FF38" s="3863"/>
      <c r="FG38" s="3863"/>
      <c r="FH38" s="3863"/>
      <c r="FI38" s="3863"/>
      <c r="FJ38" s="3863"/>
      <c r="FK38" s="3863"/>
      <c r="FL38" s="3863"/>
      <c r="FM38" s="3863"/>
      <c r="FN38" s="3863"/>
      <c r="FO38" s="3863"/>
      <c r="FP38" s="3863"/>
      <c r="FQ38" s="3863"/>
      <c r="FR38" s="3863"/>
      <c r="FS38" s="3863"/>
      <c r="FT38" s="3863"/>
      <c r="FU38" s="3863"/>
      <c r="FV38" s="3863"/>
      <c r="FW38" s="3863"/>
      <c r="FX38" s="3863"/>
      <c r="FY38" s="3863"/>
      <c r="FZ38" s="3863"/>
      <c r="GA38" s="3863"/>
      <c r="GB38" s="3863"/>
      <c r="GC38" s="3863"/>
      <c r="GD38" s="3863"/>
      <c r="GE38" s="3863"/>
      <c r="GF38" s="3863"/>
      <c r="GG38" s="3863"/>
      <c r="GH38" s="3863"/>
      <c r="GI38" s="3863"/>
      <c r="GJ38" s="3863"/>
      <c r="GK38" s="3863"/>
      <c r="GL38" s="3863"/>
      <c r="GM38" s="3863"/>
      <c r="GN38" s="3863"/>
      <c r="GO38" s="3863"/>
      <c r="GP38" s="3863"/>
      <c r="GQ38" s="3863"/>
      <c r="GR38" s="3863"/>
      <c r="GS38" s="3863"/>
      <c r="GT38" s="3863"/>
      <c r="GU38" s="3863"/>
      <c r="GV38" s="3863"/>
      <c r="GW38" s="3863"/>
      <c r="GX38" s="3863"/>
      <c r="GY38" s="3863"/>
      <c r="GZ38" s="3863"/>
      <c r="HA38" s="3863"/>
      <c r="HB38" s="3863"/>
      <c r="HC38" s="3863"/>
      <c r="HD38" s="3863"/>
      <c r="HE38" s="3863"/>
      <c r="HF38" s="3863"/>
      <c r="HG38" s="3863"/>
      <c r="HH38" s="3863"/>
      <c r="HI38" s="3863"/>
      <c r="HJ38" s="3863"/>
      <c r="HK38" s="3863"/>
      <c r="HL38" s="3863"/>
      <c r="HM38" s="3863"/>
      <c r="HN38" s="3863"/>
      <c r="HO38" s="3863"/>
      <c r="HP38" s="3863"/>
      <c r="HQ38" s="3863"/>
      <c r="HR38" s="3863"/>
      <c r="HS38" s="3863"/>
      <c r="HT38" s="3863"/>
      <c r="HU38" s="3863"/>
      <c r="HV38" s="3863"/>
      <c r="HW38" s="3863"/>
      <c r="HX38" s="3863"/>
      <c r="HY38" s="3863"/>
      <c r="HZ38" s="3863"/>
      <c r="IA38" s="3863"/>
      <c r="IB38" s="3863"/>
      <c r="IC38" s="3863"/>
      <c r="ID38" s="3863"/>
      <c r="IE38" s="3863"/>
      <c r="IF38" s="3863"/>
      <c r="IG38" s="3863"/>
      <c r="IH38" s="3863"/>
      <c r="II38" s="3863"/>
      <c r="IJ38" s="3863"/>
      <c r="IK38" s="3863"/>
      <c r="IL38" s="3863"/>
      <c r="IM38" s="3863"/>
      <c r="IN38" s="3863"/>
      <c r="IO38" s="3863"/>
      <c r="IP38" s="3863"/>
      <c r="IQ38" s="3863"/>
      <c r="IR38" s="3863"/>
      <c r="IS38" s="3863"/>
      <c r="IT38" s="3863"/>
    </row>
    <row r="39" spans="1:254" ht="15">
      <c r="A39" s="3865"/>
      <c r="B39" s="3859"/>
      <c r="C39" s="3817"/>
      <c r="D39" s="3860"/>
      <c r="E39" s="3860"/>
      <c r="F39" s="3860"/>
      <c r="G39" s="3816"/>
      <c r="H39" s="3816"/>
      <c r="I39" s="3862"/>
      <c r="J39" s="3862"/>
      <c r="K39" s="3862"/>
      <c r="L39" s="3862"/>
      <c r="M39" s="3862"/>
      <c r="N39" s="3863"/>
      <c r="O39" s="3863"/>
      <c r="P39" s="3863"/>
      <c r="Q39" s="3863"/>
      <c r="R39" s="3863"/>
      <c r="S39" s="3863"/>
      <c r="T39" s="3863"/>
      <c r="U39" s="3863"/>
      <c r="V39" s="3863"/>
      <c r="W39" s="3863"/>
      <c r="X39" s="3863"/>
      <c r="Y39" s="3863"/>
      <c r="Z39" s="3863"/>
      <c r="AA39" s="3863"/>
      <c r="AB39" s="3863"/>
      <c r="AC39" s="3863"/>
      <c r="AD39" s="3863"/>
      <c r="AE39" s="3863"/>
      <c r="AF39" s="3863"/>
      <c r="AG39" s="3863"/>
      <c r="AH39" s="3863"/>
      <c r="AI39" s="3863"/>
      <c r="AJ39" s="3863"/>
      <c r="AK39" s="3863"/>
      <c r="AL39" s="3863"/>
      <c r="AM39" s="3863"/>
      <c r="AN39" s="3863"/>
      <c r="AO39" s="3863"/>
      <c r="AP39" s="3863"/>
      <c r="AQ39" s="3863"/>
      <c r="AR39" s="3863"/>
      <c r="AS39" s="3863"/>
      <c r="AT39" s="3863"/>
      <c r="AU39" s="3863"/>
      <c r="AV39" s="3863"/>
      <c r="AW39" s="3863"/>
      <c r="AX39" s="3863"/>
      <c r="AY39" s="3863"/>
      <c r="AZ39" s="3863"/>
      <c r="BA39" s="3863"/>
      <c r="BB39" s="3863"/>
      <c r="BC39" s="3863"/>
      <c r="BD39" s="3863"/>
      <c r="BE39" s="3863"/>
      <c r="BF39" s="3863"/>
      <c r="BG39" s="3863"/>
      <c r="BH39" s="3863"/>
      <c r="BI39" s="3863"/>
      <c r="BJ39" s="3863"/>
      <c r="BK39" s="3863"/>
      <c r="BL39" s="3863"/>
      <c r="BM39" s="3863"/>
      <c r="BN39" s="3863"/>
      <c r="BO39" s="3863"/>
      <c r="BP39" s="3863"/>
      <c r="BQ39" s="3863"/>
      <c r="BR39" s="3863"/>
      <c r="BS39" s="3863"/>
      <c r="BT39" s="3863"/>
      <c r="BU39" s="3863"/>
      <c r="BV39" s="3863"/>
      <c r="BW39" s="3863"/>
      <c r="BX39" s="3863"/>
      <c r="BY39" s="3863"/>
      <c r="BZ39" s="3863"/>
      <c r="CA39" s="3863"/>
      <c r="CB39" s="3863"/>
      <c r="CC39" s="3863"/>
      <c r="CD39" s="3863"/>
      <c r="CE39" s="3863"/>
      <c r="CF39" s="3863"/>
      <c r="CG39" s="3863"/>
      <c r="CH39" s="3863"/>
      <c r="CI39" s="3863"/>
      <c r="CJ39" s="3863"/>
      <c r="CK39" s="3863"/>
      <c r="CL39" s="3863"/>
      <c r="CM39" s="3863"/>
      <c r="CN39" s="3863"/>
      <c r="CO39" s="3863"/>
      <c r="CP39" s="3863"/>
      <c r="CQ39" s="3863"/>
      <c r="CR39" s="3863"/>
      <c r="CS39" s="3863"/>
      <c r="CT39" s="3863"/>
      <c r="CU39" s="3863"/>
      <c r="CV39" s="3863"/>
      <c r="CW39" s="3863"/>
      <c r="CX39" s="3863"/>
      <c r="CY39" s="3863"/>
      <c r="CZ39" s="3863"/>
      <c r="DA39" s="3863"/>
      <c r="DB39" s="3863"/>
      <c r="DC39" s="3863"/>
      <c r="DD39" s="3863"/>
      <c r="DE39" s="3863"/>
      <c r="DF39" s="3863"/>
      <c r="DG39" s="3863"/>
      <c r="DH39" s="3863"/>
      <c r="DI39" s="3863"/>
      <c r="DJ39" s="3863"/>
      <c r="DK39" s="3863"/>
      <c r="DL39" s="3863"/>
      <c r="DM39" s="3863"/>
      <c r="DN39" s="3863"/>
      <c r="DO39" s="3863"/>
      <c r="DP39" s="3863"/>
      <c r="DQ39" s="3863"/>
      <c r="DR39" s="3863"/>
      <c r="DS39" s="3863"/>
      <c r="DT39" s="3863"/>
      <c r="DU39" s="3863"/>
      <c r="DV39" s="3863"/>
      <c r="DW39" s="3863"/>
      <c r="DX39" s="3863"/>
      <c r="DY39" s="3863"/>
      <c r="DZ39" s="3863"/>
      <c r="EA39" s="3863"/>
      <c r="EB39" s="3863"/>
      <c r="EC39" s="3863"/>
      <c r="ED39" s="3863"/>
      <c r="EE39" s="3863"/>
      <c r="EF39" s="3863"/>
      <c r="EG39" s="3863"/>
      <c r="EH39" s="3863"/>
      <c r="EI39" s="3863"/>
      <c r="EJ39" s="3863"/>
      <c r="EK39" s="3863"/>
      <c r="EL39" s="3863"/>
      <c r="EM39" s="3863"/>
      <c r="EN39" s="3863"/>
      <c r="EO39" s="3863"/>
      <c r="EP39" s="3863"/>
      <c r="EQ39" s="3863"/>
      <c r="ER39" s="3863"/>
      <c r="ES39" s="3863"/>
      <c r="ET39" s="3863"/>
      <c r="EU39" s="3863"/>
      <c r="EV39" s="3863"/>
      <c r="EW39" s="3863"/>
      <c r="EX39" s="3863"/>
      <c r="EY39" s="3863"/>
      <c r="EZ39" s="3863"/>
      <c r="FA39" s="3863"/>
      <c r="FB39" s="3863"/>
      <c r="FC39" s="3863"/>
      <c r="FD39" s="3863"/>
      <c r="FE39" s="3863"/>
      <c r="FF39" s="3863"/>
      <c r="FG39" s="3863"/>
      <c r="FH39" s="3863"/>
      <c r="FI39" s="3863"/>
      <c r="FJ39" s="3863"/>
      <c r="FK39" s="3863"/>
      <c r="FL39" s="3863"/>
      <c r="FM39" s="3863"/>
      <c r="FN39" s="3863"/>
      <c r="FO39" s="3863"/>
      <c r="FP39" s="3863"/>
      <c r="FQ39" s="3863"/>
      <c r="FR39" s="3863"/>
      <c r="FS39" s="3863"/>
      <c r="FT39" s="3863"/>
      <c r="FU39" s="3863"/>
      <c r="FV39" s="3863"/>
      <c r="FW39" s="3863"/>
      <c r="FX39" s="3863"/>
      <c r="FY39" s="3863"/>
      <c r="FZ39" s="3863"/>
      <c r="GA39" s="3863"/>
      <c r="GB39" s="3863"/>
      <c r="GC39" s="3863"/>
      <c r="GD39" s="3863"/>
      <c r="GE39" s="3863"/>
      <c r="GF39" s="3863"/>
      <c r="GG39" s="3863"/>
      <c r="GH39" s="3863"/>
      <c r="GI39" s="3863"/>
      <c r="GJ39" s="3863"/>
      <c r="GK39" s="3863"/>
      <c r="GL39" s="3863"/>
      <c r="GM39" s="3863"/>
      <c r="GN39" s="3863"/>
      <c r="GO39" s="3863"/>
      <c r="GP39" s="3863"/>
      <c r="GQ39" s="3863"/>
      <c r="GR39" s="3863"/>
      <c r="GS39" s="3863"/>
      <c r="GT39" s="3863"/>
      <c r="GU39" s="3863"/>
      <c r="GV39" s="3863"/>
      <c r="GW39" s="3863"/>
      <c r="GX39" s="3863"/>
      <c r="GY39" s="3863"/>
      <c r="GZ39" s="3863"/>
      <c r="HA39" s="3863"/>
      <c r="HB39" s="3863"/>
      <c r="HC39" s="3863"/>
      <c r="HD39" s="3863"/>
      <c r="HE39" s="3863"/>
      <c r="HF39" s="3863"/>
      <c r="HG39" s="3863"/>
      <c r="HH39" s="3863"/>
      <c r="HI39" s="3863"/>
      <c r="HJ39" s="3863"/>
      <c r="HK39" s="3863"/>
      <c r="HL39" s="3863"/>
      <c r="HM39" s="3863"/>
      <c r="HN39" s="3863"/>
      <c r="HO39" s="3863"/>
      <c r="HP39" s="3863"/>
      <c r="HQ39" s="3863"/>
      <c r="HR39" s="3863"/>
      <c r="HS39" s="3863"/>
      <c r="HT39" s="3863"/>
      <c r="HU39" s="3863"/>
      <c r="HV39" s="3863"/>
      <c r="HW39" s="3863"/>
      <c r="HX39" s="3863"/>
      <c r="HY39" s="3863"/>
      <c r="HZ39" s="3863"/>
      <c r="IA39" s="3863"/>
      <c r="IB39" s="3863"/>
      <c r="IC39" s="3863"/>
      <c r="ID39" s="3863"/>
      <c r="IE39" s="3863"/>
      <c r="IF39" s="3863"/>
      <c r="IG39" s="3863"/>
      <c r="IH39" s="3863"/>
      <c r="II39" s="3863"/>
      <c r="IJ39" s="3863"/>
      <c r="IK39" s="3863"/>
      <c r="IL39" s="3863"/>
      <c r="IM39" s="3863"/>
      <c r="IN39" s="3863"/>
      <c r="IO39" s="3863"/>
      <c r="IP39" s="3863"/>
      <c r="IQ39" s="3863"/>
      <c r="IR39" s="3863"/>
      <c r="IS39" s="3863"/>
      <c r="IT39" s="3863"/>
    </row>
  </sheetData>
  <mergeCells count="9">
    <mergeCell ref="B13:B15"/>
    <mergeCell ref="C13:C15"/>
    <mergeCell ref="D13:D14"/>
    <mergeCell ref="E13:E14"/>
    <mergeCell ref="B2:E2"/>
    <mergeCell ref="B4:B6"/>
    <mergeCell ref="C4:C6"/>
    <mergeCell ref="D4:D5"/>
    <mergeCell ref="E4:E5"/>
  </mergeCells>
  <conditionalFormatting sqref="D7:E12 D16:E38">
    <cfRule type="cellIs" dxfId="0" priority="1" stopIfTrue="1" operator="lessThan">
      <formula>0</formula>
    </cfRule>
  </conditionalFormatting>
  <pageMargins left="0.23622047244094499" right="0.23622047244094499" top="0.74803149606299202" bottom="0.74803149606299202" header="0.31496062992126" footer="0.31496062992126"/>
  <pageSetup paperSize="9" scale="69" orientation="landscape"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1"/>
  <sheetViews>
    <sheetView showGridLines="0" zoomScale="70" zoomScaleNormal="70" zoomScaleSheetLayoutView="70" workbookViewId="0"/>
  </sheetViews>
  <sheetFormatPr defaultColWidth="14.5703125" defaultRowHeight="30" customHeight="1"/>
  <cols>
    <col min="1" max="1" width="24" style="1045" customWidth="1"/>
    <col min="2" max="2" width="20.28515625" style="1045" customWidth="1"/>
    <col min="3" max="3" width="76.28515625" style="3397" customWidth="1"/>
    <col min="4" max="4" width="20.7109375" style="1045" customWidth="1"/>
    <col min="5" max="5" width="17.5703125" style="1045" customWidth="1"/>
    <col min="6" max="6" width="16.85546875" style="1045" customWidth="1"/>
    <col min="7" max="7" width="18.85546875" style="1045" customWidth="1"/>
    <col min="8" max="8" width="10.42578125" style="1045" customWidth="1"/>
    <col min="9" max="9" width="16.28515625" style="1045" customWidth="1"/>
    <col min="10" max="10" width="7.85546875" style="1045" customWidth="1"/>
    <col min="11" max="11" width="8.85546875" style="1045" customWidth="1"/>
    <col min="12" max="12" width="16" style="1045" customWidth="1"/>
    <col min="13" max="13" width="19.140625" style="1045" customWidth="1"/>
    <col min="14" max="14" width="19.28515625" style="1045" customWidth="1"/>
    <col min="15" max="15" width="25.7109375" style="1046" customWidth="1"/>
    <col min="16" max="16" width="29" style="1045" bestFit="1" customWidth="1"/>
    <col min="17" max="16384" width="14.5703125" style="1046"/>
  </cols>
  <sheetData>
    <row r="1" spans="1:17" s="3522" customFormat="1" ht="15">
      <c r="A1" s="3893" t="s">
        <v>48</v>
      </c>
      <c r="B1" s="3893" t="s">
        <v>1010</v>
      </c>
      <c r="C1" s="3894"/>
      <c r="D1" s="3895"/>
      <c r="E1" s="3895"/>
      <c r="F1" s="3895"/>
      <c r="G1" s="3895"/>
      <c r="H1" s="3895"/>
      <c r="I1" s="3895"/>
      <c r="J1" s="3895"/>
      <c r="K1" s="3895"/>
      <c r="L1" s="3895"/>
      <c r="M1" s="3895"/>
      <c r="N1" s="3895"/>
      <c r="P1" s="3895"/>
    </row>
    <row r="2" spans="1:17" s="3522" customFormat="1" ht="15">
      <c r="A2" s="3896" t="s">
        <v>49</v>
      </c>
      <c r="B2" s="3896" t="s">
        <v>4047</v>
      </c>
      <c r="C2" s="3894"/>
      <c r="D2" s="3895"/>
      <c r="E2" s="3895"/>
      <c r="F2" s="3895"/>
      <c r="G2" s="3895"/>
      <c r="H2" s="3895"/>
      <c r="I2" s="3895"/>
      <c r="J2" s="3895"/>
      <c r="K2" s="3895"/>
      <c r="L2" s="3895"/>
      <c r="M2" s="3895"/>
      <c r="N2" s="3895"/>
      <c r="P2" s="3895"/>
    </row>
    <row r="3" spans="1:17" s="3522" customFormat="1" ht="15">
      <c r="A3" s="3893" t="s">
        <v>47</v>
      </c>
      <c r="B3" s="3893" t="s">
        <v>4048</v>
      </c>
      <c r="C3" s="3894"/>
      <c r="D3" s="3895"/>
      <c r="E3" s="3895"/>
      <c r="F3" s="3895"/>
      <c r="G3" s="3895"/>
      <c r="H3" s="3895"/>
      <c r="I3" s="3895"/>
      <c r="J3" s="3895"/>
      <c r="K3" s="3895"/>
      <c r="L3" s="3895"/>
      <c r="M3" s="3895"/>
      <c r="N3" s="3895"/>
      <c r="P3" s="3895"/>
    </row>
    <row r="4" spans="1:17" s="3522" customFormat="1" ht="15">
      <c r="A4" s="3893" t="s">
        <v>51</v>
      </c>
      <c r="B4" s="3893" t="s">
        <v>71</v>
      </c>
      <c r="C4" s="3894"/>
      <c r="D4" s="3895"/>
      <c r="E4" s="3895"/>
      <c r="F4" s="3895"/>
      <c r="G4" s="3895"/>
      <c r="H4" s="3895"/>
      <c r="I4" s="3895"/>
      <c r="J4" s="3895"/>
      <c r="K4" s="3895"/>
      <c r="L4" s="3895"/>
      <c r="M4" s="3895"/>
      <c r="N4" s="3895"/>
      <c r="P4" s="3895"/>
    </row>
    <row r="5" spans="1:17" s="3522" customFormat="1" ht="25.5" customHeight="1">
      <c r="A5" s="3897"/>
      <c r="B5" s="3893"/>
      <c r="C5" s="3894"/>
      <c r="D5" s="3895"/>
      <c r="E5" s="3895"/>
      <c r="F5" s="3895"/>
      <c r="G5" s="3895"/>
      <c r="H5" s="3895"/>
      <c r="I5" s="3895"/>
      <c r="J5" s="3895"/>
      <c r="K5" s="3895"/>
      <c r="L5" s="3895"/>
      <c r="N5" s="3895"/>
      <c r="O5" s="3895"/>
      <c r="P5" s="3895"/>
    </row>
    <row r="6" spans="1:17" s="3522" customFormat="1" ht="14.25" customHeight="1" thickBot="1">
      <c r="A6" s="5309"/>
      <c r="B6" s="5309"/>
      <c r="C6" s="5309"/>
      <c r="D6" s="5309"/>
      <c r="E6" s="3895"/>
      <c r="F6" s="3895"/>
      <c r="G6" s="3895"/>
      <c r="H6" s="3895"/>
      <c r="I6" s="3895"/>
      <c r="J6" s="3895"/>
      <c r="K6" s="3895"/>
      <c r="L6" s="3895"/>
      <c r="M6" s="3895"/>
      <c r="N6" s="3895"/>
      <c r="P6" s="3895"/>
    </row>
    <row r="7" spans="1:17" ht="30" customHeight="1" thickBot="1">
      <c r="A7" s="5310" t="s">
        <v>4049</v>
      </c>
      <c r="B7" s="5311"/>
      <c r="C7" s="5311"/>
      <c r="D7" s="5311"/>
      <c r="E7" s="5311"/>
      <c r="F7" s="5311"/>
      <c r="G7" s="5311"/>
      <c r="H7" s="5311"/>
      <c r="I7" s="5311"/>
      <c r="J7" s="5311"/>
      <c r="K7" s="5311"/>
      <c r="L7" s="5311"/>
      <c r="M7" s="5311"/>
      <c r="N7" s="5311"/>
      <c r="O7" s="5311"/>
      <c r="P7" s="5312"/>
    </row>
    <row r="8" spans="1:17" ht="30" customHeight="1">
      <c r="A8" s="5313"/>
      <c r="B8" s="5314"/>
      <c r="C8" s="5315"/>
      <c r="D8" s="5307" t="s">
        <v>2783</v>
      </c>
      <c r="E8" s="5322"/>
      <c r="F8" s="5322"/>
      <c r="G8" s="5322"/>
      <c r="H8" s="5307" t="s">
        <v>4050</v>
      </c>
      <c r="I8" s="5322"/>
      <c r="J8" s="5322"/>
      <c r="K8" s="5322"/>
      <c r="L8" s="5307" t="s">
        <v>4051</v>
      </c>
      <c r="M8" s="5322"/>
      <c r="N8" s="5322"/>
      <c r="O8" s="5322"/>
      <c r="P8" s="5150" t="s">
        <v>4052</v>
      </c>
    </row>
    <row r="9" spans="1:17" s="3898" customFormat="1" ht="30" customHeight="1">
      <c r="A9" s="5316"/>
      <c r="B9" s="5317"/>
      <c r="C9" s="5318"/>
      <c r="D9" s="5307" t="s">
        <v>4053</v>
      </c>
      <c r="E9" s="5308"/>
      <c r="F9" s="5308"/>
      <c r="G9" s="5305" t="s">
        <v>4054</v>
      </c>
      <c r="H9" s="5307" t="s">
        <v>4053</v>
      </c>
      <c r="I9" s="5308"/>
      <c r="J9" s="5308"/>
      <c r="K9" s="5305" t="s">
        <v>4055</v>
      </c>
      <c r="L9" s="5307" t="s">
        <v>4053</v>
      </c>
      <c r="M9" s="5308"/>
      <c r="N9" s="5308"/>
      <c r="O9" s="5305" t="s">
        <v>4054</v>
      </c>
      <c r="P9" s="5323"/>
    </row>
    <row r="10" spans="1:17" ht="30" customHeight="1" thickBot="1">
      <c r="A10" s="5319"/>
      <c r="B10" s="5320"/>
      <c r="C10" s="5321"/>
      <c r="D10" s="3899" t="s">
        <v>4056</v>
      </c>
      <c r="E10" s="3899" t="s">
        <v>4057</v>
      </c>
      <c r="F10" s="3899" t="s">
        <v>4058</v>
      </c>
      <c r="G10" s="5306"/>
      <c r="H10" s="3900" t="s">
        <v>4056</v>
      </c>
      <c r="I10" s="3900" t="s">
        <v>4057</v>
      </c>
      <c r="J10" s="3900" t="s">
        <v>4058</v>
      </c>
      <c r="K10" s="5306"/>
      <c r="L10" s="3900" t="s">
        <v>4056</v>
      </c>
      <c r="M10" s="3900" t="s">
        <v>4057</v>
      </c>
      <c r="N10" s="3900" t="s">
        <v>4058</v>
      </c>
      <c r="O10" s="5306"/>
      <c r="P10" s="5324"/>
    </row>
    <row r="11" spans="1:17" s="3906" customFormat="1" ht="30" customHeight="1" thickBot="1">
      <c r="A11" s="3901" t="s">
        <v>1651</v>
      </c>
      <c r="B11" s="3902" t="s">
        <v>4059</v>
      </c>
      <c r="C11" s="3903" t="s">
        <v>1415</v>
      </c>
      <c r="D11" s="3904" t="s">
        <v>3273</v>
      </c>
      <c r="E11" s="3904" t="s">
        <v>3274</v>
      </c>
      <c r="F11" s="3904" t="s">
        <v>3275</v>
      </c>
      <c r="G11" s="3904" t="s">
        <v>3276</v>
      </c>
      <c r="H11" s="3904" t="s">
        <v>3277</v>
      </c>
      <c r="I11" s="3904" t="s">
        <v>3278</v>
      </c>
      <c r="J11" s="3904" t="s">
        <v>3324</v>
      </c>
      <c r="K11" s="3904" t="s">
        <v>3325</v>
      </c>
      <c r="L11" s="3904" t="s">
        <v>3326</v>
      </c>
      <c r="M11" s="3904" t="s">
        <v>3066</v>
      </c>
      <c r="N11" s="3904" t="s">
        <v>3067</v>
      </c>
      <c r="O11" s="3904" t="s">
        <v>3068</v>
      </c>
      <c r="P11" s="3905" t="s">
        <v>3070</v>
      </c>
    </row>
    <row r="12" spans="1:17" ht="30" customHeight="1">
      <c r="A12" s="3907" t="s">
        <v>3273</v>
      </c>
      <c r="B12" s="3908" t="s">
        <v>132</v>
      </c>
      <c r="C12" s="3909" t="s">
        <v>4060</v>
      </c>
      <c r="D12" s="3910"/>
      <c r="E12" s="3910"/>
      <c r="F12" s="3910"/>
      <c r="G12" s="3910"/>
      <c r="H12" s="3911"/>
      <c r="I12" s="3911"/>
      <c r="J12" s="3911"/>
      <c r="K12" s="3912"/>
      <c r="L12" s="3913"/>
      <c r="M12" s="3914"/>
      <c r="N12" s="3914"/>
      <c r="O12" s="3915"/>
      <c r="P12" s="3916">
        <f>+P13+P19+P39+P43+P64+P65+P69+P70+P77</f>
        <v>0</v>
      </c>
      <c r="Q12" s="3917"/>
    </row>
    <row r="13" spans="1:17" ht="42" customHeight="1">
      <c r="A13" s="3918" t="s">
        <v>3274</v>
      </c>
      <c r="B13" s="3919" t="s">
        <v>1420</v>
      </c>
      <c r="C13" s="2553" t="s">
        <v>4061</v>
      </c>
      <c r="D13" s="3920"/>
      <c r="E13" s="3920"/>
      <c r="F13" s="3920"/>
      <c r="G13" s="3920"/>
      <c r="H13" s="3921"/>
      <c r="I13" s="3921"/>
      <c r="J13" s="3921"/>
      <c r="K13" s="3922"/>
      <c r="L13" s="3923"/>
      <c r="M13" s="3924"/>
      <c r="N13" s="3924"/>
      <c r="O13" s="3925"/>
      <c r="P13" s="3926">
        <f>+P14+P18</f>
        <v>0</v>
      </c>
      <c r="Q13" s="3917"/>
    </row>
    <row r="14" spans="1:17" ht="30" customHeight="1">
      <c r="A14" s="3918" t="s">
        <v>3275</v>
      </c>
      <c r="B14" s="3927" t="s">
        <v>1423</v>
      </c>
      <c r="C14" s="3697" t="s">
        <v>4062</v>
      </c>
      <c r="D14" s="3920"/>
      <c r="E14" s="3920"/>
      <c r="F14" s="3920"/>
      <c r="G14" s="3920"/>
      <c r="H14" s="3928"/>
      <c r="I14" s="3928"/>
      <c r="J14" s="3928"/>
      <c r="K14" s="3929"/>
      <c r="L14" s="3930"/>
      <c r="M14" s="3931"/>
      <c r="N14" s="3931"/>
      <c r="O14" s="3932"/>
      <c r="P14" s="3926">
        <f>+P15+P16+P17</f>
        <v>0</v>
      </c>
      <c r="Q14" s="3917"/>
    </row>
    <row r="15" spans="1:17" ht="30" customHeight="1">
      <c r="A15" s="3918" t="s">
        <v>3276</v>
      </c>
      <c r="B15" s="3927" t="s">
        <v>1426</v>
      </c>
      <c r="C15" s="3697" t="s">
        <v>4063</v>
      </c>
      <c r="D15" s="3920"/>
      <c r="E15" s="3920"/>
      <c r="F15" s="3920"/>
      <c r="G15" s="3920"/>
      <c r="H15" s="3933">
        <v>0</v>
      </c>
      <c r="I15" s="3933">
        <v>0</v>
      </c>
      <c r="J15" s="3933">
        <v>0</v>
      </c>
      <c r="K15" s="3933">
        <v>0</v>
      </c>
      <c r="L15" s="3934"/>
      <c r="M15" s="3935"/>
      <c r="N15" s="3935"/>
      <c r="O15" s="3936"/>
      <c r="P15" s="3926">
        <f>+D15*L15+E15*M15+F15*N15+G15*O15</f>
        <v>0</v>
      </c>
      <c r="Q15" s="3917"/>
    </row>
    <row r="16" spans="1:17" ht="30" customHeight="1">
      <c r="A16" s="3918" t="s">
        <v>3277</v>
      </c>
      <c r="B16" s="3927" t="s">
        <v>1452</v>
      </c>
      <c r="C16" s="3697" t="s">
        <v>4064</v>
      </c>
      <c r="D16" s="3920"/>
      <c r="E16" s="3920"/>
      <c r="F16" s="3920"/>
      <c r="G16" s="3920"/>
      <c r="H16" s="3933">
        <v>0.5</v>
      </c>
      <c r="I16" s="3933">
        <v>0.5</v>
      </c>
      <c r="J16" s="3933">
        <v>0.5</v>
      </c>
      <c r="K16" s="3933">
        <v>0.5</v>
      </c>
      <c r="L16" s="3934"/>
      <c r="M16" s="3935"/>
      <c r="N16" s="3935"/>
      <c r="O16" s="3936"/>
      <c r="P16" s="3926">
        <f>+D16*L16+E16*M16+F16*N16+G16*O16</f>
        <v>0</v>
      </c>
      <c r="Q16" s="3917"/>
    </row>
    <row r="17" spans="1:17" ht="30" customHeight="1">
      <c r="A17" s="3918" t="s">
        <v>3278</v>
      </c>
      <c r="B17" s="3927" t="s">
        <v>1464</v>
      </c>
      <c r="C17" s="3697" t="s">
        <v>4065</v>
      </c>
      <c r="D17" s="3920"/>
      <c r="E17" s="3920"/>
      <c r="F17" s="3920"/>
      <c r="G17" s="3920"/>
      <c r="H17" s="3933">
        <v>1</v>
      </c>
      <c r="I17" s="3933">
        <v>1</v>
      </c>
      <c r="J17" s="3933">
        <v>1</v>
      </c>
      <c r="K17" s="3933">
        <v>1</v>
      </c>
      <c r="L17" s="3934"/>
      <c r="M17" s="3935"/>
      <c r="N17" s="3935"/>
      <c r="O17" s="3936"/>
      <c r="P17" s="3926">
        <f>+D17*L17+E17*M17+F17*N17+G17*O17</f>
        <v>0</v>
      </c>
      <c r="Q17" s="3917"/>
    </row>
    <row r="18" spans="1:17" ht="30" customHeight="1">
      <c r="A18" s="3918" t="s">
        <v>3324</v>
      </c>
      <c r="B18" s="3927" t="s">
        <v>1550</v>
      </c>
      <c r="C18" s="3697" t="s">
        <v>4066</v>
      </c>
      <c r="D18" s="3920"/>
      <c r="E18" s="3920"/>
      <c r="F18" s="3920"/>
      <c r="G18" s="3937"/>
      <c r="H18" s="3933">
        <v>0</v>
      </c>
      <c r="I18" s="3933">
        <v>0.5</v>
      </c>
      <c r="J18" s="3933">
        <v>1</v>
      </c>
      <c r="K18" s="3928"/>
      <c r="L18" s="3934"/>
      <c r="M18" s="3935"/>
      <c r="N18" s="3935"/>
      <c r="O18" s="3932"/>
      <c r="P18" s="3926">
        <f>+D18*L18+E18*M18+F18*N18</f>
        <v>0</v>
      </c>
      <c r="Q18" s="3917"/>
    </row>
    <row r="19" spans="1:17" ht="30" customHeight="1">
      <c r="A19" s="3918" t="s">
        <v>3325</v>
      </c>
      <c r="B19" s="3919" t="s">
        <v>1601</v>
      </c>
      <c r="C19" s="2553" t="s">
        <v>4067</v>
      </c>
      <c r="D19" s="3937"/>
      <c r="E19" s="3937"/>
      <c r="F19" s="3937"/>
      <c r="G19" s="3938"/>
      <c r="H19" s="3928"/>
      <c r="I19" s="3928"/>
      <c r="J19" s="3928"/>
      <c r="K19" s="3929"/>
      <c r="L19" s="3930"/>
      <c r="M19" s="3931"/>
      <c r="N19" s="3931"/>
      <c r="O19" s="3932"/>
      <c r="P19" s="3926">
        <f>+P20+P24+P28+P32+P36</f>
        <v>0</v>
      </c>
      <c r="Q19" s="3917"/>
    </row>
    <row r="20" spans="1:17" ht="30" customHeight="1">
      <c r="A20" s="3918" t="s">
        <v>3326</v>
      </c>
      <c r="B20" s="3939" t="s">
        <v>1604</v>
      </c>
      <c r="C20" s="3697" t="s">
        <v>4068</v>
      </c>
      <c r="D20" s="3930"/>
      <c r="E20" s="3931"/>
      <c r="F20" s="3930"/>
      <c r="G20" s="3938"/>
      <c r="H20" s="3928"/>
      <c r="I20" s="3928"/>
      <c r="J20" s="3928"/>
      <c r="K20" s="3929"/>
      <c r="L20" s="3930"/>
      <c r="M20" s="3931"/>
      <c r="N20" s="3931"/>
      <c r="O20" s="3932"/>
      <c r="P20" s="3926">
        <f>+P21+P22+P23</f>
        <v>0</v>
      </c>
      <c r="Q20" s="3917"/>
    </row>
    <row r="21" spans="1:17" ht="30" customHeight="1">
      <c r="A21" s="3918" t="s">
        <v>3066</v>
      </c>
      <c r="B21" s="3939" t="s">
        <v>1607</v>
      </c>
      <c r="C21" s="3697" t="s">
        <v>4063</v>
      </c>
      <c r="D21" s="3930"/>
      <c r="E21" s="3931"/>
      <c r="F21" s="3930"/>
      <c r="G21" s="3938"/>
      <c r="H21" s="3928"/>
      <c r="I21" s="3928"/>
      <c r="J21" s="3928"/>
      <c r="K21" s="3933">
        <v>0</v>
      </c>
      <c r="L21" s="3930"/>
      <c r="M21" s="3931"/>
      <c r="N21" s="3931"/>
      <c r="O21" s="3936"/>
      <c r="P21" s="3926">
        <f>+O21*G21</f>
        <v>0</v>
      </c>
      <c r="Q21" s="3917"/>
    </row>
    <row r="22" spans="1:17" ht="30" customHeight="1">
      <c r="A22" s="3918" t="s">
        <v>3067</v>
      </c>
      <c r="B22" s="3940" t="s">
        <v>1610</v>
      </c>
      <c r="C22" s="3697" t="s">
        <v>4064</v>
      </c>
      <c r="D22" s="3930"/>
      <c r="E22" s="3931"/>
      <c r="F22" s="3930"/>
      <c r="G22" s="3938"/>
      <c r="H22" s="3928"/>
      <c r="I22" s="3928"/>
      <c r="J22" s="3928"/>
      <c r="K22" s="3933">
        <v>0.5</v>
      </c>
      <c r="L22" s="3930"/>
      <c r="M22" s="3931"/>
      <c r="N22" s="3931"/>
      <c r="O22" s="3936"/>
      <c r="P22" s="3926">
        <f>+O22*G22</f>
        <v>0</v>
      </c>
      <c r="Q22" s="3917"/>
    </row>
    <row r="23" spans="1:17" ht="30" customHeight="1">
      <c r="A23" s="3918" t="s">
        <v>3068</v>
      </c>
      <c r="B23" s="3940" t="s">
        <v>1613</v>
      </c>
      <c r="C23" s="3697" t="s">
        <v>4065</v>
      </c>
      <c r="D23" s="3923"/>
      <c r="E23" s="3924"/>
      <c r="F23" s="3923"/>
      <c r="G23" s="3938"/>
      <c r="H23" s="3928"/>
      <c r="I23" s="3928"/>
      <c r="J23" s="3928"/>
      <c r="K23" s="3933">
        <v>1</v>
      </c>
      <c r="L23" s="3930"/>
      <c r="M23" s="3931"/>
      <c r="N23" s="3931"/>
      <c r="O23" s="3936"/>
      <c r="P23" s="3926">
        <f>+O23*G23</f>
        <v>0</v>
      </c>
      <c r="Q23" s="3917"/>
    </row>
    <row r="24" spans="1:17" ht="30" customHeight="1">
      <c r="A24" s="3918" t="s">
        <v>3070</v>
      </c>
      <c r="B24" s="3939" t="s">
        <v>1630</v>
      </c>
      <c r="C24" s="3697" t="s">
        <v>4069</v>
      </c>
      <c r="D24" s="3937"/>
      <c r="E24" s="3937"/>
      <c r="F24" s="3937"/>
      <c r="G24" s="3938"/>
      <c r="H24" s="3928"/>
      <c r="I24" s="3928"/>
      <c r="J24" s="3928"/>
      <c r="K24" s="3928"/>
      <c r="L24" s="3930"/>
      <c r="M24" s="3931"/>
      <c r="N24" s="3931"/>
      <c r="O24" s="3932"/>
      <c r="P24" s="3926">
        <f>+P25+P26+P27</f>
        <v>0</v>
      </c>
      <c r="Q24" s="3917"/>
    </row>
    <row r="25" spans="1:17" ht="30" customHeight="1">
      <c r="A25" s="3918" t="s">
        <v>3071</v>
      </c>
      <c r="B25" s="3939" t="s">
        <v>3475</v>
      </c>
      <c r="C25" s="3697" t="s">
        <v>4063</v>
      </c>
      <c r="D25" s="3923"/>
      <c r="E25" s="3924"/>
      <c r="F25" s="3923"/>
      <c r="G25" s="3938"/>
      <c r="H25" s="3928"/>
      <c r="I25" s="3928"/>
      <c r="J25" s="3928"/>
      <c r="K25" s="3933">
        <v>0.1</v>
      </c>
      <c r="L25" s="3930"/>
      <c r="M25" s="3931"/>
      <c r="N25" s="3931"/>
      <c r="O25" s="3936"/>
      <c r="P25" s="3926">
        <f>+O25*G25</f>
        <v>0</v>
      </c>
      <c r="Q25" s="3917"/>
    </row>
    <row r="26" spans="1:17" ht="30" customHeight="1">
      <c r="A26" s="3918" t="s">
        <v>3072</v>
      </c>
      <c r="B26" s="3940" t="s">
        <v>3478</v>
      </c>
      <c r="C26" s="3697" t="s">
        <v>4064</v>
      </c>
      <c r="D26" s="3930"/>
      <c r="E26" s="3931"/>
      <c r="F26" s="3930"/>
      <c r="G26" s="3938"/>
      <c r="H26" s="3928"/>
      <c r="I26" s="3928"/>
      <c r="J26" s="3928"/>
      <c r="K26" s="3933">
        <v>0.5</v>
      </c>
      <c r="L26" s="3930"/>
      <c r="M26" s="3931"/>
      <c r="N26" s="3931"/>
      <c r="O26" s="3936"/>
      <c r="P26" s="3926">
        <f>+O26*G26</f>
        <v>0</v>
      </c>
      <c r="Q26" s="3917"/>
    </row>
    <row r="27" spans="1:17" ht="30" customHeight="1">
      <c r="A27" s="3918" t="s">
        <v>3108</v>
      </c>
      <c r="B27" s="3940" t="s">
        <v>3668</v>
      </c>
      <c r="C27" s="3697" t="s">
        <v>4065</v>
      </c>
      <c r="D27" s="3930"/>
      <c r="E27" s="3931"/>
      <c r="F27" s="3930"/>
      <c r="G27" s="3938"/>
      <c r="H27" s="3928"/>
      <c r="I27" s="3928"/>
      <c r="J27" s="3928"/>
      <c r="K27" s="3933">
        <v>1</v>
      </c>
      <c r="L27" s="3930"/>
      <c r="M27" s="3931"/>
      <c r="N27" s="3931"/>
      <c r="O27" s="3936"/>
      <c r="P27" s="3926">
        <f>+O27*G27</f>
        <v>0</v>
      </c>
      <c r="Q27" s="3917"/>
    </row>
    <row r="28" spans="1:17" ht="30" customHeight="1">
      <c r="A28" s="3918" t="s">
        <v>3110</v>
      </c>
      <c r="B28" s="3939" t="s">
        <v>1633</v>
      </c>
      <c r="C28" s="3697" t="s">
        <v>4070</v>
      </c>
      <c r="D28" s="3937"/>
      <c r="E28" s="3937"/>
      <c r="F28" s="3937"/>
      <c r="G28" s="3938"/>
      <c r="H28" s="3928"/>
      <c r="I28" s="3928"/>
      <c r="J28" s="3928"/>
      <c r="K28" s="3928"/>
      <c r="L28" s="3930"/>
      <c r="M28" s="3931"/>
      <c r="N28" s="3931"/>
      <c r="O28" s="3932"/>
      <c r="P28" s="3941">
        <f>+P29+P30+P31</f>
        <v>0</v>
      </c>
      <c r="Q28" s="3917"/>
    </row>
    <row r="29" spans="1:17" ht="30" customHeight="1">
      <c r="A29" s="3918" t="s">
        <v>3111</v>
      </c>
      <c r="B29" s="3939" t="s">
        <v>4071</v>
      </c>
      <c r="C29" s="3697" t="s">
        <v>4063</v>
      </c>
      <c r="D29" s="3923"/>
      <c r="E29" s="3924"/>
      <c r="F29" s="3923"/>
      <c r="G29" s="3938"/>
      <c r="H29" s="3928"/>
      <c r="I29" s="3928"/>
      <c r="J29" s="3928"/>
      <c r="K29" s="3933">
        <v>0.15</v>
      </c>
      <c r="L29" s="3930"/>
      <c r="M29" s="3931"/>
      <c r="N29" s="3931"/>
      <c r="O29" s="3936"/>
      <c r="P29" s="3926">
        <f>+O29*G29</f>
        <v>0</v>
      </c>
      <c r="Q29" s="3917"/>
    </row>
    <row r="30" spans="1:17" s="3310" customFormat="1" ht="30" customHeight="1">
      <c r="A30" s="3918" t="s">
        <v>3112</v>
      </c>
      <c r="B30" s="3940" t="s">
        <v>4072</v>
      </c>
      <c r="C30" s="3697" t="s">
        <v>4064</v>
      </c>
      <c r="D30" s="3923"/>
      <c r="E30" s="3924"/>
      <c r="F30" s="3923"/>
      <c r="G30" s="3938"/>
      <c r="H30" s="3928"/>
      <c r="I30" s="3928"/>
      <c r="J30" s="3928"/>
      <c r="K30" s="3933">
        <v>0.5</v>
      </c>
      <c r="L30" s="3930"/>
      <c r="M30" s="3931"/>
      <c r="N30" s="3931"/>
      <c r="O30" s="3936"/>
      <c r="P30" s="3926">
        <f>+O30*G30</f>
        <v>0</v>
      </c>
      <c r="Q30" s="3917"/>
    </row>
    <row r="31" spans="1:17" ht="30" customHeight="1">
      <c r="A31" s="3918" t="s">
        <v>3113</v>
      </c>
      <c r="B31" s="3940" t="s">
        <v>4073</v>
      </c>
      <c r="C31" s="3697" t="s">
        <v>4065</v>
      </c>
      <c r="D31" s="3930"/>
      <c r="E31" s="3931"/>
      <c r="F31" s="3930"/>
      <c r="G31" s="3938"/>
      <c r="H31" s="3928"/>
      <c r="I31" s="3928"/>
      <c r="J31" s="3928"/>
      <c r="K31" s="3933">
        <v>1</v>
      </c>
      <c r="L31" s="3930"/>
      <c r="M31" s="3931"/>
      <c r="N31" s="3931"/>
      <c r="O31" s="3936"/>
      <c r="P31" s="3926">
        <f>+O31*G31</f>
        <v>0</v>
      </c>
      <c r="Q31" s="3917"/>
    </row>
    <row r="32" spans="1:17" ht="30" customHeight="1">
      <c r="A32" s="3918" t="s">
        <v>3115</v>
      </c>
      <c r="B32" s="3940" t="s">
        <v>1636</v>
      </c>
      <c r="C32" s="3697" t="s">
        <v>4074</v>
      </c>
      <c r="D32" s="3937"/>
      <c r="E32" s="3937"/>
      <c r="F32" s="3937"/>
      <c r="G32" s="3938"/>
      <c r="H32" s="3928"/>
      <c r="I32" s="3928"/>
      <c r="J32" s="3928"/>
      <c r="K32" s="3928"/>
      <c r="L32" s="3930"/>
      <c r="M32" s="3931"/>
      <c r="N32" s="3931"/>
      <c r="O32" s="3937"/>
      <c r="P32" s="3926">
        <f>+P33+P34+P35</f>
        <v>0</v>
      </c>
      <c r="Q32" s="3917"/>
    </row>
    <row r="33" spans="1:17" ht="30" customHeight="1">
      <c r="A33" s="3918" t="s">
        <v>3117</v>
      </c>
      <c r="B33" s="3940" t="s">
        <v>4075</v>
      </c>
      <c r="C33" s="3697" t="s">
        <v>4063</v>
      </c>
      <c r="D33" s="3930"/>
      <c r="E33" s="3931"/>
      <c r="F33" s="3930"/>
      <c r="G33" s="3938"/>
      <c r="H33" s="3928"/>
      <c r="I33" s="3928"/>
      <c r="J33" s="3928"/>
      <c r="K33" s="3933">
        <v>0.15</v>
      </c>
      <c r="L33" s="3930"/>
      <c r="M33" s="3931"/>
      <c r="N33" s="3931"/>
      <c r="O33" s="3936"/>
      <c r="P33" s="3926">
        <f>+O33*G33</f>
        <v>0</v>
      </c>
      <c r="Q33" s="3917"/>
    </row>
    <row r="34" spans="1:17" ht="30" customHeight="1">
      <c r="A34" s="3918" t="s">
        <v>3118</v>
      </c>
      <c r="B34" s="3940" t="s">
        <v>4076</v>
      </c>
      <c r="C34" s="3697" t="s">
        <v>4064</v>
      </c>
      <c r="D34" s="3930"/>
      <c r="E34" s="3931"/>
      <c r="F34" s="3930"/>
      <c r="G34" s="3938"/>
      <c r="H34" s="3928"/>
      <c r="I34" s="3928"/>
      <c r="J34" s="3928"/>
      <c r="K34" s="3933">
        <v>0.5</v>
      </c>
      <c r="L34" s="3930"/>
      <c r="M34" s="3931"/>
      <c r="N34" s="3931"/>
      <c r="O34" s="3936"/>
      <c r="P34" s="3926">
        <f>+O34*G34</f>
        <v>0</v>
      </c>
      <c r="Q34" s="3917"/>
    </row>
    <row r="35" spans="1:17" ht="30" customHeight="1">
      <c r="A35" s="3918" t="s">
        <v>3119</v>
      </c>
      <c r="B35" s="3940" t="s">
        <v>4077</v>
      </c>
      <c r="C35" s="3697" t="s">
        <v>4065</v>
      </c>
      <c r="D35" s="3923"/>
      <c r="E35" s="3924"/>
      <c r="F35" s="3923"/>
      <c r="G35" s="3938"/>
      <c r="H35" s="3928"/>
      <c r="I35" s="3928"/>
      <c r="J35" s="3928"/>
      <c r="K35" s="3933">
        <v>1</v>
      </c>
      <c r="L35" s="3930"/>
      <c r="M35" s="3931"/>
      <c r="N35" s="3931"/>
      <c r="O35" s="3936"/>
      <c r="P35" s="3926">
        <f>+O35*G35</f>
        <v>0</v>
      </c>
      <c r="Q35" s="3917"/>
    </row>
    <row r="36" spans="1:17" ht="30" customHeight="1">
      <c r="A36" s="3918" t="s">
        <v>3120</v>
      </c>
      <c r="B36" s="3940" t="s">
        <v>1639</v>
      </c>
      <c r="C36" s="3697" t="s">
        <v>4078</v>
      </c>
      <c r="D36" s="3937"/>
      <c r="E36" s="3937"/>
      <c r="F36" s="3937"/>
      <c r="G36" s="3938"/>
      <c r="H36" s="3928"/>
      <c r="I36" s="3928"/>
      <c r="J36" s="3928"/>
      <c r="K36" s="3928"/>
      <c r="L36" s="3930"/>
      <c r="M36" s="3931"/>
      <c r="N36" s="3931"/>
      <c r="O36" s="3937"/>
      <c r="P36" s="3926">
        <f>+P37+P38</f>
        <v>0</v>
      </c>
      <c r="Q36" s="3917"/>
    </row>
    <row r="37" spans="1:17" ht="30" customHeight="1">
      <c r="A37" s="3918" t="s">
        <v>3121</v>
      </c>
      <c r="B37" s="3940" t="s">
        <v>4079</v>
      </c>
      <c r="C37" s="3697" t="s">
        <v>4080</v>
      </c>
      <c r="D37" s="3930"/>
      <c r="E37" s="3931"/>
      <c r="F37" s="3930"/>
      <c r="G37" s="3938"/>
      <c r="H37" s="3928"/>
      <c r="I37" s="3928"/>
      <c r="J37" s="3928"/>
      <c r="K37" s="3933">
        <v>0.5</v>
      </c>
      <c r="L37" s="3930"/>
      <c r="M37" s="3931"/>
      <c r="N37" s="3931"/>
      <c r="O37" s="3936"/>
      <c r="P37" s="3926">
        <f>+O37*G37</f>
        <v>0</v>
      </c>
      <c r="Q37" s="3917"/>
    </row>
    <row r="38" spans="1:17" ht="30" customHeight="1">
      <c r="A38" s="3918" t="s">
        <v>3122</v>
      </c>
      <c r="B38" s="3942" t="s">
        <v>4081</v>
      </c>
      <c r="C38" s="3697" t="s">
        <v>4065</v>
      </c>
      <c r="D38" s="3930"/>
      <c r="E38" s="3931"/>
      <c r="F38" s="3930"/>
      <c r="G38" s="3938"/>
      <c r="H38" s="3928"/>
      <c r="I38" s="3928"/>
      <c r="J38" s="3928"/>
      <c r="K38" s="3933">
        <v>1</v>
      </c>
      <c r="L38" s="3930"/>
      <c r="M38" s="3931"/>
      <c r="N38" s="3931"/>
      <c r="O38" s="3936"/>
      <c r="P38" s="3926">
        <f>+O38*G38</f>
        <v>0</v>
      </c>
      <c r="Q38" s="3917"/>
    </row>
    <row r="39" spans="1:17" ht="30" customHeight="1">
      <c r="A39" s="3918" t="s">
        <v>3123</v>
      </c>
      <c r="B39" s="3919" t="s">
        <v>1656</v>
      </c>
      <c r="C39" s="3943" t="s">
        <v>4082</v>
      </c>
      <c r="D39" s="3938"/>
      <c r="E39" s="3938"/>
      <c r="F39" s="3938"/>
      <c r="G39" s="3937"/>
      <c r="H39" s="3928"/>
      <c r="I39" s="3928"/>
      <c r="J39" s="3928"/>
      <c r="K39" s="3929"/>
      <c r="L39" s="3930"/>
      <c r="M39" s="3931"/>
      <c r="N39" s="3931"/>
      <c r="O39" s="3932"/>
      <c r="P39" s="3926">
        <f>+P40</f>
        <v>0</v>
      </c>
      <c r="Q39" s="3917"/>
    </row>
    <row r="40" spans="1:17" ht="30" customHeight="1">
      <c r="A40" s="3918" t="s">
        <v>3124</v>
      </c>
      <c r="B40" s="3942" t="s">
        <v>3796</v>
      </c>
      <c r="C40" s="3944" t="s">
        <v>4083</v>
      </c>
      <c r="D40" s="3938"/>
      <c r="E40" s="3938"/>
      <c r="F40" s="3938"/>
      <c r="G40" s="3931"/>
      <c r="H40" s="3928"/>
      <c r="I40" s="3928"/>
      <c r="J40" s="3928"/>
      <c r="K40" s="3929"/>
      <c r="L40" s="3930"/>
      <c r="M40" s="3931"/>
      <c r="N40" s="3931"/>
      <c r="O40" s="3932"/>
      <c r="P40" s="3926">
        <f>+P41+P42</f>
        <v>0</v>
      </c>
      <c r="Q40" s="3917"/>
    </row>
    <row r="41" spans="1:17" ht="30" customHeight="1">
      <c r="A41" s="3918" t="s">
        <v>3125</v>
      </c>
      <c r="B41" s="3942" t="s">
        <v>4084</v>
      </c>
      <c r="C41" s="3697" t="s">
        <v>4085</v>
      </c>
      <c r="D41" s="3938"/>
      <c r="E41" s="3938"/>
      <c r="F41" s="3938"/>
      <c r="G41" s="3931"/>
      <c r="H41" s="3933">
        <v>0.5</v>
      </c>
      <c r="I41" s="3933">
        <v>0.5</v>
      </c>
      <c r="J41" s="3933">
        <v>0.85</v>
      </c>
      <c r="K41" s="3929"/>
      <c r="L41" s="3934"/>
      <c r="M41" s="3935"/>
      <c r="N41" s="3935"/>
      <c r="O41" s="3932"/>
      <c r="P41" s="3926">
        <f>+L41*D41+M41*E41+N41*F41</f>
        <v>0</v>
      </c>
      <c r="Q41" s="3917"/>
    </row>
    <row r="42" spans="1:17" ht="30" customHeight="1">
      <c r="A42" s="3918" t="s">
        <v>3126</v>
      </c>
      <c r="B42" s="3942" t="s">
        <v>4086</v>
      </c>
      <c r="C42" s="3697" t="s">
        <v>4087</v>
      </c>
      <c r="D42" s="3938"/>
      <c r="E42" s="3938"/>
      <c r="F42" s="3938"/>
      <c r="G42" s="3931"/>
      <c r="H42" s="3933">
        <v>1</v>
      </c>
      <c r="I42" s="3933">
        <v>1</v>
      </c>
      <c r="J42" s="3933">
        <v>1</v>
      </c>
      <c r="K42" s="3929"/>
      <c r="L42" s="3934"/>
      <c r="M42" s="3935"/>
      <c r="N42" s="3935"/>
      <c r="O42" s="3932"/>
      <c r="P42" s="3926">
        <f>+L42*D42+M42*E42+N42*F42</f>
        <v>0</v>
      </c>
      <c r="Q42" s="3917"/>
    </row>
    <row r="43" spans="1:17" ht="30" customHeight="1">
      <c r="A43" s="3918" t="s">
        <v>3127</v>
      </c>
      <c r="B43" s="3919" t="s">
        <v>3763</v>
      </c>
      <c r="C43" s="3945" t="s">
        <v>4088</v>
      </c>
      <c r="D43" s="3938"/>
      <c r="E43" s="3938"/>
      <c r="F43" s="3938"/>
      <c r="G43" s="3931"/>
      <c r="H43" s="3928"/>
      <c r="I43" s="3928"/>
      <c r="J43" s="3928"/>
      <c r="K43" s="3929"/>
      <c r="L43" s="3930"/>
      <c r="M43" s="3931"/>
      <c r="N43" s="3931"/>
      <c r="O43" s="3932"/>
      <c r="P43" s="3926">
        <f>+P44+P45+P54+P55+P59+P63</f>
        <v>0</v>
      </c>
      <c r="Q43" s="3917"/>
    </row>
    <row r="44" spans="1:17" ht="30" customHeight="1">
      <c r="A44" s="3918" t="s">
        <v>3128</v>
      </c>
      <c r="B44" s="3942" t="s">
        <v>3801</v>
      </c>
      <c r="C44" s="3697" t="s">
        <v>4089</v>
      </c>
      <c r="D44" s="3938"/>
      <c r="E44" s="3938"/>
      <c r="F44" s="3938"/>
      <c r="G44" s="3931"/>
      <c r="H44" s="3933">
        <v>0.5</v>
      </c>
      <c r="I44" s="3933">
        <v>0.5</v>
      </c>
      <c r="J44" s="3933">
        <v>1</v>
      </c>
      <c r="K44" s="3929"/>
      <c r="L44" s="3934"/>
      <c r="M44" s="3935"/>
      <c r="N44" s="3935"/>
      <c r="O44" s="3932"/>
      <c r="P44" s="3926">
        <f>+L44*D44+M44*E44+N44*F44</f>
        <v>0</v>
      </c>
      <c r="Q44" s="3917"/>
    </row>
    <row r="45" spans="1:17" ht="30" customHeight="1">
      <c r="A45" s="3918" t="s">
        <v>3129</v>
      </c>
      <c r="B45" s="3942" t="s">
        <v>3802</v>
      </c>
      <c r="C45" s="3944" t="s">
        <v>4090</v>
      </c>
      <c r="D45" s="3938"/>
      <c r="E45" s="3938"/>
      <c r="F45" s="3938"/>
      <c r="G45" s="3931"/>
      <c r="H45" s="3928"/>
      <c r="I45" s="3928"/>
      <c r="J45" s="3928"/>
      <c r="K45" s="3929"/>
      <c r="L45" s="3930"/>
      <c r="M45" s="3931"/>
      <c r="N45" s="3931"/>
      <c r="O45" s="3932"/>
      <c r="P45" s="3926">
        <f>+P46+P50</f>
        <v>0</v>
      </c>
      <c r="Q45" s="3917"/>
    </row>
    <row r="46" spans="1:17" ht="30" customHeight="1">
      <c r="A46" s="3918" t="s">
        <v>3130</v>
      </c>
      <c r="B46" s="3942" t="s">
        <v>4091</v>
      </c>
      <c r="C46" s="3697" t="s">
        <v>3660</v>
      </c>
      <c r="D46" s="3938"/>
      <c r="E46" s="3938"/>
      <c r="F46" s="3938"/>
      <c r="G46" s="3931"/>
      <c r="H46" s="3928"/>
      <c r="I46" s="3928"/>
      <c r="J46" s="3928"/>
      <c r="K46" s="3929"/>
      <c r="L46" s="3930"/>
      <c r="M46" s="3931"/>
      <c r="N46" s="3931"/>
      <c r="O46" s="3932"/>
      <c r="P46" s="3926">
        <f>+P47+P48+P49</f>
        <v>0</v>
      </c>
      <c r="Q46" s="3917"/>
    </row>
    <row r="47" spans="1:17" ht="30" customHeight="1">
      <c r="A47" s="3918" t="s">
        <v>3131</v>
      </c>
      <c r="B47" s="3942" t="s">
        <v>4092</v>
      </c>
      <c r="C47" s="3697" t="s">
        <v>4063</v>
      </c>
      <c r="D47" s="3938"/>
      <c r="E47" s="3938"/>
      <c r="F47" s="3938"/>
      <c r="G47" s="3931"/>
      <c r="H47" s="3933">
        <v>0</v>
      </c>
      <c r="I47" s="3933">
        <v>0.5</v>
      </c>
      <c r="J47" s="3933">
        <v>1</v>
      </c>
      <c r="K47" s="3929"/>
      <c r="L47" s="3934"/>
      <c r="M47" s="3935"/>
      <c r="N47" s="3935"/>
      <c r="O47" s="3932"/>
      <c r="P47" s="3926">
        <f>+L47*D47+M47*E47+N47*F47</f>
        <v>0</v>
      </c>
      <c r="Q47" s="3917"/>
    </row>
    <row r="48" spans="1:17" ht="30" customHeight="1">
      <c r="A48" s="3918" t="s">
        <v>3132</v>
      </c>
      <c r="B48" s="3942" t="s">
        <v>4093</v>
      </c>
      <c r="C48" s="3697" t="s">
        <v>4064</v>
      </c>
      <c r="D48" s="3938"/>
      <c r="E48" s="3938"/>
      <c r="F48" s="3938"/>
      <c r="G48" s="3931"/>
      <c r="H48" s="3933">
        <v>0.5</v>
      </c>
      <c r="I48" s="3933">
        <v>0.5</v>
      </c>
      <c r="J48" s="3933">
        <v>1</v>
      </c>
      <c r="K48" s="3929"/>
      <c r="L48" s="3934"/>
      <c r="M48" s="3935"/>
      <c r="N48" s="3935"/>
      <c r="O48" s="3932"/>
      <c r="P48" s="3926">
        <f>+L48*D48+M48*E48+N48*F48</f>
        <v>0</v>
      </c>
      <c r="Q48" s="3917"/>
    </row>
    <row r="49" spans="1:17" ht="30" customHeight="1">
      <c r="A49" s="3918" t="s">
        <v>3133</v>
      </c>
      <c r="B49" s="3942" t="s">
        <v>4094</v>
      </c>
      <c r="C49" s="3697" t="s">
        <v>4065</v>
      </c>
      <c r="D49" s="3938"/>
      <c r="E49" s="3938"/>
      <c r="F49" s="3938"/>
      <c r="G49" s="3931"/>
      <c r="H49" s="3933">
        <v>1</v>
      </c>
      <c r="I49" s="3933">
        <v>1</v>
      </c>
      <c r="J49" s="3933">
        <v>1</v>
      </c>
      <c r="K49" s="3929"/>
      <c r="L49" s="3934"/>
      <c r="M49" s="3935"/>
      <c r="N49" s="3935"/>
      <c r="O49" s="3932"/>
      <c r="P49" s="3926">
        <f>+L49*D49+M49*E49+N49*F49</f>
        <v>0</v>
      </c>
      <c r="Q49" s="3917"/>
    </row>
    <row r="50" spans="1:17" ht="30" customHeight="1">
      <c r="A50" s="3918" t="s">
        <v>3134</v>
      </c>
      <c r="B50" s="3942" t="s">
        <v>4095</v>
      </c>
      <c r="C50" s="3697" t="s">
        <v>4096</v>
      </c>
      <c r="D50" s="3938"/>
      <c r="E50" s="3938"/>
      <c r="F50" s="3938"/>
      <c r="G50" s="3931"/>
      <c r="H50" s="3928"/>
      <c r="I50" s="3928"/>
      <c r="J50" s="3928"/>
      <c r="K50" s="3929"/>
      <c r="L50" s="3930"/>
      <c r="M50" s="3931"/>
      <c r="N50" s="3931"/>
      <c r="O50" s="3932"/>
      <c r="P50" s="3926">
        <f>+P51+P52+P53</f>
        <v>0</v>
      </c>
      <c r="Q50" s="3917"/>
    </row>
    <row r="51" spans="1:17" ht="30" customHeight="1">
      <c r="A51" s="3918" t="s">
        <v>4097</v>
      </c>
      <c r="B51" s="3942" t="s">
        <v>4098</v>
      </c>
      <c r="C51" s="3697" t="s">
        <v>4063</v>
      </c>
      <c r="D51" s="3938"/>
      <c r="E51" s="3938"/>
      <c r="F51" s="3938"/>
      <c r="G51" s="3931"/>
      <c r="H51" s="3933">
        <v>0.05</v>
      </c>
      <c r="I51" s="3933">
        <v>0.5</v>
      </c>
      <c r="J51" s="3933">
        <v>1</v>
      </c>
      <c r="K51" s="3929"/>
      <c r="L51" s="3934"/>
      <c r="M51" s="3935"/>
      <c r="N51" s="3935"/>
      <c r="O51" s="3932"/>
      <c r="P51" s="3926">
        <f>+L51*D51+M51*E51+N51*F51</f>
        <v>0</v>
      </c>
      <c r="Q51" s="3917"/>
    </row>
    <row r="52" spans="1:17" ht="30" customHeight="1">
      <c r="A52" s="3918" t="s">
        <v>3340</v>
      </c>
      <c r="B52" s="3942" t="s">
        <v>4099</v>
      </c>
      <c r="C52" s="3697" t="s">
        <v>4064</v>
      </c>
      <c r="D52" s="3938"/>
      <c r="E52" s="3938"/>
      <c r="F52" s="3938"/>
      <c r="G52" s="3931"/>
      <c r="H52" s="3933">
        <v>0.5</v>
      </c>
      <c r="I52" s="3933">
        <v>0.5</v>
      </c>
      <c r="J52" s="3933">
        <v>1</v>
      </c>
      <c r="K52" s="3929"/>
      <c r="L52" s="3934"/>
      <c r="M52" s="3935"/>
      <c r="N52" s="3935"/>
      <c r="O52" s="3932"/>
      <c r="P52" s="3926">
        <f>+L52*D52+M52*E52+N52*F52</f>
        <v>0</v>
      </c>
      <c r="Q52" s="3917"/>
    </row>
    <row r="53" spans="1:17" ht="30" customHeight="1">
      <c r="A53" s="3918" t="s">
        <v>3341</v>
      </c>
      <c r="B53" s="3942" t="s">
        <v>4100</v>
      </c>
      <c r="C53" s="3697" t="s">
        <v>4065</v>
      </c>
      <c r="D53" s="3938"/>
      <c r="E53" s="3938"/>
      <c r="F53" s="3938"/>
      <c r="G53" s="3931"/>
      <c r="H53" s="3933">
        <v>1</v>
      </c>
      <c r="I53" s="3933">
        <v>1</v>
      </c>
      <c r="J53" s="3933">
        <v>1</v>
      </c>
      <c r="K53" s="3929"/>
      <c r="L53" s="3934"/>
      <c r="M53" s="3935"/>
      <c r="N53" s="3935"/>
      <c r="O53" s="3932"/>
      <c r="P53" s="3926">
        <f>+L53*D53+M53*E53+N53*F53</f>
        <v>0</v>
      </c>
      <c r="Q53" s="3917"/>
    </row>
    <row r="54" spans="1:17" ht="30" customHeight="1">
      <c r="A54" s="3918" t="s">
        <v>3342</v>
      </c>
      <c r="B54" s="3942" t="s">
        <v>3803</v>
      </c>
      <c r="C54" s="3944" t="s">
        <v>4101</v>
      </c>
      <c r="D54" s="3938"/>
      <c r="E54" s="3938"/>
      <c r="F54" s="3938"/>
      <c r="G54" s="3931"/>
      <c r="H54" s="3933">
        <v>0.1</v>
      </c>
      <c r="I54" s="3933">
        <v>0.5</v>
      </c>
      <c r="J54" s="3933">
        <v>1</v>
      </c>
      <c r="K54" s="3929"/>
      <c r="L54" s="3934"/>
      <c r="M54" s="3935"/>
      <c r="N54" s="3935"/>
      <c r="O54" s="3932"/>
      <c r="P54" s="3926">
        <f>+L54*D54+M54*E54+N54*F54</f>
        <v>0</v>
      </c>
      <c r="Q54" s="3917"/>
    </row>
    <row r="55" spans="1:17" ht="30" customHeight="1">
      <c r="A55" s="3918" t="s">
        <v>3343</v>
      </c>
      <c r="B55" s="3942" t="s">
        <v>3804</v>
      </c>
      <c r="C55" s="3944" t="s">
        <v>4102</v>
      </c>
      <c r="D55" s="3938"/>
      <c r="E55" s="3938"/>
      <c r="F55" s="3938"/>
      <c r="G55" s="3937"/>
      <c r="H55" s="3928"/>
      <c r="I55" s="3928"/>
      <c r="J55" s="3928"/>
      <c r="K55" s="3929"/>
      <c r="L55" s="3930"/>
      <c r="M55" s="3931"/>
      <c r="N55" s="3931"/>
      <c r="O55" s="3932"/>
      <c r="P55" s="3926">
        <f>+P56+P57+P58</f>
        <v>0</v>
      </c>
      <c r="Q55" s="3917"/>
    </row>
    <row r="56" spans="1:17" ht="30" customHeight="1">
      <c r="A56" s="3918" t="s">
        <v>3344</v>
      </c>
      <c r="B56" s="3942" t="s">
        <v>4103</v>
      </c>
      <c r="C56" s="3697" t="s">
        <v>4063</v>
      </c>
      <c r="D56" s="3938"/>
      <c r="E56" s="3938"/>
      <c r="F56" s="3938"/>
      <c r="G56" s="3931"/>
      <c r="H56" s="3933">
        <v>0.5</v>
      </c>
      <c r="I56" s="3933">
        <v>0.5</v>
      </c>
      <c r="J56" s="3933">
        <v>0.65</v>
      </c>
      <c r="K56" s="3929"/>
      <c r="L56" s="3934"/>
      <c r="M56" s="3935"/>
      <c r="N56" s="3935"/>
      <c r="O56" s="3932"/>
      <c r="P56" s="3926">
        <f>+L56*D56+M56*E56+N56*F56</f>
        <v>0</v>
      </c>
      <c r="Q56" s="3917"/>
    </row>
    <row r="57" spans="1:17" ht="30" customHeight="1">
      <c r="A57" s="3918" t="s">
        <v>4104</v>
      </c>
      <c r="B57" s="3942" t="s">
        <v>4105</v>
      </c>
      <c r="C57" s="3697" t="s">
        <v>4064</v>
      </c>
      <c r="D57" s="3938"/>
      <c r="E57" s="3938"/>
      <c r="F57" s="3938"/>
      <c r="G57" s="3931"/>
      <c r="H57" s="3933">
        <v>0.5</v>
      </c>
      <c r="I57" s="3933">
        <v>0.5</v>
      </c>
      <c r="J57" s="3933">
        <v>0.65</v>
      </c>
      <c r="K57" s="3929"/>
      <c r="L57" s="3934"/>
      <c r="M57" s="3935"/>
      <c r="N57" s="3935"/>
      <c r="O57" s="3932"/>
      <c r="P57" s="3926">
        <f>+L57*D57+M57*E57+N57*F57</f>
        <v>0</v>
      </c>
      <c r="Q57" s="3917"/>
    </row>
    <row r="58" spans="1:17" ht="30" customHeight="1">
      <c r="A58" s="3918" t="s">
        <v>4106</v>
      </c>
      <c r="B58" s="3942" t="s">
        <v>4107</v>
      </c>
      <c r="C58" s="3697" t="s">
        <v>4065</v>
      </c>
      <c r="D58" s="3938"/>
      <c r="E58" s="3938"/>
      <c r="F58" s="3938"/>
      <c r="G58" s="3931"/>
      <c r="H58" s="3933">
        <v>1</v>
      </c>
      <c r="I58" s="3933">
        <v>1</v>
      </c>
      <c r="J58" s="3933">
        <v>1</v>
      </c>
      <c r="K58" s="3929"/>
      <c r="L58" s="3934"/>
      <c r="M58" s="3935"/>
      <c r="N58" s="3935"/>
      <c r="O58" s="3932"/>
      <c r="P58" s="3926">
        <f>+L58*D58+M58*E58+N58*F58</f>
        <v>0</v>
      </c>
      <c r="Q58" s="3917"/>
    </row>
    <row r="59" spans="1:17" ht="30" customHeight="1">
      <c r="A59" s="3918" t="s">
        <v>4108</v>
      </c>
      <c r="B59" s="3942" t="s">
        <v>4109</v>
      </c>
      <c r="C59" s="3944" t="s">
        <v>4110</v>
      </c>
      <c r="D59" s="3938"/>
      <c r="E59" s="3938"/>
      <c r="F59" s="3938"/>
      <c r="G59" s="3937"/>
      <c r="H59" s="3928"/>
      <c r="I59" s="3928"/>
      <c r="J59" s="3928"/>
      <c r="K59" s="3929"/>
      <c r="L59" s="3930"/>
      <c r="M59" s="3931"/>
      <c r="N59" s="3931"/>
      <c r="O59" s="3932"/>
      <c r="P59" s="3926">
        <f>+P61+P62</f>
        <v>0</v>
      </c>
      <c r="Q59" s="3917"/>
    </row>
    <row r="60" spans="1:17" ht="30" customHeight="1">
      <c r="A60" s="3918" t="s">
        <v>4111</v>
      </c>
      <c r="B60" s="3942" t="s">
        <v>4112</v>
      </c>
      <c r="C60" s="3944" t="s">
        <v>4113</v>
      </c>
      <c r="D60" s="3938"/>
      <c r="E60" s="3938"/>
      <c r="F60" s="3938"/>
      <c r="G60" s="3937"/>
      <c r="H60" s="3928"/>
      <c r="I60" s="3928"/>
      <c r="J60" s="3928"/>
      <c r="K60" s="3929"/>
      <c r="L60" s="3930"/>
      <c r="M60" s="3930"/>
      <c r="N60" s="3930"/>
      <c r="O60" s="3932"/>
      <c r="P60" s="3926">
        <f>+L60*D60+M60*E60+N60*F60</f>
        <v>0</v>
      </c>
      <c r="Q60" s="3917"/>
    </row>
    <row r="61" spans="1:17" ht="30" customHeight="1">
      <c r="A61" s="3918" t="s">
        <v>4114</v>
      </c>
      <c r="B61" s="3942" t="s">
        <v>4115</v>
      </c>
      <c r="C61" s="3697" t="s">
        <v>4080</v>
      </c>
      <c r="D61" s="3938"/>
      <c r="E61" s="3938"/>
      <c r="F61" s="3938"/>
      <c r="G61" s="3931"/>
      <c r="H61" s="3933">
        <v>0.5</v>
      </c>
      <c r="I61" s="3933">
        <v>0.5</v>
      </c>
      <c r="J61" s="3933">
        <v>0.85</v>
      </c>
      <c r="K61" s="3929"/>
      <c r="L61" s="3934"/>
      <c r="M61" s="3935"/>
      <c r="N61" s="3935"/>
      <c r="O61" s="3932"/>
      <c r="P61" s="3926">
        <f>+L61*D61+M61*E61+N61*F61</f>
        <v>0</v>
      </c>
      <c r="Q61" s="3917"/>
    </row>
    <row r="62" spans="1:17" ht="30" customHeight="1">
      <c r="A62" s="3918" t="s">
        <v>4116</v>
      </c>
      <c r="B62" s="3942" t="s">
        <v>4117</v>
      </c>
      <c r="C62" s="3697" t="s">
        <v>4065</v>
      </c>
      <c r="D62" s="3938"/>
      <c r="E62" s="3938"/>
      <c r="F62" s="3938"/>
      <c r="G62" s="3931"/>
      <c r="H62" s="3933">
        <v>1</v>
      </c>
      <c r="I62" s="3933">
        <v>1</v>
      </c>
      <c r="J62" s="3933">
        <v>1</v>
      </c>
      <c r="K62" s="3929"/>
      <c r="L62" s="3934"/>
      <c r="M62" s="3935"/>
      <c r="N62" s="3935"/>
      <c r="O62" s="3932"/>
      <c r="P62" s="3926">
        <f>+L62*D62+M62*E62+N62*F62</f>
        <v>0</v>
      </c>
      <c r="Q62" s="3917"/>
    </row>
    <row r="63" spans="1:17" ht="30" customHeight="1">
      <c r="A63" s="3918" t="s">
        <v>4118</v>
      </c>
      <c r="B63" s="3942" t="s">
        <v>4119</v>
      </c>
      <c r="C63" s="3697" t="s">
        <v>4120</v>
      </c>
      <c r="D63" s="3938"/>
      <c r="E63" s="3938"/>
      <c r="F63" s="3938"/>
      <c r="G63" s="3931"/>
      <c r="H63" s="3933">
        <v>0.1</v>
      </c>
      <c r="I63" s="3933">
        <v>0.5</v>
      </c>
      <c r="J63" s="3933">
        <v>0.85</v>
      </c>
      <c r="K63" s="3929"/>
      <c r="L63" s="3934"/>
      <c r="M63" s="3935"/>
      <c r="N63" s="3935"/>
      <c r="O63" s="3932"/>
      <c r="P63" s="3926">
        <f>+L63*D63+M63*E63+N63*F63</f>
        <v>0</v>
      </c>
      <c r="Q63" s="3917"/>
    </row>
    <row r="64" spans="1:17" ht="30" customHeight="1">
      <c r="A64" s="3918" t="s">
        <v>3318</v>
      </c>
      <c r="B64" s="3919" t="s">
        <v>4121</v>
      </c>
      <c r="C64" s="3946" t="s">
        <v>4122</v>
      </c>
      <c r="D64" s="3938"/>
      <c r="E64" s="3938"/>
      <c r="F64" s="3938"/>
      <c r="G64" s="3931"/>
      <c r="H64" s="3928"/>
      <c r="I64" s="3928"/>
      <c r="J64" s="3928"/>
      <c r="K64" s="3929"/>
      <c r="L64" s="3934"/>
      <c r="M64" s="3935"/>
      <c r="N64" s="3935"/>
      <c r="O64" s="3932"/>
      <c r="P64" s="3926">
        <f>+L64*D64+M64*E64+N64*F64</f>
        <v>0</v>
      </c>
      <c r="Q64" s="3917"/>
    </row>
    <row r="65" spans="1:17" ht="30" customHeight="1">
      <c r="A65" s="3918" t="s">
        <v>3319</v>
      </c>
      <c r="B65" s="3919" t="s">
        <v>4123</v>
      </c>
      <c r="C65" s="3947" t="s">
        <v>4124</v>
      </c>
      <c r="D65" s="3938"/>
      <c r="E65" s="3938"/>
      <c r="F65" s="3938"/>
      <c r="G65" s="3937"/>
      <c r="H65" s="3928"/>
      <c r="I65" s="3928"/>
      <c r="J65" s="3928"/>
      <c r="K65" s="3929"/>
      <c r="L65" s="3934"/>
      <c r="M65" s="3935"/>
      <c r="N65" s="3935"/>
      <c r="O65" s="3932"/>
      <c r="P65" s="3926">
        <f>+P66+P67+P68</f>
        <v>0</v>
      </c>
      <c r="Q65" s="3917"/>
    </row>
    <row r="66" spans="1:17" ht="30" customHeight="1">
      <c r="A66" s="3918" t="s">
        <v>4125</v>
      </c>
      <c r="B66" s="3942" t="s">
        <v>4126</v>
      </c>
      <c r="C66" s="3944" t="s">
        <v>4127</v>
      </c>
      <c r="D66" s="3938"/>
      <c r="E66" s="3931"/>
      <c r="F66" s="3931"/>
      <c r="G66" s="3931"/>
      <c r="H66" s="3933">
        <v>0.05</v>
      </c>
      <c r="I66" s="3422"/>
      <c r="J66" s="3422"/>
      <c r="K66" s="3948"/>
      <c r="L66" s="3934"/>
      <c r="M66" s="3931"/>
      <c r="N66" s="3931"/>
      <c r="O66" s="3932"/>
      <c r="P66" s="3926">
        <f>+L66*D66</f>
        <v>0</v>
      </c>
      <c r="Q66" s="3917"/>
    </row>
    <row r="67" spans="1:17" ht="30" customHeight="1">
      <c r="A67" s="3918" t="s">
        <v>4128</v>
      </c>
      <c r="B67" s="3942" t="s">
        <v>4129</v>
      </c>
      <c r="C67" s="3944" t="s">
        <v>4130</v>
      </c>
      <c r="D67" s="3938"/>
      <c r="E67" s="3931"/>
      <c r="F67" s="3931"/>
      <c r="G67" s="3931"/>
      <c r="H67" s="3933">
        <v>1</v>
      </c>
      <c r="I67" s="3422"/>
      <c r="J67" s="3422"/>
      <c r="K67" s="3948"/>
      <c r="L67" s="3934"/>
      <c r="M67" s="3931"/>
      <c r="N67" s="3931"/>
      <c r="O67" s="3932"/>
      <c r="P67" s="3926">
        <f>+L67*D67</f>
        <v>0</v>
      </c>
      <c r="Q67" s="3917"/>
    </row>
    <row r="68" spans="1:17" ht="30" customHeight="1">
      <c r="A68" s="3918" t="s">
        <v>3320</v>
      </c>
      <c r="B68" s="3942" t="s">
        <v>4131</v>
      </c>
      <c r="C68" s="3944" t="s">
        <v>4132</v>
      </c>
      <c r="D68" s="3938"/>
      <c r="E68" s="3935"/>
      <c r="F68" s="3935"/>
      <c r="G68" s="3935"/>
      <c r="H68" s="3933">
        <v>0.85</v>
      </c>
      <c r="I68" s="3933">
        <v>0.85</v>
      </c>
      <c r="J68" s="3933">
        <v>0.85</v>
      </c>
      <c r="K68" s="3933">
        <v>0.85</v>
      </c>
      <c r="L68" s="3934"/>
      <c r="M68" s="3935"/>
      <c r="N68" s="3935"/>
      <c r="O68" s="3936"/>
      <c r="P68" s="3926">
        <f>+D68*L68+E68*M68+F68*N68+G68*O68</f>
        <v>0</v>
      </c>
      <c r="Q68" s="3917"/>
    </row>
    <row r="69" spans="1:17" ht="30" customHeight="1">
      <c r="A69" s="3918" t="s">
        <v>4133</v>
      </c>
      <c r="B69" s="3919" t="s">
        <v>4134</v>
      </c>
      <c r="C69" s="3949" t="s">
        <v>4135</v>
      </c>
      <c r="D69" s="3938"/>
      <c r="E69" s="3935"/>
      <c r="F69" s="3935"/>
      <c r="G69" s="3935"/>
      <c r="H69" s="3933">
        <v>0.85</v>
      </c>
      <c r="I69" s="3933">
        <v>0.85</v>
      </c>
      <c r="J69" s="3933">
        <v>0.85</v>
      </c>
      <c r="K69" s="3933">
        <v>0.85</v>
      </c>
      <c r="L69" s="3934"/>
      <c r="M69" s="3935"/>
      <c r="N69" s="3935"/>
      <c r="O69" s="3936"/>
      <c r="P69" s="3926">
        <f>+D69*L69+E69*M69+F69*N69+G69*O69</f>
        <v>0</v>
      </c>
      <c r="Q69" s="3917"/>
    </row>
    <row r="70" spans="1:17" ht="30" customHeight="1">
      <c r="A70" s="3918" t="s">
        <v>4136</v>
      </c>
      <c r="B70" s="3919" t="s">
        <v>4137</v>
      </c>
      <c r="C70" s="3950" t="s">
        <v>4138</v>
      </c>
      <c r="D70" s="3938"/>
      <c r="E70" s="3935"/>
      <c r="F70" s="3935"/>
      <c r="G70" s="3937"/>
      <c r="H70" s="3928"/>
      <c r="I70" s="3928"/>
      <c r="J70" s="3928"/>
      <c r="K70" s="3929"/>
      <c r="L70" s="3930"/>
      <c r="M70" s="3931"/>
      <c r="N70" s="3931"/>
      <c r="O70" s="3932"/>
      <c r="P70" s="3926">
        <f>+P71+P74+P75+P76</f>
        <v>0</v>
      </c>
      <c r="Q70" s="3917"/>
    </row>
    <row r="71" spans="1:17" ht="30" customHeight="1">
      <c r="A71" s="3918" t="s">
        <v>4139</v>
      </c>
      <c r="B71" s="3942" t="s">
        <v>4140</v>
      </c>
      <c r="C71" s="3951" t="s">
        <v>4141</v>
      </c>
      <c r="D71" s="3930"/>
      <c r="E71" s="3931"/>
      <c r="F71" s="3935"/>
      <c r="G71" s="3931"/>
      <c r="H71" s="3928"/>
      <c r="I71" s="3928"/>
      <c r="J71" s="3928"/>
      <c r="K71" s="3929"/>
      <c r="L71" s="3930"/>
      <c r="M71" s="3931"/>
      <c r="N71" s="3935"/>
      <c r="O71" s="3932"/>
      <c r="P71" s="3926">
        <f>+P72+P73</f>
        <v>0</v>
      </c>
      <c r="Q71" s="3917"/>
    </row>
    <row r="72" spans="1:17" ht="30" customHeight="1">
      <c r="A72" s="3918" t="s">
        <v>4142</v>
      </c>
      <c r="B72" s="3942" t="s">
        <v>4143</v>
      </c>
      <c r="C72" s="3697" t="s">
        <v>4080</v>
      </c>
      <c r="D72" s="3930"/>
      <c r="E72" s="3931"/>
      <c r="F72" s="3935"/>
      <c r="G72" s="3931"/>
      <c r="H72" s="3928"/>
      <c r="I72" s="3928"/>
      <c r="J72" s="3933">
        <v>0.85</v>
      </c>
      <c r="K72" s="3929"/>
      <c r="L72" s="3930"/>
      <c r="M72" s="3931"/>
      <c r="N72" s="3935"/>
      <c r="O72" s="3932"/>
      <c r="P72" s="3926">
        <f>+N72*F72</f>
        <v>0</v>
      </c>
      <c r="Q72" s="3917"/>
    </row>
    <row r="73" spans="1:17" ht="30" customHeight="1">
      <c r="A73" s="3918" t="s">
        <v>4144</v>
      </c>
      <c r="B73" s="3942" t="s">
        <v>4145</v>
      </c>
      <c r="C73" s="3697" t="s">
        <v>4065</v>
      </c>
      <c r="D73" s="3930"/>
      <c r="E73" s="3931"/>
      <c r="F73" s="3935"/>
      <c r="G73" s="3931"/>
      <c r="H73" s="3928"/>
      <c r="I73" s="3928"/>
      <c r="J73" s="3933">
        <v>1</v>
      </c>
      <c r="K73" s="3929"/>
      <c r="L73" s="3930"/>
      <c r="M73" s="3931"/>
      <c r="N73" s="3935"/>
      <c r="O73" s="3932"/>
      <c r="P73" s="3926">
        <f>+N73*F73</f>
        <v>0</v>
      </c>
      <c r="Q73" s="3917"/>
    </row>
    <row r="74" spans="1:17" ht="30" customHeight="1">
      <c r="A74" s="3918" t="s">
        <v>4146</v>
      </c>
      <c r="B74" s="3942" t="s">
        <v>4147</v>
      </c>
      <c r="C74" s="3944" t="s">
        <v>4148</v>
      </c>
      <c r="D74" s="3934"/>
      <c r="E74" s="3931"/>
      <c r="F74" s="3931"/>
      <c r="G74" s="3931"/>
      <c r="H74" s="3933">
        <v>0</v>
      </c>
      <c r="I74" s="3928"/>
      <c r="J74" s="3928"/>
      <c r="K74" s="3929"/>
      <c r="L74" s="3934"/>
      <c r="M74" s="3931"/>
      <c r="N74" s="3931"/>
      <c r="O74" s="3932"/>
      <c r="P74" s="3926">
        <f>+L74*D74</f>
        <v>0</v>
      </c>
      <c r="Q74" s="3917"/>
    </row>
    <row r="75" spans="1:17" ht="30" customHeight="1">
      <c r="A75" s="3918" t="s">
        <v>4149</v>
      </c>
      <c r="B75" s="3942" t="s">
        <v>4150</v>
      </c>
      <c r="C75" s="3944" t="s">
        <v>4151</v>
      </c>
      <c r="D75" s="3934"/>
      <c r="E75" s="3935"/>
      <c r="F75" s="3935"/>
      <c r="G75" s="3931"/>
      <c r="H75" s="3933">
        <v>1</v>
      </c>
      <c r="I75" s="3933">
        <v>1</v>
      </c>
      <c r="J75" s="3933">
        <v>1</v>
      </c>
      <c r="K75" s="3929"/>
      <c r="L75" s="3934"/>
      <c r="M75" s="3935"/>
      <c r="N75" s="3935"/>
      <c r="O75" s="3932"/>
      <c r="P75" s="3926">
        <f>+D75*L75+E75*M75+F75*N75</f>
        <v>0</v>
      </c>
      <c r="Q75" s="3917"/>
    </row>
    <row r="76" spans="1:17" ht="30" customHeight="1">
      <c r="A76" s="3918" t="s">
        <v>4152</v>
      </c>
      <c r="B76" s="3942" t="s">
        <v>4153</v>
      </c>
      <c r="C76" s="3697" t="s">
        <v>4154</v>
      </c>
      <c r="D76" s="3934"/>
      <c r="E76" s="3935"/>
      <c r="F76" s="3935"/>
      <c r="G76" s="3931"/>
      <c r="H76" s="3933">
        <v>0.5</v>
      </c>
      <c r="I76" s="3933">
        <v>0.5</v>
      </c>
      <c r="J76" s="3933">
        <v>1</v>
      </c>
      <c r="K76" s="3929"/>
      <c r="L76" s="3934"/>
      <c r="M76" s="3935"/>
      <c r="N76" s="3935"/>
      <c r="O76" s="3932"/>
      <c r="P76" s="3926">
        <f>+D76*L76+E76*M76+F76*N76</f>
        <v>0</v>
      </c>
      <c r="Q76" s="3917"/>
    </row>
    <row r="77" spans="1:17" ht="30" customHeight="1">
      <c r="A77" s="3918" t="s">
        <v>4155</v>
      </c>
      <c r="B77" s="3919" t="s">
        <v>4156</v>
      </c>
      <c r="C77" s="3950" t="s">
        <v>4157</v>
      </c>
      <c r="D77" s="3934"/>
      <c r="E77" s="3935"/>
      <c r="F77" s="3935"/>
      <c r="G77" s="3937"/>
      <c r="H77" s="3928"/>
      <c r="I77" s="3928"/>
      <c r="J77" s="3928"/>
      <c r="K77" s="3929"/>
      <c r="L77" s="3930"/>
      <c r="M77" s="3931"/>
      <c r="N77" s="3931"/>
      <c r="O77" s="3932"/>
      <c r="P77" s="3926">
        <f>+P78+P79+P80+P81</f>
        <v>0</v>
      </c>
      <c r="Q77" s="3917"/>
    </row>
    <row r="78" spans="1:17" ht="30" customHeight="1">
      <c r="A78" s="3918" t="s">
        <v>4158</v>
      </c>
      <c r="B78" s="3942" t="s">
        <v>4159</v>
      </c>
      <c r="C78" s="3952" t="s">
        <v>4160</v>
      </c>
      <c r="D78" s="3934"/>
      <c r="E78" s="3935"/>
      <c r="F78" s="3935"/>
      <c r="G78" s="3931"/>
      <c r="H78" s="3928"/>
      <c r="I78" s="3928"/>
      <c r="J78" s="3928"/>
      <c r="K78" s="3929"/>
      <c r="L78" s="3934"/>
      <c r="M78" s="3935"/>
      <c r="N78" s="3935"/>
      <c r="O78" s="3932"/>
      <c r="P78" s="3926">
        <f>+D78*L78+E78*M78+F78*N78</f>
        <v>0</v>
      </c>
      <c r="Q78" s="3917"/>
    </row>
    <row r="79" spans="1:17" ht="30" customHeight="1">
      <c r="A79" s="3918" t="s">
        <v>4161</v>
      </c>
      <c r="B79" s="3942" t="s">
        <v>4162</v>
      </c>
      <c r="C79" s="3944" t="s">
        <v>4163</v>
      </c>
      <c r="D79" s="3934"/>
      <c r="E79" s="3935"/>
      <c r="F79" s="3935"/>
      <c r="G79" s="3931"/>
      <c r="H79" s="3933">
        <v>0.05</v>
      </c>
      <c r="I79" s="3933">
        <v>0.05</v>
      </c>
      <c r="J79" s="3933">
        <v>0.05</v>
      </c>
      <c r="K79" s="3929"/>
      <c r="L79" s="3934"/>
      <c r="M79" s="3935"/>
      <c r="N79" s="3935"/>
      <c r="O79" s="3932"/>
      <c r="P79" s="3926">
        <f>+D79*L79+E79*M79+F79*N79</f>
        <v>0</v>
      </c>
      <c r="Q79" s="3917"/>
    </row>
    <row r="80" spans="1:17" ht="30" customHeight="1">
      <c r="A80" s="3918" t="s">
        <v>4164</v>
      </c>
      <c r="B80" s="3942" t="s">
        <v>4165</v>
      </c>
      <c r="C80" s="3953" t="s">
        <v>4166</v>
      </c>
      <c r="D80" s="3934"/>
      <c r="E80" s="3935"/>
      <c r="F80" s="3935"/>
      <c r="G80" s="3954"/>
      <c r="H80" s="3955">
        <v>0.05</v>
      </c>
      <c r="I80" s="3956">
        <v>7.4999999999999997E-2</v>
      </c>
      <c r="J80" s="3955">
        <v>0.1</v>
      </c>
      <c r="K80" s="3957"/>
      <c r="L80" s="3934"/>
      <c r="M80" s="3935"/>
      <c r="N80" s="3935"/>
      <c r="O80" s="3958"/>
      <c r="P80" s="3926">
        <f>+D80*L80+E80*M80+F80*N80</f>
        <v>0</v>
      </c>
      <c r="Q80" s="3917"/>
    </row>
    <row r="81" spans="1:17" ht="30" customHeight="1" thickBot="1">
      <c r="A81" s="3959" t="s">
        <v>4167</v>
      </c>
      <c r="B81" s="3960" t="s">
        <v>4168</v>
      </c>
      <c r="C81" s="3961" t="s">
        <v>4169</v>
      </c>
      <c r="D81" s="3962"/>
      <c r="E81" s="3963"/>
      <c r="F81" s="3963"/>
      <c r="G81" s="3964"/>
      <c r="H81" s="3965">
        <v>1</v>
      </c>
      <c r="I81" s="3966">
        <v>1</v>
      </c>
      <c r="J81" s="3965">
        <v>1</v>
      </c>
      <c r="K81" s="3967"/>
      <c r="L81" s="3962"/>
      <c r="M81" s="3963"/>
      <c r="N81" s="3963"/>
      <c r="O81" s="3968"/>
      <c r="P81" s="3969">
        <f>+D81*L81+E81*M81+F81*N81</f>
        <v>0</v>
      </c>
      <c r="Q81" s="3917"/>
    </row>
  </sheetData>
  <mergeCells count="13">
    <mergeCell ref="K9:K10"/>
    <mergeCell ref="L9:N9"/>
    <mergeCell ref="O9:O10"/>
    <mergeCell ref="A6:D6"/>
    <mergeCell ref="A7:P7"/>
    <mergeCell ref="A8:C10"/>
    <mergeCell ref="D8:G8"/>
    <mergeCell ref="H8:K8"/>
    <mergeCell ref="L8:O8"/>
    <mergeCell ref="P8:P10"/>
    <mergeCell ref="D9:F9"/>
    <mergeCell ref="G9:G10"/>
    <mergeCell ref="H9:J9"/>
  </mergeCells>
  <pageMargins left="0" right="0" top="0" bottom="0" header="0" footer="0"/>
  <pageSetup paperSize="9" scale="27" fitToHeight="4" orientation="landscape" cellComments="asDisplayed" r:id="rId1"/>
  <headerFooter>
    <oddFooter>&amp;C&amp;P</oddFooter>
  </headerFooter>
  <colBreaks count="1" manualBreakCount="1">
    <brk id="11" min="5" max="122" man="1"/>
  </colBreak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1"/>
  <sheetViews>
    <sheetView zoomScale="60" zoomScaleNormal="60" workbookViewId="0">
      <pane ySplit="11" topLeftCell="A12" activePane="bottomLeft" state="frozen"/>
      <selection pane="bottomLeft"/>
    </sheetView>
  </sheetViews>
  <sheetFormatPr defaultColWidth="11.42578125" defaultRowHeight="14.25"/>
  <cols>
    <col min="1" max="1" width="21" style="1045" customWidth="1"/>
    <col min="2" max="2" width="16.5703125" style="1045" customWidth="1"/>
    <col min="3" max="3" width="83.85546875" style="1046" customWidth="1"/>
    <col min="4" max="4" width="20.7109375" style="1046" customWidth="1"/>
    <col min="5" max="5" width="18.85546875" style="1046" customWidth="1"/>
    <col min="6" max="15" width="20.7109375" style="1046" customWidth="1"/>
    <col min="16" max="16" width="19.28515625" style="1046" customWidth="1"/>
    <col min="17" max="16384" width="11.42578125" style="1046"/>
  </cols>
  <sheetData>
    <row r="1" spans="1:16" ht="15">
      <c r="A1" s="3970" t="s">
        <v>48</v>
      </c>
      <c r="B1" s="3893" t="s">
        <v>1011</v>
      </c>
    </row>
    <row r="2" spans="1:16" ht="15">
      <c r="A2" s="3970" t="s">
        <v>49</v>
      </c>
      <c r="B2" s="3970" t="s">
        <v>4003</v>
      </c>
    </row>
    <row r="3" spans="1:16" ht="15">
      <c r="A3" s="3970" t="s">
        <v>47</v>
      </c>
      <c r="B3" s="3893" t="s">
        <v>4048</v>
      </c>
    </row>
    <row r="4" spans="1:16" ht="15">
      <c r="A4" s="3970" t="s">
        <v>51</v>
      </c>
      <c r="B4" s="3970" t="s">
        <v>71</v>
      </c>
    </row>
    <row r="6" spans="1:16" ht="15" thickBot="1"/>
    <row r="7" spans="1:16" ht="30" customHeight="1" thickBot="1">
      <c r="A7" s="5310" t="s">
        <v>4049</v>
      </c>
      <c r="B7" s="5311"/>
      <c r="C7" s="5311"/>
      <c r="D7" s="5311"/>
      <c r="E7" s="5311"/>
      <c r="F7" s="5311"/>
      <c r="G7" s="5311"/>
      <c r="H7" s="5311"/>
      <c r="I7" s="5311"/>
      <c r="J7" s="5311"/>
      <c r="K7" s="5311"/>
      <c r="L7" s="5311"/>
      <c r="M7" s="5311"/>
      <c r="N7" s="5311"/>
      <c r="O7" s="5311"/>
      <c r="P7" s="5312"/>
    </row>
    <row r="8" spans="1:16" ht="30" customHeight="1">
      <c r="A8" s="5313"/>
      <c r="B8" s="5314"/>
      <c r="C8" s="5315"/>
      <c r="D8" s="5307" t="s">
        <v>2783</v>
      </c>
      <c r="E8" s="5322"/>
      <c r="F8" s="5322"/>
      <c r="G8" s="5322"/>
      <c r="H8" s="5307" t="s">
        <v>4050</v>
      </c>
      <c r="I8" s="5322"/>
      <c r="J8" s="5322"/>
      <c r="K8" s="5322"/>
      <c r="L8" s="5307" t="s">
        <v>4051</v>
      </c>
      <c r="M8" s="5322"/>
      <c r="N8" s="5322"/>
      <c r="O8" s="5322"/>
      <c r="P8" s="5150" t="s">
        <v>4052</v>
      </c>
    </row>
    <row r="9" spans="1:16" s="3898" customFormat="1" ht="30" customHeight="1">
      <c r="A9" s="5316"/>
      <c r="B9" s="5317"/>
      <c r="C9" s="5318"/>
      <c r="D9" s="5307" t="s">
        <v>4053</v>
      </c>
      <c r="E9" s="5308"/>
      <c r="F9" s="5308"/>
      <c r="G9" s="5327" t="s">
        <v>4054</v>
      </c>
      <c r="H9" s="5307" t="s">
        <v>4053</v>
      </c>
      <c r="I9" s="5308"/>
      <c r="J9" s="5308"/>
      <c r="K9" s="5305" t="s">
        <v>4055</v>
      </c>
      <c r="L9" s="5307" t="s">
        <v>4053</v>
      </c>
      <c r="M9" s="5308"/>
      <c r="N9" s="5308"/>
      <c r="O9" s="5305" t="s">
        <v>4054</v>
      </c>
      <c r="P9" s="5326"/>
    </row>
    <row r="10" spans="1:16" ht="30" customHeight="1">
      <c r="A10" s="5316"/>
      <c r="B10" s="5317"/>
      <c r="C10" s="5318"/>
      <c r="D10" s="3971" t="s">
        <v>4056</v>
      </c>
      <c r="E10" s="3971" t="s">
        <v>4057</v>
      </c>
      <c r="F10" s="3971" t="s">
        <v>4058</v>
      </c>
      <c r="G10" s="5328"/>
      <c r="H10" s="3971" t="s">
        <v>4056</v>
      </c>
      <c r="I10" s="3971" t="s">
        <v>4057</v>
      </c>
      <c r="J10" s="3971" t="s">
        <v>4058</v>
      </c>
      <c r="K10" s="5325"/>
      <c r="L10" s="3971" t="s">
        <v>4056</v>
      </c>
      <c r="M10" s="3971" t="s">
        <v>4057</v>
      </c>
      <c r="N10" s="3971" t="s">
        <v>4058</v>
      </c>
      <c r="O10" s="5325"/>
      <c r="P10" s="5326"/>
    </row>
    <row r="11" spans="1:16" s="3906" customFormat="1" ht="30" customHeight="1" thickBot="1">
      <c r="A11" s="3972" t="s">
        <v>1651</v>
      </c>
      <c r="B11" s="3973" t="s">
        <v>4059</v>
      </c>
      <c r="C11" s="3974" t="s">
        <v>1415</v>
      </c>
      <c r="D11" s="3975" t="s">
        <v>3273</v>
      </c>
      <c r="E11" s="3975" t="s">
        <v>3274</v>
      </c>
      <c r="F11" s="3975" t="s">
        <v>3275</v>
      </c>
      <c r="G11" s="3975" t="s">
        <v>3276</v>
      </c>
      <c r="H11" s="3975" t="s">
        <v>3277</v>
      </c>
      <c r="I11" s="3975" t="s">
        <v>3278</v>
      </c>
      <c r="J11" s="3975" t="s">
        <v>3324</v>
      </c>
      <c r="K11" s="3975" t="s">
        <v>3325</v>
      </c>
      <c r="L11" s="3975" t="s">
        <v>3326</v>
      </c>
      <c r="M11" s="3975" t="s">
        <v>3066</v>
      </c>
      <c r="N11" s="3975" t="s">
        <v>3067</v>
      </c>
      <c r="O11" s="3975" t="s">
        <v>3068</v>
      </c>
      <c r="P11" s="3976" t="s">
        <v>3070</v>
      </c>
    </row>
    <row r="12" spans="1:16" ht="30" customHeight="1">
      <c r="A12" s="3977" t="s">
        <v>3273</v>
      </c>
      <c r="B12" s="3919" t="s">
        <v>132</v>
      </c>
      <c r="C12" s="2553" t="s">
        <v>4060</v>
      </c>
      <c r="D12" s="3910"/>
      <c r="E12" s="3910"/>
      <c r="F12" s="3910"/>
      <c r="G12" s="3910"/>
      <c r="H12" s="3911"/>
      <c r="I12" s="3911"/>
      <c r="J12" s="3911"/>
      <c r="K12" s="3912"/>
      <c r="L12" s="3913"/>
      <c r="M12" s="3914"/>
      <c r="N12" s="3914"/>
      <c r="O12" s="3915"/>
      <c r="P12" s="3916">
        <f>+P13+P19+P39+P43+P64+P65+P69+P70+P77</f>
        <v>0</v>
      </c>
    </row>
    <row r="13" spans="1:16" ht="30" customHeight="1">
      <c r="A13" s="3977" t="s">
        <v>3274</v>
      </c>
      <c r="B13" s="3919" t="s">
        <v>1420</v>
      </c>
      <c r="C13" s="2553" t="s">
        <v>4061</v>
      </c>
      <c r="D13" s="3920"/>
      <c r="E13" s="3920"/>
      <c r="F13" s="3920"/>
      <c r="G13" s="3920"/>
      <c r="H13" s="3921"/>
      <c r="I13" s="3921"/>
      <c r="J13" s="3921"/>
      <c r="K13" s="3922"/>
      <c r="L13" s="3923"/>
      <c r="M13" s="3924"/>
      <c r="N13" s="3924"/>
      <c r="O13" s="3925"/>
      <c r="P13" s="3926">
        <f>+P14+P18</f>
        <v>0</v>
      </c>
    </row>
    <row r="14" spans="1:16" ht="30" customHeight="1">
      <c r="A14" s="3977" t="s">
        <v>3275</v>
      </c>
      <c r="B14" s="3927" t="s">
        <v>1423</v>
      </c>
      <c r="C14" s="3489" t="s">
        <v>4062</v>
      </c>
      <c r="D14" s="3920"/>
      <c r="E14" s="3920"/>
      <c r="F14" s="3920"/>
      <c r="G14" s="3920"/>
      <c r="H14" s="3928"/>
      <c r="I14" s="3928"/>
      <c r="J14" s="3928"/>
      <c r="K14" s="3929"/>
      <c r="L14" s="3930"/>
      <c r="M14" s="3931"/>
      <c r="N14" s="3931"/>
      <c r="O14" s="3932"/>
      <c r="P14" s="3926">
        <f>+P15+P16+P17</f>
        <v>0</v>
      </c>
    </row>
    <row r="15" spans="1:16" ht="30" customHeight="1">
      <c r="A15" s="3977" t="s">
        <v>3276</v>
      </c>
      <c r="B15" s="3927" t="s">
        <v>1426</v>
      </c>
      <c r="C15" s="3333" t="s">
        <v>4063</v>
      </c>
      <c r="D15" s="3920"/>
      <c r="E15" s="3920"/>
      <c r="F15" s="3920"/>
      <c r="G15" s="3920"/>
      <c r="H15" s="3933">
        <v>0</v>
      </c>
      <c r="I15" s="3933">
        <v>0</v>
      </c>
      <c r="J15" s="3933">
        <v>0</v>
      </c>
      <c r="K15" s="3933">
        <v>0</v>
      </c>
      <c r="L15" s="3934"/>
      <c r="M15" s="3935"/>
      <c r="N15" s="3935"/>
      <c r="O15" s="3936"/>
      <c r="P15" s="3926">
        <f>+D15*L15+E15*M15+F15*N15+G15*O15</f>
        <v>0</v>
      </c>
    </row>
    <row r="16" spans="1:16" ht="30" customHeight="1">
      <c r="A16" s="3977" t="s">
        <v>3277</v>
      </c>
      <c r="B16" s="3927" t="s">
        <v>1452</v>
      </c>
      <c r="C16" s="3333" t="s">
        <v>4064</v>
      </c>
      <c r="D16" s="3920"/>
      <c r="E16" s="3920"/>
      <c r="F16" s="3920"/>
      <c r="G16" s="3920"/>
      <c r="H16" s="3933">
        <v>0.5</v>
      </c>
      <c r="I16" s="3933">
        <v>0.5</v>
      </c>
      <c r="J16" s="3933">
        <v>0.5</v>
      </c>
      <c r="K16" s="3933">
        <v>0.5</v>
      </c>
      <c r="L16" s="3934"/>
      <c r="M16" s="3935"/>
      <c r="N16" s="3935"/>
      <c r="O16" s="3936"/>
      <c r="P16" s="3926">
        <f>+D16*L16+E16*M16+F16*N16+G16*O16</f>
        <v>0</v>
      </c>
    </row>
    <row r="17" spans="1:16" ht="30" customHeight="1">
      <c r="A17" s="3977" t="s">
        <v>3278</v>
      </c>
      <c r="B17" s="3927" t="s">
        <v>1464</v>
      </c>
      <c r="C17" s="3333" t="s">
        <v>4065</v>
      </c>
      <c r="D17" s="3920"/>
      <c r="E17" s="3920"/>
      <c r="F17" s="3920"/>
      <c r="G17" s="3920"/>
      <c r="H17" s="3933">
        <v>1</v>
      </c>
      <c r="I17" s="3933">
        <v>1</v>
      </c>
      <c r="J17" s="3933">
        <v>1</v>
      </c>
      <c r="K17" s="3933">
        <v>1</v>
      </c>
      <c r="L17" s="3934"/>
      <c r="M17" s="3935"/>
      <c r="N17" s="3935"/>
      <c r="O17" s="3936"/>
      <c r="P17" s="3926">
        <f>+D17*L17+E17*M17+F17*N17+G17*O17</f>
        <v>0</v>
      </c>
    </row>
    <row r="18" spans="1:16" ht="30" customHeight="1">
      <c r="A18" s="3977" t="s">
        <v>3324</v>
      </c>
      <c r="B18" s="3927" t="s">
        <v>1550</v>
      </c>
      <c r="C18" s="3489" t="s">
        <v>4066</v>
      </c>
      <c r="D18" s="3920"/>
      <c r="E18" s="3920"/>
      <c r="F18" s="3920"/>
      <c r="G18" s="3937"/>
      <c r="H18" s="3933">
        <v>0</v>
      </c>
      <c r="I18" s="3933">
        <v>0.5</v>
      </c>
      <c r="J18" s="3933">
        <v>1</v>
      </c>
      <c r="K18" s="3928"/>
      <c r="L18" s="3934"/>
      <c r="M18" s="3935"/>
      <c r="N18" s="3935"/>
      <c r="O18" s="3932"/>
      <c r="P18" s="3926">
        <f>+D18*L18+E18*M18+F18*N18</f>
        <v>0</v>
      </c>
    </row>
    <row r="19" spans="1:16" ht="30" customHeight="1">
      <c r="A19" s="3977" t="s">
        <v>3325</v>
      </c>
      <c r="B19" s="3919" t="s">
        <v>1601</v>
      </c>
      <c r="C19" s="2553" t="s">
        <v>4067</v>
      </c>
      <c r="D19" s="3937"/>
      <c r="E19" s="3937"/>
      <c r="F19" s="3937"/>
      <c r="G19" s="3938"/>
      <c r="H19" s="3928"/>
      <c r="I19" s="3928"/>
      <c r="J19" s="3928"/>
      <c r="K19" s="3929"/>
      <c r="L19" s="3930"/>
      <c r="M19" s="3931"/>
      <c r="N19" s="3931"/>
      <c r="O19" s="3932"/>
      <c r="P19" s="3926">
        <f>+P20+P24+P28+P32+P36</f>
        <v>0</v>
      </c>
    </row>
    <row r="20" spans="1:16" ht="30" customHeight="1">
      <c r="A20" s="3977" t="s">
        <v>3326</v>
      </c>
      <c r="B20" s="3939" t="s">
        <v>1604</v>
      </c>
      <c r="C20" s="3489" t="s">
        <v>4068</v>
      </c>
      <c r="D20" s="3930"/>
      <c r="E20" s="3931"/>
      <c r="F20" s="3930"/>
      <c r="G20" s="3938"/>
      <c r="H20" s="3928"/>
      <c r="I20" s="3928"/>
      <c r="J20" s="3928"/>
      <c r="K20" s="3929"/>
      <c r="L20" s="3930"/>
      <c r="M20" s="3931"/>
      <c r="N20" s="3931"/>
      <c r="O20" s="3932"/>
      <c r="P20" s="3926">
        <f>+P21+P22+P23</f>
        <v>0</v>
      </c>
    </row>
    <row r="21" spans="1:16" ht="30" customHeight="1">
      <c r="A21" s="3977" t="s">
        <v>3066</v>
      </c>
      <c r="B21" s="3939" t="s">
        <v>1607</v>
      </c>
      <c r="C21" s="3333" t="s">
        <v>4063</v>
      </c>
      <c r="D21" s="3930"/>
      <c r="E21" s="3931"/>
      <c r="F21" s="3930"/>
      <c r="G21" s="3938"/>
      <c r="H21" s="3928"/>
      <c r="I21" s="3928"/>
      <c r="J21" s="3928"/>
      <c r="K21" s="3933">
        <v>0</v>
      </c>
      <c r="L21" s="3930"/>
      <c r="M21" s="3931"/>
      <c r="N21" s="3931"/>
      <c r="O21" s="3936"/>
      <c r="P21" s="3926">
        <f>+O21*G21</f>
        <v>0</v>
      </c>
    </row>
    <row r="22" spans="1:16" ht="30" customHeight="1">
      <c r="A22" s="3977" t="s">
        <v>3067</v>
      </c>
      <c r="B22" s="3940" t="s">
        <v>1610</v>
      </c>
      <c r="C22" s="3333" t="s">
        <v>4064</v>
      </c>
      <c r="D22" s="3930"/>
      <c r="E22" s="3931"/>
      <c r="F22" s="3930"/>
      <c r="G22" s="3938"/>
      <c r="H22" s="3928"/>
      <c r="I22" s="3928"/>
      <c r="J22" s="3928"/>
      <c r="K22" s="3933">
        <v>0.5</v>
      </c>
      <c r="L22" s="3930"/>
      <c r="M22" s="3931"/>
      <c r="N22" s="3931"/>
      <c r="O22" s="3936"/>
      <c r="P22" s="3926">
        <f>+O22*G22</f>
        <v>0</v>
      </c>
    </row>
    <row r="23" spans="1:16" ht="30" customHeight="1">
      <c r="A23" s="3977" t="s">
        <v>3068</v>
      </c>
      <c r="B23" s="3940" t="s">
        <v>1613</v>
      </c>
      <c r="C23" s="3333" t="s">
        <v>4065</v>
      </c>
      <c r="D23" s="3923"/>
      <c r="E23" s="3924"/>
      <c r="F23" s="3923"/>
      <c r="G23" s="3938"/>
      <c r="H23" s="3928"/>
      <c r="I23" s="3928"/>
      <c r="J23" s="3928"/>
      <c r="K23" s="3933">
        <v>1</v>
      </c>
      <c r="L23" s="3930"/>
      <c r="M23" s="3931"/>
      <c r="N23" s="3931"/>
      <c r="O23" s="3936"/>
      <c r="P23" s="3926">
        <f>+O23*G23</f>
        <v>0</v>
      </c>
    </row>
    <row r="24" spans="1:16" ht="30" customHeight="1">
      <c r="A24" s="3977" t="s">
        <v>3070</v>
      </c>
      <c r="B24" s="3939" t="s">
        <v>1630</v>
      </c>
      <c r="C24" s="3489" t="s">
        <v>4069</v>
      </c>
      <c r="D24" s="3937"/>
      <c r="E24" s="3937"/>
      <c r="F24" s="3937"/>
      <c r="G24" s="3938"/>
      <c r="H24" s="3928"/>
      <c r="I24" s="3928"/>
      <c r="J24" s="3928"/>
      <c r="K24" s="3928"/>
      <c r="L24" s="3930"/>
      <c r="M24" s="3931"/>
      <c r="N24" s="3931"/>
      <c r="O24" s="3932"/>
      <c r="P24" s="3926">
        <f>+P25+P26+P27</f>
        <v>0</v>
      </c>
    </row>
    <row r="25" spans="1:16" ht="30" customHeight="1">
      <c r="A25" s="3977" t="s">
        <v>3071</v>
      </c>
      <c r="B25" s="3939" t="s">
        <v>3475</v>
      </c>
      <c r="C25" s="3333" t="s">
        <v>4063</v>
      </c>
      <c r="D25" s="3923"/>
      <c r="E25" s="3924"/>
      <c r="F25" s="3923"/>
      <c r="G25" s="3938"/>
      <c r="H25" s="3928"/>
      <c r="I25" s="3928"/>
      <c r="J25" s="3928"/>
      <c r="K25" s="3933">
        <v>0.1</v>
      </c>
      <c r="L25" s="3930"/>
      <c r="M25" s="3931"/>
      <c r="N25" s="3931"/>
      <c r="O25" s="3936"/>
      <c r="P25" s="3926">
        <f>+O25*G25</f>
        <v>0</v>
      </c>
    </row>
    <row r="26" spans="1:16" ht="30" customHeight="1">
      <c r="A26" s="3977" t="s">
        <v>3072</v>
      </c>
      <c r="B26" s="3940" t="s">
        <v>3478</v>
      </c>
      <c r="C26" s="3333" t="s">
        <v>4064</v>
      </c>
      <c r="D26" s="3930"/>
      <c r="E26" s="3931"/>
      <c r="F26" s="3930"/>
      <c r="G26" s="3938"/>
      <c r="H26" s="3928"/>
      <c r="I26" s="3928"/>
      <c r="J26" s="3928"/>
      <c r="K26" s="3933">
        <v>0.5</v>
      </c>
      <c r="L26" s="3930"/>
      <c r="M26" s="3931"/>
      <c r="N26" s="3931"/>
      <c r="O26" s="3936"/>
      <c r="P26" s="3926">
        <f>+O26*G26</f>
        <v>0</v>
      </c>
    </row>
    <row r="27" spans="1:16" ht="30" customHeight="1">
      <c r="A27" s="3977" t="s">
        <v>3108</v>
      </c>
      <c r="B27" s="3940" t="s">
        <v>3668</v>
      </c>
      <c r="C27" s="3333" t="s">
        <v>4065</v>
      </c>
      <c r="D27" s="3930"/>
      <c r="E27" s="3931"/>
      <c r="F27" s="3930"/>
      <c r="G27" s="3938"/>
      <c r="H27" s="3928"/>
      <c r="I27" s="3928"/>
      <c r="J27" s="3928"/>
      <c r="K27" s="3933">
        <v>1</v>
      </c>
      <c r="L27" s="3930"/>
      <c r="M27" s="3931"/>
      <c r="N27" s="3931"/>
      <c r="O27" s="3936"/>
      <c r="P27" s="3926">
        <f>+O27*G27</f>
        <v>0</v>
      </c>
    </row>
    <row r="28" spans="1:16" ht="30" customHeight="1">
      <c r="A28" s="3977" t="s">
        <v>3110</v>
      </c>
      <c r="B28" s="3939" t="s">
        <v>1633</v>
      </c>
      <c r="C28" s="3489" t="s">
        <v>4070</v>
      </c>
      <c r="D28" s="3937"/>
      <c r="E28" s="3937"/>
      <c r="F28" s="3937"/>
      <c r="G28" s="3938"/>
      <c r="H28" s="3928"/>
      <c r="I28" s="3928"/>
      <c r="J28" s="3928"/>
      <c r="K28" s="3928"/>
      <c r="L28" s="3930"/>
      <c r="M28" s="3931"/>
      <c r="N28" s="3931"/>
      <c r="O28" s="3932"/>
      <c r="P28" s="3941">
        <f>+P29+P30+P31</f>
        <v>0</v>
      </c>
    </row>
    <row r="29" spans="1:16" ht="30" customHeight="1">
      <c r="A29" s="3977" t="s">
        <v>3111</v>
      </c>
      <c r="B29" s="3939" t="s">
        <v>4071</v>
      </c>
      <c r="C29" s="3333" t="s">
        <v>4063</v>
      </c>
      <c r="D29" s="3923"/>
      <c r="E29" s="3924"/>
      <c r="F29" s="3923"/>
      <c r="G29" s="3938"/>
      <c r="H29" s="3928"/>
      <c r="I29" s="3928"/>
      <c r="J29" s="3928"/>
      <c r="K29" s="3933">
        <v>0.15</v>
      </c>
      <c r="L29" s="3930"/>
      <c r="M29" s="3931"/>
      <c r="N29" s="3931"/>
      <c r="O29" s="3936"/>
      <c r="P29" s="3926">
        <f>+O29*G29</f>
        <v>0</v>
      </c>
    </row>
    <row r="30" spans="1:16" s="3310" customFormat="1" ht="30" customHeight="1">
      <c r="A30" s="3977" t="s">
        <v>3112</v>
      </c>
      <c r="B30" s="3940" t="s">
        <v>4072</v>
      </c>
      <c r="C30" s="3333" t="s">
        <v>4064</v>
      </c>
      <c r="D30" s="3923"/>
      <c r="E30" s="3924"/>
      <c r="F30" s="3923"/>
      <c r="G30" s="3938"/>
      <c r="H30" s="3928"/>
      <c r="I30" s="3928"/>
      <c r="J30" s="3928"/>
      <c r="K30" s="3933">
        <v>0.5</v>
      </c>
      <c r="L30" s="3930"/>
      <c r="M30" s="3931"/>
      <c r="N30" s="3931"/>
      <c r="O30" s="3936"/>
      <c r="P30" s="3926">
        <f>+O30*G30</f>
        <v>0</v>
      </c>
    </row>
    <row r="31" spans="1:16" ht="30" customHeight="1">
      <c r="A31" s="3977" t="s">
        <v>3113</v>
      </c>
      <c r="B31" s="3940" t="s">
        <v>4073</v>
      </c>
      <c r="C31" s="3333" t="s">
        <v>4065</v>
      </c>
      <c r="D31" s="3930"/>
      <c r="E31" s="3931"/>
      <c r="F31" s="3930"/>
      <c r="G31" s="3938"/>
      <c r="H31" s="3928"/>
      <c r="I31" s="3928"/>
      <c r="J31" s="3928"/>
      <c r="K31" s="3933">
        <v>1</v>
      </c>
      <c r="L31" s="3930"/>
      <c r="M31" s="3931"/>
      <c r="N31" s="3931"/>
      <c r="O31" s="3936"/>
      <c r="P31" s="3926">
        <f>+O31*G31</f>
        <v>0</v>
      </c>
    </row>
    <row r="32" spans="1:16" ht="30" customHeight="1">
      <c r="A32" s="3977" t="s">
        <v>3115</v>
      </c>
      <c r="B32" s="3940" t="s">
        <v>1636</v>
      </c>
      <c r="C32" s="3489" t="s">
        <v>4074</v>
      </c>
      <c r="D32" s="3937"/>
      <c r="E32" s="3937"/>
      <c r="F32" s="3937"/>
      <c r="G32" s="3938"/>
      <c r="H32" s="3928"/>
      <c r="I32" s="3928"/>
      <c r="J32" s="3928"/>
      <c r="K32" s="3928"/>
      <c r="L32" s="3930"/>
      <c r="M32" s="3931"/>
      <c r="N32" s="3931"/>
      <c r="O32" s="3937"/>
      <c r="P32" s="3926">
        <f>+P33+P34+P35</f>
        <v>0</v>
      </c>
    </row>
    <row r="33" spans="1:16" ht="30" customHeight="1">
      <c r="A33" s="3977" t="s">
        <v>3117</v>
      </c>
      <c r="B33" s="3940" t="s">
        <v>4075</v>
      </c>
      <c r="C33" s="3333" t="s">
        <v>4063</v>
      </c>
      <c r="D33" s="3930"/>
      <c r="E33" s="3931"/>
      <c r="F33" s="3930"/>
      <c r="G33" s="3938"/>
      <c r="H33" s="3928"/>
      <c r="I33" s="3928"/>
      <c r="J33" s="3928"/>
      <c r="K33" s="3933">
        <v>0.15</v>
      </c>
      <c r="L33" s="3930"/>
      <c r="M33" s="3931"/>
      <c r="N33" s="3931"/>
      <c r="O33" s="3936"/>
      <c r="P33" s="3926">
        <f>+O33*G33</f>
        <v>0</v>
      </c>
    </row>
    <row r="34" spans="1:16" ht="30" customHeight="1">
      <c r="A34" s="3977" t="s">
        <v>3118</v>
      </c>
      <c r="B34" s="3940" t="s">
        <v>4076</v>
      </c>
      <c r="C34" s="3333" t="s">
        <v>4064</v>
      </c>
      <c r="D34" s="3930"/>
      <c r="E34" s="3931"/>
      <c r="F34" s="3930"/>
      <c r="G34" s="3938"/>
      <c r="H34" s="3928"/>
      <c r="I34" s="3928"/>
      <c r="J34" s="3928"/>
      <c r="K34" s="3933">
        <v>0.5</v>
      </c>
      <c r="L34" s="3930"/>
      <c r="M34" s="3931"/>
      <c r="N34" s="3931"/>
      <c r="O34" s="3936"/>
      <c r="P34" s="3926">
        <f>+O34*G34</f>
        <v>0</v>
      </c>
    </row>
    <row r="35" spans="1:16" ht="30" customHeight="1">
      <c r="A35" s="3977" t="s">
        <v>3119</v>
      </c>
      <c r="B35" s="3940" t="s">
        <v>4077</v>
      </c>
      <c r="C35" s="3333" t="s">
        <v>4065</v>
      </c>
      <c r="D35" s="3923"/>
      <c r="E35" s="3924"/>
      <c r="F35" s="3923"/>
      <c r="G35" s="3938"/>
      <c r="H35" s="3928"/>
      <c r="I35" s="3928"/>
      <c r="J35" s="3928"/>
      <c r="K35" s="3933">
        <v>1</v>
      </c>
      <c r="L35" s="3930"/>
      <c r="M35" s="3931"/>
      <c r="N35" s="3931"/>
      <c r="O35" s="3936"/>
      <c r="P35" s="3926">
        <f>+O35*G35</f>
        <v>0</v>
      </c>
    </row>
    <row r="36" spans="1:16" ht="30" customHeight="1">
      <c r="A36" s="3977" t="s">
        <v>3120</v>
      </c>
      <c r="B36" s="3940" t="s">
        <v>1639</v>
      </c>
      <c r="C36" s="3489" t="s">
        <v>4078</v>
      </c>
      <c r="D36" s="3937"/>
      <c r="E36" s="3937"/>
      <c r="F36" s="3937"/>
      <c r="G36" s="3938"/>
      <c r="H36" s="3928"/>
      <c r="I36" s="3928"/>
      <c r="J36" s="3928"/>
      <c r="K36" s="3928"/>
      <c r="L36" s="3930"/>
      <c r="M36" s="3931"/>
      <c r="N36" s="3931"/>
      <c r="O36" s="3937"/>
      <c r="P36" s="3926">
        <f>+P37+P38</f>
        <v>0</v>
      </c>
    </row>
    <row r="37" spans="1:16" ht="30" customHeight="1">
      <c r="A37" s="3977" t="s">
        <v>3121</v>
      </c>
      <c r="B37" s="3940" t="s">
        <v>4079</v>
      </c>
      <c r="C37" s="3333" t="s">
        <v>4080</v>
      </c>
      <c r="D37" s="3930"/>
      <c r="E37" s="3931"/>
      <c r="F37" s="3930"/>
      <c r="G37" s="3938"/>
      <c r="H37" s="3928"/>
      <c r="I37" s="3928"/>
      <c r="J37" s="3928"/>
      <c r="K37" s="3933">
        <v>0.5</v>
      </c>
      <c r="L37" s="3930"/>
      <c r="M37" s="3931"/>
      <c r="N37" s="3931"/>
      <c r="O37" s="3936"/>
      <c r="P37" s="3926">
        <f>+O37*G37</f>
        <v>0</v>
      </c>
    </row>
    <row r="38" spans="1:16" ht="30" customHeight="1">
      <c r="A38" s="3977" t="s">
        <v>3122</v>
      </c>
      <c r="B38" s="3942" t="s">
        <v>4081</v>
      </c>
      <c r="C38" s="3333" t="s">
        <v>4065</v>
      </c>
      <c r="D38" s="3930"/>
      <c r="E38" s="3931"/>
      <c r="F38" s="3930"/>
      <c r="G38" s="3938"/>
      <c r="H38" s="3928"/>
      <c r="I38" s="3928"/>
      <c r="J38" s="3928"/>
      <c r="K38" s="3933">
        <v>1</v>
      </c>
      <c r="L38" s="3930"/>
      <c r="M38" s="3931"/>
      <c r="N38" s="3931"/>
      <c r="O38" s="3936"/>
      <c r="P38" s="3926">
        <f>+O38*G38</f>
        <v>0</v>
      </c>
    </row>
    <row r="39" spans="1:16" ht="30" customHeight="1">
      <c r="A39" s="3977" t="s">
        <v>3123</v>
      </c>
      <c r="B39" s="3919" t="s">
        <v>1656</v>
      </c>
      <c r="C39" s="3943" t="s">
        <v>4082</v>
      </c>
      <c r="D39" s="3938"/>
      <c r="E39" s="3938"/>
      <c r="F39" s="3938"/>
      <c r="G39" s="3937"/>
      <c r="H39" s="3928"/>
      <c r="I39" s="3928"/>
      <c r="J39" s="3928"/>
      <c r="K39" s="3929"/>
      <c r="L39" s="3930"/>
      <c r="M39" s="3931"/>
      <c r="N39" s="3931"/>
      <c r="O39" s="3932"/>
      <c r="P39" s="3926">
        <f>+P40</f>
        <v>0</v>
      </c>
    </row>
    <row r="40" spans="1:16" ht="30" customHeight="1">
      <c r="A40" s="3977" t="s">
        <v>3124</v>
      </c>
      <c r="B40" s="3942" t="s">
        <v>3796</v>
      </c>
      <c r="C40" s="3978" t="s">
        <v>4083</v>
      </c>
      <c r="D40" s="3938"/>
      <c r="E40" s="3938"/>
      <c r="F40" s="3938"/>
      <c r="G40" s="3931"/>
      <c r="H40" s="3928"/>
      <c r="I40" s="3928"/>
      <c r="J40" s="3928"/>
      <c r="K40" s="3929"/>
      <c r="L40" s="3930"/>
      <c r="M40" s="3931"/>
      <c r="N40" s="3931"/>
      <c r="O40" s="3932"/>
      <c r="P40" s="3926">
        <f>+P41+P42</f>
        <v>0</v>
      </c>
    </row>
    <row r="41" spans="1:16" ht="30" customHeight="1">
      <c r="A41" s="3977" t="s">
        <v>3125</v>
      </c>
      <c r="B41" s="3942" t="s">
        <v>4084</v>
      </c>
      <c r="C41" s="3333" t="s">
        <v>4085</v>
      </c>
      <c r="D41" s="3938"/>
      <c r="E41" s="3938"/>
      <c r="F41" s="3938"/>
      <c r="G41" s="3931"/>
      <c r="H41" s="3933">
        <v>0.5</v>
      </c>
      <c r="I41" s="3933">
        <v>0.5</v>
      </c>
      <c r="J41" s="3933">
        <v>0.85</v>
      </c>
      <c r="K41" s="3929"/>
      <c r="L41" s="3934"/>
      <c r="M41" s="3935"/>
      <c r="N41" s="3935"/>
      <c r="O41" s="3932"/>
      <c r="P41" s="3926">
        <f>+L41*D41+M41*E41+N41*F41</f>
        <v>0</v>
      </c>
    </row>
    <row r="42" spans="1:16" ht="30" customHeight="1">
      <c r="A42" s="3977" t="s">
        <v>3126</v>
      </c>
      <c r="B42" s="3942" t="s">
        <v>4086</v>
      </c>
      <c r="C42" s="3333" t="s">
        <v>4087</v>
      </c>
      <c r="D42" s="3938"/>
      <c r="E42" s="3938"/>
      <c r="F42" s="3938"/>
      <c r="G42" s="3931"/>
      <c r="H42" s="3933">
        <v>1</v>
      </c>
      <c r="I42" s="3933">
        <v>1</v>
      </c>
      <c r="J42" s="3933">
        <v>1</v>
      </c>
      <c r="K42" s="3929"/>
      <c r="L42" s="3934"/>
      <c r="M42" s="3935"/>
      <c r="N42" s="3935"/>
      <c r="O42" s="3932"/>
      <c r="P42" s="3926">
        <f>+L42*D42+M42*E42+N42*F42</f>
        <v>0</v>
      </c>
    </row>
    <row r="43" spans="1:16" ht="30" customHeight="1">
      <c r="A43" s="3977" t="s">
        <v>3127</v>
      </c>
      <c r="B43" s="3919" t="s">
        <v>3763</v>
      </c>
      <c r="C43" s="3979" t="s">
        <v>4088</v>
      </c>
      <c r="D43" s="3938"/>
      <c r="E43" s="3938"/>
      <c r="F43" s="3938"/>
      <c r="G43" s="3931"/>
      <c r="H43" s="3928"/>
      <c r="I43" s="3928"/>
      <c r="J43" s="3928"/>
      <c r="K43" s="3929"/>
      <c r="L43" s="3930"/>
      <c r="M43" s="3931"/>
      <c r="N43" s="3931"/>
      <c r="O43" s="3932"/>
      <c r="P43" s="3926">
        <f>+P44+P45+P54+P55+P59+P63</f>
        <v>0</v>
      </c>
    </row>
    <row r="44" spans="1:16" ht="30" customHeight="1">
      <c r="A44" s="3977" t="s">
        <v>3128</v>
      </c>
      <c r="B44" s="3942" t="s">
        <v>3801</v>
      </c>
      <c r="C44" s="3489" t="s">
        <v>4089</v>
      </c>
      <c r="D44" s="3938"/>
      <c r="E44" s="3938"/>
      <c r="F44" s="3938"/>
      <c r="G44" s="3931"/>
      <c r="H44" s="3933">
        <v>0.5</v>
      </c>
      <c r="I44" s="3933">
        <v>0.5</v>
      </c>
      <c r="J44" s="3933">
        <v>1</v>
      </c>
      <c r="K44" s="3929"/>
      <c r="L44" s="3934"/>
      <c r="M44" s="3935"/>
      <c r="N44" s="3935"/>
      <c r="O44" s="3932"/>
      <c r="P44" s="3926">
        <f>+L44*D44+M44*E44+N44*F44</f>
        <v>0</v>
      </c>
    </row>
    <row r="45" spans="1:16" ht="30" customHeight="1">
      <c r="A45" s="3977" t="s">
        <v>3129</v>
      </c>
      <c r="B45" s="3942" t="s">
        <v>3802</v>
      </c>
      <c r="C45" s="3978" t="s">
        <v>4090</v>
      </c>
      <c r="D45" s="3938"/>
      <c r="E45" s="3938"/>
      <c r="F45" s="3938"/>
      <c r="G45" s="3931"/>
      <c r="H45" s="3928"/>
      <c r="I45" s="3928"/>
      <c r="J45" s="3928"/>
      <c r="K45" s="3929"/>
      <c r="L45" s="3930"/>
      <c r="M45" s="3931"/>
      <c r="N45" s="3931"/>
      <c r="O45" s="3932"/>
      <c r="P45" s="3926">
        <f>+P46+P50</f>
        <v>0</v>
      </c>
    </row>
    <row r="46" spans="1:16" ht="30" customHeight="1">
      <c r="A46" s="3977" t="s">
        <v>3130</v>
      </c>
      <c r="B46" s="3942" t="s">
        <v>4091</v>
      </c>
      <c r="C46" s="3333" t="s">
        <v>3660</v>
      </c>
      <c r="D46" s="3938"/>
      <c r="E46" s="3938"/>
      <c r="F46" s="3938"/>
      <c r="G46" s="3931"/>
      <c r="H46" s="3928"/>
      <c r="I46" s="3928"/>
      <c r="J46" s="3928"/>
      <c r="K46" s="3929"/>
      <c r="L46" s="3930"/>
      <c r="M46" s="3931"/>
      <c r="N46" s="3931"/>
      <c r="O46" s="3932"/>
      <c r="P46" s="3926">
        <f>+P47+P48+P49</f>
        <v>0</v>
      </c>
    </row>
    <row r="47" spans="1:16" ht="30" customHeight="1">
      <c r="A47" s="3977" t="s">
        <v>3131</v>
      </c>
      <c r="B47" s="3942" t="s">
        <v>4092</v>
      </c>
      <c r="C47" s="3333" t="s">
        <v>4063</v>
      </c>
      <c r="D47" s="3938"/>
      <c r="E47" s="3938"/>
      <c r="F47" s="3938"/>
      <c r="G47" s="3931"/>
      <c r="H47" s="3933">
        <v>0</v>
      </c>
      <c r="I47" s="3933">
        <v>0.5</v>
      </c>
      <c r="J47" s="3933">
        <v>1</v>
      </c>
      <c r="K47" s="3929"/>
      <c r="L47" s="3934"/>
      <c r="M47" s="3935"/>
      <c r="N47" s="3935"/>
      <c r="O47" s="3932"/>
      <c r="P47" s="3926">
        <f>+L47*D47+M47*E47+N47*F47</f>
        <v>0</v>
      </c>
    </row>
    <row r="48" spans="1:16" ht="30" customHeight="1">
      <c r="A48" s="3977" t="s">
        <v>3132</v>
      </c>
      <c r="B48" s="3942" t="s">
        <v>4093</v>
      </c>
      <c r="C48" s="3333" t="s">
        <v>4064</v>
      </c>
      <c r="D48" s="3938"/>
      <c r="E48" s="3938"/>
      <c r="F48" s="3938"/>
      <c r="G48" s="3931"/>
      <c r="H48" s="3933">
        <v>0.5</v>
      </c>
      <c r="I48" s="3933">
        <v>0.5</v>
      </c>
      <c r="J48" s="3933">
        <v>1</v>
      </c>
      <c r="K48" s="3929"/>
      <c r="L48" s="3934"/>
      <c r="M48" s="3935"/>
      <c r="N48" s="3935"/>
      <c r="O48" s="3932"/>
      <c r="P48" s="3926">
        <f>+L48*D48+M48*E48+N48*F48</f>
        <v>0</v>
      </c>
    </row>
    <row r="49" spans="1:16" ht="30" customHeight="1">
      <c r="A49" s="3977" t="s">
        <v>3133</v>
      </c>
      <c r="B49" s="3942" t="s">
        <v>4094</v>
      </c>
      <c r="C49" s="3333" t="s">
        <v>4065</v>
      </c>
      <c r="D49" s="3938"/>
      <c r="E49" s="3938"/>
      <c r="F49" s="3938"/>
      <c r="G49" s="3931"/>
      <c r="H49" s="3933">
        <v>1</v>
      </c>
      <c r="I49" s="3933">
        <v>1</v>
      </c>
      <c r="J49" s="3933">
        <v>1</v>
      </c>
      <c r="K49" s="3929"/>
      <c r="L49" s="3934"/>
      <c r="M49" s="3935"/>
      <c r="N49" s="3935"/>
      <c r="O49" s="3932"/>
      <c r="P49" s="3926">
        <f>+L49*D49+M49*E49+N49*F49</f>
        <v>0</v>
      </c>
    </row>
    <row r="50" spans="1:16" ht="30" customHeight="1">
      <c r="A50" s="3977" t="s">
        <v>3134</v>
      </c>
      <c r="B50" s="3942" t="s">
        <v>4095</v>
      </c>
      <c r="C50" s="3333" t="s">
        <v>4096</v>
      </c>
      <c r="D50" s="3938"/>
      <c r="E50" s="3938"/>
      <c r="F50" s="3938"/>
      <c r="G50" s="3931"/>
      <c r="H50" s="3928"/>
      <c r="I50" s="3928"/>
      <c r="J50" s="3928"/>
      <c r="K50" s="3929"/>
      <c r="L50" s="3930"/>
      <c r="M50" s="3931"/>
      <c r="N50" s="3931"/>
      <c r="O50" s="3932"/>
      <c r="P50" s="3926">
        <f>+P51+P52+P53</f>
        <v>0</v>
      </c>
    </row>
    <row r="51" spans="1:16" ht="30" customHeight="1">
      <c r="A51" s="3977" t="s">
        <v>4097</v>
      </c>
      <c r="B51" s="3942" t="s">
        <v>4098</v>
      </c>
      <c r="C51" s="3333" t="s">
        <v>4063</v>
      </c>
      <c r="D51" s="3938"/>
      <c r="E51" s="3938"/>
      <c r="F51" s="3938"/>
      <c r="G51" s="3931"/>
      <c r="H51" s="3933">
        <v>0.05</v>
      </c>
      <c r="I51" s="3933">
        <v>0.5</v>
      </c>
      <c r="J51" s="3933">
        <v>1</v>
      </c>
      <c r="K51" s="3929"/>
      <c r="L51" s="3934"/>
      <c r="M51" s="3935"/>
      <c r="N51" s="3935"/>
      <c r="O51" s="3932"/>
      <c r="P51" s="3926">
        <f>+L51*D51+M51*E51+N51*F51</f>
        <v>0</v>
      </c>
    </row>
    <row r="52" spans="1:16" ht="30" customHeight="1">
      <c r="A52" s="3977" t="s">
        <v>3340</v>
      </c>
      <c r="B52" s="3942" t="s">
        <v>4099</v>
      </c>
      <c r="C52" s="3333" t="s">
        <v>4064</v>
      </c>
      <c r="D52" s="3938"/>
      <c r="E52" s="3938"/>
      <c r="F52" s="3938"/>
      <c r="G52" s="3931"/>
      <c r="H52" s="3933">
        <v>0.5</v>
      </c>
      <c r="I52" s="3933">
        <v>0.5</v>
      </c>
      <c r="J52" s="3933">
        <v>1</v>
      </c>
      <c r="K52" s="3929"/>
      <c r="L52" s="3934"/>
      <c r="M52" s="3935"/>
      <c r="N52" s="3935"/>
      <c r="O52" s="3932"/>
      <c r="P52" s="3926">
        <f>+L52*D52+M52*E52+N52*F52</f>
        <v>0</v>
      </c>
    </row>
    <row r="53" spans="1:16" ht="30" customHeight="1">
      <c r="A53" s="3977" t="s">
        <v>3341</v>
      </c>
      <c r="B53" s="3942" t="s">
        <v>4100</v>
      </c>
      <c r="C53" s="3333" t="s">
        <v>4065</v>
      </c>
      <c r="D53" s="3938"/>
      <c r="E53" s="3938"/>
      <c r="F53" s="3938"/>
      <c r="G53" s="3931"/>
      <c r="H53" s="3933">
        <v>1</v>
      </c>
      <c r="I53" s="3933">
        <v>1</v>
      </c>
      <c r="J53" s="3933">
        <v>1</v>
      </c>
      <c r="K53" s="3929"/>
      <c r="L53" s="3934"/>
      <c r="M53" s="3935"/>
      <c r="N53" s="3935"/>
      <c r="O53" s="3932"/>
      <c r="P53" s="3926">
        <f>+L53*D53+M53*E53+N53*F53</f>
        <v>0</v>
      </c>
    </row>
    <row r="54" spans="1:16" ht="30" customHeight="1">
      <c r="A54" s="3977" t="s">
        <v>3342</v>
      </c>
      <c r="B54" s="3942" t="s">
        <v>3803</v>
      </c>
      <c r="C54" s="3978" t="s">
        <v>4101</v>
      </c>
      <c r="D54" s="3938"/>
      <c r="E54" s="3938"/>
      <c r="F54" s="3938"/>
      <c r="G54" s="3931"/>
      <c r="H54" s="3933">
        <v>0.1</v>
      </c>
      <c r="I54" s="3933">
        <v>0.5</v>
      </c>
      <c r="J54" s="3933">
        <v>1</v>
      </c>
      <c r="K54" s="3929"/>
      <c r="L54" s="3934"/>
      <c r="M54" s="3935"/>
      <c r="N54" s="3935"/>
      <c r="O54" s="3932"/>
      <c r="P54" s="3926">
        <f>+L54*D54+M54*E54+N54*F54</f>
        <v>0</v>
      </c>
    </row>
    <row r="55" spans="1:16" ht="30" customHeight="1">
      <c r="A55" s="3977" t="s">
        <v>3343</v>
      </c>
      <c r="B55" s="3942" t="s">
        <v>3804</v>
      </c>
      <c r="C55" s="3978" t="s">
        <v>4102</v>
      </c>
      <c r="D55" s="3938"/>
      <c r="E55" s="3938"/>
      <c r="F55" s="3938"/>
      <c r="G55" s="3937"/>
      <c r="H55" s="3928"/>
      <c r="I55" s="3928"/>
      <c r="J55" s="3928"/>
      <c r="K55" s="3929"/>
      <c r="L55" s="3930"/>
      <c r="M55" s="3931"/>
      <c r="N55" s="3931"/>
      <c r="O55" s="3932"/>
      <c r="P55" s="3926">
        <f>+P56+P57+P58</f>
        <v>0</v>
      </c>
    </row>
    <row r="56" spans="1:16" ht="30" customHeight="1">
      <c r="A56" s="3977" t="s">
        <v>3344</v>
      </c>
      <c r="B56" s="3942" t="s">
        <v>4103</v>
      </c>
      <c r="C56" s="3333" t="s">
        <v>4063</v>
      </c>
      <c r="D56" s="3938"/>
      <c r="E56" s="3938"/>
      <c r="F56" s="3938"/>
      <c r="G56" s="3931"/>
      <c r="H56" s="3933">
        <v>0.5</v>
      </c>
      <c r="I56" s="3933">
        <v>0.5</v>
      </c>
      <c r="J56" s="3933">
        <v>0.65</v>
      </c>
      <c r="K56" s="3929"/>
      <c r="L56" s="3934"/>
      <c r="M56" s="3935"/>
      <c r="N56" s="3935"/>
      <c r="O56" s="3932"/>
      <c r="P56" s="3926">
        <f>+L56*D56+M56*E56+N56*F56</f>
        <v>0</v>
      </c>
    </row>
    <row r="57" spans="1:16" ht="30" customHeight="1">
      <c r="A57" s="3977" t="s">
        <v>4104</v>
      </c>
      <c r="B57" s="3942" t="s">
        <v>4105</v>
      </c>
      <c r="C57" s="3333" t="s">
        <v>4064</v>
      </c>
      <c r="D57" s="3938"/>
      <c r="E57" s="3938"/>
      <c r="F57" s="3938"/>
      <c r="G57" s="3931"/>
      <c r="H57" s="3933">
        <v>0.5</v>
      </c>
      <c r="I57" s="3933">
        <v>0.5</v>
      </c>
      <c r="J57" s="3933">
        <v>0.65</v>
      </c>
      <c r="K57" s="3929"/>
      <c r="L57" s="3934"/>
      <c r="M57" s="3935"/>
      <c r="N57" s="3935"/>
      <c r="O57" s="3932"/>
      <c r="P57" s="3926">
        <f>+L57*D57+M57*E57+N57*F57</f>
        <v>0</v>
      </c>
    </row>
    <row r="58" spans="1:16" ht="30" customHeight="1">
      <c r="A58" s="3977" t="s">
        <v>4106</v>
      </c>
      <c r="B58" s="3942" t="s">
        <v>4107</v>
      </c>
      <c r="C58" s="3333" t="s">
        <v>4065</v>
      </c>
      <c r="D58" s="3938"/>
      <c r="E58" s="3938"/>
      <c r="F58" s="3938"/>
      <c r="G58" s="3931"/>
      <c r="H58" s="3933">
        <v>1</v>
      </c>
      <c r="I58" s="3933">
        <v>1</v>
      </c>
      <c r="J58" s="3933">
        <v>1</v>
      </c>
      <c r="K58" s="3929"/>
      <c r="L58" s="3934"/>
      <c r="M58" s="3935"/>
      <c r="N58" s="3935"/>
      <c r="O58" s="3932"/>
      <c r="P58" s="3926">
        <f>+L58*D58+M58*E58+N58*F58</f>
        <v>0</v>
      </c>
    </row>
    <row r="59" spans="1:16" ht="30" customHeight="1">
      <c r="A59" s="3977" t="s">
        <v>4108</v>
      </c>
      <c r="B59" s="3942" t="s">
        <v>4109</v>
      </c>
      <c r="C59" s="3978" t="s">
        <v>4110</v>
      </c>
      <c r="D59" s="3938"/>
      <c r="E59" s="3938"/>
      <c r="F59" s="3938"/>
      <c r="G59" s="3937"/>
      <c r="H59" s="3928"/>
      <c r="I59" s="3928"/>
      <c r="J59" s="3928"/>
      <c r="K59" s="3929"/>
      <c r="L59" s="3930"/>
      <c r="M59" s="3931"/>
      <c r="N59" s="3931"/>
      <c r="O59" s="3932"/>
      <c r="P59" s="3926">
        <f>+P61+P62</f>
        <v>0</v>
      </c>
    </row>
    <row r="60" spans="1:16" ht="30" customHeight="1">
      <c r="A60" s="3977" t="s">
        <v>4111</v>
      </c>
      <c r="B60" s="3942" t="s">
        <v>4112</v>
      </c>
      <c r="C60" s="3980" t="s">
        <v>4113</v>
      </c>
      <c r="D60" s="3938"/>
      <c r="E60" s="3938"/>
      <c r="F60" s="3938"/>
      <c r="G60" s="3937"/>
      <c r="H60" s="3928"/>
      <c r="I60" s="3928"/>
      <c r="J60" s="3928"/>
      <c r="K60" s="3929"/>
      <c r="L60" s="3930"/>
      <c r="M60" s="3930"/>
      <c r="N60" s="3930"/>
      <c r="O60" s="3932"/>
      <c r="P60" s="3926">
        <f>+L60*D60+M60*E60+N60*F60</f>
        <v>0</v>
      </c>
    </row>
    <row r="61" spans="1:16" ht="30" customHeight="1">
      <c r="A61" s="3977" t="s">
        <v>4114</v>
      </c>
      <c r="B61" s="3942" t="s">
        <v>4115</v>
      </c>
      <c r="C61" s="3333" t="s">
        <v>4080</v>
      </c>
      <c r="D61" s="3938"/>
      <c r="E61" s="3938"/>
      <c r="F61" s="3938"/>
      <c r="G61" s="3931"/>
      <c r="H61" s="3933">
        <v>0.5</v>
      </c>
      <c r="I61" s="3933">
        <v>0.5</v>
      </c>
      <c r="J61" s="3933">
        <v>0.85</v>
      </c>
      <c r="K61" s="3929"/>
      <c r="L61" s="3934"/>
      <c r="M61" s="3935"/>
      <c r="N61" s="3935"/>
      <c r="O61" s="3932"/>
      <c r="P61" s="3926">
        <f>+L61*D61+M61*E61+N61*F61</f>
        <v>0</v>
      </c>
    </row>
    <row r="62" spans="1:16" ht="30" customHeight="1">
      <c r="A62" s="3977" t="s">
        <v>4116</v>
      </c>
      <c r="B62" s="3942" t="s">
        <v>4117</v>
      </c>
      <c r="C62" s="3333" t="s">
        <v>4065</v>
      </c>
      <c r="D62" s="3938"/>
      <c r="E62" s="3938"/>
      <c r="F62" s="3938"/>
      <c r="G62" s="3931"/>
      <c r="H62" s="3933">
        <v>1</v>
      </c>
      <c r="I62" s="3933">
        <v>1</v>
      </c>
      <c r="J62" s="3933">
        <v>1</v>
      </c>
      <c r="K62" s="3929"/>
      <c r="L62" s="3934"/>
      <c r="M62" s="3935"/>
      <c r="N62" s="3935"/>
      <c r="O62" s="3932"/>
      <c r="P62" s="3926">
        <f>+L62*D62+M62*E62+N62*F62</f>
        <v>0</v>
      </c>
    </row>
    <row r="63" spans="1:16" ht="30" customHeight="1">
      <c r="A63" s="3977" t="s">
        <v>4118</v>
      </c>
      <c r="B63" s="3942" t="s">
        <v>4119</v>
      </c>
      <c r="C63" s="3489" t="s">
        <v>4120</v>
      </c>
      <c r="D63" s="3938"/>
      <c r="E63" s="3938"/>
      <c r="F63" s="3938"/>
      <c r="G63" s="3931"/>
      <c r="H63" s="3933">
        <v>0.1</v>
      </c>
      <c r="I63" s="3933">
        <v>0.5</v>
      </c>
      <c r="J63" s="3933">
        <v>0.85</v>
      </c>
      <c r="K63" s="3929"/>
      <c r="L63" s="3934"/>
      <c r="M63" s="3935"/>
      <c r="N63" s="3935"/>
      <c r="O63" s="3932"/>
      <c r="P63" s="3926">
        <f>+L63*D63+M63*E63+N63*F63</f>
        <v>0</v>
      </c>
    </row>
    <row r="64" spans="1:16" ht="30" customHeight="1">
      <c r="A64" s="3977" t="s">
        <v>3318</v>
      </c>
      <c r="B64" s="3919" t="s">
        <v>4121</v>
      </c>
      <c r="C64" s="3946" t="s">
        <v>4122</v>
      </c>
      <c r="D64" s="3938"/>
      <c r="E64" s="3938"/>
      <c r="F64" s="3938"/>
      <c r="G64" s="3931"/>
      <c r="H64" s="3928"/>
      <c r="I64" s="3928"/>
      <c r="J64" s="3928"/>
      <c r="K64" s="3929"/>
      <c r="L64" s="3934"/>
      <c r="M64" s="3935"/>
      <c r="N64" s="3935"/>
      <c r="O64" s="3932"/>
      <c r="P64" s="3926">
        <f t="shared" ref="P64" si="0">+L64*D64+M64*E64+N64*F64</f>
        <v>0</v>
      </c>
    </row>
    <row r="65" spans="1:16" ht="30" customHeight="1">
      <c r="A65" s="3977" t="s">
        <v>3319</v>
      </c>
      <c r="B65" s="3919" t="s">
        <v>4123</v>
      </c>
      <c r="C65" s="3947" t="s">
        <v>4124</v>
      </c>
      <c r="D65" s="3938"/>
      <c r="E65" s="3938"/>
      <c r="F65" s="3938"/>
      <c r="G65" s="3937"/>
      <c r="H65" s="3928"/>
      <c r="I65" s="3928"/>
      <c r="J65" s="3928"/>
      <c r="K65" s="3929"/>
      <c r="L65" s="3934"/>
      <c r="M65" s="3935"/>
      <c r="N65" s="3935"/>
      <c r="O65" s="3932"/>
      <c r="P65" s="3926">
        <f>+P66+P67+P68</f>
        <v>0</v>
      </c>
    </row>
    <row r="66" spans="1:16" ht="30" customHeight="1">
      <c r="A66" s="3977" t="s">
        <v>4125</v>
      </c>
      <c r="B66" s="3942" t="s">
        <v>4126</v>
      </c>
      <c r="C66" s="3978" t="s">
        <v>4127</v>
      </c>
      <c r="D66" s="3938"/>
      <c r="E66" s="3931"/>
      <c r="F66" s="3931"/>
      <c r="G66" s="3931"/>
      <c r="H66" s="3933">
        <v>0.05</v>
      </c>
      <c r="I66" s="3422"/>
      <c r="J66" s="3422"/>
      <c r="K66" s="3948"/>
      <c r="L66" s="3934"/>
      <c r="M66" s="3931"/>
      <c r="N66" s="3931"/>
      <c r="O66" s="3932"/>
      <c r="P66" s="3926">
        <f>+L66*D66</f>
        <v>0</v>
      </c>
    </row>
    <row r="67" spans="1:16" ht="30" customHeight="1">
      <c r="A67" s="3977" t="s">
        <v>4128</v>
      </c>
      <c r="B67" s="3942" t="s">
        <v>4129</v>
      </c>
      <c r="C67" s="3978" t="s">
        <v>4130</v>
      </c>
      <c r="D67" s="3938"/>
      <c r="E67" s="3931"/>
      <c r="F67" s="3931"/>
      <c r="G67" s="3931"/>
      <c r="H67" s="3933">
        <v>1</v>
      </c>
      <c r="I67" s="3422"/>
      <c r="J67" s="3422"/>
      <c r="K67" s="3948"/>
      <c r="L67" s="3934"/>
      <c r="M67" s="3931"/>
      <c r="N67" s="3931"/>
      <c r="O67" s="3932"/>
      <c r="P67" s="3926">
        <f>+L67*D67</f>
        <v>0</v>
      </c>
    </row>
    <row r="68" spans="1:16" ht="30" customHeight="1">
      <c r="A68" s="3977" t="s">
        <v>3320</v>
      </c>
      <c r="B68" s="3942" t="s">
        <v>4131</v>
      </c>
      <c r="C68" s="3978" t="s">
        <v>4132</v>
      </c>
      <c r="D68" s="3938"/>
      <c r="E68" s="3935"/>
      <c r="F68" s="3935"/>
      <c r="G68" s="3935"/>
      <c r="H68" s="3933">
        <v>0.85</v>
      </c>
      <c r="I68" s="3933">
        <v>0.85</v>
      </c>
      <c r="J68" s="3933">
        <v>0.85</v>
      </c>
      <c r="K68" s="3933">
        <v>0.85</v>
      </c>
      <c r="L68" s="3934"/>
      <c r="M68" s="3935"/>
      <c r="N68" s="3935"/>
      <c r="O68" s="3936"/>
      <c r="P68" s="3926">
        <f>+D68*L68+E68*M68+F68*N68+G68*O68</f>
        <v>0</v>
      </c>
    </row>
    <row r="69" spans="1:16" ht="30" customHeight="1">
      <c r="A69" s="3977" t="s">
        <v>4133</v>
      </c>
      <c r="B69" s="3919" t="s">
        <v>4134</v>
      </c>
      <c r="C69" s="3949" t="s">
        <v>4135</v>
      </c>
      <c r="D69" s="3938"/>
      <c r="E69" s="3935"/>
      <c r="F69" s="3935"/>
      <c r="G69" s="3935"/>
      <c r="H69" s="3933">
        <v>0.85</v>
      </c>
      <c r="I69" s="3933">
        <v>0.85</v>
      </c>
      <c r="J69" s="3933">
        <v>0.85</v>
      </c>
      <c r="K69" s="3933">
        <v>0.85</v>
      </c>
      <c r="L69" s="3934"/>
      <c r="M69" s="3935"/>
      <c r="N69" s="3935"/>
      <c r="O69" s="3936"/>
      <c r="P69" s="3926">
        <f>+D69*L69+E69*M69+F69*N69+G69*O69</f>
        <v>0</v>
      </c>
    </row>
    <row r="70" spans="1:16" ht="30" customHeight="1">
      <c r="A70" s="3977" t="s">
        <v>4136</v>
      </c>
      <c r="B70" s="3919" t="s">
        <v>4137</v>
      </c>
      <c r="C70" s="3950" t="s">
        <v>4138</v>
      </c>
      <c r="D70" s="3938"/>
      <c r="E70" s="3935"/>
      <c r="F70" s="3935"/>
      <c r="G70" s="3937"/>
      <c r="H70" s="3928"/>
      <c r="I70" s="3928"/>
      <c r="J70" s="3928"/>
      <c r="K70" s="3929"/>
      <c r="L70" s="3930"/>
      <c r="M70" s="3931"/>
      <c r="N70" s="3931"/>
      <c r="O70" s="3932"/>
      <c r="P70" s="3926">
        <f>+P71+P74+P75+P76</f>
        <v>0</v>
      </c>
    </row>
    <row r="71" spans="1:16" ht="30" customHeight="1">
      <c r="A71" s="3977" t="s">
        <v>4139</v>
      </c>
      <c r="B71" s="3942" t="s">
        <v>4140</v>
      </c>
      <c r="C71" s="3981" t="s">
        <v>4141</v>
      </c>
      <c r="D71" s="3930"/>
      <c r="E71" s="3931"/>
      <c r="F71" s="3935"/>
      <c r="G71" s="3931"/>
      <c r="H71" s="3928"/>
      <c r="I71" s="3928"/>
      <c r="J71" s="3928"/>
      <c r="K71" s="3929"/>
      <c r="L71" s="3930"/>
      <c r="M71" s="3931"/>
      <c r="N71" s="3935"/>
      <c r="O71" s="3932"/>
      <c r="P71" s="3926">
        <f>+P72+P73</f>
        <v>0</v>
      </c>
    </row>
    <row r="72" spans="1:16" ht="30" customHeight="1">
      <c r="A72" s="3977" t="s">
        <v>4142</v>
      </c>
      <c r="B72" s="3942" t="s">
        <v>4143</v>
      </c>
      <c r="C72" s="3333" t="s">
        <v>4080</v>
      </c>
      <c r="D72" s="3930"/>
      <c r="E72" s="3931"/>
      <c r="F72" s="3935"/>
      <c r="G72" s="3931"/>
      <c r="H72" s="3928"/>
      <c r="I72" s="3928"/>
      <c r="J72" s="3933">
        <v>0.85</v>
      </c>
      <c r="K72" s="3929"/>
      <c r="L72" s="3930"/>
      <c r="M72" s="3931"/>
      <c r="N72" s="3935"/>
      <c r="O72" s="3932"/>
      <c r="P72" s="3926">
        <f>+N72*F72</f>
        <v>0</v>
      </c>
    </row>
    <row r="73" spans="1:16" ht="30" customHeight="1">
      <c r="A73" s="3977" t="s">
        <v>4144</v>
      </c>
      <c r="B73" s="3942" t="s">
        <v>4145</v>
      </c>
      <c r="C73" s="3333" t="s">
        <v>4065</v>
      </c>
      <c r="D73" s="3930"/>
      <c r="E73" s="3931"/>
      <c r="F73" s="3935"/>
      <c r="G73" s="3931"/>
      <c r="H73" s="3928"/>
      <c r="I73" s="3928"/>
      <c r="J73" s="3933">
        <v>1</v>
      </c>
      <c r="K73" s="3929"/>
      <c r="L73" s="3930"/>
      <c r="M73" s="3931"/>
      <c r="N73" s="3935"/>
      <c r="O73" s="3932"/>
      <c r="P73" s="3926">
        <f>+N73*F73</f>
        <v>0</v>
      </c>
    </row>
    <row r="74" spans="1:16" ht="30" customHeight="1">
      <c r="A74" s="3977" t="s">
        <v>4146</v>
      </c>
      <c r="B74" s="3942" t="s">
        <v>4147</v>
      </c>
      <c r="C74" s="3978" t="s">
        <v>4148</v>
      </c>
      <c r="D74" s="3934"/>
      <c r="E74" s="3931"/>
      <c r="F74" s="3931"/>
      <c r="G74" s="3931"/>
      <c r="H74" s="3933">
        <v>0</v>
      </c>
      <c r="I74" s="3928"/>
      <c r="J74" s="3928"/>
      <c r="K74" s="3929"/>
      <c r="L74" s="3934"/>
      <c r="M74" s="3931"/>
      <c r="N74" s="3931"/>
      <c r="O74" s="3932"/>
      <c r="P74" s="3926">
        <f>+L74*D74</f>
        <v>0</v>
      </c>
    </row>
    <row r="75" spans="1:16" ht="30" customHeight="1">
      <c r="A75" s="3977" t="s">
        <v>4149</v>
      </c>
      <c r="B75" s="3942" t="s">
        <v>4150</v>
      </c>
      <c r="C75" s="3978" t="s">
        <v>4151</v>
      </c>
      <c r="D75" s="3934"/>
      <c r="E75" s="3935"/>
      <c r="F75" s="3935"/>
      <c r="G75" s="3931"/>
      <c r="H75" s="3933">
        <v>1</v>
      </c>
      <c r="I75" s="3933">
        <v>1</v>
      </c>
      <c r="J75" s="3933">
        <v>1</v>
      </c>
      <c r="K75" s="3929"/>
      <c r="L75" s="3934"/>
      <c r="M75" s="3935"/>
      <c r="N75" s="3935"/>
      <c r="O75" s="3932"/>
      <c r="P75" s="3926">
        <f>+D75*L75+E75*M75+F75*N75</f>
        <v>0</v>
      </c>
    </row>
    <row r="76" spans="1:16" ht="30" customHeight="1">
      <c r="A76" s="3977" t="s">
        <v>4152</v>
      </c>
      <c r="B76" s="3942" t="s">
        <v>4153</v>
      </c>
      <c r="C76" s="3489" t="s">
        <v>4154</v>
      </c>
      <c r="D76" s="3934"/>
      <c r="E76" s="3935"/>
      <c r="F76" s="3935"/>
      <c r="G76" s="3931"/>
      <c r="H76" s="3933">
        <v>0.5</v>
      </c>
      <c r="I76" s="3933">
        <v>0.5</v>
      </c>
      <c r="J76" s="3933">
        <v>1</v>
      </c>
      <c r="K76" s="3929"/>
      <c r="L76" s="3934"/>
      <c r="M76" s="3935"/>
      <c r="N76" s="3935"/>
      <c r="O76" s="3932"/>
      <c r="P76" s="3926">
        <f>+D76*L76+E76*M76+F76*N76</f>
        <v>0</v>
      </c>
    </row>
    <row r="77" spans="1:16" ht="30" customHeight="1">
      <c r="A77" s="3977" t="s">
        <v>4155</v>
      </c>
      <c r="B77" s="3919" t="s">
        <v>4156</v>
      </c>
      <c r="C77" s="3950" t="s">
        <v>4157</v>
      </c>
      <c r="D77" s="3934"/>
      <c r="E77" s="3935"/>
      <c r="F77" s="3935"/>
      <c r="G77" s="3937"/>
      <c r="H77" s="3928"/>
      <c r="I77" s="3928"/>
      <c r="J77" s="3928"/>
      <c r="K77" s="3929"/>
      <c r="L77" s="3930"/>
      <c r="M77" s="3931"/>
      <c r="N77" s="3931"/>
      <c r="O77" s="3932"/>
      <c r="P77" s="3926">
        <f>+P78+P79+P80+P81</f>
        <v>0</v>
      </c>
    </row>
    <row r="78" spans="1:16" ht="30" customHeight="1">
      <c r="A78" s="3977" t="s">
        <v>4158</v>
      </c>
      <c r="B78" s="3942" t="s">
        <v>4159</v>
      </c>
      <c r="C78" s="3982" t="s">
        <v>4160</v>
      </c>
      <c r="D78" s="3934"/>
      <c r="E78" s="3935"/>
      <c r="F78" s="3935"/>
      <c r="G78" s="3931"/>
      <c r="H78" s="3928"/>
      <c r="I78" s="3928"/>
      <c r="J78" s="3928"/>
      <c r="K78" s="3929"/>
      <c r="L78" s="3934"/>
      <c r="M78" s="3935"/>
      <c r="N78" s="3935"/>
      <c r="O78" s="3932"/>
      <c r="P78" s="3926">
        <f>+D78*L78+E78*M78+F78*N78</f>
        <v>0</v>
      </c>
    </row>
    <row r="79" spans="1:16" ht="30" customHeight="1">
      <c r="A79" s="3977" t="s">
        <v>4161</v>
      </c>
      <c r="B79" s="3942" t="s">
        <v>4162</v>
      </c>
      <c r="C79" s="3978" t="s">
        <v>4163</v>
      </c>
      <c r="D79" s="3934"/>
      <c r="E79" s="3935"/>
      <c r="F79" s="3935"/>
      <c r="G79" s="3931"/>
      <c r="H79" s="3933">
        <v>0.05</v>
      </c>
      <c r="I79" s="3933">
        <v>0.05</v>
      </c>
      <c r="J79" s="3933">
        <v>0.05</v>
      </c>
      <c r="K79" s="3929"/>
      <c r="L79" s="3934"/>
      <c r="M79" s="3935"/>
      <c r="N79" s="3935"/>
      <c r="O79" s="3932"/>
      <c r="P79" s="3926">
        <f>+D79*L79+E79*M79+F79*N79</f>
        <v>0</v>
      </c>
    </row>
    <row r="80" spans="1:16" ht="30" customHeight="1">
      <c r="A80" s="3977" t="s">
        <v>4164</v>
      </c>
      <c r="B80" s="3942" t="s">
        <v>4165</v>
      </c>
      <c r="C80" s="3983" t="s">
        <v>4166</v>
      </c>
      <c r="D80" s="3934"/>
      <c r="E80" s="3935"/>
      <c r="F80" s="3935"/>
      <c r="G80" s="3954"/>
      <c r="H80" s="3955">
        <v>0.05</v>
      </c>
      <c r="I80" s="3956">
        <v>7.4999999999999997E-2</v>
      </c>
      <c r="J80" s="3955">
        <v>0.1</v>
      </c>
      <c r="K80" s="3957"/>
      <c r="L80" s="3934"/>
      <c r="M80" s="3935"/>
      <c r="N80" s="3935"/>
      <c r="O80" s="3958"/>
      <c r="P80" s="3926">
        <f>+D80*L80+E80*M80+F80*N80</f>
        <v>0</v>
      </c>
    </row>
    <row r="81" spans="1:16" ht="30" customHeight="1" thickBot="1">
      <c r="A81" s="3984" t="s">
        <v>4167</v>
      </c>
      <c r="B81" s="3960" t="s">
        <v>4168</v>
      </c>
      <c r="C81" s="3985" t="s">
        <v>4169</v>
      </c>
      <c r="D81" s="3962"/>
      <c r="E81" s="3963"/>
      <c r="F81" s="3963"/>
      <c r="G81" s="3964"/>
      <c r="H81" s="3965">
        <v>1</v>
      </c>
      <c r="I81" s="3966">
        <v>1</v>
      </c>
      <c r="J81" s="3965">
        <v>1</v>
      </c>
      <c r="K81" s="3967"/>
      <c r="L81" s="3962"/>
      <c r="M81" s="3963"/>
      <c r="N81" s="3963"/>
      <c r="O81" s="3968"/>
      <c r="P81" s="3969">
        <f>+D81*L81+E81*M81+F81*N81</f>
        <v>0</v>
      </c>
    </row>
  </sheetData>
  <mergeCells count="12">
    <mergeCell ref="L9:N9"/>
    <mergeCell ref="O9:O10"/>
    <mergeCell ref="A7:P7"/>
    <mergeCell ref="A8:C10"/>
    <mergeCell ref="D8:G8"/>
    <mergeCell ref="H8:K8"/>
    <mergeCell ref="L8:O8"/>
    <mergeCell ref="P8:P10"/>
    <mergeCell ref="D9:F9"/>
    <mergeCell ref="G9:G10"/>
    <mergeCell ref="H9:J9"/>
    <mergeCell ref="K9:K10"/>
  </mergeCells>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1"/>
  <sheetViews>
    <sheetView zoomScale="60" zoomScaleNormal="60" workbookViewId="0"/>
  </sheetViews>
  <sheetFormatPr defaultColWidth="11.42578125" defaultRowHeight="14.25"/>
  <cols>
    <col min="1" max="1" width="20.85546875" style="1045" customWidth="1"/>
    <col min="2" max="2" width="9.28515625" style="1045" customWidth="1"/>
    <col min="3" max="3" width="104.42578125" style="1046" customWidth="1"/>
    <col min="4" max="4" width="20.7109375" style="3986" customWidth="1"/>
    <col min="5" max="5" width="18.85546875" style="3986" customWidth="1"/>
    <col min="6" max="7" width="20.7109375" style="3986" customWidth="1"/>
    <col min="8" max="11" width="20.7109375" style="1046" customWidth="1"/>
    <col min="12" max="15" width="20.7109375" style="3986" customWidth="1"/>
    <col min="16" max="16" width="19.28515625" style="1046" customWidth="1"/>
    <col min="17" max="16384" width="11.42578125" style="1046"/>
  </cols>
  <sheetData>
    <row r="1" spans="1:16" ht="15">
      <c r="A1" s="3970" t="s">
        <v>48</v>
      </c>
      <c r="B1" s="3893" t="s">
        <v>1012</v>
      </c>
    </row>
    <row r="2" spans="1:16" ht="15">
      <c r="A2" s="3970" t="s">
        <v>49</v>
      </c>
      <c r="B2" s="3970" t="s">
        <v>4004</v>
      </c>
    </row>
    <row r="3" spans="1:16" ht="15">
      <c r="A3" s="3970" t="s">
        <v>47</v>
      </c>
      <c r="B3" s="3893" t="s">
        <v>4048</v>
      </c>
    </row>
    <row r="4" spans="1:16" ht="15">
      <c r="A4" s="3970" t="s">
        <v>51</v>
      </c>
      <c r="B4" s="3970" t="s">
        <v>71</v>
      </c>
    </row>
    <row r="6" spans="1:16" ht="15" thickBot="1"/>
    <row r="7" spans="1:16" ht="30" customHeight="1" thickBot="1">
      <c r="A7" s="5310" t="s">
        <v>4049</v>
      </c>
      <c r="B7" s="5311"/>
      <c r="C7" s="5311"/>
      <c r="D7" s="5311"/>
      <c r="E7" s="5311"/>
      <c r="F7" s="5311"/>
      <c r="G7" s="5311"/>
      <c r="H7" s="5311"/>
      <c r="I7" s="5311"/>
      <c r="J7" s="5311"/>
      <c r="K7" s="5311"/>
      <c r="L7" s="5311"/>
      <c r="M7" s="5311"/>
      <c r="N7" s="5311"/>
      <c r="O7" s="5311"/>
      <c r="P7" s="5312"/>
    </row>
    <row r="8" spans="1:16" ht="30" customHeight="1">
      <c r="A8" s="5313"/>
      <c r="B8" s="5314"/>
      <c r="C8" s="5315"/>
      <c r="D8" s="5329" t="s">
        <v>2783</v>
      </c>
      <c r="E8" s="5333"/>
      <c r="F8" s="5333"/>
      <c r="G8" s="5333"/>
      <c r="H8" s="5307" t="s">
        <v>4050</v>
      </c>
      <c r="I8" s="5322"/>
      <c r="J8" s="5322"/>
      <c r="K8" s="5322"/>
      <c r="L8" s="5329" t="s">
        <v>4051</v>
      </c>
      <c r="M8" s="5333"/>
      <c r="N8" s="5333"/>
      <c r="O8" s="5333"/>
      <c r="P8" s="5150" t="s">
        <v>4052</v>
      </c>
    </row>
    <row r="9" spans="1:16" s="3898" customFormat="1" ht="30" customHeight="1">
      <c r="A9" s="5316"/>
      <c r="B9" s="5317"/>
      <c r="C9" s="5318"/>
      <c r="D9" s="5329" t="s">
        <v>4053</v>
      </c>
      <c r="E9" s="5330"/>
      <c r="F9" s="5330"/>
      <c r="G9" s="5331" t="s">
        <v>4054</v>
      </c>
      <c r="H9" s="5307" t="s">
        <v>4053</v>
      </c>
      <c r="I9" s="5308"/>
      <c r="J9" s="5308"/>
      <c r="K9" s="5305" t="s">
        <v>4055</v>
      </c>
      <c r="L9" s="5329" t="s">
        <v>4053</v>
      </c>
      <c r="M9" s="5330"/>
      <c r="N9" s="5330"/>
      <c r="O9" s="5331" t="s">
        <v>4054</v>
      </c>
      <c r="P9" s="5326"/>
    </row>
    <row r="10" spans="1:16" ht="30" customHeight="1">
      <c r="A10" s="5316"/>
      <c r="B10" s="5317"/>
      <c r="C10" s="5318"/>
      <c r="D10" s="3987" t="s">
        <v>4056</v>
      </c>
      <c r="E10" s="3987" t="s">
        <v>4057</v>
      </c>
      <c r="F10" s="3987" t="s">
        <v>4058</v>
      </c>
      <c r="G10" s="5332"/>
      <c r="H10" s="3971" t="s">
        <v>4056</v>
      </c>
      <c r="I10" s="3971" t="s">
        <v>4057</v>
      </c>
      <c r="J10" s="3971" t="s">
        <v>4058</v>
      </c>
      <c r="K10" s="5325"/>
      <c r="L10" s="3987" t="s">
        <v>4056</v>
      </c>
      <c r="M10" s="3987" t="s">
        <v>4057</v>
      </c>
      <c r="N10" s="3987" t="s">
        <v>4058</v>
      </c>
      <c r="O10" s="5332"/>
      <c r="P10" s="5326"/>
    </row>
    <row r="11" spans="1:16" s="3906" customFormat="1" ht="30" customHeight="1" thickBot="1">
      <c r="A11" s="3972" t="s">
        <v>1651</v>
      </c>
      <c r="B11" s="3973" t="s">
        <v>4059</v>
      </c>
      <c r="C11" s="3974" t="s">
        <v>1415</v>
      </c>
      <c r="D11" s="3988" t="s">
        <v>3273</v>
      </c>
      <c r="E11" s="3988" t="s">
        <v>3274</v>
      </c>
      <c r="F11" s="3988" t="s">
        <v>3275</v>
      </c>
      <c r="G11" s="3988" t="s">
        <v>3276</v>
      </c>
      <c r="H11" s="3975" t="s">
        <v>3277</v>
      </c>
      <c r="I11" s="3975" t="s">
        <v>3278</v>
      </c>
      <c r="J11" s="3975" t="s">
        <v>3324</v>
      </c>
      <c r="K11" s="3975" t="s">
        <v>3325</v>
      </c>
      <c r="L11" s="3988" t="s">
        <v>3326</v>
      </c>
      <c r="M11" s="3988" t="s">
        <v>3066</v>
      </c>
      <c r="N11" s="3988" t="s">
        <v>3067</v>
      </c>
      <c r="O11" s="3988" t="s">
        <v>3068</v>
      </c>
      <c r="P11" s="3976" t="s">
        <v>3070</v>
      </c>
    </row>
    <row r="12" spans="1:16" ht="30" customHeight="1">
      <c r="A12" s="3977" t="s">
        <v>3273</v>
      </c>
      <c r="B12" s="3919" t="s">
        <v>132</v>
      </c>
      <c r="C12" s="2553" t="s">
        <v>4060</v>
      </c>
      <c r="D12" s="3910"/>
      <c r="E12" s="3910"/>
      <c r="F12" s="3910"/>
      <c r="G12" s="3910"/>
      <c r="H12" s="3911"/>
      <c r="I12" s="3911"/>
      <c r="J12" s="3911"/>
      <c r="K12" s="3912"/>
      <c r="L12" s="3913"/>
      <c r="M12" s="3914"/>
      <c r="N12" s="3914"/>
      <c r="O12" s="3915"/>
      <c r="P12" s="3916">
        <f>+P13+P19+P39+P43+P64+P65+P69+P70+P77</f>
        <v>0</v>
      </c>
    </row>
    <row r="13" spans="1:16" ht="30" customHeight="1">
      <c r="A13" s="3977" t="s">
        <v>3274</v>
      </c>
      <c r="B13" s="3919" t="s">
        <v>1420</v>
      </c>
      <c r="C13" s="2553" t="s">
        <v>4061</v>
      </c>
      <c r="D13" s="3920"/>
      <c r="E13" s="3920"/>
      <c r="F13" s="3920"/>
      <c r="G13" s="3920"/>
      <c r="H13" s="3921"/>
      <c r="I13" s="3921"/>
      <c r="J13" s="3921"/>
      <c r="K13" s="3922"/>
      <c r="L13" s="3923"/>
      <c r="M13" s="3924"/>
      <c r="N13" s="3924"/>
      <c r="O13" s="3925"/>
      <c r="P13" s="3926">
        <f>+P14+P18</f>
        <v>0</v>
      </c>
    </row>
    <row r="14" spans="1:16" ht="30" customHeight="1">
      <c r="A14" s="3977" t="s">
        <v>3275</v>
      </c>
      <c r="B14" s="3927" t="s">
        <v>1423</v>
      </c>
      <c r="C14" s="3489" t="s">
        <v>4062</v>
      </c>
      <c r="D14" s="3920"/>
      <c r="E14" s="3920"/>
      <c r="F14" s="3920"/>
      <c r="G14" s="3920"/>
      <c r="H14" s="3928"/>
      <c r="I14" s="3928"/>
      <c r="J14" s="3928"/>
      <c r="K14" s="3929"/>
      <c r="L14" s="3930"/>
      <c r="M14" s="3931"/>
      <c r="N14" s="3931"/>
      <c r="O14" s="3932"/>
      <c r="P14" s="3926">
        <f>+P15+P16+P17</f>
        <v>0</v>
      </c>
    </row>
    <row r="15" spans="1:16" ht="30" customHeight="1">
      <c r="A15" s="3977" t="s">
        <v>3276</v>
      </c>
      <c r="B15" s="3927" t="s">
        <v>1426</v>
      </c>
      <c r="C15" s="3333" t="s">
        <v>4063</v>
      </c>
      <c r="D15" s="3920"/>
      <c r="E15" s="3920"/>
      <c r="F15" s="3920"/>
      <c r="G15" s="3920"/>
      <c r="H15" s="3933">
        <v>0</v>
      </c>
      <c r="I15" s="3933">
        <v>0</v>
      </c>
      <c r="J15" s="3933">
        <v>0</v>
      </c>
      <c r="K15" s="3933">
        <v>0</v>
      </c>
      <c r="L15" s="3934"/>
      <c r="M15" s="3935"/>
      <c r="N15" s="3935"/>
      <c r="O15" s="3936"/>
      <c r="P15" s="3926">
        <f>+D15*L15+E15*M15+F15*N15+G15*O15</f>
        <v>0</v>
      </c>
    </row>
    <row r="16" spans="1:16" ht="30" customHeight="1">
      <c r="A16" s="3977" t="s">
        <v>3277</v>
      </c>
      <c r="B16" s="3927" t="s">
        <v>1452</v>
      </c>
      <c r="C16" s="3333" t="s">
        <v>4064</v>
      </c>
      <c r="D16" s="3920"/>
      <c r="E16" s="3920"/>
      <c r="F16" s="3920"/>
      <c r="G16" s="3920"/>
      <c r="H16" s="3933">
        <v>0.5</v>
      </c>
      <c r="I16" s="3933">
        <v>0.5</v>
      </c>
      <c r="J16" s="3933">
        <v>0.5</v>
      </c>
      <c r="K16" s="3933">
        <v>0.5</v>
      </c>
      <c r="L16" s="3934"/>
      <c r="M16" s="3935"/>
      <c r="N16" s="3935"/>
      <c r="O16" s="3936"/>
      <c r="P16" s="3926">
        <f>+D16*L16+E16*M16+F16*N16+G16*O16</f>
        <v>0</v>
      </c>
    </row>
    <row r="17" spans="1:16" ht="30" customHeight="1">
      <c r="A17" s="3977" t="s">
        <v>3278</v>
      </c>
      <c r="B17" s="3927" t="s">
        <v>1464</v>
      </c>
      <c r="C17" s="3333" t="s">
        <v>4065</v>
      </c>
      <c r="D17" s="3920"/>
      <c r="E17" s="3920"/>
      <c r="F17" s="3920"/>
      <c r="G17" s="3920"/>
      <c r="H17" s="3933">
        <v>1</v>
      </c>
      <c r="I17" s="3933">
        <v>1</v>
      </c>
      <c r="J17" s="3933">
        <v>1</v>
      </c>
      <c r="K17" s="3933">
        <v>1</v>
      </c>
      <c r="L17" s="3934"/>
      <c r="M17" s="3935"/>
      <c r="N17" s="3935"/>
      <c r="O17" s="3936"/>
      <c r="P17" s="3926">
        <f>+D17*L17+E17*M17+F17*N17+G17*O17</f>
        <v>0</v>
      </c>
    </row>
    <row r="18" spans="1:16" ht="30" customHeight="1">
      <c r="A18" s="3977" t="s">
        <v>3324</v>
      </c>
      <c r="B18" s="3927" t="s">
        <v>1550</v>
      </c>
      <c r="C18" s="3489" t="s">
        <v>4066</v>
      </c>
      <c r="D18" s="3920"/>
      <c r="E18" s="3920"/>
      <c r="F18" s="3920"/>
      <c r="G18" s="3937"/>
      <c r="H18" s="3933">
        <v>0</v>
      </c>
      <c r="I18" s="3933">
        <v>0.5</v>
      </c>
      <c r="J18" s="3933">
        <v>1</v>
      </c>
      <c r="K18" s="3928"/>
      <c r="L18" s="3934"/>
      <c r="M18" s="3935"/>
      <c r="N18" s="3935"/>
      <c r="O18" s="3932"/>
      <c r="P18" s="3926">
        <f>+D18*L18+E18*M18+F18*N18</f>
        <v>0</v>
      </c>
    </row>
    <row r="19" spans="1:16" ht="30" customHeight="1">
      <c r="A19" s="3977" t="s">
        <v>3325</v>
      </c>
      <c r="B19" s="3919" t="s">
        <v>1601</v>
      </c>
      <c r="C19" s="2553" t="s">
        <v>4067</v>
      </c>
      <c r="D19" s="3937"/>
      <c r="E19" s="3937"/>
      <c r="F19" s="3937"/>
      <c r="G19" s="3938"/>
      <c r="H19" s="3928"/>
      <c r="I19" s="3928"/>
      <c r="J19" s="3928"/>
      <c r="K19" s="3929"/>
      <c r="L19" s="3930"/>
      <c r="M19" s="3931"/>
      <c r="N19" s="3931"/>
      <c r="O19" s="3932"/>
      <c r="P19" s="3926">
        <f>+P20+P24+P28+P32+P36</f>
        <v>0</v>
      </c>
    </row>
    <row r="20" spans="1:16" ht="30" customHeight="1">
      <c r="A20" s="3977" t="s">
        <v>3326</v>
      </c>
      <c r="B20" s="3939" t="s">
        <v>1604</v>
      </c>
      <c r="C20" s="3489" t="s">
        <v>4068</v>
      </c>
      <c r="D20" s="3930"/>
      <c r="E20" s="3931"/>
      <c r="F20" s="3930"/>
      <c r="G20" s="3938"/>
      <c r="H20" s="3928"/>
      <c r="I20" s="3928"/>
      <c r="J20" s="3928"/>
      <c r="K20" s="3929"/>
      <c r="L20" s="3930"/>
      <c r="M20" s="3931"/>
      <c r="N20" s="3931"/>
      <c r="O20" s="3932"/>
      <c r="P20" s="3926">
        <f>+P21+P22+P23</f>
        <v>0</v>
      </c>
    </row>
    <row r="21" spans="1:16" ht="30" customHeight="1">
      <c r="A21" s="3977" t="s">
        <v>3066</v>
      </c>
      <c r="B21" s="3939" t="s">
        <v>1607</v>
      </c>
      <c r="C21" s="3333" t="s">
        <v>4063</v>
      </c>
      <c r="D21" s="3930"/>
      <c r="E21" s="3931"/>
      <c r="F21" s="3930"/>
      <c r="G21" s="3938"/>
      <c r="H21" s="3928"/>
      <c r="I21" s="3928"/>
      <c r="J21" s="3928"/>
      <c r="K21" s="3933">
        <v>0</v>
      </c>
      <c r="L21" s="3930"/>
      <c r="M21" s="3931"/>
      <c r="N21" s="3931"/>
      <c r="O21" s="3936"/>
      <c r="P21" s="3926">
        <f>+O21*G21</f>
        <v>0</v>
      </c>
    </row>
    <row r="22" spans="1:16" ht="30" customHeight="1">
      <c r="A22" s="3977" t="s">
        <v>3067</v>
      </c>
      <c r="B22" s="3940" t="s">
        <v>1610</v>
      </c>
      <c r="C22" s="3333" t="s">
        <v>4064</v>
      </c>
      <c r="D22" s="3930"/>
      <c r="E22" s="3931"/>
      <c r="F22" s="3930"/>
      <c r="G22" s="3938"/>
      <c r="H22" s="3928"/>
      <c r="I22" s="3928"/>
      <c r="J22" s="3928"/>
      <c r="K22" s="3933">
        <v>0.5</v>
      </c>
      <c r="L22" s="3930"/>
      <c r="M22" s="3931"/>
      <c r="N22" s="3931"/>
      <c r="O22" s="3936"/>
      <c r="P22" s="3926">
        <f>+O22*G22</f>
        <v>0</v>
      </c>
    </row>
    <row r="23" spans="1:16" ht="30" customHeight="1">
      <c r="A23" s="3977" t="s">
        <v>3068</v>
      </c>
      <c r="B23" s="3940" t="s">
        <v>1613</v>
      </c>
      <c r="C23" s="3333" t="s">
        <v>4065</v>
      </c>
      <c r="D23" s="3923"/>
      <c r="E23" s="3924"/>
      <c r="F23" s="3923"/>
      <c r="G23" s="3938"/>
      <c r="H23" s="3928"/>
      <c r="I23" s="3928"/>
      <c r="J23" s="3928"/>
      <c r="K23" s="3933">
        <v>1</v>
      </c>
      <c r="L23" s="3930"/>
      <c r="M23" s="3931"/>
      <c r="N23" s="3931"/>
      <c r="O23" s="3936"/>
      <c r="P23" s="3926">
        <f>+O23*G23</f>
        <v>0</v>
      </c>
    </row>
    <row r="24" spans="1:16" ht="30" customHeight="1">
      <c r="A24" s="3977" t="s">
        <v>3070</v>
      </c>
      <c r="B24" s="3939" t="s">
        <v>1630</v>
      </c>
      <c r="C24" s="3489" t="s">
        <v>4069</v>
      </c>
      <c r="D24" s="3937"/>
      <c r="E24" s="3937"/>
      <c r="F24" s="3937"/>
      <c r="G24" s="3938"/>
      <c r="H24" s="3928"/>
      <c r="I24" s="3928"/>
      <c r="J24" s="3928"/>
      <c r="K24" s="3928"/>
      <c r="L24" s="3930"/>
      <c r="M24" s="3931"/>
      <c r="N24" s="3931"/>
      <c r="O24" s="3932"/>
      <c r="P24" s="3926">
        <f>+P25+P26+P27</f>
        <v>0</v>
      </c>
    </row>
    <row r="25" spans="1:16" ht="30" customHeight="1">
      <c r="A25" s="3977" t="s">
        <v>3071</v>
      </c>
      <c r="B25" s="3939" t="s">
        <v>3475</v>
      </c>
      <c r="C25" s="3333" t="s">
        <v>4063</v>
      </c>
      <c r="D25" s="3923"/>
      <c r="E25" s="3924"/>
      <c r="F25" s="3923"/>
      <c r="G25" s="3938"/>
      <c r="H25" s="3928"/>
      <c r="I25" s="3928"/>
      <c r="J25" s="3928"/>
      <c r="K25" s="3933">
        <v>0.1</v>
      </c>
      <c r="L25" s="3930"/>
      <c r="M25" s="3931"/>
      <c r="N25" s="3931"/>
      <c r="O25" s="3936"/>
      <c r="P25" s="3926">
        <f>+O25*G25</f>
        <v>0</v>
      </c>
    </row>
    <row r="26" spans="1:16" ht="30" customHeight="1">
      <c r="A26" s="3977" t="s">
        <v>3072</v>
      </c>
      <c r="B26" s="3940" t="s">
        <v>3478</v>
      </c>
      <c r="C26" s="3333" t="s">
        <v>4064</v>
      </c>
      <c r="D26" s="3930"/>
      <c r="E26" s="3931"/>
      <c r="F26" s="3930"/>
      <c r="G26" s="3938"/>
      <c r="H26" s="3928"/>
      <c r="I26" s="3928"/>
      <c r="J26" s="3928"/>
      <c r="K26" s="3933">
        <v>0.5</v>
      </c>
      <c r="L26" s="3930"/>
      <c r="M26" s="3931"/>
      <c r="N26" s="3931"/>
      <c r="O26" s="3936"/>
      <c r="P26" s="3926">
        <f>+O26*G26</f>
        <v>0</v>
      </c>
    </row>
    <row r="27" spans="1:16" ht="30" customHeight="1">
      <c r="A27" s="3977" t="s">
        <v>3108</v>
      </c>
      <c r="B27" s="3940" t="s">
        <v>3668</v>
      </c>
      <c r="C27" s="3333" t="s">
        <v>4065</v>
      </c>
      <c r="D27" s="3930"/>
      <c r="E27" s="3931"/>
      <c r="F27" s="3930"/>
      <c r="G27" s="3938"/>
      <c r="H27" s="3928"/>
      <c r="I27" s="3928"/>
      <c r="J27" s="3928"/>
      <c r="K27" s="3933">
        <v>1</v>
      </c>
      <c r="L27" s="3930"/>
      <c r="M27" s="3931"/>
      <c r="N27" s="3931"/>
      <c r="O27" s="3936"/>
      <c r="P27" s="3926">
        <f>+O27*G27</f>
        <v>0</v>
      </c>
    </row>
    <row r="28" spans="1:16" ht="30" customHeight="1">
      <c r="A28" s="3977" t="s">
        <v>3110</v>
      </c>
      <c r="B28" s="3939" t="s">
        <v>1633</v>
      </c>
      <c r="C28" s="3489" t="s">
        <v>4070</v>
      </c>
      <c r="D28" s="3937"/>
      <c r="E28" s="3937"/>
      <c r="F28" s="3937"/>
      <c r="G28" s="3938"/>
      <c r="H28" s="3928"/>
      <c r="I28" s="3928"/>
      <c r="J28" s="3928"/>
      <c r="K28" s="3928"/>
      <c r="L28" s="3930"/>
      <c r="M28" s="3931"/>
      <c r="N28" s="3931"/>
      <c r="O28" s="3932"/>
      <c r="P28" s="3941">
        <f>+P29+P30+P31</f>
        <v>0</v>
      </c>
    </row>
    <row r="29" spans="1:16" ht="30" customHeight="1">
      <c r="A29" s="3977" t="s">
        <v>3111</v>
      </c>
      <c r="B29" s="3939" t="s">
        <v>4071</v>
      </c>
      <c r="C29" s="3333" t="s">
        <v>4063</v>
      </c>
      <c r="D29" s="3923"/>
      <c r="E29" s="3924"/>
      <c r="F29" s="3923"/>
      <c r="G29" s="3938"/>
      <c r="H29" s="3928"/>
      <c r="I29" s="3928"/>
      <c r="J29" s="3928"/>
      <c r="K29" s="3933">
        <v>0.15</v>
      </c>
      <c r="L29" s="3930"/>
      <c r="M29" s="3931"/>
      <c r="N29" s="3931"/>
      <c r="O29" s="3936"/>
      <c r="P29" s="3926">
        <f>+O29*G29</f>
        <v>0</v>
      </c>
    </row>
    <row r="30" spans="1:16" s="3310" customFormat="1" ht="30" customHeight="1">
      <c r="A30" s="3977" t="s">
        <v>3112</v>
      </c>
      <c r="B30" s="3940" t="s">
        <v>4072</v>
      </c>
      <c r="C30" s="3333" t="s">
        <v>4064</v>
      </c>
      <c r="D30" s="3923"/>
      <c r="E30" s="3924"/>
      <c r="F30" s="3923"/>
      <c r="G30" s="3938"/>
      <c r="H30" s="3928"/>
      <c r="I30" s="3928"/>
      <c r="J30" s="3928"/>
      <c r="K30" s="3933">
        <v>0.5</v>
      </c>
      <c r="L30" s="3930"/>
      <c r="M30" s="3931"/>
      <c r="N30" s="3931"/>
      <c r="O30" s="3936"/>
      <c r="P30" s="3926">
        <f>+O30*G30</f>
        <v>0</v>
      </c>
    </row>
    <row r="31" spans="1:16" ht="30" customHeight="1">
      <c r="A31" s="3977" t="s">
        <v>3113</v>
      </c>
      <c r="B31" s="3940" t="s">
        <v>4073</v>
      </c>
      <c r="C31" s="3333" t="s">
        <v>4065</v>
      </c>
      <c r="D31" s="3930"/>
      <c r="E31" s="3931"/>
      <c r="F31" s="3930"/>
      <c r="G31" s="3938"/>
      <c r="H31" s="3928"/>
      <c r="I31" s="3928"/>
      <c r="J31" s="3928"/>
      <c r="K31" s="3933">
        <v>1</v>
      </c>
      <c r="L31" s="3930"/>
      <c r="M31" s="3931"/>
      <c r="N31" s="3931"/>
      <c r="O31" s="3936"/>
      <c r="P31" s="3926">
        <f>+O31*G31</f>
        <v>0</v>
      </c>
    </row>
    <row r="32" spans="1:16" ht="30" customHeight="1">
      <c r="A32" s="3977" t="s">
        <v>3115</v>
      </c>
      <c r="B32" s="3940" t="s">
        <v>1636</v>
      </c>
      <c r="C32" s="3489" t="s">
        <v>4074</v>
      </c>
      <c r="D32" s="3937"/>
      <c r="E32" s="3937"/>
      <c r="F32" s="3937"/>
      <c r="G32" s="3938"/>
      <c r="H32" s="3928"/>
      <c r="I32" s="3928"/>
      <c r="J32" s="3928"/>
      <c r="K32" s="3928"/>
      <c r="L32" s="3930"/>
      <c r="M32" s="3931"/>
      <c r="N32" s="3931"/>
      <c r="O32" s="3937"/>
      <c r="P32" s="3926">
        <f>+P33+P34+P35</f>
        <v>0</v>
      </c>
    </row>
    <row r="33" spans="1:16" ht="30" customHeight="1">
      <c r="A33" s="3977" t="s">
        <v>3117</v>
      </c>
      <c r="B33" s="3940" t="s">
        <v>4075</v>
      </c>
      <c r="C33" s="3333" t="s">
        <v>4063</v>
      </c>
      <c r="D33" s="3930"/>
      <c r="E33" s="3931"/>
      <c r="F33" s="3930"/>
      <c r="G33" s="3938"/>
      <c r="H33" s="3928"/>
      <c r="I33" s="3928"/>
      <c r="J33" s="3928"/>
      <c r="K33" s="3933">
        <v>0.15</v>
      </c>
      <c r="L33" s="3930"/>
      <c r="M33" s="3931"/>
      <c r="N33" s="3931"/>
      <c r="O33" s="3936"/>
      <c r="P33" s="3926">
        <f>+O33*G33</f>
        <v>0</v>
      </c>
    </row>
    <row r="34" spans="1:16" ht="30" customHeight="1">
      <c r="A34" s="3977" t="s">
        <v>3118</v>
      </c>
      <c r="B34" s="3940" t="s">
        <v>4076</v>
      </c>
      <c r="C34" s="3333" t="s">
        <v>4064</v>
      </c>
      <c r="D34" s="3930"/>
      <c r="E34" s="3931"/>
      <c r="F34" s="3930"/>
      <c r="G34" s="3938"/>
      <c r="H34" s="3928"/>
      <c r="I34" s="3928"/>
      <c r="J34" s="3928"/>
      <c r="K34" s="3933">
        <v>0.5</v>
      </c>
      <c r="L34" s="3930"/>
      <c r="M34" s="3931"/>
      <c r="N34" s="3931"/>
      <c r="O34" s="3936"/>
      <c r="P34" s="3926">
        <f>+O34*G34</f>
        <v>0</v>
      </c>
    </row>
    <row r="35" spans="1:16" ht="30" customHeight="1">
      <c r="A35" s="3977" t="s">
        <v>3119</v>
      </c>
      <c r="B35" s="3940" t="s">
        <v>4077</v>
      </c>
      <c r="C35" s="3333" t="s">
        <v>4065</v>
      </c>
      <c r="D35" s="3923"/>
      <c r="E35" s="3924"/>
      <c r="F35" s="3923"/>
      <c r="G35" s="3938"/>
      <c r="H35" s="3928"/>
      <c r="I35" s="3928"/>
      <c r="J35" s="3928"/>
      <c r="K35" s="3933">
        <v>1</v>
      </c>
      <c r="L35" s="3930"/>
      <c r="M35" s="3931"/>
      <c r="N35" s="3931"/>
      <c r="O35" s="3936"/>
      <c r="P35" s="3926">
        <f>+O35*G35</f>
        <v>0</v>
      </c>
    </row>
    <row r="36" spans="1:16" ht="30" customHeight="1">
      <c r="A36" s="3977" t="s">
        <v>3120</v>
      </c>
      <c r="B36" s="3940" t="s">
        <v>1639</v>
      </c>
      <c r="C36" s="3489" t="s">
        <v>4078</v>
      </c>
      <c r="D36" s="3937"/>
      <c r="E36" s="3937"/>
      <c r="F36" s="3937"/>
      <c r="G36" s="3938"/>
      <c r="H36" s="3928"/>
      <c r="I36" s="3928"/>
      <c r="J36" s="3928"/>
      <c r="K36" s="3928"/>
      <c r="L36" s="3930"/>
      <c r="M36" s="3931"/>
      <c r="N36" s="3931"/>
      <c r="O36" s="3937"/>
      <c r="P36" s="3926">
        <f>+P37+P38</f>
        <v>0</v>
      </c>
    </row>
    <row r="37" spans="1:16" ht="30" customHeight="1">
      <c r="A37" s="3977" t="s">
        <v>3121</v>
      </c>
      <c r="B37" s="3940" t="s">
        <v>4079</v>
      </c>
      <c r="C37" s="3333" t="s">
        <v>4080</v>
      </c>
      <c r="D37" s="3930"/>
      <c r="E37" s="3931"/>
      <c r="F37" s="3930"/>
      <c r="G37" s="3938"/>
      <c r="H37" s="3928"/>
      <c r="I37" s="3928"/>
      <c r="J37" s="3928"/>
      <c r="K37" s="3933">
        <v>0.5</v>
      </c>
      <c r="L37" s="3930"/>
      <c r="M37" s="3931"/>
      <c r="N37" s="3931"/>
      <c r="O37" s="3936"/>
      <c r="P37" s="3926">
        <f>+O37*G37</f>
        <v>0</v>
      </c>
    </row>
    <row r="38" spans="1:16" ht="30" customHeight="1">
      <c r="A38" s="3977" t="s">
        <v>3122</v>
      </c>
      <c r="B38" s="3942" t="s">
        <v>4081</v>
      </c>
      <c r="C38" s="3333" t="s">
        <v>4065</v>
      </c>
      <c r="D38" s="3930"/>
      <c r="E38" s="3931"/>
      <c r="F38" s="3930"/>
      <c r="G38" s="3938"/>
      <c r="H38" s="3928"/>
      <c r="I38" s="3928"/>
      <c r="J38" s="3928"/>
      <c r="K38" s="3933">
        <v>1</v>
      </c>
      <c r="L38" s="3930"/>
      <c r="M38" s="3931"/>
      <c r="N38" s="3931"/>
      <c r="O38" s="3936"/>
      <c r="P38" s="3926">
        <f>+O38*G38</f>
        <v>0</v>
      </c>
    </row>
    <row r="39" spans="1:16" ht="30" customHeight="1">
      <c r="A39" s="3977" t="s">
        <v>3123</v>
      </c>
      <c r="B39" s="3919" t="s">
        <v>1656</v>
      </c>
      <c r="C39" s="3943" t="s">
        <v>4082</v>
      </c>
      <c r="D39" s="3938"/>
      <c r="E39" s="3938"/>
      <c r="F39" s="3938"/>
      <c r="G39" s="3937"/>
      <c r="H39" s="3928"/>
      <c r="I39" s="3928"/>
      <c r="J39" s="3928"/>
      <c r="K39" s="3929"/>
      <c r="L39" s="3930"/>
      <c r="M39" s="3931"/>
      <c r="N39" s="3931"/>
      <c r="O39" s="3932"/>
      <c r="P39" s="3926">
        <f>+P40</f>
        <v>0</v>
      </c>
    </row>
    <row r="40" spans="1:16" ht="30" customHeight="1">
      <c r="A40" s="3977" t="s">
        <v>3124</v>
      </c>
      <c r="B40" s="3942" t="s">
        <v>3796</v>
      </c>
      <c r="C40" s="3978" t="s">
        <v>4083</v>
      </c>
      <c r="D40" s="3938"/>
      <c r="E40" s="3938"/>
      <c r="F40" s="3938"/>
      <c r="G40" s="3931"/>
      <c r="H40" s="3928"/>
      <c r="I40" s="3928"/>
      <c r="J40" s="3928"/>
      <c r="K40" s="3929"/>
      <c r="L40" s="3930"/>
      <c r="M40" s="3931"/>
      <c r="N40" s="3931"/>
      <c r="O40" s="3932"/>
      <c r="P40" s="3926">
        <f>+P41+P42</f>
        <v>0</v>
      </c>
    </row>
    <row r="41" spans="1:16" ht="30" customHeight="1">
      <c r="A41" s="3977" t="s">
        <v>3125</v>
      </c>
      <c r="B41" s="3942" t="s">
        <v>4084</v>
      </c>
      <c r="C41" s="3333" t="s">
        <v>4085</v>
      </c>
      <c r="D41" s="3938"/>
      <c r="E41" s="3938"/>
      <c r="F41" s="3938"/>
      <c r="G41" s="3931"/>
      <c r="H41" s="3933">
        <v>0.5</v>
      </c>
      <c r="I41" s="3933">
        <v>0.5</v>
      </c>
      <c r="J41" s="3933">
        <v>0.85</v>
      </c>
      <c r="K41" s="3929"/>
      <c r="L41" s="3934"/>
      <c r="M41" s="3935"/>
      <c r="N41" s="3935"/>
      <c r="O41" s="3932"/>
      <c r="P41" s="3926">
        <f>+L41*D41+M41*E41+N41*F41</f>
        <v>0</v>
      </c>
    </row>
    <row r="42" spans="1:16" ht="30" customHeight="1">
      <c r="A42" s="3977" t="s">
        <v>3126</v>
      </c>
      <c r="B42" s="3942" t="s">
        <v>4086</v>
      </c>
      <c r="C42" s="3333" t="s">
        <v>4087</v>
      </c>
      <c r="D42" s="3938"/>
      <c r="E42" s="3938"/>
      <c r="F42" s="3938"/>
      <c r="G42" s="3931"/>
      <c r="H42" s="3933">
        <v>1</v>
      </c>
      <c r="I42" s="3933">
        <v>1</v>
      </c>
      <c r="J42" s="3933">
        <v>1</v>
      </c>
      <c r="K42" s="3929"/>
      <c r="L42" s="3934"/>
      <c r="M42" s="3935"/>
      <c r="N42" s="3935"/>
      <c r="O42" s="3932"/>
      <c r="P42" s="3926">
        <f>+L42*D42+M42*E42+N42*F42</f>
        <v>0</v>
      </c>
    </row>
    <row r="43" spans="1:16" ht="30" customHeight="1">
      <c r="A43" s="3977" t="s">
        <v>3127</v>
      </c>
      <c r="B43" s="3919" t="s">
        <v>3763</v>
      </c>
      <c r="C43" s="3979" t="s">
        <v>4088</v>
      </c>
      <c r="D43" s="3938"/>
      <c r="E43" s="3938"/>
      <c r="F43" s="3938"/>
      <c r="G43" s="3931"/>
      <c r="H43" s="3928"/>
      <c r="I43" s="3928"/>
      <c r="J43" s="3928"/>
      <c r="K43" s="3929"/>
      <c r="L43" s="3930"/>
      <c r="M43" s="3931"/>
      <c r="N43" s="3931"/>
      <c r="O43" s="3932"/>
      <c r="P43" s="3926">
        <f>+P44+P45+P54+P55+P59+P63</f>
        <v>0</v>
      </c>
    </row>
    <row r="44" spans="1:16" ht="30" customHeight="1">
      <c r="A44" s="3977" t="s">
        <v>3128</v>
      </c>
      <c r="B44" s="3942" t="s">
        <v>3801</v>
      </c>
      <c r="C44" s="3489" t="s">
        <v>4089</v>
      </c>
      <c r="D44" s="3938"/>
      <c r="E44" s="3938"/>
      <c r="F44" s="3938"/>
      <c r="G44" s="3931"/>
      <c r="H44" s="3933">
        <v>0.5</v>
      </c>
      <c r="I44" s="3933">
        <v>0.5</v>
      </c>
      <c r="J44" s="3933">
        <v>1</v>
      </c>
      <c r="K44" s="3929"/>
      <c r="L44" s="3934"/>
      <c r="M44" s="3935"/>
      <c r="N44" s="3935"/>
      <c r="O44" s="3932"/>
      <c r="P44" s="3926">
        <f>+L44*D44+M44*E44+N44*F44</f>
        <v>0</v>
      </c>
    </row>
    <row r="45" spans="1:16" ht="30" customHeight="1">
      <c r="A45" s="3977" t="s">
        <v>3129</v>
      </c>
      <c r="B45" s="3942" t="s">
        <v>3802</v>
      </c>
      <c r="C45" s="3978" t="s">
        <v>4090</v>
      </c>
      <c r="D45" s="3938"/>
      <c r="E45" s="3938"/>
      <c r="F45" s="3938"/>
      <c r="G45" s="3931"/>
      <c r="H45" s="3928"/>
      <c r="I45" s="3928"/>
      <c r="J45" s="3928"/>
      <c r="K45" s="3929"/>
      <c r="L45" s="3930"/>
      <c r="M45" s="3931"/>
      <c r="N45" s="3931"/>
      <c r="O45" s="3932"/>
      <c r="P45" s="3926">
        <f>+P46+P50</f>
        <v>0</v>
      </c>
    </row>
    <row r="46" spans="1:16" ht="30" customHeight="1">
      <c r="A46" s="3977" t="s">
        <v>3130</v>
      </c>
      <c r="B46" s="3942" t="s">
        <v>4091</v>
      </c>
      <c r="C46" s="3333" t="s">
        <v>3660</v>
      </c>
      <c r="D46" s="3938"/>
      <c r="E46" s="3938"/>
      <c r="F46" s="3938"/>
      <c r="G46" s="3931"/>
      <c r="H46" s="3928"/>
      <c r="I46" s="3928"/>
      <c r="J46" s="3928"/>
      <c r="K46" s="3929"/>
      <c r="L46" s="3930"/>
      <c r="M46" s="3931"/>
      <c r="N46" s="3931"/>
      <c r="O46" s="3932"/>
      <c r="P46" s="3926">
        <f>+P47+P48+P49</f>
        <v>0</v>
      </c>
    </row>
    <row r="47" spans="1:16" ht="30" customHeight="1">
      <c r="A47" s="3977" t="s">
        <v>3131</v>
      </c>
      <c r="B47" s="3942" t="s">
        <v>4092</v>
      </c>
      <c r="C47" s="3333" t="s">
        <v>4063</v>
      </c>
      <c r="D47" s="3938"/>
      <c r="E47" s="3938"/>
      <c r="F47" s="3938"/>
      <c r="G47" s="3931"/>
      <c r="H47" s="3933">
        <v>0</v>
      </c>
      <c r="I47" s="3933">
        <v>0.5</v>
      </c>
      <c r="J47" s="3933">
        <v>1</v>
      </c>
      <c r="K47" s="3929"/>
      <c r="L47" s="3934"/>
      <c r="M47" s="3935"/>
      <c r="N47" s="3935"/>
      <c r="O47" s="3932"/>
      <c r="P47" s="3926">
        <f>+L47*D47+M47*E47+N47*F47</f>
        <v>0</v>
      </c>
    </row>
    <row r="48" spans="1:16" ht="30" customHeight="1">
      <c r="A48" s="3977" t="s">
        <v>3132</v>
      </c>
      <c r="B48" s="3942" t="s">
        <v>4093</v>
      </c>
      <c r="C48" s="3333" t="s">
        <v>4064</v>
      </c>
      <c r="D48" s="3938"/>
      <c r="E48" s="3938"/>
      <c r="F48" s="3938"/>
      <c r="G48" s="3931"/>
      <c r="H48" s="3933">
        <v>0.5</v>
      </c>
      <c r="I48" s="3933">
        <v>0.5</v>
      </c>
      <c r="J48" s="3933">
        <v>1</v>
      </c>
      <c r="K48" s="3929"/>
      <c r="L48" s="3934"/>
      <c r="M48" s="3935"/>
      <c r="N48" s="3935"/>
      <c r="O48" s="3932"/>
      <c r="P48" s="3926">
        <f>+L48*D48+M48*E48+N48*F48</f>
        <v>0</v>
      </c>
    </row>
    <row r="49" spans="1:16" ht="30" customHeight="1">
      <c r="A49" s="3977" t="s">
        <v>3133</v>
      </c>
      <c r="B49" s="3942" t="s">
        <v>4094</v>
      </c>
      <c r="C49" s="3333" t="s">
        <v>4065</v>
      </c>
      <c r="D49" s="3938"/>
      <c r="E49" s="3938"/>
      <c r="F49" s="3938"/>
      <c r="G49" s="3931"/>
      <c r="H49" s="3933">
        <v>1</v>
      </c>
      <c r="I49" s="3933">
        <v>1</v>
      </c>
      <c r="J49" s="3933">
        <v>1</v>
      </c>
      <c r="K49" s="3929"/>
      <c r="L49" s="3934"/>
      <c r="M49" s="3935"/>
      <c r="N49" s="3935"/>
      <c r="O49" s="3932"/>
      <c r="P49" s="3926">
        <f>+L49*D49+M49*E49+N49*F49</f>
        <v>0</v>
      </c>
    </row>
    <row r="50" spans="1:16" ht="30" customHeight="1">
      <c r="A50" s="3977" t="s">
        <v>3134</v>
      </c>
      <c r="B50" s="3942" t="s">
        <v>4095</v>
      </c>
      <c r="C50" s="3333" t="s">
        <v>4096</v>
      </c>
      <c r="D50" s="3938"/>
      <c r="E50" s="3938"/>
      <c r="F50" s="3938"/>
      <c r="G50" s="3931"/>
      <c r="H50" s="3928"/>
      <c r="I50" s="3928"/>
      <c r="J50" s="3928"/>
      <c r="K50" s="3929"/>
      <c r="L50" s="3930"/>
      <c r="M50" s="3931"/>
      <c r="N50" s="3931"/>
      <c r="O50" s="3932"/>
      <c r="P50" s="3926">
        <f>+P51+P52+P53</f>
        <v>0</v>
      </c>
    </row>
    <row r="51" spans="1:16" ht="30" customHeight="1">
      <c r="A51" s="3977" t="s">
        <v>4097</v>
      </c>
      <c r="B51" s="3942" t="s">
        <v>4098</v>
      </c>
      <c r="C51" s="3333" t="s">
        <v>4063</v>
      </c>
      <c r="D51" s="3938"/>
      <c r="E51" s="3938"/>
      <c r="F51" s="3938"/>
      <c r="G51" s="3931"/>
      <c r="H51" s="3933">
        <v>0.05</v>
      </c>
      <c r="I51" s="3933">
        <v>0.5</v>
      </c>
      <c r="J51" s="3933">
        <v>1</v>
      </c>
      <c r="K51" s="3929"/>
      <c r="L51" s="3934"/>
      <c r="M51" s="3935"/>
      <c r="N51" s="3935"/>
      <c r="O51" s="3932"/>
      <c r="P51" s="3926">
        <f>+L51*D51+M51*E51+N51*F51</f>
        <v>0</v>
      </c>
    </row>
    <row r="52" spans="1:16" ht="30" customHeight="1">
      <c r="A52" s="3977" t="s">
        <v>3340</v>
      </c>
      <c r="B52" s="3942" t="s">
        <v>4099</v>
      </c>
      <c r="C52" s="3333" t="s">
        <v>4064</v>
      </c>
      <c r="D52" s="3938"/>
      <c r="E52" s="3938"/>
      <c r="F52" s="3938"/>
      <c r="G52" s="3931"/>
      <c r="H52" s="3933">
        <v>0.5</v>
      </c>
      <c r="I52" s="3933">
        <v>0.5</v>
      </c>
      <c r="J52" s="3933">
        <v>1</v>
      </c>
      <c r="K52" s="3929"/>
      <c r="L52" s="3934"/>
      <c r="M52" s="3935"/>
      <c r="N52" s="3935"/>
      <c r="O52" s="3932"/>
      <c r="P52" s="3926">
        <f>+L52*D52+M52*E52+N52*F52</f>
        <v>0</v>
      </c>
    </row>
    <row r="53" spans="1:16" ht="30" customHeight="1">
      <c r="A53" s="3977" t="s">
        <v>3341</v>
      </c>
      <c r="B53" s="3942" t="s">
        <v>4100</v>
      </c>
      <c r="C53" s="3333" t="s">
        <v>4065</v>
      </c>
      <c r="D53" s="3938"/>
      <c r="E53" s="3938"/>
      <c r="F53" s="3938"/>
      <c r="G53" s="3931"/>
      <c r="H53" s="3933">
        <v>1</v>
      </c>
      <c r="I53" s="3933">
        <v>1</v>
      </c>
      <c r="J53" s="3933">
        <v>1</v>
      </c>
      <c r="K53" s="3929"/>
      <c r="L53" s="3934"/>
      <c r="M53" s="3935"/>
      <c r="N53" s="3935"/>
      <c r="O53" s="3932"/>
      <c r="P53" s="3926">
        <f>+L53*D53+M53*E53+N53*F53</f>
        <v>0</v>
      </c>
    </row>
    <row r="54" spans="1:16" ht="30" customHeight="1">
      <c r="A54" s="3977" t="s">
        <v>3342</v>
      </c>
      <c r="B54" s="3942" t="s">
        <v>3803</v>
      </c>
      <c r="C54" s="3978" t="s">
        <v>4101</v>
      </c>
      <c r="D54" s="3938"/>
      <c r="E54" s="3938"/>
      <c r="F54" s="3938"/>
      <c r="G54" s="3931"/>
      <c r="H54" s="3933">
        <v>0.1</v>
      </c>
      <c r="I54" s="3933">
        <v>0.5</v>
      </c>
      <c r="J54" s="3933">
        <v>1</v>
      </c>
      <c r="K54" s="3929"/>
      <c r="L54" s="3934"/>
      <c r="M54" s="3935"/>
      <c r="N54" s="3935"/>
      <c r="O54" s="3932"/>
      <c r="P54" s="3926">
        <f>+L54*D54+M54*E54+N54*F54</f>
        <v>0</v>
      </c>
    </row>
    <row r="55" spans="1:16" ht="30" customHeight="1">
      <c r="A55" s="3977" t="s">
        <v>3343</v>
      </c>
      <c r="B55" s="3942" t="s">
        <v>3804</v>
      </c>
      <c r="C55" s="3978" t="s">
        <v>4102</v>
      </c>
      <c r="D55" s="3938"/>
      <c r="E55" s="3938"/>
      <c r="F55" s="3938"/>
      <c r="G55" s="3937"/>
      <c r="H55" s="3928"/>
      <c r="I55" s="3928"/>
      <c r="J55" s="3928"/>
      <c r="K55" s="3929"/>
      <c r="L55" s="3930"/>
      <c r="M55" s="3931"/>
      <c r="N55" s="3931"/>
      <c r="O55" s="3932"/>
      <c r="P55" s="3926">
        <f>+P56+P57+P58</f>
        <v>0</v>
      </c>
    </row>
    <row r="56" spans="1:16" ht="30" customHeight="1">
      <c r="A56" s="3977" t="s">
        <v>3344</v>
      </c>
      <c r="B56" s="3942" t="s">
        <v>4103</v>
      </c>
      <c r="C56" s="3333" t="s">
        <v>4063</v>
      </c>
      <c r="D56" s="3938"/>
      <c r="E56" s="3938"/>
      <c r="F56" s="3938"/>
      <c r="G56" s="3931"/>
      <c r="H56" s="3933">
        <v>0.5</v>
      </c>
      <c r="I56" s="3933">
        <v>0.5</v>
      </c>
      <c r="J56" s="3933">
        <v>0.65</v>
      </c>
      <c r="K56" s="3929"/>
      <c r="L56" s="3934"/>
      <c r="M56" s="3935"/>
      <c r="N56" s="3935"/>
      <c r="O56" s="3932"/>
      <c r="P56" s="3926">
        <f>+L56*D56+M56*E56+N56*F56</f>
        <v>0</v>
      </c>
    </row>
    <row r="57" spans="1:16" ht="30" customHeight="1">
      <c r="A57" s="3977" t="s">
        <v>4104</v>
      </c>
      <c r="B57" s="3942" t="s">
        <v>4105</v>
      </c>
      <c r="C57" s="3333" t="s">
        <v>4064</v>
      </c>
      <c r="D57" s="3938"/>
      <c r="E57" s="3938"/>
      <c r="F57" s="3938"/>
      <c r="G57" s="3931"/>
      <c r="H57" s="3933">
        <v>0.5</v>
      </c>
      <c r="I57" s="3933">
        <v>0.5</v>
      </c>
      <c r="J57" s="3933">
        <v>0.65</v>
      </c>
      <c r="K57" s="3929"/>
      <c r="L57" s="3934"/>
      <c r="M57" s="3935"/>
      <c r="N57" s="3935"/>
      <c r="O57" s="3932"/>
      <c r="P57" s="3926">
        <f>+L57*D57+M57*E57+N57*F57</f>
        <v>0</v>
      </c>
    </row>
    <row r="58" spans="1:16" ht="30" customHeight="1">
      <c r="A58" s="3977" t="s">
        <v>4106</v>
      </c>
      <c r="B58" s="3942" t="s">
        <v>4107</v>
      </c>
      <c r="C58" s="3333" t="s">
        <v>4065</v>
      </c>
      <c r="D58" s="3938"/>
      <c r="E58" s="3938"/>
      <c r="F58" s="3938"/>
      <c r="G58" s="3931"/>
      <c r="H58" s="3933">
        <v>1</v>
      </c>
      <c r="I58" s="3933">
        <v>1</v>
      </c>
      <c r="J58" s="3933">
        <v>1</v>
      </c>
      <c r="K58" s="3929"/>
      <c r="L58" s="3934"/>
      <c r="M58" s="3935"/>
      <c r="N58" s="3935"/>
      <c r="O58" s="3932"/>
      <c r="P58" s="3926">
        <f>+L58*D58+M58*E58+N58*F58</f>
        <v>0</v>
      </c>
    </row>
    <row r="59" spans="1:16" ht="30" customHeight="1">
      <c r="A59" s="3977" t="s">
        <v>4108</v>
      </c>
      <c r="B59" s="3942" t="s">
        <v>4109</v>
      </c>
      <c r="C59" s="3978" t="s">
        <v>4110</v>
      </c>
      <c r="D59" s="3938"/>
      <c r="E59" s="3938"/>
      <c r="F59" s="3938"/>
      <c r="G59" s="3937"/>
      <c r="H59" s="3928"/>
      <c r="I59" s="3928"/>
      <c r="J59" s="3928"/>
      <c r="K59" s="3929"/>
      <c r="L59" s="3930"/>
      <c r="M59" s="3931"/>
      <c r="N59" s="3931"/>
      <c r="O59" s="3932"/>
      <c r="P59" s="3926">
        <f>+P61+P62</f>
        <v>0</v>
      </c>
    </row>
    <row r="60" spans="1:16" ht="30" customHeight="1">
      <c r="A60" s="3977" t="s">
        <v>4111</v>
      </c>
      <c r="B60" s="3942" t="s">
        <v>4112</v>
      </c>
      <c r="C60" s="3980" t="s">
        <v>4113</v>
      </c>
      <c r="D60" s="3938"/>
      <c r="E60" s="3938"/>
      <c r="F60" s="3938"/>
      <c r="G60" s="3937"/>
      <c r="H60" s="3928"/>
      <c r="I60" s="3928"/>
      <c r="J60" s="3928"/>
      <c r="K60" s="3929"/>
      <c r="L60" s="3930"/>
      <c r="M60" s="3930"/>
      <c r="N60" s="3930"/>
      <c r="O60" s="3932"/>
      <c r="P60" s="3926">
        <f>+L60*D60+M60*E60+N60*F60</f>
        <v>0</v>
      </c>
    </row>
    <row r="61" spans="1:16" ht="30" customHeight="1">
      <c r="A61" s="3977" t="s">
        <v>4114</v>
      </c>
      <c r="B61" s="3942" t="s">
        <v>4115</v>
      </c>
      <c r="C61" s="3333" t="s">
        <v>4080</v>
      </c>
      <c r="D61" s="3938"/>
      <c r="E61" s="3938"/>
      <c r="F61" s="3938"/>
      <c r="G61" s="3931"/>
      <c r="H61" s="3933">
        <v>0.5</v>
      </c>
      <c r="I61" s="3933">
        <v>0.5</v>
      </c>
      <c r="J61" s="3933">
        <v>0.85</v>
      </c>
      <c r="K61" s="3929"/>
      <c r="L61" s="3934"/>
      <c r="M61" s="3935"/>
      <c r="N61" s="3935"/>
      <c r="O61" s="3932"/>
      <c r="P61" s="3926">
        <f>+L61*D61+M61*E61+N61*F61</f>
        <v>0</v>
      </c>
    </row>
    <row r="62" spans="1:16" ht="30" customHeight="1">
      <c r="A62" s="3977" t="s">
        <v>4116</v>
      </c>
      <c r="B62" s="3942" t="s">
        <v>4117</v>
      </c>
      <c r="C62" s="3333" t="s">
        <v>4065</v>
      </c>
      <c r="D62" s="3938"/>
      <c r="E62" s="3938"/>
      <c r="F62" s="3938"/>
      <c r="G62" s="3931"/>
      <c r="H62" s="3933">
        <v>1</v>
      </c>
      <c r="I62" s="3933">
        <v>1</v>
      </c>
      <c r="J62" s="3933">
        <v>1</v>
      </c>
      <c r="K62" s="3929"/>
      <c r="L62" s="3934"/>
      <c r="M62" s="3935"/>
      <c r="N62" s="3935"/>
      <c r="O62" s="3932"/>
      <c r="P62" s="3926">
        <f>+L62*D62+M62*E62+N62*F62</f>
        <v>0</v>
      </c>
    </row>
    <row r="63" spans="1:16" ht="30" customHeight="1">
      <c r="A63" s="3977" t="s">
        <v>4118</v>
      </c>
      <c r="B63" s="3942" t="s">
        <v>4119</v>
      </c>
      <c r="C63" s="3489" t="s">
        <v>4120</v>
      </c>
      <c r="D63" s="3938"/>
      <c r="E63" s="3938"/>
      <c r="F63" s="3938"/>
      <c r="G63" s="3931"/>
      <c r="H63" s="3933">
        <v>0.1</v>
      </c>
      <c r="I63" s="3933">
        <v>0.5</v>
      </c>
      <c r="J63" s="3933">
        <v>0.85</v>
      </c>
      <c r="K63" s="3929"/>
      <c r="L63" s="3934"/>
      <c r="M63" s="3935"/>
      <c r="N63" s="3935"/>
      <c r="O63" s="3932"/>
      <c r="P63" s="3926">
        <f>+L63*D63+M63*E63+N63*F63</f>
        <v>0</v>
      </c>
    </row>
    <row r="64" spans="1:16" ht="30" customHeight="1">
      <c r="A64" s="3977" t="s">
        <v>3318</v>
      </c>
      <c r="B64" s="3919" t="s">
        <v>4121</v>
      </c>
      <c r="C64" s="3946" t="s">
        <v>4122</v>
      </c>
      <c r="D64" s="3938"/>
      <c r="E64" s="3938"/>
      <c r="F64" s="3938"/>
      <c r="G64" s="3931"/>
      <c r="H64" s="3928"/>
      <c r="I64" s="3928"/>
      <c r="J64" s="3928"/>
      <c r="K64" s="3929"/>
      <c r="L64" s="3934"/>
      <c r="M64" s="3935"/>
      <c r="N64" s="3935"/>
      <c r="O64" s="3932"/>
      <c r="P64" s="3926">
        <f t="shared" ref="P64" si="0">+L64*D64+M64*E64+N64*F64</f>
        <v>0</v>
      </c>
    </row>
    <row r="65" spans="1:16" ht="30" customHeight="1">
      <c r="A65" s="3977" t="s">
        <v>3319</v>
      </c>
      <c r="B65" s="3919" t="s">
        <v>4123</v>
      </c>
      <c r="C65" s="3947" t="s">
        <v>4124</v>
      </c>
      <c r="D65" s="3938"/>
      <c r="E65" s="3938"/>
      <c r="F65" s="3938"/>
      <c r="G65" s="3937"/>
      <c r="H65" s="3928"/>
      <c r="I65" s="3928"/>
      <c r="J65" s="3928"/>
      <c r="K65" s="3929"/>
      <c r="L65" s="3934"/>
      <c r="M65" s="3935"/>
      <c r="N65" s="3935"/>
      <c r="O65" s="3932"/>
      <c r="P65" s="3926">
        <f>+P66+P67+P68</f>
        <v>0</v>
      </c>
    </row>
    <row r="66" spans="1:16" ht="30" customHeight="1">
      <c r="A66" s="3977" t="s">
        <v>4125</v>
      </c>
      <c r="B66" s="3942" t="s">
        <v>4126</v>
      </c>
      <c r="C66" s="3978" t="s">
        <v>4127</v>
      </c>
      <c r="D66" s="3938"/>
      <c r="E66" s="3931"/>
      <c r="F66" s="3931"/>
      <c r="G66" s="3931"/>
      <c r="H66" s="3933">
        <v>0.05</v>
      </c>
      <c r="I66" s="3422"/>
      <c r="J66" s="3422"/>
      <c r="K66" s="3948"/>
      <c r="L66" s="3934"/>
      <c r="M66" s="3931"/>
      <c r="N66" s="3931"/>
      <c r="O66" s="3932"/>
      <c r="P66" s="3926">
        <f>+L66*D66</f>
        <v>0</v>
      </c>
    </row>
    <row r="67" spans="1:16" ht="30" customHeight="1">
      <c r="A67" s="3977" t="s">
        <v>4128</v>
      </c>
      <c r="B67" s="3942" t="s">
        <v>4129</v>
      </c>
      <c r="C67" s="3978" t="s">
        <v>4130</v>
      </c>
      <c r="D67" s="3938"/>
      <c r="E67" s="3931"/>
      <c r="F67" s="3931"/>
      <c r="G67" s="3931"/>
      <c r="H67" s="3933">
        <v>1</v>
      </c>
      <c r="I67" s="3422"/>
      <c r="J67" s="3422"/>
      <c r="K67" s="3948"/>
      <c r="L67" s="3934"/>
      <c r="M67" s="3931"/>
      <c r="N67" s="3931"/>
      <c r="O67" s="3932"/>
      <c r="P67" s="3926">
        <f>+L67*D67</f>
        <v>0</v>
      </c>
    </row>
    <row r="68" spans="1:16" ht="30" customHeight="1">
      <c r="A68" s="3977" t="s">
        <v>3320</v>
      </c>
      <c r="B68" s="3942" t="s">
        <v>4131</v>
      </c>
      <c r="C68" s="3978" t="s">
        <v>4132</v>
      </c>
      <c r="D68" s="3938"/>
      <c r="E68" s="3935"/>
      <c r="F68" s="3935"/>
      <c r="G68" s="3935"/>
      <c r="H68" s="3933">
        <v>0.85</v>
      </c>
      <c r="I68" s="3933">
        <v>0.85</v>
      </c>
      <c r="J68" s="3933">
        <v>0.85</v>
      </c>
      <c r="K68" s="3933">
        <v>0.85</v>
      </c>
      <c r="L68" s="3934"/>
      <c r="M68" s="3935"/>
      <c r="N68" s="3935"/>
      <c r="O68" s="3936"/>
      <c r="P68" s="3926">
        <f>+D68*L68+E68*M68+F68*N68+G68*O68</f>
        <v>0</v>
      </c>
    </row>
    <row r="69" spans="1:16" ht="30" customHeight="1">
      <c r="A69" s="3977" t="s">
        <v>4133</v>
      </c>
      <c r="B69" s="3919" t="s">
        <v>4134</v>
      </c>
      <c r="C69" s="3949" t="s">
        <v>4135</v>
      </c>
      <c r="D69" s="3938"/>
      <c r="E69" s="3935"/>
      <c r="F69" s="3935"/>
      <c r="G69" s="3935"/>
      <c r="H69" s="3933">
        <v>0.85</v>
      </c>
      <c r="I69" s="3933">
        <v>0.85</v>
      </c>
      <c r="J69" s="3933">
        <v>0.85</v>
      </c>
      <c r="K69" s="3933">
        <v>0.85</v>
      </c>
      <c r="L69" s="3934"/>
      <c r="M69" s="3935"/>
      <c r="N69" s="3935"/>
      <c r="O69" s="3936"/>
      <c r="P69" s="3926">
        <f>+D69*L69+E69*M69+F69*N69+G69*O69</f>
        <v>0</v>
      </c>
    </row>
    <row r="70" spans="1:16" ht="30" customHeight="1">
      <c r="A70" s="3977" t="s">
        <v>4136</v>
      </c>
      <c r="B70" s="3919" t="s">
        <v>4137</v>
      </c>
      <c r="C70" s="3950" t="s">
        <v>4138</v>
      </c>
      <c r="D70" s="3938"/>
      <c r="E70" s="3935"/>
      <c r="F70" s="3935"/>
      <c r="G70" s="3937"/>
      <c r="H70" s="3928"/>
      <c r="I70" s="3928"/>
      <c r="J70" s="3928"/>
      <c r="K70" s="3929"/>
      <c r="L70" s="3930"/>
      <c r="M70" s="3931"/>
      <c r="N70" s="3931"/>
      <c r="O70" s="3932"/>
      <c r="P70" s="3926">
        <f>+P71+P74+P75+P76</f>
        <v>0</v>
      </c>
    </row>
    <row r="71" spans="1:16" ht="30" customHeight="1">
      <c r="A71" s="3977" t="s">
        <v>4139</v>
      </c>
      <c r="B71" s="3942" t="s">
        <v>4140</v>
      </c>
      <c r="C71" s="3981" t="s">
        <v>4141</v>
      </c>
      <c r="D71" s="3930"/>
      <c r="E71" s="3931"/>
      <c r="F71" s="3935"/>
      <c r="G71" s="3931"/>
      <c r="H71" s="3928"/>
      <c r="I71" s="3928"/>
      <c r="J71" s="3928"/>
      <c r="K71" s="3929"/>
      <c r="L71" s="3930"/>
      <c r="M71" s="3931"/>
      <c r="N71" s="3935"/>
      <c r="O71" s="3932"/>
      <c r="P71" s="3926">
        <f>+P72+P73</f>
        <v>0</v>
      </c>
    </row>
    <row r="72" spans="1:16" ht="30" customHeight="1">
      <c r="A72" s="3977" t="s">
        <v>4142</v>
      </c>
      <c r="B72" s="3942" t="s">
        <v>4143</v>
      </c>
      <c r="C72" s="3333" t="s">
        <v>4080</v>
      </c>
      <c r="D72" s="3930"/>
      <c r="E72" s="3931"/>
      <c r="F72" s="3935"/>
      <c r="G72" s="3931"/>
      <c r="H72" s="3928"/>
      <c r="I72" s="3928"/>
      <c r="J72" s="3933">
        <v>0.85</v>
      </c>
      <c r="K72" s="3929"/>
      <c r="L72" s="3930"/>
      <c r="M72" s="3931"/>
      <c r="N72" s="3935"/>
      <c r="O72" s="3932"/>
      <c r="P72" s="3926">
        <f>+N72*F72</f>
        <v>0</v>
      </c>
    </row>
    <row r="73" spans="1:16" ht="30" customHeight="1">
      <c r="A73" s="3977" t="s">
        <v>4144</v>
      </c>
      <c r="B73" s="3942" t="s">
        <v>4145</v>
      </c>
      <c r="C73" s="3333" t="s">
        <v>4065</v>
      </c>
      <c r="D73" s="3930"/>
      <c r="E73" s="3931"/>
      <c r="F73" s="3935"/>
      <c r="G73" s="3931"/>
      <c r="H73" s="3928"/>
      <c r="I73" s="3928"/>
      <c r="J73" s="3933">
        <v>1</v>
      </c>
      <c r="K73" s="3929"/>
      <c r="L73" s="3930"/>
      <c r="M73" s="3931"/>
      <c r="N73" s="3935"/>
      <c r="O73" s="3932"/>
      <c r="P73" s="3926">
        <f>+N73*F73</f>
        <v>0</v>
      </c>
    </row>
    <row r="74" spans="1:16" ht="30" customHeight="1">
      <c r="A74" s="3977" t="s">
        <v>4146</v>
      </c>
      <c r="B74" s="3942" t="s">
        <v>4147</v>
      </c>
      <c r="C74" s="3978" t="s">
        <v>4148</v>
      </c>
      <c r="D74" s="3934"/>
      <c r="E74" s="3931"/>
      <c r="F74" s="3931"/>
      <c r="G74" s="3931"/>
      <c r="H74" s="3933">
        <v>0</v>
      </c>
      <c r="I74" s="3928"/>
      <c r="J74" s="3928"/>
      <c r="K74" s="3929"/>
      <c r="L74" s="3934"/>
      <c r="M74" s="3931"/>
      <c r="N74" s="3931"/>
      <c r="O74" s="3932"/>
      <c r="P74" s="3926">
        <f>+L74*D74</f>
        <v>0</v>
      </c>
    </row>
    <row r="75" spans="1:16" ht="30" customHeight="1">
      <c r="A75" s="3977" t="s">
        <v>4149</v>
      </c>
      <c r="B75" s="3942" t="s">
        <v>4150</v>
      </c>
      <c r="C75" s="3978" t="s">
        <v>4151</v>
      </c>
      <c r="D75" s="3934"/>
      <c r="E75" s="3935"/>
      <c r="F75" s="3935"/>
      <c r="G75" s="3931"/>
      <c r="H75" s="3933">
        <v>1</v>
      </c>
      <c r="I75" s="3933">
        <v>1</v>
      </c>
      <c r="J75" s="3933">
        <v>1</v>
      </c>
      <c r="K75" s="3929"/>
      <c r="L75" s="3934"/>
      <c r="M75" s="3935"/>
      <c r="N75" s="3935"/>
      <c r="O75" s="3932"/>
      <c r="P75" s="3926">
        <f>+D75*L75+E75*M75+F75*N75</f>
        <v>0</v>
      </c>
    </row>
    <row r="76" spans="1:16" ht="30" customHeight="1">
      <c r="A76" s="3977" t="s">
        <v>4152</v>
      </c>
      <c r="B76" s="3942" t="s">
        <v>4153</v>
      </c>
      <c r="C76" s="3489" t="s">
        <v>4154</v>
      </c>
      <c r="D76" s="3934"/>
      <c r="E76" s="3935"/>
      <c r="F76" s="3935"/>
      <c r="G76" s="3931"/>
      <c r="H76" s="3933">
        <v>0.5</v>
      </c>
      <c r="I76" s="3933">
        <v>0.5</v>
      </c>
      <c r="J76" s="3933">
        <v>1</v>
      </c>
      <c r="K76" s="3929"/>
      <c r="L76" s="3934"/>
      <c r="M76" s="3935"/>
      <c r="N76" s="3935"/>
      <c r="O76" s="3932"/>
      <c r="P76" s="3926">
        <f>+D76*L76+E76*M76+F76*N76</f>
        <v>0</v>
      </c>
    </row>
    <row r="77" spans="1:16" ht="30" customHeight="1">
      <c r="A77" s="3977" t="s">
        <v>4155</v>
      </c>
      <c r="B77" s="3919" t="s">
        <v>4156</v>
      </c>
      <c r="C77" s="3950" t="s">
        <v>4157</v>
      </c>
      <c r="D77" s="3934"/>
      <c r="E77" s="3935"/>
      <c r="F77" s="3935"/>
      <c r="G77" s="3937"/>
      <c r="H77" s="3928"/>
      <c r="I77" s="3928"/>
      <c r="J77" s="3928"/>
      <c r="K77" s="3929"/>
      <c r="L77" s="3930"/>
      <c r="M77" s="3931"/>
      <c r="N77" s="3931"/>
      <c r="O77" s="3932"/>
      <c r="P77" s="3926">
        <f>+P78+P79+P80+P81</f>
        <v>0</v>
      </c>
    </row>
    <row r="78" spans="1:16" ht="30" customHeight="1">
      <c r="A78" s="3977" t="s">
        <v>4158</v>
      </c>
      <c r="B78" s="3942" t="s">
        <v>4159</v>
      </c>
      <c r="C78" s="3982" t="s">
        <v>4160</v>
      </c>
      <c r="D78" s="3934"/>
      <c r="E78" s="3935"/>
      <c r="F78" s="3935"/>
      <c r="G78" s="3931"/>
      <c r="H78" s="3928"/>
      <c r="I78" s="3928"/>
      <c r="J78" s="3928"/>
      <c r="K78" s="3929"/>
      <c r="L78" s="3934"/>
      <c r="M78" s="3935"/>
      <c r="N78" s="3935"/>
      <c r="O78" s="3932"/>
      <c r="P78" s="3926">
        <f>+D78*L78+E78*M78+F78*N78</f>
        <v>0</v>
      </c>
    </row>
    <row r="79" spans="1:16" ht="30" customHeight="1">
      <c r="A79" s="3977" t="s">
        <v>4161</v>
      </c>
      <c r="B79" s="3942" t="s">
        <v>4162</v>
      </c>
      <c r="C79" s="3978" t="s">
        <v>4163</v>
      </c>
      <c r="D79" s="3934"/>
      <c r="E79" s="3935"/>
      <c r="F79" s="3935"/>
      <c r="G79" s="3931"/>
      <c r="H79" s="3933">
        <v>0.05</v>
      </c>
      <c r="I79" s="3933">
        <v>0.05</v>
      </c>
      <c r="J79" s="3933">
        <v>0.05</v>
      </c>
      <c r="K79" s="3929"/>
      <c r="L79" s="3934"/>
      <c r="M79" s="3935"/>
      <c r="N79" s="3935"/>
      <c r="O79" s="3932"/>
      <c r="P79" s="3926">
        <f>+D79*L79+E79*M79+F79*N79</f>
        <v>0</v>
      </c>
    </row>
    <row r="80" spans="1:16" ht="30" customHeight="1">
      <c r="A80" s="3977" t="s">
        <v>4164</v>
      </c>
      <c r="B80" s="3942" t="s">
        <v>4165</v>
      </c>
      <c r="C80" s="3983" t="s">
        <v>4166</v>
      </c>
      <c r="D80" s="3934"/>
      <c r="E80" s="3935"/>
      <c r="F80" s="3935"/>
      <c r="G80" s="3954"/>
      <c r="H80" s="3955">
        <v>0.05</v>
      </c>
      <c r="I80" s="3956">
        <v>7.4999999999999997E-2</v>
      </c>
      <c r="J80" s="3955">
        <v>0.1</v>
      </c>
      <c r="K80" s="3957"/>
      <c r="L80" s="3934"/>
      <c r="M80" s="3935"/>
      <c r="N80" s="3935"/>
      <c r="O80" s="3958"/>
      <c r="P80" s="3926">
        <f>+D80*L80+E80*M80+F80*N80</f>
        <v>0</v>
      </c>
    </row>
    <row r="81" spans="1:16" ht="30" customHeight="1" thickBot="1">
      <c r="A81" s="3984" t="s">
        <v>4167</v>
      </c>
      <c r="B81" s="3960" t="s">
        <v>4168</v>
      </c>
      <c r="C81" s="3985" t="s">
        <v>4169</v>
      </c>
      <c r="D81" s="3962"/>
      <c r="E81" s="3963"/>
      <c r="F81" s="3963"/>
      <c r="G81" s="3964"/>
      <c r="H81" s="3965">
        <v>1</v>
      </c>
      <c r="I81" s="3966">
        <v>1</v>
      </c>
      <c r="J81" s="3965">
        <v>1</v>
      </c>
      <c r="K81" s="3967"/>
      <c r="L81" s="3962"/>
      <c r="M81" s="3963"/>
      <c r="N81" s="3963"/>
      <c r="O81" s="3968"/>
      <c r="P81" s="3969">
        <f>+D81*L81+E81*M81+F81*N81</f>
        <v>0</v>
      </c>
    </row>
  </sheetData>
  <mergeCells count="12">
    <mergeCell ref="L9:N9"/>
    <mergeCell ref="O9:O10"/>
    <mergeCell ref="A7:P7"/>
    <mergeCell ref="A8:C10"/>
    <mergeCell ref="D8:G8"/>
    <mergeCell ref="H8:K8"/>
    <mergeCell ref="L8:O8"/>
    <mergeCell ref="P8:P10"/>
    <mergeCell ref="D9:F9"/>
    <mergeCell ref="G9:G10"/>
    <mergeCell ref="H9:J9"/>
    <mergeCell ref="K9:K1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32"/>
  <sheetViews>
    <sheetView zoomScale="85" zoomScaleNormal="85" workbookViewId="0"/>
  </sheetViews>
  <sheetFormatPr defaultRowHeight="12.75"/>
  <cols>
    <col min="1" max="1" width="19.85546875" style="42" customWidth="1"/>
    <col min="2" max="2" width="16.7109375" style="42" customWidth="1"/>
    <col min="3" max="3" width="25" style="42" customWidth="1"/>
    <col min="4" max="4" width="21.5703125" style="42" customWidth="1"/>
    <col min="5" max="6" width="10.42578125" style="42" customWidth="1"/>
    <col min="7" max="7" width="13.85546875" style="42" customWidth="1"/>
    <col min="8" max="8" width="15.42578125" style="42" customWidth="1"/>
    <col min="9" max="9" width="11.7109375" style="42" customWidth="1"/>
    <col min="10" max="10" width="14.7109375" style="42" customWidth="1"/>
    <col min="11" max="11" width="10.5703125" style="42" customWidth="1"/>
    <col min="12" max="12" width="12.5703125" style="42" customWidth="1"/>
    <col min="13" max="19" width="9" style="42" customWidth="1"/>
    <col min="20" max="30" width="9.140625" style="42"/>
    <col min="31" max="36" width="9.140625" style="42" customWidth="1"/>
    <col min="37" max="258" width="9.140625" style="42"/>
    <col min="259" max="259" width="1.42578125" style="42" customWidth="1"/>
    <col min="260" max="260" width="8.42578125" style="42" customWidth="1"/>
    <col min="261" max="261" width="33" style="42" customWidth="1"/>
    <col min="262" max="262" width="13.85546875" style="42" customWidth="1"/>
    <col min="263" max="263" width="12.7109375" style="42" customWidth="1"/>
    <col min="264" max="264" width="13.7109375" style="42" customWidth="1"/>
    <col min="265" max="265" width="9.5703125" style="42" customWidth="1"/>
    <col min="266" max="266" width="11.28515625" style="42" customWidth="1"/>
    <col min="267" max="267" width="10.5703125" style="42" customWidth="1"/>
    <col min="268" max="268" width="17.28515625" style="42" customWidth="1"/>
    <col min="269" max="269" width="17.42578125" style="42" customWidth="1"/>
    <col min="270" max="270" width="15.42578125" style="42" customWidth="1"/>
    <col min="271" max="271" width="15.140625" style="42" customWidth="1"/>
    <col min="272" max="273" width="17.7109375" style="42" bestFit="1" customWidth="1"/>
    <col min="274" max="274" width="13.85546875" style="42" bestFit="1" customWidth="1"/>
    <col min="275" max="514" width="9.140625" style="42"/>
    <col min="515" max="515" width="1.42578125" style="42" customWidth="1"/>
    <col min="516" max="516" width="8.42578125" style="42" customWidth="1"/>
    <col min="517" max="517" width="33" style="42" customWidth="1"/>
    <col min="518" max="518" width="13.85546875" style="42" customWidth="1"/>
    <col min="519" max="519" width="12.7109375" style="42" customWidth="1"/>
    <col min="520" max="520" width="13.7109375" style="42" customWidth="1"/>
    <col min="521" max="521" width="9.5703125" style="42" customWidth="1"/>
    <col min="522" max="522" width="11.28515625" style="42" customWidth="1"/>
    <col min="523" max="523" width="10.5703125" style="42" customWidth="1"/>
    <col min="524" max="524" width="17.28515625" style="42" customWidth="1"/>
    <col min="525" max="525" width="17.42578125" style="42" customWidth="1"/>
    <col min="526" max="526" width="15.42578125" style="42" customWidth="1"/>
    <col min="527" max="527" width="15.140625" style="42" customWidth="1"/>
    <col min="528" max="529" width="17.7109375" style="42" bestFit="1" customWidth="1"/>
    <col min="530" max="530" width="13.85546875" style="42" bestFit="1" customWidth="1"/>
    <col min="531" max="770" width="9.140625" style="42"/>
    <col min="771" max="771" width="1.42578125" style="42" customWidth="1"/>
    <col min="772" max="772" width="8.42578125" style="42" customWidth="1"/>
    <col min="773" max="773" width="33" style="42" customWidth="1"/>
    <col min="774" max="774" width="13.85546875" style="42" customWidth="1"/>
    <col min="775" max="775" width="12.7109375" style="42" customWidth="1"/>
    <col min="776" max="776" width="13.7109375" style="42" customWidth="1"/>
    <col min="777" max="777" width="9.5703125" style="42" customWidth="1"/>
    <col min="778" max="778" width="11.28515625" style="42" customWidth="1"/>
    <col min="779" max="779" width="10.5703125" style="42" customWidth="1"/>
    <col min="780" max="780" width="17.28515625" style="42" customWidth="1"/>
    <col min="781" max="781" width="17.42578125" style="42" customWidth="1"/>
    <col min="782" max="782" width="15.42578125" style="42" customWidth="1"/>
    <col min="783" max="783" width="15.140625" style="42" customWidth="1"/>
    <col min="784" max="785" width="17.7109375" style="42" bestFit="1" customWidth="1"/>
    <col min="786" max="786" width="13.85546875" style="42" bestFit="1" customWidth="1"/>
    <col min="787" max="1026" width="9.140625" style="42"/>
    <col min="1027" max="1027" width="1.42578125" style="42" customWidth="1"/>
    <col min="1028" max="1028" width="8.42578125" style="42" customWidth="1"/>
    <col min="1029" max="1029" width="33" style="42" customWidth="1"/>
    <col min="1030" max="1030" width="13.85546875" style="42" customWidth="1"/>
    <col min="1031" max="1031" width="12.7109375" style="42" customWidth="1"/>
    <col min="1032" max="1032" width="13.7109375" style="42" customWidth="1"/>
    <col min="1033" max="1033" width="9.5703125" style="42" customWidth="1"/>
    <col min="1034" max="1034" width="11.28515625" style="42" customWidth="1"/>
    <col min="1035" max="1035" width="10.5703125" style="42" customWidth="1"/>
    <col min="1036" max="1036" width="17.28515625" style="42" customWidth="1"/>
    <col min="1037" max="1037" width="17.42578125" style="42" customWidth="1"/>
    <col min="1038" max="1038" width="15.42578125" style="42" customWidth="1"/>
    <col min="1039" max="1039" width="15.140625" style="42" customWidth="1"/>
    <col min="1040" max="1041" width="17.7109375" style="42" bestFit="1" customWidth="1"/>
    <col min="1042" max="1042" width="13.85546875" style="42" bestFit="1" customWidth="1"/>
    <col min="1043" max="1282" width="9.140625" style="42"/>
    <col min="1283" max="1283" width="1.42578125" style="42" customWidth="1"/>
    <col min="1284" max="1284" width="8.42578125" style="42" customWidth="1"/>
    <col min="1285" max="1285" width="33" style="42" customWidth="1"/>
    <col min="1286" max="1286" width="13.85546875" style="42" customWidth="1"/>
    <col min="1287" max="1287" width="12.7109375" style="42" customWidth="1"/>
    <col min="1288" max="1288" width="13.7109375" style="42" customWidth="1"/>
    <col min="1289" max="1289" width="9.5703125" style="42" customWidth="1"/>
    <col min="1290" max="1290" width="11.28515625" style="42" customWidth="1"/>
    <col min="1291" max="1291" width="10.5703125" style="42" customWidth="1"/>
    <col min="1292" max="1292" width="17.28515625" style="42" customWidth="1"/>
    <col min="1293" max="1293" width="17.42578125" style="42" customWidth="1"/>
    <col min="1294" max="1294" width="15.42578125" style="42" customWidth="1"/>
    <col min="1295" max="1295" width="15.140625" style="42" customWidth="1"/>
    <col min="1296" max="1297" width="17.7109375" style="42" bestFit="1" customWidth="1"/>
    <col min="1298" max="1298" width="13.85546875" style="42" bestFit="1" customWidth="1"/>
    <col min="1299" max="1538" width="9.140625" style="42"/>
    <col min="1539" max="1539" width="1.42578125" style="42" customWidth="1"/>
    <col min="1540" max="1540" width="8.42578125" style="42" customWidth="1"/>
    <col min="1541" max="1541" width="33" style="42" customWidth="1"/>
    <col min="1542" max="1542" width="13.85546875" style="42" customWidth="1"/>
    <col min="1543" max="1543" width="12.7109375" style="42" customWidth="1"/>
    <col min="1544" max="1544" width="13.7109375" style="42" customWidth="1"/>
    <col min="1545" max="1545" width="9.5703125" style="42" customWidth="1"/>
    <col min="1546" max="1546" width="11.28515625" style="42" customWidth="1"/>
    <col min="1547" max="1547" width="10.5703125" style="42" customWidth="1"/>
    <col min="1548" max="1548" width="17.28515625" style="42" customWidth="1"/>
    <col min="1549" max="1549" width="17.42578125" style="42" customWidth="1"/>
    <col min="1550" max="1550" width="15.42578125" style="42" customWidth="1"/>
    <col min="1551" max="1551" width="15.140625" style="42" customWidth="1"/>
    <col min="1552" max="1553" width="17.7109375" style="42" bestFit="1" customWidth="1"/>
    <col min="1554" max="1554" width="13.85546875" style="42" bestFit="1" customWidth="1"/>
    <col min="1555" max="1794" width="9.140625" style="42"/>
    <col min="1795" max="1795" width="1.42578125" style="42" customWidth="1"/>
    <col min="1796" max="1796" width="8.42578125" style="42" customWidth="1"/>
    <col min="1797" max="1797" width="33" style="42" customWidth="1"/>
    <col min="1798" max="1798" width="13.85546875" style="42" customWidth="1"/>
    <col min="1799" max="1799" width="12.7109375" style="42" customWidth="1"/>
    <col min="1800" max="1800" width="13.7109375" style="42" customWidth="1"/>
    <col min="1801" max="1801" width="9.5703125" style="42" customWidth="1"/>
    <col min="1802" max="1802" width="11.28515625" style="42" customWidth="1"/>
    <col min="1803" max="1803" width="10.5703125" style="42" customWidth="1"/>
    <col min="1804" max="1804" width="17.28515625" style="42" customWidth="1"/>
    <col min="1805" max="1805" width="17.42578125" style="42" customWidth="1"/>
    <col min="1806" max="1806" width="15.42578125" style="42" customWidth="1"/>
    <col min="1807" max="1807" width="15.140625" style="42" customWidth="1"/>
    <col min="1808" max="1809" width="17.7109375" style="42" bestFit="1" customWidth="1"/>
    <col min="1810" max="1810" width="13.85546875" style="42" bestFit="1" customWidth="1"/>
    <col min="1811" max="2050" width="9.140625" style="42"/>
    <col min="2051" max="2051" width="1.42578125" style="42" customWidth="1"/>
    <col min="2052" max="2052" width="8.42578125" style="42" customWidth="1"/>
    <col min="2053" max="2053" width="33" style="42" customWidth="1"/>
    <col min="2054" max="2054" width="13.85546875" style="42" customWidth="1"/>
    <col min="2055" max="2055" width="12.7109375" style="42" customWidth="1"/>
    <col min="2056" max="2056" width="13.7109375" style="42" customWidth="1"/>
    <col min="2057" max="2057" width="9.5703125" style="42" customWidth="1"/>
    <col min="2058" max="2058" width="11.28515625" style="42" customWidth="1"/>
    <col min="2059" max="2059" width="10.5703125" style="42" customWidth="1"/>
    <col min="2060" max="2060" width="17.28515625" style="42" customWidth="1"/>
    <col min="2061" max="2061" width="17.42578125" style="42" customWidth="1"/>
    <col min="2062" max="2062" width="15.42578125" style="42" customWidth="1"/>
    <col min="2063" max="2063" width="15.140625" style="42" customWidth="1"/>
    <col min="2064" max="2065" width="17.7109375" style="42" bestFit="1" customWidth="1"/>
    <col min="2066" max="2066" width="13.85546875" style="42" bestFit="1" customWidth="1"/>
    <col min="2067" max="2306" width="9.140625" style="42"/>
    <col min="2307" max="2307" width="1.42578125" style="42" customWidth="1"/>
    <col min="2308" max="2308" width="8.42578125" style="42" customWidth="1"/>
    <col min="2309" max="2309" width="33" style="42" customWidth="1"/>
    <col min="2310" max="2310" width="13.85546875" style="42" customWidth="1"/>
    <col min="2311" max="2311" width="12.7109375" style="42" customWidth="1"/>
    <col min="2312" max="2312" width="13.7109375" style="42" customWidth="1"/>
    <col min="2313" max="2313" width="9.5703125" style="42" customWidth="1"/>
    <col min="2314" max="2314" width="11.28515625" style="42" customWidth="1"/>
    <col min="2315" max="2315" width="10.5703125" style="42" customWidth="1"/>
    <col min="2316" max="2316" width="17.28515625" style="42" customWidth="1"/>
    <col min="2317" max="2317" width="17.42578125" style="42" customWidth="1"/>
    <col min="2318" max="2318" width="15.42578125" style="42" customWidth="1"/>
    <col min="2319" max="2319" width="15.140625" style="42" customWidth="1"/>
    <col min="2320" max="2321" width="17.7109375" style="42" bestFit="1" customWidth="1"/>
    <col min="2322" max="2322" width="13.85546875" style="42" bestFit="1" customWidth="1"/>
    <col min="2323" max="2562" width="9.140625" style="42"/>
    <col min="2563" max="2563" width="1.42578125" style="42" customWidth="1"/>
    <col min="2564" max="2564" width="8.42578125" style="42" customWidth="1"/>
    <col min="2565" max="2565" width="33" style="42" customWidth="1"/>
    <col min="2566" max="2566" width="13.85546875" style="42" customWidth="1"/>
    <col min="2567" max="2567" width="12.7109375" style="42" customWidth="1"/>
    <col min="2568" max="2568" width="13.7109375" style="42" customWidth="1"/>
    <col min="2569" max="2569" width="9.5703125" style="42" customWidth="1"/>
    <col min="2570" max="2570" width="11.28515625" style="42" customWidth="1"/>
    <col min="2571" max="2571" width="10.5703125" style="42" customWidth="1"/>
    <col min="2572" max="2572" width="17.28515625" style="42" customWidth="1"/>
    <col min="2573" max="2573" width="17.42578125" style="42" customWidth="1"/>
    <col min="2574" max="2574" width="15.42578125" style="42" customWidth="1"/>
    <col min="2575" max="2575" width="15.140625" style="42" customWidth="1"/>
    <col min="2576" max="2577" width="17.7109375" style="42" bestFit="1" customWidth="1"/>
    <col min="2578" max="2578" width="13.85546875" style="42" bestFit="1" customWidth="1"/>
    <col min="2579" max="2818" width="9.140625" style="42"/>
    <col min="2819" max="2819" width="1.42578125" style="42" customWidth="1"/>
    <col min="2820" max="2820" width="8.42578125" style="42" customWidth="1"/>
    <col min="2821" max="2821" width="33" style="42" customWidth="1"/>
    <col min="2822" max="2822" width="13.85546875" style="42" customWidth="1"/>
    <col min="2823" max="2823" width="12.7109375" style="42" customWidth="1"/>
    <col min="2824" max="2824" width="13.7109375" style="42" customWidth="1"/>
    <col min="2825" max="2825" width="9.5703125" style="42" customWidth="1"/>
    <col min="2826" max="2826" width="11.28515625" style="42" customWidth="1"/>
    <col min="2827" max="2827" width="10.5703125" style="42" customWidth="1"/>
    <col min="2828" max="2828" width="17.28515625" style="42" customWidth="1"/>
    <col min="2829" max="2829" width="17.42578125" style="42" customWidth="1"/>
    <col min="2830" max="2830" width="15.42578125" style="42" customWidth="1"/>
    <col min="2831" max="2831" width="15.140625" style="42" customWidth="1"/>
    <col min="2832" max="2833" width="17.7109375" style="42" bestFit="1" customWidth="1"/>
    <col min="2834" max="2834" width="13.85546875" style="42" bestFit="1" customWidth="1"/>
    <col min="2835" max="3074" width="9.140625" style="42"/>
    <col min="3075" max="3075" width="1.42578125" style="42" customWidth="1"/>
    <col min="3076" max="3076" width="8.42578125" style="42" customWidth="1"/>
    <col min="3077" max="3077" width="33" style="42" customWidth="1"/>
    <col min="3078" max="3078" width="13.85546875" style="42" customWidth="1"/>
    <col min="3079" max="3079" width="12.7109375" style="42" customWidth="1"/>
    <col min="3080" max="3080" width="13.7109375" style="42" customWidth="1"/>
    <col min="3081" max="3081" width="9.5703125" style="42" customWidth="1"/>
    <col min="3082" max="3082" width="11.28515625" style="42" customWidth="1"/>
    <col min="3083" max="3083" width="10.5703125" style="42" customWidth="1"/>
    <col min="3084" max="3084" width="17.28515625" style="42" customWidth="1"/>
    <col min="3085" max="3085" width="17.42578125" style="42" customWidth="1"/>
    <col min="3086" max="3086" width="15.42578125" style="42" customWidth="1"/>
    <col min="3087" max="3087" width="15.140625" style="42" customWidth="1"/>
    <col min="3088" max="3089" width="17.7109375" style="42" bestFit="1" customWidth="1"/>
    <col min="3090" max="3090" width="13.85546875" style="42" bestFit="1" customWidth="1"/>
    <col min="3091" max="3330" width="9.140625" style="42"/>
    <col min="3331" max="3331" width="1.42578125" style="42" customWidth="1"/>
    <col min="3332" max="3332" width="8.42578125" style="42" customWidth="1"/>
    <col min="3333" max="3333" width="33" style="42" customWidth="1"/>
    <col min="3334" max="3334" width="13.85546875" style="42" customWidth="1"/>
    <col min="3335" max="3335" width="12.7109375" style="42" customWidth="1"/>
    <col min="3336" max="3336" width="13.7109375" style="42" customWidth="1"/>
    <col min="3337" max="3337" width="9.5703125" style="42" customWidth="1"/>
    <col min="3338" max="3338" width="11.28515625" style="42" customWidth="1"/>
    <col min="3339" max="3339" width="10.5703125" style="42" customWidth="1"/>
    <col min="3340" max="3340" width="17.28515625" style="42" customWidth="1"/>
    <col min="3341" max="3341" width="17.42578125" style="42" customWidth="1"/>
    <col min="3342" max="3342" width="15.42578125" style="42" customWidth="1"/>
    <col min="3343" max="3343" width="15.140625" style="42" customWidth="1"/>
    <col min="3344" max="3345" width="17.7109375" style="42" bestFit="1" customWidth="1"/>
    <col min="3346" max="3346" width="13.85546875" style="42" bestFit="1" customWidth="1"/>
    <col min="3347" max="3586" width="9.140625" style="42"/>
    <col min="3587" max="3587" width="1.42578125" style="42" customWidth="1"/>
    <col min="3588" max="3588" width="8.42578125" style="42" customWidth="1"/>
    <col min="3589" max="3589" width="33" style="42" customWidth="1"/>
    <col min="3590" max="3590" width="13.85546875" style="42" customWidth="1"/>
    <col min="3591" max="3591" width="12.7109375" style="42" customWidth="1"/>
    <col min="3592" max="3592" width="13.7109375" style="42" customWidth="1"/>
    <col min="3593" max="3593" width="9.5703125" style="42" customWidth="1"/>
    <col min="3594" max="3594" width="11.28515625" style="42" customWidth="1"/>
    <col min="3595" max="3595" width="10.5703125" style="42" customWidth="1"/>
    <col min="3596" max="3596" width="17.28515625" style="42" customWidth="1"/>
    <col min="3597" max="3597" width="17.42578125" style="42" customWidth="1"/>
    <col min="3598" max="3598" width="15.42578125" style="42" customWidth="1"/>
    <col min="3599" max="3599" width="15.140625" style="42" customWidth="1"/>
    <col min="3600" max="3601" width="17.7109375" style="42" bestFit="1" customWidth="1"/>
    <col min="3602" max="3602" width="13.85546875" style="42" bestFit="1" customWidth="1"/>
    <col min="3603" max="3842" width="9.140625" style="42"/>
    <col min="3843" max="3843" width="1.42578125" style="42" customWidth="1"/>
    <col min="3844" max="3844" width="8.42578125" style="42" customWidth="1"/>
    <col min="3845" max="3845" width="33" style="42" customWidth="1"/>
    <col min="3846" max="3846" width="13.85546875" style="42" customWidth="1"/>
    <col min="3847" max="3847" width="12.7109375" style="42" customWidth="1"/>
    <col min="3848" max="3848" width="13.7109375" style="42" customWidth="1"/>
    <col min="3849" max="3849" width="9.5703125" style="42" customWidth="1"/>
    <col min="3850" max="3850" width="11.28515625" style="42" customWidth="1"/>
    <col min="3851" max="3851" width="10.5703125" style="42" customWidth="1"/>
    <col min="3852" max="3852" width="17.28515625" style="42" customWidth="1"/>
    <col min="3853" max="3853" width="17.42578125" style="42" customWidth="1"/>
    <col min="3854" max="3854" width="15.42578125" style="42" customWidth="1"/>
    <col min="3855" max="3855" width="15.140625" style="42" customWidth="1"/>
    <col min="3856" max="3857" width="17.7109375" style="42" bestFit="1" customWidth="1"/>
    <col min="3858" max="3858" width="13.85546875" style="42" bestFit="1" customWidth="1"/>
    <col min="3859" max="4098" width="9.140625" style="42"/>
    <col min="4099" max="4099" width="1.42578125" style="42" customWidth="1"/>
    <col min="4100" max="4100" width="8.42578125" style="42" customWidth="1"/>
    <col min="4101" max="4101" width="33" style="42" customWidth="1"/>
    <col min="4102" max="4102" width="13.85546875" style="42" customWidth="1"/>
    <col min="4103" max="4103" width="12.7109375" style="42" customWidth="1"/>
    <col min="4104" max="4104" width="13.7109375" style="42" customWidth="1"/>
    <col min="4105" max="4105" width="9.5703125" style="42" customWidth="1"/>
    <col min="4106" max="4106" width="11.28515625" style="42" customWidth="1"/>
    <col min="4107" max="4107" width="10.5703125" style="42" customWidth="1"/>
    <col min="4108" max="4108" width="17.28515625" style="42" customWidth="1"/>
    <col min="4109" max="4109" width="17.42578125" style="42" customWidth="1"/>
    <col min="4110" max="4110" width="15.42578125" style="42" customWidth="1"/>
    <col min="4111" max="4111" width="15.140625" style="42" customWidth="1"/>
    <col min="4112" max="4113" width="17.7109375" style="42" bestFit="1" customWidth="1"/>
    <col min="4114" max="4114" width="13.85546875" style="42" bestFit="1" customWidth="1"/>
    <col min="4115" max="4354" width="9.140625" style="42"/>
    <col min="4355" max="4355" width="1.42578125" style="42" customWidth="1"/>
    <col min="4356" max="4356" width="8.42578125" style="42" customWidth="1"/>
    <col min="4357" max="4357" width="33" style="42" customWidth="1"/>
    <col min="4358" max="4358" width="13.85546875" style="42" customWidth="1"/>
    <col min="4359" max="4359" width="12.7109375" style="42" customWidth="1"/>
    <col min="4360" max="4360" width="13.7109375" style="42" customWidth="1"/>
    <col min="4361" max="4361" width="9.5703125" style="42" customWidth="1"/>
    <col min="4362" max="4362" width="11.28515625" style="42" customWidth="1"/>
    <col min="4363" max="4363" width="10.5703125" style="42" customWidth="1"/>
    <col min="4364" max="4364" width="17.28515625" style="42" customWidth="1"/>
    <col min="4365" max="4365" width="17.42578125" style="42" customWidth="1"/>
    <col min="4366" max="4366" width="15.42578125" style="42" customWidth="1"/>
    <col min="4367" max="4367" width="15.140625" style="42" customWidth="1"/>
    <col min="4368" max="4369" width="17.7109375" style="42" bestFit="1" customWidth="1"/>
    <col min="4370" max="4370" width="13.85546875" style="42" bestFit="1" customWidth="1"/>
    <col min="4371" max="4610" width="9.140625" style="42"/>
    <col min="4611" max="4611" width="1.42578125" style="42" customWidth="1"/>
    <col min="4612" max="4612" width="8.42578125" style="42" customWidth="1"/>
    <col min="4613" max="4613" width="33" style="42" customWidth="1"/>
    <col min="4614" max="4614" width="13.85546875" style="42" customWidth="1"/>
    <col min="4615" max="4615" width="12.7109375" style="42" customWidth="1"/>
    <col min="4616" max="4616" width="13.7109375" style="42" customWidth="1"/>
    <col min="4617" max="4617" width="9.5703125" style="42" customWidth="1"/>
    <col min="4618" max="4618" width="11.28515625" style="42" customWidth="1"/>
    <col min="4619" max="4619" width="10.5703125" style="42" customWidth="1"/>
    <col min="4620" max="4620" width="17.28515625" style="42" customWidth="1"/>
    <col min="4621" max="4621" width="17.42578125" style="42" customWidth="1"/>
    <col min="4622" max="4622" width="15.42578125" style="42" customWidth="1"/>
    <col min="4623" max="4623" width="15.140625" style="42" customWidth="1"/>
    <col min="4624" max="4625" width="17.7109375" style="42" bestFit="1" customWidth="1"/>
    <col min="4626" max="4626" width="13.85546875" style="42" bestFit="1" customWidth="1"/>
    <col min="4627" max="4866" width="9.140625" style="42"/>
    <col min="4867" max="4867" width="1.42578125" style="42" customWidth="1"/>
    <col min="4868" max="4868" width="8.42578125" style="42" customWidth="1"/>
    <col min="4869" max="4869" width="33" style="42" customWidth="1"/>
    <col min="4870" max="4870" width="13.85546875" style="42" customWidth="1"/>
    <col min="4871" max="4871" width="12.7109375" style="42" customWidth="1"/>
    <col min="4872" max="4872" width="13.7109375" style="42" customWidth="1"/>
    <col min="4873" max="4873" width="9.5703125" style="42" customWidth="1"/>
    <col min="4874" max="4874" width="11.28515625" style="42" customWidth="1"/>
    <col min="4875" max="4875" width="10.5703125" style="42" customWidth="1"/>
    <col min="4876" max="4876" width="17.28515625" style="42" customWidth="1"/>
    <col min="4877" max="4877" width="17.42578125" style="42" customWidth="1"/>
    <col min="4878" max="4878" width="15.42578125" style="42" customWidth="1"/>
    <col min="4879" max="4879" width="15.140625" style="42" customWidth="1"/>
    <col min="4880" max="4881" width="17.7109375" style="42" bestFit="1" customWidth="1"/>
    <col min="4882" max="4882" width="13.85546875" style="42" bestFit="1" customWidth="1"/>
    <col min="4883" max="5122" width="9.140625" style="42"/>
    <col min="5123" max="5123" width="1.42578125" style="42" customWidth="1"/>
    <col min="5124" max="5124" width="8.42578125" style="42" customWidth="1"/>
    <col min="5125" max="5125" width="33" style="42" customWidth="1"/>
    <col min="5126" max="5126" width="13.85546875" style="42" customWidth="1"/>
    <col min="5127" max="5127" width="12.7109375" style="42" customWidth="1"/>
    <col min="5128" max="5128" width="13.7109375" style="42" customWidth="1"/>
    <col min="5129" max="5129" width="9.5703125" style="42" customWidth="1"/>
    <col min="5130" max="5130" width="11.28515625" style="42" customWidth="1"/>
    <col min="5131" max="5131" width="10.5703125" style="42" customWidth="1"/>
    <col min="5132" max="5132" width="17.28515625" style="42" customWidth="1"/>
    <col min="5133" max="5133" width="17.42578125" style="42" customWidth="1"/>
    <col min="5134" max="5134" width="15.42578125" style="42" customWidth="1"/>
    <col min="5135" max="5135" width="15.140625" style="42" customWidth="1"/>
    <col min="5136" max="5137" width="17.7109375" style="42" bestFit="1" customWidth="1"/>
    <col min="5138" max="5138" width="13.85546875" style="42" bestFit="1" customWidth="1"/>
    <col min="5139" max="5378" width="9.140625" style="42"/>
    <col min="5379" max="5379" width="1.42578125" style="42" customWidth="1"/>
    <col min="5380" max="5380" width="8.42578125" style="42" customWidth="1"/>
    <col min="5381" max="5381" width="33" style="42" customWidth="1"/>
    <col min="5382" max="5382" width="13.85546875" style="42" customWidth="1"/>
    <col min="5383" max="5383" width="12.7109375" style="42" customWidth="1"/>
    <col min="5384" max="5384" width="13.7109375" style="42" customWidth="1"/>
    <col min="5385" max="5385" width="9.5703125" style="42" customWidth="1"/>
    <col min="5386" max="5386" width="11.28515625" style="42" customWidth="1"/>
    <col min="5387" max="5387" width="10.5703125" style="42" customWidth="1"/>
    <col min="5388" max="5388" width="17.28515625" style="42" customWidth="1"/>
    <col min="5389" max="5389" width="17.42578125" style="42" customWidth="1"/>
    <col min="5390" max="5390" width="15.42578125" style="42" customWidth="1"/>
    <col min="5391" max="5391" width="15.140625" style="42" customWidth="1"/>
    <col min="5392" max="5393" width="17.7109375" style="42" bestFit="1" customWidth="1"/>
    <col min="5394" max="5394" width="13.85546875" style="42" bestFit="1" customWidth="1"/>
    <col min="5395" max="5634" width="9.140625" style="42"/>
    <col min="5635" max="5635" width="1.42578125" style="42" customWidth="1"/>
    <col min="5636" max="5636" width="8.42578125" style="42" customWidth="1"/>
    <col min="5637" max="5637" width="33" style="42" customWidth="1"/>
    <col min="5638" max="5638" width="13.85546875" style="42" customWidth="1"/>
    <col min="5639" max="5639" width="12.7109375" style="42" customWidth="1"/>
    <col min="5640" max="5640" width="13.7109375" style="42" customWidth="1"/>
    <col min="5641" max="5641" width="9.5703125" style="42" customWidth="1"/>
    <col min="5642" max="5642" width="11.28515625" style="42" customWidth="1"/>
    <col min="5643" max="5643" width="10.5703125" style="42" customWidth="1"/>
    <col min="5644" max="5644" width="17.28515625" style="42" customWidth="1"/>
    <col min="5645" max="5645" width="17.42578125" style="42" customWidth="1"/>
    <col min="5646" max="5646" width="15.42578125" style="42" customWidth="1"/>
    <col min="5647" max="5647" width="15.140625" style="42" customWidth="1"/>
    <col min="5648" max="5649" width="17.7109375" style="42" bestFit="1" customWidth="1"/>
    <col min="5650" max="5650" width="13.85546875" style="42" bestFit="1" customWidth="1"/>
    <col min="5651" max="5890" width="9.140625" style="42"/>
    <col min="5891" max="5891" width="1.42578125" style="42" customWidth="1"/>
    <col min="5892" max="5892" width="8.42578125" style="42" customWidth="1"/>
    <col min="5893" max="5893" width="33" style="42" customWidth="1"/>
    <col min="5894" max="5894" width="13.85546875" style="42" customWidth="1"/>
    <col min="5895" max="5895" width="12.7109375" style="42" customWidth="1"/>
    <col min="5896" max="5896" width="13.7109375" style="42" customWidth="1"/>
    <col min="5897" max="5897" width="9.5703125" style="42" customWidth="1"/>
    <col min="5898" max="5898" width="11.28515625" style="42" customWidth="1"/>
    <col min="5899" max="5899" width="10.5703125" style="42" customWidth="1"/>
    <col min="5900" max="5900" width="17.28515625" style="42" customWidth="1"/>
    <col min="5901" max="5901" width="17.42578125" style="42" customWidth="1"/>
    <col min="5902" max="5902" width="15.42578125" style="42" customWidth="1"/>
    <col min="5903" max="5903" width="15.140625" style="42" customWidth="1"/>
    <col min="5904" max="5905" width="17.7109375" style="42" bestFit="1" customWidth="1"/>
    <col min="5906" max="5906" width="13.85546875" style="42" bestFit="1" customWidth="1"/>
    <col min="5907" max="6146" width="9.140625" style="42"/>
    <col min="6147" max="6147" width="1.42578125" style="42" customWidth="1"/>
    <col min="6148" max="6148" width="8.42578125" style="42" customWidth="1"/>
    <col min="6149" max="6149" width="33" style="42" customWidth="1"/>
    <col min="6150" max="6150" width="13.85546875" style="42" customWidth="1"/>
    <col min="6151" max="6151" width="12.7109375" style="42" customWidth="1"/>
    <col min="6152" max="6152" width="13.7109375" style="42" customWidth="1"/>
    <col min="6153" max="6153" width="9.5703125" style="42" customWidth="1"/>
    <col min="6154" max="6154" width="11.28515625" style="42" customWidth="1"/>
    <col min="6155" max="6155" width="10.5703125" style="42" customWidth="1"/>
    <col min="6156" max="6156" width="17.28515625" style="42" customWidth="1"/>
    <col min="6157" max="6157" width="17.42578125" style="42" customWidth="1"/>
    <col min="6158" max="6158" width="15.42578125" style="42" customWidth="1"/>
    <col min="6159" max="6159" width="15.140625" style="42" customWidth="1"/>
    <col min="6160" max="6161" width="17.7109375" style="42" bestFit="1" customWidth="1"/>
    <col min="6162" max="6162" width="13.85546875" style="42" bestFit="1" customWidth="1"/>
    <col min="6163" max="6402" width="9.140625" style="42"/>
    <col min="6403" max="6403" width="1.42578125" style="42" customWidth="1"/>
    <col min="6404" max="6404" width="8.42578125" style="42" customWidth="1"/>
    <col min="6405" max="6405" width="33" style="42" customWidth="1"/>
    <col min="6406" max="6406" width="13.85546875" style="42" customWidth="1"/>
    <col min="6407" max="6407" width="12.7109375" style="42" customWidth="1"/>
    <col min="6408" max="6408" width="13.7109375" style="42" customWidth="1"/>
    <col min="6409" max="6409" width="9.5703125" style="42" customWidth="1"/>
    <col min="6410" max="6410" width="11.28515625" style="42" customWidth="1"/>
    <col min="6411" max="6411" width="10.5703125" style="42" customWidth="1"/>
    <col min="6412" max="6412" width="17.28515625" style="42" customWidth="1"/>
    <col min="6413" max="6413" width="17.42578125" style="42" customWidth="1"/>
    <col min="6414" max="6414" width="15.42578125" style="42" customWidth="1"/>
    <col min="6415" max="6415" width="15.140625" style="42" customWidth="1"/>
    <col min="6416" max="6417" width="17.7109375" style="42" bestFit="1" customWidth="1"/>
    <col min="6418" max="6418" width="13.85546875" style="42" bestFit="1" customWidth="1"/>
    <col min="6419" max="6658" width="9.140625" style="42"/>
    <col min="6659" max="6659" width="1.42578125" style="42" customWidth="1"/>
    <col min="6660" max="6660" width="8.42578125" style="42" customWidth="1"/>
    <col min="6661" max="6661" width="33" style="42" customWidth="1"/>
    <col min="6662" max="6662" width="13.85546875" style="42" customWidth="1"/>
    <col min="6663" max="6663" width="12.7109375" style="42" customWidth="1"/>
    <col min="6664" max="6664" width="13.7109375" style="42" customWidth="1"/>
    <col min="6665" max="6665" width="9.5703125" style="42" customWidth="1"/>
    <col min="6666" max="6666" width="11.28515625" style="42" customWidth="1"/>
    <col min="6667" max="6667" width="10.5703125" style="42" customWidth="1"/>
    <col min="6668" max="6668" width="17.28515625" style="42" customWidth="1"/>
    <col min="6669" max="6669" width="17.42578125" style="42" customWidth="1"/>
    <col min="6670" max="6670" width="15.42578125" style="42" customWidth="1"/>
    <col min="6671" max="6671" width="15.140625" style="42" customWidth="1"/>
    <col min="6672" max="6673" width="17.7109375" style="42" bestFit="1" customWidth="1"/>
    <col min="6674" max="6674" width="13.85546875" style="42" bestFit="1" customWidth="1"/>
    <col min="6675" max="6914" width="9.140625" style="42"/>
    <col min="6915" max="6915" width="1.42578125" style="42" customWidth="1"/>
    <col min="6916" max="6916" width="8.42578125" style="42" customWidth="1"/>
    <col min="6917" max="6917" width="33" style="42" customWidth="1"/>
    <col min="6918" max="6918" width="13.85546875" style="42" customWidth="1"/>
    <col min="6919" max="6919" width="12.7109375" style="42" customWidth="1"/>
    <col min="6920" max="6920" width="13.7109375" style="42" customWidth="1"/>
    <col min="6921" max="6921" width="9.5703125" style="42" customWidth="1"/>
    <col min="6922" max="6922" width="11.28515625" style="42" customWidth="1"/>
    <col min="6923" max="6923" width="10.5703125" style="42" customWidth="1"/>
    <col min="6924" max="6924" width="17.28515625" style="42" customWidth="1"/>
    <col min="6925" max="6925" width="17.42578125" style="42" customWidth="1"/>
    <col min="6926" max="6926" width="15.42578125" style="42" customWidth="1"/>
    <col min="6927" max="6927" width="15.140625" style="42" customWidth="1"/>
    <col min="6928" max="6929" width="17.7109375" style="42" bestFit="1" customWidth="1"/>
    <col min="6930" max="6930" width="13.85546875" style="42" bestFit="1" customWidth="1"/>
    <col min="6931" max="7170" width="9.140625" style="42"/>
    <col min="7171" max="7171" width="1.42578125" style="42" customWidth="1"/>
    <col min="7172" max="7172" width="8.42578125" style="42" customWidth="1"/>
    <col min="7173" max="7173" width="33" style="42" customWidth="1"/>
    <col min="7174" max="7174" width="13.85546875" style="42" customWidth="1"/>
    <col min="7175" max="7175" width="12.7109375" style="42" customWidth="1"/>
    <col min="7176" max="7176" width="13.7109375" style="42" customWidth="1"/>
    <col min="7177" max="7177" width="9.5703125" style="42" customWidth="1"/>
    <col min="7178" max="7178" width="11.28515625" style="42" customWidth="1"/>
    <col min="7179" max="7179" width="10.5703125" style="42" customWidth="1"/>
    <col min="7180" max="7180" width="17.28515625" style="42" customWidth="1"/>
    <col min="7181" max="7181" width="17.42578125" style="42" customWidth="1"/>
    <col min="7182" max="7182" width="15.42578125" style="42" customWidth="1"/>
    <col min="7183" max="7183" width="15.140625" style="42" customWidth="1"/>
    <col min="7184" max="7185" width="17.7109375" style="42" bestFit="1" customWidth="1"/>
    <col min="7186" max="7186" width="13.85546875" style="42" bestFit="1" customWidth="1"/>
    <col min="7187" max="7426" width="9.140625" style="42"/>
    <col min="7427" max="7427" width="1.42578125" style="42" customWidth="1"/>
    <col min="7428" max="7428" width="8.42578125" style="42" customWidth="1"/>
    <col min="7429" max="7429" width="33" style="42" customWidth="1"/>
    <col min="7430" max="7430" width="13.85546875" style="42" customWidth="1"/>
    <col min="7431" max="7431" width="12.7109375" style="42" customWidth="1"/>
    <col min="7432" max="7432" width="13.7109375" style="42" customWidth="1"/>
    <col min="7433" max="7433" width="9.5703125" style="42" customWidth="1"/>
    <col min="7434" max="7434" width="11.28515625" style="42" customWidth="1"/>
    <col min="7435" max="7435" width="10.5703125" style="42" customWidth="1"/>
    <col min="7436" max="7436" width="17.28515625" style="42" customWidth="1"/>
    <col min="7437" max="7437" width="17.42578125" style="42" customWidth="1"/>
    <col min="7438" max="7438" width="15.42578125" style="42" customWidth="1"/>
    <col min="7439" max="7439" width="15.140625" style="42" customWidth="1"/>
    <col min="7440" max="7441" width="17.7109375" style="42" bestFit="1" customWidth="1"/>
    <col min="7442" max="7442" width="13.85546875" style="42" bestFit="1" customWidth="1"/>
    <col min="7443" max="7682" width="9.140625" style="42"/>
    <col min="7683" max="7683" width="1.42578125" style="42" customWidth="1"/>
    <col min="7684" max="7684" width="8.42578125" style="42" customWidth="1"/>
    <col min="7685" max="7685" width="33" style="42" customWidth="1"/>
    <col min="7686" max="7686" width="13.85546875" style="42" customWidth="1"/>
    <col min="7687" max="7687" width="12.7109375" style="42" customWidth="1"/>
    <col min="7688" max="7688" width="13.7109375" style="42" customWidth="1"/>
    <col min="7689" max="7689" width="9.5703125" style="42" customWidth="1"/>
    <col min="7690" max="7690" width="11.28515625" style="42" customWidth="1"/>
    <col min="7691" max="7691" width="10.5703125" style="42" customWidth="1"/>
    <col min="7692" max="7692" width="17.28515625" style="42" customWidth="1"/>
    <col min="7693" max="7693" width="17.42578125" style="42" customWidth="1"/>
    <col min="7694" max="7694" width="15.42578125" style="42" customWidth="1"/>
    <col min="7695" max="7695" width="15.140625" style="42" customWidth="1"/>
    <col min="7696" max="7697" width="17.7109375" style="42" bestFit="1" customWidth="1"/>
    <col min="7698" max="7698" width="13.85546875" style="42" bestFit="1" customWidth="1"/>
    <col min="7699" max="7938" width="9.140625" style="42"/>
    <col min="7939" max="7939" width="1.42578125" style="42" customWidth="1"/>
    <col min="7940" max="7940" width="8.42578125" style="42" customWidth="1"/>
    <col min="7941" max="7941" width="33" style="42" customWidth="1"/>
    <col min="7942" max="7942" width="13.85546875" style="42" customWidth="1"/>
    <col min="7943" max="7943" width="12.7109375" style="42" customWidth="1"/>
    <col min="7944" max="7944" width="13.7109375" style="42" customWidth="1"/>
    <col min="7945" max="7945" width="9.5703125" style="42" customWidth="1"/>
    <col min="7946" max="7946" width="11.28515625" style="42" customWidth="1"/>
    <col min="7947" max="7947" width="10.5703125" style="42" customWidth="1"/>
    <col min="7948" max="7948" width="17.28515625" style="42" customWidth="1"/>
    <col min="7949" max="7949" width="17.42578125" style="42" customWidth="1"/>
    <col min="7950" max="7950" width="15.42578125" style="42" customWidth="1"/>
    <col min="7951" max="7951" width="15.140625" style="42" customWidth="1"/>
    <col min="7952" max="7953" width="17.7109375" style="42" bestFit="1" customWidth="1"/>
    <col min="7954" max="7954" width="13.85546875" style="42" bestFit="1" customWidth="1"/>
    <col min="7955" max="8194" width="9.140625" style="42"/>
    <col min="8195" max="8195" width="1.42578125" style="42" customWidth="1"/>
    <col min="8196" max="8196" width="8.42578125" style="42" customWidth="1"/>
    <col min="8197" max="8197" width="33" style="42" customWidth="1"/>
    <col min="8198" max="8198" width="13.85546875" style="42" customWidth="1"/>
    <col min="8199" max="8199" width="12.7109375" style="42" customWidth="1"/>
    <col min="8200" max="8200" width="13.7109375" style="42" customWidth="1"/>
    <col min="8201" max="8201" width="9.5703125" style="42" customWidth="1"/>
    <col min="8202" max="8202" width="11.28515625" style="42" customWidth="1"/>
    <col min="8203" max="8203" width="10.5703125" style="42" customWidth="1"/>
    <col min="8204" max="8204" width="17.28515625" style="42" customWidth="1"/>
    <col min="8205" max="8205" width="17.42578125" style="42" customWidth="1"/>
    <col min="8206" max="8206" width="15.42578125" style="42" customWidth="1"/>
    <col min="8207" max="8207" width="15.140625" style="42" customWidth="1"/>
    <col min="8208" max="8209" width="17.7109375" style="42" bestFit="1" customWidth="1"/>
    <col min="8210" max="8210" width="13.85546875" style="42" bestFit="1" customWidth="1"/>
    <col min="8211" max="8450" width="9.140625" style="42"/>
    <col min="8451" max="8451" width="1.42578125" style="42" customWidth="1"/>
    <col min="8452" max="8452" width="8.42578125" style="42" customWidth="1"/>
    <col min="8453" max="8453" width="33" style="42" customWidth="1"/>
    <col min="8454" max="8454" width="13.85546875" style="42" customWidth="1"/>
    <col min="8455" max="8455" width="12.7109375" style="42" customWidth="1"/>
    <col min="8456" max="8456" width="13.7109375" style="42" customWidth="1"/>
    <col min="8457" max="8457" width="9.5703125" style="42" customWidth="1"/>
    <col min="8458" max="8458" width="11.28515625" style="42" customWidth="1"/>
    <col min="8459" max="8459" width="10.5703125" style="42" customWidth="1"/>
    <col min="8460" max="8460" width="17.28515625" style="42" customWidth="1"/>
    <col min="8461" max="8461" width="17.42578125" style="42" customWidth="1"/>
    <col min="8462" max="8462" width="15.42578125" style="42" customWidth="1"/>
    <col min="8463" max="8463" width="15.140625" style="42" customWidth="1"/>
    <col min="8464" max="8465" width="17.7109375" style="42" bestFit="1" customWidth="1"/>
    <col min="8466" max="8466" width="13.85546875" style="42" bestFit="1" customWidth="1"/>
    <col min="8467" max="8706" width="9.140625" style="42"/>
    <col min="8707" max="8707" width="1.42578125" style="42" customWidth="1"/>
    <col min="8708" max="8708" width="8.42578125" style="42" customWidth="1"/>
    <col min="8709" max="8709" width="33" style="42" customWidth="1"/>
    <col min="8710" max="8710" width="13.85546875" style="42" customWidth="1"/>
    <col min="8711" max="8711" width="12.7109375" style="42" customWidth="1"/>
    <col min="8712" max="8712" width="13.7109375" style="42" customWidth="1"/>
    <col min="8713" max="8713" width="9.5703125" style="42" customWidth="1"/>
    <col min="8714" max="8714" width="11.28515625" style="42" customWidth="1"/>
    <col min="8715" max="8715" width="10.5703125" style="42" customWidth="1"/>
    <col min="8716" max="8716" width="17.28515625" style="42" customWidth="1"/>
    <col min="8717" max="8717" width="17.42578125" style="42" customWidth="1"/>
    <col min="8718" max="8718" width="15.42578125" style="42" customWidth="1"/>
    <col min="8719" max="8719" width="15.140625" style="42" customWidth="1"/>
    <col min="8720" max="8721" width="17.7109375" style="42" bestFit="1" customWidth="1"/>
    <col min="8722" max="8722" width="13.85546875" style="42" bestFit="1" customWidth="1"/>
    <col min="8723" max="8962" width="9.140625" style="42"/>
    <col min="8963" max="8963" width="1.42578125" style="42" customWidth="1"/>
    <col min="8964" max="8964" width="8.42578125" style="42" customWidth="1"/>
    <col min="8965" max="8965" width="33" style="42" customWidth="1"/>
    <col min="8966" max="8966" width="13.85546875" style="42" customWidth="1"/>
    <col min="8967" max="8967" width="12.7109375" style="42" customWidth="1"/>
    <col min="8968" max="8968" width="13.7109375" style="42" customWidth="1"/>
    <col min="8969" max="8969" width="9.5703125" style="42" customWidth="1"/>
    <col min="8970" max="8970" width="11.28515625" style="42" customWidth="1"/>
    <col min="8971" max="8971" width="10.5703125" style="42" customWidth="1"/>
    <col min="8972" max="8972" width="17.28515625" style="42" customWidth="1"/>
    <col min="8973" max="8973" width="17.42578125" style="42" customWidth="1"/>
    <col min="8974" max="8974" width="15.42578125" style="42" customWidth="1"/>
    <col min="8975" max="8975" width="15.140625" style="42" customWidth="1"/>
    <col min="8976" max="8977" width="17.7109375" style="42" bestFit="1" customWidth="1"/>
    <col min="8978" max="8978" width="13.85546875" style="42" bestFit="1" customWidth="1"/>
    <col min="8979" max="9218" width="9.140625" style="42"/>
    <col min="9219" max="9219" width="1.42578125" style="42" customWidth="1"/>
    <col min="9220" max="9220" width="8.42578125" style="42" customWidth="1"/>
    <col min="9221" max="9221" width="33" style="42" customWidth="1"/>
    <col min="9222" max="9222" width="13.85546875" style="42" customWidth="1"/>
    <col min="9223" max="9223" width="12.7109375" style="42" customWidth="1"/>
    <col min="9224" max="9224" width="13.7109375" style="42" customWidth="1"/>
    <col min="9225" max="9225" width="9.5703125" style="42" customWidth="1"/>
    <col min="9226" max="9226" width="11.28515625" style="42" customWidth="1"/>
    <col min="9227" max="9227" width="10.5703125" style="42" customWidth="1"/>
    <col min="9228" max="9228" width="17.28515625" style="42" customWidth="1"/>
    <col min="9229" max="9229" width="17.42578125" style="42" customWidth="1"/>
    <col min="9230" max="9230" width="15.42578125" style="42" customWidth="1"/>
    <col min="9231" max="9231" width="15.140625" style="42" customWidth="1"/>
    <col min="9232" max="9233" width="17.7109375" style="42" bestFit="1" customWidth="1"/>
    <col min="9234" max="9234" width="13.85546875" style="42" bestFit="1" customWidth="1"/>
    <col min="9235" max="9474" width="9.140625" style="42"/>
    <col min="9475" max="9475" width="1.42578125" style="42" customWidth="1"/>
    <col min="9476" max="9476" width="8.42578125" style="42" customWidth="1"/>
    <col min="9477" max="9477" width="33" style="42" customWidth="1"/>
    <col min="9478" max="9478" width="13.85546875" style="42" customWidth="1"/>
    <col min="9479" max="9479" width="12.7109375" style="42" customWidth="1"/>
    <col min="9480" max="9480" width="13.7109375" style="42" customWidth="1"/>
    <col min="9481" max="9481" width="9.5703125" style="42" customWidth="1"/>
    <col min="9482" max="9482" width="11.28515625" style="42" customWidth="1"/>
    <col min="9483" max="9483" width="10.5703125" style="42" customWidth="1"/>
    <col min="9484" max="9484" width="17.28515625" style="42" customWidth="1"/>
    <col min="9485" max="9485" width="17.42578125" style="42" customWidth="1"/>
    <col min="9486" max="9486" width="15.42578125" style="42" customWidth="1"/>
    <col min="9487" max="9487" width="15.140625" style="42" customWidth="1"/>
    <col min="9488" max="9489" width="17.7109375" style="42" bestFit="1" customWidth="1"/>
    <col min="9490" max="9490" width="13.85546875" style="42" bestFit="1" customWidth="1"/>
    <col min="9491" max="9730" width="9.140625" style="42"/>
    <col min="9731" max="9731" width="1.42578125" style="42" customWidth="1"/>
    <col min="9732" max="9732" width="8.42578125" style="42" customWidth="1"/>
    <col min="9733" max="9733" width="33" style="42" customWidth="1"/>
    <col min="9734" max="9734" width="13.85546875" style="42" customWidth="1"/>
    <col min="9735" max="9735" width="12.7109375" style="42" customWidth="1"/>
    <col min="9736" max="9736" width="13.7109375" style="42" customWidth="1"/>
    <col min="9737" max="9737" width="9.5703125" style="42" customWidth="1"/>
    <col min="9738" max="9738" width="11.28515625" style="42" customWidth="1"/>
    <col min="9739" max="9739" width="10.5703125" style="42" customWidth="1"/>
    <col min="9740" max="9740" width="17.28515625" style="42" customWidth="1"/>
    <col min="9741" max="9741" width="17.42578125" style="42" customWidth="1"/>
    <col min="9742" max="9742" width="15.42578125" style="42" customWidth="1"/>
    <col min="9743" max="9743" width="15.140625" style="42" customWidth="1"/>
    <col min="9744" max="9745" width="17.7109375" style="42" bestFit="1" customWidth="1"/>
    <col min="9746" max="9746" width="13.85546875" style="42" bestFit="1" customWidth="1"/>
    <col min="9747" max="9986" width="9.140625" style="42"/>
    <col min="9987" max="9987" width="1.42578125" style="42" customWidth="1"/>
    <col min="9988" max="9988" width="8.42578125" style="42" customWidth="1"/>
    <col min="9989" max="9989" width="33" style="42" customWidth="1"/>
    <col min="9990" max="9990" width="13.85546875" style="42" customWidth="1"/>
    <col min="9991" max="9991" width="12.7109375" style="42" customWidth="1"/>
    <col min="9992" max="9992" width="13.7109375" style="42" customWidth="1"/>
    <col min="9993" max="9993" width="9.5703125" style="42" customWidth="1"/>
    <col min="9994" max="9994" width="11.28515625" style="42" customWidth="1"/>
    <col min="9995" max="9995" width="10.5703125" style="42" customWidth="1"/>
    <col min="9996" max="9996" width="17.28515625" style="42" customWidth="1"/>
    <col min="9997" max="9997" width="17.42578125" style="42" customWidth="1"/>
    <col min="9998" max="9998" width="15.42578125" style="42" customWidth="1"/>
    <col min="9999" max="9999" width="15.140625" style="42" customWidth="1"/>
    <col min="10000" max="10001" width="17.7109375" style="42" bestFit="1" customWidth="1"/>
    <col min="10002" max="10002" width="13.85546875" style="42" bestFit="1" customWidth="1"/>
    <col min="10003" max="10242" width="9.140625" style="42"/>
    <col min="10243" max="10243" width="1.42578125" style="42" customWidth="1"/>
    <col min="10244" max="10244" width="8.42578125" style="42" customWidth="1"/>
    <col min="10245" max="10245" width="33" style="42" customWidth="1"/>
    <col min="10246" max="10246" width="13.85546875" style="42" customWidth="1"/>
    <col min="10247" max="10247" width="12.7109375" style="42" customWidth="1"/>
    <col min="10248" max="10248" width="13.7109375" style="42" customWidth="1"/>
    <col min="10249" max="10249" width="9.5703125" style="42" customWidth="1"/>
    <col min="10250" max="10250" width="11.28515625" style="42" customWidth="1"/>
    <col min="10251" max="10251" width="10.5703125" style="42" customWidth="1"/>
    <col min="10252" max="10252" width="17.28515625" style="42" customWidth="1"/>
    <col min="10253" max="10253" width="17.42578125" style="42" customWidth="1"/>
    <col min="10254" max="10254" width="15.42578125" style="42" customWidth="1"/>
    <col min="10255" max="10255" width="15.140625" style="42" customWidth="1"/>
    <col min="10256" max="10257" width="17.7109375" style="42" bestFit="1" customWidth="1"/>
    <col min="10258" max="10258" width="13.85546875" style="42" bestFit="1" customWidth="1"/>
    <col min="10259" max="10498" width="9.140625" style="42"/>
    <col min="10499" max="10499" width="1.42578125" style="42" customWidth="1"/>
    <col min="10500" max="10500" width="8.42578125" style="42" customWidth="1"/>
    <col min="10501" max="10501" width="33" style="42" customWidth="1"/>
    <col min="10502" max="10502" width="13.85546875" style="42" customWidth="1"/>
    <col min="10503" max="10503" width="12.7109375" style="42" customWidth="1"/>
    <col min="10504" max="10504" width="13.7109375" style="42" customWidth="1"/>
    <col min="10505" max="10505" width="9.5703125" style="42" customWidth="1"/>
    <col min="10506" max="10506" width="11.28515625" style="42" customWidth="1"/>
    <col min="10507" max="10507" width="10.5703125" style="42" customWidth="1"/>
    <col min="10508" max="10508" width="17.28515625" style="42" customWidth="1"/>
    <col min="10509" max="10509" width="17.42578125" style="42" customWidth="1"/>
    <col min="10510" max="10510" width="15.42578125" style="42" customWidth="1"/>
    <col min="10511" max="10511" width="15.140625" style="42" customWidth="1"/>
    <col min="10512" max="10513" width="17.7109375" style="42" bestFit="1" customWidth="1"/>
    <col min="10514" max="10514" width="13.85546875" style="42" bestFit="1" customWidth="1"/>
    <col min="10515" max="10754" width="9.140625" style="42"/>
    <col min="10755" max="10755" width="1.42578125" style="42" customWidth="1"/>
    <col min="10756" max="10756" width="8.42578125" style="42" customWidth="1"/>
    <col min="10757" max="10757" width="33" style="42" customWidth="1"/>
    <col min="10758" max="10758" width="13.85546875" style="42" customWidth="1"/>
    <col min="10759" max="10759" width="12.7109375" style="42" customWidth="1"/>
    <col min="10760" max="10760" width="13.7109375" style="42" customWidth="1"/>
    <col min="10761" max="10761" width="9.5703125" style="42" customWidth="1"/>
    <col min="10762" max="10762" width="11.28515625" style="42" customWidth="1"/>
    <col min="10763" max="10763" width="10.5703125" style="42" customWidth="1"/>
    <col min="10764" max="10764" width="17.28515625" style="42" customWidth="1"/>
    <col min="10765" max="10765" width="17.42578125" style="42" customWidth="1"/>
    <col min="10766" max="10766" width="15.42578125" style="42" customWidth="1"/>
    <col min="10767" max="10767" width="15.140625" style="42" customWidth="1"/>
    <col min="10768" max="10769" width="17.7109375" style="42" bestFit="1" customWidth="1"/>
    <col min="10770" max="10770" width="13.85546875" style="42" bestFit="1" customWidth="1"/>
    <col min="10771" max="11010" width="9.140625" style="42"/>
    <col min="11011" max="11011" width="1.42578125" style="42" customWidth="1"/>
    <col min="11012" max="11012" width="8.42578125" style="42" customWidth="1"/>
    <col min="11013" max="11013" width="33" style="42" customWidth="1"/>
    <col min="11014" max="11014" width="13.85546875" style="42" customWidth="1"/>
    <col min="11015" max="11015" width="12.7109375" style="42" customWidth="1"/>
    <col min="11016" max="11016" width="13.7109375" style="42" customWidth="1"/>
    <col min="11017" max="11017" width="9.5703125" style="42" customWidth="1"/>
    <col min="11018" max="11018" width="11.28515625" style="42" customWidth="1"/>
    <col min="11019" max="11019" width="10.5703125" style="42" customWidth="1"/>
    <col min="11020" max="11020" width="17.28515625" style="42" customWidth="1"/>
    <col min="11021" max="11021" width="17.42578125" style="42" customWidth="1"/>
    <col min="11022" max="11022" width="15.42578125" style="42" customWidth="1"/>
    <col min="11023" max="11023" width="15.140625" style="42" customWidth="1"/>
    <col min="11024" max="11025" width="17.7109375" style="42" bestFit="1" customWidth="1"/>
    <col min="11026" max="11026" width="13.85546875" style="42" bestFit="1" customWidth="1"/>
    <col min="11027" max="11266" width="9.140625" style="42"/>
    <col min="11267" max="11267" width="1.42578125" style="42" customWidth="1"/>
    <col min="11268" max="11268" width="8.42578125" style="42" customWidth="1"/>
    <col min="11269" max="11269" width="33" style="42" customWidth="1"/>
    <col min="11270" max="11270" width="13.85546875" style="42" customWidth="1"/>
    <col min="11271" max="11271" width="12.7109375" style="42" customWidth="1"/>
    <col min="11272" max="11272" width="13.7109375" style="42" customWidth="1"/>
    <col min="11273" max="11273" width="9.5703125" style="42" customWidth="1"/>
    <col min="11274" max="11274" width="11.28515625" style="42" customWidth="1"/>
    <col min="11275" max="11275" width="10.5703125" style="42" customWidth="1"/>
    <col min="11276" max="11276" width="17.28515625" style="42" customWidth="1"/>
    <col min="11277" max="11277" width="17.42578125" style="42" customWidth="1"/>
    <col min="11278" max="11278" width="15.42578125" style="42" customWidth="1"/>
    <col min="11279" max="11279" width="15.140625" style="42" customWidth="1"/>
    <col min="11280" max="11281" width="17.7109375" style="42" bestFit="1" customWidth="1"/>
    <col min="11282" max="11282" width="13.85546875" style="42" bestFit="1" customWidth="1"/>
    <col min="11283" max="11522" width="9.140625" style="42"/>
    <col min="11523" max="11523" width="1.42578125" style="42" customWidth="1"/>
    <col min="11524" max="11524" width="8.42578125" style="42" customWidth="1"/>
    <col min="11525" max="11525" width="33" style="42" customWidth="1"/>
    <col min="11526" max="11526" width="13.85546875" style="42" customWidth="1"/>
    <col min="11527" max="11527" width="12.7109375" style="42" customWidth="1"/>
    <col min="11528" max="11528" width="13.7109375" style="42" customWidth="1"/>
    <col min="11529" max="11529" width="9.5703125" style="42" customWidth="1"/>
    <col min="11530" max="11530" width="11.28515625" style="42" customWidth="1"/>
    <col min="11531" max="11531" width="10.5703125" style="42" customWidth="1"/>
    <col min="11532" max="11532" width="17.28515625" style="42" customWidth="1"/>
    <col min="11533" max="11533" width="17.42578125" style="42" customWidth="1"/>
    <col min="11534" max="11534" width="15.42578125" style="42" customWidth="1"/>
    <col min="11535" max="11535" width="15.140625" style="42" customWidth="1"/>
    <col min="11536" max="11537" width="17.7109375" style="42" bestFit="1" customWidth="1"/>
    <col min="11538" max="11538" width="13.85546875" style="42" bestFit="1" customWidth="1"/>
    <col min="11539" max="11778" width="9.140625" style="42"/>
    <col min="11779" max="11779" width="1.42578125" style="42" customWidth="1"/>
    <col min="11780" max="11780" width="8.42578125" style="42" customWidth="1"/>
    <col min="11781" max="11781" width="33" style="42" customWidth="1"/>
    <col min="11782" max="11782" width="13.85546875" style="42" customWidth="1"/>
    <col min="11783" max="11783" width="12.7109375" style="42" customWidth="1"/>
    <col min="11784" max="11784" width="13.7109375" style="42" customWidth="1"/>
    <col min="11785" max="11785" width="9.5703125" style="42" customWidth="1"/>
    <col min="11786" max="11786" width="11.28515625" style="42" customWidth="1"/>
    <col min="11787" max="11787" width="10.5703125" style="42" customWidth="1"/>
    <col min="11788" max="11788" width="17.28515625" style="42" customWidth="1"/>
    <col min="11789" max="11789" width="17.42578125" style="42" customWidth="1"/>
    <col min="11790" max="11790" width="15.42578125" style="42" customWidth="1"/>
    <col min="11791" max="11791" width="15.140625" style="42" customWidth="1"/>
    <col min="11792" max="11793" width="17.7109375" style="42" bestFit="1" customWidth="1"/>
    <col min="11794" max="11794" width="13.85546875" style="42" bestFit="1" customWidth="1"/>
    <col min="11795" max="12034" width="9.140625" style="42"/>
    <col min="12035" max="12035" width="1.42578125" style="42" customWidth="1"/>
    <col min="12036" max="12036" width="8.42578125" style="42" customWidth="1"/>
    <col min="12037" max="12037" width="33" style="42" customWidth="1"/>
    <col min="12038" max="12038" width="13.85546875" style="42" customWidth="1"/>
    <col min="12039" max="12039" width="12.7109375" style="42" customWidth="1"/>
    <col min="12040" max="12040" width="13.7109375" style="42" customWidth="1"/>
    <col min="12041" max="12041" width="9.5703125" style="42" customWidth="1"/>
    <col min="12042" max="12042" width="11.28515625" style="42" customWidth="1"/>
    <col min="12043" max="12043" width="10.5703125" style="42" customWidth="1"/>
    <col min="12044" max="12044" width="17.28515625" style="42" customWidth="1"/>
    <col min="12045" max="12045" width="17.42578125" style="42" customWidth="1"/>
    <col min="12046" max="12046" width="15.42578125" style="42" customWidth="1"/>
    <col min="12047" max="12047" width="15.140625" style="42" customWidth="1"/>
    <col min="12048" max="12049" width="17.7109375" style="42" bestFit="1" customWidth="1"/>
    <col min="12050" max="12050" width="13.85546875" style="42" bestFit="1" customWidth="1"/>
    <col min="12051" max="12290" width="9.140625" style="42"/>
    <col min="12291" max="12291" width="1.42578125" style="42" customWidth="1"/>
    <col min="12292" max="12292" width="8.42578125" style="42" customWidth="1"/>
    <col min="12293" max="12293" width="33" style="42" customWidth="1"/>
    <col min="12294" max="12294" width="13.85546875" style="42" customWidth="1"/>
    <col min="12295" max="12295" width="12.7109375" style="42" customWidth="1"/>
    <col min="12296" max="12296" width="13.7109375" style="42" customWidth="1"/>
    <col min="12297" max="12297" width="9.5703125" style="42" customWidth="1"/>
    <col min="12298" max="12298" width="11.28515625" style="42" customWidth="1"/>
    <col min="12299" max="12299" width="10.5703125" style="42" customWidth="1"/>
    <col min="12300" max="12300" width="17.28515625" style="42" customWidth="1"/>
    <col min="12301" max="12301" width="17.42578125" style="42" customWidth="1"/>
    <col min="12302" max="12302" width="15.42578125" style="42" customWidth="1"/>
    <col min="12303" max="12303" width="15.140625" style="42" customWidth="1"/>
    <col min="12304" max="12305" width="17.7109375" style="42" bestFit="1" customWidth="1"/>
    <col min="12306" max="12306" width="13.85546875" style="42" bestFit="1" customWidth="1"/>
    <col min="12307" max="12546" width="9.140625" style="42"/>
    <col min="12547" max="12547" width="1.42578125" style="42" customWidth="1"/>
    <col min="12548" max="12548" width="8.42578125" style="42" customWidth="1"/>
    <col min="12549" max="12549" width="33" style="42" customWidth="1"/>
    <col min="12550" max="12550" width="13.85546875" style="42" customWidth="1"/>
    <col min="12551" max="12551" width="12.7109375" style="42" customWidth="1"/>
    <col min="12552" max="12552" width="13.7109375" style="42" customWidth="1"/>
    <col min="12553" max="12553" width="9.5703125" style="42" customWidth="1"/>
    <col min="12554" max="12554" width="11.28515625" style="42" customWidth="1"/>
    <col min="12555" max="12555" width="10.5703125" style="42" customWidth="1"/>
    <col min="12556" max="12556" width="17.28515625" style="42" customWidth="1"/>
    <col min="12557" max="12557" width="17.42578125" style="42" customWidth="1"/>
    <col min="12558" max="12558" width="15.42578125" style="42" customWidth="1"/>
    <col min="12559" max="12559" width="15.140625" style="42" customWidth="1"/>
    <col min="12560" max="12561" width="17.7109375" style="42" bestFit="1" customWidth="1"/>
    <col min="12562" max="12562" width="13.85546875" style="42" bestFit="1" customWidth="1"/>
    <col min="12563" max="12802" width="9.140625" style="42"/>
    <col min="12803" max="12803" width="1.42578125" style="42" customWidth="1"/>
    <col min="12804" max="12804" width="8.42578125" style="42" customWidth="1"/>
    <col min="12805" max="12805" width="33" style="42" customWidth="1"/>
    <col min="12806" max="12806" width="13.85546875" style="42" customWidth="1"/>
    <col min="12807" max="12807" width="12.7109375" style="42" customWidth="1"/>
    <col min="12808" max="12808" width="13.7109375" style="42" customWidth="1"/>
    <col min="12809" max="12809" width="9.5703125" style="42" customWidth="1"/>
    <col min="12810" max="12810" width="11.28515625" style="42" customWidth="1"/>
    <col min="12811" max="12811" width="10.5703125" style="42" customWidth="1"/>
    <col min="12812" max="12812" width="17.28515625" style="42" customWidth="1"/>
    <col min="12813" max="12813" width="17.42578125" style="42" customWidth="1"/>
    <col min="12814" max="12814" width="15.42578125" style="42" customWidth="1"/>
    <col min="12815" max="12815" width="15.140625" style="42" customWidth="1"/>
    <col min="12816" max="12817" width="17.7109375" style="42" bestFit="1" customWidth="1"/>
    <col min="12818" max="12818" width="13.85546875" style="42" bestFit="1" customWidth="1"/>
    <col min="12819" max="13058" width="9.140625" style="42"/>
    <col min="13059" max="13059" width="1.42578125" style="42" customWidth="1"/>
    <col min="13060" max="13060" width="8.42578125" style="42" customWidth="1"/>
    <col min="13061" max="13061" width="33" style="42" customWidth="1"/>
    <col min="13062" max="13062" width="13.85546875" style="42" customWidth="1"/>
    <col min="13063" max="13063" width="12.7109375" style="42" customWidth="1"/>
    <col min="13064" max="13064" width="13.7109375" style="42" customWidth="1"/>
    <col min="13065" max="13065" width="9.5703125" style="42" customWidth="1"/>
    <col min="13066" max="13066" width="11.28515625" style="42" customWidth="1"/>
    <col min="13067" max="13067" width="10.5703125" style="42" customWidth="1"/>
    <col min="13068" max="13068" width="17.28515625" style="42" customWidth="1"/>
    <col min="13069" max="13069" width="17.42578125" style="42" customWidth="1"/>
    <col min="13070" max="13070" width="15.42578125" style="42" customWidth="1"/>
    <col min="13071" max="13071" width="15.140625" style="42" customWidth="1"/>
    <col min="13072" max="13073" width="17.7109375" style="42" bestFit="1" customWidth="1"/>
    <col min="13074" max="13074" width="13.85546875" style="42" bestFit="1" customWidth="1"/>
    <col min="13075" max="13314" width="9.140625" style="42"/>
    <col min="13315" max="13315" width="1.42578125" style="42" customWidth="1"/>
    <col min="13316" max="13316" width="8.42578125" style="42" customWidth="1"/>
    <col min="13317" max="13317" width="33" style="42" customWidth="1"/>
    <col min="13318" max="13318" width="13.85546875" style="42" customWidth="1"/>
    <col min="13319" max="13319" width="12.7109375" style="42" customWidth="1"/>
    <col min="13320" max="13320" width="13.7109375" style="42" customWidth="1"/>
    <col min="13321" max="13321" width="9.5703125" style="42" customWidth="1"/>
    <col min="13322" max="13322" width="11.28515625" style="42" customWidth="1"/>
    <col min="13323" max="13323" width="10.5703125" style="42" customWidth="1"/>
    <col min="13324" max="13324" width="17.28515625" style="42" customWidth="1"/>
    <col min="13325" max="13325" width="17.42578125" style="42" customWidth="1"/>
    <col min="13326" max="13326" width="15.42578125" style="42" customWidth="1"/>
    <col min="13327" max="13327" width="15.140625" style="42" customWidth="1"/>
    <col min="13328" max="13329" width="17.7109375" style="42" bestFit="1" customWidth="1"/>
    <col min="13330" max="13330" width="13.85546875" style="42" bestFit="1" customWidth="1"/>
    <col min="13331" max="13570" width="9.140625" style="42"/>
    <col min="13571" max="13571" width="1.42578125" style="42" customWidth="1"/>
    <col min="13572" max="13572" width="8.42578125" style="42" customWidth="1"/>
    <col min="13573" max="13573" width="33" style="42" customWidth="1"/>
    <col min="13574" max="13574" width="13.85546875" style="42" customWidth="1"/>
    <col min="13575" max="13575" width="12.7109375" style="42" customWidth="1"/>
    <col min="13576" max="13576" width="13.7109375" style="42" customWidth="1"/>
    <col min="13577" max="13577" width="9.5703125" style="42" customWidth="1"/>
    <col min="13578" max="13578" width="11.28515625" style="42" customWidth="1"/>
    <col min="13579" max="13579" width="10.5703125" style="42" customWidth="1"/>
    <col min="13580" max="13580" width="17.28515625" style="42" customWidth="1"/>
    <col min="13581" max="13581" width="17.42578125" style="42" customWidth="1"/>
    <col min="13582" max="13582" width="15.42578125" style="42" customWidth="1"/>
    <col min="13583" max="13583" width="15.140625" style="42" customWidth="1"/>
    <col min="13584" max="13585" width="17.7109375" style="42" bestFit="1" customWidth="1"/>
    <col min="13586" max="13586" width="13.85546875" style="42" bestFit="1" customWidth="1"/>
    <col min="13587" max="13826" width="9.140625" style="42"/>
    <col min="13827" max="13827" width="1.42578125" style="42" customWidth="1"/>
    <col min="13828" max="13828" width="8.42578125" style="42" customWidth="1"/>
    <col min="13829" max="13829" width="33" style="42" customWidth="1"/>
    <col min="13830" max="13830" width="13.85546875" style="42" customWidth="1"/>
    <col min="13831" max="13831" width="12.7109375" style="42" customWidth="1"/>
    <col min="13832" max="13832" width="13.7109375" style="42" customWidth="1"/>
    <col min="13833" max="13833" width="9.5703125" style="42" customWidth="1"/>
    <col min="13834" max="13834" width="11.28515625" style="42" customWidth="1"/>
    <col min="13835" max="13835" width="10.5703125" style="42" customWidth="1"/>
    <col min="13836" max="13836" width="17.28515625" style="42" customWidth="1"/>
    <col min="13837" max="13837" width="17.42578125" style="42" customWidth="1"/>
    <col min="13838" max="13838" width="15.42578125" style="42" customWidth="1"/>
    <col min="13839" max="13839" width="15.140625" style="42" customWidth="1"/>
    <col min="13840" max="13841" width="17.7109375" style="42" bestFit="1" customWidth="1"/>
    <col min="13842" max="13842" width="13.85546875" style="42" bestFit="1" customWidth="1"/>
    <col min="13843" max="14082" width="9.140625" style="42"/>
    <col min="14083" max="14083" width="1.42578125" style="42" customWidth="1"/>
    <col min="14084" max="14084" width="8.42578125" style="42" customWidth="1"/>
    <col min="14085" max="14085" width="33" style="42" customWidth="1"/>
    <col min="14086" max="14086" width="13.85546875" style="42" customWidth="1"/>
    <col min="14087" max="14087" width="12.7109375" style="42" customWidth="1"/>
    <col min="14088" max="14088" width="13.7109375" style="42" customWidth="1"/>
    <col min="14089" max="14089" width="9.5703125" style="42" customWidth="1"/>
    <col min="14090" max="14090" width="11.28515625" style="42" customWidth="1"/>
    <col min="14091" max="14091" width="10.5703125" style="42" customWidth="1"/>
    <col min="14092" max="14092" width="17.28515625" style="42" customWidth="1"/>
    <col min="14093" max="14093" width="17.42578125" style="42" customWidth="1"/>
    <col min="14094" max="14094" width="15.42578125" style="42" customWidth="1"/>
    <col min="14095" max="14095" width="15.140625" style="42" customWidth="1"/>
    <col min="14096" max="14097" width="17.7109375" style="42" bestFit="1" customWidth="1"/>
    <col min="14098" max="14098" width="13.85546875" style="42" bestFit="1" customWidth="1"/>
    <col min="14099" max="14338" width="9.140625" style="42"/>
    <col min="14339" max="14339" width="1.42578125" style="42" customWidth="1"/>
    <col min="14340" max="14340" width="8.42578125" style="42" customWidth="1"/>
    <col min="14341" max="14341" width="33" style="42" customWidth="1"/>
    <col min="14342" max="14342" width="13.85546875" style="42" customWidth="1"/>
    <col min="14343" max="14343" width="12.7109375" style="42" customWidth="1"/>
    <col min="14344" max="14344" width="13.7109375" style="42" customWidth="1"/>
    <col min="14345" max="14345" width="9.5703125" style="42" customWidth="1"/>
    <col min="14346" max="14346" width="11.28515625" style="42" customWidth="1"/>
    <col min="14347" max="14347" width="10.5703125" style="42" customWidth="1"/>
    <col min="14348" max="14348" width="17.28515625" style="42" customWidth="1"/>
    <col min="14349" max="14349" width="17.42578125" style="42" customWidth="1"/>
    <col min="14350" max="14350" width="15.42578125" style="42" customWidth="1"/>
    <col min="14351" max="14351" width="15.140625" style="42" customWidth="1"/>
    <col min="14352" max="14353" width="17.7109375" style="42" bestFit="1" customWidth="1"/>
    <col min="14354" max="14354" width="13.85546875" style="42" bestFit="1" customWidth="1"/>
    <col min="14355" max="14594" width="9.140625" style="42"/>
    <col min="14595" max="14595" width="1.42578125" style="42" customWidth="1"/>
    <col min="14596" max="14596" width="8.42578125" style="42" customWidth="1"/>
    <col min="14597" max="14597" width="33" style="42" customWidth="1"/>
    <col min="14598" max="14598" width="13.85546875" style="42" customWidth="1"/>
    <col min="14599" max="14599" width="12.7109375" style="42" customWidth="1"/>
    <col min="14600" max="14600" width="13.7109375" style="42" customWidth="1"/>
    <col min="14601" max="14601" width="9.5703125" style="42" customWidth="1"/>
    <col min="14602" max="14602" width="11.28515625" style="42" customWidth="1"/>
    <col min="14603" max="14603" width="10.5703125" style="42" customWidth="1"/>
    <col min="14604" max="14604" width="17.28515625" style="42" customWidth="1"/>
    <col min="14605" max="14605" width="17.42578125" style="42" customWidth="1"/>
    <col min="14606" max="14606" width="15.42578125" style="42" customWidth="1"/>
    <col min="14607" max="14607" width="15.140625" style="42" customWidth="1"/>
    <col min="14608" max="14609" width="17.7109375" style="42" bestFit="1" customWidth="1"/>
    <col min="14610" max="14610" width="13.85546875" style="42" bestFit="1" customWidth="1"/>
    <col min="14611" max="14850" width="9.140625" style="42"/>
    <col min="14851" max="14851" width="1.42578125" style="42" customWidth="1"/>
    <col min="14852" max="14852" width="8.42578125" style="42" customWidth="1"/>
    <col min="14853" max="14853" width="33" style="42" customWidth="1"/>
    <col min="14854" max="14854" width="13.85546875" style="42" customWidth="1"/>
    <col min="14855" max="14855" width="12.7109375" style="42" customWidth="1"/>
    <col min="14856" max="14856" width="13.7109375" style="42" customWidth="1"/>
    <col min="14857" max="14857" width="9.5703125" style="42" customWidth="1"/>
    <col min="14858" max="14858" width="11.28515625" style="42" customWidth="1"/>
    <col min="14859" max="14859" width="10.5703125" style="42" customWidth="1"/>
    <col min="14860" max="14860" width="17.28515625" style="42" customWidth="1"/>
    <col min="14861" max="14861" width="17.42578125" style="42" customWidth="1"/>
    <col min="14862" max="14862" width="15.42578125" style="42" customWidth="1"/>
    <col min="14863" max="14863" width="15.140625" style="42" customWidth="1"/>
    <col min="14864" max="14865" width="17.7109375" style="42" bestFit="1" customWidth="1"/>
    <col min="14866" max="14866" width="13.85546875" style="42" bestFit="1" customWidth="1"/>
    <col min="14867" max="15106" width="9.140625" style="42"/>
    <col min="15107" max="15107" width="1.42578125" style="42" customWidth="1"/>
    <col min="15108" max="15108" width="8.42578125" style="42" customWidth="1"/>
    <col min="15109" max="15109" width="33" style="42" customWidth="1"/>
    <col min="15110" max="15110" width="13.85546875" style="42" customWidth="1"/>
    <col min="15111" max="15111" width="12.7109375" style="42" customWidth="1"/>
    <col min="15112" max="15112" width="13.7109375" style="42" customWidth="1"/>
    <col min="15113" max="15113" width="9.5703125" style="42" customWidth="1"/>
    <col min="15114" max="15114" width="11.28515625" style="42" customWidth="1"/>
    <col min="15115" max="15115" width="10.5703125" style="42" customWidth="1"/>
    <col min="15116" max="15116" width="17.28515625" style="42" customWidth="1"/>
    <col min="15117" max="15117" width="17.42578125" style="42" customWidth="1"/>
    <col min="15118" max="15118" width="15.42578125" style="42" customWidth="1"/>
    <col min="15119" max="15119" width="15.140625" style="42" customWidth="1"/>
    <col min="15120" max="15121" width="17.7109375" style="42" bestFit="1" customWidth="1"/>
    <col min="15122" max="15122" width="13.85546875" style="42" bestFit="1" customWidth="1"/>
    <col min="15123" max="15362" width="9.140625" style="42"/>
    <col min="15363" max="15363" width="1.42578125" style="42" customWidth="1"/>
    <col min="15364" max="15364" width="8.42578125" style="42" customWidth="1"/>
    <col min="15365" max="15365" width="33" style="42" customWidth="1"/>
    <col min="15366" max="15366" width="13.85546875" style="42" customWidth="1"/>
    <col min="15367" max="15367" width="12.7109375" style="42" customWidth="1"/>
    <col min="15368" max="15368" width="13.7109375" style="42" customWidth="1"/>
    <col min="15369" max="15369" width="9.5703125" style="42" customWidth="1"/>
    <col min="15370" max="15370" width="11.28515625" style="42" customWidth="1"/>
    <col min="15371" max="15371" width="10.5703125" style="42" customWidth="1"/>
    <col min="15372" max="15372" width="17.28515625" style="42" customWidth="1"/>
    <col min="15373" max="15373" width="17.42578125" style="42" customWidth="1"/>
    <col min="15374" max="15374" width="15.42578125" style="42" customWidth="1"/>
    <col min="15375" max="15375" width="15.140625" style="42" customWidth="1"/>
    <col min="15376" max="15377" width="17.7109375" style="42" bestFit="1" customWidth="1"/>
    <col min="15378" max="15378" width="13.85546875" style="42" bestFit="1" customWidth="1"/>
    <col min="15379" max="15618" width="9.140625" style="42"/>
    <col min="15619" max="15619" width="1.42578125" style="42" customWidth="1"/>
    <col min="15620" max="15620" width="8.42578125" style="42" customWidth="1"/>
    <col min="15621" max="15621" width="33" style="42" customWidth="1"/>
    <col min="15622" max="15622" width="13.85546875" style="42" customWidth="1"/>
    <col min="15623" max="15623" width="12.7109375" style="42" customWidth="1"/>
    <col min="15624" max="15624" width="13.7109375" style="42" customWidth="1"/>
    <col min="15625" max="15625" width="9.5703125" style="42" customWidth="1"/>
    <col min="15626" max="15626" width="11.28515625" style="42" customWidth="1"/>
    <col min="15627" max="15627" width="10.5703125" style="42" customWidth="1"/>
    <col min="15628" max="15628" width="17.28515625" style="42" customWidth="1"/>
    <col min="15629" max="15629" width="17.42578125" style="42" customWidth="1"/>
    <col min="15630" max="15630" width="15.42578125" style="42" customWidth="1"/>
    <col min="15631" max="15631" width="15.140625" style="42" customWidth="1"/>
    <col min="15632" max="15633" width="17.7109375" style="42" bestFit="1" customWidth="1"/>
    <col min="15634" max="15634" width="13.85546875" style="42" bestFit="1" customWidth="1"/>
    <col min="15635" max="15874" width="9.140625" style="42"/>
    <col min="15875" max="15875" width="1.42578125" style="42" customWidth="1"/>
    <col min="15876" max="15876" width="8.42578125" style="42" customWidth="1"/>
    <col min="15877" max="15877" width="33" style="42" customWidth="1"/>
    <col min="15878" max="15878" width="13.85546875" style="42" customWidth="1"/>
    <col min="15879" max="15879" width="12.7109375" style="42" customWidth="1"/>
    <col min="15880" max="15880" width="13.7109375" style="42" customWidth="1"/>
    <col min="15881" max="15881" width="9.5703125" style="42" customWidth="1"/>
    <col min="15882" max="15882" width="11.28515625" style="42" customWidth="1"/>
    <col min="15883" max="15883" width="10.5703125" style="42" customWidth="1"/>
    <col min="15884" max="15884" width="17.28515625" style="42" customWidth="1"/>
    <col min="15885" max="15885" width="17.42578125" style="42" customWidth="1"/>
    <col min="15886" max="15886" width="15.42578125" style="42" customWidth="1"/>
    <col min="15887" max="15887" width="15.140625" style="42" customWidth="1"/>
    <col min="15888" max="15889" width="17.7109375" style="42" bestFit="1" customWidth="1"/>
    <col min="15890" max="15890" width="13.85546875" style="42" bestFit="1" customWidth="1"/>
    <col min="15891" max="16130" width="9.140625" style="42"/>
    <col min="16131" max="16131" width="1.42578125" style="42" customWidth="1"/>
    <col min="16132" max="16132" width="8.42578125" style="42" customWidth="1"/>
    <col min="16133" max="16133" width="33" style="42" customWidth="1"/>
    <col min="16134" max="16134" width="13.85546875" style="42" customWidth="1"/>
    <col min="16135" max="16135" width="12.7109375" style="42" customWidth="1"/>
    <col min="16136" max="16136" width="13.7109375" style="42" customWidth="1"/>
    <col min="16137" max="16137" width="9.5703125" style="42" customWidth="1"/>
    <col min="16138" max="16138" width="11.28515625" style="42" customWidth="1"/>
    <col min="16139" max="16139" width="10.5703125" style="42" customWidth="1"/>
    <col min="16140" max="16140" width="17.28515625" style="42" customWidth="1"/>
    <col min="16141" max="16141" width="17.42578125" style="42" customWidth="1"/>
    <col min="16142" max="16142" width="15.42578125" style="42" customWidth="1"/>
    <col min="16143" max="16143" width="15.140625" style="42" customWidth="1"/>
    <col min="16144" max="16145" width="17.7109375" style="42" bestFit="1" customWidth="1"/>
    <col min="16146" max="16146" width="13.85546875" style="42" bestFit="1" customWidth="1"/>
    <col min="16147" max="16384" width="9.140625" style="42"/>
  </cols>
  <sheetData>
    <row r="1" spans="1:33" s="12" customFormat="1" ht="15">
      <c r="A1" s="12" t="s">
        <v>48</v>
      </c>
      <c r="B1" s="12">
        <v>8.4</v>
      </c>
      <c r="AE1" s="79"/>
    </row>
    <row r="2" spans="1:33" s="12" customFormat="1" ht="15">
      <c r="A2" s="12" t="s">
        <v>49</v>
      </c>
      <c r="B2" s="32" t="s">
        <v>178</v>
      </c>
      <c r="C2" s="40"/>
      <c r="D2" s="40"/>
      <c r="E2" s="40"/>
      <c r="AE2" s="79"/>
    </row>
    <row r="3" spans="1:33" s="12" customFormat="1" ht="15">
      <c r="A3" s="12" t="s">
        <v>47</v>
      </c>
      <c r="B3" s="22" t="s">
        <v>52</v>
      </c>
      <c r="C3" s="22"/>
      <c r="D3" s="22"/>
      <c r="E3" s="22"/>
      <c r="AE3" s="79"/>
    </row>
    <row r="4" spans="1:33" s="12" customFormat="1" ht="15">
      <c r="A4" s="12" t="s">
        <v>50</v>
      </c>
      <c r="B4" s="94" t="s">
        <v>114</v>
      </c>
      <c r="C4" s="94"/>
      <c r="D4" s="94"/>
      <c r="E4" s="94"/>
      <c r="AE4" s="79"/>
    </row>
    <row r="5" spans="1:33" s="12" customFormat="1" ht="15">
      <c r="A5" s="12" t="s">
        <v>51</v>
      </c>
      <c r="B5" s="95" t="s">
        <v>71</v>
      </c>
      <c r="C5" s="95"/>
      <c r="D5" s="95"/>
      <c r="E5" s="95"/>
      <c r="AE5" s="79"/>
    </row>
    <row r="6" spans="1:33" ht="13.5" thickBot="1">
      <c r="AE6" s="60"/>
      <c r="AF6" s="60"/>
      <c r="AG6" s="60"/>
    </row>
    <row r="7" spans="1:33" s="43" customFormat="1" ht="16.5" customHeight="1" thickBot="1">
      <c r="A7" s="4507" t="s">
        <v>87</v>
      </c>
      <c r="B7" s="4507" t="s">
        <v>112</v>
      </c>
      <c r="C7" s="4507" t="s">
        <v>89</v>
      </c>
      <c r="D7" s="306"/>
      <c r="E7" s="4503" t="s">
        <v>125</v>
      </c>
      <c r="F7" s="4507" t="s">
        <v>91</v>
      </c>
      <c r="G7" s="4507" t="s">
        <v>92</v>
      </c>
      <c r="H7" s="4490" t="s">
        <v>107</v>
      </c>
      <c r="I7" s="4490" t="s">
        <v>109</v>
      </c>
      <c r="J7" s="4490" t="s">
        <v>94</v>
      </c>
      <c r="K7" s="4490" t="s">
        <v>100</v>
      </c>
      <c r="L7" s="4492" t="s">
        <v>184</v>
      </c>
      <c r="M7" s="4499" t="s">
        <v>185</v>
      </c>
      <c r="N7" s="4492" t="s">
        <v>186</v>
      </c>
      <c r="O7" s="4505" t="s">
        <v>102</v>
      </c>
      <c r="P7" s="4492" t="s">
        <v>157</v>
      </c>
      <c r="Q7" s="4496" t="s">
        <v>187</v>
      </c>
      <c r="R7" s="4497"/>
      <c r="S7" s="4498"/>
      <c r="AE7" s="62"/>
      <c r="AF7" s="62"/>
      <c r="AG7" s="62"/>
    </row>
    <row r="8" spans="1:33" s="43" customFormat="1" ht="60" customHeight="1" thickBot="1">
      <c r="A8" s="4508"/>
      <c r="B8" s="4508"/>
      <c r="C8" s="4508"/>
      <c r="D8" s="307" t="s">
        <v>729</v>
      </c>
      <c r="E8" s="4504"/>
      <c r="F8" s="4508"/>
      <c r="G8" s="4508"/>
      <c r="H8" s="4491"/>
      <c r="I8" s="4491"/>
      <c r="J8" s="4491"/>
      <c r="K8" s="4491"/>
      <c r="L8" s="4493"/>
      <c r="M8" s="4509"/>
      <c r="N8" s="4493"/>
      <c r="O8" s="4506"/>
      <c r="P8" s="4493"/>
      <c r="Q8" s="308" t="s">
        <v>188</v>
      </c>
      <c r="R8" s="308" t="s">
        <v>189</v>
      </c>
      <c r="S8" s="63" t="s">
        <v>190</v>
      </c>
      <c r="AE8" s="62"/>
      <c r="AF8" s="62"/>
      <c r="AG8" s="62"/>
    </row>
    <row r="9" spans="1:33" s="327" customFormat="1" ht="17.25" customHeight="1">
      <c r="A9" s="314"/>
      <c r="B9" s="314"/>
      <c r="C9" s="315"/>
      <c r="D9" s="315"/>
      <c r="E9" s="316"/>
      <c r="F9" s="319"/>
      <c r="G9" s="319"/>
      <c r="H9" s="315"/>
      <c r="I9" s="325"/>
      <c r="J9" s="325"/>
      <c r="K9" s="315"/>
      <c r="L9" s="326"/>
      <c r="M9" s="326"/>
      <c r="N9" s="326"/>
      <c r="O9" s="326"/>
      <c r="P9" s="326"/>
      <c r="Q9" s="326"/>
      <c r="R9" s="326"/>
      <c r="S9" s="326"/>
      <c r="AE9" s="66"/>
    </row>
    <row r="10" spans="1:33" s="294" customFormat="1" ht="11.25" customHeight="1">
      <c r="A10" s="293"/>
      <c r="B10" s="293"/>
      <c r="C10" s="292"/>
      <c r="D10" s="292"/>
      <c r="E10" s="293"/>
      <c r="F10" s="293"/>
      <c r="G10" s="293"/>
      <c r="H10" s="292"/>
      <c r="I10" s="292"/>
      <c r="J10" s="292"/>
      <c r="K10" s="292"/>
      <c r="L10" s="293"/>
      <c r="M10" s="293"/>
      <c r="N10" s="293"/>
      <c r="O10" s="293"/>
      <c r="P10" s="293"/>
      <c r="Q10" s="293"/>
      <c r="R10" s="293"/>
      <c r="S10" s="293"/>
      <c r="AE10" s="295"/>
    </row>
    <row r="11" spans="1:33" s="294" customFormat="1" ht="13.5" customHeight="1">
      <c r="A11" s="293"/>
      <c r="B11" s="293"/>
      <c r="C11" s="292"/>
      <c r="D11" s="292"/>
      <c r="E11" s="293"/>
      <c r="F11" s="293"/>
      <c r="G11" s="293"/>
      <c r="H11" s="292"/>
      <c r="I11" s="292"/>
      <c r="J11" s="292"/>
      <c r="K11" s="292"/>
      <c r="L11" s="293"/>
      <c r="M11" s="293"/>
      <c r="N11" s="293"/>
      <c r="O11" s="293"/>
      <c r="P11" s="293"/>
      <c r="Q11" s="293"/>
      <c r="R11" s="293"/>
      <c r="S11" s="293"/>
      <c r="AE11" s="295"/>
    </row>
    <row r="12" spans="1:33" s="294" customFormat="1" ht="13.5" customHeight="1">
      <c r="A12" s="293"/>
      <c r="B12" s="293"/>
      <c r="C12" s="292"/>
      <c r="D12" s="293"/>
      <c r="E12" s="293"/>
      <c r="F12" s="293"/>
      <c r="G12" s="293"/>
      <c r="H12" s="292"/>
      <c r="I12" s="292"/>
      <c r="J12" s="292"/>
      <c r="K12" s="292"/>
      <c r="L12" s="293"/>
      <c r="M12" s="293"/>
      <c r="N12" s="293"/>
      <c r="O12" s="293"/>
      <c r="P12" s="293"/>
      <c r="Q12" s="293"/>
      <c r="R12" s="293"/>
      <c r="S12" s="293"/>
      <c r="AE12" s="295"/>
    </row>
    <row r="13" spans="1:33" s="293" customFormat="1" ht="13.5" customHeight="1">
      <c r="C13" s="292"/>
      <c r="H13" s="292"/>
      <c r="I13" s="292"/>
      <c r="J13" s="292"/>
      <c r="K13" s="292"/>
      <c r="AE13" s="92"/>
      <c r="AF13" s="92"/>
      <c r="AG13" s="92"/>
    </row>
    <row r="14" spans="1:33" s="293" customFormat="1" ht="13.5" customHeight="1">
      <c r="C14" s="292"/>
      <c r="H14" s="292"/>
      <c r="I14" s="292"/>
      <c r="J14" s="292"/>
      <c r="K14" s="292"/>
      <c r="AE14" s="92"/>
      <c r="AF14" s="92"/>
      <c r="AG14" s="92"/>
    </row>
    <row r="15" spans="1:33" s="293" customFormat="1" ht="13.5" customHeight="1">
      <c r="C15" s="292"/>
      <c r="H15" s="292"/>
      <c r="I15" s="292"/>
      <c r="J15" s="292"/>
      <c r="AE15" s="92"/>
      <c r="AF15" s="92"/>
      <c r="AG15" s="92"/>
    </row>
    <row r="16" spans="1:33" s="293" customFormat="1">
      <c r="C16" s="292"/>
      <c r="H16" s="292"/>
      <c r="I16" s="292"/>
      <c r="J16" s="292"/>
      <c r="AE16" s="92"/>
      <c r="AF16" s="92"/>
      <c r="AG16" s="92"/>
    </row>
    <row r="17" spans="9:33" s="293" customFormat="1" ht="12.75" customHeight="1">
      <c r="I17" s="292"/>
      <c r="J17" s="292"/>
      <c r="AE17" s="92"/>
      <c r="AF17" s="92"/>
      <c r="AG17" s="92"/>
    </row>
    <row r="18" spans="9:33" s="293" customFormat="1">
      <c r="I18" s="292"/>
      <c r="J18" s="292"/>
      <c r="AE18" s="92"/>
      <c r="AF18" s="92"/>
      <c r="AG18" s="92"/>
    </row>
    <row r="19" spans="9:33" s="293" customFormat="1">
      <c r="I19" s="292"/>
      <c r="J19" s="292"/>
    </row>
    <row r="20" spans="9:33" s="293" customFormat="1">
      <c r="I20" s="292"/>
      <c r="J20" s="292"/>
    </row>
    <row r="21" spans="9:33">
      <c r="I21" s="292"/>
      <c r="J21" s="292"/>
      <c r="AE21" s="60"/>
      <c r="AF21" s="60"/>
      <c r="AG21" s="60"/>
    </row>
    <row r="22" spans="9:33">
      <c r="I22" s="292"/>
      <c r="J22" s="292"/>
      <c r="AE22" s="60"/>
      <c r="AF22" s="60"/>
      <c r="AG22" s="60"/>
    </row>
    <row r="23" spans="9:33">
      <c r="I23" s="292"/>
      <c r="J23" s="292"/>
      <c r="AE23" s="60"/>
      <c r="AF23" s="60"/>
      <c r="AG23" s="60"/>
    </row>
    <row r="24" spans="9:33">
      <c r="I24" s="292"/>
      <c r="J24" s="292"/>
      <c r="AE24" s="60"/>
      <c r="AF24" s="60"/>
      <c r="AG24" s="60"/>
    </row>
    <row r="25" spans="9:33">
      <c r="I25" s="292"/>
      <c r="J25" s="292"/>
      <c r="AE25" s="60"/>
      <c r="AF25" s="60"/>
      <c r="AG25" s="60"/>
    </row>
    <row r="26" spans="9:33">
      <c r="I26" s="292"/>
      <c r="J26" s="292"/>
      <c r="AE26" s="60"/>
      <c r="AF26" s="60"/>
      <c r="AG26" s="60"/>
    </row>
    <row r="27" spans="9:33">
      <c r="I27" s="292"/>
      <c r="J27" s="292"/>
      <c r="AE27" s="60"/>
      <c r="AF27" s="60"/>
      <c r="AG27" s="60"/>
    </row>
    <row r="28" spans="9:33">
      <c r="I28" s="292"/>
      <c r="J28" s="292"/>
      <c r="AE28" s="60"/>
      <c r="AF28" s="60"/>
      <c r="AG28" s="60"/>
    </row>
    <row r="29" spans="9:33">
      <c r="I29" s="292"/>
      <c r="J29" s="292"/>
      <c r="AE29" s="60"/>
      <c r="AF29" s="60"/>
      <c r="AG29" s="60"/>
    </row>
    <row r="30" spans="9:33">
      <c r="I30" s="292"/>
      <c r="J30" s="292"/>
      <c r="AE30" s="60"/>
      <c r="AF30" s="60"/>
      <c r="AG30" s="60"/>
    </row>
    <row r="31" spans="9:33">
      <c r="I31" s="292"/>
      <c r="J31" s="292"/>
      <c r="AE31" s="60"/>
      <c r="AF31" s="60"/>
      <c r="AG31" s="60"/>
    </row>
    <row r="32" spans="9:33">
      <c r="I32" s="292"/>
      <c r="J32" s="292"/>
      <c r="AE32" s="60"/>
      <c r="AF32" s="60"/>
      <c r="AG32" s="60"/>
    </row>
  </sheetData>
  <mergeCells count="16">
    <mergeCell ref="G7:G8"/>
    <mergeCell ref="A7:A8"/>
    <mergeCell ref="B7:B8"/>
    <mergeCell ref="C7:C8"/>
    <mergeCell ref="E7:E8"/>
    <mergeCell ref="F7:F8"/>
    <mergeCell ref="N7:N8"/>
    <mergeCell ref="O7:O8"/>
    <mergeCell ref="P7:P8"/>
    <mergeCell ref="Q7:S7"/>
    <mergeCell ref="H7:H8"/>
    <mergeCell ref="I7:I8"/>
    <mergeCell ref="J7:J8"/>
    <mergeCell ref="K7:K8"/>
    <mergeCell ref="L7:L8"/>
    <mergeCell ref="M7:M8"/>
  </mergeCells>
  <dataValidations count="6">
    <dataValidation type="list" allowBlank="1" showInputMessage="1" showErrorMessage="1" sqref="K10:K1048576">
      <formula1>#REF!</formula1>
    </dataValidation>
    <dataValidation type="list" allowBlank="1" showInputMessage="1" showErrorMessage="1" sqref="C9 C10:C1048576">
      <formula1>#REF!</formula1>
    </dataValidation>
    <dataValidation type="list" allowBlank="1" showInputMessage="1" showErrorMessage="1" sqref="D9 D10:D1048576">
      <formula1>#REF!</formula1>
    </dataValidation>
    <dataValidation type="list" allowBlank="1" showInputMessage="1" showErrorMessage="1" sqref="H9 H10:H1048576 J9 J10:J1048576">
      <formula1>#REF!</formula1>
    </dataValidation>
    <dataValidation type="list" allowBlank="1" showInputMessage="1" showErrorMessage="1" sqref="I9 I10:I1048576">
      <formula1>#REF!</formula1>
    </dataValidation>
    <dataValidation type="list" allowBlank="1" showInputMessage="1" showErrorMessage="1" sqref="K9">
      <formula1>#REF!</formula1>
    </dataValidation>
  </dataValidations>
  <pageMargins left="0.23" right="0.16" top="1" bottom="1" header="0.5" footer="0.5"/>
  <pageSetup paperSize="9" scale="69" orientation="portrait"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1"/>
  <sheetViews>
    <sheetView zoomScale="70" zoomScaleNormal="70" workbookViewId="0"/>
  </sheetViews>
  <sheetFormatPr defaultColWidth="11.42578125" defaultRowHeight="14.25"/>
  <cols>
    <col min="1" max="2" width="14" style="1045" customWidth="1"/>
    <col min="3" max="3" width="62.42578125" style="1046" customWidth="1"/>
    <col min="4" max="4" width="14" style="3986" customWidth="1"/>
    <col min="5" max="5" width="18.85546875" style="3986" customWidth="1"/>
    <col min="6" max="7" width="20.7109375" style="3986" customWidth="1"/>
    <col min="8" max="11" width="20.7109375" style="1046" customWidth="1"/>
    <col min="12" max="15" width="20.7109375" style="3986" customWidth="1"/>
    <col min="16" max="16" width="19.28515625" style="1046" customWidth="1"/>
    <col min="17" max="16384" width="11.42578125" style="1046"/>
  </cols>
  <sheetData>
    <row r="1" spans="1:16" ht="15">
      <c r="A1" s="3970" t="s">
        <v>48</v>
      </c>
      <c r="B1" s="3893" t="s">
        <v>1013</v>
      </c>
    </row>
    <row r="2" spans="1:16" ht="15">
      <c r="A2" s="3970" t="s">
        <v>49</v>
      </c>
      <c r="B2" s="3970" t="s">
        <v>4005</v>
      </c>
    </row>
    <row r="3" spans="1:16" ht="15">
      <c r="A3" s="3970" t="s">
        <v>47</v>
      </c>
      <c r="B3" s="3893" t="s">
        <v>4048</v>
      </c>
    </row>
    <row r="4" spans="1:16" ht="15">
      <c r="A4" s="3970" t="s">
        <v>51</v>
      </c>
      <c r="B4" s="3970" t="s">
        <v>71</v>
      </c>
    </row>
    <row r="6" spans="1:16" ht="15" thickBot="1"/>
    <row r="7" spans="1:16" ht="30" customHeight="1" thickBot="1">
      <c r="A7" s="5310" t="s">
        <v>4049</v>
      </c>
      <c r="B7" s="5311"/>
      <c r="C7" s="5311"/>
      <c r="D7" s="5311"/>
      <c r="E7" s="5311"/>
      <c r="F7" s="5311"/>
      <c r="G7" s="5311"/>
      <c r="H7" s="5311"/>
      <c r="I7" s="5311"/>
      <c r="J7" s="5311"/>
      <c r="K7" s="5311"/>
      <c r="L7" s="5311"/>
      <c r="M7" s="5311"/>
      <c r="N7" s="5311"/>
      <c r="O7" s="5311"/>
      <c r="P7" s="5312"/>
    </row>
    <row r="8" spans="1:16" ht="30" customHeight="1">
      <c r="A8" s="5313"/>
      <c r="B8" s="5314"/>
      <c r="C8" s="5315"/>
      <c r="D8" s="5329" t="s">
        <v>2783</v>
      </c>
      <c r="E8" s="5333"/>
      <c r="F8" s="5333"/>
      <c r="G8" s="5333"/>
      <c r="H8" s="5307" t="s">
        <v>4050</v>
      </c>
      <c r="I8" s="5322"/>
      <c r="J8" s="5322"/>
      <c r="K8" s="5322"/>
      <c r="L8" s="5329" t="s">
        <v>4051</v>
      </c>
      <c r="M8" s="5333"/>
      <c r="N8" s="5333"/>
      <c r="O8" s="5333"/>
      <c r="P8" s="5150" t="s">
        <v>4052</v>
      </c>
    </row>
    <row r="9" spans="1:16" s="3898" customFormat="1" ht="30" customHeight="1">
      <c r="A9" s="5316"/>
      <c r="B9" s="5317"/>
      <c r="C9" s="5318"/>
      <c r="D9" s="5329" t="s">
        <v>4053</v>
      </c>
      <c r="E9" s="5330"/>
      <c r="F9" s="5330"/>
      <c r="G9" s="5331" t="s">
        <v>4054</v>
      </c>
      <c r="H9" s="5307" t="s">
        <v>4053</v>
      </c>
      <c r="I9" s="5308"/>
      <c r="J9" s="5308"/>
      <c r="K9" s="5305" t="s">
        <v>4055</v>
      </c>
      <c r="L9" s="5329" t="s">
        <v>4053</v>
      </c>
      <c r="M9" s="5330"/>
      <c r="N9" s="5330"/>
      <c r="O9" s="5331" t="s">
        <v>4054</v>
      </c>
      <c r="P9" s="5326"/>
    </row>
    <row r="10" spans="1:16" ht="30" customHeight="1">
      <c r="A10" s="5316"/>
      <c r="B10" s="5317"/>
      <c r="C10" s="5318"/>
      <c r="D10" s="3987" t="s">
        <v>4056</v>
      </c>
      <c r="E10" s="3987" t="s">
        <v>4057</v>
      </c>
      <c r="F10" s="3987" t="s">
        <v>4058</v>
      </c>
      <c r="G10" s="5332"/>
      <c r="H10" s="3971" t="s">
        <v>4056</v>
      </c>
      <c r="I10" s="3971" t="s">
        <v>4057</v>
      </c>
      <c r="J10" s="3971" t="s">
        <v>4058</v>
      </c>
      <c r="K10" s="5325"/>
      <c r="L10" s="3987" t="s">
        <v>4056</v>
      </c>
      <c r="M10" s="3987" t="s">
        <v>4057</v>
      </c>
      <c r="N10" s="3987" t="s">
        <v>4058</v>
      </c>
      <c r="O10" s="5332"/>
      <c r="P10" s="5326"/>
    </row>
    <row r="11" spans="1:16" s="3906" customFormat="1" ht="30" customHeight="1" thickBot="1">
      <c r="A11" s="3972" t="s">
        <v>1651</v>
      </c>
      <c r="B11" s="3973" t="s">
        <v>4059</v>
      </c>
      <c r="C11" s="3974" t="s">
        <v>1415</v>
      </c>
      <c r="D11" s="3988" t="s">
        <v>3273</v>
      </c>
      <c r="E11" s="3988" t="s">
        <v>3274</v>
      </c>
      <c r="F11" s="3988" t="s">
        <v>3275</v>
      </c>
      <c r="G11" s="3988" t="s">
        <v>3276</v>
      </c>
      <c r="H11" s="3975" t="s">
        <v>3277</v>
      </c>
      <c r="I11" s="3975" t="s">
        <v>3278</v>
      </c>
      <c r="J11" s="3975" t="s">
        <v>3324</v>
      </c>
      <c r="K11" s="3975" t="s">
        <v>3325</v>
      </c>
      <c r="L11" s="3988" t="s">
        <v>3326</v>
      </c>
      <c r="M11" s="3988" t="s">
        <v>3066</v>
      </c>
      <c r="N11" s="3988" t="s">
        <v>3067</v>
      </c>
      <c r="O11" s="3988" t="s">
        <v>3068</v>
      </c>
      <c r="P11" s="3976" t="s">
        <v>3070</v>
      </c>
    </row>
    <row r="12" spans="1:16" ht="30" customHeight="1">
      <c r="A12" s="3977" t="s">
        <v>3273</v>
      </c>
      <c r="B12" s="3919" t="s">
        <v>132</v>
      </c>
      <c r="C12" s="2553" t="s">
        <v>4060</v>
      </c>
      <c r="D12" s="3910"/>
      <c r="E12" s="3910"/>
      <c r="F12" s="3910"/>
      <c r="G12" s="3910"/>
      <c r="H12" s="3911"/>
      <c r="I12" s="3911"/>
      <c r="J12" s="3911"/>
      <c r="K12" s="3912"/>
      <c r="L12" s="3913"/>
      <c r="M12" s="3914"/>
      <c r="N12" s="3914"/>
      <c r="O12" s="3915"/>
      <c r="P12" s="3916">
        <f>+P13+P19+P39+P43+P64+P65+P69+P70+P77</f>
        <v>0</v>
      </c>
    </row>
    <row r="13" spans="1:16" ht="30" customHeight="1">
      <c r="A13" s="3977" t="s">
        <v>3274</v>
      </c>
      <c r="B13" s="3919" t="s">
        <v>1420</v>
      </c>
      <c r="C13" s="2553" t="s">
        <v>4061</v>
      </c>
      <c r="D13" s="3920"/>
      <c r="E13" s="3920"/>
      <c r="F13" s="3920"/>
      <c r="G13" s="3920"/>
      <c r="H13" s="3921"/>
      <c r="I13" s="3921"/>
      <c r="J13" s="3921"/>
      <c r="K13" s="3922"/>
      <c r="L13" s="3923"/>
      <c r="M13" s="3924"/>
      <c r="N13" s="3924"/>
      <c r="O13" s="3925"/>
      <c r="P13" s="3926">
        <f>+P14+P18</f>
        <v>0</v>
      </c>
    </row>
    <row r="14" spans="1:16" ht="30" customHeight="1">
      <c r="A14" s="3977" t="s">
        <v>3275</v>
      </c>
      <c r="B14" s="3927" t="s">
        <v>1423</v>
      </c>
      <c r="C14" s="3489" t="s">
        <v>4062</v>
      </c>
      <c r="D14" s="3920"/>
      <c r="E14" s="3920"/>
      <c r="F14" s="3920"/>
      <c r="G14" s="3920"/>
      <c r="H14" s="3928"/>
      <c r="I14" s="3928"/>
      <c r="J14" s="3928"/>
      <c r="K14" s="3929"/>
      <c r="L14" s="3930"/>
      <c r="M14" s="3931"/>
      <c r="N14" s="3931"/>
      <c r="O14" s="3932"/>
      <c r="P14" s="3926">
        <f>+P15+P16+P17</f>
        <v>0</v>
      </c>
    </row>
    <row r="15" spans="1:16" ht="30" customHeight="1">
      <c r="A15" s="3977" t="s">
        <v>3276</v>
      </c>
      <c r="B15" s="3927" t="s">
        <v>1426</v>
      </c>
      <c r="C15" s="3333" t="s">
        <v>4063</v>
      </c>
      <c r="D15" s="3920"/>
      <c r="E15" s="3920"/>
      <c r="F15" s="3920"/>
      <c r="G15" s="3920"/>
      <c r="H15" s="3933">
        <v>0</v>
      </c>
      <c r="I15" s="3933">
        <v>0</v>
      </c>
      <c r="J15" s="3933">
        <v>0</v>
      </c>
      <c r="K15" s="3933">
        <v>0</v>
      </c>
      <c r="L15" s="3934"/>
      <c r="M15" s="3935"/>
      <c r="N15" s="3935"/>
      <c r="O15" s="3936"/>
      <c r="P15" s="3926">
        <f>+D15*L15+E15*M15+F15*N15+G15*O15</f>
        <v>0</v>
      </c>
    </row>
    <row r="16" spans="1:16" ht="30" customHeight="1">
      <c r="A16" s="3977" t="s">
        <v>3277</v>
      </c>
      <c r="B16" s="3927" t="s">
        <v>1452</v>
      </c>
      <c r="C16" s="3333" t="s">
        <v>4064</v>
      </c>
      <c r="D16" s="3920"/>
      <c r="E16" s="3920"/>
      <c r="F16" s="3920"/>
      <c r="G16" s="3920"/>
      <c r="H16" s="3933">
        <v>0.5</v>
      </c>
      <c r="I16" s="3933">
        <v>0.5</v>
      </c>
      <c r="J16" s="3933">
        <v>0.5</v>
      </c>
      <c r="K16" s="3933">
        <v>0.5</v>
      </c>
      <c r="L16" s="3934"/>
      <c r="M16" s="3935"/>
      <c r="N16" s="3935"/>
      <c r="O16" s="3936"/>
      <c r="P16" s="3926">
        <f>+D16*L16+E16*M16+F16*N16+G16*O16</f>
        <v>0</v>
      </c>
    </row>
    <row r="17" spans="1:16" ht="30" customHeight="1">
      <c r="A17" s="3977" t="s">
        <v>3278</v>
      </c>
      <c r="B17" s="3927" t="s">
        <v>1464</v>
      </c>
      <c r="C17" s="3333" t="s">
        <v>4065</v>
      </c>
      <c r="D17" s="3920"/>
      <c r="E17" s="3920"/>
      <c r="F17" s="3920"/>
      <c r="G17" s="3920"/>
      <c r="H17" s="3933">
        <v>1</v>
      </c>
      <c r="I17" s="3933">
        <v>1</v>
      </c>
      <c r="J17" s="3933">
        <v>1</v>
      </c>
      <c r="K17" s="3933">
        <v>1</v>
      </c>
      <c r="L17" s="3934"/>
      <c r="M17" s="3935"/>
      <c r="N17" s="3935"/>
      <c r="O17" s="3936"/>
      <c r="P17" s="3926">
        <f>+D17*L17+E17*M17+F17*N17+G17*O17</f>
        <v>0</v>
      </c>
    </row>
    <row r="18" spans="1:16" ht="30" customHeight="1">
      <c r="A18" s="3977" t="s">
        <v>3324</v>
      </c>
      <c r="B18" s="3927" t="s">
        <v>1550</v>
      </c>
      <c r="C18" s="3489" t="s">
        <v>4066</v>
      </c>
      <c r="D18" s="3920"/>
      <c r="E18" s="3920"/>
      <c r="F18" s="3920"/>
      <c r="G18" s="3937"/>
      <c r="H18" s="3933">
        <v>0</v>
      </c>
      <c r="I18" s="3933">
        <v>0.5</v>
      </c>
      <c r="J18" s="3933">
        <v>1</v>
      </c>
      <c r="K18" s="3928"/>
      <c r="L18" s="3934"/>
      <c r="M18" s="3935"/>
      <c r="N18" s="3935"/>
      <c r="O18" s="3932"/>
      <c r="P18" s="3926">
        <f>+D18*L18+E18*M18+F18*N18</f>
        <v>0</v>
      </c>
    </row>
    <row r="19" spans="1:16" ht="30" customHeight="1">
      <c r="A19" s="3977" t="s">
        <v>3325</v>
      </c>
      <c r="B19" s="3919" t="s">
        <v>1601</v>
      </c>
      <c r="C19" s="2553" t="s">
        <v>4067</v>
      </c>
      <c r="D19" s="3937"/>
      <c r="E19" s="3937"/>
      <c r="F19" s="3937"/>
      <c r="G19" s="3938"/>
      <c r="H19" s="3928"/>
      <c r="I19" s="3928"/>
      <c r="J19" s="3928"/>
      <c r="K19" s="3929"/>
      <c r="L19" s="3930"/>
      <c r="M19" s="3931"/>
      <c r="N19" s="3931"/>
      <c r="O19" s="3932"/>
      <c r="P19" s="3926">
        <f>+P20+P24+P28+P32+P36</f>
        <v>0</v>
      </c>
    </row>
    <row r="20" spans="1:16" ht="30" customHeight="1">
      <c r="A20" s="3977" t="s">
        <v>3326</v>
      </c>
      <c r="B20" s="3939" t="s">
        <v>1604</v>
      </c>
      <c r="C20" s="3489" t="s">
        <v>4068</v>
      </c>
      <c r="D20" s="3930"/>
      <c r="E20" s="3931"/>
      <c r="F20" s="3930"/>
      <c r="G20" s="3938"/>
      <c r="H20" s="3928"/>
      <c r="I20" s="3928"/>
      <c r="J20" s="3928"/>
      <c r="K20" s="3929"/>
      <c r="L20" s="3930"/>
      <c r="M20" s="3931"/>
      <c r="N20" s="3931"/>
      <c r="O20" s="3932"/>
      <c r="P20" s="3926">
        <f>+P21+P22+P23</f>
        <v>0</v>
      </c>
    </row>
    <row r="21" spans="1:16" ht="30" customHeight="1">
      <c r="A21" s="3977" t="s">
        <v>3066</v>
      </c>
      <c r="B21" s="3939" t="s">
        <v>1607</v>
      </c>
      <c r="C21" s="3333" t="s">
        <v>4063</v>
      </c>
      <c r="D21" s="3930"/>
      <c r="E21" s="3931"/>
      <c r="F21" s="3930"/>
      <c r="G21" s="3938"/>
      <c r="H21" s="3928"/>
      <c r="I21" s="3928"/>
      <c r="J21" s="3928"/>
      <c r="K21" s="3933">
        <v>0</v>
      </c>
      <c r="L21" s="3930"/>
      <c r="M21" s="3931"/>
      <c r="N21" s="3931"/>
      <c r="O21" s="3936"/>
      <c r="P21" s="3926">
        <f>+O21*G21</f>
        <v>0</v>
      </c>
    </row>
    <row r="22" spans="1:16" ht="30" customHeight="1">
      <c r="A22" s="3977" t="s">
        <v>3067</v>
      </c>
      <c r="B22" s="3940" t="s">
        <v>1610</v>
      </c>
      <c r="C22" s="3333" t="s">
        <v>4064</v>
      </c>
      <c r="D22" s="3930"/>
      <c r="E22" s="3931"/>
      <c r="F22" s="3930"/>
      <c r="G22" s="3938"/>
      <c r="H22" s="3928"/>
      <c r="I22" s="3928"/>
      <c r="J22" s="3928"/>
      <c r="K22" s="3933">
        <v>0.5</v>
      </c>
      <c r="L22" s="3930"/>
      <c r="M22" s="3931"/>
      <c r="N22" s="3931"/>
      <c r="O22" s="3936"/>
      <c r="P22" s="3926">
        <f>+O22*G22</f>
        <v>0</v>
      </c>
    </row>
    <row r="23" spans="1:16" ht="30" customHeight="1">
      <c r="A23" s="3977" t="s">
        <v>3068</v>
      </c>
      <c r="B23" s="3940" t="s">
        <v>1613</v>
      </c>
      <c r="C23" s="3333" t="s">
        <v>4065</v>
      </c>
      <c r="D23" s="3923"/>
      <c r="E23" s="3924"/>
      <c r="F23" s="3923"/>
      <c r="G23" s="3938"/>
      <c r="H23" s="3928"/>
      <c r="I23" s="3928"/>
      <c r="J23" s="3928"/>
      <c r="K23" s="3933">
        <v>1</v>
      </c>
      <c r="L23" s="3930"/>
      <c r="M23" s="3931"/>
      <c r="N23" s="3931"/>
      <c r="O23" s="3936"/>
      <c r="P23" s="3926">
        <f>+O23*G23</f>
        <v>0</v>
      </c>
    </row>
    <row r="24" spans="1:16" ht="30" customHeight="1">
      <c r="A24" s="3977" t="s">
        <v>3070</v>
      </c>
      <c r="B24" s="3939" t="s">
        <v>1630</v>
      </c>
      <c r="C24" s="3489" t="s">
        <v>4069</v>
      </c>
      <c r="D24" s="3937"/>
      <c r="E24" s="3937"/>
      <c r="F24" s="3937"/>
      <c r="G24" s="3938"/>
      <c r="H24" s="3928"/>
      <c r="I24" s="3928"/>
      <c r="J24" s="3928"/>
      <c r="K24" s="3928"/>
      <c r="L24" s="3930"/>
      <c r="M24" s="3931"/>
      <c r="N24" s="3931"/>
      <c r="O24" s="3932"/>
      <c r="P24" s="3926">
        <f>+P25+P26+P27</f>
        <v>0</v>
      </c>
    </row>
    <row r="25" spans="1:16" ht="30" customHeight="1">
      <c r="A25" s="3977" t="s">
        <v>3071</v>
      </c>
      <c r="B25" s="3939" t="s">
        <v>3475</v>
      </c>
      <c r="C25" s="3333" t="s">
        <v>4063</v>
      </c>
      <c r="D25" s="3923"/>
      <c r="E25" s="3924"/>
      <c r="F25" s="3923"/>
      <c r="G25" s="3938"/>
      <c r="H25" s="3928"/>
      <c r="I25" s="3928"/>
      <c r="J25" s="3928"/>
      <c r="K25" s="3933">
        <v>0.1</v>
      </c>
      <c r="L25" s="3930"/>
      <c r="M25" s="3931"/>
      <c r="N25" s="3931"/>
      <c r="O25" s="3936"/>
      <c r="P25" s="3926">
        <f>+O25*G25</f>
        <v>0</v>
      </c>
    </row>
    <row r="26" spans="1:16" ht="30" customHeight="1">
      <c r="A26" s="3977" t="s">
        <v>3072</v>
      </c>
      <c r="B26" s="3940" t="s">
        <v>3478</v>
      </c>
      <c r="C26" s="3333" t="s">
        <v>4064</v>
      </c>
      <c r="D26" s="3930"/>
      <c r="E26" s="3931"/>
      <c r="F26" s="3930"/>
      <c r="G26" s="3938"/>
      <c r="H26" s="3928"/>
      <c r="I26" s="3928"/>
      <c r="J26" s="3928"/>
      <c r="K26" s="3933">
        <v>0.5</v>
      </c>
      <c r="L26" s="3930"/>
      <c r="M26" s="3931"/>
      <c r="N26" s="3931"/>
      <c r="O26" s="3936"/>
      <c r="P26" s="3926">
        <f>+O26*G26</f>
        <v>0</v>
      </c>
    </row>
    <row r="27" spans="1:16" ht="30" customHeight="1">
      <c r="A27" s="3977" t="s">
        <v>3108</v>
      </c>
      <c r="B27" s="3940" t="s">
        <v>3668</v>
      </c>
      <c r="C27" s="3333" t="s">
        <v>4065</v>
      </c>
      <c r="D27" s="3930"/>
      <c r="E27" s="3931"/>
      <c r="F27" s="3930"/>
      <c r="G27" s="3938"/>
      <c r="H27" s="3928"/>
      <c r="I27" s="3928"/>
      <c r="J27" s="3928"/>
      <c r="K27" s="3933">
        <v>1</v>
      </c>
      <c r="L27" s="3930"/>
      <c r="M27" s="3931"/>
      <c r="N27" s="3931"/>
      <c r="O27" s="3936"/>
      <c r="P27" s="3926">
        <f>+O27*G27</f>
        <v>0</v>
      </c>
    </row>
    <row r="28" spans="1:16" ht="30" customHeight="1">
      <c r="A28" s="3977" t="s">
        <v>3110</v>
      </c>
      <c r="B28" s="3939" t="s">
        <v>1633</v>
      </c>
      <c r="C28" s="3489" t="s">
        <v>4070</v>
      </c>
      <c r="D28" s="3937"/>
      <c r="E28" s="3937"/>
      <c r="F28" s="3937"/>
      <c r="G28" s="3938"/>
      <c r="H28" s="3928"/>
      <c r="I28" s="3928"/>
      <c r="J28" s="3928"/>
      <c r="K28" s="3928"/>
      <c r="L28" s="3930"/>
      <c r="M28" s="3931"/>
      <c r="N28" s="3931"/>
      <c r="O28" s="3932"/>
      <c r="P28" s="3941">
        <f>+P29+P30+P31</f>
        <v>0</v>
      </c>
    </row>
    <row r="29" spans="1:16" ht="30" customHeight="1">
      <c r="A29" s="3977" t="s">
        <v>3111</v>
      </c>
      <c r="B29" s="3939" t="s">
        <v>4071</v>
      </c>
      <c r="C29" s="3333" t="s">
        <v>4063</v>
      </c>
      <c r="D29" s="3923"/>
      <c r="E29" s="3924"/>
      <c r="F29" s="3923"/>
      <c r="G29" s="3938"/>
      <c r="H29" s="3928"/>
      <c r="I29" s="3928"/>
      <c r="J29" s="3928"/>
      <c r="K29" s="3933">
        <v>0.15</v>
      </c>
      <c r="L29" s="3930"/>
      <c r="M29" s="3931"/>
      <c r="N29" s="3931"/>
      <c r="O29" s="3936"/>
      <c r="P29" s="3926">
        <f>+O29*G29</f>
        <v>0</v>
      </c>
    </row>
    <row r="30" spans="1:16" s="3310" customFormat="1" ht="30" customHeight="1">
      <c r="A30" s="3977" t="s">
        <v>3112</v>
      </c>
      <c r="B30" s="3940" t="s">
        <v>4072</v>
      </c>
      <c r="C30" s="3333" t="s">
        <v>4064</v>
      </c>
      <c r="D30" s="3923"/>
      <c r="E30" s="3924"/>
      <c r="F30" s="3923"/>
      <c r="G30" s="3938"/>
      <c r="H30" s="3928"/>
      <c r="I30" s="3928"/>
      <c r="J30" s="3928"/>
      <c r="K30" s="3933">
        <v>0.5</v>
      </c>
      <c r="L30" s="3930"/>
      <c r="M30" s="3931"/>
      <c r="N30" s="3931"/>
      <c r="O30" s="3936"/>
      <c r="P30" s="3926">
        <f>+O30*G30</f>
        <v>0</v>
      </c>
    </row>
    <row r="31" spans="1:16" ht="30" customHeight="1">
      <c r="A31" s="3977" t="s">
        <v>3113</v>
      </c>
      <c r="B31" s="3940" t="s">
        <v>4073</v>
      </c>
      <c r="C31" s="3333" t="s">
        <v>4065</v>
      </c>
      <c r="D31" s="3930"/>
      <c r="E31" s="3931"/>
      <c r="F31" s="3930"/>
      <c r="G31" s="3938"/>
      <c r="H31" s="3928"/>
      <c r="I31" s="3928"/>
      <c r="J31" s="3928"/>
      <c r="K31" s="3933">
        <v>1</v>
      </c>
      <c r="L31" s="3930"/>
      <c r="M31" s="3931"/>
      <c r="N31" s="3931"/>
      <c r="O31" s="3936"/>
      <c r="P31" s="3926">
        <f>+O31*G31</f>
        <v>0</v>
      </c>
    </row>
    <row r="32" spans="1:16" ht="30" customHeight="1">
      <c r="A32" s="3977" t="s">
        <v>3115</v>
      </c>
      <c r="B32" s="3940" t="s">
        <v>1636</v>
      </c>
      <c r="C32" s="3489" t="s">
        <v>4074</v>
      </c>
      <c r="D32" s="3937"/>
      <c r="E32" s="3937"/>
      <c r="F32" s="3937"/>
      <c r="G32" s="3938"/>
      <c r="H32" s="3928"/>
      <c r="I32" s="3928"/>
      <c r="J32" s="3928"/>
      <c r="K32" s="3928"/>
      <c r="L32" s="3930"/>
      <c r="M32" s="3931"/>
      <c r="N32" s="3931"/>
      <c r="O32" s="3937"/>
      <c r="P32" s="3926">
        <f>+P33+P34+P35</f>
        <v>0</v>
      </c>
    </row>
    <row r="33" spans="1:16" ht="30" customHeight="1">
      <c r="A33" s="3977" t="s">
        <v>3117</v>
      </c>
      <c r="B33" s="3940" t="s">
        <v>4075</v>
      </c>
      <c r="C33" s="3333" t="s">
        <v>4063</v>
      </c>
      <c r="D33" s="3930"/>
      <c r="E33" s="3931"/>
      <c r="F33" s="3930"/>
      <c r="G33" s="3938"/>
      <c r="H33" s="3928"/>
      <c r="I33" s="3928"/>
      <c r="J33" s="3928"/>
      <c r="K33" s="3933">
        <v>0.15</v>
      </c>
      <c r="L33" s="3930"/>
      <c r="M33" s="3931"/>
      <c r="N33" s="3931"/>
      <c r="O33" s="3936"/>
      <c r="P33" s="3926">
        <f>+O33*G33</f>
        <v>0</v>
      </c>
    </row>
    <row r="34" spans="1:16" ht="30" customHeight="1">
      <c r="A34" s="3977" t="s">
        <v>3118</v>
      </c>
      <c r="B34" s="3940" t="s">
        <v>4076</v>
      </c>
      <c r="C34" s="3333" t="s">
        <v>4064</v>
      </c>
      <c r="D34" s="3930"/>
      <c r="E34" s="3931"/>
      <c r="F34" s="3930"/>
      <c r="G34" s="3938"/>
      <c r="H34" s="3928"/>
      <c r="I34" s="3928"/>
      <c r="J34" s="3928"/>
      <c r="K34" s="3933">
        <v>0.5</v>
      </c>
      <c r="L34" s="3930"/>
      <c r="M34" s="3931"/>
      <c r="N34" s="3931"/>
      <c r="O34" s="3936"/>
      <c r="P34" s="3926">
        <f>+O34*G34</f>
        <v>0</v>
      </c>
    </row>
    <row r="35" spans="1:16" ht="30" customHeight="1">
      <c r="A35" s="3977" t="s">
        <v>3119</v>
      </c>
      <c r="B35" s="3940" t="s">
        <v>4077</v>
      </c>
      <c r="C35" s="3333" t="s">
        <v>4065</v>
      </c>
      <c r="D35" s="3923"/>
      <c r="E35" s="3924"/>
      <c r="F35" s="3923"/>
      <c r="G35" s="3938"/>
      <c r="H35" s="3928"/>
      <c r="I35" s="3928"/>
      <c r="J35" s="3928"/>
      <c r="K35" s="3933">
        <v>1</v>
      </c>
      <c r="L35" s="3930"/>
      <c r="M35" s="3931"/>
      <c r="N35" s="3931"/>
      <c r="O35" s="3936"/>
      <c r="P35" s="3926">
        <f>+O35*G35</f>
        <v>0</v>
      </c>
    </row>
    <row r="36" spans="1:16" ht="30" customHeight="1">
      <c r="A36" s="3977" t="s">
        <v>3120</v>
      </c>
      <c r="B36" s="3940" t="s">
        <v>1639</v>
      </c>
      <c r="C36" s="3489" t="s">
        <v>4078</v>
      </c>
      <c r="D36" s="3937"/>
      <c r="E36" s="3937"/>
      <c r="F36" s="3937"/>
      <c r="G36" s="3938"/>
      <c r="H36" s="3928"/>
      <c r="I36" s="3928"/>
      <c r="J36" s="3928"/>
      <c r="K36" s="3928"/>
      <c r="L36" s="3930"/>
      <c r="M36" s="3931"/>
      <c r="N36" s="3931"/>
      <c r="O36" s="3937"/>
      <c r="P36" s="3926">
        <f>+P37+P38</f>
        <v>0</v>
      </c>
    </row>
    <row r="37" spans="1:16" ht="30" customHeight="1">
      <c r="A37" s="3977" t="s">
        <v>3121</v>
      </c>
      <c r="B37" s="3940" t="s">
        <v>4079</v>
      </c>
      <c r="C37" s="3333" t="s">
        <v>4080</v>
      </c>
      <c r="D37" s="3930"/>
      <c r="E37" s="3931"/>
      <c r="F37" s="3930"/>
      <c r="G37" s="3938"/>
      <c r="H37" s="3928"/>
      <c r="I37" s="3928"/>
      <c r="J37" s="3928"/>
      <c r="K37" s="3933">
        <v>0.5</v>
      </c>
      <c r="L37" s="3930"/>
      <c r="M37" s="3931"/>
      <c r="N37" s="3931"/>
      <c r="O37" s="3936"/>
      <c r="P37" s="3926">
        <f>+O37*G37</f>
        <v>0</v>
      </c>
    </row>
    <row r="38" spans="1:16" ht="30" customHeight="1">
      <c r="A38" s="3977" t="s">
        <v>3122</v>
      </c>
      <c r="B38" s="3942" t="s">
        <v>4081</v>
      </c>
      <c r="C38" s="3333" t="s">
        <v>4065</v>
      </c>
      <c r="D38" s="3930"/>
      <c r="E38" s="3931"/>
      <c r="F38" s="3930"/>
      <c r="G38" s="3938"/>
      <c r="H38" s="3928"/>
      <c r="I38" s="3928"/>
      <c r="J38" s="3928"/>
      <c r="K38" s="3933">
        <v>1</v>
      </c>
      <c r="L38" s="3930"/>
      <c r="M38" s="3931"/>
      <c r="N38" s="3931"/>
      <c r="O38" s="3936"/>
      <c r="P38" s="3926">
        <f>+O38*G38</f>
        <v>0</v>
      </c>
    </row>
    <row r="39" spans="1:16" ht="30" customHeight="1">
      <c r="A39" s="3977" t="s">
        <v>3123</v>
      </c>
      <c r="B39" s="3919" t="s">
        <v>1656</v>
      </c>
      <c r="C39" s="3943" t="s">
        <v>4082</v>
      </c>
      <c r="D39" s="3938"/>
      <c r="E39" s="3938"/>
      <c r="F39" s="3938"/>
      <c r="G39" s="3937"/>
      <c r="H39" s="3928"/>
      <c r="I39" s="3928"/>
      <c r="J39" s="3928"/>
      <c r="K39" s="3929"/>
      <c r="L39" s="3930"/>
      <c r="M39" s="3931"/>
      <c r="N39" s="3931"/>
      <c r="O39" s="3932"/>
      <c r="P39" s="3926">
        <f>+P40</f>
        <v>0</v>
      </c>
    </row>
    <row r="40" spans="1:16" ht="30" customHeight="1">
      <c r="A40" s="3977" t="s">
        <v>3124</v>
      </c>
      <c r="B40" s="3942" t="s">
        <v>3796</v>
      </c>
      <c r="C40" s="3978" t="s">
        <v>4083</v>
      </c>
      <c r="D40" s="3938"/>
      <c r="E40" s="3938"/>
      <c r="F40" s="3938"/>
      <c r="G40" s="3931"/>
      <c r="H40" s="3928"/>
      <c r="I40" s="3928"/>
      <c r="J40" s="3928"/>
      <c r="K40" s="3929"/>
      <c r="L40" s="3930"/>
      <c r="M40" s="3931"/>
      <c r="N40" s="3931"/>
      <c r="O40" s="3932"/>
      <c r="P40" s="3926">
        <f>+P41+P42</f>
        <v>0</v>
      </c>
    </row>
    <row r="41" spans="1:16" ht="30" customHeight="1">
      <c r="A41" s="3977" t="s">
        <v>3125</v>
      </c>
      <c r="B41" s="3942" t="s">
        <v>4084</v>
      </c>
      <c r="C41" s="3333" t="s">
        <v>4085</v>
      </c>
      <c r="D41" s="3938"/>
      <c r="E41" s="3938"/>
      <c r="F41" s="3938"/>
      <c r="G41" s="3931"/>
      <c r="H41" s="3933">
        <v>0.5</v>
      </c>
      <c r="I41" s="3933">
        <v>0.5</v>
      </c>
      <c r="J41" s="3933">
        <v>0.85</v>
      </c>
      <c r="K41" s="3929"/>
      <c r="L41" s="3934"/>
      <c r="M41" s="3935"/>
      <c r="N41" s="3935"/>
      <c r="O41" s="3932"/>
      <c r="P41" s="3926">
        <f>+L41*D41+M41*E41+N41*F41</f>
        <v>0</v>
      </c>
    </row>
    <row r="42" spans="1:16" ht="30" customHeight="1">
      <c r="A42" s="3977" t="s">
        <v>3126</v>
      </c>
      <c r="B42" s="3942" t="s">
        <v>4086</v>
      </c>
      <c r="C42" s="3333" t="s">
        <v>4087</v>
      </c>
      <c r="D42" s="3938"/>
      <c r="E42" s="3938"/>
      <c r="F42" s="3938"/>
      <c r="G42" s="3931"/>
      <c r="H42" s="3933">
        <v>1</v>
      </c>
      <c r="I42" s="3933">
        <v>1</v>
      </c>
      <c r="J42" s="3933">
        <v>1</v>
      </c>
      <c r="K42" s="3929"/>
      <c r="L42" s="3934"/>
      <c r="M42" s="3935"/>
      <c r="N42" s="3935"/>
      <c r="O42" s="3932"/>
      <c r="P42" s="3926">
        <f>+L42*D42+M42*E42+N42*F42</f>
        <v>0</v>
      </c>
    </row>
    <row r="43" spans="1:16" ht="30" customHeight="1">
      <c r="A43" s="3977" t="s">
        <v>3127</v>
      </c>
      <c r="B43" s="3919" t="s">
        <v>3763</v>
      </c>
      <c r="C43" s="3979" t="s">
        <v>4088</v>
      </c>
      <c r="D43" s="3938"/>
      <c r="E43" s="3938"/>
      <c r="F43" s="3938"/>
      <c r="G43" s="3931"/>
      <c r="H43" s="3928"/>
      <c r="I43" s="3928"/>
      <c r="J43" s="3928"/>
      <c r="K43" s="3929"/>
      <c r="L43" s="3930"/>
      <c r="M43" s="3931"/>
      <c r="N43" s="3931"/>
      <c r="O43" s="3932"/>
      <c r="P43" s="3926">
        <f>+P44+P45+P54+P55+P59+P63</f>
        <v>0</v>
      </c>
    </row>
    <row r="44" spans="1:16" ht="30" customHeight="1">
      <c r="A44" s="3977" t="s">
        <v>3128</v>
      </c>
      <c r="B44" s="3942" t="s">
        <v>3801</v>
      </c>
      <c r="C44" s="3489" t="s">
        <v>4089</v>
      </c>
      <c r="D44" s="3938"/>
      <c r="E44" s="3938"/>
      <c r="F44" s="3938"/>
      <c r="G44" s="3931"/>
      <c r="H44" s="3933">
        <v>0.5</v>
      </c>
      <c r="I44" s="3933">
        <v>0.5</v>
      </c>
      <c r="J44" s="3933">
        <v>1</v>
      </c>
      <c r="K44" s="3929"/>
      <c r="L44" s="3934"/>
      <c r="M44" s="3935"/>
      <c r="N44" s="3935"/>
      <c r="O44" s="3932"/>
      <c r="P44" s="3926">
        <f>+L44*D44+M44*E44+N44*F44</f>
        <v>0</v>
      </c>
    </row>
    <row r="45" spans="1:16" ht="30" customHeight="1">
      <c r="A45" s="3977" t="s">
        <v>3129</v>
      </c>
      <c r="B45" s="3942" t="s">
        <v>3802</v>
      </c>
      <c r="C45" s="3978" t="s">
        <v>4090</v>
      </c>
      <c r="D45" s="3938"/>
      <c r="E45" s="3938"/>
      <c r="F45" s="3938"/>
      <c r="G45" s="3931"/>
      <c r="H45" s="3928"/>
      <c r="I45" s="3928"/>
      <c r="J45" s="3928"/>
      <c r="K45" s="3929"/>
      <c r="L45" s="3930"/>
      <c r="M45" s="3931"/>
      <c r="N45" s="3931"/>
      <c r="O45" s="3932"/>
      <c r="P45" s="3926">
        <f>+P46+P50</f>
        <v>0</v>
      </c>
    </row>
    <row r="46" spans="1:16" ht="30" customHeight="1">
      <c r="A46" s="3977" t="s">
        <v>3130</v>
      </c>
      <c r="B46" s="3942" t="s">
        <v>4091</v>
      </c>
      <c r="C46" s="3333" t="s">
        <v>3660</v>
      </c>
      <c r="D46" s="3938"/>
      <c r="E46" s="3938"/>
      <c r="F46" s="3938"/>
      <c r="G46" s="3931"/>
      <c r="H46" s="3928"/>
      <c r="I46" s="3928"/>
      <c r="J46" s="3928"/>
      <c r="K46" s="3929"/>
      <c r="L46" s="3930"/>
      <c r="M46" s="3931"/>
      <c r="N46" s="3931"/>
      <c r="O46" s="3932"/>
      <c r="P46" s="3926">
        <f>+P47+P48+P49</f>
        <v>0</v>
      </c>
    </row>
    <row r="47" spans="1:16" ht="30" customHeight="1">
      <c r="A47" s="3977" t="s">
        <v>3131</v>
      </c>
      <c r="B47" s="3942" t="s">
        <v>4092</v>
      </c>
      <c r="C47" s="3333" t="s">
        <v>4063</v>
      </c>
      <c r="D47" s="3938"/>
      <c r="E47" s="3938"/>
      <c r="F47" s="3938"/>
      <c r="G47" s="3931"/>
      <c r="H47" s="3933">
        <v>0</v>
      </c>
      <c r="I47" s="3933">
        <v>0.5</v>
      </c>
      <c r="J47" s="3933">
        <v>1</v>
      </c>
      <c r="K47" s="3929"/>
      <c r="L47" s="3934"/>
      <c r="M47" s="3935"/>
      <c r="N47" s="3935"/>
      <c r="O47" s="3932"/>
      <c r="P47" s="3926">
        <f>+L47*D47+M47*E47+N47*F47</f>
        <v>0</v>
      </c>
    </row>
    <row r="48" spans="1:16" ht="30" customHeight="1">
      <c r="A48" s="3977" t="s">
        <v>3132</v>
      </c>
      <c r="B48" s="3942" t="s">
        <v>4093</v>
      </c>
      <c r="C48" s="3333" t="s">
        <v>4064</v>
      </c>
      <c r="D48" s="3938"/>
      <c r="E48" s="3938"/>
      <c r="F48" s="3938"/>
      <c r="G48" s="3931"/>
      <c r="H48" s="3933">
        <v>0.5</v>
      </c>
      <c r="I48" s="3933">
        <v>0.5</v>
      </c>
      <c r="J48" s="3933">
        <v>1</v>
      </c>
      <c r="K48" s="3929"/>
      <c r="L48" s="3934"/>
      <c r="M48" s="3935"/>
      <c r="N48" s="3935"/>
      <c r="O48" s="3932"/>
      <c r="P48" s="3926">
        <f>+L48*D48+M48*E48+N48*F48</f>
        <v>0</v>
      </c>
    </row>
    <row r="49" spans="1:16" ht="30" customHeight="1">
      <c r="A49" s="3977" t="s">
        <v>3133</v>
      </c>
      <c r="B49" s="3942" t="s">
        <v>4094</v>
      </c>
      <c r="C49" s="3333" t="s">
        <v>4065</v>
      </c>
      <c r="D49" s="3938"/>
      <c r="E49" s="3938"/>
      <c r="F49" s="3938"/>
      <c r="G49" s="3931"/>
      <c r="H49" s="3933">
        <v>1</v>
      </c>
      <c r="I49" s="3933">
        <v>1</v>
      </c>
      <c r="J49" s="3933">
        <v>1</v>
      </c>
      <c r="K49" s="3929"/>
      <c r="L49" s="3934"/>
      <c r="M49" s="3935"/>
      <c r="N49" s="3935"/>
      <c r="O49" s="3932"/>
      <c r="P49" s="3926">
        <f>+L49*D49+M49*E49+N49*F49</f>
        <v>0</v>
      </c>
    </row>
    <row r="50" spans="1:16" ht="30" customHeight="1">
      <c r="A50" s="3977" t="s">
        <v>3134</v>
      </c>
      <c r="B50" s="3942" t="s">
        <v>4095</v>
      </c>
      <c r="C50" s="3333" t="s">
        <v>4096</v>
      </c>
      <c r="D50" s="3938"/>
      <c r="E50" s="3938"/>
      <c r="F50" s="3938"/>
      <c r="G50" s="3931"/>
      <c r="H50" s="3928"/>
      <c r="I50" s="3928"/>
      <c r="J50" s="3928"/>
      <c r="K50" s="3929"/>
      <c r="L50" s="3930"/>
      <c r="M50" s="3931"/>
      <c r="N50" s="3931"/>
      <c r="O50" s="3932"/>
      <c r="P50" s="3926">
        <f>+P51+P52+P53</f>
        <v>0</v>
      </c>
    </row>
    <row r="51" spans="1:16" ht="30" customHeight="1">
      <c r="A51" s="3977" t="s">
        <v>4097</v>
      </c>
      <c r="B51" s="3942" t="s">
        <v>4098</v>
      </c>
      <c r="C51" s="3333" t="s">
        <v>4063</v>
      </c>
      <c r="D51" s="3938"/>
      <c r="E51" s="3938"/>
      <c r="F51" s="3938"/>
      <c r="G51" s="3931"/>
      <c r="H51" s="3933">
        <v>0.05</v>
      </c>
      <c r="I51" s="3933">
        <v>0.5</v>
      </c>
      <c r="J51" s="3933">
        <v>1</v>
      </c>
      <c r="K51" s="3929"/>
      <c r="L51" s="3934"/>
      <c r="M51" s="3935"/>
      <c r="N51" s="3935"/>
      <c r="O51" s="3932"/>
      <c r="P51" s="3926">
        <f>+L51*D51+M51*E51+N51*F51</f>
        <v>0</v>
      </c>
    </row>
    <row r="52" spans="1:16" ht="30" customHeight="1">
      <c r="A52" s="3977" t="s">
        <v>3340</v>
      </c>
      <c r="B52" s="3942" t="s">
        <v>4099</v>
      </c>
      <c r="C52" s="3333" t="s">
        <v>4064</v>
      </c>
      <c r="D52" s="3938"/>
      <c r="E52" s="3938"/>
      <c r="F52" s="3938"/>
      <c r="G52" s="3931"/>
      <c r="H52" s="3933">
        <v>0.5</v>
      </c>
      <c r="I52" s="3933">
        <v>0.5</v>
      </c>
      <c r="J52" s="3933">
        <v>1</v>
      </c>
      <c r="K52" s="3929"/>
      <c r="L52" s="3934"/>
      <c r="M52" s="3935"/>
      <c r="N52" s="3935"/>
      <c r="O52" s="3932"/>
      <c r="P52" s="3926">
        <f>+L52*D52+M52*E52+N52*F52</f>
        <v>0</v>
      </c>
    </row>
    <row r="53" spans="1:16" ht="30" customHeight="1">
      <c r="A53" s="3977" t="s">
        <v>3341</v>
      </c>
      <c r="B53" s="3942" t="s">
        <v>4100</v>
      </c>
      <c r="C53" s="3333" t="s">
        <v>4065</v>
      </c>
      <c r="D53" s="3938"/>
      <c r="E53" s="3938"/>
      <c r="F53" s="3938"/>
      <c r="G53" s="3931"/>
      <c r="H53" s="3933">
        <v>1</v>
      </c>
      <c r="I53" s="3933">
        <v>1</v>
      </c>
      <c r="J53" s="3933">
        <v>1</v>
      </c>
      <c r="K53" s="3929"/>
      <c r="L53" s="3934"/>
      <c r="M53" s="3935"/>
      <c r="N53" s="3935"/>
      <c r="O53" s="3932"/>
      <c r="P53" s="3926">
        <f>+L53*D53+M53*E53+N53*F53</f>
        <v>0</v>
      </c>
    </row>
    <row r="54" spans="1:16" ht="30" customHeight="1">
      <c r="A54" s="3977" t="s">
        <v>3342</v>
      </c>
      <c r="B54" s="3942" t="s">
        <v>3803</v>
      </c>
      <c r="C54" s="3978" t="s">
        <v>4101</v>
      </c>
      <c r="D54" s="3938"/>
      <c r="E54" s="3938"/>
      <c r="F54" s="3938"/>
      <c r="G54" s="3931"/>
      <c r="H54" s="3933">
        <v>0.1</v>
      </c>
      <c r="I54" s="3933">
        <v>0.5</v>
      </c>
      <c r="J54" s="3933">
        <v>1</v>
      </c>
      <c r="K54" s="3929"/>
      <c r="L54" s="3934"/>
      <c r="M54" s="3935"/>
      <c r="N54" s="3935"/>
      <c r="O54" s="3932"/>
      <c r="P54" s="3926">
        <f>+L54*D54+M54*E54+N54*F54</f>
        <v>0</v>
      </c>
    </row>
    <row r="55" spans="1:16" ht="30" customHeight="1">
      <c r="A55" s="3977" t="s">
        <v>3343</v>
      </c>
      <c r="B55" s="3942" t="s">
        <v>3804</v>
      </c>
      <c r="C55" s="3978" t="s">
        <v>4102</v>
      </c>
      <c r="D55" s="3938"/>
      <c r="E55" s="3938"/>
      <c r="F55" s="3938"/>
      <c r="G55" s="3937"/>
      <c r="H55" s="3928"/>
      <c r="I55" s="3928"/>
      <c r="J55" s="3928"/>
      <c r="K55" s="3929"/>
      <c r="L55" s="3930"/>
      <c r="M55" s="3931"/>
      <c r="N55" s="3931"/>
      <c r="O55" s="3932"/>
      <c r="P55" s="3926">
        <f>+P56+P57+P58</f>
        <v>0</v>
      </c>
    </row>
    <row r="56" spans="1:16" ht="30" customHeight="1">
      <c r="A56" s="3977" t="s">
        <v>3344</v>
      </c>
      <c r="B56" s="3942" t="s">
        <v>4103</v>
      </c>
      <c r="C56" s="3333" t="s">
        <v>4063</v>
      </c>
      <c r="D56" s="3938"/>
      <c r="E56" s="3938"/>
      <c r="F56" s="3938"/>
      <c r="G56" s="3931"/>
      <c r="H56" s="3933">
        <v>0.5</v>
      </c>
      <c r="I56" s="3933">
        <v>0.5</v>
      </c>
      <c r="J56" s="3933">
        <v>0.65</v>
      </c>
      <c r="K56" s="3929"/>
      <c r="L56" s="3934"/>
      <c r="M56" s="3935"/>
      <c r="N56" s="3935"/>
      <c r="O56" s="3932"/>
      <c r="P56" s="3926">
        <f>+L56*D56+M56*E56+N56*F56</f>
        <v>0</v>
      </c>
    </row>
    <row r="57" spans="1:16" ht="30" customHeight="1">
      <c r="A57" s="3977" t="s">
        <v>4104</v>
      </c>
      <c r="B57" s="3942" t="s">
        <v>4105</v>
      </c>
      <c r="C57" s="3333" t="s">
        <v>4064</v>
      </c>
      <c r="D57" s="3938"/>
      <c r="E57" s="3938"/>
      <c r="F57" s="3938"/>
      <c r="G57" s="3931"/>
      <c r="H57" s="3933">
        <v>0.5</v>
      </c>
      <c r="I57" s="3933">
        <v>0.5</v>
      </c>
      <c r="J57" s="3933">
        <v>0.65</v>
      </c>
      <c r="K57" s="3929"/>
      <c r="L57" s="3934"/>
      <c r="M57" s="3935"/>
      <c r="N57" s="3935"/>
      <c r="O57" s="3932"/>
      <c r="P57" s="3926">
        <f>+L57*D57+M57*E57+N57*F57</f>
        <v>0</v>
      </c>
    </row>
    <row r="58" spans="1:16" ht="30" customHeight="1">
      <c r="A58" s="3977" t="s">
        <v>4106</v>
      </c>
      <c r="B58" s="3942" t="s">
        <v>4107</v>
      </c>
      <c r="C58" s="3333" t="s">
        <v>4065</v>
      </c>
      <c r="D58" s="3938"/>
      <c r="E58" s="3938"/>
      <c r="F58" s="3938"/>
      <c r="G58" s="3931"/>
      <c r="H58" s="3933">
        <v>1</v>
      </c>
      <c r="I58" s="3933">
        <v>1</v>
      </c>
      <c r="J58" s="3933">
        <v>1</v>
      </c>
      <c r="K58" s="3929"/>
      <c r="L58" s="3934"/>
      <c r="M58" s="3935"/>
      <c r="N58" s="3935"/>
      <c r="O58" s="3932"/>
      <c r="P58" s="3926">
        <f>+L58*D58+M58*E58+N58*F58</f>
        <v>0</v>
      </c>
    </row>
    <row r="59" spans="1:16" ht="30" customHeight="1">
      <c r="A59" s="3977" t="s">
        <v>4108</v>
      </c>
      <c r="B59" s="3942" t="s">
        <v>4109</v>
      </c>
      <c r="C59" s="3978" t="s">
        <v>4110</v>
      </c>
      <c r="D59" s="3938"/>
      <c r="E59" s="3938"/>
      <c r="F59" s="3938"/>
      <c r="G59" s="3937"/>
      <c r="H59" s="3928"/>
      <c r="I59" s="3928"/>
      <c r="J59" s="3928"/>
      <c r="K59" s="3929"/>
      <c r="L59" s="3930"/>
      <c r="M59" s="3931"/>
      <c r="N59" s="3931"/>
      <c r="O59" s="3932"/>
      <c r="P59" s="3926">
        <f>+P61+P62</f>
        <v>0</v>
      </c>
    </row>
    <row r="60" spans="1:16" ht="30" customHeight="1">
      <c r="A60" s="3977" t="s">
        <v>4111</v>
      </c>
      <c r="B60" s="3942" t="s">
        <v>4112</v>
      </c>
      <c r="C60" s="3980" t="s">
        <v>4113</v>
      </c>
      <c r="D60" s="3938"/>
      <c r="E60" s="3938"/>
      <c r="F60" s="3938"/>
      <c r="G60" s="3937"/>
      <c r="H60" s="3928"/>
      <c r="I60" s="3928"/>
      <c r="J60" s="3928"/>
      <c r="K60" s="3929"/>
      <c r="L60" s="3930"/>
      <c r="M60" s="3930"/>
      <c r="N60" s="3930"/>
      <c r="O60" s="3932"/>
      <c r="P60" s="3926">
        <f>+L60*D60+M60*E60+N60*F60</f>
        <v>0</v>
      </c>
    </row>
    <row r="61" spans="1:16" ht="30" customHeight="1">
      <c r="A61" s="3977" t="s">
        <v>4114</v>
      </c>
      <c r="B61" s="3942" t="s">
        <v>4115</v>
      </c>
      <c r="C61" s="3333" t="s">
        <v>4080</v>
      </c>
      <c r="D61" s="3938"/>
      <c r="E61" s="3938"/>
      <c r="F61" s="3938"/>
      <c r="G61" s="3931"/>
      <c r="H61" s="3933">
        <v>0.5</v>
      </c>
      <c r="I61" s="3933">
        <v>0.5</v>
      </c>
      <c r="J61" s="3933">
        <v>0.85</v>
      </c>
      <c r="K61" s="3929"/>
      <c r="L61" s="3934"/>
      <c r="M61" s="3935"/>
      <c r="N61" s="3935"/>
      <c r="O61" s="3932"/>
      <c r="P61" s="3926">
        <f>+L61*D61+M61*E61+N61*F61</f>
        <v>0</v>
      </c>
    </row>
    <row r="62" spans="1:16" ht="30" customHeight="1">
      <c r="A62" s="3977" t="s">
        <v>4116</v>
      </c>
      <c r="B62" s="3942" t="s">
        <v>4117</v>
      </c>
      <c r="C62" s="3333" t="s">
        <v>4065</v>
      </c>
      <c r="D62" s="3938"/>
      <c r="E62" s="3938"/>
      <c r="F62" s="3938"/>
      <c r="G62" s="3931"/>
      <c r="H62" s="3933">
        <v>1</v>
      </c>
      <c r="I62" s="3933">
        <v>1</v>
      </c>
      <c r="J62" s="3933">
        <v>1</v>
      </c>
      <c r="K62" s="3929"/>
      <c r="L62" s="3934"/>
      <c r="M62" s="3935"/>
      <c r="N62" s="3935"/>
      <c r="O62" s="3932"/>
      <c r="P62" s="3926">
        <f>+L62*D62+M62*E62+N62*F62</f>
        <v>0</v>
      </c>
    </row>
    <row r="63" spans="1:16" ht="30" customHeight="1">
      <c r="A63" s="3977" t="s">
        <v>4118</v>
      </c>
      <c r="B63" s="3942" t="s">
        <v>4119</v>
      </c>
      <c r="C63" s="3489" t="s">
        <v>4120</v>
      </c>
      <c r="D63" s="3938"/>
      <c r="E63" s="3938"/>
      <c r="F63" s="3938"/>
      <c r="G63" s="3931"/>
      <c r="H63" s="3933">
        <v>0.1</v>
      </c>
      <c r="I63" s="3933">
        <v>0.5</v>
      </c>
      <c r="J63" s="3933">
        <v>0.85</v>
      </c>
      <c r="K63" s="3929"/>
      <c r="L63" s="3934"/>
      <c r="M63" s="3935"/>
      <c r="N63" s="3935"/>
      <c r="O63" s="3932"/>
      <c r="P63" s="3926">
        <f>+L63*D63+M63*E63+N63*F63</f>
        <v>0</v>
      </c>
    </row>
    <row r="64" spans="1:16" ht="30" customHeight="1">
      <c r="A64" s="3977" t="s">
        <v>3318</v>
      </c>
      <c r="B64" s="3919" t="s">
        <v>4121</v>
      </c>
      <c r="C64" s="3946" t="s">
        <v>4122</v>
      </c>
      <c r="D64" s="3938"/>
      <c r="E64" s="3938"/>
      <c r="F64" s="3938"/>
      <c r="G64" s="3931"/>
      <c r="H64" s="3928"/>
      <c r="I64" s="3928"/>
      <c r="J64" s="3928"/>
      <c r="K64" s="3929"/>
      <c r="L64" s="3934"/>
      <c r="M64" s="3935"/>
      <c r="N64" s="3935"/>
      <c r="O64" s="3932"/>
      <c r="P64" s="3926">
        <f t="shared" ref="P64" si="0">+L64*D64+M64*E64+N64*F64</f>
        <v>0</v>
      </c>
    </row>
    <row r="65" spans="1:16" ht="30" customHeight="1">
      <c r="A65" s="3977" t="s">
        <v>3319</v>
      </c>
      <c r="B65" s="3919" t="s">
        <v>4123</v>
      </c>
      <c r="C65" s="3947" t="s">
        <v>4124</v>
      </c>
      <c r="D65" s="3938"/>
      <c r="E65" s="3938"/>
      <c r="F65" s="3938"/>
      <c r="G65" s="3937"/>
      <c r="H65" s="3928"/>
      <c r="I65" s="3928"/>
      <c r="J65" s="3928"/>
      <c r="K65" s="3929"/>
      <c r="L65" s="3934"/>
      <c r="M65" s="3935"/>
      <c r="N65" s="3935"/>
      <c r="O65" s="3932"/>
      <c r="P65" s="3926">
        <f>+P66+P67+P68</f>
        <v>0</v>
      </c>
    </row>
    <row r="66" spans="1:16" ht="30" customHeight="1">
      <c r="A66" s="3977" t="s">
        <v>4125</v>
      </c>
      <c r="B66" s="3942" t="s">
        <v>4126</v>
      </c>
      <c r="C66" s="3978" t="s">
        <v>4127</v>
      </c>
      <c r="D66" s="3938"/>
      <c r="E66" s="3931"/>
      <c r="F66" s="3931"/>
      <c r="G66" s="3931"/>
      <c r="H66" s="3933">
        <v>0.05</v>
      </c>
      <c r="I66" s="3422"/>
      <c r="J66" s="3422"/>
      <c r="K66" s="3948"/>
      <c r="L66" s="3934"/>
      <c r="M66" s="3931"/>
      <c r="N66" s="3931"/>
      <c r="O66" s="3932"/>
      <c r="P66" s="3926">
        <f>+L66*D66</f>
        <v>0</v>
      </c>
    </row>
    <row r="67" spans="1:16" ht="30" customHeight="1">
      <c r="A67" s="3977" t="s">
        <v>4128</v>
      </c>
      <c r="B67" s="3942" t="s">
        <v>4129</v>
      </c>
      <c r="C67" s="3978" t="s">
        <v>4130</v>
      </c>
      <c r="D67" s="3938"/>
      <c r="E67" s="3931"/>
      <c r="F67" s="3931"/>
      <c r="G67" s="3931"/>
      <c r="H67" s="3933">
        <v>1</v>
      </c>
      <c r="I67" s="3422"/>
      <c r="J67" s="3422"/>
      <c r="K67" s="3948"/>
      <c r="L67" s="3934"/>
      <c r="M67" s="3931"/>
      <c r="N67" s="3931"/>
      <c r="O67" s="3932"/>
      <c r="P67" s="3926">
        <f>+L67*D67</f>
        <v>0</v>
      </c>
    </row>
    <row r="68" spans="1:16" ht="30" customHeight="1">
      <c r="A68" s="3977" t="s">
        <v>3320</v>
      </c>
      <c r="B68" s="3942" t="s">
        <v>4131</v>
      </c>
      <c r="C68" s="3978" t="s">
        <v>4132</v>
      </c>
      <c r="D68" s="3938"/>
      <c r="E68" s="3935"/>
      <c r="F68" s="3935"/>
      <c r="G68" s="3935"/>
      <c r="H68" s="3933">
        <v>0.85</v>
      </c>
      <c r="I68" s="3933">
        <v>0.85</v>
      </c>
      <c r="J68" s="3933">
        <v>0.85</v>
      </c>
      <c r="K68" s="3933">
        <v>0.85</v>
      </c>
      <c r="L68" s="3934"/>
      <c r="M68" s="3935"/>
      <c r="N68" s="3935"/>
      <c r="O68" s="3936"/>
      <c r="P68" s="3926">
        <f>+D68*L68+E68*M68+F68*N68+G68*O68</f>
        <v>0</v>
      </c>
    </row>
    <row r="69" spans="1:16" ht="30" customHeight="1">
      <c r="A69" s="3977" t="s">
        <v>4133</v>
      </c>
      <c r="B69" s="3919" t="s">
        <v>4134</v>
      </c>
      <c r="C69" s="3949" t="s">
        <v>4135</v>
      </c>
      <c r="D69" s="3938"/>
      <c r="E69" s="3935"/>
      <c r="F69" s="3935"/>
      <c r="G69" s="3935"/>
      <c r="H69" s="3933">
        <v>0.85</v>
      </c>
      <c r="I69" s="3933">
        <v>0.85</v>
      </c>
      <c r="J69" s="3933">
        <v>0.85</v>
      </c>
      <c r="K69" s="3933">
        <v>0.85</v>
      </c>
      <c r="L69" s="3934"/>
      <c r="M69" s="3935"/>
      <c r="N69" s="3935"/>
      <c r="O69" s="3936"/>
      <c r="P69" s="3926">
        <f>+D69*L69+E69*M69+F69*N69+G69*O69</f>
        <v>0</v>
      </c>
    </row>
    <row r="70" spans="1:16" ht="30" customHeight="1">
      <c r="A70" s="3977" t="s">
        <v>4136</v>
      </c>
      <c r="B70" s="3919" t="s">
        <v>4137</v>
      </c>
      <c r="C70" s="3950" t="s">
        <v>4138</v>
      </c>
      <c r="D70" s="3938"/>
      <c r="E70" s="3935"/>
      <c r="F70" s="3935"/>
      <c r="G70" s="3937"/>
      <c r="H70" s="3928"/>
      <c r="I70" s="3928"/>
      <c r="J70" s="3928"/>
      <c r="K70" s="3929"/>
      <c r="L70" s="3930"/>
      <c r="M70" s="3931"/>
      <c r="N70" s="3931"/>
      <c r="O70" s="3932"/>
      <c r="P70" s="3926">
        <f>+P71+P74+P75+P76</f>
        <v>0</v>
      </c>
    </row>
    <row r="71" spans="1:16" ht="30" customHeight="1">
      <c r="A71" s="3977" t="s">
        <v>4139</v>
      </c>
      <c r="B71" s="3942" t="s">
        <v>4140</v>
      </c>
      <c r="C71" s="3981" t="s">
        <v>4141</v>
      </c>
      <c r="D71" s="3930"/>
      <c r="E71" s="3931"/>
      <c r="F71" s="3935"/>
      <c r="G71" s="3931"/>
      <c r="H71" s="3928"/>
      <c r="I71" s="3928"/>
      <c r="J71" s="3928"/>
      <c r="K71" s="3929"/>
      <c r="L71" s="3930"/>
      <c r="M71" s="3931"/>
      <c r="N71" s="3935"/>
      <c r="O71" s="3932"/>
      <c r="P71" s="3926">
        <f>+P72+P73</f>
        <v>0</v>
      </c>
    </row>
    <row r="72" spans="1:16" ht="30" customHeight="1">
      <c r="A72" s="3977" t="s">
        <v>4142</v>
      </c>
      <c r="B72" s="3942" t="s">
        <v>4143</v>
      </c>
      <c r="C72" s="3333" t="s">
        <v>4080</v>
      </c>
      <c r="D72" s="3930"/>
      <c r="E72" s="3931"/>
      <c r="F72" s="3935"/>
      <c r="G72" s="3931"/>
      <c r="H72" s="3928"/>
      <c r="I72" s="3928"/>
      <c r="J72" s="3933">
        <v>0.85</v>
      </c>
      <c r="K72" s="3929"/>
      <c r="L72" s="3930"/>
      <c r="M72" s="3931"/>
      <c r="N72" s="3935"/>
      <c r="O72" s="3932"/>
      <c r="P72" s="3926">
        <f>+N72*F72</f>
        <v>0</v>
      </c>
    </row>
    <row r="73" spans="1:16" ht="30" customHeight="1">
      <c r="A73" s="3977" t="s">
        <v>4144</v>
      </c>
      <c r="B73" s="3942" t="s">
        <v>4145</v>
      </c>
      <c r="C73" s="3333" t="s">
        <v>4065</v>
      </c>
      <c r="D73" s="3930"/>
      <c r="E73" s="3931"/>
      <c r="F73" s="3935"/>
      <c r="G73" s="3931"/>
      <c r="H73" s="3928"/>
      <c r="I73" s="3928"/>
      <c r="J73" s="3933">
        <v>1</v>
      </c>
      <c r="K73" s="3929"/>
      <c r="L73" s="3930"/>
      <c r="M73" s="3931"/>
      <c r="N73" s="3935"/>
      <c r="O73" s="3932"/>
      <c r="P73" s="3926">
        <f>+N73*F73</f>
        <v>0</v>
      </c>
    </row>
    <row r="74" spans="1:16" ht="30" customHeight="1">
      <c r="A74" s="3977" t="s">
        <v>4146</v>
      </c>
      <c r="B74" s="3942" t="s">
        <v>4147</v>
      </c>
      <c r="C74" s="3978" t="s">
        <v>4148</v>
      </c>
      <c r="D74" s="3934"/>
      <c r="E74" s="3931"/>
      <c r="F74" s="3931"/>
      <c r="G74" s="3931"/>
      <c r="H74" s="3933">
        <v>0</v>
      </c>
      <c r="I74" s="3928"/>
      <c r="J74" s="3928"/>
      <c r="K74" s="3929"/>
      <c r="L74" s="3934"/>
      <c r="M74" s="3931"/>
      <c r="N74" s="3931"/>
      <c r="O74" s="3932"/>
      <c r="P74" s="3926">
        <f>+L74*D74</f>
        <v>0</v>
      </c>
    </row>
    <row r="75" spans="1:16" ht="30" customHeight="1">
      <c r="A75" s="3977" t="s">
        <v>4149</v>
      </c>
      <c r="B75" s="3942" t="s">
        <v>4150</v>
      </c>
      <c r="C75" s="3978" t="s">
        <v>4151</v>
      </c>
      <c r="D75" s="3934"/>
      <c r="E75" s="3935"/>
      <c r="F75" s="3935"/>
      <c r="G75" s="3931"/>
      <c r="H75" s="3933">
        <v>1</v>
      </c>
      <c r="I75" s="3933">
        <v>1</v>
      </c>
      <c r="J75" s="3933">
        <v>1</v>
      </c>
      <c r="K75" s="3929"/>
      <c r="L75" s="3934"/>
      <c r="M75" s="3935"/>
      <c r="N75" s="3935"/>
      <c r="O75" s="3932"/>
      <c r="P75" s="3926">
        <f>+D75*L75+E75*M75+F75*N75</f>
        <v>0</v>
      </c>
    </row>
    <row r="76" spans="1:16" ht="30" customHeight="1">
      <c r="A76" s="3977" t="s">
        <v>4152</v>
      </c>
      <c r="B76" s="3942" t="s">
        <v>4153</v>
      </c>
      <c r="C76" s="3489" t="s">
        <v>4154</v>
      </c>
      <c r="D76" s="3934"/>
      <c r="E76" s="3935"/>
      <c r="F76" s="3935"/>
      <c r="G76" s="3931"/>
      <c r="H76" s="3933">
        <v>0.5</v>
      </c>
      <c r="I76" s="3933">
        <v>0.5</v>
      </c>
      <c r="J76" s="3933">
        <v>1</v>
      </c>
      <c r="K76" s="3929"/>
      <c r="L76" s="3934"/>
      <c r="M76" s="3935"/>
      <c r="N76" s="3935"/>
      <c r="O76" s="3932"/>
      <c r="P76" s="3926">
        <f>+D76*L76+E76*M76+F76*N76</f>
        <v>0</v>
      </c>
    </row>
    <row r="77" spans="1:16" ht="30" customHeight="1">
      <c r="A77" s="3977" t="s">
        <v>4155</v>
      </c>
      <c r="B77" s="3919" t="s">
        <v>4156</v>
      </c>
      <c r="C77" s="3950" t="s">
        <v>4157</v>
      </c>
      <c r="D77" s="3934"/>
      <c r="E77" s="3935"/>
      <c r="F77" s="3935"/>
      <c r="G77" s="3937"/>
      <c r="H77" s="3928"/>
      <c r="I77" s="3928"/>
      <c r="J77" s="3928"/>
      <c r="K77" s="3929"/>
      <c r="L77" s="3930"/>
      <c r="M77" s="3931"/>
      <c r="N77" s="3931"/>
      <c r="O77" s="3932"/>
      <c r="P77" s="3926">
        <f>+P78+P79+P80+P81</f>
        <v>0</v>
      </c>
    </row>
    <row r="78" spans="1:16" ht="30" customHeight="1">
      <c r="A78" s="3977" t="s">
        <v>4158</v>
      </c>
      <c r="B78" s="3942" t="s">
        <v>4159</v>
      </c>
      <c r="C78" s="3982" t="s">
        <v>4160</v>
      </c>
      <c r="D78" s="3934"/>
      <c r="E78" s="3935"/>
      <c r="F78" s="3935"/>
      <c r="G78" s="3931"/>
      <c r="H78" s="3928"/>
      <c r="I78" s="3928"/>
      <c r="J78" s="3928"/>
      <c r="K78" s="3929"/>
      <c r="L78" s="3934"/>
      <c r="M78" s="3935"/>
      <c r="N78" s="3935"/>
      <c r="O78" s="3932"/>
      <c r="P78" s="3926">
        <f>+D78*L78+E78*M78+F78*N78</f>
        <v>0</v>
      </c>
    </row>
    <row r="79" spans="1:16" ht="30" customHeight="1">
      <c r="A79" s="3977" t="s">
        <v>4161</v>
      </c>
      <c r="B79" s="3942" t="s">
        <v>4162</v>
      </c>
      <c r="C79" s="3978" t="s">
        <v>4163</v>
      </c>
      <c r="D79" s="3934"/>
      <c r="E79" s="3935"/>
      <c r="F79" s="3935"/>
      <c r="G79" s="3931"/>
      <c r="H79" s="3933">
        <v>0.05</v>
      </c>
      <c r="I79" s="3933">
        <v>0.05</v>
      </c>
      <c r="J79" s="3933">
        <v>0.05</v>
      </c>
      <c r="K79" s="3929"/>
      <c r="L79" s="3934"/>
      <c r="M79" s="3935"/>
      <c r="N79" s="3935"/>
      <c r="O79" s="3932"/>
      <c r="P79" s="3926">
        <f>+D79*L79+E79*M79+F79*N79</f>
        <v>0</v>
      </c>
    </row>
    <row r="80" spans="1:16" ht="30" customHeight="1">
      <c r="A80" s="3977" t="s">
        <v>4164</v>
      </c>
      <c r="B80" s="3942" t="s">
        <v>4165</v>
      </c>
      <c r="C80" s="3983" t="s">
        <v>4166</v>
      </c>
      <c r="D80" s="3934"/>
      <c r="E80" s="3935"/>
      <c r="F80" s="3935"/>
      <c r="G80" s="3954"/>
      <c r="H80" s="3955">
        <v>0.05</v>
      </c>
      <c r="I80" s="3956">
        <v>7.4999999999999997E-2</v>
      </c>
      <c r="J80" s="3955">
        <v>0.1</v>
      </c>
      <c r="K80" s="3957"/>
      <c r="L80" s="3934"/>
      <c r="M80" s="3935"/>
      <c r="N80" s="3935"/>
      <c r="O80" s="3958"/>
      <c r="P80" s="3926">
        <f>+D80*L80+E80*M80+F80*N80</f>
        <v>0</v>
      </c>
    </row>
    <row r="81" spans="1:16" ht="30" customHeight="1" thickBot="1">
      <c r="A81" s="3984" t="s">
        <v>4167</v>
      </c>
      <c r="B81" s="3960" t="s">
        <v>4168</v>
      </c>
      <c r="C81" s="3985" t="s">
        <v>4169</v>
      </c>
      <c r="D81" s="3962"/>
      <c r="E81" s="3963"/>
      <c r="F81" s="3963"/>
      <c r="G81" s="3964"/>
      <c r="H81" s="3965">
        <v>1</v>
      </c>
      <c r="I81" s="3966">
        <v>1</v>
      </c>
      <c r="J81" s="3965">
        <v>1</v>
      </c>
      <c r="K81" s="3967"/>
      <c r="L81" s="3962"/>
      <c r="M81" s="3963"/>
      <c r="N81" s="3963"/>
      <c r="O81" s="3968"/>
      <c r="P81" s="3969">
        <f>+D81*L81+E81*M81+F81*N81</f>
        <v>0</v>
      </c>
    </row>
  </sheetData>
  <mergeCells count="12">
    <mergeCell ref="L9:N9"/>
    <mergeCell ref="O9:O10"/>
    <mergeCell ref="A7:P7"/>
    <mergeCell ref="A8:C10"/>
    <mergeCell ref="D8:G8"/>
    <mergeCell ref="H8:K8"/>
    <mergeCell ref="L8:O8"/>
    <mergeCell ref="P8:P10"/>
    <mergeCell ref="D9:F9"/>
    <mergeCell ref="G9:G10"/>
    <mergeCell ref="H9:J9"/>
    <mergeCell ref="K9:K10"/>
  </mergeCell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1"/>
  <sheetViews>
    <sheetView zoomScale="70" zoomScaleNormal="70" workbookViewId="0"/>
  </sheetViews>
  <sheetFormatPr defaultColWidth="11.42578125" defaultRowHeight="14.25"/>
  <cols>
    <col min="1" max="1" width="20.7109375" style="1045" customWidth="1"/>
    <col min="2" max="2" width="13.28515625" style="1045" customWidth="1"/>
    <col min="3" max="3" width="67.7109375" style="1046" customWidth="1"/>
    <col min="4" max="4" width="20.7109375" style="3986" customWidth="1"/>
    <col min="5" max="5" width="18.85546875" style="3986" customWidth="1"/>
    <col min="6" max="7" width="20.7109375" style="3986" customWidth="1"/>
    <col min="8" max="11" width="20.7109375" style="1046" customWidth="1"/>
    <col min="12" max="15" width="20.7109375" style="3986" customWidth="1"/>
    <col min="16" max="16" width="19.28515625" style="1046" customWidth="1"/>
    <col min="17" max="16384" width="11.42578125" style="1046"/>
  </cols>
  <sheetData>
    <row r="1" spans="1:16" ht="15">
      <c r="A1" s="3970" t="s">
        <v>48</v>
      </c>
      <c r="B1" s="3893" t="s">
        <v>1014</v>
      </c>
    </row>
    <row r="2" spans="1:16" ht="15">
      <c r="A2" s="3970" t="s">
        <v>49</v>
      </c>
      <c r="B2" s="3970" t="s">
        <v>4006</v>
      </c>
    </row>
    <row r="3" spans="1:16" ht="15">
      <c r="A3" s="3970" t="s">
        <v>47</v>
      </c>
      <c r="B3" s="3893" t="s">
        <v>4048</v>
      </c>
    </row>
    <row r="4" spans="1:16" ht="15">
      <c r="A4" s="3970" t="s">
        <v>51</v>
      </c>
      <c r="B4" s="3970" t="s">
        <v>71</v>
      </c>
    </row>
    <row r="6" spans="1:16" ht="15" thickBot="1"/>
    <row r="7" spans="1:16" ht="30" customHeight="1" thickBot="1">
      <c r="A7" s="5310" t="s">
        <v>4049</v>
      </c>
      <c r="B7" s="5311"/>
      <c r="C7" s="5311"/>
      <c r="D7" s="5311"/>
      <c r="E7" s="5311"/>
      <c r="F7" s="5311"/>
      <c r="G7" s="5311"/>
      <c r="H7" s="5311"/>
      <c r="I7" s="5311"/>
      <c r="J7" s="5311"/>
      <c r="K7" s="5311"/>
      <c r="L7" s="5311"/>
      <c r="M7" s="5311"/>
      <c r="N7" s="5311"/>
      <c r="O7" s="5311"/>
      <c r="P7" s="5312"/>
    </row>
    <row r="8" spans="1:16" ht="30" customHeight="1">
      <c r="A8" s="5313"/>
      <c r="B8" s="5314"/>
      <c r="C8" s="5315"/>
      <c r="D8" s="5329" t="s">
        <v>2783</v>
      </c>
      <c r="E8" s="5333"/>
      <c r="F8" s="5333"/>
      <c r="G8" s="5333"/>
      <c r="H8" s="5307" t="s">
        <v>4050</v>
      </c>
      <c r="I8" s="5322"/>
      <c r="J8" s="5322"/>
      <c r="K8" s="5322"/>
      <c r="L8" s="5329" t="s">
        <v>4051</v>
      </c>
      <c r="M8" s="5333"/>
      <c r="N8" s="5333"/>
      <c r="O8" s="5333"/>
      <c r="P8" s="5150" t="s">
        <v>4052</v>
      </c>
    </row>
    <row r="9" spans="1:16" s="3898" customFormat="1" ht="30" customHeight="1">
      <c r="A9" s="5316"/>
      <c r="B9" s="5317"/>
      <c r="C9" s="5318"/>
      <c r="D9" s="5329" t="s">
        <v>4053</v>
      </c>
      <c r="E9" s="5330"/>
      <c r="F9" s="5330"/>
      <c r="G9" s="5331" t="s">
        <v>4054</v>
      </c>
      <c r="H9" s="5307" t="s">
        <v>4053</v>
      </c>
      <c r="I9" s="5308"/>
      <c r="J9" s="5308"/>
      <c r="K9" s="5305" t="s">
        <v>4055</v>
      </c>
      <c r="L9" s="5329" t="s">
        <v>4053</v>
      </c>
      <c r="M9" s="5330"/>
      <c r="N9" s="5330"/>
      <c r="O9" s="5331" t="s">
        <v>4054</v>
      </c>
      <c r="P9" s="5326"/>
    </row>
    <row r="10" spans="1:16" ht="30" customHeight="1">
      <c r="A10" s="5316"/>
      <c r="B10" s="5317"/>
      <c r="C10" s="5318"/>
      <c r="D10" s="3987" t="s">
        <v>4056</v>
      </c>
      <c r="E10" s="3987" t="s">
        <v>4057</v>
      </c>
      <c r="F10" s="3987" t="s">
        <v>4058</v>
      </c>
      <c r="G10" s="5332"/>
      <c r="H10" s="3971" t="s">
        <v>4056</v>
      </c>
      <c r="I10" s="3971" t="s">
        <v>4057</v>
      </c>
      <c r="J10" s="3971" t="s">
        <v>4058</v>
      </c>
      <c r="K10" s="5325"/>
      <c r="L10" s="3987" t="s">
        <v>4056</v>
      </c>
      <c r="M10" s="3987" t="s">
        <v>4057</v>
      </c>
      <c r="N10" s="3987" t="s">
        <v>4058</v>
      </c>
      <c r="O10" s="5332"/>
      <c r="P10" s="5326"/>
    </row>
    <row r="11" spans="1:16" s="3906" customFormat="1" ht="30" customHeight="1" thickBot="1">
      <c r="A11" s="3972" t="s">
        <v>1651</v>
      </c>
      <c r="B11" s="3973" t="s">
        <v>4059</v>
      </c>
      <c r="C11" s="3974" t="s">
        <v>1415</v>
      </c>
      <c r="D11" s="3988" t="s">
        <v>3273</v>
      </c>
      <c r="E11" s="3988" t="s">
        <v>3274</v>
      </c>
      <c r="F11" s="3988" t="s">
        <v>3275</v>
      </c>
      <c r="G11" s="3988" t="s">
        <v>3276</v>
      </c>
      <c r="H11" s="3975" t="s">
        <v>3277</v>
      </c>
      <c r="I11" s="3975" t="s">
        <v>3278</v>
      </c>
      <c r="J11" s="3975" t="s">
        <v>3324</v>
      </c>
      <c r="K11" s="3975" t="s">
        <v>3325</v>
      </c>
      <c r="L11" s="3988" t="s">
        <v>3326</v>
      </c>
      <c r="M11" s="3988" t="s">
        <v>3066</v>
      </c>
      <c r="N11" s="3988" t="s">
        <v>3067</v>
      </c>
      <c r="O11" s="3988" t="s">
        <v>3068</v>
      </c>
      <c r="P11" s="3976" t="s">
        <v>3070</v>
      </c>
    </row>
    <row r="12" spans="1:16" ht="30" customHeight="1">
      <c r="A12" s="3977" t="s">
        <v>3273</v>
      </c>
      <c r="B12" s="3919" t="s">
        <v>132</v>
      </c>
      <c r="C12" s="2553" t="s">
        <v>4060</v>
      </c>
      <c r="D12" s="3910"/>
      <c r="E12" s="3910"/>
      <c r="F12" s="3910"/>
      <c r="G12" s="3910"/>
      <c r="H12" s="3911"/>
      <c r="I12" s="3911"/>
      <c r="J12" s="3911"/>
      <c r="K12" s="3912"/>
      <c r="L12" s="3913"/>
      <c r="M12" s="3914"/>
      <c r="N12" s="3914"/>
      <c r="O12" s="3915"/>
      <c r="P12" s="3916">
        <f>+P13+P19+P39+P43+P64+P65+P69+P70+P77</f>
        <v>0</v>
      </c>
    </row>
    <row r="13" spans="1:16" ht="30" customHeight="1">
      <c r="A13" s="3977" t="s">
        <v>3274</v>
      </c>
      <c r="B13" s="3919" t="s">
        <v>1420</v>
      </c>
      <c r="C13" s="2553" t="s">
        <v>4061</v>
      </c>
      <c r="D13" s="3920"/>
      <c r="E13" s="3920"/>
      <c r="F13" s="3920"/>
      <c r="G13" s="3920"/>
      <c r="H13" s="3921"/>
      <c r="I13" s="3921"/>
      <c r="J13" s="3921"/>
      <c r="K13" s="3922"/>
      <c r="L13" s="3923"/>
      <c r="M13" s="3924"/>
      <c r="N13" s="3924"/>
      <c r="O13" s="3925"/>
      <c r="P13" s="3926">
        <f>+P14+P18</f>
        <v>0</v>
      </c>
    </row>
    <row r="14" spans="1:16" ht="30" customHeight="1">
      <c r="A14" s="3977" t="s">
        <v>3275</v>
      </c>
      <c r="B14" s="3927" t="s">
        <v>1423</v>
      </c>
      <c r="C14" s="3489" t="s">
        <v>4062</v>
      </c>
      <c r="D14" s="3920"/>
      <c r="E14" s="3920"/>
      <c r="F14" s="3920"/>
      <c r="G14" s="3920"/>
      <c r="H14" s="3928"/>
      <c r="I14" s="3928"/>
      <c r="J14" s="3928"/>
      <c r="K14" s="3929"/>
      <c r="L14" s="3930"/>
      <c r="M14" s="3931"/>
      <c r="N14" s="3931"/>
      <c r="O14" s="3932"/>
      <c r="P14" s="3926">
        <f>+P15+P16+P17</f>
        <v>0</v>
      </c>
    </row>
    <row r="15" spans="1:16" ht="30" customHeight="1">
      <c r="A15" s="3977" t="s">
        <v>3276</v>
      </c>
      <c r="B15" s="3927" t="s">
        <v>1426</v>
      </c>
      <c r="C15" s="3333" t="s">
        <v>4063</v>
      </c>
      <c r="D15" s="3920"/>
      <c r="E15" s="3920"/>
      <c r="F15" s="3920"/>
      <c r="G15" s="3920"/>
      <c r="H15" s="3933">
        <v>0</v>
      </c>
      <c r="I15" s="3933">
        <v>0</v>
      </c>
      <c r="J15" s="3933">
        <v>0</v>
      </c>
      <c r="K15" s="3933">
        <v>0</v>
      </c>
      <c r="L15" s="3934"/>
      <c r="M15" s="3935"/>
      <c r="N15" s="3935"/>
      <c r="O15" s="3936"/>
      <c r="P15" s="3926">
        <f>+D15*L15+E15*M15+F15*N15+G15*O15</f>
        <v>0</v>
      </c>
    </row>
    <row r="16" spans="1:16" ht="30" customHeight="1">
      <c r="A16" s="3977" t="s">
        <v>3277</v>
      </c>
      <c r="B16" s="3927" t="s">
        <v>1452</v>
      </c>
      <c r="C16" s="3333" t="s">
        <v>4064</v>
      </c>
      <c r="D16" s="3920"/>
      <c r="E16" s="3920"/>
      <c r="F16" s="3920"/>
      <c r="G16" s="3920"/>
      <c r="H16" s="3933">
        <v>0.5</v>
      </c>
      <c r="I16" s="3933">
        <v>0.5</v>
      </c>
      <c r="J16" s="3933">
        <v>0.5</v>
      </c>
      <c r="K16" s="3933">
        <v>0.5</v>
      </c>
      <c r="L16" s="3934"/>
      <c r="M16" s="3935"/>
      <c r="N16" s="3935"/>
      <c r="O16" s="3936"/>
      <c r="P16" s="3926">
        <f>+D16*L16+E16*M16+F16*N16+G16*O16</f>
        <v>0</v>
      </c>
    </row>
    <row r="17" spans="1:16" ht="30" customHeight="1">
      <c r="A17" s="3977" t="s">
        <v>3278</v>
      </c>
      <c r="B17" s="3927" t="s">
        <v>1464</v>
      </c>
      <c r="C17" s="3333" t="s">
        <v>4065</v>
      </c>
      <c r="D17" s="3920"/>
      <c r="E17" s="3920"/>
      <c r="F17" s="3920"/>
      <c r="G17" s="3920"/>
      <c r="H17" s="3933">
        <v>1</v>
      </c>
      <c r="I17" s="3933">
        <v>1</v>
      </c>
      <c r="J17" s="3933">
        <v>1</v>
      </c>
      <c r="K17" s="3933">
        <v>1</v>
      </c>
      <c r="L17" s="3934"/>
      <c r="M17" s="3935"/>
      <c r="N17" s="3935"/>
      <c r="O17" s="3936"/>
      <c r="P17" s="3926">
        <f>+D17*L17+E17*M17+F17*N17+G17*O17</f>
        <v>0</v>
      </c>
    </row>
    <row r="18" spans="1:16" ht="30" customHeight="1">
      <c r="A18" s="3977" t="s">
        <v>3324</v>
      </c>
      <c r="B18" s="3927" t="s">
        <v>1550</v>
      </c>
      <c r="C18" s="3489" t="s">
        <v>4066</v>
      </c>
      <c r="D18" s="3920"/>
      <c r="E18" s="3920"/>
      <c r="F18" s="3920"/>
      <c r="G18" s="3937"/>
      <c r="H18" s="3933">
        <v>0</v>
      </c>
      <c r="I18" s="3933">
        <v>0.5</v>
      </c>
      <c r="J18" s="3933">
        <v>1</v>
      </c>
      <c r="K18" s="3928"/>
      <c r="L18" s="3934"/>
      <c r="M18" s="3935"/>
      <c r="N18" s="3935"/>
      <c r="O18" s="3932"/>
      <c r="P18" s="3926">
        <f>+D18*L18+E18*M18+F18*N18</f>
        <v>0</v>
      </c>
    </row>
    <row r="19" spans="1:16" ht="30" customHeight="1">
      <c r="A19" s="3977" t="s">
        <v>3325</v>
      </c>
      <c r="B19" s="3919" t="s">
        <v>1601</v>
      </c>
      <c r="C19" s="2553" t="s">
        <v>4067</v>
      </c>
      <c r="D19" s="3937"/>
      <c r="E19" s="3937"/>
      <c r="F19" s="3937"/>
      <c r="G19" s="3938"/>
      <c r="H19" s="3928"/>
      <c r="I19" s="3928"/>
      <c r="J19" s="3928"/>
      <c r="K19" s="3929"/>
      <c r="L19" s="3930"/>
      <c r="M19" s="3931"/>
      <c r="N19" s="3931"/>
      <c r="O19" s="3932"/>
      <c r="P19" s="3926">
        <f>+P20+P24+P28+P32+P36</f>
        <v>0</v>
      </c>
    </row>
    <row r="20" spans="1:16" ht="30" customHeight="1">
      <c r="A20" s="3977" t="s">
        <v>3326</v>
      </c>
      <c r="B20" s="3939" t="s">
        <v>1604</v>
      </c>
      <c r="C20" s="3489" t="s">
        <v>4068</v>
      </c>
      <c r="D20" s="3930"/>
      <c r="E20" s="3931"/>
      <c r="F20" s="3930"/>
      <c r="G20" s="3938"/>
      <c r="H20" s="3928"/>
      <c r="I20" s="3928"/>
      <c r="J20" s="3928"/>
      <c r="K20" s="3929"/>
      <c r="L20" s="3930"/>
      <c r="M20" s="3931"/>
      <c r="N20" s="3931"/>
      <c r="O20" s="3932"/>
      <c r="P20" s="3926">
        <f>+P21+P22+P23</f>
        <v>0</v>
      </c>
    </row>
    <row r="21" spans="1:16" ht="30" customHeight="1">
      <c r="A21" s="3977" t="s">
        <v>3066</v>
      </c>
      <c r="B21" s="3939" t="s">
        <v>1607</v>
      </c>
      <c r="C21" s="3333" t="s">
        <v>4063</v>
      </c>
      <c r="D21" s="3930"/>
      <c r="E21" s="3931"/>
      <c r="F21" s="3930"/>
      <c r="G21" s="3938"/>
      <c r="H21" s="3928"/>
      <c r="I21" s="3928"/>
      <c r="J21" s="3928"/>
      <c r="K21" s="3933">
        <v>0</v>
      </c>
      <c r="L21" s="3930"/>
      <c r="M21" s="3931"/>
      <c r="N21" s="3931"/>
      <c r="O21" s="3936"/>
      <c r="P21" s="3926">
        <f>+O21*G21</f>
        <v>0</v>
      </c>
    </row>
    <row r="22" spans="1:16" ht="30" customHeight="1">
      <c r="A22" s="3977" t="s">
        <v>3067</v>
      </c>
      <c r="B22" s="3940" t="s">
        <v>1610</v>
      </c>
      <c r="C22" s="3333" t="s">
        <v>4064</v>
      </c>
      <c r="D22" s="3930"/>
      <c r="E22" s="3931"/>
      <c r="F22" s="3930"/>
      <c r="G22" s="3938"/>
      <c r="H22" s="3928"/>
      <c r="I22" s="3928"/>
      <c r="J22" s="3928"/>
      <c r="K22" s="3933">
        <v>0.5</v>
      </c>
      <c r="L22" s="3930"/>
      <c r="M22" s="3931"/>
      <c r="N22" s="3931"/>
      <c r="O22" s="3936"/>
      <c r="P22" s="3926">
        <f>+O22*G22</f>
        <v>0</v>
      </c>
    </row>
    <row r="23" spans="1:16" ht="30" customHeight="1">
      <c r="A23" s="3977" t="s">
        <v>3068</v>
      </c>
      <c r="B23" s="3940" t="s">
        <v>1613</v>
      </c>
      <c r="C23" s="3333" t="s">
        <v>4065</v>
      </c>
      <c r="D23" s="3923"/>
      <c r="E23" s="3924"/>
      <c r="F23" s="3923"/>
      <c r="G23" s="3938"/>
      <c r="H23" s="3928"/>
      <c r="I23" s="3928"/>
      <c r="J23" s="3928"/>
      <c r="K23" s="3933">
        <v>1</v>
      </c>
      <c r="L23" s="3930"/>
      <c r="M23" s="3931"/>
      <c r="N23" s="3931"/>
      <c r="O23" s="3936"/>
      <c r="P23" s="3926">
        <f>+O23*G23</f>
        <v>0</v>
      </c>
    </row>
    <row r="24" spans="1:16" ht="30" customHeight="1">
      <c r="A24" s="3977" t="s">
        <v>3070</v>
      </c>
      <c r="B24" s="3939" t="s">
        <v>1630</v>
      </c>
      <c r="C24" s="3489" t="s">
        <v>4069</v>
      </c>
      <c r="D24" s="3937"/>
      <c r="E24" s="3937"/>
      <c r="F24" s="3937"/>
      <c r="G24" s="3938"/>
      <c r="H24" s="3928"/>
      <c r="I24" s="3928"/>
      <c r="J24" s="3928"/>
      <c r="K24" s="3928"/>
      <c r="L24" s="3930"/>
      <c r="M24" s="3931"/>
      <c r="N24" s="3931"/>
      <c r="O24" s="3932"/>
      <c r="P24" s="3926">
        <f>+P25+P26+P27</f>
        <v>0</v>
      </c>
    </row>
    <row r="25" spans="1:16" ht="30" customHeight="1">
      <c r="A25" s="3977" t="s">
        <v>3071</v>
      </c>
      <c r="B25" s="3939" t="s">
        <v>3475</v>
      </c>
      <c r="C25" s="3333" t="s">
        <v>4063</v>
      </c>
      <c r="D25" s="3923"/>
      <c r="E25" s="3924"/>
      <c r="F25" s="3923"/>
      <c r="G25" s="3938"/>
      <c r="H25" s="3928"/>
      <c r="I25" s="3928"/>
      <c r="J25" s="3928"/>
      <c r="K25" s="3933">
        <v>0.1</v>
      </c>
      <c r="L25" s="3930"/>
      <c r="M25" s="3931"/>
      <c r="N25" s="3931"/>
      <c r="O25" s="3936"/>
      <c r="P25" s="3926">
        <f>+O25*G25</f>
        <v>0</v>
      </c>
    </row>
    <row r="26" spans="1:16" ht="30" customHeight="1">
      <c r="A26" s="3977" t="s">
        <v>3072</v>
      </c>
      <c r="B26" s="3940" t="s">
        <v>3478</v>
      </c>
      <c r="C26" s="3333" t="s">
        <v>4064</v>
      </c>
      <c r="D26" s="3930"/>
      <c r="E26" s="3931"/>
      <c r="F26" s="3930"/>
      <c r="G26" s="3938"/>
      <c r="H26" s="3928"/>
      <c r="I26" s="3928"/>
      <c r="J26" s="3928"/>
      <c r="K26" s="3933">
        <v>0.5</v>
      </c>
      <c r="L26" s="3930"/>
      <c r="M26" s="3931"/>
      <c r="N26" s="3931"/>
      <c r="O26" s="3936"/>
      <c r="P26" s="3926">
        <f>+O26*G26</f>
        <v>0</v>
      </c>
    </row>
    <row r="27" spans="1:16" ht="30" customHeight="1">
      <c r="A27" s="3977" t="s">
        <v>3108</v>
      </c>
      <c r="B27" s="3940" t="s">
        <v>3668</v>
      </c>
      <c r="C27" s="3333" t="s">
        <v>4065</v>
      </c>
      <c r="D27" s="3930"/>
      <c r="E27" s="3931"/>
      <c r="F27" s="3930"/>
      <c r="G27" s="3938"/>
      <c r="H27" s="3928"/>
      <c r="I27" s="3928"/>
      <c r="J27" s="3928"/>
      <c r="K27" s="3933">
        <v>1</v>
      </c>
      <c r="L27" s="3930"/>
      <c r="M27" s="3931"/>
      <c r="N27" s="3931"/>
      <c r="O27" s="3936"/>
      <c r="P27" s="3926">
        <f>+O27*G27</f>
        <v>0</v>
      </c>
    </row>
    <row r="28" spans="1:16" ht="30" customHeight="1">
      <c r="A28" s="3977" t="s">
        <v>3110</v>
      </c>
      <c r="B28" s="3939" t="s">
        <v>1633</v>
      </c>
      <c r="C28" s="3489" t="s">
        <v>4070</v>
      </c>
      <c r="D28" s="3937"/>
      <c r="E28" s="3937"/>
      <c r="F28" s="3937"/>
      <c r="G28" s="3938"/>
      <c r="H28" s="3928"/>
      <c r="I28" s="3928"/>
      <c r="J28" s="3928"/>
      <c r="K28" s="3928"/>
      <c r="L28" s="3930"/>
      <c r="M28" s="3931"/>
      <c r="N28" s="3931"/>
      <c r="O28" s="3932"/>
      <c r="P28" s="3941">
        <f>+P29+P30+P31</f>
        <v>0</v>
      </c>
    </row>
    <row r="29" spans="1:16" ht="30" customHeight="1">
      <c r="A29" s="3977" t="s">
        <v>3111</v>
      </c>
      <c r="B29" s="3939" t="s">
        <v>4071</v>
      </c>
      <c r="C29" s="3333" t="s">
        <v>4063</v>
      </c>
      <c r="D29" s="3923"/>
      <c r="E29" s="3924"/>
      <c r="F29" s="3923"/>
      <c r="G29" s="3938"/>
      <c r="H29" s="3928"/>
      <c r="I29" s="3928"/>
      <c r="J29" s="3928"/>
      <c r="K29" s="3933">
        <v>0.15</v>
      </c>
      <c r="L29" s="3930"/>
      <c r="M29" s="3931"/>
      <c r="N29" s="3931"/>
      <c r="O29" s="3936"/>
      <c r="P29" s="3926">
        <f>+O29*G29</f>
        <v>0</v>
      </c>
    </row>
    <row r="30" spans="1:16" s="3310" customFormat="1" ht="30" customHeight="1">
      <c r="A30" s="3977" t="s">
        <v>3112</v>
      </c>
      <c r="B30" s="3940" t="s">
        <v>4072</v>
      </c>
      <c r="C30" s="3333" t="s">
        <v>4064</v>
      </c>
      <c r="D30" s="3923"/>
      <c r="E30" s="3924"/>
      <c r="F30" s="3923"/>
      <c r="G30" s="3938"/>
      <c r="H30" s="3928"/>
      <c r="I30" s="3928"/>
      <c r="J30" s="3928"/>
      <c r="K30" s="3933">
        <v>0.5</v>
      </c>
      <c r="L30" s="3930"/>
      <c r="M30" s="3931"/>
      <c r="N30" s="3931"/>
      <c r="O30" s="3936"/>
      <c r="P30" s="3926">
        <f>+O30*G30</f>
        <v>0</v>
      </c>
    </row>
    <row r="31" spans="1:16" ht="30" customHeight="1">
      <c r="A31" s="3977" t="s">
        <v>3113</v>
      </c>
      <c r="B31" s="3940" t="s">
        <v>4073</v>
      </c>
      <c r="C31" s="3333" t="s">
        <v>4065</v>
      </c>
      <c r="D31" s="3930"/>
      <c r="E31" s="3931"/>
      <c r="F31" s="3930"/>
      <c r="G31" s="3938"/>
      <c r="H31" s="3928"/>
      <c r="I31" s="3928"/>
      <c r="J31" s="3928"/>
      <c r="K31" s="3933">
        <v>1</v>
      </c>
      <c r="L31" s="3930"/>
      <c r="M31" s="3931"/>
      <c r="N31" s="3931"/>
      <c r="O31" s="3936"/>
      <c r="P31" s="3926">
        <f>+O31*G31</f>
        <v>0</v>
      </c>
    </row>
    <row r="32" spans="1:16" ht="30" customHeight="1">
      <c r="A32" s="3977" t="s">
        <v>3115</v>
      </c>
      <c r="B32" s="3940" t="s">
        <v>1636</v>
      </c>
      <c r="C32" s="3489" t="s">
        <v>4074</v>
      </c>
      <c r="D32" s="3937"/>
      <c r="E32" s="3937"/>
      <c r="F32" s="3937"/>
      <c r="G32" s="3938"/>
      <c r="H32" s="3928"/>
      <c r="I32" s="3928"/>
      <c r="J32" s="3928"/>
      <c r="K32" s="3928"/>
      <c r="L32" s="3930"/>
      <c r="M32" s="3931"/>
      <c r="N32" s="3931"/>
      <c r="O32" s="3937"/>
      <c r="P32" s="3926">
        <f>+P33+P34+P35</f>
        <v>0</v>
      </c>
    </row>
    <row r="33" spans="1:16" ht="30" customHeight="1">
      <c r="A33" s="3977" t="s">
        <v>3117</v>
      </c>
      <c r="B33" s="3940" t="s">
        <v>4075</v>
      </c>
      <c r="C33" s="3333" t="s">
        <v>4063</v>
      </c>
      <c r="D33" s="3930"/>
      <c r="E33" s="3931"/>
      <c r="F33" s="3930"/>
      <c r="G33" s="3938"/>
      <c r="H33" s="3928"/>
      <c r="I33" s="3928"/>
      <c r="J33" s="3928"/>
      <c r="K33" s="3933">
        <v>0.15</v>
      </c>
      <c r="L33" s="3930"/>
      <c r="M33" s="3931"/>
      <c r="N33" s="3931"/>
      <c r="O33" s="3936"/>
      <c r="P33" s="3926">
        <f>+O33*G33</f>
        <v>0</v>
      </c>
    </row>
    <row r="34" spans="1:16" ht="30" customHeight="1">
      <c r="A34" s="3977" t="s">
        <v>3118</v>
      </c>
      <c r="B34" s="3940" t="s">
        <v>4076</v>
      </c>
      <c r="C34" s="3333" t="s">
        <v>4064</v>
      </c>
      <c r="D34" s="3930"/>
      <c r="E34" s="3931"/>
      <c r="F34" s="3930"/>
      <c r="G34" s="3938"/>
      <c r="H34" s="3928"/>
      <c r="I34" s="3928"/>
      <c r="J34" s="3928"/>
      <c r="K34" s="3933">
        <v>0.5</v>
      </c>
      <c r="L34" s="3930"/>
      <c r="M34" s="3931"/>
      <c r="N34" s="3931"/>
      <c r="O34" s="3936"/>
      <c r="P34" s="3926">
        <f>+O34*G34</f>
        <v>0</v>
      </c>
    </row>
    <row r="35" spans="1:16" ht="30" customHeight="1">
      <c r="A35" s="3977" t="s">
        <v>3119</v>
      </c>
      <c r="B35" s="3940" t="s">
        <v>4077</v>
      </c>
      <c r="C35" s="3333" t="s">
        <v>4065</v>
      </c>
      <c r="D35" s="3923"/>
      <c r="E35" s="3924"/>
      <c r="F35" s="3923"/>
      <c r="G35" s="3938"/>
      <c r="H35" s="3928"/>
      <c r="I35" s="3928"/>
      <c r="J35" s="3928"/>
      <c r="K35" s="3933">
        <v>1</v>
      </c>
      <c r="L35" s="3930"/>
      <c r="M35" s="3931"/>
      <c r="N35" s="3931"/>
      <c r="O35" s="3936"/>
      <c r="P35" s="3926">
        <f>+O35*G35</f>
        <v>0</v>
      </c>
    </row>
    <row r="36" spans="1:16" ht="30" customHeight="1">
      <c r="A36" s="3977" t="s">
        <v>3120</v>
      </c>
      <c r="B36" s="3940" t="s">
        <v>1639</v>
      </c>
      <c r="C36" s="3489" t="s">
        <v>4078</v>
      </c>
      <c r="D36" s="3937"/>
      <c r="E36" s="3937"/>
      <c r="F36" s="3937"/>
      <c r="G36" s="3938"/>
      <c r="H36" s="3928"/>
      <c r="I36" s="3928"/>
      <c r="J36" s="3928"/>
      <c r="K36" s="3928"/>
      <c r="L36" s="3930"/>
      <c r="M36" s="3931"/>
      <c r="N36" s="3931"/>
      <c r="O36" s="3937"/>
      <c r="P36" s="3926">
        <f>+P37+P38</f>
        <v>0</v>
      </c>
    </row>
    <row r="37" spans="1:16" ht="30" customHeight="1">
      <c r="A37" s="3977" t="s">
        <v>3121</v>
      </c>
      <c r="B37" s="3940" t="s">
        <v>4079</v>
      </c>
      <c r="C37" s="3333" t="s">
        <v>4080</v>
      </c>
      <c r="D37" s="3930"/>
      <c r="E37" s="3931"/>
      <c r="F37" s="3930"/>
      <c r="G37" s="3938"/>
      <c r="H37" s="3928"/>
      <c r="I37" s="3928"/>
      <c r="J37" s="3928"/>
      <c r="K37" s="3933">
        <v>0.5</v>
      </c>
      <c r="L37" s="3930"/>
      <c r="M37" s="3931"/>
      <c r="N37" s="3931"/>
      <c r="O37" s="3936"/>
      <c r="P37" s="3926">
        <f>+O37*G37</f>
        <v>0</v>
      </c>
    </row>
    <row r="38" spans="1:16" ht="30" customHeight="1">
      <c r="A38" s="3977" t="s">
        <v>3122</v>
      </c>
      <c r="B38" s="3942" t="s">
        <v>4081</v>
      </c>
      <c r="C38" s="3333" t="s">
        <v>4065</v>
      </c>
      <c r="D38" s="3930"/>
      <c r="E38" s="3931"/>
      <c r="F38" s="3930"/>
      <c r="G38" s="3938"/>
      <c r="H38" s="3928"/>
      <c r="I38" s="3928"/>
      <c r="J38" s="3928"/>
      <c r="K38" s="3933">
        <v>1</v>
      </c>
      <c r="L38" s="3930"/>
      <c r="M38" s="3931"/>
      <c r="N38" s="3931"/>
      <c r="O38" s="3936"/>
      <c r="P38" s="3926">
        <f>+O38*G38</f>
        <v>0</v>
      </c>
    </row>
    <row r="39" spans="1:16" ht="30" customHeight="1">
      <c r="A39" s="3977" t="s">
        <v>3123</v>
      </c>
      <c r="B39" s="3919" t="s">
        <v>1656</v>
      </c>
      <c r="C39" s="3943" t="s">
        <v>4082</v>
      </c>
      <c r="D39" s="3938"/>
      <c r="E39" s="3938"/>
      <c r="F39" s="3938"/>
      <c r="G39" s="3937"/>
      <c r="H39" s="3928"/>
      <c r="I39" s="3928"/>
      <c r="J39" s="3928"/>
      <c r="K39" s="3929"/>
      <c r="L39" s="3930"/>
      <c r="M39" s="3931"/>
      <c r="N39" s="3931"/>
      <c r="O39" s="3932"/>
      <c r="P39" s="3926">
        <f>+P40</f>
        <v>0</v>
      </c>
    </row>
    <row r="40" spans="1:16" ht="30" customHeight="1">
      <c r="A40" s="3977" t="s">
        <v>3124</v>
      </c>
      <c r="B40" s="3942" t="s">
        <v>3796</v>
      </c>
      <c r="C40" s="3978" t="s">
        <v>4083</v>
      </c>
      <c r="D40" s="3938"/>
      <c r="E40" s="3938"/>
      <c r="F40" s="3938"/>
      <c r="G40" s="3931"/>
      <c r="H40" s="3928"/>
      <c r="I40" s="3928"/>
      <c r="J40" s="3928"/>
      <c r="K40" s="3929"/>
      <c r="L40" s="3930"/>
      <c r="M40" s="3931"/>
      <c r="N40" s="3931"/>
      <c r="O40" s="3932"/>
      <c r="P40" s="3926">
        <f>+P41+P42</f>
        <v>0</v>
      </c>
    </row>
    <row r="41" spans="1:16" ht="30" customHeight="1">
      <c r="A41" s="3977" t="s">
        <v>3125</v>
      </c>
      <c r="B41" s="3942" t="s">
        <v>4084</v>
      </c>
      <c r="C41" s="3333" t="s">
        <v>4085</v>
      </c>
      <c r="D41" s="3938"/>
      <c r="E41" s="3938"/>
      <c r="F41" s="3938"/>
      <c r="G41" s="3931"/>
      <c r="H41" s="3933">
        <v>0.5</v>
      </c>
      <c r="I41" s="3933">
        <v>0.5</v>
      </c>
      <c r="J41" s="3933">
        <v>0.85</v>
      </c>
      <c r="K41" s="3929"/>
      <c r="L41" s="3934"/>
      <c r="M41" s="3935"/>
      <c r="N41" s="3935"/>
      <c r="O41" s="3932"/>
      <c r="P41" s="3926">
        <f>+L41*D41+M41*E41+N41*F41</f>
        <v>0</v>
      </c>
    </row>
    <row r="42" spans="1:16" ht="30" customHeight="1">
      <c r="A42" s="3977" t="s">
        <v>3126</v>
      </c>
      <c r="B42" s="3942" t="s">
        <v>4086</v>
      </c>
      <c r="C42" s="3333" t="s">
        <v>4087</v>
      </c>
      <c r="D42" s="3938"/>
      <c r="E42" s="3938"/>
      <c r="F42" s="3938"/>
      <c r="G42" s="3931"/>
      <c r="H42" s="3933">
        <v>1</v>
      </c>
      <c r="I42" s="3933">
        <v>1</v>
      </c>
      <c r="J42" s="3933">
        <v>1</v>
      </c>
      <c r="K42" s="3929"/>
      <c r="L42" s="3934"/>
      <c r="M42" s="3935"/>
      <c r="N42" s="3935"/>
      <c r="O42" s="3932"/>
      <c r="P42" s="3926">
        <f>+L42*D42+M42*E42+N42*F42</f>
        <v>0</v>
      </c>
    </row>
    <row r="43" spans="1:16" ht="30" customHeight="1">
      <c r="A43" s="3977" t="s">
        <v>3127</v>
      </c>
      <c r="B43" s="3919" t="s">
        <v>3763</v>
      </c>
      <c r="C43" s="3979" t="s">
        <v>4088</v>
      </c>
      <c r="D43" s="3938"/>
      <c r="E43" s="3938"/>
      <c r="F43" s="3938"/>
      <c r="G43" s="3931"/>
      <c r="H43" s="3928"/>
      <c r="I43" s="3928"/>
      <c r="J43" s="3928"/>
      <c r="K43" s="3929"/>
      <c r="L43" s="3930"/>
      <c r="M43" s="3931"/>
      <c r="N43" s="3931"/>
      <c r="O43" s="3932"/>
      <c r="P43" s="3926">
        <f>+P44+P45+P54+P55+P59+P63</f>
        <v>0</v>
      </c>
    </row>
    <row r="44" spans="1:16" ht="30" customHeight="1">
      <c r="A44" s="3977" t="s">
        <v>3128</v>
      </c>
      <c r="B44" s="3942" t="s">
        <v>3801</v>
      </c>
      <c r="C44" s="3489" t="s">
        <v>4089</v>
      </c>
      <c r="D44" s="3938"/>
      <c r="E44" s="3938"/>
      <c r="F44" s="3938"/>
      <c r="G44" s="3931"/>
      <c r="H44" s="3933">
        <v>0.5</v>
      </c>
      <c r="I44" s="3933">
        <v>0.5</v>
      </c>
      <c r="J44" s="3933">
        <v>1</v>
      </c>
      <c r="K44" s="3929"/>
      <c r="L44" s="3934"/>
      <c r="M44" s="3935"/>
      <c r="N44" s="3935"/>
      <c r="O44" s="3932"/>
      <c r="P44" s="3926">
        <f>+L44*D44+M44*E44+N44*F44</f>
        <v>0</v>
      </c>
    </row>
    <row r="45" spans="1:16" ht="30" customHeight="1">
      <c r="A45" s="3977" t="s">
        <v>3129</v>
      </c>
      <c r="B45" s="3942" t="s">
        <v>3802</v>
      </c>
      <c r="C45" s="3978" t="s">
        <v>4090</v>
      </c>
      <c r="D45" s="3938"/>
      <c r="E45" s="3938"/>
      <c r="F45" s="3938"/>
      <c r="G45" s="3931"/>
      <c r="H45" s="3928"/>
      <c r="I45" s="3928"/>
      <c r="J45" s="3928"/>
      <c r="K45" s="3929"/>
      <c r="L45" s="3930"/>
      <c r="M45" s="3931"/>
      <c r="N45" s="3931"/>
      <c r="O45" s="3932"/>
      <c r="P45" s="3926">
        <f>+P46+P50</f>
        <v>0</v>
      </c>
    </row>
    <row r="46" spans="1:16" ht="30" customHeight="1">
      <c r="A46" s="3977" t="s">
        <v>3130</v>
      </c>
      <c r="B46" s="3942" t="s">
        <v>4091</v>
      </c>
      <c r="C46" s="3333" t="s">
        <v>3660</v>
      </c>
      <c r="D46" s="3938"/>
      <c r="E46" s="3938"/>
      <c r="F46" s="3938"/>
      <c r="G46" s="3931"/>
      <c r="H46" s="3928"/>
      <c r="I46" s="3928"/>
      <c r="J46" s="3928"/>
      <c r="K46" s="3929"/>
      <c r="L46" s="3930"/>
      <c r="M46" s="3931"/>
      <c r="N46" s="3931"/>
      <c r="O46" s="3932"/>
      <c r="P46" s="3926">
        <f>+P47+P48+P49</f>
        <v>0</v>
      </c>
    </row>
    <row r="47" spans="1:16" ht="30" customHeight="1">
      <c r="A47" s="3977" t="s">
        <v>3131</v>
      </c>
      <c r="B47" s="3942" t="s">
        <v>4092</v>
      </c>
      <c r="C47" s="3333" t="s">
        <v>4063</v>
      </c>
      <c r="D47" s="3938"/>
      <c r="E47" s="3938"/>
      <c r="F47" s="3938"/>
      <c r="G47" s="3931"/>
      <c r="H47" s="3933">
        <v>0</v>
      </c>
      <c r="I47" s="3933">
        <v>0.5</v>
      </c>
      <c r="J47" s="3933">
        <v>1</v>
      </c>
      <c r="K47" s="3929"/>
      <c r="L47" s="3934"/>
      <c r="M47" s="3935"/>
      <c r="N47" s="3935"/>
      <c r="O47" s="3932"/>
      <c r="P47" s="3926">
        <f>+L47*D47+M47*E47+N47*F47</f>
        <v>0</v>
      </c>
    </row>
    <row r="48" spans="1:16" ht="30" customHeight="1">
      <c r="A48" s="3977" t="s">
        <v>3132</v>
      </c>
      <c r="B48" s="3942" t="s">
        <v>4093</v>
      </c>
      <c r="C48" s="3333" t="s">
        <v>4064</v>
      </c>
      <c r="D48" s="3938"/>
      <c r="E48" s="3938"/>
      <c r="F48" s="3938"/>
      <c r="G48" s="3931"/>
      <c r="H48" s="3933">
        <v>0.5</v>
      </c>
      <c r="I48" s="3933">
        <v>0.5</v>
      </c>
      <c r="J48" s="3933">
        <v>1</v>
      </c>
      <c r="K48" s="3929"/>
      <c r="L48" s="3934"/>
      <c r="M48" s="3935"/>
      <c r="N48" s="3935"/>
      <c r="O48" s="3932"/>
      <c r="P48" s="3926">
        <f>+L48*D48+M48*E48+N48*F48</f>
        <v>0</v>
      </c>
    </row>
    <row r="49" spans="1:16" ht="30" customHeight="1">
      <c r="A49" s="3977" t="s">
        <v>3133</v>
      </c>
      <c r="B49" s="3942" t="s">
        <v>4094</v>
      </c>
      <c r="C49" s="3333" t="s">
        <v>4065</v>
      </c>
      <c r="D49" s="3938"/>
      <c r="E49" s="3938"/>
      <c r="F49" s="3938"/>
      <c r="G49" s="3931"/>
      <c r="H49" s="3933">
        <v>1</v>
      </c>
      <c r="I49" s="3933">
        <v>1</v>
      </c>
      <c r="J49" s="3933">
        <v>1</v>
      </c>
      <c r="K49" s="3929"/>
      <c r="L49" s="3934"/>
      <c r="M49" s="3935"/>
      <c r="N49" s="3935"/>
      <c r="O49" s="3932"/>
      <c r="P49" s="3926">
        <f>+L49*D49+M49*E49+N49*F49</f>
        <v>0</v>
      </c>
    </row>
    <row r="50" spans="1:16" ht="30" customHeight="1">
      <c r="A50" s="3977" t="s">
        <v>3134</v>
      </c>
      <c r="B50" s="3942" t="s">
        <v>4095</v>
      </c>
      <c r="C50" s="3333" t="s">
        <v>4096</v>
      </c>
      <c r="D50" s="3938"/>
      <c r="E50" s="3938"/>
      <c r="F50" s="3938"/>
      <c r="G50" s="3931"/>
      <c r="H50" s="3928"/>
      <c r="I50" s="3928"/>
      <c r="J50" s="3928"/>
      <c r="K50" s="3929"/>
      <c r="L50" s="3930"/>
      <c r="M50" s="3931"/>
      <c r="N50" s="3931"/>
      <c r="O50" s="3932"/>
      <c r="P50" s="3926">
        <f>+P51+P52+P53</f>
        <v>0</v>
      </c>
    </row>
    <row r="51" spans="1:16" ht="30" customHeight="1">
      <c r="A51" s="3977" t="s">
        <v>4097</v>
      </c>
      <c r="B51" s="3942" t="s">
        <v>4098</v>
      </c>
      <c r="C51" s="3333" t="s">
        <v>4063</v>
      </c>
      <c r="D51" s="3938"/>
      <c r="E51" s="3938"/>
      <c r="F51" s="3938"/>
      <c r="G51" s="3931"/>
      <c r="H51" s="3933">
        <v>0.05</v>
      </c>
      <c r="I51" s="3933">
        <v>0.5</v>
      </c>
      <c r="J51" s="3933">
        <v>1</v>
      </c>
      <c r="K51" s="3929"/>
      <c r="L51" s="3934"/>
      <c r="M51" s="3935"/>
      <c r="N51" s="3935"/>
      <c r="O51" s="3932"/>
      <c r="P51" s="3926">
        <f>+L51*D51+M51*E51+N51*F51</f>
        <v>0</v>
      </c>
    </row>
    <row r="52" spans="1:16" ht="30" customHeight="1">
      <c r="A52" s="3977" t="s">
        <v>3340</v>
      </c>
      <c r="B52" s="3942" t="s">
        <v>4099</v>
      </c>
      <c r="C52" s="3333" t="s">
        <v>4064</v>
      </c>
      <c r="D52" s="3938"/>
      <c r="E52" s="3938"/>
      <c r="F52" s="3938"/>
      <c r="G52" s="3931"/>
      <c r="H52" s="3933">
        <v>0.5</v>
      </c>
      <c r="I52" s="3933">
        <v>0.5</v>
      </c>
      <c r="J52" s="3933">
        <v>1</v>
      </c>
      <c r="K52" s="3929"/>
      <c r="L52" s="3934"/>
      <c r="M52" s="3935"/>
      <c r="N52" s="3935"/>
      <c r="O52" s="3932"/>
      <c r="P52" s="3926">
        <f>+L52*D52+M52*E52+N52*F52</f>
        <v>0</v>
      </c>
    </row>
    <row r="53" spans="1:16" ht="30" customHeight="1">
      <c r="A53" s="3977" t="s">
        <v>3341</v>
      </c>
      <c r="B53" s="3942" t="s">
        <v>4100</v>
      </c>
      <c r="C53" s="3333" t="s">
        <v>4065</v>
      </c>
      <c r="D53" s="3938"/>
      <c r="E53" s="3938"/>
      <c r="F53" s="3938"/>
      <c r="G53" s="3931"/>
      <c r="H53" s="3933">
        <v>1</v>
      </c>
      <c r="I53" s="3933">
        <v>1</v>
      </c>
      <c r="J53" s="3933">
        <v>1</v>
      </c>
      <c r="K53" s="3929"/>
      <c r="L53" s="3934"/>
      <c r="M53" s="3935"/>
      <c r="N53" s="3935"/>
      <c r="O53" s="3932"/>
      <c r="P53" s="3926">
        <f>+L53*D53+M53*E53+N53*F53</f>
        <v>0</v>
      </c>
    </row>
    <row r="54" spans="1:16" ht="30" customHeight="1">
      <c r="A54" s="3977" t="s">
        <v>3342</v>
      </c>
      <c r="B54" s="3942" t="s">
        <v>3803</v>
      </c>
      <c r="C54" s="3978" t="s">
        <v>4101</v>
      </c>
      <c r="D54" s="3938"/>
      <c r="E54" s="3938"/>
      <c r="F54" s="3938"/>
      <c r="G54" s="3931"/>
      <c r="H54" s="3933">
        <v>0.1</v>
      </c>
      <c r="I54" s="3933">
        <v>0.5</v>
      </c>
      <c r="J54" s="3933">
        <v>1</v>
      </c>
      <c r="K54" s="3929"/>
      <c r="L54" s="3934"/>
      <c r="M54" s="3935"/>
      <c r="N54" s="3935"/>
      <c r="O54" s="3932"/>
      <c r="P54" s="3926">
        <f>+L54*D54+M54*E54+N54*F54</f>
        <v>0</v>
      </c>
    </row>
    <row r="55" spans="1:16" ht="30" customHeight="1">
      <c r="A55" s="3977" t="s">
        <v>3343</v>
      </c>
      <c r="B55" s="3942" t="s">
        <v>3804</v>
      </c>
      <c r="C55" s="3978" t="s">
        <v>4102</v>
      </c>
      <c r="D55" s="3938"/>
      <c r="E55" s="3938"/>
      <c r="F55" s="3938"/>
      <c r="G55" s="3937"/>
      <c r="H55" s="3928"/>
      <c r="I55" s="3928"/>
      <c r="J55" s="3928"/>
      <c r="K55" s="3929"/>
      <c r="L55" s="3930"/>
      <c r="M55" s="3931"/>
      <c r="N55" s="3931"/>
      <c r="O55" s="3932"/>
      <c r="P55" s="3926">
        <f>+P56+P57+P58</f>
        <v>0</v>
      </c>
    </row>
    <row r="56" spans="1:16" ht="30" customHeight="1">
      <c r="A56" s="3977" t="s">
        <v>3344</v>
      </c>
      <c r="B56" s="3942" t="s">
        <v>4103</v>
      </c>
      <c r="C56" s="3333" t="s">
        <v>4063</v>
      </c>
      <c r="D56" s="3938"/>
      <c r="E56" s="3938"/>
      <c r="F56" s="3938"/>
      <c r="G56" s="3931"/>
      <c r="H56" s="3933">
        <v>0.5</v>
      </c>
      <c r="I56" s="3933">
        <v>0.5</v>
      </c>
      <c r="J56" s="3933">
        <v>0.65</v>
      </c>
      <c r="K56" s="3929"/>
      <c r="L56" s="3934"/>
      <c r="M56" s="3935"/>
      <c r="N56" s="3935"/>
      <c r="O56" s="3932"/>
      <c r="P56" s="3926">
        <f>+L56*D56+M56*E56+N56*F56</f>
        <v>0</v>
      </c>
    </row>
    <row r="57" spans="1:16" ht="30" customHeight="1">
      <c r="A57" s="3977" t="s">
        <v>4104</v>
      </c>
      <c r="B57" s="3942" t="s">
        <v>4105</v>
      </c>
      <c r="C57" s="3333" t="s">
        <v>4064</v>
      </c>
      <c r="D57" s="3938"/>
      <c r="E57" s="3938"/>
      <c r="F57" s="3938"/>
      <c r="G57" s="3931"/>
      <c r="H57" s="3933">
        <v>0.5</v>
      </c>
      <c r="I57" s="3933">
        <v>0.5</v>
      </c>
      <c r="J57" s="3933">
        <v>0.65</v>
      </c>
      <c r="K57" s="3929"/>
      <c r="L57" s="3934"/>
      <c r="M57" s="3935"/>
      <c r="N57" s="3935"/>
      <c r="O57" s="3932"/>
      <c r="P57" s="3926">
        <f>+L57*D57+M57*E57+N57*F57</f>
        <v>0</v>
      </c>
    </row>
    <row r="58" spans="1:16" ht="30" customHeight="1">
      <c r="A58" s="3977" t="s">
        <v>4106</v>
      </c>
      <c r="B58" s="3942" t="s">
        <v>4107</v>
      </c>
      <c r="C58" s="3333" t="s">
        <v>4065</v>
      </c>
      <c r="D58" s="3938"/>
      <c r="E58" s="3938"/>
      <c r="F58" s="3938"/>
      <c r="G58" s="3931"/>
      <c r="H58" s="3933">
        <v>1</v>
      </c>
      <c r="I58" s="3933">
        <v>1</v>
      </c>
      <c r="J58" s="3933">
        <v>1</v>
      </c>
      <c r="K58" s="3929"/>
      <c r="L58" s="3934"/>
      <c r="M58" s="3935"/>
      <c r="N58" s="3935"/>
      <c r="O58" s="3932"/>
      <c r="P58" s="3926">
        <f>+L58*D58+M58*E58+N58*F58</f>
        <v>0</v>
      </c>
    </row>
    <row r="59" spans="1:16" ht="30" customHeight="1">
      <c r="A59" s="3977" t="s">
        <v>4108</v>
      </c>
      <c r="B59" s="3942" t="s">
        <v>4109</v>
      </c>
      <c r="C59" s="3978" t="s">
        <v>4110</v>
      </c>
      <c r="D59" s="3938"/>
      <c r="E59" s="3938"/>
      <c r="F59" s="3938"/>
      <c r="G59" s="3937"/>
      <c r="H59" s="3928"/>
      <c r="I59" s="3928"/>
      <c r="J59" s="3928"/>
      <c r="K59" s="3929"/>
      <c r="L59" s="3930"/>
      <c r="M59" s="3931"/>
      <c r="N59" s="3931"/>
      <c r="O59" s="3932"/>
      <c r="P59" s="3926">
        <f>+P61+P62</f>
        <v>0</v>
      </c>
    </row>
    <row r="60" spans="1:16" ht="30" customHeight="1">
      <c r="A60" s="3977" t="s">
        <v>4111</v>
      </c>
      <c r="B60" s="3942" t="s">
        <v>4112</v>
      </c>
      <c r="C60" s="3980" t="s">
        <v>4113</v>
      </c>
      <c r="D60" s="3938"/>
      <c r="E60" s="3938"/>
      <c r="F60" s="3938"/>
      <c r="G60" s="3937"/>
      <c r="H60" s="3928"/>
      <c r="I60" s="3928"/>
      <c r="J60" s="3928"/>
      <c r="K60" s="3929"/>
      <c r="L60" s="3930"/>
      <c r="M60" s="3930"/>
      <c r="N60" s="3930"/>
      <c r="O60" s="3932"/>
      <c r="P60" s="3926">
        <f>+L60*D60+M60*E60+N60*F60</f>
        <v>0</v>
      </c>
    </row>
    <row r="61" spans="1:16" ht="30" customHeight="1">
      <c r="A61" s="3977" t="s">
        <v>4114</v>
      </c>
      <c r="B61" s="3942" t="s">
        <v>4115</v>
      </c>
      <c r="C61" s="3333" t="s">
        <v>4080</v>
      </c>
      <c r="D61" s="3938"/>
      <c r="E61" s="3938"/>
      <c r="F61" s="3938"/>
      <c r="G61" s="3931"/>
      <c r="H61" s="3933">
        <v>0.5</v>
      </c>
      <c r="I61" s="3933">
        <v>0.5</v>
      </c>
      <c r="J61" s="3933">
        <v>0.85</v>
      </c>
      <c r="K61" s="3929"/>
      <c r="L61" s="3934"/>
      <c r="M61" s="3935"/>
      <c r="N61" s="3935"/>
      <c r="O61" s="3932"/>
      <c r="P61" s="3926">
        <f>+L61*D61+M61*E61+N61*F61</f>
        <v>0</v>
      </c>
    </row>
    <row r="62" spans="1:16" ht="30" customHeight="1">
      <c r="A62" s="3977" t="s">
        <v>4116</v>
      </c>
      <c r="B62" s="3942" t="s">
        <v>4117</v>
      </c>
      <c r="C62" s="3333" t="s">
        <v>4065</v>
      </c>
      <c r="D62" s="3938"/>
      <c r="E62" s="3938"/>
      <c r="F62" s="3938"/>
      <c r="G62" s="3931"/>
      <c r="H62" s="3933">
        <v>1</v>
      </c>
      <c r="I62" s="3933">
        <v>1</v>
      </c>
      <c r="J62" s="3933">
        <v>1</v>
      </c>
      <c r="K62" s="3929"/>
      <c r="L62" s="3934"/>
      <c r="M62" s="3935"/>
      <c r="N62" s="3935"/>
      <c r="O62" s="3932"/>
      <c r="P62" s="3926">
        <f>+L62*D62+M62*E62+N62*F62</f>
        <v>0</v>
      </c>
    </row>
    <row r="63" spans="1:16" ht="30" customHeight="1">
      <c r="A63" s="3977" t="s">
        <v>4118</v>
      </c>
      <c r="B63" s="3942" t="s">
        <v>4119</v>
      </c>
      <c r="C63" s="3489" t="s">
        <v>4120</v>
      </c>
      <c r="D63" s="3938"/>
      <c r="E63" s="3938"/>
      <c r="F63" s="3938"/>
      <c r="G63" s="3931"/>
      <c r="H63" s="3933">
        <v>0.1</v>
      </c>
      <c r="I63" s="3933">
        <v>0.5</v>
      </c>
      <c r="J63" s="3933">
        <v>0.85</v>
      </c>
      <c r="K63" s="3929"/>
      <c r="L63" s="3934"/>
      <c r="M63" s="3935"/>
      <c r="N63" s="3935"/>
      <c r="O63" s="3932"/>
      <c r="P63" s="3926">
        <f>+L63*D63+M63*E63+N63*F63</f>
        <v>0</v>
      </c>
    </row>
    <row r="64" spans="1:16" ht="30" customHeight="1">
      <c r="A64" s="3977" t="s">
        <v>3318</v>
      </c>
      <c r="B64" s="3919" t="s">
        <v>4121</v>
      </c>
      <c r="C64" s="3946" t="s">
        <v>4122</v>
      </c>
      <c r="D64" s="3938"/>
      <c r="E64" s="3938"/>
      <c r="F64" s="3938"/>
      <c r="G64" s="3931"/>
      <c r="H64" s="3928"/>
      <c r="I64" s="3928"/>
      <c r="J64" s="3928"/>
      <c r="K64" s="3929"/>
      <c r="L64" s="3934"/>
      <c r="M64" s="3935"/>
      <c r="N64" s="3935"/>
      <c r="O64" s="3932"/>
      <c r="P64" s="3926">
        <f t="shared" ref="P64" si="0">+L64*D64+M64*E64+N64*F64</f>
        <v>0</v>
      </c>
    </row>
    <row r="65" spans="1:16" ht="30" customHeight="1">
      <c r="A65" s="3977" t="s">
        <v>3319</v>
      </c>
      <c r="B65" s="3919" t="s">
        <v>4123</v>
      </c>
      <c r="C65" s="3947" t="s">
        <v>4124</v>
      </c>
      <c r="D65" s="3938"/>
      <c r="E65" s="3938"/>
      <c r="F65" s="3938"/>
      <c r="G65" s="3937"/>
      <c r="H65" s="3928"/>
      <c r="I65" s="3928"/>
      <c r="J65" s="3928"/>
      <c r="K65" s="3929"/>
      <c r="L65" s="3934"/>
      <c r="M65" s="3935"/>
      <c r="N65" s="3935"/>
      <c r="O65" s="3932"/>
      <c r="P65" s="3926">
        <f>+P66+P67+P68</f>
        <v>0</v>
      </c>
    </row>
    <row r="66" spans="1:16" ht="30" customHeight="1">
      <c r="A66" s="3977" t="s">
        <v>4125</v>
      </c>
      <c r="B66" s="3942" t="s">
        <v>4126</v>
      </c>
      <c r="C66" s="3978" t="s">
        <v>4127</v>
      </c>
      <c r="D66" s="3938"/>
      <c r="E66" s="3931"/>
      <c r="F66" s="3931"/>
      <c r="G66" s="3931"/>
      <c r="H66" s="3933">
        <v>0.05</v>
      </c>
      <c r="I66" s="3422"/>
      <c r="J66" s="3422"/>
      <c r="K66" s="3948"/>
      <c r="L66" s="3934"/>
      <c r="M66" s="3931"/>
      <c r="N66" s="3931"/>
      <c r="O66" s="3932"/>
      <c r="P66" s="3926">
        <f>+L66*D66</f>
        <v>0</v>
      </c>
    </row>
    <row r="67" spans="1:16" ht="30" customHeight="1">
      <c r="A67" s="3977" t="s">
        <v>4128</v>
      </c>
      <c r="B67" s="3942" t="s">
        <v>4129</v>
      </c>
      <c r="C67" s="3978" t="s">
        <v>4130</v>
      </c>
      <c r="D67" s="3938"/>
      <c r="E67" s="3931"/>
      <c r="F67" s="3931"/>
      <c r="G67" s="3931"/>
      <c r="H67" s="3933">
        <v>1</v>
      </c>
      <c r="I67" s="3422"/>
      <c r="J67" s="3422"/>
      <c r="K67" s="3948"/>
      <c r="L67" s="3934"/>
      <c r="M67" s="3931"/>
      <c r="N67" s="3931"/>
      <c r="O67" s="3932"/>
      <c r="P67" s="3926">
        <f>+L67*D67</f>
        <v>0</v>
      </c>
    </row>
    <row r="68" spans="1:16" ht="30" customHeight="1">
      <c r="A68" s="3977" t="s">
        <v>3320</v>
      </c>
      <c r="B68" s="3942" t="s">
        <v>4131</v>
      </c>
      <c r="C68" s="3978" t="s">
        <v>4132</v>
      </c>
      <c r="D68" s="3938"/>
      <c r="E68" s="3935"/>
      <c r="F68" s="3935"/>
      <c r="G68" s="3935"/>
      <c r="H68" s="3933">
        <v>0.85</v>
      </c>
      <c r="I68" s="3933">
        <v>0.85</v>
      </c>
      <c r="J68" s="3933">
        <v>0.85</v>
      </c>
      <c r="K68" s="3933">
        <v>0.85</v>
      </c>
      <c r="L68" s="3934"/>
      <c r="M68" s="3935"/>
      <c r="N68" s="3935"/>
      <c r="O68" s="3936"/>
      <c r="P68" s="3926">
        <f>+D68*L68+E68*M68+F68*N68+G68*O68</f>
        <v>0</v>
      </c>
    </row>
    <row r="69" spans="1:16" ht="30" customHeight="1">
      <c r="A69" s="3977" t="s">
        <v>4133</v>
      </c>
      <c r="B69" s="3919" t="s">
        <v>4134</v>
      </c>
      <c r="C69" s="3949" t="s">
        <v>4135</v>
      </c>
      <c r="D69" s="3938"/>
      <c r="E69" s="3935"/>
      <c r="F69" s="3935"/>
      <c r="G69" s="3935"/>
      <c r="H69" s="3933">
        <v>0.85</v>
      </c>
      <c r="I69" s="3933">
        <v>0.85</v>
      </c>
      <c r="J69" s="3933">
        <v>0.85</v>
      </c>
      <c r="K69" s="3933">
        <v>0.85</v>
      </c>
      <c r="L69" s="3934"/>
      <c r="M69" s="3935"/>
      <c r="N69" s="3935"/>
      <c r="O69" s="3936"/>
      <c r="P69" s="3926">
        <f>+D69*L69+E69*M69+F69*N69+G69*O69</f>
        <v>0</v>
      </c>
    </row>
    <row r="70" spans="1:16" ht="30" customHeight="1">
      <c r="A70" s="3977" t="s">
        <v>4136</v>
      </c>
      <c r="B70" s="3919" t="s">
        <v>4137</v>
      </c>
      <c r="C70" s="3950" t="s">
        <v>4138</v>
      </c>
      <c r="D70" s="3938"/>
      <c r="E70" s="3935"/>
      <c r="F70" s="3935"/>
      <c r="G70" s="3937"/>
      <c r="H70" s="3928"/>
      <c r="I70" s="3928"/>
      <c r="J70" s="3928"/>
      <c r="K70" s="3929"/>
      <c r="L70" s="3930"/>
      <c r="M70" s="3931"/>
      <c r="N70" s="3931"/>
      <c r="O70" s="3932"/>
      <c r="P70" s="3926">
        <f>+P71+P74+P75+P76</f>
        <v>0</v>
      </c>
    </row>
    <row r="71" spans="1:16" ht="30" customHeight="1">
      <c r="A71" s="3977" t="s">
        <v>4139</v>
      </c>
      <c r="B71" s="3942" t="s">
        <v>4140</v>
      </c>
      <c r="C71" s="3981" t="s">
        <v>4141</v>
      </c>
      <c r="D71" s="3930"/>
      <c r="E71" s="3931"/>
      <c r="F71" s="3935"/>
      <c r="G71" s="3931"/>
      <c r="H71" s="3928"/>
      <c r="I71" s="3928"/>
      <c r="J71" s="3928"/>
      <c r="K71" s="3929"/>
      <c r="L71" s="3930"/>
      <c r="M71" s="3931"/>
      <c r="N71" s="3935"/>
      <c r="O71" s="3932"/>
      <c r="P71" s="3926">
        <f>+P72+P73</f>
        <v>0</v>
      </c>
    </row>
    <row r="72" spans="1:16" ht="30" customHeight="1">
      <c r="A72" s="3977" t="s">
        <v>4142</v>
      </c>
      <c r="B72" s="3942" t="s">
        <v>4143</v>
      </c>
      <c r="C72" s="3333" t="s">
        <v>4080</v>
      </c>
      <c r="D72" s="3930"/>
      <c r="E72" s="3931"/>
      <c r="F72" s="3935"/>
      <c r="G72" s="3931"/>
      <c r="H72" s="3928"/>
      <c r="I72" s="3928"/>
      <c r="J72" s="3933">
        <v>0.85</v>
      </c>
      <c r="K72" s="3929"/>
      <c r="L72" s="3930"/>
      <c r="M72" s="3931"/>
      <c r="N72" s="3935"/>
      <c r="O72" s="3932"/>
      <c r="P72" s="3926">
        <f>+N72*F72</f>
        <v>0</v>
      </c>
    </row>
    <row r="73" spans="1:16" ht="30" customHeight="1">
      <c r="A73" s="3977" t="s">
        <v>4144</v>
      </c>
      <c r="B73" s="3942" t="s">
        <v>4145</v>
      </c>
      <c r="C73" s="3333" t="s">
        <v>4065</v>
      </c>
      <c r="D73" s="3930"/>
      <c r="E73" s="3931"/>
      <c r="F73" s="3935"/>
      <c r="G73" s="3931"/>
      <c r="H73" s="3928"/>
      <c r="I73" s="3928"/>
      <c r="J73" s="3933">
        <v>1</v>
      </c>
      <c r="K73" s="3929"/>
      <c r="L73" s="3930"/>
      <c r="M73" s="3931"/>
      <c r="N73" s="3935"/>
      <c r="O73" s="3932"/>
      <c r="P73" s="3926">
        <f>+N73*F73</f>
        <v>0</v>
      </c>
    </row>
    <row r="74" spans="1:16" ht="30" customHeight="1">
      <c r="A74" s="3977" t="s">
        <v>4146</v>
      </c>
      <c r="B74" s="3942" t="s">
        <v>4147</v>
      </c>
      <c r="C74" s="3978" t="s">
        <v>4148</v>
      </c>
      <c r="D74" s="3934"/>
      <c r="E74" s="3931"/>
      <c r="F74" s="3931"/>
      <c r="G74" s="3931"/>
      <c r="H74" s="3933">
        <v>0</v>
      </c>
      <c r="I74" s="3928"/>
      <c r="J74" s="3928"/>
      <c r="K74" s="3929"/>
      <c r="L74" s="3934"/>
      <c r="M74" s="3931"/>
      <c r="N74" s="3931"/>
      <c r="O74" s="3932"/>
      <c r="P74" s="3926">
        <f>+L74*D74</f>
        <v>0</v>
      </c>
    </row>
    <row r="75" spans="1:16" ht="30" customHeight="1">
      <c r="A75" s="3977" t="s">
        <v>4149</v>
      </c>
      <c r="B75" s="3942" t="s">
        <v>4150</v>
      </c>
      <c r="C75" s="3978" t="s">
        <v>4151</v>
      </c>
      <c r="D75" s="3934"/>
      <c r="E75" s="3935"/>
      <c r="F75" s="3935"/>
      <c r="G75" s="3931"/>
      <c r="H75" s="3933">
        <v>1</v>
      </c>
      <c r="I75" s="3933">
        <v>1</v>
      </c>
      <c r="J75" s="3933">
        <v>1</v>
      </c>
      <c r="K75" s="3929"/>
      <c r="L75" s="3934"/>
      <c r="M75" s="3935"/>
      <c r="N75" s="3935"/>
      <c r="O75" s="3932"/>
      <c r="P75" s="3926">
        <f>+D75*L75+E75*M75+F75*N75</f>
        <v>0</v>
      </c>
    </row>
    <row r="76" spans="1:16" ht="30" customHeight="1">
      <c r="A76" s="3977" t="s">
        <v>4152</v>
      </c>
      <c r="B76" s="3942" t="s">
        <v>4153</v>
      </c>
      <c r="C76" s="3489" t="s">
        <v>4154</v>
      </c>
      <c r="D76" s="3934"/>
      <c r="E76" s="3935"/>
      <c r="F76" s="3935"/>
      <c r="G76" s="3931"/>
      <c r="H76" s="3933">
        <v>0.5</v>
      </c>
      <c r="I76" s="3933">
        <v>0.5</v>
      </c>
      <c r="J76" s="3933">
        <v>1</v>
      </c>
      <c r="K76" s="3929"/>
      <c r="L76" s="3934"/>
      <c r="M76" s="3935"/>
      <c r="N76" s="3935"/>
      <c r="O76" s="3932"/>
      <c r="P76" s="3926">
        <f>+D76*L76+E76*M76+F76*N76</f>
        <v>0</v>
      </c>
    </row>
    <row r="77" spans="1:16" ht="30" customHeight="1">
      <c r="A77" s="3977" t="s">
        <v>4155</v>
      </c>
      <c r="B77" s="3919" t="s">
        <v>4156</v>
      </c>
      <c r="C77" s="3950" t="s">
        <v>4157</v>
      </c>
      <c r="D77" s="3934"/>
      <c r="E77" s="3935"/>
      <c r="F77" s="3935"/>
      <c r="G77" s="3937"/>
      <c r="H77" s="3928"/>
      <c r="I77" s="3928"/>
      <c r="J77" s="3928"/>
      <c r="K77" s="3929"/>
      <c r="L77" s="3930"/>
      <c r="M77" s="3931"/>
      <c r="N77" s="3931"/>
      <c r="O77" s="3932"/>
      <c r="P77" s="3926">
        <f>+P78+P79+P80+P81</f>
        <v>0</v>
      </c>
    </row>
    <row r="78" spans="1:16" ht="30" customHeight="1">
      <c r="A78" s="3977" t="s">
        <v>4158</v>
      </c>
      <c r="B78" s="3942" t="s">
        <v>4159</v>
      </c>
      <c r="C78" s="3982" t="s">
        <v>4160</v>
      </c>
      <c r="D78" s="3934"/>
      <c r="E78" s="3935"/>
      <c r="F78" s="3935"/>
      <c r="G78" s="3931"/>
      <c r="H78" s="3928"/>
      <c r="I78" s="3928"/>
      <c r="J78" s="3928"/>
      <c r="K78" s="3929"/>
      <c r="L78" s="3934"/>
      <c r="M78" s="3935"/>
      <c r="N78" s="3935"/>
      <c r="O78" s="3932"/>
      <c r="P78" s="3926">
        <f>+D78*L78+E78*M78+F78*N78</f>
        <v>0</v>
      </c>
    </row>
    <row r="79" spans="1:16" ht="30" customHeight="1">
      <c r="A79" s="3977" t="s">
        <v>4161</v>
      </c>
      <c r="B79" s="3942" t="s">
        <v>4162</v>
      </c>
      <c r="C79" s="3978" t="s">
        <v>4163</v>
      </c>
      <c r="D79" s="3934"/>
      <c r="E79" s="3935"/>
      <c r="F79" s="3935"/>
      <c r="G79" s="3931"/>
      <c r="H79" s="3933">
        <v>0.05</v>
      </c>
      <c r="I79" s="3933">
        <v>0.05</v>
      </c>
      <c r="J79" s="3933">
        <v>0.05</v>
      </c>
      <c r="K79" s="3929"/>
      <c r="L79" s="3934"/>
      <c r="M79" s="3935"/>
      <c r="N79" s="3935"/>
      <c r="O79" s="3932"/>
      <c r="P79" s="3926">
        <f>+D79*L79+E79*M79+F79*N79</f>
        <v>0</v>
      </c>
    </row>
    <row r="80" spans="1:16" ht="30" customHeight="1">
      <c r="A80" s="3977" t="s">
        <v>4164</v>
      </c>
      <c r="B80" s="3942" t="s">
        <v>4165</v>
      </c>
      <c r="C80" s="3983" t="s">
        <v>4166</v>
      </c>
      <c r="D80" s="3934"/>
      <c r="E80" s="3935"/>
      <c r="F80" s="3935"/>
      <c r="G80" s="3954"/>
      <c r="H80" s="3955">
        <v>0.05</v>
      </c>
      <c r="I80" s="3956">
        <v>7.4999999999999997E-2</v>
      </c>
      <c r="J80" s="3955">
        <v>0.1</v>
      </c>
      <c r="K80" s="3957"/>
      <c r="L80" s="3934"/>
      <c r="M80" s="3935"/>
      <c r="N80" s="3935"/>
      <c r="O80" s="3958"/>
      <c r="P80" s="3926">
        <f>+D80*L80+E80*M80+F80*N80</f>
        <v>0</v>
      </c>
    </row>
    <row r="81" spans="1:16" ht="30" customHeight="1" thickBot="1">
      <c r="A81" s="3984" t="s">
        <v>4167</v>
      </c>
      <c r="B81" s="3960" t="s">
        <v>4168</v>
      </c>
      <c r="C81" s="3985" t="s">
        <v>4169</v>
      </c>
      <c r="D81" s="3962"/>
      <c r="E81" s="3963"/>
      <c r="F81" s="3963"/>
      <c r="G81" s="3964"/>
      <c r="H81" s="3965">
        <v>1</v>
      </c>
      <c r="I81" s="3966">
        <v>1</v>
      </c>
      <c r="J81" s="3965">
        <v>1</v>
      </c>
      <c r="K81" s="3967"/>
      <c r="L81" s="3962"/>
      <c r="M81" s="3963"/>
      <c r="N81" s="3963"/>
      <c r="O81" s="3968"/>
      <c r="P81" s="3969">
        <f>+D81*L81+E81*M81+F81*N81</f>
        <v>0</v>
      </c>
    </row>
  </sheetData>
  <mergeCells count="12">
    <mergeCell ref="L9:N9"/>
    <mergeCell ref="O9:O10"/>
    <mergeCell ref="A7:P7"/>
    <mergeCell ref="A8:C10"/>
    <mergeCell ref="D8:G8"/>
    <mergeCell ref="H8:K8"/>
    <mergeCell ref="L8:O8"/>
    <mergeCell ref="P8:P10"/>
    <mergeCell ref="D9:F9"/>
    <mergeCell ref="G9:G10"/>
    <mergeCell ref="H9:J9"/>
    <mergeCell ref="K9:K10"/>
  </mergeCells>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showGridLines="0" zoomScale="70" zoomScaleNormal="70" zoomScalePageLayoutView="60" workbookViewId="0"/>
  </sheetViews>
  <sheetFormatPr defaultColWidth="11.42578125" defaultRowHeight="14.25"/>
  <cols>
    <col min="1" max="1" width="21.85546875" style="3309" customWidth="1"/>
    <col min="2" max="2" width="11.42578125" style="3314" customWidth="1"/>
    <col min="3" max="3" width="86.28515625" style="3310" customWidth="1"/>
    <col min="4" max="6" width="20.7109375" style="3986" customWidth="1"/>
    <col min="7" max="9" width="20.7109375" style="3310" customWidth="1"/>
    <col min="10" max="12" width="20.7109375" style="3986" customWidth="1"/>
    <col min="13" max="13" width="27.28515625" style="3986" customWidth="1"/>
    <col min="14" max="16384" width="11.42578125" style="3310"/>
  </cols>
  <sheetData>
    <row r="1" spans="1:15" ht="15">
      <c r="A1" s="3893" t="s">
        <v>48</v>
      </c>
      <c r="B1" s="3893" t="s">
        <v>1015</v>
      </c>
      <c r="C1" s="3893"/>
    </row>
    <row r="2" spans="1:15" ht="15">
      <c r="A2" s="3893" t="s">
        <v>49</v>
      </c>
      <c r="B2" s="3893" t="s">
        <v>4170</v>
      </c>
      <c r="C2" s="3893"/>
    </row>
    <row r="3" spans="1:15" ht="15">
      <c r="A3" s="3893" t="s">
        <v>47</v>
      </c>
      <c r="B3" s="3893" t="s">
        <v>4048</v>
      </c>
      <c r="C3" s="3893"/>
    </row>
    <row r="4" spans="1:15" ht="15">
      <c r="A4" s="3893" t="s">
        <v>51</v>
      </c>
      <c r="B4" s="3893" t="s">
        <v>71</v>
      </c>
      <c r="C4" s="3893"/>
    </row>
    <row r="6" spans="1:15" ht="15" thickBot="1"/>
    <row r="7" spans="1:15" ht="29.25" customHeight="1" thickBot="1">
      <c r="A7" s="5235" t="s">
        <v>4171</v>
      </c>
      <c r="B7" s="5236"/>
      <c r="C7" s="5236"/>
      <c r="D7" s="5236"/>
      <c r="E7" s="5236"/>
      <c r="F7" s="5236"/>
      <c r="G7" s="5236"/>
      <c r="H7" s="5236"/>
      <c r="I7" s="5236"/>
      <c r="J7" s="5236"/>
      <c r="K7" s="5236"/>
      <c r="L7" s="5236"/>
      <c r="M7" s="5237"/>
    </row>
    <row r="8" spans="1:15" s="3319" customFormat="1" ht="60.75" customHeight="1">
      <c r="A8" s="5123" t="s">
        <v>1651</v>
      </c>
      <c r="B8" s="5127" t="s">
        <v>4059</v>
      </c>
      <c r="C8" s="5127" t="s">
        <v>1415</v>
      </c>
      <c r="D8" s="5340" t="s">
        <v>2783</v>
      </c>
      <c r="E8" s="5341"/>
      <c r="F8" s="5342"/>
      <c r="G8" s="5343" t="s">
        <v>4172</v>
      </c>
      <c r="H8" s="5240"/>
      <c r="I8" s="5242"/>
      <c r="J8" s="5340" t="s">
        <v>4173</v>
      </c>
      <c r="K8" s="5341"/>
      <c r="L8" s="5342"/>
      <c r="M8" s="3989" t="s">
        <v>4174</v>
      </c>
    </row>
    <row r="9" spans="1:15" s="3319" customFormat="1" ht="51.75" customHeight="1">
      <c r="A9" s="5334"/>
      <c r="B9" s="5336"/>
      <c r="C9" s="5338"/>
      <c r="D9" s="3987" t="s">
        <v>4056</v>
      </c>
      <c r="E9" s="3987" t="s">
        <v>4057</v>
      </c>
      <c r="F9" s="3987" t="s">
        <v>4058</v>
      </c>
      <c r="G9" s="3971" t="s">
        <v>4056</v>
      </c>
      <c r="H9" s="3971" t="s">
        <v>4057</v>
      </c>
      <c r="I9" s="3971" t="s">
        <v>4058</v>
      </c>
      <c r="J9" s="3987" t="s">
        <v>4056</v>
      </c>
      <c r="K9" s="3987" t="s">
        <v>4057</v>
      </c>
      <c r="L9" s="3987" t="s">
        <v>4058</v>
      </c>
      <c r="M9" s="3990" t="s">
        <v>19</v>
      </c>
    </row>
    <row r="10" spans="1:15" s="3319" customFormat="1" ht="30.75" customHeight="1">
      <c r="A10" s="5335"/>
      <c r="B10" s="5337"/>
      <c r="C10" s="5339"/>
      <c r="D10" s="3991" t="s">
        <v>4175</v>
      </c>
      <c r="E10" s="3991" t="s">
        <v>4176</v>
      </c>
      <c r="F10" s="3991" t="s">
        <v>4177</v>
      </c>
      <c r="G10" s="3992" t="s">
        <v>4178</v>
      </c>
      <c r="H10" s="3992" t="s">
        <v>4179</v>
      </c>
      <c r="I10" s="3992" t="s">
        <v>4180</v>
      </c>
      <c r="J10" s="3991" t="s">
        <v>4181</v>
      </c>
      <c r="K10" s="3991" t="s">
        <v>4182</v>
      </c>
      <c r="L10" s="3991" t="s">
        <v>4183</v>
      </c>
      <c r="M10" s="3993" t="s">
        <v>4184</v>
      </c>
    </row>
    <row r="11" spans="1:15" s="3319" customFormat="1" ht="30.75" customHeight="1">
      <c r="A11" s="3977" t="s">
        <v>3273</v>
      </c>
      <c r="B11" s="3994">
        <v>2</v>
      </c>
      <c r="C11" s="2553" t="s">
        <v>4185</v>
      </c>
      <c r="D11" s="3995"/>
      <c r="E11" s="3996"/>
      <c r="F11" s="3996"/>
      <c r="G11" s="3997"/>
      <c r="H11" s="3997"/>
      <c r="I11" s="3997"/>
      <c r="J11" s="3998"/>
      <c r="K11" s="3998"/>
      <c r="L11" s="3999"/>
      <c r="M11" s="4000">
        <f>+M12+M17+M23+M32+M33+M40+M42</f>
        <v>0</v>
      </c>
      <c r="O11" s="4001"/>
    </row>
    <row r="12" spans="1:15" s="3319" customFormat="1" ht="30" customHeight="1">
      <c r="A12" s="4002" t="s">
        <v>3274</v>
      </c>
      <c r="B12" s="3994">
        <v>2.1</v>
      </c>
      <c r="C12" s="4003" t="s">
        <v>4186</v>
      </c>
      <c r="D12" s="4004"/>
      <c r="E12" s="4004"/>
      <c r="F12" s="4005"/>
      <c r="G12" s="3997"/>
      <c r="H12" s="3997"/>
      <c r="I12" s="3997"/>
      <c r="J12" s="3998"/>
      <c r="K12" s="3998"/>
      <c r="L12" s="3999"/>
      <c r="M12" s="4006">
        <f>+M13+M14+M15+M16</f>
        <v>0</v>
      </c>
      <c r="O12" s="4001"/>
    </row>
    <row r="13" spans="1:15" ht="30" customHeight="1">
      <c r="A13" s="3977" t="s">
        <v>3275</v>
      </c>
      <c r="B13" s="4007" t="s">
        <v>2042</v>
      </c>
      <c r="C13" s="3489" t="s">
        <v>4187</v>
      </c>
      <c r="D13" s="3998"/>
      <c r="E13" s="3998"/>
      <c r="F13" s="4008"/>
      <c r="G13" s="3997"/>
      <c r="H13" s="3997"/>
      <c r="I13" s="4009">
        <v>1</v>
      </c>
      <c r="J13" s="3998"/>
      <c r="K13" s="3998"/>
      <c r="L13" s="4010"/>
      <c r="M13" s="4006">
        <f>+L13*F13</f>
        <v>0</v>
      </c>
      <c r="O13" s="4001"/>
    </row>
    <row r="14" spans="1:15" ht="30" customHeight="1">
      <c r="A14" s="3977" t="s">
        <v>3276</v>
      </c>
      <c r="B14" s="4007" t="s">
        <v>2044</v>
      </c>
      <c r="C14" s="3489" t="s">
        <v>4188</v>
      </c>
      <c r="D14" s="4011"/>
      <c r="E14" s="4011"/>
      <c r="F14" s="4008"/>
      <c r="G14" s="4009">
        <v>0</v>
      </c>
      <c r="H14" s="4009">
        <v>0</v>
      </c>
      <c r="I14" s="4009">
        <v>1</v>
      </c>
      <c r="J14" s="3998"/>
      <c r="K14" s="3998"/>
      <c r="L14" s="4010"/>
      <c r="M14" s="4006">
        <f>+L14*F14</f>
        <v>0</v>
      </c>
      <c r="O14" s="4001"/>
    </row>
    <row r="15" spans="1:15" ht="30" customHeight="1">
      <c r="A15" s="4002" t="s">
        <v>3277</v>
      </c>
      <c r="B15" s="4007" t="s">
        <v>2045</v>
      </c>
      <c r="C15" s="3489" t="s">
        <v>4189</v>
      </c>
      <c r="D15" s="4011"/>
      <c r="E15" s="4011"/>
      <c r="F15" s="4011"/>
      <c r="G15" s="4009">
        <v>0</v>
      </c>
      <c r="H15" s="4009">
        <v>0</v>
      </c>
      <c r="I15" s="4009">
        <v>1</v>
      </c>
      <c r="J15" s="3998"/>
      <c r="K15" s="3998"/>
      <c r="L15" s="4012"/>
      <c r="M15" s="4006">
        <f>+L15*F15</f>
        <v>0</v>
      </c>
      <c r="O15" s="4001"/>
    </row>
    <row r="16" spans="1:15" ht="30" customHeight="1">
      <c r="A16" s="3977" t="s">
        <v>3278</v>
      </c>
      <c r="B16" s="4007" t="s">
        <v>2046</v>
      </c>
      <c r="C16" s="3489" t="s">
        <v>4190</v>
      </c>
      <c r="D16" s="4011"/>
      <c r="E16" s="4011"/>
      <c r="F16" s="4011"/>
      <c r="G16" s="4009">
        <v>0</v>
      </c>
      <c r="H16" s="4009">
        <v>0</v>
      </c>
      <c r="I16" s="4009">
        <v>1</v>
      </c>
      <c r="J16" s="3998"/>
      <c r="K16" s="3998"/>
      <c r="L16" s="4012"/>
      <c r="M16" s="4006">
        <f>+L16*F16</f>
        <v>0</v>
      </c>
      <c r="O16" s="4001"/>
    </row>
    <row r="17" spans="1:15" ht="30" customHeight="1">
      <c r="A17" s="3977" t="s">
        <v>3324</v>
      </c>
      <c r="B17" s="4013" t="s">
        <v>1661</v>
      </c>
      <c r="C17" s="4003" t="s">
        <v>4191</v>
      </c>
      <c r="D17" s="4014"/>
      <c r="E17" s="4015"/>
      <c r="F17" s="4004"/>
      <c r="G17" s="3997"/>
      <c r="H17" s="3997"/>
      <c r="I17" s="3997"/>
      <c r="J17" s="3998"/>
      <c r="K17" s="3998"/>
      <c r="L17" s="3999"/>
      <c r="M17" s="4006">
        <f>+M19+M21</f>
        <v>0</v>
      </c>
      <c r="O17" s="4001"/>
    </row>
    <row r="18" spans="1:15" ht="30" customHeight="1">
      <c r="A18" s="4002" t="s">
        <v>3325</v>
      </c>
      <c r="B18" s="4007" t="s">
        <v>4192</v>
      </c>
      <c r="C18" s="3342" t="s">
        <v>4193</v>
      </c>
      <c r="D18" s="4016"/>
      <c r="E18" s="4017"/>
      <c r="F18" s="4017"/>
      <c r="G18" s="3997"/>
      <c r="H18" s="3997"/>
      <c r="I18" s="3997"/>
      <c r="J18" s="4017"/>
      <c r="K18" s="4017"/>
      <c r="L18" s="4010"/>
      <c r="M18" s="4006">
        <f>+D18*J18+E18*K18+F18*L18</f>
        <v>0</v>
      </c>
      <c r="O18" s="4001"/>
    </row>
    <row r="19" spans="1:15" ht="30" customHeight="1">
      <c r="A19" s="3977" t="s">
        <v>3326</v>
      </c>
      <c r="B19" s="4007" t="s">
        <v>1663</v>
      </c>
      <c r="C19" s="3489" t="s">
        <v>4194</v>
      </c>
      <c r="D19" s="4016"/>
      <c r="E19" s="4017"/>
      <c r="F19" s="4017"/>
      <c r="G19" s="4009">
        <v>0.95</v>
      </c>
      <c r="H19" s="4009">
        <v>0.95</v>
      </c>
      <c r="I19" s="4009">
        <v>1</v>
      </c>
      <c r="J19" s="4018"/>
      <c r="K19" s="4018"/>
      <c r="L19" s="4010"/>
      <c r="M19" s="4006">
        <f>+D19*J19+E19*K19+F19*L19</f>
        <v>0</v>
      </c>
      <c r="O19" s="4001"/>
    </row>
    <row r="20" spans="1:15" ht="30" customHeight="1">
      <c r="A20" s="3977" t="s">
        <v>3066</v>
      </c>
      <c r="B20" s="4007" t="s">
        <v>4195</v>
      </c>
      <c r="C20" s="3342" t="s">
        <v>4196</v>
      </c>
      <c r="D20" s="3998"/>
      <c r="E20" s="3998"/>
      <c r="F20" s="4017"/>
      <c r="G20" s="3997"/>
      <c r="H20" s="3997"/>
      <c r="I20" s="4009">
        <v>1</v>
      </c>
      <c r="J20" s="3998"/>
      <c r="K20" s="3998"/>
      <c r="L20" s="4010"/>
      <c r="M20" s="4006">
        <f>+L20*F20</f>
        <v>0</v>
      </c>
      <c r="O20" s="4001"/>
    </row>
    <row r="21" spans="1:15" ht="30" customHeight="1">
      <c r="A21" s="4002" t="s">
        <v>3067</v>
      </c>
      <c r="B21" s="4007" t="s">
        <v>1665</v>
      </c>
      <c r="C21" s="3489" t="s">
        <v>4197</v>
      </c>
      <c r="D21" s="4016"/>
      <c r="E21" s="4017"/>
      <c r="F21" s="4017"/>
      <c r="G21" s="4009">
        <v>0.9</v>
      </c>
      <c r="H21" s="4009">
        <v>0.9</v>
      </c>
      <c r="I21" s="4009">
        <v>1</v>
      </c>
      <c r="J21" s="4018"/>
      <c r="K21" s="4018"/>
      <c r="L21" s="4010"/>
      <c r="M21" s="4006">
        <f>+D21*J21+E21*K21+F21*L21</f>
        <v>0</v>
      </c>
      <c r="O21" s="4001"/>
    </row>
    <row r="22" spans="1:15" ht="30" customHeight="1">
      <c r="A22" s="3977" t="s">
        <v>3068</v>
      </c>
      <c r="B22" s="4007" t="s">
        <v>4198</v>
      </c>
      <c r="C22" s="3342" t="s">
        <v>4199</v>
      </c>
      <c r="D22" s="3998"/>
      <c r="E22" s="3998"/>
      <c r="F22" s="4017"/>
      <c r="G22" s="3997"/>
      <c r="H22" s="3997"/>
      <c r="I22" s="4009">
        <v>1</v>
      </c>
      <c r="J22" s="3998"/>
      <c r="K22" s="3998"/>
      <c r="L22" s="4019"/>
      <c r="M22" s="4006">
        <f>+L22*F22</f>
        <v>0</v>
      </c>
      <c r="O22" s="4001"/>
    </row>
    <row r="23" spans="1:15" ht="30" customHeight="1">
      <c r="A23" s="3977" t="s">
        <v>3070</v>
      </c>
      <c r="B23" s="4013" t="s">
        <v>2936</v>
      </c>
      <c r="C23" s="4003" t="s">
        <v>4200</v>
      </c>
      <c r="D23" s="4014"/>
      <c r="E23" s="4015"/>
      <c r="F23" s="4015"/>
      <c r="G23" s="3997"/>
      <c r="H23" s="3997"/>
      <c r="I23" s="3997"/>
      <c r="J23" s="3998"/>
      <c r="K23" s="3998"/>
      <c r="L23" s="3999"/>
      <c r="M23" s="4006">
        <f>+M26+M27+M28+M29+M30+M31</f>
        <v>0</v>
      </c>
      <c r="O23" s="4001"/>
    </row>
    <row r="24" spans="1:15" ht="30" customHeight="1">
      <c r="A24" s="4002" t="s">
        <v>3071</v>
      </c>
      <c r="B24" s="4007" t="s">
        <v>4201</v>
      </c>
      <c r="C24" s="3342" t="s">
        <v>4202</v>
      </c>
      <c r="D24" s="4016"/>
      <c r="E24" s="4017"/>
      <c r="F24" s="4017"/>
      <c r="G24" s="3997"/>
      <c r="H24" s="3997"/>
      <c r="I24" s="3997"/>
      <c r="J24" s="4017"/>
      <c r="K24" s="4017"/>
      <c r="L24" s="4010"/>
      <c r="M24" s="4006">
        <f>+D24*J24+E24*K24+F24*L24</f>
        <v>0</v>
      </c>
      <c r="O24" s="4001"/>
    </row>
    <row r="25" spans="1:15" ht="30" customHeight="1">
      <c r="A25" s="3977" t="s">
        <v>3072</v>
      </c>
      <c r="B25" s="4007" t="s">
        <v>4203</v>
      </c>
      <c r="C25" s="3342" t="s">
        <v>4204</v>
      </c>
      <c r="D25" s="4016"/>
      <c r="E25" s="4017"/>
      <c r="F25" s="4017"/>
      <c r="G25" s="3997"/>
      <c r="H25" s="3997"/>
      <c r="I25" s="3997"/>
      <c r="J25" s="3998"/>
      <c r="K25" s="3998"/>
      <c r="L25" s="3999"/>
      <c r="M25" s="4006">
        <f>+D25*J25+E25*K25+F25*L25</f>
        <v>0</v>
      </c>
      <c r="O25" s="4001"/>
    </row>
    <row r="26" spans="1:15" ht="28.5">
      <c r="A26" s="3977" t="s">
        <v>3108</v>
      </c>
      <c r="B26" s="4007" t="s">
        <v>4205</v>
      </c>
      <c r="C26" s="3489" t="s">
        <v>4206</v>
      </c>
      <c r="D26" s="4016"/>
      <c r="E26" s="4017"/>
      <c r="F26" s="4017"/>
      <c r="G26" s="4009">
        <v>0.5</v>
      </c>
      <c r="H26" s="4009">
        <v>0.5</v>
      </c>
      <c r="I26" s="4009">
        <v>1</v>
      </c>
      <c r="J26" s="4018"/>
      <c r="K26" s="4018"/>
      <c r="L26" s="4010"/>
      <c r="M26" s="4006">
        <f t="shared" ref="M26:M31" si="0">+D26*J26+E26*K26+F26*L26</f>
        <v>0</v>
      </c>
      <c r="O26" s="4001"/>
    </row>
    <row r="27" spans="1:15" ht="30" customHeight="1">
      <c r="A27" s="4002" t="s">
        <v>3110</v>
      </c>
      <c r="B27" s="4007" t="s">
        <v>4207</v>
      </c>
      <c r="C27" s="3489" t="s">
        <v>4208</v>
      </c>
      <c r="D27" s="4020"/>
      <c r="E27" s="4017"/>
      <c r="F27" s="4017"/>
      <c r="G27" s="4009">
        <v>0.5</v>
      </c>
      <c r="H27" s="4009">
        <v>0.5</v>
      </c>
      <c r="I27" s="4009">
        <v>1</v>
      </c>
      <c r="J27" s="4018"/>
      <c r="K27" s="4018"/>
      <c r="L27" s="4010"/>
      <c r="M27" s="4006">
        <f t="shared" si="0"/>
        <v>0</v>
      </c>
      <c r="O27" s="4001"/>
    </row>
    <row r="28" spans="1:15" ht="30" customHeight="1">
      <c r="A28" s="3977" t="s">
        <v>3111</v>
      </c>
      <c r="B28" s="4007" t="s">
        <v>4209</v>
      </c>
      <c r="C28" s="3489" t="s">
        <v>4210</v>
      </c>
      <c r="D28" s="4016"/>
      <c r="E28" s="4017"/>
      <c r="F28" s="4017"/>
      <c r="G28" s="4009">
        <v>0.5</v>
      </c>
      <c r="H28" s="4009">
        <v>0.5</v>
      </c>
      <c r="I28" s="4009">
        <v>1</v>
      </c>
      <c r="J28" s="4018"/>
      <c r="K28" s="4018"/>
      <c r="L28" s="4010"/>
      <c r="M28" s="4006">
        <f t="shared" si="0"/>
        <v>0</v>
      </c>
      <c r="O28" s="4001"/>
    </row>
    <row r="29" spans="1:15" ht="30" customHeight="1">
      <c r="A29" s="3977" t="s">
        <v>3112</v>
      </c>
      <c r="B29" s="4007" t="s">
        <v>4211</v>
      </c>
      <c r="C29" s="3489" t="s">
        <v>4212</v>
      </c>
      <c r="D29" s="4016"/>
      <c r="E29" s="4017"/>
      <c r="F29" s="4017"/>
      <c r="G29" s="4009">
        <v>0.5</v>
      </c>
      <c r="H29" s="4009">
        <v>0.5</v>
      </c>
      <c r="I29" s="4009">
        <v>1</v>
      </c>
      <c r="J29" s="4018"/>
      <c r="K29" s="4018"/>
      <c r="L29" s="4010"/>
      <c r="M29" s="4006">
        <f t="shared" si="0"/>
        <v>0</v>
      </c>
      <c r="O29" s="4001"/>
    </row>
    <row r="30" spans="1:15" ht="30" customHeight="1">
      <c r="A30" s="4002" t="s">
        <v>3113</v>
      </c>
      <c r="B30" s="4007" t="s">
        <v>4213</v>
      </c>
      <c r="C30" s="3489" t="s">
        <v>4214</v>
      </c>
      <c r="D30" s="4016"/>
      <c r="E30" s="4017"/>
      <c r="F30" s="4017"/>
      <c r="G30" s="4009">
        <v>0.5</v>
      </c>
      <c r="H30" s="4009">
        <v>0.5</v>
      </c>
      <c r="I30" s="4009">
        <v>1</v>
      </c>
      <c r="J30" s="4018"/>
      <c r="K30" s="4018"/>
      <c r="L30" s="4010"/>
      <c r="M30" s="4006">
        <f t="shared" si="0"/>
        <v>0</v>
      </c>
      <c r="O30" s="4001"/>
    </row>
    <row r="31" spans="1:15" ht="30" customHeight="1">
      <c r="A31" s="3977" t="s">
        <v>3115</v>
      </c>
      <c r="B31" s="4007" t="s">
        <v>4215</v>
      </c>
      <c r="C31" s="3489" t="s">
        <v>4216</v>
      </c>
      <c r="D31" s="4016"/>
      <c r="E31" s="4017"/>
      <c r="F31" s="4017"/>
      <c r="G31" s="4009">
        <v>0.5</v>
      </c>
      <c r="H31" s="4009">
        <v>0.5</v>
      </c>
      <c r="I31" s="4009">
        <v>1</v>
      </c>
      <c r="J31" s="4018"/>
      <c r="K31" s="4018"/>
      <c r="L31" s="4010"/>
      <c r="M31" s="4006">
        <f t="shared" si="0"/>
        <v>0</v>
      </c>
      <c r="O31" s="4001"/>
    </row>
    <row r="32" spans="1:15" ht="42.75">
      <c r="A32" s="3977" t="s">
        <v>3117</v>
      </c>
      <c r="B32" s="4013" t="s">
        <v>4217</v>
      </c>
      <c r="C32" s="4003" t="s">
        <v>4218</v>
      </c>
      <c r="D32" s="4014"/>
      <c r="E32" s="4015"/>
      <c r="F32" s="4015"/>
      <c r="G32" s="3997"/>
      <c r="H32" s="3997"/>
      <c r="I32" s="3997"/>
      <c r="J32" s="4018"/>
      <c r="K32" s="4018"/>
      <c r="L32" s="4010"/>
      <c r="M32" s="4006">
        <f>+D32*J32+E32*K32+F32*L32</f>
        <v>0</v>
      </c>
      <c r="O32" s="4001"/>
    </row>
    <row r="33" spans="1:15" ht="30" customHeight="1">
      <c r="A33" s="4002" t="s">
        <v>3118</v>
      </c>
      <c r="B33" s="4013" t="s">
        <v>4219</v>
      </c>
      <c r="C33" s="4003" t="s">
        <v>4220</v>
      </c>
      <c r="D33" s="4014"/>
      <c r="E33" s="4015"/>
      <c r="F33" s="4015"/>
      <c r="G33" s="3997"/>
      <c r="H33" s="3997"/>
      <c r="I33" s="3997"/>
      <c r="J33" s="3998"/>
      <c r="K33" s="3998"/>
      <c r="L33" s="3999"/>
      <c r="M33" s="4006">
        <f>+M34+M35+M36</f>
        <v>0</v>
      </c>
      <c r="O33" s="4001"/>
    </row>
    <row r="34" spans="1:15" ht="30" customHeight="1">
      <c r="A34" s="3977" t="s">
        <v>3119</v>
      </c>
      <c r="B34" s="4007" t="s">
        <v>4221</v>
      </c>
      <c r="C34" s="3489" t="s">
        <v>4222</v>
      </c>
      <c r="D34" s="4016"/>
      <c r="E34" s="4017"/>
      <c r="F34" s="4017"/>
      <c r="G34" s="4009">
        <v>0</v>
      </c>
      <c r="H34" s="4009">
        <v>0.5</v>
      </c>
      <c r="I34" s="4009">
        <v>1</v>
      </c>
      <c r="J34" s="3998"/>
      <c r="K34" s="4018"/>
      <c r="L34" s="4010"/>
      <c r="M34" s="4006">
        <f>+E34*K34+F34*L34</f>
        <v>0</v>
      </c>
      <c r="O34" s="4001"/>
    </row>
    <row r="35" spans="1:15" ht="30" customHeight="1">
      <c r="A35" s="4002" t="s">
        <v>3120</v>
      </c>
      <c r="B35" s="4007" t="s">
        <v>4223</v>
      </c>
      <c r="C35" s="3489" t="s">
        <v>4224</v>
      </c>
      <c r="D35" s="4016"/>
      <c r="E35" s="4017"/>
      <c r="F35" s="4017"/>
      <c r="G35" s="4009">
        <v>0</v>
      </c>
      <c r="H35" s="4009">
        <v>0.5</v>
      </c>
      <c r="I35" s="4009">
        <v>1</v>
      </c>
      <c r="J35" s="3998"/>
      <c r="K35" s="4018"/>
      <c r="L35" s="4010"/>
      <c r="M35" s="4006">
        <f>+E35*K35+F35*L35</f>
        <v>0</v>
      </c>
      <c r="O35" s="4001"/>
    </row>
    <row r="36" spans="1:15" ht="30" customHeight="1">
      <c r="A36" s="3977" t="s">
        <v>3121</v>
      </c>
      <c r="B36" s="4007" t="s">
        <v>4225</v>
      </c>
      <c r="C36" s="3489" t="s">
        <v>4226</v>
      </c>
      <c r="D36" s="4016"/>
      <c r="E36" s="4017"/>
      <c r="F36" s="4017"/>
      <c r="G36" s="3997"/>
      <c r="H36" s="3997"/>
      <c r="I36" s="3997"/>
      <c r="J36" s="3998"/>
      <c r="K36" s="3998"/>
      <c r="L36" s="3999"/>
      <c r="M36" s="4006">
        <f>+M37+M38+M39</f>
        <v>0</v>
      </c>
      <c r="O36" s="4001"/>
    </row>
    <row r="37" spans="1:15" ht="30" customHeight="1">
      <c r="A37" s="3977" t="s">
        <v>3122</v>
      </c>
      <c r="B37" s="4007" t="s">
        <v>4227</v>
      </c>
      <c r="C37" s="3342" t="s">
        <v>4228</v>
      </c>
      <c r="D37" s="4016"/>
      <c r="E37" s="4017"/>
      <c r="F37" s="4017"/>
      <c r="G37" s="4009">
        <v>0.5</v>
      </c>
      <c r="H37" s="4009">
        <v>0.5</v>
      </c>
      <c r="I37" s="4009">
        <v>1</v>
      </c>
      <c r="J37" s="4018"/>
      <c r="K37" s="4018"/>
      <c r="L37" s="4010"/>
      <c r="M37" s="4006">
        <f>+D37*J37+E37*K37+F37*L37</f>
        <v>0</v>
      </c>
      <c r="O37" s="4001"/>
    </row>
    <row r="38" spans="1:15" ht="30" customHeight="1">
      <c r="A38" s="4002" t="s">
        <v>3123</v>
      </c>
      <c r="B38" s="4007" t="s">
        <v>4229</v>
      </c>
      <c r="C38" s="3342" t="s">
        <v>4230</v>
      </c>
      <c r="D38" s="4016"/>
      <c r="E38" s="4017"/>
      <c r="F38" s="4017"/>
      <c r="G38" s="4009">
        <v>0</v>
      </c>
      <c r="H38" s="4009">
        <v>0.5</v>
      </c>
      <c r="I38" s="4009">
        <v>1</v>
      </c>
      <c r="J38" s="3998"/>
      <c r="K38" s="4018"/>
      <c r="L38" s="4012"/>
      <c r="M38" s="4006">
        <f>+E38*K38+F38*L38</f>
        <v>0</v>
      </c>
      <c r="O38" s="4001"/>
    </row>
    <row r="39" spans="1:15" ht="30" customHeight="1">
      <c r="A39" s="3977" t="s">
        <v>3124</v>
      </c>
      <c r="B39" s="4007" t="s">
        <v>4231</v>
      </c>
      <c r="C39" s="3342" t="s">
        <v>3643</v>
      </c>
      <c r="D39" s="4016"/>
      <c r="E39" s="4017"/>
      <c r="F39" s="4017"/>
      <c r="G39" s="4009">
        <v>0</v>
      </c>
      <c r="H39" s="4009">
        <v>0.5</v>
      </c>
      <c r="I39" s="4009">
        <v>1</v>
      </c>
      <c r="J39" s="3998"/>
      <c r="K39" s="4018"/>
      <c r="L39" s="4012"/>
      <c r="M39" s="4006">
        <f>+E39*K39+F39*L39</f>
        <v>0</v>
      </c>
      <c r="O39" s="4001"/>
    </row>
    <row r="40" spans="1:15" ht="30" customHeight="1">
      <c r="A40" s="3977" t="s">
        <v>3125</v>
      </c>
      <c r="B40" s="4013" t="s">
        <v>4232</v>
      </c>
      <c r="C40" s="4003" t="s">
        <v>4233</v>
      </c>
      <c r="D40" s="4016"/>
      <c r="E40" s="4017"/>
      <c r="F40" s="4017"/>
      <c r="G40" s="4009">
        <v>0</v>
      </c>
      <c r="H40" s="4009">
        <v>0.5</v>
      </c>
      <c r="I40" s="4009">
        <v>1</v>
      </c>
      <c r="J40" s="3998"/>
      <c r="K40" s="4018"/>
      <c r="L40" s="4012"/>
      <c r="M40" s="4006">
        <f>+E40*K40+F40*L40</f>
        <v>0</v>
      </c>
      <c r="O40" s="4001"/>
    </row>
    <row r="41" spans="1:15" ht="30" customHeight="1">
      <c r="A41" s="3977" t="s">
        <v>3126</v>
      </c>
      <c r="B41" s="4013" t="s">
        <v>4234</v>
      </c>
      <c r="C41" s="4003" t="s">
        <v>4235</v>
      </c>
      <c r="D41" s="4016"/>
      <c r="E41" s="3998"/>
      <c r="F41" s="3998"/>
      <c r="G41" s="4009">
        <v>0</v>
      </c>
      <c r="H41" s="4009">
        <v>0</v>
      </c>
      <c r="I41" s="4009">
        <v>0</v>
      </c>
      <c r="J41" s="3998"/>
      <c r="K41" s="3998"/>
      <c r="L41" s="3999"/>
      <c r="M41" s="4021"/>
      <c r="O41" s="4001"/>
    </row>
    <row r="42" spans="1:15" ht="30" customHeight="1">
      <c r="A42" s="3977" t="s">
        <v>3127</v>
      </c>
      <c r="B42" s="4013" t="s">
        <v>4236</v>
      </c>
      <c r="C42" s="4003" t="s">
        <v>4237</v>
      </c>
      <c r="D42" s="4016"/>
      <c r="E42" s="4017"/>
      <c r="F42" s="4017"/>
      <c r="G42" s="3997"/>
      <c r="H42" s="3997"/>
      <c r="I42" s="3997"/>
      <c r="J42" s="3998"/>
      <c r="K42" s="3998"/>
      <c r="L42" s="3999"/>
      <c r="M42" s="4006">
        <f>+M44+M45+M46</f>
        <v>0</v>
      </c>
      <c r="O42" s="4001"/>
    </row>
    <row r="43" spans="1:15" ht="30" customHeight="1">
      <c r="A43" s="3977" t="s">
        <v>3128</v>
      </c>
      <c r="B43" s="4007" t="s">
        <v>4238</v>
      </c>
      <c r="C43" s="3489" t="s">
        <v>4239</v>
      </c>
      <c r="D43" s="4016"/>
      <c r="E43" s="4017"/>
      <c r="F43" s="4017"/>
      <c r="G43" s="4009">
        <v>0</v>
      </c>
      <c r="H43" s="4009">
        <v>0</v>
      </c>
      <c r="I43" s="4009">
        <v>0</v>
      </c>
      <c r="J43" s="3998"/>
      <c r="K43" s="3998"/>
      <c r="L43" s="3999"/>
      <c r="M43" s="4021"/>
      <c r="O43" s="4001"/>
    </row>
    <row r="44" spans="1:15" ht="30" customHeight="1">
      <c r="A44" s="4002" t="s">
        <v>3129</v>
      </c>
      <c r="B44" s="4007" t="s">
        <v>4240</v>
      </c>
      <c r="C44" s="3489" t="s">
        <v>4241</v>
      </c>
      <c r="D44" s="4016"/>
      <c r="E44" s="4017"/>
      <c r="F44" s="4017"/>
      <c r="G44" s="4009">
        <v>0</v>
      </c>
      <c r="H44" s="4009">
        <v>0.5</v>
      </c>
      <c r="I44" s="4009">
        <v>1</v>
      </c>
      <c r="J44" s="3998"/>
      <c r="K44" s="4018"/>
      <c r="L44" s="4010"/>
      <c r="M44" s="4006">
        <f>+E44*K44+F44*L44</f>
        <v>0</v>
      </c>
      <c r="O44" s="4001"/>
    </row>
    <row r="45" spans="1:15" ht="30" customHeight="1">
      <c r="A45" s="3977" t="s">
        <v>3130</v>
      </c>
      <c r="B45" s="4007" t="s">
        <v>4242</v>
      </c>
      <c r="C45" s="3489" t="s">
        <v>4243</v>
      </c>
      <c r="D45" s="4016"/>
      <c r="E45" s="4017"/>
      <c r="F45" s="4017"/>
      <c r="G45" s="4009">
        <v>0</v>
      </c>
      <c r="H45" s="4009">
        <v>0.5</v>
      </c>
      <c r="I45" s="4009">
        <v>1</v>
      </c>
      <c r="J45" s="3998"/>
      <c r="K45" s="4018"/>
      <c r="L45" s="4010"/>
      <c r="M45" s="4006">
        <f>+E45*K45+F45*L45</f>
        <v>0</v>
      </c>
      <c r="O45" s="4001"/>
    </row>
    <row r="46" spans="1:15" ht="30" customHeight="1" thickBot="1">
      <c r="A46" s="3984" t="s">
        <v>3131</v>
      </c>
      <c r="B46" s="4022" t="s">
        <v>4244</v>
      </c>
      <c r="C46" s="4023" t="s">
        <v>3643</v>
      </c>
      <c r="D46" s="4024"/>
      <c r="E46" s="4024"/>
      <c r="F46" s="4024"/>
      <c r="G46" s="4025">
        <v>0</v>
      </c>
      <c r="H46" s="4025">
        <v>0.5</v>
      </c>
      <c r="I46" s="4025">
        <v>1</v>
      </c>
      <c r="J46" s="4026"/>
      <c r="K46" s="4027"/>
      <c r="L46" s="4028"/>
      <c r="M46" s="4029">
        <f>+E46*K46+F46*L46</f>
        <v>0</v>
      </c>
      <c r="O46" s="4001"/>
    </row>
    <row r="49" spans="1:3">
      <c r="C49" s="4030"/>
    </row>
    <row r="50" spans="1:3">
      <c r="A50" s="3310"/>
      <c r="B50" s="3310"/>
      <c r="C50" s="4030"/>
    </row>
  </sheetData>
  <mergeCells count="7">
    <mergeCell ref="A7:M7"/>
    <mergeCell ref="A8:A10"/>
    <mergeCell ref="B8:B10"/>
    <mergeCell ref="C8:C10"/>
    <mergeCell ref="D8:F8"/>
    <mergeCell ref="G8:I8"/>
    <mergeCell ref="J8:L8"/>
  </mergeCells>
  <pageMargins left="0.70866141732283505" right="0.70866141732283505" top="0.74803149606299202" bottom="0.74803149606299202" header="0.31496062992126" footer="0.31496062992126"/>
  <pageSetup paperSize="8" scale="43" orientation="landscape"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1"/>
  <sheetViews>
    <sheetView zoomScale="70" zoomScaleNormal="70" workbookViewId="0"/>
  </sheetViews>
  <sheetFormatPr defaultColWidth="11.42578125" defaultRowHeight="14.25"/>
  <cols>
    <col min="1" max="1" width="20.85546875" style="3309" bestFit="1" customWidth="1"/>
    <col min="2" max="2" width="19" style="3314" customWidth="1"/>
    <col min="3" max="3" width="86.28515625" style="3310" customWidth="1"/>
    <col min="4" max="6" width="20.7109375" style="3986" customWidth="1"/>
    <col min="7" max="9" width="20.7109375" style="3310" customWidth="1"/>
    <col min="10" max="13" width="20.7109375" style="3986" customWidth="1"/>
    <col min="14" max="16384" width="11.42578125" style="3310"/>
  </cols>
  <sheetData>
    <row r="1" spans="1:29" ht="15">
      <c r="A1" s="3893" t="s">
        <v>48</v>
      </c>
      <c r="B1" s="3893" t="s">
        <v>1016</v>
      </c>
      <c r="C1" s="3893"/>
    </row>
    <row r="2" spans="1:29" ht="15">
      <c r="A2" s="3893" t="s">
        <v>49</v>
      </c>
      <c r="B2" s="4031" t="s">
        <v>4007</v>
      </c>
      <c r="C2" s="3893"/>
    </row>
    <row r="3" spans="1:29" ht="15">
      <c r="A3" s="3893" t="s">
        <v>47</v>
      </c>
      <c r="B3" s="3893" t="s">
        <v>4048</v>
      </c>
      <c r="C3" s="3893"/>
    </row>
    <row r="4" spans="1:29" ht="15">
      <c r="A4" s="3893" t="s">
        <v>51</v>
      </c>
      <c r="B4" s="3893" t="s">
        <v>71</v>
      </c>
      <c r="C4" s="3893"/>
    </row>
    <row r="6" spans="1:29" ht="15.75" customHeight="1" thickBot="1">
      <c r="A6" s="3379"/>
    </row>
    <row r="7" spans="1:29" ht="29.25" customHeight="1" thickBot="1">
      <c r="A7" s="5235" t="s">
        <v>4171</v>
      </c>
      <c r="B7" s="5236"/>
      <c r="C7" s="5236"/>
      <c r="D7" s="5236"/>
      <c r="E7" s="5236"/>
      <c r="F7" s="5236"/>
      <c r="G7" s="5236"/>
      <c r="H7" s="5236"/>
      <c r="I7" s="5236"/>
      <c r="J7" s="5236"/>
      <c r="K7" s="5236"/>
      <c r="L7" s="5236"/>
      <c r="M7" s="5237"/>
    </row>
    <row r="8" spans="1:29" s="3319" customFormat="1" ht="60.75" customHeight="1">
      <c r="A8" s="5123" t="s">
        <v>1651</v>
      </c>
      <c r="B8" s="5344" t="s">
        <v>4059</v>
      </c>
      <c r="C8" s="5127" t="s">
        <v>1415</v>
      </c>
      <c r="D8" s="5340" t="s">
        <v>2783</v>
      </c>
      <c r="E8" s="5341"/>
      <c r="F8" s="5342"/>
      <c r="G8" s="5343" t="s">
        <v>4172</v>
      </c>
      <c r="H8" s="5240"/>
      <c r="I8" s="5242"/>
      <c r="J8" s="5340" t="s">
        <v>4173</v>
      </c>
      <c r="K8" s="5341"/>
      <c r="L8" s="5342"/>
      <c r="M8" s="3989" t="s">
        <v>4174</v>
      </c>
      <c r="N8" s="3310"/>
      <c r="O8" s="3310"/>
      <c r="P8" s="3310"/>
      <c r="Q8" s="3310"/>
      <c r="R8" s="3310"/>
      <c r="S8" s="3310"/>
      <c r="T8" s="3310"/>
      <c r="U8" s="3310"/>
      <c r="V8" s="3310"/>
      <c r="W8" s="3310"/>
      <c r="X8" s="3310"/>
      <c r="Y8" s="3310"/>
      <c r="Z8" s="3310"/>
      <c r="AA8" s="3310"/>
      <c r="AB8" s="3310"/>
      <c r="AC8" s="3310"/>
    </row>
    <row r="9" spans="1:29" s="3319" customFormat="1" ht="51.75" customHeight="1">
      <c r="A9" s="5334"/>
      <c r="B9" s="5345"/>
      <c r="C9" s="5338"/>
      <c r="D9" s="3987" t="s">
        <v>4056</v>
      </c>
      <c r="E9" s="3987" t="s">
        <v>4057</v>
      </c>
      <c r="F9" s="3987" t="s">
        <v>4058</v>
      </c>
      <c r="G9" s="3971" t="s">
        <v>4056</v>
      </c>
      <c r="H9" s="3971" t="s">
        <v>4057</v>
      </c>
      <c r="I9" s="3971" t="s">
        <v>4058</v>
      </c>
      <c r="J9" s="3987" t="s">
        <v>4056</v>
      </c>
      <c r="K9" s="3987" t="s">
        <v>4057</v>
      </c>
      <c r="L9" s="3987" t="s">
        <v>4058</v>
      </c>
      <c r="M9" s="3990" t="s">
        <v>19</v>
      </c>
      <c r="N9" s="3310"/>
      <c r="O9" s="3310"/>
      <c r="P9" s="3310"/>
      <c r="Q9" s="3310"/>
      <c r="R9" s="3310"/>
      <c r="S9" s="3310"/>
      <c r="T9" s="3310"/>
      <c r="U9" s="3310"/>
      <c r="V9" s="3310"/>
      <c r="W9" s="3310"/>
      <c r="X9" s="3310"/>
      <c r="Y9" s="3310"/>
      <c r="Z9" s="3310"/>
      <c r="AA9" s="3310"/>
      <c r="AB9" s="3310"/>
      <c r="AC9" s="3310"/>
    </row>
    <row r="10" spans="1:29" s="3319" customFormat="1" ht="30.75" customHeight="1">
      <c r="A10" s="5335"/>
      <c r="B10" s="5346"/>
      <c r="C10" s="5339"/>
      <c r="D10" s="3991" t="s">
        <v>3273</v>
      </c>
      <c r="E10" s="3991" t="s">
        <v>3274</v>
      </c>
      <c r="F10" s="3991" t="s">
        <v>3275</v>
      </c>
      <c r="G10" s="3992" t="s">
        <v>3276</v>
      </c>
      <c r="H10" s="3992" t="s">
        <v>3277</v>
      </c>
      <c r="I10" s="3992" t="s">
        <v>3278</v>
      </c>
      <c r="J10" s="3991" t="s">
        <v>3324</v>
      </c>
      <c r="K10" s="3991" t="s">
        <v>3325</v>
      </c>
      <c r="L10" s="3991" t="s">
        <v>3326</v>
      </c>
      <c r="M10" s="3993" t="s">
        <v>3066</v>
      </c>
      <c r="N10" s="3310"/>
      <c r="O10" s="3310"/>
      <c r="P10" s="3310"/>
      <c r="Q10" s="3310"/>
      <c r="R10" s="3310"/>
      <c r="S10" s="3310"/>
      <c r="T10" s="3310"/>
      <c r="U10" s="3310"/>
      <c r="V10" s="3310"/>
      <c r="W10" s="3310"/>
      <c r="X10" s="3310"/>
      <c r="Y10" s="3310"/>
      <c r="Z10" s="3310"/>
      <c r="AA10" s="3310"/>
      <c r="AB10" s="3310"/>
      <c r="AC10" s="3310"/>
    </row>
    <row r="11" spans="1:29" s="3319" customFormat="1" ht="30.75" customHeight="1">
      <c r="A11" s="3977" t="s">
        <v>3273</v>
      </c>
      <c r="B11" s="3994">
        <v>2</v>
      </c>
      <c r="C11" s="2553" t="s">
        <v>4185</v>
      </c>
      <c r="D11" s="4032"/>
      <c r="E11" s="4033"/>
      <c r="F11" s="4033"/>
      <c r="G11" s="3997"/>
      <c r="H11" s="3997"/>
      <c r="I11" s="3997"/>
      <c r="J11" s="3998"/>
      <c r="K11" s="3998"/>
      <c r="L11" s="3999"/>
      <c r="M11" s="4000">
        <f>+M12+M17+M23+M32+M33+M40+M42</f>
        <v>0</v>
      </c>
      <c r="N11" s="3310"/>
      <c r="O11" s="3310"/>
      <c r="P11" s="3310"/>
      <c r="Q11" s="3310"/>
      <c r="R11" s="3310"/>
      <c r="S11" s="3310"/>
      <c r="T11" s="3310"/>
      <c r="U11" s="3310"/>
      <c r="V11" s="3310"/>
      <c r="W11" s="3310"/>
      <c r="X11" s="3310"/>
      <c r="Y11" s="3310"/>
      <c r="Z11" s="3310"/>
      <c r="AA11" s="3310"/>
      <c r="AB11" s="3310"/>
      <c r="AC11" s="3310"/>
    </row>
    <row r="12" spans="1:29" s="3319" customFormat="1" ht="30" customHeight="1">
      <c r="A12" s="4002" t="s">
        <v>3274</v>
      </c>
      <c r="B12" s="3994">
        <v>2.1</v>
      </c>
      <c r="C12" s="4003" t="s">
        <v>4186</v>
      </c>
      <c r="D12" s="4011"/>
      <c r="E12" s="4011"/>
      <c r="F12" s="4008"/>
      <c r="G12" s="3997"/>
      <c r="H12" s="3997"/>
      <c r="I12" s="3997"/>
      <c r="J12" s="3998"/>
      <c r="K12" s="3998"/>
      <c r="L12" s="3999"/>
      <c r="M12" s="4006">
        <f>+M13+M14+M15+M16</f>
        <v>0</v>
      </c>
      <c r="N12" s="3310"/>
      <c r="O12" s="3310"/>
      <c r="P12" s="3310"/>
      <c r="Q12" s="3310"/>
      <c r="R12" s="3310"/>
      <c r="S12" s="3310"/>
      <c r="T12" s="3310"/>
      <c r="U12" s="3310"/>
      <c r="V12" s="3310"/>
      <c r="W12" s="3310"/>
      <c r="X12" s="3310"/>
      <c r="Y12" s="3310"/>
      <c r="Z12" s="3310"/>
      <c r="AA12" s="3310"/>
      <c r="AB12" s="3310"/>
      <c r="AC12" s="3310"/>
    </row>
    <row r="13" spans="1:29" ht="30" customHeight="1">
      <c r="A13" s="3977" t="s">
        <v>3275</v>
      </c>
      <c r="B13" s="4007" t="s">
        <v>2042</v>
      </c>
      <c r="C13" s="3489" t="s">
        <v>4187</v>
      </c>
      <c r="D13" s="3998"/>
      <c r="E13" s="3998"/>
      <c r="F13" s="4008"/>
      <c r="G13" s="3997"/>
      <c r="H13" s="3997"/>
      <c r="I13" s="4009">
        <v>1</v>
      </c>
      <c r="J13" s="3998"/>
      <c r="K13" s="3998"/>
      <c r="L13" s="4010"/>
      <c r="M13" s="4006">
        <f>+L13*F13</f>
        <v>0</v>
      </c>
    </row>
    <row r="14" spans="1:29" ht="30" customHeight="1">
      <c r="A14" s="3977" t="s">
        <v>3276</v>
      </c>
      <c r="B14" s="4007" t="s">
        <v>2044</v>
      </c>
      <c r="C14" s="3489" t="s">
        <v>4188</v>
      </c>
      <c r="D14" s="4011"/>
      <c r="E14" s="4011"/>
      <c r="F14" s="4008"/>
      <c r="G14" s="4009">
        <v>0</v>
      </c>
      <c r="H14" s="4009">
        <v>0</v>
      </c>
      <c r="I14" s="4009">
        <v>1</v>
      </c>
      <c r="J14" s="3998"/>
      <c r="K14" s="3998"/>
      <c r="L14" s="4010"/>
      <c r="M14" s="4006">
        <f>+L14*F14</f>
        <v>0</v>
      </c>
    </row>
    <row r="15" spans="1:29" ht="30" customHeight="1">
      <c r="A15" s="4002" t="s">
        <v>3277</v>
      </c>
      <c r="B15" s="4007" t="s">
        <v>2045</v>
      </c>
      <c r="C15" s="3489" t="s">
        <v>4189</v>
      </c>
      <c r="D15" s="4011"/>
      <c r="E15" s="4011"/>
      <c r="F15" s="4011"/>
      <c r="G15" s="4009">
        <v>0</v>
      </c>
      <c r="H15" s="4009">
        <v>0</v>
      </c>
      <c r="I15" s="4009">
        <v>1</v>
      </c>
      <c r="J15" s="3998"/>
      <c r="K15" s="3998"/>
      <c r="L15" s="4012"/>
      <c r="M15" s="4006">
        <f>+L15*F15</f>
        <v>0</v>
      </c>
    </row>
    <row r="16" spans="1:29" ht="30" customHeight="1">
      <c r="A16" s="3977" t="s">
        <v>3278</v>
      </c>
      <c r="B16" s="4007" t="s">
        <v>2046</v>
      </c>
      <c r="C16" s="3489" t="s">
        <v>4190</v>
      </c>
      <c r="D16" s="4011"/>
      <c r="E16" s="4011"/>
      <c r="F16" s="4011"/>
      <c r="G16" s="4009">
        <v>0</v>
      </c>
      <c r="H16" s="4009">
        <v>0</v>
      </c>
      <c r="I16" s="4009">
        <v>1</v>
      </c>
      <c r="J16" s="3998"/>
      <c r="K16" s="3998"/>
      <c r="L16" s="4012"/>
      <c r="M16" s="4006">
        <f>+L16*F16</f>
        <v>0</v>
      </c>
    </row>
    <row r="17" spans="1:14" ht="30" customHeight="1">
      <c r="A17" s="3977" t="s">
        <v>3324</v>
      </c>
      <c r="B17" s="4013" t="s">
        <v>1661</v>
      </c>
      <c r="C17" s="4003" t="s">
        <v>4191</v>
      </c>
      <c r="D17" s="4016"/>
      <c r="E17" s="4017"/>
      <c r="F17" s="4011"/>
      <c r="G17" s="3997"/>
      <c r="H17" s="3997"/>
      <c r="I17" s="3997"/>
      <c r="J17" s="3998"/>
      <c r="K17" s="3998"/>
      <c r="L17" s="3999"/>
      <c r="M17" s="4006">
        <f>+M19+M21</f>
        <v>0</v>
      </c>
    </row>
    <row r="18" spans="1:14" ht="30" customHeight="1">
      <c r="A18" s="4002" t="s">
        <v>3325</v>
      </c>
      <c r="B18" s="4007" t="s">
        <v>4192</v>
      </c>
      <c r="C18" s="3342" t="s">
        <v>4193</v>
      </c>
      <c r="D18" s="4016"/>
      <c r="E18" s="4017"/>
      <c r="F18" s="4017"/>
      <c r="G18" s="3997"/>
      <c r="H18" s="3997"/>
      <c r="I18" s="3997"/>
      <c r="J18" s="4017"/>
      <c r="K18" s="4017"/>
      <c r="L18" s="4010"/>
      <c r="M18" s="4006">
        <f>+D18*J18+E18*K18+F18*L18</f>
        <v>0</v>
      </c>
    </row>
    <row r="19" spans="1:14" ht="30" customHeight="1">
      <c r="A19" s="3977" t="s">
        <v>3326</v>
      </c>
      <c r="B19" s="4007" t="s">
        <v>1663</v>
      </c>
      <c r="C19" s="3489" t="s">
        <v>4194</v>
      </c>
      <c r="D19" s="4016"/>
      <c r="E19" s="4017"/>
      <c r="F19" s="4017"/>
      <c r="G19" s="4009">
        <v>0.95</v>
      </c>
      <c r="H19" s="4009">
        <v>0.95</v>
      </c>
      <c r="I19" s="4009">
        <v>1</v>
      </c>
      <c r="J19" s="4018"/>
      <c r="K19" s="4018"/>
      <c r="L19" s="4010"/>
      <c r="M19" s="4006">
        <f>+D19*J19+E19*K19+F19*L19</f>
        <v>0</v>
      </c>
    </row>
    <row r="20" spans="1:14" ht="30" customHeight="1">
      <c r="A20" s="3977" t="s">
        <v>3066</v>
      </c>
      <c r="B20" s="4007" t="s">
        <v>4195</v>
      </c>
      <c r="C20" s="3342" t="s">
        <v>4196</v>
      </c>
      <c r="D20" s="3998"/>
      <c r="E20" s="3998"/>
      <c r="F20" s="4017"/>
      <c r="G20" s="3997"/>
      <c r="H20" s="3997"/>
      <c r="I20" s="4009">
        <v>1</v>
      </c>
      <c r="J20" s="3998"/>
      <c r="K20" s="3998"/>
      <c r="L20" s="4010"/>
      <c r="M20" s="4006">
        <f>+L20*F20</f>
        <v>0</v>
      </c>
    </row>
    <row r="21" spans="1:14" ht="30" customHeight="1">
      <c r="A21" s="4002" t="s">
        <v>3067</v>
      </c>
      <c r="B21" s="4007" t="s">
        <v>1665</v>
      </c>
      <c r="C21" s="3489" t="s">
        <v>4197</v>
      </c>
      <c r="D21" s="4016"/>
      <c r="E21" s="4017"/>
      <c r="F21" s="4017"/>
      <c r="G21" s="4009">
        <v>0.9</v>
      </c>
      <c r="H21" s="4009">
        <v>0.9</v>
      </c>
      <c r="I21" s="4009">
        <v>1</v>
      </c>
      <c r="J21" s="4018"/>
      <c r="K21" s="4018"/>
      <c r="L21" s="4010"/>
      <c r="M21" s="4006">
        <f>+D21*J21+E21*K21+F21*L21</f>
        <v>0</v>
      </c>
    </row>
    <row r="22" spans="1:14" ht="30" customHeight="1">
      <c r="A22" s="3977" t="s">
        <v>3068</v>
      </c>
      <c r="B22" s="4007" t="s">
        <v>4198</v>
      </c>
      <c r="C22" s="3342" t="s">
        <v>4199</v>
      </c>
      <c r="D22" s="3998"/>
      <c r="E22" s="3998"/>
      <c r="F22" s="4017"/>
      <c r="G22" s="3997"/>
      <c r="H22" s="3997"/>
      <c r="I22" s="4009">
        <v>1</v>
      </c>
      <c r="J22" s="3998"/>
      <c r="K22" s="3998"/>
      <c r="L22" s="4019"/>
      <c r="M22" s="4006">
        <f>+L22*F22</f>
        <v>0</v>
      </c>
      <c r="N22" s="4034" t="s">
        <v>4245</v>
      </c>
    </row>
    <row r="23" spans="1:14" ht="30" customHeight="1">
      <c r="A23" s="3977" t="s">
        <v>3070</v>
      </c>
      <c r="B23" s="4013" t="s">
        <v>2936</v>
      </c>
      <c r="C23" s="4003" t="s">
        <v>4200</v>
      </c>
      <c r="D23" s="4016"/>
      <c r="E23" s="4017"/>
      <c r="F23" s="4017"/>
      <c r="G23" s="3997"/>
      <c r="H23" s="3997"/>
      <c r="I23" s="3997"/>
      <c r="J23" s="3998"/>
      <c r="K23" s="3998"/>
      <c r="L23" s="3999"/>
      <c r="M23" s="4006">
        <f>+M26+M27+M28+M29+M30+M31</f>
        <v>0</v>
      </c>
    </row>
    <row r="24" spans="1:14" ht="30" customHeight="1">
      <c r="A24" s="4002" t="s">
        <v>3071</v>
      </c>
      <c r="B24" s="4007" t="s">
        <v>4201</v>
      </c>
      <c r="C24" s="3342" t="s">
        <v>4202</v>
      </c>
      <c r="D24" s="4016"/>
      <c r="E24" s="4017"/>
      <c r="F24" s="4017"/>
      <c r="G24" s="3997"/>
      <c r="H24" s="3997"/>
      <c r="I24" s="3997"/>
      <c r="J24" s="4017"/>
      <c r="K24" s="4017"/>
      <c r="L24" s="4010"/>
      <c r="M24" s="4006">
        <f>+D24*J24+E24*K24+F24*L24</f>
        <v>0</v>
      </c>
    </row>
    <row r="25" spans="1:14" ht="30" customHeight="1">
      <c r="A25" s="3977" t="s">
        <v>3072</v>
      </c>
      <c r="B25" s="4007" t="s">
        <v>4203</v>
      </c>
      <c r="C25" s="3342" t="s">
        <v>4204</v>
      </c>
      <c r="D25" s="4016"/>
      <c r="E25" s="4017"/>
      <c r="F25" s="4017"/>
      <c r="G25" s="3997"/>
      <c r="H25" s="3997"/>
      <c r="I25" s="3997"/>
      <c r="J25" s="3998"/>
      <c r="K25" s="3998"/>
      <c r="L25" s="3999"/>
      <c r="M25" s="4006">
        <f>+D25*J25+E25*K25+F25*L25</f>
        <v>0</v>
      </c>
    </row>
    <row r="26" spans="1:14" ht="28.5">
      <c r="A26" s="3977" t="s">
        <v>3108</v>
      </c>
      <c r="B26" s="4007" t="s">
        <v>4205</v>
      </c>
      <c r="C26" s="3489" t="s">
        <v>4206</v>
      </c>
      <c r="D26" s="4016"/>
      <c r="E26" s="4017"/>
      <c r="F26" s="4017"/>
      <c r="G26" s="4009">
        <v>0.5</v>
      </c>
      <c r="H26" s="4009">
        <v>0.5</v>
      </c>
      <c r="I26" s="4009">
        <v>1</v>
      </c>
      <c r="J26" s="4018"/>
      <c r="K26" s="4018"/>
      <c r="L26" s="4010"/>
      <c r="M26" s="4006">
        <f t="shared" ref="M26:M31" si="0">+D26*J26+E26*K26+F26*L26</f>
        <v>0</v>
      </c>
    </row>
    <row r="27" spans="1:14" ht="30" customHeight="1">
      <c r="A27" s="4002" t="s">
        <v>3110</v>
      </c>
      <c r="B27" s="4007" t="s">
        <v>4207</v>
      </c>
      <c r="C27" s="3489" t="s">
        <v>4208</v>
      </c>
      <c r="D27" s="4020"/>
      <c r="E27" s="4017"/>
      <c r="F27" s="4017"/>
      <c r="G27" s="4009">
        <v>0.5</v>
      </c>
      <c r="H27" s="4009">
        <v>0.5</v>
      </c>
      <c r="I27" s="4009">
        <v>1</v>
      </c>
      <c r="J27" s="4018"/>
      <c r="K27" s="4018"/>
      <c r="L27" s="4010"/>
      <c r="M27" s="4006">
        <f t="shared" si="0"/>
        <v>0</v>
      </c>
    </row>
    <row r="28" spans="1:14" ht="30" customHeight="1">
      <c r="A28" s="3977" t="s">
        <v>3111</v>
      </c>
      <c r="B28" s="4007" t="s">
        <v>4209</v>
      </c>
      <c r="C28" s="3489" t="s">
        <v>4210</v>
      </c>
      <c r="D28" s="4016"/>
      <c r="E28" s="4017"/>
      <c r="F28" s="4017"/>
      <c r="G28" s="4009">
        <v>0.5</v>
      </c>
      <c r="H28" s="4009">
        <v>0.5</v>
      </c>
      <c r="I28" s="4009">
        <v>1</v>
      </c>
      <c r="J28" s="4018"/>
      <c r="K28" s="4018"/>
      <c r="L28" s="4010"/>
      <c r="M28" s="4006">
        <f t="shared" si="0"/>
        <v>0</v>
      </c>
    </row>
    <row r="29" spans="1:14" ht="30" customHeight="1">
      <c r="A29" s="3977" t="s">
        <v>3112</v>
      </c>
      <c r="B29" s="4007" t="s">
        <v>4211</v>
      </c>
      <c r="C29" s="3489" t="s">
        <v>4212</v>
      </c>
      <c r="D29" s="4016"/>
      <c r="E29" s="4017"/>
      <c r="F29" s="4017"/>
      <c r="G29" s="4009">
        <v>0.5</v>
      </c>
      <c r="H29" s="4009">
        <v>0.5</v>
      </c>
      <c r="I29" s="4009">
        <v>1</v>
      </c>
      <c r="J29" s="4018"/>
      <c r="K29" s="4018"/>
      <c r="L29" s="4010"/>
      <c r="M29" s="4006">
        <f t="shared" si="0"/>
        <v>0</v>
      </c>
    </row>
    <row r="30" spans="1:14" ht="30" customHeight="1">
      <c r="A30" s="4002" t="s">
        <v>3113</v>
      </c>
      <c r="B30" s="4007" t="s">
        <v>4213</v>
      </c>
      <c r="C30" s="3489" t="s">
        <v>4214</v>
      </c>
      <c r="D30" s="4016"/>
      <c r="E30" s="4017"/>
      <c r="F30" s="4017"/>
      <c r="G30" s="4009">
        <v>0.5</v>
      </c>
      <c r="H30" s="4009">
        <v>0.5</v>
      </c>
      <c r="I30" s="4009">
        <v>1</v>
      </c>
      <c r="J30" s="4018"/>
      <c r="K30" s="4018"/>
      <c r="L30" s="4010"/>
      <c r="M30" s="4006">
        <f t="shared" si="0"/>
        <v>0</v>
      </c>
    </row>
    <row r="31" spans="1:14" ht="30" customHeight="1">
      <c r="A31" s="3977" t="s">
        <v>3115</v>
      </c>
      <c r="B31" s="4007" t="s">
        <v>4215</v>
      </c>
      <c r="C31" s="3489" t="s">
        <v>4216</v>
      </c>
      <c r="D31" s="4016"/>
      <c r="E31" s="4017"/>
      <c r="F31" s="4017"/>
      <c r="G31" s="4009">
        <v>0.5</v>
      </c>
      <c r="H31" s="4009">
        <v>0.5</v>
      </c>
      <c r="I31" s="4009">
        <v>1</v>
      </c>
      <c r="J31" s="4018"/>
      <c r="K31" s="4018"/>
      <c r="L31" s="4010"/>
      <c r="M31" s="4006">
        <f t="shared" si="0"/>
        <v>0</v>
      </c>
    </row>
    <row r="32" spans="1:14" ht="42.75">
      <c r="A32" s="3977" t="s">
        <v>3117</v>
      </c>
      <c r="B32" s="4013" t="s">
        <v>4217</v>
      </c>
      <c r="C32" s="4003" t="s">
        <v>4218</v>
      </c>
      <c r="D32" s="4016"/>
      <c r="E32" s="4017"/>
      <c r="F32" s="4017"/>
      <c r="G32" s="3997"/>
      <c r="H32" s="3997"/>
      <c r="I32" s="3997"/>
      <c r="J32" s="4018"/>
      <c r="K32" s="4018"/>
      <c r="L32" s="4010"/>
      <c r="M32" s="4006">
        <f>+D32*J32+E32*K32+F32*L32</f>
        <v>0</v>
      </c>
    </row>
    <row r="33" spans="1:14" ht="30" customHeight="1">
      <c r="A33" s="4002" t="s">
        <v>3118</v>
      </c>
      <c r="B33" s="4013" t="s">
        <v>4219</v>
      </c>
      <c r="C33" s="4003" t="s">
        <v>4220</v>
      </c>
      <c r="D33" s="4016"/>
      <c r="E33" s="4017"/>
      <c r="F33" s="4017"/>
      <c r="G33" s="3997"/>
      <c r="H33" s="3997"/>
      <c r="I33" s="3997"/>
      <c r="J33" s="3998"/>
      <c r="K33" s="3998"/>
      <c r="L33" s="3999"/>
      <c r="M33" s="4006">
        <f>+M34+M35+M36</f>
        <v>0</v>
      </c>
    </row>
    <row r="34" spans="1:14" ht="30" customHeight="1">
      <c r="A34" s="3977" t="s">
        <v>3119</v>
      </c>
      <c r="B34" s="4007" t="s">
        <v>4221</v>
      </c>
      <c r="C34" s="3489" t="s">
        <v>4222</v>
      </c>
      <c r="D34" s="4016"/>
      <c r="E34" s="4017"/>
      <c r="F34" s="4017"/>
      <c r="G34" s="4009">
        <v>0</v>
      </c>
      <c r="H34" s="4009">
        <v>0.5</v>
      </c>
      <c r="I34" s="4009">
        <v>1</v>
      </c>
      <c r="J34" s="3998"/>
      <c r="K34" s="4018"/>
      <c r="L34" s="4010"/>
      <c r="M34" s="4006">
        <f>+E34*K34+F34*L34</f>
        <v>0</v>
      </c>
    </row>
    <row r="35" spans="1:14" ht="30" customHeight="1">
      <c r="A35" s="4002" t="s">
        <v>3120</v>
      </c>
      <c r="B35" s="4007" t="s">
        <v>4223</v>
      </c>
      <c r="C35" s="3489" t="s">
        <v>4224</v>
      </c>
      <c r="D35" s="4016"/>
      <c r="E35" s="4017"/>
      <c r="F35" s="4017"/>
      <c r="G35" s="4009">
        <v>0</v>
      </c>
      <c r="H35" s="4009">
        <v>0.5</v>
      </c>
      <c r="I35" s="4009">
        <v>1</v>
      </c>
      <c r="J35" s="3998"/>
      <c r="K35" s="4018"/>
      <c r="L35" s="4010"/>
      <c r="M35" s="4006">
        <f>+E35*K35+F35*L35</f>
        <v>0</v>
      </c>
    </row>
    <row r="36" spans="1:14" ht="30" customHeight="1">
      <c r="A36" s="3977" t="s">
        <v>3121</v>
      </c>
      <c r="B36" s="4007" t="s">
        <v>4225</v>
      </c>
      <c r="C36" s="3489" t="s">
        <v>4226</v>
      </c>
      <c r="D36" s="4016"/>
      <c r="E36" s="4017"/>
      <c r="F36" s="4017"/>
      <c r="G36" s="3997"/>
      <c r="H36" s="3997"/>
      <c r="I36" s="3997"/>
      <c r="J36" s="3998"/>
      <c r="K36" s="3998"/>
      <c r="L36" s="3999"/>
      <c r="M36" s="4006">
        <f>+M37+M38+M39</f>
        <v>0</v>
      </c>
    </row>
    <row r="37" spans="1:14" ht="30" customHeight="1">
      <c r="A37" s="3977" t="s">
        <v>3122</v>
      </c>
      <c r="B37" s="4007" t="s">
        <v>4227</v>
      </c>
      <c r="C37" s="3342" t="s">
        <v>4228</v>
      </c>
      <c r="D37" s="4016"/>
      <c r="E37" s="4017"/>
      <c r="F37" s="4017"/>
      <c r="G37" s="4009">
        <v>0.5</v>
      </c>
      <c r="H37" s="4009">
        <v>0.5</v>
      </c>
      <c r="I37" s="4009">
        <v>1</v>
      </c>
      <c r="J37" s="4018"/>
      <c r="K37" s="4018"/>
      <c r="L37" s="4010"/>
      <c r="M37" s="4006">
        <f>+D37*J37+E37*K37+F37*L37</f>
        <v>0</v>
      </c>
    </row>
    <row r="38" spans="1:14" ht="30" customHeight="1">
      <c r="A38" s="4002" t="s">
        <v>3123</v>
      </c>
      <c r="B38" s="4007" t="s">
        <v>4229</v>
      </c>
      <c r="C38" s="3342" t="s">
        <v>4230</v>
      </c>
      <c r="D38" s="4016"/>
      <c r="E38" s="4017"/>
      <c r="F38" s="4017"/>
      <c r="G38" s="4009">
        <v>0</v>
      </c>
      <c r="H38" s="4009">
        <v>0.5</v>
      </c>
      <c r="I38" s="4009">
        <v>1</v>
      </c>
      <c r="J38" s="3998"/>
      <c r="K38" s="4018"/>
      <c r="L38" s="4012"/>
      <c r="M38" s="4006">
        <f>+E38*K38+F38*L38</f>
        <v>0</v>
      </c>
    </row>
    <row r="39" spans="1:14" ht="30" customHeight="1">
      <c r="A39" s="3977" t="s">
        <v>3124</v>
      </c>
      <c r="B39" s="4007" t="s">
        <v>4231</v>
      </c>
      <c r="C39" s="3342" t="s">
        <v>3643</v>
      </c>
      <c r="D39" s="4016"/>
      <c r="E39" s="4017"/>
      <c r="F39" s="4017"/>
      <c r="G39" s="4009">
        <v>0</v>
      </c>
      <c r="H39" s="4009">
        <v>0.5</v>
      </c>
      <c r="I39" s="4009">
        <v>1</v>
      </c>
      <c r="J39" s="3998"/>
      <c r="K39" s="4018"/>
      <c r="L39" s="4012"/>
      <c r="M39" s="4006">
        <f>+E39*K39+F39*L39</f>
        <v>0</v>
      </c>
    </row>
    <row r="40" spans="1:14" ht="30" customHeight="1">
      <c r="A40" s="3977" t="s">
        <v>3125</v>
      </c>
      <c r="B40" s="4013" t="s">
        <v>4232</v>
      </c>
      <c r="C40" s="4003" t="s">
        <v>4233</v>
      </c>
      <c r="D40" s="4016"/>
      <c r="E40" s="4017"/>
      <c r="F40" s="4017"/>
      <c r="G40" s="4009">
        <v>0</v>
      </c>
      <c r="H40" s="4009">
        <v>0.5</v>
      </c>
      <c r="I40" s="4009">
        <v>1</v>
      </c>
      <c r="J40" s="3998"/>
      <c r="K40" s="4018"/>
      <c r="L40" s="4012"/>
      <c r="M40" s="4006">
        <f>+E40*K40+F40*L40</f>
        <v>0</v>
      </c>
    </row>
    <row r="41" spans="1:14" ht="30" customHeight="1">
      <c r="A41" s="3977" t="s">
        <v>3126</v>
      </c>
      <c r="B41" s="4013" t="s">
        <v>4234</v>
      </c>
      <c r="C41" s="4003" t="s">
        <v>4235</v>
      </c>
      <c r="D41" s="4016"/>
      <c r="E41" s="3998"/>
      <c r="F41" s="3998"/>
      <c r="G41" s="4009">
        <v>0</v>
      </c>
      <c r="H41" s="4009">
        <v>0</v>
      </c>
      <c r="I41" s="4009">
        <v>0</v>
      </c>
      <c r="J41" s="3998"/>
      <c r="K41" s="3998"/>
      <c r="L41" s="3999"/>
      <c r="M41" s="4021"/>
      <c r="N41" s="4034" t="s">
        <v>4246</v>
      </c>
    </row>
    <row r="42" spans="1:14" ht="30" customHeight="1">
      <c r="A42" s="3977" t="s">
        <v>3127</v>
      </c>
      <c r="B42" s="4013" t="s">
        <v>4236</v>
      </c>
      <c r="C42" s="4003" t="s">
        <v>4237</v>
      </c>
      <c r="D42" s="4016"/>
      <c r="E42" s="4017"/>
      <c r="F42" s="4017"/>
      <c r="G42" s="3997"/>
      <c r="H42" s="3997"/>
      <c r="I42" s="3997"/>
      <c r="J42" s="3998"/>
      <c r="K42" s="3998"/>
      <c r="L42" s="3999"/>
      <c r="M42" s="4006">
        <f>+M44+M45+M46</f>
        <v>0</v>
      </c>
    </row>
    <row r="43" spans="1:14" ht="30" customHeight="1">
      <c r="A43" s="3977" t="s">
        <v>3128</v>
      </c>
      <c r="B43" s="4007" t="s">
        <v>4238</v>
      </c>
      <c r="C43" s="3489" t="s">
        <v>4239</v>
      </c>
      <c r="D43" s="4016"/>
      <c r="E43" s="4017"/>
      <c r="F43" s="4017"/>
      <c r="G43" s="4009">
        <v>0</v>
      </c>
      <c r="H43" s="4009">
        <v>0</v>
      </c>
      <c r="I43" s="4009">
        <v>0</v>
      </c>
      <c r="J43" s="3998"/>
      <c r="K43" s="3998"/>
      <c r="L43" s="3999"/>
      <c r="M43" s="4021"/>
      <c r="N43" s="4034" t="s">
        <v>4246</v>
      </c>
    </row>
    <row r="44" spans="1:14" ht="30" customHeight="1">
      <c r="A44" s="4002" t="s">
        <v>3129</v>
      </c>
      <c r="B44" s="4007" t="s">
        <v>4240</v>
      </c>
      <c r="C44" s="3489" t="s">
        <v>4241</v>
      </c>
      <c r="D44" s="4016"/>
      <c r="E44" s="4017"/>
      <c r="F44" s="4017"/>
      <c r="G44" s="4009">
        <v>0</v>
      </c>
      <c r="H44" s="4009">
        <v>0.5</v>
      </c>
      <c r="I44" s="4009">
        <v>1</v>
      </c>
      <c r="J44" s="3998"/>
      <c r="K44" s="4018"/>
      <c r="L44" s="4010"/>
      <c r="M44" s="4006">
        <f>+E44*K44+F44*L44</f>
        <v>0</v>
      </c>
    </row>
    <row r="45" spans="1:14" ht="30" customHeight="1">
      <c r="A45" s="3977" t="s">
        <v>3130</v>
      </c>
      <c r="B45" s="4007" t="s">
        <v>4242</v>
      </c>
      <c r="C45" s="3489" t="s">
        <v>4243</v>
      </c>
      <c r="D45" s="4016"/>
      <c r="E45" s="4017"/>
      <c r="F45" s="4017"/>
      <c r="G45" s="4009">
        <v>0</v>
      </c>
      <c r="H45" s="4009">
        <v>0.5</v>
      </c>
      <c r="I45" s="4009">
        <v>1</v>
      </c>
      <c r="J45" s="3998"/>
      <c r="K45" s="4018"/>
      <c r="L45" s="4010"/>
      <c r="M45" s="4006">
        <f>+E45*K45+F45*L45</f>
        <v>0</v>
      </c>
    </row>
    <row r="46" spans="1:14" ht="30" customHeight="1" thickBot="1">
      <c r="A46" s="3984" t="s">
        <v>3131</v>
      </c>
      <c r="B46" s="4022" t="s">
        <v>4244</v>
      </c>
      <c r="C46" s="4023" t="s">
        <v>3643</v>
      </c>
      <c r="D46" s="4024"/>
      <c r="E46" s="4024"/>
      <c r="F46" s="4024"/>
      <c r="G46" s="4025">
        <v>0</v>
      </c>
      <c r="H46" s="4025">
        <v>0.5</v>
      </c>
      <c r="I46" s="4025">
        <v>1</v>
      </c>
      <c r="J46" s="4026"/>
      <c r="K46" s="4027"/>
      <c r="L46" s="4028"/>
      <c r="M46" s="4029">
        <f>+E46*K46+F46*L46</f>
        <v>0</v>
      </c>
    </row>
    <row r="50" spans="1:3">
      <c r="C50" s="4030"/>
    </row>
    <row r="51" spans="1:3">
      <c r="A51" s="3310"/>
      <c r="B51" s="3310"/>
      <c r="C51" s="4030"/>
    </row>
  </sheetData>
  <mergeCells count="7">
    <mergeCell ref="A7:M7"/>
    <mergeCell ref="A8:A10"/>
    <mergeCell ref="B8:B10"/>
    <mergeCell ref="C8:C10"/>
    <mergeCell ref="D8:F8"/>
    <mergeCell ref="G8:I8"/>
    <mergeCell ref="J8:L8"/>
  </mergeCells>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1"/>
  <sheetViews>
    <sheetView zoomScale="70" zoomScaleNormal="70" workbookViewId="0"/>
  </sheetViews>
  <sheetFormatPr defaultColWidth="11.42578125" defaultRowHeight="14.25"/>
  <cols>
    <col min="1" max="1" width="20.85546875" style="3309" bestFit="1" customWidth="1"/>
    <col min="2" max="2" width="19" style="3314" customWidth="1"/>
    <col min="3" max="3" width="86.28515625" style="3310" customWidth="1"/>
    <col min="4" max="6" width="20.7109375" style="3986" customWidth="1"/>
    <col min="7" max="9" width="20.7109375" style="3310" customWidth="1"/>
    <col min="10" max="13" width="20.7109375" style="3986" customWidth="1"/>
    <col min="14" max="16384" width="11.42578125" style="3310"/>
  </cols>
  <sheetData>
    <row r="1" spans="1:29" ht="15">
      <c r="A1" s="3893" t="s">
        <v>48</v>
      </c>
      <c r="B1" s="3893" t="s">
        <v>1017</v>
      </c>
      <c r="C1" s="3893"/>
    </row>
    <row r="2" spans="1:29" ht="15">
      <c r="A2" s="3893" t="s">
        <v>49</v>
      </c>
      <c r="B2" s="4031" t="s">
        <v>4008</v>
      </c>
      <c r="C2" s="3893"/>
    </row>
    <row r="3" spans="1:29" ht="15">
      <c r="A3" s="3893" t="s">
        <v>47</v>
      </c>
      <c r="B3" s="3893" t="s">
        <v>4048</v>
      </c>
      <c r="C3" s="3893"/>
    </row>
    <row r="4" spans="1:29" ht="15">
      <c r="A4" s="3893" t="s">
        <v>51</v>
      </c>
      <c r="B4" s="3893" t="s">
        <v>71</v>
      </c>
      <c r="C4" s="3893"/>
    </row>
    <row r="6" spans="1:29" ht="15.75" customHeight="1" thickBot="1">
      <c r="A6" s="3379"/>
    </row>
    <row r="7" spans="1:29" ht="29.25" customHeight="1" thickBot="1">
      <c r="A7" s="5235" t="s">
        <v>4171</v>
      </c>
      <c r="B7" s="5236"/>
      <c r="C7" s="5236"/>
      <c r="D7" s="5236"/>
      <c r="E7" s="5236"/>
      <c r="F7" s="5236"/>
      <c r="G7" s="5236"/>
      <c r="H7" s="5236"/>
      <c r="I7" s="5236"/>
      <c r="J7" s="5236"/>
      <c r="K7" s="5236"/>
      <c r="L7" s="5236"/>
      <c r="M7" s="5237"/>
    </row>
    <row r="8" spans="1:29" s="3319" customFormat="1" ht="60.75" customHeight="1">
      <c r="A8" s="5123" t="s">
        <v>1651</v>
      </c>
      <c r="B8" s="5344" t="s">
        <v>4059</v>
      </c>
      <c r="C8" s="5127" t="s">
        <v>1415</v>
      </c>
      <c r="D8" s="5340" t="s">
        <v>2783</v>
      </c>
      <c r="E8" s="5341"/>
      <c r="F8" s="5342"/>
      <c r="G8" s="5343" t="s">
        <v>4172</v>
      </c>
      <c r="H8" s="5240"/>
      <c r="I8" s="5242"/>
      <c r="J8" s="5340" t="s">
        <v>4173</v>
      </c>
      <c r="K8" s="5341"/>
      <c r="L8" s="5342"/>
      <c r="M8" s="3989" t="s">
        <v>4174</v>
      </c>
      <c r="N8" s="3310"/>
      <c r="O8" s="3310"/>
      <c r="P8" s="3310"/>
      <c r="Q8" s="3310"/>
      <c r="R8" s="3310"/>
      <c r="S8" s="3310"/>
      <c r="T8" s="3310"/>
      <c r="U8" s="3310"/>
      <c r="V8" s="3310"/>
      <c r="W8" s="3310"/>
      <c r="X8" s="3310"/>
      <c r="Y8" s="3310"/>
      <c r="Z8" s="3310"/>
      <c r="AA8" s="3310"/>
      <c r="AB8" s="3310"/>
      <c r="AC8" s="3310"/>
    </row>
    <row r="9" spans="1:29" s="3319" customFormat="1" ht="51.75" customHeight="1">
      <c r="A9" s="5334"/>
      <c r="B9" s="5345"/>
      <c r="C9" s="5338"/>
      <c r="D9" s="3987" t="s">
        <v>4056</v>
      </c>
      <c r="E9" s="3987" t="s">
        <v>4057</v>
      </c>
      <c r="F9" s="3987" t="s">
        <v>4058</v>
      </c>
      <c r="G9" s="3971" t="s">
        <v>4056</v>
      </c>
      <c r="H9" s="3971" t="s">
        <v>4057</v>
      </c>
      <c r="I9" s="3971" t="s">
        <v>4058</v>
      </c>
      <c r="J9" s="3987" t="s">
        <v>4056</v>
      </c>
      <c r="K9" s="3987" t="s">
        <v>4057</v>
      </c>
      <c r="L9" s="3987" t="s">
        <v>4058</v>
      </c>
      <c r="M9" s="3990" t="s">
        <v>19</v>
      </c>
      <c r="N9" s="3310"/>
      <c r="O9" s="3310"/>
      <c r="P9" s="3310"/>
      <c r="Q9" s="3310"/>
      <c r="R9" s="3310"/>
      <c r="S9" s="3310"/>
      <c r="T9" s="3310"/>
      <c r="U9" s="3310"/>
      <c r="V9" s="3310"/>
      <c r="W9" s="3310"/>
      <c r="X9" s="3310"/>
      <c r="Y9" s="3310"/>
      <c r="Z9" s="3310"/>
      <c r="AA9" s="3310"/>
      <c r="AB9" s="3310"/>
      <c r="AC9" s="3310"/>
    </row>
    <row r="10" spans="1:29" s="3319" customFormat="1" ht="30.75" customHeight="1">
      <c r="A10" s="5335"/>
      <c r="B10" s="5346"/>
      <c r="C10" s="5339"/>
      <c r="D10" s="3991" t="s">
        <v>3273</v>
      </c>
      <c r="E10" s="3991" t="s">
        <v>3274</v>
      </c>
      <c r="F10" s="3991" t="s">
        <v>3275</v>
      </c>
      <c r="G10" s="3992" t="s">
        <v>3276</v>
      </c>
      <c r="H10" s="3992" t="s">
        <v>3277</v>
      </c>
      <c r="I10" s="3992" t="s">
        <v>3278</v>
      </c>
      <c r="J10" s="3991" t="s">
        <v>3324</v>
      </c>
      <c r="K10" s="3991" t="s">
        <v>3325</v>
      </c>
      <c r="L10" s="3991" t="s">
        <v>3326</v>
      </c>
      <c r="M10" s="3993" t="s">
        <v>3066</v>
      </c>
      <c r="N10" s="3310"/>
      <c r="O10" s="3310"/>
      <c r="P10" s="3310"/>
      <c r="Q10" s="3310"/>
      <c r="R10" s="3310"/>
      <c r="S10" s="3310"/>
      <c r="T10" s="3310"/>
      <c r="U10" s="3310"/>
      <c r="V10" s="3310"/>
      <c r="W10" s="3310"/>
      <c r="X10" s="3310"/>
      <c r="Y10" s="3310"/>
      <c r="Z10" s="3310"/>
      <c r="AA10" s="3310"/>
      <c r="AB10" s="3310"/>
      <c r="AC10" s="3310"/>
    </row>
    <row r="11" spans="1:29" s="3319" customFormat="1" ht="30.75" customHeight="1">
      <c r="A11" s="3977" t="s">
        <v>3273</v>
      </c>
      <c r="B11" s="3994">
        <v>2</v>
      </c>
      <c r="C11" s="2553" t="s">
        <v>4185</v>
      </c>
      <c r="D11" s="4032"/>
      <c r="E11" s="4033"/>
      <c r="F11" s="4033"/>
      <c r="G11" s="3997"/>
      <c r="H11" s="3997"/>
      <c r="I11" s="3997"/>
      <c r="J11" s="3998"/>
      <c r="K11" s="3998"/>
      <c r="L11" s="3999"/>
      <c r="M11" s="4000">
        <f>+M12+M17+M23+M32+M33+M40+M42</f>
        <v>0</v>
      </c>
      <c r="N11" s="3310"/>
      <c r="O11" s="3310"/>
      <c r="P11" s="3310"/>
      <c r="Q11" s="3310"/>
      <c r="R11" s="3310"/>
      <c r="S11" s="3310"/>
      <c r="T11" s="3310"/>
      <c r="U11" s="3310"/>
      <c r="V11" s="3310"/>
      <c r="W11" s="3310"/>
      <c r="X11" s="3310"/>
      <c r="Y11" s="3310"/>
      <c r="Z11" s="3310"/>
      <c r="AA11" s="3310"/>
      <c r="AB11" s="3310"/>
      <c r="AC11" s="3310"/>
    </row>
    <row r="12" spans="1:29" s="3319" customFormat="1" ht="30" customHeight="1">
      <c r="A12" s="4002" t="s">
        <v>3274</v>
      </c>
      <c r="B12" s="3994">
        <v>2.1</v>
      </c>
      <c r="C12" s="4003" t="s">
        <v>4186</v>
      </c>
      <c r="D12" s="4011"/>
      <c r="E12" s="4011"/>
      <c r="F12" s="4008"/>
      <c r="G12" s="3997"/>
      <c r="H12" s="3997"/>
      <c r="I12" s="3997"/>
      <c r="J12" s="3998"/>
      <c r="K12" s="3998"/>
      <c r="L12" s="3999"/>
      <c r="M12" s="4006">
        <f>+M13+M14+M15+M16</f>
        <v>0</v>
      </c>
      <c r="N12" s="3310"/>
      <c r="O12" s="3310"/>
      <c r="P12" s="3310"/>
      <c r="Q12" s="3310"/>
      <c r="R12" s="3310"/>
      <c r="S12" s="3310"/>
      <c r="T12" s="3310"/>
      <c r="U12" s="3310"/>
      <c r="V12" s="3310"/>
      <c r="W12" s="3310"/>
      <c r="X12" s="3310"/>
      <c r="Y12" s="3310"/>
      <c r="Z12" s="3310"/>
      <c r="AA12" s="3310"/>
      <c r="AB12" s="3310"/>
      <c r="AC12" s="3310"/>
    </row>
    <row r="13" spans="1:29" ht="30" customHeight="1">
      <c r="A13" s="3977" t="s">
        <v>3275</v>
      </c>
      <c r="B13" s="4007" t="s">
        <v>2042</v>
      </c>
      <c r="C13" s="3489" t="s">
        <v>4187</v>
      </c>
      <c r="D13" s="3998"/>
      <c r="E13" s="3998"/>
      <c r="F13" s="4008"/>
      <c r="G13" s="3997"/>
      <c r="H13" s="3997"/>
      <c r="I13" s="4009">
        <v>1</v>
      </c>
      <c r="J13" s="3998"/>
      <c r="K13" s="3998"/>
      <c r="L13" s="4010"/>
      <c r="M13" s="4006">
        <f>+L13*F13</f>
        <v>0</v>
      </c>
    </row>
    <row r="14" spans="1:29" ht="30" customHeight="1">
      <c r="A14" s="3977" t="s">
        <v>3276</v>
      </c>
      <c r="B14" s="4007" t="s">
        <v>2044</v>
      </c>
      <c r="C14" s="3489" t="s">
        <v>4188</v>
      </c>
      <c r="D14" s="4011"/>
      <c r="E14" s="4011"/>
      <c r="F14" s="4008"/>
      <c r="G14" s="4009">
        <v>0</v>
      </c>
      <c r="H14" s="4009">
        <v>0</v>
      </c>
      <c r="I14" s="4009">
        <v>1</v>
      </c>
      <c r="J14" s="3998"/>
      <c r="K14" s="3998"/>
      <c r="L14" s="4010"/>
      <c r="M14" s="4006">
        <f>+L14*F14</f>
        <v>0</v>
      </c>
    </row>
    <row r="15" spans="1:29" ht="30" customHeight="1">
      <c r="A15" s="4002" t="s">
        <v>3277</v>
      </c>
      <c r="B15" s="4007" t="s">
        <v>2045</v>
      </c>
      <c r="C15" s="3489" t="s">
        <v>4189</v>
      </c>
      <c r="D15" s="4011"/>
      <c r="E15" s="4011"/>
      <c r="F15" s="4011"/>
      <c r="G15" s="4009">
        <v>0</v>
      </c>
      <c r="H15" s="4009">
        <v>0</v>
      </c>
      <c r="I15" s="4009">
        <v>1</v>
      </c>
      <c r="J15" s="3998"/>
      <c r="K15" s="3998"/>
      <c r="L15" s="4012"/>
      <c r="M15" s="4006">
        <f>+L15*F15</f>
        <v>0</v>
      </c>
    </row>
    <row r="16" spans="1:29" ht="30" customHeight="1">
      <c r="A16" s="3977" t="s">
        <v>3278</v>
      </c>
      <c r="B16" s="4007" t="s">
        <v>2046</v>
      </c>
      <c r="C16" s="3489" t="s">
        <v>4190</v>
      </c>
      <c r="D16" s="4011"/>
      <c r="E16" s="4011"/>
      <c r="F16" s="4011"/>
      <c r="G16" s="4009">
        <v>0</v>
      </c>
      <c r="H16" s="4009">
        <v>0</v>
      </c>
      <c r="I16" s="4009">
        <v>1</v>
      </c>
      <c r="J16" s="3998"/>
      <c r="K16" s="3998"/>
      <c r="L16" s="4012"/>
      <c r="M16" s="4006">
        <f>+L16*F16</f>
        <v>0</v>
      </c>
    </row>
    <row r="17" spans="1:13" ht="30" customHeight="1">
      <c r="A17" s="3977" t="s">
        <v>3324</v>
      </c>
      <c r="B17" s="4013" t="s">
        <v>1661</v>
      </c>
      <c r="C17" s="4003" t="s">
        <v>4191</v>
      </c>
      <c r="D17" s="4016"/>
      <c r="E17" s="4017"/>
      <c r="F17" s="4011"/>
      <c r="G17" s="3997"/>
      <c r="H17" s="3997"/>
      <c r="I17" s="3997"/>
      <c r="J17" s="3998"/>
      <c r="K17" s="3998"/>
      <c r="L17" s="3999"/>
      <c r="M17" s="4006">
        <f>+M19+M21</f>
        <v>0</v>
      </c>
    </row>
    <row r="18" spans="1:13" ht="30" customHeight="1">
      <c r="A18" s="4002" t="s">
        <v>3325</v>
      </c>
      <c r="B18" s="4007" t="s">
        <v>4192</v>
      </c>
      <c r="C18" s="3342" t="s">
        <v>4193</v>
      </c>
      <c r="D18" s="4016"/>
      <c r="E18" s="4017"/>
      <c r="F18" s="4017"/>
      <c r="G18" s="3997"/>
      <c r="H18" s="3997"/>
      <c r="I18" s="3997"/>
      <c r="J18" s="4017"/>
      <c r="K18" s="4017"/>
      <c r="L18" s="4010"/>
      <c r="M18" s="4006">
        <f>+D18*J18+E18*K18+F18*L18</f>
        <v>0</v>
      </c>
    </row>
    <row r="19" spans="1:13" ht="30" customHeight="1">
      <c r="A19" s="3977" t="s">
        <v>3326</v>
      </c>
      <c r="B19" s="4007" t="s">
        <v>1663</v>
      </c>
      <c r="C19" s="3489" t="s">
        <v>4194</v>
      </c>
      <c r="D19" s="4016"/>
      <c r="E19" s="4017"/>
      <c r="F19" s="4017"/>
      <c r="G19" s="4009">
        <v>0.95</v>
      </c>
      <c r="H19" s="4009">
        <v>0.95</v>
      </c>
      <c r="I19" s="4009">
        <v>1</v>
      </c>
      <c r="J19" s="4018"/>
      <c r="K19" s="4018"/>
      <c r="L19" s="4010"/>
      <c r="M19" s="4006">
        <f>+D19*J19+E19*K19+F19*L19</f>
        <v>0</v>
      </c>
    </row>
    <row r="20" spans="1:13" ht="30" customHeight="1">
      <c r="A20" s="3977" t="s">
        <v>3066</v>
      </c>
      <c r="B20" s="4007" t="s">
        <v>4195</v>
      </c>
      <c r="C20" s="3342" t="s">
        <v>4196</v>
      </c>
      <c r="D20" s="3998"/>
      <c r="E20" s="3998"/>
      <c r="F20" s="4017"/>
      <c r="G20" s="3997"/>
      <c r="H20" s="3997"/>
      <c r="I20" s="4009">
        <v>1</v>
      </c>
      <c r="J20" s="3998"/>
      <c r="K20" s="3998"/>
      <c r="L20" s="4010"/>
      <c r="M20" s="4006">
        <f>+L20*F20</f>
        <v>0</v>
      </c>
    </row>
    <row r="21" spans="1:13" ht="30" customHeight="1">
      <c r="A21" s="4002" t="s">
        <v>3067</v>
      </c>
      <c r="B21" s="4007" t="s">
        <v>1665</v>
      </c>
      <c r="C21" s="3489" t="s">
        <v>4197</v>
      </c>
      <c r="D21" s="4016"/>
      <c r="E21" s="4017"/>
      <c r="F21" s="4017"/>
      <c r="G21" s="4009">
        <v>0.9</v>
      </c>
      <c r="H21" s="4009">
        <v>0.9</v>
      </c>
      <c r="I21" s="4009">
        <v>1</v>
      </c>
      <c r="J21" s="4018"/>
      <c r="K21" s="4018"/>
      <c r="L21" s="4010"/>
      <c r="M21" s="4006">
        <f>+D21*J21+E21*K21+F21*L21</f>
        <v>0</v>
      </c>
    </row>
    <row r="22" spans="1:13" ht="30" customHeight="1">
      <c r="A22" s="3977" t="s">
        <v>3068</v>
      </c>
      <c r="B22" s="4007" t="s">
        <v>4198</v>
      </c>
      <c r="C22" s="3342" t="s">
        <v>4199</v>
      </c>
      <c r="D22" s="3998"/>
      <c r="E22" s="3998"/>
      <c r="F22" s="4017"/>
      <c r="G22" s="3997"/>
      <c r="H22" s="3997"/>
      <c r="I22" s="4009">
        <v>1</v>
      </c>
      <c r="J22" s="3998"/>
      <c r="K22" s="3998"/>
      <c r="L22" s="4019"/>
      <c r="M22" s="4006">
        <f>+L22*F22</f>
        <v>0</v>
      </c>
    </row>
    <row r="23" spans="1:13" ht="30" customHeight="1">
      <c r="A23" s="3977" t="s">
        <v>3070</v>
      </c>
      <c r="B23" s="4013" t="s">
        <v>2936</v>
      </c>
      <c r="C23" s="4003" t="s">
        <v>4200</v>
      </c>
      <c r="D23" s="4016"/>
      <c r="E23" s="4017"/>
      <c r="F23" s="4017"/>
      <c r="G23" s="3997"/>
      <c r="H23" s="3997"/>
      <c r="I23" s="3997"/>
      <c r="J23" s="3998"/>
      <c r="K23" s="3998"/>
      <c r="L23" s="3999"/>
      <c r="M23" s="4006">
        <f>+M26+M27+M28+M29+M30+M31</f>
        <v>0</v>
      </c>
    </row>
    <row r="24" spans="1:13" ht="30" customHeight="1">
      <c r="A24" s="4002" t="s">
        <v>3071</v>
      </c>
      <c r="B24" s="4007" t="s">
        <v>4201</v>
      </c>
      <c r="C24" s="3342" t="s">
        <v>4202</v>
      </c>
      <c r="D24" s="4016"/>
      <c r="E24" s="4017"/>
      <c r="F24" s="4017"/>
      <c r="G24" s="3997"/>
      <c r="H24" s="3997"/>
      <c r="I24" s="3997"/>
      <c r="J24" s="4017"/>
      <c r="K24" s="4017"/>
      <c r="L24" s="4010"/>
      <c r="M24" s="4006">
        <f>+D24*J24+E24*K24+F24*L24</f>
        <v>0</v>
      </c>
    </row>
    <row r="25" spans="1:13" ht="30" customHeight="1">
      <c r="A25" s="3977" t="s">
        <v>3072</v>
      </c>
      <c r="B25" s="4007" t="s">
        <v>4203</v>
      </c>
      <c r="C25" s="3342" t="s">
        <v>4204</v>
      </c>
      <c r="D25" s="4016"/>
      <c r="E25" s="4017"/>
      <c r="F25" s="4017"/>
      <c r="G25" s="3997"/>
      <c r="H25" s="3997"/>
      <c r="I25" s="3997"/>
      <c r="J25" s="3998"/>
      <c r="K25" s="3998"/>
      <c r="L25" s="3999"/>
      <c r="M25" s="4006">
        <f>+D25*J25+E25*K25+F25*L25</f>
        <v>0</v>
      </c>
    </row>
    <row r="26" spans="1:13" ht="28.5">
      <c r="A26" s="3977" t="s">
        <v>3108</v>
      </c>
      <c r="B26" s="4007" t="s">
        <v>4205</v>
      </c>
      <c r="C26" s="3489" t="s">
        <v>4206</v>
      </c>
      <c r="D26" s="4016"/>
      <c r="E26" s="4017"/>
      <c r="F26" s="4017"/>
      <c r="G26" s="4009">
        <v>0.5</v>
      </c>
      <c r="H26" s="4009">
        <v>0.5</v>
      </c>
      <c r="I26" s="4009">
        <v>1</v>
      </c>
      <c r="J26" s="4018"/>
      <c r="K26" s="4018"/>
      <c r="L26" s="4010"/>
      <c r="M26" s="4006">
        <f t="shared" ref="M26:M31" si="0">+D26*J26+E26*K26+F26*L26</f>
        <v>0</v>
      </c>
    </row>
    <row r="27" spans="1:13" ht="30" customHeight="1">
      <c r="A27" s="4002" t="s">
        <v>3110</v>
      </c>
      <c r="B27" s="4007" t="s">
        <v>4207</v>
      </c>
      <c r="C27" s="3489" t="s">
        <v>4208</v>
      </c>
      <c r="D27" s="4020"/>
      <c r="E27" s="4017"/>
      <c r="F27" s="4017"/>
      <c r="G27" s="4009">
        <v>0.5</v>
      </c>
      <c r="H27" s="4009">
        <v>0.5</v>
      </c>
      <c r="I27" s="4009">
        <v>1</v>
      </c>
      <c r="J27" s="4018"/>
      <c r="K27" s="4018"/>
      <c r="L27" s="4010"/>
      <c r="M27" s="4006">
        <f t="shared" si="0"/>
        <v>0</v>
      </c>
    </row>
    <row r="28" spans="1:13" ht="30" customHeight="1">
      <c r="A28" s="3977" t="s">
        <v>3111</v>
      </c>
      <c r="B28" s="4007" t="s">
        <v>4209</v>
      </c>
      <c r="C28" s="3489" t="s">
        <v>4210</v>
      </c>
      <c r="D28" s="4016"/>
      <c r="E28" s="4017"/>
      <c r="F28" s="4017"/>
      <c r="G28" s="4009">
        <v>0.5</v>
      </c>
      <c r="H28" s="4009">
        <v>0.5</v>
      </c>
      <c r="I28" s="4009">
        <v>1</v>
      </c>
      <c r="J28" s="4018"/>
      <c r="K28" s="4018"/>
      <c r="L28" s="4010"/>
      <c r="M28" s="4006">
        <f t="shared" si="0"/>
        <v>0</v>
      </c>
    </row>
    <row r="29" spans="1:13" ht="30" customHeight="1">
      <c r="A29" s="3977" t="s">
        <v>3112</v>
      </c>
      <c r="B29" s="4007" t="s">
        <v>4211</v>
      </c>
      <c r="C29" s="3489" t="s">
        <v>4212</v>
      </c>
      <c r="D29" s="4016"/>
      <c r="E29" s="4017"/>
      <c r="F29" s="4017"/>
      <c r="G29" s="4009">
        <v>0.5</v>
      </c>
      <c r="H29" s="4009">
        <v>0.5</v>
      </c>
      <c r="I29" s="4009">
        <v>1</v>
      </c>
      <c r="J29" s="4018"/>
      <c r="K29" s="4018"/>
      <c r="L29" s="4010"/>
      <c r="M29" s="4006">
        <f t="shared" si="0"/>
        <v>0</v>
      </c>
    </row>
    <row r="30" spans="1:13" ht="30" customHeight="1">
      <c r="A30" s="4002" t="s">
        <v>3113</v>
      </c>
      <c r="B30" s="4007" t="s">
        <v>4213</v>
      </c>
      <c r="C30" s="3489" t="s">
        <v>4214</v>
      </c>
      <c r="D30" s="4016"/>
      <c r="E30" s="4017"/>
      <c r="F30" s="4017"/>
      <c r="G30" s="4009">
        <v>0.5</v>
      </c>
      <c r="H30" s="4009">
        <v>0.5</v>
      </c>
      <c r="I30" s="4009">
        <v>1</v>
      </c>
      <c r="J30" s="4018"/>
      <c r="K30" s="4018"/>
      <c r="L30" s="4010"/>
      <c r="M30" s="4006">
        <f t="shared" si="0"/>
        <v>0</v>
      </c>
    </row>
    <row r="31" spans="1:13" ht="30" customHeight="1">
      <c r="A31" s="3977" t="s">
        <v>3115</v>
      </c>
      <c r="B31" s="4007" t="s">
        <v>4215</v>
      </c>
      <c r="C31" s="3489" t="s">
        <v>4216</v>
      </c>
      <c r="D31" s="4016"/>
      <c r="E31" s="4017"/>
      <c r="F31" s="4017"/>
      <c r="G31" s="4009">
        <v>0.5</v>
      </c>
      <c r="H31" s="4009">
        <v>0.5</v>
      </c>
      <c r="I31" s="4009">
        <v>1</v>
      </c>
      <c r="J31" s="4018"/>
      <c r="K31" s="4018"/>
      <c r="L31" s="4010"/>
      <c r="M31" s="4006">
        <f t="shared" si="0"/>
        <v>0</v>
      </c>
    </row>
    <row r="32" spans="1:13" ht="42.75">
      <c r="A32" s="3977" t="s">
        <v>3117</v>
      </c>
      <c r="B32" s="4013" t="s">
        <v>4217</v>
      </c>
      <c r="C32" s="4003" t="s">
        <v>4218</v>
      </c>
      <c r="D32" s="4016"/>
      <c r="E32" s="4017"/>
      <c r="F32" s="4017"/>
      <c r="G32" s="3997"/>
      <c r="H32" s="3997"/>
      <c r="I32" s="3997"/>
      <c r="J32" s="4018"/>
      <c r="K32" s="4018"/>
      <c r="L32" s="4010"/>
      <c r="M32" s="4006">
        <f>+D32*J32+E32*K32+F32*L32</f>
        <v>0</v>
      </c>
    </row>
    <row r="33" spans="1:13" ht="30" customHeight="1">
      <c r="A33" s="4002" t="s">
        <v>3118</v>
      </c>
      <c r="B33" s="4013" t="s">
        <v>4219</v>
      </c>
      <c r="C33" s="4003" t="s">
        <v>4220</v>
      </c>
      <c r="D33" s="4016"/>
      <c r="E33" s="4017"/>
      <c r="F33" s="4017"/>
      <c r="G33" s="3997"/>
      <c r="H33" s="3997"/>
      <c r="I33" s="3997"/>
      <c r="J33" s="3998"/>
      <c r="K33" s="3998"/>
      <c r="L33" s="3999"/>
      <c r="M33" s="4006">
        <f>+M34+M35+M36</f>
        <v>0</v>
      </c>
    </row>
    <row r="34" spans="1:13" ht="30" customHeight="1">
      <c r="A34" s="3977" t="s">
        <v>3119</v>
      </c>
      <c r="B34" s="4007" t="s">
        <v>4221</v>
      </c>
      <c r="C34" s="3489" t="s">
        <v>4222</v>
      </c>
      <c r="D34" s="4016"/>
      <c r="E34" s="4017"/>
      <c r="F34" s="4017"/>
      <c r="G34" s="4009">
        <v>0</v>
      </c>
      <c r="H34" s="4009">
        <v>0.5</v>
      </c>
      <c r="I34" s="4009">
        <v>1</v>
      </c>
      <c r="J34" s="3998"/>
      <c r="K34" s="4018"/>
      <c r="L34" s="4010"/>
      <c r="M34" s="4006">
        <f>+E34*K34+F34*L34</f>
        <v>0</v>
      </c>
    </row>
    <row r="35" spans="1:13" ht="30" customHeight="1">
      <c r="A35" s="4002" t="s">
        <v>3120</v>
      </c>
      <c r="B35" s="4007" t="s">
        <v>4223</v>
      </c>
      <c r="C35" s="3489" t="s">
        <v>4224</v>
      </c>
      <c r="D35" s="4016"/>
      <c r="E35" s="4017"/>
      <c r="F35" s="4017"/>
      <c r="G35" s="4009">
        <v>0</v>
      </c>
      <c r="H35" s="4009">
        <v>0.5</v>
      </c>
      <c r="I35" s="4009">
        <v>1</v>
      </c>
      <c r="J35" s="3998"/>
      <c r="K35" s="4018"/>
      <c r="L35" s="4010"/>
      <c r="M35" s="4006">
        <f>+E35*K35+F35*L35</f>
        <v>0</v>
      </c>
    </row>
    <row r="36" spans="1:13" ht="30" customHeight="1">
      <c r="A36" s="3977" t="s">
        <v>3121</v>
      </c>
      <c r="B36" s="4007" t="s">
        <v>4225</v>
      </c>
      <c r="C36" s="3489" t="s">
        <v>4226</v>
      </c>
      <c r="D36" s="4016"/>
      <c r="E36" s="4017"/>
      <c r="F36" s="4017"/>
      <c r="G36" s="3997"/>
      <c r="H36" s="3997"/>
      <c r="I36" s="3997"/>
      <c r="J36" s="3998"/>
      <c r="K36" s="3998"/>
      <c r="L36" s="3999"/>
      <c r="M36" s="4006">
        <f>+M37+M38+M39</f>
        <v>0</v>
      </c>
    </row>
    <row r="37" spans="1:13" ht="30" customHeight="1">
      <c r="A37" s="3977" t="s">
        <v>3122</v>
      </c>
      <c r="B37" s="4007" t="s">
        <v>4227</v>
      </c>
      <c r="C37" s="3342" t="s">
        <v>4228</v>
      </c>
      <c r="D37" s="4016"/>
      <c r="E37" s="4017"/>
      <c r="F37" s="4017"/>
      <c r="G37" s="4009">
        <v>0.5</v>
      </c>
      <c r="H37" s="4009">
        <v>0.5</v>
      </c>
      <c r="I37" s="4009">
        <v>1</v>
      </c>
      <c r="J37" s="4018"/>
      <c r="K37" s="4018"/>
      <c r="L37" s="4010"/>
      <c r="M37" s="4006">
        <f>+D37*J37+E37*K37+F37*L37</f>
        <v>0</v>
      </c>
    </row>
    <row r="38" spans="1:13" ht="30" customHeight="1">
      <c r="A38" s="4002" t="s">
        <v>3123</v>
      </c>
      <c r="B38" s="4007" t="s">
        <v>4229</v>
      </c>
      <c r="C38" s="3342" t="s">
        <v>4230</v>
      </c>
      <c r="D38" s="4016"/>
      <c r="E38" s="4017"/>
      <c r="F38" s="4017"/>
      <c r="G38" s="4009">
        <v>0</v>
      </c>
      <c r="H38" s="4009">
        <v>0.5</v>
      </c>
      <c r="I38" s="4009">
        <v>1</v>
      </c>
      <c r="J38" s="3998"/>
      <c r="K38" s="4018"/>
      <c r="L38" s="4012"/>
      <c r="M38" s="4006">
        <f>+E38*K38+F38*L38</f>
        <v>0</v>
      </c>
    </row>
    <row r="39" spans="1:13" ht="30" customHeight="1">
      <c r="A39" s="3977" t="s">
        <v>3124</v>
      </c>
      <c r="B39" s="4007" t="s">
        <v>4231</v>
      </c>
      <c r="C39" s="3342" t="s">
        <v>3643</v>
      </c>
      <c r="D39" s="4016"/>
      <c r="E39" s="4017"/>
      <c r="F39" s="4017"/>
      <c r="G39" s="4009">
        <v>0</v>
      </c>
      <c r="H39" s="4009">
        <v>0.5</v>
      </c>
      <c r="I39" s="4009">
        <v>1</v>
      </c>
      <c r="J39" s="3998"/>
      <c r="K39" s="4018"/>
      <c r="L39" s="4012"/>
      <c r="M39" s="4006">
        <f>+E39*K39+F39*L39</f>
        <v>0</v>
      </c>
    </row>
    <row r="40" spans="1:13" ht="30" customHeight="1">
      <c r="A40" s="3977" t="s">
        <v>3125</v>
      </c>
      <c r="B40" s="4013" t="s">
        <v>4232</v>
      </c>
      <c r="C40" s="4003" t="s">
        <v>4233</v>
      </c>
      <c r="D40" s="4016"/>
      <c r="E40" s="4017"/>
      <c r="F40" s="4017"/>
      <c r="G40" s="4009">
        <v>0</v>
      </c>
      <c r="H40" s="4009">
        <v>0.5</v>
      </c>
      <c r="I40" s="4009">
        <v>1</v>
      </c>
      <c r="J40" s="3998"/>
      <c r="K40" s="4018"/>
      <c r="L40" s="4012"/>
      <c r="M40" s="4006">
        <f>+E40*K40+F40*L40</f>
        <v>0</v>
      </c>
    </row>
    <row r="41" spans="1:13" ht="30" customHeight="1">
      <c r="A41" s="3977" t="s">
        <v>3126</v>
      </c>
      <c r="B41" s="4013" t="s">
        <v>4234</v>
      </c>
      <c r="C41" s="4003" t="s">
        <v>4235</v>
      </c>
      <c r="D41" s="4016"/>
      <c r="E41" s="3998"/>
      <c r="F41" s="3998"/>
      <c r="G41" s="4009">
        <v>0</v>
      </c>
      <c r="H41" s="4009">
        <v>0</v>
      </c>
      <c r="I41" s="4009">
        <v>0</v>
      </c>
      <c r="J41" s="3998"/>
      <c r="K41" s="3998"/>
      <c r="L41" s="3999"/>
      <c r="M41" s="4021"/>
    </row>
    <row r="42" spans="1:13" ht="30" customHeight="1">
      <c r="A42" s="3977" t="s">
        <v>3127</v>
      </c>
      <c r="B42" s="4013" t="s">
        <v>4236</v>
      </c>
      <c r="C42" s="4003" t="s">
        <v>4237</v>
      </c>
      <c r="D42" s="4016"/>
      <c r="E42" s="4017"/>
      <c r="F42" s="4017"/>
      <c r="G42" s="3997"/>
      <c r="H42" s="3997"/>
      <c r="I42" s="3997"/>
      <c r="J42" s="3998"/>
      <c r="K42" s="3998"/>
      <c r="L42" s="3999"/>
      <c r="M42" s="4006">
        <f>+M44+M45+M46</f>
        <v>0</v>
      </c>
    </row>
    <row r="43" spans="1:13" ht="30" customHeight="1">
      <c r="A43" s="3977" t="s">
        <v>3128</v>
      </c>
      <c r="B43" s="4007" t="s">
        <v>4238</v>
      </c>
      <c r="C43" s="3489" t="s">
        <v>4239</v>
      </c>
      <c r="D43" s="4016"/>
      <c r="E43" s="4017"/>
      <c r="F43" s="4017"/>
      <c r="G43" s="4009">
        <v>0</v>
      </c>
      <c r="H43" s="4009">
        <v>0</v>
      </c>
      <c r="I43" s="4009">
        <v>0</v>
      </c>
      <c r="J43" s="3998"/>
      <c r="K43" s="3998"/>
      <c r="L43" s="3999"/>
      <c r="M43" s="4021"/>
    </row>
    <row r="44" spans="1:13" ht="30" customHeight="1">
      <c r="A44" s="4002" t="s">
        <v>3129</v>
      </c>
      <c r="B44" s="4007" t="s">
        <v>4240</v>
      </c>
      <c r="C44" s="3489" t="s">
        <v>4241</v>
      </c>
      <c r="D44" s="4016"/>
      <c r="E44" s="4017"/>
      <c r="F44" s="4017"/>
      <c r="G44" s="4009">
        <v>0</v>
      </c>
      <c r="H44" s="4009">
        <v>0.5</v>
      </c>
      <c r="I44" s="4009">
        <v>1</v>
      </c>
      <c r="J44" s="3998"/>
      <c r="K44" s="4018"/>
      <c r="L44" s="4010"/>
      <c r="M44" s="4006">
        <f>+E44*K44+F44*L44</f>
        <v>0</v>
      </c>
    </row>
    <row r="45" spans="1:13" ht="30" customHeight="1">
      <c r="A45" s="3977" t="s">
        <v>3130</v>
      </c>
      <c r="B45" s="4007" t="s">
        <v>4242</v>
      </c>
      <c r="C45" s="3489" t="s">
        <v>4243</v>
      </c>
      <c r="D45" s="4016"/>
      <c r="E45" s="4017"/>
      <c r="F45" s="4017"/>
      <c r="G45" s="4009">
        <v>0</v>
      </c>
      <c r="H45" s="4009">
        <v>0.5</v>
      </c>
      <c r="I45" s="4009">
        <v>1</v>
      </c>
      <c r="J45" s="3998"/>
      <c r="K45" s="4018"/>
      <c r="L45" s="4010"/>
      <c r="M45" s="4006">
        <f>+E45*K45+F45*L45</f>
        <v>0</v>
      </c>
    </row>
    <row r="46" spans="1:13" ht="30" customHeight="1" thickBot="1">
      <c r="A46" s="3984" t="s">
        <v>3131</v>
      </c>
      <c r="B46" s="4022" t="s">
        <v>4244</v>
      </c>
      <c r="C46" s="4023" t="s">
        <v>3643</v>
      </c>
      <c r="D46" s="4024"/>
      <c r="E46" s="4024"/>
      <c r="F46" s="4024"/>
      <c r="G46" s="4025">
        <v>0</v>
      </c>
      <c r="H46" s="4025">
        <v>0.5</v>
      </c>
      <c r="I46" s="4025">
        <v>1</v>
      </c>
      <c r="J46" s="4026"/>
      <c r="K46" s="4027"/>
      <c r="L46" s="4028"/>
      <c r="M46" s="4029">
        <f>+E46*K46+F46*L46</f>
        <v>0</v>
      </c>
    </row>
    <row r="50" spans="1:3">
      <c r="C50" s="4030"/>
    </row>
    <row r="51" spans="1:3">
      <c r="A51" s="3310"/>
      <c r="B51" s="3310"/>
      <c r="C51" s="4030"/>
    </row>
  </sheetData>
  <mergeCells count="7">
    <mergeCell ref="A7:M7"/>
    <mergeCell ref="A8:A10"/>
    <mergeCell ref="B8:B10"/>
    <mergeCell ref="C8:C10"/>
    <mergeCell ref="D8:F8"/>
    <mergeCell ref="G8:I8"/>
    <mergeCell ref="J8:L8"/>
  </mergeCells>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zoomScale="70" zoomScaleNormal="70" workbookViewId="0"/>
  </sheetViews>
  <sheetFormatPr defaultColWidth="11.42578125" defaultRowHeight="14.25"/>
  <cols>
    <col min="1" max="1" width="24" style="3309" customWidth="1"/>
    <col min="2" max="2" width="17.5703125" style="3314" customWidth="1"/>
    <col min="3" max="3" width="86.28515625" style="3310" customWidth="1"/>
    <col min="4" max="6" width="20.7109375" style="3986" customWidth="1"/>
    <col min="7" max="9" width="20.7109375" style="3310" customWidth="1"/>
    <col min="10" max="13" width="20.7109375" style="3986" customWidth="1"/>
    <col min="14" max="16384" width="11.42578125" style="3310"/>
  </cols>
  <sheetData>
    <row r="1" spans="1:19" ht="15">
      <c r="A1" s="3893" t="s">
        <v>48</v>
      </c>
      <c r="B1" s="3893" t="s">
        <v>1018</v>
      </c>
      <c r="C1" s="3893"/>
    </row>
    <row r="2" spans="1:19" ht="15">
      <c r="A2" s="3893" t="s">
        <v>49</v>
      </c>
      <c r="B2" s="4031" t="s">
        <v>4009</v>
      </c>
      <c r="C2" s="3893"/>
    </row>
    <row r="3" spans="1:19" ht="15">
      <c r="A3" s="3893" t="s">
        <v>47</v>
      </c>
      <c r="B3" s="3893" t="s">
        <v>4048</v>
      </c>
      <c r="C3" s="3893"/>
    </row>
    <row r="4" spans="1:19" ht="15">
      <c r="A4" s="3893" t="s">
        <v>51</v>
      </c>
      <c r="B4" s="3893" t="s">
        <v>71</v>
      </c>
      <c r="C4" s="3893"/>
    </row>
    <row r="6" spans="1:19" ht="15.75" customHeight="1" thickBot="1">
      <c r="A6" s="3379"/>
    </row>
    <row r="7" spans="1:19" ht="29.25" customHeight="1" thickBot="1">
      <c r="A7" s="5235" t="s">
        <v>4171</v>
      </c>
      <c r="B7" s="5236"/>
      <c r="C7" s="5236"/>
      <c r="D7" s="5236"/>
      <c r="E7" s="5236"/>
      <c r="F7" s="5236"/>
      <c r="G7" s="5236"/>
      <c r="H7" s="5236"/>
      <c r="I7" s="5236"/>
      <c r="J7" s="5236"/>
      <c r="K7" s="5236"/>
      <c r="L7" s="5236"/>
      <c r="M7" s="5237"/>
    </row>
    <row r="8" spans="1:19" s="3319" customFormat="1" ht="60.75" customHeight="1">
      <c r="A8" s="5123" t="s">
        <v>1651</v>
      </c>
      <c r="B8" s="5127" t="s">
        <v>4059</v>
      </c>
      <c r="C8" s="5127" t="s">
        <v>1415</v>
      </c>
      <c r="D8" s="5340" t="s">
        <v>2783</v>
      </c>
      <c r="E8" s="5341"/>
      <c r="F8" s="5342"/>
      <c r="G8" s="5343" t="s">
        <v>4172</v>
      </c>
      <c r="H8" s="5240"/>
      <c r="I8" s="5242"/>
      <c r="J8" s="5340" t="s">
        <v>4173</v>
      </c>
      <c r="K8" s="5341"/>
      <c r="L8" s="5342"/>
      <c r="M8" s="3989" t="s">
        <v>4174</v>
      </c>
      <c r="N8" s="3310"/>
      <c r="O8" s="3310"/>
      <c r="P8" s="3310"/>
      <c r="Q8" s="3310"/>
      <c r="R8" s="3310"/>
      <c r="S8" s="3310"/>
    </row>
    <row r="9" spans="1:19" s="3319" customFormat="1" ht="51.75" customHeight="1">
      <c r="A9" s="5334"/>
      <c r="B9" s="5336"/>
      <c r="C9" s="5338"/>
      <c r="D9" s="3987" t="s">
        <v>4056</v>
      </c>
      <c r="E9" s="3987" t="s">
        <v>4057</v>
      </c>
      <c r="F9" s="3987" t="s">
        <v>4058</v>
      </c>
      <c r="G9" s="3971" t="s">
        <v>4056</v>
      </c>
      <c r="H9" s="3971" t="s">
        <v>4057</v>
      </c>
      <c r="I9" s="3971" t="s">
        <v>4058</v>
      </c>
      <c r="J9" s="3987" t="s">
        <v>4056</v>
      </c>
      <c r="K9" s="3987" t="s">
        <v>4057</v>
      </c>
      <c r="L9" s="3987" t="s">
        <v>4058</v>
      </c>
      <c r="M9" s="3990" t="s">
        <v>19</v>
      </c>
      <c r="N9" s="3310"/>
      <c r="O9" s="3310"/>
      <c r="P9" s="3310"/>
      <c r="Q9" s="3310"/>
      <c r="R9" s="3310"/>
      <c r="S9" s="3310"/>
    </row>
    <row r="10" spans="1:19" s="3319" customFormat="1" ht="30.75" customHeight="1">
      <c r="A10" s="5335"/>
      <c r="B10" s="5337"/>
      <c r="C10" s="5339"/>
      <c r="D10" s="3991" t="s">
        <v>3273</v>
      </c>
      <c r="E10" s="3991" t="s">
        <v>3274</v>
      </c>
      <c r="F10" s="3991" t="s">
        <v>3275</v>
      </c>
      <c r="G10" s="3992" t="s">
        <v>3276</v>
      </c>
      <c r="H10" s="3992" t="s">
        <v>3277</v>
      </c>
      <c r="I10" s="3992" t="s">
        <v>3278</v>
      </c>
      <c r="J10" s="3991" t="s">
        <v>3324</v>
      </c>
      <c r="K10" s="3991" t="s">
        <v>3325</v>
      </c>
      <c r="L10" s="3991" t="s">
        <v>3326</v>
      </c>
      <c r="M10" s="3993" t="s">
        <v>3066</v>
      </c>
      <c r="N10" s="3310"/>
      <c r="O10" s="3310"/>
      <c r="P10" s="3310"/>
      <c r="Q10" s="3310"/>
      <c r="R10" s="3310"/>
      <c r="S10" s="3310"/>
    </row>
    <row r="11" spans="1:19" s="3319" customFormat="1" ht="30.75" customHeight="1">
      <c r="A11" s="3977" t="s">
        <v>3273</v>
      </c>
      <c r="B11" s="3994">
        <v>2</v>
      </c>
      <c r="C11" s="2553" t="s">
        <v>4185</v>
      </c>
      <c r="D11" s="4032"/>
      <c r="E11" s="4033"/>
      <c r="F11" s="4033"/>
      <c r="G11" s="3997"/>
      <c r="H11" s="3997"/>
      <c r="I11" s="3997"/>
      <c r="J11" s="3998"/>
      <c r="K11" s="3998"/>
      <c r="L11" s="3999"/>
      <c r="M11" s="4000">
        <f>+M12+M17+M23+M32+M33+M40+M42</f>
        <v>0</v>
      </c>
      <c r="N11" s="3310"/>
      <c r="O11" s="3310"/>
      <c r="P11" s="3310"/>
      <c r="Q11" s="3310"/>
      <c r="R11" s="3310"/>
      <c r="S11" s="3310"/>
    </row>
    <row r="12" spans="1:19" s="3319" customFormat="1" ht="30" customHeight="1">
      <c r="A12" s="4002" t="s">
        <v>3274</v>
      </c>
      <c r="B12" s="3994">
        <v>2.1</v>
      </c>
      <c r="C12" s="4003" t="s">
        <v>4186</v>
      </c>
      <c r="D12" s="4011"/>
      <c r="E12" s="4011"/>
      <c r="F12" s="4008"/>
      <c r="G12" s="3997"/>
      <c r="H12" s="3997"/>
      <c r="I12" s="3997"/>
      <c r="J12" s="3998"/>
      <c r="K12" s="3998"/>
      <c r="L12" s="3999"/>
      <c r="M12" s="4006">
        <f>+M13+M14+M15+M16</f>
        <v>0</v>
      </c>
      <c r="N12" s="3310"/>
      <c r="O12" s="3310"/>
      <c r="P12" s="3310"/>
      <c r="Q12" s="3310"/>
      <c r="R12" s="3310"/>
      <c r="S12" s="3310"/>
    </row>
    <row r="13" spans="1:19" ht="30" customHeight="1">
      <c r="A13" s="3977" t="s">
        <v>3275</v>
      </c>
      <c r="B13" s="4007" t="s">
        <v>2042</v>
      </c>
      <c r="C13" s="3489" t="s">
        <v>4187</v>
      </c>
      <c r="D13" s="3998"/>
      <c r="E13" s="3998"/>
      <c r="F13" s="4008"/>
      <c r="G13" s="3997"/>
      <c r="H13" s="3997"/>
      <c r="I13" s="4009">
        <v>1</v>
      </c>
      <c r="J13" s="3998"/>
      <c r="K13" s="3998"/>
      <c r="L13" s="4010"/>
      <c r="M13" s="4006">
        <f>+L13*F13</f>
        <v>0</v>
      </c>
    </row>
    <row r="14" spans="1:19" ht="30" customHeight="1">
      <c r="A14" s="3977" t="s">
        <v>3276</v>
      </c>
      <c r="B14" s="4007" t="s">
        <v>2044</v>
      </c>
      <c r="C14" s="3489" t="s">
        <v>4188</v>
      </c>
      <c r="D14" s="4011"/>
      <c r="E14" s="4011"/>
      <c r="F14" s="4008"/>
      <c r="G14" s="4009">
        <v>0</v>
      </c>
      <c r="H14" s="4009">
        <v>0</v>
      </c>
      <c r="I14" s="4009">
        <v>1</v>
      </c>
      <c r="J14" s="3998"/>
      <c r="K14" s="3998"/>
      <c r="L14" s="4010"/>
      <c r="M14" s="4006">
        <f>+L14*F14</f>
        <v>0</v>
      </c>
    </row>
    <row r="15" spans="1:19" ht="30" customHeight="1">
      <c r="A15" s="4002" t="s">
        <v>3277</v>
      </c>
      <c r="B15" s="4007" t="s">
        <v>2045</v>
      </c>
      <c r="C15" s="3489" t="s">
        <v>4189</v>
      </c>
      <c r="D15" s="4011"/>
      <c r="E15" s="4011"/>
      <c r="F15" s="4011"/>
      <c r="G15" s="4009">
        <v>0</v>
      </c>
      <c r="H15" s="4009">
        <v>0</v>
      </c>
      <c r="I15" s="4009">
        <v>1</v>
      </c>
      <c r="J15" s="3998"/>
      <c r="K15" s="3998"/>
      <c r="L15" s="4012"/>
      <c r="M15" s="4006">
        <f>+L15*F15</f>
        <v>0</v>
      </c>
    </row>
    <row r="16" spans="1:19" ht="30" customHeight="1">
      <c r="A16" s="3977" t="s">
        <v>3278</v>
      </c>
      <c r="B16" s="4007" t="s">
        <v>2046</v>
      </c>
      <c r="C16" s="3489" t="s">
        <v>4190</v>
      </c>
      <c r="D16" s="4011"/>
      <c r="E16" s="4011"/>
      <c r="F16" s="4011"/>
      <c r="G16" s="4009">
        <v>0</v>
      </c>
      <c r="H16" s="4009">
        <v>0</v>
      </c>
      <c r="I16" s="4009">
        <v>1</v>
      </c>
      <c r="J16" s="3998"/>
      <c r="K16" s="3998"/>
      <c r="L16" s="4012"/>
      <c r="M16" s="4006">
        <f>+L16*F16</f>
        <v>0</v>
      </c>
    </row>
    <row r="17" spans="1:13" ht="30" customHeight="1">
      <c r="A17" s="3977" t="s">
        <v>3324</v>
      </c>
      <c r="B17" s="4013" t="s">
        <v>1661</v>
      </c>
      <c r="C17" s="4003" t="s">
        <v>4191</v>
      </c>
      <c r="D17" s="4016"/>
      <c r="E17" s="4017"/>
      <c r="F17" s="4011"/>
      <c r="G17" s="3997"/>
      <c r="H17" s="3997"/>
      <c r="I17" s="3997"/>
      <c r="J17" s="3998"/>
      <c r="K17" s="3998"/>
      <c r="L17" s="3999"/>
      <c r="M17" s="4006">
        <f>+M19+M21</f>
        <v>0</v>
      </c>
    </row>
    <row r="18" spans="1:13" ht="30" customHeight="1">
      <c r="A18" s="4002" t="s">
        <v>3325</v>
      </c>
      <c r="B18" s="4007" t="s">
        <v>4192</v>
      </c>
      <c r="C18" s="3342" t="s">
        <v>4193</v>
      </c>
      <c r="D18" s="4016"/>
      <c r="E18" s="4017"/>
      <c r="F18" s="4017"/>
      <c r="G18" s="3997"/>
      <c r="H18" s="3997"/>
      <c r="I18" s="3997"/>
      <c r="J18" s="4017"/>
      <c r="K18" s="4017"/>
      <c r="L18" s="4010"/>
      <c r="M18" s="4006">
        <f>+D18*J18+E18*K18+F18*L18</f>
        <v>0</v>
      </c>
    </row>
    <row r="19" spans="1:13" ht="30" customHeight="1">
      <c r="A19" s="3977" t="s">
        <v>3326</v>
      </c>
      <c r="B19" s="4007" t="s">
        <v>1663</v>
      </c>
      <c r="C19" s="3489" t="s">
        <v>4194</v>
      </c>
      <c r="D19" s="4016"/>
      <c r="E19" s="4017"/>
      <c r="F19" s="4017"/>
      <c r="G19" s="4009">
        <v>0.95</v>
      </c>
      <c r="H19" s="4009">
        <v>0.95</v>
      </c>
      <c r="I19" s="4009">
        <v>1</v>
      </c>
      <c r="J19" s="4018"/>
      <c r="K19" s="4018"/>
      <c r="L19" s="4010"/>
      <c r="M19" s="4006">
        <f>+D19*J19+E19*K19+F19*L19</f>
        <v>0</v>
      </c>
    </row>
    <row r="20" spans="1:13" ht="30" customHeight="1">
      <c r="A20" s="3977" t="s">
        <v>3066</v>
      </c>
      <c r="B20" s="4007" t="s">
        <v>4195</v>
      </c>
      <c r="C20" s="3342" t="s">
        <v>4196</v>
      </c>
      <c r="D20" s="3998"/>
      <c r="E20" s="3998"/>
      <c r="F20" s="4017"/>
      <c r="G20" s="3997"/>
      <c r="H20" s="3997"/>
      <c r="I20" s="4009">
        <v>1</v>
      </c>
      <c r="J20" s="3998"/>
      <c r="K20" s="3998"/>
      <c r="L20" s="4010"/>
      <c r="M20" s="4006">
        <f>+L20*F20</f>
        <v>0</v>
      </c>
    </row>
    <row r="21" spans="1:13" ht="30" customHeight="1">
      <c r="A21" s="4002" t="s">
        <v>3067</v>
      </c>
      <c r="B21" s="4007" t="s">
        <v>1665</v>
      </c>
      <c r="C21" s="3489" t="s">
        <v>4197</v>
      </c>
      <c r="D21" s="4016"/>
      <c r="E21" s="4017"/>
      <c r="F21" s="4017"/>
      <c r="G21" s="4009">
        <v>0.9</v>
      </c>
      <c r="H21" s="4009">
        <v>0.9</v>
      </c>
      <c r="I21" s="4009">
        <v>1</v>
      </c>
      <c r="J21" s="4018"/>
      <c r="K21" s="4018"/>
      <c r="L21" s="4010"/>
      <c r="M21" s="4006">
        <f>+D21*J21+E21*K21+F21*L21</f>
        <v>0</v>
      </c>
    </row>
    <row r="22" spans="1:13" ht="30" customHeight="1">
      <c r="A22" s="3977" t="s">
        <v>3068</v>
      </c>
      <c r="B22" s="4007" t="s">
        <v>4198</v>
      </c>
      <c r="C22" s="3342" t="s">
        <v>4199</v>
      </c>
      <c r="D22" s="3998"/>
      <c r="E22" s="3998"/>
      <c r="F22" s="4017"/>
      <c r="G22" s="3997"/>
      <c r="H22" s="3997"/>
      <c r="I22" s="4009">
        <v>1</v>
      </c>
      <c r="J22" s="3998"/>
      <c r="K22" s="3998"/>
      <c r="L22" s="4019"/>
      <c r="M22" s="4006">
        <f>+L22*F22</f>
        <v>0</v>
      </c>
    </row>
    <row r="23" spans="1:13" ht="30" customHeight="1">
      <c r="A23" s="3977" t="s">
        <v>3070</v>
      </c>
      <c r="B23" s="4013" t="s">
        <v>2936</v>
      </c>
      <c r="C23" s="4003" t="s">
        <v>4200</v>
      </c>
      <c r="D23" s="4016"/>
      <c r="E23" s="4017"/>
      <c r="F23" s="4017"/>
      <c r="G23" s="3997"/>
      <c r="H23" s="3997"/>
      <c r="I23" s="3997"/>
      <c r="J23" s="3998"/>
      <c r="K23" s="3998"/>
      <c r="L23" s="3999"/>
      <c r="M23" s="4006">
        <f>+M26+M27+M28+M29+M30+M31</f>
        <v>0</v>
      </c>
    </row>
    <row r="24" spans="1:13" ht="30" customHeight="1">
      <c r="A24" s="4002" t="s">
        <v>3071</v>
      </c>
      <c r="B24" s="4007" t="s">
        <v>4201</v>
      </c>
      <c r="C24" s="3342" t="s">
        <v>4202</v>
      </c>
      <c r="D24" s="4016"/>
      <c r="E24" s="4017"/>
      <c r="F24" s="4017"/>
      <c r="G24" s="3997"/>
      <c r="H24" s="3997"/>
      <c r="I24" s="3997"/>
      <c r="J24" s="4017"/>
      <c r="K24" s="4017"/>
      <c r="L24" s="4010"/>
      <c r="M24" s="4006">
        <f>+D24*J24+E24*K24+F24*L24</f>
        <v>0</v>
      </c>
    </row>
    <row r="25" spans="1:13" ht="30" customHeight="1">
      <c r="A25" s="3977" t="s">
        <v>3072</v>
      </c>
      <c r="B25" s="4007" t="s">
        <v>4203</v>
      </c>
      <c r="C25" s="3342" t="s">
        <v>4204</v>
      </c>
      <c r="D25" s="4016"/>
      <c r="E25" s="4017"/>
      <c r="F25" s="4017"/>
      <c r="G25" s="3997"/>
      <c r="H25" s="3997"/>
      <c r="I25" s="3997"/>
      <c r="J25" s="3998"/>
      <c r="K25" s="3998"/>
      <c r="L25" s="3999"/>
      <c r="M25" s="4006">
        <f>+D25*J25+E25*K25+F25*L25</f>
        <v>0</v>
      </c>
    </row>
    <row r="26" spans="1:13" ht="28.5">
      <c r="A26" s="3977" t="s">
        <v>3108</v>
      </c>
      <c r="B26" s="4007" t="s">
        <v>4205</v>
      </c>
      <c r="C26" s="3489" t="s">
        <v>4206</v>
      </c>
      <c r="D26" s="4016"/>
      <c r="E26" s="4017"/>
      <c r="F26" s="4017"/>
      <c r="G26" s="4009">
        <v>0.5</v>
      </c>
      <c r="H26" s="4009">
        <v>0.5</v>
      </c>
      <c r="I26" s="4009">
        <v>1</v>
      </c>
      <c r="J26" s="4018"/>
      <c r="K26" s="4018"/>
      <c r="L26" s="4010"/>
      <c r="M26" s="4006">
        <f t="shared" ref="M26:M31" si="0">+D26*J26+E26*K26+F26*L26</f>
        <v>0</v>
      </c>
    </row>
    <row r="27" spans="1:13" ht="30" customHeight="1">
      <c r="A27" s="4002" t="s">
        <v>3110</v>
      </c>
      <c r="B27" s="4007" t="s">
        <v>4207</v>
      </c>
      <c r="C27" s="3489" t="s">
        <v>4208</v>
      </c>
      <c r="D27" s="4020"/>
      <c r="E27" s="4017"/>
      <c r="F27" s="4017"/>
      <c r="G27" s="4009">
        <v>0.5</v>
      </c>
      <c r="H27" s="4009">
        <v>0.5</v>
      </c>
      <c r="I27" s="4009">
        <v>1</v>
      </c>
      <c r="J27" s="4018"/>
      <c r="K27" s="4018"/>
      <c r="L27" s="4010"/>
      <c r="M27" s="4006">
        <f t="shared" si="0"/>
        <v>0</v>
      </c>
    </row>
    <row r="28" spans="1:13" ht="30" customHeight="1">
      <c r="A28" s="3977" t="s">
        <v>3111</v>
      </c>
      <c r="B28" s="4007" t="s">
        <v>4209</v>
      </c>
      <c r="C28" s="3489" t="s">
        <v>4210</v>
      </c>
      <c r="D28" s="4016"/>
      <c r="E28" s="4017"/>
      <c r="F28" s="4017"/>
      <c r="G28" s="4009">
        <v>0.5</v>
      </c>
      <c r="H28" s="4009">
        <v>0.5</v>
      </c>
      <c r="I28" s="4009">
        <v>1</v>
      </c>
      <c r="J28" s="4018"/>
      <c r="K28" s="4018"/>
      <c r="L28" s="4010"/>
      <c r="M28" s="4006">
        <f t="shared" si="0"/>
        <v>0</v>
      </c>
    </row>
    <row r="29" spans="1:13" ht="30" customHeight="1">
      <c r="A29" s="3977" t="s">
        <v>3112</v>
      </c>
      <c r="B29" s="4007" t="s">
        <v>4211</v>
      </c>
      <c r="C29" s="3489" t="s">
        <v>4212</v>
      </c>
      <c r="D29" s="4016"/>
      <c r="E29" s="4017"/>
      <c r="F29" s="4017"/>
      <c r="G29" s="4009">
        <v>0.5</v>
      </c>
      <c r="H29" s="4009">
        <v>0.5</v>
      </c>
      <c r="I29" s="4009">
        <v>1</v>
      </c>
      <c r="J29" s="4018"/>
      <c r="K29" s="4018"/>
      <c r="L29" s="4010"/>
      <c r="M29" s="4006">
        <f t="shared" si="0"/>
        <v>0</v>
      </c>
    </row>
    <row r="30" spans="1:13" ht="30" customHeight="1">
      <c r="A30" s="4002" t="s">
        <v>3113</v>
      </c>
      <c r="B30" s="4007" t="s">
        <v>4213</v>
      </c>
      <c r="C30" s="3489" t="s">
        <v>4214</v>
      </c>
      <c r="D30" s="4016"/>
      <c r="E30" s="4017"/>
      <c r="F30" s="4017"/>
      <c r="G30" s="4009">
        <v>0.5</v>
      </c>
      <c r="H30" s="4009">
        <v>0.5</v>
      </c>
      <c r="I30" s="4009">
        <v>1</v>
      </c>
      <c r="J30" s="4018"/>
      <c r="K30" s="4018"/>
      <c r="L30" s="4010"/>
      <c r="M30" s="4006">
        <f t="shared" si="0"/>
        <v>0</v>
      </c>
    </row>
    <row r="31" spans="1:13" ht="30" customHeight="1">
      <c r="A31" s="3977" t="s">
        <v>3115</v>
      </c>
      <c r="B31" s="4007" t="s">
        <v>4215</v>
      </c>
      <c r="C31" s="3489" t="s">
        <v>4216</v>
      </c>
      <c r="D31" s="4016"/>
      <c r="E31" s="4017"/>
      <c r="F31" s="4017"/>
      <c r="G31" s="4009">
        <v>0.5</v>
      </c>
      <c r="H31" s="4009">
        <v>0.5</v>
      </c>
      <c r="I31" s="4009">
        <v>1</v>
      </c>
      <c r="J31" s="4018"/>
      <c r="K31" s="4018"/>
      <c r="L31" s="4010"/>
      <c r="M31" s="4006">
        <f t="shared" si="0"/>
        <v>0</v>
      </c>
    </row>
    <row r="32" spans="1:13" ht="42.75">
      <c r="A32" s="3977" t="s">
        <v>3117</v>
      </c>
      <c r="B32" s="4013" t="s">
        <v>4217</v>
      </c>
      <c r="C32" s="4003" t="s">
        <v>4218</v>
      </c>
      <c r="D32" s="4016"/>
      <c r="E32" s="4017"/>
      <c r="F32" s="4017"/>
      <c r="G32" s="3997"/>
      <c r="H32" s="3997"/>
      <c r="I32" s="3997"/>
      <c r="J32" s="4018"/>
      <c r="K32" s="4018"/>
      <c r="L32" s="4010"/>
      <c r="M32" s="4006">
        <f>+D32*J32+E32*K32+F32*L32</f>
        <v>0</v>
      </c>
    </row>
    <row r="33" spans="1:13" ht="30" customHeight="1">
      <c r="A33" s="4002" t="s">
        <v>3118</v>
      </c>
      <c r="B33" s="4013" t="s">
        <v>4219</v>
      </c>
      <c r="C33" s="4003" t="s">
        <v>4220</v>
      </c>
      <c r="D33" s="4016"/>
      <c r="E33" s="4017"/>
      <c r="F33" s="4017"/>
      <c r="G33" s="3997"/>
      <c r="H33" s="3997"/>
      <c r="I33" s="3997"/>
      <c r="J33" s="3998"/>
      <c r="K33" s="3998"/>
      <c r="L33" s="3999"/>
      <c r="M33" s="4006">
        <f>+M34+M35+M36</f>
        <v>0</v>
      </c>
    </row>
    <row r="34" spans="1:13" ht="30" customHeight="1">
      <c r="A34" s="3977" t="s">
        <v>3119</v>
      </c>
      <c r="B34" s="4007" t="s">
        <v>4221</v>
      </c>
      <c r="C34" s="3489" t="s">
        <v>4222</v>
      </c>
      <c r="D34" s="4016"/>
      <c r="E34" s="4017"/>
      <c r="F34" s="4017"/>
      <c r="G34" s="4009">
        <v>0</v>
      </c>
      <c r="H34" s="4009">
        <v>0.5</v>
      </c>
      <c r="I34" s="4009">
        <v>1</v>
      </c>
      <c r="J34" s="3998"/>
      <c r="K34" s="4018"/>
      <c r="L34" s="4010"/>
      <c r="M34" s="4006">
        <f>+E34*K34+F34*L34</f>
        <v>0</v>
      </c>
    </row>
    <row r="35" spans="1:13" ht="30" customHeight="1">
      <c r="A35" s="4002" t="s">
        <v>3120</v>
      </c>
      <c r="B35" s="4007" t="s">
        <v>4223</v>
      </c>
      <c r="C35" s="3489" t="s">
        <v>4224</v>
      </c>
      <c r="D35" s="4016"/>
      <c r="E35" s="4017"/>
      <c r="F35" s="4017"/>
      <c r="G35" s="4009">
        <v>0</v>
      </c>
      <c r="H35" s="4009">
        <v>0.5</v>
      </c>
      <c r="I35" s="4009">
        <v>1</v>
      </c>
      <c r="J35" s="3998"/>
      <c r="K35" s="4018"/>
      <c r="L35" s="4010"/>
      <c r="M35" s="4006">
        <f>+E35*K35+F35*L35</f>
        <v>0</v>
      </c>
    </row>
    <row r="36" spans="1:13" ht="30" customHeight="1">
      <c r="A36" s="3977" t="s">
        <v>3121</v>
      </c>
      <c r="B36" s="4007" t="s">
        <v>4225</v>
      </c>
      <c r="C36" s="3489" t="s">
        <v>4226</v>
      </c>
      <c r="D36" s="4016"/>
      <c r="E36" s="4017"/>
      <c r="F36" s="4017"/>
      <c r="G36" s="3997"/>
      <c r="H36" s="3997"/>
      <c r="I36" s="3997"/>
      <c r="J36" s="3998"/>
      <c r="K36" s="3998"/>
      <c r="L36" s="3999"/>
      <c r="M36" s="4006">
        <f>+M37+M38+M39</f>
        <v>0</v>
      </c>
    </row>
    <row r="37" spans="1:13" ht="30" customHeight="1">
      <c r="A37" s="3977" t="s">
        <v>3122</v>
      </c>
      <c r="B37" s="4007" t="s">
        <v>4227</v>
      </c>
      <c r="C37" s="3342" t="s">
        <v>4228</v>
      </c>
      <c r="D37" s="4016"/>
      <c r="E37" s="4017"/>
      <c r="F37" s="4017"/>
      <c r="G37" s="4009">
        <v>0.5</v>
      </c>
      <c r="H37" s="4009">
        <v>0.5</v>
      </c>
      <c r="I37" s="4009">
        <v>1</v>
      </c>
      <c r="J37" s="4018"/>
      <c r="K37" s="4018"/>
      <c r="L37" s="4010"/>
      <c r="M37" s="4006">
        <f>+D37*J37+E37*K37+F37*L37</f>
        <v>0</v>
      </c>
    </row>
    <row r="38" spans="1:13" ht="30" customHeight="1">
      <c r="A38" s="4002" t="s">
        <v>3123</v>
      </c>
      <c r="B38" s="4007" t="s">
        <v>4229</v>
      </c>
      <c r="C38" s="3342" t="s">
        <v>4230</v>
      </c>
      <c r="D38" s="4016"/>
      <c r="E38" s="4017"/>
      <c r="F38" s="4017"/>
      <c r="G38" s="4009">
        <v>0</v>
      </c>
      <c r="H38" s="4009">
        <v>0.5</v>
      </c>
      <c r="I38" s="4009">
        <v>1</v>
      </c>
      <c r="J38" s="3998"/>
      <c r="K38" s="4018"/>
      <c r="L38" s="4012"/>
      <c r="M38" s="4006">
        <f>+E38*K38+F38*L38</f>
        <v>0</v>
      </c>
    </row>
    <row r="39" spans="1:13" ht="30" customHeight="1">
      <c r="A39" s="3977" t="s">
        <v>3124</v>
      </c>
      <c r="B39" s="4007" t="s">
        <v>4231</v>
      </c>
      <c r="C39" s="3342" t="s">
        <v>3643</v>
      </c>
      <c r="D39" s="4016"/>
      <c r="E39" s="4017"/>
      <c r="F39" s="4017"/>
      <c r="G39" s="4009">
        <v>0</v>
      </c>
      <c r="H39" s="4009">
        <v>0.5</v>
      </c>
      <c r="I39" s="4009">
        <v>1</v>
      </c>
      <c r="J39" s="3998"/>
      <c r="K39" s="4018"/>
      <c r="L39" s="4012"/>
      <c r="M39" s="4006">
        <f>+E39*K39+F39*L39</f>
        <v>0</v>
      </c>
    </row>
    <row r="40" spans="1:13" ht="30" customHeight="1">
      <c r="A40" s="3977" t="s">
        <v>3125</v>
      </c>
      <c r="B40" s="4013" t="s">
        <v>4232</v>
      </c>
      <c r="C40" s="4003" t="s">
        <v>4233</v>
      </c>
      <c r="D40" s="4016"/>
      <c r="E40" s="4017"/>
      <c r="F40" s="4017"/>
      <c r="G40" s="4009">
        <v>0</v>
      </c>
      <c r="H40" s="4009">
        <v>0.5</v>
      </c>
      <c r="I40" s="4009">
        <v>1</v>
      </c>
      <c r="J40" s="3998"/>
      <c r="K40" s="4018"/>
      <c r="L40" s="4012"/>
      <c r="M40" s="4006">
        <f>+E40*K40+F40*L40</f>
        <v>0</v>
      </c>
    </row>
    <row r="41" spans="1:13" ht="30" customHeight="1">
      <c r="A41" s="3977" t="s">
        <v>3126</v>
      </c>
      <c r="B41" s="4013" t="s">
        <v>4234</v>
      </c>
      <c r="C41" s="4003" t="s">
        <v>4235</v>
      </c>
      <c r="D41" s="4016"/>
      <c r="E41" s="3998"/>
      <c r="F41" s="3998"/>
      <c r="G41" s="4009">
        <v>0</v>
      </c>
      <c r="H41" s="4009">
        <v>0</v>
      </c>
      <c r="I41" s="4009">
        <v>0</v>
      </c>
      <c r="J41" s="3998"/>
      <c r="K41" s="3998"/>
      <c r="L41" s="3999"/>
      <c r="M41" s="4021"/>
    </row>
    <row r="42" spans="1:13" ht="30" customHeight="1">
      <c r="A42" s="3977" t="s">
        <v>3127</v>
      </c>
      <c r="B42" s="4013" t="s">
        <v>4236</v>
      </c>
      <c r="C42" s="4003" t="s">
        <v>4237</v>
      </c>
      <c r="D42" s="4016"/>
      <c r="E42" s="4017"/>
      <c r="F42" s="4017"/>
      <c r="G42" s="3997"/>
      <c r="H42" s="3997"/>
      <c r="I42" s="3997"/>
      <c r="J42" s="3998"/>
      <c r="K42" s="3998"/>
      <c r="L42" s="3999"/>
      <c r="M42" s="4006">
        <f>+M44+M45+M46</f>
        <v>0</v>
      </c>
    </row>
    <row r="43" spans="1:13" ht="30" customHeight="1">
      <c r="A43" s="3977" t="s">
        <v>3128</v>
      </c>
      <c r="B43" s="4007" t="s">
        <v>4238</v>
      </c>
      <c r="C43" s="3489" t="s">
        <v>4239</v>
      </c>
      <c r="D43" s="4016"/>
      <c r="E43" s="4017"/>
      <c r="F43" s="4017"/>
      <c r="G43" s="4009">
        <v>0</v>
      </c>
      <c r="H43" s="4009">
        <v>0</v>
      </c>
      <c r="I43" s="4009">
        <v>0</v>
      </c>
      <c r="J43" s="3998"/>
      <c r="K43" s="3998"/>
      <c r="L43" s="3999"/>
      <c r="M43" s="4021"/>
    </row>
    <row r="44" spans="1:13" ht="30" customHeight="1">
      <c r="A44" s="4002" t="s">
        <v>3129</v>
      </c>
      <c r="B44" s="4007" t="s">
        <v>4240</v>
      </c>
      <c r="C44" s="3489" t="s">
        <v>4241</v>
      </c>
      <c r="D44" s="4016"/>
      <c r="E44" s="4017"/>
      <c r="F44" s="4017"/>
      <c r="G44" s="4009">
        <v>0</v>
      </c>
      <c r="H44" s="4009">
        <v>0.5</v>
      </c>
      <c r="I44" s="4009">
        <v>1</v>
      </c>
      <c r="J44" s="3998"/>
      <c r="K44" s="4018"/>
      <c r="L44" s="4010"/>
      <c r="M44" s="4006">
        <f>+E44*K44+F44*L44</f>
        <v>0</v>
      </c>
    </row>
    <row r="45" spans="1:13" ht="30" customHeight="1">
      <c r="A45" s="3977" t="s">
        <v>3130</v>
      </c>
      <c r="B45" s="4007" t="s">
        <v>4242</v>
      </c>
      <c r="C45" s="3489" t="s">
        <v>4243</v>
      </c>
      <c r="D45" s="4016"/>
      <c r="E45" s="4017"/>
      <c r="F45" s="4017"/>
      <c r="G45" s="4009">
        <v>0</v>
      </c>
      <c r="H45" s="4009">
        <v>0.5</v>
      </c>
      <c r="I45" s="4009">
        <v>1</v>
      </c>
      <c r="J45" s="3998"/>
      <c r="K45" s="4018"/>
      <c r="L45" s="4010"/>
      <c r="M45" s="4006">
        <f>+E45*K45+F45*L45</f>
        <v>0</v>
      </c>
    </row>
    <row r="46" spans="1:13" ht="30" customHeight="1" thickBot="1">
      <c r="A46" s="3984" t="s">
        <v>3131</v>
      </c>
      <c r="B46" s="4022" t="s">
        <v>4244</v>
      </c>
      <c r="C46" s="4023" t="s">
        <v>3643</v>
      </c>
      <c r="D46" s="4024"/>
      <c r="E46" s="4024"/>
      <c r="F46" s="4024"/>
      <c r="G46" s="4025">
        <v>0</v>
      </c>
      <c r="H46" s="4025">
        <v>0.5</v>
      </c>
      <c r="I46" s="4025">
        <v>1</v>
      </c>
      <c r="J46" s="4026"/>
      <c r="K46" s="4027"/>
      <c r="L46" s="4028"/>
      <c r="M46" s="4029">
        <f>+E46*K46+F46*L46</f>
        <v>0</v>
      </c>
    </row>
    <row r="50" spans="1:3">
      <c r="C50" s="4030"/>
    </row>
    <row r="51" spans="1:3">
      <c r="A51" s="3310"/>
      <c r="B51" s="3310"/>
      <c r="C51" s="4030"/>
    </row>
  </sheetData>
  <mergeCells count="7">
    <mergeCell ref="A7:M7"/>
    <mergeCell ref="A8:A10"/>
    <mergeCell ref="B8:B10"/>
    <mergeCell ref="C8:C10"/>
    <mergeCell ref="D8:F8"/>
    <mergeCell ref="G8:I8"/>
    <mergeCell ref="J8:L8"/>
  </mergeCell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1"/>
  <sheetViews>
    <sheetView zoomScale="70" zoomScaleNormal="70" workbookViewId="0"/>
  </sheetViews>
  <sheetFormatPr defaultColWidth="11.42578125" defaultRowHeight="14.25"/>
  <cols>
    <col min="1" max="1" width="20.85546875" style="3309" bestFit="1" customWidth="1"/>
    <col min="2" max="2" width="19" style="3314" customWidth="1"/>
    <col min="3" max="3" width="86.28515625" style="3310" customWidth="1"/>
    <col min="4" max="6" width="20.7109375" style="3986" customWidth="1"/>
    <col min="7" max="9" width="20.7109375" style="3310" customWidth="1"/>
    <col min="10" max="13" width="20.7109375" style="3986" customWidth="1"/>
    <col min="14" max="16384" width="11.42578125" style="3310"/>
  </cols>
  <sheetData>
    <row r="1" spans="1:39" ht="15">
      <c r="A1" s="3893" t="s">
        <v>48</v>
      </c>
      <c r="B1" s="3893" t="s">
        <v>1019</v>
      </c>
      <c r="C1" s="3893"/>
    </row>
    <row r="2" spans="1:39" ht="15">
      <c r="A2" s="3893" t="s">
        <v>49</v>
      </c>
      <c r="B2" s="4031" t="s">
        <v>4010</v>
      </c>
      <c r="C2" s="3893"/>
    </row>
    <row r="3" spans="1:39" ht="15">
      <c r="A3" s="3893" t="s">
        <v>47</v>
      </c>
      <c r="B3" s="3893" t="s">
        <v>4048</v>
      </c>
      <c r="C3" s="3893"/>
    </row>
    <row r="4" spans="1:39" ht="15">
      <c r="A4" s="3893" t="s">
        <v>51</v>
      </c>
      <c r="B4" s="3893" t="s">
        <v>71</v>
      </c>
      <c r="C4" s="3893"/>
    </row>
    <row r="5" spans="1:39">
      <c r="I5" s="3383" t="s">
        <v>4247</v>
      </c>
    </row>
    <row r="6" spans="1:39" ht="15.75" customHeight="1" thickBot="1">
      <c r="A6" s="3379"/>
    </row>
    <row r="7" spans="1:39" ht="29.25" customHeight="1" thickBot="1">
      <c r="A7" s="5235" t="s">
        <v>4171</v>
      </c>
      <c r="B7" s="5236"/>
      <c r="C7" s="5236"/>
      <c r="D7" s="5236"/>
      <c r="E7" s="5236"/>
      <c r="F7" s="5236"/>
      <c r="G7" s="5236"/>
      <c r="H7" s="5236"/>
      <c r="I7" s="5236"/>
      <c r="J7" s="5236"/>
      <c r="K7" s="5236"/>
      <c r="L7" s="5236"/>
      <c r="M7" s="5237"/>
    </row>
    <row r="8" spans="1:39" s="3319" customFormat="1" ht="60.75" customHeight="1">
      <c r="A8" s="5123" t="s">
        <v>1651</v>
      </c>
      <c r="B8" s="5127" t="s">
        <v>4059</v>
      </c>
      <c r="C8" s="5343" t="s">
        <v>1415</v>
      </c>
      <c r="D8" s="5347" t="s">
        <v>2783</v>
      </c>
      <c r="E8" s="5341"/>
      <c r="F8" s="5348"/>
      <c r="G8" s="5349" t="s">
        <v>4172</v>
      </c>
      <c r="H8" s="5240"/>
      <c r="I8" s="5350"/>
      <c r="J8" s="5347" t="s">
        <v>4173</v>
      </c>
      <c r="K8" s="5341"/>
      <c r="L8" s="5348"/>
      <c r="M8" s="4035" t="s">
        <v>4174</v>
      </c>
      <c r="N8" s="3310"/>
      <c r="O8" s="3310"/>
      <c r="P8" s="3310"/>
      <c r="Q8" s="3310"/>
      <c r="R8" s="3310"/>
      <c r="S8" s="3310"/>
      <c r="T8" s="3310"/>
      <c r="U8" s="3310"/>
      <c r="V8" s="3310"/>
      <c r="W8" s="3310"/>
      <c r="X8" s="3310"/>
      <c r="Y8" s="3310"/>
      <c r="Z8" s="3310"/>
      <c r="AA8" s="3310"/>
      <c r="AB8" s="3310"/>
      <c r="AC8" s="3310"/>
      <c r="AD8" s="3310"/>
      <c r="AE8" s="3310"/>
      <c r="AF8" s="3310"/>
      <c r="AG8" s="3310"/>
      <c r="AH8" s="3310"/>
      <c r="AI8" s="3310"/>
      <c r="AJ8" s="3310"/>
      <c r="AK8" s="3310"/>
      <c r="AL8" s="3310"/>
      <c r="AM8" s="3310"/>
    </row>
    <row r="9" spans="1:39" s="3319" customFormat="1" ht="51.75" customHeight="1">
      <c r="A9" s="5334"/>
      <c r="B9" s="5336"/>
      <c r="C9" s="5338"/>
      <c r="D9" s="4036" t="s">
        <v>4056</v>
      </c>
      <c r="E9" s="3987" t="s">
        <v>4057</v>
      </c>
      <c r="F9" s="3990" t="s">
        <v>4058</v>
      </c>
      <c r="G9" s="4037" t="s">
        <v>4056</v>
      </c>
      <c r="H9" s="3971" t="s">
        <v>4057</v>
      </c>
      <c r="I9" s="4038" t="s">
        <v>4058</v>
      </c>
      <c r="J9" s="4036" t="s">
        <v>4056</v>
      </c>
      <c r="K9" s="3987" t="s">
        <v>4057</v>
      </c>
      <c r="L9" s="3990" t="s">
        <v>4058</v>
      </c>
      <c r="M9" s="4039" t="s">
        <v>19</v>
      </c>
      <c r="N9" s="3310"/>
      <c r="O9" s="3310"/>
      <c r="P9" s="3310"/>
      <c r="Q9" s="3310"/>
      <c r="R9" s="3310"/>
      <c r="S9" s="3310"/>
      <c r="T9" s="3310"/>
      <c r="U9" s="3310"/>
      <c r="V9" s="3310"/>
      <c r="W9" s="3310"/>
      <c r="X9" s="3310"/>
      <c r="Y9" s="3310"/>
      <c r="Z9" s="3310"/>
      <c r="AA9" s="3310"/>
      <c r="AB9" s="3310"/>
      <c r="AC9" s="3310"/>
      <c r="AD9" s="3310"/>
      <c r="AE9" s="3310"/>
      <c r="AF9" s="3310"/>
      <c r="AG9" s="3310"/>
      <c r="AH9" s="3310"/>
      <c r="AI9" s="3310"/>
      <c r="AJ9" s="3310"/>
      <c r="AK9" s="3310"/>
      <c r="AL9" s="3310"/>
      <c r="AM9" s="3310"/>
    </row>
    <row r="10" spans="1:39" s="3319" customFormat="1" ht="30.75" customHeight="1" thickBot="1">
      <c r="A10" s="5335"/>
      <c r="B10" s="5337"/>
      <c r="C10" s="5339"/>
      <c r="D10" s="4040" t="s">
        <v>3273</v>
      </c>
      <c r="E10" s="4041" t="s">
        <v>3274</v>
      </c>
      <c r="F10" s="4042" t="s">
        <v>3275</v>
      </c>
      <c r="G10" s="4043" t="s">
        <v>3276</v>
      </c>
      <c r="H10" s="4044" t="s">
        <v>3277</v>
      </c>
      <c r="I10" s="4045" t="s">
        <v>3278</v>
      </c>
      <c r="J10" s="4040" t="s">
        <v>3324</v>
      </c>
      <c r="K10" s="4041" t="s">
        <v>3325</v>
      </c>
      <c r="L10" s="4042" t="s">
        <v>3326</v>
      </c>
      <c r="M10" s="4046" t="s">
        <v>3066</v>
      </c>
      <c r="N10" s="3310"/>
      <c r="O10" s="3310"/>
      <c r="P10" s="3310"/>
      <c r="Q10" s="3310"/>
      <c r="R10" s="3310"/>
      <c r="S10" s="3310"/>
      <c r="T10" s="3310"/>
      <c r="U10" s="3310"/>
      <c r="V10" s="3310"/>
      <c r="W10" s="3310"/>
      <c r="X10" s="3310"/>
      <c r="Y10" s="3310"/>
      <c r="Z10" s="3310"/>
      <c r="AA10" s="3310"/>
      <c r="AB10" s="3310"/>
      <c r="AC10" s="3310"/>
      <c r="AD10" s="3310"/>
      <c r="AE10" s="3310"/>
      <c r="AF10" s="3310"/>
      <c r="AG10" s="3310"/>
      <c r="AH10" s="3310"/>
      <c r="AI10" s="3310"/>
      <c r="AJ10" s="3310"/>
      <c r="AK10" s="3310"/>
      <c r="AL10" s="3310"/>
      <c r="AM10" s="3310"/>
    </row>
    <row r="11" spans="1:39" s="3319" customFormat="1" ht="30.75" customHeight="1">
      <c r="A11" s="4047" t="s">
        <v>3273</v>
      </c>
      <c r="B11" s="4048">
        <v>2</v>
      </c>
      <c r="C11" s="4049" t="s">
        <v>4185</v>
      </c>
      <c r="D11" s="4032"/>
      <c r="E11" s="4033"/>
      <c r="F11" s="4033"/>
      <c r="G11" s="3997"/>
      <c r="H11" s="3997"/>
      <c r="I11" s="3997"/>
      <c r="J11" s="3998"/>
      <c r="K11" s="3998"/>
      <c r="L11" s="3999"/>
      <c r="M11" s="4000">
        <f>+M12+M17+M23+M32+M33+M40+M42</f>
        <v>0</v>
      </c>
      <c r="N11" s="3310"/>
      <c r="O11" s="3310"/>
      <c r="P11" s="3310"/>
      <c r="Q11" s="3310"/>
      <c r="R11" s="3310"/>
      <c r="S11" s="3310"/>
      <c r="T11" s="3310"/>
      <c r="U11" s="3310"/>
      <c r="V11" s="3310"/>
      <c r="W11" s="3310"/>
      <c r="X11" s="3310"/>
      <c r="Y11" s="3310"/>
      <c r="Z11" s="3310"/>
      <c r="AA11" s="3310"/>
      <c r="AB11" s="3310"/>
      <c r="AC11" s="3310"/>
      <c r="AD11" s="3310"/>
      <c r="AE11" s="3310"/>
      <c r="AF11" s="3310"/>
      <c r="AG11" s="3310"/>
      <c r="AH11" s="3310"/>
      <c r="AI11" s="3310"/>
      <c r="AJ11" s="3310"/>
      <c r="AK11" s="3310"/>
      <c r="AL11" s="3310"/>
      <c r="AM11" s="3310"/>
    </row>
    <row r="12" spans="1:39" s="3319" customFormat="1" ht="30" customHeight="1">
      <c r="A12" s="4002" t="s">
        <v>3274</v>
      </c>
      <c r="B12" s="3994">
        <v>2.1</v>
      </c>
      <c r="C12" s="4050" t="s">
        <v>4186</v>
      </c>
      <c r="D12" s="4011"/>
      <c r="E12" s="4011"/>
      <c r="F12" s="4008"/>
      <c r="G12" s="3997"/>
      <c r="H12" s="3997"/>
      <c r="I12" s="3997"/>
      <c r="J12" s="3998"/>
      <c r="K12" s="3998"/>
      <c r="L12" s="3999"/>
      <c r="M12" s="4006">
        <f>+M13+M14+M15+M16</f>
        <v>0</v>
      </c>
      <c r="N12" s="3310"/>
      <c r="O12" s="3310"/>
      <c r="P12" s="3310"/>
      <c r="Q12" s="3310"/>
      <c r="R12" s="3310"/>
      <c r="S12" s="3310"/>
      <c r="T12" s="3310"/>
      <c r="U12" s="3310"/>
      <c r="V12" s="3310"/>
      <c r="W12" s="3310"/>
      <c r="X12" s="3310"/>
      <c r="Y12" s="3310"/>
      <c r="Z12" s="3310"/>
      <c r="AA12" s="3310"/>
      <c r="AB12" s="3310"/>
      <c r="AC12" s="3310"/>
      <c r="AD12" s="3310"/>
      <c r="AE12" s="3310"/>
      <c r="AF12" s="3310"/>
      <c r="AG12" s="3310"/>
      <c r="AH12" s="3310"/>
      <c r="AI12" s="3310"/>
      <c r="AJ12" s="3310"/>
      <c r="AK12" s="3310"/>
      <c r="AL12" s="3310"/>
      <c r="AM12" s="3310"/>
    </row>
    <row r="13" spans="1:39" ht="30" customHeight="1">
      <c r="A13" s="3977" t="s">
        <v>3275</v>
      </c>
      <c r="B13" s="4007" t="s">
        <v>2042</v>
      </c>
      <c r="C13" s="4051" t="s">
        <v>4187</v>
      </c>
      <c r="D13" s="3998"/>
      <c r="E13" s="3998"/>
      <c r="F13" s="4008"/>
      <c r="G13" s="3997"/>
      <c r="H13" s="3997"/>
      <c r="I13" s="4009" t="s">
        <v>4247</v>
      </c>
      <c r="J13" s="3998"/>
      <c r="K13" s="3998"/>
      <c r="L13" s="4010"/>
      <c r="M13" s="4006">
        <f>+L13*F13</f>
        <v>0</v>
      </c>
    </row>
    <row r="14" spans="1:39" ht="30" customHeight="1">
      <c r="A14" s="3977" t="s">
        <v>3276</v>
      </c>
      <c r="B14" s="4007" t="s">
        <v>2044</v>
      </c>
      <c r="C14" s="4051" t="s">
        <v>4188</v>
      </c>
      <c r="D14" s="4011"/>
      <c r="E14" s="4011"/>
      <c r="F14" s="4008"/>
      <c r="G14" s="4009" t="s">
        <v>4248</v>
      </c>
      <c r="H14" s="4009" t="s">
        <v>4248</v>
      </c>
      <c r="I14" s="4009" t="s">
        <v>4247</v>
      </c>
      <c r="J14" s="3998"/>
      <c r="K14" s="3998"/>
      <c r="L14" s="4010"/>
      <c r="M14" s="4006">
        <f>+L14*F14</f>
        <v>0</v>
      </c>
    </row>
    <row r="15" spans="1:39" ht="30" customHeight="1">
      <c r="A15" s="4002" t="s">
        <v>3277</v>
      </c>
      <c r="B15" s="4007" t="s">
        <v>2045</v>
      </c>
      <c r="C15" s="4051" t="s">
        <v>4189</v>
      </c>
      <c r="D15" s="4011"/>
      <c r="E15" s="4011"/>
      <c r="F15" s="4011"/>
      <c r="G15" s="4009" t="s">
        <v>4248</v>
      </c>
      <c r="H15" s="4009" t="s">
        <v>4248</v>
      </c>
      <c r="I15" s="4009" t="s">
        <v>4247</v>
      </c>
      <c r="J15" s="3998"/>
      <c r="K15" s="3998"/>
      <c r="L15" s="4012"/>
      <c r="M15" s="4006">
        <f>+L15*F15</f>
        <v>0</v>
      </c>
    </row>
    <row r="16" spans="1:39" ht="30" customHeight="1">
      <c r="A16" s="3977" t="s">
        <v>3278</v>
      </c>
      <c r="B16" s="4007" t="s">
        <v>2046</v>
      </c>
      <c r="C16" s="4051" t="s">
        <v>4190</v>
      </c>
      <c r="D16" s="4011"/>
      <c r="E16" s="4011"/>
      <c r="F16" s="4011"/>
      <c r="G16" s="4009" t="s">
        <v>4248</v>
      </c>
      <c r="H16" s="4009" t="s">
        <v>4248</v>
      </c>
      <c r="I16" s="4009" t="s">
        <v>4247</v>
      </c>
      <c r="J16" s="3998"/>
      <c r="K16" s="3998"/>
      <c r="L16" s="4012"/>
      <c r="M16" s="4006">
        <f>+L16*F16</f>
        <v>0</v>
      </c>
    </row>
    <row r="17" spans="1:13" ht="30" customHeight="1">
      <c r="A17" s="3977" t="s">
        <v>3324</v>
      </c>
      <c r="B17" s="4013" t="s">
        <v>1661</v>
      </c>
      <c r="C17" s="4050" t="s">
        <v>4191</v>
      </c>
      <c r="D17" s="4016"/>
      <c r="E17" s="4017"/>
      <c r="F17" s="4011"/>
      <c r="G17" s="3997"/>
      <c r="H17" s="3997"/>
      <c r="I17" s="3997"/>
      <c r="J17" s="3998"/>
      <c r="K17" s="3998"/>
      <c r="L17" s="3999"/>
      <c r="M17" s="4006">
        <f>+M19+M21</f>
        <v>0</v>
      </c>
    </row>
    <row r="18" spans="1:13" ht="30" customHeight="1">
      <c r="A18" s="4002" t="s">
        <v>3325</v>
      </c>
      <c r="B18" s="4007" t="s">
        <v>4192</v>
      </c>
      <c r="C18" s="4052" t="s">
        <v>4193</v>
      </c>
      <c r="D18" s="4016"/>
      <c r="E18" s="4017"/>
      <c r="F18" s="4017"/>
      <c r="G18" s="3997"/>
      <c r="H18" s="3997"/>
      <c r="I18" s="3997"/>
      <c r="J18" s="4017"/>
      <c r="K18" s="4017"/>
      <c r="L18" s="4010"/>
      <c r="M18" s="4006">
        <f>+D18*J18+E18*K18+F18*L18</f>
        <v>0</v>
      </c>
    </row>
    <row r="19" spans="1:13" ht="30" customHeight="1">
      <c r="A19" s="3977" t="s">
        <v>3326</v>
      </c>
      <c r="B19" s="4007" t="s">
        <v>1663</v>
      </c>
      <c r="C19" s="4051" t="s">
        <v>4194</v>
      </c>
      <c r="D19" s="4016"/>
      <c r="E19" s="4017"/>
      <c r="F19" s="4017"/>
      <c r="G19" s="4009" t="s">
        <v>4249</v>
      </c>
      <c r="H19" s="4009" t="s">
        <v>4249</v>
      </c>
      <c r="I19" s="4009" t="s">
        <v>4247</v>
      </c>
      <c r="J19" s="4018"/>
      <c r="K19" s="4018"/>
      <c r="L19" s="4010"/>
      <c r="M19" s="4006">
        <f>+D19*J19+E19*K19+F19*L19</f>
        <v>0</v>
      </c>
    </row>
    <row r="20" spans="1:13" ht="30" customHeight="1">
      <c r="A20" s="3977" t="s">
        <v>3066</v>
      </c>
      <c r="B20" s="4007" t="s">
        <v>4195</v>
      </c>
      <c r="C20" s="4052" t="s">
        <v>4196</v>
      </c>
      <c r="D20" s="3998"/>
      <c r="E20" s="3998"/>
      <c r="F20" s="4017"/>
      <c r="G20" s="3997"/>
      <c r="H20" s="3997"/>
      <c r="I20" s="4009" t="s">
        <v>4247</v>
      </c>
      <c r="J20" s="3998"/>
      <c r="K20" s="3998"/>
      <c r="L20" s="4010"/>
      <c r="M20" s="4006">
        <f>+L20*F20</f>
        <v>0</v>
      </c>
    </row>
    <row r="21" spans="1:13" ht="30" customHeight="1">
      <c r="A21" s="4002" t="s">
        <v>3067</v>
      </c>
      <c r="B21" s="4007" t="s">
        <v>1665</v>
      </c>
      <c r="C21" s="4051" t="s">
        <v>4197</v>
      </c>
      <c r="D21" s="4016"/>
      <c r="E21" s="4017"/>
      <c r="F21" s="4017"/>
      <c r="G21" s="4009" t="s">
        <v>4250</v>
      </c>
      <c r="H21" s="4009" t="s">
        <v>4250</v>
      </c>
      <c r="I21" s="4009" t="s">
        <v>4247</v>
      </c>
      <c r="J21" s="4018"/>
      <c r="K21" s="4018"/>
      <c r="L21" s="4010"/>
      <c r="M21" s="4006">
        <f>+D21*J21+E21*K21+F21*L21</f>
        <v>0</v>
      </c>
    </row>
    <row r="22" spans="1:13" ht="30" customHeight="1">
      <c r="A22" s="3977" t="s">
        <v>3068</v>
      </c>
      <c r="B22" s="4007" t="s">
        <v>4198</v>
      </c>
      <c r="C22" s="4052" t="s">
        <v>4199</v>
      </c>
      <c r="D22" s="3998"/>
      <c r="E22" s="3998"/>
      <c r="F22" s="4017"/>
      <c r="G22" s="3997"/>
      <c r="H22" s="3997"/>
      <c r="I22" s="4009" t="s">
        <v>4247</v>
      </c>
      <c r="J22" s="3998"/>
      <c r="K22" s="3998"/>
      <c r="L22" s="4019"/>
      <c r="M22" s="4006">
        <f>+L22*F22</f>
        <v>0</v>
      </c>
    </row>
    <row r="23" spans="1:13" ht="30" customHeight="1">
      <c r="A23" s="3977" t="s">
        <v>3070</v>
      </c>
      <c r="B23" s="4013" t="s">
        <v>2936</v>
      </c>
      <c r="C23" s="4050" t="s">
        <v>4200</v>
      </c>
      <c r="D23" s="4016"/>
      <c r="E23" s="4017"/>
      <c r="F23" s="4017"/>
      <c r="G23" s="3997"/>
      <c r="H23" s="3997"/>
      <c r="I23" s="3997"/>
      <c r="J23" s="3998"/>
      <c r="K23" s="3998"/>
      <c r="L23" s="3999"/>
      <c r="M23" s="4006">
        <f>+M26+M27+M28+M29+M30+M31</f>
        <v>0</v>
      </c>
    </row>
    <row r="24" spans="1:13" ht="30" customHeight="1">
      <c r="A24" s="4002" t="s">
        <v>3071</v>
      </c>
      <c r="B24" s="4007" t="s">
        <v>4201</v>
      </c>
      <c r="C24" s="4052" t="s">
        <v>4202</v>
      </c>
      <c r="D24" s="4016"/>
      <c r="E24" s="4017"/>
      <c r="F24" s="4017"/>
      <c r="G24" s="3997"/>
      <c r="H24" s="3997"/>
      <c r="I24" s="3997"/>
      <c r="J24" s="4017"/>
      <c r="K24" s="4017"/>
      <c r="L24" s="4010"/>
      <c r="M24" s="4006">
        <f>+D24*J24+E24*K24+F24*L24</f>
        <v>0</v>
      </c>
    </row>
    <row r="25" spans="1:13" ht="30" customHeight="1">
      <c r="A25" s="3977" t="s">
        <v>3072</v>
      </c>
      <c r="B25" s="4007" t="s">
        <v>4203</v>
      </c>
      <c r="C25" s="4052" t="s">
        <v>4204</v>
      </c>
      <c r="D25" s="4016"/>
      <c r="E25" s="4017"/>
      <c r="F25" s="4017"/>
      <c r="G25" s="3997"/>
      <c r="H25" s="3997"/>
      <c r="I25" s="3997"/>
      <c r="J25" s="3998"/>
      <c r="K25" s="3998"/>
      <c r="L25" s="3999"/>
      <c r="M25" s="4006">
        <f>+D25*J25+E25*K25+F25*L25</f>
        <v>0</v>
      </c>
    </row>
    <row r="26" spans="1:13" ht="28.5">
      <c r="A26" s="3977" t="s">
        <v>3108</v>
      </c>
      <c r="B26" s="4007" t="s">
        <v>4205</v>
      </c>
      <c r="C26" s="4051" t="s">
        <v>4206</v>
      </c>
      <c r="D26" s="4016"/>
      <c r="E26" s="4017"/>
      <c r="F26" s="4017"/>
      <c r="G26" s="4009" t="s">
        <v>4251</v>
      </c>
      <c r="H26" s="4009" t="s">
        <v>4251</v>
      </c>
      <c r="I26" s="4009" t="s">
        <v>4247</v>
      </c>
      <c r="J26" s="4018"/>
      <c r="K26" s="4018"/>
      <c r="L26" s="4010"/>
      <c r="M26" s="4006">
        <f t="shared" ref="M26:M31" si="0">+D26*J26+E26*K26+F26*L26</f>
        <v>0</v>
      </c>
    </row>
    <row r="27" spans="1:13" ht="30" customHeight="1">
      <c r="A27" s="4002" t="s">
        <v>3110</v>
      </c>
      <c r="B27" s="4007" t="s">
        <v>4207</v>
      </c>
      <c r="C27" s="4051" t="s">
        <v>4208</v>
      </c>
      <c r="D27" s="4020"/>
      <c r="E27" s="4017"/>
      <c r="F27" s="4017"/>
      <c r="G27" s="4009" t="s">
        <v>4251</v>
      </c>
      <c r="H27" s="4009" t="s">
        <v>4251</v>
      </c>
      <c r="I27" s="4009" t="s">
        <v>4247</v>
      </c>
      <c r="J27" s="4018"/>
      <c r="K27" s="4018"/>
      <c r="L27" s="4010"/>
      <c r="M27" s="4006">
        <f t="shared" si="0"/>
        <v>0</v>
      </c>
    </row>
    <row r="28" spans="1:13" ht="30" customHeight="1">
      <c r="A28" s="3977" t="s">
        <v>3111</v>
      </c>
      <c r="B28" s="4007" t="s">
        <v>4209</v>
      </c>
      <c r="C28" s="4051" t="s">
        <v>4210</v>
      </c>
      <c r="D28" s="4016"/>
      <c r="E28" s="4017"/>
      <c r="F28" s="4017"/>
      <c r="G28" s="4009" t="s">
        <v>4251</v>
      </c>
      <c r="H28" s="4009" t="s">
        <v>4251</v>
      </c>
      <c r="I28" s="4009" t="s">
        <v>4247</v>
      </c>
      <c r="J28" s="4018"/>
      <c r="K28" s="4018"/>
      <c r="L28" s="4010"/>
      <c r="M28" s="4006">
        <f t="shared" si="0"/>
        <v>0</v>
      </c>
    </row>
    <row r="29" spans="1:13" ht="30" customHeight="1">
      <c r="A29" s="3977" t="s">
        <v>3112</v>
      </c>
      <c r="B29" s="4007" t="s">
        <v>4211</v>
      </c>
      <c r="C29" s="4051" t="s">
        <v>4212</v>
      </c>
      <c r="D29" s="4016"/>
      <c r="E29" s="4017"/>
      <c r="F29" s="4017"/>
      <c r="G29" s="4009" t="s">
        <v>4251</v>
      </c>
      <c r="H29" s="4009" t="s">
        <v>4251</v>
      </c>
      <c r="I29" s="4009" t="s">
        <v>4247</v>
      </c>
      <c r="J29" s="4018"/>
      <c r="K29" s="4018"/>
      <c r="L29" s="4010"/>
      <c r="M29" s="4006">
        <f t="shared" si="0"/>
        <v>0</v>
      </c>
    </row>
    <row r="30" spans="1:13" ht="30" customHeight="1">
      <c r="A30" s="4002" t="s">
        <v>3113</v>
      </c>
      <c r="B30" s="4007" t="s">
        <v>4213</v>
      </c>
      <c r="C30" s="4051" t="s">
        <v>4214</v>
      </c>
      <c r="D30" s="4016"/>
      <c r="E30" s="4017"/>
      <c r="F30" s="4017"/>
      <c r="G30" s="4009" t="s">
        <v>4251</v>
      </c>
      <c r="H30" s="4009" t="s">
        <v>4251</v>
      </c>
      <c r="I30" s="4009" t="s">
        <v>4247</v>
      </c>
      <c r="J30" s="4018"/>
      <c r="K30" s="4018"/>
      <c r="L30" s="4010"/>
      <c r="M30" s="4006">
        <f t="shared" si="0"/>
        <v>0</v>
      </c>
    </row>
    <row r="31" spans="1:13" ht="30" customHeight="1">
      <c r="A31" s="3977" t="s">
        <v>3115</v>
      </c>
      <c r="B31" s="4007" t="s">
        <v>4215</v>
      </c>
      <c r="C31" s="4051" t="s">
        <v>4216</v>
      </c>
      <c r="D31" s="4016"/>
      <c r="E31" s="4017"/>
      <c r="F31" s="4017"/>
      <c r="G31" s="4009" t="s">
        <v>4251</v>
      </c>
      <c r="H31" s="4009" t="s">
        <v>4251</v>
      </c>
      <c r="I31" s="4009" t="s">
        <v>4247</v>
      </c>
      <c r="J31" s="4018"/>
      <c r="K31" s="4018"/>
      <c r="L31" s="4010"/>
      <c r="M31" s="4006">
        <f t="shared" si="0"/>
        <v>0</v>
      </c>
    </row>
    <row r="32" spans="1:13" ht="42.75">
      <c r="A32" s="3977" t="s">
        <v>3117</v>
      </c>
      <c r="B32" s="4013" t="s">
        <v>4217</v>
      </c>
      <c r="C32" s="4050" t="s">
        <v>4218</v>
      </c>
      <c r="D32" s="4016"/>
      <c r="E32" s="4017"/>
      <c r="F32" s="4017"/>
      <c r="G32" s="3997"/>
      <c r="H32" s="3997"/>
      <c r="I32" s="3997"/>
      <c r="J32" s="4018"/>
      <c r="K32" s="4018"/>
      <c r="L32" s="4010"/>
      <c r="M32" s="4006">
        <f>+D32*J32+E32*K32+F32*L32</f>
        <v>0</v>
      </c>
    </row>
    <row r="33" spans="1:13" ht="30" customHeight="1">
      <c r="A33" s="4002" t="s">
        <v>3118</v>
      </c>
      <c r="B33" s="4013" t="s">
        <v>4219</v>
      </c>
      <c r="C33" s="4050" t="s">
        <v>4220</v>
      </c>
      <c r="D33" s="4016"/>
      <c r="E33" s="4017"/>
      <c r="F33" s="4017"/>
      <c r="G33" s="3997"/>
      <c r="H33" s="3997"/>
      <c r="I33" s="3997"/>
      <c r="J33" s="3998"/>
      <c r="K33" s="3998"/>
      <c r="L33" s="3999"/>
      <c r="M33" s="4006">
        <f>+M34+M35+M36</f>
        <v>0</v>
      </c>
    </row>
    <row r="34" spans="1:13" ht="30" customHeight="1">
      <c r="A34" s="3977" t="s">
        <v>3119</v>
      </c>
      <c r="B34" s="4007" t="s">
        <v>4221</v>
      </c>
      <c r="C34" s="4051" t="s">
        <v>4222</v>
      </c>
      <c r="D34" s="4016"/>
      <c r="E34" s="4017"/>
      <c r="F34" s="4017"/>
      <c r="G34" s="4009" t="s">
        <v>4248</v>
      </c>
      <c r="H34" s="4009" t="s">
        <v>4251</v>
      </c>
      <c r="I34" s="4009" t="s">
        <v>4247</v>
      </c>
      <c r="J34" s="3998"/>
      <c r="K34" s="4018"/>
      <c r="L34" s="4010"/>
      <c r="M34" s="4006">
        <f>+E34*K34+F34*L34</f>
        <v>0</v>
      </c>
    </row>
    <row r="35" spans="1:13" ht="30" customHeight="1">
      <c r="A35" s="4002" t="s">
        <v>3120</v>
      </c>
      <c r="B35" s="4007" t="s">
        <v>4223</v>
      </c>
      <c r="C35" s="4051" t="s">
        <v>4224</v>
      </c>
      <c r="D35" s="4016"/>
      <c r="E35" s="4017"/>
      <c r="F35" s="4017"/>
      <c r="G35" s="4009" t="s">
        <v>4248</v>
      </c>
      <c r="H35" s="4009" t="s">
        <v>4251</v>
      </c>
      <c r="I35" s="4009" t="s">
        <v>4247</v>
      </c>
      <c r="J35" s="3998"/>
      <c r="K35" s="4018"/>
      <c r="L35" s="4010"/>
      <c r="M35" s="4006">
        <f>+E35*K35+F35*L35</f>
        <v>0</v>
      </c>
    </row>
    <row r="36" spans="1:13" ht="30" customHeight="1">
      <c r="A36" s="3977" t="s">
        <v>3121</v>
      </c>
      <c r="B36" s="4007" t="s">
        <v>4225</v>
      </c>
      <c r="C36" s="4051" t="s">
        <v>4226</v>
      </c>
      <c r="D36" s="4016"/>
      <c r="E36" s="4017"/>
      <c r="F36" s="4017"/>
      <c r="G36" s="3997"/>
      <c r="H36" s="3997"/>
      <c r="I36" s="3997"/>
      <c r="J36" s="3998"/>
      <c r="K36" s="3998"/>
      <c r="L36" s="3999"/>
      <c r="M36" s="4006">
        <f>+M37+M38+M39</f>
        <v>0</v>
      </c>
    </row>
    <row r="37" spans="1:13" ht="30" customHeight="1">
      <c r="A37" s="3977" t="s">
        <v>3122</v>
      </c>
      <c r="B37" s="4007" t="s">
        <v>4227</v>
      </c>
      <c r="C37" s="4052" t="s">
        <v>4228</v>
      </c>
      <c r="D37" s="4016"/>
      <c r="E37" s="4017"/>
      <c r="F37" s="4017"/>
      <c r="G37" s="4009" t="s">
        <v>4251</v>
      </c>
      <c r="H37" s="4009" t="s">
        <v>4251</v>
      </c>
      <c r="I37" s="4009" t="s">
        <v>4247</v>
      </c>
      <c r="J37" s="4018"/>
      <c r="K37" s="4018"/>
      <c r="L37" s="4010"/>
      <c r="M37" s="4006">
        <f>+D37*J37+E37*K37+F37*L37</f>
        <v>0</v>
      </c>
    </row>
    <row r="38" spans="1:13" ht="30" customHeight="1">
      <c r="A38" s="4002" t="s">
        <v>3123</v>
      </c>
      <c r="B38" s="4007" t="s">
        <v>4229</v>
      </c>
      <c r="C38" s="4052" t="s">
        <v>4230</v>
      </c>
      <c r="D38" s="4016"/>
      <c r="E38" s="4017"/>
      <c r="F38" s="4017"/>
      <c r="G38" s="4009" t="s">
        <v>4248</v>
      </c>
      <c r="H38" s="4009" t="s">
        <v>4251</v>
      </c>
      <c r="I38" s="4009" t="s">
        <v>4247</v>
      </c>
      <c r="J38" s="3998"/>
      <c r="K38" s="4018"/>
      <c r="L38" s="4012"/>
      <c r="M38" s="4006">
        <f>+E38*K38+F38*L38</f>
        <v>0</v>
      </c>
    </row>
    <row r="39" spans="1:13" ht="30" customHeight="1">
      <c r="A39" s="3977" t="s">
        <v>3124</v>
      </c>
      <c r="B39" s="4007" t="s">
        <v>4231</v>
      </c>
      <c r="C39" s="4052" t="s">
        <v>3643</v>
      </c>
      <c r="D39" s="4016"/>
      <c r="E39" s="4017"/>
      <c r="F39" s="4017"/>
      <c r="G39" s="4009" t="s">
        <v>4248</v>
      </c>
      <c r="H39" s="4009" t="s">
        <v>4251</v>
      </c>
      <c r="I39" s="4009" t="s">
        <v>4247</v>
      </c>
      <c r="J39" s="3998"/>
      <c r="K39" s="4018"/>
      <c r="L39" s="4012"/>
      <c r="M39" s="4006">
        <f>+E39*K39+F39*L39</f>
        <v>0</v>
      </c>
    </row>
    <row r="40" spans="1:13" ht="30" customHeight="1">
      <c r="A40" s="3977" t="s">
        <v>3125</v>
      </c>
      <c r="B40" s="4013" t="s">
        <v>4232</v>
      </c>
      <c r="C40" s="4050" t="s">
        <v>4233</v>
      </c>
      <c r="D40" s="4016"/>
      <c r="E40" s="4017"/>
      <c r="F40" s="4017"/>
      <c r="G40" s="4009" t="s">
        <v>4248</v>
      </c>
      <c r="H40" s="4009" t="s">
        <v>4251</v>
      </c>
      <c r="I40" s="4009" t="s">
        <v>4247</v>
      </c>
      <c r="J40" s="3998"/>
      <c r="K40" s="4018"/>
      <c r="L40" s="4012"/>
      <c r="M40" s="4006">
        <f>+E40*K40+F40*L40</f>
        <v>0</v>
      </c>
    </row>
    <row r="41" spans="1:13" ht="30" customHeight="1">
      <c r="A41" s="3977" t="s">
        <v>3126</v>
      </c>
      <c r="B41" s="4013" t="s">
        <v>4234</v>
      </c>
      <c r="C41" s="4050" t="s">
        <v>4235</v>
      </c>
      <c r="D41" s="4016"/>
      <c r="E41" s="3998"/>
      <c r="F41" s="3998"/>
      <c r="G41" s="4009" t="s">
        <v>4248</v>
      </c>
      <c r="H41" s="4009" t="s">
        <v>4248</v>
      </c>
      <c r="I41" s="4009" t="s">
        <v>4248</v>
      </c>
      <c r="J41" s="3998"/>
      <c r="K41" s="3998"/>
      <c r="L41" s="3999"/>
      <c r="M41" s="4021"/>
    </row>
    <row r="42" spans="1:13" ht="30" customHeight="1">
      <c r="A42" s="3977" t="s">
        <v>3127</v>
      </c>
      <c r="B42" s="4013" t="s">
        <v>4236</v>
      </c>
      <c r="C42" s="4050" t="s">
        <v>4237</v>
      </c>
      <c r="D42" s="4016"/>
      <c r="E42" s="4017"/>
      <c r="F42" s="4017"/>
      <c r="G42" s="3997"/>
      <c r="H42" s="3997"/>
      <c r="I42" s="3997"/>
      <c r="J42" s="3998"/>
      <c r="K42" s="3998"/>
      <c r="L42" s="3999"/>
      <c r="M42" s="4006">
        <f>+M44+M45+M46</f>
        <v>0</v>
      </c>
    </row>
    <row r="43" spans="1:13" ht="30" customHeight="1">
      <c r="A43" s="3977" t="s">
        <v>3128</v>
      </c>
      <c r="B43" s="4007" t="s">
        <v>4238</v>
      </c>
      <c r="C43" s="4051" t="s">
        <v>4239</v>
      </c>
      <c r="D43" s="4016"/>
      <c r="E43" s="4017"/>
      <c r="F43" s="4017"/>
      <c r="G43" s="4009" t="s">
        <v>4248</v>
      </c>
      <c r="H43" s="4009" t="s">
        <v>4248</v>
      </c>
      <c r="I43" s="4009" t="s">
        <v>4248</v>
      </c>
      <c r="J43" s="3998"/>
      <c r="K43" s="3998"/>
      <c r="L43" s="3999"/>
      <c r="M43" s="4021"/>
    </row>
    <row r="44" spans="1:13" ht="30" customHeight="1">
      <c r="A44" s="4002" t="s">
        <v>3129</v>
      </c>
      <c r="B44" s="4007" t="s">
        <v>4240</v>
      </c>
      <c r="C44" s="4051" t="s">
        <v>4241</v>
      </c>
      <c r="D44" s="4016"/>
      <c r="E44" s="4017"/>
      <c r="F44" s="4017"/>
      <c r="G44" s="4009" t="s">
        <v>4248</v>
      </c>
      <c r="H44" s="4009" t="s">
        <v>4251</v>
      </c>
      <c r="I44" s="4009" t="s">
        <v>4247</v>
      </c>
      <c r="J44" s="3998"/>
      <c r="K44" s="4018"/>
      <c r="L44" s="4010"/>
      <c r="M44" s="4006">
        <f>+E44*K44+F44*L44</f>
        <v>0</v>
      </c>
    </row>
    <row r="45" spans="1:13" ht="30" customHeight="1">
      <c r="A45" s="3977" t="s">
        <v>3130</v>
      </c>
      <c r="B45" s="4007" t="s">
        <v>4242</v>
      </c>
      <c r="C45" s="4051" t="s">
        <v>4243</v>
      </c>
      <c r="D45" s="4016"/>
      <c r="E45" s="4017"/>
      <c r="F45" s="4017"/>
      <c r="G45" s="4009" t="s">
        <v>4248</v>
      </c>
      <c r="H45" s="4009" t="s">
        <v>4251</v>
      </c>
      <c r="I45" s="4009" t="s">
        <v>4247</v>
      </c>
      <c r="J45" s="3998"/>
      <c r="K45" s="4018"/>
      <c r="L45" s="4010"/>
      <c r="M45" s="4006">
        <f>+E45*K45+F45*L45</f>
        <v>0</v>
      </c>
    </row>
    <row r="46" spans="1:13" ht="30" customHeight="1" thickBot="1">
      <c r="A46" s="3984" t="s">
        <v>3131</v>
      </c>
      <c r="B46" s="4022" t="s">
        <v>4244</v>
      </c>
      <c r="C46" s="4053" t="s">
        <v>3643</v>
      </c>
      <c r="D46" s="4024"/>
      <c r="E46" s="4024"/>
      <c r="F46" s="4024"/>
      <c r="G46" s="4025" t="s">
        <v>4248</v>
      </c>
      <c r="H46" s="4025" t="s">
        <v>4251</v>
      </c>
      <c r="I46" s="4025" t="s">
        <v>4247</v>
      </c>
      <c r="J46" s="4026"/>
      <c r="K46" s="4027"/>
      <c r="L46" s="4028"/>
      <c r="M46" s="4029">
        <f>+E46*K46+F46*L46</f>
        <v>0</v>
      </c>
    </row>
    <row r="50" spans="1:3">
      <c r="C50" s="4030"/>
    </row>
    <row r="51" spans="1:3">
      <c r="A51" s="3310"/>
      <c r="B51" s="3310"/>
      <c r="C51" s="4030"/>
    </row>
  </sheetData>
  <mergeCells count="7">
    <mergeCell ref="A7:M7"/>
    <mergeCell ref="A8:A10"/>
    <mergeCell ref="B8:B10"/>
    <mergeCell ref="C8:C10"/>
    <mergeCell ref="D8:F8"/>
    <mergeCell ref="G8:I8"/>
    <mergeCell ref="J8:L8"/>
  </mergeCells>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zoomScale="80" zoomScaleNormal="80" zoomScaleSheetLayoutView="85" zoomScalePageLayoutView="70" workbookViewId="0"/>
  </sheetViews>
  <sheetFormatPr defaultColWidth="11.42578125" defaultRowHeight="14.25"/>
  <cols>
    <col min="1" max="1" width="19.140625" style="3309" bestFit="1" customWidth="1"/>
    <col min="2" max="2" width="11.28515625" style="3314" customWidth="1"/>
    <col min="3" max="3" width="97.140625" style="3310" bestFit="1" customWidth="1"/>
    <col min="4" max="4" width="11" style="3986" customWidth="1"/>
    <col min="5" max="5" width="13.5703125" style="3986" customWidth="1"/>
    <col min="6" max="6" width="18.85546875" style="3986" customWidth="1"/>
    <col min="7" max="7" width="22.28515625" style="3310" customWidth="1"/>
    <col min="8" max="8" width="7.85546875" style="3310" bestFit="1" customWidth="1"/>
    <col min="9" max="9" width="19" style="3310" customWidth="1"/>
    <col min="10" max="10" width="17" style="3986" customWidth="1"/>
    <col min="11" max="11" width="12.5703125" style="3986" customWidth="1"/>
    <col min="12" max="12" width="27.5703125" style="3986" customWidth="1"/>
    <col min="13" max="13" width="23.7109375" style="3310" bestFit="1" customWidth="1"/>
    <col min="14" max="14" width="15.140625" style="3310" bestFit="1" customWidth="1"/>
    <col min="15" max="15" width="18.42578125" style="3310" customWidth="1"/>
    <col min="16" max="16" width="11.42578125" style="3310" bestFit="1" customWidth="1"/>
    <col min="17" max="16384" width="11.42578125" style="3310"/>
  </cols>
  <sheetData>
    <row r="1" spans="1:26" ht="15">
      <c r="A1" s="3893" t="s">
        <v>48</v>
      </c>
      <c r="B1" s="3893" t="s">
        <v>1020</v>
      </c>
    </row>
    <row r="2" spans="1:26" ht="15">
      <c r="A2" s="3893" t="s">
        <v>49</v>
      </c>
      <c r="B2" s="3893" t="s">
        <v>4252</v>
      </c>
    </row>
    <row r="3" spans="1:26" ht="15">
      <c r="A3" s="3893" t="s">
        <v>47</v>
      </c>
      <c r="B3" s="3893" t="s">
        <v>4048</v>
      </c>
    </row>
    <row r="4" spans="1:26" ht="15">
      <c r="A4" s="3893" t="s">
        <v>51</v>
      </c>
      <c r="B4" s="3893" t="s">
        <v>71</v>
      </c>
    </row>
    <row r="5" spans="1:26">
      <c r="B5" s="3379"/>
    </row>
    <row r="6" spans="1:26" ht="15" thickBot="1"/>
    <row r="7" spans="1:26" s="4054" customFormat="1" ht="29.25" customHeight="1" thickBot="1">
      <c r="A7" s="5235" t="s">
        <v>4253</v>
      </c>
      <c r="B7" s="5236"/>
      <c r="C7" s="5236"/>
      <c r="D7" s="5236"/>
      <c r="E7" s="5236"/>
      <c r="F7" s="5236"/>
      <c r="G7" s="5236"/>
      <c r="H7" s="5236"/>
      <c r="I7" s="5236"/>
      <c r="J7" s="5236"/>
      <c r="K7" s="5236"/>
      <c r="L7" s="5236"/>
      <c r="M7" s="5237"/>
      <c r="N7" s="127"/>
      <c r="O7" s="127"/>
      <c r="P7" s="127"/>
      <c r="Q7" s="127"/>
      <c r="R7" s="127"/>
      <c r="S7" s="127"/>
      <c r="T7" s="127"/>
      <c r="U7" s="127"/>
      <c r="V7" s="127"/>
      <c r="W7" s="127"/>
      <c r="X7" s="127"/>
      <c r="Y7" s="127"/>
      <c r="Z7" s="127"/>
    </row>
    <row r="8" spans="1:26" s="3319" customFormat="1" ht="51.75" customHeight="1">
      <c r="A8" s="5355"/>
      <c r="B8" s="5356"/>
      <c r="C8" s="5357"/>
      <c r="D8" s="5361" t="s">
        <v>2783</v>
      </c>
      <c r="E8" s="5361"/>
      <c r="F8" s="5361"/>
      <c r="G8" s="5362" t="s">
        <v>4050</v>
      </c>
      <c r="H8" s="5363"/>
      <c r="I8" s="5364"/>
      <c r="J8" s="5365" t="s">
        <v>4254</v>
      </c>
      <c r="K8" s="5366"/>
      <c r="L8" s="5366"/>
      <c r="M8" s="5367" t="s">
        <v>4052</v>
      </c>
      <c r="N8" s="41"/>
      <c r="O8" s="41"/>
      <c r="P8" s="41"/>
      <c r="Q8" s="41"/>
      <c r="R8" s="41"/>
      <c r="S8" s="41"/>
      <c r="T8" s="41"/>
      <c r="U8" s="41"/>
      <c r="V8" s="41"/>
      <c r="W8" s="41"/>
      <c r="X8" s="41"/>
      <c r="Y8" s="41"/>
      <c r="Z8" s="41"/>
    </row>
    <row r="9" spans="1:26" s="3319" customFormat="1" ht="30" customHeight="1">
      <c r="A9" s="5355"/>
      <c r="B9" s="5356"/>
      <c r="C9" s="5357"/>
      <c r="D9" s="5351" t="s">
        <v>4053</v>
      </c>
      <c r="E9" s="5352"/>
      <c r="F9" s="5368" t="s">
        <v>4255</v>
      </c>
      <c r="G9" s="5370" t="s">
        <v>4053</v>
      </c>
      <c r="H9" s="5371"/>
      <c r="I9" s="5372" t="s">
        <v>4255</v>
      </c>
      <c r="J9" s="5351" t="s">
        <v>4053</v>
      </c>
      <c r="K9" s="5352"/>
      <c r="L9" s="5353" t="s">
        <v>4055</v>
      </c>
      <c r="M9" s="5367"/>
      <c r="N9" s="41"/>
      <c r="O9" s="41"/>
      <c r="P9" s="41"/>
      <c r="Q9" s="41"/>
      <c r="R9" s="41"/>
      <c r="S9" s="41"/>
      <c r="T9" s="41"/>
      <c r="U9" s="41"/>
      <c r="V9" s="41"/>
      <c r="W9" s="41"/>
      <c r="X9" s="41"/>
      <c r="Y9" s="41"/>
      <c r="Z9" s="41"/>
    </row>
    <row r="10" spans="1:26" s="3319" customFormat="1" ht="51.75" customHeight="1">
      <c r="A10" s="5358"/>
      <c r="B10" s="5359"/>
      <c r="C10" s="5360"/>
      <c r="D10" s="4055" t="s">
        <v>4256</v>
      </c>
      <c r="E10" s="4055" t="s">
        <v>4058</v>
      </c>
      <c r="F10" s="5369"/>
      <c r="G10" s="3736" t="s">
        <v>4256</v>
      </c>
      <c r="H10" s="3736" t="s">
        <v>4058</v>
      </c>
      <c r="I10" s="5336"/>
      <c r="J10" s="4055" t="s">
        <v>4256</v>
      </c>
      <c r="K10" s="4055" t="s">
        <v>4058</v>
      </c>
      <c r="L10" s="5354"/>
      <c r="M10" s="5367"/>
      <c r="N10" s="41"/>
      <c r="O10" s="41"/>
      <c r="P10" s="41"/>
      <c r="Q10" s="41"/>
      <c r="R10" s="41"/>
      <c r="S10" s="41"/>
      <c r="T10" s="41"/>
      <c r="U10" s="41"/>
      <c r="V10" s="41"/>
      <c r="W10" s="41"/>
      <c r="X10" s="41"/>
      <c r="Y10" s="41"/>
      <c r="Z10" s="41"/>
    </row>
    <row r="11" spans="1:26" s="3319" customFormat="1" ht="30.75" customHeight="1">
      <c r="A11" s="4056" t="s">
        <v>1651</v>
      </c>
      <c r="B11" s="4057" t="s">
        <v>4059</v>
      </c>
      <c r="C11" s="4058" t="s">
        <v>1415</v>
      </c>
      <c r="D11" s="3991" t="s">
        <v>3273</v>
      </c>
      <c r="E11" s="3991" t="s">
        <v>3274</v>
      </c>
      <c r="F11" s="3991" t="s">
        <v>3275</v>
      </c>
      <c r="G11" s="3992" t="s">
        <v>3276</v>
      </c>
      <c r="H11" s="3992" t="s">
        <v>3277</v>
      </c>
      <c r="I11" s="3992" t="s">
        <v>3278</v>
      </c>
      <c r="J11" s="3991" t="s">
        <v>3324</v>
      </c>
      <c r="K11" s="3991" t="s">
        <v>3325</v>
      </c>
      <c r="L11" s="4059" t="s">
        <v>3326</v>
      </c>
      <c r="M11" s="4060" t="s">
        <v>3066</v>
      </c>
      <c r="N11" s="41"/>
      <c r="O11" s="41"/>
      <c r="P11" s="41"/>
      <c r="Q11" s="41"/>
      <c r="R11" s="41"/>
      <c r="S11" s="41"/>
      <c r="T11" s="41"/>
      <c r="U11" s="41"/>
      <c r="V11" s="41"/>
      <c r="W11" s="41"/>
      <c r="X11" s="41"/>
      <c r="Y11" s="41"/>
      <c r="Z11" s="41"/>
    </row>
    <row r="12" spans="1:26" s="3319" customFormat="1" ht="30" customHeight="1">
      <c r="A12" s="4002" t="s">
        <v>3273</v>
      </c>
      <c r="B12" s="4061">
        <v>1</v>
      </c>
      <c r="C12" s="2553" t="s">
        <v>4257</v>
      </c>
      <c r="D12" s="4062"/>
      <c r="E12" s="4062"/>
      <c r="F12" s="4062"/>
      <c r="G12" s="4063"/>
      <c r="H12" s="4063"/>
      <c r="I12" s="4063"/>
      <c r="J12" s="4064"/>
      <c r="K12" s="4064"/>
      <c r="L12" s="4064"/>
      <c r="M12" s="4065">
        <f>+M13+M16+M36+M39+M47+M48+M52+M53+M54</f>
        <v>0</v>
      </c>
      <c r="N12" s="4066"/>
      <c r="O12" s="41"/>
      <c r="P12" s="41"/>
      <c r="Q12" s="41"/>
      <c r="R12" s="41"/>
      <c r="S12" s="41"/>
      <c r="T12" s="41"/>
      <c r="U12" s="41"/>
      <c r="V12" s="41"/>
      <c r="W12" s="41"/>
      <c r="X12" s="41"/>
      <c r="Y12" s="41"/>
      <c r="Z12" s="41"/>
    </row>
    <row r="13" spans="1:26" s="3319" customFormat="1" ht="30" customHeight="1">
      <c r="A13" s="4002" t="s">
        <v>3274</v>
      </c>
      <c r="B13" s="4061" t="s">
        <v>1420</v>
      </c>
      <c r="C13" s="2553" t="s">
        <v>4061</v>
      </c>
      <c r="D13" s="4067"/>
      <c r="E13" s="4067"/>
      <c r="F13" s="4067"/>
      <c r="G13" s="4063"/>
      <c r="H13" s="4063"/>
      <c r="I13" s="4063"/>
      <c r="J13" s="4064"/>
      <c r="K13" s="4064"/>
      <c r="L13" s="4064"/>
      <c r="M13" s="4065">
        <f>+M14+M15</f>
        <v>0</v>
      </c>
      <c r="N13" s="4066"/>
      <c r="O13" s="41"/>
      <c r="P13" s="41"/>
      <c r="Q13" s="41"/>
      <c r="R13" s="41"/>
      <c r="S13" s="41"/>
      <c r="T13" s="41"/>
      <c r="U13" s="41"/>
      <c r="V13" s="41"/>
      <c r="W13" s="41"/>
      <c r="X13" s="41"/>
      <c r="Y13" s="41"/>
      <c r="Z13" s="41"/>
    </row>
    <row r="14" spans="1:26" ht="30" customHeight="1">
      <c r="A14" s="4002" t="s">
        <v>3275</v>
      </c>
      <c r="B14" s="4068" t="s">
        <v>1423</v>
      </c>
      <c r="C14" s="3489" t="s">
        <v>4258</v>
      </c>
      <c r="D14" s="4008"/>
      <c r="E14" s="4008"/>
      <c r="F14" s="4008"/>
      <c r="G14" s="4009">
        <v>0</v>
      </c>
      <c r="H14" s="4009">
        <v>0</v>
      </c>
      <c r="I14" s="4069">
        <v>0</v>
      </c>
      <c r="J14" s="4067"/>
      <c r="K14" s="4067"/>
      <c r="L14" s="4067"/>
      <c r="M14" s="4065">
        <f>+D14*J14+E14*K14+F14*L14</f>
        <v>0</v>
      </c>
      <c r="N14" s="4066"/>
      <c r="O14" s="41"/>
      <c r="P14" s="41"/>
      <c r="Q14" s="41"/>
      <c r="R14" s="41"/>
      <c r="S14" s="41"/>
      <c r="T14" s="41"/>
      <c r="U14" s="41"/>
      <c r="V14" s="41"/>
      <c r="W14" s="41"/>
      <c r="X14" s="41"/>
      <c r="Y14" s="41"/>
      <c r="Z14" s="41"/>
    </row>
    <row r="15" spans="1:26" ht="30" customHeight="1">
      <c r="A15" s="4002" t="s">
        <v>3276</v>
      </c>
      <c r="B15" s="4068" t="s">
        <v>1550</v>
      </c>
      <c r="C15" s="4070" t="s">
        <v>4259</v>
      </c>
      <c r="D15" s="4008"/>
      <c r="E15" s="4008"/>
      <c r="F15" s="4071"/>
      <c r="G15" s="4009">
        <v>0</v>
      </c>
      <c r="H15" s="4009">
        <v>1</v>
      </c>
      <c r="I15" s="4072"/>
      <c r="J15" s="4067"/>
      <c r="K15" s="4067"/>
      <c r="L15" s="4071"/>
      <c r="M15" s="4065">
        <f>+D15*J15+E15*K15</f>
        <v>0</v>
      </c>
      <c r="N15" s="4066"/>
      <c r="O15" s="41"/>
      <c r="P15" s="41"/>
      <c r="Q15" s="41"/>
      <c r="R15" s="41"/>
      <c r="S15" s="41"/>
      <c r="T15" s="41"/>
      <c r="U15" s="41"/>
      <c r="V15" s="41"/>
      <c r="W15" s="41"/>
      <c r="X15" s="41"/>
      <c r="Y15" s="41"/>
      <c r="Z15" s="41"/>
    </row>
    <row r="16" spans="1:26" ht="30" customHeight="1">
      <c r="A16" s="4002" t="s">
        <v>3277</v>
      </c>
      <c r="B16" s="4061" t="s">
        <v>1601</v>
      </c>
      <c r="C16" s="2553" t="s">
        <v>4067</v>
      </c>
      <c r="D16" s="4073"/>
      <c r="E16" s="4073"/>
      <c r="F16" s="4067"/>
      <c r="G16" s="4074"/>
      <c r="H16" s="4075"/>
      <c r="I16" s="4075"/>
      <c r="J16" s="4071"/>
      <c r="K16" s="4071"/>
      <c r="L16" s="4071"/>
      <c r="M16" s="4065">
        <f>+M17+M21+M25+M29+M33</f>
        <v>0</v>
      </c>
      <c r="N16" s="4066"/>
      <c r="O16" s="41"/>
      <c r="P16" s="41"/>
      <c r="Q16" s="41"/>
      <c r="R16" s="41"/>
      <c r="S16" s="41"/>
      <c r="T16" s="41"/>
      <c r="U16" s="41"/>
      <c r="V16" s="41"/>
      <c r="W16" s="41"/>
      <c r="X16" s="41"/>
      <c r="Y16" s="41"/>
      <c r="Z16" s="41"/>
    </row>
    <row r="17" spans="1:26" ht="30" customHeight="1">
      <c r="A17" s="4002" t="s">
        <v>3278</v>
      </c>
      <c r="B17" s="4076" t="s">
        <v>1604</v>
      </c>
      <c r="C17" s="3489" t="s">
        <v>4068</v>
      </c>
      <c r="D17" s="4073"/>
      <c r="E17" s="4073"/>
      <c r="F17" s="4008"/>
      <c r="G17" s="4074"/>
      <c r="H17" s="4075"/>
      <c r="I17" s="4075"/>
      <c r="J17" s="4077"/>
      <c r="K17" s="4077"/>
      <c r="L17" s="4071"/>
      <c r="M17" s="4065">
        <f>+M18+M19+M20</f>
        <v>0</v>
      </c>
      <c r="N17" s="4066"/>
      <c r="O17" s="41"/>
      <c r="P17" s="41"/>
      <c r="Q17" s="41"/>
      <c r="R17" s="41"/>
      <c r="S17" s="41"/>
      <c r="T17" s="41"/>
      <c r="U17" s="41"/>
      <c r="V17" s="41"/>
      <c r="W17" s="41"/>
      <c r="X17" s="41"/>
      <c r="Y17" s="41"/>
      <c r="Z17" s="41"/>
    </row>
    <row r="18" spans="1:26" ht="30.75" customHeight="1">
      <c r="A18" s="4002" t="s">
        <v>3324</v>
      </c>
      <c r="B18" s="4076" t="s">
        <v>1607</v>
      </c>
      <c r="C18" s="3342" t="s">
        <v>4063</v>
      </c>
      <c r="D18" s="4073"/>
      <c r="E18" s="4073"/>
      <c r="F18" s="4011"/>
      <c r="G18" s="4075"/>
      <c r="H18" s="4075"/>
      <c r="I18" s="4009">
        <v>0</v>
      </c>
      <c r="J18" s="4073"/>
      <c r="K18" s="4073"/>
      <c r="L18" s="4067"/>
      <c r="M18" s="4065">
        <f>+L18*F18</f>
        <v>0</v>
      </c>
      <c r="N18" s="4066"/>
      <c r="O18" s="41"/>
      <c r="P18" s="41"/>
      <c r="Q18" s="41"/>
      <c r="R18" s="41"/>
      <c r="S18" s="41"/>
      <c r="T18" s="41"/>
      <c r="U18" s="41"/>
      <c r="V18" s="41"/>
      <c r="W18" s="41"/>
      <c r="X18" s="41"/>
      <c r="Y18" s="41"/>
      <c r="Z18" s="41"/>
    </row>
    <row r="19" spans="1:26" ht="30.75" customHeight="1">
      <c r="A19" s="4002" t="s">
        <v>3325</v>
      </c>
      <c r="B19" s="4076" t="s">
        <v>1610</v>
      </c>
      <c r="C19" s="3342" t="s">
        <v>4064</v>
      </c>
      <c r="D19" s="4073"/>
      <c r="E19" s="4073"/>
      <c r="F19" s="4011"/>
      <c r="G19" s="4075"/>
      <c r="H19" s="4075"/>
      <c r="I19" s="4009">
        <v>0.5</v>
      </c>
      <c r="J19" s="4073"/>
      <c r="K19" s="4073"/>
      <c r="L19" s="4067"/>
      <c r="M19" s="4065">
        <f>+L19*F19</f>
        <v>0</v>
      </c>
      <c r="N19" s="4066"/>
      <c r="O19" s="41"/>
      <c r="P19" s="41"/>
      <c r="Q19" s="41"/>
      <c r="R19" s="41"/>
      <c r="S19" s="41"/>
      <c r="T19" s="41"/>
      <c r="U19" s="41"/>
      <c r="V19" s="41"/>
      <c r="W19" s="41"/>
      <c r="X19" s="41"/>
      <c r="Y19" s="41"/>
      <c r="Z19" s="41"/>
    </row>
    <row r="20" spans="1:26" ht="30" customHeight="1">
      <c r="A20" s="4002" t="s">
        <v>3326</v>
      </c>
      <c r="B20" s="4076" t="s">
        <v>1613</v>
      </c>
      <c r="C20" s="3342" t="s">
        <v>4065</v>
      </c>
      <c r="D20" s="4073"/>
      <c r="E20" s="4073"/>
      <c r="F20" s="4011"/>
      <c r="G20" s="4075"/>
      <c r="H20" s="4075"/>
      <c r="I20" s="4009">
        <v>1</v>
      </c>
      <c r="J20" s="4073"/>
      <c r="K20" s="4073"/>
      <c r="L20" s="4067"/>
      <c r="M20" s="4065">
        <f>+L20*F20</f>
        <v>0</v>
      </c>
      <c r="N20" s="4066"/>
      <c r="O20" s="41"/>
      <c r="P20" s="41"/>
      <c r="Q20" s="41"/>
      <c r="R20" s="41"/>
      <c r="S20" s="41"/>
      <c r="T20" s="41"/>
      <c r="U20" s="41"/>
      <c r="V20" s="41"/>
      <c r="W20" s="41"/>
      <c r="X20" s="41"/>
      <c r="Y20" s="41"/>
      <c r="Z20" s="41"/>
    </row>
    <row r="21" spans="1:26" ht="30" customHeight="1">
      <c r="A21" s="4002" t="s">
        <v>3066</v>
      </c>
      <c r="B21" s="4076" t="s">
        <v>1630</v>
      </c>
      <c r="C21" s="3489" t="s">
        <v>4069</v>
      </c>
      <c r="D21" s="4073"/>
      <c r="E21" s="4073"/>
      <c r="F21" s="4011"/>
      <c r="G21" s="4074"/>
      <c r="H21" s="4075"/>
      <c r="I21" s="4075"/>
      <c r="J21" s="4073"/>
      <c r="K21" s="4073"/>
      <c r="L21" s="4071"/>
      <c r="M21" s="4065">
        <f>+M22+M23+M24</f>
        <v>0</v>
      </c>
      <c r="N21" s="4066"/>
      <c r="O21" s="41"/>
      <c r="P21" s="41"/>
      <c r="Q21" s="41"/>
      <c r="R21" s="41"/>
      <c r="S21" s="41"/>
      <c r="T21" s="41"/>
      <c r="U21" s="41"/>
      <c r="V21" s="41"/>
      <c r="W21" s="41"/>
      <c r="X21" s="41"/>
      <c r="Y21" s="41"/>
      <c r="Z21" s="41"/>
    </row>
    <row r="22" spans="1:26" ht="30" customHeight="1">
      <c r="A22" s="4002" t="s">
        <v>3067</v>
      </c>
      <c r="B22" s="4076" t="s">
        <v>3475</v>
      </c>
      <c r="C22" s="3333" t="s">
        <v>4063</v>
      </c>
      <c r="D22" s="4073"/>
      <c r="E22" s="4073"/>
      <c r="F22" s="4011"/>
      <c r="G22" s="4075"/>
      <c r="H22" s="4075"/>
      <c r="I22" s="4009">
        <v>0.1</v>
      </c>
      <c r="J22" s="4073"/>
      <c r="K22" s="4073"/>
      <c r="L22" s="4067"/>
      <c r="M22" s="4065">
        <f>+L22*F22</f>
        <v>0</v>
      </c>
      <c r="N22" s="4066"/>
      <c r="O22" s="41"/>
      <c r="P22" s="41"/>
      <c r="Q22" s="41"/>
      <c r="R22" s="41"/>
      <c r="S22" s="41"/>
      <c r="T22" s="41"/>
      <c r="U22" s="41"/>
      <c r="V22" s="41"/>
      <c r="W22" s="41"/>
      <c r="X22" s="41"/>
      <c r="Y22" s="41"/>
      <c r="Z22" s="41"/>
    </row>
    <row r="23" spans="1:26" ht="30" customHeight="1">
      <c r="A23" s="4002" t="s">
        <v>3068</v>
      </c>
      <c r="B23" s="4076" t="s">
        <v>3478</v>
      </c>
      <c r="C23" s="3333" t="s">
        <v>4064</v>
      </c>
      <c r="D23" s="4073"/>
      <c r="E23" s="4073"/>
      <c r="F23" s="4011"/>
      <c r="G23" s="4075"/>
      <c r="H23" s="4075"/>
      <c r="I23" s="4009">
        <v>0.5</v>
      </c>
      <c r="J23" s="4073"/>
      <c r="K23" s="4073"/>
      <c r="L23" s="4067"/>
      <c r="M23" s="4065">
        <f>+L23*F23</f>
        <v>0</v>
      </c>
      <c r="N23" s="4066"/>
      <c r="O23" s="41"/>
      <c r="P23" s="41"/>
      <c r="Q23" s="41"/>
      <c r="R23" s="41"/>
      <c r="S23" s="41"/>
      <c r="T23" s="41"/>
      <c r="U23" s="41"/>
      <c r="V23" s="41"/>
      <c r="W23" s="41"/>
      <c r="X23" s="41"/>
      <c r="Y23" s="41"/>
      <c r="Z23" s="41"/>
    </row>
    <row r="24" spans="1:26" ht="30" customHeight="1">
      <c r="A24" s="4002" t="s">
        <v>3070</v>
      </c>
      <c r="B24" s="4076" t="s">
        <v>3668</v>
      </c>
      <c r="C24" s="3333" t="s">
        <v>4065</v>
      </c>
      <c r="D24" s="4073"/>
      <c r="E24" s="4073"/>
      <c r="F24" s="4011"/>
      <c r="G24" s="4075"/>
      <c r="H24" s="4075"/>
      <c r="I24" s="4009">
        <v>1</v>
      </c>
      <c r="J24" s="4073"/>
      <c r="K24" s="4073"/>
      <c r="L24" s="4067"/>
      <c r="M24" s="4065">
        <f>+L24*F24</f>
        <v>0</v>
      </c>
      <c r="N24" s="4066"/>
      <c r="O24" s="41"/>
      <c r="P24" s="41"/>
      <c r="Q24" s="41"/>
      <c r="R24" s="41"/>
      <c r="S24" s="41"/>
      <c r="T24" s="41"/>
      <c r="U24" s="41"/>
      <c r="V24" s="41"/>
      <c r="W24" s="41"/>
      <c r="X24" s="41"/>
      <c r="Y24" s="41"/>
      <c r="Z24" s="41"/>
    </row>
    <row r="25" spans="1:26" ht="30" customHeight="1">
      <c r="A25" s="4002" t="s">
        <v>3071</v>
      </c>
      <c r="B25" s="4076" t="s">
        <v>1633</v>
      </c>
      <c r="C25" s="3489" t="s">
        <v>4070</v>
      </c>
      <c r="D25" s="4073"/>
      <c r="E25" s="4073"/>
      <c r="F25" s="4011"/>
      <c r="G25" s="4075"/>
      <c r="H25" s="4075"/>
      <c r="I25" s="4075"/>
      <c r="J25" s="4073"/>
      <c r="K25" s="4073"/>
      <c r="L25" s="4071"/>
      <c r="M25" s="4065">
        <f>+M26+M27+M28</f>
        <v>0</v>
      </c>
      <c r="N25" s="4066"/>
      <c r="O25" s="41"/>
      <c r="P25" s="41"/>
      <c r="Q25" s="41"/>
      <c r="R25" s="41"/>
      <c r="S25" s="41"/>
      <c r="T25" s="41"/>
      <c r="U25" s="41"/>
      <c r="V25" s="41"/>
      <c r="W25" s="41"/>
      <c r="X25" s="41"/>
      <c r="Y25" s="41"/>
      <c r="Z25" s="41"/>
    </row>
    <row r="26" spans="1:26" ht="30" customHeight="1">
      <c r="A26" s="4002" t="s">
        <v>3072</v>
      </c>
      <c r="B26" s="4076" t="s">
        <v>4071</v>
      </c>
      <c r="C26" s="3333" t="s">
        <v>4063</v>
      </c>
      <c r="D26" s="4073"/>
      <c r="E26" s="4073"/>
      <c r="F26" s="4011"/>
      <c r="G26" s="4075"/>
      <c r="H26" s="4075"/>
      <c r="I26" s="4009">
        <v>0.2</v>
      </c>
      <c r="J26" s="4073"/>
      <c r="K26" s="4073"/>
      <c r="L26" s="4067"/>
      <c r="M26" s="4065">
        <f>+L26*F26</f>
        <v>0</v>
      </c>
      <c r="N26" s="4066"/>
      <c r="O26" s="41"/>
      <c r="P26" s="41"/>
      <c r="Q26" s="41"/>
      <c r="R26" s="41"/>
      <c r="S26" s="41"/>
      <c r="T26" s="41"/>
      <c r="U26" s="41"/>
      <c r="V26" s="41"/>
      <c r="W26" s="41"/>
      <c r="X26" s="41"/>
      <c r="Y26" s="41"/>
      <c r="Z26" s="41"/>
    </row>
    <row r="27" spans="1:26" ht="30" customHeight="1">
      <c r="A27" s="4002" t="s">
        <v>3108</v>
      </c>
      <c r="B27" s="4076" t="s">
        <v>4072</v>
      </c>
      <c r="C27" s="3333" t="s">
        <v>4064</v>
      </c>
      <c r="D27" s="4073"/>
      <c r="E27" s="4073"/>
      <c r="F27" s="4011"/>
      <c r="G27" s="4075"/>
      <c r="H27" s="4075"/>
      <c r="I27" s="4009">
        <v>0.5</v>
      </c>
      <c r="J27" s="4073"/>
      <c r="K27" s="4073"/>
      <c r="L27" s="4067"/>
      <c r="M27" s="4065">
        <f>+L27*F27</f>
        <v>0</v>
      </c>
      <c r="N27" s="4066"/>
      <c r="O27" s="41"/>
      <c r="P27" s="41"/>
      <c r="Q27" s="41"/>
      <c r="R27" s="41"/>
      <c r="S27" s="41"/>
      <c r="T27" s="41"/>
      <c r="U27" s="41"/>
      <c r="V27" s="41"/>
      <c r="W27" s="41"/>
      <c r="X27" s="41"/>
      <c r="Y27" s="41"/>
      <c r="Z27" s="41"/>
    </row>
    <row r="28" spans="1:26" ht="30" customHeight="1">
      <c r="A28" s="4002" t="s">
        <v>3110</v>
      </c>
      <c r="B28" s="4076" t="s">
        <v>4073</v>
      </c>
      <c r="C28" s="3333" t="s">
        <v>4065</v>
      </c>
      <c r="D28" s="4073"/>
      <c r="E28" s="4073"/>
      <c r="F28" s="4011"/>
      <c r="G28" s="4075"/>
      <c r="H28" s="4075"/>
      <c r="I28" s="4009">
        <v>1</v>
      </c>
      <c r="J28" s="4073"/>
      <c r="K28" s="4073"/>
      <c r="L28" s="4067"/>
      <c r="M28" s="4065">
        <f>+L28*F28</f>
        <v>0</v>
      </c>
      <c r="N28" s="4066"/>
      <c r="O28" s="41"/>
      <c r="P28" s="41"/>
      <c r="Q28" s="41"/>
      <c r="R28" s="41"/>
      <c r="S28" s="41"/>
      <c r="T28" s="41"/>
      <c r="U28" s="41"/>
      <c r="V28" s="41"/>
      <c r="W28" s="41"/>
      <c r="X28" s="41"/>
      <c r="Y28" s="41"/>
      <c r="Z28" s="41"/>
    </row>
    <row r="29" spans="1:26" ht="28.5">
      <c r="A29" s="4002" t="s">
        <v>3111</v>
      </c>
      <c r="B29" s="4076" t="s">
        <v>1636</v>
      </c>
      <c r="C29" s="4070" t="s">
        <v>4074</v>
      </c>
      <c r="D29" s="4073"/>
      <c r="E29" s="4073"/>
      <c r="F29" s="4011"/>
      <c r="G29" s="4074"/>
      <c r="H29" s="4075"/>
      <c r="I29" s="4075"/>
      <c r="J29" s="4071"/>
      <c r="K29" s="4071"/>
      <c r="L29" s="4071"/>
      <c r="M29" s="4065">
        <f>+M30+M31+M32</f>
        <v>0</v>
      </c>
      <c r="N29" s="4066"/>
      <c r="O29" s="41"/>
      <c r="P29" s="41"/>
      <c r="Q29" s="41"/>
      <c r="R29" s="41"/>
      <c r="S29" s="41"/>
      <c r="T29" s="41"/>
      <c r="U29" s="41"/>
      <c r="V29" s="41"/>
      <c r="W29" s="41"/>
      <c r="X29" s="41"/>
      <c r="Y29" s="41"/>
      <c r="Z29" s="41"/>
    </row>
    <row r="30" spans="1:26" ht="30" customHeight="1">
      <c r="A30" s="4002" t="s">
        <v>3112</v>
      </c>
      <c r="B30" s="4076" t="s">
        <v>4075</v>
      </c>
      <c r="C30" s="3342" t="s">
        <v>4063</v>
      </c>
      <c r="D30" s="4073"/>
      <c r="E30" s="4073"/>
      <c r="F30" s="4011"/>
      <c r="G30" s="4074"/>
      <c r="H30" s="4074"/>
      <c r="I30" s="4009">
        <v>0.2</v>
      </c>
      <c r="J30" s="4073"/>
      <c r="K30" s="4073"/>
      <c r="L30" s="4067"/>
      <c r="M30" s="4065">
        <f>+L30*F30</f>
        <v>0</v>
      </c>
      <c r="N30" s="4066"/>
      <c r="O30" s="41"/>
      <c r="P30" s="41"/>
      <c r="Q30" s="41"/>
      <c r="R30" s="41"/>
      <c r="S30" s="41"/>
      <c r="T30" s="41"/>
      <c r="U30" s="41"/>
      <c r="V30" s="41"/>
      <c r="W30" s="41"/>
      <c r="X30" s="41"/>
      <c r="Y30" s="41"/>
      <c r="Z30" s="41"/>
    </row>
    <row r="31" spans="1:26" ht="30" customHeight="1">
      <c r="A31" s="4002" t="s">
        <v>3113</v>
      </c>
      <c r="B31" s="4076" t="s">
        <v>4076</v>
      </c>
      <c r="C31" s="3342" t="s">
        <v>4064</v>
      </c>
      <c r="D31" s="4073"/>
      <c r="E31" s="4073"/>
      <c r="F31" s="4011"/>
      <c r="G31" s="4074"/>
      <c r="H31" s="4074"/>
      <c r="I31" s="4009">
        <v>0.5</v>
      </c>
      <c r="J31" s="4073"/>
      <c r="K31" s="4073"/>
      <c r="L31" s="4067"/>
      <c r="M31" s="4065">
        <f>+L31*F31</f>
        <v>0</v>
      </c>
      <c r="N31" s="4066"/>
      <c r="O31" s="41"/>
      <c r="P31" s="41"/>
      <c r="Q31" s="41"/>
      <c r="R31" s="41"/>
      <c r="S31" s="41"/>
      <c r="T31" s="41"/>
      <c r="U31" s="41"/>
      <c r="V31" s="41"/>
      <c r="W31" s="41"/>
      <c r="X31" s="41"/>
      <c r="Y31" s="41"/>
      <c r="Z31" s="41"/>
    </row>
    <row r="32" spans="1:26" ht="30" customHeight="1">
      <c r="A32" s="4002" t="s">
        <v>3115</v>
      </c>
      <c r="B32" s="4076" t="s">
        <v>4077</v>
      </c>
      <c r="C32" s="3342" t="s">
        <v>4065</v>
      </c>
      <c r="D32" s="4073"/>
      <c r="E32" s="4073"/>
      <c r="F32" s="4011"/>
      <c r="G32" s="4074"/>
      <c r="H32" s="4074"/>
      <c r="I32" s="4009">
        <v>1</v>
      </c>
      <c r="J32" s="4073"/>
      <c r="K32" s="4073"/>
      <c r="L32" s="4067"/>
      <c r="M32" s="4065">
        <f>+L32*F32</f>
        <v>0</v>
      </c>
      <c r="N32" s="4066"/>
      <c r="O32" s="41"/>
      <c r="P32" s="41"/>
      <c r="Q32" s="41"/>
      <c r="R32" s="41"/>
      <c r="S32" s="41"/>
      <c r="T32" s="41"/>
      <c r="U32" s="41"/>
      <c r="V32" s="41"/>
      <c r="W32" s="41"/>
      <c r="X32" s="41"/>
      <c r="Y32" s="41"/>
      <c r="Z32" s="41"/>
    </row>
    <row r="33" spans="1:26" ht="24.75" customHeight="1">
      <c r="A33" s="4002" t="s">
        <v>3117</v>
      </c>
      <c r="B33" s="4076" t="s">
        <v>1639</v>
      </c>
      <c r="C33" s="4070" t="s">
        <v>4260</v>
      </c>
      <c r="D33" s="4073"/>
      <c r="E33" s="4073"/>
      <c r="F33" s="4011"/>
      <c r="G33" s="4074"/>
      <c r="H33" s="4075"/>
      <c r="I33" s="4075"/>
      <c r="J33" s="4071"/>
      <c r="K33" s="4071"/>
      <c r="L33" s="4071"/>
      <c r="M33" s="4065">
        <f>+M34+M35</f>
        <v>0</v>
      </c>
      <c r="N33" s="4066"/>
      <c r="O33" s="41"/>
      <c r="P33" s="41"/>
      <c r="Q33" s="41"/>
      <c r="R33" s="41"/>
      <c r="S33" s="41"/>
      <c r="T33" s="41"/>
      <c r="U33" s="41"/>
      <c r="V33" s="41"/>
      <c r="W33" s="41"/>
      <c r="X33" s="41"/>
      <c r="Y33" s="41"/>
      <c r="Z33" s="41"/>
    </row>
    <row r="34" spans="1:26" ht="30" customHeight="1">
      <c r="A34" s="4002" t="s">
        <v>3118</v>
      </c>
      <c r="B34" s="4076" t="s">
        <v>4079</v>
      </c>
      <c r="C34" s="3333" t="s">
        <v>4080</v>
      </c>
      <c r="D34" s="4073"/>
      <c r="E34" s="4073"/>
      <c r="F34" s="4011"/>
      <c r="G34" s="4074"/>
      <c r="H34" s="4075"/>
      <c r="I34" s="4009">
        <v>0.55000000000000004</v>
      </c>
      <c r="J34" s="4073"/>
      <c r="K34" s="4073"/>
      <c r="L34" s="4067"/>
      <c r="M34" s="4065">
        <f>+F34*L34</f>
        <v>0</v>
      </c>
      <c r="N34" s="4066"/>
      <c r="O34" s="41"/>
      <c r="P34" s="41"/>
      <c r="Q34" s="41"/>
      <c r="R34" s="41"/>
      <c r="S34" s="41"/>
      <c r="T34" s="41"/>
      <c r="U34" s="41"/>
      <c r="V34" s="41"/>
      <c r="W34" s="41"/>
      <c r="X34" s="41"/>
      <c r="Y34" s="41"/>
      <c r="Z34" s="41"/>
    </row>
    <row r="35" spans="1:26" ht="30" customHeight="1">
      <c r="A35" s="4002" t="s">
        <v>3119</v>
      </c>
      <c r="B35" s="4076" t="s">
        <v>4081</v>
      </c>
      <c r="C35" s="3333" t="s">
        <v>4065</v>
      </c>
      <c r="D35" s="4073"/>
      <c r="E35" s="4073"/>
      <c r="F35" s="4011"/>
      <c r="G35" s="4074"/>
      <c r="H35" s="4075"/>
      <c r="I35" s="4009">
        <v>1</v>
      </c>
      <c r="J35" s="4073"/>
      <c r="K35" s="4073"/>
      <c r="L35" s="4067"/>
      <c r="M35" s="4065">
        <f>+F35*L35</f>
        <v>0</v>
      </c>
      <c r="N35" s="4066"/>
      <c r="O35" s="41"/>
      <c r="P35" s="41"/>
      <c r="Q35" s="41"/>
      <c r="R35" s="41"/>
      <c r="S35" s="41"/>
      <c r="T35" s="41"/>
      <c r="U35" s="41"/>
      <c r="V35" s="41"/>
      <c r="W35" s="41"/>
      <c r="X35" s="41"/>
      <c r="Y35" s="41"/>
      <c r="Z35" s="41"/>
    </row>
    <row r="36" spans="1:26" ht="30" customHeight="1">
      <c r="A36" s="4002" t="s">
        <v>3120</v>
      </c>
      <c r="B36" s="4078" t="s">
        <v>1656</v>
      </c>
      <c r="C36" s="4079" t="s">
        <v>4082</v>
      </c>
      <c r="D36" s="4011"/>
      <c r="E36" s="4011"/>
      <c r="F36" s="4073"/>
      <c r="G36" s="4074"/>
      <c r="H36" s="4074"/>
      <c r="I36" s="4075"/>
      <c r="J36" s="4073"/>
      <c r="K36" s="4073"/>
      <c r="L36" s="4073"/>
      <c r="M36" s="4065">
        <f>+M37+M38</f>
        <v>0</v>
      </c>
      <c r="N36" s="4066"/>
      <c r="O36" s="41"/>
      <c r="P36" s="41"/>
      <c r="Q36" s="41"/>
      <c r="R36" s="41"/>
      <c r="S36" s="41"/>
      <c r="T36" s="41"/>
      <c r="U36" s="41"/>
      <c r="V36" s="41"/>
      <c r="W36" s="41"/>
      <c r="X36" s="41"/>
      <c r="Y36" s="41"/>
      <c r="Z36" s="41"/>
    </row>
    <row r="37" spans="1:26" ht="30" customHeight="1">
      <c r="A37" s="4002" t="s">
        <v>3121</v>
      </c>
      <c r="B37" s="4076" t="s">
        <v>3796</v>
      </c>
      <c r="C37" s="3333" t="s">
        <v>4085</v>
      </c>
      <c r="D37" s="4008"/>
      <c r="E37" s="4008"/>
      <c r="F37" s="4073"/>
      <c r="G37" s="4009">
        <v>0.5</v>
      </c>
      <c r="H37" s="4009">
        <v>0.85</v>
      </c>
      <c r="I37" s="4075"/>
      <c r="J37" s="4067"/>
      <c r="K37" s="4067"/>
      <c r="L37" s="4073"/>
      <c r="M37" s="4065">
        <f>+D37*J37+E37*K37</f>
        <v>0</v>
      </c>
      <c r="N37" s="4066"/>
      <c r="O37" s="41"/>
      <c r="P37" s="41"/>
      <c r="Q37" s="41"/>
      <c r="R37" s="41"/>
      <c r="S37" s="41"/>
      <c r="T37" s="41"/>
      <c r="U37" s="41"/>
      <c r="V37" s="41"/>
      <c r="W37" s="41"/>
      <c r="X37" s="41"/>
      <c r="Y37" s="41"/>
      <c r="Z37" s="41"/>
    </row>
    <row r="38" spans="1:26" ht="30" customHeight="1">
      <c r="A38" s="4002" t="s">
        <v>3122</v>
      </c>
      <c r="B38" s="4076" t="s">
        <v>3797</v>
      </c>
      <c r="C38" s="3333" t="s">
        <v>4087</v>
      </c>
      <c r="D38" s="4008"/>
      <c r="E38" s="4008"/>
      <c r="F38" s="4073"/>
      <c r="G38" s="4009">
        <v>1</v>
      </c>
      <c r="H38" s="4009">
        <v>1</v>
      </c>
      <c r="I38" s="4075"/>
      <c r="J38" s="4067"/>
      <c r="K38" s="4067"/>
      <c r="L38" s="4073"/>
      <c r="M38" s="4065">
        <f>+D38*J38+E38*K38</f>
        <v>0</v>
      </c>
      <c r="N38" s="4066"/>
      <c r="O38" s="41"/>
      <c r="P38" s="41"/>
      <c r="Q38" s="41"/>
      <c r="R38" s="41"/>
      <c r="S38" s="41"/>
      <c r="T38" s="41"/>
      <c r="U38" s="41"/>
      <c r="V38" s="41"/>
      <c r="W38" s="41"/>
      <c r="X38" s="41"/>
      <c r="Y38" s="41"/>
      <c r="Z38" s="41"/>
    </row>
    <row r="39" spans="1:26" ht="30" customHeight="1">
      <c r="A39" s="4002" t="s">
        <v>3123</v>
      </c>
      <c r="B39" s="4078" t="s">
        <v>3763</v>
      </c>
      <c r="C39" s="4080" t="s">
        <v>4088</v>
      </c>
      <c r="D39" s="4008"/>
      <c r="E39" s="4008"/>
      <c r="F39" s="4073"/>
      <c r="G39" s="4074"/>
      <c r="H39" s="4074"/>
      <c r="I39" s="4075"/>
      <c r="J39" s="4073"/>
      <c r="K39" s="4073"/>
      <c r="L39" s="4073"/>
      <c r="M39" s="4065">
        <f>+M40+M43+M46</f>
        <v>0</v>
      </c>
      <c r="N39" s="4066"/>
      <c r="O39" s="41"/>
      <c r="P39" s="41"/>
      <c r="Q39" s="41"/>
      <c r="R39" s="41"/>
      <c r="S39" s="41"/>
      <c r="T39" s="41"/>
      <c r="U39" s="41"/>
      <c r="V39" s="41"/>
      <c r="W39" s="41"/>
      <c r="X39" s="41"/>
      <c r="Y39" s="41"/>
      <c r="Z39" s="41"/>
    </row>
    <row r="40" spans="1:26" ht="30" customHeight="1">
      <c r="A40" s="4002" t="s">
        <v>3124</v>
      </c>
      <c r="B40" s="4076" t="s">
        <v>3801</v>
      </c>
      <c r="C40" s="4081" t="s">
        <v>4261</v>
      </c>
      <c r="D40" s="4008"/>
      <c r="E40" s="4008"/>
      <c r="F40" s="4073"/>
      <c r="G40" s="4074"/>
      <c r="H40" s="4074"/>
      <c r="I40" s="4075"/>
      <c r="J40" s="4073"/>
      <c r="K40" s="4073"/>
      <c r="L40" s="4073"/>
      <c r="M40" s="4065">
        <f>+M41+M42</f>
        <v>0</v>
      </c>
      <c r="N40" s="4066"/>
      <c r="O40" s="41"/>
      <c r="P40" s="41"/>
      <c r="Q40" s="41"/>
      <c r="R40" s="41"/>
      <c r="S40" s="41"/>
      <c r="T40" s="41"/>
      <c r="U40" s="41"/>
      <c r="V40" s="41"/>
      <c r="W40" s="41"/>
      <c r="X40" s="41"/>
      <c r="Y40" s="41"/>
      <c r="Z40" s="41"/>
    </row>
    <row r="41" spans="1:26" ht="31.5" customHeight="1">
      <c r="A41" s="4002" t="s">
        <v>3125</v>
      </c>
      <c r="B41" s="4076" t="s">
        <v>4262</v>
      </c>
      <c r="C41" s="3333" t="s">
        <v>4080</v>
      </c>
      <c r="D41" s="4017"/>
      <c r="E41" s="4017"/>
      <c r="F41" s="4073"/>
      <c r="G41" s="4009">
        <v>0.5</v>
      </c>
      <c r="H41" s="4009">
        <v>0.85</v>
      </c>
      <c r="I41" s="4075"/>
      <c r="J41" s="4067"/>
      <c r="K41" s="4067"/>
      <c r="L41" s="4073"/>
      <c r="M41" s="4065">
        <f>+D41*J41+E41*K41</f>
        <v>0</v>
      </c>
      <c r="N41" s="4066"/>
      <c r="O41" s="41"/>
      <c r="P41" s="41"/>
      <c r="Q41" s="41"/>
      <c r="R41" s="41"/>
      <c r="S41" s="41"/>
      <c r="T41" s="41"/>
      <c r="U41" s="41"/>
      <c r="V41" s="41"/>
      <c r="W41" s="41"/>
      <c r="X41" s="41"/>
      <c r="Y41" s="41"/>
      <c r="Z41" s="41"/>
    </row>
    <row r="42" spans="1:26" ht="30" customHeight="1">
      <c r="A42" s="4002" t="s">
        <v>3126</v>
      </c>
      <c r="B42" s="4076" t="s">
        <v>4263</v>
      </c>
      <c r="C42" s="3333" t="s">
        <v>4065</v>
      </c>
      <c r="D42" s="4017"/>
      <c r="E42" s="4017"/>
      <c r="F42" s="4073"/>
      <c r="G42" s="4009">
        <v>1</v>
      </c>
      <c r="H42" s="4009">
        <v>1</v>
      </c>
      <c r="I42" s="4075"/>
      <c r="J42" s="4067"/>
      <c r="K42" s="4067"/>
      <c r="L42" s="4073"/>
      <c r="M42" s="4065">
        <f>+D42*J42+E42*K42</f>
        <v>0</v>
      </c>
      <c r="N42" s="4066"/>
      <c r="O42" s="41"/>
      <c r="P42" s="41"/>
      <c r="Q42" s="41"/>
      <c r="R42" s="41"/>
      <c r="S42" s="41"/>
      <c r="T42" s="41"/>
      <c r="U42" s="41"/>
      <c r="V42" s="41"/>
      <c r="W42" s="41"/>
      <c r="X42" s="41"/>
      <c r="Y42" s="41"/>
      <c r="Z42" s="41"/>
    </row>
    <row r="43" spans="1:26" ht="30" customHeight="1">
      <c r="A43" s="4002" t="s">
        <v>3127</v>
      </c>
      <c r="B43" s="4076" t="s">
        <v>3802</v>
      </c>
      <c r="C43" s="4081" t="s">
        <v>4264</v>
      </c>
      <c r="D43" s="4017"/>
      <c r="E43" s="4017"/>
      <c r="F43" s="4073"/>
      <c r="G43" s="4074"/>
      <c r="H43" s="4074"/>
      <c r="I43" s="4075"/>
      <c r="J43" s="4073"/>
      <c r="K43" s="4073"/>
      <c r="L43" s="4073"/>
      <c r="M43" s="4065">
        <f>+M44+M45</f>
        <v>0</v>
      </c>
      <c r="N43" s="4066"/>
      <c r="O43" s="41"/>
      <c r="P43" s="41"/>
      <c r="Q43" s="41"/>
      <c r="R43" s="41"/>
      <c r="S43" s="41"/>
      <c r="T43" s="41"/>
      <c r="U43" s="41"/>
      <c r="V43" s="41"/>
      <c r="W43" s="41"/>
      <c r="X43" s="41"/>
      <c r="Y43" s="41"/>
      <c r="Z43" s="41"/>
    </row>
    <row r="44" spans="1:26" ht="30" customHeight="1">
      <c r="A44" s="4002" t="s">
        <v>3128</v>
      </c>
      <c r="B44" s="4076" t="s">
        <v>4091</v>
      </c>
      <c r="C44" s="3333" t="s">
        <v>4080</v>
      </c>
      <c r="D44" s="4082"/>
      <c r="E44" s="4082"/>
      <c r="F44" s="4073"/>
      <c r="G44" s="4009">
        <v>0.5</v>
      </c>
      <c r="H44" s="4009">
        <v>1</v>
      </c>
      <c r="I44" s="4075"/>
      <c r="J44" s="4067"/>
      <c r="K44" s="4067"/>
      <c r="L44" s="4073"/>
      <c r="M44" s="4065">
        <f>+D44*J44+E44*K44</f>
        <v>0</v>
      </c>
      <c r="N44" s="4066"/>
      <c r="O44" s="41"/>
      <c r="P44" s="41"/>
      <c r="Q44" s="41"/>
      <c r="R44" s="41"/>
      <c r="S44" s="41"/>
      <c r="T44" s="41"/>
      <c r="U44" s="41"/>
      <c r="V44" s="41"/>
      <c r="W44" s="41"/>
      <c r="X44" s="41"/>
      <c r="Y44" s="41"/>
      <c r="Z44" s="41"/>
    </row>
    <row r="45" spans="1:26" ht="30" customHeight="1">
      <c r="A45" s="4002" t="s">
        <v>3129</v>
      </c>
      <c r="B45" s="4076" t="s">
        <v>4095</v>
      </c>
      <c r="C45" s="3333" t="s">
        <v>4065</v>
      </c>
      <c r="D45" s="4082"/>
      <c r="E45" s="4011"/>
      <c r="F45" s="4073"/>
      <c r="G45" s="4009">
        <v>1</v>
      </c>
      <c r="H45" s="4009">
        <v>1</v>
      </c>
      <c r="I45" s="4075"/>
      <c r="J45" s="4067"/>
      <c r="K45" s="4067"/>
      <c r="L45" s="4073"/>
      <c r="M45" s="4065">
        <f>+D45*J45+E45*K45</f>
        <v>0</v>
      </c>
      <c r="N45" s="4066"/>
      <c r="O45" s="41"/>
      <c r="P45" s="41"/>
      <c r="Q45" s="41"/>
      <c r="R45" s="41"/>
      <c r="S45" s="41"/>
      <c r="T45" s="41"/>
      <c r="U45" s="41"/>
      <c r="V45" s="41"/>
      <c r="W45" s="41"/>
      <c r="X45" s="41"/>
      <c r="Y45" s="41"/>
      <c r="Z45" s="41"/>
    </row>
    <row r="46" spans="1:26" ht="30" customHeight="1">
      <c r="A46" s="4002" t="s">
        <v>3130</v>
      </c>
      <c r="B46" s="4076" t="s">
        <v>3803</v>
      </c>
      <c r="C46" s="3489" t="s">
        <v>4120</v>
      </c>
      <c r="D46" s="4082"/>
      <c r="E46" s="4011"/>
      <c r="F46" s="4073"/>
      <c r="G46" s="4009">
        <v>0.5</v>
      </c>
      <c r="H46" s="4009">
        <v>0.85</v>
      </c>
      <c r="I46" s="4075"/>
      <c r="J46" s="4067"/>
      <c r="K46" s="4067"/>
      <c r="L46" s="4073"/>
      <c r="M46" s="4065">
        <f>+D46*J46+E46*K46</f>
        <v>0</v>
      </c>
      <c r="N46" s="4066"/>
      <c r="O46" s="41"/>
      <c r="P46" s="41"/>
      <c r="Q46" s="41"/>
      <c r="R46" s="41"/>
      <c r="S46" s="41"/>
      <c r="T46" s="41"/>
      <c r="U46" s="41"/>
      <c r="V46" s="41"/>
      <c r="W46" s="41"/>
      <c r="X46" s="41"/>
      <c r="Y46" s="41"/>
      <c r="Z46" s="41"/>
    </row>
    <row r="47" spans="1:26" ht="30" customHeight="1">
      <c r="A47" s="4002" t="s">
        <v>3131</v>
      </c>
      <c r="B47" s="4078" t="s">
        <v>4121</v>
      </c>
      <c r="C47" s="3946" t="s">
        <v>4122</v>
      </c>
      <c r="D47" s="4082"/>
      <c r="E47" s="4011"/>
      <c r="F47" s="4073"/>
      <c r="G47" s="4074"/>
      <c r="H47" s="4074"/>
      <c r="I47" s="4075"/>
      <c r="J47" s="4067"/>
      <c r="K47" s="4067"/>
      <c r="L47" s="4073"/>
      <c r="M47" s="4065">
        <f>+D47*J47+E47*K47</f>
        <v>0</v>
      </c>
      <c r="N47" s="4066"/>
      <c r="O47" s="41"/>
      <c r="P47" s="41"/>
      <c r="Q47" s="41"/>
      <c r="R47" s="41"/>
      <c r="S47" s="41"/>
      <c r="T47" s="41"/>
      <c r="U47" s="41"/>
      <c r="V47" s="41"/>
      <c r="W47" s="41"/>
      <c r="X47" s="41"/>
      <c r="Y47" s="41"/>
      <c r="Z47" s="41"/>
    </row>
    <row r="48" spans="1:26" ht="30" customHeight="1">
      <c r="A48" s="4002" t="s">
        <v>3132</v>
      </c>
      <c r="B48" s="4078" t="s">
        <v>4123</v>
      </c>
      <c r="C48" s="3947" t="s">
        <v>4124</v>
      </c>
      <c r="D48" s="4011"/>
      <c r="E48" s="4082"/>
      <c r="F48" s="4073"/>
      <c r="G48" s="4074"/>
      <c r="H48" s="4074"/>
      <c r="I48" s="4074"/>
      <c r="J48" s="4073"/>
      <c r="K48" s="4073"/>
      <c r="L48" s="4073"/>
      <c r="M48" s="4065">
        <f>+M49+M50+M51</f>
        <v>0</v>
      </c>
      <c r="N48" s="4066"/>
      <c r="O48" s="41"/>
      <c r="P48" s="41"/>
      <c r="Q48" s="41"/>
      <c r="R48" s="41"/>
      <c r="S48" s="41"/>
      <c r="T48" s="41"/>
      <c r="U48" s="41"/>
      <c r="V48" s="41"/>
      <c r="W48" s="41"/>
      <c r="X48" s="41"/>
      <c r="Y48" s="41"/>
      <c r="Z48" s="41"/>
    </row>
    <row r="49" spans="1:26" ht="30" customHeight="1">
      <c r="A49" s="4002" t="s">
        <v>3133</v>
      </c>
      <c r="B49" s="4076" t="s">
        <v>4126</v>
      </c>
      <c r="C49" s="3978" t="s">
        <v>4265</v>
      </c>
      <c r="D49" s="4008"/>
      <c r="E49" s="4083"/>
      <c r="F49" s="4083"/>
      <c r="G49" s="4009">
        <v>0.05</v>
      </c>
      <c r="H49" s="4075"/>
      <c r="I49" s="4075"/>
      <c r="J49" s="4067"/>
      <c r="K49" s="4073"/>
      <c r="L49" s="4073"/>
      <c r="M49" s="4065">
        <f>+D49*J49</f>
        <v>0</v>
      </c>
      <c r="N49" s="4066"/>
      <c r="O49" s="41"/>
      <c r="P49" s="41"/>
      <c r="Q49" s="41"/>
      <c r="R49" s="41"/>
      <c r="S49" s="41"/>
      <c r="T49" s="41"/>
      <c r="U49" s="41"/>
      <c r="V49" s="41"/>
      <c r="W49" s="41"/>
      <c r="X49" s="41"/>
      <c r="Y49" s="41"/>
      <c r="Z49" s="41"/>
    </row>
    <row r="50" spans="1:26" ht="30" customHeight="1">
      <c r="A50" s="4002" t="s">
        <v>3134</v>
      </c>
      <c r="B50" s="4076" t="s">
        <v>4129</v>
      </c>
      <c r="C50" s="3978" t="s">
        <v>4266</v>
      </c>
      <c r="D50" s="4011"/>
      <c r="E50" s="4083"/>
      <c r="F50" s="4073"/>
      <c r="G50" s="4009">
        <v>1</v>
      </c>
      <c r="H50" s="4075"/>
      <c r="I50" s="4075"/>
      <c r="J50" s="4067"/>
      <c r="K50" s="4073"/>
      <c r="L50" s="4073"/>
      <c r="M50" s="4065">
        <f>+D50*J50</f>
        <v>0</v>
      </c>
      <c r="N50" s="4066"/>
      <c r="O50" s="41"/>
      <c r="P50" s="41"/>
      <c r="Q50" s="41"/>
      <c r="R50" s="41"/>
      <c r="S50" s="41"/>
      <c r="T50" s="41"/>
      <c r="U50" s="41"/>
      <c r="V50" s="41"/>
      <c r="W50" s="41"/>
      <c r="X50" s="41"/>
      <c r="Y50" s="41"/>
      <c r="Z50" s="41"/>
    </row>
    <row r="51" spans="1:26" ht="30" customHeight="1">
      <c r="A51" s="4002" t="s">
        <v>4097</v>
      </c>
      <c r="B51" s="4076" t="s">
        <v>4131</v>
      </c>
      <c r="C51" s="3978" t="s">
        <v>4132</v>
      </c>
      <c r="D51" s="4011"/>
      <c r="E51" s="4082"/>
      <c r="F51" s="4082"/>
      <c r="G51" s="4009">
        <v>0.85</v>
      </c>
      <c r="H51" s="4009">
        <v>0.85</v>
      </c>
      <c r="I51" s="4009">
        <v>0.85</v>
      </c>
      <c r="J51" s="4067"/>
      <c r="K51" s="4067"/>
      <c r="L51" s="4067"/>
      <c r="M51" s="4065">
        <f>+D51*J51+E51*K51+F51*L51</f>
        <v>0</v>
      </c>
      <c r="N51" s="4066"/>
      <c r="O51" s="41"/>
      <c r="P51" s="41"/>
      <c r="Q51" s="41"/>
      <c r="R51" s="41"/>
      <c r="S51" s="41"/>
      <c r="T51" s="41"/>
      <c r="U51" s="41"/>
      <c r="V51" s="41"/>
      <c r="W51" s="41"/>
      <c r="X51" s="41"/>
      <c r="Y51" s="41"/>
      <c r="Z51" s="41"/>
    </row>
    <row r="52" spans="1:26" ht="30" customHeight="1">
      <c r="A52" s="4002" t="s">
        <v>3340</v>
      </c>
      <c r="B52" s="4078" t="s">
        <v>4134</v>
      </c>
      <c r="C52" s="3949" t="s">
        <v>4135</v>
      </c>
      <c r="D52" s="4011"/>
      <c r="E52" s="4082"/>
      <c r="F52" s="4082"/>
      <c r="G52" s="4074"/>
      <c r="H52" s="4074"/>
      <c r="I52" s="4075"/>
      <c r="J52" s="4067"/>
      <c r="K52" s="4067"/>
      <c r="L52" s="4067"/>
      <c r="M52" s="4065">
        <f>+D52*J52+E52*K52+F52*L52</f>
        <v>0</v>
      </c>
      <c r="N52" s="4066"/>
      <c r="O52" s="41"/>
      <c r="P52" s="41"/>
      <c r="Q52" s="41"/>
      <c r="R52" s="41"/>
      <c r="S52" s="41"/>
      <c r="T52" s="41"/>
      <c r="U52" s="41"/>
      <c r="V52" s="41"/>
      <c r="W52" s="41"/>
      <c r="X52" s="41"/>
      <c r="Y52" s="41"/>
      <c r="Z52" s="41"/>
    </row>
    <row r="53" spans="1:26" ht="30" customHeight="1">
      <c r="A53" s="4002" t="s">
        <v>3341</v>
      </c>
      <c r="B53" s="4078" t="s">
        <v>4137</v>
      </c>
      <c r="C53" s="3950" t="s">
        <v>4267</v>
      </c>
      <c r="D53" s="4017"/>
      <c r="E53" s="4082"/>
      <c r="F53" s="4083"/>
      <c r="G53" s="4009">
        <v>1</v>
      </c>
      <c r="H53" s="4009">
        <v>1</v>
      </c>
      <c r="I53" s="4084"/>
      <c r="J53" s="4067"/>
      <c r="K53" s="4067"/>
      <c r="L53" s="4073"/>
      <c r="M53" s="4065">
        <f>+D53*J53+E53*K53</f>
        <v>0</v>
      </c>
      <c r="N53" s="4066"/>
      <c r="O53" s="41"/>
      <c r="P53" s="41"/>
      <c r="Q53" s="41"/>
      <c r="R53" s="41"/>
      <c r="S53" s="41"/>
      <c r="T53" s="41"/>
      <c r="U53" s="41"/>
      <c r="V53" s="41"/>
      <c r="W53" s="41"/>
      <c r="X53" s="41"/>
      <c r="Y53" s="41"/>
      <c r="Z53" s="41"/>
    </row>
    <row r="54" spans="1:26" ht="30" customHeight="1">
      <c r="A54" s="4002" t="s">
        <v>3342</v>
      </c>
      <c r="B54" s="4078" t="s">
        <v>4156</v>
      </c>
      <c r="C54" s="3950" t="s">
        <v>4268</v>
      </c>
      <c r="D54" s="4067"/>
      <c r="E54" s="4082"/>
      <c r="F54" s="4083"/>
      <c r="G54" s="4084"/>
      <c r="H54" s="4084"/>
      <c r="I54" s="4075"/>
      <c r="J54" s="4083"/>
      <c r="K54" s="4083"/>
      <c r="L54" s="4073"/>
      <c r="M54" s="4065">
        <f>+M55+M56+M57+M58</f>
        <v>0</v>
      </c>
      <c r="N54" s="4066"/>
      <c r="O54" s="41"/>
      <c r="P54" s="41"/>
      <c r="Q54" s="41"/>
      <c r="R54" s="41"/>
      <c r="S54" s="41"/>
      <c r="T54" s="41"/>
      <c r="U54" s="41"/>
      <c r="V54" s="41"/>
      <c r="W54" s="41"/>
      <c r="X54" s="41"/>
      <c r="Y54" s="41"/>
      <c r="Z54" s="41"/>
    </row>
    <row r="55" spans="1:26" ht="30" customHeight="1">
      <c r="A55" s="4002" t="s">
        <v>3343</v>
      </c>
      <c r="B55" s="4076" t="s">
        <v>4159</v>
      </c>
      <c r="C55" s="3982" t="s">
        <v>4160</v>
      </c>
      <c r="D55" s="4017"/>
      <c r="E55" s="4011"/>
      <c r="F55" s="4083"/>
      <c r="G55" s="4074"/>
      <c r="H55" s="4074"/>
      <c r="I55" s="4084"/>
      <c r="J55" s="4067"/>
      <c r="K55" s="4067"/>
      <c r="L55" s="4073"/>
      <c r="M55" s="4065">
        <f>+D55*J55+E55*K55</f>
        <v>0</v>
      </c>
      <c r="N55" s="4066"/>
      <c r="O55" s="41"/>
      <c r="P55" s="41"/>
      <c r="Q55" s="41"/>
      <c r="R55" s="41"/>
      <c r="S55" s="41"/>
      <c r="T55" s="41"/>
      <c r="U55" s="41"/>
      <c r="V55" s="41"/>
      <c r="W55" s="41"/>
      <c r="X55" s="41"/>
      <c r="Y55" s="41"/>
      <c r="Z55" s="41"/>
    </row>
    <row r="56" spans="1:26" ht="30" customHeight="1">
      <c r="A56" s="4002" t="s">
        <v>3344</v>
      </c>
      <c r="B56" s="4076" t="s">
        <v>4162</v>
      </c>
      <c r="C56" s="3978" t="s">
        <v>4163</v>
      </c>
      <c r="D56" s="4017"/>
      <c r="E56" s="4017"/>
      <c r="F56" s="4083"/>
      <c r="G56" s="4009">
        <v>0.05</v>
      </c>
      <c r="H56" s="4009">
        <v>0.05</v>
      </c>
      <c r="I56" s="4084"/>
      <c r="J56" s="4067"/>
      <c r="K56" s="4067"/>
      <c r="L56" s="4073"/>
      <c r="M56" s="4065">
        <f>+D56*J56+E56*K56</f>
        <v>0</v>
      </c>
      <c r="N56" s="4066"/>
      <c r="O56" s="41"/>
      <c r="P56" s="41"/>
      <c r="Q56" s="41"/>
      <c r="R56" s="41"/>
      <c r="S56" s="41"/>
      <c r="T56" s="41"/>
      <c r="U56" s="41"/>
      <c r="V56" s="41"/>
      <c r="W56" s="41"/>
      <c r="X56" s="41"/>
      <c r="Y56" s="41"/>
      <c r="Z56" s="41"/>
    </row>
    <row r="57" spans="1:26" ht="30" customHeight="1">
      <c r="A57" s="4002" t="s">
        <v>4104</v>
      </c>
      <c r="B57" s="4076" t="s">
        <v>4165</v>
      </c>
      <c r="C57" s="3983" t="s">
        <v>4269</v>
      </c>
      <c r="D57" s="4011"/>
      <c r="E57" s="4011"/>
      <c r="F57" s="4083"/>
      <c r="G57" s="4009">
        <v>0.1</v>
      </c>
      <c r="H57" s="4009">
        <v>0.1</v>
      </c>
      <c r="I57" s="4084"/>
      <c r="J57" s="4067"/>
      <c r="K57" s="4067"/>
      <c r="L57" s="4073"/>
      <c r="M57" s="4065">
        <f>+D57*J57+E57*K57</f>
        <v>0</v>
      </c>
      <c r="N57" s="4066"/>
      <c r="O57" s="41"/>
      <c r="P57" s="41"/>
      <c r="Q57" s="41"/>
      <c r="R57" s="41"/>
      <c r="S57" s="41"/>
      <c r="T57" s="41"/>
      <c r="U57" s="41"/>
      <c r="V57" s="41"/>
      <c r="W57" s="41"/>
      <c r="X57" s="41"/>
      <c r="Y57" s="41"/>
      <c r="Z57" s="41"/>
    </row>
    <row r="58" spans="1:26" ht="30" customHeight="1" thickBot="1">
      <c r="A58" s="4085" t="s">
        <v>4106</v>
      </c>
      <c r="B58" s="4086" t="s">
        <v>4168</v>
      </c>
      <c r="C58" s="3985" t="s">
        <v>4270</v>
      </c>
      <c r="D58" s="4087"/>
      <c r="E58" s="4087"/>
      <c r="F58" s="4088"/>
      <c r="G58" s="4025">
        <v>1</v>
      </c>
      <c r="H58" s="4025">
        <v>1</v>
      </c>
      <c r="I58" s="4089"/>
      <c r="J58" s="4067"/>
      <c r="K58" s="4067"/>
      <c r="L58" s="4090"/>
      <c r="M58" s="4065">
        <f>+D58*J58+E58*K58</f>
        <v>0</v>
      </c>
      <c r="N58" s="4066"/>
      <c r="O58" s="41"/>
      <c r="P58" s="41"/>
      <c r="Q58" s="41"/>
      <c r="R58" s="41"/>
      <c r="S58" s="41"/>
      <c r="T58" s="41"/>
      <c r="U58" s="41"/>
      <c r="V58" s="41"/>
      <c r="W58" s="41"/>
      <c r="X58" s="41"/>
      <c r="Y58" s="41"/>
      <c r="Z58" s="41"/>
    </row>
    <row r="59" spans="1:26" ht="15">
      <c r="N59" s="41"/>
      <c r="O59" s="41"/>
      <c r="P59" s="41"/>
      <c r="Q59" s="41"/>
      <c r="R59" s="41"/>
      <c r="S59" s="41"/>
      <c r="T59" s="41"/>
      <c r="U59" s="41"/>
      <c r="V59" s="41"/>
      <c r="W59" s="41"/>
      <c r="X59" s="41"/>
      <c r="Y59" s="41"/>
      <c r="Z59" s="41"/>
    </row>
    <row r="60" spans="1:26" ht="15">
      <c r="N60" s="41"/>
      <c r="O60" s="41"/>
      <c r="P60" s="41"/>
      <c r="Q60" s="41"/>
      <c r="R60" s="41"/>
      <c r="S60" s="41"/>
      <c r="T60" s="41"/>
      <c r="U60" s="41"/>
      <c r="V60" s="41"/>
      <c r="W60" s="41"/>
      <c r="X60" s="41"/>
      <c r="Y60" s="41"/>
      <c r="Z60" s="41"/>
    </row>
    <row r="61" spans="1:26" ht="15">
      <c r="N61" s="41"/>
      <c r="O61" s="41"/>
      <c r="P61" s="41"/>
      <c r="Q61" s="41"/>
      <c r="R61" s="41"/>
      <c r="S61" s="41"/>
      <c r="T61" s="41"/>
      <c r="U61" s="41"/>
      <c r="V61" s="41"/>
      <c r="W61" s="41"/>
      <c r="X61" s="41"/>
      <c r="Y61" s="41"/>
      <c r="Z61" s="41"/>
    </row>
    <row r="62" spans="1:26" ht="15">
      <c r="N62" s="41"/>
      <c r="O62" s="41"/>
      <c r="P62" s="41"/>
      <c r="Q62" s="41"/>
      <c r="R62" s="41"/>
      <c r="S62" s="41"/>
      <c r="T62" s="41"/>
      <c r="U62" s="41"/>
      <c r="V62" s="41"/>
      <c r="W62" s="41"/>
      <c r="X62" s="41"/>
      <c r="Y62" s="41"/>
      <c r="Z62" s="41"/>
    </row>
    <row r="63" spans="1:26" ht="15">
      <c r="N63" s="41"/>
      <c r="O63" s="41"/>
      <c r="P63" s="41"/>
      <c r="Q63" s="41"/>
      <c r="R63" s="41"/>
      <c r="S63" s="41"/>
      <c r="T63" s="41"/>
      <c r="U63" s="41"/>
      <c r="V63" s="41"/>
      <c r="W63" s="41"/>
      <c r="X63" s="41"/>
      <c r="Y63" s="41"/>
      <c r="Z63" s="41"/>
    </row>
    <row r="64" spans="1:26" ht="15">
      <c r="N64" s="41"/>
      <c r="O64" s="41"/>
      <c r="P64" s="41"/>
      <c r="Q64" s="41"/>
      <c r="R64" s="41"/>
      <c r="S64" s="41"/>
      <c r="T64" s="41"/>
      <c r="U64" s="41"/>
      <c r="V64" s="41"/>
      <c r="W64" s="41"/>
      <c r="X64" s="41"/>
      <c r="Y64" s="41"/>
      <c r="Z64" s="41"/>
    </row>
    <row r="65" spans="1:26" ht="15">
      <c r="N65" s="41"/>
      <c r="O65" s="41"/>
      <c r="P65" s="41"/>
      <c r="Q65" s="41"/>
      <c r="R65" s="41"/>
      <c r="S65" s="41"/>
      <c r="T65" s="41"/>
      <c r="U65" s="41"/>
      <c r="V65" s="41"/>
      <c r="W65" s="41"/>
      <c r="X65" s="41"/>
      <c r="Y65" s="41"/>
      <c r="Z65" s="41"/>
    </row>
    <row r="66" spans="1:26" ht="15">
      <c r="N66" s="41"/>
      <c r="O66" s="41"/>
      <c r="P66" s="41"/>
      <c r="Q66" s="41"/>
      <c r="R66" s="41"/>
      <c r="S66" s="41"/>
      <c r="T66" s="41"/>
      <c r="U66" s="41"/>
      <c r="V66" s="41"/>
      <c r="W66" s="41"/>
      <c r="X66" s="41"/>
      <c r="Y66" s="41"/>
      <c r="Z66" s="41"/>
    </row>
    <row r="78" spans="1:26">
      <c r="A78" s="3310"/>
      <c r="B78" s="3310"/>
    </row>
  </sheetData>
  <mergeCells count="12">
    <mergeCell ref="J9:K9"/>
    <mergeCell ref="L9:L10"/>
    <mergeCell ref="A7:M7"/>
    <mergeCell ref="A8:C10"/>
    <mergeCell ref="D8:F8"/>
    <mergeCell ref="G8:I8"/>
    <mergeCell ref="J8:L8"/>
    <mergeCell ref="M8:M10"/>
    <mergeCell ref="D9:E9"/>
    <mergeCell ref="F9:F10"/>
    <mergeCell ref="G9:H9"/>
    <mergeCell ref="I9:I10"/>
  </mergeCells>
  <pageMargins left="0.70866141732283505" right="0.70866141732283505" top="0.74803149606299202" bottom="0.74803149606299202" header="0.31496062992126" footer="0.31496062992126"/>
  <pageSetup paperSize="9" scale="44" orientation="landscape" r:id="rId1"/>
  <rowBreaks count="1" manualBreakCount="1">
    <brk id="38" max="16383" man="1"/>
  </rowBreak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zoomScale="70" zoomScaleNormal="70" workbookViewId="0"/>
  </sheetViews>
  <sheetFormatPr defaultColWidth="11.42578125" defaultRowHeight="14.25"/>
  <cols>
    <col min="1" max="1" width="19.140625" style="3309" bestFit="1" customWidth="1"/>
    <col min="2" max="2" width="8.7109375" style="3314" customWidth="1"/>
    <col min="3" max="3" width="106.42578125" style="3310" customWidth="1"/>
    <col min="4" max="13" width="20.7109375" style="3310" customWidth="1"/>
    <col min="14" max="14" width="15.140625" style="3310" bestFit="1" customWidth="1"/>
    <col min="15" max="15" width="18.42578125" style="3310" customWidth="1"/>
    <col min="16" max="16" width="11.42578125" style="3310" bestFit="1" customWidth="1"/>
    <col min="17" max="16384" width="11.42578125" style="3310"/>
  </cols>
  <sheetData>
    <row r="1" spans="1:26" ht="15">
      <c r="A1" s="3893" t="s">
        <v>48</v>
      </c>
      <c r="B1" s="3893" t="s">
        <v>1021</v>
      </c>
    </row>
    <row r="2" spans="1:26" ht="15">
      <c r="A2" s="3893" t="s">
        <v>49</v>
      </c>
      <c r="B2" s="3893" t="s">
        <v>4011</v>
      </c>
    </row>
    <row r="3" spans="1:26" ht="15">
      <c r="A3" s="3893" t="s">
        <v>47</v>
      </c>
      <c r="B3" s="3893" t="s">
        <v>4048</v>
      </c>
    </row>
    <row r="4" spans="1:26" ht="15">
      <c r="A4" s="3893" t="s">
        <v>51</v>
      </c>
      <c r="B4" s="3893" t="s">
        <v>71</v>
      </c>
    </row>
    <row r="6" spans="1:26" ht="15.75" customHeight="1" thickBot="1">
      <c r="A6" s="3379"/>
    </row>
    <row r="7" spans="1:26" ht="29.25" customHeight="1" thickBot="1">
      <c r="A7" s="5235" t="s">
        <v>4253</v>
      </c>
      <c r="B7" s="5236"/>
      <c r="C7" s="5236"/>
      <c r="D7" s="5236"/>
      <c r="E7" s="5236"/>
      <c r="F7" s="5236"/>
      <c r="G7" s="5236"/>
      <c r="H7" s="5236"/>
      <c r="I7" s="5236"/>
      <c r="J7" s="5236"/>
      <c r="K7" s="5236"/>
      <c r="L7" s="5236"/>
      <c r="M7" s="5237"/>
      <c r="N7" s="41"/>
      <c r="O7" s="41"/>
      <c r="P7" s="41"/>
      <c r="Q7" s="41"/>
      <c r="R7" s="41"/>
      <c r="S7" s="41"/>
      <c r="T7" s="41"/>
      <c r="U7" s="41"/>
      <c r="V7" s="41"/>
      <c r="W7" s="41"/>
      <c r="X7" s="41"/>
      <c r="Y7" s="41"/>
      <c r="Z7" s="41"/>
    </row>
    <row r="8" spans="1:26" s="3319" customFormat="1" ht="51.75" customHeight="1">
      <c r="A8" s="5238"/>
      <c r="B8" s="5373"/>
      <c r="C8" s="5374"/>
      <c r="D8" s="5375" t="s">
        <v>2783</v>
      </c>
      <c r="E8" s="5375"/>
      <c r="F8" s="5375"/>
      <c r="G8" s="5376" t="s">
        <v>4050</v>
      </c>
      <c r="H8" s="5377"/>
      <c r="I8" s="5378"/>
      <c r="J8" s="5376" t="s">
        <v>4254</v>
      </c>
      <c r="K8" s="5377"/>
      <c r="L8" s="5378"/>
      <c r="M8" s="5379" t="s">
        <v>4052</v>
      </c>
      <c r="N8" s="41"/>
      <c r="O8" s="41"/>
      <c r="P8" s="41"/>
      <c r="Q8" s="41"/>
      <c r="R8" s="41"/>
      <c r="S8" s="41"/>
      <c r="T8" s="41"/>
      <c r="U8" s="41"/>
      <c r="V8" s="41"/>
      <c r="W8" s="41"/>
      <c r="X8" s="41"/>
      <c r="Y8" s="41"/>
      <c r="Z8" s="41"/>
    </row>
    <row r="9" spans="1:26" s="3319" customFormat="1" ht="30" customHeight="1">
      <c r="A9" s="5355"/>
      <c r="B9" s="5356"/>
      <c r="C9" s="5357"/>
      <c r="D9" s="5370" t="s">
        <v>4053</v>
      </c>
      <c r="E9" s="5371"/>
      <c r="F9" s="5372" t="s">
        <v>4255</v>
      </c>
      <c r="G9" s="5370" t="s">
        <v>4053</v>
      </c>
      <c r="H9" s="5371"/>
      <c r="I9" s="5372" t="s">
        <v>4255</v>
      </c>
      <c r="J9" s="5370" t="s">
        <v>4053</v>
      </c>
      <c r="K9" s="5371"/>
      <c r="L9" s="5372" t="s">
        <v>4055</v>
      </c>
      <c r="M9" s="5380"/>
      <c r="N9" s="41"/>
      <c r="O9" s="41"/>
      <c r="P9" s="41"/>
      <c r="Q9" s="41"/>
      <c r="R9" s="41"/>
      <c r="S9" s="41"/>
      <c r="T9" s="41"/>
      <c r="U9" s="41"/>
      <c r="V9" s="41"/>
      <c r="W9" s="41"/>
      <c r="X9" s="41"/>
      <c r="Y9" s="41"/>
      <c r="Z9" s="41"/>
    </row>
    <row r="10" spans="1:26" s="3319" customFormat="1" ht="51.75" customHeight="1">
      <c r="A10" s="5358"/>
      <c r="B10" s="5359"/>
      <c r="C10" s="5360"/>
      <c r="D10" s="3736" t="s">
        <v>4256</v>
      </c>
      <c r="E10" s="3736" t="s">
        <v>4058</v>
      </c>
      <c r="F10" s="5336"/>
      <c r="G10" s="3736" t="s">
        <v>4256</v>
      </c>
      <c r="H10" s="3736" t="s">
        <v>4058</v>
      </c>
      <c r="I10" s="5336"/>
      <c r="J10" s="3736" t="s">
        <v>4256</v>
      </c>
      <c r="K10" s="3736" t="s">
        <v>4058</v>
      </c>
      <c r="L10" s="5336"/>
      <c r="M10" s="5380"/>
      <c r="N10" s="41"/>
      <c r="O10" s="41"/>
      <c r="P10" s="41"/>
      <c r="Q10" s="41"/>
      <c r="R10" s="41"/>
      <c r="S10" s="41"/>
      <c r="T10" s="41"/>
      <c r="U10" s="41"/>
      <c r="V10" s="41"/>
      <c r="W10" s="41"/>
      <c r="X10" s="41"/>
      <c r="Y10" s="41"/>
      <c r="Z10" s="41"/>
    </row>
    <row r="11" spans="1:26" s="3319" customFormat="1" ht="30.75" customHeight="1">
      <c r="A11" s="4056" t="s">
        <v>1651</v>
      </c>
      <c r="B11" s="4057" t="s">
        <v>4059</v>
      </c>
      <c r="C11" s="4058" t="s">
        <v>1415</v>
      </c>
      <c r="D11" s="3992" t="s">
        <v>3273</v>
      </c>
      <c r="E11" s="3992" t="s">
        <v>3274</v>
      </c>
      <c r="F11" s="3992" t="s">
        <v>3275</v>
      </c>
      <c r="G11" s="3992" t="s">
        <v>3276</v>
      </c>
      <c r="H11" s="3992" t="s">
        <v>3277</v>
      </c>
      <c r="I11" s="3992" t="s">
        <v>3278</v>
      </c>
      <c r="J11" s="3992" t="s">
        <v>3324</v>
      </c>
      <c r="K11" s="3992" t="s">
        <v>3325</v>
      </c>
      <c r="L11" s="3992" t="s">
        <v>3326</v>
      </c>
      <c r="M11" s="4091" t="s">
        <v>3066</v>
      </c>
      <c r="N11" s="41"/>
      <c r="O11" s="41"/>
      <c r="P11" s="41"/>
      <c r="Q11" s="41"/>
      <c r="R11" s="41"/>
      <c r="S11" s="41"/>
      <c r="T11" s="41"/>
      <c r="U11" s="41"/>
      <c r="V11" s="41"/>
      <c r="W11" s="41"/>
      <c r="X11" s="41"/>
      <c r="Y11" s="41"/>
      <c r="Z11" s="41"/>
    </row>
    <row r="12" spans="1:26" s="3319" customFormat="1" ht="30" customHeight="1">
      <c r="A12" s="4002" t="s">
        <v>3273</v>
      </c>
      <c r="B12" s="4061">
        <v>1</v>
      </c>
      <c r="C12" s="2553" t="s">
        <v>4257</v>
      </c>
      <c r="D12" s="4062"/>
      <c r="E12" s="4062"/>
      <c r="F12" s="4062"/>
      <c r="G12" s="4063"/>
      <c r="H12" s="4063"/>
      <c r="I12" s="4063"/>
      <c r="J12" s="4064"/>
      <c r="K12" s="4064"/>
      <c r="L12" s="4064"/>
      <c r="M12" s="4065">
        <f>+M13+M16+M36+M39+M47+M48+M52+M53+M54</f>
        <v>0</v>
      </c>
      <c r="N12" s="41"/>
      <c r="O12" s="41"/>
      <c r="P12" s="41"/>
      <c r="Q12" s="41"/>
      <c r="R12" s="41"/>
      <c r="S12" s="41"/>
      <c r="T12" s="41"/>
      <c r="U12" s="41"/>
      <c r="V12" s="41"/>
      <c r="W12" s="41"/>
      <c r="X12" s="41"/>
      <c r="Y12" s="41"/>
      <c r="Z12" s="41"/>
    </row>
    <row r="13" spans="1:26" s="3319" customFormat="1" ht="30" customHeight="1">
      <c r="A13" s="4002" t="s">
        <v>3274</v>
      </c>
      <c r="B13" s="4061" t="s">
        <v>1420</v>
      </c>
      <c r="C13" s="2553" t="s">
        <v>4061</v>
      </c>
      <c r="D13" s="4067"/>
      <c r="E13" s="4067"/>
      <c r="F13" s="4067"/>
      <c r="G13" s="4063"/>
      <c r="H13" s="4063"/>
      <c r="I13" s="4063"/>
      <c r="J13" s="4064"/>
      <c r="K13" s="4064"/>
      <c r="L13" s="4064"/>
      <c r="M13" s="4065">
        <f>+M14+M15</f>
        <v>0</v>
      </c>
      <c r="N13" s="41"/>
      <c r="O13" s="41"/>
      <c r="P13" s="41"/>
      <c r="Q13" s="41"/>
      <c r="R13" s="41"/>
      <c r="S13" s="41"/>
      <c r="T13" s="41"/>
      <c r="U13" s="41"/>
      <c r="V13" s="41"/>
      <c r="W13" s="41"/>
      <c r="X13" s="41"/>
      <c r="Y13" s="41"/>
      <c r="Z13" s="41"/>
    </row>
    <row r="14" spans="1:26" ht="30" customHeight="1">
      <c r="A14" s="4002" t="s">
        <v>3275</v>
      </c>
      <c r="B14" s="4068" t="s">
        <v>1423</v>
      </c>
      <c r="C14" s="3489" t="s">
        <v>4258</v>
      </c>
      <c r="D14" s="4008"/>
      <c r="E14" s="4008"/>
      <c r="F14" s="4008"/>
      <c r="G14" s="4009">
        <v>0</v>
      </c>
      <c r="H14" s="4009">
        <v>0</v>
      </c>
      <c r="I14" s="4069">
        <v>0</v>
      </c>
      <c r="J14" s="4067"/>
      <c r="K14" s="4067"/>
      <c r="L14" s="4067"/>
      <c r="M14" s="4065">
        <f>+D14*J14+E14*K14+F14*L14</f>
        <v>0</v>
      </c>
      <c r="N14" s="41"/>
      <c r="O14" s="41"/>
      <c r="P14" s="41"/>
      <c r="Q14" s="41"/>
      <c r="R14" s="41"/>
      <c r="S14" s="41"/>
      <c r="T14" s="41"/>
      <c r="U14" s="41"/>
      <c r="V14" s="41"/>
      <c r="W14" s="41"/>
      <c r="X14" s="41"/>
      <c r="Y14" s="41"/>
      <c r="Z14" s="41"/>
    </row>
    <row r="15" spans="1:26" ht="30" customHeight="1">
      <c r="A15" s="4002" t="s">
        <v>3276</v>
      </c>
      <c r="B15" s="4068" t="s">
        <v>1550</v>
      </c>
      <c r="C15" s="4070" t="s">
        <v>4259</v>
      </c>
      <c r="D15" s="4008"/>
      <c r="E15" s="4008"/>
      <c r="F15" s="4071"/>
      <c r="G15" s="4009">
        <v>0</v>
      </c>
      <c r="H15" s="4009">
        <v>1</v>
      </c>
      <c r="I15" s="4072"/>
      <c r="J15" s="4067"/>
      <c r="K15" s="4067"/>
      <c r="L15" s="4071"/>
      <c r="M15" s="4065">
        <f>+D15*J15+E15*K15</f>
        <v>0</v>
      </c>
      <c r="N15" s="41"/>
      <c r="O15" s="41"/>
      <c r="P15" s="41"/>
      <c r="Q15" s="41"/>
      <c r="R15" s="41"/>
      <c r="S15" s="41"/>
      <c r="T15" s="41"/>
      <c r="U15" s="41"/>
      <c r="V15" s="41"/>
      <c r="W15" s="41"/>
      <c r="X15" s="41"/>
      <c r="Y15" s="41"/>
      <c r="Z15" s="41"/>
    </row>
    <row r="16" spans="1:26" ht="30" customHeight="1">
      <c r="A16" s="4002" t="s">
        <v>3277</v>
      </c>
      <c r="B16" s="4061" t="s">
        <v>1601</v>
      </c>
      <c r="C16" s="2553" t="s">
        <v>4067</v>
      </c>
      <c r="D16" s="4073"/>
      <c r="E16" s="4073"/>
      <c r="F16" s="4067"/>
      <c r="G16" s="4074"/>
      <c r="H16" s="4075"/>
      <c r="I16" s="4075"/>
      <c r="J16" s="4071"/>
      <c r="K16" s="4071"/>
      <c r="L16" s="4071"/>
      <c r="M16" s="4065">
        <f>+M17+M21+M25+M29+M33</f>
        <v>0</v>
      </c>
      <c r="N16" s="41"/>
      <c r="O16" s="41"/>
      <c r="P16" s="41"/>
      <c r="Q16" s="41"/>
      <c r="R16" s="41"/>
      <c r="S16" s="41"/>
      <c r="T16" s="41"/>
      <c r="U16" s="41"/>
      <c r="V16" s="41"/>
      <c r="W16" s="41"/>
      <c r="X16" s="41"/>
      <c r="Y16" s="41"/>
      <c r="Z16" s="41"/>
    </row>
    <row r="17" spans="1:26" ht="30" customHeight="1">
      <c r="A17" s="4002" t="s">
        <v>3278</v>
      </c>
      <c r="B17" s="4076" t="s">
        <v>1604</v>
      </c>
      <c r="C17" s="3489" t="s">
        <v>4068</v>
      </c>
      <c r="D17" s="4073"/>
      <c r="E17" s="4073"/>
      <c r="F17" s="4008"/>
      <c r="G17" s="4074"/>
      <c r="H17" s="4075"/>
      <c r="I17" s="4075"/>
      <c r="J17" s="4077"/>
      <c r="K17" s="4077"/>
      <c r="L17" s="4071"/>
      <c r="M17" s="4065">
        <f>+M18+M19+M20</f>
        <v>0</v>
      </c>
      <c r="N17" s="41"/>
      <c r="O17" s="41"/>
      <c r="P17" s="41"/>
      <c r="Q17" s="41"/>
      <c r="R17" s="41"/>
      <c r="S17" s="41"/>
      <c r="T17" s="41"/>
      <c r="U17" s="41"/>
      <c r="V17" s="41"/>
      <c r="W17" s="41"/>
      <c r="X17" s="41"/>
      <c r="Y17" s="41"/>
      <c r="Z17" s="41"/>
    </row>
    <row r="18" spans="1:26" ht="30.75" customHeight="1">
      <c r="A18" s="4002" t="s">
        <v>3324</v>
      </c>
      <c r="B18" s="4076" t="s">
        <v>1607</v>
      </c>
      <c r="C18" s="3342" t="s">
        <v>4063</v>
      </c>
      <c r="D18" s="4073"/>
      <c r="E18" s="4073"/>
      <c r="F18" s="4011"/>
      <c r="G18" s="4075"/>
      <c r="H18" s="4075"/>
      <c r="I18" s="4009">
        <v>0</v>
      </c>
      <c r="J18" s="4073"/>
      <c r="K18" s="4073"/>
      <c r="L18" s="4067"/>
      <c r="M18" s="4065">
        <f>+L18*F18</f>
        <v>0</v>
      </c>
      <c r="N18" s="41"/>
      <c r="O18" s="41"/>
      <c r="P18" s="41"/>
      <c r="Q18" s="41"/>
      <c r="R18" s="41"/>
      <c r="S18" s="41"/>
      <c r="T18" s="41"/>
      <c r="U18" s="41"/>
      <c r="V18" s="41"/>
      <c r="W18" s="41"/>
      <c r="X18" s="41"/>
      <c r="Y18" s="41"/>
      <c r="Z18" s="41"/>
    </row>
    <row r="19" spans="1:26" ht="30.75" customHeight="1">
      <c r="A19" s="4002" t="s">
        <v>3325</v>
      </c>
      <c r="B19" s="4076" t="s">
        <v>1610</v>
      </c>
      <c r="C19" s="3342" t="s">
        <v>4064</v>
      </c>
      <c r="D19" s="4073"/>
      <c r="E19" s="4073"/>
      <c r="F19" s="4011"/>
      <c r="G19" s="4075"/>
      <c r="H19" s="4075"/>
      <c r="I19" s="4009">
        <v>0.5</v>
      </c>
      <c r="J19" s="4073"/>
      <c r="K19" s="4073"/>
      <c r="L19" s="4067"/>
      <c r="M19" s="4065">
        <f>+L19*F19</f>
        <v>0</v>
      </c>
      <c r="N19" s="41"/>
      <c r="O19" s="41"/>
      <c r="P19" s="41"/>
      <c r="Q19" s="41"/>
      <c r="R19" s="41"/>
      <c r="S19" s="41"/>
      <c r="T19" s="41"/>
      <c r="U19" s="41"/>
      <c r="V19" s="41"/>
      <c r="W19" s="41"/>
      <c r="X19" s="41"/>
      <c r="Y19" s="41"/>
      <c r="Z19" s="41"/>
    </row>
    <row r="20" spans="1:26" ht="30" customHeight="1">
      <c r="A20" s="4002" t="s">
        <v>3326</v>
      </c>
      <c r="B20" s="4076" t="s">
        <v>1613</v>
      </c>
      <c r="C20" s="3342" t="s">
        <v>4065</v>
      </c>
      <c r="D20" s="4073"/>
      <c r="E20" s="4073"/>
      <c r="F20" s="4011"/>
      <c r="G20" s="4075"/>
      <c r="H20" s="4075"/>
      <c r="I20" s="4009">
        <v>1</v>
      </c>
      <c r="J20" s="4073"/>
      <c r="K20" s="4073"/>
      <c r="L20" s="4067"/>
      <c r="M20" s="4065">
        <f>+L20*F20</f>
        <v>0</v>
      </c>
      <c r="N20" s="41"/>
      <c r="O20" s="41"/>
      <c r="P20" s="41"/>
      <c r="Q20" s="41"/>
      <c r="R20" s="41"/>
      <c r="S20" s="41"/>
      <c r="T20" s="41"/>
      <c r="U20" s="41"/>
      <c r="V20" s="41"/>
      <c r="W20" s="41"/>
      <c r="X20" s="41"/>
      <c r="Y20" s="41"/>
      <c r="Z20" s="41"/>
    </row>
    <row r="21" spans="1:26" ht="30" customHeight="1">
      <c r="A21" s="4002" t="s">
        <v>3066</v>
      </c>
      <c r="B21" s="4076" t="s">
        <v>1630</v>
      </c>
      <c r="C21" s="3489" t="s">
        <v>4069</v>
      </c>
      <c r="D21" s="4073"/>
      <c r="E21" s="4073"/>
      <c r="F21" s="4011"/>
      <c r="G21" s="4074"/>
      <c r="H21" s="4075"/>
      <c r="I21" s="4075"/>
      <c r="J21" s="4073"/>
      <c r="K21" s="4073"/>
      <c r="L21" s="4071"/>
      <c r="M21" s="4065">
        <f>+M22+M23+M24</f>
        <v>0</v>
      </c>
      <c r="N21" s="41"/>
      <c r="O21" s="41"/>
      <c r="P21" s="41"/>
      <c r="Q21" s="41"/>
      <c r="R21" s="41"/>
      <c r="S21" s="41"/>
      <c r="T21" s="41"/>
      <c r="U21" s="41"/>
      <c r="V21" s="41"/>
      <c r="W21" s="41"/>
      <c r="X21" s="41"/>
      <c r="Y21" s="41"/>
      <c r="Z21" s="41"/>
    </row>
    <row r="22" spans="1:26" ht="30" customHeight="1">
      <c r="A22" s="4002" t="s">
        <v>3067</v>
      </c>
      <c r="B22" s="4076" t="s">
        <v>3475</v>
      </c>
      <c r="C22" s="3333" t="s">
        <v>4063</v>
      </c>
      <c r="D22" s="4073"/>
      <c r="E22" s="4073"/>
      <c r="F22" s="4011"/>
      <c r="G22" s="4075"/>
      <c r="H22" s="4075"/>
      <c r="I22" s="4009">
        <v>0.1</v>
      </c>
      <c r="J22" s="4073"/>
      <c r="K22" s="4073"/>
      <c r="L22" s="4067"/>
      <c r="M22" s="4065">
        <f>+L22*F22</f>
        <v>0</v>
      </c>
      <c r="N22" s="41"/>
      <c r="O22" s="41"/>
      <c r="P22" s="41"/>
      <c r="Q22" s="41"/>
      <c r="R22" s="41"/>
      <c r="S22" s="41"/>
      <c r="T22" s="41"/>
      <c r="U22" s="41"/>
      <c r="V22" s="41"/>
      <c r="W22" s="41"/>
      <c r="X22" s="41"/>
      <c r="Y22" s="41"/>
      <c r="Z22" s="41"/>
    </row>
    <row r="23" spans="1:26" ht="30" customHeight="1">
      <c r="A23" s="4002" t="s">
        <v>3068</v>
      </c>
      <c r="B23" s="4076" t="s">
        <v>3478</v>
      </c>
      <c r="C23" s="3333" t="s">
        <v>4064</v>
      </c>
      <c r="D23" s="4073"/>
      <c r="E23" s="4073"/>
      <c r="F23" s="4011"/>
      <c r="G23" s="4075"/>
      <c r="H23" s="4075"/>
      <c r="I23" s="4009">
        <v>0.5</v>
      </c>
      <c r="J23" s="4073"/>
      <c r="K23" s="4073"/>
      <c r="L23" s="4067"/>
      <c r="M23" s="4065">
        <f>+L23*F23</f>
        <v>0</v>
      </c>
      <c r="N23" s="41"/>
      <c r="O23" s="41"/>
      <c r="P23" s="41"/>
      <c r="Q23" s="41"/>
      <c r="R23" s="41"/>
      <c r="S23" s="41"/>
      <c r="T23" s="41"/>
      <c r="U23" s="41"/>
      <c r="V23" s="41"/>
      <c r="W23" s="41"/>
      <c r="X23" s="41"/>
      <c r="Y23" s="41"/>
      <c r="Z23" s="41"/>
    </row>
    <row r="24" spans="1:26" ht="30" customHeight="1">
      <c r="A24" s="4002" t="s">
        <v>3070</v>
      </c>
      <c r="B24" s="4076" t="s">
        <v>3668</v>
      </c>
      <c r="C24" s="3333" t="s">
        <v>4065</v>
      </c>
      <c r="D24" s="4073"/>
      <c r="E24" s="4073"/>
      <c r="F24" s="4011"/>
      <c r="G24" s="4075"/>
      <c r="H24" s="4075"/>
      <c r="I24" s="4009">
        <v>1</v>
      </c>
      <c r="J24" s="4073"/>
      <c r="K24" s="4073"/>
      <c r="L24" s="4067"/>
      <c r="M24" s="4065">
        <f>+L24*F24</f>
        <v>0</v>
      </c>
      <c r="N24" s="41"/>
      <c r="O24" s="41"/>
      <c r="P24" s="41"/>
      <c r="Q24" s="41"/>
      <c r="R24" s="41"/>
      <c r="S24" s="41"/>
      <c r="T24" s="41"/>
      <c r="U24" s="41"/>
      <c r="V24" s="41"/>
      <c r="W24" s="41"/>
      <c r="X24" s="41"/>
      <c r="Y24" s="41"/>
      <c r="Z24" s="41"/>
    </row>
    <row r="25" spans="1:26" ht="30" customHeight="1">
      <c r="A25" s="4002" t="s">
        <v>3071</v>
      </c>
      <c r="B25" s="4076" t="s">
        <v>1633</v>
      </c>
      <c r="C25" s="3489" t="s">
        <v>4070</v>
      </c>
      <c r="D25" s="4073"/>
      <c r="E25" s="4073"/>
      <c r="F25" s="4011"/>
      <c r="G25" s="4075"/>
      <c r="H25" s="4075"/>
      <c r="I25" s="4075"/>
      <c r="J25" s="4073"/>
      <c r="K25" s="4073"/>
      <c r="L25" s="4071"/>
      <c r="M25" s="4065">
        <f>+M26+M27+M28</f>
        <v>0</v>
      </c>
      <c r="N25" s="41"/>
      <c r="O25" s="41"/>
      <c r="P25" s="41"/>
      <c r="Q25" s="41"/>
      <c r="R25" s="41"/>
      <c r="S25" s="41"/>
      <c r="T25" s="41"/>
      <c r="U25" s="41"/>
      <c r="V25" s="41"/>
      <c r="W25" s="41"/>
      <c r="X25" s="41"/>
      <c r="Y25" s="41"/>
      <c r="Z25" s="41"/>
    </row>
    <row r="26" spans="1:26" ht="30" customHeight="1">
      <c r="A26" s="4002" t="s">
        <v>3072</v>
      </c>
      <c r="B26" s="4076" t="s">
        <v>4071</v>
      </c>
      <c r="C26" s="3333" t="s">
        <v>4063</v>
      </c>
      <c r="D26" s="4073"/>
      <c r="E26" s="4073"/>
      <c r="F26" s="4011"/>
      <c r="G26" s="4075"/>
      <c r="H26" s="4075"/>
      <c r="I26" s="4009">
        <v>0.2</v>
      </c>
      <c r="J26" s="4073"/>
      <c r="K26" s="4073"/>
      <c r="L26" s="4067"/>
      <c r="M26" s="4065">
        <f>+L26*F26</f>
        <v>0</v>
      </c>
      <c r="N26" s="41"/>
      <c r="O26" s="41"/>
      <c r="P26" s="41"/>
      <c r="Q26" s="41"/>
      <c r="R26" s="41"/>
      <c r="S26" s="41"/>
      <c r="T26" s="41"/>
      <c r="U26" s="41"/>
      <c r="V26" s="41"/>
      <c r="W26" s="41"/>
      <c r="X26" s="41"/>
      <c r="Y26" s="41"/>
      <c r="Z26" s="41"/>
    </row>
    <row r="27" spans="1:26" ht="30" customHeight="1">
      <c r="A27" s="4002" t="s">
        <v>3108</v>
      </c>
      <c r="B27" s="4076" t="s">
        <v>4072</v>
      </c>
      <c r="C27" s="3333" t="s">
        <v>4064</v>
      </c>
      <c r="D27" s="4073"/>
      <c r="E27" s="4073"/>
      <c r="F27" s="4011"/>
      <c r="G27" s="4075"/>
      <c r="H27" s="4075"/>
      <c r="I27" s="4009">
        <v>0.5</v>
      </c>
      <c r="J27" s="4073"/>
      <c r="K27" s="4073"/>
      <c r="L27" s="4067"/>
      <c r="M27" s="4065">
        <f>+L27*F27</f>
        <v>0</v>
      </c>
      <c r="N27" s="41"/>
      <c r="O27" s="41"/>
      <c r="P27" s="41"/>
      <c r="Q27" s="41"/>
      <c r="R27" s="41"/>
      <c r="S27" s="41"/>
      <c r="T27" s="41"/>
      <c r="U27" s="41"/>
      <c r="V27" s="41"/>
      <c r="W27" s="41"/>
      <c r="X27" s="41"/>
      <c r="Y27" s="41"/>
      <c r="Z27" s="41"/>
    </row>
    <row r="28" spans="1:26" ht="30" customHeight="1">
      <c r="A28" s="4002" t="s">
        <v>3110</v>
      </c>
      <c r="B28" s="4076" t="s">
        <v>4073</v>
      </c>
      <c r="C28" s="3333" t="s">
        <v>4065</v>
      </c>
      <c r="D28" s="4073"/>
      <c r="E28" s="4073"/>
      <c r="F28" s="4011"/>
      <c r="G28" s="4075"/>
      <c r="H28" s="4075"/>
      <c r="I28" s="4009">
        <v>1</v>
      </c>
      <c r="J28" s="4073"/>
      <c r="K28" s="4073"/>
      <c r="L28" s="4067"/>
      <c r="M28" s="4065">
        <f>+L28*F28</f>
        <v>0</v>
      </c>
      <c r="N28" s="41"/>
      <c r="O28" s="41"/>
      <c r="P28" s="41"/>
      <c r="Q28" s="41"/>
      <c r="R28" s="41"/>
      <c r="S28" s="41"/>
      <c r="T28" s="41"/>
      <c r="U28" s="41"/>
      <c r="V28" s="41"/>
      <c r="W28" s="41"/>
      <c r="X28" s="41"/>
      <c r="Y28" s="41"/>
      <c r="Z28" s="41"/>
    </row>
    <row r="29" spans="1:26" ht="28.5">
      <c r="A29" s="4002" t="s">
        <v>3111</v>
      </c>
      <c r="B29" s="4076" t="s">
        <v>1636</v>
      </c>
      <c r="C29" s="4070" t="s">
        <v>4074</v>
      </c>
      <c r="D29" s="4073"/>
      <c r="E29" s="4073"/>
      <c r="F29" s="4011"/>
      <c r="G29" s="4074"/>
      <c r="H29" s="4075"/>
      <c r="I29" s="4075"/>
      <c r="J29" s="4071"/>
      <c r="K29" s="4071"/>
      <c r="L29" s="4071"/>
      <c r="M29" s="4065">
        <f>+M30+M31+M32</f>
        <v>0</v>
      </c>
      <c r="N29" s="41"/>
      <c r="O29" s="41"/>
      <c r="P29" s="41"/>
      <c r="Q29" s="41"/>
      <c r="R29" s="41"/>
      <c r="S29" s="41"/>
      <c r="T29" s="41"/>
      <c r="U29" s="41"/>
      <c r="V29" s="41"/>
      <c r="W29" s="41"/>
      <c r="X29" s="41"/>
      <c r="Y29" s="41"/>
      <c r="Z29" s="41"/>
    </row>
    <row r="30" spans="1:26" ht="30" customHeight="1">
      <c r="A30" s="4002" t="s">
        <v>3112</v>
      </c>
      <c r="B30" s="4076" t="s">
        <v>4075</v>
      </c>
      <c r="C30" s="3342" t="s">
        <v>4063</v>
      </c>
      <c r="D30" s="4073"/>
      <c r="E30" s="4073"/>
      <c r="F30" s="4011"/>
      <c r="G30" s="4074"/>
      <c r="H30" s="4074"/>
      <c r="I30" s="4009">
        <v>0.2</v>
      </c>
      <c r="J30" s="4073"/>
      <c r="K30" s="4073"/>
      <c r="L30" s="4067"/>
      <c r="M30" s="4065">
        <f>+L30*F30</f>
        <v>0</v>
      </c>
      <c r="N30" s="41"/>
      <c r="O30" s="41"/>
      <c r="P30" s="41"/>
      <c r="Q30" s="41"/>
      <c r="R30" s="41"/>
      <c r="S30" s="41"/>
      <c r="T30" s="41"/>
      <c r="U30" s="41"/>
      <c r="V30" s="41"/>
      <c r="W30" s="41"/>
      <c r="X30" s="41"/>
      <c r="Y30" s="41"/>
      <c r="Z30" s="41"/>
    </row>
    <row r="31" spans="1:26" ht="30" customHeight="1">
      <c r="A31" s="4002" t="s">
        <v>3113</v>
      </c>
      <c r="B31" s="4076" t="s">
        <v>4076</v>
      </c>
      <c r="C31" s="3342" t="s">
        <v>4064</v>
      </c>
      <c r="D31" s="4073"/>
      <c r="E31" s="4073"/>
      <c r="F31" s="4011"/>
      <c r="G31" s="4074"/>
      <c r="H31" s="4074"/>
      <c r="I31" s="4009">
        <v>0.5</v>
      </c>
      <c r="J31" s="4073"/>
      <c r="K31" s="4073"/>
      <c r="L31" s="4067"/>
      <c r="M31" s="4065">
        <f>+L31*F31</f>
        <v>0</v>
      </c>
      <c r="N31" s="41"/>
      <c r="O31" s="41"/>
      <c r="P31" s="41"/>
      <c r="Q31" s="41"/>
      <c r="R31" s="41"/>
      <c r="S31" s="41"/>
      <c r="T31" s="41"/>
      <c r="U31" s="41"/>
      <c r="V31" s="41"/>
      <c r="W31" s="41"/>
      <c r="X31" s="41"/>
      <c r="Y31" s="41"/>
      <c r="Z31" s="41"/>
    </row>
    <row r="32" spans="1:26" ht="30" customHeight="1">
      <c r="A32" s="4002" t="s">
        <v>3115</v>
      </c>
      <c r="B32" s="4076" t="s">
        <v>4077</v>
      </c>
      <c r="C32" s="3342" t="s">
        <v>4065</v>
      </c>
      <c r="D32" s="4073"/>
      <c r="E32" s="4073"/>
      <c r="F32" s="4011"/>
      <c r="G32" s="4074"/>
      <c r="H32" s="4074"/>
      <c r="I32" s="4009">
        <v>1</v>
      </c>
      <c r="J32" s="4073"/>
      <c r="K32" s="4073"/>
      <c r="L32" s="4067"/>
      <c r="M32" s="4065">
        <f>+L32*F32</f>
        <v>0</v>
      </c>
      <c r="N32" s="41"/>
      <c r="O32" s="41"/>
      <c r="P32" s="41"/>
      <c r="Q32" s="41"/>
      <c r="R32" s="41"/>
      <c r="S32" s="41"/>
      <c r="T32" s="41"/>
      <c r="U32" s="41"/>
      <c r="V32" s="41"/>
      <c r="W32" s="41"/>
      <c r="X32" s="41"/>
      <c r="Y32" s="41"/>
      <c r="Z32" s="41"/>
    </row>
    <row r="33" spans="1:26" ht="24.75" customHeight="1">
      <c r="A33" s="4002" t="s">
        <v>3117</v>
      </c>
      <c r="B33" s="4076" t="s">
        <v>1639</v>
      </c>
      <c r="C33" s="4070" t="s">
        <v>4260</v>
      </c>
      <c r="D33" s="4073"/>
      <c r="E33" s="4073"/>
      <c r="F33" s="4011"/>
      <c r="G33" s="4074"/>
      <c r="H33" s="4075"/>
      <c r="I33" s="4075"/>
      <c r="J33" s="4071"/>
      <c r="K33" s="4071"/>
      <c r="L33" s="4071"/>
      <c r="M33" s="4065">
        <f>+M34+M35</f>
        <v>0</v>
      </c>
      <c r="N33" s="41"/>
      <c r="O33" s="41"/>
      <c r="P33" s="41"/>
      <c r="Q33" s="41"/>
      <c r="R33" s="41"/>
      <c r="S33" s="41"/>
      <c r="T33" s="41"/>
      <c r="U33" s="41"/>
      <c r="V33" s="41"/>
      <c r="W33" s="41"/>
      <c r="X33" s="41"/>
      <c r="Y33" s="41"/>
      <c r="Z33" s="41"/>
    </row>
    <row r="34" spans="1:26" ht="30" customHeight="1">
      <c r="A34" s="4002" t="s">
        <v>3118</v>
      </c>
      <c r="B34" s="4076" t="s">
        <v>4079</v>
      </c>
      <c r="C34" s="3333" t="s">
        <v>4080</v>
      </c>
      <c r="D34" s="4073"/>
      <c r="E34" s="4073"/>
      <c r="F34" s="4011"/>
      <c r="G34" s="4074"/>
      <c r="H34" s="4075"/>
      <c r="I34" s="4009">
        <v>0.55000000000000004</v>
      </c>
      <c r="J34" s="4073"/>
      <c r="K34" s="4073"/>
      <c r="L34" s="4067"/>
      <c r="M34" s="4065">
        <f>+F34*L34</f>
        <v>0</v>
      </c>
      <c r="N34" s="41"/>
      <c r="O34" s="41"/>
      <c r="P34" s="41"/>
      <c r="Q34" s="41"/>
      <c r="R34" s="41"/>
      <c r="S34" s="41"/>
      <c r="T34" s="41"/>
      <c r="U34" s="41"/>
      <c r="V34" s="41"/>
      <c r="W34" s="41"/>
      <c r="X34" s="41"/>
      <c r="Y34" s="41"/>
      <c r="Z34" s="41"/>
    </row>
    <row r="35" spans="1:26" ht="30" customHeight="1">
      <c r="A35" s="4002" t="s">
        <v>3119</v>
      </c>
      <c r="B35" s="4076" t="s">
        <v>4081</v>
      </c>
      <c r="C35" s="3333" t="s">
        <v>4065</v>
      </c>
      <c r="D35" s="4073"/>
      <c r="E35" s="4073"/>
      <c r="F35" s="4011"/>
      <c r="G35" s="4074"/>
      <c r="H35" s="4075"/>
      <c r="I35" s="4009">
        <v>1</v>
      </c>
      <c r="J35" s="4073"/>
      <c r="K35" s="4073"/>
      <c r="L35" s="4067"/>
      <c r="M35" s="4065">
        <f>+F35*L35</f>
        <v>0</v>
      </c>
      <c r="N35" s="41"/>
      <c r="O35" s="41"/>
      <c r="P35" s="41"/>
      <c r="Q35" s="41"/>
      <c r="R35" s="41"/>
      <c r="S35" s="41"/>
      <c r="T35" s="41"/>
      <c r="U35" s="41"/>
      <c r="V35" s="41"/>
      <c r="W35" s="41"/>
      <c r="X35" s="41"/>
      <c r="Y35" s="41"/>
      <c r="Z35" s="41"/>
    </row>
    <row r="36" spans="1:26" ht="30" customHeight="1">
      <c r="A36" s="4002" t="s">
        <v>3120</v>
      </c>
      <c r="B36" s="4078" t="s">
        <v>1656</v>
      </c>
      <c r="C36" s="4079" t="s">
        <v>4082</v>
      </c>
      <c r="D36" s="4011"/>
      <c r="E36" s="4011"/>
      <c r="F36" s="4073"/>
      <c r="G36" s="4074"/>
      <c r="H36" s="4074"/>
      <c r="I36" s="4075"/>
      <c r="J36" s="4073"/>
      <c r="K36" s="4073"/>
      <c r="L36" s="4073"/>
      <c r="M36" s="4065">
        <f>+M37+M38</f>
        <v>0</v>
      </c>
      <c r="N36" s="41"/>
      <c r="O36" s="41"/>
      <c r="P36" s="41"/>
      <c r="Q36" s="41"/>
      <c r="R36" s="41"/>
      <c r="S36" s="41"/>
      <c r="T36" s="41"/>
      <c r="U36" s="41"/>
      <c r="V36" s="41"/>
      <c r="W36" s="41"/>
      <c r="X36" s="41"/>
      <c r="Y36" s="41"/>
      <c r="Z36" s="41"/>
    </row>
    <row r="37" spans="1:26" ht="30" customHeight="1">
      <c r="A37" s="4002" t="s">
        <v>3121</v>
      </c>
      <c r="B37" s="4076" t="s">
        <v>3796</v>
      </c>
      <c r="C37" s="3333" t="s">
        <v>4085</v>
      </c>
      <c r="D37" s="4008"/>
      <c r="E37" s="4008"/>
      <c r="F37" s="4073"/>
      <c r="G37" s="4009">
        <v>0.5</v>
      </c>
      <c r="H37" s="4009">
        <v>0.85</v>
      </c>
      <c r="I37" s="4075"/>
      <c r="J37" s="4067"/>
      <c r="K37" s="4067"/>
      <c r="L37" s="4073"/>
      <c r="M37" s="4065">
        <f>+D37*J37+E37*K37</f>
        <v>0</v>
      </c>
      <c r="N37" s="41"/>
      <c r="O37" s="41"/>
      <c r="P37" s="41"/>
      <c r="Q37" s="41"/>
      <c r="R37" s="41"/>
      <c r="S37" s="41"/>
      <c r="T37" s="41"/>
      <c r="U37" s="41"/>
      <c r="V37" s="41"/>
      <c r="W37" s="41"/>
      <c r="X37" s="41"/>
      <c r="Y37" s="41"/>
      <c r="Z37" s="41"/>
    </row>
    <row r="38" spans="1:26" ht="30" customHeight="1">
      <c r="A38" s="4002" t="s">
        <v>3122</v>
      </c>
      <c r="B38" s="4076" t="s">
        <v>3797</v>
      </c>
      <c r="C38" s="3333" t="s">
        <v>4087</v>
      </c>
      <c r="D38" s="4008"/>
      <c r="E38" s="4008"/>
      <c r="F38" s="4073"/>
      <c r="G38" s="4009">
        <v>1</v>
      </c>
      <c r="H38" s="4009">
        <v>1</v>
      </c>
      <c r="I38" s="4075"/>
      <c r="J38" s="4067"/>
      <c r="K38" s="4067"/>
      <c r="L38" s="4073"/>
      <c r="M38" s="4065">
        <f>+D38*J38+E38*K38</f>
        <v>0</v>
      </c>
      <c r="N38" s="41"/>
      <c r="O38" s="41"/>
      <c r="P38" s="41"/>
      <c r="Q38" s="41"/>
      <c r="R38" s="41"/>
      <c r="S38" s="41"/>
      <c r="T38" s="41"/>
      <c r="U38" s="41"/>
      <c r="V38" s="41"/>
      <c r="W38" s="41"/>
      <c r="X38" s="41"/>
      <c r="Y38" s="41"/>
      <c r="Z38" s="41"/>
    </row>
    <row r="39" spans="1:26" ht="30" customHeight="1">
      <c r="A39" s="4002" t="s">
        <v>3123</v>
      </c>
      <c r="B39" s="4078" t="s">
        <v>3763</v>
      </c>
      <c r="C39" s="4080" t="s">
        <v>4088</v>
      </c>
      <c r="D39" s="4008"/>
      <c r="E39" s="4008"/>
      <c r="F39" s="4073"/>
      <c r="G39" s="4074"/>
      <c r="H39" s="4074"/>
      <c r="I39" s="4075"/>
      <c r="J39" s="4073"/>
      <c r="K39" s="4073"/>
      <c r="L39" s="4073"/>
      <c r="M39" s="4065">
        <f>+M40+M43+M46</f>
        <v>0</v>
      </c>
      <c r="N39" s="41"/>
      <c r="O39" s="41"/>
      <c r="P39" s="41"/>
      <c r="Q39" s="41"/>
      <c r="R39" s="41"/>
      <c r="S39" s="41"/>
      <c r="T39" s="41"/>
      <c r="U39" s="41"/>
      <c r="V39" s="41"/>
      <c r="W39" s="41"/>
      <c r="X39" s="41"/>
      <c r="Y39" s="41"/>
      <c r="Z39" s="41"/>
    </row>
    <row r="40" spans="1:26" ht="30" customHeight="1">
      <c r="A40" s="4002" t="s">
        <v>3124</v>
      </c>
      <c r="B40" s="4076" t="s">
        <v>3801</v>
      </c>
      <c r="C40" s="4081" t="s">
        <v>4261</v>
      </c>
      <c r="D40" s="4008"/>
      <c r="E40" s="4008"/>
      <c r="F40" s="4073"/>
      <c r="G40" s="4074"/>
      <c r="H40" s="4074"/>
      <c r="I40" s="4075"/>
      <c r="J40" s="4073"/>
      <c r="K40" s="4073"/>
      <c r="L40" s="4073"/>
      <c r="M40" s="4065">
        <f>+M41+M42</f>
        <v>0</v>
      </c>
      <c r="N40" s="41"/>
      <c r="O40" s="41"/>
      <c r="P40" s="41"/>
      <c r="Q40" s="41"/>
      <c r="R40" s="41"/>
      <c r="S40" s="41"/>
      <c r="T40" s="41"/>
      <c r="U40" s="41"/>
      <c r="V40" s="41"/>
      <c r="W40" s="41"/>
      <c r="X40" s="41"/>
      <c r="Y40" s="41"/>
      <c r="Z40" s="41"/>
    </row>
    <row r="41" spans="1:26" ht="31.5" customHeight="1">
      <c r="A41" s="4002" t="s">
        <v>3125</v>
      </c>
      <c r="B41" s="4076" t="s">
        <v>4262</v>
      </c>
      <c r="C41" s="3333" t="s">
        <v>4080</v>
      </c>
      <c r="D41" s="4017"/>
      <c r="E41" s="4017"/>
      <c r="F41" s="4073"/>
      <c r="G41" s="4009">
        <v>0.5</v>
      </c>
      <c r="H41" s="4009">
        <v>0.85</v>
      </c>
      <c r="I41" s="4075"/>
      <c r="J41" s="4067"/>
      <c r="K41" s="4067"/>
      <c r="L41" s="4073"/>
      <c r="M41" s="4065">
        <f>+D41*J41+E41*K41</f>
        <v>0</v>
      </c>
      <c r="N41" s="41"/>
      <c r="O41" s="41"/>
      <c r="P41" s="41"/>
      <c r="Q41" s="41"/>
      <c r="R41" s="41"/>
      <c r="S41" s="41"/>
      <c r="T41" s="41"/>
      <c r="U41" s="41"/>
      <c r="V41" s="41"/>
      <c r="W41" s="41"/>
      <c r="X41" s="41"/>
      <c r="Y41" s="41"/>
      <c r="Z41" s="41"/>
    </row>
    <row r="42" spans="1:26" ht="30" customHeight="1">
      <c r="A42" s="4002" t="s">
        <v>3126</v>
      </c>
      <c r="B42" s="4076" t="s">
        <v>4263</v>
      </c>
      <c r="C42" s="3333" t="s">
        <v>4065</v>
      </c>
      <c r="D42" s="4017"/>
      <c r="E42" s="4017"/>
      <c r="F42" s="4073"/>
      <c r="G42" s="4009">
        <v>1</v>
      </c>
      <c r="H42" s="4009">
        <v>1</v>
      </c>
      <c r="I42" s="4075"/>
      <c r="J42" s="4067"/>
      <c r="K42" s="4067"/>
      <c r="L42" s="4073"/>
      <c r="M42" s="4065">
        <f>+D42*J42+E42*K42</f>
        <v>0</v>
      </c>
      <c r="N42" s="41"/>
      <c r="O42" s="41"/>
      <c r="P42" s="41"/>
      <c r="Q42" s="41"/>
      <c r="R42" s="41"/>
      <c r="S42" s="41"/>
      <c r="T42" s="41"/>
      <c r="U42" s="41"/>
      <c r="V42" s="41"/>
      <c r="W42" s="41"/>
      <c r="X42" s="41"/>
      <c r="Y42" s="41"/>
      <c r="Z42" s="41"/>
    </row>
    <row r="43" spans="1:26" ht="30" customHeight="1">
      <c r="A43" s="4002" t="s">
        <v>3127</v>
      </c>
      <c r="B43" s="4076" t="s">
        <v>3802</v>
      </c>
      <c r="C43" s="4081" t="s">
        <v>4264</v>
      </c>
      <c r="D43" s="4017"/>
      <c r="E43" s="4017"/>
      <c r="F43" s="4073"/>
      <c r="G43" s="4074"/>
      <c r="H43" s="4074"/>
      <c r="I43" s="4075"/>
      <c r="J43" s="4073"/>
      <c r="K43" s="4073"/>
      <c r="L43" s="4073"/>
      <c r="M43" s="4065">
        <f>+M44+M45</f>
        <v>0</v>
      </c>
      <c r="N43" s="41"/>
      <c r="O43" s="41"/>
      <c r="P43" s="41"/>
      <c r="Q43" s="41"/>
      <c r="R43" s="41"/>
      <c r="S43" s="41"/>
      <c r="T43" s="41"/>
      <c r="U43" s="41"/>
      <c r="V43" s="41"/>
      <c r="W43" s="41"/>
      <c r="X43" s="41"/>
      <c r="Y43" s="41"/>
      <c r="Z43" s="41"/>
    </row>
    <row r="44" spans="1:26" ht="30" customHeight="1">
      <c r="A44" s="4002" t="s">
        <v>3128</v>
      </c>
      <c r="B44" s="4076" t="s">
        <v>4091</v>
      </c>
      <c r="C44" s="3333" t="s">
        <v>4080</v>
      </c>
      <c r="D44" s="4082"/>
      <c r="E44" s="4082"/>
      <c r="F44" s="4073"/>
      <c r="G44" s="4009">
        <v>0.5</v>
      </c>
      <c r="H44" s="4009">
        <v>1</v>
      </c>
      <c r="I44" s="4075"/>
      <c r="J44" s="4067"/>
      <c r="K44" s="4067"/>
      <c r="L44" s="4073"/>
      <c r="M44" s="4065">
        <f>+D44*J44+E44*K44</f>
        <v>0</v>
      </c>
      <c r="N44" s="41"/>
      <c r="O44" s="41"/>
      <c r="P44" s="41"/>
      <c r="Q44" s="41"/>
      <c r="R44" s="41"/>
      <c r="S44" s="41"/>
      <c r="T44" s="41"/>
      <c r="U44" s="41"/>
      <c r="V44" s="41"/>
      <c r="W44" s="41"/>
      <c r="X44" s="41"/>
      <c r="Y44" s="41"/>
      <c r="Z44" s="41"/>
    </row>
    <row r="45" spans="1:26" ht="30" customHeight="1">
      <c r="A45" s="4002" t="s">
        <v>3129</v>
      </c>
      <c r="B45" s="4076" t="s">
        <v>4095</v>
      </c>
      <c r="C45" s="3333" t="s">
        <v>4065</v>
      </c>
      <c r="D45" s="4082"/>
      <c r="E45" s="4011"/>
      <c r="F45" s="4073"/>
      <c r="G45" s="4009">
        <v>1</v>
      </c>
      <c r="H45" s="4009">
        <v>1</v>
      </c>
      <c r="I45" s="4075"/>
      <c r="J45" s="4067"/>
      <c r="K45" s="4067"/>
      <c r="L45" s="4073"/>
      <c r="M45" s="4065">
        <f>+D45*J45+E45*K45</f>
        <v>0</v>
      </c>
      <c r="N45" s="41"/>
      <c r="O45" s="41"/>
      <c r="P45" s="41"/>
      <c r="Q45" s="41"/>
      <c r="R45" s="41"/>
      <c r="S45" s="41"/>
      <c r="T45" s="41"/>
      <c r="U45" s="41"/>
      <c r="V45" s="41"/>
      <c r="W45" s="41"/>
      <c r="X45" s="41"/>
      <c r="Y45" s="41"/>
      <c r="Z45" s="41"/>
    </row>
    <row r="46" spans="1:26" ht="30" customHeight="1">
      <c r="A46" s="4002" t="s">
        <v>3130</v>
      </c>
      <c r="B46" s="4076" t="s">
        <v>3803</v>
      </c>
      <c r="C46" s="3489" t="s">
        <v>4120</v>
      </c>
      <c r="D46" s="4082"/>
      <c r="E46" s="4011"/>
      <c r="F46" s="4073"/>
      <c r="G46" s="4009">
        <v>0.5</v>
      </c>
      <c r="H46" s="4009">
        <v>0.85</v>
      </c>
      <c r="I46" s="4075"/>
      <c r="J46" s="4067"/>
      <c r="K46" s="4067"/>
      <c r="L46" s="4073"/>
      <c r="M46" s="4065">
        <f>+D46*J46+E46*K46</f>
        <v>0</v>
      </c>
      <c r="N46" s="41"/>
      <c r="O46" s="41"/>
      <c r="P46" s="41"/>
      <c r="Q46" s="41"/>
      <c r="R46" s="41"/>
      <c r="S46" s="41"/>
      <c r="T46" s="41"/>
      <c r="U46" s="41"/>
      <c r="V46" s="41"/>
      <c r="W46" s="41"/>
      <c r="X46" s="41"/>
      <c r="Y46" s="41"/>
      <c r="Z46" s="41"/>
    </row>
    <row r="47" spans="1:26" ht="30" customHeight="1">
      <c r="A47" s="4002" t="s">
        <v>3131</v>
      </c>
      <c r="B47" s="4078" t="s">
        <v>4121</v>
      </c>
      <c r="C47" s="3946" t="s">
        <v>4122</v>
      </c>
      <c r="D47" s="4082"/>
      <c r="E47" s="4011"/>
      <c r="F47" s="4073"/>
      <c r="G47" s="4074"/>
      <c r="H47" s="4074"/>
      <c r="I47" s="4075"/>
      <c r="J47" s="4067"/>
      <c r="K47" s="4067"/>
      <c r="L47" s="4073"/>
      <c r="M47" s="4065">
        <f>+D47*J47+E47*K47</f>
        <v>0</v>
      </c>
      <c r="N47" s="41"/>
      <c r="O47" s="41"/>
      <c r="P47" s="41"/>
      <c r="Q47" s="41"/>
      <c r="R47" s="41"/>
      <c r="S47" s="41"/>
      <c r="T47" s="41"/>
      <c r="U47" s="41"/>
      <c r="V47" s="41"/>
      <c r="W47" s="41"/>
      <c r="X47" s="41"/>
      <c r="Y47" s="41"/>
      <c r="Z47" s="41"/>
    </row>
    <row r="48" spans="1:26" ht="30" customHeight="1">
      <c r="A48" s="4002" t="s">
        <v>3132</v>
      </c>
      <c r="B48" s="4078" t="s">
        <v>4123</v>
      </c>
      <c r="C48" s="3947" t="s">
        <v>4124</v>
      </c>
      <c r="D48" s="4011"/>
      <c r="E48" s="4082"/>
      <c r="F48" s="4073"/>
      <c r="G48" s="4074"/>
      <c r="H48" s="4074"/>
      <c r="I48" s="4074"/>
      <c r="J48" s="4073"/>
      <c r="K48" s="4073"/>
      <c r="L48" s="4073"/>
      <c r="M48" s="4065">
        <f>+M49+M50+M51</f>
        <v>0</v>
      </c>
      <c r="N48" s="41"/>
      <c r="O48" s="41"/>
      <c r="P48" s="41"/>
      <c r="Q48" s="41"/>
      <c r="R48" s="41"/>
      <c r="S48" s="41"/>
      <c r="T48" s="41"/>
      <c r="U48" s="41"/>
      <c r="V48" s="41"/>
      <c r="W48" s="41"/>
      <c r="X48" s="41"/>
      <c r="Y48" s="41"/>
      <c r="Z48" s="41"/>
    </row>
    <row r="49" spans="1:26" ht="30" customHeight="1">
      <c r="A49" s="4002" t="s">
        <v>3133</v>
      </c>
      <c r="B49" s="4076" t="s">
        <v>4126</v>
      </c>
      <c r="C49" s="3978" t="s">
        <v>4265</v>
      </c>
      <c r="D49" s="4008"/>
      <c r="E49" s="4083"/>
      <c r="F49" s="4083"/>
      <c r="G49" s="4009">
        <v>0.05</v>
      </c>
      <c r="H49" s="4075"/>
      <c r="I49" s="4075"/>
      <c r="J49" s="4067"/>
      <c r="K49" s="4073"/>
      <c r="L49" s="4073"/>
      <c r="M49" s="4065">
        <f>+D49*J49</f>
        <v>0</v>
      </c>
      <c r="N49" s="41"/>
      <c r="O49" s="41"/>
      <c r="P49" s="41"/>
      <c r="Q49" s="41"/>
      <c r="R49" s="41"/>
      <c r="S49" s="41"/>
      <c r="T49" s="41"/>
      <c r="U49" s="41"/>
      <c r="V49" s="41"/>
      <c r="W49" s="41"/>
      <c r="X49" s="41"/>
      <c r="Y49" s="41"/>
      <c r="Z49" s="41"/>
    </row>
    <row r="50" spans="1:26" ht="30" customHeight="1">
      <c r="A50" s="4002" t="s">
        <v>3134</v>
      </c>
      <c r="B50" s="4076" t="s">
        <v>4129</v>
      </c>
      <c r="C50" s="3978" t="s">
        <v>4266</v>
      </c>
      <c r="D50" s="4011"/>
      <c r="E50" s="4083"/>
      <c r="F50" s="4073"/>
      <c r="G50" s="4009">
        <v>1</v>
      </c>
      <c r="H50" s="4075"/>
      <c r="I50" s="4075"/>
      <c r="J50" s="4067"/>
      <c r="K50" s="4073"/>
      <c r="L50" s="4073"/>
      <c r="M50" s="4065">
        <f>+D50*J50</f>
        <v>0</v>
      </c>
      <c r="N50" s="41"/>
      <c r="O50" s="41"/>
      <c r="P50" s="41"/>
      <c r="Q50" s="41"/>
      <c r="R50" s="41"/>
      <c r="S50" s="41"/>
      <c r="T50" s="41"/>
      <c r="U50" s="41"/>
      <c r="V50" s="41"/>
      <c r="W50" s="41"/>
      <c r="X50" s="41"/>
      <c r="Y50" s="41"/>
      <c r="Z50" s="41"/>
    </row>
    <row r="51" spans="1:26" ht="30" customHeight="1">
      <c r="A51" s="4002" t="s">
        <v>4097</v>
      </c>
      <c r="B51" s="4076" t="s">
        <v>4131</v>
      </c>
      <c r="C51" s="3978" t="s">
        <v>4132</v>
      </c>
      <c r="D51" s="4011"/>
      <c r="E51" s="4082"/>
      <c r="F51" s="4082"/>
      <c r="G51" s="4009">
        <v>0.85</v>
      </c>
      <c r="H51" s="4009">
        <v>0.85</v>
      </c>
      <c r="I51" s="4009">
        <v>0.85</v>
      </c>
      <c r="J51" s="4067"/>
      <c r="K51" s="4067"/>
      <c r="L51" s="4067"/>
      <c r="M51" s="4065">
        <f>+D51*J51+E51*K51+F51*L51</f>
        <v>0</v>
      </c>
      <c r="N51" s="41"/>
      <c r="O51" s="41"/>
      <c r="P51" s="41"/>
      <c r="Q51" s="41"/>
      <c r="R51" s="41"/>
      <c r="S51" s="41"/>
      <c r="T51" s="41"/>
      <c r="U51" s="41"/>
      <c r="V51" s="41"/>
      <c r="W51" s="41"/>
      <c r="X51" s="41"/>
      <c r="Y51" s="41"/>
      <c r="Z51" s="41"/>
    </row>
    <row r="52" spans="1:26" ht="30" customHeight="1">
      <c r="A52" s="4002" t="s">
        <v>3340</v>
      </c>
      <c r="B52" s="4078" t="s">
        <v>4134</v>
      </c>
      <c r="C52" s="3949" t="s">
        <v>4135</v>
      </c>
      <c r="D52" s="4011"/>
      <c r="E52" s="4082"/>
      <c r="F52" s="4082"/>
      <c r="G52" s="4074"/>
      <c r="H52" s="4074"/>
      <c r="I52" s="4075"/>
      <c r="J52" s="4067"/>
      <c r="K52" s="4067"/>
      <c r="L52" s="4067"/>
      <c r="M52" s="4065">
        <f>+D52*J52+E52*K52+F52*L52</f>
        <v>0</v>
      </c>
      <c r="N52" s="41"/>
      <c r="O52" s="41"/>
      <c r="P52" s="41"/>
      <c r="Q52" s="41"/>
      <c r="R52" s="41"/>
      <c r="S52" s="41"/>
      <c r="T52" s="41"/>
      <c r="U52" s="41"/>
      <c r="V52" s="41"/>
      <c r="W52" s="41"/>
      <c r="X52" s="41"/>
      <c r="Y52" s="41"/>
      <c r="Z52" s="41"/>
    </row>
    <row r="53" spans="1:26" ht="30" customHeight="1">
      <c r="A53" s="4002" t="s">
        <v>3341</v>
      </c>
      <c r="B53" s="4078" t="s">
        <v>4137</v>
      </c>
      <c r="C53" s="3950" t="s">
        <v>4267</v>
      </c>
      <c r="D53" s="4017"/>
      <c r="E53" s="4082"/>
      <c r="F53" s="4083"/>
      <c r="G53" s="4009">
        <v>1</v>
      </c>
      <c r="H53" s="4009">
        <v>1</v>
      </c>
      <c r="I53" s="4084"/>
      <c r="J53" s="4067"/>
      <c r="K53" s="4067"/>
      <c r="L53" s="4073"/>
      <c r="M53" s="4065">
        <f>+D53*J53+E53*K53</f>
        <v>0</v>
      </c>
      <c r="N53" s="41"/>
      <c r="O53" s="41"/>
      <c r="P53" s="41"/>
      <c r="Q53" s="41"/>
      <c r="R53" s="41"/>
      <c r="S53" s="41"/>
      <c r="T53" s="41"/>
      <c r="U53" s="41"/>
      <c r="V53" s="41"/>
      <c r="W53" s="41"/>
      <c r="X53" s="41"/>
      <c r="Y53" s="41"/>
      <c r="Z53" s="41"/>
    </row>
    <row r="54" spans="1:26" ht="30" customHeight="1">
      <c r="A54" s="4002" t="s">
        <v>3342</v>
      </c>
      <c r="B54" s="4078" t="s">
        <v>4156</v>
      </c>
      <c r="C54" s="3950" t="s">
        <v>4268</v>
      </c>
      <c r="D54" s="4067"/>
      <c r="E54" s="4082"/>
      <c r="F54" s="4083"/>
      <c r="G54" s="4084"/>
      <c r="H54" s="4084"/>
      <c r="I54" s="4075"/>
      <c r="J54" s="4083"/>
      <c r="K54" s="4083"/>
      <c r="L54" s="4073"/>
      <c r="M54" s="4065">
        <f>+M55+M56+M57+M58</f>
        <v>0</v>
      </c>
      <c r="N54" s="41"/>
      <c r="O54" s="41"/>
      <c r="P54" s="41"/>
      <c r="Q54" s="41"/>
      <c r="R54" s="41"/>
      <c r="S54" s="41"/>
      <c r="T54" s="41"/>
      <c r="U54" s="41"/>
      <c r="V54" s="41"/>
      <c r="W54" s="41"/>
      <c r="X54" s="41"/>
      <c r="Y54" s="41"/>
      <c r="Z54" s="41"/>
    </row>
    <row r="55" spans="1:26" ht="30" customHeight="1">
      <c r="A55" s="4002" t="s">
        <v>3343</v>
      </c>
      <c r="B55" s="4076" t="s">
        <v>4159</v>
      </c>
      <c r="C55" s="3982" t="s">
        <v>4160</v>
      </c>
      <c r="D55" s="4017"/>
      <c r="E55" s="4011"/>
      <c r="F55" s="4083"/>
      <c r="G55" s="4074"/>
      <c r="H55" s="4074"/>
      <c r="I55" s="4084"/>
      <c r="J55" s="4067"/>
      <c r="K55" s="4067"/>
      <c r="L55" s="4073"/>
      <c r="M55" s="4065">
        <f>+D55*J55+E55*K55</f>
        <v>0</v>
      </c>
      <c r="N55" s="41"/>
      <c r="O55" s="41"/>
      <c r="P55" s="41"/>
      <c r="Q55" s="41"/>
      <c r="R55" s="41"/>
      <c r="S55" s="41"/>
      <c r="T55" s="41"/>
      <c r="U55" s="41"/>
      <c r="V55" s="41"/>
      <c r="W55" s="41"/>
      <c r="X55" s="41"/>
      <c r="Y55" s="41"/>
      <c r="Z55" s="41"/>
    </row>
    <row r="56" spans="1:26" ht="30" customHeight="1">
      <c r="A56" s="4002" t="s">
        <v>3344</v>
      </c>
      <c r="B56" s="4076" t="s">
        <v>4162</v>
      </c>
      <c r="C56" s="3978" t="s">
        <v>4163</v>
      </c>
      <c r="D56" s="4017"/>
      <c r="E56" s="4017"/>
      <c r="F56" s="4083"/>
      <c r="G56" s="4009">
        <v>0.05</v>
      </c>
      <c r="H56" s="4009">
        <v>0.05</v>
      </c>
      <c r="I56" s="4084"/>
      <c r="J56" s="4067"/>
      <c r="K56" s="4067"/>
      <c r="L56" s="4073"/>
      <c r="M56" s="4065">
        <f>+D56*J56+E56*K56</f>
        <v>0</v>
      </c>
      <c r="N56" s="41"/>
      <c r="O56" s="41"/>
      <c r="P56" s="41"/>
      <c r="Q56" s="41"/>
      <c r="R56" s="41"/>
      <c r="S56" s="41"/>
      <c r="T56" s="41"/>
      <c r="U56" s="41"/>
      <c r="V56" s="41"/>
      <c r="W56" s="41"/>
      <c r="X56" s="41"/>
      <c r="Y56" s="41"/>
      <c r="Z56" s="41"/>
    </row>
    <row r="57" spans="1:26" ht="30" customHeight="1">
      <c r="A57" s="4002" t="s">
        <v>4104</v>
      </c>
      <c r="B57" s="4076" t="s">
        <v>4165</v>
      </c>
      <c r="C57" s="3983" t="s">
        <v>4269</v>
      </c>
      <c r="D57" s="4011"/>
      <c r="E57" s="4011"/>
      <c r="F57" s="4083"/>
      <c r="G57" s="4009">
        <v>0.1</v>
      </c>
      <c r="H57" s="4009">
        <v>0.1</v>
      </c>
      <c r="I57" s="4084"/>
      <c r="J57" s="4067"/>
      <c r="K57" s="4067"/>
      <c r="L57" s="4073"/>
      <c r="M57" s="4065">
        <f>+D57*J57+E57*K57</f>
        <v>0</v>
      </c>
      <c r="N57" s="41"/>
      <c r="O57" s="41"/>
      <c r="P57" s="41"/>
      <c r="Q57" s="41"/>
      <c r="R57" s="41"/>
      <c r="S57" s="41"/>
      <c r="T57" s="41"/>
      <c r="U57" s="41"/>
      <c r="V57" s="41"/>
      <c r="W57" s="41"/>
      <c r="X57" s="41"/>
      <c r="Y57" s="41"/>
      <c r="Z57" s="41"/>
    </row>
    <row r="58" spans="1:26" ht="30" customHeight="1" thickBot="1">
      <c r="A58" s="4085" t="s">
        <v>4106</v>
      </c>
      <c r="B58" s="4086" t="s">
        <v>4168</v>
      </c>
      <c r="C58" s="3985" t="s">
        <v>4270</v>
      </c>
      <c r="D58" s="4087"/>
      <c r="E58" s="4087"/>
      <c r="F58" s="4088"/>
      <c r="G58" s="4025">
        <v>1</v>
      </c>
      <c r="H58" s="4025">
        <v>1</v>
      </c>
      <c r="I58" s="4089"/>
      <c r="J58" s="4067"/>
      <c r="K58" s="4067"/>
      <c r="L58" s="4090"/>
      <c r="M58" s="4065">
        <f>+D58*J58+E58*K58</f>
        <v>0</v>
      </c>
      <c r="N58" s="41"/>
      <c r="O58" s="41"/>
      <c r="P58" s="41"/>
      <c r="Q58" s="41"/>
      <c r="R58" s="41"/>
      <c r="S58" s="41"/>
      <c r="T58" s="41"/>
      <c r="U58" s="41"/>
      <c r="V58" s="41"/>
      <c r="W58" s="41"/>
      <c r="X58" s="41"/>
      <c r="Y58" s="41"/>
      <c r="Z58" s="41"/>
    </row>
    <row r="59" spans="1:26" ht="15">
      <c r="N59" s="41"/>
      <c r="O59" s="41"/>
      <c r="P59" s="41"/>
      <c r="Q59" s="41"/>
      <c r="R59" s="41"/>
      <c r="S59" s="41"/>
      <c r="T59" s="41"/>
      <c r="U59" s="41"/>
      <c r="V59" s="41"/>
      <c r="W59" s="41"/>
      <c r="X59" s="41"/>
      <c r="Y59" s="41"/>
      <c r="Z59" s="41"/>
    </row>
    <row r="60" spans="1:26" ht="15">
      <c r="N60" s="41"/>
      <c r="O60" s="41"/>
      <c r="P60" s="41"/>
      <c r="Q60" s="41"/>
      <c r="R60" s="41"/>
      <c r="S60" s="41"/>
      <c r="T60" s="41"/>
      <c r="U60" s="41"/>
      <c r="V60" s="41"/>
      <c r="W60" s="41"/>
      <c r="X60" s="41"/>
      <c r="Y60" s="41"/>
      <c r="Z60" s="41"/>
    </row>
    <row r="61" spans="1:26" ht="15">
      <c r="N61" s="41"/>
      <c r="O61" s="41"/>
      <c r="P61" s="41"/>
      <c r="Q61" s="41"/>
      <c r="R61" s="41"/>
      <c r="S61" s="41"/>
      <c r="T61" s="41"/>
      <c r="U61" s="41"/>
      <c r="V61" s="41"/>
      <c r="W61" s="41"/>
      <c r="X61" s="41"/>
      <c r="Y61" s="41"/>
      <c r="Z61" s="41"/>
    </row>
    <row r="62" spans="1:26" ht="15">
      <c r="N62" s="41"/>
      <c r="O62" s="41"/>
      <c r="P62" s="41"/>
      <c r="Q62" s="41"/>
      <c r="R62" s="41"/>
      <c r="S62" s="41"/>
      <c r="T62" s="41"/>
      <c r="U62" s="41"/>
      <c r="V62" s="41"/>
      <c r="W62" s="41"/>
      <c r="X62" s="41"/>
      <c r="Y62" s="41"/>
      <c r="Z62" s="41"/>
    </row>
    <row r="63" spans="1:26" ht="15">
      <c r="N63" s="41"/>
      <c r="O63" s="41"/>
      <c r="P63" s="41"/>
      <c r="Q63" s="41"/>
      <c r="R63" s="41"/>
      <c r="S63" s="41"/>
      <c r="T63" s="41"/>
      <c r="U63" s="41"/>
      <c r="V63" s="41"/>
      <c r="W63" s="41"/>
      <c r="X63" s="41"/>
      <c r="Y63" s="41"/>
      <c r="Z63" s="41"/>
    </row>
    <row r="64" spans="1:26" ht="15">
      <c r="N64" s="41"/>
      <c r="O64" s="41"/>
      <c r="P64" s="41"/>
      <c r="Q64" s="41"/>
      <c r="R64" s="41"/>
      <c r="S64" s="41"/>
      <c r="T64" s="41"/>
      <c r="U64" s="41"/>
      <c r="V64" s="41"/>
      <c r="W64" s="41"/>
      <c r="X64" s="41"/>
      <c r="Y64" s="41"/>
      <c r="Z64" s="41"/>
    </row>
    <row r="65" spans="1:26" ht="15">
      <c r="N65" s="41"/>
      <c r="O65" s="41"/>
      <c r="P65" s="41"/>
      <c r="Q65" s="41"/>
      <c r="R65" s="41"/>
      <c r="S65" s="41"/>
      <c r="T65" s="41"/>
      <c r="U65" s="41"/>
      <c r="V65" s="41"/>
      <c r="W65" s="41"/>
      <c r="X65" s="41"/>
      <c r="Y65" s="41"/>
      <c r="Z65" s="41"/>
    </row>
    <row r="66" spans="1:26" ht="15">
      <c r="N66" s="41"/>
      <c r="O66" s="41"/>
      <c r="P66" s="41"/>
      <c r="Q66" s="41"/>
      <c r="R66" s="41"/>
      <c r="S66" s="41"/>
      <c r="T66" s="41"/>
      <c r="U66" s="41"/>
      <c r="V66" s="41"/>
      <c r="W66" s="41"/>
      <c r="X66" s="41"/>
      <c r="Y66" s="41"/>
      <c r="Z66" s="41"/>
    </row>
    <row r="78" spans="1:26">
      <c r="A78" s="3310"/>
      <c r="B78" s="3310"/>
    </row>
  </sheetData>
  <mergeCells count="12">
    <mergeCell ref="J9:K9"/>
    <mergeCell ref="L9:L10"/>
    <mergeCell ref="A7:M7"/>
    <mergeCell ref="A8:C10"/>
    <mergeCell ref="D8:F8"/>
    <mergeCell ref="G8:I8"/>
    <mergeCell ref="J8:L8"/>
    <mergeCell ref="M8:M10"/>
    <mergeCell ref="D9:E9"/>
    <mergeCell ref="F9:F10"/>
    <mergeCell ref="G9:H9"/>
    <mergeCell ref="I9:I10"/>
  </mergeCell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zoomScale="70" zoomScaleNormal="70" workbookViewId="0"/>
  </sheetViews>
  <sheetFormatPr defaultColWidth="11.42578125" defaultRowHeight="14.25"/>
  <cols>
    <col min="1" max="1" width="13.42578125" style="3309" customWidth="1"/>
    <col min="2" max="2" width="8.7109375" style="3314" customWidth="1"/>
    <col min="3" max="3" width="106.42578125" style="3310" customWidth="1"/>
    <col min="4" max="13" width="20.7109375" style="3310" customWidth="1"/>
    <col min="14" max="14" width="15.140625" style="3310" bestFit="1" customWidth="1"/>
    <col min="15" max="15" width="18.42578125" style="3310" customWidth="1"/>
    <col min="16" max="16" width="11.42578125" style="3310" bestFit="1" customWidth="1"/>
    <col min="17" max="16384" width="11.42578125" style="3310"/>
  </cols>
  <sheetData>
    <row r="1" spans="1:26" ht="15">
      <c r="A1" s="3893" t="s">
        <v>48</v>
      </c>
      <c r="B1" s="3893" t="s">
        <v>1022</v>
      </c>
    </row>
    <row r="2" spans="1:26" ht="15">
      <c r="A2" s="3893" t="s">
        <v>49</v>
      </c>
      <c r="B2" s="3893" t="s">
        <v>4012</v>
      </c>
    </row>
    <row r="3" spans="1:26" ht="15">
      <c r="A3" s="3893" t="s">
        <v>47</v>
      </c>
      <c r="B3" s="3893" t="s">
        <v>4048</v>
      </c>
    </row>
    <row r="4" spans="1:26" ht="15">
      <c r="A4" s="3893" t="s">
        <v>51</v>
      </c>
      <c r="B4" s="3893" t="s">
        <v>71</v>
      </c>
    </row>
    <row r="6" spans="1:26" ht="15.75" customHeight="1" thickBot="1">
      <c r="A6" s="3379"/>
    </row>
    <row r="7" spans="1:26" ht="29.25" customHeight="1" thickBot="1">
      <c r="A7" s="5235" t="s">
        <v>4253</v>
      </c>
      <c r="B7" s="5236"/>
      <c r="C7" s="5236"/>
      <c r="D7" s="5236"/>
      <c r="E7" s="5236"/>
      <c r="F7" s="5236"/>
      <c r="G7" s="5236"/>
      <c r="H7" s="5236"/>
      <c r="I7" s="5236"/>
      <c r="J7" s="5236"/>
      <c r="K7" s="5236"/>
      <c r="L7" s="5236"/>
      <c r="M7" s="5237"/>
      <c r="N7" s="41"/>
      <c r="O7" s="41"/>
      <c r="P7" s="41"/>
      <c r="Q7" s="41"/>
      <c r="R7" s="41"/>
      <c r="S7" s="41"/>
      <c r="T7" s="41"/>
      <c r="U7" s="41"/>
      <c r="V7" s="41"/>
      <c r="W7" s="41"/>
      <c r="X7" s="41"/>
      <c r="Y7" s="41"/>
      <c r="Z7" s="41"/>
    </row>
    <row r="8" spans="1:26" s="3319" customFormat="1" ht="51.75" customHeight="1">
      <c r="A8" s="5238"/>
      <c r="B8" s="5373"/>
      <c r="C8" s="5374"/>
      <c r="D8" s="5375" t="s">
        <v>2783</v>
      </c>
      <c r="E8" s="5375"/>
      <c r="F8" s="5375"/>
      <c r="G8" s="5376" t="s">
        <v>4050</v>
      </c>
      <c r="H8" s="5377"/>
      <c r="I8" s="5378"/>
      <c r="J8" s="5376" t="s">
        <v>4254</v>
      </c>
      <c r="K8" s="5377"/>
      <c r="L8" s="5378"/>
      <c r="M8" s="5379" t="s">
        <v>4052</v>
      </c>
      <c r="N8" s="41"/>
      <c r="O8" s="41"/>
      <c r="P8" s="41"/>
      <c r="Q8" s="41"/>
      <c r="R8" s="41"/>
      <c r="S8" s="41"/>
      <c r="T8" s="41"/>
      <c r="U8" s="41"/>
      <c r="V8" s="41"/>
      <c r="W8" s="41"/>
      <c r="X8" s="41"/>
      <c r="Y8" s="41"/>
      <c r="Z8" s="41"/>
    </row>
    <row r="9" spans="1:26" s="3319" customFormat="1" ht="30" customHeight="1">
      <c r="A9" s="5355"/>
      <c r="B9" s="5356"/>
      <c r="C9" s="5357"/>
      <c r="D9" s="5370" t="s">
        <v>4053</v>
      </c>
      <c r="E9" s="5371"/>
      <c r="F9" s="5372" t="s">
        <v>4255</v>
      </c>
      <c r="G9" s="5370" t="s">
        <v>4053</v>
      </c>
      <c r="H9" s="5371"/>
      <c r="I9" s="5372" t="s">
        <v>4255</v>
      </c>
      <c r="J9" s="5370" t="s">
        <v>4053</v>
      </c>
      <c r="K9" s="5371"/>
      <c r="L9" s="5372" t="s">
        <v>4055</v>
      </c>
      <c r="M9" s="5380"/>
      <c r="N9" s="41"/>
      <c r="O9" s="41"/>
      <c r="P9" s="41"/>
      <c r="Q9" s="41"/>
      <c r="R9" s="41"/>
      <c r="S9" s="41"/>
      <c r="T9" s="41"/>
      <c r="U9" s="41"/>
      <c r="V9" s="41"/>
      <c r="W9" s="41"/>
      <c r="X9" s="41"/>
      <c r="Y9" s="41"/>
      <c r="Z9" s="41"/>
    </row>
    <row r="10" spans="1:26" s="3319" customFormat="1" ht="51.75" customHeight="1">
      <c r="A10" s="5358"/>
      <c r="B10" s="5359"/>
      <c r="C10" s="5360"/>
      <c r="D10" s="3736" t="s">
        <v>4256</v>
      </c>
      <c r="E10" s="3736" t="s">
        <v>4058</v>
      </c>
      <c r="F10" s="5336"/>
      <c r="G10" s="3736" t="s">
        <v>4256</v>
      </c>
      <c r="H10" s="3736" t="s">
        <v>4058</v>
      </c>
      <c r="I10" s="5336"/>
      <c r="J10" s="3736" t="s">
        <v>4256</v>
      </c>
      <c r="K10" s="3736" t="s">
        <v>4058</v>
      </c>
      <c r="L10" s="5336"/>
      <c r="M10" s="5380"/>
      <c r="N10" s="41"/>
      <c r="O10" s="41"/>
      <c r="P10" s="41"/>
      <c r="Q10" s="41"/>
      <c r="R10" s="41"/>
      <c r="S10" s="41"/>
      <c r="T10" s="41"/>
      <c r="U10" s="41"/>
      <c r="V10" s="41"/>
      <c r="W10" s="41"/>
      <c r="X10" s="41"/>
      <c r="Y10" s="41"/>
      <c r="Z10" s="41"/>
    </row>
    <row r="11" spans="1:26" s="3319" customFormat="1" ht="30.75" customHeight="1">
      <c r="A11" s="4056" t="s">
        <v>1651</v>
      </c>
      <c r="B11" s="4057" t="s">
        <v>4059</v>
      </c>
      <c r="C11" s="4058" t="s">
        <v>1415</v>
      </c>
      <c r="D11" s="3992" t="s">
        <v>3273</v>
      </c>
      <c r="E11" s="3992" t="s">
        <v>3274</v>
      </c>
      <c r="F11" s="3992" t="s">
        <v>3275</v>
      </c>
      <c r="G11" s="3992" t="s">
        <v>3276</v>
      </c>
      <c r="H11" s="3992" t="s">
        <v>3277</v>
      </c>
      <c r="I11" s="3992" t="s">
        <v>3278</v>
      </c>
      <c r="J11" s="3992" t="s">
        <v>3324</v>
      </c>
      <c r="K11" s="3992" t="s">
        <v>3325</v>
      </c>
      <c r="L11" s="3992" t="s">
        <v>3326</v>
      </c>
      <c r="M11" s="4091" t="s">
        <v>3066</v>
      </c>
      <c r="N11" s="41"/>
      <c r="O11" s="41"/>
      <c r="P11" s="41"/>
      <c r="Q11" s="41"/>
      <c r="R11" s="41"/>
      <c r="S11" s="41"/>
      <c r="T11" s="41"/>
      <c r="U11" s="41"/>
      <c r="V11" s="41"/>
      <c r="W11" s="41"/>
      <c r="X11" s="41"/>
      <c r="Y11" s="41"/>
      <c r="Z11" s="41"/>
    </row>
    <row r="12" spans="1:26" s="3319" customFormat="1" ht="30" customHeight="1">
      <c r="A12" s="4002" t="s">
        <v>3273</v>
      </c>
      <c r="B12" s="4061">
        <v>1</v>
      </c>
      <c r="C12" s="2553" t="s">
        <v>4257</v>
      </c>
      <c r="D12" s="4062"/>
      <c r="E12" s="4062"/>
      <c r="F12" s="4062"/>
      <c r="G12" s="4063"/>
      <c r="H12" s="4063"/>
      <c r="I12" s="4063"/>
      <c r="J12" s="4064"/>
      <c r="K12" s="4064"/>
      <c r="L12" s="4064"/>
      <c r="M12" s="4065">
        <f>+M13+M16+M36+M39+M47+M48+M52+M53+M54</f>
        <v>0</v>
      </c>
      <c r="N12" s="41"/>
      <c r="O12" s="41"/>
      <c r="P12" s="41"/>
      <c r="Q12" s="41"/>
      <c r="R12" s="41"/>
      <c r="S12" s="41"/>
      <c r="T12" s="41"/>
      <c r="U12" s="41"/>
      <c r="V12" s="41"/>
      <c r="W12" s="41"/>
      <c r="X12" s="41"/>
      <c r="Y12" s="41"/>
      <c r="Z12" s="41"/>
    </row>
    <row r="13" spans="1:26" s="3319" customFormat="1" ht="30" customHeight="1">
      <c r="A13" s="4002" t="s">
        <v>3274</v>
      </c>
      <c r="B13" s="4061" t="s">
        <v>1420</v>
      </c>
      <c r="C13" s="2553" t="s">
        <v>4061</v>
      </c>
      <c r="D13" s="4067"/>
      <c r="E13" s="4067"/>
      <c r="F13" s="4067"/>
      <c r="G13" s="4063"/>
      <c r="H13" s="4063"/>
      <c r="I13" s="4063"/>
      <c r="J13" s="4064"/>
      <c r="K13" s="4064"/>
      <c r="L13" s="4064"/>
      <c r="M13" s="4065">
        <f>+M14+M15</f>
        <v>0</v>
      </c>
      <c r="N13" s="41"/>
      <c r="O13" s="41"/>
      <c r="P13" s="41"/>
      <c r="Q13" s="41"/>
      <c r="R13" s="41"/>
      <c r="S13" s="41"/>
      <c r="T13" s="41"/>
      <c r="U13" s="41"/>
      <c r="V13" s="41"/>
      <c r="W13" s="41"/>
      <c r="X13" s="41"/>
      <c r="Y13" s="41"/>
      <c r="Z13" s="41"/>
    </row>
    <row r="14" spans="1:26" ht="30" customHeight="1">
      <c r="A14" s="4002" t="s">
        <v>3275</v>
      </c>
      <c r="B14" s="4068" t="s">
        <v>1423</v>
      </c>
      <c r="C14" s="3489" t="s">
        <v>4258</v>
      </c>
      <c r="D14" s="4008"/>
      <c r="E14" s="4008"/>
      <c r="F14" s="4008"/>
      <c r="G14" s="4009">
        <v>0</v>
      </c>
      <c r="H14" s="4009">
        <v>0</v>
      </c>
      <c r="I14" s="4069">
        <v>0</v>
      </c>
      <c r="J14" s="4067"/>
      <c r="K14" s="4067"/>
      <c r="L14" s="4067"/>
      <c r="M14" s="4065">
        <f>+D14*J14+E14*K14+F14*L14</f>
        <v>0</v>
      </c>
      <c r="N14" s="41"/>
      <c r="O14" s="41"/>
      <c r="P14" s="41"/>
      <c r="Q14" s="41"/>
      <c r="R14" s="41"/>
      <c r="S14" s="41"/>
      <c r="T14" s="41"/>
      <c r="U14" s="41"/>
      <c r="V14" s="41"/>
      <c r="W14" s="41"/>
      <c r="X14" s="41"/>
      <c r="Y14" s="41"/>
      <c r="Z14" s="41"/>
    </row>
    <row r="15" spans="1:26" ht="30" customHeight="1">
      <c r="A15" s="4002" t="s">
        <v>3276</v>
      </c>
      <c r="B15" s="4068" t="s">
        <v>1550</v>
      </c>
      <c r="C15" s="4070" t="s">
        <v>4259</v>
      </c>
      <c r="D15" s="4008"/>
      <c r="E15" s="4008"/>
      <c r="F15" s="4071"/>
      <c r="G15" s="4009">
        <v>0</v>
      </c>
      <c r="H15" s="4009">
        <v>1</v>
      </c>
      <c r="I15" s="4072"/>
      <c r="J15" s="4067"/>
      <c r="K15" s="4067"/>
      <c r="L15" s="4071"/>
      <c r="M15" s="4065">
        <f>+D15*J15+E15*K15</f>
        <v>0</v>
      </c>
      <c r="N15" s="41"/>
      <c r="O15" s="41"/>
      <c r="P15" s="41"/>
      <c r="Q15" s="41"/>
      <c r="R15" s="41"/>
      <c r="S15" s="41"/>
      <c r="T15" s="41"/>
      <c r="U15" s="41"/>
      <c r="V15" s="41"/>
      <c r="W15" s="41"/>
      <c r="X15" s="41"/>
      <c r="Y15" s="41"/>
      <c r="Z15" s="41"/>
    </row>
    <row r="16" spans="1:26" ht="30" customHeight="1">
      <c r="A16" s="4002" t="s">
        <v>3277</v>
      </c>
      <c r="B16" s="4061" t="s">
        <v>1601</v>
      </c>
      <c r="C16" s="2553" t="s">
        <v>4067</v>
      </c>
      <c r="D16" s="4073"/>
      <c r="E16" s="4073"/>
      <c r="F16" s="4067"/>
      <c r="G16" s="4074"/>
      <c r="H16" s="4075"/>
      <c r="I16" s="4075"/>
      <c r="J16" s="4071"/>
      <c r="K16" s="4071"/>
      <c r="L16" s="4071"/>
      <c r="M16" s="4065">
        <f>+M17+M21+M25+M29+M33</f>
        <v>0</v>
      </c>
      <c r="N16" s="41"/>
      <c r="O16" s="41"/>
      <c r="P16" s="41"/>
      <c r="Q16" s="41"/>
      <c r="R16" s="41"/>
      <c r="S16" s="41"/>
      <c r="T16" s="41"/>
      <c r="U16" s="41"/>
      <c r="V16" s="41"/>
      <c r="W16" s="41"/>
      <c r="X16" s="41"/>
      <c r="Y16" s="41"/>
      <c r="Z16" s="41"/>
    </row>
    <row r="17" spans="1:26" ht="30" customHeight="1">
      <c r="A17" s="4002" t="s">
        <v>3278</v>
      </c>
      <c r="B17" s="4076" t="s">
        <v>1604</v>
      </c>
      <c r="C17" s="3489" t="s">
        <v>4068</v>
      </c>
      <c r="D17" s="4073"/>
      <c r="E17" s="4073"/>
      <c r="F17" s="4008"/>
      <c r="G17" s="4074"/>
      <c r="H17" s="4075"/>
      <c r="I17" s="4075"/>
      <c r="J17" s="4077"/>
      <c r="K17" s="4077"/>
      <c r="L17" s="4071"/>
      <c r="M17" s="4065">
        <f>+M18+M19+M20</f>
        <v>0</v>
      </c>
      <c r="N17" s="41"/>
      <c r="O17" s="41"/>
      <c r="P17" s="41"/>
      <c r="Q17" s="41"/>
      <c r="R17" s="41"/>
      <c r="S17" s="41"/>
      <c r="T17" s="41"/>
      <c r="U17" s="41"/>
      <c r="V17" s="41"/>
      <c r="W17" s="41"/>
      <c r="X17" s="41"/>
      <c r="Y17" s="41"/>
      <c r="Z17" s="41"/>
    </row>
    <row r="18" spans="1:26" ht="30.75" customHeight="1">
      <c r="A18" s="4002" t="s">
        <v>3324</v>
      </c>
      <c r="B18" s="4076" t="s">
        <v>1607</v>
      </c>
      <c r="C18" s="3342" t="s">
        <v>4063</v>
      </c>
      <c r="D18" s="4073"/>
      <c r="E18" s="4073"/>
      <c r="F18" s="4011"/>
      <c r="G18" s="4075"/>
      <c r="H18" s="4075"/>
      <c r="I18" s="4009">
        <v>0</v>
      </c>
      <c r="J18" s="4073"/>
      <c r="K18" s="4073"/>
      <c r="L18" s="4067"/>
      <c r="M18" s="4065">
        <f>+L18*F18</f>
        <v>0</v>
      </c>
      <c r="N18" s="41"/>
      <c r="O18" s="41"/>
      <c r="P18" s="41"/>
      <c r="Q18" s="41"/>
      <c r="R18" s="41"/>
      <c r="S18" s="41"/>
      <c r="T18" s="41"/>
      <c r="U18" s="41"/>
      <c r="V18" s="41"/>
      <c r="W18" s="41"/>
      <c r="X18" s="41"/>
      <c r="Y18" s="41"/>
      <c r="Z18" s="41"/>
    </row>
    <row r="19" spans="1:26" ht="30.75" customHeight="1">
      <c r="A19" s="4002" t="s">
        <v>3325</v>
      </c>
      <c r="B19" s="4076" t="s">
        <v>1610</v>
      </c>
      <c r="C19" s="3342" t="s">
        <v>4064</v>
      </c>
      <c r="D19" s="4073"/>
      <c r="E19" s="4073"/>
      <c r="F19" s="4011"/>
      <c r="G19" s="4075"/>
      <c r="H19" s="4075"/>
      <c r="I19" s="4009">
        <v>0.5</v>
      </c>
      <c r="J19" s="4073"/>
      <c r="K19" s="4073"/>
      <c r="L19" s="4067"/>
      <c r="M19" s="4065">
        <f>+L19*F19</f>
        <v>0</v>
      </c>
      <c r="N19" s="41"/>
      <c r="O19" s="41"/>
      <c r="P19" s="41"/>
      <c r="Q19" s="41"/>
      <c r="R19" s="41"/>
      <c r="S19" s="41"/>
      <c r="T19" s="41"/>
      <c r="U19" s="41"/>
      <c r="V19" s="41"/>
      <c r="W19" s="41"/>
      <c r="X19" s="41"/>
      <c r="Y19" s="41"/>
      <c r="Z19" s="41"/>
    </row>
    <row r="20" spans="1:26" ht="30" customHeight="1">
      <c r="A20" s="4002" t="s">
        <v>3326</v>
      </c>
      <c r="B20" s="4076" t="s">
        <v>1613</v>
      </c>
      <c r="C20" s="3342" t="s">
        <v>4065</v>
      </c>
      <c r="D20" s="4073"/>
      <c r="E20" s="4073"/>
      <c r="F20" s="4011"/>
      <c r="G20" s="4075"/>
      <c r="H20" s="4075"/>
      <c r="I20" s="4009">
        <v>1</v>
      </c>
      <c r="J20" s="4073"/>
      <c r="K20" s="4073"/>
      <c r="L20" s="4067"/>
      <c r="M20" s="4065">
        <f>+L20*F20</f>
        <v>0</v>
      </c>
      <c r="N20" s="41"/>
      <c r="O20" s="41"/>
      <c r="P20" s="41"/>
      <c r="Q20" s="41"/>
      <c r="R20" s="41"/>
      <c r="S20" s="41"/>
      <c r="T20" s="41"/>
      <c r="U20" s="41"/>
      <c r="V20" s="41"/>
      <c r="W20" s="41"/>
      <c r="X20" s="41"/>
      <c r="Y20" s="41"/>
      <c r="Z20" s="41"/>
    </row>
    <row r="21" spans="1:26" ht="30" customHeight="1">
      <c r="A21" s="4002" t="s">
        <v>3066</v>
      </c>
      <c r="B21" s="4076" t="s">
        <v>1630</v>
      </c>
      <c r="C21" s="3489" t="s">
        <v>4069</v>
      </c>
      <c r="D21" s="4073"/>
      <c r="E21" s="4073"/>
      <c r="F21" s="4011"/>
      <c r="G21" s="4074"/>
      <c r="H21" s="4075"/>
      <c r="I21" s="4075"/>
      <c r="J21" s="4073"/>
      <c r="K21" s="4073"/>
      <c r="L21" s="4071"/>
      <c r="M21" s="4065">
        <f>+M22+M23+M24</f>
        <v>0</v>
      </c>
      <c r="N21" s="41"/>
      <c r="O21" s="41"/>
      <c r="P21" s="41"/>
      <c r="Q21" s="41"/>
      <c r="R21" s="41"/>
      <c r="S21" s="41"/>
      <c r="T21" s="41"/>
      <c r="U21" s="41"/>
      <c r="V21" s="41"/>
      <c r="W21" s="41"/>
      <c r="X21" s="41"/>
      <c r="Y21" s="41"/>
      <c r="Z21" s="41"/>
    </row>
    <row r="22" spans="1:26" ht="30" customHeight="1">
      <c r="A22" s="4002" t="s">
        <v>3067</v>
      </c>
      <c r="B22" s="4076" t="s">
        <v>3475</v>
      </c>
      <c r="C22" s="3333" t="s">
        <v>4063</v>
      </c>
      <c r="D22" s="4073"/>
      <c r="E22" s="4073"/>
      <c r="F22" s="4011"/>
      <c r="G22" s="4075"/>
      <c r="H22" s="4075"/>
      <c r="I22" s="4009">
        <v>0.1</v>
      </c>
      <c r="J22" s="4073"/>
      <c r="K22" s="4073"/>
      <c r="L22" s="4067"/>
      <c r="M22" s="4065">
        <f>+L22*F22</f>
        <v>0</v>
      </c>
      <c r="N22" s="41"/>
      <c r="O22" s="41"/>
      <c r="P22" s="41"/>
      <c r="Q22" s="41"/>
      <c r="R22" s="41"/>
      <c r="S22" s="41"/>
      <c r="T22" s="41"/>
      <c r="U22" s="41"/>
      <c r="V22" s="41"/>
      <c r="W22" s="41"/>
      <c r="X22" s="41"/>
      <c r="Y22" s="41"/>
      <c r="Z22" s="41"/>
    </row>
    <row r="23" spans="1:26" ht="30" customHeight="1">
      <c r="A23" s="4002" t="s">
        <v>3068</v>
      </c>
      <c r="B23" s="4076" t="s">
        <v>3478</v>
      </c>
      <c r="C23" s="3333" t="s">
        <v>4064</v>
      </c>
      <c r="D23" s="4073"/>
      <c r="E23" s="4073"/>
      <c r="F23" s="4011"/>
      <c r="G23" s="4075"/>
      <c r="H23" s="4075"/>
      <c r="I23" s="4009">
        <v>0.5</v>
      </c>
      <c r="J23" s="4073"/>
      <c r="K23" s="4073"/>
      <c r="L23" s="4067"/>
      <c r="M23" s="4065">
        <f>+L23*F23</f>
        <v>0</v>
      </c>
      <c r="N23" s="41"/>
      <c r="O23" s="41"/>
      <c r="P23" s="41"/>
      <c r="Q23" s="41"/>
      <c r="R23" s="41"/>
      <c r="S23" s="41"/>
      <c r="T23" s="41"/>
      <c r="U23" s="41"/>
      <c r="V23" s="41"/>
      <c r="W23" s="41"/>
      <c r="X23" s="41"/>
      <c r="Y23" s="41"/>
      <c r="Z23" s="41"/>
    </row>
    <row r="24" spans="1:26" ht="30" customHeight="1">
      <c r="A24" s="4002" t="s">
        <v>3070</v>
      </c>
      <c r="B24" s="4076" t="s">
        <v>3668</v>
      </c>
      <c r="C24" s="3333" t="s">
        <v>4065</v>
      </c>
      <c r="D24" s="4073"/>
      <c r="E24" s="4073"/>
      <c r="F24" s="4011"/>
      <c r="G24" s="4075"/>
      <c r="H24" s="4075"/>
      <c r="I24" s="4009">
        <v>1</v>
      </c>
      <c r="J24" s="4073"/>
      <c r="K24" s="4073"/>
      <c r="L24" s="4067"/>
      <c r="M24" s="4065">
        <f>+L24*F24</f>
        <v>0</v>
      </c>
      <c r="N24" s="41"/>
      <c r="O24" s="41"/>
      <c r="P24" s="41"/>
      <c r="Q24" s="41"/>
      <c r="R24" s="41"/>
      <c r="S24" s="41"/>
      <c r="T24" s="41"/>
      <c r="U24" s="41"/>
      <c r="V24" s="41"/>
      <c r="W24" s="41"/>
      <c r="X24" s="41"/>
      <c r="Y24" s="41"/>
      <c r="Z24" s="41"/>
    </row>
    <row r="25" spans="1:26" ht="30" customHeight="1">
      <c r="A25" s="4002" t="s">
        <v>3071</v>
      </c>
      <c r="B25" s="4076" t="s">
        <v>1633</v>
      </c>
      <c r="C25" s="3489" t="s">
        <v>4070</v>
      </c>
      <c r="D25" s="4073"/>
      <c r="E25" s="4073"/>
      <c r="F25" s="4011"/>
      <c r="G25" s="4075"/>
      <c r="H25" s="4075"/>
      <c r="I25" s="4075"/>
      <c r="J25" s="4073"/>
      <c r="K25" s="4073"/>
      <c r="L25" s="4071"/>
      <c r="M25" s="4065">
        <f>+M26+M27+M28</f>
        <v>0</v>
      </c>
      <c r="N25" s="41"/>
      <c r="O25" s="41"/>
      <c r="P25" s="41"/>
      <c r="Q25" s="41"/>
      <c r="R25" s="41"/>
      <c r="S25" s="41"/>
      <c r="T25" s="41"/>
      <c r="U25" s="41"/>
      <c r="V25" s="41"/>
      <c r="W25" s="41"/>
      <c r="X25" s="41"/>
      <c r="Y25" s="41"/>
      <c r="Z25" s="41"/>
    </row>
    <row r="26" spans="1:26" ht="30" customHeight="1">
      <c r="A26" s="4002" t="s">
        <v>3072</v>
      </c>
      <c r="B26" s="4076" t="s">
        <v>4071</v>
      </c>
      <c r="C26" s="3333" t="s">
        <v>4063</v>
      </c>
      <c r="D26" s="4073"/>
      <c r="E26" s="4073"/>
      <c r="F26" s="4011"/>
      <c r="G26" s="4075"/>
      <c r="H26" s="4075"/>
      <c r="I26" s="4009">
        <v>0.2</v>
      </c>
      <c r="J26" s="4073"/>
      <c r="K26" s="4073"/>
      <c r="L26" s="4067"/>
      <c r="M26" s="4065">
        <f>+L26*F26</f>
        <v>0</v>
      </c>
      <c r="N26" s="41"/>
      <c r="O26" s="41"/>
      <c r="P26" s="41"/>
      <c r="Q26" s="41"/>
      <c r="R26" s="41"/>
      <c r="S26" s="41"/>
      <c r="T26" s="41"/>
      <c r="U26" s="41"/>
      <c r="V26" s="41"/>
      <c r="W26" s="41"/>
      <c r="X26" s="41"/>
      <c r="Y26" s="41"/>
      <c r="Z26" s="41"/>
    </row>
    <row r="27" spans="1:26" ht="30" customHeight="1">
      <c r="A27" s="4002" t="s">
        <v>3108</v>
      </c>
      <c r="B27" s="4076" t="s">
        <v>4072</v>
      </c>
      <c r="C27" s="3333" t="s">
        <v>4064</v>
      </c>
      <c r="D27" s="4073"/>
      <c r="E27" s="4073"/>
      <c r="F27" s="4011"/>
      <c r="G27" s="4075"/>
      <c r="H27" s="4075"/>
      <c r="I27" s="4009">
        <v>0.5</v>
      </c>
      <c r="J27" s="4073"/>
      <c r="K27" s="4073"/>
      <c r="L27" s="4067"/>
      <c r="M27" s="4065">
        <f>+L27*F27</f>
        <v>0</v>
      </c>
      <c r="N27" s="41"/>
      <c r="O27" s="41"/>
      <c r="P27" s="41"/>
      <c r="Q27" s="41"/>
      <c r="R27" s="41"/>
      <c r="S27" s="41"/>
      <c r="T27" s="41"/>
      <c r="U27" s="41"/>
      <c r="V27" s="41"/>
      <c r="W27" s="41"/>
      <c r="X27" s="41"/>
      <c r="Y27" s="41"/>
      <c r="Z27" s="41"/>
    </row>
    <row r="28" spans="1:26" ht="30" customHeight="1">
      <c r="A28" s="4002" t="s">
        <v>3110</v>
      </c>
      <c r="B28" s="4076" t="s">
        <v>4073</v>
      </c>
      <c r="C28" s="3333" t="s">
        <v>4065</v>
      </c>
      <c r="D28" s="4073"/>
      <c r="E28" s="4073"/>
      <c r="F28" s="4011"/>
      <c r="G28" s="4075"/>
      <c r="H28" s="4075"/>
      <c r="I28" s="4009">
        <v>1</v>
      </c>
      <c r="J28" s="4073"/>
      <c r="K28" s="4073"/>
      <c r="L28" s="4067"/>
      <c r="M28" s="4065">
        <f>+L28*F28</f>
        <v>0</v>
      </c>
      <c r="N28" s="41"/>
      <c r="O28" s="41"/>
      <c r="P28" s="41"/>
      <c r="Q28" s="41"/>
      <c r="R28" s="41"/>
      <c r="S28" s="41"/>
      <c r="T28" s="41"/>
      <c r="U28" s="41"/>
      <c r="V28" s="41"/>
      <c r="W28" s="41"/>
      <c r="X28" s="41"/>
      <c r="Y28" s="41"/>
      <c r="Z28" s="41"/>
    </row>
    <row r="29" spans="1:26" ht="28.5">
      <c r="A29" s="4002" t="s">
        <v>3111</v>
      </c>
      <c r="B29" s="4076" t="s">
        <v>1636</v>
      </c>
      <c r="C29" s="4070" t="s">
        <v>4074</v>
      </c>
      <c r="D29" s="4073"/>
      <c r="E29" s="4073"/>
      <c r="F29" s="4011"/>
      <c r="G29" s="4074"/>
      <c r="H29" s="4075"/>
      <c r="I29" s="4075"/>
      <c r="J29" s="4071"/>
      <c r="K29" s="4071"/>
      <c r="L29" s="4071"/>
      <c r="M29" s="4065">
        <f>+M30+M31+M32</f>
        <v>0</v>
      </c>
      <c r="N29" s="41"/>
      <c r="O29" s="41"/>
      <c r="P29" s="41"/>
      <c r="Q29" s="41"/>
      <c r="R29" s="41"/>
      <c r="S29" s="41"/>
      <c r="T29" s="41"/>
      <c r="U29" s="41"/>
      <c r="V29" s="41"/>
      <c r="W29" s="41"/>
      <c r="X29" s="41"/>
      <c r="Y29" s="41"/>
      <c r="Z29" s="41"/>
    </row>
    <row r="30" spans="1:26" ht="30" customHeight="1">
      <c r="A30" s="4002" t="s">
        <v>3112</v>
      </c>
      <c r="B30" s="4076" t="s">
        <v>4075</v>
      </c>
      <c r="C30" s="3342" t="s">
        <v>4063</v>
      </c>
      <c r="D30" s="4073"/>
      <c r="E30" s="4073"/>
      <c r="F30" s="4011"/>
      <c r="G30" s="4074"/>
      <c r="H30" s="4074"/>
      <c r="I30" s="4009">
        <v>0.2</v>
      </c>
      <c r="J30" s="4073"/>
      <c r="K30" s="4073"/>
      <c r="L30" s="4067"/>
      <c r="M30" s="4065">
        <f>+L30*F30</f>
        <v>0</v>
      </c>
      <c r="N30" s="41"/>
      <c r="O30" s="41"/>
      <c r="P30" s="41"/>
      <c r="Q30" s="41"/>
      <c r="R30" s="41"/>
      <c r="S30" s="41"/>
      <c r="T30" s="41"/>
      <c r="U30" s="41"/>
      <c r="V30" s="41"/>
      <c r="W30" s="41"/>
      <c r="X30" s="41"/>
      <c r="Y30" s="41"/>
      <c r="Z30" s="41"/>
    </row>
    <row r="31" spans="1:26" ht="30" customHeight="1">
      <c r="A31" s="4002" t="s">
        <v>3113</v>
      </c>
      <c r="B31" s="4076" t="s">
        <v>4076</v>
      </c>
      <c r="C31" s="3342" t="s">
        <v>4064</v>
      </c>
      <c r="D31" s="4073"/>
      <c r="E31" s="4073"/>
      <c r="F31" s="4011"/>
      <c r="G31" s="4074"/>
      <c r="H31" s="4074"/>
      <c r="I31" s="4009">
        <v>0.5</v>
      </c>
      <c r="J31" s="4073"/>
      <c r="K31" s="4073"/>
      <c r="L31" s="4067"/>
      <c r="M31" s="4065">
        <f>+L31*F31</f>
        <v>0</v>
      </c>
      <c r="N31" s="41"/>
      <c r="O31" s="41"/>
      <c r="P31" s="41"/>
      <c r="Q31" s="41"/>
      <c r="R31" s="41"/>
      <c r="S31" s="41"/>
      <c r="T31" s="41"/>
      <c r="U31" s="41"/>
      <c r="V31" s="41"/>
      <c r="W31" s="41"/>
      <c r="X31" s="41"/>
      <c r="Y31" s="41"/>
      <c r="Z31" s="41"/>
    </row>
    <row r="32" spans="1:26" ht="30" customHeight="1">
      <c r="A32" s="4002" t="s">
        <v>3115</v>
      </c>
      <c r="B32" s="4076" t="s">
        <v>4077</v>
      </c>
      <c r="C32" s="3342" t="s">
        <v>4065</v>
      </c>
      <c r="D32" s="4073"/>
      <c r="E32" s="4073"/>
      <c r="F32" s="4011"/>
      <c r="G32" s="4074"/>
      <c r="H32" s="4074"/>
      <c r="I32" s="4009">
        <v>1</v>
      </c>
      <c r="J32" s="4073"/>
      <c r="K32" s="4073"/>
      <c r="L32" s="4067"/>
      <c r="M32" s="4065">
        <f>+L32*F32</f>
        <v>0</v>
      </c>
      <c r="N32" s="41"/>
      <c r="O32" s="41"/>
      <c r="P32" s="41"/>
      <c r="Q32" s="41"/>
      <c r="R32" s="41"/>
      <c r="S32" s="41"/>
      <c r="T32" s="41"/>
      <c r="U32" s="41"/>
      <c r="V32" s="41"/>
      <c r="W32" s="41"/>
      <c r="X32" s="41"/>
      <c r="Y32" s="41"/>
      <c r="Z32" s="41"/>
    </row>
    <row r="33" spans="1:26" ht="24.75" customHeight="1">
      <c r="A33" s="4002" t="s">
        <v>3117</v>
      </c>
      <c r="B33" s="4076" t="s">
        <v>1639</v>
      </c>
      <c r="C33" s="4070" t="s">
        <v>4260</v>
      </c>
      <c r="D33" s="4073"/>
      <c r="E33" s="4073"/>
      <c r="F33" s="4011"/>
      <c r="G33" s="4074"/>
      <c r="H33" s="4075"/>
      <c r="I33" s="4075"/>
      <c r="J33" s="4071"/>
      <c r="K33" s="4071"/>
      <c r="L33" s="4071"/>
      <c r="M33" s="4065">
        <f>+M34+M35</f>
        <v>0</v>
      </c>
      <c r="N33" s="41"/>
      <c r="O33" s="41"/>
      <c r="P33" s="41"/>
      <c r="Q33" s="41"/>
      <c r="R33" s="41"/>
      <c r="S33" s="41"/>
      <c r="T33" s="41"/>
      <c r="U33" s="41"/>
      <c r="V33" s="41"/>
      <c r="W33" s="41"/>
      <c r="X33" s="41"/>
      <c r="Y33" s="41"/>
      <c r="Z33" s="41"/>
    </row>
    <row r="34" spans="1:26" ht="30" customHeight="1">
      <c r="A34" s="4002" t="s">
        <v>3118</v>
      </c>
      <c r="B34" s="4076" t="s">
        <v>4079</v>
      </c>
      <c r="C34" s="3333" t="s">
        <v>4080</v>
      </c>
      <c r="D34" s="4073"/>
      <c r="E34" s="4073"/>
      <c r="F34" s="4011"/>
      <c r="G34" s="4074"/>
      <c r="H34" s="4075"/>
      <c r="I34" s="4009">
        <v>0.55000000000000004</v>
      </c>
      <c r="J34" s="4073"/>
      <c r="K34" s="4073"/>
      <c r="L34" s="4067"/>
      <c r="M34" s="4065">
        <f>+F34*L34</f>
        <v>0</v>
      </c>
      <c r="N34" s="41"/>
      <c r="O34" s="41"/>
      <c r="P34" s="41"/>
      <c r="Q34" s="41"/>
      <c r="R34" s="41"/>
      <c r="S34" s="41"/>
      <c r="T34" s="41"/>
      <c r="U34" s="41"/>
      <c r="V34" s="41"/>
      <c r="W34" s="41"/>
      <c r="X34" s="41"/>
      <c r="Y34" s="41"/>
      <c r="Z34" s="41"/>
    </row>
    <row r="35" spans="1:26" ht="30" customHeight="1">
      <c r="A35" s="4002" t="s">
        <v>3119</v>
      </c>
      <c r="B35" s="4076" t="s">
        <v>4081</v>
      </c>
      <c r="C35" s="3333" t="s">
        <v>4065</v>
      </c>
      <c r="D35" s="4073"/>
      <c r="E35" s="4073"/>
      <c r="F35" s="4011"/>
      <c r="G35" s="4074"/>
      <c r="H35" s="4075"/>
      <c r="I35" s="4009">
        <v>1</v>
      </c>
      <c r="J35" s="4073"/>
      <c r="K35" s="4073"/>
      <c r="L35" s="4067"/>
      <c r="M35" s="4065">
        <f>+F35*L35</f>
        <v>0</v>
      </c>
      <c r="N35" s="41"/>
      <c r="O35" s="41"/>
      <c r="P35" s="41"/>
      <c r="Q35" s="41"/>
      <c r="R35" s="41"/>
      <c r="S35" s="41"/>
      <c r="T35" s="41"/>
      <c r="U35" s="41"/>
      <c r="V35" s="41"/>
      <c r="W35" s="41"/>
      <c r="X35" s="41"/>
      <c r="Y35" s="41"/>
      <c r="Z35" s="41"/>
    </row>
    <row r="36" spans="1:26" ht="30" customHeight="1">
      <c r="A36" s="4002" t="s">
        <v>3120</v>
      </c>
      <c r="B36" s="4078" t="s">
        <v>1656</v>
      </c>
      <c r="C36" s="4079" t="s">
        <v>4082</v>
      </c>
      <c r="D36" s="4011"/>
      <c r="E36" s="4011"/>
      <c r="F36" s="4073"/>
      <c r="G36" s="4074"/>
      <c r="H36" s="4074"/>
      <c r="I36" s="4075"/>
      <c r="J36" s="4073"/>
      <c r="K36" s="4073"/>
      <c r="L36" s="4073"/>
      <c r="M36" s="4065">
        <f>+M37+M38</f>
        <v>0</v>
      </c>
      <c r="N36" s="41"/>
      <c r="O36" s="41"/>
      <c r="P36" s="41"/>
      <c r="Q36" s="41"/>
      <c r="R36" s="41"/>
      <c r="S36" s="41"/>
      <c r="T36" s="41"/>
      <c r="U36" s="41"/>
      <c r="V36" s="41"/>
      <c r="W36" s="41"/>
      <c r="X36" s="41"/>
      <c r="Y36" s="41"/>
      <c r="Z36" s="41"/>
    </row>
    <row r="37" spans="1:26" ht="30" customHeight="1">
      <c r="A37" s="4002" t="s">
        <v>3121</v>
      </c>
      <c r="B37" s="4076" t="s">
        <v>3796</v>
      </c>
      <c r="C37" s="3333" t="s">
        <v>4085</v>
      </c>
      <c r="D37" s="4008"/>
      <c r="E37" s="4008"/>
      <c r="F37" s="4073"/>
      <c r="G37" s="4009">
        <v>0.5</v>
      </c>
      <c r="H37" s="4009">
        <v>0.85</v>
      </c>
      <c r="I37" s="4075"/>
      <c r="J37" s="4067"/>
      <c r="K37" s="4067"/>
      <c r="L37" s="4073"/>
      <c r="M37" s="4065">
        <f>+D37*J37+E37*K37</f>
        <v>0</v>
      </c>
      <c r="N37" s="41"/>
      <c r="O37" s="41"/>
      <c r="P37" s="41"/>
      <c r="Q37" s="41"/>
      <c r="R37" s="41"/>
      <c r="S37" s="41"/>
      <c r="T37" s="41"/>
      <c r="U37" s="41"/>
      <c r="V37" s="41"/>
      <c r="W37" s="41"/>
      <c r="X37" s="41"/>
      <c r="Y37" s="41"/>
      <c r="Z37" s="41"/>
    </row>
    <row r="38" spans="1:26" ht="30" customHeight="1">
      <c r="A38" s="4002" t="s">
        <v>3122</v>
      </c>
      <c r="B38" s="4076" t="s">
        <v>3797</v>
      </c>
      <c r="C38" s="3333" t="s">
        <v>4087</v>
      </c>
      <c r="D38" s="4008"/>
      <c r="E38" s="4008"/>
      <c r="F38" s="4073"/>
      <c r="G38" s="4009">
        <v>1</v>
      </c>
      <c r="H38" s="4009">
        <v>1</v>
      </c>
      <c r="I38" s="4075"/>
      <c r="J38" s="4067"/>
      <c r="K38" s="4067"/>
      <c r="L38" s="4073"/>
      <c r="M38" s="4065">
        <f>+D38*J38+E38*K38</f>
        <v>0</v>
      </c>
      <c r="N38" s="41"/>
      <c r="O38" s="41"/>
      <c r="P38" s="41"/>
      <c r="Q38" s="41"/>
      <c r="R38" s="41"/>
      <c r="S38" s="41"/>
      <c r="T38" s="41"/>
      <c r="U38" s="41"/>
      <c r="V38" s="41"/>
      <c r="W38" s="41"/>
      <c r="X38" s="41"/>
      <c r="Y38" s="41"/>
      <c r="Z38" s="41"/>
    </row>
    <row r="39" spans="1:26" ht="30" customHeight="1">
      <c r="A39" s="4002" t="s">
        <v>3123</v>
      </c>
      <c r="B39" s="4078" t="s">
        <v>3763</v>
      </c>
      <c r="C39" s="4080" t="s">
        <v>4088</v>
      </c>
      <c r="D39" s="4008"/>
      <c r="E39" s="4008"/>
      <c r="F39" s="4073"/>
      <c r="G39" s="4074"/>
      <c r="H39" s="4074"/>
      <c r="I39" s="4075"/>
      <c r="J39" s="4073"/>
      <c r="K39" s="4073"/>
      <c r="L39" s="4073"/>
      <c r="M39" s="4065">
        <f>+M40+M43+M46</f>
        <v>0</v>
      </c>
      <c r="N39" s="41"/>
      <c r="O39" s="41"/>
      <c r="P39" s="41"/>
      <c r="Q39" s="41"/>
      <c r="R39" s="41"/>
      <c r="S39" s="41"/>
      <c r="T39" s="41"/>
      <c r="U39" s="41"/>
      <c r="V39" s="41"/>
      <c r="W39" s="41"/>
      <c r="X39" s="41"/>
      <c r="Y39" s="41"/>
      <c r="Z39" s="41"/>
    </row>
    <row r="40" spans="1:26" ht="30" customHeight="1">
      <c r="A40" s="4002" t="s">
        <v>3124</v>
      </c>
      <c r="B40" s="4076" t="s">
        <v>3801</v>
      </c>
      <c r="C40" s="4081" t="s">
        <v>4261</v>
      </c>
      <c r="D40" s="4008"/>
      <c r="E40" s="4008"/>
      <c r="F40" s="4073"/>
      <c r="G40" s="4074"/>
      <c r="H40" s="4074"/>
      <c r="I40" s="4075"/>
      <c r="J40" s="4073"/>
      <c r="K40" s="4073"/>
      <c r="L40" s="4073"/>
      <c r="M40" s="4065">
        <f>+M41+M42</f>
        <v>0</v>
      </c>
      <c r="N40" s="41"/>
      <c r="O40" s="41"/>
      <c r="P40" s="41"/>
      <c r="Q40" s="41"/>
      <c r="R40" s="41"/>
      <c r="S40" s="41"/>
      <c r="T40" s="41"/>
      <c r="U40" s="41"/>
      <c r="V40" s="41"/>
      <c r="W40" s="41"/>
      <c r="X40" s="41"/>
      <c r="Y40" s="41"/>
      <c r="Z40" s="41"/>
    </row>
    <row r="41" spans="1:26" ht="31.5" customHeight="1">
      <c r="A41" s="4002" t="s">
        <v>3125</v>
      </c>
      <c r="B41" s="4076" t="s">
        <v>4262</v>
      </c>
      <c r="C41" s="3333" t="s">
        <v>4080</v>
      </c>
      <c r="D41" s="4017"/>
      <c r="E41" s="4017"/>
      <c r="F41" s="4073"/>
      <c r="G41" s="4009">
        <v>0.5</v>
      </c>
      <c r="H41" s="4009">
        <v>0.85</v>
      </c>
      <c r="I41" s="4075"/>
      <c r="J41" s="4067"/>
      <c r="K41" s="4067"/>
      <c r="L41" s="4073"/>
      <c r="M41" s="4065">
        <f>+D41*J41+E41*K41</f>
        <v>0</v>
      </c>
      <c r="N41" s="41"/>
      <c r="O41" s="41"/>
      <c r="P41" s="41"/>
      <c r="Q41" s="41"/>
      <c r="R41" s="41"/>
      <c r="S41" s="41"/>
      <c r="T41" s="41"/>
      <c r="U41" s="41"/>
      <c r="V41" s="41"/>
      <c r="W41" s="41"/>
      <c r="X41" s="41"/>
      <c r="Y41" s="41"/>
      <c r="Z41" s="41"/>
    </row>
    <row r="42" spans="1:26" ht="30" customHeight="1">
      <c r="A42" s="4002" t="s">
        <v>3126</v>
      </c>
      <c r="B42" s="4076" t="s">
        <v>4263</v>
      </c>
      <c r="C42" s="3333" t="s">
        <v>4065</v>
      </c>
      <c r="D42" s="4017"/>
      <c r="E42" s="4017"/>
      <c r="F42" s="4073"/>
      <c r="G42" s="4009">
        <v>1</v>
      </c>
      <c r="H42" s="4009">
        <v>1</v>
      </c>
      <c r="I42" s="4075"/>
      <c r="J42" s="4067"/>
      <c r="K42" s="4067"/>
      <c r="L42" s="4073"/>
      <c r="M42" s="4065">
        <f>+D42*J42+E42*K42</f>
        <v>0</v>
      </c>
      <c r="N42" s="41"/>
      <c r="O42" s="41"/>
      <c r="P42" s="41"/>
      <c r="Q42" s="41"/>
      <c r="R42" s="41"/>
      <c r="S42" s="41"/>
      <c r="T42" s="41"/>
      <c r="U42" s="41"/>
      <c r="V42" s="41"/>
      <c r="W42" s="41"/>
      <c r="X42" s="41"/>
      <c r="Y42" s="41"/>
      <c r="Z42" s="41"/>
    </row>
    <row r="43" spans="1:26" ht="30" customHeight="1">
      <c r="A43" s="4002" t="s">
        <v>3127</v>
      </c>
      <c r="B43" s="4076" t="s">
        <v>3802</v>
      </c>
      <c r="C43" s="4081" t="s">
        <v>4264</v>
      </c>
      <c r="D43" s="4017"/>
      <c r="E43" s="4017"/>
      <c r="F43" s="4073"/>
      <c r="G43" s="4074"/>
      <c r="H43" s="4074"/>
      <c r="I43" s="4075"/>
      <c r="J43" s="4073"/>
      <c r="K43" s="4073"/>
      <c r="L43" s="4073"/>
      <c r="M43" s="4065">
        <f>+M44+M45</f>
        <v>0</v>
      </c>
      <c r="N43" s="41"/>
      <c r="O43" s="41"/>
      <c r="P43" s="41"/>
      <c r="Q43" s="41"/>
      <c r="R43" s="41"/>
      <c r="S43" s="41"/>
      <c r="T43" s="41"/>
      <c r="U43" s="41"/>
      <c r="V43" s="41"/>
      <c r="W43" s="41"/>
      <c r="X43" s="41"/>
      <c r="Y43" s="41"/>
      <c r="Z43" s="41"/>
    </row>
    <row r="44" spans="1:26" ht="30" customHeight="1">
      <c r="A44" s="4002" t="s">
        <v>3128</v>
      </c>
      <c r="B44" s="4076" t="s">
        <v>4091</v>
      </c>
      <c r="C44" s="3333" t="s">
        <v>4080</v>
      </c>
      <c r="D44" s="4082"/>
      <c r="E44" s="4082"/>
      <c r="F44" s="4073"/>
      <c r="G44" s="4009">
        <v>0.5</v>
      </c>
      <c r="H44" s="4009">
        <v>1</v>
      </c>
      <c r="I44" s="4075"/>
      <c r="J44" s="4067"/>
      <c r="K44" s="4067"/>
      <c r="L44" s="4073"/>
      <c r="M44" s="4065">
        <f>+D44*J44+E44*K44</f>
        <v>0</v>
      </c>
      <c r="N44" s="41"/>
      <c r="O44" s="41"/>
      <c r="P44" s="41"/>
      <c r="Q44" s="41"/>
      <c r="R44" s="41"/>
      <c r="S44" s="41"/>
      <c r="T44" s="41"/>
      <c r="U44" s="41"/>
      <c r="V44" s="41"/>
      <c r="W44" s="41"/>
      <c r="X44" s="41"/>
      <c r="Y44" s="41"/>
      <c r="Z44" s="41"/>
    </row>
    <row r="45" spans="1:26" ht="30" customHeight="1">
      <c r="A45" s="4002" t="s">
        <v>3129</v>
      </c>
      <c r="B45" s="4076" t="s">
        <v>4095</v>
      </c>
      <c r="C45" s="3333" t="s">
        <v>4065</v>
      </c>
      <c r="D45" s="4082"/>
      <c r="E45" s="4011"/>
      <c r="F45" s="4073"/>
      <c r="G45" s="4009">
        <v>1</v>
      </c>
      <c r="H45" s="4009">
        <v>1</v>
      </c>
      <c r="I45" s="4075"/>
      <c r="J45" s="4067"/>
      <c r="K45" s="4067"/>
      <c r="L45" s="4073"/>
      <c r="M45" s="4065">
        <f>+D45*J45+E45*K45</f>
        <v>0</v>
      </c>
      <c r="N45" s="41"/>
      <c r="O45" s="41"/>
      <c r="P45" s="41"/>
      <c r="Q45" s="41"/>
      <c r="R45" s="41"/>
      <c r="S45" s="41"/>
      <c r="T45" s="41"/>
      <c r="U45" s="41"/>
      <c r="V45" s="41"/>
      <c r="W45" s="41"/>
      <c r="X45" s="41"/>
      <c r="Y45" s="41"/>
      <c r="Z45" s="41"/>
    </row>
    <row r="46" spans="1:26" ht="30" customHeight="1">
      <c r="A46" s="4002" t="s">
        <v>3130</v>
      </c>
      <c r="B46" s="4076" t="s">
        <v>3803</v>
      </c>
      <c r="C46" s="3489" t="s">
        <v>4120</v>
      </c>
      <c r="D46" s="4082"/>
      <c r="E46" s="4011"/>
      <c r="F46" s="4073"/>
      <c r="G46" s="4009">
        <v>0.5</v>
      </c>
      <c r="H46" s="4009">
        <v>0.85</v>
      </c>
      <c r="I46" s="4075"/>
      <c r="J46" s="4067"/>
      <c r="K46" s="4067"/>
      <c r="L46" s="4073"/>
      <c r="M46" s="4065">
        <f>+D46*J46+E46*K46</f>
        <v>0</v>
      </c>
      <c r="N46" s="41"/>
      <c r="O46" s="41"/>
      <c r="P46" s="41"/>
      <c r="Q46" s="41"/>
      <c r="R46" s="41"/>
      <c r="S46" s="41"/>
      <c r="T46" s="41"/>
      <c r="U46" s="41"/>
      <c r="V46" s="41"/>
      <c r="W46" s="41"/>
      <c r="X46" s="41"/>
      <c r="Y46" s="41"/>
      <c r="Z46" s="41"/>
    </row>
    <row r="47" spans="1:26" ht="30" customHeight="1">
      <c r="A47" s="4002" t="s">
        <v>3131</v>
      </c>
      <c r="B47" s="4078" t="s">
        <v>4121</v>
      </c>
      <c r="C47" s="3946" t="s">
        <v>4122</v>
      </c>
      <c r="D47" s="4082"/>
      <c r="E47" s="4011"/>
      <c r="F47" s="4073"/>
      <c r="G47" s="4074"/>
      <c r="H47" s="4074"/>
      <c r="I47" s="4075"/>
      <c r="J47" s="4067"/>
      <c r="K47" s="4067"/>
      <c r="L47" s="4073"/>
      <c r="M47" s="4065">
        <f>+D47*J47+E47*K47</f>
        <v>0</v>
      </c>
      <c r="N47" s="41"/>
      <c r="O47" s="41"/>
      <c r="P47" s="41"/>
      <c r="Q47" s="41"/>
      <c r="R47" s="41"/>
      <c r="S47" s="41"/>
      <c r="T47" s="41"/>
      <c r="U47" s="41"/>
      <c r="V47" s="41"/>
      <c r="W47" s="41"/>
      <c r="X47" s="41"/>
      <c r="Y47" s="41"/>
      <c r="Z47" s="41"/>
    </row>
    <row r="48" spans="1:26" ht="30" customHeight="1">
      <c r="A48" s="4002" t="s">
        <v>3132</v>
      </c>
      <c r="B48" s="4078" t="s">
        <v>4123</v>
      </c>
      <c r="C48" s="3947" t="s">
        <v>4124</v>
      </c>
      <c r="D48" s="4011"/>
      <c r="E48" s="4082"/>
      <c r="F48" s="4073"/>
      <c r="G48" s="4074"/>
      <c r="H48" s="4074"/>
      <c r="I48" s="4074"/>
      <c r="J48" s="4073"/>
      <c r="K48" s="4073"/>
      <c r="L48" s="4073"/>
      <c r="M48" s="4065">
        <f>+M49+M50+M51</f>
        <v>0</v>
      </c>
      <c r="N48" s="41"/>
      <c r="O48" s="41"/>
      <c r="P48" s="41"/>
      <c r="Q48" s="41"/>
      <c r="R48" s="41"/>
      <c r="S48" s="41"/>
      <c r="T48" s="41"/>
      <c r="U48" s="41"/>
      <c r="V48" s="41"/>
      <c r="W48" s="41"/>
      <c r="X48" s="41"/>
      <c r="Y48" s="41"/>
      <c r="Z48" s="41"/>
    </row>
    <row r="49" spans="1:26" ht="30" customHeight="1">
      <c r="A49" s="4002" t="s">
        <v>3133</v>
      </c>
      <c r="B49" s="4076" t="s">
        <v>4126</v>
      </c>
      <c r="C49" s="3978" t="s">
        <v>4265</v>
      </c>
      <c r="D49" s="4008"/>
      <c r="E49" s="4083"/>
      <c r="F49" s="4083"/>
      <c r="G49" s="4009">
        <v>0.05</v>
      </c>
      <c r="H49" s="4075"/>
      <c r="I49" s="4075"/>
      <c r="J49" s="4067"/>
      <c r="K49" s="4073"/>
      <c r="L49" s="4073"/>
      <c r="M49" s="4065">
        <f>+D49*J49</f>
        <v>0</v>
      </c>
      <c r="N49" s="41"/>
      <c r="O49" s="41"/>
      <c r="P49" s="41"/>
      <c r="Q49" s="41"/>
      <c r="R49" s="41"/>
      <c r="S49" s="41"/>
      <c r="T49" s="41"/>
      <c r="U49" s="41"/>
      <c r="V49" s="41"/>
      <c r="W49" s="41"/>
      <c r="X49" s="41"/>
      <c r="Y49" s="41"/>
      <c r="Z49" s="41"/>
    </row>
    <row r="50" spans="1:26" ht="30" customHeight="1">
      <c r="A50" s="4002" t="s">
        <v>3134</v>
      </c>
      <c r="B50" s="4076" t="s">
        <v>4129</v>
      </c>
      <c r="C50" s="3978" t="s">
        <v>4266</v>
      </c>
      <c r="D50" s="4011"/>
      <c r="E50" s="4083"/>
      <c r="F50" s="4073"/>
      <c r="G50" s="4009">
        <v>1</v>
      </c>
      <c r="H50" s="4075"/>
      <c r="I50" s="4075"/>
      <c r="J50" s="4067"/>
      <c r="K50" s="4073"/>
      <c r="L50" s="4073"/>
      <c r="M50" s="4065">
        <f>+D50*J50</f>
        <v>0</v>
      </c>
      <c r="N50" s="41"/>
      <c r="O50" s="41"/>
      <c r="P50" s="41"/>
      <c r="Q50" s="41"/>
      <c r="R50" s="41"/>
      <c r="S50" s="41"/>
      <c r="T50" s="41"/>
      <c r="U50" s="41"/>
      <c r="V50" s="41"/>
      <c r="W50" s="41"/>
      <c r="X50" s="41"/>
      <c r="Y50" s="41"/>
      <c r="Z50" s="41"/>
    </row>
    <row r="51" spans="1:26" ht="30" customHeight="1">
      <c r="A51" s="4002" t="s">
        <v>4097</v>
      </c>
      <c r="B51" s="4076" t="s">
        <v>4131</v>
      </c>
      <c r="C51" s="3978" t="s">
        <v>4132</v>
      </c>
      <c r="D51" s="4011"/>
      <c r="E51" s="4082"/>
      <c r="F51" s="4082"/>
      <c r="G51" s="4009">
        <v>0.85</v>
      </c>
      <c r="H51" s="4009">
        <v>0.85</v>
      </c>
      <c r="I51" s="4009">
        <v>0.85</v>
      </c>
      <c r="J51" s="4067"/>
      <c r="K51" s="4067"/>
      <c r="L51" s="4067"/>
      <c r="M51" s="4065">
        <f>+D51*J51+E51*K51+F51*L51</f>
        <v>0</v>
      </c>
      <c r="N51" s="41"/>
      <c r="O51" s="41"/>
      <c r="P51" s="41"/>
      <c r="Q51" s="41"/>
      <c r="R51" s="41"/>
      <c r="S51" s="41"/>
      <c r="T51" s="41"/>
      <c r="U51" s="41"/>
      <c r="V51" s="41"/>
      <c r="W51" s="41"/>
      <c r="X51" s="41"/>
      <c r="Y51" s="41"/>
      <c r="Z51" s="41"/>
    </row>
    <row r="52" spans="1:26" ht="30" customHeight="1">
      <c r="A52" s="4002" t="s">
        <v>3340</v>
      </c>
      <c r="B52" s="4078" t="s">
        <v>4134</v>
      </c>
      <c r="C52" s="3949" t="s">
        <v>4135</v>
      </c>
      <c r="D52" s="4011"/>
      <c r="E52" s="4082"/>
      <c r="F52" s="4082"/>
      <c r="G52" s="4074"/>
      <c r="H52" s="4074"/>
      <c r="I52" s="4075"/>
      <c r="J52" s="4067"/>
      <c r="K52" s="4067"/>
      <c r="L52" s="4067"/>
      <c r="M52" s="4065">
        <f>+D52*J52+E52*K52+F52*L52</f>
        <v>0</v>
      </c>
      <c r="N52" s="41"/>
      <c r="O52" s="41"/>
      <c r="P52" s="41"/>
      <c r="Q52" s="41"/>
      <c r="R52" s="41"/>
      <c r="S52" s="41"/>
      <c r="T52" s="41"/>
      <c r="U52" s="41"/>
      <c r="V52" s="41"/>
      <c r="W52" s="41"/>
      <c r="X52" s="41"/>
      <c r="Y52" s="41"/>
      <c r="Z52" s="41"/>
    </row>
    <row r="53" spans="1:26" ht="30" customHeight="1">
      <c r="A53" s="4002" t="s">
        <v>3341</v>
      </c>
      <c r="B53" s="4078" t="s">
        <v>4137</v>
      </c>
      <c r="C53" s="3950" t="s">
        <v>4267</v>
      </c>
      <c r="D53" s="4017"/>
      <c r="E53" s="4082"/>
      <c r="F53" s="4083"/>
      <c r="G53" s="4009">
        <v>1</v>
      </c>
      <c r="H53" s="4009">
        <v>1</v>
      </c>
      <c r="I53" s="4084"/>
      <c r="J53" s="4067"/>
      <c r="K53" s="4067"/>
      <c r="L53" s="4073"/>
      <c r="M53" s="4065">
        <f>+D53*J53+E53*K53</f>
        <v>0</v>
      </c>
      <c r="N53" s="41"/>
      <c r="O53" s="41"/>
      <c r="P53" s="41"/>
      <c r="Q53" s="41"/>
      <c r="R53" s="41"/>
      <c r="S53" s="41"/>
      <c r="T53" s="41"/>
      <c r="U53" s="41"/>
      <c r="V53" s="41"/>
      <c r="W53" s="41"/>
      <c r="X53" s="41"/>
      <c r="Y53" s="41"/>
      <c r="Z53" s="41"/>
    </row>
    <row r="54" spans="1:26" ht="30" customHeight="1">
      <c r="A54" s="4002" t="s">
        <v>3342</v>
      </c>
      <c r="B54" s="4078" t="s">
        <v>4156</v>
      </c>
      <c r="C54" s="3950" t="s">
        <v>4268</v>
      </c>
      <c r="D54" s="4067"/>
      <c r="E54" s="4082"/>
      <c r="F54" s="4083"/>
      <c r="G54" s="4084"/>
      <c r="H54" s="4084"/>
      <c r="I54" s="4075"/>
      <c r="J54" s="4083"/>
      <c r="K54" s="4083"/>
      <c r="L54" s="4073"/>
      <c r="M54" s="4065">
        <f>+M55+M56+M57+M58</f>
        <v>0</v>
      </c>
      <c r="N54" s="41"/>
      <c r="O54" s="41"/>
      <c r="P54" s="41"/>
      <c r="Q54" s="41"/>
      <c r="R54" s="41"/>
      <c r="S54" s="41"/>
      <c r="T54" s="41"/>
      <c r="U54" s="41"/>
      <c r="V54" s="41"/>
      <c r="W54" s="41"/>
      <c r="X54" s="41"/>
      <c r="Y54" s="41"/>
      <c r="Z54" s="41"/>
    </row>
    <row r="55" spans="1:26" ht="30" customHeight="1">
      <c r="A55" s="4002" t="s">
        <v>3343</v>
      </c>
      <c r="B55" s="4076" t="s">
        <v>4159</v>
      </c>
      <c r="C55" s="3982" t="s">
        <v>4160</v>
      </c>
      <c r="D55" s="4017"/>
      <c r="E55" s="4011"/>
      <c r="F55" s="4083"/>
      <c r="G55" s="4074"/>
      <c r="H55" s="4074"/>
      <c r="I55" s="4084"/>
      <c r="J55" s="4067"/>
      <c r="K55" s="4067"/>
      <c r="L55" s="4073"/>
      <c r="M55" s="4065">
        <f>+D55*J55+E55*K55</f>
        <v>0</v>
      </c>
      <c r="N55" s="41"/>
      <c r="O55" s="41"/>
      <c r="P55" s="41"/>
      <c r="Q55" s="41"/>
      <c r="R55" s="41"/>
      <c r="S55" s="41"/>
      <c r="T55" s="41"/>
      <c r="U55" s="41"/>
      <c r="V55" s="41"/>
      <c r="W55" s="41"/>
      <c r="X55" s="41"/>
      <c r="Y55" s="41"/>
      <c r="Z55" s="41"/>
    </row>
    <row r="56" spans="1:26" ht="30" customHeight="1">
      <c r="A56" s="4002" t="s">
        <v>3344</v>
      </c>
      <c r="B56" s="4076" t="s">
        <v>4162</v>
      </c>
      <c r="C56" s="3978" t="s">
        <v>4163</v>
      </c>
      <c r="D56" s="4017"/>
      <c r="E56" s="4017"/>
      <c r="F56" s="4083"/>
      <c r="G56" s="4009">
        <v>0.05</v>
      </c>
      <c r="H56" s="4009">
        <v>0.05</v>
      </c>
      <c r="I56" s="4084"/>
      <c r="J56" s="4067"/>
      <c r="K56" s="4067"/>
      <c r="L56" s="4073"/>
      <c r="M56" s="4065">
        <f>+D56*J56+E56*K56</f>
        <v>0</v>
      </c>
      <c r="N56" s="41"/>
      <c r="O56" s="41"/>
      <c r="P56" s="41"/>
      <c r="Q56" s="41"/>
      <c r="R56" s="41"/>
      <c r="S56" s="41"/>
      <c r="T56" s="41"/>
      <c r="U56" s="41"/>
      <c r="V56" s="41"/>
      <c r="W56" s="41"/>
      <c r="X56" s="41"/>
      <c r="Y56" s="41"/>
      <c r="Z56" s="41"/>
    </row>
    <row r="57" spans="1:26" ht="30" customHeight="1">
      <c r="A57" s="4002" t="s">
        <v>4104</v>
      </c>
      <c r="B57" s="4076" t="s">
        <v>4165</v>
      </c>
      <c r="C57" s="3983" t="s">
        <v>4269</v>
      </c>
      <c r="D57" s="4011"/>
      <c r="E57" s="4011"/>
      <c r="F57" s="4083"/>
      <c r="G57" s="4009">
        <v>0.1</v>
      </c>
      <c r="H57" s="4009">
        <v>0.1</v>
      </c>
      <c r="I57" s="4084"/>
      <c r="J57" s="4067"/>
      <c r="K57" s="4067"/>
      <c r="L57" s="4073"/>
      <c r="M57" s="4065">
        <f>+D57*J57+E57*K57</f>
        <v>0</v>
      </c>
      <c r="N57" s="41"/>
      <c r="O57" s="41"/>
      <c r="P57" s="41"/>
      <c r="Q57" s="41"/>
      <c r="R57" s="41"/>
      <c r="S57" s="41"/>
      <c r="T57" s="41"/>
      <c r="U57" s="41"/>
      <c r="V57" s="41"/>
      <c r="W57" s="41"/>
      <c r="X57" s="41"/>
      <c r="Y57" s="41"/>
      <c r="Z57" s="41"/>
    </row>
    <row r="58" spans="1:26" ht="30" customHeight="1" thickBot="1">
      <c r="A58" s="4085" t="s">
        <v>4106</v>
      </c>
      <c r="B58" s="4086" t="s">
        <v>4168</v>
      </c>
      <c r="C58" s="3985" t="s">
        <v>4270</v>
      </c>
      <c r="D58" s="4087"/>
      <c r="E58" s="4087"/>
      <c r="F58" s="4088"/>
      <c r="G58" s="4025">
        <v>1</v>
      </c>
      <c r="H58" s="4025">
        <v>1</v>
      </c>
      <c r="I58" s="4089"/>
      <c r="J58" s="4067"/>
      <c r="K58" s="4067"/>
      <c r="L58" s="4090"/>
      <c r="M58" s="4065">
        <f>+D58*J58+E58*K58</f>
        <v>0</v>
      </c>
      <c r="N58" s="41"/>
      <c r="O58" s="41"/>
      <c r="P58" s="41"/>
      <c r="Q58" s="41"/>
      <c r="R58" s="41"/>
      <c r="S58" s="41"/>
      <c r="T58" s="41"/>
      <c r="U58" s="41"/>
      <c r="V58" s="41"/>
      <c r="W58" s="41"/>
      <c r="X58" s="41"/>
      <c r="Y58" s="41"/>
      <c r="Z58" s="41"/>
    </row>
    <row r="59" spans="1:26" ht="15">
      <c r="N59" s="41"/>
      <c r="O59" s="41"/>
      <c r="P59" s="41"/>
      <c r="Q59" s="41"/>
      <c r="R59" s="41"/>
      <c r="S59" s="41"/>
      <c r="T59" s="41"/>
      <c r="U59" s="41"/>
      <c r="V59" s="41"/>
      <c r="W59" s="41"/>
      <c r="X59" s="41"/>
      <c r="Y59" s="41"/>
      <c r="Z59" s="41"/>
    </row>
    <row r="60" spans="1:26" ht="15">
      <c r="N60" s="41"/>
      <c r="O60" s="41"/>
      <c r="P60" s="41"/>
      <c r="Q60" s="41"/>
      <c r="R60" s="41"/>
      <c r="S60" s="41"/>
      <c r="T60" s="41"/>
      <c r="U60" s="41"/>
      <c r="V60" s="41"/>
      <c r="W60" s="41"/>
      <c r="X60" s="41"/>
      <c r="Y60" s="41"/>
      <c r="Z60" s="41"/>
    </row>
    <row r="61" spans="1:26" ht="15">
      <c r="N61" s="41"/>
      <c r="O61" s="41"/>
      <c r="P61" s="41"/>
      <c r="Q61" s="41"/>
      <c r="R61" s="41"/>
      <c r="S61" s="41"/>
      <c r="T61" s="41"/>
      <c r="U61" s="41"/>
      <c r="V61" s="41"/>
      <c r="W61" s="41"/>
      <c r="X61" s="41"/>
      <c r="Y61" s="41"/>
      <c r="Z61" s="41"/>
    </row>
    <row r="62" spans="1:26" ht="15">
      <c r="N62" s="41"/>
      <c r="O62" s="41"/>
      <c r="P62" s="41"/>
      <c r="Q62" s="41"/>
      <c r="R62" s="41"/>
      <c r="S62" s="41"/>
      <c r="T62" s="41"/>
      <c r="U62" s="41"/>
      <c r="V62" s="41"/>
      <c r="W62" s="41"/>
      <c r="X62" s="41"/>
      <c r="Y62" s="41"/>
      <c r="Z62" s="41"/>
    </row>
    <row r="63" spans="1:26" ht="15">
      <c r="N63" s="41"/>
      <c r="O63" s="41"/>
      <c r="P63" s="41"/>
      <c r="Q63" s="41"/>
      <c r="R63" s="41"/>
      <c r="S63" s="41"/>
      <c r="T63" s="41"/>
      <c r="U63" s="41"/>
      <c r="V63" s="41"/>
      <c r="W63" s="41"/>
      <c r="X63" s="41"/>
      <c r="Y63" s="41"/>
      <c r="Z63" s="41"/>
    </row>
    <row r="64" spans="1:26" ht="15">
      <c r="N64" s="41"/>
      <c r="O64" s="41"/>
      <c r="P64" s="41"/>
      <c r="Q64" s="41"/>
      <c r="R64" s="41"/>
      <c r="S64" s="41"/>
      <c r="T64" s="41"/>
      <c r="U64" s="41"/>
      <c r="V64" s="41"/>
      <c r="W64" s="41"/>
      <c r="X64" s="41"/>
      <c r="Y64" s="41"/>
      <c r="Z64" s="41"/>
    </row>
    <row r="65" spans="1:26" ht="15">
      <c r="N65" s="41"/>
      <c r="O65" s="41"/>
      <c r="P65" s="41"/>
      <c r="Q65" s="41"/>
      <c r="R65" s="41"/>
      <c r="S65" s="41"/>
      <c r="T65" s="41"/>
      <c r="U65" s="41"/>
      <c r="V65" s="41"/>
      <c r="W65" s="41"/>
      <c r="X65" s="41"/>
      <c r="Y65" s="41"/>
      <c r="Z65" s="41"/>
    </row>
    <row r="66" spans="1:26" ht="15">
      <c r="N66" s="41"/>
      <c r="O66" s="41"/>
      <c r="P66" s="41"/>
      <c r="Q66" s="41"/>
      <c r="R66" s="41"/>
      <c r="S66" s="41"/>
      <c r="T66" s="41"/>
      <c r="U66" s="41"/>
      <c r="V66" s="41"/>
      <c r="W66" s="41"/>
      <c r="X66" s="41"/>
      <c r="Y66" s="41"/>
      <c r="Z66" s="41"/>
    </row>
    <row r="78" spans="1:26">
      <c r="A78" s="3310"/>
      <c r="B78" s="3310"/>
    </row>
  </sheetData>
  <mergeCells count="12">
    <mergeCell ref="J9:K9"/>
    <mergeCell ref="L9:L10"/>
    <mergeCell ref="A7:M7"/>
    <mergeCell ref="A8:C10"/>
    <mergeCell ref="D8:F8"/>
    <mergeCell ref="G8:I8"/>
    <mergeCell ref="J8:L8"/>
    <mergeCell ref="M8:M10"/>
    <mergeCell ref="D9:E9"/>
    <mergeCell ref="F9:F10"/>
    <mergeCell ref="G9:H9"/>
    <mergeCell ref="I9:I1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zoomScaleNormal="100" workbookViewId="0"/>
  </sheetViews>
  <sheetFormatPr defaultRowHeight="15"/>
  <cols>
    <col min="1" max="1" width="18" style="287" customWidth="1"/>
    <col min="2" max="2" width="10.28515625" style="287" bestFit="1" customWidth="1"/>
    <col min="3" max="3" width="17.42578125" style="287" customWidth="1"/>
    <col min="4" max="4" width="17.140625" style="287" customWidth="1"/>
    <col min="5" max="5" width="10.28515625" style="287" customWidth="1"/>
    <col min="6" max="6" width="16.7109375" style="287" customWidth="1"/>
    <col min="7" max="7" width="10.7109375" style="287" customWidth="1"/>
    <col min="8" max="8" width="14.42578125" style="287" customWidth="1"/>
    <col min="9" max="9" width="21.28515625" style="287" customWidth="1"/>
    <col min="10" max="10" width="21.7109375" style="287" customWidth="1"/>
    <col min="11" max="16384" width="9.140625" style="287"/>
  </cols>
  <sheetData>
    <row r="1" spans="1:10">
      <c r="A1" s="285" t="s">
        <v>48</v>
      </c>
      <c r="B1" s="286">
        <v>31.1</v>
      </c>
    </row>
    <row r="2" spans="1:10">
      <c r="A2" s="287" t="s">
        <v>49</v>
      </c>
      <c r="B2" s="287" t="s">
        <v>756</v>
      </c>
    </row>
    <row r="3" spans="1:10">
      <c r="A3" s="287" t="s">
        <v>47</v>
      </c>
      <c r="B3" s="287" t="s">
        <v>52</v>
      </c>
    </row>
    <row r="4" spans="1:10">
      <c r="A4" s="287" t="s">
        <v>50</v>
      </c>
      <c r="B4" s="287" t="s">
        <v>53</v>
      </c>
    </row>
    <row r="5" spans="1:10">
      <c r="A5" s="287" t="s">
        <v>51</v>
      </c>
      <c r="B5" s="287" t="s">
        <v>71</v>
      </c>
    </row>
    <row r="7" spans="1:10" s="285" customFormat="1" ht="30.75" customHeight="1">
      <c r="A7" s="288" t="s">
        <v>757</v>
      </c>
      <c r="B7" s="288" t="s">
        <v>758</v>
      </c>
      <c r="C7" s="288" t="s">
        <v>759</v>
      </c>
      <c r="D7" s="288" t="s">
        <v>760</v>
      </c>
      <c r="E7" s="288" t="s">
        <v>761</v>
      </c>
      <c r="F7" s="288" t="s">
        <v>762</v>
      </c>
      <c r="G7" s="288" t="s">
        <v>100</v>
      </c>
      <c r="H7" s="289" t="s">
        <v>763</v>
      </c>
      <c r="I7" s="289" t="s">
        <v>157</v>
      </c>
      <c r="J7" s="289" t="s">
        <v>764</v>
      </c>
    </row>
    <row r="8" spans="1:10">
      <c r="A8" s="328"/>
      <c r="B8" s="328"/>
      <c r="C8" s="328"/>
      <c r="D8" s="328"/>
      <c r="E8" s="328"/>
      <c r="F8" s="328"/>
      <c r="G8" s="328"/>
      <c r="H8" s="326"/>
      <c r="I8" s="326"/>
      <c r="J8" s="326"/>
    </row>
    <row r="9" spans="1:10" s="298" customFormat="1">
      <c r="A9" s="296"/>
      <c r="B9" s="296"/>
      <c r="C9" s="296"/>
      <c r="D9" s="296"/>
      <c r="E9" s="296"/>
      <c r="F9" s="296"/>
      <c r="G9" s="296"/>
      <c r="H9" s="297"/>
      <c r="I9" s="297"/>
      <c r="J9" s="297"/>
    </row>
    <row r="10" spans="1:10" s="298" customFormat="1">
      <c r="A10" s="296"/>
      <c r="B10" s="296"/>
      <c r="C10" s="296"/>
      <c r="D10" s="296"/>
      <c r="E10" s="296"/>
      <c r="F10" s="296"/>
      <c r="G10" s="296"/>
      <c r="H10" s="297"/>
      <c r="I10" s="297"/>
      <c r="J10" s="297"/>
    </row>
    <row r="11" spans="1:10" s="298" customFormat="1" ht="19.5" customHeight="1">
      <c r="A11" s="296"/>
      <c r="B11" s="296"/>
      <c r="C11" s="296"/>
      <c r="D11" s="296"/>
      <c r="E11" s="296"/>
      <c r="F11" s="296"/>
      <c r="G11" s="296"/>
      <c r="H11" s="297"/>
      <c r="I11" s="297"/>
      <c r="J11" s="297"/>
    </row>
    <row r="12" spans="1:10" s="298" customFormat="1" ht="19.5" customHeight="1">
      <c r="A12" s="296"/>
      <c r="B12" s="296"/>
      <c r="C12" s="296"/>
      <c r="D12" s="296"/>
      <c r="E12" s="296"/>
      <c r="F12" s="296"/>
      <c r="G12" s="296"/>
      <c r="H12" s="297"/>
      <c r="I12" s="297"/>
      <c r="J12" s="297"/>
    </row>
    <row r="13" spans="1:10" s="298" customFormat="1" ht="19.5" customHeight="1">
      <c r="A13" s="296"/>
      <c r="B13" s="296"/>
      <c r="C13" s="296"/>
      <c r="D13" s="296"/>
      <c r="E13" s="296"/>
      <c r="F13" s="296"/>
      <c r="G13" s="296"/>
      <c r="H13" s="297"/>
      <c r="I13" s="297"/>
      <c r="J13" s="297"/>
    </row>
    <row r="14" spans="1:10" s="298" customFormat="1" ht="16.5" customHeight="1">
      <c r="A14" s="296"/>
      <c r="B14" s="296"/>
      <c r="C14" s="296"/>
      <c r="D14" s="296"/>
      <c r="E14" s="296"/>
      <c r="F14" s="296"/>
      <c r="G14" s="296"/>
      <c r="H14" s="297"/>
      <c r="I14" s="297"/>
      <c r="J14" s="297"/>
    </row>
    <row r="15" spans="1:10" s="298" customFormat="1" ht="18" customHeight="1">
      <c r="A15" s="296"/>
      <c r="B15" s="296"/>
      <c r="C15" s="296"/>
      <c r="D15" s="296"/>
      <c r="E15" s="296"/>
      <c r="F15" s="296"/>
      <c r="G15" s="296"/>
      <c r="H15" s="297"/>
      <c r="I15" s="297"/>
      <c r="J15" s="297"/>
    </row>
    <row r="16" spans="1:10" s="298" customFormat="1">
      <c r="A16" s="296"/>
      <c r="B16" s="296"/>
      <c r="C16" s="296"/>
      <c r="D16" s="296"/>
      <c r="E16" s="296"/>
      <c r="F16" s="296"/>
      <c r="G16" s="296"/>
      <c r="H16" s="297"/>
      <c r="I16" s="297"/>
      <c r="J16" s="297"/>
    </row>
    <row r="17" spans="1:10" s="298" customFormat="1">
      <c r="A17" s="296"/>
      <c r="B17" s="296"/>
      <c r="C17" s="296"/>
      <c r="D17" s="296"/>
      <c r="E17" s="296"/>
      <c r="F17" s="296"/>
      <c r="G17" s="296"/>
      <c r="H17" s="297"/>
      <c r="I17" s="297"/>
      <c r="J17" s="297"/>
    </row>
    <row r="18" spans="1:10" s="298" customFormat="1">
      <c r="A18" s="296"/>
      <c r="B18" s="296"/>
      <c r="C18" s="296"/>
      <c r="D18" s="296"/>
      <c r="E18" s="296"/>
      <c r="F18" s="296"/>
      <c r="G18" s="296"/>
      <c r="H18" s="297"/>
      <c r="I18" s="297"/>
      <c r="J18" s="297"/>
    </row>
    <row r="19" spans="1:10" s="298" customFormat="1">
      <c r="A19" s="296"/>
      <c r="B19" s="296"/>
      <c r="C19" s="296"/>
      <c r="D19" s="296"/>
      <c r="E19" s="296"/>
      <c r="F19" s="296"/>
      <c r="G19" s="296"/>
      <c r="H19" s="297"/>
      <c r="I19" s="297"/>
      <c r="J19" s="297"/>
    </row>
    <row r="20" spans="1:10" s="298" customFormat="1">
      <c r="A20" s="296"/>
      <c r="B20" s="296"/>
      <c r="C20" s="296"/>
      <c r="D20" s="296"/>
      <c r="E20" s="296"/>
      <c r="F20" s="296"/>
      <c r="G20" s="296"/>
      <c r="H20" s="297"/>
      <c r="I20" s="297"/>
      <c r="J20" s="297"/>
    </row>
    <row r="21" spans="1:10" s="298" customFormat="1">
      <c r="A21" s="296"/>
      <c r="B21" s="296"/>
      <c r="C21" s="296"/>
      <c r="D21" s="296"/>
      <c r="E21" s="296"/>
      <c r="F21" s="296"/>
      <c r="G21" s="296"/>
      <c r="H21" s="297"/>
      <c r="I21" s="297"/>
      <c r="J21" s="297"/>
    </row>
    <row r="22" spans="1:10" s="298" customFormat="1" ht="18.75" customHeight="1">
      <c r="A22" s="296"/>
      <c r="B22" s="296"/>
      <c r="C22" s="296"/>
      <c r="D22" s="296"/>
      <c r="E22" s="296"/>
      <c r="F22" s="296"/>
      <c r="G22" s="296"/>
      <c r="H22" s="297"/>
      <c r="I22" s="297"/>
      <c r="J22" s="297"/>
    </row>
  </sheetData>
  <dataValidations count="8">
    <dataValidation type="list" allowBlank="1" showInputMessage="1" showErrorMessage="1" sqref="A8 A9:A1048576">
      <formula1>#REF!</formula1>
    </dataValidation>
    <dataValidation type="list" allowBlank="1" showInputMessage="1" showErrorMessage="1" sqref="B8 B9:B1048576">
      <formula1>#REF!</formula1>
    </dataValidation>
    <dataValidation type="list" allowBlank="1" showInputMessage="1" showErrorMessage="1" sqref="C8 C9:C1048576">
      <formula1>#REF!</formula1>
    </dataValidation>
    <dataValidation type="list" allowBlank="1" showInputMessage="1" showErrorMessage="1" sqref="F8 F9:F1048576">
      <formula1>#REF!</formula1>
    </dataValidation>
    <dataValidation type="list" allowBlank="1" showInputMessage="1" showErrorMessage="1" sqref="G9:G1048576">
      <formula1>#REF!</formula1>
    </dataValidation>
    <dataValidation type="list" allowBlank="1" showInputMessage="1" showErrorMessage="1" sqref="D8 D9:D1048576">
      <formula1>#REF!</formula1>
    </dataValidation>
    <dataValidation type="list" allowBlank="1" showInputMessage="1" showErrorMessage="1" sqref="E8 E9:E1048576">
      <formula1>#REF!</formula1>
    </dataValidation>
    <dataValidation type="list" allowBlank="1" showInputMessage="1" showErrorMessage="1" sqref="G8">
      <formula1>#REF!</formula1>
    </dataValidation>
  </dataValidations>
  <pageMargins left="0.7" right="0.7" top="0.75" bottom="0.75" header="0.3" footer="0.3"/>
  <pageSetup paperSize="9"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8"/>
  <sheetViews>
    <sheetView zoomScale="70" zoomScaleNormal="70" workbookViewId="0"/>
  </sheetViews>
  <sheetFormatPr defaultColWidth="11.42578125" defaultRowHeight="14.25"/>
  <cols>
    <col min="1" max="1" width="21.42578125" style="3309" customWidth="1"/>
    <col min="2" max="2" width="8.7109375" style="3314" customWidth="1"/>
    <col min="3" max="3" width="106.42578125" style="3310" customWidth="1"/>
    <col min="4" max="13" width="20.7109375" style="3310" customWidth="1"/>
    <col min="14" max="14" width="3.85546875" style="3310" bestFit="1" customWidth="1"/>
    <col min="15" max="15" width="15.140625" style="3310" bestFit="1" customWidth="1"/>
    <col min="16" max="16" width="18.42578125" style="3310" customWidth="1"/>
    <col min="17" max="17" width="11.42578125" style="3310" bestFit="1" customWidth="1"/>
    <col min="18" max="16384" width="11.42578125" style="3310"/>
  </cols>
  <sheetData>
    <row r="1" spans="1:27" ht="15">
      <c r="A1" s="3893" t="s">
        <v>48</v>
      </c>
      <c r="B1" s="3893" t="s">
        <v>1023</v>
      </c>
    </row>
    <row r="2" spans="1:27" ht="15">
      <c r="A2" s="3893" t="s">
        <v>49</v>
      </c>
      <c r="B2" s="3893" t="s">
        <v>4013</v>
      </c>
    </row>
    <row r="3" spans="1:27" ht="15">
      <c r="A3" s="3893" t="s">
        <v>47</v>
      </c>
      <c r="B3" s="3893" t="s">
        <v>4048</v>
      </c>
    </row>
    <row r="4" spans="1:27" ht="15">
      <c r="A4" s="3893" t="s">
        <v>51</v>
      </c>
      <c r="B4" s="3893" t="s">
        <v>71</v>
      </c>
    </row>
    <row r="6" spans="1:27" ht="15.75" customHeight="1" thickBot="1">
      <c r="A6" s="3379"/>
    </row>
    <row r="7" spans="1:27" ht="29.25" customHeight="1" thickBot="1">
      <c r="A7" s="5235" t="s">
        <v>4253</v>
      </c>
      <c r="B7" s="5236"/>
      <c r="C7" s="5236"/>
      <c r="D7" s="5236"/>
      <c r="E7" s="5236"/>
      <c r="F7" s="5236"/>
      <c r="G7" s="5236"/>
      <c r="H7" s="5236"/>
      <c r="I7" s="5236"/>
      <c r="J7" s="5236"/>
      <c r="K7" s="5236"/>
      <c r="L7" s="5236"/>
      <c r="M7" s="5237"/>
      <c r="N7" s="41"/>
      <c r="O7" s="41"/>
      <c r="P7" s="41"/>
      <c r="Q7" s="41"/>
      <c r="R7" s="41"/>
      <c r="S7" s="41"/>
      <c r="T7" s="41"/>
      <c r="U7" s="41"/>
      <c r="V7" s="41"/>
      <c r="W7" s="41"/>
      <c r="X7" s="41"/>
      <c r="Y7" s="41"/>
      <c r="Z7" s="41"/>
      <c r="AA7" s="41"/>
    </row>
    <row r="8" spans="1:27" s="3319" customFormat="1" ht="51.75" customHeight="1">
      <c r="A8" s="5238"/>
      <c r="B8" s="5373"/>
      <c r="C8" s="5374"/>
      <c r="D8" s="5375" t="s">
        <v>2783</v>
      </c>
      <c r="E8" s="5375"/>
      <c r="F8" s="5375"/>
      <c r="G8" s="5376" t="s">
        <v>4050</v>
      </c>
      <c r="H8" s="5377"/>
      <c r="I8" s="5378"/>
      <c r="J8" s="5376" t="s">
        <v>4254</v>
      </c>
      <c r="K8" s="5377"/>
      <c r="L8" s="5378"/>
      <c r="M8" s="5379" t="s">
        <v>4052</v>
      </c>
      <c r="N8" s="41"/>
      <c r="O8" s="41"/>
      <c r="P8" s="41"/>
      <c r="Q8" s="41"/>
      <c r="R8" s="41"/>
      <c r="S8" s="41"/>
      <c r="T8" s="41"/>
      <c r="U8" s="41"/>
      <c r="V8" s="41"/>
      <c r="W8" s="41"/>
      <c r="X8" s="41"/>
      <c r="Y8" s="41"/>
      <c r="Z8" s="41"/>
      <c r="AA8" s="41"/>
    </row>
    <row r="9" spans="1:27" s="3319" customFormat="1" ht="30" customHeight="1">
      <c r="A9" s="5355"/>
      <c r="B9" s="5356"/>
      <c r="C9" s="5357"/>
      <c r="D9" s="5370" t="s">
        <v>4053</v>
      </c>
      <c r="E9" s="5371"/>
      <c r="F9" s="5372" t="s">
        <v>4255</v>
      </c>
      <c r="G9" s="5370" t="s">
        <v>4053</v>
      </c>
      <c r="H9" s="5371"/>
      <c r="I9" s="5372" t="s">
        <v>4255</v>
      </c>
      <c r="J9" s="5370" t="s">
        <v>4053</v>
      </c>
      <c r="K9" s="5371"/>
      <c r="L9" s="5372" t="s">
        <v>4055</v>
      </c>
      <c r="M9" s="5380"/>
      <c r="N9" s="41"/>
      <c r="O9" s="41"/>
      <c r="P9" s="41"/>
      <c r="Q9" s="41"/>
      <c r="R9" s="41"/>
      <c r="S9" s="41"/>
      <c r="T9" s="41"/>
      <c r="U9" s="41"/>
      <c r="V9" s="41"/>
      <c r="W9" s="41"/>
      <c r="X9" s="41"/>
      <c r="Y9" s="41"/>
      <c r="Z9" s="41"/>
      <c r="AA9" s="41"/>
    </row>
    <row r="10" spans="1:27" s="3319" customFormat="1" ht="51.75" customHeight="1">
      <c r="A10" s="5358"/>
      <c r="B10" s="5359"/>
      <c r="C10" s="5360"/>
      <c r="D10" s="3736" t="s">
        <v>4256</v>
      </c>
      <c r="E10" s="3736" t="s">
        <v>4058</v>
      </c>
      <c r="F10" s="5336"/>
      <c r="G10" s="3736" t="s">
        <v>4256</v>
      </c>
      <c r="H10" s="3736" t="s">
        <v>4058</v>
      </c>
      <c r="I10" s="5336"/>
      <c r="J10" s="3736" t="s">
        <v>4256</v>
      </c>
      <c r="K10" s="3736" t="s">
        <v>4058</v>
      </c>
      <c r="L10" s="5336"/>
      <c r="M10" s="5380"/>
      <c r="N10" s="41"/>
      <c r="O10" s="41"/>
      <c r="P10" s="41"/>
      <c r="Q10" s="41"/>
      <c r="R10" s="41"/>
      <c r="S10" s="41"/>
      <c r="T10" s="41"/>
      <c r="U10" s="41"/>
      <c r="V10" s="41"/>
      <c r="W10" s="41"/>
      <c r="X10" s="41"/>
      <c r="Y10" s="41"/>
      <c r="Z10" s="41"/>
      <c r="AA10" s="41"/>
    </row>
    <row r="11" spans="1:27" s="3319" customFormat="1" ht="30.75" customHeight="1">
      <c r="A11" s="4056" t="s">
        <v>1651</v>
      </c>
      <c r="B11" s="4057" t="s">
        <v>4059</v>
      </c>
      <c r="C11" s="4058" t="s">
        <v>1415</v>
      </c>
      <c r="D11" s="3992" t="s">
        <v>3273</v>
      </c>
      <c r="E11" s="3992" t="s">
        <v>3274</v>
      </c>
      <c r="F11" s="3992" t="s">
        <v>3275</v>
      </c>
      <c r="G11" s="3992" t="s">
        <v>3276</v>
      </c>
      <c r="H11" s="3992" t="s">
        <v>3277</v>
      </c>
      <c r="I11" s="3992" t="s">
        <v>3278</v>
      </c>
      <c r="J11" s="3992" t="s">
        <v>3324</v>
      </c>
      <c r="K11" s="3992" t="s">
        <v>3325</v>
      </c>
      <c r="L11" s="3992" t="s">
        <v>3326</v>
      </c>
      <c r="M11" s="4091" t="s">
        <v>3066</v>
      </c>
      <c r="N11" s="41"/>
      <c r="O11" s="41"/>
      <c r="P11" s="41"/>
      <c r="Q11" s="41"/>
      <c r="R11" s="41"/>
      <c r="S11" s="41"/>
      <c r="T11" s="41"/>
      <c r="U11" s="41"/>
      <c r="V11" s="41"/>
      <c r="W11" s="41"/>
      <c r="X11" s="41"/>
      <c r="Y11" s="41"/>
      <c r="Z11" s="41"/>
      <c r="AA11" s="41"/>
    </row>
    <row r="12" spans="1:27" s="3319" customFormat="1" ht="30" customHeight="1">
      <c r="A12" s="4002" t="s">
        <v>3273</v>
      </c>
      <c r="B12" s="4061">
        <v>1</v>
      </c>
      <c r="C12" s="2553" t="s">
        <v>4257</v>
      </c>
      <c r="D12" s="4062"/>
      <c r="E12" s="4062"/>
      <c r="F12" s="4062"/>
      <c r="G12" s="4063"/>
      <c r="H12" s="4063"/>
      <c r="I12" s="4063"/>
      <c r="J12" s="4064"/>
      <c r="K12" s="4064"/>
      <c r="L12" s="4064"/>
      <c r="M12" s="4065">
        <f>+M13+M16+M36+M39+M47+M48+M52+M53+M54</f>
        <v>0</v>
      </c>
      <c r="N12" s="41"/>
      <c r="O12" s="41"/>
      <c r="P12" s="41"/>
      <c r="Q12" s="41"/>
      <c r="R12" s="41"/>
      <c r="S12" s="41"/>
      <c r="T12" s="41"/>
      <c r="U12" s="41"/>
      <c r="V12" s="41"/>
      <c r="W12" s="41"/>
      <c r="X12" s="41"/>
      <c r="Y12" s="41"/>
      <c r="Z12" s="41"/>
      <c r="AA12" s="41"/>
    </row>
    <row r="13" spans="1:27" s="3319" customFormat="1" ht="30" customHeight="1">
      <c r="A13" s="4002" t="s">
        <v>3274</v>
      </c>
      <c r="B13" s="4061" t="s">
        <v>1420</v>
      </c>
      <c r="C13" s="2553" t="s">
        <v>4061</v>
      </c>
      <c r="D13" s="4067"/>
      <c r="E13" s="4067"/>
      <c r="F13" s="4067"/>
      <c r="G13" s="4063"/>
      <c r="H13" s="4063"/>
      <c r="I13" s="4063"/>
      <c r="J13" s="4064"/>
      <c r="K13" s="4064"/>
      <c r="L13" s="4064"/>
      <c r="M13" s="4065">
        <f>+M14+M15</f>
        <v>0</v>
      </c>
      <c r="N13" s="41"/>
      <c r="O13" s="41"/>
      <c r="P13" s="41"/>
      <c r="Q13" s="41"/>
      <c r="R13" s="41"/>
      <c r="S13" s="41"/>
      <c r="T13" s="41"/>
      <c r="U13" s="41"/>
      <c r="V13" s="41"/>
      <c r="W13" s="41"/>
      <c r="X13" s="41"/>
      <c r="Y13" s="41"/>
      <c r="Z13" s="41"/>
      <c r="AA13" s="41"/>
    </row>
    <row r="14" spans="1:27" ht="30" customHeight="1">
      <c r="A14" s="4002" t="s">
        <v>3275</v>
      </c>
      <c r="B14" s="4068" t="s">
        <v>1423</v>
      </c>
      <c r="C14" s="3489" t="s">
        <v>4258</v>
      </c>
      <c r="D14" s="4008"/>
      <c r="E14" s="4008"/>
      <c r="F14" s="4008"/>
      <c r="G14" s="4009">
        <v>0</v>
      </c>
      <c r="H14" s="4009">
        <v>0</v>
      </c>
      <c r="I14" s="4069">
        <v>0</v>
      </c>
      <c r="J14" s="4067"/>
      <c r="K14" s="4067"/>
      <c r="L14" s="4067"/>
      <c r="M14" s="4065">
        <f>+D14*J14+E14*K14+F14*L14</f>
        <v>0</v>
      </c>
      <c r="N14" s="41"/>
      <c r="O14" s="41"/>
      <c r="P14" s="41"/>
      <c r="Q14" s="41"/>
      <c r="R14" s="41"/>
      <c r="S14" s="41"/>
      <c r="T14" s="41"/>
      <c r="U14" s="41"/>
      <c r="V14" s="41"/>
      <c r="W14" s="41"/>
      <c r="X14" s="41"/>
      <c r="Y14" s="41"/>
      <c r="Z14" s="41"/>
      <c r="AA14" s="41"/>
    </row>
    <row r="15" spans="1:27" ht="30" customHeight="1">
      <c r="A15" s="4002" t="s">
        <v>3276</v>
      </c>
      <c r="B15" s="4068" t="s">
        <v>1550</v>
      </c>
      <c r="C15" s="4070" t="s">
        <v>4259</v>
      </c>
      <c r="D15" s="4008"/>
      <c r="E15" s="4008"/>
      <c r="F15" s="4071"/>
      <c r="G15" s="4009">
        <v>0</v>
      </c>
      <c r="H15" s="4009">
        <v>1</v>
      </c>
      <c r="I15" s="4072"/>
      <c r="J15" s="4067"/>
      <c r="K15" s="4067"/>
      <c r="L15" s="4071"/>
      <c r="M15" s="4065">
        <f>+D15*J15+E15*K15</f>
        <v>0</v>
      </c>
      <c r="N15" s="41"/>
      <c r="O15" s="41"/>
      <c r="P15" s="41"/>
      <c r="Q15" s="41"/>
      <c r="R15" s="41"/>
      <c r="S15" s="41"/>
      <c r="T15" s="41"/>
      <c r="U15" s="41"/>
      <c r="V15" s="41"/>
      <c r="W15" s="41"/>
      <c r="X15" s="41"/>
      <c r="Y15" s="41"/>
      <c r="Z15" s="41"/>
      <c r="AA15" s="41"/>
    </row>
    <row r="16" spans="1:27" ht="30" customHeight="1">
      <c r="A16" s="4002" t="s">
        <v>3277</v>
      </c>
      <c r="B16" s="4061" t="s">
        <v>1601</v>
      </c>
      <c r="C16" s="2553" t="s">
        <v>4067</v>
      </c>
      <c r="D16" s="4073"/>
      <c r="E16" s="4073"/>
      <c r="F16" s="4067"/>
      <c r="G16" s="4074"/>
      <c r="H16" s="4075"/>
      <c r="I16" s="4075"/>
      <c r="J16" s="4071"/>
      <c r="K16" s="4071"/>
      <c r="L16" s="4071"/>
      <c r="M16" s="4065">
        <f>+M17+M21+M25+M29+M33</f>
        <v>0</v>
      </c>
      <c r="N16" s="41"/>
      <c r="O16" s="41"/>
      <c r="P16" s="41"/>
      <c r="Q16" s="41"/>
      <c r="R16" s="41"/>
      <c r="S16" s="41"/>
      <c r="T16" s="41"/>
      <c r="U16" s="41"/>
      <c r="V16" s="41"/>
      <c r="W16" s="41"/>
      <c r="X16" s="41"/>
      <c r="Y16" s="41"/>
      <c r="Z16" s="41"/>
      <c r="AA16" s="41"/>
    </row>
    <row r="17" spans="1:27" ht="30" customHeight="1">
      <c r="A17" s="4002" t="s">
        <v>3278</v>
      </c>
      <c r="B17" s="4076" t="s">
        <v>1604</v>
      </c>
      <c r="C17" s="3489" t="s">
        <v>4068</v>
      </c>
      <c r="D17" s="4073"/>
      <c r="E17" s="4073"/>
      <c r="F17" s="4008"/>
      <c r="G17" s="4074"/>
      <c r="H17" s="4075"/>
      <c r="I17" s="4075"/>
      <c r="J17" s="4077"/>
      <c r="K17" s="4077"/>
      <c r="L17" s="4071"/>
      <c r="M17" s="4065">
        <f>+M18+M19+M20</f>
        <v>0</v>
      </c>
      <c r="N17" s="41"/>
      <c r="O17" s="41"/>
      <c r="P17" s="41"/>
      <c r="Q17" s="41"/>
      <c r="R17" s="41"/>
      <c r="S17" s="41"/>
      <c r="T17" s="41"/>
      <c r="U17" s="41"/>
      <c r="V17" s="41"/>
      <c r="W17" s="41"/>
      <c r="X17" s="41"/>
      <c r="Y17" s="41"/>
      <c r="Z17" s="41"/>
      <c r="AA17" s="41"/>
    </row>
    <row r="18" spans="1:27" ht="30.75" customHeight="1">
      <c r="A18" s="4002" t="s">
        <v>3324</v>
      </c>
      <c r="B18" s="4076" t="s">
        <v>1607</v>
      </c>
      <c r="C18" s="3342" t="s">
        <v>4063</v>
      </c>
      <c r="D18" s="4073"/>
      <c r="E18" s="4073"/>
      <c r="F18" s="4011"/>
      <c r="G18" s="4075"/>
      <c r="H18" s="4075"/>
      <c r="I18" s="4009">
        <v>0</v>
      </c>
      <c r="J18" s="4073"/>
      <c r="K18" s="4073"/>
      <c r="L18" s="4067"/>
      <c r="M18" s="4065">
        <f>+L18*F18</f>
        <v>0</v>
      </c>
      <c r="N18" s="41"/>
      <c r="O18" s="41"/>
      <c r="P18" s="41"/>
      <c r="Q18" s="41"/>
      <c r="R18" s="41"/>
      <c r="S18" s="41"/>
      <c r="T18" s="41"/>
      <c r="U18" s="41"/>
      <c r="V18" s="41"/>
      <c r="W18" s="41"/>
      <c r="X18" s="41"/>
      <c r="Y18" s="41"/>
      <c r="Z18" s="41"/>
      <c r="AA18" s="41"/>
    </row>
    <row r="19" spans="1:27" ht="30.75" customHeight="1">
      <c r="A19" s="4002" t="s">
        <v>3325</v>
      </c>
      <c r="B19" s="4076" t="s">
        <v>1610</v>
      </c>
      <c r="C19" s="3342" t="s">
        <v>4064</v>
      </c>
      <c r="D19" s="4073"/>
      <c r="E19" s="4073"/>
      <c r="F19" s="4011"/>
      <c r="G19" s="4075"/>
      <c r="H19" s="4075"/>
      <c r="I19" s="4009">
        <v>0.5</v>
      </c>
      <c r="J19" s="4073"/>
      <c r="K19" s="4073"/>
      <c r="L19" s="4067"/>
      <c r="M19" s="4065">
        <f>+L19*F19</f>
        <v>0</v>
      </c>
      <c r="N19" s="41"/>
      <c r="O19" s="41"/>
      <c r="P19" s="41"/>
      <c r="Q19" s="41"/>
      <c r="R19" s="41"/>
      <c r="S19" s="41"/>
      <c r="T19" s="41"/>
      <c r="U19" s="41"/>
      <c r="V19" s="41"/>
      <c r="W19" s="41"/>
      <c r="X19" s="41"/>
      <c r="Y19" s="41"/>
      <c r="Z19" s="41"/>
      <c r="AA19" s="41"/>
    </row>
    <row r="20" spans="1:27" ht="30" customHeight="1">
      <c r="A20" s="4002" t="s">
        <v>3326</v>
      </c>
      <c r="B20" s="4076" t="s">
        <v>1613</v>
      </c>
      <c r="C20" s="3342" t="s">
        <v>4065</v>
      </c>
      <c r="D20" s="4073"/>
      <c r="E20" s="4073"/>
      <c r="F20" s="4011"/>
      <c r="G20" s="4075"/>
      <c r="H20" s="4075"/>
      <c r="I20" s="4009">
        <v>1</v>
      </c>
      <c r="J20" s="4073"/>
      <c r="K20" s="4073"/>
      <c r="L20" s="4067"/>
      <c r="M20" s="4065">
        <f>+L20*F20</f>
        <v>0</v>
      </c>
      <c r="N20" s="41"/>
      <c r="O20" s="41"/>
      <c r="P20" s="41"/>
      <c r="Q20" s="41"/>
      <c r="R20" s="41"/>
      <c r="S20" s="41"/>
      <c r="T20" s="41"/>
      <c r="U20" s="41"/>
      <c r="V20" s="41"/>
      <c r="W20" s="41"/>
      <c r="X20" s="41"/>
      <c r="Y20" s="41"/>
      <c r="Z20" s="41"/>
      <c r="AA20" s="41"/>
    </row>
    <row r="21" spans="1:27" ht="30" customHeight="1">
      <c r="A21" s="4002" t="s">
        <v>3066</v>
      </c>
      <c r="B21" s="4076" t="s">
        <v>1630</v>
      </c>
      <c r="C21" s="3489" t="s">
        <v>4069</v>
      </c>
      <c r="D21" s="4073"/>
      <c r="E21" s="4073"/>
      <c r="F21" s="4011"/>
      <c r="G21" s="4074"/>
      <c r="H21" s="4075"/>
      <c r="I21" s="4075"/>
      <c r="J21" s="4073"/>
      <c r="K21" s="4073"/>
      <c r="L21" s="4071"/>
      <c r="M21" s="4065">
        <f>+M22+M23+M24</f>
        <v>0</v>
      </c>
      <c r="N21" s="41"/>
      <c r="O21" s="41"/>
      <c r="P21" s="41"/>
      <c r="Q21" s="41"/>
      <c r="R21" s="41"/>
      <c r="S21" s="41"/>
      <c r="T21" s="41"/>
      <c r="U21" s="41"/>
      <c r="V21" s="41"/>
      <c r="W21" s="41"/>
      <c r="X21" s="41"/>
      <c r="Y21" s="41"/>
      <c r="Z21" s="41"/>
      <c r="AA21" s="41"/>
    </row>
    <row r="22" spans="1:27" ht="30" customHeight="1">
      <c r="A22" s="4002" t="s">
        <v>3067</v>
      </c>
      <c r="B22" s="4076" t="s">
        <v>3475</v>
      </c>
      <c r="C22" s="3333" t="s">
        <v>4063</v>
      </c>
      <c r="D22" s="4073"/>
      <c r="E22" s="4073"/>
      <c r="F22" s="4011"/>
      <c r="G22" s="4075"/>
      <c r="H22" s="4075"/>
      <c r="I22" s="4009">
        <v>0.1</v>
      </c>
      <c r="J22" s="4073"/>
      <c r="K22" s="4073"/>
      <c r="L22" s="4067"/>
      <c r="M22" s="4065">
        <f>+L22*F22</f>
        <v>0</v>
      </c>
      <c r="N22" s="41"/>
      <c r="O22" s="41"/>
      <c r="P22" s="41"/>
      <c r="Q22" s="41"/>
      <c r="R22" s="41"/>
      <c r="S22" s="41"/>
      <c r="T22" s="41"/>
      <c r="U22" s="41"/>
      <c r="V22" s="41"/>
      <c r="W22" s="41"/>
      <c r="X22" s="41"/>
      <c r="Y22" s="41"/>
      <c r="Z22" s="41"/>
      <c r="AA22" s="41"/>
    </row>
    <row r="23" spans="1:27" ht="30" customHeight="1">
      <c r="A23" s="4002" t="s">
        <v>3068</v>
      </c>
      <c r="B23" s="4076" t="s">
        <v>3478</v>
      </c>
      <c r="C23" s="3333" t="s">
        <v>4064</v>
      </c>
      <c r="D23" s="4073"/>
      <c r="E23" s="4073"/>
      <c r="F23" s="4011"/>
      <c r="G23" s="4075"/>
      <c r="H23" s="4075"/>
      <c r="I23" s="4009">
        <v>0.5</v>
      </c>
      <c r="J23" s="4073"/>
      <c r="K23" s="4073"/>
      <c r="L23" s="4067"/>
      <c r="M23" s="4065">
        <f>+L23*F23</f>
        <v>0</v>
      </c>
      <c r="N23" s="41"/>
      <c r="O23" s="41"/>
      <c r="P23" s="41"/>
      <c r="Q23" s="41"/>
      <c r="R23" s="41"/>
      <c r="S23" s="41"/>
      <c r="T23" s="41"/>
      <c r="U23" s="41"/>
      <c r="V23" s="41"/>
      <c r="W23" s="41"/>
      <c r="X23" s="41"/>
      <c r="Y23" s="41"/>
      <c r="Z23" s="41"/>
      <c r="AA23" s="41"/>
    </row>
    <row r="24" spans="1:27" ht="30" customHeight="1">
      <c r="A24" s="4002" t="s">
        <v>3070</v>
      </c>
      <c r="B24" s="4076" t="s">
        <v>3668</v>
      </c>
      <c r="C24" s="3333" t="s">
        <v>4065</v>
      </c>
      <c r="D24" s="4073"/>
      <c r="E24" s="4073"/>
      <c r="F24" s="4011"/>
      <c r="G24" s="4075"/>
      <c r="H24" s="4075"/>
      <c r="I24" s="4009">
        <v>1</v>
      </c>
      <c r="J24" s="4073"/>
      <c r="K24" s="4073"/>
      <c r="L24" s="4067"/>
      <c r="M24" s="4065">
        <f>+L24*F24</f>
        <v>0</v>
      </c>
      <c r="N24" s="41"/>
      <c r="O24" s="41"/>
      <c r="P24" s="41"/>
      <c r="Q24" s="41"/>
      <c r="R24" s="41"/>
      <c r="S24" s="41"/>
      <c r="T24" s="41"/>
      <c r="U24" s="41"/>
      <c r="V24" s="41"/>
      <c r="W24" s="41"/>
      <c r="X24" s="41"/>
      <c r="Y24" s="41"/>
      <c r="Z24" s="41"/>
      <c r="AA24" s="41"/>
    </row>
    <row r="25" spans="1:27" ht="30" customHeight="1">
      <c r="A25" s="4002" t="s">
        <v>3071</v>
      </c>
      <c r="B25" s="4076" t="s">
        <v>1633</v>
      </c>
      <c r="C25" s="3489" t="s">
        <v>4070</v>
      </c>
      <c r="D25" s="4073"/>
      <c r="E25" s="4073"/>
      <c r="F25" s="4011"/>
      <c r="G25" s="4075"/>
      <c r="H25" s="4075"/>
      <c r="I25" s="4075"/>
      <c r="J25" s="4073"/>
      <c r="K25" s="4073"/>
      <c r="L25" s="4071"/>
      <c r="M25" s="4065">
        <f>+M26+M27+M28</f>
        <v>0</v>
      </c>
      <c r="N25" s="41"/>
      <c r="O25" s="41"/>
      <c r="P25" s="41"/>
      <c r="Q25" s="41"/>
      <c r="R25" s="41"/>
      <c r="S25" s="41"/>
      <c r="T25" s="41"/>
      <c r="U25" s="41"/>
      <c r="V25" s="41"/>
      <c r="W25" s="41"/>
      <c r="X25" s="41"/>
      <c r="Y25" s="41"/>
      <c r="Z25" s="41"/>
      <c r="AA25" s="41"/>
    </row>
    <row r="26" spans="1:27" ht="30" customHeight="1">
      <c r="A26" s="4002" t="s">
        <v>3072</v>
      </c>
      <c r="B26" s="4076" t="s">
        <v>4071</v>
      </c>
      <c r="C26" s="3333" t="s">
        <v>4063</v>
      </c>
      <c r="D26" s="4073"/>
      <c r="E26" s="4073"/>
      <c r="F26" s="4011"/>
      <c r="G26" s="4075"/>
      <c r="H26" s="4075"/>
      <c r="I26" s="4009">
        <v>0.2</v>
      </c>
      <c r="J26" s="4073"/>
      <c r="K26" s="4073"/>
      <c r="L26" s="4067"/>
      <c r="M26" s="4065">
        <f>+L26*F26</f>
        <v>0</v>
      </c>
      <c r="N26" s="41"/>
      <c r="O26" s="41"/>
      <c r="P26" s="41"/>
      <c r="Q26" s="41"/>
      <c r="R26" s="41"/>
      <c r="S26" s="41"/>
      <c r="T26" s="41"/>
      <c r="U26" s="41"/>
      <c r="V26" s="41"/>
      <c r="W26" s="41"/>
      <c r="X26" s="41"/>
      <c r="Y26" s="41"/>
      <c r="Z26" s="41"/>
      <c r="AA26" s="41"/>
    </row>
    <row r="27" spans="1:27" ht="30" customHeight="1">
      <c r="A27" s="4002" t="s">
        <v>3108</v>
      </c>
      <c r="B27" s="4076" t="s">
        <v>4072</v>
      </c>
      <c r="C27" s="3333" t="s">
        <v>4064</v>
      </c>
      <c r="D27" s="4073"/>
      <c r="E27" s="4073"/>
      <c r="F27" s="4011"/>
      <c r="G27" s="4075"/>
      <c r="H27" s="4075"/>
      <c r="I27" s="4009">
        <v>0.5</v>
      </c>
      <c r="J27" s="4073"/>
      <c r="K27" s="4073"/>
      <c r="L27" s="4067"/>
      <c r="M27" s="4065">
        <f>+L27*F27</f>
        <v>0</v>
      </c>
      <c r="N27" s="41"/>
      <c r="O27" s="41"/>
      <c r="P27" s="41"/>
      <c r="Q27" s="41"/>
      <c r="R27" s="41"/>
      <c r="S27" s="41"/>
      <c r="T27" s="41"/>
      <c r="U27" s="41"/>
      <c r="V27" s="41"/>
      <c r="W27" s="41"/>
      <c r="X27" s="41"/>
      <c r="Y27" s="41"/>
      <c r="Z27" s="41"/>
      <c r="AA27" s="41"/>
    </row>
    <row r="28" spans="1:27" ht="30" customHeight="1">
      <c r="A28" s="4002" t="s">
        <v>3110</v>
      </c>
      <c r="B28" s="4076" t="s">
        <v>4073</v>
      </c>
      <c r="C28" s="3333" t="s">
        <v>4065</v>
      </c>
      <c r="D28" s="4073"/>
      <c r="E28" s="4073"/>
      <c r="F28" s="4011"/>
      <c r="G28" s="4075"/>
      <c r="H28" s="4075"/>
      <c r="I28" s="4009">
        <v>1</v>
      </c>
      <c r="J28" s="4073"/>
      <c r="K28" s="4073"/>
      <c r="L28" s="4067"/>
      <c r="M28" s="4065">
        <f>+L28*F28</f>
        <v>0</v>
      </c>
      <c r="N28" s="41"/>
      <c r="O28" s="41"/>
      <c r="P28" s="41"/>
      <c r="Q28" s="41"/>
      <c r="R28" s="41"/>
      <c r="S28" s="41"/>
      <c r="T28" s="41"/>
      <c r="U28" s="41"/>
      <c r="V28" s="41"/>
      <c r="W28" s="41"/>
      <c r="X28" s="41"/>
      <c r="Y28" s="41"/>
      <c r="Z28" s="41"/>
      <c r="AA28" s="41"/>
    </row>
    <row r="29" spans="1:27" ht="28.5">
      <c r="A29" s="4002" t="s">
        <v>3111</v>
      </c>
      <c r="B29" s="4076" t="s">
        <v>1636</v>
      </c>
      <c r="C29" s="4070" t="s">
        <v>4074</v>
      </c>
      <c r="D29" s="4073"/>
      <c r="E29" s="4073"/>
      <c r="F29" s="4011"/>
      <c r="G29" s="4074"/>
      <c r="H29" s="4075"/>
      <c r="I29" s="4075"/>
      <c r="J29" s="4071"/>
      <c r="K29" s="4071"/>
      <c r="L29" s="4071"/>
      <c r="M29" s="4065">
        <f>+M30+M31+M32</f>
        <v>0</v>
      </c>
      <c r="N29" s="41"/>
      <c r="O29" s="41"/>
      <c r="P29" s="41"/>
      <c r="Q29" s="41"/>
      <c r="R29" s="41"/>
      <c r="S29" s="41"/>
      <c r="T29" s="41"/>
      <c r="U29" s="41"/>
      <c r="V29" s="41"/>
      <c r="W29" s="41"/>
      <c r="X29" s="41"/>
      <c r="Y29" s="41"/>
      <c r="Z29" s="41"/>
      <c r="AA29" s="41"/>
    </row>
    <row r="30" spans="1:27" ht="30" customHeight="1">
      <c r="A30" s="4002" t="s">
        <v>3112</v>
      </c>
      <c r="B30" s="4076" t="s">
        <v>4075</v>
      </c>
      <c r="C30" s="3342" t="s">
        <v>4063</v>
      </c>
      <c r="D30" s="4073"/>
      <c r="E30" s="4073"/>
      <c r="F30" s="4011"/>
      <c r="G30" s="4074"/>
      <c r="H30" s="4074"/>
      <c r="I30" s="4009">
        <v>0.2</v>
      </c>
      <c r="J30" s="4073"/>
      <c r="K30" s="4073"/>
      <c r="L30" s="4067"/>
      <c r="M30" s="4065">
        <f>+L30*F30</f>
        <v>0</v>
      </c>
      <c r="N30" s="41"/>
      <c r="O30" s="41"/>
      <c r="P30" s="41"/>
      <c r="Q30" s="41"/>
      <c r="R30" s="41"/>
      <c r="S30" s="41"/>
      <c r="T30" s="41"/>
      <c r="U30" s="41"/>
      <c r="V30" s="41"/>
      <c r="W30" s="41"/>
      <c r="X30" s="41"/>
      <c r="Y30" s="41"/>
      <c r="Z30" s="41"/>
      <c r="AA30" s="41"/>
    </row>
    <row r="31" spans="1:27" ht="30" customHeight="1">
      <c r="A31" s="4002" t="s">
        <v>3113</v>
      </c>
      <c r="B31" s="4076" t="s">
        <v>4076</v>
      </c>
      <c r="C31" s="3342" t="s">
        <v>4064</v>
      </c>
      <c r="D31" s="4073"/>
      <c r="E31" s="4073"/>
      <c r="F31" s="4011"/>
      <c r="G31" s="4074"/>
      <c r="H31" s="4074"/>
      <c r="I31" s="4009">
        <v>0.5</v>
      </c>
      <c r="J31" s="4073"/>
      <c r="K31" s="4073"/>
      <c r="L31" s="4067"/>
      <c r="M31" s="4065">
        <f>+L31*F31</f>
        <v>0</v>
      </c>
      <c r="N31" s="41"/>
      <c r="O31" s="41"/>
      <c r="P31" s="41"/>
      <c r="Q31" s="41"/>
      <c r="R31" s="41"/>
      <c r="S31" s="41"/>
      <c r="T31" s="41"/>
      <c r="U31" s="41"/>
      <c r="V31" s="41"/>
      <c r="W31" s="41"/>
      <c r="X31" s="41"/>
      <c r="Y31" s="41"/>
      <c r="Z31" s="41"/>
      <c r="AA31" s="41"/>
    </row>
    <row r="32" spans="1:27" ht="30" customHeight="1">
      <c r="A32" s="4002" t="s">
        <v>3115</v>
      </c>
      <c r="B32" s="4076" t="s">
        <v>4077</v>
      </c>
      <c r="C32" s="3342" t="s">
        <v>4065</v>
      </c>
      <c r="D32" s="4073"/>
      <c r="E32" s="4073"/>
      <c r="F32" s="4011"/>
      <c r="G32" s="4074"/>
      <c r="H32" s="4074"/>
      <c r="I32" s="4009">
        <v>1</v>
      </c>
      <c r="J32" s="4073"/>
      <c r="K32" s="4073"/>
      <c r="L32" s="4067"/>
      <c r="M32" s="4065">
        <f>+L32*F32</f>
        <v>0</v>
      </c>
      <c r="N32" s="41"/>
      <c r="O32" s="41"/>
      <c r="P32" s="41"/>
      <c r="Q32" s="41"/>
      <c r="R32" s="41"/>
      <c r="S32" s="41"/>
      <c r="T32" s="41"/>
      <c r="U32" s="41"/>
      <c r="V32" s="41"/>
      <c r="W32" s="41"/>
      <c r="X32" s="41"/>
      <c r="Y32" s="41"/>
      <c r="Z32" s="41"/>
      <c r="AA32" s="41"/>
    </row>
    <row r="33" spans="1:27" ht="24.75" customHeight="1">
      <c r="A33" s="4002" t="s">
        <v>3117</v>
      </c>
      <c r="B33" s="4076" t="s">
        <v>1639</v>
      </c>
      <c r="C33" s="4070" t="s">
        <v>4260</v>
      </c>
      <c r="D33" s="4073"/>
      <c r="E33" s="4073"/>
      <c r="F33" s="4011"/>
      <c r="G33" s="4074"/>
      <c r="H33" s="4075"/>
      <c r="I33" s="4075"/>
      <c r="J33" s="4071"/>
      <c r="K33" s="4071"/>
      <c r="L33" s="4071"/>
      <c r="M33" s="4065">
        <f>+M34+M35</f>
        <v>0</v>
      </c>
      <c r="N33" s="41"/>
      <c r="O33" s="41"/>
      <c r="P33" s="41"/>
      <c r="Q33" s="41"/>
      <c r="R33" s="41"/>
      <c r="S33" s="41"/>
      <c r="T33" s="41"/>
      <c r="U33" s="41"/>
      <c r="V33" s="41"/>
      <c r="W33" s="41"/>
      <c r="X33" s="41"/>
      <c r="Y33" s="41"/>
      <c r="Z33" s="41"/>
      <c r="AA33" s="41"/>
    </row>
    <row r="34" spans="1:27" ht="30" customHeight="1">
      <c r="A34" s="4002" t="s">
        <v>3118</v>
      </c>
      <c r="B34" s="4076" t="s">
        <v>4079</v>
      </c>
      <c r="C34" s="3333" t="s">
        <v>4080</v>
      </c>
      <c r="D34" s="4073"/>
      <c r="E34" s="4073"/>
      <c r="F34" s="4011"/>
      <c r="G34" s="4074"/>
      <c r="H34" s="4075"/>
      <c r="I34" s="4009">
        <v>0.55000000000000004</v>
      </c>
      <c r="J34" s="4073"/>
      <c r="K34" s="4073"/>
      <c r="L34" s="4067"/>
      <c r="M34" s="4065">
        <f>+F34*L34</f>
        <v>0</v>
      </c>
      <c r="N34" s="41"/>
      <c r="O34" s="41"/>
      <c r="P34" s="41"/>
      <c r="Q34" s="41"/>
      <c r="R34" s="41"/>
      <c r="S34" s="41"/>
      <c r="T34" s="41"/>
      <c r="U34" s="41"/>
      <c r="V34" s="41"/>
      <c r="W34" s="41"/>
      <c r="X34" s="41"/>
      <c r="Y34" s="41"/>
      <c r="Z34" s="41"/>
      <c r="AA34" s="41"/>
    </row>
    <row r="35" spans="1:27" ht="30" customHeight="1">
      <c r="A35" s="4002" t="s">
        <v>3119</v>
      </c>
      <c r="B35" s="4076" t="s">
        <v>4081</v>
      </c>
      <c r="C35" s="3333" t="s">
        <v>4065</v>
      </c>
      <c r="D35" s="4073"/>
      <c r="E35" s="4073"/>
      <c r="F35" s="4011"/>
      <c r="G35" s="4074"/>
      <c r="H35" s="4075"/>
      <c r="I35" s="4009">
        <v>1</v>
      </c>
      <c r="J35" s="4073"/>
      <c r="K35" s="4073"/>
      <c r="L35" s="4067"/>
      <c r="M35" s="4065">
        <f>+F35*L35</f>
        <v>0</v>
      </c>
      <c r="N35" s="41"/>
      <c r="O35" s="41"/>
      <c r="P35" s="41"/>
      <c r="Q35" s="41"/>
      <c r="R35" s="41"/>
      <c r="S35" s="41"/>
      <c r="T35" s="41"/>
      <c r="U35" s="41"/>
      <c r="V35" s="41"/>
      <c r="W35" s="41"/>
      <c r="X35" s="41"/>
      <c r="Y35" s="41"/>
      <c r="Z35" s="41"/>
      <c r="AA35" s="41"/>
    </row>
    <row r="36" spans="1:27" ht="30" customHeight="1">
      <c r="A36" s="4002" t="s">
        <v>3120</v>
      </c>
      <c r="B36" s="4078" t="s">
        <v>1656</v>
      </c>
      <c r="C36" s="4079" t="s">
        <v>4082</v>
      </c>
      <c r="D36" s="4011"/>
      <c r="E36" s="4011"/>
      <c r="F36" s="4073"/>
      <c r="G36" s="4074"/>
      <c r="H36" s="4074"/>
      <c r="I36" s="4075"/>
      <c r="J36" s="4073"/>
      <c r="K36" s="4073"/>
      <c r="L36" s="4073"/>
      <c r="M36" s="4065">
        <f>+M37+M38</f>
        <v>0</v>
      </c>
      <c r="N36" s="41"/>
      <c r="O36" s="41"/>
      <c r="P36" s="41"/>
      <c r="Q36" s="41"/>
      <c r="R36" s="41"/>
      <c r="S36" s="41"/>
      <c r="T36" s="41"/>
      <c r="U36" s="41"/>
      <c r="V36" s="41"/>
      <c r="W36" s="41"/>
      <c r="X36" s="41"/>
      <c r="Y36" s="41"/>
      <c r="Z36" s="41"/>
      <c r="AA36" s="41"/>
    </row>
    <row r="37" spans="1:27" ht="30" customHeight="1">
      <c r="A37" s="4002" t="s">
        <v>3121</v>
      </c>
      <c r="B37" s="4076" t="s">
        <v>3796</v>
      </c>
      <c r="C37" s="3333" t="s">
        <v>4085</v>
      </c>
      <c r="D37" s="4008"/>
      <c r="E37" s="4008"/>
      <c r="F37" s="4073"/>
      <c r="G37" s="4009">
        <v>0.5</v>
      </c>
      <c r="H37" s="4009">
        <v>0.85</v>
      </c>
      <c r="I37" s="4075"/>
      <c r="J37" s="4067"/>
      <c r="K37" s="4067"/>
      <c r="L37" s="4073"/>
      <c r="M37" s="4065">
        <f>+D37*J37+E37*K37</f>
        <v>0</v>
      </c>
      <c r="N37" s="41"/>
      <c r="O37" s="41"/>
      <c r="P37" s="41"/>
      <c r="Q37" s="41"/>
      <c r="R37" s="41"/>
      <c r="S37" s="41"/>
      <c r="T37" s="41"/>
      <c r="U37" s="41"/>
      <c r="V37" s="41"/>
      <c r="W37" s="41"/>
      <c r="X37" s="41"/>
      <c r="Y37" s="41"/>
      <c r="Z37" s="41"/>
      <c r="AA37" s="41"/>
    </row>
    <row r="38" spans="1:27" ht="30" customHeight="1">
      <c r="A38" s="4002" t="s">
        <v>3122</v>
      </c>
      <c r="B38" s="4076" t="s">
        <v>3797</v>
      </c>
      <c r="C38" s="3333" t="s">
        <v>4087</v>
      </c>
      <c r="D38" s="4008"/>
      <c r="E38" s="4008"/>
      <c r="F38" s="4073"/>
      <c r="G38" s="4009">
        <v>1</v>
      </c>
      <c r="H38" s="4009">
        <v>1</v>
      </c>
      <c r="I38" s="4075"/>
      <c r="J38" s="4067"/>
      <c r="K38" s="4067"/>
      <c r="L38" s="4073"/>
      <c r="M38" s="4065">
        <f>+D38*J38+E38*K38</f>
        <v>0</v>
      </c>
      <c r="N38" s="41"/>
      <c r="O38" s="41"/>
      <c r="P38" s="41"/>
      <c r="Q38" s="41"/>
      <c r="R38" s="41"/>
      <c r="S38" s="41"/>
      <c r="T38" s="41"/>
      <c r="U38" s="41"/>
      <c r="V38" s="41"/>
      <c r="W38" s="41"/>
      <c r="X38" s="41"/>
      <c r="Y38" s="41"/>
      <c r="Z38" s="41"/>
      <c r="AA38" s="41"/>
    </row>
    <row r="39" spans="1:27" ht="30" customHeight="1">
      <c r="A39" s="4002" t="s">
        <v>3123</v>
      </c>
      <c r="B39" s="4078" t="s">
        <v>3763</v>
      </c>
      <c r="C39" s="4080" t="s">
        <v>4088</v>
      </c>
      <c r="D39" s="4008"/>
      <c r="E39" s="4008"/>
      <c r="F39" s="4073"/>
      <c r="G39" s="4074"/>
      <c r="H39" s="4074"/>
      <c r="I39" s="4075"/>
      <c r="J39" s="4073"/>
      <c r="K39" s="4073"/>
      <c r="L39" s="4073"/>
      <c r="M39" s="4065">
        <f>+M40+M43+M46</f>
        <v>0</v>
      </c>
      <c r="N39" s="41"/>
      <c r="O39" s="41"/>
      <c r="P39" s="41"/>
      <c r="Q39" s="41"/>
      <c r="R39" s="41"/>
      <c r="S39" s="41"/>
      <c r="T39" s="41"/>
      <c r="U39" s="41"/>
      <c r="V39" s="41"/>
      <c r="W39" s="41"/>
      <c r="X39" s="41"/>
      <c r="Y39" s="41"/>
      <c r="Z39" s="41"/>
      <c r="AA39" s="41"/>
    </row>
    <row r="40" spans="1:27" ht="30" customHeight="1">
      <c r="A40" s="4002" t="s">
        <v>3124</v>
      </c>
      <c r="B40" s="4076" t="s">
        <v>3801</v>
      </c>
      <c r="C40" s="4081" t="s">
        <v>4261</v>
      </c>
      <c r="D40" s="4008"/>
      <c r="E40" s="4008"/>
      <c r="F40" s="4073"/>
      <c r="G40" s="4074"/>
      <c r="H40" s="4074"/>
      <c r="I40" s="4075"/>
      <c r="J40" s="4073"/>
      <c r="K40" s="4073"/>
      <c r="L40" s="4073"/>
      <c r="M40" s="4065">
        <f>+M41+M42</f>
        <v>0</v>
      </c>
      <c r="N40" s="41"/>
      <c r="O40" s="41"/>
      <c r="P40" s="41"/>
      <c r="Q40" s="41"/>
      <c r="R40" s="41"/>
      <c r="S40" s="41"/>
      <c r="T40" s="41"/>
      <c r="U40" s="41"/>
      <c r="V40" s="41"/>
      <c r="W40" s="41"/>
      <c r="X40" s="41"/>
      <c r="Y40" s="41"/>
      <c r="Z40" s="41"/>
      <c r="AA40" s="41"/>
    </row>
    <row r="41" spans="1:27" ht="31.5" customHeight="1">
      <c r="A41" s="4002" t="s">
        <v>3125</v>
      </c>
      <c r="B41" s="4076" t="s">
        <v>4262</v>
      </c>
      <c r="C41" s="3333" t="s">
        <v>4080</v>
      </c>
      <c r="D41" s="4017"/>
      <c r="E41" s="4017"/>
      <c r="F41" s="4073"/>
      <c r="G41" s="4009">
        <v>0.5</v>
      </c>
      <c r="H41" s="4009">
        <v>0.85</v>
      </c>
      <c r="I41" s="4075"/>
      <c r="J41" s="4067"/>
      <c r="K41" s="4067"/>
      <c r="L41" s="4073"/>
      <c r="M41" s="4065">
        <f>+D41*J41+E41*K41</f>
        <v>0</v>
      </c>
      <c r="N41" s="41"/>
      <c r="O41" s="41"/>
      <c r="P41" s="41"/>
      <c r="Q41" s="41"/>
      <c r="R41" s="41"/>
      <c r="S41" s="41"/>
      <c r="T41" s="41"/>
      <c r="U41" s="41"/>
      <c r="V41" s="41"/>
      <c r="W41" s="41"/>
      <c r="X41" s="41"/>
      <c r="Y41" s="41"/>
      <c r="Z41" s="41"/>
      <c r="AA41" s="41"/>
    </row>
    <row r="42" spans="1:27" ht="30" customHeight="1">
      <c r="A42" s="4002" t="s">
        <v>3126</v>
      </c>
      <c r="B42" s="4076" t="s">
        <v>4263</v>
      </c>
      <c r="C42" s="3333" t="s">
        <v>4065</v>
      </c>
      <c r="D42" s="4017"/>
      <c r="E42" s="4017"/>
      <c r="F42" s="4073"/>
      <c r="G42" s="4009">
        <v>1</v>
      </c>
      <c r="H42" s="4009">
        <v>1</v>
      </c>
      <c r="I42" s="4075"/>
      <c r="J42" s="4067"/>
      <c r="K42" s="4067"/>
      <c r="L42" s="4073"/>
      <c r="M42" s="4065">
        <f>+D42*J42+E42*K42</f>
        <v>0</v>
      </c>
      <c r="N42" s="41"/>
      <c r="O42" s="41"/>
      <c r="P42" s="41"/>
      <c r="Q42" s="41"/>
      <c r="R42" s="41"/>
      <c r="S42" s="41"/>
      <c r="T42" s="41"/>
      <c r="U42" s="41"/>
      <c r="V42" s="41"/>
      <c r="W42" s="41"/>
      <c r="X42" s="41"/>
      <c r="Y42" s="41"/>
      <c r="Z42" s="41"/>
      <c r="AA42" s="41"/>
    </row>
    <row r="43" spans="1:27" ht="30" customHeight="1">
      <c r="A43" s="4002" t="s">
        <v>3127</v>
      </c>
      <c r="B43" s="4076" t="s">
        <v>3802</v>
      </c>
      <c r="C43" s="4081" t="s">
        <v>4264</v>
      </c>
      <c r="D43" s="4017"/>
      <c r="E43" s="4017"/>
      <c r="F43" s="4073"/>
      <c r="G43" s="4074"/>
      <c r="H43" s="4074"/>
      <c r="I43" s="4075"/>
      <c r="J43" s="4073"/>
      <c r="K43" s="4073"/>
      <c r="L43" s="4073"/>
      <c r="M43" s="4065">
        <f>+M44+M45</f>
        <v>0</v>
      </c>
      <c r="N43" s="41"/>
      <c r="O43" s="41"/>
      <c r="P43" s="41"/>
      <c r="Q43" s="41"/>
      <c r="R43" s="41"/>
      <c r="S43" s="41"/>
      <c r="T43" s="41"/>
      <c r="U43" s="41"/>
      <c r="V43" s="41"/>
      <c r="W43" s="41"/>
      <c r="X43" s="41"/>
      <c r="Y43" s="41"/>
      <c r="Z43" s="41"/>
      <c r="AA43" s="41"/>
    </row>
    <row r="44" spans="1:27" ht="30" customHeight="1">
      <c r="A44" s="4002" t="s">
        <v>3128</v>
      </c>
      <c r="B44" s="4076" t="s">
        <v>4091</v>
      </c>
      <c r="C44" s="3333" t="s">
        <v>4080</v>
      </c>
      <c r="D44" s="4082"/>
      <c r="E44" s="4082"/>
      <c r="F44" s="4073"/>
      <c r="G44" s="4009">
        <v>0.5</v>
      </c>
      <c r="H44" s="4009">
        <v>1</v>
      </c>
      <c r="I44" s="4075"/>
      <c r="J44" s="4067"/>
      <c r="K44" s="4067"/>
      <c r="L44" s="4073"/>
      <c r="M44" s="4065">
        <f>+D44*J44+E44*K44</f>
        <v>0</v>
      </c>
      <c r="N44" s="41"/>
      <c r="O44" s="41"/>
      <c r="P44" s="41"/>
      <c r="Q44" s="41"/>
      <c r="R44" s="41"/>
      <c r="S44" s="41"/>
      <c r="T44" s="41"/>
      <c r="U44" s="41"/>
      <c r="V44" s="41"/>
      <c r="W44" s="41"/>
      <c r="X44" s="41"/>
      <c r="Y44" s="41"/>
      <c r="Z44" s="41"/>
      <c r="AA44" s="41"/>
    </row>
    <row r="45" spans="1:27" ht="30" customHeight="1">
      <c r="A45" s="4002" t="s">
        <v>3129</v>
      </c>
      <c r="B45" s="4076" t="s">
        <v>4095</v>
      </c>
      <c r="C45" s="3333" t="s">
        <v>4065</v>
      </c>
      <c r="D45" s="4082"/>
      <c r="E45" s="4011"/>
      <c r="F45" s="4073"/>
      <c r="G45" s="4009">
        <v>1</v>
      </c>
      <c r="H45" s="4009">
        <v>1</v>
      </c>
      <c r="I45" s="4075"/>
      <c r="J45" s="4067"/>
      <c r="K45" s="4067"/>
      <c r="L45" s="4073"/>
      <c r="M45" s="4065">
        <f>+D45*J45+E45*K45</f>
        <v>0</v>
      </c>
      <c r="N45" s="41"/>
      <c r="O45" s="41"/>
      <c r="P45" s="41"/>
      <c r="Q45" s="41"/>
      <c r="R45" s="41"/>
      <c r="S45" s="41"/>
      <c r="T45" s="41"/>
      <c r="U45" s="41"/>
      <c r="V45" s="41"/>
      <c r="W45" s="41"/>
      <c r="X45" s="41"/>
      <c r="Y45" s="41"/>
      <c r="Z45" s="41"/>
      <c r="AA45" s="41"/>
    </row>
    <row r="46" spans="1:27" ht="30" customHeight="1">
      <c r="A46" s="4002" t="s">
        <v>3130</v>
      </c>
      <c r="B46" s="4076" t="s">
        <v>3803</v>
      </c>
      <c r="C46" s="3489" t="s">
        <v>4120</v>
      </c>
      <c r="D46" s="4082"/>
      <c r="E46" s="4011"/>
      <c r="F46" s="4073"/>
      <c r="G46" s="4009">
        <v>0.5</v>
      </c>
      <c r="H46" s="4009">
        <v>0.85</v>
      </c>
      <c r="I46" s="4075"/>
      <c r="J46" s="4067"/>
      <c r="K46" s="4067"/>
      <c r="L46" s="4073"/>
      <c r="M46" s="4065">
        <f>+D46*J46+E46*K46</f>
        <v>0</v>
      </c>
      <c r="N46" s="41"/>
      <c r="O46" s="41"/>
      <c r="P46" s="41"/>
      <c r="Q46" s="41"/>
      <c r="R46" s="41"/>
      <c r="S46" s="41"/>
      <c r="T46" s="41"/>
      <c r="U46" s="41"/>
      <c r="V46" s="41"/>
      <c r="W46" s="41"/>
      <c r="X46" s="41"/>
      <c r="Y46" s="41"/>
      <c r="Z46" s="41"/>
      <c r="AA46" s="41"/>
    </row>
    <row r="47" spans="1:27" ht="30" customHeight="1">
      <c r="A47" s="4002" t="s">
        <v>3131</v>
      </c>
      <c r="B47" s="4078" t="s">
        <v>4121</v>
      </c>
      <c r="C47" s="3946" t="s">
        <v>4122</v>
      </c>
      <c r="D47" s="4082"/>
      <c r="E47" s="4011"/>
      <c r="F47" s="4073"/>
      <c r="G47" s="4074"/>
      <c r="H47" s="4074"/>
      <c r="I47" s="4075"/>
      <c r="J47" s="4067"/>
      <c r="K47" s="4067"/>
      <c r="L47" s="4073"/>
      <c r="M47" s="4065">
        <f>+D47*J47+E47*K47</f>
        <v>0</v>
      </c>
      <c r="N47" s="41"/>
      <c r="O47" s="41"/>
      <c r="P47" s="41"/>
      <c r="Q47" s="41"/>
      <c r="R47" s="41"/>
      <c r="S47" s="41"/>
      <c r="T47" s="41"/>
      <c r="U47" s="41"/>
      <c r="V47" s="41"/>
      <c r="W47" s="41"/>
      <c r="X47" s="41"/>
      <c r="Y47" s="41"/>
      <c r="Z47" s="41"/>
      <c r="AA47" s="41"/>
    </row>
    <row r="48" spans="1:27" ht="30" customHeight="1">
      <c r="A48" s="4002" t="s">
        <v>3132</v>
      </c>
      <c r="B48" s="4078" t="s">
        <v>4123</v>
      </c>
      <c r="C48" s="3947" t="s">
        <v>4124</v>
      </c>
      <c r="D48" s="4011"/>
      <c r="E48" s="4082"/>
      <c r="F48" s="4073"/>
      <c r="G48" s="4074"/>
      <c r="H48" s="4074"/>
      <c r="I48" s="4074"/>
      <c r="J48" s="4073"/>
      <c r="K48" s="4073"/>
      <c r="L48" s="4073"/>
      <c r="M48" s="4065">
        <f>+M49+M50+M51</f>
        <v>0</v>
      </c>
      <c r="N48" s="41"/>
      <c r="O48" s="41"/>
      <c r="P48" s="41"/>
      <c r="Q48" s="41"/>
      <c r="R48" s="41"/>
      <c r="S48" s="41"/>
      <c r="T48" s="41"/>
      <c r="U48" s="41"/>
      <c r="V48" s="41"/>
      <c r="W48" s="41"/>
      <c r="X48" s="41"/>
      <c r="Y48" s="41"/>
      <c r="Z48" s="41"/>
      <c r="AA48" s="41"/>
    </row>
    <row r="49" spans="1:27" ht="30" customHeight="1">
      <c r="A49" s="4002" t="s">
        <v>3133</v>
      </c>
      <c r="B49" s="4076" t="s">
        <v>4126</v>
      </c>
      <c r="C49" s="3978" t="s">
        <v>4265</v>
      </c>
      <c r="D49" s="4008"/>
      <c r="E49" s="4083"/>
      <c r="F49" s="4083"/>
      <c r="G49" s="4009">
        <v>0.05</v>
      </c>
      <c r="H49" s="4075"/>
      <c r="I49" s="4075"/>
      <c r="J49" s="4067"/>
      <c r="K49" s="4073"/>
      <c r="L49" s="4073"/>
      <c r="M49" s="4065">
        <f>+D49*J49</f>
        <v>0</v>
      </c>
      <c r="N49" s="41"/>
      <c r="O49" s="41"/>
      <c r="P49" s="41"/>
      <c r="Q49" s="41"/>
      <c r="R49" s="41"/>
      <c r="S49" s="41"/>
      <c r="T49" s="41"/>
      <c r="U49" s="41"/>
      <c r="V49" s="41"/>
      <c r="W49" s="41"/>
      <c r="X49" s="41"/>
      <c r="Y49" s="41"/>
      <c r="Z49" s="41"/>
      <c r="AA49" s="41"/>
    </row>
    <row r="50" spans="1:27" ht="30" customHeight="1">
      <c r="A50" s="4002" t="s">
        <v>3134</v>
      </c>
      <c r="B50" s="4076" t="s">
        <v>4129</v>
      </c>
      <c r="C50" s="3978" t="s">
        <v>4266</v>
      </c>
      <c r="D50" s="4011"/>
      <c r="E50" s="4083"/>
      <c r="F50" s="4073"/>
      <c r="G50" s="4009">
        <v>1</v>
      </c>
      <c r="H50" s="4075"/>
      <c r="I50" s="4075"/>
      <c r="J50" s="4067"/>
      <c r="K50" s="4073"/>
      <c r="L50" s="4073"/>
      <c r="M50" s="4065">
        <f>+D50*J50</f>
        <v>0</v>
      </c>
      <c r="N50" s="41"/>
      <c r="O50" s="41"/>
      <c r="P50" s="41"/>
      <c r="Q50" s="41"/>
      <c r="R50" s="41"/>
      <c r="S50" s="41"/>
      <c r="T50" s="41"/>
      <c r="U50" s="41"/>
      <c r="V50" s="41"/>
      <c r="W50" s="41"/>
      <c r="X50" s="41"/>
      <c r="Y50" s="41"/>
      <c r="Z50" s="41"/>
      <c r="AA50" s="41"/>
    </row>
    <row r="51" spans="1:27" ht="30" customHeight="1">
      <c r="A51" s="4002" t="s">
        <v>4097</v>
      </c>
      <c r="B51" s="4076" t="s">
        <v>4131</v>
      </c>
      <c r="C51" s="3978" t="s">
        <v>4132</v>
      </c>
      <c r="D51" s="4011"/>
      <c r="E51" s="4082"/>
      <c r="F51" s="4082"/>
      <c r="G51" s="4009">
        <v>0.85</v>
      </c>
      <c r="H51" s="4009">
        <v>0.85</v>
      </c>
      <c r="I51" s="4009">
        <v>0.85</v>
      </c>
      <c r="J51" s="4067"/>
      <c r="K51" s="4067"/>
      <c r="L51" s="4067"/>
      <c r="M51" s="4065">
        <f>+D51*J51+E51*K51+F51*L51</f>
        <v>0</v>
      </c>
      <c r="N51" s="41"/>
      <c r="O51" s="41"/>
      <c r="P51" s="41"/>
      <c r="Q51" s="41"/>
      <c r="R51" s="41"/>
      <c r="S51" s="41"/>
      <c r="T51" s="41"/>
      <c r="U51" s="41"/>
      <c r="V51" s="41"/>
      <c r="W51" s="41"/>
      <c r="X51" s="41"/>
      <c r="Y51" s="41"/>
      <c r="Z51" s="41"/>
      <c r="AA51" s="41"/>
    </row>
    <row r="52" spans="1:27" ht="30" customHeight="1">
      <c r="A52" s="4002" t="s">
        <v>3340</v>
      </c>
      <c r="B52" s="4078" t="s">
        <v>4134</v>
      </c>
      <c r="C52" s="3949" t="s">
        <v>4135</v>
      </c>
      <c r="D52" s="4011"/>
      <c r="E52" s="4082"/>
      <c r="F52" s="4082"/>
      <c r="G52" s="4074"/>
      <c r="H52" s="4074"/>
      <c r="I52" s="4075"/>
      <c r="J52" s="4067"/>
      <c r="K52" s="4067"/>
      <c r="L52" s="4067"/>
      <c r="M52" s="4065">
        <f>+D52*J52+E52*K52+F52*L52</f>
        <v>0</v>
      </c>
      <c r="N52" s="41"/>
      <c r="O52" s="41"/>
      <c r="P52" s="41"/>
      <c r="Q52" s="41"/>
      <c r="R52" s="41"/>
      <c r="S52" s="41"/>
      <c r="T52" s="41"/>
      <c r="U52" s="41"/>
      <c r="V52" s="41"/>
      <c r="W52" s="41"/>
      <c r="X52" s="41"/>
      <c r="Y52" s="41"/>
      <c r="Z52" s="41"/>
      <c r="AA52" s="41"/>
    </row>
    <row r="53" spans="1:27" ht="30" customHeight="1">
      <c r="A53" s="4002" t="s">
        <v>3341</v>
      </c>
      <c r="B53" s="4078" t="s">
        <v>4137</v>
      </c>
      <c r="C53" s="3950" t="s">
        <v>4267</v>
      </c>
      <c r="D53" s="4017"/>
      <c r="E53" s="4082"/>
      <c r="F53" s="4083"/>
      <c r="G53" s="4009">
        <v>1</v>
      </c>
      <c r="H53" s="4009">
        <v>1</v>
      </c>
      <c r="I53" s="4084"/>
      <c r="J53" s="4067"/>
      <c r="K53" s="4067"/>
      <c r="L53" s="4073"/>
      <c r="M53" s="4065">
        <f>+D53*J53+E53*K53</f>
        <v>0</v>
      </c>
      <c r="N53" s="41"/>
      <c r="O53" s="41"/>
      <c r="P53" s="41"/>
      <c r="Q53" s="41"/>
      <c r="R53" s="41"/>
      <c r="S53" s="41"/>
      <c r="T53" s="41"/>
      <c r="U53" s="41"/>
      <c r="V53" s="41"/>
      <c r="W53" s="41"/>
      <c r="X53" s="41"/>
      <c r="Y53" s="41"/>
      <c r="Z53" s="41"/>
      <c r="AA53" s="41"/>
    </row>
    <row r="54" spans="1:27" ht="30" customHeight="1">
      <c r="A54" s="4002" t="s">
        <v>3342</v>
      </c>
      <c r="B54" s="4078" t="s">
        <v>4156</v>
      </c>
      <c r="C54" s="3950" t="s">
        <v>4268</v>
      </c>
      <c r="D54" s="4067"/>
      <c r="E54" s="4082"/>
      <c r="F54" s="4083"/>
      <c r="G54" s="4084"/>
      <c r="H54" s="4084"/>
      <c r="I54" s="4075"/>
      <c r="J54" s="4083"/>
      <c r="K54" s="4083"/>
      <c r="L54" s="4073"/>
      <c r="M54" s="4065">
        <f>+M55+M56+M57+M58</f>
        <v>0</v>
      </c>
      <c r="N54" s="41"/>
      <c r="O54" s="41"/>
      <c r="P54" s="41"/>
      <c r="Q54" s="41"/>
      <c r="R54" s="41"/>
      <c r="S54" s="41"/>
      <c r="T54" s="41"/>
      <c r="U54" s="41"/>
      <c r="V54" s="41"/>
      <c r="W54" s="41"/>
      <c r="X54" s="41"/>
      <c r="Y54" s="41"/>
      <c r="Z54" s="41"/>
      <c r="AA54" s="41"/>
    </row>
    <row r="55" spans="1:27" ht="30" customHeight="1">
      <c r="A55" s="4002" t="s">
        <v>3343</v>
      </c>
      <c r="B55" s="4076" t="s">
        <v>4159</v>
      </c>
      <c r="C55" s="3982" t="s">
        <v>4160</v>
      </c>
      <c r="D55" s="4017"/>
      <c r="E55" s="4011"/>
      <c r="F55" s="4083"/>
      <c r="G55" s="4074"/>
      <c r="H55" s="4074"/>
      <c r="I55" s="4084"/>
      <c r="J55" s="4067"/>
      <c r="K55" s="4067"/>
      <c r="L55" s="4073"/>
      <c r="M55" s="4065">
        <f>+D55*J55+E55*K55</f>
        <v>0</v>
      </c>
      <c r="N55" s="41"/>
      <c r="O55" s="41"/>
      <c r="P55" s="41"/>
      <c r="Q55" s="41"/>
      <c r="R55" s="41"/>
      <c r="S55" s="41"/>
      <c r="T55" s="41"/>
      <c r="U55" s="41"/>
      <c r="V55" s="41"/>
      <c r="W55" s="41"/>
      <c r="X55" s="41"/>
      <c r="Y55" s="41"/>
      <c r="Z55" s="41"/>
      <c r="AA55" s="41"/>
    </row>
    <row r="56" spans="1:27" ht="30" customHeight="1">
      <c r="A56" s="4002" t="s">
        <v>3344</v>
      </c>
      <c r="B56" s="4076" t="s">
        <v>4162</v>
      </c>
      <c r="C56" s="3978" t="s">
        <v>4163</v>
      </c>
      <c r="D56" s="4017"/>
      <c r="E56" s="4017"/>
      <c r="F56" s="4083"/>
      <c r="G56" s="4009">
        <v>0.05</v>
      </c>
      <c r="H56" s="4009">
        <v>0.05</v>
      </c>
      <c r="I56" s="4084"/>
      <c r="J56" s="4067"/>
      <c r="K56" s="4067"/>
      <c r="L56" s="4073"/>
      <c r="M56" s="4065">
        <f>+D56*J56+E56*K56</f>
        <v>0</v>
      </c>
      <c r="N56" s="41"/>
      <c r="O56" s="41"/>
      <c r="P56" s="41"/>
      <c r="Q56" s="41"/>
      <c r="R56" s="41"/>
      <c r="S56" s="41"/>
      <c r="T56" s="41"/>
      <c r="U56" s="41"/>
      <c r="V56" s="41"/>
      <c r="W56" s="41"/>
      <c r="X56" s="41"/>
      <c r="Y56" s="41"/>
      <c r="Z56" s="41"/>
      <c r="AA56" s="41"/>
    </row>
    <row r="57" spans="1:27" ht="30" customHeight="1">
      <c r="A57" s="4002" t="s">
        <v>4104</v>
      </c>
      <c r="B57" s="4076" t="s">
        <v>4165</v>
      </c>
      <c r="C57" s="3983" t="s">
        <v>4269</v>
      </c>
      <c r="D57" s="4011"/>
      <c r="E57" s="4011"/>
      <c r="F57" s="4083"/>
      <c r="G57" s="4009">
        <v>0.1</v>
      </c>
      <c r="H57" s="4009">
        <v>0.1</v>
      </c>
      <c r="I57" s="4084"/>
      <c r="J57" s="4067"/>
      <c r="K57" s="4067"/>
      <c r="L57" s="4073"/>
      <c r="M57" s="4065">
        <f>+D57*J57+E57*K57</f>
        <v>0</v>
      </c>
      <c r="N57" s="41"/>
      <c r="O57" s="41"/>
      <c r="P57" s="41"/>
      <c r="Q57" s="41"/>
      <c r="R57" s="41"/>
      <c r="S57" s="41"/>
      <c r="T57" s="41"/>
      <c r="U57" s="41"/>
      <c r="V57" s="41"/>
      <c r="W57" s="41"/>
      <c r="X57" s="41"/>
      <c r="Y57" s="41"/>
      <c r="Z57" s="41"/>
      <c r="AA57" s="41"/>
    </row>
    <row r="58" spans="1:27" ht="30" customHeight="1" thickBot="1">
      <c r="A58" s="4085" t="s">
        <v>4106</v>
      </c>
      <c r="B58" s="4086" t="s">
        <v>4168</v>
      </c>
      <c r="C58" s="3985" t="s">
        <v>4270</v>
      </c>
      <c r="D58" s="4087"/>
      <c r="E58" s="4087"/>
      <c r="F58" s="4088"/>
      <c r="G58" s="4025">
        <v>1</v>
      </c>
      <c r="H58" s="4025">
        <v>1</v>
      </c>
      <c r="I58" s="4089"/>
      <c r="J58" s="4067"/>
      <c r="K58" s="4067"/>
      <c r="L58" s="4090"/>
      <c r="M58" s="4065">
        <f>+D58*J58+E58*K58</f>
        <v>0</v>
      </c>
      <c r="N58" s="41"/>
      <c r="O58" s="41"/>
      <c r="P58" s="41"/>
      <c r="Q58" s="41"/>
      <c r="R58" s="41"/>
      <c r="S58" s="41"/>
      <c r="T58" s="41"/>
      <c r="U58" s="41"/>
      <c r="V58" s="41"/>
      <c r="W58" s="41"/>
      <c r="X58" s="41"/>
      <c r="Y58" s="41"/>
      <c r="Z58" s="41"/>
      <c r="AA58" s="41"/>
    </row>
    <row r="59" spans="1:27" ht="15">
      <c r="N59" s="41"/>
      <c r="O59" s="41"/>
      <c r="P59" s="41"/>
      <c r="Q59" s="41"/>
      <c r="R59" s="41"/>
      <c r="S59" s="41"/>
      <c r="T59" s="41"/>
      <c r="U59" s="41"/>
      <c r="V59" s="41"/>
      <c r="W59" s="41"/>
      <c r="X59" s="41"/>
      <c r="Y59" s="41"/>
      <c r="Z59" s="41"/>
      <c r="AA59" s="41"/>
    </row>
    <row r="60" spans="1:27" ht="15">
      <c r="N60" s="41"/>
      <c r="O60" s="41"/>
      <c r="P60" s="41"/>
      <c r="Q60" s="41"/>
      <c r="R60" s="41"/>
      <c r="S60" s="41"/>
      <c r="T60" s="41"/>
      <c r="U60" s="41"/>
      <c r="V60" s="41"/>
      <c r="W60" s="41"/>
      <c r="X60" s="41"/>
      <c r="Y60" s="41"/>
      <c r="Z60" s="41"/>
      <c r="AA60" s="41"/>
    </row>
    <row r="61" spans="1:27" ht="15">
      <c r="N61" s="41"/>
      <c r="O61" s="41"/>
      <c r="P61" s="41"/>
      <c r="Q61" s="41"/>
      <c r="R61" s="41"/>
      <c r="S61" s="41"/>
      <c r="T61" s="41"/>
      <c r="U61" s="41"/>
      <c r="V61" s="41"/>
      <c r="W61" s="41"/>
      <c r="X61" s="41"/>
      <c r="Y61" s="41"/>
      <c r="Z61" s="41"/>
      <c r="AA61" s="41"/>
    </row>
    <row r="62" spans="1:27" ht="15">
      <c r="N62" s="41"/>
      <c r="O62" s="41"/>
      <c r="P62" s="41"/>
      <c r="Q62" s="41"/>
      <c r="R62" s="41"/>
      <c r="S62" s="41"/>
      <c r="T62" s="41"/>
      <c r="U62" s="41"/>
      <c r="V62" s="41"/>
      <c r="W62" s="41"/>
      <c r="X62" s="41"/>
      <c r="Y62" s="41"/>
      <c r="Z62" s="41"/>
      <c r="AA62" s="41"/>
    </row>
    <row r="63" spans="1:27" ht="15">
      <c r="N63" s="41"/>
      <c r="O63" s="41"/>
      <c r="P63" s="41"/>
      <c r="Q63" s="41"/>
      <c r="R63" s="41"/>
      <c r="S63" s="41"/>
      <c r="T63" s="41"/>
      <c r="U63" s="41"/>
      <c r="V63" s="41"/>
      <c r="W63" s="41"/>
      <c r="X63" s="41"/>
      <c r="Y63" s="41"/>
      <c r="Z63" s="41"/>
      <c r="AA63" s="41"/>
    </row>
    <row r="64" spans="1:27" ht="15">
      <c r="N64" s="41"/>
      <c r="O64" s="41"/>
      <c r="P64" s="41"/>
      <c r="Q64" s="41"/>
      <c r="R64" s="41"/>
      <c r="S64" s="41"/>
      <c r="T64" s="41"/>
      <c r="U64" s="41"/>
      <c r="V64" s="41"/>
      <c r="W64" s="41"/>
      <c r="X64" s="41"/>
      <c r="Y64" s="41"/>
      <c r="Z64" s="41"/>
      <c r="AA64" s="41"/>
    </row>
    <row r="65" spans="1:27" ht="15">
      <c r="N65" s="41"/>
      <c r="O65" s="41"/>
      <c r="P65" s="41"/>
      <c r="Q65" s="41"/>
      <c r="R65" s="41"/>
      <c r="S65" s="41"/>
      <c r="T65" s="41"/>
      <c r="U65" s="41"/>
      <c r="V65" s="41"/>
      <c r="W65" s="41"/>
      <c r="X65" s="41"/>
      <c r="Y65" s="41"/>
      <c r="Z65" s="41"/>
      <c r="AA65" s="41"/>
    </row>
    <row r="66" spans="1:27" ht="15">
      <c r="N66" s="41"/>
      <c r="O66" s="41"/>
      <c r="P66" s="41"/>
      <c r="Q66" s="41"/>
      <c r="R66" s="41"/>
      <c r="S66" s="41"/>
      <c r="T66" s="41"/>
      <c r="U66" s="41"/>
      <c r="V66" s="41"/>
      <c r="W66" s="41"/>
      <c r="X66" s="41"/>
      <c r="Y66" s="41"/>
      <c r="Z66" s="41"/>
      <c r="AA66" s="41"/>
    </row>
    <row r="78" spans="1:27" ht="15">
      <c r="A78" s="3310"/>
      <c r="B78" s="3310"/>
      <c r="N78" s="41"/>
    </row>
  </sheetData>
  <mergeCells count="12">
    <mergeCell ref="J9:K9"/>
    <mergeCell ref="L9:L10"/>
    <mergeCell ref="A7:M7"/>
    <mergeCell ref="A8:C10"/>
    <mergeCell ref="D8:F8"/>
    <mergeCell ref="G8:I8"/>
    <mergeCell ref="J8:L8"/>
    <mergeCell ref="M8:M10"/>
    <mergeCell ref="D9:E9"/>
    <mergeCell ref="F9:F10"/>
    <mergeCell ref="G9:H9"/>
    <mergeCell ref="I9:I10"/>
  </mergeCells>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8"/>
  <sheetViews>
    <sheetView zoomScale="70" zoomScaleNormal="70" workbookViewId="0"/>
  </sheetViews>
  <sheetFormatPr defaultColWidth="11.42578125" defaultRowHeight="14.25"/>
  <cols>
    <col min="1" max="1" width="21" style="3309" customWidth="1"/>
    <col min="2" max="2" width="8.7109375" style="3314" customWidth="1"/>
    <col min="3" max="3" width="106.42578125" style="3310" customWidth="1"/>
    <col min="4" max="13" width="20.7109375" style="3310" customWidth="1"/>
    <col min="14" max="14" width="3.85546875" style="3310" bestFit="1" customWidth="1"/>
    <col min="15" max="15" width="15.140625" style="3310" bestFit="1" customWidth="1"/>
    <col min="16" max="16" width="18.42578125" style="3310" customWidth="1"/>
    <col min="17" max="17" width="11.42578125" style="3310" bestFit="1" customWidth="1"/>
    <col min="18" max="16384" width="11.42578125" style="3310"/>
  </cols>
  <sheetData>
    <row r="1" spans="1:27" ht="15">
      <c r="A1" s="3893" t="s">
        <v>48</v>
      </c>
      <c r="B1" s="3893" t="s">
        <v>1024</v>
      </c>
    </row>
    <row r="2" spans="1:27" ht="15">
      <c r="A2" s="3893" t="s">
        <v>49</v>
      </c>
      <c r="B2" s="3893" t="s">
        <v>4014</v>
      </c>
    </row>
    <row r="3" spans="1:27" ht="15">
      <c r="A3" s="3893" t="s">
        <v>47</v>
      </c>
      <c r="B3" s="3893" t="s">
        <v>4048</v>
      </c>
    </row>
    <row r="4" spans="1:27" ht="15">
      <c r="A4" s="3893" t="s">
        <v>51</v>
      </c>
      <c r="B4" s="3893" t="s">
        <v>71</v>
      </c>
    </row>
    <row r="6" spans="1:27" ht="15.75" customHeight="1" thickBot="1">
      <c r="A6" s="3379"/>
    </row>
    <row r="7" spans="1:27" ht="29.25" customHeight="1" thickBot="1">
      <c r="A7" s="5235" t="s">
        <v>4253</v>
      </c>
      <c r="B7" s="5236"/>
      <c r="C7" s="5236"/>
      <c r="D7" s="5236"/>
      <c r="E7" s="5236"/>
      <c r="F7" s="5236"/>
      <c r="G7" s="5236"/>
      <c r="H7" s="5236"/>
      <c r="I7" s="5236"/>
      <c r="J7" s="5236"/>
      <c r="K7" s="5236"/>
      <c r="L7" s="5236"/>
      <c r="M7" s="5237"/>
      <c r="N7" s="41"/>
      <c r="O7" s="41"/>
      <c r="P7" s="41"/>
      <c r="Q7" s="41"/>
      <c r="R7" s="41"/>
      <c r="S7" s="41"/>
      <c r="T7" s="41"/>
      <c r="U7" s="41"/>
      <c r="V7" s="41"/>
      <c r="W7" s="41"/>
      <c r="X7" s="41"/>
      <c r="Y7" s="41"/>
      <c r="Z7" s="41"/>
      <c r="AA7" s="41"/>
    </row>
    <row r="8" spans="1:27" s="3319" customFormat="1" ht="51.75" customHeight="1">
      <c r="A8" s="5238"/>
      <c r="B8" s="5373"/>
      <c r="C8" s="5374"/>
      <c r="D8" s="5375" t="s">
        <v>2783</v>
      </c>
      <c r="E8" s="5375"/>
      <c r="F8" s="5375"/>
      <c r="G8" s="5376" t="s">
        <v>4050</v>
      </c>
      <c r="H8" s="5377"/>
      <c r="I8" s="5378"/>
      <c r="J8" s="5376" t="s">
        <v>4254</v>
      </c>
      <c r="K8" s="5377"/>
      <c r="L8" s="5378"/>
      <c r="M8" s="5379" t="s">
        <v>4052</v>
      </c>
      <c r="N8" s="41"/>
      <c r="O8" s="41"/>
      <c r="P8" s="41"/>
      <c r="Q8" s="41"/>
      <c r="R8" s="41"/>
      <c r="S8" s="41"/>
      <c r="T8" s="41"/>
      <c r="U8" s="41"/>
      <c r="V8" s="41"/>
      <c r="W8" s="41"/>
      <c r="X8" s="41"/>
      <c r="Y8" s="41"/>
      <c r="Z8" s="41"/>
      <c r="AA8" s="41"/>
    </row>
    <row r="9" spans="1:27" s="3319" customFormat="1" ht="30" customHeight="1">
      <c r="A9" s="5355"/>
      <c r="B9" s="5356"/>
      <c r="C9" s="5357"/>
      <c r="D9" s="5370" t="s">
        <v>4053</v>
      </c>
      <c r="E9" s="5371"/>
      <c r="F9" s="5372" t="s">
        <v>4255</v>
      </c>
      <c r="G9" s="5370" t="s">
        <v>4053</v>
      </c>
      <c r="H9" s="5371"/>
      <c r="I9" s="5372" t="s">
        <v>4255</v>
      </c>
      <c r="J9" s="5370" t="s">
        <v>4053</v>
      </c>
      <c r="K9" s="5371"/>
      <c r="L9" s="5372" t="s">
        <v>4055</v>
      </c>
      <c r="M9" s="5380"/>
      <c r="N9" s="41"/>
      <c r="O9" s="41"/>
      <c r="P9" s="41"/>
      <c r="Q9" s="41"/>
      <c r="R9" s="41"/>
      <c r="S9" s="41"/>
      <c r="T9" s="41"/>
      <c r="U9" s="41"/>
      <c r="V9" s="41"/>
      <c r="W9" s="41"/>
      <c r="X9" s="41"/>
      <c r="Y9" s="41"/>
      <c r="Z9" s="41"/>
      <c r="AA9" s="41"/>
    </row>
    <row r="10" spans="1:27" s="3319" customFormat="1" ht="51.75" customHeight="1">
      <c r="A10" s="5358"/>
      <c r="B10" s="5359"/>
      <c r="C10" s="5360"/>
      <c r="D10" s="3736" t="s">
        <v>4256</v>
      </c>
      <c r="E10" s="3736" t="s">
        <v>4058</v>
      </c>
      <c r="F10" s="5336"/>
      <c r="G10" s="3736" t="s">
        <v>4256</v>
      </c>
      <c r="H10" s="3736" t="s">
        <v>4058</v>
      </c>
      <c r="I10" s="5336"/>
      <c r="J10" s="3736" t="s">
        <v>4256</v>
      </c>
      <c r="K10" s="3736" t="s">
        <v>4058</v>
      </c>
      <c r="L10" s="5336"/>
      <c r="M10" s="5380"/>
      <c r="N10" s="41"/>
      <c r="O10" s="41"/>
      <c r="P10" s="41"/>
      <c r="Q10" s="41"/>
      <c r="R10" s="41"/>
      <c r="S10" s="41"/>
      <c r="T10" s="41"/>
      <c r="U10" s="41"/>
      <c r="V10" s="41"/>
      <c r="W10" s="41"/>
      <c r="X10" s="41"/>
      <c r="Y10" s="41"/>
      <c r="Z10" s="41"/>
      <c r="AA10" s="41"/>
    </row>
    <row r="11" spans="1:27" s="3319" customFormat="1" ht="30.75" customHeight="1">
      <c r="A11" s="4056" t="s">
        <v>1651</v>
      </c>
      <c r="B11" s="4057" t="s">
        <v>4059</v>
      </c>
      <c r="C11" s="4058" t="s">
        <v>1415</v>
      </c>
      <c r="D11" s="3992" t="s">
        <v>3273</v>
      </c>
      <c r="E11" s="3992" t="s">
        <v>3274</v>
      </c>
      <c r="F11" s="3992" t="s">
        <v>3275</v>
      </c>
      <c r="G11" s="3992" t="s">
        <v>3276</v>
      </c>
      <c r="H11" s="3992" t="s">
        <v>3277</v>
      </c>
      <c r="I11" s="3992" t="s">
        <v>3278</v>
      </c>
      <c r="J11" s="3992" t="s">
        <v>3324</v>
      </c>
      <c r="K11" s="3992" t="s">
        <v>3325</v>
      </c>
      <c r="L11" s="3992" t="s">
        <v>3326</v>
      </c>
      <c r="M11" s="4091" t="s">
        <v>3066</v>
      </c>
      <c r="N11" s="41"/>
      <c r="O11" s="41"/>
      <c r="P11" s="41"/>
      <c r="Q11" s="41"/>
      <c r="R11" s="41"/>
      <c r="S11" s="41"/>
      <c r="T11" s="41"/>
      <c r="U11" s="41"/>
      <c r="V11" s="41"/>
      <c r="W11" s="41"/>
      <c r="X11" s="41"/>
      <c r="Y11" s="41"/>
      <c r="Z11" s="41"/>
      <c r="AA11" s="41"/>
    </row>
    <row r="12" spans="1:27" s="3319" customFormat="1" ht="30" customHeight="1">
      <c r="A12" s="4002" t="s">
        <v>3273</v>
      </c>
      <c r="B12" s="4061">
        <v>1</v>
      </c>
      <c r="C12" s="2553" t="s">
        <v>4257</v>
      </c>
      <c r="D12" s="4062"/>
      <c r="E12" s="4062"/>
      <c r="F12" s="4062"/>
      <c r="G12" s="4063"/>
      <c r="H12" s="4063"/>
      <c r="I12" s="4063"/>
      <c r="J12" s="4064"/>
      <c r="K12" s="4064"/>
      <c r="L12" s="4064"/>
      <c r="M12" s="4065">
        <f>+M13+M16+M36+M39+M47+M48+M52+M53+M54</f>
        <v>0</v>
      </c>
      <c r="N12" s="41"/>
      <c r="O12" s="41"/>
      <c r="P12" s="41"/>
      <c r="Q12" s="41"/>
      <c r="R12" s="41"/>
      <c r="S12" s="41"/>
      <c r="T12" s="41"/>
      <c r="U12" s="41"/>
      <c r="V12" s="41"/>
      <c r="W12" s="41"/>
      <c r="X12" s="41"/>
      <c r="Y12" s="41"/>
      <c r="Z12" s="41"/>
      <c r="AA12" s="41"/>
    </row>
    <row r="13" spans="1:27" s="3319" customFormat="1" ht="30" customHeight="1">
      <c r="A13" s="4002" t="s">
        <v>3274</v>
      </c>
      <c r="B13" s="4061" t="s">
        <v>1420</v>
      </c>
      <c r="C13" s="2553" t="s">
        <v>4061</v>
      </c>
      <c r="D13" s="4067"/>
      <c r="E13" s="4067"/>
      <c r="F13" s="4067"/>
      <c r="G13" s="4063"/>
      <c r="H13" s="4063"/>
      <c r="I13" s="4063"/>
      <c r="J13" s="4064"/>
      <c r="K13" s="4064"/>
      <c r="L13" s="4064"/>
      <c r="M13" s="4065">
        <f>+M14+M15</f>
        <v>0</v>
      </c>
      <c r="N13" s="41"/>
      <c r="O13" s="41"/>
      <c r="P13" s="41"/>
      <c r="Q13" s="41"/>
      <c r="R13" s="41"/>
      <c r="S13" s="41"/>
      <c r="T13" s="41"/>
      <c r="U13" s="41"/>
      <c r="V13" s="41"/>
      <c r="W13" s="41"/>
      <c r="X13" s="41"/>
      <c r="Y13" s="41"/>
      <c r="Z13" s="41"/>
      <c r="AA13" s="41"/>
    </row>
    <row r="14" spans="1:27" ht="30" customHeight="1">
      <c r="A14" s="4002" t="s">
        <v>3275</v>
      </c>
      <c r="B14" s="4068" t="s">
        <v>1423</v>
      </c>
      <c r="C14" s="3489" t="s">
        <v>4258</v>
      </c>
      <c r="D14" s="4008"/>
      <c r="E14" s="4008"/>
      <c r="F14" s="4008"/>
      <c r="G14" s="4009">
        <v>0</v>
      </c>
      <c r="H14" s="4009">
        <v>0</v>
      </c>
      <c r="I14" s="4069">
        <v>0</v>
      </c>
      <c r="J14" s="4067"/>
      <c r="K14" s="4067"/>
      <c r="L14" s="4067"/>
      <c r="M14" s="4065">
        <f>+D14*J14+E14*K14+F14*L14</f>
        <v>0</v>
      </c>
      <c r="N14" s="41"/>
      <c r="O14" s="41"/>
      <c r="P14" s="41"/>
      <c r="Q14" s="41"/>
      <c r="R14" s="41"/>
      <c r="S14" s="41"/>
      <c r="T14" s="41"/>
      <c r="U14" s="41"/>
      <c r="V14" s="41"/>
      <c r="W14" s="41"/>
      <c r="X14" s="41"/>
      <c r="Y14" s="41"/>
      <c r="Z14" s="41"/>
      <c r="AA14" s="41"/>
    </row>
    <row r="15" spans="1:27" ht="30" customHeight="1">
      <c r="A15" s="4002" t="s">
        <v>3276</v>
      </c>
      <c r="B15" s="4068" t="s">
        <v>1550</v>
      </c>
      <c r="C15" s="4070" t="s">
        <v>4259</v>
      </c>
      <c r="D15" s="4008"/>
      <c r="E15" s="4008"/>
      <c r="F15" s="4071"/>
      <c r="G15" s="4009">
        <v>0</v>
      </c>
      <c r="H15" s="4009">
        <v>1</v>
      </c>
      <c r="I15" s="4072"/>
      <c r="J15" s="4067"/>
      <c r="K15" s="4067"/>
      <c r="L15" s="4071"/>
      <c r="M15" s="4065">
        <f>+D15*J15+E15*K15</f>
        <v>0</v>
      </c>
      <c r="N15" s="41"/>
      <c r="O15" s="41"/>
      <c r="P15" s="41"/>
      <c r="Q15" s="41"/>
      <c r="R15" s="41"/>
      <c r="S15" s="41"/>
      <c r="T15" s="41"/>
      <c r="U15" s="41"/>
      <c r="V15" s="41"/>
      <c r="W15" s="41"/>
      <c r="X15" s="41"/>
      <c r="Y15" s="41"/>
      <c r="Z15" s="41"/>
      <c r="AA15" s="41"/>
    </row>
    <row r="16" spans="1:27" ht="30" customHeight="1">
      <c r="A16" s="4002" t="s">
        <v>3277</v>
      </c>
      <c r="B16" s="4061" t="s">
        <v>1601</v>
      </c>
      <c r="C16" s="2553" t="s">
        <v>4067</v>
      </c>
      <c r="D16" s="4073"/>
      <c r="E16" s="4073"/>
      <c r="F16" s="4067"/>
      <c r="G16" s="4074"/>
      <c r="H16" s="4075"/>
      <c r="I16" s="4075"/>
      <c r="J16" s="4071"/>
      <c r="K16" s="4071"/>
      <c r="L16" s="4071"/>
      <c r="M16" s="4065">
        <f>+M17+M21+M25+M29+M33</f>
        <v>0</v>
      </c>
      <c r="N16" s="41"/>
      <c r="O16" s="41"/>
      <c r="P16" s="41"/>
      <c r="Q16" s="41"/>
      <c r="R16" s="41"/>
      <c r="S16" s="41"/>
      <c r="T16" s="41"/>
      <c r="U16" s="41"/>
      <c r="V16" s="41"/>
      <c r="W16" s="41"/>
      <c r="X16" s="41"/>
      <c r="Y16" s="41"/>
      <c r="Z16" s="41"/>
      <c r="AA16" s="41"/>
    </row>
    <row r="17" spans="1:27" ht="30" customHeight="1">
      <c r="A17" s="4002" t="s">
        <v>3278</v>
      </c>
      <c r="B17" s="4076" t="s">
        <v>1604</v>
      </c>
      <c r="C17" s="3489" t="s">
        <v>4068</v>
      </c>
      <c r="D17" s="4073"/>
      <c r="E17" s="4073"/>
      <c r="F17" s="4008"/>
      <c r="G17" s="4074"/>
      <c r="H17" s="4075"/>
      <c r="I17" s="4075"/>
      <c r="J17" s="4077"/>
      <c r="K17" s="4077"/>
      <c r="L17" s="4071"/>
      <c r="M17" s="4065">
        <f>+M18+M19+M20</f>
        <v>0</v>
      </c>
      <c r="N17" s="41"/>
      <c r="O17" s="41"/>
      <c r="P17" s="41"/>
      <c r="Q17" s="41"/>
      <c r="R17" s="41"/>
      <c r="S17" s="41"/>
      <c r="T17" s="41"/>
      <c r="U17" s="41"/>
      <c r="V17" s="41"/>
      <c r="W17" s="41"/>
      <c r="X17" s="41"/>
      <c r="Y17" s="41"/>
      <c r="Z17" s="41"/>
      <c r="AA17" s="41"/>
    </row>
    <row r="18" spans="1:27" ht="30.75" customHeight="1">
      <c r="A18" s="4002" t="s">
        <v>3324</v>
      </c>
      <c r="B18" s="4076" t="s">
        <v>1607</v>
      </c>
      <c r="C18" s="3342" t="s">
        <v>4063</v>
      </c>
      <c r="D18" s="4073"/>
      <c r="E18" s="4073"/>
      <c r="F18" s="4011"/>
      <c r="G18" s="4075"/>
      <c r="H18" s="4075"/>
      <c r="I18" s="4009">
        <v>0</v>
      </c>
      <c r="J18" s="4073"/>
      <c r="K18" s="4073"/>
      <c r="L18" s="4067"/>
      <c r="M18" s="4065">
        <f>+L18*F18</f>
        <v>0</v>
      </c>
      <c r="N18" s="41"/>
      <c r="O18" s="41"/>
      <c r="P18" s="41"/>
      <c r="Q18" s="41"/>
      <c r="R18" s="41"/>
      <c r="S18" s="41"/>
      <c r="T18" s="41"/>
      <c r="U18" s="41"/>
      <c r="V18" s="41"/>
      <c r="W18" s="41"/>
      <c r="X18" s="41"/>
      <c r="Y18" s="41"/>
      <c r="Z18" s="41"/>
      <c r="AA18" s="41"/>
    </row>
    <row r="19" spans="1:27" ht="30.75" customHeight="1">
      <c r="A19" s="4002" t="s">
        <v>3325</v>
      </c>
      <c r="B19" s="4076" t="s">
        <v>1610</v>
      </c>
      <c r="C19" s="3342" t="s">
        <v>4064</v>
      </c>
      <c r="D19" s="4073"/>
      <c r="E19" s="4073"/>
      <c r="F19" s="4011"/>
      <c r="G19" s="4075"/>
      <c r="H19" s="4075"/>
      <c r="I19" s="4009">
        <v>0.5</v>
      </c>
      <c r="J19" s="4073"/>
      <c r="K19" s="4073"/>
      <c r="L19" s="4067"/>
      <c r="M19" s="4065">
        <f>+L19*F19</f>
        <v>0</v>
      </c>
      <c r="N19" s="41"/>
      <c r="O19" s="41"/>
      <c r="P19" s="41"/>
      <c r="Q19" s="41"/>
      <c r="R19" s="41"/>
      <c r="S19" s="41"/>
      <c r="T19" s="41"/>
      <c r="U19" s="41"/>
      <c r="V19" s="41"/>
      <c r="W19" s="41"/>
      <c r="X19" s="41"/>
      <c r="Y19" s="41"/>
      <c r="Z19" s="41"/>
      <c r="AA19" s="41"/>
    </row>
    <row r="20" spans="1:27" ht="30" customHeight="1">
      <c r="A20" s="4002" t="s">
        <v>3326</v>
      </c>
      <c r="B20" s="4076" t="s">
        <v>1613</v>
      </c>
      <c r="C20" s="3342" t="s">
        <v>4065</v>
      </c>
      <c r="D20" s="4073"/>
      <c r="E20" s="4073"/>
      <c r="F20" s="4011"/>
      <c r="G20" s="4075"/>
      <c r="H20" s="4075"/>
      <c r="I20" s="4009">
        <v>1</v>
      </c>
      <c r="J20" s="4073"/>
      <c r="K20" s="4073"/>
      <c r="L20" s="4067"/>
      <c r="M20" s="4065">
        <f>+L20*F20</f>
        <v>0</v>
      </c>
      <c r="N20" s="41"/>
      <c r="O20" s="41"/>
      <c r="P20" s="41"/>
      <c r="Q20" s="41"/>
      <c r="R20" s="41"/>
      <c r="S20" s="41"/>
      <c r="T20" s="41"/>
      <c r="U20" s="41"/>
      <c r="V20" s="41"/>
      <c r="W20" s="41"/>
      <c r="X20" s="41"/>
      <c r="Y20" s="41"/>
      <c r="Z20" s="41"/>
      <c r="AA20" s="41"/>
    </row>
    <row r="21" spans="1:27" ht="30" customHeight="1">
      <c r="A21" s="4002" t="s">
        <v>3066</v>
      </c>
      <c r="B21" s="4076" t="s">
        <v>1630</v>
      </c>
      <c r="C21" s="3489" t="s">
        <v>4069</v>
      </c>
      <c r="D21" s="4073"/>
      <c r="E21" s="4073"/>
      <c r="F21" s="4011"/>
      <c r="G21" s="4074"/>
      <c r="H21" s="4075"/>
      <c r="I21" s="4075"/>
      <c r="J21" s="4073"/>
      <c r="K21" s="4073"/>
      <c r="L21" s="4071"/>
      <c r="M21" s="4065">
        <f>+M22+M23+M24</f>
        <v>0</v>
      </c>
      <c r="N21" s="41"/>
      <c r="O21" s="41"/>
      <c r="P21" s="41"/>
      <c r="Q21" s="41"/>
      <c r="R21" s="41"/>
      <c r="S21" s="41"/>
      <c r="T21" s="41"/>
      <c r="U21" s="41"/>
      <c r="V21" s="41"/>
      <c r="W21" s="41"/>
      <c r="X21" s="41"/>
      <c r="Y21" s="41"/>
      <c r="Z21" s="41"/>
      <c r="AA21" s="41"/>
    </row>
    <row r="22" spans="1:27" ht="30" customHeight="1">
      <c r="A22" s="4002" t="s">
        <v>3067</v>
      </c>
      <c r="B22" s="4076" t="s">
        <v>3475</v>
      </c>
      <c r="C22" s="3333" t="s">
        <v>4063</v>
      </c>
      <c r="D22" s="4073"/>
      <c r="E22" s="4073"/>
      <c r="F22" s="4011"/>
      <c r="G22" s="4075"/>
      <c r="H22" s="4075"/>
      <c r="I22" s="4009">
        <v>0.1</v>
      </c>
      <c r="J22" s="4073"/>
      <c r="K22" s="4073"/>
      <c r="L22" s="4067"/>
      <c r="M22" s="4065">
        <f>+L22*F22</f>
        <v>0</v>
      </c>
      <c r="N22" s="41"/>
      <c r="O22" s="41"/>
      <c r="P22" s="41"/>
      <c r="Q22" s="41"/>
      <c r="R22" s="41"/>
      <c r="S22" s="41"/>
      <c r="T22" s="41"/>
      <c r="U22" s="41"/>
      <c r="V22" s="41"/>
      <c r="W22" s="41"/>
      <c r="X22" s="41"/>
      <c r="Y22" s="41"/>
      <c r="Z22" s="41"/>
      <c r="AA22" s="41"/>
    </row>
    <row r="23" spans="1:27" ht="30" customHeight="1">
      <c r="A23" s="4002" t="s">
        <v>3068</v>
      </c>
      <c r="B23" s="4076" t="s">
        <v>3478</v>
      </c>
      <c r="C23" s="3333" t="s">
        <v>4064</v>
      </c>
      <c r="D23" s="4073"/>
      <c r="E23" s="4073"/>
      <c r="F23" s="4011"/>
      <c r="G23" s="4075"/>
      <c r="H23" s="4075"/>
      <c r="I23" s="4009">
        <v>0.5</v>
      </c>
      <c r="J23" s="4073"/>
      <c r="K23" s="4073"/>
      <c r="L23" s="4067"/>
      <c r="M23" s="4065">
        <f>+L23*F23</f>
        <v>0</v>
      </c>
      <c r="N23" s="41"/>
      <c r="O23" s="41"/>
      <c r="P23" s="41"/>
      <c r="Q23" s="41"/>
      <c r="R23" s="41"/>
      <c r="S23" s="41"/>
      <c r="T23" s="41"/>
      <c r="U23" s="41"/>
      <c r="V23" s="41"/>
      <c r="W23" s="41"/>
      <c r="X23" s="41"/>
      <c r="Y23" s="41"/>
      <c r="Z23" s="41"/>
      <c r="AA23" s="41"/>
    </row>
    <row r="24" spans="1:27" ht="30" customHeight="1">
      <c r="A24" s="4002" t="s">
        <v>3070</v>
      </c>
      <c r="B24" s="4076" t="s">
        <v>3668</v>
      </c>
      <c r="C24" s="3333" t="s">
        <v>4065</v>
      </c>
      <c r="D24" s="4073"/>
      <c r="E24" s="4073"/>
      <c r="F24" s="4011"/>
      <c r="G24" s="4075"/>
      <c r="H24" s="4075"/>
      <c r="I24" s="4009">
        <v>1</v>
      </c>
      <c r="J24" s="4073"/>
      <c r="K24" s="4073"/>
      <c r="L24" s="4067"/>
      <c r="M24" s="4065">
        <f>+L24*F24</f>
        <v>0</v>
      </c>
      <c r="N24" s="41"/>
      <c r="O24" s="41"/>
      <c r="P24" s="41"/>
      <c r="Q24" s="41"/>
      <c r="R24" s="41"/>
      <c r="S24" s="41"/>
      <c r="T24" s="41"/>
      <c r="U24" s="41"/>
      <c r="V24" s="41"/>
      <c r="W24" s="41"/>
      <c r="X24" s="41"/>
      <c r="Y24" s="41"/>
      <c r="Z24" s="41"/>
      <c r="AA24" s="41"/>
    </row>
    <row r="25" spans="1:27" ht="30" customHeight="1">
      <c r="A25" s="4002" t="s">
        <v>3071</v>
      </c>
      <c r="B25" s="4076" t="s">
        <v>1633</v>
      </c>
      <c r="C25" s="3489" t="s">
        <v>4070</v>
      </c>
      <c r="D25" s="4073"/>
      <c r="E25" s="4073"/>
      <c r="F25" s="4011"/>
      <c r="G25" s="4075"/>
      <c r="H25" s="4075"/>
      <c r="I25" s="4075"/>
      <c r="J25" s="4073"/>
      <c r="K25" s="4073"/>
      <c r="L25" s="4071"/>
      <c r="M25" s="4065">
        <f>+M26+M27+M28</f>
        <v>0</v>
      </c>
      <c r="N25" s="41"/>
      <c r="O25" s="41"/>
      <c r="P25" s="41"/>
      <c r="Q25" s="41"/>
      <c r="R25" s="41"/>
      <c r="S25" s="41"/>
      <c r="T25" s="41"/>
      <c r="U25" s="41"/>
      <c r="V25" s="41"/>
      <c r="W25" s="41"/>
      <c r="X25" s="41"/>
      <c r="Y25" s="41"/>
      <c r="Z25" s="41"/>
      <c r="AA25" s="41"/>
    </row>
    <row r="26" spans="1:27" ht="30" customHeight="1">
      <c r="A26" s="4002" t="s">
        <v>3072</v>
      </c>
      <c r="B26" s="4076" t="s">
        <v>4071</v>
      </c>
      <c r="C26" s="3333" t="s">
        <v>4063</v>
      </c>
      <c r="D26" s="4073"/>
      <c r="E26" s="4073"/>
      <c r="F26" s="4011"/>
      <c r="G26" s="4075"/>
      <c r="H26" s="4075"/>
      <c r="I26" s="4009">
        <v>0.2</v>
      </c>
      <c r="J26" s="4073"/>
      <c r="K26" s="4073"/>
      <c r="L26" s="4067"/>
      <c r="M26" s="4065">
        <f>+L26*F26</f>
        <v>0</v>
      </c>
      <c r="N26" s="41"/>
      <c r="O26" s="41"/>
      <c r="P26" s="41"/>
      <c r="Q26" s="41"/>
      <c r="R26" s="41"/>
      <c r="S26" s="41"/>
      <c r="T26" s="41"/>
      <c r="U26" s="41"/>
      <c r="V26" s="41"/>
      <c r="W26" s="41"/>
      <c r="X26" s="41"/>
      <c r="Y26" s="41"/>
      <c r="Z26" s="41"/>
      <c r="AA26" s="41"/>
    </row>
    <row r="27" spans="1:27" ht="30" customHeight="1">
      <c r="A27" s="4002" t="s">
        <v>3108</v>
      </c>
      <c r="B27" s="4076" t="s">
        <v>4072</v>
      </c>
      <c r="C27" s="3333" t="s">
        <v>4064</v>
      </c>
      <c r="D27" s="4073"/>
      <c r="E27" s="4073"/>
      <c r="F27" s="4011"/>
      <c r="G27" s="4075"/>
      <c r="H27" s="4075"/>
      <c r="I27" s="4009">
        <v>0.5</v>
      </c>
      <c r="J27" s="4073"/>
      <c r="K27" s="4073"/>
      <c r="L27" s="4067"/>
      <c r="M27" s="4065">
        <f>+L27*F27</f>
        <v>0</v>
      </c>
      <c r="N27" s="41"/>
      <c r="O27" s="41"/>
      <c r="P27" s="41"/>
      <c r="Q27" s="41"/>
      <c r="R27" s="41"/>
      <c r="S27" s="41"/>
      <c r="T27" s="41"/>
      <c r="U27" s="41"/>
      <c r="V27" s="41"/>
      <c r="W27" s="41"/>
      <c r="X27" s="41"/>
      <c r="Y27" s="41"/>
      <c r="Z27" s="41"/>
      <c r="AA27" s="41"/>
    </row>
    <row r="28" spans="1:27" ht="30" customHeight="1">
      <c r="A28" s="4002" t="s">
        <v>3110</v>
      </c>
      <c r="B28" s="4076" t="s">
        <v>4073</v>
      </c>
      <c r="C28" s="3333" t="s">
        <v>4065</v>
      </c>
      <c r="D28" s="4073"/>
      <c r="E28" s="4073"/>
      <c r="F28" s="4011"/>
      <c r="G28" s="4075"/>
      <c r="H28" s="4075"/>
      <c r="I28" s="4009">
        <v>1</v>
      </c>
      <c r="J28" s="4073"/>
      <c r="K28" s="4073"/>
      <c r="L28" s="4067"/>
      <c r="M28" s="4065">
        <f>+L28*F28</f>
        <v>0</v>
      </c>
      <c r="N28" s="41"/>
      <c r="O28" s="41"/>
      <c r="P28" s="41"/>
      <c r="Q28" s="41"/>
      <c r="R28" s="41"/>
      <c r="S28" s="41"/>
      <c r="T28" s="41"/>
      <c r="U28" s="41"/>
      <c r="V28" s="41"/>
      <c r="W28" s="41"/>
      <c r="X28" s="41"/>
      <c r="Y28" s="41"/>
      <c r="Z28" s="41"/>
      <c r="AA28" s="41"/>
    </row>
    <row r="29" spans="1:27" ht="28.5">
      <c r="A29" s="4002" t="s">
        <v>3111</v>
      </c>
      <c r="B29" s="4076" t="s">
        <v>1636</v>
      </c>
      <c r="C29" s="4070" t="s">
        <v>4074</v>
      </c>
      <c r="D29" s="4073"/>
      <c r="E29" s="4073"/>
      <c r="F29" s="4011"/>
      <c r="G29" s="4074"/>
      <c r="H29" s="4075"/>
      <c r="I29" s="4075"/>
      <c r="J29" s="4071"/>
      <c r="K29" s="4071"/>
      <c r="L29" s="4071"/>
      <c r="M29" s="4065">
        <f>+M30+M31+M32</f>
        <v>0</v>
      </c>
      <c r="N29" s="41"/>
      <c r="O29" s="41"/>
      <c r="P29" s="41"/>
      <c r="Q29" s="41"/>
      <c r="R29" s="41"/>
      <c r="S29" s="41"/>
      <c r="T29" s="41"/>
      <c r="U29" s="41"/>
      <c r="V29" s="41"/>
      <c r="W29" s="41"/>
      <c r="X29" s="41"/>
      <c r="Y29" s="41"/>
      <c r="Z29" s="41"/>
      <c r="AA29" s="41"/>
    </row>
    <row r="30" spans="1:27" ht="30" customHeight="1">
      <c r="A30" s="4002" t="s">
        <v>3112</v>
      </c>
      <c r="B30" s="4076" t="s">
        <v>4075</v>
      </c>
      <c r="C30" s="3342" t="s">
        <v>4063</v>
      </c>
      <c r="D30" s="4073"/>
      <c r="E30" s="4073"/>
      <c r="F30" s="4011"/>
      <c r="G30" s="4074"/>
      <c r="H30" s="4074"/>
      <c r="I30" s="4009">
        <v>0.2</v>
      </c>
      <c r="J30" s="4073"/>
      <c r="K30" s="4073"/>
      <c r="L30" s="4067"/>
      <c r="M30" s="4065">
        <f>+L30*F30</f>
        <v>0</v>
      </c>
      <c r="N30" s="41"/>
      <c r="O30" s="41"/>
      <c r="P30" s="41"/>
      <c r="Q30" s="41"/>
      <c r="R30" s="41"/>
      <c r="S30" s="41"/>
      <c r="T30" s="41"/>
      <c r="U30" s="41"/>
      <c r="V30" s="41"/>
      <c r="W30" s="41"/>
      <c r="X30" s="41"/>
      <c r="Y30" s="41"/>
      <c r="Z30" s="41"/>
      <c r="AA30" s="41"/>
    </row>
    <row r="31" spans="1:27" ht="30" customHeight="1">
      <c r="A31" s="4002" t="s">
        <v>3113</v>
      </c>
      <c r="B31" s="4076" t="s">
        <v>4076</v>
      </c>
      <c r="C31" s="3342" t="s">
        <v>4064</v>
      </c>
      <c r="D31" s="4073"/>
      <c r="E31" s="4073"/>
      <c r="F31" s="4011"/>
      <c r="G31" s="4074"/>
      <c r="H31" s="4074"/>
      <c r="I31" s="4009">
        <v>0.5</v>
      </c>
      <c r="J31" s="4073"/>
      <c r="K31" s="4073"/>
      <c r="L31" s="4067"/>
      <c r="M31" s="4065">
        <f>+L31*F31</f>
        <v>0</v>
      </c>
      <c r="N31" s="41"/>
      <c r="O31" s="41"/>
      <c r="P31" s="41"/>
      <c r="Q31" s="41"/>
      <c r="R31" s="41"/>
      <c r="S31" s="41"/>
      <c r="T31" s="41"/>
      <c r="U31" s="41"/>
      <c r="V31" s="41"/>
      <c r="W31" s="41"/>
      <c r="X31" s="41"/>
      <c r="Y31" s="41"/>
      <c r="Z31" s="41"/>
      <c r="AA31" s="41"/>
    </row>
    <row r="32" spans="1:27" ht="30" customHeight="1">
      <c r="A32" s="4002" t="s">
        <v>3115</v>
      </c>
      <c r="B32" s="4076" t="s">
        <v>4077</v>
      </c>
      <c r="C32" s="3342" t="s">
        <v>4065</v>
      </c>
      <c r="D32" s="4073"/>
      <c r="E32" s="4073"/>
      <c r="F32" s="4011"/>
      <c r="G32" s="4074"/>
      <c r="H32" s="4074"/>
      <c r="I32" s="4009">
        <v>1</v>
      </c>
      <c r="J32" s="4073"/>
      <c r="K32" s="4073"/>
      <c r="L32" s="4067"/>
      <c r="M32" s="4065">
        <f>+L32*F32</f>
        <v>0</v>
      </c>
      <c r="N32" s="41"/>
      <c r="O32" s="41"/>
      <c r="P32" s="41"/>
      <c r="Q32" s="41"/>
      <c r="R32" s="41"/>
      <c r="S32" s="41"/>
      <c r="T32" s="41"/>
      <c r="U32" s="41"/>
      <c r="V32" s="41"/>
      <c r="W32" s="41"/>
      <c r="X32" s="41"/>
      <c r="Y32" s="41"/>
      <c r="Z32" s="41"/>
      <c r="AA32" s="41"/>
    </row>
    <row r="33" spans="1:27" ht="24.75" customHeight="1">
      <c r="A33" s="4002" t="s">
        <v>3117</v>
      </c>
      <c r="B33" s="4076" t="s">
        <v>1639</v>
      </c>
      <c r="C33" s="4070" t="s">
        <v>4260</v>
      </c>
      <c r="D33" s="4073"/>
      <c r="E33" s="4073"/>
      <c r="F33" s="4011"/>
      <c r="G33" s="4074"/>
      <c r="H33" s="4075"/>
      <c r="I33" s="4075"/>
      <c r="J33" s="4071"/>
      <c r="K33" s="4071"/>
      <c r="L33" s="4071"/>
      <c r="M33" s="4065">
        <f>+M34+M35</f>
        <v>0</v>
      </c>
      <c r="N33" s="41"/>
      <c r="O33" s="41"/>
      <c r="P33" s="41"/>
      <c r="Q33" s="41"/>
      <c r="R33" s="41"/>
      <c r="S33" s="41"/>
      <c r="T33" s="41"/>
      <c r="U33" s="41"/>
      <c r="V33" s="41"/>
      <c r="W33" s="41"/>
      <c r="X33" s="41"/>
      <c r="Y33" s="41"/>
      <c r="Z33" s="41"/>
      <c r="AA33" s="41"/>
    </row>
    <row r="34" spans="1:27" ht="30" customHeight="1">
      <c r="A34" s="4002" t="s">
        <v>3118</v>
      </c>
      <c r="B34" s="4076" t="s">
        <v>4079</v>
      </c>
      <c r="C34" s="3333" t="s">
        <v>4080</v>
      </c>
      <c r="D34" s="4073"/>
      <c r="E34" s="4073"/>
      <c r="F34" s="4011"/>
      <c r="G34" s="4074"/>
      <c r="H34" s="4075"/>
      <c r="I34" s="4009">
        <v>0.55000000000000004</v>
      </c>
      <c r="J34" s="4073"/>
      <c r="K34" s="4073"/>
      <c r="L34" s="4067"/>
      <c r="M34" s="4065">
        <f>+F34*L34</f>
        <v>0</v>
      </c>
      <c r="N34" s="41"/>
      <c r="O34" s="41"/>
      <c r="P34" s="41"/>
      <c r="Q34" s="41"/>
      <c r="R34" s="41"/>
      <c r="S34" s="41"/>
      <c r="T34" s="41"/>
      <c r="U34" s="41"/>
      <c r="V34" s="41"/>
      <c r="W34" s="41"/>
      <c r="X34" s="41"/>
      <c r="Y34" s="41"/>
      <c r="Z34" s="41"/>
      <c r="AA34" s="41"/>
    </row>
    <row r="35" spans="1:27" ht="30" customHeight="1">
      <c r="A35" s="4002" t="s">
        <v>3119</v>
      </c>
      <c r="B35" s="4076" t="s">
        <v>4081</v>
      </c>
      <c r="C35" s="3333" t="s">
        <v>4065</v>
      </c>
      <c r="D35" s="4073"/>
      <c r="E35" s="4073"/>
      <c r="F35" s="4011"/>
      <c r="G35" s="4074"/>
      <c r="H35" s="4075"/>
      <c r="I35" s="4009">
        <v>1</v>
      </c>
      <c r="J35" s="4073"/>
      <c r="K35" s="4073"/>
      <c r="L35" s="4067"/>
      <c r="M35" s="4065">
        <f>+F35*L35</f>
        <v>0</v>
      </c>
      <c r="N35" s="41"/>
      <c r="O35" s="41"/>
      <c r="P35" s="41"/>
      <c r="Q35" s="41"/>
      <c r="R35" s="41"/>
      <c r="S35" s="41"/>
      <c r="T35" s="41"/>
      <c r="U35" s="41"/>
      <c r="V35" s="41"/>
      <c r="W35" s="41"/>
      <c r="X35" s="41"/>
      <c r="Y35" s="41"/>
      <c r="Z35" s="41"/>
      <c r="AA35" s="41"/>
    </row>
    <row r="36" spans="1:27" ht="30" customHeight="1">
      <c r="A36" s="4002" t="s">
        <v>3120</v>
      </c>
      <c r="B36" s="4078" t="s">
        <v>1656</v>
      </c>
      <c r="C36" s="4079" t="s">
        <v>4082</v>
      </c>
      <c r="D36" s="4011"/>
      <c r="E36" s="4011"/>
      <c r="F36" s="4073"/>
      <c r="G36" s="4074"/>
      <c r="H36" s="4074"/>
      <c r="I36" s="4075"/>
      <c r="J36" s="4073"/>
      <c r="K36" s="4073"/>
      <c r="L36" s="4073"/>
      <c r="M36" s="4065">
        <f>+M37+M38</f>
        <v>0</v>
      </c>
      <c r="N36" s="41"/>
      <c r="O36" s="41"/>
      <c r="P36" s="41"/>
      <c r="Q36" s="41"/>
      <c r="R36" s="41"/>
      <c r="S36" s="41"/>
      <c r="T36" s="41"/>
      <c r="U36" s="41"/>
      <c r="V36" s="41"/>
      <c r="W36" s="41"/>
      <c r="X36" s="41"/>
      <c r="Y36" s="41"/>
      <c r="Z36" s="41"/>
      <c r="AA36" s="41"/>
    </row>
    <row r="37" spans="1:27" ht="30" customHeight="1">
      <c r="A37" s="4002" t="s">
        <v>3121</v>
      </c>
      <c r="B37" s="4076" t="s">
        <v>3796</v>
      </c>
      <c r="C37" s="3333" t="s">
        <v>4085</v>
      </c>
      <c r="D37" s="4008"/>
      <c r="E37" s="4008"/>
      <c r="F37" s="4073"/>
      <c r="G37" s="4009">
        <v>0.5</v>
      </c>
      <c r="H37" s="4009">
        <v>0.85</v>
      </c>
      <c r="I37" s="4075"/>
      <c r="J37" s="4067"/>
      <c r="K37" s="4067"/>
      <c r="L37" s="4073"/>
      <c r="M37" s="4065">
        <f>+D37*J37+E37*K37</f>
        <v>0</v>
      </c>
      <c r="N37" s="41"/>
      <c r="O37" s="41"/>
      <c r="P37" s="41"/>
      <c r="Q37" s="41"/>
      <c r="R37" s="41"/>
      <c r="S37" s="41"/>
      <c r="T37" s="41"/>
      <c r="U37" s="41"/>
      <c r="V37" s="41"/>
      <c r="W37" s="41"/>
      <c r="X37" s="41"/>
      <c r="Y37" s="41"/>
      <c r="Z37" s="41"/>
      <c r="AA37" s="41"/>
    </row>
    <row r="38" spans="1:27" ht="30" customHeight="1">
      <c r="A38" s="4002" t="s">
        <v>3122</v>
      </c>
      <c r="B38" s="4076" t="s">
        <v>3797</v>
      </c>
      <c r="C38" s="3333" t="s">
        <v>4087</v>
      </c>
      <c r="D38" s="4008"/>
      <c r="E38" s="4008"/>
      <c r="F38" s="4073"/>
      <c r="G38" s="4009">
        <v>1</v>
      </c>
      <c r="H38" s="4009">
        <v>1</v>
      </c>
      <c r="I38" s="4075"/>
      <c r="J38" s="4067"/>
      <c r="K38" s="4067"/>
      <c r="L38" s="4073"/>
      <c r="M38" s="4065">
        <f>+D38*J38+E38*K38</f>
        <v>0</v>
      </c>
      <c r="N38" s="41"/>
      <c r="O38" s="41"/>
      <c r="P38" s="41"/>
      <c r="Q38" s="41"/>
      <c r="R38" s="41"/>
      <c r="S38" s="41"/>
      <c r="T38" s="41"/>
      <c r="U38" s="41"/>
      <c r="V38" s="41"/>
      <c r="W38" s="41"/>
      <c r="X38" s="41"/>
      <c r="Y38" s="41"/>
      <c r="Z38" s="41"/>
      <c r="AA38" s="41"/>
    </row>
    <row r="39" spans="1:27" ht="30" customHeight="1">
      <c r="A39" s="4002" t="s">
        <v>3123</v>
      </c>
      <c r="B39" s="4078" t="s">
        <v>3763</v>
      </c>
      <c r="C39" s="4080" t="s">
        <v>4088</v>
      </c>
      <c r="D39" s="4008"/>
      <c r="E39" s="4008"/>
      <c r="F39" s="4073"/>
      <c r="G39" s="4074"/>
      <c r="H39" s="4074"/>
      <c r="I39" s="4075"/>
      <c r="J39" s="4073"/>
      <c r="K39" s="4073"/>
      <c r="L39" s="4073"/>
      <c r="M39" s="4065">
        <f>+M40+M43+M46</f>
        <v>0</v>
      </c>
      <c r="N39" s="41"/>
      <c r="O39" s="41"/>
      <c r="P39" s="41"/>
      <c r="Q39" s="41"/>
      <c r="R39" s="41"/>
      <c r="S39" s="41"/>
      <c r="T39" s="41"/>
      <c r="U39" s="41"/>
      <c r="V39" s="41"/>
      <c r="W39" s="41"/>
      <c r="X39" s="41"/>
      <c r="Y39" s="41"/>
      <c r="Z39" s="41"/>
      <c r="AA39" s="41"/>
    </row>
    <row r="40" spans="1:27" ht="30" customHeight="1">
      <c r="A40" s="4002" t="s">
        <v>3124</v>
      </c>
      <c r="B40" s="4076" t="s">
        <v>3801</v>
      </c>
      <c r="C40" s="4081" t="s">
        <v>4261</v>
      </c>
      <c r="D40" s="4008"/>
      <c r="E40" s="4008"/>
      <c r="F40" s="4073"/>
      <c r="G40" s="4074"/>
      <c r="H40" s="4074"/>
      <c r="I40" s="4075"/>
      <c r="J40" s="4073"/>
      <c r="K40" s="4073"/>
      <c r="L40" s="4073"/>
      <c r="M40" s="4065">
        <f>+M41+M42</f>
        <v>0</v>
      </c>
      <c r="N40" s="41"/>
      <c r="O40" s="41"/>
      <c r="P40" s="41"/>
      <c r="Q40" s="41"/>
      <c r="R40" s="41"/>
      <c r="S40" s="41"/>
      <c r="T40" s="41"/>
      <c r="U40" s="41"/>
      <c r="V40" s="41"/>
      <c r="W40" s="41"/>
      <c r="X40" s="41"/>
      <c r="Y40" s="41"/>
      <c r="Z40" s="41"/>
      <c r="AA40" s="41"/>
    </row>
    <row r="41" spans="1:27" ht="31.5" customHeight="1">
      <c r="A41" s="4002" t="s">
        <v>3125</v>
      </c>
      <c r="B41" s="4076" t="s">
        <v>4262</v>
      </c>
      <c r="C41" s="3333" t="s">
        <v>4080</v>
      </c>
      <c r="D41" s="4017"/>
      <c r="E41" s="4017"/>
      <c r="F41" s="4073"/>
      <c r="G41" s="4009">
        <v>0.5</v>
      </c>
      <c r="H41" s="4009">
        <v>0.85</v>
      </c>
      <c r="I41" s="4075"/>
      <c r="J41" s="4067"/>
      <c r="K41" s="4067"/>
      <c r="L41" s="4073"/>
      <c r="M41" s="4065">
        <f>+D41*J41+E41*K41</f>
        <v>0</v>
      </c>
      <c r="N41" s="41"/>
      <c r="O41" s="41"/>
      <c r="P41" s="41"/>
      <c r="Q41" s="41"/>
      <c r="R41" s="41"/>
      <c r="S41" s="41"/>
      <c r="T41" s="41"/>
      <c r="U41" s="41"/>
      <c r="V41" s="41"/>
      <c r="W41" s="41"/>
      <c r="X41" s="41"/>
      <c r="Y41" s="41"/>
      <c r="Z41" s="41"/>
      <c r="AA41" s="41"/>
    </row>
    <row r="42" spans="1:27" ht="30" customHeight="1">
      <c r="A42" s="4002" t="s">
        <v>3126</v>
      </c>
      <c r="B42" s="4076" t="s">
        <v>4263</v>
      </c>
      <c r="C42" s="3333" t="s">
        <v>4065</v>
      </c>
      <c r="D42" s="4017"/>
      <c r="E42" s="4017"/>
      <c r="F42" s="4073"/>
      <c r="G42" s="4009">
        <v>1</v>
      </c>
      <c r="H42" s="4009">
        <v>1</v>
      </c>
      <c r="I42" s="4075"/>
      <c r="J42" s="4067"/>
      <c r="K42" s="4067"/>
      <c r="L42" s="4073"/>
      <c r="M42" s="4065">
        <f>+D42*J42+E42*K42</f>
        <v>0</v>
      </c>
      <c r="N42" s="41"/>
      <c r="O42" s="41"/>
      <c r="P42" s="41"/>
      <c r="Q42" s="41"/>
      <c r="R42" s="41"/>
      <c r="S42" s="41"/>
      <c r="T42" s="41"/>
      <c r="U42" s="41"/>
      <c r="V42" s="41"/>
      <c r="W42" s="41"/>
      <c r="X42" s="41"/>
      <c r="Y42" s="41"/>
      <c r="Z42" s="41"/>
      <c r="AA42" s="41"/>
    </row>
    <row r="43" spans="1:27" ht="30" customHeight="1">
      <c r="A43" s="4002" t="s">
        <v>3127</v>
      </c>
      <c r="B43" s="4076" t="s">
        <v>3802</v>
      </c>
      <c r="C43" s="4081" t="s">
        <v>4264</v>
      </c>
      <c r="D43" s="4017"/>
      <c r="E43" s="4017"/>
      <c r="F43" s="4073"/>
      <c r="G43" s="4074"/>
      <c r="H43" s="4074"/>
      <c r="I43" s="4075"/>
      <c r="J43" s="4073"/>
      <c r="K43" s="4073"/>
      <c r="L43" s="4073"/>
      <c r="M43" s="4065">
        <f>+M44+M45</f>
        <v>0</v>
      </c>
      <c r="N43" s="41"/>
      <c r="O43" s="41"/>
      <c r="P43" s="41"/>
      <c r="Q43" s="41"/>
      <c r="R43" s="41"/>
      <c r="S43" s="41"/>
      <c r="T43" s="41"/>
      <c r="U43" s="41"/>
      <c r="V43" s="41"/>
      <c r="W43" s="41"/>
      <c r="X43" s="41"/>
      <c r="Y43" s="41"/>
      <c r="Z43" s="41"/>
      <c r="AA43" s="41"/>
    </row>
    <row r="44" spans="1:27" ht="30" customHeight="1">
      <c r="A44" s="4002" t="s">
        <v>3128</v>
      </c>
      <c r="B44" s="4076" t="s">
        <v>4091</v>
      </c>
      <c r="C44" s="3333" t="s">
        <v>4080</v>
      </c>
      <c r="D44" s="4082"/>
      <c r="E44" s="4082"/>
      <c r="F44" s="4073"/>
      <c r="G44" s="4009">
        <v>0.5</v>
      </c>
      <c r="H44" s="4009">
        <v>1</v>
      </c>
      <c r="I44" s="4075"/>
      <c r="J44" s="4067"/>
      <c r="K44" s="4067"/>
      <c r="L44" s="4073"/>
      <c r="M44" s="4065">
        <f>+D44*J44+E44*K44</f>
        <v>0</v>
      </c>
      <c r="N44" s="41"/>
      <c r="O44" s="41"/>
      <c r="P44" s="41"/>
      <c r="Q44" s="41"/>
      <c r="R44" s="41"/>
      <c r="S44" s="41"/>
      <c r="T44" s="41"/>
      <c r="U44" s="41"/>
      <c r="V44" s="41"/>
      <c r="W44" s="41"/>
      <c r="X44" s="41"/>
      <c r="Y44" s="41"/>
      <c r="Z44" s="41"/>
      <c r="AA44" s="41"/>
    </row>
    <row r="45" spans="1:27" ht="30" customHeight="1">
      <c r="A45" s="4002" t="s">
        <v>3129</v>
      </c>
      <c r="B45" s="4076" t="s">
        <v>4095</v>
      </c>
      <c r="C45" s="3333" t="s">
        <v>4065</v>
      </c>
      <c r="D45" s="4082"/>
      <c r="E45" s="4011"/>
      <c r="F45" s="4073"/>
      <c r="G45" s="4009">
        <v>1</v>
      </c>
      <c r="H45" s="4009">
        <v>1</v>
      </c>
      <c r="I45" s="4075"/>
      <c r="J45" s="4067"/>
      <c r="K45" s="4067"/>
      <c r="L45" s="4073"/>
      <c r="M45" s="4065">
        <f>+D45*J45+E45*K45</f>
        <v>0</v>
      </c>
      <c r="N45" s="41"/>
      <c r="O45" s="41"/>
      <c r="P45" s="41"/>
      <c r="Q45" s="41"/>
      <c r="R45" s="41"/>
      <c r="S45" s="41"/>
      <c r="T45" s="41"/>
      <c r="U45" s="41"/>
      <c r="V45" s="41"/>
      <c r="W45" s="41"/>
      <c r="X45" s="41"/>
      <c r="Y45" s="41"/>
      <c r="Z45" s="41"/>
      <c r="AA45" s="41"/>
    </row>
    <row r="46" spans="1:27" ht="30" customHeight="1">
      <c r="A46" s="4002" t="s">
        <v>3130</v>
      </c>
      <c r="B46" s="4076" t="s">
        <v>3803</v>
      </c>
      <c r="C46" s="3489" t="s">
        <v>4120</v>
      </c>
      <c r="D46" s="4082"/>
      <c r="E46" s="4011"/>
      <c r="F46" s="4073"/>
      <c r="G46" s="4009">
        <v>0.5</v>
      </c>
      <c r="H46" s="4009">
        <v>0.85</v>
      </c>
      <c r="I46" s="4075"/>
      <c r="J46" s="4067"/>
      <c r="K46" s="4067"/>
      <c r="L46" s="4073"/>
      <c r="M46" s="4065">
        <f>+D46*J46+E46*K46</f>
        <v>0</v>
      </c>
      <c r="N46" s="41"/>
      <c r="O46" s="41"/>
      <c r="P46" s="41"/>
      <c r="Q46" s="41"/>
      <c r="R46" s="41"/>
      <c r="S46" s="41"/>
      <c r="T46" s="41"/>
      <c r="U46" s="41"/>
      <c r="V46" s="41"/>
      <c r="W46" s="41"/>
      <c r="X46" s="41"/>
      <c r="Y46" s="41"/>
      <c r="Z46" s="41"/>
      <c r="AA46" s="41"/>
    </row>
    <row r="47" spans="1:27" ht="30" customHeight="1">
      <c r="A47" s="4002" t="s">
        <v>3131</v>
      </c>
      <c r="B47" s="4078" t="s">
        <v>4121</v>
      </c>
      <c r="C47" s="3946" t="s">
        <v>4122</v>
      </c>
      <c r="D47" s="4082"/>
      <c r="E47" s="4011"/>
      <c r="F47" s="4073"/>
      <c r="G47" s="4074"/>
      <c r="H47" s="4074"/>
      <c r="I47" s="4075"/>
      <c r="J47" s="4067"/>
      <c r="K47" s="4067"/>
      <c r="L47" s="4073"/>
      <c r="M47" s="4065">
        <f>+D47*J47+E47*K47</f>
        <v>0</v>
      </c>
      <c r="N47" s="41"/>
      <c r="O47" s="41"/>
      <c r="P47" s="41"/>
      <c r="Q47" s="41"/>
      <c r="R47" s="41"/>
      <c r="S47" s="41"/>
      <c r="T47" s="41"/>
      <c r="U47" s="41"/>
      <c r="V47" s="41"/>
      <c r="W47" s="41"/>
      <c r="X47" s="41"/>
      <c r="Y47" s="41"/>
      <c r="Z47" s="41"/>
      <c r="AA47" s="41"/>
    </row>
    <row r="48" spans="1:27" ht="30" customHeight="1">
      <c r="A48" s="4002" t="s">
        <v>3132</v>
      </c>
      <c r="B48" s="4078" t="s">
        <v>4123</v>
      </c>
      <c r="C48" s="3947" t="s">
        <v>4124</v>
      </c>
      <c r="D48" s="4011"/>
      <c r="E48" s="4082"/>
      <c r="F48" s="4073"/>
      <c r="G48" s="4074"/>
      <c r="H48" s="4074"/>
      <c r="I48" s="4074"/>
      <c r="J48" s="4073"/>
      <c r="K48" s="4073"/>
      <c r="L48" s="4073"/>
      <c r="M48" s="4065">
        <f>+M49+M50+M51</f>
        <v>0</v>
      </c>
      <c r="N48" s="41"/>
      <c r="O48" s="41"/>
      <c r="P48" s="41"/>
      <c r="Q48" s="41"/>
      <c r="R48" s="41"/>
      <c r="S48" s="41"/>
      <c r="T48" s="41"/>
      <c r="U48" s="41"/>
      <c r="V48" s="41"/>
      <c r="W48" s="41"/>
      <c r="X48" s="41"/>
      <c r="Y48" s="41"/>
      <c r="Z48" s="41"/>
      <c r="AA48" s="41"/>
    </row>
    <row r="49" spans="1:27" ht="30" customHeight="1">
      <c r="A49" s="4002" t="s">
        <v>3133</v>
      </c>
      <c r="B49" s="4076" t="s">
        <v>4126</v>
      </c>
      <c r="C49" s="3978" t="s">
        <v>4265</v>
      </c>
      <c r="D49" s="4008"/>
      <c r="E49" s="4083"/>
      <c r="F49" s="4083"/>
      <c r="G49" s="4009">
        <v>0.05</v>
      </c>
      <c r="H49" s="4075"/>
      <c r="I49" s="4075"/>
      <c r="J49" s="4067"/>
      <c r="K49" s="4073"/>
      <c r="L49" s="4073"/>
      <c r="M49" s="4065">
        <f>+D49*J49</f>
        <v>0</v>
      </c>
      <c r="N49" s="41"/>
      <c r="O49" s="41"/>
      <c r="P49" s="41"/>
      <c r="Q49" s="41"/>
      <c r="R49" s="41"/>
      <c r="S49" s="41"/>
      <c r="T49" s="41"/>
      <c r="U49" s="41"/>
      <c r="V49" s="41"/>
      <c r="W49" s="41"/>
      <c r="X49" s="41"/>
      <c r="Y49" s="41"/>
      <c r="Z49" s="41"/>
      <c r="AA49" s="41"/>
    </row>
    <row r="50" spans="1:27" ht="30" customHeight="1">
      <c r="A50" s="4002" t="s">
        <v>3134</v>
      </c>
      <c r="B50" s="4076" t="s">
        <v>4129</v>
      </c>
      <c r="C50" s="3978" t="s">
        <v>4266</v>
      </c>
      <c r="D50" s="4011"/>
      <c r="E50" s="4083"/>
      <c r="F50" s="4073"/>
      <c r="G50" s="4009">
        <v>1</v>
      </c>
      <c r="H50" s="4075"/>
      <c r="I50" s="4075"/>
      <c r="J50" s="4067"/>
      <c r="K50" s="4073"/>
      <c r="L50" s="4073"/>
      <c r="M50" s="4065">
        <f>+D50*J50</f>
        <v>0</v>
      </c>
      <c r="N50" s="41"/>
      <c r="O50" s="41"/>
      <c r="P50" s="41"/>
      <c r="Q50" s="41"/>
      <c r="R50" s="41"/>
      <c r="S50" s="41"/>
      <c r="T50" s="41"/>
      <c r="U50" s="41"/>
      <c r="V50" s="41"/>
      <c r="W50" s="41"/>
      <c r="X50" s="41"/>
      <c r="Y50" s="41"/>
      <c r="Z50" s="41"/>
      <c r="AA50" s="41"/>
    </row>
    <row r="51" spans="1:27" ht="30" customHeight="1">
      <c r="A51" s="4002" t="s">
        <v>4097</v>
      </c>
      <c r="B51" s="4076" t="s">
        <v>4131</v>
      </c>
      <c r="C51" s="3978" t="s">
        <v>4132</v>
      </c>
      <c r="D51" s="4011"/>
      <c r="E51" s="4082"/>
      <c r="F51" s="4082"/>
      <c r="G51" s="4009">
        <v>0.85</v>
      </c>
      <c r="H51" s="4009">
        <v>0.85</v>
      </c>
      <c r="I51" s="4009">
        <v>0.85</v>
      </c>
      <c r="J51" s="4067"/>
      <c r="K51" s="4067"/>
      <c r="L51" s="4067"/>
      <c r="M51" s="4065">
        <f>+D51*J51+E51*K51+F51*L51</f>
        <v>0</v>
      </c>
      <c r="N51" s="41"/>
      <c r="O51" s="41"/>
      <c r="P51" s="41"/>
      <c r="Q51" s="41"/>
      <c r="R51" s="41"/>
      <c r="S51" s="41"/>
      <c r="T51" s="41"/>
      <c r="U51" s="41"/>
      <c r="V51" s="41"/>
      <c r="W51" s="41"/>
      <c r="X51" s="41"/>
      <c r="Y51" s="41"/>
      <c r="Z51" s="41"/>
      <c r="AA51" s="41"/>
    </row>
    <row r="52" spans="1:27" ht="30" customHeight="1">
      <c r="A52" s="4002" t="s">
        <v>3340</v>
      </c>
      <c r="B52" s="4078" t="s">
        <v>4134</v>
      </c>
      <c r="C52" s="3949" t="s">
        <v>4135</v>
      </c>
      <c r="D52" s="4011"/>
      <c r="E52" s="4082"/>
      <c r="F52" s="4082"/>
      <c r="G52" s="4074"/>
      <c r="H52" s="4074"/>
      <c r="I52" s="4075"/>
      <c r="J52" s="4067"/>
      <c r="K52" s="4067"/>
      <c r="L52" s="4067"/>
      <c r="M52" s="4065">
        <f>+D52*J52+E52*K52+F52*L52</f>
        <v>0</v>
      </c>
      <c r="N52" s="41"/>
      <c r="O52" s="41"/>
      <c r="P52" s="41"/>
      <c r="Q52" s="41"/>
      <c r="R52" s="41"/>
      <c r="S52" s="41"/>
      <c r="T52" s="41"/>
      <c r="U52" s="41"/>
      <c r="V52" s="41"/>
      <c r="W52" s="41"/>
      <c r="X52" s="41"/>
      <c r="Y52" s="41"/>
      <c r="Z52" s="41"/>
      <c r="AA52" s="41"/>
    </row>
    <row r="53" spans="1:27" ht="30" customHeight="1">
      <c r="A53" s="4002" t="s">
        <v>3341</v>
      </c>
      <c r="B53" s="4078" t="s">
        <v>4137</v>
      </c>
      <c r="C53" s="3950" t="s">
        <v>4267</v>
      </c>
      <c r="D53" s="4017"/>
      <c r="E53" s="4082"/>
      <c r="F53" s="4083"/>
      <c r="G53" s="4009">
        <v>1</v>
      </c>
      <c r="H53" s="4009">
        <v>1</v>
      </c>
      <c r="I53" s="4084"/>
      <c r="J53" s="4067"/>
      <c r="K53" s="4067"/>
      <c r="L53" s="4073"/>
      <c r="M53" s="4065">
        <f>+D53*J53+E53*K53</f>
        <v>0</v>
      </c>
      <c r="N53" s="41"/>
      <c r="O53" s="41"/>
      <c r="P53" s="41"/>
      <c r="Q53" s="41"/>
      <c r="R53" s="41"/>
      <c r="S53" s="41"/>
      <c r="T53" s="41"/>
      <c r="U53" s="41"/>
      <c r="V53" s="41"/>
      <c r="W53" s="41"/>
      <c r="X53" s="41"/>
      <c r="Y53" s="41"/>
      <c r="Z53" s="41"/>
      <c r="AA53" s="41"/>
    </row>
    <row r="54" spans="1:27" ht="30" customHeight="1">
      <c r="A54" s="4002" t="s">
        <v>3342</v>
      </c>
      <c r="B54" s="4078" t="s">
        <v>4156</v>
      </c>
      <c r="C54" s="3950" t="s">
        <v>4268</v>
      </c>
      <c r="D54" s="4067"/>
      <c r="E54" s="4082"/>
      <c r="F54" s="4083"/>
      <c r="G54" s="4084"/>
      <c r="H54" s="4084"/>
      <c r="I54" s="4075"/>
      <c r="J54" s="4083"/>
      <c r="K54" s="4083"/>
      <c r="L54" s="4073"/>
      <c r="M54" s="4065">
        <f>+M55+M56+M57+M58</f>
        <v>0</v>
      </c>
      <c r="N54" s="41"/>
      <c r="O54" s="41"/>
      <c r="P54" s="41"/>
      <c r="Q54" s="41"/>
      <c r="R54" s="41"/>
      <c r="S54" s="41"/>
      <c r="T54" s="41"/>
      <c r="U54" s="41"/>
      <c r="V54" s="41"/>
      <c r="W54" s="41"/>
      <c r="X54" s="41"/>
      <c r="Y54" s="41"/>
      <c r="Z54" s="41"/>
      <c r="AA54" s="41"/>
    </row>
    <row r="55" spans="1:27" ht="30" customHeight="1">
      <c r="A55" s="4002" t="s">
        <v>3343</v>
      </c>
      <c r="B55" s="4076" t="s">
        <v>4159</v>
      </c>
      <c r="C55" s="3982" t="s">
        <v>4160</v>
      </c>
      <c r="D55" s="4017"/>
      <c r="E55" s="4011"/>
      <c r="F55" s="4083"/>
      <c r="G55" s="4074"/>
      <c r="H55" s="4074"/>
      <c r="I55" s="4084"/>
      <c r="J55" s="4067"/>
      <c r="K55" s="4067"/>
      <c r="L55" s="4073"/>
      <c r="M55" s="4065">
        <f>+D55*J55+E55*K55</f>
        <v>0</v>
      </c>
      <c r="N55" s="41"/>
      <c r="O55" s="41"/>
      <c r="P55" s="41"/>
      <c r="Q55" s="41"/>
      <c r="R55" s="41"/>
      <c r="S55" s="41"/>
      <c r="T55" s="41"/>
      <c r="U55" s="41"/>
      <c r="V55" s="41"/>
      <c r="W55" s="41"/>
      <c r="X55" s="41"/>
      <c r="Y55" s="41"/>
      <c r="Z55" s="41"/>
      <c r="AA55" s="41"/>
    </row>
    <row r="56" spans="1:27" ht="30" customHeight="1">
      <c r="A56" s="4002" t="s">
        <v>3344</v>
      </c>
      <c r="B56" s="4076" t="s">
        <v>4162</v>
      </c>
      <c r="C56" s="3978" t="s">
        <v>4163</v>
      </c>
      <c r="D56" s="4017"/>
      <c r="E56" s="4017"/>
      <c r="F56" s="4083"/>
      <c r="G56" s="4009">
        <v>0.05</v>
      </c>
      <c r="H56" s="4009">
        <v>0.05</v>
      </c>
      <c r="I56" s="4084"/>
      <c r="J56" s="4067"/>
      <c r="K56" s="4067"/>
      <c r="L56" s="4073"/>
      <c r="M56" s="4065">
        <f>+D56*J56+E56*K56</f>
        <v>0</v>
      </c>
      <c r="N56" s="41"/>
      <c r="O56" s="41"/>
      <c r="P56" s="41"/>
      <c r="Q56" s="41"/>
      <c r="R56" s="41"/>
      <c r="S56" s="41"/>
      <c r="T56" s="41"/>
      <c r="U56" s="41"/>
      <c r="V56" s="41"/>
      <c r="W56" s="41"/>
      <c r="X56" s="41"/>
      <c r="Y56" s="41"/>
      <c r="Z56" s="41"/>
      <c r="AA56" s="41"/>
    </row>
    <row r="57" spans="1:27" ht="30" customHeight="1">
      <c r="A57" s="4002" t="s">
        <v>4104</v>
      </c>
      <c r="B57" s="4076" t="s">
        <v>4165</v>
      </c>
      <c r="C57" s="3983" t="s">
        <v>4269</v>
      </c>
      <c r="D57" s="4011"/>
      <c r="E57" s="4011"/>
      <c r="F57" s="4083"/>
      <c r="G57" s="4009">
        <v>0.1</v>
      </c>
      <c r="H57" s="4009">
        <v>0.1</v>
      </c>
      <c r="I57" s="4084"/>
      <c r="J57" s="4067"/>
      <c r="K57" s="4067"/>
      <c r="L57" s="4073"/>
      <c r="M57" s="4065">
        <f>+D57*J57+E57*K57</f>
        <v>0</v>
      </c>
      <c r="N57" s="41"/>
      <c r="O57" s="41"/>
      <c r="P57" s="41"/>
      <c r="Q57" s="41"/>
      <c r="R57" s="41"/>
      <c r="S57" s="41"/>
      <c r="T57" s="41"/>
      <c r="U57" s="41"/>
      <c r="V57" s="41"/>
      <c r="W57" s="41"/>
      <c r="X57" s="41"/>
      <c r="Y57" s="41"/>
      <c r="Z57" s="41"/>
      <c r="AA57" s="41"/>
    </row>
    <row r="58" spans="1:27" ht="30" customHeight="1" thickBot="1">
      <c r="A58" s="4085" t="s">
        <v>4106</v>
      </c>
      <c r="B58" s="4086" t="s">
        <v>4168</v>
      </c>
      <c r="C58" s="3985" t="s">
        <v>4270</v>
      </c>
      <c r="D58" s="4087"/>
      <c r="E58" s="4087"/>
      <c r="F58" s="4088"/>
      <c r="G58" s="4025">
        <v>1</v>
      </c>
      <c r="H58" s="4025">
        <v>1</v>
      </c>
      <c r="I58" s="4089"/>
      <c r="J58" s="4067"/>
      <c r="K58" s="4067"/>
      <c r="L58" s="4090"/>
      <c r="M58" s="4065">
        <f>+D58*J58+E58*K58</f>
        <v>0</v>
      </c>
      <c r="N58" s="41"/>
      <c r="O58" s="41"/>
      <c r="P58" s="41"/>
      <c r="Q58" s="41"/>
      <c r="R58" s="41"/>
      <c r="S58" s="41"/>
      <c r="T58" s="41"/>
      <c r="U58" s="41"/>
      <c r="V58" s="41"/>
      <c r="W58" s="41"/>
      <c r="X58" s="41"/>
      <c r="Y58" s="41"/>
      <c r="Z58" s="41"/>
      <c r="AA58" s="41"/>
    </row>
    <row r="59" spans="1:27" ht="15">
      <c r="N59" s="41"/>
      <c r="O59" s="41"/>
      <c r="P59" s="41"/>
      <c r="Q59" s="41"/>
      <c r="R59" s="41"/>
      <c r="S59" s="41"/>
      <c r="T59" s="41"/>
      <c r="U59" s="41"/>
      <c r="V59" s="41"/>
      <c r="W59" s="41"/>
      <c r="X59" s="41"/>
      <c r="Y59" s="41"/>
      <c r="Z59" s="41"/>
      <c r="AA59" s="41"/>
    </row>
    <row r="60" spans="1:27" ht="15">
      <c r="N60" s="41"/>
      <c r="O60" s="41"/>
      <c r="P60" s="41"/>
      <c r="Q60" s="41"/>
      <c r="R60" s="41"/>
      <c r="S60" s="41"/>
      <c r="T60" s="41"/>
      <c r="U60" s="41"/>
      <c r="V60" s="41"/>
      <c r="W60" s="41"/>
      <c r="X60" s="41"/>
      <c r="Y60" s="41"/>
      <c r="Z60" s="41"/>
      <c r="AA60" s="41"/>
    </row>
    <row r="61" spans="1:27" ht="15">
      <c r="N61" s="41"/>
      <c r="O61" s="41"/>
      <c r="P61" s="41"/>
      <c r="Q61" s="41"/>
      <c r="R61" s="41"/>
      <c r="S61" s="41"/>
      <c r="T61" s="41"/>
      <c r="U61" s="41"/>
      <c r="V61" s="41"/>
      <c r="W61" s="41"/>
      <c r="X61" s="41"/>
      <c r="Y61" s="41"/>
      <c r="Z61" s="41"/>
      <c r="AA61" s="41"/>
    </row>
    <row r="62" spans="1:27" ht="15">
      <c r="N62" s="41"/>
      <c r="O62" s="41"/>
      <c r="P62" s="41"/>
      <c r="Q62" s="41"/>
      <c r="R62" s="41"/>
      <c r="S62" s="41"/>
      <c r="T62" s="41"/>
      <c r="U62" s="41"/>
      <c r="V62" s="41"/>
      <c r="W62" s="41"/>
      <c r="X62" s="41"/>
      <c r="Y62" s="41"/>
      <c r="Z62" s="41"/>
      <c r="AA62" s="41"/>
    </row>
    <row r="63" spans="1:27" ht="15">
      <c r="N63" s="41"/>
      <c r="O63" s="41"/>
      <c r="P63" s="41"/>
      <c r="Q63" s="41"/>
      <c r="R63" s="41"/>
      <c r="S63" s="41"/>
      <c r="T63" s="41"/>
      <c r="U63" s="41"/>
      <c r="V63" s="41"/>
      <c r="W63" s="41"/>
      <c r="X63" s="41"/>
      <c r="Y63" s="41"/>
      <c r="Z63" s="41"/>
      <c r="AA63" s="41"/>
    </row>
    <row r="64" spans="1:27" ht="15">
      <c r="N64" s="41"/>
      <c r="O64" s="41"/>
      <c r="P64" s="41"/>
      <c r="Q64" s="41"/>
      <c r="R64" s="41"/>
      <c r="S64" s="41"/>
      <c r="T64" s="41"/>
      <c r="U64" s="41"/>
      <c r="V64" s="41"/>
      <c r="W64" s="41"/>
      <c r="X64" s="41"/>
      <c r="Y64" s="41"/>
      <c r="Z64" s="41"/>
      <c r="AA64" s="41"/>
    </row>
    <row r="65" spans="1:27" ht="15">
      <c r="N65" s="41"/>
      <c r="O65" s="41"/>
      <c r="P65" s="41"/>
      <c r="Q65" s="41"/>
      <c r="R65" s="41"/>
      <c r="S65" s="41"/>
      <c r="T65" s="41"/>
      <c r="U65" s="41"/>
      <c r="V65" s="41"/>
      <c r="W65" s="41"/>
      <c r="X65" s="41"/>
      <c r="Y65" s="41"/>
      <c r="Z65" s="41"/>
      <c r="AA65" s="41"/>
    </row>
    <row r="66" spans="1:27" ht="15">
      <c r="N66" s="41"/>
      <c r="O66" s="41"/>
      <c r="P66" s="41"/>
      <c r="Q66" s="41"/>
      <c r="R66" s="41"/>
      <c r="S66" s="41"/>
      <c r="T66" s="41"/>
      <c r="U66" s="41"/>
      <c r="V66" s="41"/>
      <c r="W66" s="41"/>
      <c r="X66" s="41"/>
      <c r="Y66" s="41"/>
      <c r="Z66" s="41"/>
      <c r="AA66" s="41"/>
    </row>
    <row r="78" spans="1:27" ht="15">
      <c r="A78" s="3310"/>
      <c r="B78" s="3310"/>
      <c r="N78" s="41"/>
    </row>
  </sheetData>
  <mergeCells count="12">
    <mergeCell ref="J9:K9"/>
    <mergeCell ref="L9:L10"/>
    <mergeCell ref="A7:M7"/>
    <mergeCell ref="A8:C10"/>
    <mergeCell ref="D8:F8"/>
    <mergeCell ref="G8:I8"/>
    <mergeCell ref="J8:L8"/>
    <mergeCell ref="M8:M10"/>
    <mergeCell ref="D9:E9"/>
    <mergeCell ref="F9:F10"/>
    <mergeCell ref="G9:H9"/>
    <mergeCell ref="I9:I10"/>
  </mergeCell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showGridLines="0" zoomScale="60" zoomScaleNormal="60" zoomScaleSheetLayoutView="75" workbookViewId="0"/>
  </sheetViews>
  <sheetFormatPr defaultColWidth="11.42578125" defaultRowHeight="14.25"/>
  <cols>
    <col min="1" max="1" width="21" style="3309" customWidth="1"/>
    <col min="2" max="2" width="8.7109375" style="3314" customWidth="1"/>
    <col min="3" max="3" width="85.7109375" style="3310" customWidth="1"/>
    <col min="4" max="9" width="20.7109375" style="3310" customWidth="1"/>
    <col min="10" max="10" width="25.42578125" style="3310" customWidth="1"/>
    <col min="11" max="16384" width="11.42578125" style="3310"/>
  </cols>
  <sheetData>
    <row r="1" spans="1:11" ht="15">
      <c r="A1" s="3893" t="s">
        <v>4290</v>
      </c>
      <c r="B1" s="3893" t="s">
        <v>1025</v>
      </c>
      <c r="D1" s="3314" t="s">
        <v>4271</v>
      </c>
      <c r="E1" s="3309"/>
    </row>
    <row r="2" spans="1:11" ht="15">
      <c r="A2" s="3893" t="s">
        <v>49</v>
      </c>
      <c r="B2" s="3893" t="s">
        <v>4272</v>
      </c>
    </row>
    <row r="3" spans="1:11" ht="15">
      <c r="A3" s="3893" t="s">
        <v>47</v>
      </c>
      <c r="B3" s="3893" t="s">
        <v>4048</v>
      </c>
    </row>
    <row r="4" spans="1:11" ht="15">
      <c r="A4" s="3893" t="s">
        <v>51</v>
      </c>
      <c r="B4" s="3893" t="s">
        <v>71</v>
      </c>
    </row>
    <row r="5" spans="1:11">
      <c r="B5" s="3314" t="str">
        <f>LOWER(B2)</f>
        <v>financimi i qëndrueshëm i disponueshëm i thjeshtuar në total</v>
      </c>
    </row>
    <row r="6" spans="1:11" ht="15.75" customHeight="1" thickBot="1">
      <c r="A6" s="3379"/>
    </row>
    <row r="7" spans="1:11" ht="29.25" customHeight="1" thickBot="1">
      <c r="A7" s="5235" t="s">
        <v>4273</v>
      </c>
      <c r="B7" s="5236"/>
      <c r="C7" s="5236"/>
      <c r="D7" s="5236"/>
      <c r="E7" s="5236"/>
      <c r="F7" s="5236"/>
      <c r="G7" s="5236"/>
      <c r="H7" s="5236"/>
      <c r="I7" s="5236"/>
      <c r="J7" s="5237"/>
    </row>
    <row r="8" spans="1:11" s="3319" customFormat="1" ht="51.75" customHeight="1">
      <c r="A8" s="5123" t="s">
        <v>1651</v>
      </c>
      <c r="B8" s="5344" t="s">
        <v>4059</v>
      </c>
      <c r="C8" s="5343" t="s">
        <v>1415</v>
      </c>
      <c r="D8" s="5375" t="s">
        <v>2783</v>
      </c>
      <c r="E8" s="5375"/>
      <c r="F8" s="5375" t="s">
        <v>4172</v>
      </c>
      <c r="G8" s="5375"/>
      <c r="H8" s="5375" t="s">
        <v>4173</v>
      </c>
      <c r="I8" s="5375"/>
      <c r="J8" s="5383" t="s">
        <v>4274</v>
      </c>
    </row>
    <row r="9" spans="1:11" s="3319" customFormat="1" ht="51.75" customHeight="1">
      <c r="A9" s="5334"/>
      <c r="B9" s="5345"/>
      <c r="C9" s="5338"/>
      <c r="D9" s="3736" t="s">
        <v>4256</v>
      </c>
      <c r="E9" s="3736" t="s">
        <v>4058</v>
      </c>
      <c r="F9" s="3736" t="s">
        <v>4256</v>
      </c>
      <c r="G9" s="3736" t="s">
        <v>4058</v>
      </c>
      <c r="H9" s="3736" t="s">
        <v>4256</v>
      </c>
      <c r="I9" s="3736" t="s">
        <v>4058</v>
      </c>
      <c r="J9" s="5384"/>
    </row>
    <row r="10" spans="1:11" s="3319" customFormat="1" ht="30.75" customHeight="1">
      <c r="A10" s="5381"/>
      <c r="B10" s="5382"/>
      <c r="C10" s="5339"/>
      <c r="D10" s="3992" t="s">
        <v>3273</v>
      </c>
      <c r="E10" s="3992" t="s">
        <v>3274</v>
      </c>
      <c r="F10" s="3992" t="s">
        <v>3275</v>
      </c>
      <c r="G10" s="3992" t="s">
        <v>3276</v>
      </c>
      <c r="H10" s="3992" t="s">
        <v>3277</v>
      </c>
      <c r="I10" s="3992" t="s">
        <v>3278</v>
      </c>
      <c r="J10" s="4091" t="s">
        <v>3324</v>
      </c>
    </row>
    <row r="11" spans="1:11" s="3319" customFormat="1" ht="50.25" customHeight="1">
      <c r="A11" s="4002" t="s">
        <v>3273</v>
      </c>
      <c r="B11" s="4092">
        <v>2</v>
      </c>
      <c r="C11" s="4003" t="s">
        <v>4185</v>
      </c>
      <c r="D11" s="4093"/>
      <c r="E11" s="4062"/>
      <c r="F11" s="4075"/>
      <c r="G11" s="4075"/>
      <c r="H11" s="4094"/>
      <c r="I11" s="4094"/>
      <c r="J11" s="4095">
        <f>+J12+J13+J16+J17+J18+J19+J20+J21</f>
        <v>0</v>
      </c>
      <c r="K11" s="4096"/>
    </row>
    <row r="12" spans="1:11" s="3319" customFormat="1" ht="50.25" customHeight="1">
      <c r="A12" s="4002" t="s">
        <v>3274</v>
      </c>
      <c r="B12" s="4092">
        <v>2.1</v>
      </c>
      <c r="C12" s="4003" t="s">
        <v>4275</v>
      </c>
      <c r="D12" s="4062"/>
      <c r="E12" s="4062"/>
      <c r="F12" s="4009">
        <v>0</v>
      </c>
      <c r="G12" s="4097">
        <v>1</v>
      </c>
      <c r="H12" s="4094"/>
      <c r="I12" s="4098"/>
      <c r="J12" s="4095">
        <f>+I12*E12</f>
        <v>0</v>
      </c>
      <c r="K12" s="4096"/>
    </row>
    <row r="13" spans="1:11" s="3319" customFormat="1" ht="50.25" customHeight="1">
      <c r="A13" s="4002" t="s">
        <v>3275</v>
      </c>
      <c r="B13" s="4092">
        <v>2.2000000000000002</v>
      </c>
      <c r="C13" s="4003" t="s">
        <v>4191</v>
      </c>
      <c r="D13" s="4099"/>
      <c r="E13" s="4100"/>
      <c r="F13" s="4075"/>
      <c r="G13" s="4075"/>
      <c r="H13" s="4094"/>
      <c r="I13" s="4094"/>
      <c r="J13" s="4095">
        <f>+J14+J15</f>
        <v>0</v>
      </c>
      <c r="K13" s="4096"/>
    </row>
    <row r="14" spans="1:11" s="3319" customFormat="1" ht="50.25" customHeight="1">
      <c r="A14" s="4002" t="s">
        <v>3276</v>
      </c>
      <c r="B14" s="4101" t="s">
        <v>1663</v>
      </c>
      <c r="C14" s="3489" t="s">
        <v>4276</v>
      </c>
      <c r="D14" s="4099"/>
      <c r="E14" s="4100"/>
      <c r="F14" s="4102">
        <v>0.95</v>
      </c>
      <c r="G14" s="4102">
        <v>1</v>
      </c>
      <c r="H14" s="4103"/>
      <c r="I14" s="4104"/>
      <c r="J14" s="4095">
        <f>+D14*H14+E14*I14</f>
        <v>0</v>
      </c>
      <c r="K14" s="4096"/>
    </row>
    <row r="15" spans="1:11" ht="50.25" customHeight="1">
      <c r="A15" s="4002" t="s">
        <v>3277</v>
      </c>
      <c r="B15" s="4105" t="s">
        <v>1665</v>
      </c>
      <c r="C15" s="3489" t="s">
        <v>4197</v>
      </c>
      <c r="D15" s="4106"/>
      <c r="E15" s="4100"/>
      <c r="F15" s="4102">
        <v>0.9</v>
      </c>
      <c r="G15" s="4102">
        <v>1</v>
      </c>
      <c r="H15" s="4103"/>
      <c r="I15" s="4104"/>
      <c r="J15" s="4095">
        <f>+D15*H15+E15*I15</f>
        <v>0</v>
      </c>
      <c r="K15" s="4096"/>
    </row>
    <row r="16" spans="1:11" ht="50.25" customHeight="1">
      <c r="A16" s="4002" t="s">
        <v>3278</v>
      </c>
      <c r="B16" s="4107" t="s">
        <v>2936</v>
      </c>
      <c r="C16" s="4003" t="s">
        <v>4277</v>
      </c>
      <c r="D16" s="4106"/>
      <c r="E16" s="4008"/>
      <c r="F16" s="4102">
        <v>0.5</v>
      </c>
      <c r="G16" s="4102">
        <v>1</v>
      </c>
      <c r="H16" s="4103"/>
      <c r="I16" s="4103"/>
      <c r="J16" s="4095">
        <f>+D16*H16+E16*I16</f>
        <v>0</v>
      </c>
      <c r="K16" s="4096"/>
    </row>
    <row r="17" spans="1:11" ht="50.25" customHeight="1">
      <c r="A17" s="4002" t="s">
        <v>3324</v>
      </c>
      <c r="B17" s="4107" t="s">
        <v>4217</v>
      </c>
      <c r="C17" s="4003" t="s">
        <v>4278</v>
      </c>
      <c r="D17" s="4106"/>
      <c r="E17" s="4008"/>
      <c r="F17" s="4102">
        <v>0.5</v>
      </c>
      <c r="G17" s="4102">
        <v>1</v>
      </c>
      <c r="H17" s="4103"/>
      <c r="I17" s="4103"/>
      <c r="J17" s="4095">
        <f>+D17*H17+E17*I17</f>
        <v>0</v>
      </c>
      <c r="K17" s="4096"/>
    </row>
    <row r="18" spans="1:11" ht="50.25" customHeight="1">
      <c r="A18" s="4002" t="s">
        <v>3325</v>
      </c>
      <c r="B18" s="4107" t="s">
        <v>4219</v>
      </c>
      <c r="C18" s="4003" t="s">
        <v>4218</v>
      </c>
      <c r="D18" s="4106"/>
      <c r="E18" s="4008"/>
      <c r="F18" s="4075"/>
      <c r="G18" s="4075"/>
      <c r="H18" s="4103"/>
      <c r="I18" s="4108"/>
      <c r="J18" s="4095">
        <f>+D18*H18+E18*I18</f>
        <v>0</v>
      </c>
      <c r="K18" s="4096"/>
    </row>
    <row r="19" spans="1:11" ht="50.25" customHeight="1">
      <c r="A19" s="4002" t="s">
        <v>3326</v>
      </c>
      <c r="B19" s="4107" t="s">
        <v>4232</v>
      </c>
      <c r="C19" s="4003" t="s">
        <v>4220</v>
      </c>
      <c r="D19" s="4106"/>
      <c r="E19" s="4008"/>
      <c r="F19" s="4102">
        <v>0</v>
      </c>
      <c r="G19" s="4102">
        <v>1</v>
      </c>
      <c r="H19" s="4094"/>
      <c r="I19" s="4108"/>
      <c r="J19" s="4095">
        <f>+E19*I19</f>
        <v>0</v>
      </c>
      <c r="K19" s="4096"/>
    </row>
    <row r="20" spans="1:11" ht="50.25" customHeight="1">
      <c r="A20" s="4002" t="s">
        <v>3066</v>
      </c>
      <c r="B20" s="4107" t="s">
        <v>4234</v>
      </c>
      <c r="C20" s="4003" t="s">
        <v>4279</v>
      </c>
      <c r="D20" s="4106"/>
      <c r="E20" s="4008"/>
      <c r="F20" s="4102">
        <v>0</v>
      </c>
      <c r="G20" s="4102">
        <v>1</v>
      </c>
      <c r="H20" s="4094"/>
      <c r="I20" s="4103"/>
      <c r="J20" s="4095">
        <f>+E20*I20</f>
        <v>0</v>
      </c>
      <c r="K20" s="4096"/>
    </row>
    <row r="21" spans="1:11" ht="50.25" customHeight="1" thickBot="1">
      <c r="A21" s="4085" t="s">
        <v>3067</v>
      </c>
      <c r="B21" s="4109" t="s">
        <v>4236</v>
      </c>
      <c r="C21" s="4110" t="s">
        <v>4237</v>
      </c>
      <c r="D21" s="4111"/>
      <c r="E21" s="4112"/>
      <c r="F21" s="4113">
        <v>0</v>
      </c>
      <c r="G21" s="4113">
        <v>1</v>
      </c>
      <c r="H21" s="4114"/>
      <c r="I21" s="4115"/>
      <c r="J21" s="4116">
        <f>+E21*I21</f>
        <v>0</v>
      </c>
      <c r="K21" s="4096"/>
    </row>
    <row r="22" spans="1:11">
      <c r="H22" s="4117"/>
      <c r="I22" s="4117"/>
    </row>
    <row r="23" spans="1:11">
      <c r="H23" s="4117"/>
      <c r="I23" s="4117"/>
    </row>
    <row r="24" spans="1:11">
      <c r="B24" s="4118"/>
      <c r="C24" s="3731"/>
    </row>
    <row r="25" spans="1:11">
      <c r="B25" s="4118"/>
      <c r="C25" s="3731"/>
    </row>
    <row r="26" spans="1:11">
      <c r="C26" s="4118"/>
    </row>
  </sheetData>
  <mergeCells count="8">
    <mergeCell ref="A7:J7"/>
    <mergeCell ref="A8:A10"/>
    <mergeCell ref="B8:B10"/>
    <mergeCell ref="C8:C10"/>
    <mergeCell ref="D8:E8"/>
    <mergeCell ref="F8:G8"/>
    <mergeCell ref="H8:I8"/>
    <mergeCell ref="J8:J9"/>
  </mergeCells>
  <pageMargins left="0.70866141732283505" right="0.70866141732283505" top="0.74803149606299202" bottom="0.74803149606299202" header="0.31496062992126" footer="0.31496062992126"/>
  <pageSetup paperSize="8" scale="65" orientation="landscape" r:id="rId1"/>
  <headerFooter>
    <oddHeader>&amp;CEN
ANNEX XII</oddHead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6"/>
  <sheetViews>
    <sheetView zoomScale="60" zoomScaleNormal="60" workbookViewId="0"/>
  </sheetViews>
  <sheetFormatPr defaultColWidth="11.42578125" defaultRowHeight="14.25"/>
  <cols>
    <col min="1" max="1" width="25.140625" style="3309" customWidth="1"/>
    <col min="2" max="2" width="8.7109375" style="3314" customWidth="1"/>
    <col min="3" max="3" width="85.7109375" style="3310" customWidth="1"/>
    <col min="4" max="9" width="20.7109375" style="3310" customWidth="1"/>
    <col min="10" max="10" width="25.42578125" style="3310" customWidth="1"/>
    <col min="11" max="43" width="11.42578125" style="3311"/>
    <col min="44" max="16384" width="11.42578125" style="3310"/>
  </cols>
  <sheetData>
    <row r="1" spans="1:43" ht="15">
      <c r="A1" s="3893" t="s">
        <v>48</v>
      </c>
      <c r="B1" s="3893" t="s">
        <v>1026</v>
      </c>
    </row>
    <row r="2" spans="1:43" ht="15">
      <c r="A2" s="3893" t="s">
        <v>49</v>
      </c>
      <c r="B2" s="3893" t="s">
        <v>4015</v>
      </c>
    </row>
    <row r="3" spans="1:43" ht="15">
      <c r="A3" s="3893" t="s">
        <v>47</v>
      </c>
      <c r="B3" s="3893" t="s">
        <v>4048</v>
      </c>
    </row>
    <row r="4" spans="1:43" ht="15">
      <c r="A4" s="3893" t="s">
        <v>51</v>
      </c>
      <c r="B4" s="3893" t="s">
        <v>71</v>
      </c>
    </row>
    <row r="6" spans="1:43" ht="15.75" customHeight="1" thickBot="1">
      <c r="A6" s="3379"/>
    </row>
    <row r="7" spans="1:43" ht="29.25" customHeight="1" thickBot="1">
      <c r="A7" s="5235" t="s">
        <v>4273</v>
      </c>
      <c r="B7" s="5236"/>
      <c r="C7" s="5236"/>
      <c r="D7" s="5236"/>
      <c r="E7" s="5236"/>
      <c r="F7" s="5236"/>
      <c r="G7" s="5236"/>
      <c r="H7" s="5236"/>
      <c r="I7" s="5236"/>
      <c r="J7" s="5237"/>
    </row>
    <row r="8" spans="1:43" s="3319" customFormat="1" ht="51.75" customHeight="1">
      <c r="A8" s="5123" t="s">
        <v>1651</v>
      </c>
      <c r="B8" s="5344" t="s">
        <v>4059</v>
      </c>
      <c r="C8" s="5343" t="s">
        <v>1415</v>
      </c>
      <c r="D8" s="5375" t="s">
        <v>2783</v>
      </c>
      <c r="E8" s="5375"/>
      <c r="F8" s="5375" t="s">
        <v>4172</v>
      </c>
      <c r="G8" s="5375"/>
      <c r="H8" s="5375" t="s">
        <v>4173</v>
      </c>
      <c r="I8" s="5375"/>
      <c r="J8" s="5383" t="s">
        <v>4280</v>
      </c>
      <c r="K8" s="3312"/>
      <c r="L8" s="3312"/>
      <c r="M8" s="3312"/>
      <c r="N8" s="3312"/>
      <c r="O8" s="3312"/>
      <c r="P8" s="3312"/>
      <c r="Q8" s="3312"/>
      <c r="R8" s="3312"/>
      <c r="S8" s="3312"/>
      <c r="T8" s="3312"/>
      <c r="U8" s="3312"/>
      <c r="V8" s="3312"/>
      <c r="W8" s="3312"/>
      <c r="X8" s="3312"/>
      <c r="Y8" s="3312"/>
      <c r="Z8" s="3312"/>
      <c r="AA8" s="3312"/>
      <c r="AB8" s="3312"/>
      <c r="AC8" s="3312"/>
      <c r="AD8" s="3312"/>
      <c r="AE8" s="3312"/>
      <c r="AF8" s="3312"/>
      <c r="AG8" s="3312"/>
      <c r="AH8" s="3312"/>
      <c r="AI8" s="3312"/>
      <c r="AJ8" s="3312"/>
      <c r="AK8" s="3312"/>
      <c r="AL8" s="3312"/>
      <c r="AM8" s="3312"/>
      <c r="AN8" s="3312"/>
      <c r="AO8" s="3312"/>
      <c r="AP8" s="3312"/>
      <c r="AQ8" s="3312"/>
    </row>
    <row r="9" spans="1:43" s="3319" customFormat="1" ht="51.75" customHeight="1">
      <c r="A9" s="5334"/>
      <c r="B9" s="5345"/>
      <c r="C9" s="5338"/>
      <c r="D9" s="3736" t="s">
        <v>4256</v>
      </c>
      <c r="E9" s="3736" t="s">
        <v>4058</v>
      </c>
      <c r="F9" s="3736" t="s">
        <v>4256</v>
      </c>
      <c r="G9" s="3736" t="s">
        <v>4058</v>
      </c>
      <c r="H9" s="3736" t="s">
        <v>4256</v>
      </c>
      <c r="I9" s="3736" t="s">
        <v>4058</v>
      </c>
      <c r="J9" s="5384"/>
      <c r="K9" s="3312"/>
      <c r="L9" s="3312"/>
      <c r="M9" s="3312"/>
      <c r="N9" s="3312"/>
      <c r="O9" s="3312"/>
      <c r="P9" s="3312"/>
      <c r="Q9" s="3312"/>
      <c r="R9" s="3312"/>
      <c r="S9" s="3312"/>
      <c r="T9" s="3312"/>
      <c r="U9" s="3312"/>
      <c r="V9" s="3312"/>
      <c r="W9" s="3312"/>
      <c r="X9" s="3312"/>
      <c r="Y9" s="3312"/>
      <c r="Z9" s="3312"/>
      <c r="AA9" s="3312"/>
      <c r="AB9" s="3312"/>
      <c r="AC9" s="3312"/>
      <c r="AD9" s="3312"/>
      <c r="AE9" s="3312"/>
      <c r="AF9" s="3312"/>
      <c r="AG9" s="3312"/>
      <c r="AH9" s="3312"/>
      <c r="AI9" s="3312"/>
      <c r="AJ9" s="3312"/>
      <c r="AK9" s="3312"/>
      <c r="AL9" s="3312"/>
      <c r="AM9" s="3312"/>
      <c r="AN9" s="3312"/>
      <c r="AO9" s="3312"/>
      <c r="AP9" s="3312"/>
      <c r="AQ9" s="3312"/>
    </row>
    <row r="10" spans="1:43" s="3319" customFormat="1" ht="30.75" customHeight="1">
      <c r="A10" s="5381"/>
      <c r="B10" s="5382"/>
      <c r="C10" s="5339"/>
      <c r="D10" s="3992" t="s">
        <v>3273</v>
      </c>
      <c r="E10" s="3992" t="s">
        <v>3274</v>
      </c>
      <c r="F10" s="3992" t="s">
        <v>3275</v>
      </c>
      <c r="G10" s="3992" t="s">
        <v>3276</v>
      </c>
      <c r="H10" s="3992" t="s">
        <v>3277</v>
      </c>
      <c r="I10" s="3992" t="s">
        <v>3278</v>
      </c>
      <c r="J10" s="4091" t="s">
        <v>3324</v>
      </c>
      <c r="K10" s="3312"/>
      <c r="L10" s="3312"/>
      <c r="M10" s="3312"/>
      <c r="N10" s="3312"/>
      <c r="O10" s="3312"/>
      <c r="P10" s="3312"/>
      <c r="Q10" s="3312"/>
      <c r="R10" s="3312"/>
      <c r="S10" s="3312"/>
      <c r="T10" s="3312"/>
      <c r="U10" s="3312"/>
      <c r="V10" s="3312"/>
      <c r="W10" s="3312"/>
      <c r="X10" s="3312"/>
      <c r="Y10" s="3312"/>
      <c r="Z10" s="3312"/>
      <c r="AA10" s="3312"/>
      <c r="AB10" s="3312"/>
      <c r="AC10" s="3312"/>
      <c r="AD10" s="3312"/>
      <c r="AE10" s="3312"/>
      <c r="AF10" s="3312"/>
      <c r="AG10" s="3312"/>
      <c r="AH10" s="3312"/>
      <c r="AI10" s="3312"/>
      <c r="AJ10" s="3312"/>
      <c r="AK10" s="3312"/>
      <c r="AL10" s="3312"/>
      <c r="AM10" s="3312"/>
      <c r="AN10" s="3312"/>
      <c r="AO10" s="3312"/>
      <c r="AP10" s="3312"/>
      <c r="AQ10" s="3312"/>
    </row>
    <row r="11" spans="1:43" s="3319" customFormat="1" ht="50.25" customHeight="1">
      <c r="A11" s="4002" t="s">
        <v>3273</v>
      </c>
      <c r="B11" s="4092">
        <v>2</v>
      </c>
      <c r="C11" s="4003" t="s">
        <v>4185</v>
      </c>
      <c r="D11" s="4093"/>
      <c r="E11" s="4062"/>
      <c r="F11" s="4075"/>
      <c r="G11" s="4075"/>
      <c r="H11" s="4094"/>
      <c r="I11" s="4094"/>
      <c r="J11" s="4095">
        <f>+J12+J13+J16+J17+J18+J19+J20+J21</f>
        <v>0</v>
      </c>
      <c r="K11" s="3312"/>
      <c r="L11" s="3312"/>
      <c r="M11" s="3312"/>
      <c r="N11" s="3312"/>
      <c r="O11" s="3312"/>
      <c r="P11" s="3312"/>
      <c r="Q11" s="3312"/>
      <c r="R11" s="3312"/>
      <c r="S11" s="3312"/>
      <c r="T11" s="3312"/>
      <c r="U11" s="3312"/>
      <c r="V11" s="3312"/>
      <c r="W11" s="3312"/>
      <c r="X11" s="3312"/>
      <c r="Y11" s="3312"/>
      <c r="Z11" s="3312"/>
      <c r="AA11" s="3312"/>
      <c r="AB11" s="3312"/>
      <c r="AC11" s="3312"/>
      <c r="AD11" s="3312"/>
      <c r="AE11" s="3312"/>
      <c r="AF11" s="3312"/>
      <c r="AG11" s="3312"/>
      <c r="AH11" s="3312"/>
      <c r="AI11" s="3312"/>
      <c r="AJ11" s="3312"/>
      <c r="AK11" s="3312"/>
      <c r="AL11" s="3312"/>
      <c r="AM11" s="3312"/>
      <c r="AN11" s="3312"/>
      <c r="AO11" s="3312"/>
      <c r="AP11" s="3312"/>
      <c r="AQ11" s="3312"/>
    </row>
    <row r="12" spans="1:43" s="3319" customFormat="1" ht="50.25" customHeight="1">
      <c r="A12" s="4002" t="s">
        <v>3274</v>
      </c>
      <c r="B12" s="4092">
        <v>2.1</v>
      </c>
      <c r="C12" s="4003" t="s">
        <v>4275</v>
      </c>
      <c r="D12" s="4062"/>
      <c r="E12" s="4062"/>
      <c r="F12" s="4009">
        <v>0</v>
      </c>
      <c r="G12" s="4097">
        <v>1</v>
      </c>
      <c r="H12" s="4094"/>
      <c r="I12" s="4098"/>
      <c r="J12" s="4095">
        <f>+I12*E12</f>
        <v>0</v>
      </c>
      <c r="K12" s="3312"/>
      <c r="L12" s="3312"/>
      <c r="M12" s="3312"/>
      <c r="N12" s="3312"/>
      <c r="O12" s="3312"/>
      <c r="P12" s="3312"/>
      <c r="Q12" s="3312"/>
      <c r="R12" s="3312"/>
      <c r="S12" s="3312"/>
      <c r="T12" s="3312"/>
      <c r="U12" s="3312"/>
      <c r="V12" s="3312"/>
      <c r="W12" s="3312"/>
      <c r="X12" s="3312"/>
      <c r="Y12" s="3312"/>
      <c r="Z12" s="3312"/>
      <c r="AA12" s="3312"/>
      <c r="AB12" s="3312"/>
      <c r="AC12" s="3312"/>
      <c r="AD12" s="3312"/>
      <c r="AE12" s="3312"/>
      <c r="AF12" s="3312"/>
      <c r="AG12" s="3312"/>
      <c r="AH12" s="3312"/>
      <c r="AI12" s="3312"/>
      <c r="AJ12" s="3312"/>
      <c r="AK12" s="3312"/>
      <c r="AL12" s="3312"/>
      <c r="AM12" s="3312"/>
      <c r="AN12" s="3312"/>
      <c r="AO12" s="3312"/>
      <c r="AP12" s="3312"/>
      <c r="AQ12" s="3312"/>
    </row>
    <row r="13" spans="1:43" s="3319" customFormat="1" ht="50.25" customHeight="1">
      <c r="A13" s="4002" t="s">
        <v>3275</v>
      </c>
      <c r="B13" s="4092">
        <v>2.2000000000000002</v>
      </c>
      <c r="C13" s="4003" t="s">
        <v>4191</v>
      </c>
      <c r="D13" s="4099"/>
      <c r="E13" s="4100"/>
      <c r="F13" s="4075"/>
      <c r="G13" s="4075"/>
      <c r="H13" s="4094"/>
      <c r="I13" s="4094"/>
      <c r="J13" s="4095">
        <f>+J14+J15</f>
        <v>0</v>
      </c>
      <c r="K13" s="3312"/>
      <c r="L13" s="3312"/>
      <c r="M13" s="3312"/>
      <c r="N13" s="3312"/>
      <c r="O13" s="3312"/>
      <c r="P13" s="3312"/>
      <c r="Q13" s="3312"/>
      <c r="R13" s="3312"/>
      <c r="S13" s="3312"/>
      <c r="T13" s="3312"/>
      <c r="U13" s="3312"/>
      <c r="V13" s="3312"/>
      <c r="W13" s="3312"/>
      <c r="X13" s="3312"/>
      <c r="Y13" s="3312"/>
      <c r="Z13" s="3312"/>
      <c r="AA13" s="3312"/>
      <c r="AB13" s="3312"/>
      <c r="AC13" s="3312"/>
      <c r="AD13" s="3312"/>
      <c r="AE13" s="3312"/>
      <c r="AF13" s="3312"/>
      <c r="AG13" s="3312"/>
      <c r="AH13" s="3312"/>
      <c r="AI13" s="3312"/>
      <c r="AJ13" s="3312"/>
      <c r="AK13" s="3312"/>
      <c r="AL13" s="3312"/>
      <c r="AM13" s="3312"/>
      <c r="AN13" s="3312"/>
      <c r="AO13" s="3312"/>
      <c r="AP13" s="3312"/>
      <c r="AQ13" s="3312"/>
    </row>
    <row r="14" spans="1:43" s="3319" customFormat="1" ht="50.25" customHeight="1">
      <c r="A14" s="4002" t="s">
        <v>3276</v>
      </c>
      <c r="B14" s="4101" t="s">
        <v>1663</v>
      </c>
      <c r="C14" s="3489" t="s">
        <v>4276</v>
      </c>
      <c r="D14" s="4099"/>
      <c r="E14" s="4100"/>
      <c r="F14" s="4102">
        <v>0.95</v>
      </c>
      <c r="G14" s="4102">
        <v>1</v>
      </c>
      <c r="H14" s="4103"/>
      <c r="I14" s="4104"/>
      <c r="J14" s="4095">
        <f>+D14*H14+E14*I14</f>
        <v>0</v>
      </c>
      <c r="K14" s="3312"/>
      <c r="L14" s="3312"/>
      <c r="M14" s="3312"/>
      <c r="N14" s="3312"/>
      <c r="O14" s="3312"/>
      <c r="P14" s="3312"/>
      <c r="Q14" s="3312"/>
      <c r="R14" s="3312"/>
      <c r="S14" s="3312"/>
      <c r="T14" s="3312"/>
      <c r="U14" s="3312"/>
      <c r="V14" s="3312"/>
      <c r="W14" s="3312"/>
      <c r="X14" s="3312"/>
      <c r="Y14" s="3312"/>
      <c r="Z14" s="3312"/>
      <c r="AA14" s="3312"/>
      <c r="AB14" s="3312"/>
      <c r="AC14" s="3312"/>
      <c r="AD14" s="3312"/>
      <c r="AE14" s="3312"/>
      <c r="AF14" s="3312"/>
      <c r="AG14" s="3312"/>
      <c r="AH14" s="3312"/>
      <c r="AI14" s="3312"/>
      <c r="AJ14" s="3312"/>
      <c r="AK14" s="3312"/>
      <c r="AL14" s="3312"/>
      <c r="AM14" s="3312"/>
      <c r="AN14" s="3312"/>
      <c r="AO14" s="3312"/>
      <c r="AP14" s="3312"/>
      <c r="AQ14" s="3312"/>
    </row>
    <row r="15" spans="1:43" ht="50.25" customHeight="1">
      <c r="A15" s="4002" t="s">
        <v>3277</v>
      </c>
      <c r="B15" s="4105" t="s">
        <v>1665</v>
      </c>
      <c r="C15" s="3489" t="s">
        <v>4197</v>
      </c>
      <c r="D15" s="4106"/>
      <c r="E15" s="4100"/>
      <c r="F15" s="4102">
        <v>0.9</v>
      </c>
      <c r="G15" s="4102">
        <v>1</v>
      </c>
      <c r="H15" s="4103"/>
      <c r="I15" s="4104"/>
      <c r="J15" s="4095">
        <f>+D15*H15+E15*I15</f>
        <v>0</v>
      </c>
    </row>
    <row r="16" spans="1:43" ht="50.25" customHeight="1">
      <c r="A16" s="4002" t="s">
        <v>3278</v>
      </c>
      <c r="B16" s="4107" t="s">
        <v>2936</v>
      </c>
      <c r="C16" s="4003" t="s">
        <v>4277</v>
      </c>
      <c r="D16" s="4106"/>
      <c r="E16" s="4008"/>
      <c r="F16" s="4102">
        <v>0.5</v>
      </c>
      <c r="G16" s="4102">
        <v>1</v>
      </c>
      <c r="H16" s="4103"/>
      <c r="I16" s="4103"/>
      <c r="J16" s="4095">
        <f>+D16*H16+E16*I16</f>
        <v>0</v>
      </c>
    </row>
    <row r="17" spans="1:10" ht="50.25" customHeight="1">
      <c r="A17" s="4002" t="s">
        <v>3324</v>
      </c>
      <c r="B17" s="4107" t="s">
        <v>4217</v>
      </c>
      <c r="C17" s="4003" t="s">
        <v>4278</v>
      </c>
      <c r="D17" s="4106"/>
      <c r="E17" s="4008"/>
      <c r="F17" s="4102">
        <v>0.5</v>
      </c>
      <c r="G17" s="4102">
        <v>1</v>
      </c>
      <c r="H17" s="4103"/>
      <c r="I17" s="4103"/>
      <c r="J17" s="4095">
        <f>+D17*H17+E17*I17</f>
        <v>0</v>
      </c>
    </row>
    <row r="18" spans="1:10" ht="50.25" customHeight="1">
      <c r="A18" s="4002" t="s">
        <v>3325</v>
      </c>
      <c r="B18" s="4107" t="s">
        <v>4219</v>
      </c>
      <c r="C18" s="4003" t="s">
        <v>4218</v>
      </c>
      <c r="D18" s="4106"/>
      <c r="E18" s="4008"/>
      <c r="F18" s="4075"/>
      <c r="G18" s="4075"/>
      <c r="H18" s="4103"/>
      <c r="I18" s="4108"/>
      <c r="J18" s="4095">
        <f>+D18*H18+E18*I18</f>
        <v>0</v>
      </c>
    </row>
    <row r="19" spans="1:10" ht="50.25" customHeight="1">
      <c r="A19" s="4002" t="s">
        <v>3326</v>
      </c>
      <c r="B19" s="4107" t="s">
        <v>4232</v>
      </c>
      <c r="C19" s="4003" t="s">
        <v>4220</v>
      </c>
      <c r="D19" s="4106"/>
      <c r="E19" s="4008"/>
      <c r="F19" s="4102">
        <v>0</v>
      </c>
      <c r="G19" s="4102">
        <v>1</v>
      </c>
      <c r="H19" s="4094"/>
      <c r="I19" s="4108"/>
      <c r="J19" s="4095">
        <f>+E19*I19</f>
        <v>0</v>
      </c>
    </row>
    <row r="20" spans="1:10" ht="50.25" customHeight="1">
      <c r="A20" s="4002" t="s">
        <v>3066</v>
      </c>
      <c r="B20" s="4107" t="s">
        <v>4234</v>
      </c>
      <c r="C20" s="4003" t="s">
        <v>4279</v>
      </c>
      <c r="D20" s="4106"/>
      <c r="E20" s="4008"/>
      <c r="F20" s="4102">
        <v>0</v>
      </c>
      <c r="G20" s="4102">
        <v>1</v>
      </c>
      <c r="H20" s="4094"/>
      <c r="I20" s="4103"/>
      <c r="J20" s="4095">
        <f>+E20*I20</f>
        <v>0</v>
      </c>
    </row>
    <row r="21" spans="1:10" ht="50.25" customHeight="1" thickBot="1">
      <c r="A21" s="4085" t="s">
        <v>3067</v>
      </c>
      <c r="B21" s="4109" t="s">
        <v>4236</v>
      </c>
      <c r="C21" s="4110" t="s">
        <v>4237</v>
      </c>
      <c r="D21" s="4111"/>
      <c r="E21" s="4112"/>
      <c r="F21" s="4113">
        <v>0</v>
      </c>
      <c r="G21" s="4113">
        <v>1</v>
      </c>
      <c r="H21" s="4114"/>
      <c r="I21" s="4115"/>
      <c r="J21" s="4116">
        <f>+E21*I21</f>
        <v>0</v>
      </c>
    </row>
    <row r="24" spans="1:10">
      <c r="B24" s="4118"/>
      <c r="C24" s="3731"/>
    </row>
    <row r="25" spans="1:10">
      <c r="B25" s="4118"/>
      <c r="C25" s="3731"/>
    </row>
    <row r="26" spans="1:10">
      <c r="C26" s="4118"/>
    </row>
  </sheetData>
  <mergeCells count="8">
    <mergeCell ref="A7:J7"/>
    <mergeCell ref="A8:A10"/>
    <mergeCell ref="B8:B10"/>
    <mergeCell ref="C8:C10"/>
    <mergeCell ref="D8:E8"/>
    <mergeCell ref="F8:G8"/>
    <mergeCell ref="H8:I8"/>
    <mergeCell ref="J8:J9"/>
  </mergeCell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6"/>
  <sheetViews>
    <sheetView zoomScale="60" zoomScaleNormal="60" workbookViewId="0"/>
  </sheetViews>
  <sheetFormatPr defaultColWidth="11.42578125" defaultRowHeight="14.25"/>
  <cols>
    <col min="1" max="1" width="24.7109375" style="3309" customWidth="1"/>
    <col min="2" max="2" width="8.7109375" style="3314" customWidth="1"/>
    <col min="3" max="3" width="85.7109375" style="3310" customWidth="1"/>
    <col min="4" max="9" width="20.7109375" style="3310" customWidth="1"/>
    <col min="10" max="10" width="25.42578125" style="3310" customWidth="1"/>
    <col min="11" max="43" width="11.42578125" style="3311"/>
    <col min="44" max="16384" width="11.42578125" style="3310"/>
  </cols>
  <sheetData>
    <row r="1" spans="1:43" ht="15">
      <c r="A1" s="3893" t="s">
        <v>48</v>
      </c>
      <c r="B1" s="3893" t="s">
        <v>1027</v>
      </c>
    </row>
    <row r="2" spans="1:43" ht="15">
      <c r="A2" s="3893" t="s">
        <v>49</v>
      </c>
      <c r="B2" s="3893" t="s">
        <v>4016</v>
      </c>
    </row>
    <row r="3" spans="1:43" ht="15">
      <c r="A3" s="3893" t="s">
        <v>47</v>
      </c>
      <c r="B3" s="3893" t="s">
        <v>4048</v>
      </c>
    </row>
    <row r="4" spans="1:43" ht="15">
      <c r="A4" s="3893" t="s">
        <v>51</v>
      </c>
      <c r="B4" s="3893" t="s">
        <v>71</v>
      </c>
    </row>
    <row r="6" spans="1:43" ht="15.75" customHeight="1" thickBot="1">
      <c r="A6" s="3379"/>
    </row>
    <row r="7" spans="1:43" ht="29.25" customHeight="1" thickBot="1">
      <c r="A7" s="5235" t="s">
        <v>4273</v>
      </c>
      <c r="B7" s="5236"/>
      <c r="C7" s="5236"/>
      <c r="D7" s="5236"/>
      <c r="E7" s="5236"/>
      <c r="F7" s="5236"/>
      <c r="G7" s="5236"/>
      <c r="H7" s="5236"/>
      <c r="I7" s="5236"/>
      <c r="J7" s="5237"/>
    </row>
    <row r="8" spans="1:43" s="3319" customFormat="1" ht="51.75" customHeight="1">
      <c r="A8" s="5123" t="s">
        <v>1651</v>
      </c>
      <c r="B8" s="5344" t="s">
        <v>4059</v>
      </c>
      <c r="C8" s="5343" t="s">
        <v>1415</v>
      </c>
      <c r="D8" s="5375" t="s">
        <v>2783</v>
      </c>
      <c r="E8" s="5375"/>
      <c r="F8" s="5375" t="s">
        <v>4172</v>
      </c>
      <c r="G8" s="5375"/>
      <c r="H8" s="5375" t="s">
        <v>4173</v>
      </c>
      <c r="I8" s="5375"/>
      <c r="J8" s="5383" t="s">
        <v>4280</v>
      </c>
      <c r="K8" s="3312"/>
      <c r="L8" s="3312"/>
      <c r="M8" s="3312"/>
      <c r="N8" s="3312"/>
      <c r="O8" s="3312"/>
      <c r="P8" s="3312"/>
      <c r="Q8" s="3312"/>
      <c r="R8" s="3312"/>
      <c r="S8" s="3312"/>
      <c r="T8" s="3312"/>
      <c r="U8" s="3312"/>
      <c r="V8" s="3312"/>
      <c r="W8" s="3312"/>
      <c r="X8" s="3312"/>
      <c r="Y8" s="3312"/>
      <c r="Z8" s="3312"/>
      <c r="AA8" s="3312"/>
      <c r="AB8" s="3312"/>
      <c r="AC8" s="3312"/>
      <c r="AD8" s="3312"/>
      <c r="AE8" s="3312"/>
      <c r="AF8" s="3312"/>
      <c r="AG8" s="3312"/>
      <c r="AH8" s="3312"/>
      <c r="AI8" s="3312"/>
      <c r="AJ8" s="3312"/>
      <c r="AK8" s="3312"/>
      <c r="AL8" s="3312"/>
      <c r="AM8" s="3312"/>
      <c r="AN8" s="3312"/>
      <c r="AO8" s="3312"/>
      <c r="AP8" s="3312"/>
      <c r="AQ8" s="3312"/>
    </row>
    <row r="9" spans="1:43" s="3319" customFormat="1" ht="51.75" customHeight="1">
      <c r="A9" s="5334"/>
      <c r="B9" s="5345"/>
      <c r="C9" s="5338"/>
      <c r="D9" s="3736" t="s">
        <v>4256</v>
      </c>
      <c r="E9" s="3736" t="s">
        <v>4058</v>
      </c>
      <c r="F9" s="3736" t="s">
        <v>4256</v>
      </c>
      <c r="G9" s="3736" t="s">
        <v>4058</v>
      </c>
      <c r="H9" s="3736" t="s">
        <v>4256</v>
      </c>
      <c r="I9" s="3736" t="s">
        <v>4058</v>
      </c>
      <c r="J9" s="5384"/>
      <c r="K9" s="3312"/>
      <c r="L9" s="3312"/>
      <c r="M9" s="3312"/>
      <c r="N9" s="3312"/>
      <c r="O9" s="3312"/>
      <c r="P9" s="3312"/>
      <c r="Q9" s="3312"/>
      <c r="R9" s="3312"/>
      <c r="S9" s="3312"/>
      <c r="T9" s="3312"/>
      <c r="U9" s="3312"/>
      <c r="V9" s="3312"/>
      <c r="W9" s="3312"/>
      <c r="X9" s="3312"/>
      <c r="Y9" s="3312"/>
      <c r="Z9" s="3312"/>
      <c r="AA9" s="3312"/>
      <c r="AB9" s="3312"/>
      <c r="AC9" s="3312"/>
      <c r="AD9" s="3312"/>
      <c r="AE9" s="3312"/>
      <c r="AF9" s="3312"/>
      <c r="AG9" s="3312"/>
      <c r="AH9" s="3312"/>
      <c r="AI9" s="3312"/>
      <c r="AJ9" s="3312"/>
      <c r="AK9" s="3312"/>
      <c r="AL9" s="3312"/>
      <c r="AM9" s="3312"/>
      <c r="AN9" s="3312"/>
      <c r="AO9" s="3312"/>
      <c r="AP9" s="3312"/>
      <c r="AQ9" s="3312"/>
    </row>
    <row r="10" spans="1:43" s="3319" customFormat="1" ht="30.75" customHeight="1">
      <c r="A10" s="5381"/>
      <c r="B10" s="5382"/>
      <c r="C10" s="5339"/>
      <c r="D10" s="3992" t="s">
        <v>3273</v>
      </c>
      <c r="E10" s="3992" t="s">
        <v>3274</v>
      </c>
      <c r="F10" s="3992" t="s">
        <v>3275</v>
      </c>
      <c r="G10" s="3992" t="s">
        <v>3276</v>
      </c>
      <c r="H10" s="3992" t="s">
        <v>3277</v>
      </c>
      <c r="I10" s="3992" t="s">
        <v>3278</v>
      </c>
      <c r="J10" s="4091" t="s">
        <v>3324</v>
      </c>
      <c r="K10" s="3312"/>
      <c r="L10" s="3312"/>
      <c r="M10" s="3312"/>
      <c r="N10" s="3312"/>
      <c r="O10" s="3312"/>
      <c r="P10" s="3312"/>
      <c r="Q10" s="3312"/>
      <c r="R10" s="3312"/>
      <c r="S10" s="3312"/>
      <c r="T10" s="3312"/>
      <c r="U10" s="3312"/>
      <c r="V10" s="3312"/>
      <c r="W10" s="3312"/>
      <c r="X10" s="3312"/>
      <c r="Y10" s="3312"/>
      <c r="Z10" s="3312"/>
      <c r="AA10" s="3312"/>
      <c r="AB10" s="3312"/>
      <c r="AC10" s="3312"/>
      <c r="AD10" s="3312"/>
      <c r="AE10" s="3312"/>
      <c r="AF10" s="3312"/>
      <c r="AG10" s="3312"/>
      <c r="AH10" s="3312"/>
      <c r="AI10" s="3312"/>
      <c r="AJ10" s="3312"/>
      <c r="AK10" s="3312"/>
      <c r="AL10" s="3312"/>
      <c r="AM10" s="3312"/>
      <c r="AN10" s="3312"/>
      <c r="AO10" s="3312"/>
      <c r="AP10" s="3312"/>
      <c r="AQ10" s="3312"/>
    </row>
    <row r="11" spans="1:43" s="3319" customFormat="1" ht="50.25" customHeight="1">
      <c r="A11" s="4002" t="s">
        <v>3273</v>
      </c>
      <c r="B11" s="4092">
        <v>2</v>
      </c>
      <c r="C11" s="4003" t="s">
        <v>4185</v>
      </c>
      <c r="D11" s="4093"/>
      <c r="E11" s="4062"/>
      <c r="F11" s="4075"/>
      <c r="G11" s="4075"/>
      <c r="H11" s="4094"/>
      <c r="I11" s="4094"/>
      <c r="J11" s="4095">
        <f>+J12+J13+J16+J17+J18+J19+J20+J21</f>
        <v>0</v>
      </c>
      <c r="K11" s="3312"/>
      <c r="L11" s="3312"/>
      <c r="M11" s="3312"/>
      <c r="N11" s="3312"/>
      <c r="O11" s="3312"/>
      <c r="P11" s="3312"/>
      <c r="Q11" s="3312"/>
      <c r="R11" s="3312"/>
      <c r="S11" s="3312"/>
      <c r="T11" s="3312"/>
      <c r="U11" s="3312"/>
      <c r="V11" s="3312"/>
      <c r="W11" s="3312"/>
      <c r="X11" s="3312"/>
      <c r="Y11" s="3312"/>
      <c r="Z11" s="3312"/>
      <c r="AA11" s="3312"/>
      <c r="AB11" s="3312"/>
      <c r="AC11" s="3312"/>
      <c r="AD11" s="3312"/>
      <c r="AE11" s="3312"/>
      <c r="AF11" s="3312"/>
      <c r="AG11" s="3312"/>
      <c r="AH11" s="3312"/>
      <c r="AI11" s="3312"/>
      <c r="AJ11" s="3312"/>
      <c r="AK11" s="3312"/>
      <c r="AL11" s="3312"/>
      <c r="AM11" s="3312"/>
      <c r="AN11" s="3312"/>
      <c r="AO11" s="3312"/>
      <c r="AP11" s="3312"/>
      <c r="AQ11" s="3312"/>
    </row>
    <row r="12" spans="1:43" s="3319" customFormat="1" ht="50.25" customHeight="1">
      <c r="A12" s="4002" t="s">
        <v>3274</v>
      </c>
      <c r="B12" s="4092">
        <v>2.1</v>
      </c>
      <c r="C12" s="4003" t="s">
        <v>4275</v>
      </c>
      <c r="D12" s="4062"/>
      <c r="E12" s="4062"/>
      <c r="F12" s="4009">
        <v>0</v>
      </c>
      <c r="G12" s="4097">
        <v>1</v>
      </c>
      <c r="H12" s="4094"/>
      <c r="I12" s="4098"/>
      <c r="J12" s="4095">
        <f>+I12*E12</f>
        <v>0</v>
      </c>
      <c r="K12" s="3312"/>
      <c r="L12" s="3312"/>
      <c r="M12" s="3312"/>
      <c r="N12" s="3312"/>
      <c r="O12" s="3312"/>
      <c r="P12" s="3312"/>
      <c r="Q12" s="3312"/>
      <c r="R12" s="3312"/>
      <c r="S12" s="3312"/>
      <c r="T12" s="3312"/>
      <c r="U12" s="3312"/>
      <c r="V12" s="3312"/>
      <c r="W12" s="3312"/>
      <c r="X12" s="3312"/>
      <c r="Y12" s="3312"/>
      <c r="Z12" s="3312"/>
      <c r="AA12" s="3312"/>
      <c r="AB12" s="3312"/>
      <c r="AC12" s="3312"/>
      <c r="AD12" s="3312"/>
      <c r="AE12" s="3312"/>
      <c r="AF12" s="3312"/>
      <c r="AG12" s="3312"/>
      <c r="AH12" s="3312"/>
      <c r="AI12" s="3312"/>
      <c r="AJ12" s="3312"/>
      <c r="AK12" s="3312"/>
      <c r="AL12" s="3312"/>
      <c r="AM12" s="3312"/>
      <c r="AN12" s="3312"/>
      <c r="AO12" s="3312"/>
      <c r="AP12" s="3312"/>
      <c r="AQ12" s="3312"/>
    </row>
    <row r="13" spans="1:43" s="3319" customFormat="1" ht="50.25" customHeight="1">
      <c r="A13" s="4002" t="s">
        <v>3275</v>
      </c>
      <c r="B13" s="4092">
        <v>2.2000000000000002</v>
      </c>
      <c r="C13" s="4003" t="s">
        <v>4191</v>
      </c>
      <c r="D13" s="4099"/>
      <c r="E13" s="4100"/>
      <c r="F13" s="4075"/>
      <c r="G13" s="4075"/>
      <c r="H13" s="4094"/>
      <c r="I13" s="4094"/>
      <c r="J13" s="4095">
        <f>+J14+J15</f>
        <v>0</v>
      </c>
      <c r="K13" s="3312"/>
      <c r="L13" s="3312"/>
      <c r="M13" s="3312"/>
      <c r="N13" s="3312"/>
      <c r="O13" s="3312"/>
      <c r="P13" s="3312"/>
      <c r="Q13" s="3312"/>
      <c r="R13" s="3312"/>
      <c r="S13" s="3312"/>
      <c r="T13" s="3312"/>
      <c r="U13" s="3312"/>
      <c r="V13" s="3312"/>
      <c r="W13" s="3312"/>
      <c r="X13" s="3312"/>
      <c r="Y13" s="3312"/>
      <c r="Z13" s="3312"/>
      <c r="AA13" s="3312"/>
      <c r="AB13" s="3312"/>
      <c r="AC13" s="3312"/>
      <c r="AD13" s="3312"/>
      <c r="AE13" s="3312"/>
      <c r="AF13" s="3312"/>
      <c r="AG13" s="3312"/>
      <c r="AH13" s="3312"/>
      <c r="AI13" s="3312"/>
      <c r="AJ13" s="3312"/>
      <c r="AK13" s="3312"/>
      <c r="AL13" s="3312"/>
      <c r="AM13" s="3312"/>
      <c r="AN13" s="3312"/>
      <c r="AO13" s="3312"/>
      <c r="AP13" s="3312"/>
      <c r="AQ13" s="3312"/>
    </row>
    <row r="14" spans="1:43" s="3319" customFormat="1" ht="50.25" customHeight="1">
      <c r="A14" s="4002" t="s">
        <v>3276</v>
      </c>
      <c r="B14" s="4101" t="s">
        <v>1663</v>
      </c>
      <c r="C14" s="3489" t="s">
        <v>4276</v>
      </c>
      <c r="D14" s="4099"/>
      <c r="E14" s="4100"/>
      <c r="F14" s="4102">
        <v>0.95</v>
      </c>
      <c r="G14" s="4102">
        <v>1</v>
      </c>
      <c r="H14" s="4103"/>
      <c r="I14" s="4104"/>
      <c r="J14" s="4095">
        <f>+D14*H14+E14*I14</f>
        <v>0</v>
      </c>
      <c r="K14" s="3312"/>
      <c r="L14" s="3312"/>
      <c r="M14" s="3312"/>
      <c r="N14" s="3312"/>
      <c r="O14" s="3312"/>
      <c r="P14" s="3312"/>
      <c r="Q14" s="3312"/>
      <c r="R14" s="3312"/>
      <c r="S14" s="3312"/>
      <c r="T14" s="3312"/>
      <c r="U14" s="3312"/>
      <c r="V14" s="3312"/>
      <c r="W14" s="3312"/>
      <c r="X14" s="3312"/>
      <c r="Y14" s="3312"/>
      <c r="Z14" s="3312"/>
      <c r="AA14" s="3312"/>
      <c r="AB14" s="3312"/>
      <c r="AC14" s="3312"/>
      <c r="AD14" s="3312"/>
      <c r="AE14" s="3312"/>
      <c r="AF14" s="3312"/>
      <c r="AG14" s="3312"/>
      <c r="AH14" s="3312"/>
      <c r="AI14" s="3312"/>
      <c r="AJ14" s="3312"/>
      <c r="AK14" s="3312"/>
      <c r="AL14" s="3312"/>
      <c r="AM14" s="3312"/>
      <c r="AN14" s="3312"/>
      <c r="AO14" s="3312"/>
      <c r="AP14" s="3312"/>
      <c r="AQ14" s="3312"/>
    </row>
    <row r="15" spans="1:43" ht="50.25" customHeight="1">
      <c r="A15" s="4002" t="s">
        <v>3277</v>
      </c>
      <c r="B15" s="4105" t="s">
        <v>1665</v>
      </c>
      <c r="C15" s="3489" t="s">
        <v>4197</v>
      </c>
      <c r="D15" s="4106"/>
      <c r="E15" s="4100"/>
      <c r="F15" s="4102">
        <v>0.9</v>
      </c>
      <c r="G15" s="4102">
        <v>1</v>
      </c>
      <c r="H15" s="4103"/>
      <c r="I15" s="4104"/>
      <c r="J15" s="4095">
        <f>+D15*H15+E15*I15</f>
        <v>0</v>
      </c>
    </row>
    <row r="16" spans="1:43" ht="50.25" customHeight="1">
      <c r="A16" s="4002" t="s">
        <v>3278</v>
      </c>
      <c r="B16" s="4107" t="s">
        <v>2936</v>
      </c>
      <c r="C16" s="4003" t="s">
        <v>4277</v>
      </c>
      <c r="D16" s="4106"/>
      <c r="E16" s="4008"/>
      <c r="F16" s="4102">
        <v>0.5</v>
      </c>
      <c r="G16" s="4102">
        <v>1</v>
      </c>
      <c r="H16" s="4103"/>
      <c r="I16" s="4103"/>
      <c r="J16" s="4095">
        <f>+D16*H16+E16*I16</f>
        <v>0</v>
      </c>
    </row>
    <row r="17" spans="1:10" ht="50.25" customHeight="1">
      <c r="A17" s="4002" t="s">
        <v>3324</v>
      </c>
      <c r="B17" s="4107" t="s">
        <v>4217</v>
      </c>
      <c r="C17" s="4003" t="s">
        <v>4278</v>
      </c>
      <c r="D17" s="4106"/>
      <c r="E17" s="4008"/>
      <c r="F17" s="4102">
        <v>0.5</v>
      </c>
      <c r="G17" s="4102">
        <v>1</v>
      </c>
      <c r="H17" s="4103"/>
      <c r="I17" s="4103"/>
      <c r="J17" s="4095">
        <f>+D17*H17+E17*I17</f>
        <v>0</v>
      </c>
    </row>
    <row r="18" spans="1:10" ht="50.25" customHeight="1">
      <c r="A18" s="4002" t="s">
        <v>3325</v>
      </c>
      <c r="B18" s="4107" t="s">
        <v>4219</v>
      </c>
      <c r="C18" s="4003" t="s">
        <v>4218</v>
      </c>
      <c r="D18" s="4106"/>
      <c r="E18" s="4008"/>
      <c r="F18" s="4075"/>
      <c r="G18" s="4075"/>
      <c r="H18" s="4103"/>
      <c r="I18" s="4108"/>
      <c r="J18" s="4095">
        <f>+D18*H18+E18*I18</f>
        <v>0</v>
      </c>
    </row>
    <row r="19" spans="1:10" ht="50.25" customHeight="1">
      <c r="A19" s="4002" t="s">
        <v>3326</v>
      </c>
      <c r="B19" s="4107" t="s">
        <v>4232</v>
      </c>
      <c r="C19" s="4003" t="s">
        <v>4220</v>
      </c>
      <c r="D19" s="4106"/>
      <c r="E19" s="4008"/>
      <c r="F19" s="4102">
        <v>0</v>
      </c>
      <c r="G19" s="4102">
        <v>1</v>
      </c>
      <c r="H19" s="4094"/>
      <c r="I19" s="4108"/>
      <c r="J19" s="4095">
        <f>+E19*I19</f>
        <v>0</v>
      </c>
    </row>
    <row r="20" spans="1:10" ht="50.25" customHeight="1">
      <c r="A20" s="4002" t="s">
        <v>3066</v>
      </c>
      <c r="B20" s="4107" t="s">
        <v>4234</v>
      </c>
      <c r="C20" s="4003" t="s">
        <v>4279</v>
      </c>
      <c r="D20" s="4106"/>
      <c r="E20" s="4008"/>
      <c r="F20" s="4102">
        <v>0</v>
      </c>
      <c r="G20" s="4102">
        <v>1</v>
      </c>
      <c r="H20" s="4094"/>
      <c r="I20" s="4103"/>
      <c r="J20" s="4095">
        <f>+E20*I20</f>
        <v>0</v>
      </c>
    </row>
    <row r="21" spans="1:10" ht="50.25" customHeight="1" thickBot="1">
      <c r="A21" s="4085" t="s">
        <v>3067</v>
      </c>
      <c r="B21" s="4109" t="s">
        <v>4236</v>
      </c>
      <c r="C21" s="4110" t="s">
        <v>4237</v>
      </c>
      <c r="D21" s="4111"/>
      <c r="E21" s="4112"/>
      <c r="F21" s="4113">
        <v>0</v>
      </c>
      <c r="G21" s="4113">
        <v>1</v>
      </c>
      <c r="H21" s="4114"/>
      <c r="I21" s="4115"/>
      <c r="J21" s="4116">
        <f>+E21*I21</f>
        <v>0</v>
      </c>
    </row>
    <row r="24" spans="1:10">
      <c r="B24" s="4118"/>
      <c r="C24" s="3731"/>
    </row>
    <row r="25" spans="1:10">
      <c r="B25" s="4118"/>
      <c r="C25" s="3731"/>
    </row>
    <row r="26" spans="1:10">
      <c r="C26" s="4118"/>
    </row>
  </sheetData>
  <mergeCells count="8">
    <mergeCell ref="A7:J7"/>
    <mergeCell ref="A8:A10"/>
    <mergeCell ref="B8:B10"/>
    <mergeCell ref="C8:C10"/>
    <mergeCell ref="D8:E8"/>
    <mergeCell ref="F8:G8"/>
    <mergeCell ref="H8:I8"/>
    <mergeCell ref="J8:J9"/>
  </mergeCell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6"/>
  <sheetViews>
    <sheetView zoomScale="60" zoomScaleNormal="60" workbookViewId="0"/>
  </sheetViews>
  <sheetFormatPr defaultColWidth="11.42578125" defaultRowHeight="14.25"/>
  <cols>
    <col min="1" max="1" width="22" style="3309" customWidth="1"/>
    <col min="2" max="2" width="13.42578125" style="3314" customWidth="1"/>
    <col min="3" max="3" width="85.7109375" style="3310" customWidth="1"/>
    <col min="4" max="9" width="20.7109375" style="3310" customWidth="1"/>
    <col min="10" max="10" width="25.42578125" style="3310" customWidth="1"/>
    <col min="11" max="43" width="11.42578125" style="3311"/>
    <col min="44" max="16384" width="11.42578125" style="3310"/>
  </cols>
  <sheetData>
    <row r="1" spans="1:43" ht="15">
      <c r="A1" s="3893" t="s">
        <v>48</v>
      </c>
      <c r="B1" s="3893" t="s">
        <v>1028</v>
      </c>
    </row>
    <row r="2" spans="1:43" ht="15">
      <c r="A2" s="3893" t="s">
        <v>49</v>
      </c>
      <c r="B2" s="3893" t="s">
        <v>4017</v>
      </c>
    </row>
    <row r="3" spans="1:43" ht="15">
      <c r="A3" s="3893" t="s">
        <v>47</v>
      </c>
      <c r="B3" s="3893" t="s">
        <v>4048</v>
      </c>
    </row>
    <row r="4" spans="1:43" ht="15">
      <c r="A4" s="3893" t="s">
        <v>51</v>
      </c>
      <c r="B4" s="3893" t="s">
        <v>71</v>
      </c>
    </row>
    <row r="6" spans="1:43" ht="15.75" customHeight="1" thickBot="1">
      <c r="A6" s="3379"/>
    </row>
    <row r="7" spans="1:43" ht="29.25" customHeight="1" thickBot="1">
      <c r="A7" s="5235" t="s">
        <v>4273</v>
      </c>
      <c r="B7" s="5236"/>
      <c r="C7" s="5236"/>
      <c r="D7" s="5236"/>
      <c r="E7" s="5236"/>
      <c r="F7" s="5236"/>
      <c r="G7" s="5236"/>
      <c r="H7" s="5236"/>
      <c r="I7" s="5236"/>
      <c r="J7" s="5237"/>
    </row>
    <row r="8" spans="1:43" s="3319" customFormat="1" ht="51.75" customHeight="1">
      <c r="A8" s="5123" t="s">
        <v>1651</v>
      </c>
      <c r="B8" s="5344" t="s">
        <v>4059</v>
      </c>
      <c r="C8" s="5343" t="s">
        <v>1415</v>
      </c>
      <c r="D8" s="5375" t="s">
        <v>2783</v>
      </c>
      <c r="E8" s="5375"/>
      <c r="F8" s="5375" t="s">
        <v>4172</v>
      </c>
      <c r="G8" s="5375"/>
      <c r="H8" s="5375" t="s">
        <v>4173</v>
      </c>
      <c r="I8" s="5375"/>
      <c r="J8" s="5383" t="s">
        <v>4280</v>
      </c>
      <c r="K8" s="3312"/>
      <c r="L8" s="3312"/>
      <c r="M8" s="3312"/>
      <c r="N8" s="3312"/>
      <c r="O8" s="3312"/>
      <c r="P8" s="3312"/>
      <c r="Q8" s="3312"/>
      <c r="R8" s="3312"/>
      <c r="S8" s="3312"/>
      <c r="T8" s="3312"/>
      <c r="U8" s="3312"/>
      <c r="V8" s="3312"/>
      <c r="W8" s="3312"/>
      <c r="X8" s="3312"/>
      <c r="Y8" s="3312"/>
      <c r="Z8" s="3312"/>
      <c r="AA8" s="3312"/>
      <c r="AB8" s="3312"/>
      <c r="AC8" s="3312"/>
      <c r="AD8" s="3312"/>
      <c r="AE8" s="3312"/>
      <c r="AF8" s="3312"/>
      <c r="AG8" s="3312"/>
      <c r="AH8" s="3312"/>
      <c r="AI8" s="3312"/>
      <c r="AJ8" s="3312"/>
      <c r="AK8" s="3312"/>
      <c r="AL8" s="3312"/>
      <c r="AM8" s="3312"/>
      <c r="AN8" s="3312"/>
      <c r="AO8" s="3312"/>
      <c r="AP8" s="3312"/>
      <c r="AQ8" s="3312"/>
    </row>
    <row r="9" spans="1:43" s="3319" customFormat="1" ht="51.75" customHeight="1">
      <c r="A9" s="5334"/>
      <c r="B9" s="5345"/>
      <c r="C9" s="5338"/>
      <c r="D9" s="3736" t="s">
        <v>4256</v>
      </c>
      <c r="E9" s="3736" t="s">
        <v>4058</v>
      </c>
      <c r="F9" s="3736" t="s">
        <v>4256</v>
      </c>
      <c r="G9" s="3736" t="s">
        <v>4058</v>
      </c>
      <c r="H9" s="3736" t="s">
        <v>4256</v>
      </c>
      <c r="I9" s="3736" t="s">
        <v>4058</v>
      </c>
      <c r="J9" s="5384"/>
      <c r="K9" s="3312"/>
      <c r="L9" s="3312"/>
      <c r="M9" s="3312"/>
      <c r="N9" s="3312"/>
      <c r="O9" s="3312"/>
      <c r="P9" s="3312"/>
      <c r="Q9" s="3312"/>
      <c r="R9" s="3312"/>
      <c r="S9" s="3312"/>
      <c r="T9" s="3312"/>
      <c r="U9" s="3312"/>
      <c r="V9" s="3312"/>
      <c r="W9" s="3312"/>
      <c r="X9" s="3312"/>
      <c r="Y9" s="3312"/>
      <c r="Z9" s="3312"/>
      <c r="AA9" s="3312"/>
      <c r="AB9" s="3312"/>
      <c r="AC9" s="3312"/>
      <c r="AD9" s="3312"/>
      <c r="AE9" s="3312"/>
      <c r="AF9" s="3312"/>
      <c r="AG9" s="3312"/>
      <c r="AH9" s="3312"/>
      <c r="AI9" s="3312"/>
      <c r="AJ9" s="3312"/>
      <c r="AK9" s="3312"/>
      <c r="AL9" s="3312"/>
      <c r="AM9" s="3312"/>
      <c r="AN9" s="3312"/>
      <c r="AO9" s="3312"/>
      <c r="AP9" s="3312"/>
      <c r="AQ9" s="3312"/>
    </row>
    <row r="10" spans="1:43" s="3319" customFormat="1" ht="30.75" customHeight="1">
      <c r="A10" s="5381"/>
      <c r="B10" s="5382"/>
      <c r="C10" s="5339"/>
      <c r="D10" s="3992" t="s">
        <v>3273</v>
      </c>
      <c r="E10" s="3992" t="s">
        <v>3274</v>
      </c>
      <c r="F10" s="3992" t="s">
        <v>3275</v>
      </c>
      <c r="G10" s="3992" t="s">
        <v>3276</v>
      </c>
      <c r="H10" s="3992" t="s">
        <v>3277</v>
      </c>
      <c r="I10" s="3992" t="s">
        <v>3278</v>
      </c>
      <c r="J10" s="4091" t="s">
        <v>3324</v>
      </c>
      <c r="K10" s="3312"/>
      <c r="L10" s="3312"/>
      <c r="M10" s="3312"/>
      <c r="N10" s="3312"/>
      <c r="O10" s="3312"/>
      <c r="P10" s="3312"/>
      <c r="Q10" s="3312"/>
      <c r="R10" s="3312"/>
      <c r="S10" s="3312"/>
      <c r="T10" s="3312"/>
      <c r="U10" s="3312"/>
      <c r="V10" s="3312"/>
      <c r="W10" s="3312"/>
      <c r="X10" s="3312"/>
      <c r="Y10" s="3312"/>
      <c r="Z10" s="3312"/>
      <c r="AA10" s="3312"/>
      <c r="AB10" s="3312"/>
      <c r="AC10" s="3312"/>
      <c r="AD10" s="3312"/>
      <c r="AE10" s="3312"/>
      <c r="AF10" s="3312"/>
      <c r="AG10" s="3312"/>
      <c r="AH10" s="3312"/>
      <c r="AI10" s="3312"/>
      <c r="AJ10" s="3312"/>
      <c r="AK10" s="3312"/>
      <c r="AL10" s="3312"/>
      <c r="AM10" s="3312"/>
      <c r="AN10" s="3312"/>
      <c r="AO10" s="3312"/>
      <c r="AP10" s="3312"/>
      <c r="AQ10" s="3312"/>
    </row>
    <row r="11" spans="1:43" s="3319" customFormat="1" ht="50.25" customHeight="1">
      <c r="A11" s="4002" t="s">
        <v>3273</v>
      </c>
      <c r="B11" s="4092">
        <v>2</v>
      </c>
      <c r="C11" s="4003" t="s">
        <v>4185</v>
      </c>
      <c r="D11" s="4093"/>
      <c r="E11" s="4062"/>
      <c r="F11" s="4075"/>
      <c r="G11" s="4075"/>
      <c r="H11" s="4094"/>
      <c r="I11" s="4094"/>
      <c r="J11" s="4095">
        <f>+J12+J13+J16+J17+J18+J19+J20+J21</f>
        <v>0</v>
      </c>
      <c r="K11" s="3312"/>
      <c r="L11" s="3312"/>
      <c r="M11" s="3312"/>
      <c r="N11" s="3312"/>
      <c r="O11" s="3312"/>
      <c r="P11" s="3312"/>
      <c r="Q11" s="3312"/>
      <c r="R11" s="3312"/>
      <c r="S11" s="3312"/>
      <c r="T11" s="3312"/>
      <c r="U11" s="3312"/>
      <c r="V11" s="3312"/>
      <c r="W11" s="3312"/>
      <c r="X11" s="3312"/>
      <c r="Y11" s="3312"/>
      <c r="Z11" s="3312"/>
      <c r="AA11" s="3312"/>
      <c r="AB11" s="3312"/>
      <c r="AC11" s="3312"/>
      <c r="AD11" s="3312"/>
      <c r="AE11" s="3312"/>
      <c r="AF11" s="3312"/>
      <c r="AG11" s="3312"/>
      <c r="AH11" s="3312"/>
      <c r="AI11" s="3312"/>
      <c r="AJ11" s="3312"/>
      <c r="AK11" s="3312"/>
      <c r="AL11" s="3312"/>
      <c r="AM11" s="3312"/>
      <c r="AN11" s="3312"/>
      <c r="AO11" s="3312"/>
      <c r="AP11" s="3312"/>
      <c r="AQ11" s="3312"/>
    </row>
    <row r="12" spans="1:43" s="3319" customFormat="1" ht="50.25" customHeight="1">
      <c r="A12" s="4002" t="s">
        <v>3274</v>
      </c>
      <c r="B12" s="4092">
        <v>2.1</v>
      </c>
      <c r="C12" s="4003" t="s">
        <v>4275</v>
      </c>
      <c r="D12" s="4062"/>
      <c r="E12" s="4062"/>
      <c r="F12" s="4009">
        <v>0</v>
      </c>
      <c r="G12" s="4097">
        <v>1</v>
      </c>
      <c r="H12" s="4094"/>
      <c r="I12" s="4098"/>
      <c r="J12" s="4095">
        <f>+I12*E12</f>
        <v>0</v>
      </c>
      <c r="K12" s="3312"/>
      <c r="L12" s="3312"/>
      <c r="M12" s="3312"/>
      <c r="N12" s="3312"/>
      <c r="O12" s="3312"/>
      <c r="P12" s="3312"/>
      <c r="Q12" s="3312"/>
      <c r="R12" s="3312"/>
      <c r="S12" s="3312"/>
      <c r="T12" s="3312"/>
      <c r="U12" s="3312"/>
      <c r="V12" s="3312"/>
      <c r="W12" s="3312"/>
      <c r="X12" s="3312"/>
      <c r="Y12" s="3312"/>
      <c r="Z12" s="3312"/>
      <c r="AA12" s="3312"/>
      <c r="AB12" s="3312"/>
      <c r="AC12" s="3312"/>
      <c r="AD12" s="3312"/>
      <c r="AE12" s="3312"/>
      <c r="AF12" s="3312"/>
      <c r="AG12" s="3312"/>
      <c r="AH12" s="3312"/>
      <c r="AI12" s="3312"/>
      <c r="AJ12" s="3312"/>
      <c r="AK12" s="3312"/>
      <c r="AL12" s="3312"/>
      <c r="AM12" s="3312"/>
      <c r="AN12" s="3312"/>
      <c r="AO12" s="3312"/>
      <c r="AP12" s="3312"/>
      <c r="AQ12" s="3312"/>
    </row>
    <row r="13" spans="1:43" s="3319" customFormat="1" ht="50.25" customHeight="1">
      <c r="A13" s="4002" t="s">
        <v>3275</v>
      </c>
      <c r="B13" s="4092">
        <v>2.2000000000000002</v>
      </c>
      <c r="C13" s="4003" t="s">
        <v>4191</v>
      </c>
      <c r="D13" s="4099"/>
      <c r="E13" s="4100"/>
      <c r="F13" s="4075"/>
      <c r="G13" s="4075"/>
      <c r="H13" s="4094"/>
      <c r="I13" s="4094"/>
      <c r="J13" s="4095">
        <f>+J14+J15</f>
        <v>0</v>
      </c>
      <c r="K13" s="3312"/>
      <c r="L13" s="3312"/>
      <c r="M13" s="3312"/>
      <c r="N13" s="3312"/>
      <c r="O13" s="3312"/>
      <c r="P13" s="3312"/>
      <c r="Q13" s="3312"/>
      <c r="R13" s="3312"/>
      <c r="S13" s="3312"/>
      <c r="T13" s="3312"/>
      <c r="U13" s="3312"/>
      <c r="V13" s="3312"/>
      <c r="W13" s="3312"/>
      <c r="X13" s="3312"/>
      <c r="Y13" s="3312"/>
      <c r="Z13" s="3312"/>
      <c r="AA13" s="3312"/>
      <c r="AB13" s="3312"/>
      <c r="AC13" s="3312"/>
      <c r="AD13" s="3312"/>
      <c r="AE13" s="3312"/>
      <c r="AF13" s="3312"/>
      <c r="AG13" s="3312"/>
      <c r="AH13" s="3312"/>
      <c r="AI13" s="3312"/>
      <c r="AJ13" s="3312"/>
      <c r="AK13" s="3312"/>
      <c r="AL13" s="3312"/>
      <c r="AM13" s="3312"/>
      <c r="AN13" s="3312"/>
      <c r="AO13" s="3312"/>
      <c r="AP13" s="3312"/>
      <c r="AQ13" s="3312"/>
    </row>
    <row r="14" spans="1:43" s="3319" customFormat="1" ht="50.25" customHeight="1">
      <c r="A14" s="4002" t="s">
        <v>3276</v>
      </c>
      <c r="B14" s="4101" t="s">
        <v>1663</v>
      </c>
      <c r="C14" s="3489" t="s">
        <v>4276</v>
      </c>
      <c r="D14" s="4099"/>
      <c r="E14" s="4100"/>
      <c r="F14" s="4102">
        <v>0.95</v>
      </c>
      <c r="G14" s="4102">
        <v>1</v>
      </c>
      <c r="H14" s="4103"/>
      <c r="I14" s="4104"/>
      <c r="J14" s="4095">
        <f>+D14*H14+E14*I14</f>
        <v>0</v>
      </c>
      <c r="K14" s="3312"/>
      <c r="L14" s="3312"/>
      <c r="M14" s="3312"/>
      <c r="N14" s="3312"/>
      <c r="O14" s="3312"/>
      <c r="P14" s="3312"/>
      <c r="Q14" s="3312"/>
      <c r="R14" s="3312"/>
      <c r="S14" s="3312"/>
      <c r="T14" s="3312"/>
      <c r="U14" s="3312"/>
      <c r="V14" s="3312"/>
      <c r="W14" s="3312"/>
      <c r="X14" s="3312"/>
      <c r="Y14" s="3312"/>
      <c r="Z14" s="3312"/>
      <c r="AA14" s="3312"/>
      <c r="AB14" s="3312"/>
      <c r="AC14" s="3312"/>
      <c r="AD14" s="3312"/>
      <c r="AE14" s="3312"/>
      <c r="AF14" s="3312"/>
      <c r="AG14" s="3312"/>
      <c r="AH14" s="3312"/>
      <c r="AI14" s="3312"/>
      <c r="AJ14" s="3312"/>
      <c r="AK14" s="3312"/>
      <c r="AL14" s="3312"/>
      <c r="AM14" s="3312"/>
      <c r="AN14" s="3312"/>
      <c r="AO14" s="3312"/>
      <c r="AP14" s="3312"/>
      <c r="AQ14" s="3312"/>
    </row>
    <row r="15" spans="1:43" ht="50.25" customHeight="1">
      <c r="A15" s="4002" t="s">
        <v>3277</v>
      </c>
      <c r="B15" s="4105" t="s">
        <v>1665</v>
      </c>
      <c r="C15" s="3489" t="s">
        <v>4197</v>
      </c>
      <c r="D15" s="4106"/>
      <c r="E15" s="4100"/>
      <c r="F15" s="4102">
        <v>0.9</v>
      </c>
      <c r="G15" s="4102">
        <v>1</v>
      </c>
      <c r="H15" s="4103"/>
      <c r="I15" s="4104"/>
      <c r="J15" s="4095">
        <f>+D15*H15+E15*I15</f>
        <v>0</v>
      </c>
    </row>
    <row r="16" spans="1:43" ht="50.25" customHeight="1">
      <c r="A16" s="4002" t="s">
        <v>3278</v>
      </c>
      <c r="B16" s="4107" t="s">
        <v>2936</v>
      </c>
      <c r="C16" s="4003" t="s">
        <v>4277</v>
      </c>
      <c r="D16" s="4106"/>
      <c r="E16" s="4008"/>
      <c r="F16" s="4102">
        <v>0.5</v>
      </c>
      <c r="G16" s="4102">
        <v>1</v>
      </c>
      <c r="H16" s="4103"/>
      <c r="I16" s="4103"/>
      <c r="J16" s="4095">
        <f>+D16*H16+E16*I16</f>
        <v>0</v>
      </c>
    </row>
    <row r="17" spans="1:10" ht="50.25" customHeight="1">
      <c r="A17" s="4002" t="s">
        <v>3324</v>
      </c>
      <c r="B17" s="4107" t="s">
        <v>4217</v>
      </c>
      <c r="C17" s="4003" t="s">
        <v>4278</v>
      </c>
      <c r="D17" s="4106"/>
      <c r="E17" s="4008"/>
      <c r="F17" s="4102">
        <v>0.5</v>
      </c>
      <c r="G17" s="4102">
        <v>1</v>
      </c>
      <c r="H17" s="4103"/>
      <c r="I17" s="4103"/>
      <c r="J17" s="4095">
        <f>+D17*H17+E17*I17</f>
        <v>0</v>
      </c>
    </row>
    <row r="18" spans="1:10" ht="50.25" customHeight="1">
      <c r="A18" s="4002" t="s">
        <v>3325</v>
      </c>
      <c r="B18" s="4107" t="s">
        <v>4219</v>
      </c>
      <c r="C18" s="4003" t="s">
        <v>4218</v>
      </c>
      <c r="D18" s="4106"/>
      <c r="E18" s="4008"/>
      <c r="F18" s="4075"/>
      <c r="G18" s="4075"/>
      <c r="H18" s="4103"/>
      <c r="I18" s="4108"/>
      <c r="J18" s="4095">
        <f>+D18*H18+E18*I18</f>
        <v>0</v>
      </c>
    </row>
    <row r="19" spans="1:10" ht="50.25" customHeight="1">
      <c r="A19" s="4002" t="s">
        <v>3326</v>
      </c>
      <c r="B19" s="4107" t="s">
        <v>4232</v>
      </c>
      <c r="C19" s="4003" t="s">
        <v>4220</v>
      </c>
      <c r="D19" s="4106"/>
      <c r="E19" s="4008"/>
      <c r="F19" s="4102">
        <v>0</v>
      </c>
      <c r="G19" s="4102">
        <v>1</v>
      </c>
      <c r="H19" s="4094"/>
      <c r="I19" s="4108"/>
      <c r="J19" s="4095">
        <f>+E19*I19</f>
        <v>0</v>
      </c>
    </row>
    <row r="20" spans="1:10" ht="50.25" customHeight="1">
      <c r="A20" s="4002" t="s">
        <v>3066</v>
      </c>
      <c r="B20" s="4107" t="s">
        <v>4234</v>
      </c>
      <c r="C20" s="4003" t="s">
        <v>4279</v>
      </c>
      <c r="D20" s="4106"/>
      <c r="E20" s="4008"/>
      <c r="F20" s="4102">
        <v>0</v>
      </c>
      <c r="G20" s="4102">
        <v>1</v>
      </c>
      <c r="H20" s="4094"/>
      <c r="I20" s="4103"/>
      <c r="J20" s="4095">
        <f>+E20*I20</f>
        <v>0</v>
      </c>
    </row>
    <row r="21" spans="1:10" ht="50.25" customHeight="1" thickBot="1">
      <c r="A21" s="4085" t="s">
        <v>3067</v>
      </c>
      <c r="B21" s="4109" t="s">
        <v>4236</v>
      </c>
      <c r="C21" s="4110" t="s">
        <v>4237</v>
      </c>
      <c r="D21" s="4111"/>
      <c r="E21" s="4112"/>
      <c r="F21" s="4113">
        <v>0</v>
      </c>
      <c r="G21" s="4113">
        <v>1</v>
      </c>
      <c r="H21" s="4114"/>
      <c r="I21" s="4115"/>
      <c r="J21" s="4116">
        <f>+E21*I21</f>
        <v>0</v>
      </c>
    </row>
    <row r="24" spans="1:10">
      <c r="B24" s="4118"/>
      <c r="C24" s="3731"/>
    </row>
    <row r="25" spans="1:10">
      <c r="B25" s="4118"/>
      <c r="C25" s="3731"/>
    </row>
    <row r="26" spans="1:10">
      <c r="C26" s="4118"/>
    </row>
  </sheetData>
  <mergeCells count="8">
    <mergeCell ref="A7:J7"/>
    <mergeCell ref="A8:A10"/>
    <mergeCell ref="B8:B10"/>
    <mergeCell ref="C8:C10"/>
    <mergeCell ref="D8:E8"/>
    <mergeCell ref="F8:G8"/>
    <mergeCell ref="H8:I8"/>
    <mergeCell ref="J8:J9"/>
  </mergeCell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6"/>
  <sheetViews>
    <sheetView zoomScale="60" zoomScaleNormal="60" workbookViewId="0"/>
  </sheetViews>
  <sheetFormatPr defaultColWidth="11.42578125" defaultRowHeight="14.25"/>
  <cols>
    <col min="1" max="1" width="25.28515625" style="3309" customWidth="1"/>
    <col min="2" max="2" width="8.7109375" style="3314" customWidth="1"/>
    <col min="3" max="3" width="85.7109375" style="3310" customWidth="1"/>
    <col min="4" max="9" width="20.7109375" style="3310" customWidth="1"/>
    <col min="10" max="10" width="25.42578125" style="3310" customWidth="1"/>
    <col min="11" max="43" width="11.42578125" style="3311"/>
    <col min="44" max="16384" width="11.42578125" style="3310"/>
  </cols>
  <sheetData>
    <row r="1" spans="1:43" ht="15">
      <c r="A1" s="3893" t="s">
        <v>48</v>
      </c>
      <c r="B1" s="3893" t="s">
        <v>1029</v>
      </c>
    </row>
    <row r="2" spans="1:43" ht="15">
      <c r="A2" s="3893" t="s">
        <v>49</v>
      </c>
      <c r="B2" s="3893" t="s">
        <v>4018</v>
      </c>
    </row>
    <row r="3" spans="1:43" ht="15">
      <c r="A3" s="3893" t="s">
        <v>47</v>
      </c>
      <c r="B3" s="3893" t="s">
        <v>4048</v>
      </c>
    </row>
    <row r="4" spans="1:43" ht="15">
      <c r="A4" s="3893" t="s">
        <v>51</v>
      </c>
      <c r="B4" s="3893" t="s">
        <v>71</v>
      </c>
    </row>
    <row r="6" spans="1:43" ht="15.75" customHeight="1" thickBot="1">
      <c r="A6" s="3379"/>
    </row>
    <row r="7" spans="1:43" ht="29.25" customHeight="1" thickBot="1">
      <c r="A7" s="5235" t="s">
        <v>4273</v>
      </c>
      <c r="B7" s="5236"/>
      <c r="C7" s="5236"/>
      <c r="D7" s="5236"/>
      <c r="E7" s="5236"/>
      <c r="F7" s="5236"/>
      <c r="G7" s="5236"/>
      <c r="H7" s="5236"/>
      <c r="I7" s="5236"/>
      <c r="J7" s="5237"/>
    </row>
    <row r="8" spans="1:43" s="3319" customFormat="1" ht="51.75" customHeight="1">
      <c r="A8" s="5123" t="s">
        <v>1651</v>
      </c>
      <c r="B8" s="5344" t="s">
        <v>4059</v>
      </c>
      <c r="C8" s="5343" t="s">
        <v>1415</v>
      </c>
      <c r="D8" s="5375" t="s">
        <v>2783</v>
      </c>
      <c r="E8" s="5375"/>
      <c r="F8" s="5375" t="s">
        <v>4172</v>
      </c>
      <c r="G8" s="5375"/>
      <c r="H8" s="5375" t="s">
        <v>4173</v>
      </c>
      <c r="I8" s="5375"/>
      <c r="J8" s="5383" t="s">
        <v>4280</v>
      </c>
      <c r="K8" s="3312"/>
      <c r="L8" s="3312"/>
      <c r="M8" s="3312"/>
      <c r="N8" s="3312"/>
      <c r="O8" s="3312"/>
      <c r="P8" s="3312"/>
      <c r="Q8" s="3312"/>
      <c r="R8" s="3312"/>
      <c r="S8" s="3312"/>
      <c r="T8" s="3312"/>
      <c r="U8" s="3312"/>
      <c r="V8" s="3312"/>
      <c r="W8" s="3312"/>
      <c r="X8" s="3312"/>
      <c r="Y8" s="3312"/>
      <c r="Z8" s="3312"/>
      <c r="AA8" s="3312"/>
      <c r="AB8" s="3312"/>
      <c r="AC8" s="3312"/>
      <c r="AD8" s="3312"/>
      <c r="AE8" s="3312"/>
      <c r="AF8" s="3312"/>
      <c r="AG8" s="3312"/>
      <c r="AH8" s="3312"/>
      <c r="AI8" s="3312"/>
      <c r="AJ8" s="3312"/>
      <c r="AK8" s="3312"/>
      <c r="AL8" s="3312"/>
      <c r="AM8" s="3312"/>
      <c r="AN8" s="3312"/>
      <c r="AO8" s="3312"/>
      <c r="AP8" s="3312"/>
      <c r="AQ8" s="3312"/>
    </row>
    <row r="9" spans="1:43" s="3319" customFormat="1" ht="51.75" customHeight="1">
      <c r="A9" s="5334"/>
      <c r="B9" s="5345"/>
      <c r="C9" s="5338"/>
      <c r="D9" s="3736" t="s">
        <v>4256</v>
      </c>
      <c r="E9" s="3736" t="s">
        <v>4058</v>
      </c>
      <c r="F9" s="3736" t="s">
        <v>4256</v>
      </c>
      <c r="G9" s="3736" t="s">
        <v>4058</v>
      </c>
      <c r="H9" s="3736" t="s">
        <v>4256</v>
      </c>
      <c r="I9" s="3736" t="s">
        <v>4058</v>
      </c>
      <c r="J9" s="5384"/>
      <c r="K9" s="3312"/>
      <c r="L9" s="3312"/>
      <c r="M9" s="3312"/>
      <c r="N9" s="3312"/>
      <c r="O9" s="3312"/>
      <c r="P9" s="3312"/>
      <c r="Q9" s="3312"/>
      <c r="R9" s="3312"/>
      <c r="S9" s="3312"/>
      <c r="T9" s="3312"/>
      <c r="U9" s="3312"/>
      <c r="V9" s="3312"/>
      <c r="W9" s="3312"/>
      <c r="X9" s="3312"/>
      <c r="Y9" s="3312"/>
      <c r="Z9" s="3312"/>
      <c r="AA9" s="3312"/>
      <c r="AB9" s="3312"/>
      <c r="AC9" s="3312"/>
      <c r="AD9" s="3312"/>
      <c r="AE9" s="3312"/>
      <c r="AF9" s="3312"/>
      <c r="AG9" s="3312"/>
      <c r="AH9" s="3312"/>
      <c r="AI9" s="3312"/>
      <c r="AJ9" s="3312"/>
      <c r="AK9" s="3312"/>
      <c r="AL9" s="3312"/>
      <c r="AM9" s="3312"/>
      <c r="AN9" s="3312"/>
      <c r="AO9" s="3312"/>
      <c r="AP9" s="3312"/>
      <c r="AQ9" s="3312"/>
    </row>
    <row r="10" spans="1:43" s="3319" customFormat="1" ht="30.75" customHeight="1">
      <c r="A10" s="5381"/>
      <c r="B10" s="5382"/>
      <c r="C10" s="5339"/>
      <c r="D10" s="3992" t="s">
        <v>3273</v>
      </c>
      <c r="E10" s="3992" t="s">
        <v>3274</v>
      </c>
      <c r="F10" s="3992" t="s">
        <v>3275</v>
      </c>
      <c r="G10" s="3992" t="s">
        <v>3276</v>
      </c>
      <c r="H10" s="3992" t="s">
        <v>3277</v>
      </c>
      <c r="I10" s="3992" t="s">
        <v>3278</v>
      </c>
      <c r="J10" s="4091" t="s">
        <v>3324</v>
      </c>
      <c r="K10" s="3312"/>
      <c r="L10" s="3312"/>
      <c r="M10" s="3312"/>
      <c r="N10" s="3312"/>
      <c r="O10" s="3312"/>
      <c r="P10" s="3312"/>
      <c r="Q10" s="3312"/>
      <c r="R10" s="3312"/>
      <c r="S10" s="3312"/>
      <c r="T10" s="3312"/>
      <c r="U10" s="3312"/>
      <c r="V10" s="3312"/>
      <c r="W10" s="3312"/>
      <c r="X10" s="3312"/>
      <c r="Y10" s="3312"/>
      <c r="Z10" s="3312"/>
      <c r="AA10" s="3312"/>
      <c r="AB10" s="3312"/>
      <c r="AC10" s="3312"/>
      <c r="AD10" s="3312"/>
      <c r="AE10" s="3312"/>
      <c r="AF10" s="3312"/>
      <c r="AG10" s="3312"/>
      <c r="AH10" s="3312"/>
      <c r="AI10" s="3312"/>
      <c r="AJ10" s="3312"/>
      <c r="AK10" s="3312"/>
      <c r="AL10" s="3312"/>
      <c r="AM10" s="3312"/>
      <c r="AN10" s="3312"/>
      <c r="AO10" s="3312"/>
      <c r="AP10" s="3312"/>
      <c r="AQ10" s="3312"/>
    </row>
    <row r="11" spans="1:43" s="3319" customFormat="1" ht="50.25" customHeight="1">
      <c r="A11" s="4002" t="s">
        <v>3273</v>
      </c>
      <c r="B11" s="4092">
        <v>2</v>
      </c>
      <c r="C11" s="4003" t="s">
        <v>4185</v>
      </c>
      <c r="D11" s="4093"/>
      <c r="E11" s="4062"/>
      <c r="F11" s="4075"/>
      <c r="G11" s="4075"/>
      <c r="H11" s="4094"/>
      <c r="I11" s="4094"/>
      <c r="J11" s="4095">
        <f>+J12+J13+J16+J17+J18+J19+J20+J21</f>
        <v>0</v>
      </c>
      <c r="K11" s="3312"/>
      <c r="L11" s="3312"/>
      <c r="M11" s="3312"/>
      <c r="N11" s="3312"/>
      <c r="O11" s="3312"/>
      <c r="P11" s="3312"/>
      <c r="Q11" s="3312"/>
      <c r="R11" s="3312"/>
      <c r="S11" s="3312"/>
      <c r="T11" s="3312"/>
      <c r="U11" s="3312"/>
      <c r="V11" s="3312"/>
      <c r="W11" s="3312"/>
      <c r="X11" s="3312"/>
      <c r="Y11" s="3312"/>
      <c r="Z11" s="3312"/>
      <c r="AA11" s="3312"/>
      <c r="AB11" s="3312"/>
      <c r="AC11" s="3312"/>
      <c r="AD11" s="3312"/>
      <c r="AE11" s="3312"/>
      <c r="AF11" s="3312"/>
      <c r="AG11" s="3312"/>
      <c r="AH11" s="3312"/>
      <c r="AI11" s="3312"/>
      <c r="AJ11" s="3312"/>
      <c r="AK11" s="3312"/>
      <c r="AL11" s="3312"/>
      <c r="AM11" s="3312"/>
      <c r="AN11" s="3312"/>
      <c r="AO11" s="3312"/>
      <c r="AP11" s="3312"/>
      <c r="AQ11" s="3312"/>
    </row>
    <row r="12" spans="1:43" s="3319" customFormat="1" ht="50.25" customHeight="1">
      <c r="A12" s="4002" t="s">
        <v>3274</v>
      </c>
      <c r="B12" s="4092">
        <v>2.1</v>
      </c>
      <c r="C12" s="4003" t="s">
        <v>4275</v>
      </c>
      <c r="D12" s="4062"/>
      <c r="E12" s="4062"/>
      <c r="F12" s="4009">
        <v>0</v>
      </c>
      <c r="G12" s="4097">
        <v>1</v>
      </c>
      <c r="H12" s="4094"/>
      <c r="I12" s="4098"/>
      <c r="J12" s="4095">
        <f>+I12*E12</f>
        <v>0</v>
      </c>
      <c r="K12" s="3312"/>
      <c r="L12" s="3312"/>
      <c r="M12" s="3312"/>
      <c r="N12" s="3312"/>
      <c r="O12" s="3312"/>
      <c r="P12" s="3312"/>
      <c r="Q12" s="3312"/>
      <c r="R12" s="3312"/>
      <c r="S12" s="3312"/>
      <c r="T12" s="3312"/>
      <c r="U12" s="3312"/>
      <c r="V12" s="3312"/>
      <c r="W12" s="3312"/>
      <c r="X12" s="3312"/>
      <c r="Y12" s="3312"/>
      <c r="Z12" s="3312"/>
      <c r="AA12" s="3312"/>
      <c r="AB12" s="3312"/>
      <c r="AC12" s="3312"/>
      <c r="AD12" s="3312"/>
      <c r="AE12" s="3312"/>
      <c r="AF12" s="3312"/>
      <c r="AG12" s="3312"/>
      <c r="AH12" s="3312"/>
      <c r="AI12" s="3312"/>
      <c r="AJ12" s="3312"/>
      <c r="AK12" s="3312"/>
      <c r="AL12" s="3312"/>
      <c r="AM12" s="3312"/>
      <c r="AN12" s="3312"/>
      <c r="AO12" s="3312"/>
      <c r="AP12" s="3312"/>
      <c r="AQ12" s="3312"/>
    </row>
    <row r="13" spans="1:43" s="3319" customFormat="1" ht="50.25" customHeight="1">
      <c r="A13" s="4002" t="s">
        <v>3275</v>
      </c>
      <c r="B13" s="4092">
        <v>2.2000000000000002</v>
      </c>
      <c r="C13" s="4003" t="s">
        <v>4191</v>
      </c>
      <c r="D13" s="4099"/>
      <c r="E13" s="4100"/>
      <c r="F13" s="4075"/>
      <c r="G13" s="4075"/>
      <c r="H13" s="4094"/>
      <c r="I13" s="4094"/>
      <c r="J13" s="4095">
        <f>+J14+J15</f>
        <v>0</v>
      </c>
      <c r="K13" s="3312"/>
      <c r="L13" s="3312"/>
      <c r="M13" s="3312"/>
      <c r="N13" s="3312"/>
      <c r="O13" s="3312"/>
      <c r="P13" s="3312"/>
      <c r="Q13" s="3312"/>
      <c r="R13" s="3312"/>
      <c r="S13" s="3312"/>
      <c r="T13" s="3312"/>
      <c r="U13" s="3312"/>
      <c r="V13" s="3312"/>
      <c r="W13" s="3312"/>
      <c r="X13" s="3312"/>
      <c r="Y13" s="3312"/>
      <c r="Z13" s="3312"/>
      <c r="AA13" s="3312"/>
      <c r="AB13" s="3312"/>
      <c r="AC13" s="3312"/>
      <c r="AD13" s="3312"/>
      <c r="AE13" s="3312"/>
      <c r="AF13" s="3312"/>
      <c r="AG13" s="3312"/>
      <c r="AH13" s="3312"/>
      <c r="AI13" s="3312"/>
      <c r="AJ13" s="3312"/>
      <c r="AK13" s="3312"/>
      <c r="AL13" s="3312"/>
      <c r="AM13" s="3312"/>
      <c r="AN13" s="3312"/>
      <c r="AO13" s="3312"/>
      <c r="AP13" s="3312"/>
      <c r="AQ13" s="3312"/>
    </row>
    <row r="14" spans="1:43" s="3319" customFormat="1" ht="50.25" customHeight="1">
      <c r="A14" s="4002" t="s">
        <v>3276</v>
      </c>
      <c r="B14" s="4101" t="s">
        <v>1663</v>
      </c>
      <c r="C14" s="3489" t="s">
        <v>4276</v>
      </c>
      <c r="D14" s="4099"/>
      <c r="E14" s="4100"/>
      <c r="F14" s="4102">
        <v>0.95</v>
      </c>
      <c r="G14" s="4102">
        <v>1</v>
      </c>
      <c r="H14" s="4103"/>
      <c r="I14" s="4104"/>
      <c r="J14" s="4095">
        <f>+D14*H14+E14*I14</f>
        <v>0</v>
      </c>
      <c r="K14" s="3312"/>
      <c r="L14" s="3312"/>
      <c r="M14" s="3312"/>
      <c r="N14" s="3312"/>
      <c r="O14" s="3312"/>
      <c r="P14" s="3312"/>
      <c r="Q14" s="3312"/>
      <c r="R14" s="3312"/>
      <c r="S14" s="3312"/>
      <c r="T14" s="3312"/>
      <c r="U14" s="3312"/>
      <c r="V14" s="3312"/>
      <c r="W14" s="3312"/>
      <c r="X14" s="3312"/>
      <c r="Y14" s="3312"/>
      <c r="Z14" s="3312"/>
      <c r="AA14" s="3312"/>
      <c r="AB14" s="3312"/>
      <c r="AC14" s="3312"/>
      <c r="AD14" s="3312"/>
      <c r="AE14" s="3312"/>
      <c r="AF14" s="3312"/>
      <c r="AG14" s="3312"/>
      <c r="AH14" s="3312"/>
      <c r="AI14" s="3312"/>
      <c r="AJ14" s="3312"/>
      <c r="AK14" s="3312"/>
      <c r="AL14" s="3312"/>
      <c r="AM14" s="3312"/>
      <c r="AN14" s="3312"/>
      <c r="AO14" s="3312"/>
      <c r="AP14" s="3312"/>
      <c r="AQ14" s="3312"/>
    </row>
    <row r="15" spans="1:43" ht="50.25" customHeight="1">
      <c r="A15" s="4002" t="s">
        <v>3277</v>
      </c>
      <c r="B15" s="4105" t="s">
        <v>1665</v>
      </c>
      <c r="C15" s="3489" t="s">
        <v>4197</v>
      </c>
      <c r="D15" s="4106"/>
      <c r="E15" s="4100"/>
      <c r="F15" s="4102">
        <v>0.9</v>
      </c>
      <c r="G15" s="4102">
        <v>1</v>
      </c>
      <c r="H15" s="4103"/>
      <c r="I15" s="4104"/>
      <c r="J15" s="4095">
        <f>+D15*H15+E15*I15</f>
        <v>0</v>
      </c>
    </row>
    <row r="16" spans="1:43" ht="50.25" customHeight="1">
      <c r="A16" s="4002" t="s">
        <v>3278</v>
      </c>
      <c r="B16" s="4107" t="s">
        <v>2936</v>
      </c>
      <c r="C16" s="4003" t="s">
        <v>4277</v>
      </c>
      <c r="D16" s="4106"/>
      <c r="E16" s="4008"/>
      <c r="F16" s="4102">
        <v>0.5</v>
      </c>
      <c r="G16" s="4102">
        <v>1</v>
      </c>
      <c r="H16" s="4103"/>
      <c r="I16" s="4103"/>
      <c r="J16" s="4095">
        <f>+D16*H16+E16*I16</f>
        <v>0</v>
      </c>
    </row>
    <row r="17" spans="1:10" ht="50.25" customHeight="1">
      <c r="A17" s="4002" t="s">
        <v>3324</v>
      </c>
      <c r="B17" s="4107" t="s">
        <v>4217</v>
      </c>
      <c r="C17" s="4003" t="s">
        <v>4278</v>
      </c>
      <c r="D17" s="4106"/>
      <c r="E17" s="4008"/>
      <c r="F17" s="4102">
        <v>0.5</v>
      </c>
      <c r="G17" s="4102">
        <v>1</v>
      </c>
      <c r="H17" s="4103"/>
      <c r="I17" s="4103"/>
      <c r="J17" s="4095">
        <f>+D17*H17+E17*I17</f>
        <v>0</v>
      </c>
    </row>
    <row r="18" spans="1:10" ht="50.25" customHeight="1">
      <c r="A18" s="4002" t="s">
        <v>3325</v>
      </c>
      <c r="B18" s="4107" t="s">
        <v>4219</v>
      </c>
      <c r="C18" s="4003" t="s">
        <v>4218</v>
      </c>
      <c r="D18" s="4106"/>
      <c r="E18" s="4008"/>
      <c r="F18" s="4075"/>
      <c r="G18" s="4075"/>
      <c r="H18" s="4103"/>
      <c r="I18" s="4108"/>
      <c r="J18" s="4095">
        <f>+D18*H18+E18*I18</f>
        <v>0</v>
      </c>
    </row>
    <row r="19" spans="1:10" ht="50.25" customHeight="1">
      <c r="A19" s="4002" t="s">
        <v>3326</v>
      </c>
      <c r="B19" s="4107" t="s">
        <v>4232</v>
      </c>
      <c r="C19" s="4003" t="s">
        <v>4220</v>
      </c>
      <c r="D19" s="4106"/>
      <c r="E19" s="4008"/>
      <c r="F19" s="4102">
        <v>0</v>
      </c>
      <c r="G19" s="4102">
        <v>1</v>
      </c>
      <c r="H19" s="4094"/>
      <c r="I19" s="4108"/>
      <c r="J19" s="4095">
        <f>+E19*I19</f>
        <v>0</v>
      </c>
    </row>
    <row r="20" spans="1:10" ht="50.25" customHeight="1">
      <c r="A20" s="4002" t="s">
        <v>3066</v>
      </c>
      <c r="B20" s="4107" t="s">
        <v>4234</v>
      </c>
      <c r="C20" s="4003" t="s">
        <v>4279</v>
      </c>
      <c r="D20" s="4106"/>
      <c r="E20" s="4008"/>
      <c r="F20" s="4102">
        <v>0</v>
      </c>
      <c r="G20" s="4102">
        <v>1</v>
      </c>
      <c r="H20" s="4094"/>
      <c r="I20" s="4103"/>
      <c r="J20" s="4095">
        <f>+E20*I20</f>
        <v>0</v>
      </c>
    </row>
    <row r="21" spans="1:10" ht="50.25" customHeight="1" thickBot="1">
      <c r="A21" s="4085" t="s">
        <v>3067</v>
      </c>
      <c r="B21" s="4109" t="s">
        <v>4236</v>
      </c>
      <c r="C21" s="4110" t="s">
        <v>4237</v>
      </c>
      <c r="D21" s="4111"/>
      <c r="E21" s="4112"/>
      <c r="F21" s="4113">
        <v>0</v>
      </c>
      <c r="G21" s="4113">
        <v>1</v>
      </c>
      <c r="H21" s="4114"/>
      <c r="I21" s="4115"/>
      <c r="J21" s="4116">
        <f>+E21*I21</f>
        <v>0</v>
      </c>
    </row>
    <row r="24" spans="1:10">
      <c r="B24" s="4118"/>
      <c r="C24" s="3731"/>
    </row>
    <row r="25" spans="1:10">
      <c r="B25" s="4118"/>
      <c r="C25" s="3731"/>
    </row>
    <row r="26" spans="1:10">
      <c r="C26" s="4118"/>
    </row>
  </sheetData>
  <mergeCells count="8">
    <mergeCell ref="A7:J7"/>
    <mergeCell ref="A8:A10"/>
    <mergeCell ref="B8:B10"/>
    <mergeCell ref="C8:C10"/>
    <mergeCell ref="D8:E8"/>
    <mergeCell ref="F8:G8"/>
    <mergeCell ref="H8:I8"/>
    <mergeCell ref="J8:J9"/>
  </mergeCell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showGridLines="0" zoomScale="70" zoomScaleNormal="70" workbookViewId="0"/>
  </sheetViews>
  <sheetFormatPr defaultColWidth="11.42578125" defaultRowHeight="14.25"/>
  <cols>
    <col min="1" max="1" width="22.140625" style="3309" customWidth="1"/>
    <col min="2" max="2" width="12.5703125" style="3314" customWidth="1"/>
    <col min="3" max="3" width="133.7109375" style="3310" customWidth="1"/>
    <col min="4" max="7" width="20.7109375" style="3310" customWidth="1"/>
    <col min="8" max="16384" width="11.42578125" style="3310"/>
  </cols>
  <sheetData>
    <row r="1" spans="1:7" ht="15">
      <c r="A1" s="3893" t="s">
        <v>48</v>
      </c>
      <c r="B1" s="3893" t="s">
        <v>1030</v>
      </c>
    </row>
    <row r="2" spans="1:7" ht="15">
      <c r="A2" s="3893" t="s">
        <v>49</v>
      </c>
      <c r="B2" s="3893" t="s">
        <v>4281</v>
      </c>
    </row>
    <row r="3" spans="1:7" ht="15">
      <c r="A3" s="3893" t="s">
        <v>47</v>
      </c>
      <c r="B3" s="3893" t="s">
        <v>4048</v>
      </c>
    </row>
    <row r="4" spans="1:7" ht="15">
      <c r="A4" s="3893" t="s">
        <v>51</v>
      </c>
      <c r="B4" s="3893" t="s">
        <v>71</v>
      </c>
    </row>
    <row r="6" spans="1:7" ht="15.75" customHeight="1" thickBot="1">
      <c r="A6" s="3379"/>
    </row>
    <row r="7" spans="1:7" ht="29.25" customHeight="1" thickBot="1">
      <c r="A7" s="5235" t="s">
        <v>4282</v>
      </c>
      <c r="B7" s="5236"/>
      <c r="C7" s="5236"/>
      <c r="D7" s="5236"/>
      <c r="E7" s="5236"/>
      <c r="F7" s="5236"/>
      <c r="G7" s="5237"/>
    </row>
    <row r="8" spans="1:7" s="3319" customFormat="1" ht="55.9" customHeight="1">
      <c r="A8" s="5123" t="s">
        <v>1651</v>
      </c>
      <c r="B8" s="5344" t="s">
        <v>4059</v>
      </c>
      <c r="C8" s="5127" t="s">
        <v>1415</v>
      </c>
      <c r="D8" s="3316" t="s">
        <v>2783</v>
      </c>
      <c r="E8" s="3316" t="s">
        <v>4052</v>
      </c>
      <c r="F8" s="3316" t="s">
        <v>4283</v>
      </c>
      <c r="G8" s="3317" t="s">
        <v>4284</v>
      </c>
    </row>
    <row r="9" spans="1:7" s="3319" customFormat="1" ht="30.75" customHeight="1">
      <c r="A9" s="5381"/>
      <c r="B9" s="5382"/>
      <c r="C9" s="5128"/>
      <c r="D9" s="3992" t="s">
        <v>3273</v>
      </c>
      <c r="E9" s="3992" t="s">
        <v>3274</v>
      </c>
      <c r="F9" s="3992" t="s">
        <v>3275</v>
      </c>
      <c r="G9" s="4091" t="s">
        <v>3276</v>
      </c>
    </row>
    <row r="10" spans="1:7" s="3319" customFormat="1" ht="30.75" customHeight="1">
      <c r="A10" s="4002" t="s">
        <v>3273</v>
      </c>
      <c r="B10" s="4119">
        <v>1</v>
      </c>
      <c r="C10" s="4003" t="s">
        <v>4060</v>
      </c>
      <c r="D10" s="4120">
        <f>+SUM(F1_TOT!D12:G12)</f>
        <v>0</v>
      </c>
      <c r="E10" s="4121">
        <f>+F1_TOT!P12</f>
        <v>0</v>
      </c>
      <c r="F10" s="4122"/>
      <c r="G10" s="4123"/>
    </row>
    <row r="11" spans="1:7" ht="30" customHeight="1">
      <c r="A11" s="4002" t="s">
        <v>3274</v>
      </c>
      <c r="B11" s="4007" t="s">
        <v>1420</v>
      </c>
      <c r="C11" s="3363" t="s">
        <v>4061</v>
      </c>
      <c r="D11" s="4120">
        <f>+SUM(F1_TOT!D13:G13)</f>
        <v>0</v>
      </c>
      <c r="E11" s="4121">
        <f>+F1_TOT!P13</f>
        <v>0</v>
      </c>
      <c r="F11" s="4122"/>
      <c r="G11" s="4123"/>
    </row>
    <row r="12" spans="1:7" ht="30" customHeight="1">
      <c r="A12" s="4002" t="s">
        <v>3275</v>
      </c>
      <c r="B12" s="4007" t="s">
        <v>1601</v>
      </c>
      <c r="C12" s="3363" t="s">
        <v>4067</v>
      </c>
      <c r="D12" s="4120">
        <f>+F1_TOT!G19</f>
        <v>0</v>
      </c>
      <c r="E12" s="4121">
        <f>+F1_TOT!P19</f>
        <v>0</v>
      </c>
      <c r="F12" s="4122"/>
      <c r="G12" s="4123"/>
    </row>
    <row r="13" spans="1:7" ht="30" customHeight="1">
      <c r="A13" s="3322" t="s">
        <v>3276</v>
      </c>
      <c r="B13" s="4007" t="s">
        <v>1656</v>
      </c>
      <c r="C13" s="3363" t="s">
        <v>4082</v>
      </c>
      <c r="D13" s="4120">
        <f>+SUM(F1_TOT!D39:F39)</f>
        <v>0</v>
      </c>
      <c r="E13" s="4121">
        <f>+F1_TOT!P39</f>
        <v>0</v>
      </c>
      <c r="F13" s="4122"/>
      <c r="G13" s="4123"/>
    </row>
    <row r="14" spans="1:7" ht="30" customHeight="1">
      <c r="A14" s="4002" t="s">
        <v>3277</v>
      </c>
      <c r="B14" s="4007" t="s">
        <v>3763</v>
      </c>
      <c r="C14" s="3363" t="s">
        <v>4088</v>
      </c>
      <c r="D14" s="4120">
        <f>+SUM(F1_TOT!D43:F43)</f>
        <v>0</v>
      </c>
      <c r="E14" s="4121">
        <f>+F1_TOT!P43</f>
        <v>0</v>
      </c>
      <c r="F14" s="4124"/>
      <c r="G14" s="4125"/>
    </row>
    <row r="15" spans="1:7" ht="30" customHeight="1">
      <c r="A15" s="4002" t="s">
        <v>3278</v>
      </c>
      <c r="B15" s="4007" t="s">
        <v>4121</v>
      </c>
      <c r="C15" s="3363" t="s">
        <v>4122</v>
      </c>
      <c r="D15" s="4120">
        <f>+SUM(F1_TOT!D64:F64)</f>
        <v>0</v>
      </c>
      <c r="E15" s="4121">
        <f>+F1_TOT!P64</f>
        <v>0</v>
      </c>
      <c r="F15" s="4124"/>
      <c r="G15" s="4125"/>
    </row>
    <row r="16" spans="1:7" ht="30" customHeight="1">
      <c r="A16" s="4002" t="s">
        <v>3324</v>
      </c>
      <c r="B16" s="4007" t="s">
        <v>4123</v>
      </c>
      <c r="C16" s="3363" t="s">
        <v>4124</v>
      </c>
      <c r="D16" s="4120">
        <f>+F1_TOT!D65+F1_TOT!E65+F1_TOT!F65</f>
        <v>0</v>
      </c>
      <c r="E16" s="4121">
        <f>+F1_TOT!P65</f>
        <v>0</v>
      </c>
      <c r="F16" s="4124"/>
      <c r="G16" s="4125"/>
    </row>
    <row r="17" spans="1:8" ht="30" customHeight="1">
      <c r="A17" s="4002" t="s">
        <v>3325</v>
      </c>
      <c r="B17" s="4007" t="s">
        <v>4134</v>
      </c>
      <c r="C17" s="3363" t="s">
        <v>4135</v>
      </c>
      <c r="D17" s="4120">
        <f>+SUM(F1_TOT!D69:G69)</f>
        <v>0</v>
      </c>
      <c r="E17" s="4121">
        <f>+F1_TOT!P69</f>
        <v>0</v>
      </c>
      <c r="F17" s="4124"/>
      <c r="G17" s="4125"/>
    </row>
    <row r="18" spans="1:8" ht="30" customHeight="1">
      <c r="A18" s="4002" t="s">
        <v>3326</v>
      </c>
      <c r="B18" s="4007" t="s">
        <v>4137</v>
      </c>
      <c r="C18" s="3363" t="s">
        <v>4267</v>
      </c>
      <c r="D18" s="4120">
        <f>+SUM(F1_TOT!D70:F70)</f>
        <v>0</v>
      </c>
      <c r="E18" s="4121">
        <f>+F1_TOT!P70</f>
        <v>0</v>
      </c>
      <c r="F18" s="4124"/>
      <c r="G18" s="4125"/>
    </row>
    <row r="19" spans="1:8" ht="30" customHeight="1">
      <c r="A19" s="4002" t="s">
        <v>3066</v>
      </c>
      <c r="B19" s="4007" t="s">
        <v>4156</v>
      </c>
      <c r="C19" s="3363" t="s">
        <v>4268</v>
      </c>
      <c r="D19" s="4120">
        <f>+SUM(F1_TOT!D77:F77)</f>
        <v>0</v>
      </c>
      <c r="E19" s="4121">
        <f>+F1_TOT!P77</f>
        <v>0</v>
      </c>
      <c r="F19" s="4124"/>
      <c r="G19" s="4125"/>
    </row>
    <row r="20" spans="1:8" ht="30.75" customHeight="1">
      <c r="A20" s="4002" t="s">
        <v>3067</v>
      </c>
      <c r="B20" s="4119">
        <v>2</v>
      </c>
      <c r="C20" s="4003" t="s">
        <v>4185</v>
      </c>
      <c r="D20" s="4120">
        <f>+SUM(F2_TOT!D11:F11)</f>
        <v>0</v>
      </c>
      <c r="E20" s="4126"/>
      <c r="F20" s="4120">
        <f>+F2_TOT!M11</f>
        <v>0</v>
      </c>
      <c r="G20" s="4123"/>
      <c r="H20" s="4127"/>
    </row>
    <row r="21" spans="1:8" ht="30.75" customHeight="1">
      <c r="A21" s="4002" t="s">
        <v>3068</v>
      </c>
      <c r="B21" s="4007" t="s">
        <v>1659</v>
      </c>
      <c r="C21" s="3363" t="s">
        <v>4186</v>
      </c>
      <c r="D21" s="4120">
        <f>+SUM(F2_TOT!D12:F12)</f>
        <v>0</v>
      </c>
      <c r="E21" s="4126"/>
      <c r="F21" s="4120">
        <f>+F2_TOT!M12</f>
        <v>0</v>
      </c>
      <c r="G21" s="4123"/>
    </row>
    <row r="22" spans="1:8" ht="30.75" customHeight="1">
      <c r="A22" s="4002" t="s">
        <v>3070</v>
      </c>
      <c r="B22" s="4007" t="s">
        <v>1661</v>
      </c>
      <c r="C22" s="3363" t="s">
        <v>4191</v>
      </c>
      <c r="D22" s="4120">
        <f>+SUM(F2_TOT!D17:F17)</f>
        <v>0</v>
      </c>
      <c r="E22" s="4126"/>
      <c r="F22" s="4120">
        <f>+F2_TOT!M17</f>
        <v>0</v>
      </c>
      <c r="G22" s="4123"/>
    </row>
    <row r="23" spans="1:8" ht="30.75" customHeight="1">
      <c r="A23" s="4002" t="s">
        <v>3071</v>
      </c>
      <c r="B23" s="4007" t="s">
        <v>2936</v>
      </c>
      <c r="C23" s="3363" t="s">
        <v>4285</v>
      </c>
      <c r="D23" s="4120">
        <f>+SUM(F2_TOT!D23:F23)-SUM(F2_TOT!D25:F25)</f>
        <v>0</v>
      </c>
      <c r="E23" s="4126"/>
      <c r="F23" s="4120">
        <f>+F2_TOT!M23-F2_TOT!M25</f>
        <v>0</v>
      </c>
      <c r="G23" s="4123"/>
    </row>
    <row r="24" spans="1:8" ht="30.75" customHeight="1">
      <c r="A24" s="4002" t="s">
        <v>3072</v>
      </c>
      <c r="B24" s="4007" t="s">
        <v>4217</v>
      </c>
      <c r="C24" s="3363" t="s">
        <v>4278</v>
      </c>
      <c r="D24" s="4120">
        <f>+SUM(F2_TOT!D25:F25)+SUM(F2_TOT!D37:F37)</f>
        <v>0</v>
      </c>
      <c r="E24" s="4126"/>
      <c r="F24" s="4120">
        <f>+F2_TOT!M25+F2_TOT!M37</f>
        <v>0</v>
      </c>
      <c r="G24" s="4123"/>
    </row>
    <row r="25" spans="1:8" ht="30.75" customHeight="1">
      <c r="A25" s="4002" t="s">
        <v>3108</v>
      </c>
      <c r="B25" s="4007" t="s">
        <v>4219</v>
      </c>
      <c r="C25" s="3363" t="s">
        <v>4218</v>
      </c>
      <c r="D25" s="4120">
        <f>+SUM(F2_TOT!D32:F32)</f>
        <v>0</v>
      </c>
      <c r="E25" s="4126"/>
      <c r="F25" s="4120">
        <f>+F2_TOT!M32</f>
        <v>0</v>
      </c>
      <c r="G25" s="4123"/>
    </row>
    <row r="26" spans="1:8" ht="30.75" customHeight="1">
      <c r="A26" s="4002" t="s">
        <v>3110</v>
      </c>
      <c r="B26" s="4007" t="s">
        <v>4232</v>
      </c>
      <c r="C26" s="3363" t="s">
        <v>4220</v>
      </c>
      <c r="D26" s="4120">
        <f>+SUM(F2_TOT!D33:F33)-SUM(F2_TOT!D37:F37)</f>
        <v>0</v>
      </c>
      <c r="E26" s="4126"/>
      <c r="F26" s="4120">
        <f>+F2_TOT!M33-F2_TOT!M37</f>
        <v>0</v>
      </c>
      <c r="G26" s="4123"/>
    </row>
    <row r="27" spans="1:8" ht="30.75" customHeight="1">
      <c r="A27" s="4002" t="s">
        <v>3111</v>
      </c>
      <c r="B27" s="4007" t="s">
        <v>4234</v>
      </c>
      <c r="C27" s="3363" t="s">
        <v>4279</v>
      </c>
      <c r="D27" s="4120">
        <f>+SUM(F2_TOT!D40:F40)</f>
        <v>0</v>
      </c>
      <c r="E27" s="4126"/>
      <c r="F27" s="4120">
        <f>+F2_TOT!M40</f>
        <v>0</v>
      </c>
      <c r="G27" s="4123"/>
    </row>
    <row r="28" spans="1:8" ht="30.75" customHeight="1">
      <c r="A28" s="4002" t="s">
        <v>3112</v>
      </c>
      <c r="B28" s="4007" t="s">
        <v>4236</v>
      </c>
      <c r="C28" s="3363" t="s">
        <v>4237</v>
      </c>
      <c r="D28" s="4120">
        <f>+SUM(F2_TOT!D42:F42)+F2_TOT!D41</f>
        <v>0</v>
      </c>
      <c r="E28" s="4126"/>
      <c r="F28" s="4120">
        <f>+F2_TOT!M42</f>
        <v>0</v>
      </c>
      <c r="G28" s="4123"/>
    </row>
    <row r="29" spans="1:8" ht="30.75" customHeight="1" thickBot="1">
      <c r="A29" s="4085" t="s">
        <v>3113</v>
      </c>
      <c r="B29" s="4022" t="s">
        <v>766</v>
      </c>
      <c r="C29" s="4110" t="s">
        <v>4286</v>
      </c>
      <c r="D29" s="4128"/>
      <c r="E29" s="4129"/>
      <c r="F29" s="4128"/>
      <c r="G29" s="4120" t="e">
        <f>+F20/E10</f>
        <v>#DIV/0!</v>
      </c>
    </row>
    <row r="32" spans="1:8" ht="15" thickBot="1"/>
    <row r="33" spans="1:7" ht="60" customHeight="1" thickBot="1">
      <c r="A33" s="5235" t="s">
        <v>4287</v>
      </c>
      <c r="B33" s="5236"/>
      <c r="C33" s="5236"/>
      <c r="D33" s="5236"/>
      <c r="E33" s="5236"/>
      <c r="F33" s="5236"/>
      <c r="G33" s="5237"/>
    </row>
    <row r="34" spans="1:7" s="3319" customFormat="1" ht="55.9" customHeight="1">
      <c r="A34" s="5123" t="s">
        <v>1651</v>
      </c>
      <c r="B34" s="5344" t="s">
        <v>4059</v>
      </c>
      <c r="C34" s="5127" t="s">
        <v>1415</v>
      </c>
      <c r="D34" s="3316" t="s">
        <v>2783</v>
      </c>
      <c r="E34" s="3316" t="s">
        <v>4052</v>
      </c>
      <c r="F34" s="3316" t="s">
        <v>4283</v>
      </c>
      <c r="G34" s="3317" t="s">
        <v>4284</v>
      </c>
    </row>
    <row r="35" spans="1:7" s="3319" customFormat="1" ht="30.75" customHeight="1">
      <c r="A35" s="5381"/>
      <c r="B35" s="5382"/>
      <c r="C35" s="5128"/>
      <c r="D35" s="3992" t="s">
        <v>3273</v>
      </c>
      <c r="E35" s="3992" t="s">
        <v>3274</v>
      </c>
      <c r="F35" s="3992" t="s">
        <v>3275</v>
      </c>
      <c r="G35" s="4091" t="s">
        <v>3276</v>
      </c>
    </row>
    <row r="36" spans="1:7" s="3319" customFormat="1" ht="30.75" customHeight="1">
      <c r="A36" s="4002" t="s">
        <v>3273</v>
      </c>
      <c r="B36" s="4119">
        <v>1</v>
      </c>
      <c r="C36" s="4003" t="s">
        <v>4060</v>
      </c>
      <c r="D36" s="4120">
        <f>+SUM(F3_TOT!D12:F12)</f>
        <v>0</v>
      </c>
      <c r="E36" s="4121">
        <f>+F3_TOT!M12</f>
        <v>0</v>
      </c>
      <c r="F36" s="4122"/>
      <c r="G36" s="4123"/>
    </row>
    <row r="37" spans="1:7" ht="30" customHeight="1">
      <c r="A37" s="4002" t="s">
        <v>3274</v>
      </c>
      <c r="B37" s="4007" t="s">
        <v>1420</v>
      </c>
      <c r="C37" s="3363" t="s">
        <v>4061</v>
      </c>
      <c r="D37" s="4120">
        <f>+SUM(F3_TOT!D13:F13)</f>
        <v>0</v>
      </c>
      <c r="E37" s="4121">
        <f>+F3_TOT!M13</f>
        <v>0</v>
      </c>
      <c r="F37" s="4122"/>
      <c r="G37" s="4123"/>
    </row>
    <row r="38" spans="1:7" ht="30" customHeight="1">
      <c r="A38" s="4002" t="s">
        <v>3275</v>
      </c>
      <c r="B38" s="4007" t="s">
        <v>1601</v>
      </c>
      <c r="C38" s="3363" t="s">
        <v>4067</v>
      </c>
      <c r="D38" s="4120">
        <f>+F3_TOT!F16</f>
        <v>0</v>
      </c>
      <c r="E38" s="4121">
        <f>+F3_TOT!M16</f>
        <v>0</v>
      </c>
      <c r="F38" s="4122"/>
      <c r="G38" s="4123"/>
    </row>
    <row r="39" spans="1:7" ht="30" customHeight="1">
      <c r="A39" s="3322" t="s">
        <v>3276</v>
      </c>
      <c r="B39" s="4007" t="s">
        <v>1656</v>
      </c>
      <c r="C39" s="3363" t="s">
        <v>4288</v>
      </c>
      <c r="D39" s="4120">
        <f>+SUM(F3_TOT!D36:E36)</f>
        <v>0</v>
      </c>
      <c r="E39" s="4121">
        <f>+F3_TOT!M36</f>
        <v>0</v>
      </c>
      <c r="F39" s="4122"/>
      <c r="G39" s="4123"/>
    </row>
    <row r="40" spans="1:7" ht="30" customHeight="1">
      <c r="A40" s="4002" t="s">
        <v>3277</v>
      </c>
      <c r="B40" s="4007" t="s">
        <v>3763</v>
      </c>
      <c r="C40" s="3363" t="s">
        <v>4088</v>
      </c>
      <c r="D40" s="4120">
        <f>+SUM(F3_TOT!D39:E39)</f>
        <v>0</v>
      </c>
      <c r="E40" s="4121">
        <f>+F3_TOT!M39</f>
        <v>0</v>
      </c>
      <c r="F40" s="4124"/>
      <c r="G40" s="4125"/>
    </row>
    <row r="41" spans="1:7" ht="30" customHeight="1">
      <c r="A41" s="4002" t="s">
        <v>3278</v>
      </c>
      <c r="B41" s="4007" t="s">
        <v>4121</v>
      </c>
      <c r="C41" s="3363" t="s">
        <v>4122</v>
      </c>
      <c r="D41" s="4120">
        <f>+SUM(F3_TOT!D47:E47)</f>
        <v>0</v>
      </c>
      <c r="E41" s="4121">
        <f>+F3_TOT!M47</f>
        <v>0</v>
      </c>
      <c r="F41" s="4124"/>
      <c r="G41" s="4125"/>
    </row>
    <row r="42" spans="1:7" ht="30" customHeight="1">
      <c r="A42" s="4002" t="s">
        <v>3324</v>
      </c>
      <c r="B42" s="4007" t="s">
        <v>4123</v>
      </c>
      <c r="C42" s="3363" t="s">
        <v>4124</v>
      </c>
      <c r="D42" s="4120">
        <f>+SUM(F3_TOT!D48:E48)</f>
        <v>0</v>
      </c>
      <c r="E42" s="4121">
        <f>+F3_TOT!M48</f>
        <v>0</v>
      </c>
      <c r="F42" s="4124"/>
      <c r="G42" s="4125"/>
    </row>
    <row r="43" spans="1:7" ht="30" customHeight="1">
      <c r="A43" s="4002" t="s">
        <v>3325</v>
      </c>
      <c r="B43" s="4007" t="s">
        <v>4134</v>
      </c>
      <c r="C43" s="3363" t="s">
        <v>4135</v>
      </c>
      <c r="D43" s="4120">
        <f>+SUM(F3_TOT!D52:E52)</f>
        <v>0</v>
      </c>
      <c r="E43" s="4121">
        <f>+F3_TOT!M52</f>
        <v>0</v>
      </c>
      <c r="F43" s="4124"/>
      <c r="G43" s="4125"/>
    </row>
    <row r="44" spans="1:7" ht="30" customHeight="1">
      <c r="A44" s="4002" t="s">
        <v>3326</v>
      </c>
      <c r="B44" s="4007" t="s">
        <v>4137</v>
      </c>
      <c r="C44" s="3363" t="s">
        <v>4267</v>
      </c>
      <c r="D44" s="4120">
        <f>+SUM(F3_TOT!D53:E53)</f>
        <v>0</v>
      </c>
      <c r="E44" s="4121">
        <f>+F3_TOT!M53</f>
        <v>0</v>
      </c>
      <c r="F44" s="4124"/>
      <c r="G44" s="4125"/>
    </row>
    <row r="45" spans="1:7" ht="30" customHeight="1">
      <c r="A45" s="4002" t="s">
        <v>3066</v>
      </c>
      <c r="B45" s="4007" t="s">
        <v>4156</v>
      </c>
      <c r="C45" s="3363" t="s">
        <v>4268</v>
      </c>
      <c r="D45" s="4120">
        <f>+SUM(F3_TOT!D54:E54)</f>
        <v>0</v>
      </c>
      <c r="E45" s="4121">
        <f>+F3_TOT!M54</f>
        <v>0</v>
      </c>
      <c r="F45" s="4124"/>
      <c r="G45" s="4125"/>
    </row>
    <row r="46" spans="1:7" ht="30.75" customHeight="1">
      <c r="A46" s="4002" t="s">
        <v>3067</v>
      </c>
      <c r="B46" s="4119">
        <v>2</v>
      </c>
      <c r="C46" s="4003" t="s">
        <v>4185</v>
      </c>
      <c r="D46" s="4120">
        <f>+SUM(F4_TOT!D11:E11)</f>
        <v>0</v>
      </c>
      <c r="E46" s="4126"/>
      <c r="F46" s="4120">
        <f>+F4_TOT!J11</f>
        <v>0</v>
      </c>
      <c r="G46" s="4123"/>
    </row>
    <row r="47" spans="1:7" ht="30.75" customHeight="1">
      <c r="A47" s="4002" t="s">
        <v>3068</v>
      </c>
      <c r="B47" s="4007" t="s">
        <v>1659</v>
      </c>
      <c r="C47" s="3363" t="s">
        <v>4186</v>
      </c>
      <c r="D47" s="4120">
        <f>+SUM(F4_TOT!D12:E12)</f>
        <v>0</v>
      </c>
      <c r="E47" s="4126"/>
      <c r="F47" s="4120">
        <f>+F4_TOT!J12</f>
        <v>0</v>
      </c>
      <c r="G47" s="4123"/>
    </row>
    <row r="48" spans="1:7" ht="30.75" customHeight="1">
      <c r="A48" s="4002" t="s">
        <v>3070</v>
      </c>
      <c r="B48" s="4007" t="s">
        <v>1661</v>
      </c>
      <c r="C48" s="3363" t="s">
        <v>4191</v>
      </c>
      <c r="D48" s="4120">
        <f>+SUM(F4_TOT!D13:E13)</f>
        <v>0</v>
      </c>
      <c r="E48" s="4126"/>
      <c r="F48" s="4120">
        <f>+F4_TOT!J13</f>
        <v>0</v>
      </c>
      <c r="G48" s="4123"/>
    </row>
    <row r="49" spans="1:7" ht="30.75" customHeight="1">
      <c r="A49" s="4002" t="s">
        <v>3071</v>
      </c>
      <c r="B49" s="4007" t="s">
        <v>2936</v>
      </c>
      <c r="C49" s="3363" t="s">
        <v>4285</v>
      </c>
      <c r="D49" s="4120">
        <f>+SUM(F4_TOT!D16:E16)</f>
        <v>0</v>
      </c>
      <c r="E49" s="4126"/>
      <c r="F49" s="4120">
        <f>+F4_TOT!J16</f>
        <v>0</v>
      </c>
      <c r="G49" s="4123"/>
    </row>
    <row r="50" spans="1:7" ht="30.75" customHeight="1">
      <c r="A50" s="4002" t="s">
        <v>3072</v>
      </c>
      <c r="B50" s="4007" t="s">
        <v>4217</v>
      </c>
      <c r="C50" s="3363" t="s">
        <v>4278</v>
      </c>
      <c r="D50" s="4120">
        <f>+SUM(F4_TOT!D17:E17)</f>
        <v>0</v>
      </c>
      <c r="E50" s="4126"/>
      <c r="F50" s="4120">
        <f>+F4_TOT!J17</f>
        <v>0</v>
      </c>
      <c r="G50" s="4123"/>
    </row>
    <row r="51" spans="1:7" ht="30.75" customHeight="1">
      <c r="A51" s="4002" t="s">
        <v>3108</v>
      </c>
      <c r="B51" s="4007" t="s">
        <v>4219</v>
      </c>
      <c r="C51" s="3363" t="s">
        <v>4218</v>
      </c>
      <c r="D51" s="4120">
        <f>+SUM(F4_TOT!D18:E18)</f>
        <v>0</v>
      </c>
      <c r="E51" s="4126"/>
      <c r="F51" s="4120">
        <f>+F4_TOT!J18</f>
        <v>0</v>
      </c>
      <c r="G51" s="4123"/>
    </row>
    <row r="52" spans="1:7" ht="30.75" customHeight="1">
      <c r="A52" s="4002" t="s">
        <v>3110</v>
      </c>
      <c r="B52" s="4007" t="s">
        <v>4232</v>
      </c>
      <c r="C52" s="3363" t="s">
        <v>4220</v>
      </c>
      <c r="D52" s="4120">
        <f>+SUM(F4_TOT!D19:E19)</f>
        <v>0</v>
      </c>
      <c r="E52" s="4126"/>
      <c r="F52" s="4120">
        <f>+F4_TOT!J19</f>
        <v>0</v>
      </c>
      <c r="G52" s="4123"/>
    </row>
    <row r="53" spans="1:7" ht="30.75" customHeight="1">
      <c r="A53" s="4002" t="s">
        <v>3111</v>
      </c>
      <c r="B53" s="4007" t="s">
        <v>4234</v>
      </c>
      <c r="C53" s="3363" t="s">
        <v>4279</v>
      </c>
      <c r="D53" s="4120">
        <f>+SUM(F4_TOT!D20:E20)</f>
        <v>0</v>
      </c>
      <c r="E53" s="4126"/>
      <c r="F53" s="4120">
        <f>+F4_TOT!J20</f>
        <v>0</v>
      </c>
      <c r="G53" s="4123"/>
    </row>
    <row r="54" spans="1:7" ht="30.75" customHeight="1">
      <c r="A54" s="4002" t="s">
        <v>3112</v>
      </c>
      <c r="B54" s="4007" t="s">
        <v>4236</v>
      </c>
      <c r="C54" s="3363" t="s">
        <v>4237</v>
      </c>
      <c r="D54" s="4120">
        <f>+SUM(F4_TOT!D21:E21)</f>
        <v>0</v>
      </c>
      <c r="E54" s="4126"/>
      <c r="F54" s="4120">
        <f>+F4_TOT!J21</f>
        <v>0</v>
      </c>
      <c r="G54" s="4123"/>
    </row>
    <row r="55" spans="1:7" ht="30.75" customHeight="1" thickBot="1">
      <c r="A55" s="4085" t="s">
        <v>3113</v>
      </c>
      <c r="B55" s="4022" t="s">
        <v>766</v>
      </c>
      <c r="C55" s="4110" t="s">
        <v>4289</v>
      </c>
      <c r="D55" s="4128"/>
      <c r="E55" s="4129"/>
      <c r="F55" s="4128"/>
      <c r="G55" s="4120" t="e">
        <f>+F46/E36</f>
        <v>#DIV/0!</v>
      </c>
    </row>
  </sheetData>
  <mergeCells count="8">
    <mergeCell ref="A34:A35"/>
    <mergeCell ref="B34:B35"/>
    <mergeCell ref="C34:C35"/>
    <mergeCell ref="A7:G7"/>
    <mergeCell ref="A8:A9"/>
    <mergeCell ref="B8:B9"/>
    <mergeCell ref="C8:C9"/>
    <mergeCell ref="A33:G33"/>
  </mergeCells>
  <pageMargins left="0.70866141732283505" right="0.70866141732283505" top="0.74803149606299202" bottom="0.74803149606299202" header="0.31496062992126" footer="0.31496062992126"/>
  <pageSetup paperSize="9" scale="50" orientation="landscape"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showGridLines="0" zoomScale="70" zoomScaleNormal="70" workbookViewId="0"/>
  </sheetViews>
  <sheetFormatPr defaultColWidth="11.42578125" defaultRowHeight="14.25"/>
  <cols>
    <col min="1" max="1" width="22.140625" style="3309" customWidth="1"/>
    <col min="2" max="2" width="12.5703125" style="3314" customWidth="1"/>
    <col min="3" max="3" width="133.7109375" style="3310" customWidth="1"/>
    <col min="4" max="7" width="20.7109375" style="3310" customWidth="1"/>
    <col min="8" max="16384" width="11.42578125" style="3310"/>
  </cols>
  <sheetData>
    <row r="1" spans="1:7" ht="15">
      <c r="A1" s="3893" t="s">
        <v>48</v>
      </c>
      <c r="B1" s="3893" t="s">
        <v>1031</v>
      </c>
    </row>
    <row r="2" spans="1:7" ht="15">
      <c r="A2" s="3893" t="s">
        <v>49</v>
      </c>
      <c r="B2" s="3893" t="s">
        <v>4019</v>
      </c>
    </row>
    <row r="3" spans="1:7" ht="15">
      <c r="A3" s="3893" t="s">
        <v>47</v>
      </c>
      <c r="B3" s="3893" t="s">
        <v>4048</v>
      </c>
    </row>
    <row r="4" spans="1:7" ht="15">
      <c r="A4" s="3893" t="s">
        <v>51</v>
      </c>
      <c r="B4" s="3893" t="s">
        <v>71</v>
      </c>
    </row>
    <row r="6" spans="1:7" ht="15.75" customHeight="1" thickBot="1">
      <c r="A6" s="3379"/>
    </row>
    <row r="7" spans="1:7" ht="29.25" customHeight="1" thickBot="1">
      <c r="A7" s="5235" t="s">
        <v>4282</v>
      </c>
      <c r="B7" s="5236"/>
      <c r="C7" s="5236"/>
      <c r="D7" s="5236"/>
      <c r="E7" s="5236"/>
      <c r="F7" s="5236"/>
      <c r="G7" s="5237"/>
    </row>
    <row r="8" spans="1:7" s="3319" customFormat="1" ht="55.9" customHeight="1">
      <c r="A8" s="5123" t="s">
        <v>1651</v>
      </c>
      <c r="B8" s="5344" t="s">
        <v>4059</v>
      </c>
      <c r="C8" s="5127" t="s">
        <v>1415</v>
      </c>
      <c r="D8" s="3316" t="s">
        <v>2783</v>
      </c>
      <c r="E8" s="3316" t="s">
        <v>4052</v>
      </c>
      <c r="F8" s="3316" t="s">
        <v>4283</v>
      </c>
      <c r="G8" s="3317" t="s">
        <v>4284</v>
      </c>
    </row>
    <row r="9" spans="1:7" s="3319" customFormat="1" ht="30.75" customHeight="1">
      <c r="A9" s="5381"/>
      <c r="B9" s="5382"/>
      <c r="C9" s="5128"/>
      <c r="D9" s="3992" t="s">
        <v>3273</v>
      </c>
      <c r="E9" s="3992" t="s">
        <v>3274</v>
      </c>
      <c r="F9" s="3992" t="s">
        <v>3275</v>
      </c>
      <c r="G9" s="4091" t="s">
        <v>3276</v>
      </c>
    </row>
    <row r="10" spans="1:7" s="3319" customFormat="1" ht="30.75" customHeight="1">
      <c r="A10" s="4002" t="s">
        <v>3273</v>
      </c>
      <c r="B10" s="4119">
        <v>1</v>
      </c>
      <c r="C10" s="4003" t="s">
        <v>4060</v>
      </c>
      <c r="D10" s="4120">
        <f>+SUM(F1_ALL!D12:G12)</f>
        <v>0</v>
      </c>
      <c r="E10" s="4121">
        <f>+F1_ALL!P12</f>
        <v>0</v>
      </c>
      <c r="F10" s="4122"/>
      <c r="G10" s="4123"/>
    </row>
    <row r="11" spans="1:7" ht="30" customHeight="1">
      <c r="A11" s="4002" t="s">
        <v>3274</v>
      </c>
      <c r="B11" s="4007" t="s">
        <v>1420</v>
      </c>
      <c r="C11" s="3363" t="s">
        <v>4061</v>
      </c>
      <c r="D11" s="4120">
        <f>+SUM(F1_ALL!D13:G13)</f>
        <v>0</v>
      </c>
      <c r="E11" s="4121">
        <f>+F1_ALL!P13</f>
        <v>0</v>
      </c>
      <c r="F11" s="4122"/>
      <c r="G11" s="4123"/>
    </row>
    <row r="12" spans="1:7" ht="30" customHeight="1">
      <c r="A12" s="4002" t="s">
        <v>3275</v>
      </c>
      <c r="B12" s="4007" t="s">
        <v>1601</v>
      </c>
      <c r="C12" s="3363" t="s">
        <v>4067</v>
      </c>
      <c r="D12" s="4120">
        <f>+F1_ALL!G19</f>
        <v>0</v>
      </c>
      <c r="E12" s="4121">
        <f>+F1_ALL!P19</f>
        <v>0</v>
      </c>
      <c r="F12" s="4122"/>
      <c r="G12" s="4123"/>
    </row>
    <row r="13" spans="1:7" ht="30" customHeight="1">
      <c r="A13" s="3322" t="s">
        <v>3276</v>
      </c>
      <c r="B13" s="4007" t="s">
        <v>1656</v>
      </c>
      <c r="C13" s="3363" t="s">
        <v>4082</v>
      </c>
      <c r="D13" s="4120">
        <f>+SUM(F1_ALL!D39:F39)</f>
        <v>0</v>
      </c>
      <c r="E13" s="4121">
        <f>+F1_ALL!P39</f>
        <v>0</v>
      </c>
      <c r="F13" s="4122"/>
      <c r="G13" s="4123"/>
    </row>
    <row r="14" spans="1:7" ht="30" customHeight="1">
      <c r="A14" s="4002" t="s">
        <v>3277</v>
      </c>
      <c r="B14" s="4007" t="s">
        <v>3763</v>
      </c>
      <c r="C14" s="3363" t="s">
        <v>4088</v>
      </c>
      <c r="D14" s="4120">
        <f>+SUM(F1_ALL!D43:F43)</f>
        <v>0</v>
      </c>
      <c r="E14" s="4121">
        <f>+F1_ALL!P43</f>
        <v>0</v>
      </c>
      <c r="F14" s="4124"/>
      <c r="G14" s="4125"/>
    </row>
    <row r="15" spans="1:7" ht="30" customHeight="1">
      <c r="A15" s="4002" t="s">
        <v>3278</v>
      </c>
      <c r="B15" s="4007" t="s">
        <v>4121</v>
      </c>
      <c r="C15" s="3363" t="s">
        <v>4122</v>
      </c>
      <c r="D15" s="4120">
        <f>+SUM(F1_ALL!D64:F64)</f>
        <v>0</v>
      </c>
      <c r="E15" s="4121">
        <f>+F1_ALL!P64</f>
        <v>0</v>
      </c>
      <c r="F15" s="4124"/>
      <c r="G15" s="4125"/>
    </row>
    <row r="16" spans="1:7" ht="30" customHeight="1">
      <c r="A16" s="4002" t="s">
        <v>3324</v>
      </c>
      <c r="B16" s="4007" t="s">
        <v>4123</v>
      </c>
      <c r="C16" s="3363" t="s">
        <v>4124</v>
      </c>
      <c r="D16" s="4120">
        <f>+F1_ALL!D65+F1_ALL!E65+F1_ALL!F65</f>
        <v>0</v>
      </c>
      <c r="E16" s="4121">
        <f>+F1_ALL!P65</f>
        <v>0</v>
      </c>
      <c r="F16" s="4124"/>
      <c r="G16" s="4125"/>
    </row>
    <row r="17" spans="1:8" ht="30" customHeight="1">
      <c r="A17" s="4002" t="s">
        <v>3325</v>
      </c>
      <c r="B17" s="4007" t="s">
        <v>4134</v>
      </c>
      <c r="C17" s="3363" t="s">
        <v>4135</v>
      </c>
      <c r="D17" s="4120">
        <f>+SUM(F1_ALL!D69:G69)</f>
        <v>0</v>
      </c>
      <c r="E17" s="4121">
        <f>+F1_ALL!P69</f>
        <v>0</v>
      </c>
      <c r="F17" s="4124"/>
      <c r="G17" s="4125"/>
    </row>
    <row r="18" spans="1:8" ht="30" customHeight="1">
      <c r="A18" s="4002" t="s">
        <v>3326</v>
      </c>
      <c r="B18" s="4007" t="s">
        <v>4137</v>
      </c>
      <c r="C18" s="3363" t="s">
        <v>4267</v>
      </c>
      <c r="D18" s="4120">
        <f>+SUM(F1_ALL!D70:F70)</f>
        <v>0</v>
      </c>
      <c r="E18" s="4121">
        <f>+F1_ALL!P70</f>
        <v>0</v>
      </c>
      <c r="F18" s="4124"/>
      <c r="G18" s="4125"/>
    </row>
    <row r="19" spans="1:8" ht="30" customHeight="1">
      <c r="A19" s="4002" t="s">
        <v>3066</v>
      </c>
      <c r="B19" s="4007" t="s">
        <v>4156</v>
      </c>
      <c r="C19" s="3363" t="s">
        <v>4268</v>
      </c>
      <c r="D19" s="4120">
        <f>+SUM(F1_ALL!D77:F77)</f>
        <v>0</v>
      </c>
      <c r="E19" s="4121">
        <f>+F1_ALL!P77</f>
        <v>0</v>
      </c>
      <c r="F19" s="4124"/>
      <c r="G19" s="4125"/>
    </row>
    <row r="20" spans="1:8" ht="30.75" customHeight="1">
      <c r="A20" s="4002" t="s">
        <v>3067</v>
      </c>
      <c r="B20" s="4119">
        <v>2</v>
      </c>
      <c r="C20" s="4003" t="s">
        <v>4185</v>
      </c>
      <c r="D20" s="4120">
        <f>+SUM(F2_ALL!D11:F11)</f>
        <v>0</v>
      </c>
      <c r="E20" s="4126"/>
      <c r="F20" s="4120">
        <f>+F2_ALL!M11</f>
        <v>0</v>
      </c>
      <c r="G20" s="4123"/>
      <c r="H20" s="4127"/>
    </row>
    <row r="21" spans="1:8" ht="30.75" customHeight="1">
      <c r="A21" s="4002" t="s">
        <v>3068</v>
      </c>
      <c r="B21" s="4007" t="s">
        <v>1659</v>
      </c>
      <c r="C21" s="3363" t="s">
        <v>4186</v>
      </c>
      <c r="D21" s="4120">
        <f>+SUM(F2_ALL!D12:F12)</f>
        <v>0</v>
      </c>
      <c r="E21" s="4126"/>
      <c r="F21" s="4120">
        <f>+F2_ALL!M12</f>
        <v>0</v>
      </c>
      <c r="G21" s="4123"/>
    </row>
    <row r="22" spans="1:8" ht="30.75" customHeight="1">
      <c r="A22" s="4002" t="s">
        <v>3070</v>
      </c>
      <c r="B22" s="4007" t="s">
        <v>1661</v>
      </c>
      <c r="C22" s="3363" t="s">
        <v>4191</v>
      </c>
      <c r="D22" s="4120">
        <f>+SUM(F2_ALL!D17:F17)</f>
        <v>0</v>
      </c>
      <c r="E22" s="4126"/>
      <c r="F22" s="4120">
        <f>+F2_ALL!M17</f>
        <v>0</v>
      </c>
      <c r="G22" s="4123"/>
    </row>
    <row r="23" spans="1:8" ht="30.75" customHeight="1">
      <c r="A23" s="4002" t="s">
        <v>3071</v>
      </c>
      <c r="B23" s="4007" t="s">
        <v>2936</v>
      </c>
      <c r="C23" s="3363" t="s">
        <v>4285</v>
      </c>
      <c r="D23" s="4120">
        <f>+SUM(F2_ALL!D23:F23)-SUM(F2_ALL!D25:F25)</f>
        <v>0</v>
      </c>
      <c r="E23" s="4126"/>
      <c r="F23" s="4120">
        <f>+F2_ALL!M23-F2_ALL!M25</f>
        <v>0</v>
      </c>
      <c r="G23" s="4123"/>
    </row>
    <row r="24" spans="1:8" ht="30.75" customHeight="1">
      <c r="A24" s="4002" t="s">
        <v>3072</v>
      </c>
      <c r="B24" s="4007" t="s">
        <v>4217</v>
      </c>
      <c r="C24" s="3363" t="s">
        <v>4278</v>
      </c>
      <c r="D24" s="4120">
        <f>+SUM(F2_ALL!D25:F25)+SUM(F2_ALL!D37:F37)</f>
        <v>0</v>
      </c>
      <c r="E24" s="4126"/>
      <c r="F24" s="4120">
        <f>+F2_ALL!M25+F2_ALL!M37</f>
        <v>0</v>
      </c>
      <c r="G24" s="4123"/>
    </row>
    <row r="25" spans="1:8" ht="30.75" customHeight="1">
      <c r="A25" s="4002" t="s">
        <v>3108</v>
      </c>
      <c r="B25" s="4007" t="s">
        <v>4219</v>
      </c>
      <c r="C25" s="3363" t="s">
        <v>4218</v>
      </c>
      <c r="D25" s="4120">
        <f>+SUM(F2_ALL!D32:F32)</f>
        <v>0</v>
      </c>
      <c r="E25" s="4126"/>
      <c r="F25" s="4120">
        <f>+F2_ALL!M32</f>
        <v>0</v>
      </c>
      <c r="G25" s="4123"/>
    </row>
    <row r="26" spans="1:8" ht="30.75" customHeight="1">
      <c r="A26" s="4002" t="s">
        <v>3110</v>
      </c>
      <c r="B26" s="4007" t="s">
        <v>4232</v>
      </c>
      <c r="C26" s="3363" t="s">
        <v>4220</v>
      </c>
      <c r="D26" s="4120">
        <f>+SUM(F2_ALL!D33:F33)-SUM(F2_ALL!D37:F37)</f>
        <v>0</v>
      </c>
      <c r="E26" s="4126"/>
      <c r="F26" s="4120">
        <f>+F2_ALL!M33-F2_ALL!M37</f>
        <v>0</v>
      </c>
      <c r="G26" s="4123"/>
    </row>
    <row r="27" spans="1:8" ht="30.75" customHeight="1">
      <c r="A27" s="4002" t="s">
        <v>3111</v>
      </c>
      <c r="B27" s="4007" t="s">
        <v>4234</v>
      </c>
      <c r="C27" s="3363" t="s">
        <v>4279</v>
      </c>
      <c r="D27" s="4120">
        <f>+SUM(F2_ALL!D40:F40)</f>
        <v>0</v>
      </c>
      <c r="E27" s="4126"/>
      <c r="F27" s="4120">
        <f>+F2_ALL!M40</f>
        <v>0</v>
      </c>
      <c r="G27" s="4123"/>
    </row>
    <row r="28" spans="1:8" ht="30.75" customHeight="1">
      <c r="A28" s="4002" t="s">
        <v>3112</v>
      </c>
      <c r="B28" s="4007" t="s">
        <v>4236</v>
      </c>
      <c r="C28" s="3363" t="s">
        <v>4237</v>
      </c>
      <c r="D28" s="4120">
        <f>+SUM(F2_ALL!D42:F42)+F2_ALL!D41</f>
        <v>0</v>
      </c>
      <c r="E28" s="4126"/>
      <c r="F28" s="4120">
        <f>+F2_ALL!M42</f>
        <v>0</v>
      </c>
      <c r="G28" s="4123"/>
    </row>
    <row r="29" spans="1:8" ht="30.75" customHeight="1" thickBot="1">
      <c r="A29" s="4085" t="s">
        <v>3113</v>
      </c>
      <c r="B29" s="4022" t="s">
        <v>766</v>
      </c>
      <c r="C29" s="4110" t="s">
        <v>4286</v>
      </c>
      <c r="D29" s="4128"/>
      <c r="E29" s="4129"/>
      <c r="F29" s="4128"/>
      <c r="G29" s="4120" t="e">
        <f>+F20/E10</f>
        <v>#DIV/0!</v>
      </c>
    </row>
    <row r="32" spans="1:8" ht="15" thickBot="1"/>
    <row r="33" spans="1:7" ht="60" customHeight="1" thickBot="1">
      <c r="A33" s="5235" t="s">
        <v>4287</v>
      </c>
      <c r="B33" s="5236"/>
      <c r="C33" s="5236"/>
      <c r="D33" s="5236"/>
      <c r="E33" s="5236"/>
      <c r="F33" s="5236"/>
      <c r="G33" s="5237"/>
    </row>
    <row r="34" spans="1:7" s="3319" customFormat="1" ht="55.9" customHeight="1">
      <c r="A34" s="5123" t="s">
        <v>1651</v>
      </c>
      <c r="B34" s="5344" t="s">
        <v>4059</v>
      </c>
      <c r="C34" s="5127" t="s">
        <v>1415</v>
      </c>
      <c r="D34" s="3316" t="s">
        <v>2783</v>
      </c>
      <c r="E34" s="3316" t="s">
        <v>4052</v>
      </c>
      <c r="F34" s="3316" t="s">
        <v>4283</v>
      </c>
      <c r="G34" s="3317" t="s">
        <v>4284</v>
      </c>
    </row>
    <row r="35" spans="1:7" s="3319" customFormat="1" ht="30.75" customHeight="1">
      <c r="A35" s="5381"/>
      <c r="B35" s="5382"/>
      <c r="C35" s="5128"/>
      <c r="D35" s="3992" t="s">
        <v>3273</v>
      </c>
      <c r="E35" s="3992" t="s">
        <v>3274</v>
      </c>
      <c r="F35" s="3992" t="s">
        <v>3275</v>
      </c>
      <c r="G35" s="4091" t="s">
        <v>3276</v>
      </c>
    </row>
    <row r="36" spans="1:7" s="3319" customFormat="1" ht="30.75" customHeight="1">
      <c r="A36" s="4002" t="s">
        <v>3273</v>
      </c>
      <c r="B36" s="4119">
        <v>1</v>
      </c>
      <c r="C36" s="4003" t="s">
        <v>4060</v>
      </c>
      <c r="D36" s="4120">
        <f>+SUM(F3_ALL!D12:F12)</f>
        <v>0</v>
      </c>
      <c r="E36" s="4121">
        <f>+F3_ALL!M12</f>
        <v>0</v>
      </c>
      <c r="F36" s="4122"/>
      <c r="G36" s="4123"/>
    </row>
    <row r="37" spans="1:7" ht="30" customHeight="1">
      <c r="A37" s="4002" t="s">
        <v>3274</v>
      </c>
      <c r="B37" s="4007" t="s">
        <v>1420</v>
      </c>
      <c r="C37" s="3363" t="s">
        <v>4061</v>
      </c>
      <c r="D37" s="4120">
        <f>+SUM(F3_ALL!D13:F13)</f>
        <v>0</v>
      </c>
      <c r="E37" s="4121">
        <f>+F3_ALL!M13</f>
        <v>0</v>
      </c>
      <c r="F37" s="4122"/>
      <c r="G37" s="4123"/>
    </row>
    <row r="38" spans="1:7" ht="30" customHeight="1">
      <c r="A38" s="4002" t="s">
        <v>3275</v>
      </c>
      <c r="B38" s="4007" t="s">
        <v>1601</v>
      </c>
      <c r="C38" s="3363" t="s">
        <v>4067</v>
      </c>
      <c r="D38" s="4120">
        <f>+F3_ALL!F16</f>
        <v>0</v>
      </c>
      <c r="E38" s="4121">
        <f>+F3_ALL!M16</f>
        <v>0</v>
      </c>
      <c r="F38" s="4122"/>
      <c r="G38" s="4123"/>
    </row>
    <row r="39" spans="1:7" ht="30" customHeight="1">
      <c r="A39" s="3322" t="s">
        <v>3276</v>
      </c>
      <c r="B39" s="4007" t="s">
        <v>1656</v>
      </c>
      <c r="C39" s="3363" t="s">
        <v>4288</v>
      </c>
      <c r="D39" s="4120">
        <f>+SUM(F3_ALL!D36:E36)</f>
        <v>0</v>
      </c>
      <c r="E39" s="4121">
        <f>+F3_ALL!M36</f>
        <v>0</v>
      </c>
      <c r="F39" s="4122"/>
      <c r="G39" s="4123"/>
    </row>
    <row r="40" spans="1:7" ht="30" customHeight="1">
      <c r="A40" s="4002" t="s">
        <v>3277</v>
      </c>
      <c r="B40" s="4007" t="s">
        <v>3763</v>
      </c>
      <c r="C40" s="3363" t="s">
        <v>4088</v>
      </c>
      <c r="D40" s="4120">
        <f>+SUM(F3_ALL!D39:E39)</f>
        <v>0</v>
      </c>
      <c r="E40" s="4121">
        <f>+F3_ALL!M39</f>
        <v>0</v>
      </c>
      <c r="F40" s="4124"/>
      <c r="G40" s="4125"/>
    </row>
    <row r="41" spans="1:7" ht="30" customHeight="1">
      <c r="A41" s="4002" t="s">
        <v>3278</v>
      </c>
      <c r="B41" s="4007" t="s">
        <v>4121</v>
      </c>
      <c r="C41" s="3363" t="s">
        <v>4122</v>
      </c>
      <c r="D41" s="4120">
        <f>+SUM(F3_ALL!D47:E47)</f>
        <v>0</v>
      </c>
      <c r="E41" s="4121">
        <f>+F3_ALL!M47</f>
        <v>0</v>
      </c>
      <c r="F41" s="4124"/>
      <c r="G41" s="4125"/>
    </row>
    <row r="42" spans="1:7" ht="30" customHeight="1">
      <c r="A42" s="4002" t="s">
        <v>3324</v>
      </c>
      <c r="B42" s="4007" t="s">
        <v>4123</v>
      </c>
      <c r="C42" s="3363" t="s">
        <v>4124</v>
      </c>
      <c r="D42" s="4120">
        <f>+SUM(F3_ALL!D48:E48)</f>
        <v>0</v>
      </c>
      <c r="E42" s="4121">
        <f>+F3_ALL!M48</f>
        <v>0</v>
      </c>
      <c r="F42" s="4124"/>
      <c r="G42" s="4125"/>
    </row>
    <row r="43" spans="1:7" ht="30" customHeight="1">
      <c r="A43" s="4002" t="s">
        <v>3325</v>
      </c>
      <c r="B43" s="4007" t="s">
        <v>4134</v>
      </c>
      <c r="C43" s="3363" t="s">
        <v>4135</v>
      </c>
      <c r="D43" s="4120">
        <f>+SUM(F3_ALL!D52:E52)</f>
        <v>0</v>
      </c>
      <c r="E43" s="4121">
        <f>+F3_ALL!M52</f>
        <v>0</v>
      </c>
      <c r="F43" s="4124"/>
      <c r="G43" s="4125"/>
    </row>
    <row r="44" spans="1:7" ht="30" customHeight="1">
      <c r="A44" s="4002" t="s">
        <v>3326</v>
      </c>
      <c r="B44" s="4007" t="s">
        <v>4137</v>
      </c>
      <c r="C44" s="3363" t="s">
        <v>4267</v>
      </c>
      <c r="D44" s="4120">
        <f>+SUM(F3_ALL!D53:E53)</f>
        <v>0</v>
      </c>
      <c r="E44" s="4121">
        <f>+F3_ALL!M53</f>
        <v>0</v>
      </c>
      <c r="F44" s="4124"/>
      <c r="G44" s="4125"/>
    </row>
    <row r="45" spans="1:7" ht="30" customHeight="1">
      <c r="A45" s="4002" t="s">
        <v>3066</v>
      </c>
      <c r="B45" s="4007" t="s">
        <v>4156</v>
      </c>
      <c r="C45" s="3363" t="s">
        <v>4268</v>
      </c>
      <c r="D45" s="4120">
        <f>+SUM(F3_ALL!D54:E54)</f>
        <v>0</v>
      </c>
      <c r="E45" s="4121">
        <f>+F3_ALL!M54</f>
        <v>0</v>
      </c>
      <c r="F45" s="4124"/>
      <c r="G45" s="4125"/>
    </row>
    <row r="46" spans="1:7" ht="30.75" customHeight="1">
      <c r="A46" s="4002" t="s">
        <v>3067</v>
      </c>
      <c r="B46" s="4119">
        <v>2</v>
      </c>
      <c r="C46" s="4003" t="s">
        <v>4185</v>
      </c>
      <c r="D46" s="4120">
        <f>+SUM(F4_ALL!D11:E11)</f>
        <v>0</v>
      </c>
      <c r="E46" s="4126"/>
      <c r="F46" s="4120">
        <f>+F4_ALL!J11</f>
        <v>0</v>
      </c>
      <c r="G46" s="4123"/>
    </row>
    <row r="47" spans="1:7" ht="30.75" customHeight="1">
      <c r="A47" s="4002" t="s">
        <v>3068</v>
      </c>
      <c r="B47" s="4007" t="s">
        <v>1659</v>
      </c>
      <c r="C47" s="3363" t="s">
        <v>4186</v>
      </c>
      <c r="D47" s="4120">
        <f>+SUM(F4_ALL!D12:E12)</f>
        <v>0</v>
      </c>
      <c r="E47" s="4126"/>
      <c r="F47" s="4120">
        <f>+F4_ALL!J12</f>
        <v>0</v>
      </c>
      <c r="G47" s="4123"/>
    </row>
    <row r="48" spans="1:7" ht="30.75" customHeight="1">
      <c r="A48" s="4002" t="s">
        <v>3070</v>
      </c>
      <c r="B48" s="4007" t="s">
        <v>1661</v>
      </c>
      <c r="C48" s="3363" t="s">
        <v>4191</v>
      </c>
      <c r="D48" s="4120">
        <f>+SUM(F4_ALL!D13:E13)</f>
        <v>0</v>
      </c>
      <c r="E48" s="4126"/>
      <c r="F48" s="4120">
        <f>+F4_ALL!J13</f>
        <v>0</v>
      </c>
      <c r="G48" s="4123"/>
    </row>
    <row r="49" spans="1:7" ht="30.75" customHeight="1">
      <c r="A49" s="4002" t="s">
        <v>3071</v>
      </c>
      <c r="B49" s="4007" t="s">
        <v>2936</v>
      </c>
      <c r="C49" s="3363" t="s">
        <v>4285</v>
      </c>
      <c r="D49" s="4120">
        <f>+SUM(F4_ALL!D16:E16)</f>
        <v>0</v>
      </c>
      <c r="E49" s="4126"/>
      <c r="F49" s="4120">
        <f>+F4_ALL!J16</f>
        <v>0</v>
      </c>
      <c r="G49" s="4123"/>
    </row>
    <row r="50" spans="1:7" ht="30.75" customHeight="1">
      <c r="A50" s="4002" t="s">
        <v>3072</v>
      </c>
      <c r="B50" s="4007" t="s">
        <v>4217</v>
      </c>
      <c r="C50" s="3363" t="s">
        <v>4278</v>
      </c>
      <c r="D50" s="4120">
        <f>+SUM(F4_ALL!D17:E17)</f>
        <v>0</v>
      </c>
      <c r="E50" s="4126"/>
      <c r="F50" s="4120">
        <f>+F4_ALL!J17</f>
        <v>0</v>
      </c>
      <c r="G50" s="4123"/>
    </row>
    <row r="51" spans="1:7" ht="30.75" customHeight="1">
      <c r="A51" s="4002" t="s">
        <v>3108</v>
      </c>
      <c r="B51" s="4007" t="s">
        <v>4219</v>
      </c>
      <c r="C51" s="3363" t="s">
        <v>4218</v>
      </c>
      <c r="D51" s="4120">
        <f>+SUM(F4_ALL!D18:E18)</f>
        <v>0</v>
      </c>
      <c r="E51" s="4126"/>
      <c r="F51" s="4120">
        <f>+F4_ALL!J18</f>
        <v>0</v>
      </c>
      <c r="G51" s="4123"/>
    </row>
    <row r="52" spans="1:7" ht="30.75" customHeight="1">
      <c r="A52" s="4002" t="s">
        <v>3110</v>
      </c>
      <c r="B52" s="4007" t="s">
        <v>4232</v>
      </c>
      <c r="C52" s="3363" t="s">
        <v>4220</v>
      </c>
      <c r="D52" s="4120">
        <f>+SUM(F4_ALL!D19:E19)</f>
        <v>0</v>
      </c>
      <c r="E52" s="4126"/>
      <c r="F52" s="4120">
        <f>+F4_ALL!J19</f>
        <v>0</v>
      </c>
      <c r="G52" s="4123"/>
    </row>
    <row r="53" spans="1:7" ht="30.75" customHeight="1">
      <c r="A53" s="4002" t="s">
        <v>3111</v>
      </c>
      <c r="B53" s="4007" t="s">
        <v>4234</v>
      </c>
      <c r="C53" s="3363" t="s">
        <v>4279</v>
      </c>
      <c r="D53" s="4120">
        <f>+SUM(F4_ALL!D20:E20)</f>
        <v>0</v>
      </c>
      <c r="E53" s="4126"/>
      <c r="F53" s="4120">
        <f>+F4_ALL!J20</f>
        <v>0</v>
      </c>
      <c r="G53" s="4123"/>
    </row>
    <row r="54" spans="1:7" ht="30.75" customHeight="1">
      <c r="A54" s="4002" t="s">
        <v>3112</v>
      </c>
      <c r="B54" s="4007" t="s">
        <v>4236</v>
      </c>
      <c r="C54" s="3363" t="s">
        <v>4237</v>
      </c>
      <c r="D54" s="4120">
        <f>+SUM(F4_ALL!D21:E21)</f>
        <v>0</v>
      </c>
      <c r="E54" s="4126"/>
      <c r="F54" s="4120">
        <f>+F4_ALL!J21</f>
        <v>0</v>
      </c>
      <c r="G54" s="4123"/>
    </row>
    <row r="55" spans="1:7" ht="30.75" customHeight="1" thickBot="1">
      <c r="A55" s="4085" t="s">
        <v>3113</v>
      </c>
      <c r="B55" s="4022" t="s">
        <v>766</v>
      </c>
      <c r="C55" s="4110" t="s">
        <v>4289</v>
      </c>
      <c r="D55" s="4128"/>
      <c r="E55" s="4129"/>
      <c r="F55" s="4128"/>
      <c r="G55" s="4120" t="e">
        <f>+F46/E36</f>
        <v>#DIV/0!</v>
      </c>
    </row>
  </sheetData>
  <mergeCells count="8">
    <mergeCell ref="A34:A35"/>
    <mergeCell ref="B34:B35"/>
    <mergeCell ref="C34:C35"/>
    <mergeCell ref="A7:G7"/>
    <mergeCell ref="A8:A9"/>
    <mergeCell ref="B8:B9"/>
    <mergeCell ref="C8:C9"/>
    <mergeCell ref="A33:G33"/>
  </mergeCells>
  <pageMargins left="0.70866141732283505" right="0.70866141732283505" top="0.74803149606299202" bottom="0.74803149606299202" header="0.31496062992126" footer="0.31496062992126"/>
  <pageSetup paperSize="9" scale="50" orientation="landscape"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showGridLines="0" zoomScale="70" zoomScaleNormal="70" workbookViewId="0"/>
  </sheetViews>
  <sheetFormatPr defaultColWidth="11.42578125" defaultRowHeight="14.25"/>
  <cols>
    <col min="1" max="1" width="22.140625" style="3309" customWidth="1"/>
    <col min="2" max="2" width="12.5703125" style="3314" customWidth="1"/>
    <col min="3" max="3" width="133.7109375" style="3310" customWidth="1"/>
    <col min="4" max="7" width="20.7109375" style="3310" customWidth="1"/>
    <col min="8" max="16384" width="11.42578125" style="3310"/>
  </cols>
  <sheetData>
    <row r="1" spans="1:7" ht="15">
      <c r="A1" s="3893" t="s">
        <v>48</v>
      </c>
      <c r="B1" s="3893" t="s">
        <v>1032</v>
      </c>
    </row>
    <row r="2" spans="1:7" ht="15">
      <c r="A2" s="3893" t="s">
        <v>49</v>
      </c>
      <c r="B2" s="3893" t="s">
        <v>4020</v>
      </c>
    </row>
    <row r="3" spans="1:7" ht="15">
      <c r="A3" s="3893" t="s">
        <v>47</v>
      </c>
      <c r="B3" s="3893" t="s">
        <v>4048</v>
      </c>
    </row>
    <row r="4" spans="1:7" ht="15">
      <c r="A4" s="3893" t="s">
        <v>51</v>
      </c>
      <c r="B4" s="3893" t="s">
        <v>71</v>
      </c>
    </row>
    <row r="6" spans="1:7" ht="15.75" customHeight="1" thickBot="1">
      <c r="A6" s="3379"/>
    </row>
    <row r="7" spans="1:7" ht="29.25" customHeight="1" thickBot="1">
      <c r="A7" s="5235" t="s">
        <v>4282</v>
      </c>
      <c r="B7" s="5236"/>
      <c r="C7" s="5236"/>
      <c r="D7" s="5236"/>
      <c r="E7" s="5236"/>
      <c r="F7" s="5236"/>
      <c r="G7" s="5237"/>
    </row>
    <row r="8" spans="1:7" s="3319" customFormat="1" ht="55.9" customHeight="1">
      <c r="A8" s="5123" t="s">
        <v>1651</v>
      </c>
      <c r="B8" s="5344" t="s">
        <v>4059</v>
      </c>
      <c r="C8" s="5127" t="s">
        <v>1415</v>
      </c>
      <c r="D8" s="3316" t="s">
        <v>2783</v>
      </c>
      <c r="E8" s="3316" t="s">
        <v>4052</v>
      </c>
      <c r="F8" s="3316" t="s">
        <v>4283</v>
      </c>
      <c r="G8" s="3317" t="s">
        <v>4284</v>
      </c>
    </row>
    <row r="9" spans="1:7" s="3319" customFormat="1" ht="30.75" customHeight="1">
      <c r="A9" s="5381"/>
      <c r="B9" s="5382"/>
      <c r="C9" s="5128"/>
      <c r="D9" s="3992" t="s">
        <v>3273</v>
      </c>
      <c r="E9" s="3992" t="s">
        <v>3274</v>
      </c>
      <c r="F9" s="3992" t="s">
        <v>3275</v>
      </c>
      <c r="G9" s="4091" t="s">
        <v>3276</v>
      </c>
    </row>
    <row r="10" spans="1:7" s="3319" customFormat="1" ht="30.75" customHeight="1">
      <c r="A10" s="4002" t="s">
        <v>3273</v>
      </c>
      <c r="B10" s="4119">
        <v>1</v>
      </c>
      <c r="C10" s="4003" t="s">
        <v>4060</v>
      </c>
      <c r="D10" s="4120">
        <f>+SUM(F1_EUR!D12:G12)</f>
        <v>0</v>
      </c>
      <c r="E10" s="4121">
        <f>+F1_EUR!P12</f>
        <v>0</v>
      </c>
      <c r="F10" s="4122"/>
      <c r="G10" s="4123"/>
    </row>
    <row r="11" spans="1:7" ht="30" customHeight="1">
      <c r="A11" s="4002" t="s">
        <v>3274</v>
      </c>
      <c r="B11" s="4007" t="s">
        <v>1420</v>
      </c>
      <c r="C11" s="3363" t="s">
        <v>4061</v>
      </c>
      <c r="D11" s="4120">
        <f>+SUM(F1_EUR!D13:G13)</f>
        <v>0</v>
      </c>
      <c r="E11" s="4121">
        <f>+F1_EUR!P13</f>
        <v>0</v>
      </c>
      <c r="F11" s="4122"/>
      <c r="G11" s="4123"/>
    </row>
    <row r="12" spans="1:7" ht="30" customHeight="1">
      <c r="A12" s="4002" t="s">
        <v>3275</v>
      </c>
      <c r="B12" s="4007" t="s">
        <v>1601</v>
      </c>
      <c r="C12" s="3363" t="s">
        <v>4067</v>
      </c>
      <c r="D12" s="4120">
        <f>+F1_EUR!G19</f>
        <v>0</v>
      </c>
      <c r="E12" s="4121">
        <f>+F1_EUR!P19</f>
        <v>0</v>
      </c>
      <c r="F12" s="4122"/>
      <c r="G12" s="4123"/>
    </row>
    <row r="13" spans="1:7" ht="30" customHeight="1">
      <c r="A13" s="3322" t="s">
        <v>3276</v>
      </c>
      <c r="B13" s="4007" t="s">
        <v>1656</v>
      </c>
      <c r="C13" s="3363" t="s">
        <v>4082</v>
      </c>
      <c r="D13" s="4120">
        <f>+SUM(F1_EUR!D39:F39)</f>
        <v>0</v>
      </c>
      <c r="E13" s="4121">
        <f>+F1_EUR!P39</f>
        <v>0</v>
      </c>
      <c r="F13" s="4122"/>
      <c r="G13" s="4123"/>
    </row>
    <row r="14" spans="1:7" ht="30" customHeight="1">
      <c r="A14" s="4002" t="s">
        <v>3277</v>
      </c>
      <c r="B14" s="4007" t="s">
        <v>3763</v>
      </c>
      <c r="C14" s="3363" t="s">
        <v>4088</v>
      </c>
      <c r="D14" s="4120">
        <f>+SUM(F1_EUR!D43:F43)</f>
        <v>0</v>
      </c>
      <c r="E14" s="4121">
        <f>+F1_EUR!P43</f>
        <v>0</v>
      </c>
      <c r="F14" s="4124"/>
      <c r="G14" s="4125"/>
    </row>
    <row r="15" spans="1:7" ht="30" customHeight="1">
      <c r="A15" s="4002" t="s">
        <v>3278</v>
      </c>
      <c r="B15" s="4007" t="s">
        <v>4121</v>
      </c>
      <c r="C15" s="3363" t="s">
        <v>4122</v>
      </c>
      <c r="D15" s="4120">
        <f>+SUM(F1_EUR!D64:F64)</f>
        <v>0</v>
      </c>
      <c r="E15" s="4121">
        <f>+F1_EUR!P64</f>
        <v>0</v>
      </c>
      <c r="F15" s="4124"/>
      <c r="G15" s="4125"/>
    </row>
    <row r="16" spans="1:7" ht="30" customHeight="1">
      <c r="A16" s="4002" t="s">
        <v>3324</v>
      </c>
      <c r="B16" s="4007" t="s">
        <v>4123</v>
      </c>
      <c r="C16" s="3363" t="s">
        <v>4124</v>
      </c>
      <c r="D16" s="4120">
        <f>+F1_EUR!D65+F1_EUR!E65+F1_EUR!F65</f>
        <v>0</v>
      </c>
      <c r="E16" s="4121">
        <f>+F1_EUR!P65</f>
        <v>0</v>
      </c>
      <c r="F16" s="4124"/>
      <c r="G16" s="4125"/>
    </row>
    <row r="17" spans="1:8" ht="30" customHeight="1">
      <c r="A17" s="4002" t="s">
        <v>3325</v>
      </c>
      <c r="B17" s="4007" t="s">
        <v>4134</v>
      </c>
      <c r="C17" s="3363" t="s">
        <v>4135</v>
      </c>
      <c r="D17" s="4120">
        <f>+SUM(F1_EUR!D69:G69)</f>
        <v>0</v>
      </c>
      <c r="E17" s="4121">
        <f>+F1_EUR!P69</f>
        <v>0</v>
      </c>
      <c r="F17" s="4124"/>
      <c r="G17" s="4125"/>
    </row>
    <row r="18" spans="1:8" ht="30" customHeight="1">
      <c r="A18" s="4002" t="s">
        <v>3326</v>
      </c>
      <c r="B18" s="4007" t="s">
        <v>4137</v>
      </c>
      <c r="C18" s="3363" t="s">
        <v>4267</v>
      </c>
      <c r="D18" s="4120">
        <f>+SUM(F1_EUR!D70:F70)</f>
        <v>0</v>
      </c>
      <c r="E18" s="4121">
        <f>+F1_EUR!P70</f>
        <v>0</v>
      </c>
      <c r="F18" s="4124"/>
      <c r="G18" s="4125"/>
    </row>
    <row r="19" spans="1:8" ht="30" customHeight="1">
      <c r="A19" s="4002" t="s">
        <v>3066</v>
      </c>
      <c r="B19" s="4007" t="s">
        <v>4156</v>
      </c>
      <c r="C19" s="3363" t="s">
        <v>4268</v>
      </c>
      <c r="D19" s="4120">
        <f>+SUM(F1_EUR!D77:F77)</f>
        <v>0</v>
      </c>
      <c r="E19" s="4121">
        <f>+F1_EUR!P77</f>
        <v>0</v>
      </c>
      <c r="F19" s="4124"/>
      <c r="G19" s="4125"/>
    </row>
    <row r="20" spans="1:8" ht="30.75" customHeight="1">
      <c r="A20" s="4002" t="s">
        <v>3067</v>
      </c>
      <c r="B20" s="4119">
        <v>2</v>
      </c>
      <c r="C20" s="4003" t="s">
        <v>4185</v>
      </c>
      <c r="D20" s="4120">
        <f>+SUM(F2_EUR!D11:F11)</f>
        <v>0</v>
      </c>
      <c r="E20" s="4126"/>
      <c r="F20" s="4120">
        <f>+F2_EUR!M11</f>
        <v>0</v>
      </c>
      <c r="G20" s="4123"/>
      <c r="H20" s="4127"/>
    </row>
    <row r="21" spans="1:8" ht="30.75" customHeight="1">
      <c r="A21" s="4002" t="s">
        <v>3068</v>
      </c>
      <c r="B21" s="4007" t="s">
        <v>1659</v>
      </c>
      <c r="C21" s="3363" t="s">
        <v>4186</v>
      </c>
      <c r="D21" s="4120">
        <f>+SUM(F2_EUR!D12:F12)</f>
        <v>0</v>
      </c>
      <c r="E21" s="4126"/>
      <c r="F21" s="4120">
        <f>+F2_EUR!M12</f>
        <v>0</v>
      </c>
      <c r="G21" s="4123"/>
    </row>
    <row r="22" spans="1:8" ht="30.75" customHeight="1">
      <c r="A22" s="4002" t="s">
        <v>3070</v>
      </c>
      <c r="B22" s="4007" t="s">
        <v>1661</v>
      </c>
      <c r="C22" s="3363" t="s">
        <v>4191</v>
      </c>
      <c r="D22" s="4120">
        <f>+SUM(F2_EUR!D17:F17)</f>
        <v>0</v>
      </c>
      <c r="E22" s="4126"/>
      <c r="F22" s="4120">
        <f>+F2_EUR!M17</f>
        <v>0</v>
      </c>
      <c r="G22" s="4123"/>
    </row>
    <row r="23" spans="1:8" ht="30.75" customHeight="1">
      <c r="A23" s="4002" t="s">
        <v>3071</v>
      </c>
      <c r="B23" s="4007" t="s">
        <v>2936</v>
      </c>
      <c r="C23" s="3363" t="s">
        <v>4285</v>
      </c>
      <c r="D23" s="4120">
        <f>+SUM(F2_EUR!D23:F23)-SUM(F2_EUR!D25:F25)</f>
        <v>0</v>
      </c>
      <c r="E23" s="4126"/>
      <c r="F23" s="4120">
        <f>+F2_EUR!M23-F2_EUR!M25</f>
        <v>0</v>
      </c>
      <c r="G23" s="4123"/>
    </row>
    <row r="24" spans="1:8" ht="30.75" customHeight="1">
      <c r="A24" s="4002" t="s">
        <v>3072</v>
      </c>
      <c r="B24" s="4007" t="s">
        <v>4217</v>
      </c>
      <c r="C24" s="3363" t="s">
        <v>4278</v>
      </c>
      <c r="D24" s="4120">
        <f>+SUM(F2_EUR!D25:F25)+SUM(F2_EUR!D37:F37)</f>
        <v>0</v>
      </c>
      <c r="E24" s="4126"/>
      <c r="F24" s="4120">
        <f>+F2_EUR!M25+F2_EUR!M37</f>
        <v>0</v>
      </c>
      <c r="G24" s="4123"/>
    </row>
    <row r="25" spans="1:8" ht="30.75" customHeight="1">
      <c r="A25" s="4002" t="s">
        <v>3108</v>
      </c>
      <c r="B25" s="4007" t="s">
        <v>4219</v>
      </c>
      <c r="C25" s="3363" t="s">
        <v>4218</v>
      </c>
      <c r="D25" s="4120">
        <f>+SUM(F2_EUR!D32:F32)</f>
        <v>0</v>
      </c>
      <c r="E25" s="4126"/>
      <c r="F25" s="4120">
        <f>+F2_EUR!M32</f>
        <v>0</v>
      </c>
      <c r="G25" s="4123"/>
    </row>
    <row r="26" spans="1:8" ht="30.75" customHeight="1">
      <c r="A26" s="4002" t="s">
        <v>3110</v>
      </c>
      <c r="B26" s="4007" t="s">
        <v>4232</v>
      </c>
      <c r="C26" s="3363" t="s">
        <v>4220</v>
      </c>
      <c r="D26" s="4120">
        <f>+SUM(F2_EUR!D33:F33)-SUM(F2_EUR!D37:F37)</f>
        <v>0</v>
      </c>
      <c r="E26" s="4126"/>
      <c r="F26" s="4120">
        <f>+F2_EUR!M33-F2_EUR!M37</f>
        <v>0</v>
      </c>
      <c r="G26" s="4123"/>
    </row>
    <row r="27" spans="1:8" ht="30.75" customHeight="1">
      <c r="A27" s="4002" t="s">
        <v>3111</v>
      </c>
      <c r="B27" s="4007" t="s">
        <v>4234</v>
      </c>
      <c r="C27" s="3363" t="s">
        <v>4279</v>
      </c>
      <c r="D27" s="4120">
        <f>+SUM(F2_EUR!D40:F40)</f>
        <v>0</v>
      </c>
      <c r="E27" s="4126"/>
      <c r="F27" s="4120">
        <f>+F2_EUR!M40</f>
        <v>0</v>
      </c>
      <c r="G27" s="4123"/>
    </row>
    <row r="28" spans="1:8" ht="30.75" customHeight="1">
      <c r="A28" s="4002" t="s">
        <v>3112</v>
      </c>
      <c r="B28" s="4007" t="s">
        <v>4236</v>
      </c>
      <c r="C28" s="3363" t="s">
        <v>4237</v>
      </c>
      <c r="D28" s="4120">
        <f>+SUM(F2_EUR!D42:F42)+F2_EUR!D41</f>
        <v>0</v>
      </c>
      <c r="E28" s="4126"/>
      <c r="F28" s="4120">
        <f>+F2_EUR!M42</f>
        <v>0</v>
      </c>
      <c r="G28" s="4123"/>
    </row>
    <row r="29" spans="1:8" ht="30.75" customHeight="1" thickBot="1">
      <c r="A29" s="4085" t="s">
        <v>3113</v>
      </c>
      <c r="B29" s="4022" t="s">
        <v>766</v>
      </c>
      <c r="C29" s="4110" t="s">
        <v>4286</v>
      </c>
      <c r="D29" s="4128"/>
      <c r="E29" s="4129"/>
      <c r="F29" s="4128"/>
      <c r="G29" s="4120" t="e">
        <f>+F20/E10</f>
        <v>#DIV/0!</v>
      </c>
    </row>
    <row r="32" spans="1:8" ht="15" thickBot="1"/>
    <row r="33" spans="1:7" ht="60" customHeight="1" thickBot="1">
      <c r="A33" s="5235" t="s">
        <v>4287</v>
      </c>
      <c r="B33" s="5236"/>
      <c r="C33" s="5236"/>
      <c r="D33" s="5236"/>
      <c r="E33" s="5236"/>
      <c r="F33" s="5236"/>
      <c r="G33" s="5237"/>
    </row>
    <row r="34" spans="1:7" s="3319" customFormat="1" ht="55.9" customHeight="1">
      <c r="A34" s="5123" t="s">
        <v>1651</v>
      </c>
      <c r="B34" s="5344" t="s">
        <v>4059</v>
      </c>
      <c r="C34" s="5127" t="s">
        <v>1415</v>
      </c>
      <c r="D34" s="3316" t="s">
        <v>2783</v>
      </c>
      <c r="E34" s="3316" t="s">
        <v>4052</v>
      </c>
      <c r="F34" s="3316" t="s">
        <v>4283</v>
      </c>
      <c r="G34" s="3317" t="s">
        <v>4284</v>
      </c>
    </row>
    <row r="35" spans="1:7" s="3319" customFormat="1" ht="30.75" customHeight="1">
      <c r="A35" s="5381"/>
      <c r="B35" s="5382"/>
      <c r="C35" s="5128"/>
      <c r="D35" s="3992" t="s">
        <v>3273</v>
      </c>
      <c r="E35" s="3992" t="s">
        <v>3274</v>
      </c>
      <c r="F35" s="3992" t="s">
        <v>3275</v>
      </c>
      <c r="G35" s="4091" t="s">
        <v>3276</v>
      </c>
    </row>
    <row r="36" spans="1:7" s="3319" customFormat="1" ht="30.75" customHeight="1">
      <c r="A36" s="4002" t="s">
        <v>3273</v>
      </c>
      <c r="B36" s="4119">
        <v>1</v>
      </c>
      <c r="C36" s="4003" t="s">
        <v>4060</v>
      </c>
      <c r="D36" s="4120">
        <f>+SUM(F3_EUR!D12:F12)</f>
        <v>0</v>
      </c>
      <c r="E36" s="4121">
        <f>+F3_EUR!M12</f>
        <v>0</v>
      </c>
      <c r="F36" s="4122"/>
      <c r="G36" s="4123"/>
    </row>
    <row r="37" spans="1:7" ht="30" customHeight="1">
      <c r="A37" s="4002" t="s">
        <v>3274</v>
      </c>
      <c r="B37" s="4007" t="s">
        <v>1420</v>
      </c>
      <c r="C37" s="3363" t="s">
        <v>4061</v>
      </c>
      <c r="D37" s="4120">
        <f>+SUM(F3_EUR!D13:F13)</f>
        <v>0</v>
      </c>
      <c r="E37" s="4121">
        <f>+F3_EUR!M13</f>
        <v>0</v>
      </c>
      <c r="F37" s="4122"/>
      <c r="G37" s="4123"/>
    </row>
    <row r="38" spans="1:7" ht="30" customHeight="1">
      <c r="A38" s="4002" t="s">
        <v>3275</v>
      </c>
      <c r="B38" s="4007" t="s">
        <v>1601</v>
      </c>
      <c r="C38" s="3363" t="s">
        <v>4067</v>
      </c>
      <c r="D38" s="4120">
        <f>+F3_EUR!F16</f>
        <v>0</v>
      </c>
      <c r="E38" s="4121">
        <f>+F3_EUR!M16</f>
        <v>0</v>
      </c>
      <c r="F38" s="4122"/>
      <c r="G38" s="4123"/>
    </row>
    <row r="39" spans="1:7" ht="30" customHeight="1">
      <c r="A39" s="3322" t="s">
        <v>3276</v>
      </c>
      <c r="B39" s="4007" t="s">
        <v>1656</v>
      </c>
      <c r="C39" s="3363" t="s">
        <v>4288</v>
      </c>
      <c r="D39" s="4120">
        <f>+SUM(F3_EUR!D36:E36)</f>
        <v>0</v>
      </c>
      <c r="E39" s="4121">
        <f>+F3_EUR!M36</f>
        <v>0</v>
      </c>
      <c r="F39" s="4122"/>
      <c r="G39" s="4123"/>
    </row>
    <row r="40" spans="1:7" ht="30" customHeight="1">
      <c r="A40" s="4002" t="s">
        <v>3277</v>
      </c>
      <c r="B40" s="4007" t="s">
        <v>3763</v>
      </c>
      <c r="C40" s="3363" t="s">
        <v>4088</v>
      </c>
      <c r="D40" s="4120">
        <f>+SUM(F3_EUR!D39:E39)</f>
        <v>0</v>
      </c>
      <c r="E40" s="4121">
        <f>+F3_EUR!M39</f>
        <v>0</v>
      </c>
      <c r="F40" s="4124"/>
      <c r="G40" s="4125"/>
    </row>
    <row r="41" spans="1:7" ht="30" customHeight="1">
      <c r="A41" s="4002" t="s">
        <v>3278</v>
      </c>
      <c r="B41" s="4007" t="s">
        <v>4121</v>
      </c>
      <c r="C41" s="3363" t="s">
        <v>4122</v>
      </c>
      <c r="D41" s="4120">
        <f>+SUM(F3_EUR!D47:E47)</f>
        <v>0</v>
      </c>
      <c r="E41" s="4121">
        <f>+F3_EUR!M47</f>
        <v>0</v>
      </c>
      <c r="F41" s="4124"/>
      <c r="G41" s="4125"/>
    </row>
    <row r="42" spans="1:7" ht="30" customHeight="1">
      <c r="A42" s="4002" t="s">
        <v>3324</v>
      </c>
      <c r="B42" s="4007" t="s">
        <v>4123</v>
      </c>
      <c r="C42" s="3363" t="s">
        <v>4124</v>
      </c>
      <c r="D42" s="4120">
        <f>+SUM(F3_EUR!D48:E48)</f>
        <v>0</v>
      </c>
      <c r="E42" s="4121">
        <f>+F3_EUR!M48</f>
        <v>0</v>
      </c>
      <c r="F42" s="4124"/>
      <c r="G42" s="4125"/>
    </row>
    <row r="43" spans="1:7" ht="30" customHeight="1">
      <c r="A43" s="4002" t="s">
        <v>3325</v>
      </c>
      <c r="B43" s="4007" t="s">
        <v>4134</v>
      </c>
      <c r="C43" s="3363" t="s">
        <v>4135</v>
      </c>
      <c r="D43" s="4120">
        <f>+SUM(F3_EUR!D52:E52)</f>
        <v>0</v>
      </c>
      <c r="E43" s="4121">
        <f>+F3_EUR!M52</f>
        <v>0</v>
      </c>
      <c r="F43" s="4124"/>
      <c r="G43" s="4125"/>
    </row>
    <row r="44" spans="1:7" ht="30" customHeight="1">
      <c r="A44" s="4002" t="s">
        <v>3326</v>
      </c>
      <c r="B44" s="4007" t="s">
        <v>4137</v>
      </c>
      <c r="C44" s="3363" t="s">
        <v>4267</v>
      </c>
      <c r="D44" s="4120">
        <f>+SUM(F3_EUR!D53:E53)</f>
        <v>0</v>
      </c>
      <c r="E44" s="4121">
        <f>+F3_EUR!M53</f>
        <v>0</v>
      </c>
      <c r="F44" s="4124"/>
      <c r="G44" s="4125"/>
    </row>
    <row r="45" spans="1:7" ht="30" customHeight="1">
      <c r="A45" s="4002" t="s">
        <v>3066</v>
      </c>
      <c r="B45" s="4007" t="s">
        <v>4156</v>
      </c>
      <c r="C45" s="3363" t="s">
        <v>4268</v>
      </c>
      <c r="D45" s="4120">
        <f>+SUM(F3_EUR!D54:E54)</f>
        <v>0</v>
      </c>
      <c r="E45" s="4121">
        <f>+F3_EUR!M54</f>
        <v>0</v>
      </c>
      <c r="F45" s="4124"/>
      <c r="G45" s="4125"/>
    </row>
    <row r="46" spans="1:7" ht="30.75" customHeight="1">
      <c r="A46" s="4002" t="s">
        <v>3067</v>
      </c>
      <c r="B46" s="4119">
        <v>2</v>
      </c>
      <c r="C46" s="4003" t="s">
        <v>4185</v>
      </c>
      <c r="D46" s="4120">
        <f>+SUM(F4_EUR!D11:E11)</f>
        <v>0</v>
      </c>
      <c r="E46" s="4126"/>
      <c r="F46" s="4120">
        <f>+F4_EUR!J11</f>
        <v>0</v>
      </c>
      <c r="G46" s="4123"/>
    </row>
    <row r="47" spans="1:7" ht="30.75" customHeight="1">
      <c r="A47" s="4002" t="s">
        <v>3068</v>
      </c>
      <c r="B47" s="4007" t="s">
        <v>1659</v>
      </c>
      <c r="C47" s="3363" t="s">
        <v>4186</v>
      </c>
      <c r="D47" s="4120">
        <f>+SUM(F4_EUR!D12:E12)</f>
        <v>0</v>
      </c>
      <c r="E47" s="4126"/>
      <c r="F47" s="4120">
        <f>+F4_EUR!J12</f>
        <v>0</v>
      </c>
      <c r="G47" s="4123"/>
    </row>
    <row r="48" spans="1:7" ht="30.75" customHeight="1">
      <c r="A48" s="4002" t="s">
        <v>3070</v>
      </c>
      <c r="B48" s="4007" t="s">
        <v>1661</v>
      </c>
      <c r="C48" s="3363" t="s">
        <v>4191</v>
      </c>
      <c r="D48" s="4120">
        <f>+SUM(F4_EUR!D13:E13)</f>
        <v>0</v>
      </c>
      <c r="E48" s="4126"/>
      <c r="F48" s="4120">
        <f>+F4_EUR!J13</f>
        <v>0</v>
      </c>
      <c r="G48" s="4123"/>
    </row>
    <row r="49" spans="1:7" ht="30.75" customHeight="1">
      <c r="A49" s="4002" t="s">
        <v>3071</v>
      </c>
      <c r="B49" s="4007" t="s">
        <v>2936</v>
      </c>
      <c r="C49" s="3363" t="s">
        <v>4285</v>
      </c>
      <c r="D49" s="4120">
        <f>+SUM(F4_EUR!D16:E16)</f>
        <v>0</v>
      </c>
      <c r="E49" s="4126"/>
      <c r="F49" s="4120">
        <f>+F4_EUR!J16</f>
        <v>0</v>
      </c>
      <c r="G49" s="4123"/>
    </row>
    <row r="50" spans="1:7" ht="30.75" customHeight="1">
      <c r="A50" s="4002" t="s">
        <v>3072</v>
      </c>
      <c r="B50" s="4007" t="s">
        <v>4217</v>
      </c>
      <c r="C50" s="3363" t="s">
        <v>4278</v>
      </c>
      <c r="D50" s="4120">
        <f>+SUM(F4_EUR!D17:E17)</f>
        <v>0</v>
      </c>
      <c r="E50" s="4126"/>
      <c r="F50" s="4120">
        <f>+F4_EUR!J17</f>
        <v>0</v>
      </c>
      <c r="G50" s="4123"/>
    </row>
    <row r="51" spans="1:7" ht="30.75" customHeight="1">
      <c r="A51" s="4002" t="s">
        <v>3108</v>
      </c>
      <c r="B51" s="4007" t="s">
        <v>4219</v>
      </c>
      <c r="C51" s="3363" t="s">
        <v>4218</v>
      </c>
      <c r="D51" s="4120">
        <f>+SUM(F4_EUR!D18:E18)</f>
        <v>0</v>
      </c>
      <c r="E51" s="4126"/>
      <c r="F51" s="4120">
        <f>+F4_EUR!J18</f>
        <v>0</v>
      </c>
      <c r="G51" s="4123"/>
    </row>
    <row r="52" spans="1:7" ht="30.75" customHeight="1">
      <c r="A52" s="4002" t="s">
        <v>3110</v>
      </c>
      <c r="B52" s="4007" t="s">
        <v>4232</v>
      </c>
      <c r="C52" s="3363" t="s">
        <v>4220</v>
      </c>
      <c r="D52" s="4120">
        <f>+SUM(F4_EUR!D19:E19)</f>
        <v>0</v>
      </c>
      <c r="E52" s="4126"/>
      <c r="F52" s="4120">
        <f>+F4_EUR!J19</f>
        <v>0</v>
      </c>
      <c r="G52" s="4123"/>
    </row>
    <row r="53" spans="1:7" ht="30.75" customHeight="1">
      <c r="A53" s="4002" t="s">
        <v>3111</v>
      </c>
      <c r="B53" s="4007" t="s">
        <v>4234</v>
      </c>
      <c r="C53" s="3363" t="s">
        <v>4279</v>
      </c>
      <c r="D53" s="4120">
        <f>+SUM(F4_EUR!D20:E20)</f>
        <v>0</v>
      </c>
      <c r="E53" s="4126"/>
      <c r="F53" s="4120">
        <f>+F4_EUR!J20</f>
        <v>0</v>
      </c>
      <c r="G53" s="4123"/>
    </row>
    <row r="54" spans="1:7" ht="30.75" customHeight="1">
      <c r="A54" s="4002" t="s">
        <v>3112</v>
      </c>
      <c r="B54" s="4007" t="s">
        <v>4236</v>
      </c>
      <c r="C54" s="3363" t="s">
        <v>4237</v>
      </c>
      <c r="D54" s="4120">
        <f>+SUM(F4_EUR!D21:E21)</f>
        <v>0</v>
      </c>
      <c r="E54" s="4126"/>
      <c r="F54" s="4120">
        <f>+F4_EUR!J21</f>
        <v>0</v>
      </c>
      <c r="G54" s="4123"/>
    </row>
    <row r="55" spans="1:7" ht="30.75" customHeight="1" thickBot="1">
      <c r="A55" s="4085" t="s">
        <v>3113</v>
      </c>
      <c r="B55" s="4022" t="s">
        <v>766</v>
      </c>
      <c r="C55" s="4110" t="s">
        <v>4289</v>
      </c>
      <c r="D55" s="4128"/>
      <c r="E55" s="4129"/>
      <c r="F55" s="4128"/>
      <c r="G55" s="4120" t="e">
        <f>+F46/E36</f>
        <v>#DIV/0!</v>
      </c>
    </row>
  </sheetData>
  <mergeCells count="8">
    <mergeCell ref="A34:A35"/>
    <mergeCell ref="B34:B35"/>
    <mergeCell ref="C34:C35"/>
    <mergeCell ref="A7:G7"/>
    <mergeCell ref="A8:A9"/>
    <mergeCell ref="B8:B9"/>
    <mergeCell ref="C8:C9"/>
    <mergeCell ref="A33:G33"/>
  </mergeCells>
  <pageMargins left="0.70866141732283505" right="0.70866141732283505" top="0.74803149606299202" bottom="0.74803149606299202" header="0.31496062992126" footer="0.31496062992126"/>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84"/>
  <sheetViews>
    <sheetView zoomScale="85" zoomScaleNormal="85" workbookViewId="0">
      <selection activeCell="C2" sqref="C2"/>
    </sheetView>
  </sheetViews>
  <sheetFormatPr defaultRowHeight="15"/>
  <cols>
    <col min="1" max="1" width="12.140625" style="64" customWidth="1"/>
    <col min="2" max="2" width="61" style="41" customWidth="1"/>
    <col min="3" max="8" width="17.140625" style="41" customWidth="1"/>
    <col min="9" max="9" width="12" style="64" customWidth="1"/>
    <col min="10" max="10" width="13.7109375" style="64" customWidth="1"/>
    <col min="11" max="11" width="12.7109375" style="64" bestFit="1" customWidth="1"/>
    <col min="12" max="12" width="10.28515625" style="64" bestFit="1" customWidth="1"/>
    <col min="13" max="13" width="12.7109375" style="64" bestFit="1" customWidth="1"/>
    <col min="14" max="16384" width="9.140625" style="64"/>
  </cols>
  <sheetData>
    <row r="1" spans="1:8" s="2" customFormat="1">
      <c r="B1" s="41" t="s">
        <v>48</v>
      </c>
      <c r="C1" s="41" t="s">
        <v>805</v>
      </c>
      <c r="D1" s="41"/>
      <c r="E1" s="41"/>
      <c r="F1" s="41"/>
      <c r="G1" s="41"/>
      <c r="H1" s="41"/>
    </row>
    <row r="2" spans="1:8">
      <c r="A2" s="2"/>
      <c r="B2" s="41" t="s">
        <v>49</v>
      </c>
      <c r="C2" s="41" t="s">
        <v>671</v>
      </c>
    </row>
    <row r="3" spans="1:8">
      <c r="A3" s="2"/>
      <c r="B3" s="41" t="s">
        <v>47</v>
      </c>
      <c r="C3" s="41" t="s">
        <v>52</v>
      </c>
      <c r="D3" s="217"/>
    </row>
    <row r="4" spans="1:8">
      <c r="A4" s="2"/>
      <c r="B4" s="41" t="s">
        <v>50</v>
      </c>
      <c r="C4" s="41" t="s">
        <v>53</v>
      </c>
      <c r="D4" s="217"/>
    </row>
    <row r="5" spans="1:8">
      <c r="A5" s="2"/>
      <c r="B5" s="41" t="s">
        <v>51</v>
      </c>
      <c r="C5" s="41" t="s">
        <v>71</v>
      </c>
      <c r="D5" s="217"/>
    </row>
    <row r="7" spans="1:8">
      <c r="A7" s="210"/>
      <c r="B7" s="208"/>
      <c r="C7" s="211" t="s">
        <v>703</v>
      </c>
      <c r="D7" s="193"/>
      <c r="E7" s="192"/>
      <c r="F7" s="193"/>
      <c r="G7" s="192"/>
      <c r="H7" s="194"/>
    </row>
    <row r="8" spans="1:8">
      <c r="A8" s="212"/>
      <c r="B8" s="196" t="s">
        <v>199</v>
      </c>
      <c r="C8" s="213" t="s">
        <v>704</v>
      </c>
      <c r="D8" s="4411" t="s">
        <v>700</v>
      </c>
      <c r="E8" s="4412"/>
      <c r="F8" s="4411" t="s">
        <v>701</v>
      </c>
      <c r="G8" s="4412"/>
      <c r="H8" s="214" t="s">
        <v>486</v>
      </c>
    </row>
    <row r="9" spans="1:8" ht="23.25" customHeight="1">
      <c r="A9" s="202" t="s">
        <v>200</v>
      </c>
      <c r="B9" s="203" t="s">
        <v>702</v>
      </c>
      <c r="C9" s="215" t="s">
        <v>705</v>
      </c>
      <c r="D9" s="204" t="s">
        <v>118</v>
      </c>
      <c r="E9" s="205" t="s">
        <v>115</v>
      </c>
      <c r="F9" s="205" t="s">
        <v>118</v>
      </c>
      <c r="G9" s="205" t="s">
        <v>115</v>
      </c>
      <c r="H9" s="216"/>
    </row>
    <row r="10" spans="1:8">
      <c r="A10" s="146">
        <v>1</v>
      </c>
      <c r="B10" s="147" t="s">
        <v>201</v>
      </c>
      <c r="C10" s="140">
        <f>C82+C184</f>
        <v>0</v>
      </c>
      <c r="D10" s="140">
        <f>D11+D34+D85+D101+D118+D155+D171</f>
        <v>0</v>
      </c>
      <c r="E10" s="140">
        <f>E11+E34+E85+E101+E118+E155+E171</f>
        <v>0</v>
      </c>
      <c r="F10" s="140">
        <f>F11+F34+F85+F101+F118+F155+F171</f>
        <v>0</v>
      </c>
      <c r="G10" s="140">
        <f>G11+G34+G85+G101+G118+G155+G171</f>
        <v>0</v>
      </c>
      <c r="H10" s="136">
        <f>SUM(C10:G10)</f>
        <v>0</v>
      </c>
    </row>
    <row r="11" spans="1:8">
      <c r="A11" s="148">
        <v>11</v>
      </c>
      <c r="B11" s="149" t="s">
        <v>202</v>
      </c>
      <c r="C11" s="138"/>
      <c r="D11" s="141">
        <f>D12+D16</f>
        <v>0</v>
      </c>
      <c r="E11" s="141">
        <f>E12+E16</f>
        <v>0</v>
      </c>
      <c r="F11" s="141">
        <f>F12+F16</f>
        <v>0</v>
      </c>
      <c r="G11" s="141">
        <f>G12+G16</f>
        <v>0</v>
      </c>
      <c r="H11" s="142">
        <f>SUM(D11:G11)</f>
        <v>0</v>
      </c>
    </row>
    <row r="12" spans="1:8">
      <c r="A12" s="150">
        <v>111</v>
      </c>
      <c r="B12" s="129" t="s">
        <v>203</v>
      </c>
      <c r="C12" s="138"/>
      <c r="D12" s="141">
        <f>SUM(D13:D15)</f>
        <v>0</v>
      </c>
      <c r="E12" s="141">
        <f>SUM(E13:E15)</f>
        <v>0</v>
      </c>
      <c r="F12" s="141">
        <f>SUM(F13:F15)</f>
        <v>0</v>
      </c>
      <c r="G12" s="141">
        <f>SUM(G13:G15)</f>
        <v>0</v>
      </c>
      <c r="H12" s="142">
        <f t="shared" ref="H12:H33" si="0">SUM(D12:G12)</f>
        <v>0</v>
      </c>
    </row>
    <row r="13" spans="1:8">
      <c r="A13" s="151" t="s">
        <v>204</v>
      </c>
      <c r="B13" s="132" t="s">
        <v>205</v>
      </c>
      <c r="C13" s="138"/>
      <c r="D13" s="137"/>
      <c r="E13" s="137"/>
      <c r="F13" s="137"/>
      <c r="G13" s="137"/>
      <c r="H13" s="142">
        <f t="shared" si="0"/>
        <v>0</v>
      </c>
    </row>
    <row r="14" spans="1:8">
      <c r="A14" s="151" t="s">
        <v>206</v>
      </c>
      <c r="B14" s="132" t="s">
        <v>207</v>
      </c>
      <c r="C14" s="138"/>
      <c r="D14" s="137"/>
      <c r="E14" s="137"/>
      <c r="F14" s="137"/>
      <c r="G14" s="137"/>
      <c r="H14" s="142">
        <f t="shared" si="0"/>
        <v>0</v>
      </c>
    </row>
    <row r="15" spans="1:8">
      <c r="A15" s="151">
        <v>1117</v>
      </c>
      <c r="B15" s="132" t="s">
        <v>65</v>
      </c>
      <c r="C15" s="138"/>
      <c r="D15" s="137"/>
      <c r="E15" s="137"/>
      <c r="F15" s="137"/>
      <c r="G15" s="137"/>
      <c r="H15" s="142">
        <f t="shared" si="0"/>
        <v>0</v>
      </c>
    </row>
    <row r="16" spans="1:8">
      <c r="A16" s="150">
        <v>112</v>
      </c>
      <c r="B16" s="186" t="s">
        <v>66</v>
      </c>
      <c r="C16" s="138"/>
      <c r="D16" s="141">
        <f>D17+D20+D23+D29+D32+D33</f>
        <v>0</v>
      </c>
      <c r="E16" s="141">
        <f>E17+E20+E23+E29+E32+E33</f>
        <v>0</v>
      </c>
      <c r="F16" s="141">
        <f>F17+F20+F23+F29+F32+F33</f>
        <v>0</v>
      </c>
      <c r="G16" s="141">
        <f>G17+G20+G23+G29+G32+G33</f>
        <v>0</v>
      </c>
      <c r="H16" s="142">
        <f t="shared" si="0"/>
        <v>0</v>
      </c>
    </row>
    <row r="17" spans="1:8">
      <c r="A17" s="151">
        <v>1121</v>
      </c>
      <c r="B17" s="132" t="s">
        <v>208</v>
      </c>
      <c r="C17" s="138"/>
      <c r="D17" s="141">
        <f>SUM(D18:D19)</f>
        <v>0</v>
      </c>
      <c r="E17" s="141">
        <f>SUM(E18:E19)</f>
        <v>0</v>
      </c>
      <c r="F17" s="141">
        <f>SUM(F18:F19)</f>
        <v>0</v>
      </c>
      <c r="G17" s="141">
        <f>SUM(G18:G19)</f>
        <v>0</v>
      </c>
      <c r="H17" s="142">
        <f t="shared" si="0"/>
        <v>0</v>
      </c>
    </row>
    <row r="18" spans="1:8">
      <c r="A18" s="151">
        <v>11211</v>
      </c>
      <c r="B18" s="132" t="s">
        <v>209</v>
      </c>
      <c r="C18" s="138"/>
      <c r="D18" s="137"/>
      <c r="E18" s="137"/>
      <c r="F18" s="137"/>
      <c r="G18" s="137"/>
      <c r="H18" s="142">
        <f t="shared" si="0"/>
        <v>0</v>
      </c>
    </row>
    <row r="19" spans="1:8">
      <c r="A19" s="151">
        <v>11219</v>
      </c>
      <c r="B19" s="132" t="s">
        <v>210</v>
      </c>
      <c r="C19" s="138"/>
      <c r="D19" s="137"/>
      <c r="E19" s="137"/>
      <c r="F19" s="137"/>
      <c r="G19" s="137"/>
      <c r="H19" s="142">
        <f t="shared" si="0"/>
        <v>0</v>
      </c>
    </row>
    <row r="20" spans="1:8">
      <c r="A20" s="151">
        <v>1122</v>
      </c>
      <c r="B20" s="152" t="s">
        <v>211</v>
      </c>
      <c r="C20" s="138"/>
      <c r="D20" s="143">
        <f>SUM(D21:D22)</f>
        <v>0</v>
      </c>
      <c r="E20" s="143">
        <f>SUM(E21:E22)</f>
        <v>0</v>
      </c>
      <c r="F20" s="143">
        <f>SUM(F21:F22)</f>
        <v>0</v>
      </c>
      <c r="G20" s="143">
        <f>SUM(G21:G22)</f>
        <v>0</v>
      </c>
      <c r="H20" s="142">
        <f t="shared" si="0"/>
        <v>0</v>
      </c>
    </row>
    <row r="21" spans="1:8">
      <c r="A21" s="151">
        <v>11221</v>
      </c>
      <c r="B21" s="153" t="s">
        <v>212</v>
      </c>
      <c r="C21" s="138"/>
      <c r="D21" s="137"/>
      <c r="E21" s="137"/>
      <c r="F21" s="137"/>
      <c r="G21" s="137"/>
      <c r="H21" s="142">
        <f t="shared" si="0"/>
        <v>0</v>
      </c>
    </row>
    <row r="22" spans="1:8">
      <c r="A22" s="151">
        <v>11229</v>
      </c>
      <c r="B22" s="132" t="s">
        <v>210</v>
      </c>
      <c r="C22" s="138"/>
      <c r="D22" s="137"/>
      <c r="E22" s="137"/>
      <c r="F22" s="137"/>
      <c r="G22" s="137"/>
      <c r="H22" s="142">
        <f t="shared" si="0"/>
        <v>0</v>
      </c>
    </row>
    <row r="23" spans="1:8">
      <c r="A23" s="151">
        <v>1123</v>
      </c>
      <c r="B23" s="132" t="s">
        <v>213</v>
      </c>
      <c r="C23" s="138"/>
      <c r="D23" s="141">
        <f>SUM(D24:D26)</f>
        <v>0</v>
      </c>
      <c r="E23" s="141">
        <f>SUM(E24:E26)</f>
        <v>0</v>
      </c>
      <c r="F23" s="141">
        <f>SUM(F24:F26)</f>
        <v>0</v>
      </c>
      <c r="G23" s="141">
        <f>SUM(G24:G26)</f>
        <v>0</v>
      </c>
      <c r="H23" s="142">
        <f t="shared" si="0"/>
        <v>0</v>
      </c>
    </row>
    <row r="24" spans="1:8">
      <c r="A24" s="151">
        <v>11231</v>
      </c>
      <c r="B24" s="132" t="s">
        <v>214</v>
      </c>
      <c r="C24" s="138"/>
      <c r="D24" s="137"/>
      <c r="E24" s="137"/>
      <c r="F24" s="137"/>
      <c r="G24" s="137"/>
      <c r="H24" s="142">
        <f t="shared" si="0"/>
        <v>0</v>
      </c>
    </row>
    <row r="25" spans="1:8">
      <c r="A25" s="151">
        <v>11232</v>
      </c>
      <c r="B25" s="132" t="s">
        <v>215</v>
      </c>
      <c r="C25" s="138"/>
      <c r="D25" s="137"/>
      <c r="E25" s="137"/>
      <c r="F25" s="137"/>
      <c r="G25" s="137"/>
      <c r="H25" s="142">
        <f t="shared" si="0"/>
        <v>0</v>
      </c>
    </row>
    <row r="26" spans="1:8">
      <c r="A26" s="151">
        <v>11239</v>
      </c>
      <c r="B26" s="132" t="s">
        <v>216</v>
      </c>
      <c r="C26" s="138"/>
      <c r="D26" s="141">
        <f>SUM(D27:D28)</f>
        <v>0</v>
      </c>
      <c r="E26" s="141">
        <f>SUM(E27:E28)</f>
        <v>0</v>
      </c>
      <c r="F26" s="141">
        <f>SUM(F27:F28)</f>
        <v>0</v>
      </c>
      <c r="G26" s="141">
        <f>SUM(G27:G28)</f>
        <v>0</v>
      </c>
      <c r="H26" s="142">
        <f t="shared" si="0"/>
        <v>0</v>
      </c>
    </row>
    <row r="27" spans="1:8">
      <c r="A27" s="151">
        <v>112391</v>
      </c>
      <c r="B27" s="132" t="s">
        <v>217</v>
      </c>
      <c r="C27" s="138"/>
      <c r="D27" s="137"/>
      <c r="E27" s="137"/>
      <c r="F27" s="137"/>
      <c r="G27" s="137"/>
      <c r="H27" s="142">
        <f t="shared" si="0"/>
        <v>0</v>
      </c>
    </row>
    <row r="28" spans="1:8">
      <c r="A28" s="151">
        <v>112392</v>
      </c>
      <c r="B28" s="132" t="s">
        <v>218</v>
      </c>
      <c r="C28" s="138"/>
      <c r="D28" s="137"/>
      <c r="E28" s="137"/>
      <c r="F28" s="137"/>
      <c r="G28" s="137"/>
      <c r="H28" s="142">
        <f t="shared" si="0"/>
        <v>0</v>
      </c>
    </row>
    <row r="29" spans="1:8">
      <c r="A29" s="151">
        <v>1124</v>
      </c>
      <c r="B29" s="132" t="s">
        <v>686</v>
      </c>
      <c r="C29" s="138"/>
      <c r="D29" s="141">
        <f>SUM(D30:D31)</f>
        <v>0</v>
      </c>
      <c r="E29" s="141">
        <f>SUM(E30:E31)</f>
        <v>0</v>
      </c>
      <c r="F29" s="141">
        <f>SUM(F30:F31)</f>
        <v>0</v>
      </c>
      <c r="G29" s="141">
        <f>SUM(G30:G31)</f>
        <v>0</v>
      </c>
      <c r="H29" s="142">
        <f t="shared" si="0"/>
        <v>0</v>
      </c>
    </row>
    <row r="30" spans="1:8">
      <c r="A30" s="151">
        <v>11241</v>
      </c>
      <c r="B30" s="132" t="s">
        <v>219</v>
      </c>
      <c r="C30" s="138"/>
      <c r="D30" s="137"/>
      <c r="E30" s="137"/>
      <c r="F30" s="137"/>
      <c r="G30" s="137"/>
      <c r="H30" s="142">
        <f t="shared" si="0"/>
        <v>0</v>
      </c>
    </row>
    <row r="31" spans="1:8">
      <c r="A31" s="151">
        <v>11249</v>
      </c>
      <c r="B31" s="132" t="s">
        <v>216</v>
      </c>
      <c r="C31" s="138"/>
      <c r="D31" s="137"/>
      <c r="E31" s="137"/>
      <c r="F31" s="137"/>
      <c r="G31" s="137"/>
      <c r="H31" s="142">
        <f t="shared" si="0"/>
        <v>0</v>
      </c>
    </row>
    <row r="32" spans="1:8">
      <c r="A32" s="151">
        <v>1127</v>
      </c>
      <c r="B32" s="132" t="s">
        <v>687</v>
      </c>
      <c r="C32" s="138"/>
      <c r="D32" s="137"/>
      <c r="E32" s="137"/>
      <c r="F32" s="137"/>
      <c r="G32" s="137"/>
      <c r="H32" s="142">
        <f t="shared" si="0"/>
        <v>0</v>
      </c>
    </row>
    <row r="33" spans="1:8">
      <c r="A33" s="151">
        <v>1128</v>
      </c>
      <c r="B33" s="132" t="s">
        <v>688</v>
      </c>
      <c r="C33" s="138"/>
      <c r="D33" s="137"/>
      <c r="E33" s="137"/>
      <c r="F33" s="137"/>
      <c r="G33" s="137"/>
      <c r="H33" s="142">
        <f t="shared" si="0"/>
        <v>0</v>
      </c>
    </row>
    <row r="34" spans="1:8">
      <c r="A34" s="148">
        <v>12</v>
      </c>
      <c r="B34" s="149" t="s">
        <v>220</v>
      </c>
      <c r="C34" s="141">
        <f>C82</f>
        <v>0</v>
      </c>
      <c r="D34" s="141">
        <f>D35+D48</f>
        <v>0</v>
      </c>
      <c r="E34" s="141">
        <f>E35+E48</f>
        <v>0</v>
      </c>
      <c r="F34" s="141">
        <f>F35+F48</f>
        <v>0</v>
      </c>
      <c r="G34" s="141">
        <f>G35+G48</f>
        <v>0</v>
      </c>
      <c r="H34" s="142">
        <f t="shared" ref="H34" si="1">SUM(C34:G34)</f>
        <v>0</v>
      </c>
    </row>
    <row r="35" spans="1:8">
      <c r="A35" s="150">
        <v>121</v>
      </c>
      <c r="B35" s="186" t="s">
        <v>116</v>
      </c>
      <c r="C35" s="138"/>
      <c r="D35" s="141">
        <f>D36+D37+D41+D45</f>
        <v>0</v>
      </c>
      <c r="E35" s="141">
        <f>E36+E37+E41+E45</f>
        <v>0</v>
      </c>
      <c r="F35" s="141">
        <f>F36+F37+F41+F45</f>
        <v>0</v>
      </c>
      <c r="G35" s="141">
        <f>G36+G37+G41+G45</f>
        <v>0</v>
      </c>
      <c r="H35" s="142">
        <f>SUM(D35:G35)</f>
        <v>0</v>
      </c>
    </row>
    <row r="36" spans="1:8">
      <c r="A36" s="151">
        <v>1211</v>
      </c>
      <c r="B36" s="132" t="s">
        <v>154</v>
      </c>
      <c r="C36" s="138"/>
      <c r="D36" s="137"/>
      <c r="E36" s="137"/>
      <c r="F36" s="137"/>
      <c r="G36" s="137"/>
      <c r="H36" s="142">
        <f t="shared" ref="H36:H81" si="2">SUM(D36:G36)</f>
        <v>0</v>
      </c>
    </row>
    <row r="37" spans="1:8">
      <c r="A37" s="151">
        <v>1212</v>
      </c>
      <c r="B37" s="132" t="s">
        <v>155</v>
      </c>
      <c r="C37" s="138"/>
      <c r="D37" s="141">
        <f>SUM(D38:D40)</f>
        <v>0</v>
      </c>
      <c r="E37" s="141">
        <f>SUM(E38:E40)</f>
        <v>0</v>
      </c>
      <c r="F37" s="141">
        <f>SUM(F38:F40)</f>
        <v>0</v>
      </c>
      <c r="G37" s="141">
        <f>SUM(G38:G40)</f>
        <v>0</v>
      </c>
      <c r="H37" s="142">
        <f t="shared" si="2"/>
        <v>0</v>
      </c>
    </row>
    <row r="38" spans="1:8">
      <c r="A38" s="151">
        <v>12121</v>
      </c>
      <c r="B38" s="132" t="s">
        <v>221</v>
      </c>
      <c r="C38" s="138"/>
      <c r="D38" s="137"/>
      <c r="E38" s="137"/>
      <c r="F38" s="137"/>
      <c r="G38" s="137"/>
      <c r="H38" s="142">
        <f t="shared" si="2"/>
        <v>0</v>
      </c>
    </row>
    <row r="39" spans="1:8">
      <c r="A39" s="151" t="s">
        <v>222</v>
      </c>
      <c r="B39" s="154" t="s">
        <v>223</v>
      </c>
      <c r="C39" s="138"/>
      <c r="D39" s="137"/>
      <c r="E39" s="137"/>
      <c r="F39" s="137"/>
      <c r="G39" s="137"/>
      <c r="H39" s="142">
        <f t="shared" si="2"/>
        <v>0</v>
      </c>
    </row>
    <row r="40" spans="1:8">
      <c r="A40" s="151" t="s">
        <v>224</v>
      </c>
      <c r="B40" s="132" t="s">
        <v>225</v>
      </c>
      <c r="C40" s="138"/>
      <c r="D40" s="137"/>
      <c r="E40" s="137"/>
      <c r="F40" s="137"/>
      <c r="G40" s="137"/>
      <c r="H40" s="142">
        <f t="shared" si="2"/>
        <v>0</v>
      </c>
    </row>
    <row r="41" spans="1:8">
      <c r="A41" s="151">
        <v>1213</v>
      </c>
      <c r="B41" s="132" t="s">
        <v>156</v>
      </c>
      <c r="C41" s="138"/>
      <c r="D41" s="141">
        <f>SUM(D42:D44)</f>
        <v>0</v>
      </c>
      <c r="E41" s="141">
        <f>SUM(E42:E44)</f>
        <v>0</v>
      </c>
      <c r="F41" s="141">
        <f>SUM(F42:F44)</f>
        <v>0</v>
      </c>
      <c r="G41" s="141">
        <f>SUM(G42:G44)</f>
        <v>0</v>
      </c>
      <c r="H41" s="142">
        <f t="shared" si="2"/>
        <v>0</v>
      </c>
    </row>
    <row r="42" spans="1:8">
      <c r="A42" s="151">
        <v>12131</v>
      </c>
      <c r="B42" s="132" t="s">
        <v>221</v>
      </c>
      <c r="C42" s="138"/>
      <c r="D42" s="137"/>
      <c r="E42" s="137"/>
      <c r="F42" s="137"/>
      <c r="G42" s="137"/>
      <c r="H42" s="142">
        <f t="shared" si="2"/>
        <v>0</v>
      </c>
    </row>
    <row r="43" spans="1:8">
      <c r="A43" s="151" t="s">
        <v>226</v>
      </c>
      <c r="B43" s="154" t="s">
        <v>223</v>
      </c>
      <c r="C43" s="138"/>
      <c r="D43" s="137"/>
      <c r="E43" s="137"/>
      <c r="F43" s="137"/>
      <c r="G43" s="137"/>
      <c r="H43" s="142">
        <f t="shared" si="2"/>
        <v>0</v>
      </c>
    </row>
    <row r="44" spans="1:8">
      <c r="A44" s="151" t="s">
        <v>227</v>
      </c>
      <c r="B44" s="132" t="s">
        <v>225</v>
      </c>
      <c r="C44" s="138"/>
      <c r="D44" s="137"/>
      <c r="E44" s="137"/>
      <c r="F44" s="137"/>
      <c r="G44" s="137"/>
      <c r="H44" s="142">
        <f t="shared" si="2"/>
        <v>0</v>
      </c>
    </row>
    <row r="45" spans="1:8">
      <c r="A45" s="151">
        <v>1214</v>
      </c>
      <c r="B45" s="132" t="s">
        <v>228</v>
      </c>
      <c r="C45" s="138"/>
      <c r="D45" s="141">
        <f>SUM(D46:D47)</f>
        <v>0</v>
      </c>
      <c r="E45" s="141">
        <f>SUM(E46:E47)</f>
        <v>0</v>
      </c>
      <c r="F45" s="141">
        <f>SUM(F46:F47)</f>
        <v>0</v>
      </c>
      <c r="G45" s="141">
        <f>SUM(G46:G47)</f>
        <v>0</v>
      </c>
      <c r="H45" s="142">
        <f t="shared" si="2"/>
        <v>0</v>
      </c>
    </row>
    <row r="46" spans="1:8">
      <c r="A46" s="151">
        <v>12141</v>
      </c>
      <c r="B46" s="132" t="s">
        <v>229</v>
      </c>
      <c r="C46" s="138"/>
      <c r="D46" s="137"/>
      <c r="E46" s="137"/>
      <c r="F46" s="137"/>
      <c r="G46" s="137"/>
      <c r="H46" s="142">
        <f t="shared" si="2"/>
        <v>0</v>
      </c>
    </row>
    <row r="47" spans="1:8">
      <c r="A47" s="151">
        <v>12149</v>
      </c>
      <c r="B47" s="132" t="s">
        <v>210</v>
      </c>
      <c r="C47" s="138"/>
      <c r="D47" s="137"/>
      <c r="E47" s="137"/>
      <c r="F47" s="137"/>
      <c r="G47" s="137"/>
      <c r="H47" s="142">
        <f t="shared" si="2"/>
        <v>0</v>
      </c>
    </row>
    <row r="48" spans="1:8">
      <c r="A48" s="150">
        <v>122</v>
      </c>
      <c r="B48" s="186" t="s">
        <v>230</v>
      </c>
      <c r="C48" s="138"/>
      <c r="D48" s="136">
        <f>D49+D59+D69+D79</f>
        <v>0</v>
      </c>
      <c r="E48" s="136">
        <f>E49+E59+E69+E79</f>
        <v>0</v>
      </c>
      <c r="F48" s="136">
        <f>F49+F59+F69+F79</f>
        <v>0</v>
      </c>
      <c r="G48" s="136">
        <f>G49+G59+G69+G79</f>
        <v>0</v>
      </c>
      <c r="H48" s="142">
        <f t="shared" si="2"/>
        <v>0</v>
      </c>
    </row>
    <row r="49" spans="1:8">
      <c r="A49" s="155">
        <v>1221</v>
      </c>
      <c r="B49" s="156" t="s">
        <v>231</v>
      </c>
      <c r="C49" s="138"/>
      <c r="D49" s="136">
        <f>D50+D51</f>
        <v>0</v>
      </c>
      <c r="E49" s="136">
        <f>E50+E51</f>
        <v>0</v>
      </c>
      <c r="F49" s="136">
        <f>F50+F51</f>
        <v>0</v>
      </c>
      <c r="G49" s="136">
        <f>G50+G51</f>
        <v>0</v>
      </c>
      <c r="H49" s="142">
        <f t="shared" si="2"/>
        <v>0</v>
      </c>
    </row>
    <row r="50" spans="1:8">
      <c r="A50" s="151">
        <v>12211</v>
      </c>
      <c r="B50" s="157" t="s">
        <v>154</v>
      </c>
      <c r="C50" s="138"/>
      <c r="D50" s="137"/>
      <c r="E50" s="137"/>
      <c r="F50" s="137"/>
      <c r="G50" s="137"/>
      <c r="H50" s="142">
        <f t="shared" si="2"/>
        <v>0</v>
      </c>
    </row>
    <row r="51" spans="1:8">
      <c r="A51" s="151">
        <v>12212</v>
      </c>
      <c r="B51" s="157" t="s">
        <v>155</v>
      </c>
      <c r="C51" s="138"/>
      <c r="D51" s="136">
        <f>SUM(D52:D54)</f>
        <v>0</v>
      </c>
      <c r="E51" s="136">
        <f>SUM(E52:E54)</f>
        <v>0</v>
      </c>
      <c r="F51" s="136">
        <f>SUM(F52:F54)</f>
        <v>0</v>
      </c>
      <c r="G51" s="136">
        <f>SUM(G52:G54)</f>
        <v>0</v>
      </c>
      <c r="H51" s="142">
        <f t="shared" si="2"/>
        <v>0</v>
      </c>
    </row>
    <row r="52" spans="1:8">
      <c r="A52" s="151">
        <v>122121</v>
      </c>
      <c r="B52" s="157" t="s">
        <v>232</v>
      </c>
      <c r="C52" s="138"/>
      <c r="D52" s="137"/>
      <c r="E52" s="137"/>
      <c r="F52" s="137"/>
      <c r="G52" s="137"/>
      <c r="H52" s="142">
        <f t="shared" si="2"/>
        <v>0</v>
      </c>
    </row>
    <row r="53" spans="1:8">
      <c r="A53" s="158" t="s">
        <v>233</v>
      </c>
      <c r="B53" s="159" t="s">
        <v>223</v>
      </c>
      <c r="C53" s="138"/>
      <c r="D53" s="137"/>
      <c r="E53" s="137"/>
      <c r="F53" s="137"/>
      <c r="G53" s="137"/>
      <c r="H53" s="142">
        <f t="shared" si="2"/>
        <v>0</v>
      </c>
    </row>
    <row r="54" spans="1:8">
      <c r="A54" s="151" t="s">
        <v>234</v>
      </c>
      <c r="B54" s="157" t="s">
        <v>225</v>
      </c>
      <c r="C54" s="138"/>
      <c r="D54" s="137"/>
      <c r="E54" s="137"/>
      <c r="F54" s="137"/>
      <c r="G54" s="137"/>
      <c r="H54" s="142">
        <f t="shared" si="2"/>
        <v>0</v>
      </c>
    </row>
    <row r="55" spans="1:8">
      <c r="A55" s="151">
        <v>12213</v>
      </c>
      <c r="B55" s="157" t="s">
        <v>156</v>
      </c>
      <c r="C55" s="138"/>
      <c r="D55" s="136">
        <f>SUM(D56:D58)</f>
        <v>0</v>
      </c>
      <c r="E55" s="136">
        <f>SUM(E56:E58)</f>
        <v>0</v>
      </c>
      <c r="F55" s="136">
        <f>SUM(F56:F58)</f>
        <v>0</v>
      </c>
      <c r="G55" s="136">
        <f>SUM(G56:G58)</f>
        <v>0</v>
      </c>
      <c r="H55" s="142">
        <f t="shared" si="2"/>
        <v>0</v>
      </c>
    </row>
    <row r="56" spans="1:8">
      <c r="A56" s="151">
        <v>122131</v>
      </c>
      <c r="B56" s="157" t="s">
        <v>232</v>
      </c>
      <c r="C56" s="138"/>
      <c r="D56" s="137"/>
      <c r="E56" s="137"/>
      <c r="F56" s="137"/>
      <c r="G56" s="137"/>
      <c r="H56" s="142">
        <f t="shared" si="2"/>
        <v>0</v>
      </c>
    </row>
    <row r="57" spans="1:8">
      <c r="A57" s="151" t="s">
        <v>235</v>
      </c>
      <c r="B57" s="159" t="s">
        <v>223</v>
      </c>
      <c r="C57" s="138"/>
      <c r="D57" s="137"/>
      <c r="E57" s="137"/>
      <c r="F57" s="137"/>
      <c r="G57" s="137"/>
      <c r="H57" s="142">
        <f t="shared" si="2"/>
        <v>0</v>
      </c>
    </row>
    <row r="58" spans="1:8">
      <c r="A58" s="151" t="s">
        <v>236</v>
      </c>
      <c r="B58" s="157" t="s">
        <v>225</v>
      </c>
      <c r="C58" s="138"/>
      <c r="D58" s="137"/>
      <c r="E58" s="137"/>
      <c r="F58" s="137"/>
      <c r="G58" s="137"/>
      <c r="H58" s="142">
        <f t="shared" si="2"/>
        <v>0</v>
      </c>
    </row>
    <row r="59" spans="1:8">
      <c r="A59" s="155">
        <v>1222</v>
      </c>
      <c r="B59" s="156" t="s">
        <v>237</v>
      </c>
      <c r="C59" s="138"/>
      <c r="D59" s="136">
        <f>D60+D61+D65</f>
        <v>0</v>
      </c>
      <c r="E59" s="136">
        <f>E60+E61+E65</f>
        <v>0</v>
      </c>
      <c r="F59" s="136">
        <f>F60+F61+F65</f>
        <v>0</v>
      </c>
      <c r="G59" s="136">
        <f>G60+G61+G65</f>
        <v>0</v>
      </c>
      <c r="H59" s="142">
        <f t="shared" si="2"/>
        <v>0</v>
      </c>
    </row>
    <row r="60" spans="1:8">
      <c r="A60" s="151">
        <v>12221</v>
      </c>
      <c r="B60" s="157" t="s">
        <v>154</v>
      </c>
      <c r="C60" s="138"/>
      <c r="D60" s="137"/>
      <c r="E60" s="137"/>
      <c r="F60" s="137"/>
      <c r="G60" s="137"/>
      <c r="H60" s="142">
        <f t="shared" si="2"/>
        <v>0</v>
      </c>
    </row>
    <row r="61" spans="1:8">
      <c r="A61" s="151">
        <v>12222</v>
      </c>
      <c r="B61" s="160" t="s">
        <v>155</v>
      </c>
      <c r="C61" s="138"/>
      <c r="D61" s="136">
        <f>SUM(D62:D64)</f>
        <v>0</v>
      </c>
      <c r="E61" s="136">
        <f>SUM(E62:E64)</f>
        <v>0</v>
      </c>
      <c r="F61" s="136">
        <f>SUM(F62:F64)</f>
        <v>0</v>
      </c>
      <c r="G61" s="136">
        <f>SUM(G62:G64)</f>
        <v>0</v>
      </c>
      <c r="H61" s="142">
        <f t="shared" si="2"/>
        <v>0</v>
      </c>
    </row>
    <row r="62" spans="1:8">
      <c r="A62" s="151">
        <v>122221</v>
      </c>
      <c r="B62" s="157" t="s">
        <v>232</v>
      </c>
      <c r="C62" s="138"/>
      <c r="D62" s="137"/>
      <c r="E62" s="137"/>
      <c r="F62" s="137"/>
      <c r="G62" s="137"/>
      <c r="H62" s="142">
        <f t="shared" si="2"/>
        <v>0</v>
      </c>
    </row>
    <row r="63" spans="1:8">
      <c r="A63" s="151" t="s">
        <v>238</v>
      </c>
      <c r="B63" s="159" t="s">
        <v>223</v>
      </c>
      <c r="C63" s="138"/>
      <c r="D63" s="137"/>
      <c r="E63" s="137"/>
      <c r="F63" s="137"/>
      <c r="G63" s="137"/>
      <c r="H63" s="142">
        <f t="shared" si="2"/>
        <v>0</v>
      </c>
    </row>
    <row r="64" spans="1:8">
      <c r="A64" s="151" t="s">
        <v>239</v>
      </c>
      <c r="B64" s="157" t="s">
        <v>225</v>
      </c>
      <c r="C64" s="138"/>
      <c r="D64" s="137"/>
      <c r="E64" s="137"/>
      <c r="F64" s="137"/>
      <c r="G64" s="137"/>
      <c r="H64" s="142">
        <f t="shared" si="2"/>
        <v>0</v>
      </c>
    </row>
    <row r="65" spans="1:8">
      <c r="A65" s="151">
        <v>12223</v>
      </c>
      <c r="B65" s="157" t="s">
        <v>156</v>
      </c>
      <c r="C65" s="138"/>
      <c r="D65" s="136">
        <f>SUM(D66:D68)</f>
        <v>0</v>
      </c>
      <c r="E65" s="136">
        <f>SUM(E66:E68)</f>
        <v>0</v>
      </c>
      <c r="F65" s="136">
        <f>SUM(F66:F68)</f>
        <v>0</v>
      </c>
      <c r="G65" s="136">
        <f>SUM(G66:G68)</f>
        <v>0</v>
      </c>
      <c r="H65" s="142">
        <f t="shared" si="2"/>
        <v>0</v>
      </c>
    </row>
    <row r="66" spans="1:8">
      <c r="A66" s="151">
        <v>122231</v>
      </c>
      <c r="B66" s="157" t="s">
        <v>232</v>
      </c>
      <c r="C66" s="138"/>
      <c r="D66" s="137"/>
      <c r="E66" s="137"/>
      <c r="F66" s="137"/>
      <c r="G66" s="137"/>
      <c r="H66" s="142">
        <f t="shared" si="2"/>
        <v>0</v>
      </c>
    </row>
    <row r="67" spans="1:8">
      <c r="A67" s="151" t="s">
        <v>240</v>
      </c>
      <c r="B67" s="159" t="s">
        <v>223</v>
      </c>
      <c r="C67" s="138"/>
      <c r="D67" s="137"/>
      <c r="E67" s="137"/>
      <c r="F67" s="137"/>
      <c r="G67" s="137"/>
      <c r="H67" s="142">
        <f t="shared" si="2"/>
        <v>0</v>
      </c>
    </row>
    <row r="68" spans="1:8">
      <c r="A68" s="151" t="s">
        <v>241</v>
      </c>
      <c r="B68" s="157" t="s">
        <v>225</v>
      </c>
      <c r="C68" s="138"/>
      <c r="D68" s="137"/>
      <c r="E68" s="137"/>
      <c r="F68" s="137"/>
      <c r="G68" s="137"/>
      <c r="H68" s="142">
        <f t="shared" si="2"/>
        <v>0</v>
      </c>
    </row>
    <row r="69" spans="1:8">
      <c r="A69" s="155">
        <v>1223</v>
      </c>
      <c r="B69" s="156" t="s">
        <v>242</v>
      </c>
      <c r="C69" s="138"/>
      <c r="D69" s="136">
        <f>D70+D71+D75</f>
        <v>0</v>
      </c>
      <c r="E69" s="136">
        <f>E70+E71+E75</f>
        <v>0</v>
      </c>
      <c r="F69" s="136">
        <f>F70+F71+F75</f>
        <v>0</v>
      </c>
      <c r="G69" s="136">
        <f>G70+G71+G75</f>
        <v>0</v>
      </c>
      <c r="H69" s="142">
        <f t="shared" si="2"/>
        <v>0</v>
      </c>
    </row>
    <row r="70" spans="1:8">
      <c r="A70" s="151">
        <v>12231</v>
      </c>
      <c r="B70" s="157" t="s">
        <v>154</v>
      </c>
      <c r="C70" s="138"/>
      <c r="D70" s="137"/>
      <c r="E70" s="137"/>
      <c r="F70" s="137"/>
      <c r="G70" s="137"/>
      <c r="H70" s="142">
        <f t="shared" si="2"/>
        <v>0</v>
      </c>
    </row>
    <row r="71" spans="1:8">
      <c r="A71" s="151">
        <v>12232</v>
      </c>
      <c r="B71" s="157" t="s">
        <v>155</v>
      </c>
      <c r="C71" s="138"/>
      <c r="D71" s="136">
        <f>SUM(D72:D74)</f>
        <v>0</v>
      </c>
      <c r="E71" s="136">
        <f>SUM(E72:E74)</f>
        <v>0</v>
      </c>
      <c r="F71" s="136">
        <f>SUM(F72:F74)</f>
        <v>0</v>
      </c>
      <c r="G71" s="136">
        <f>SUM(G72:G74)</f>
        <v>0</v>
      </c>
      <c r="H71" s="142">
        <f t="shared" si="2"/>
        <v>0</v>
      </c>
    </row>
    <row r="72" spans="1:8">
      <c r="A72" s="151">
        <v>122321</v>
      </c>
      <c r="B72" s="157" t="s">
        <v>232</v>
      </c>
      <c r="C72" s="138"/>
      <c r="D72" s="137"/>
      <c r="E72" s="137"/>
      <c r="F72" s="137"/>
      <c r="G72" s="137"/>
      <c r="H72" s="142">
        <f t="shared" si="2"/>
        <v>0</v>
      </c>
    </row>
    <row r="73" spans="1:8">
      <c r="A73" s="151" t="s">
        <v>243</v>
      </c>
      <c r="B73" s="159" t="s">
        <v>223</v>
      </c>
      <c r="C73" s="138"/>
      <c r="D73" s="137"/>
      <c r="E73" s="137"/>
      <c r="F73" s="137"/>
      <c r="G73" s="137"/>
      <c r="H73" s="142">
        <f t="shared" si="2"/>
        <v>0</v>
      </c>
    </row>
    <row r="74" spans="1:8">
      <c r="A74" s="151" t="s">
        <v>244</v>
      </c>
      <c r="B74" s="157" t="s">
        <v>225</v>
      </c>
      <c r="C74" s="138"/>
      <c r="D74" s="137"/>
      <c r="E74" s="137"/>
      <c r="F74" s="137"/>
      <c r="G74" s="137"/>
      <c r="H74" s="142">
        <f t="shared" si="2"/>
        <v>0</v>
      </c>
    </row>
    <row r="75" spans="1:8">
      <c r="A75" s="151">
        <v>12233</v>
      </c>
      <c r="B75" s="157" t="s">
        <v>156</v>
      </c>
      <c r="C75" s="138"/>
      <c r="D75" s="136">
        <f>SUM(D76:D78)</f>
        <v>0</v>
      </c>
      <c r="E75" s="136">
        <f>SUM(E76:E78)</f>
        <v>0</v>
      </c>
      <c r="F75" s="136">
        <f>SUM(F76:F78)</f>
        <v>0</v>
      </c>
      <c r="G75" s="136">
        <f>SUM(G76:G78)</f>
        <v>0</v>
      </c>
      <c r="H75" s="142">
        <f t="shared" si="2"/>
        <v>0</v>
      </c>
    </row>
    <row r="76" spans="1:8">
      <c r="A76" s="151">
        <v>122331</v>
      </c>
      <c r="B76" s="157" t="s">
        <v>232</v>
      </c>
      <c r="C76" s="138"/>
      <c r="D76" s="137"/>
      <c r="E76" s="137"/>
      <c r="F76" s="137"/>
      <c r="G76" s="137"/>
      <c r="H76" s="142">
        <f t="shared" si="2"/>
        <v>0</v>
      </c>
    </row>
    <row r="77" spans="1:8">
      <c r="A77" s="151" t="s">
        <v>245</v>
      </c>
      <c r="B77" s="159" t="s">
        <v>223</v>
      </c>
      <c r="C77" s="138"/>
      <c r="D77" s="137"/>
      <c r="E77" s="137"/>
      <c r="F77" s="137"/>
      <c r="G77" s="137"/>
      <c r="H77" s="142">
        <f t="shared" si="2"/>
        <v>0</v>
      </c>
    </row>
    <row r="78" spans="1:8">
      <c r="A78" s="151" t="s">
        <v>246</v>
      </c>
      <c r="B78" s="157" t="s">
        <v>225</v>
      </c>
      <c r="C78" s="138"/>
      <c r="D78" s="137"/>
      <c r="E78" s="137"/>
      <c r="F78" s="137"/>
      <c r="G78" s="137"/>
      <c r="H78" s="142">
        <f t="shared" si="2"/>
        <v>0</v>
      </c>
    </row>
    <row r="79" spans="1:8">
      <c r="A79" s="161">
        <v>1224</v>
      </c>
      <c r="B79" s="190" t="s">
        <v>247</v>
      </c>
      <c r="C79" s="138"/>
      <c r="D79" s="136">
        <f>SUM(D80:D81)</f>
        <v>0</v>
      </c>
      <c r="E79" s="136">
        <f>SUM(E80:E81)</f>
        <v>0</v>
      </c>
      <c r="F79" s="136">
        <f>SUM(F80:F81)</f>
        <v>0</v>
      </c>
      <c r="G79" s="136">
        <f>SUM(G80:G81)</f>
        <v>0</v>
      </c>
      <c r="H79" s="142">
        <f t="shared" si="2"/>
        <v>0</v>
      </c>
    </row>
    <row r="80" spans="1:8">
      <c r="A80" s="151">
        <v>12241</v>
      </c>
      <c r="B80" s="132" t="s">
        <v>248</v>
      </c>
      <c r="C80" s="138"/>
      <c r="D80" s="137"/>
      <c r="E80" s="137"/>
      <c r="F80" s="137"/>
      <c r="G80" s="137"/>
      <c r="H80" s="142">
        <f t="shared" si="2"/>
        <v>0</v>
      </c>
    </row>
    <row r="81" spans="1:8">
      <c r="A81" s="151">
        <v>12249</v>
      </c>
      <c r="B81" s="132" t="s">
        <v>216</v>
      </c>
      <c r="C81" s="138"/>
      <c r="D81" s="137"/>
      <c r="E81" s="137"/>
      <c r="F81" s="137"/>
      <c r="G81" s="137"/>
      <c r="H81" s="142">
        <f t="shared" si="2"/>
        <v>0</v>
      </c>
    </row>
    <row r="82" spans="1:8">
      <c r="A82" s="162" t="s">
        <v>249</v>
      </c>
      <c r="B82" s="186" t="s">
        <v>250</v>
      </c>
      <c r="C82" s="136">
        <f>SUM(C83:C84)</f>
        <v>0</v>
      </c>
      <c r="D82" s="144"/>
      <c r="E82" s="144"/>
      <c r="F82" s="144"/>
      <c r="G82" s="144"/>
      <c r="H82" s="142">
        <f>C82</f>
        <v>0</v>
      </c>
    </row>
    <row r="83" spans="1:8">
      <c r="A83" s="163" t="s">
        <v>251</v>
      </c>
      <c r="B83" s="132" t="s">
        <v>252</v>
      </c>
      <c r="C83" s="137"/>
      <c r="D83" s="144"/>
      <c r="E83" s="144"/>
      <c r="F83" s="144"/>
      <c r="G83" s="144"/>
      <c r="H83" s="142">
        <f>C83</f>
        <v>0</v>
      </c>
    </row>
    <row r="84" spans="1:8">
      <c r="A84" s="163" t="s">
        <v>253</v>
      </c>
      <c r="B84" s="132" t="s">
        <v>254</v>
      </c>
      <c r="C84" s="137"/>
      <c r="D84" s="144"/>
      <c r="E84" s="144"/>
      <c r="F84" s="144"/>
      <c r="G84" s="144"/>
      <c r="H84" s="142">
        <f>C84</f>
        <v>0</v>
      </c>
    </row>
    <row r="85" spans="1:8">
      <c r="A85" s="148">
        <v>13</v>
      </c>
      <c r="B85" s="149" t="s">
        <v>255</v>
      </c>
      <c r="C85" s="138"/>
      <c r="D85" s="136">
        <f>D86+D96</f>
        <v>0</v>
      </c>
      <c r="E85" s="136">
        <f>E93+E96</f>
        <v>0</v>
      </c>
      <c r="F85" s="136">
        <f>F86+F96</f>
        <v>0</v>
      </c>
      <c r="G85" s="136">
        <f>G93+G96</f>
        <v>0</v>
      </c>
      <c r="H85" s="142">
        <f>SUM(D85:G85)</f>
        <v>0</v>
      </c>
    </row>
    <row r="86" spans="1:8">
      <c r="A86" s="164">
        <v>131</v>
      </c>
      <c r="B86" s="186" t="s">
        <v>256</v>
      </c>
      <c r="C86" s="138"/>
      <c r="D86" s="136">
        <f>D87+D90</f>
        <v>0</v>
      </c>
      <c r="E86" s="144"/>
      <c r="F86" s="136">
        <f>F87+F90</f>
        <v>0</v>
      </c>
      <c r="G86" s="144"/>
      <c r="H86" s="142">
        <f t="shared" ref="H86:H92" si="3">D86+F86</f>
        <v>0</v>
      </c>
    </row>
    <row r="87" spans="1:8">
      <c r="A87" s="151">
        <v>1311</v>
      </c>
      <c r="B87" s="132" t="s">
        <v>257</v>
      </c>
      <c r="C87" s="138"/>
      <c r="D87" s="136">
        <f>SUM(D88:D89)</f>
        <v>0</v>
      </c>
      <c r="E87" s="144"/>
      <c r="F87" s="136">
        <f>SUM(F88:F89)</f>
        <v>0</v>
      </c>
      <c r="G87" s="144"/>
      <c r="H87" s="142">
        <f t="shared" si="3"/>
        <v>0</v>
      </c>
    </row>
    <row r="88" spans="1:8">
      <c r="A88" s="151">
        <v>13111</v>
      </c>
      <c r="B88" s="132" t="s">
        <v>258</v>
      </c>
      <c r="C88" s="138"/>
      <c r="D88" s="137"/>
      <c r="E88" s="144"/>
      <c r="F88" s="137"/>
      <c r="G88" s="144"/>
      <c r="H88" s="142">
        <f t="shared" si="3"/>
        <v>0</v>
      </c>
    </row>
    <row r="89" spans="1:8">
      <c r="A89" s="151">
        <v>13112</v>
      </c>
      <c r="B89" s="132" t="s">
        <v>259</v>
      </c>
      <c r="C89" s="138"/>
      <c r="D89" s="137"/>
      <c r="E89" s="144"/>
      <c r="F89" s="137"/>
      <c r="G89" s="144"/>
      <c r="H89" s="142">
        <f t="shared" si="3"/>
        <v>0</v>
      </c>
    </row>
    <row r="90" spans="1:8">
      <c r="A90" s="151">
        <v>1319</v>
      </c>
      <c r="B90" s="132" t="s">
        <v>260</v>
      </c>
      <c r="C90" s="138"/>
      <c r="D90" s="136">
        <f>SUM(D91:D92)</f>
        <v>0</v>
      </c>
      <c r="E90" s="144"/>
      <c r="F90" s="136">
        <f>SUM(F91:F92)</f>
        <v>0</v>
      </c>
      <c r="G90" s="144"/>
      <c r="H90" s="142">
        <f t="shared" si="3"/>
        <v>0</v>
      </c>
    </row>
    <row r="91" spans="1:8">
      <c r="A91" s="151">
        <v>13191</v>
      </c>
      <c r="B91" s="132" t="s">
        <v>261</v>
      </c>
      <c r="C91" s="138"/>
      <c r="D91" s="137"/>
      <c r="E91" s="144"/>
      <c r="F91" s="137"/>
      <c r="G91" s="144"/>
      <c r="H91" s="142">
        <f t="shared" si="3"/>
        <v>0</v>
      </c>
    </row>
    <row r="92" spans="1:8">
      <c r="A92" s="151">
        <v>13192</v>
      </c>
      <c r="B92" s="132" t="s">
        <v>262</v>
      </c>
      <c r="C92" s="138"/>
      <c r="D92" s="137"/>
      <c r="E92" s="144"/>
      <c r="F92" s="137"/>
      <c r="G92" s="144"/>
      <c r="H92" s="142">
        <f t="shared" si="3"/>
        <v>0</v>
      </c>
    </row>
    <row r="93" spans="1:8">
      <c r="A93" s="164">
        <v>132</v>
      </c>
      <c r="B93" s="186" t="s">
        <v>263</v>
      </c>
      <c r="C93" s="138"/>
      <c r="D93" s="144"/>
      <c r="E93" s="136">
        <f>SUM(E94:E95)</f>
        <v>0</v>
      </c>
      <c r="F93" s="144"/>
      <c r="G93" s="136">
        <f>SUM(G94:G95)</f>
        <v>0</v>
      </c>
      <c r="H93" s="142">
        <f>E93+G93</f>
        <v>0</v>
      </c>
    </row>
    <row r="94" spans="1:8">
      <c r="A94" s="151">
        <v>1321</v>
      </c>
      <c r="B94" s="132" t="s">
        <v>263</v>
      </c>
      <c r="C94" s="138"/>
      <c r="D94" s="144"/>
      <c r="E94" s="137"/>
      <c r="F94" s="144"/>
      <c r="G94" s="137"/>
      <c r="H94" s="142">
        <f>E94+G94</f>
        <v>0</v>
      </c>
    </row>
    <row r="95" spans="1:8">
      <c r="A95" s="151">
        <v>1329</v>
      </c>
      <c r="B95" s="132" t="s">
        <v>264</v>
      </c>
      <c r="C95" s="138"/>
      <c r="D95" s="144"/>
      <c r="E95" s="137"/>
      <c r="F95" s="144"/>
      <c r="G95" s="137"/>
      <c r="H95" s="142">
        <f>E95+G95</f>
        <v>0</v>
      </c>
    </row>
    <row r="96" spans="1:8">
      <c r="A96" s="164">
        <v>137</v>
      </c>
      <c r="B96" s="191" t="s">
        <v>265</v>
      </c>
      <c r="C96" s="138"/>
      <c r="D96" s="136">
        <f>D97</f>
        <v>0</v>
      </c>
      <c r="E96" s="136">
        <f>E100</f>
        <v>0</v>
      </c>
      <c r="F96" s="136">
        <f>F97</f>
        <v>0</v>
      </c>
      <c r="G96" s="136">
        <f>G100</f>
        <v>0</v>
      </c>
      <c r="H96" s="142">
        <f>SUM(D96:G96)</f>
        <v>0</v>
      </c>
    </row>
    <row r="97" spans="1:9">
      <c r="A97" s="151">
        <v>1371</v>
      </c>
      <c r="B97" s="165" t="s">
        <v>266</v>
      </c>
      <c r="C97" s="138"/>
      <c r="D97" s="136">
        <f>SUM(D98:D99)</f>
        <v>0</v>
      </c>
      <c r="E97" s="144"/>
      <c r="F97" s="136">
        <f>SUM(F98:F99)</f>
        <v>0</v>
      </c>
      <c r="G97" s="144"/>
      <c r="H97" s="142">
        <f>D97+F97</f>
        <v>0</v>
      </c>
    </row>
    <row r="98" spans="1:9">
      <c r="A98" s="151">
        <v>13711</v>
      </c>
      <c r="B98" s="165" t="s">
        <v>267</v>
      </c>
      <c r="C98" s="138"/>
      <c r="D98" s="137"/>
      <c r="E98" s="144"/>
      <c r="F98" s="137"/>
      <c r="G98" s="144"/>
      <c r="H98" s="142">
        <f>D98+F98</f>
        <v>0</v>
      </c>
    </row>
    <row r="99" spans="1:9">
      <c r="A99" s="151">
        <v>13712</v>
      </c>
      <c r="B99" s="165" t="s">
        <v>268</v>
      </c>
      <c r="C99" s="138"/>
      <c r="D99" s="137"/>
      <c r="E99" s="144"/>
      <c r="F99" s="137"/>
      <c r="G99" s="144"/>
      <c r="H99" s="142">
        <f>D99+F99</f>
        <v>0</v>
      </c>
      <c r="I99" s="112"/>
    </row>
    <row r="100" spans="1:9">
      <c r="A100" s="151">
        <v>1372</v>
      </c>
      <c r="B100" s="165" t="s">
        <v>689</v>
      </c>
      <c r="C100" s="138"/>
      <c r="D100" s="144"/>
      <c r="E100" s="137"/>
      <c r="F100" s="144"/>
      <c r="G100" s="137"/>
      <c r="H100" s="142">
        <f>E100+G100</f>
        <v>0</v>
      </c>
    </row>
    <row r="101" spans="1:9">
      <c r="A101" s="148">
        <v>14</v>
      </c>
      <c r="B101" s="149" t="s">
        <v>269</v>
      </c>
      <c r="C101" s="138"/>
      <c r="D101" s="136">
        <f>D102</f>
        <v>0</v>
      </c>
      <c r="E101" s="136">
        <f>E114</f>
        <v>0</v>
      </c>
      <c r="F101" s="136">
        <f>F102</f>
        <v>0</v>
      </c>
      <c r="G101" s="136">
        <f>G114</f>
        <v>0</v>
      </c>
      <c r="H101" s="142">
        <f>SUM(D101:G101)</f>
        <v>0</v>
      </c>
    </row>
    <row r="102" spans="1:9">
      <c r="A102" s="164">
        <v>141</v>
      </c>
      <c r="B102" s="186" t="s">
        <v>270</v>
      </c>
      <c r="C102" s="138"/>
      <c r="D102" s="136">
        <f>D103+D106+D109</f>
        <v>0</v>
      </c>
      <c r="E102" s="144"/>
      <c r="F102" s="136">
        <f>F103+F106+F109</f>
        <v>0</v>
      </c>
      <c r="G102" s="144"/>
      <c r="H102" s="142">
        <f>D102+F102</f>
        <v>0</v>
      </c>
    </row>
    <row r="103" spans="1:9">
      <c r="A103" s="151">
        <v>1411</v>
      </c>
      <c r="B103" s="132" t="s">
        <v>67</v>
      </c>
      <c r="C103" s="138"/>
      <c r="D103" s="136">
        <f>SUM(D104:D105)</f>
        <v>0</v>
      </c>
      <c r="E103" s="144"/>
      <c r="F103" s="136">
        <f>SUM(F104:F105)</f>
        <v>0</v>
      </c>
      <c r="G103" s="144"/>
      <c r="H103" s="142">
        <f>D103+F103</f>
        <v>0</v>
      </c>
    </row>
    <row r="104" spans="1:9">
      <c r="A104" s="151">
        <v>14111</v>
      </c>
      <c r="B104" s="132" t="s">
        <v>271</v>
      </c>
      <c r="C104" s="138"/>
      <c r="D104" s="137"/>
      <c r="E104" s="144"/>
      <c r="F104" s="137"/>
      <c r="G104" s="144"/>
      <c r="H104" s="142">
        <f>D104+F104</f>
        <v>0</v>
      </c>
    </row>
    <row r="105" spans="1:9">
      <c r="A105" s="151">
        <v>14112</v>
      </c>
      <c r="B105" s="132" t="s">
        <v>272</v>
      </c>
      <c r="C105" s="138"/>
      <c r="D105" s="137"/>
      <c r="E105" s="144"/>
      <c r="F105" s="137"/>
      <c r="G105" s="144"/>
      <c r="H105" s="142">
        <f>D105+F105</f>
        <v>0</v>
      </c>
    </row>
    <row r="106" spans="1:9">
      <c r="A106" s="151">
        <v>1412</v>
      </c>
      <c r="B106" s="132" t="s">
        <v>273</v>
      </c>
      <c r="C106" s="138"/>
      <c r="D106" s="136">
        <f>SUM(D107:D108)</f>
        <v>0</v>
      </c>
      <c r="E106" s="144"/>
      <c r="F106" s="136">
        <f>SUM(F107:F108)</f>
        <v>0</v>
      </c>
      <c r="G106" s="144"/>
      <c r="H106" s="142">
        <f>D106+F106</f>
        <v>0</v>
      </c>
    </row>
    <row r="107" spans="1:9">
      <c r="A107" s="151">
        <v>14121</v>
      </c>
      <c r="B107" s="132" t="s">
        <v>271</v>
      </c>
      <c r="C107" s="138"/>
      <c r="D107" s="137"/>
      <c r="E107" s="144"/>
      <c r="F107" s="137"/>
      <c r="G107" s="144"/>
      <c r="H107" s="142">
        <f t="shared" ref="H107:H113" si="4">D107+F107</f>
        <v>0</v>
      </c>
    </row>
    <row r="108" spans="1:9">
      <c r="A108" s="166">
        <v>14122</v>
      </c>
      <c r="B108" s="132" t="s">
        <v>274</v>
      </c>
      <c r="C108" s="138"/>
      <c r="D108" s="137"/>
      <c r="E108" s="144"/>
      <c r="F108" s="137"/>
      <c r="G108" s="144"/>
      <c r="H108" s="142">
        <f t="shared" si="4"/>
        <v>0</v>
      </c>
    </row>
    <row r="109" spans="1:9">
      <c r="A109" s="166">
        <v>1419</v>
      </c>
      <c r="B109" s="132" t="s">
        <v>68</v>
      </c>
      <c r="C109" s="138"/>
      <c r="D109" s="136">
        <f>SUM(D110:D113)</f>
        <v>0</v>
      </c>
      <c r="E109" s="144"/>
      <c r="F109" s="136">
        <f>SUM(F110:F113)</f>
        <v>0</v>
      </c>
      <c r="G109" s="144"/>
      <c r="H109" s="142">
        <f t="shared" si="4"/>
        <v>0</v>
      </c>
    </row>
    <row r="110" spans="1:9">
      <c r="A110" s="166">
        <v>14191</v>
      </c>
      <c r="B110" s="132" t="s">
        <v>275</v>
      </c>
      <c r="C110" s="138"/>
      <c r="D110" s="137"/>
      <c r="E110" s="144"/>
      <c r="F110" s="137"/>
      <c r="G110" s="144"/>
      <c r="H110" s="142">
        <f t="shared" si="4"/>
        <v>0</v>
      </c>
    </row>
    <row r="111" spans="1:9">
      <c r="A111" s="166">
        <v>14192</v>
      </c>
      <c r="B111" s="132" t="s">
        <v>276</v>
      </c>
      <c r="C111" s="138"/>
      <c r="D111" s="137"/>
      <c r="E111" s="144"/>
      <c r="F111" s="137"/>
      <c r="G111" s="144"/>
      <c r="H111" s="142">
        <f t="shared" si="4"/>
        <v>0</v>
      </c>
    </row>
    <row r="112" spans="1:9">
      <c r="A112" s="166">
        <v>14193</v>
      </c>
      <c r="B112" s="132" t="s">
        <v>277</v>
      </c>
      <c r="C112" s="138"/>
      <c r="D112" s="137"/>
      <c r="E112" s="144"/>
      <c r="F112" s="137"/>
      <c r="G112" s="144"/>
      <c r="H112" s="142">
        <f t="shared" si="4"/>
        <v>0</v>
      </c>
    </row>
    <row r="113" spans="1:8">
      <c r="A113" s="166">
        <v>14194</v>
      </c>
      <c r="B113" s="132" t="s">
        <v>278</v>
      </c>
      <c r="C113" s="138"/>
      <c r="D113" s="137"/>
      <c r="E113" s="144"/>
      <c r="F113" s="137"/>
      <c r="G113" s="144"/>
      <c r="H113" s="142">
        <f t="shared" si="4"/>
        <v>0</v>
      </c>
    </row>
    <row r="114" spans="1:8">
      <c r="A114" s="167">
        <v>142</v>
      </c>
      <c r="B114" s="186" t="s">
        <v>279</v>
      </c>
      <c r="C114" s="138"/>
      <c r="D114" s="144"/>
      <c r="E114" s="136">
        <f>SUM(E115:E117)</f>
        <v>0</v>
      </c>
      <c r="F114" s="144"/>
      <c r="G114" s="136">
        <f>SUM(G115:G117)</f>
        <v>0</v>
      </c>
      <c r="H114" s="142">
        <f>E114+G114</f>
        <v>0</v>
      </c>
    </row>
    <row r="115" spans="1:8">
      <c r="A115" s="151">
        <v>1421</v>
      </c>
      <c r="B115" s="132" t="s">
        <v>280</v>
      </c>
      <c r="C115" s="138"/>
      <c r="D115" s="144"/>
      <c r="E115" s="137"/>
      <c r="F115" s="144"/>
      <c r="G115" s="137"/>
      <c r="H115" s="142">
        <f>E115+G115</f>
        <v>0</v>
      </c>
    </row>
    <row r="116" spans="1:8">
      <c r="A116" s="151">
        <v>1422</v>
      </c>
      <c r="B116" s="132" t="s">
        <v>281</v>
      </c>
      <c r="C116" s="138"/>
      <c r="D116" s="144"/>
      <c r="E116" s="137"/>
      <c r="F116" s="144"/>
      <c r="G116" s="137"/>
      <c r="H116" s="142">
        <f t="shared" ref="H116:H117" si="5">E116+G116</f>
        <v>0</v>
      </c>
    </row>
    <row r="117" spans="1:8">
      <c r="A117" s="151">
        <v>1429</v>
      </c>
      <c r="B117" s="132" t="s">
        <v>282</v>
      </c>
      <c r="C117" s="138"/>
      <c r="D117" s="144"/>
      <c r="E117" s="137"/>
      <c r="F117" s="144"/>
      <c r="G117" s="137"/>
      <c r="H117" s="142">
        <f t="shared" si="5"/>
        <v>0</v>
      </c>
    </row>
    <row r="118" spans="1:8">
      <c r="A118" s="148">
        <v>15</v>
      </c>
      <c r="B118" s="149" t="s">
        <v>283</v>
      </c>
      <c r="C118" s="138"/>
      <c r="D118" s="136">
        <f>D119+D141+D147</f>
        <v>0</v>
      </c>
      <c r="E118" s="136">
        <f>E136+E141+E147</f>
        <v>0</v>
      </c>
      <c r="F118" s="136">
        <f>F119+F141+F147</f>
        <v>0</v>
      </c>
      <c r="G118" s="136">
        <f>G136+G141+G147</f>
        <v>0</v>
      </c>
      <c r="H118" s="142">
        <f>SUM(D118:G118)</f>
        <v>0</v>
      </c>
    </row>
    <row r="119" spans="1:8">
      <c r="A119" s="164">
        <v>151</v>
      </c>
      <c r="B119" s="186" t="s">
        <v>284</v>
      </c>
      <c r="C119" s="138"/>
      <c r="D119" s="136">
        <f>D120+D123+D126+D129</f>
        <v>0</v>
      </c>
      <c r="E119" s="144"/>
      <c r="F119" s="136">
        <f>F120+F123+F126+F129</f>
        <v>0</v>
      </c>
      <c r="G119" s="144"/>
      <c r="H119" s="142">
        <f t="shared" ref="H119:H135" si="6">D119+F119</f>
        <v>0</v>
      </c>
    </row>
    <row r="120" spans="1:8">
      <c r="A120" s="151">
        <v>1511</v>
      </c>
      <c r="B120" s="132" t="s">
        <v>285</v>
      </c>
      <c r="C120" s="138"/>
      <c r="D120" s="136">
        <f>SUM(D121:D122)</f>
        <v>0</v>
      </c>
      <c r="E120" s="144"/>
      <c r="F120" s="136">
        <f>SUM(F121:F122)</f>
        <v>0</v>
      </c>
      <c r="G120" s="144"/>
      <c r="H120" s="142">
        <f t="shared" si="6"/>
        <v>0</v>
      </c>
    </row>
    <row r="121" spans="1:8">
      <c r="A121" s="151">
        <v>15111</v>
      </c>
      <c r="B121" s="132" t="s">
        <v>286</v>
      </c>
      <c r="C121" s="138"/>
      <c r="D121" s="137"/>
      <c r="E121" s="144"/>
      <c r="F121" s="137"/>
      <c r="G121" s="144"/>
      <c r="H121" s="142">
        <f t="shared" si="6"/>
        <v>0</v>
      </c>
    </row>
    <row r="122" spans="1:8">
      <c r="A122" s="151">
        <v>15112</v>
      </c>
      <c r="B122" s="132" t="s">
        <v>287</v>
      </c>
      <c r="C122" s="138"/>
      <c r="D122" s="137"/>
      <c r="E122" s="144"/>
      <c r="F122" s="137"/>
      <c r="G122" s="144"/>
      <c r="H122" s="142">
        <f t="shared" si="6"/>
        <v>0</v>
      </c>
    </row>
    <row r="123" spans="1:8">
      <c r="A123" s="151">
        <v>1512</v>
      </c>
      <c r="B123" s="132" t="s">
        <v>288</v>
      </c>
      <c r="C123" s="138"/>
      <c r="D123" s="136">
        <f>SUM(D124:D125)</f>
        <v>0</v>
      </c>
      <c r="E123" s="144"/>
      <c r="F123" s="136">
        <f>SUM(F124:F125)</f>
        <v>0</v>
      </c>
      <c r="G123" s="144"/>
      <c r="H123" s="142">
        <f t="shared" si="6"/>
        <v>0</v>
      </c>
    </row>
    <row r="124" spans="1:8">
      <c r="A124" s="151">
        <v>15121</v>
      </c>
      <c r="B124" s="132" t="s">
        <v>286</v>
      </c>
      <c r="C124" s="138"/>
      <c r="D124" s="137"/>
      <c r="E124" s="144"/>
      <c r="F124" s="137"/>
      <c r="G124" s="144"/>
      <c r="H124" s="142">
        <f t="shared" si="6"/>
        <v>0</v>
      </c>
    </row>
    <row r="125" spans="1:8">
      <c r="A125" s="151">
        <v>15122</v>
      </c>
      <c r="B125" s="132" t="s">
        <v>287</v>
      </c>
      <c r="C125" s="138"/>
      <c r="D125" s="137"/>
      <c r="E125" s="144"/>
      <c r="F125" s="137"/>
      <c r="G125" s="144"/>
      <c r="H125" s="142">
        <f t="shared" si="6"/>
        <v>0</v>
      </c>
    </row>
    <row r="126" spans="1:8">
      <c r="A126" s="151">
        <v>1513</v>
      </c>
      <c r="B126" s="132" t="s">
        <v>289</v>
      </c>
      <c r="C126" s="138"/>
      <c r="D126" s="136">
        <f>SUM(D127:D128)</f>
        <v>0</v>
      </c>
      <c r="E126" s="144"/>
      <c r="F126" s="136">
        <f>SUM(F127:F128)</f>
        <v>0</v>
      </c>
      <c r="G126" s="144"/>
      <c r="H126" s="142">
        <f t="shared" si="6"/>
        <v>0</v>
      </c>
    </row>
    <row r="127" spans="1:8">
      <c r="A127" s="151">
        <v>15131</v>
      </c>
      <c r="B127" s="132" t="s">
        <v>286</v>
      </c>
      <c r="C127" s="138"/>
      <c r="D127" s="137"/>
      <c r="E127" s="144"/>
      <c r="F127" s="137"/>
      <c r="G127" s="144"/>
      <c r="H127" s="142">
        <f t="shared" si="6"/>
        <v>0</v>
      </c>
    </row>
    <row r="128" spans="1:8">
      <c r="A128" s="151">
        <v>15132</v>
      </c>
      <c r="B128" s="132" t="s">
        <v>287</v>
      </c>
      <c r="C128" s="138"/>
      <c r="D128" s="137"/>
      <c r="E128" s="144"/>
      <c r="F128" s="137"/>
      <c r="G128" s="144"/>
      <c r="H128" s="142">
        <f t="shared" si="6"/>
        <v>0</v>
      </c>
    </row>
    <row r="129" spans="1:8">
      <c r="A129" s="151">
        <v>1519</v>
      </c>
      <c r="B129" s="132" t="s">
        <v>68</v>
      </c>
      <c r="C129" s="138"/>
      <c r="D129" s="136">
        <f>SUM(D130:D135)</f>
        <v>0</v>
      </c>
      <c r="E129" s="144"/>
      <c r="F129" s="136">
        <f>SUM(F130:F135)</f>
        <v>0</v>
      </c>
      <c r="G129" s="144"/>
      <c r="H129" s="142">
        <f t="shared" si="6"/>
        <v>0</v>
      </c>
    </row>
    <row r="130" spans="1:8">
      <c r="A130" s="151">
        <v>15191</v>
      </c>
      <c r="B130" s="132" t="s">
        <v>290</v>
      </c>
      <c r="C130" s="138"/>
      <c r="D130" s="137"/>
      <c r="E130" s="144"/>
      <c r="F130" s="137"/>
      <c r="G130" s="144"/>
      <c r="H130" s="142">
        <f t="shared" si="6"/>
        <v>0</v>
      </c>
    </row>
    <row r="131" spans="1:8">
      <c r="A131" s="151">
        <v>15192</v>
      </c>
      <c r="B131" s="132" t="s">
        <v>291</v>
      </c>
      <c r="C131" s="138"/>
      <c r="D131" s="137"/>
      <c r="E131" s="144"/>
      <c r="F131" s="137"/>
      <c r="G131" s="144"/>
      <c r="H131" s="142">
        <f t="shared" si="6"/>
        <v>0</v>
      </c>
    </row>
    <row r="132" spans="1:8">
      <c r="A132" s="151">
        <v>15193</v>
      </c>
      <c r="B132" s="132" t="s">
        <v>292</v>
      </c>
      <c r="C132" s="138"/>
      <c r="D132" s="137"/>
      <c r="E132" s="144"/>
      <c r="F132" s="137"/>
      <c r="G132" s="144"/>
      <c r="H132" s="142">
        <f t="shared" si="6"/>
        <v>0</v>
      </c>
    </row>
    <row r="133" spans="1:8">
      <c r="A133" s="151">
        <v>15194</v>
      </c>
      <c r="B133" s="132" t="s">
        <v>293</v>
      </c>
      <c r="C133" s="138"/>
      <c r="D133" s="137"/>
      <c r="E133" s="144"/>
      <c r="F133" s="137"/>
      <c r="G133" s="144"/>
      <c r="H133" s="142">
        <f t="shared" si="6"/>
        <v>0</v>
      </c>
    </row>
    <row r="134" spans="1:8">
      <c r="A134" s="151">
        <v>15195</v>
      </c>
      <c r="B134" s="132" t="s">
        <v>294</v>
      </c>
      <c r="C134" s="138"/>
      <c r="D134" s="137"/>
      <c r="E134" s="144"/>
      <c r="F134" s="137"/>
      <c r="G134" s="144"/>
      <c r="H134" s="142">
        <f t="shared" si="6"/>
        <v>0</v>
      </c>
    </row>
    <row r="135" spans="1:8">
      <c r="A135" s="151">
        <v>15196</v>
      </c>
      <c r="B135" s="132" t="s">
        <v>295</v>
      </c>
      <c r="C135" s="138"/>
      <c r="D135" s="137"/>
      <c r="E135" s="144"/>
      <c r="F135" s="137"/>
      <c r="G135" s="144"/>
      <c r="H135" s="142">
        <f t="shared" si="6"/>
        <v>0</v>
      </c>
    </row>
    <row r="136" spans="1:8">
      <c r="A136" s="164">
        <v>152</v>
      </c>
      <c r="B136" s="186" t="s">
        <v>296</v>
      </c>
      <c r="C136" s="138"/>
      <c r="D136" s="144"/>
      <c r="E136" s="136">
        <f>SUM(E137:E140)</f>
        <v>0</v>
      </c>
      <c r="F136" s="144"/>
      <c r="G136" s="136">
        <f>SUM(G137:G140)</f>
        <v>0</v>
      </c>
      <c r="H136" s="142">
        <f>E136+G136</f>
        <v>0</v>
      </c>
    </row>
    <row r="137" spans="1:8">
      <c r="A137" s="151">
        <v>1521</v>
      </c>
      <c r="B137" s="132" t="s">
        <v>297</v>
      </c>
      <c r="C137" s="138"/>
      <c r="D137" s="144"/>
      <c r="E137" s="137"/>
      <c r="F137" s="144"/>
      <c r="G137" s="137"/>
      <c r="H137" s="142">
        <f>E137+G137</f>
        <v>0</v>
      </c>
    </row>
    <row r="138" spans="1:8">
      <c r="A138" s="151">
        <v>1522</v>
      </c>
      <c r="B138" s="132" t="s">
        <v>298</v>
      </c>
      <c r="C138" s="138"/>
      <c r="D138" s="144"/>
      <c r="E138" s="137"/>
      <c r="F138" s="144"/>
      <c r="G138" s="137"/>
      <c r="H138" s="142">
        <f t="shared" ref="H138:H140" si="7">E138+G138</f>
        <v>0</v>
      </c>
    </row>
    <row r="139" spans="1:8">
      <c r="A139" s="151">
        <v>1523</v>
      </c>
      <c r="B139" s="132" t="s">
        <v>299</v>
      </c>
      <c r="C139" s="138"/>
      <c r="D139" s="144"/>
      <c r="E139" s="137"/>
      <c r="F139" s="144"/>
      <c r="G139" s="137"/>
      <c r="H139" s="142">
        <f t="shared" si="7"/>
        <v>0</v>
      </c>
    </row>
    <row r="140" spans="1:8">
      <c r="A140" s="166">
        <v>1529</v>
      </c>
      <c r="B140" s="132" t="s">
        <v>300</v>
      </c>
      <c r="C140" s="138"/>
      <c r="D140" s="144"/>
      <c r="E140" s="137"/>
      <c r="F140" s="144"/>
      <c r="G140" s="137"/>
      <c r="H140" s="142">
        <f t="shared" si="7"/>
        <v>0</v>
      </c>
    </row>
    <row r="141" spans="1:8">
      <c r="A141" s="167">
        <v>153</v>
      </c>
      <c r="B141" s="186" t="s">
        <v>301</v>
      </c>
      <c r="C141" s="138"/>
      <c r="D141" s="136">
        <f>SUM(D142:D144)</f>
        <v>0</v>
      </c>
      <c r="E141" s="136">
        <f>SUM(E142:E144)</f>
        <v>0</v>
      </c>
      <c r="F141" s="136">
        <f>SUM(F142:F144)</f>
        <v>0</v>
      </c>
      <c r="G141" s="136">
        <f>SUM(G142:G144)</f>
        <v>0</v>
      </c>
      <c r="H141" s="142">
        <f>SUM(D141:G141)</f>
        <v>0</v>
      </c>
    </row>
    <row r="142" spans="1:8">
      <c r="A142" s="151">
        <v>1531</v>
      </c>
      <c r="B142" s="154" t="s">
        <v>302</v>
      </c>
      <c r="C142" s="138"/>
      <c r="D142" s="137"/>
      <c r="E142" s="137"/>
      <c r="F142" s="137"/>
      <c r="G142" s="137"/>
      <c r="H142" s="142">
        <f t="shared" ref="H142:H147" si="8">SUM(D142:G142)</f>
        <v>0</v>
      </c>
    </row>
    <row r="143" spans="1:8">
      <c r="A143" s="151">
        <v>1532</v>
      </c>
      <c r="B143" s="154" t="s">
        <v>303</v>
      </c>
      <c r="C143" s="138"/>
      <c r="D143" s="137"/>
      <c r="E143" s="137"/>
      <c r="F143" s="137"/>
      <c r="G143" s="137"/>
      <c r="H143" s="142">
        <f t="shared" si="8"/>
        <v>0</v>
      </c>
    </row>
    <row r="144" spans="1:8">
      <c r="A144" s="151">
        <v>1539</v>
      </c>
      <c r="B144" s="154" t="s">
        <v>260</v>
      </c>
      <c r="C144" s="138"/>
      <c r="D144" s="136">
        <f>SUM(D145:D146)</f>
        <v>0</v>
      </c>
      <c r="E144" s="136">
        <f>SUM(E145:E146)</f>
        <v>0</v>
      </c>
      <c r="F144" s="136">
        <f>SUM(F145:F146)</f>
        <v>0</v>
      </c>
      <c r="G144" s="136">
        <f>SUM(G145:G146)</f>
        <v>0</v>
      </c>
      <c r="H144" s="142">
        <f t="shared" si="8"/>
        <v>0</v>
      </c>
    </row>
    <row r="145" spans="1:8" ht="26.25">
      <c r="A145" s="151">
        <v>15391</v>
      </c>
      <c r="B145" s="168" t="s">
        <v>304</v>
      </c>
      <c r="C145" s="138"/>
      <c r="D145" s="137"/>
      <c r="E145" s="137"/>
      <c r="F145" s="137"/>
      <c r="G145" s="137"/>
      <c r="H145" s="142">
        <f t="shared" si="8"/>
        <v>0</v>
      </c>
    </row>
    <row r="146" spans="1:8" ht="26.25">
      <c r="A146" s="151">
        <v>15392</v>
      </c>
      <c r="B146" s="169" t="s">
        <v>305</v>
      </c>
      <c r="C146" s="138"/>
      <c r="D146" s="137"/>
      <c r="E146" s="137"/>
      <c r="F146" s="137"/>
      <c r="G146" s="137"/>
      <c r="H146" s="142">
        <f t="shared" si="8"/>
        <v>0</v>
      </c>
    </row>
    <row r="147" spans="1:8">
      <c r="A147" s="164">
        <v>157</v>
      </c>
      <c r="B147" s="186" t="s">
        <v>306</v>
      </c>
      <c r="C147" s="138"/>
      <c r="D147" s="136">
        <f>D148+D152</f>
        <v>0</v>
      </c>
      <c r="E147" s="136">
        <f>E151+E152</f>
        <v>0</v>
      </c>
      <c r="F147" s="136">
        <f>F148+F152</f>
        <v>0</v>
      </c>
      <c r="G147" s="136">
        <f>G151+G152</f>
        <v>0</v>
      </c>
      <c r="H147" s="142">
        <f t="shared" si="8"/>
        <v>0</v>
      </c>
    </row>
    <row r="148" spans="1:8">
      <c r="A148" s="166">
        <v>1571</v>
      </c>
      <c r="B148" s="132" t="s">
        <v>307</v>
      </c>
      <c r="C148" s="138"/>
      <c r="D148" s="136">
        <f>SUM(D149:D150)</f>
        <v>0</v>
      </c>
      <c r="E148" s="144"/>
      <c r="F148" s="136">
        <f>SUM(F149:F150)</f>
        <v>0</v>
      </c>
      <c r="G148" s="144"/>
      <c r="H148" s="142">
        <f>D148+F148</f>
        <v>0</v>
      </c>
    </row>
    <row r="149" spans="1:8">
      <c r="A149" s="166">
        <v>15711</v>
      </c>
      <c r="B149" s="132" t="s">
        <v>308</v>
      </c>
      <c r="C149" s="138"/>
      <c r="D149" s="137"/>
      <c r="E149" s="144"/>
      <c r="F149" s="137"/>
      <c r="G149" s="144"/>
      <c r="H149" s="142">
        <f>D149+F149</f>
        <v>0</v>
      </c>
    </row>
    <row r="150" spans="1:8">
      <c r="A150" s="166">
        <v>15712</v>
      </c>
      <c r="B150" s="165" t="s">
        <v>309</v>
      </c>
      <c r="C150" s="138"/>
      <c r="D150" s="137"/>
      <c r="E150" s="144"/>
      <c r="F150" s="137"/>
      <c r="G150" s="144"/>
      <c r="H150" s="142">
        <f>D150+F150</f>
        <v>0</v>
      </c>
    </row>
    <row r="151" spans="1:8">
      <c r="A151" s="166">
        <v>1572</v>
      </c>
      <c r="B151" s="132" t="s">
        <v>310</v>
      </c>
      <c r="C151" s="138"/>
      <c r="D151" s="144"/>
      <c r="E151" s="137"/>
      <c r="F151" s="144"/>
      <c r="G151" s="137"/>
      <c r="H151" s="142">
        <f>E151+G151</f>
        <v>0</v>
      </c>
    </row>
    <row r="152" spans="1:8">
      <c r="A152" s="166">
        <v>1573</v>
      </c>
      <c r="B152" s="165" t="s">
        <v>311</v>
      </c>
      <c r="C152" s="138"/>
      <c r="D152" s="136">
        <f>SUM(D153:D154)</f>
        <v>0</v>
      </c>
      <c r="E152" s="136">
        <f>SUM(E153:E154)</f>
        <v>0</v>
      </c>
      <c r="F152" s="136">
        <f>SUM(F153:F154)</f>
        <v>0</v>
      </c>
      <c r="G152" s="136">
        <f>SUM(G153:G154)</f>
        <v>0</v>
      </c>
      <c r="H152" s="142">
        <f>SUM(D152:G152)</f>
        <v>0</v>
      </c>
    </row>
    <row r="153" spans="1:8">
      <c r="A153" s="166">
        <v>15731</v>
      </c>
      <c r="B153" s="165" t="s">
        <v>312</v>
      </c>
      <c r="C153" s="138"/>
      <c r="D153" s="137"/>
      <c r="E153" s="137"/>
      <c r="F153" s="137"/>
      <c r="G153" s="137"/>
      <c r="H153" s="142">
        <f t="shared" ref="H153:H170" si="9">SUM(D153:G153)</f>
        <v>0</v>
      </c>
    </row>
    <row r="154" spans="1:8">
      <c r="A154" s="166">
        <v>15732</v>
      </c>
      <c r="B154" s="165" t="s">
        <v>313</v>
      </c>
      <c r="C154" s="138"/>
      <c r="D154" s="137"/>
      <c r="E154" s="137"/>
      <c r="F154" s="137"/>
      <c r="G154" s="137"/>
      <c r="H154" s="142">
        <f t="shared" si="9"/>
        <v>0</v>
      </c>
    </row>
    <row r="155" spans="1:8">
      <c r="A155" s="170">
        <v>18</v>
      </c>
      <c r="B155" s="149" t="s">
        <v>314</v>
      </c>
      <c r="C155" s="138"/>
      <c r="D155" s="136">
        <f>D156+D159+D162+D168</f>
        <v>0</v>
      </c>
      <c r="E155" s="136">
        <f>E156+E159+E162+E168</f>
        <v>0</v>
      </c>
      <c r="F155" s="136">
        <f>F156+F159+F162+F168</f>
        <v>0</v>
      </c>
      <c r="G155" s="136">
        <f>G156+G159+G162+G168</f>
        <v>0</v>
      </c>
      <c r="H155" s="142">
        <f t="shared" si="9"/>
        <v>0</v>
      </c>
    </row>
    <row r="156" spans="1:8">
      <c r="A156" s="167">
        <v>182</v>
      </c>
      <c r="B156" s="186" t="s">
        <v>315</v>
      </c>
      <c r="C156" s="138"/>
      <c r="D156" s="136">
        <f>SUM(D157:D158)</f>
        <v>0</v>
      </c>
      <c r="E156" s="136">
        <f>SUM(E157:E158)</f>
        <v>0</v>
      </c>
      <c r="F156" s="136">
        <f>SUM(F157:F158)</f>
        <v>0</v>
      </c>
      <c r="G156" s="136">
        <f>SUM(G157:G158)</f>
        <v>0</v>
      </c>
      <c r="H156" s="142">
        <f t="shared" si="9"/>
        <v>0</v>
      </c>
    </row>
    <row r="157" spans="1:8">
      <c r="A157" s="166">
        <v>1821</v>
      </c>
      <c r="B157" s="132" t="s">
        <v>316</v>
      </c>
      <c r="C157" s="138"/>
      <c r="D157" s="137"/>
      <c r="E157" s="137"/>
      <c r="F157" s="137"/>
      <c r="G157" s="137"/>
      <c r="H157" s="142">
        <f t="shared" si="9"/>
        <v>0</v>
      </c>
    </row>
    <row r="158" spans="1:8">
      <c r="A158" s="166">
        <v>1822</v>
      </c>
      <c r="B158" s="132" t="s">
        <v>300</v>
      </c>
      <c r="C158" s="138"/>
      <c r="D158" s="137"/>
      <c r="E158" s="137"/>
      <c r="F158" s="137"/>
      <c r="G158" s="137"/>
      <c r="H158" s="142">
        <f t="shared" si="9"/>
        <v>0</v>
      </c>
    </row>
    <row r="159" spans="1:8">
      <c r="A159" s="167">
        <v>183</v>
      </c>
      <c r="B159" s="186" t="s">
        <v>317</v>
      </c>
      <c r="C159" s="138"/>
      <c r="D159" s="136">
        <f>SUM(D160:D161)</f>
        <v>0</v>
      </c>
      <c r="E159" s="136">
        <f>SUM(E160:E161)</f>
        <v>0</v>
      </c>
      <c r="F159" s="136">
        <f>SUM(F160:F161)</f>
        <v>0</v>
      </c>
      <c r="G159" s="136">
        <f>SUM(G160:G161)</f>
        <v>0</v>
      </c>
      <c r="H159" s="142">
        <f t="shared" si="9"/>
        <v>0</v>
      </c>
    </row>
    <row r="160" spans="1:8">
      <c r="A160" s="166">
        <v>1831</v>
      </c>
      <c r="B160" s="132" t="s">
        <v>318</v>
      </c>
      <c r="C160" s="138"/>
      <c r="D160" s="137"/>
      <c r="E160" s="137"/>
      <c r="F160" s="137"/>
      <c r="G160" s="137"/>
      <c r="H160" s="142">
        <f t="shared" si="9"/>
        <v>0</v>
      </c>
    </row>
    <row r="161" spans="1:8">
      <c r="A161" s="166">
        <v>1832</v>
      </c>
      <c r="B161" s="132" t="s">
        <v>260</v>
      </c>
      <c r="C161" s="138"/>
      <c r="D161" s="137"/>
      <c r="E161" s="137"/>
      <c r="F161" s="137"/>
      <c r="G161" s="137"/>
      <c r="H161" s="142">
        <f t="shared" si="9"/>
        <v>0</v>
      </c>
    </row>
    <row r="162" spans="1:8">
      <c r="A162" s="167">
        <v>186</v>
      </c>
      <c r="B162" s="186" t="s">
        <v>319</v>
      </c>
      <c r="C162" s="138"/>
      <c r="D162" s="136">
        <f>SUM(D163:D165)</f>
        <v>0</v>
      </c>
      <c r="E162" s="136">
        <f>SUM(E163:E165)</f>
        <v>0</v>
      </c>
      <c r="F162" s="136">
        <f>SUM(F163:F165)</f>
        <v>0</v>
      </c>
      <c r="G162" s="136">
        <f>SUM(G163:G165)</f>
        <v>0</v>
      </c>
      <c r="H162" s="142">
        <f t="shared" si="9"/>
        <v>0</v>
      </c>
    </row>
    <row r="163" spans="1:8">
      <c r="A163" s="166">
        <v>1861</v>
      </c>
      <c r="B163" s="132" t="s">
        <v>320</v>
      </c>
      <c r="C163" s="138"/>
      <c r="D163" s="137"/>
      <c r="E163" s="137"/>
      <c r="F163" s="137"/>
      <c r="G163" s="137"/>
      <c r="H163" s="142">
        <f t="shared" si="9"/>
        <v>0</v>
      </c>
    </row>
    <row r="164" spans="1:8">
      <c r="A164" s="166">
        <v>1862</v>
      </c>
      <c r="B164" s="132" t="s">
        <v>321</v>
      </c>
      <c r="C164" s="138"/>
      <c r="D164" s="137"/>
      <c r="E164" s="137"/>
      <c r="F164" s="137"/>
      <c r="G164" s="137"/>
      <c r="H164" s="142">
        <f t="shared" si="9"/>
        <v>0</v>
      </c>
    </row>
    <row r="165" spans="1:8">
      <c r="A165" s="166">
        <v>1869</v>
      </c>
      <c r="B165" s="132" t="s">
        <v>322</v>
      </c>
      <c r="C165" s="138"/>
      <c r="D165" s="136" t="s">
        <v>685</v>
      </c>
      <c r="E165" s="136">
        <f>SUM(E166:E167)</f>
        <v>0</v>
      </c>
      <c r="F165" s="136">
        <f>SUM(F166:F167)</f>
        <v>0</v>
      </c>
      <c r="G165" s="136">
        <f>SUM(G166:G167)</f>
        <v>0</v>
      </c>
      <c r="H165" s="142">
        <f t="shared" si="9"/>
        <v>0</v>
      </c>
    </row>
    <row r="166" spans="1:8">
      <c r="A166" s="166">
        <v>18691</v>
      </c>
      <c r="B166" s="132" t="s">
        <v>323</v>
      </c>
      <c r="C166" s="138"/>
      <c r="D166" s="137"/>
      <c r="E166" s="137"/>
      <c r="F166" s="137"/>
      <c r="G166" s="137"/>
      <c r="H166" s="142">
        <f t="shared" si="9"/>
        <v>0</v>
      </c>
    </row>
    <row r="167" spans="1:8">
      <c r="A167" s="166">
        <v>18692</v>
      </c>
      <c r="B167" s="132" t="s">
        <v>324</v>
      </c>
      <c r="C167" s="138"/>
      <c r="D167" s="137"/>
      <c r="E167" s="137"/>
      <c r="F167" s="137"/>
      <c r="G167" s="137"/>
      <c r="H167" s="142">
        <f t="shared" si="9"/>
        <v>0</v>
      </c>
    </row>
    <row r="168" spans="1:8">
      <c r="A168" s="167">
        <v>187</v>
      </c>
      <c r="B168" s="186" t="s">
        <v>325</v>
      </c>
      <c r="C168" s="138"/>
      <c r="D168" s="136">
        <f>SUM(D169:D170)</f>
        <v>0</v>
      </c>
      <c r="E168" s="136">
        <f>SUM(E169:E170)</f>
        <v>0</v>
      </c>
      <c r="F168" s="136">
        <f>SUM(F169:F170)</f>
        <v>0</v>
      </c>
      <c r="G168" s="136">
        <f>SUM(G169:G170)</f>
        <v>0</v>
      </c>
      <c r="H168" s="142">
        <f t="shared" si="9"/>
        <v>0</v>
      </c>
    </row>
    <row r="169" spans="1:8">
      <c r="A169" s="166">
        <v>1871</v>
      </c>
      <c r="B169" s="132" t="s">
        <v>326</v>
      </c>
      <c r="C169" s="138"/>
      <c r="D169" s="137"/>
      <c r="E169" s="137"/>
      <c r="F169" s="137"/>
      <c r="G169" s="137"/>
      <c r="H169" s="142">
        <f t="shared" si="9"/>
        <v>0</v>
      </c>
    </row>
    <row r="170" spans="1:8">
      <c r="A170" s="166">
        <v>1872</v>
      </c>
      <c r="B170" s="132" t="s">
        <v>327</v>
      </c>
      <c r="C170" s="138"/>
      <c r="D170" s="137"/>
      <c r="E170" s="137"/>
      <c r="F170" s="137"/>
      <c r="G170" s="137"/>
      <c r="H170" s="142">
        <f t="shared" si="9"/>
        <v>0</v>
      </c>
    </row>
    <row r="171" spans="1:8">
      <c r="A171" s="170">
        <v>19</v>
      </c>
      <c r="B171" s="149" t="s">
        <v>328</v>
      </c>
      <c r="C171" s="136">
        <f>C184</f>
        <v>0</v>
      </c>
      <c r="D171" s="136">
        <f>D172+D175+D178+D181</f>
        <v>0</v>
      </c>
      <c r="E171" s="136">
        <f>E172+E175+E178+E181</f>
        <v>0</v>
      </c>
      <c r="F171" s="136">
        <f>F172+F175+F178+F181</f>
        <v>0</v>
      </c>
      <c r="G171" s="136">
        <f>G172+G175+G178+G181</f>
        <v>0</v>
      </c>
      <c r="H171" s="142">
        <f>SUM(C171:G171)</f>
        <v>0</v>
      </c>
    </row>
    <row r="172" spans="1:8">
      <c r="A172" s="167">
        <v>191</v>
      </c>
      <c r="B172" s="186" t="s">
        <v>329</v>
      </c>
      <c r="C172" s="138"/>
      <c r="D172" s="136">
        <f>SUM(D173:D174)</f>
        <v>0</v>
      </c>
      <c r="E172" s="136">
        <f>SUM(E173:E174)</f>
        <v>0</v>
      </c>
      <c r="F172" s="136">
        <f>SUM(F173:F174)</f>
        <v>0</v>
      </c>
      <c r="G172" s="136">
        <f>SUM(G173:G174)</f>
        <v>0</v>
      </c>
      <c r="H172" s="142">
        <f>SUM(D172:G172)</f>
        <v>0</v>
      </c>
    </row>
    <row r="173" spans="1:8">
      <c r="A173" s="166">
        <v>1911</v>
      </c>
      <c r="B173" s="132" t="s">
        <v>330</v>
      </c>
      <c r="C173" s="138"/>
      <c r="D173" s="137"/>
      <c r="E173" s="137"/>
      <c r="F173" s="137"/>
      <c r="G173" s="137"/>
      <c r="H173" s="142">
        <f t="shared" ref="H173:H183" si="10">SUM(D173:G173)</f>
        <v>0</v>
      </c>
    </row>
    <row r="174" spans="1:8">
      <c r="A174" s="166">
        <v>1912</v>
      </c>
      <c r="B174" s="132" t="s">
        <v>331</v>
      </c>
      <c r="C174" s="138"/>
      <c r="D174" s="137"/>
      <c r="E174" s="137"/>
      <c r="F174" s="137"/>
      <c r="G174" s="137"/>
      <c r="H174" s="142">
        <f t="shared" si="10"/>
        <v>0</v>
      </c>
    </row>
    <row r="175" spans="1:8">
      <c r="A175" s="167">
        <v>192</v>
      </c>
      <c r="B175" s="186" t="s">
        <v>332</v>
      </c>
      <c r="C175" s="138"/>
      <c r="D175" s="136">
        <f>SUM(D176:D177)</f>
        <v>0</v>
      </c>
      <c r="E175" s="136">
        <f>SUM(E176:E177)</f>
        <v>0</v>
      </c>
      <c r="F175" s="136">
        <f>SUM(F176:F177)</f>
        <v>0</v>
      </c>
      <c r="G175" s="136">
        <f>SUM(G176:G177)</f>
        <v>0</v>
      </c>
      <c r="H175" s="142">
        <f t="shared" si="10"/>
        <v>0</v>
      </c>
    </row>
    <row r="176" spans="1:8">
      <c r="A176" s="166">
        <v>1921</v>
      </c>
      <c r="B176" s="132" t="s">
        <v>333</v>
      </c>
      <c r="C176" s="138"/>
      <c r="D176" s="137"/>
      <c r="E176" s="137"/>
      <c r="F176" s="137"/>
      <c r="G176" s="137"/>
      <c r="H176" s="142">
        <f t="shared" si="10"/>
        <v>0</v>
      </c>
    </row>
    <row r="177" spans="1:13">
      <c r="A177" s="166">
        <v>1922</v>
      </c>
      <c r="B177" s="132" t="s">
        <v>334</v>
      </c>
      <c r="C177" s="138"/>
      <c r="D177" s="137"/>
      <c r="E177" s="137"/>
      <c r="F177" s="137"/>
      <c r="G177" s="137"/>
      <c r="H177" s="142">
        <f t="shared" si="10"/>
        <v>0</v>
      </c>
    </row>
    <row r="178" spans="1:13">
      <c r="A178" s="167">
        <v>193</v>
      </c>
      <c r="B178" s="186" t="s">
        <v>335</v>
      </c>
      <c r="C178" s="138"/>
      <c r="D178" s="136">
        <f>SUM(D179:D180)</f>
        <v>0</v>
      </c>
      <c r="E178" s="136">
        <f>SUM(E179:E180)</f>
        <v>0</v>
      </c>
      <c r="F178" s="136">
        <f>SUM(F179:F180)</f>
        <v>0</v>
      </c>
      <c r="G178" s="136">
        <f>SUM(G179:G180)</f>
        <v>0</v>
      </c>
      <c r="H178" s="142">
        <f t="shared" si="10"/>
        <v>0</v>
      </c>
    </row>
    <row r="179" spans="1:13">
      <c r="A179" s="166">
        <v>1931</v>
      </c>
      <c r="B179" s="132" t="s">
        <v>336</v>
      </c>
      <c r="C179" s="138"/>
      <c r="D179" s="137"/>
      <c r="E179" s="137"/>
      <c r="F179" s="137"/>
      <c r="G179" s="137"/>
      <c r="H179" s="142">
        <f t="shared" si="10"/>
        <v>0</v>
      </c>
    </row>
    <row r="180" spans="1:13">
      <c r="A180" s="166">
        <v>1932</v>
      </c>
      <c r="B180" s="132" t="s">
        <v>337</v>
      </c>
      <c r="C180" s="138"/>
      <c r="D180" s="137"/>
      <c r="E180" s="137"/>
      <c r="F180" s="137"/>
      <c r="G180" s="137"/>
      <c r="H180" s="142">
        <f t="shared" si="10"/>
        <v>0</v>
      </c>
    </row>
    <row r="181" spans="1:13">
      <c r="A181" s="167">
        <v>197</v>
      </c>
      <c r="B181" s="186" t="s">
        <v>338</v>
      </c>
      <c r="C181" s="138"/>
      <c r="D181" s="136">
        <f>SUM(D182:D183)</f>
        <v>0</v>
      </c>
      <c r="E181" s="136">
        <f>SUM(E182:E183)</f>
        <v>0</v>
      </c>
      <c r="F181" s="136">
        <f>SUM(F182:F183)</f>
        <v>0</v>
      </c>
      <c r="G181" s="136">
        <f>SUM(G182:G183)</f>
        <v>0</v>
      </c>
      <c r="H181" s="142">
        <f t="shared" si="10"/>
        <v>0</v>
      </c>
    </row>
    <row r="182" spans="1:13">
      <c r="A182" s="166">
        <v>1971</v>
      </c>
      <c r="B182" s="132" t="s">
        <v>339</v>
      </c>
      <c r="C182" s="138"/>
      <c r="D182" s="137"/>
      <c r="E182" s="137"/>
      <c r="F182" s="137"/>
      <c r="G182" s="137"/>
      <c r="H182" s="142">
        <f t="shared" si="10"/>
        <v>0</v>
      </c>
    </row>
    <row r="183" spans="1:13">
      <c r="A183" s="166">
        <v>1972</v>
      </c>
      <c r="B183" s="132" t="s">
        <v>340</v>
      </c>
      <c r="C183" s="138"/>
      <c r="D183" s="137"/>
      <c r="E183" s="137"/>
      <c r="F183" s="137"/>
      <c r="G183" s="137"/>
      <c r="H183" s="142">
        <f t="shared" si="10"/>
        <v>0</v>
      </c>
    </row>
    <row r="184" spans="1:13">
      <c r="A184" s="171" t="s">
        <v>341</v>
      </c>
      <c r="B184" s="186" t="s">
        <v>342</v>
      </c>
      <c r="C184" s="136">
        <f>SUM(C185:C186)</f>
        <v>0</v>
      </c>
      <c r="D184" s="138"/>
      <c r="E184" s="138"/>
      <c r="F184" s="138"/>
      <c r="G184" s="138"/>
      <c r="H184" s="142">
        <f>C184</f>
        <v>0</v>
      </c>
    </row>
    <row r="185" spans="1:13">
      <c r="A185" s="163" t="s">
        <v>343</v>
      </c>
      <c r="B185" s="132" t="s">
        <v>344</v>
      </c>
      <c r="C185" s="137"/>
      <c r="D185" s="138"/>
      <c r="E185" s="138"/>
      <c r="F185" s="138"/>
      <c r="G185" s="138"/>
      <c r="H185" s="142">
        <f>C185</f>
        <v>0</v>
      </c>
    </row>
    <row r="186" spans="1:13">
      <c r="A186" s="163" t="s">
        <v>345</v>
      </c>
      <c r="B186" s="132" t="s">
        <v>346</v>
      </c>
      <c r="C186" s="137"/>
      <c r="D186" s="138"/>
      <c r="E186" s="138"/>
      <c r="F186" s="138"/>
      <c r="G186" s="138"/>
      <c r="H186" s="142">
        <f>C186</f>
        <v>0</v>
      </c>
    </row>
    <row r="187" spans="1:13">
      <c r="A187" s="148">
        <v>2</v>
      </c>
      <c r="B187" s="172" t="s">
        <v>347</v>
      </c>
      <c r="C187" s="136">
        <f>C371+C435+C499+C563+C650</f>
        <v>0</v>
      </c>
      <c r="D187" s="136">
        <f>D188+D249+D310+D371+D435+D499+D563+D600+D625+D650</f>
        <v>0</v>
      </c>
      <c r="E187" s="136">
        <f>E188+E249+E310+E371+E435+E499+E563+E600+E625+E650</f>
        <v>0</v>
      </c>
      <c r="F187" s="136">
        <f>F188+F249+F310+F371+F435+F499+F563+F600+F625+F650</f>
        <v>0</v>
      </c>
      <c r="G187" s="136">
        <f>G188+G249+G310+G371+G435+G499+G563+G600+G625+G650</f>
        <v>0</v>
      </c>
      <c r="H187" s="142">
        <f t="shared" ref="H187" si="11">SUM(C187:G187)</f>
        <v>0</v>
      </c>
    </row>
    <row r="188" spans="1:13">
      <c r="A188" s="170">
        <v>20</v>
      </c>
      <c r="B188" s="149" t="s">
        <v>348</v>
      </c>
      <c r="C188" s="138"/>
      <c r="D188" s="136">
        <f>D189+D201+D213+D225+D237</f>
        <v>0</v>
      </c>
      <c r="E188" s="136">
        <f>E189+E201+E213+E225+E237</f>
        <v>0</v>
      </c>
      <c r="F188" s="136">
        <f>F189+F201+F213+F225+F237</f>
        <v>0</v>
      </c>
      <c r="G188" s="136">
        <f>G189+G201+G213+G225+G237</f>
        <v>0</v>
      </c>
      <c r="H188" s="142">
        <f>SUM(D188:G188)</f>
        <v>0</v>
      </c>
    </row>
    <row r="189" spans="1:13">
      <c r="A189" s="167">
        <v>201</v>
      </c>
      <c r="B189" s="186" t="s">
        <v>349</v>
      </c>
      <c r="C189" s="138"/>
      <c r="D189" s="136">
        <f>SUM(D190:D195)</f>
        <v>0</v>
      </c>
      <c r="E189" s="136">
        <f>SUM(E190:E195)</f>
        <v>0</v>
      </c>
      <c r="F189" s="136">
        <f>SUM(F190:F195)</f>
        <v>0</v>
      </c>
      <c r="G189" s="136">
        <f>SUM(G190:G195)</f>
        <v>0</v>
      </c>
      <c r="H189" s="142">
        <f t="shared" ref="H189:H252" si="12">SUM(D189:G189)</f>
        <v>0</v>
      </c>
    </row>
    <row r="190" spans="1:13">
      <c r="A190" s="166">
        <v>2011</v>
      </c>
      <c r="B190" s="132" t="s">
        <v>350</v>
      </c>
      <c r="C190" s="138"/>
      <c r="D190" s="137"/>
      <c r="E190" s="137"/>
      <c r="F190" s="137"/>
      <c r="G190" s="137"/>
      <c r="H190" s="142">
        <f t="shared" si="12"/>
        <v>0</v>
      </c>
      <c r="J190" s="112"/>
      <c r="K190" s="112"/>
      <c r="L190" s="112"/>
      <c r="M190" s="112"/>
    </row>
    <row r="191" spans="1:13">
      <c r="A191" s="166">
        <v>2012</v>
      </c>
      <c r="B191" s="132" t="s">
        <v>351</v>
      </c>
      <c r="C191" s="138"/>
      <c r="D191" s="137"/>
      <c r="E191" s="137"/>
      <c r="F191" s="137"/>
      <c r="G191" s="137"/>
      <c r="H191" s="142">
        <f t="shared" si="12"/>
        <v>0</v>
      </c>
    </row>
    <row r="192" spans="1:13">
      <c r="A192" s="166">
        <v>2013</v>
      </c>
      <c r="B192" s="132" t="s">
        <v>352</v>
      </c>
      <c r="C192" s="138"/>
      <c r="D192" s="137"/>
      <c r="E192" s="137"/>
      <c r="F192" s="137"/>
      <c r="G192" s="137"/>
      <c r="H192" s="142">
        <f t="shared" si="12"/>
        <v>0</v>
      </c>
    </row>
    <row r="193" spans="1:13">
      <c r="A193" s="166">
        <v>2014</v>
      </c>
      <c r="B193" s="132" t="s">
        <v>353</v>
      </c>
      <c r="C193" s="138"/>
      <c r="D193" s="137"/>
      <c r="E193" s="137"/>
      <c r="F193" s="137"/>
      <c r="G193" s="137"/>
      <c r="H193" s="142">
        <f t="shared" si="12"/>
        <v>0</v>
      </c>
    </row>
    <row r="194" spans="1:13">
      <c r="A194" s="166">
        <v>2017</v>
      </c>
      <c r="B194" s="132" t="s">
        <v>354</v>
      </c>
      <c r="C194" s="138"/>
      <c r="D194" s="137"/>
      <c r="E194" s="137"/>
      <c r="F194" s="137"/>
      <c r="G194" s="137"/>
      <c r="H194" s="142">
        <f t="shared" si="12"/>
        <v>0</v>
      </c>
      <c r="J194" s="112"/>
      <c r="K194" s="112"/>
      <c r="M194" s="112"/>
    </row>
    <row r="195" spans="1:13">
      <c r="A195" s="166">
        <v>2019</v>
      </c>
      <c r="B195" s="132" t="s">
        <v>355</v>
      </c>
      <c r="C195" s="138"/>
      <c r="D195" s="136">
        <f>SUM(D196:D200)</f>
        <v>0</v>
      </c>
      <c r="E195" s="136">
        <f>SUM(E196:E200)</f>
        <v>0</v>
      </c>
      <c r="F195" s="136">
        <f>SUM(F196:F200)</f>
        <v>0</v>
      </c>
      <c r="G195" s="136">
        <f>SUM(G196:G200)</f>
        <v>0</v>
      </c>
      <c r="H195" s="142">
        <f t="shared" si="12"/>
        <v>0</v>
      </c>
    </row>
    <row r="196" spans="1:13">
      <c r="A196" s="166">
        <v>20191</v>
      </c>
      <c r="B196" s="132" t="s">
        <v>356</v>
      </c>
      <c r="C196" s="138"/>
      <c r="D196" s="137"/>
      <c r="E196" s="137"/>
      <c r="F196" s="137"/>
      <c r="G196" s="137"/>
      <c r="H196" s="142">
        <f t="shared" si="12"/>
        <v>0</v>
      </c>
      <c r="J196" s="112"/>
    </row>
    <row r="197" spans="1:13">
      <c r="A197" s="166">
        <v>20192</v>
      </c>
      <c r="B197" s="132" t="s">
        <v>357</v>
      </c>
      <c r="C197" s="138"/>
      <c r="D197" s="137"/>
      <c r="E197" s="137"/>
      <c r="F197" s="137"/>
      <c r="G197" s="137"/>
      <c r="H197" s="142">
        <f t="shared" si="12"/>
        <v>0</v>
      </c>
    </row>
    <row r="198" spans="1:13">
      <c r="A198" s="166">
        <v>20193</v>
      </c>
      <c r="B198" s="132" t="s">
        <v>358</v>
      </c>
      <c r="C198" s="138"/>
      <c r="D198" s="137"/>
      <c r="E198" s="137"/>
      <c r="F198" s="137"/>
      <c r="G198" s="137"/>
      <c r="H198" s="142">
        <f t="shared" si="12"/>
        <v>0</v>
      </c>
    </row>
    <row r="199" spans="1:13">
      <c r="A199" s="166">
        <v>20194</v>
      </c>
      <c r="B199" s="132" t="s">
        <v>359</v>
      </c>
      <c r="C199" s="138"/>
      <c r="D199" s="137"/>
      <c r="E199" s="137"/>
      <c r="F199" s="137"/>
      <c r="G199" s="137"/>
      <c r="H199" s="142">
        <f t="shared" si="12"/>
        <v>0</v>
      </c>
    </row>
    <row r="200" spans="1:13">
      <c r="A200" s="166">
        <v>20197</v>
      </c>
      <c r="B200" s="132" t="s">
        <v>360</v>
      </c>
      <c r="C200" s="138"/>
      <c r="D200" s="137"/>
      <c r="E200" s="137"/>
      <c r="F200" s="137"/>
      <c r="G200" s="137"/>
      <c r="H200" s="142">
        <f t="shared" si="12"/>
        <v>0</v>
      </c>
    </row>
    <row r="201" spans="1:13">
      <c r="A201" s="167">
        <v>202</v>
      </c>
      <c r="B201" s="186" t="s">
        <v>361</v>
      </c>
      <c r="C201" s="138"/>
      <c r="D201" s="136">
        <f>SUM(D202:D207)</f>
        <v>0</v>
      </c>
      <c r="E201" s="136">
        <f>SUM(E202:E207)</f>
        <v>0</v>
      </c>
      <c r="F201" s="136">
        <f>SUM(F202:F207)</f>
        <v>0</v>
      </c>
      <c r="G201" s="136">
        <f>SUM(G202:G207)</f>
        <v>0</v>
      </c>
      <c r="H201" s="142">
        <f t="shared" si="12"/>
        <v>0</v>
      </c>
    </row>
    <row r="202" spans="1:13">
      <c r="A202" s="166">
        <v>2021</v>
      </c>
      <c r="B202" s="132" t="s">
        <v>350</v>
      </c>
      <c r="C202" s="138"/>
      <c r="D202" s="137"/>
      <c r="E202" s="137"/>
      <c r="F202" s="137"/>
      <c r="G202" s="137"/>
      <c r="H202" s="142">
        <f t="shared" si="12"/>
        <v>0</v>
      </c>
    </row>
    <row r="203" spans="1:13">
      <c r="A203" s="166">
        <v>2022</v>
      </c>
      <c r="B203" s="132" t="s">
        <v>351</v>
      </c>
      <c r="C203" s="138"/>
      <c r="D203" s="137"/>
      <c r="E203" s="137"/>
      <c r="F203" s="137"/>
      <c r="G203" s="137"/>
      <c r="H203" s="142">
        <f t="shared" si="12"/>
        <v>0</v>
      </c>
    </row>
    <row r="204" spans="1:13">
      <c r="A204" s="166">
        <v>2023</v>
      </c>
      <c r="B204" s="132" t="s">
        <v>352</v>
      </c>
      <c r="C204" s="138"/>
      <c r="D204" s="137"/>
      <c r="E204" s="137"/>
      <c r="F204" s="137"/>
      <c r="G204" s="137"/>
      <c r="H204" s="142">
        <f t="shared" si="12"/>
        <v>0</v>
      </c>
    </row>
    <row r="205" spans="1:13">
      <c r="A205" s="166">
        <v>2024</v>
      </c>
      <c r="B205" s="132" t="s">
        <v>353</v>
      </c>
      <c r="C205" s="138"/>
      <c r="D205" s="137"/>
      <c r="E205" s="137"/>
      <c r="F205" s="137"/>
      <c r="G205" s="137"/>
      <c r="H205" s="142">
        <f t="shared" si="12"/>
        <v>0</v>
      </c>
    </row>
    <row r="206" spans="1:13">
      <c r="A206" s="166">
        <v>2027</v>
      </c>
      <c r="B206" s="132" t="s">
        <v>354</v>
      </c>
      <c r="C206" s="138"/>
      <c r="D206" s="137"/>
      <c r="E206" s="137"/>
      <c r="F206" s="137"/>
      <c r="G206" s="137"/>
      <c r="H206" s="142">
        <f t="shared" si="12"/>
        <v>0</v>
      </c>
    </row>
    <row r="207" spans="1:13">
      <c r="A207" s="166">
        <v>2029</v>
      </c>
      <c r="B207" s="132" t="s">
        <v>355</v>
      </c>
      <c r="C207" s="138"/>
      <c r="D207" s="136">
        <f>SUM(D208:D212)</f>
        <v>0</v>
      </c>
      <c r="E207" s="136">
        <f>SUM(E208:E212)</f>
        <v>0</v>
      </c>
      <c r="F207" s="136">
        <f>SUM(F208:F212)</f>
        <v>0</v>
      </c>
      <c r="G207" s="136">
        <f>SUM(G208:G212)</f>
        <v>0</v>
      </c>
      <c r="H207" s="142">
        <f t="shared" si="12"/>
        <v>0</v>
      </c>
    </row>
    <row r="208" spans="1:13">
      <c r="A208" s="166">
        <v>20291</v>
      </c>
      <c r="B208" s="132" t="s">
        <v>356</v>
      </c>
      <c r="C208" s="138"/>
      <c r="D208" s="137"/>
      <c r="E208" s="137"/>
      <c r="F208" s="137"/>
      <c r="G208" s="137"/>
      <c r="H208" s="142">
        <f t="shared" si="12"/>
        <v>0</v>
      </c>
    </row>
    <row r="209" spans="1:12">
      <c r="A209" s="166">
        <v>20292</v>
      </c>
      <c r="B209" s="132" t="s">
        <v>357</v>
      </c>
      <c r="C209" s="138"/>
      <c r="D209" s="137"/>
      <c r="E209" s="137"/>
      <c r="F209" s="137"/>
      <c r="G209" s="137"/>
      <c r="H209" s="142">
        <f t="shared" si="12"/>
        <v>0</v>
      </c>
    </row>
    <row r="210" spans="1:12">
      <c r="A210" s="166">
        <v>20293</v>
      </c>
      <c r="B210" s="132" t="s">
        <v>358</v>
      </c>
      <c r="C210" s="138"/>
      <c r="D210" s="137"/>
      <c r="E210" s="137"/>
      <c r="F210" s="137"/>
      <c r="G210" s="137"/>
      <c r="H210" s="142">
        <f t="shared" si="12"/>
        <v>0</v>
      </c>
    </row>
    <row r="211" spans="1:12">
      <c r="A211" s="166">
        <v>20294</v>
      </c>
      <c r="B211" s="132" t="s">
        <v>359</v>
      </c>
      <c r="C211" s="138"/>
      <c r="D211" s="137"/>
      <c r="E211" s="137"/>
      <c r="F211" s="137"/>
      <c r="G211" s="137"/>
      <c r="H211" s="142">
        <f t="shared" si="12"/>
        <v>0</v>
      </c>
    </row>
    <row r="212" spans="1:12">
      <c r="A212" s="166">
        <v>20297</v>
      </c>
      <c r="B212" s="132" t="s">
        <v>360</v>
      </c>
      <c r="C212" s="138"/>
      <c r="D212" s="137"/>
      <c r="E212" s="137"/>
      <c r="F212" s="137"/>
      <c r="G212" s="137"/>
      <c r="H212" s="142">
        <f t="shared" si="12"/>
        <v>0</v>
      </c>
    </row>
    <row r="213" spans="1:12">
      <c r="A213" s="167">
        <v>203</v>
      </c>
      <c r="B213" s="186" t="s">
        <v>362</v>
      </c>
      <c r="C213" s="138"/>
      <c r="D213" s="136">
        <f>SUM(D214:D219)</f>
        <v>0</v>
      </c>
      <c r="E213" s="136">
        <f>SUM(E214:E219)</f>
        <v>0</v>
      </c>
      <c r="F213" s="136">
        <f>SUM(F214:F219)</f>
        <v>0</v>
      </c>
      <c r="G213" s="136">
        <f>SUM(G214:G219)</f>
        <v>0</v>
      </c>
      <c r="H213" s="142">
        <f t="shared" si="12"/>
        <v>0</v>
      </c>
      <c r="L213" s="112"/>
    </row>
    <row r="214" spans="1:12">
      <c r="A214" s="166">
        <v>2031</v>
      </c>
      <c r="B214" s="132" t="s">
        <v>350</v>
      </c>
      <c r="C214" s="138"/>
      <c r="D214" s="137"/>
      <c r="E214" s="137"/>
      <c r="F214" s="137"/>
      <c r="G214" s="137"/>
      <c r="H214" s="142">
        <f t="shared" si="12"/>
        <v>0</v>
      </c>
    </row>
    <row r="215" spans="1:12">
      <c r="A215" s="166">
        <v>2032</v>
      </c>
      <c r="B215" s="132" t="s">
        <v>351</v>
      </c>
      <c r="C215" s="138"/>
      <c r="D215" s="137"/>
      <c r="E215" s="137"/>
      <c r="F215" s="137"/>
      <c r="G215" s="137"/>
      <c r="H215" s="142">
        <f t="shared" si="12"/>
        <v>0</v>
      </c>
    </row>
    <row r="216" spans="1:12">
      <c r="A216" s="166">
        <v>2033</v>
      </c>
      <c r="B216" s="132" t="s">
        <v>352</v>
      </c>
      <c r="C216" s="138"/>
      <c r="D216" s="137"/>
      <c r="E216" s="137"/>
      <c r="F216" s="137"/>
      <c r="G216" s="137"/>
      <c r="H216" s="142">
        <f t="shared" si="12"/>
        <v>0</v>
      </c>
    </row>
    <row r="217" spans="1:12">
      <c r="A217" s="166">
        <v>2034</v>
      </c>
      <c r="B217" s="132" t="s">
        <v>353</v>
      </c>
      <c r="C217" s="138"/>
      <c r="D217" s="137"/>
      <c r="E217" s="137"/>
      <c r="F217" s="137"/>
      <c r="G217" s="137"/>
      <c r="H217" s="142">
        <f t="shared" si="12"/>
        <v>0</v>
      </c>
    </row>
    <row r="218" spans="1:12">
      <c r="A218" s="166">
        <v>2037</v>
      </c>
      <c r="B218" s="132" t="s">
        <v>354</v>
      </c>
      <c r="C218" s="138"/>
      <c r="D218" s="137"/>
      <c r="E218" s="137"/>
      <c r="F218" s="137"/>
      <c r="G218" s="137"/>
      <c r="H218" s="142">
        <f t="shared" si="12"/>
        <v>0</v>
      </c>
    </row>
    <row r="219" spans="1:12">
      <c r="A219" s="166">
        <v>2039</v>
      </c>
      <c r="B219" s="132" t="s">
        <v>355</v>
      </c>
      <c r="C219" s="138"/>
      <c r="D219" s="136">
        <f>SUM(D220:D224)</f>
        <v>0</v>
      </c>
      <c r="E219" s="136">
        <f>SUM(E220:E224)</f>
        <v>0</v>
      </c>
      <c r="F219" s="136">
        <f>SUM(F220:F224)</f>
        <v>0</v>
      </c>
      <c r="G219" s="136">
        <f>SUM(G220:G224)</f>
        <v>0</v>
      </c>
      <c r="H219" s="142">
        <f t="shared" si="12"/>
        <v>0</v>
      </c>
    </row>
    <row r="220" spans="1:12">
      <c r="A220" s="166">
        <v>20391</v>
      </c>
      <c r="B220" s="132" t="s">
        <v>356</v>
      </c>
      <c r="C220" s="138"/>
      <c r="D220" s="137"/>
      <c r="E220" s="137"/>
      <c r="F220" s="137"/>
      <c r="G220" s="137"/>
      <c r="H220" s="142">
        <f t="shared" si="12"/>
        <v>0</v>
      </c>
    </row>
    <row r="221" spans="1:12">
      <c r="A221" s="166">
        <v>20392</v>
      </c>
      <c r="B221" s="132" t="s">
        <v>357</v>
      </c>
      <c r="C221" s="138"/>
      <c r="D221" s="137"/>
      <c r="E221" s="137"/>
      <c r="F221" s="137"/>
      <c r="G221" s="137"/>
      <c r="H221" s="142">
        <f t="shared" si="12"/>
        <v>0</v>
      </c>
    </row>
    <row r="222" spans="1:12">
      <c r="A222" s="166">
        <v>20393</v>
      </c>
      <c r="B222" s="132" t="s">
        <v>358</v>
      </c>
      <c r="C222" s="138"/>
      <c r="D222" s="137"/>
      <c r="E222" s="137"/>
      <c r="F222" s="137"/>
      <c r="G222" s="137"/>
      <c r="H222" s="142">
        <f t="shared" si="12"/>
        <v>0</v>
      </c>
    </row>
    <row r="223" spans="1:12">
      <c r="A223" s="166">
        <v>20394</v>
      </c>
      <c r="B223" s="132" t="s">
        <v>359</v>
      </c>
      <c r="C223" s="138"/>
      <c r="D223" s="137"/>
      <c r="E223" s="137"/>
      <c r="F223" s="137"/>
      <c r="G223" s="137"/>
      <c r="H223" s="142">
        <f t="shared" si="12"/>
        <v>0</v>
      </c>
    </row>
    <row r="224" spans="1:12">
      <c r="A224" s="166">
        <v>20397</v>
      </c>
      <c r="B224" s="132" t="s">
        <v>360</v>
      </c>
      <c r="C224" s="138"/>
      <c r="D224" s="137"/>
      <c r="E224" s="137"/>
      <c r="F224" s="137"/>
      <c r="G224" s="137"/>
      <c r="H224" s="142">
        <f t="shared" si="12"/>
        <v>0</v>
      </c>
    </row>
    <row r="225" spans="1:8">
      <c r="A225" s="167">
        <v>204</v>
      </c>
      <c r="B225" s="186" t="s">
        <v>363</v>
      </c>
      <c r="C225" s="138"/>
      <c r="D225" s="136">
        <f>SUM(D226:D231)</f>
        <v>0</v>
      </c>
      <c r="E225" s="136">
        <f>SUM(E226:E231)</f>
        <v>0</v>
      </c>
      <c r="F225" s="136">
        <f>SUM(F226:F231)</f>
        <v>0</v>
      </c>
      <c r="G225" s="136">
        <f>SUM(G226:G231)</f>
        <v>0</v>
      </c>
      <c r="H225" s="142">
        <f t="shared" si="12"/>
        <v>0</v>
      </c>
    </row>
    <row r="226" spans="1:8">
      <c r="A226" s="166">
        <v>2041</v>
      </c>
      <c r="B226" s="132" t="s">
        <v>350</v>
      </c>
      <c r="C226" s="138"/>
      <c r="D226" s="137"/>
      <c r="E226" s="137"/>
      <c r="F226" s="137"/>
      <c r="G226" s="137"/>
      <c r="H226" s="142">
        <f t="shared" si="12"/>
        <v>0</v>
      </c>
    </row>
    <row r="227" spans="1:8">
      <c r="A227" s="166">
        <v>2042</v>
      </c>
      <c r="B227" s="132" t="s">
        <v>351</v>
      </c>
      <c r="C227" s="138"/>
      <c r="D227" s="137"/>
      <c r="E227" s="137"/>
      <c r="F227" s="137"/>
      <c r="G227" s="137"/>
      <c r="H227" s="142">
        <f t="shared" si="12"/>
        <v>0</v>
      </c>
    </row>
    <row r="228" spans="1:8">
      <c r="A228" s="166">
        <v>2043</v>
      </c>
      <c r="B228" s="132" t="s">
        <v>352</v>
      </c>
      <c r="C228" s="138"/>
      <c r="D228" s="137"/>
      <c r="E228" s="137"/>
      <c r="F228" s="137"/>
      <c r="G228" s="137"/>
      <c r="H228" s="142">
        <f t="shared" si="12"/>
        <v>0</v>
      </c>
    </row>
    <row r="229" spans="1:8">
      <c r="A229" s="166">
        <v>2044</v>
      </c>
      <c r="B229" s="132" t="s">
        <v>353</v>
      </c>
      <c r="C229" s="138"/>
      <c r="D229" s="137"/>
      <c r="E229" s="137"/>
      <c r="F229" s="137"/>
      <c r="G229" s="137"/>
      <c r="H229" s="142">
        <f t="shared" si="12"/>
        <v>0</v>
      </c>
    </row>
    <row r="230" spans="1:8">
      <c r="A230" s="166">
        <v>2047</v>
      </c>
      <c r="B230" s="132" t="s">
        <v>354</v>
      </c>
      <c r="C230" s="138"/>
      <c r="D230" s="137"/>
      <c r="E230" s="137"/>
      <c r="F230" s="137"/>
      <c r="G230" s="137"/>
      <c r="H230" s="142">
        <f t="shared" si="12"/>
        <v>0</v>
      </c>
    </row>
    <row r="231" spans="1:8">
      <c r="A231" s="166">
        <v>2049</v>
      </c>
      <c r="B231" s="132" t="s">
        <v>355</v>
      </c>
      <c r="C231" s="138"/>
      <c r="D231" s="136">
        <f>SUM(D232:D236)</f>
        <v>0</v>
      </c>
      <c r="E231" s="136">
        <f>SUM(E232:E236)</f>
        <v>0</v>
      </c>
      <c r="F231" s="136">
        <f>SUM(F232:F236)</f>
        <v>0</v>
      </c>
      <c r="G231" s="136">
        <f>SUM(G232:G236)</f>
        <v>0</v>
      </c>
      <c r="H231" s="142">
        <f t="shared" si="12"/>
        <v>0</v>
      </c>
    </row>
    <row r="232" spans="1:8">
      <c r="A232" s="166">
        <v>20491</v>
      </c>
      <c r="B232" s="132" t="s">
        <v>356</v>
      </c>
      <c r="C232" s="138"/>
      <c r="D232" s="137"/>
      <c r="E232" s="137"/>
      <c r="F232" s="137"/>
      <c r="G232" s="137"/>
      <c r="H232" s="142">
        <f t="shared" si="12"/>
        <v>0</v>
      </c>
    </row>
    <row r="233" spans="1:8">
      <c r="A233" s="166">
        <v>20492</v>
      </c>
      <c r="B233" s="132" t="s">
        <v>357</v>
      </c>
      <c r="C233" s="138"/>
      <c r="D233" s="137"/>
      <c r="E233" s="137"/>
      <c r="F233" s="137"/>
      <c r="G233" s="137"/>
      <c r="H233" s="142">
        <f t="shared" si="12"/>
        <v>0</v>
      </c>
    </row>
    <row r="234" spans="1:8">
      <c r="A234" s="166">
        <v>20493</v>
      </c>
      <c r="B234" s="132" t="s">
        <v>358</v>
      </c>
      <c r="C234" s="138"/>
      <c r="D234" s="137"/>
      <c r="E234" s="137"/>
      <c r="F234" s="137"/>
      <c r="G234" s="137"/>
      <c r="H234" s="142">
        <f t="shared" si="12"/>
        <v>0</v>
      </c>
    </row>
    <row r="235" spans="1:8">
      <c r="A235" s="166">
        <v>20494</v>
      </c>
      <c r="B235" s="132" t="s">
        <v>359</v>
      </c>
      <c r="C235" s="138"/>
      <c r="D235" s="137"/>
      <c r="E235" s="137"/>
      <c r="F235" s="137"/>
      <c r="G235" s="137"/>
      <c r="H235" s="142">
        <f t="shared" si="12"/>
        <v>0</v>
      </c>
    </row>
    <row r="236" spans="1:8">
      <c r="A236" s="166">
        <v>20497</v>
      </c>
      <c r="B236" s="132" t="s">
        <v>360</v>
      </c>
      <c r="C236" s="138"/>
      <c r="D236" s="137"/>
      <c r="E236" s="137"/>
      <c r="F236" s="137"/>
      <c r="G236" s="137"/>
      <c r="H236" s="142">
        <f t="shared" si="12"/>
        <v>0</v>
      </c>
    </row>
    <row r="237" spans="1:8">
      <c r="A237" s="167">
        <v>205</v>
      </c>
      <c r="B237" s="186" t="s">
        <v>364</v>
      </c>
      <c r="C237" s="138"/>
      <c r="D237" s="136">
        <f>SUM(D238:D243)</f>
        <v>0</v>
      </c>
      <c r="E237" s="136">
        <f>SUM(E238:E243)</f>
        <v>0</v>
      </c>
      <c r="F237" s="136">
        <f>SUM(F238:F243)</f>
        <v>0</v>
      </c>
      <c r="G237" s="136">
        <f>SUM(G238:G243)</f>
        <v>0</v>
      </c>
      <c r="H237" s="142">
        <f t="shared" si="12"/>
        <v>0</v>
      </c>
    </row>
    <row r="238" spans="1:8">
      <c r="A238" s="166">
        <v>2051</v>
      </c>
      <c r="B238" s="132" t="s">
        <v>350</v>
      </c>
      <c r="C238" s="138"/>
      <c r="D238" s="137"/>
      <c r="E238" s="137"/>
      <c r="F238" s="137"/>
      <c r="G238" s="137"/>
      <c r="H238" s="142">
        <f t="shared" si="12"/>
        <v>0</v>
      </c>
    </row>
    <row r="239" spans="1:8">
      <c r="A239" s="166">
        <v>2052</v>
      </c>
      <c r="B239" s="132" t="s">
        <v>351</v>
      </c>
      <c r="C239" s="138"/>
      <c r="D239" s="137"/>
      <c r="E239" s="137"/>
      <c r="F239" s="137"/>
      <c r="G239" s="137"/>
      <c r="H239" s="142">
        <f t="shared" si="12"/>
        <v>0</v>
      </c>
    </row>
    <row r="240" spans="1:8">
      <c r="A240" s="166">
        <v>2053</v>
      </c>
      <c r="B240" s="132" t="s">
        <v>352</v>
      </c>
      <c r="C240" s="138"/>
      <c r="D240" s="137"/>
      <c r="E240" s="137"/>
      <c r="F240" s="137"/>
      <c r="G240" s="137"/>
      <c r="H240" s="142">
        <f t="shared" si="12"/>
        <v>0</v>
      </c>
    </row>
    <row r="241" spans="1:8">
      <c r="A241" s="166">
        <v>2054</v>
      </c>
      <c r="B241" s="132" t="s">
        <v>353</v>
      </c>
      <c r="C241" s="138"/>
      <c r="D241" s="137"/>
      <c r="E241" s="137"/>
      <c r="F241" s="137"/>
      <c r="G241" s="137"/>
      <c r="H241" s="142">
        <f t="shared" si="12"/>
        <v>0</v>
      </c>
    </row>
    <row r="242" spans="1:8">
      <c r="A242" s="166">
        <v>2057</v>
      </c>
      <c r="B242" s="132" t="s">
        <v>354</v>
      </c>
      <c r="C242" s="138"/>
      <c r="D242" s="137"/>
      <c r="E242" s="137"/>
      <c r="F242" s="137"/>
      <c r="G242" s="137"/>
      <c r="H242" s="142">
        <f t="shared" si="12"/>
        <v>0</v>
      </c>
    </row>
    <row r="243" spans="1:8">
      <c r="A243" s="166">
        <v>2059</v>
      </c>
      <c r="B243" s="132" t="s">
        <v>355</v>
      </c>
      <c r="C243" s="138"/>
      <c r="D243" s="136">
        <f>SUM(D244:D248)</f>
        <v>0</v>
      </c>
      <c r="E243" s="136">
        <f>SUM(E244:E248)</f>
        <v>0</v>
      </c>
      <c r="F243" s="136">
        <f>SUM(F244:F248)</f>
        <v>0</v>
      </c>
      <c r="G243" s="136">
        <f>SUM(G244:G248)</f>
        <v>0</v>
      </c>
      <c r="H243" s="142">
        <f t="shared" si="12"/>
        <v>0</v>
      </c>
    </row>
    <row r="244" spans="1:8">
      <c r="A244" s="166">
        <v>20591</v>
      </c>
      <c r="B244" s="132" t="s">
        <v>356</v>
      </c>
      <c r="C244" s="138"/>
      <c r="D244" s="137"/>
      <c r="E244" s="137"/>
      <c r="F244" s="137"/>
      <c r="G244" s="137"/>
      <c r="H244" s="142">
        <f t="shared" si="12"/>
        <v>0</v>
      </c>
    </row>
    <row r="245" spans="1:8">
      <c r="A245" s="166">
        <v>20592</v>
      </c>
      <c r="B245" s="132" t="s">
        <v>357</v>
      </c>
      <c r="C245" s="138"/>
      <c r="D245" s="137"/>
      <c r="E245" s="137"/>
      <c r="F245" s="137"/>
      <c r="G245" s="137"/>
      <c r="H245" s="142">
        <f t="shared" si="12"/>
        <v>0</v>
      </c>
    </row>
    <row r="246" spans="1:8">
      <c r="A246" s="166">
        <v>20593</v>
      </c>
      <c r="B246" s="132" t="s">
        <v>358</v>
      </c>
      <c r="C246" s="138"/>
      <c r="D246" s="137"/>
      <c r="E246" s="137"/>
      <c r="F246" s="137"/>
      <c r="G246" s="137"/>
      <c r="H246" s="142">
        <f t="shared" si="12"/>
        <v>0</v>
      </c>
    </row>
    <row r="247" spans="1:8">
      <c r="A247" s="166">
        <v>20594</v>
      </c>
      <c r="B247" s="132" t="s">
        <v>359</v>
      </c>
      <c r="C247" s="138"/>
      <c r="D247" s="137"/>
      <c r="E247" s="137"/>
      <c r="F247" s="137"/>
      <c r="G247" s="137"/>
      <c r="H247" s="142">
        <f t="shared" si="12"/>
        <v>0</v>
      </c>
    </row>
    <row r="248" spans="1:8">
      <c r="A248" s="166">
        <v>20597</v>
      </c>
      <c r="B248" s="132" t="s">
        <v>360</v>
      </c>
      <c r="C248" s="138"/>
      <c r="D248" s="137"/>
      <c r="E248" s="137"/>
      <c r="F248" s="137"/>
      <c r="G248" s="137"/>
      <c r="H248" s="142">
        <f t="shared" si="12"/>
        <v>0</v>
      </c>
    </row>
    <row r="249" spans="1:8">
      <c r="A249" s="170">
        <v>21</v>
      </c>
      <c r="B249" s="149" t="s">
        <v>365</v>
      </c>
      <c r="C249" s="138"/>
      <c r="D249" s="136">
        <f>D250+D262+D274+D286+D298</f>
        <v>0</v>
      </c>
      <c r="E249" s="136">
        <f>E250+E262+E274+E286+E298</f>
        <v>0</v>
      </c>
      <c r="F249" s="136">
        <f>F250+F262+F274+F286+F298</f>
        <v>0</v>
      </c>
      <c r="G249" s="136">
        <f>G250+G262+G274+G286+G298</f>
        <v>0</v>
      </c>
      <c r="H249" s="142">
        <f t="shared" si="12"/>
        <v>0</v>
      </c>
    </row>
    <row r="250" spans="1:8">
      <c r="A250" s="167">
        <v>211</v>
      </c>
      <c r="B250" s="186" t="s">
        <v>349</v>
      </c>
      <c r="C250" s="138"/>
      <c r="D250" s="136">
        <f>SUM(D251:D256)</f>
        <v>0</v>
      </c>
      <c r="E250" s="136">
        <f>SUM(E251:E256)</f>
        <v>0</v>
      </c>
      <c r="F250" s="136">
        <f>SUM(F251:F256)</f>
        <v>0</v>
      </c>
      <c r="G250" s="136">
        <f>SUM(G251:G256)</f>
        <v>0</v>
      </c>
      <c r="H250" s="142">
        <f t="shared" si="12"/>
        <v>0</v>
      </c>
    </row>
    <row r="251" spans="1:8">
      <c r="A251" s="166">
        <v>2111</v>
      </c>
      <c r="B251" s="132" t="s">
        <v>350</v>
      </c>
      <c r="C251" s="138"/>
      <c r="D251" s="137"/>
      <c r="E251" s="137"/>
      <c r="F251" s="137"/>
      <c r="G251" s="137"/>
      <c r="H251" s="142">
        <f t="shared" si="12"/>
        <v>0</v>
      </c>
    </row>
    <row r="252" spans="1:8">
      <c r="A252" s="166">
        <v>2112</v>
      </c>
      <c r="B252" s="132" t="s">
        <v>351</v>
      </c>
      <c r="C252" s="138"/>
      <c r="D252" s="137"/>
      <c r="E252" s="137"/>
      <c r="F252" s="137"/>
      <c r="G252" s="137"/>
      <c r="H252" s="142">
        <f t="shared" si="12"/>
        <v>0</v>
      </c>
    </row>
    <row r="253" spans="1:8">
      <c r="A253" s="166">
        <v>2113</v>
      </c>
      <c r="B253" s="132" t="s">
        <v>352</v>
      </c>
      <c r="C253" s="138"/>
      <c r="D253" s="137"/>
      <c r="E253" s="137"/>
      <c r="F253" s="137"/>
      <c r="G253" s="137"/>
      <c r="H253" s="142">
        <f t="shared" ref="H253:H316" si="13">SUM(D253:G253)</f>
        <v>0</v>
      </c>
    </row>
    <row r="254" spans="1:8">
      <c r="A254" s="166">
        <v>2114</v>
      </c>
      <c r="B254" s="132" t="s">
        <v>353</v>
      </c>
      <c r="C254" s="138"/>
      <c r="D254" s="137"/>
      <c r="E254" s="137"/>
      <c r="F254" s="137"/>
      <c r="G254" s="137"/>
      <c r="H254" s="142">
        <f t="shared" si="13"/>
        <v>0</v>
      </c>
    </row>
    <row r="255" spans="1:8">
      <c r="A255" s="166">
        <v>2117</v>
      </c>
      <c r="B255" s="132" t="s">
        <v>354</v>
      </c>
      <c r="C255" s="138"/>
      <c r="D255" s="137"/>
      <c r="E255" s="137"/>
      <c r="F255" s="137"/>
      <c r="G255" s="137"/>
      <c r="H255" s="142">
        <f t="shared" si="13"/>
        <v>0</v>
      </c>
    </row>
    <row r="256" spans="1:8">
      <c r="A256" s="166">
        <v>2119</v>
      </c>
      <c r="B256" s="132" t="s">
        <v>355</v>
      </c>
      <c r="C256" s="138"/>
      <c r="D256" s="136">
        <f>SUM(D257:D261)</f>
        <v>0</v>
      </c>
      <c r="E256" s="136">
        <f>SUM(E257:E261)</f>
        <v>0</v>
      </c>
      <c r="F256" s="136">
        <f>SUM(F257:F261)</f>
        <v>0</v>
      </c>
      <c r="G256" s="136">
        <f>SUM(G257:G261)</f>
        <v>0</v>
      </c>
      <c r="H256" s="142">
        <f t="shared" si="13"/>
        <v>0</v>
      </c>
    </row>
    <row r="257" spans="1:8">
      <c r="A257" s="166">
        <v>21191</v>
      </c>
      <c r="B257" s="132" t="s">
        <v>356</v>
      </c>
      <c r="C257" s="138"/>
      <c r="D257" s="137"/>
      <c r="E257" s="137"/>
      <c r="F257" s="137"/>
      <c r="G257" s="137"/>
      <c r="H257" s="142">
        <f t="shared" si="13"/>
        <v>0</v>
      </c>
    </row>
    <row r="258" spans="1:8">
      <c r="A258" s="166">
        <v>21192</v>
      </c>
      <c r="B258" s="132" t="s">
        <v>357</v>
      </c>
      <c r="C258" s="138"/>
      <c r="D258" s="137"/>
      <c r="E258" s="137"/>
      <c r="F258" s="137"/>
      <c r="G258" s="137"/>
      <c r="H258" s="142">
        <f t="shared" si="13"/>
        <v>0</v>
      </c>
    </row>
    <row r="259" spans="1:8">
      <c r="A259" s="166">
        <v>21193</v>
      </c>
      <c r="B259" s="132" t="s">
        <v>358</v>
      </c>
      <c r="C259" s="138"/>
      <c r="D259" s="137"/>
      <c r="E259" s="137"/>
      <c r="F259" s="137"/>
      <c r="G259" s="137"/>
      <c r="H259" s="142">
        <f t="shared" si="13"/>
        <v>0</v>
      </c>
    </row>
    <row r="260" spans="1:8">
      <c r="A260" s="166">
        <v>21194</v>
      </c>
      <c r="B260" s="132" t="s">
        <v>359</v>
      </c>
      <c r="C260" s="138"/>
      <c r="D260" s="137"/>
      <c r="E260" s="137"/>
      <c r="F260" s="137"/>
      <c r="G260" s="137"/>
      <c r="H260" s="142">
        <f t="shared" si="13"/>
        <v>0</v>
      </c>
    </row>
    <row r="261" spans="1:8">
      <c r="A261" s="166">
        <v>21197</v>
      </c>
      <c r="B261" s="132" t="s">
        <v>360</v>
      </c>
      <c r="C261" s="138"/>
      <c r="D261" s="137"/>
      <c r="E261" s="137"/>
      <c r="F261" s="137"/>
      <c r="G261" s="137"/>
      <c r="H261" s="142">
        <f t="shared" si="13"/>
        <v>0</v>
      </c>
    </row>
    <row r="262" spans="1:8">
      <c r="A262" s="167">
        <v>212</v>
      </c>
      <c r="B262" s="186" t="s">
        <v>361</v>
      </c>
      <c r="C262" s="138"/>
      <c r="D262" s="136">
        <f>SUM(D263:D268)</f>
        <v>0</v>
      </c>
      <c r="E262" s="136">
        <f>SUM(E263:E268)</f>
        <v>0</v>
      </c>
      <c r="F262" s="136">
        <f>SUM(F263:F268)</f>
        <v>0</v>
      </c>
      <c r="G262" s="136">
        <f>SUM(G263:G268)</f>
        <v>0</v>
      </c>
      <c r="H262" s="142">
        <f t="shared" si="13"/>
        <v>0</v>
      </c>
    </row>
    <row r="263" spans="1:8">
      <c r="A263" s="166">
        <v>2121</v>
      </c>
      <c r="B263" s="132" t="s">
        <v>350</v>
      </c>
      <c r="C263" s="138"/>
      <c r="D263" s="137"/>
      <c r="E263" s="137"/>
      <c r="F263" s="137"/>
      <c r="G263" s="137"/>
      <c r="H263" s="142">
        <f t="shared" si="13"/>
        <v>0</v>
      </c>
    </row>
    <row r="264" spans="1:8">
      <c r="A264" s="166">
        <v>2122</v>
      </c>
      <c r="B264" s="132" t="s">
        <v>351</v>
      </c>
      <c r="C264" s="138"/>
      <c r="D264" s="137"/>
      <c r="E264" s="137"/>
      <c r="F264" s="137"/>
      <c r="G264" s="137"/>
      <c r="H264" s="142">
        <f t="shared" si="13"/>
        <v>0</v>
      </c>
    </row>
    <row r="265" spans="1:8">
      <c r="A265" s="166">
        <v>2123</v>
      </c>
      <c r="B265" s="132" t="s">
        <v>352</v>
      </c>
      <c r="C265" s="138"/>
      <c r="D265" s="137"/>
      <c r="E265" s="137"/>
      <c r="F265" s="137"/>
      <c r="G265" s="137"/>
      <c r="H265" s="142">
        <f t="shared" si="13"/>
        <v>0</v>
      </c>
    </row>
    <row r="266" spans="1:8">
      <c r="A266" s="166">
        <v>2124</v>
      </c>
      <c r="B266" s="132" t="s">
        <v>353</v>
      </c>
      <c r="C266" s="138"/>
      <c r="D266" s="137"/>
      <c r="E266" s="137"/>
      <c r="F266" s="137"/>
      <c r="G266" s="137"/>
      <c r="H266" s="142">
        <f t="shared" si="13"/>
        <v>0</v>
      </c>
    </row>
    <row r="267" spans="1:8">
      <c r="A267" s="166">
        <v>2127</v>
      </c>
      <c r="B267" s="132" t="s">
        <v>354</v>
      </c>
      <c r="C267" s="138"/>
      <c r="D267" s="137"/>
      <c r="E267" s="137"/>
      <c r="F267" s="137"/>
      <c r="G267" s="137"/>
      <c r="H267" s="142">
        <f t="shared" si="13"/>
        <v>0</v>
      </c>
    </row>
    <row r="268" spans="1:8">
      <c r="A268" s="166">
        <v>2129</v>
      </c>
      <c r="B268" s="132" t="s">
        <v>355</v>
      </c>
      <c r="C268" s="138"/>
      <c r="D268" s="136">
        <f>SUM(D269:D273)</f>
        <v>0</v>
      </c>
      <c r="E268" s="136">
        <f>SUM(E269:E273)</f>
        <v>0</v>
      </c>
      <c r="F268" s="136">
        <f>SUM(F269:F273)</f>
        <v>0</v>
      </c>
      <c r="G268" s="136">
        <f>SUM(G269:G273)</f>
        <v>0</v>
      </c>
      <c r="H268" s="142">
        <f t="shared" si="13"/>
        <v>0</v>
      </c>
    </row>
    <row r="269" spans="1:8">
      <c r="A269" s="166">
        <v>21291</v>
      </c>
      <c r="B269" s="132" t="s">
        <v>356</v>
      </c>
      <c r="C269" s="138"/>
      <c r="D269" s="137"/>
      <c r="E269" s="137"/>
      <c r="F269" s="137"/>
      <c r="G269" s="137"/>
      <c r="H269" s="142">
        <f t="shared" si="13"/>
        <v>0</v>
      </c>
    </row>
    <row r="270" spans="1:8">
      <c r="A270" s="166">
        <v>21292</v>
      </c>
      <c r="B270" s="132" t="s">
        <v>357</v>
      </c>
      <c r="C270" s="138"/>
      <c r="D270" s="137"/>
      <c r="E270" s="137"/>
      <c r="F270" s="137"/>
      <c r="G270" s="137"/>
      <c r="H270" s="142">
        <f t="shared" si="13"/>
        <v>0</v>
      </c>
    </row>
    <row r="271" spans="1:8">
      <c r="A271" s="166">
        <v>21293</v>
      </c>
      <c r="B271" s="132" t="s">
        <v>358</v>
      </c>
      <c r="C271" s="138"/>
      <c r="D271" s="137"/>
      <c r="E271" s="137"/>
      <c r="F271" s="137"/>
      <c r="G271" s="137"/>
      <c r="H271" s="142">
        <f t="shared" si="13"/>
        <v>0</v>
      </c>
    </row>
    <row r="272" spans="1:8">
      <c r="A272" s="166">
        <v>21294</v>
      </c>
      <c r="B272" s="132" t="s">
        <v>359</v>
      </c>
      <c r="C272" s="138"/>
      <c r="D272" s="137"/>
      <c r="E272" s="137"/>
      <c r="F272" s="137"/>
      <c r="G272" s="137"/>
      <c r="H272" s="142">
        <f t="shared" si="13"/>
        <v>0</v>
      </c>
    </row>
    <row r="273" spans="1:8">
      <c r="A273" s="166">
        <v>21297</v>
      </c>
      <c r="B273" s="132" t="s">
        <v>360</v>
      </c>
      <c r="C273" s="138"/>
      <c r="D273" s="137"/>
      <c r="E273" s="137"/>
      <c r="F273" s="137"/>
      <c r="G273" s="137"/>
      <c r="H273" s="142">
        <f t="shared" si="13"/>
        <v>0</v>
      </c>
    </row>
    <row r="274" spans="1:8">
      <c r="A274" s="167">
        <v>213</v>
      </c>
      <c r="B274" s="186" t="s">
        <v>362</v>
      </c>
      <c r="C274" s="138"/>
      <c r="D274" s="136">
        <f>SUM(D275:D280)</f>
        <v>0</v>
      </c>
      <c r="E274" s="136">
        <f>SUM(E275:E280)</f>
        <v>0</v>
      </c>
      <c r="F274" s="136">
        <f>SUM(F275:F280)</f>
        <v>0</v>
      </c>
      <c r="G274" s="136">
        <f>SUM(G275:G280)</f>
        <v>0</v>
      </c>
      <c r="H274" s="142">
        <f t="shared" si="13"/>
        <v>0</v>
      </c>
    </row>
    <row r="275" spans="1:8">
      <c r="A275" s="166">
        <v>2131</v>
      </c>
      <c r="B275" s="132" t="s">
        <v>350</v>
      </c>
      <c r="C275" s="138"/>
      <c r="D275" s="137"/>
      <c r="E275" s="137"/>
      <c r="F275" s="137"/>
      <c r="G275" s="137"/>
      <c r="H275" s="142">
        <f t="shared" si="13"/>
        <v>0</v>
      </c>
    </row>
    <row r="276" spans="1:8">
      <c r="A276" s="166">
        <v>2132</v>
      </c>
      <c r="B276" s="132" t="s">
        <v>351</v>
      </c>
      <c r="C276" s="138"/>
      <c r="D276" s="137"/>
      <c r="E276" s="137"/>
      <c r="F276" s="137"/>
      <c r="G276" s="137"/>
      <c r="H276" s="142">
        <f t="shared" si="13"/>
        <v>0</v>
      </c>
    </row>
    <row r="277" spans="1:8">
      <c r="A277" s="166">
        <v>2133</v>
      </c>
      <c r="B277" s="132" t="s">
        <v>352</v>
      </c>
      <c r="C277" s="138"/>
      <c r="D277" s="137"/>
      <c r="E277" s="137"/>
      <c r="F277" s="137"/>
      <c r="G277" s="137"/>
      <c r="H277" s="142">
        <f t="shared" si="13"/>
        <v>0</v>
      </c>
    </row>
    <row r="278" spans="1:8">
      <c r="A278" s="166">
        <v>2134</v>
      </c>
      <c r="B278" s="132" t="s">
        <v>353</v>
      </c>
      <c r="C278" s="138"/>
      <c r="D278" s="137"/>
      <c r="E278" s="137"/>
      <c r="F278" s="137"/>
      <c r="G278" s="137"/>
      <c r="H278" s="142">
        <f t="shared" si="13"/>
        <v>0</v>
      </c>
    </row>
    <row r="279" spans="1:8">
      <c r="A279" s="166">
        <v>2137</v>
      </c>
      <c r="B279" s="132" t="s">
        <v>354</v>
      </c>
      <c r="C279" s="138"/>
      <c r="D279" s="137"/>
      <c r="E279" s="137"/>
      <c r="F279" s="137"/>
      <c r="G279" s="137"/>
      <c r="H279" s="142">
        <f t="shared" si="13"/>
        <v>0</v>
      </c>
    </row>
    <row r="280" spans="1:8">
      <c r="A280" s="166">
        <v>2139</v>
      </c>
      <c r="B280" s="132" t="s">
        <v>355</v>
      </c>
      <c r="C280" s="138"/>
      <c r="D280" s="136">
        <f>SUM(D281:D285)</f>
        <v>0</v>
      </c>
      <c r="E280" s="136">
        <f>SUM(E281:E285)</f>
        <v>0</v>
      </c>
      <c r="F280" s="136">
        <f>SUM(F281:F285)</f>
        <v>0</v>
      </c>
      <c r="G280" s="136">
        <f>SUM(G281:G285)</f>
        <v>0</v>
      </c>
      <c r="H280" s="142">
        <f t="shared" si="13"/>
        <v>0</v>
      </c>
    </row>
    <row r="281" spans="1:8">
      <c r="A281" s="166">
        <v>21391</v>
      </c>
      <c r="B281" s="132" t="s">
        <v>356</v>
      </c>
      <c r="C281" s="138"/>
      <c r="D281" s="137"/>
      <c r="E281" s="137"/>
      <c r="F281" s="137"/>
      <c r="G281" s="137"/>
      <c r="H281" s="142">
        <f t="shared" si="13"/>
        <v>0</v>
      </c>
    </row>
    <row r="282" spans="1:8">
      <c r="A282" s="166">
        <v>21392</v>
      </c>
      <c r="B282" s="132" t="s">
        <v>357</v>
      </c>
      <c r="C282" s="138"/>
      <c r="D282" s="137"/>
      <c r="E282" s="137"/>
      <c r="F282" s="137"/>
      <c r="G282" s="137"/>
      <c r="H282" s="142">
        <f t="shared" si="13"/>
        <v>0</v>
      </c>
    </row>
    <row r="283" spans="1:8">
      <c r="A283" s="166">
        <v>21393</v>
      </c>
      <c r="B283" s="132" t="s">
        <v>358</v>
      </c>
      <c r="C283" s="138"/>
      <c r="D283" s="137"/>
      <c r="E283" s="137"/>
      <c r="F283" s="137"/>
      <c r="G283" s="137"/>
      <c r="H283" s="142">
        <f t="shared" si="13"/>
        <v>0</v>
      </c>
    </row>
    <row r="284" spans="1:8">
      <c r="A284" s="166">
        <v>21394</v>
      </c>
      <c r="B284" s="132" t="s">
        <v>359</v>
      </c>
      <c r="C284" s="138"/>
      <c r="D284" s="137"/>
      <c r="E284" s="137"/>
      <c r="F284" s="137"/>
      <c r="G284" s="137"/>
      <c r="H284" s="142">
        <f t="shared" si="13"/>
        <v>0</v>
      </c>
    </row>
    <row r="285" spans="1:8">
      <c r="A285" s="166">
        <v>21397</v>
      </c>
      <c r="B285" s="132" t="s">
        <v>360</v>
      </c>
      <c r="C285" s="138"/>
      <c r="D285" s="137"/>
      <c r="E285" s="137"/>
      <c r="F285" s="137"/>
      <c r="G285" s="137"/>
      <c r="H285" s="142">
        <f t="shared" si="13"/>
        <v>0</v>
      </c>
    </row>
    <row r="286" spans="1:8">
      <c r="A286" s="167">
        <v>214</v>
      </c>
      <c r="B286" s="186" t="s">
        <v>363</v>
      </c>
      <c r="C286" s="138"/>
      <c r="D286" s="136">
        <f>SUM(D287:D292)</f>
        <v>0</v>
      </c>
      <c r="E286" s="136">
        <f>SUM(E287:E292)</f>
        <v>0</v>
      </c>
      <c r="F286" s="136">
        <f>SUM(F287:F292)</f>
        <v>0</v>
      </c>
      <c r="G286" s="136">
        <f>SUM(G287:G292)</f>
        <v>0</v>
      </c>
      <c r="H286" s="142">
        <f t="shared" si="13"/>
        <v>0</v>
      </c>
    </row>
    <row r="287" spans="1:8">
      <c r="A287" s="166">
        <v>2141</v>
      </c>
      <c r="B287" s="132" t="s">
        <v>350</v>
      </c>
      <c r="C287" s="138"/>
      <c r="D287" s="137"/>
      <c r="E287" s="137"/>
      <c r="F287" s="137"/>
      <c r="G287" s="137"/>
      <c r="H287" s="142">
        <f t="shared" si="13"/>
        <v>0</v>
      </c>
    </row>
    <row r="288" spans="1:8">
      <c r="A288" s="166">
        <v>2142</v>
      </c>
      <c r="B288" s="132" t="s">
        <v>351</v>
      </c>
      <c r="C288" s="138"/>
      <c r="D288" s="137"/>
      <c r="E288" s="137"/>
      <c r="F288" s="137"/>
      <c r="G288" s="137"/>
      <c r="H288" s="142">
        <f t="shared" si="13"/>
        <v>0</v>
      </c>
    </row>
    <row r="289" spans="1:8">
      <c r="A289" s="166">
        <v>2143</v>
      </c>
      <c r="B289" s="132" t="s">
        <v>352</v>
      </c>
      <c r="C289" s="138"/>
      <c r="D289" s="137"/>
      <c r="E289" s="137"/>
      <c r="F289" s="137"/>
      <c r="G289" s="137"/>
      <c r="H289" s="142">
        <f t="shared" si="13"/>
        <v>0</v>
      </c>
    </row>
    <row r="290" spans="1:8">
      <c r="A290" s="166">
        <v>2144</v>
      </c>
      <c r="B290" s="132" t="s">
        <v>353</v>
      </c>
      <c r="C290" s="138"/>
      <c r="D290" s="137"/>
      <c r="E290" s="137"/>
      <c r="F290" s="137"/>
      <c r="G290" s="137"/>
      <c r="H290" s="142">
        <f t="shared" si="13"/>
        <v>0</v>
      </c>
    </row>
    <row r="291" spans="1:8">
      <c r="A291" s="166">
        <v>2147</v>
      </c>
      <c r="B291" s="132" t="s">
        <v>354</v>
      </c>
      <c r="C291" s="138"/>
      <c r="D291" s="137"/>
      <c r="E291" s="137"/>
      <c r="F291" s="137"/>
      <c r="G291" s="137"/>
      <c r="H291" s="142">
        <f t="shared" si="13"/>
        <v>0</v>
      </c>
    </row>
    <row r="292" spans="1:8">
      <c r="A292" s="166">
        <v>2149</v>
      </c>
      <c r="B292" s="132" t="s">
        <v>355</v>
      </c>
      <c r="C292" s="138"/>
      <c r="D292" s="136">
        <f>SUM(D293:D297)</f>
        <v>0</v>
      </c>
      <c r="E292" s="136">
        <f>SUM(E293:E297)</f>
        <v>0</v>
      </c>
      <c r="F292" s="136">
        <f>SUM(F293:F297)</f>
        <v>0</v>
      </c>
      <c r="G292" s="136">
        <f>SUM(G293:G297)</f>
        <v>0</v>
      </c>
      <c r="H292" s="142">
        <f t="shared" si="13"/>
        <v>0</v>
      </c>
    </row>
    <row r="293" spans="1:8">
      <c r="A293" s="166">
        <v>21491</v>
      </c>
      <c r="B293" s="132" t="s">
        <v>356</v>
      </c>
      <c r="C293" s="138"/>
      <c r="D293" s="137"/>
      <c r="E293" s="137"/>
      <c r="F293" s="137"/>
      <c r="G293" s="137"/>
      <c r="H293" s="142">
        <f t="shared" si="13"/>
        <v>0</v>
      </c>
    </row>
    <row r="294" spans="1:8">
      <c r="A294" s="166">
        <v>21492</v>
      </c>
      <c r="B294" s="132" t="s">
        <v>357</v>
      </c>
      <c r="C294" s="138"/>
      <c r="D294" s="137"/>
      <c r="E294" s="137"/>
      <c r="F294" s="137"/>
      <c r="G294" s="137"/>
      <c r="H294" s="142">
        <f t="shared" si="13"/>
        <v>0</v>
      </c>
    </row>
    <row r="295" spans="1:8">
      <c r="A295" s="166">
        <v>21493</v>
      </c>
      <c r="B295" s="132" t="s">
        <v>358</v>
      </c>
      <c r="C295" s="138"/>
      <c r="D295" s="137"/>
      <c r="E295" s="137"/>
      <c r="F295" s="137"/>
      <c r="G295" s="137"/>
      <c r="H295" s="142">
        <f t="shared" si="13"/>
        <v>0</v>
      </c>
    </row>
    <row r="296" spans="1:8">
      <c r="A296" s="166">
        <v>21494</v>
      </c>
      <c r="B296" s="132" t="s">
        <v>359</v>
      </c>
      <c r="C296" s="138"/>
      <c r="D296" s="137"/>
      <c r="E296" s="137"/>
      <c r="F296" s="137"/>
      <c r="G296" s="137"/>
      <c r="H296" s="142">
        <f t="shared" si="13"/>
        <v>0</v>
      </c>
    </row>
    <row r="297" spans="1:8">
      <c r="A297" s="166">
        <v>21497</v>
      </c>
      <c r="B297" s="132" t="s">
        <v>360</v>
      </c>
      <c r="C297" s="138"/>
      <c r="D297" s="137"/>
      <c r="E297" s="137"/>
      <c r="F297" s="137"/>
      <c r="G297" s="137"/>
      <c r="H297" s="142">
        <f t="shared" si="13"/>
        <v>0</v>
      </c>
    </row>
    <row r="298" spans="1:8">
      <c r="A298" s="167">
        <v>215</v>
      </c>
      <c r="B298" s="186" t="s">
        <v>366</v>
      </c>
      <c r="C298" s="138"/>
      <c r="D298" s="136">
        <f>SUM(D299:D304)</f>
        <v>0</v>
      </c>
      <c r="E298" s="136">
        <f>SUM(E299:E304)</f>
        <v>0</v>
      </c>
      <c r="F298" s="136">
        <f>SUM(F299:F304)</f>
        <v>0</v>
      </c>
      <c r="G298" s="136">
        <f>SUM(G299:G304)</f>
        <v>0</v>
      </c>
      <c r="H298" s="142">
        <f t="shared" si="13"/>
        <v>0</v>
      </c>
    </row>
    <row r="299" spans="1:8">
      <c r="A299" s="166">
        <v>2151</v>
      </c>
      <c r="B299" s="132" t="s">
        <v>350</v>
      </c>
      <c r="C299" s="138"/>
      <c r="D299" s="137"/>
      <c r="E299" s="137"/>
      <c r="F299" s="137"/>
      <c r="G299" s="137"/>
      <c r="H299" s="142">
        <f t="shared" si="13"/>
        <v>0</v>
      </c>
    </row>
    <row r="300" spans="1:8">
      <c r="A300" s="166">
        <v>2152</v>
      </c>
      <c r="B300" s="132" t="s">
        <v>351</v>
      </c>
      <c r="C300" s="138"/>
      <c r="D300" s="137"/>
      <c r="E300" s="137"/>
      <c r="F300" s="137"/>
      <c r="G300" s="137"/>
      <c r="H300" s="142">
        <f t="shared" si="13"/>
        <v>0</v>
      </c>
    </row>
    <row r="301" spans="1:8">
      <c r="A301" s="166">
        <v>2153</v>
      </c>
      <c r="B301" s="132" t="s">
        <v>352</v>
      </c>
      <c r="C301" s="138"/>
      <c r="D301" s="137"/>
      <c r="E301" s="137"/>
      <c r="F301" s="137"/>
      <c r="G301" s="137"/>
      <c r="H301" s="142">
        <f t="shared" si="13"/>
        <v>0</v>
      </c>
    </row>
    <row r="302" spans="1:8">
      <c r="A302" s="166">
        <v>2154</v>
      </c>
      <c r="B302" s="132" t="s">
        <v>353</v>
      </c>
      <c r="C302" s="138"/>
      <c r="D302" s="137"/>
      <c r="E302" s="137"/>
      <c r="F302" s="137"/>
      <c r="G302" s="137"/>
      <c r="H302" s="142">
        <f t="shared" si="13"/>
        <v>0</v>
      </c>
    </row>
    <row r="303" spans="1:8">
      <c r="A303" s="166">
        <v>2157</v>
      </c>
      <c r="B303" s="132" t="s">
        <v>354</v>
      </c>
      <c r="C303" s="138"/>
      <c r="D303" s="137"/>
      <c r="E303" s="137"/>
      <c r="F303" s="137"/>
      <c r="G303" s="137"/>
      <c r="H303" s="142">
        <f t="shared" si="13"/>
        <v>0</v>
      </c>
    </row>
    <row r="304" spans="1:8">
      <c r="A304" s="166">
        <v>2159</v>
      </c>
      <c r="B304" s="132" t="s">
        <v>355</v>
      </c>
      <c r="C304" s="138"/>
      <c r="D304" s="136">
        <f>SUM(D305:D309)</f>
        <v>0</v>
      </c>
      <c r="E304" s="136">
        <f>SUM(E305:E309)</f>
        <v>0</v>
      </c>
      <c r="F304" s="136">
        <f>SUM(F305:F309)</f>
        <v>0</v>
      </c>
      <c r="G304" s="136">
        <f>SUM(G305:G309)</f>
        <v>0</v>
      </c>
      <c r="H304" s="142">
        <f t="shared" si="13"/>
        <v>0</v>
      </c>
    </row>
    <row r="305" spans="1:8">
      <c r="A305" s="166">
        <v>21591</v>
      </c>
      <c r="B305" s="132" t="s">
        <v>356</v>
      </c>
      <c r="C305" s="138"/>
      <c r="D305" s="137"/>
      <c r="E305" s="137"/>
      <c r="F305" s="137"/>
      <c r="G305" s="137"/>
      <c r="H305" s="142">
        <f t="shared" si="13"/>
        <v>0</v>
      </c>
    </row>
    <row r="306" spans="1:8">
      <c r="A306" s="166">
        <v>21592</v>
      </c>
      <c r="B306" s="132" t="s">
        <v>357</v>
      </c>
      <c r="C306" s="138"/>
      <c r="D306" s="137"/>
      <c r="E306" s="137"/>
      <c r="F306" s="137"/>
      <c r="G306" s="137"/>
      <c r="H306" s="142">
        <f t="shared" si="13"/>
        <v>0</v>
      </c>
    </row>
    <row r="307" spans="1:8">
      <c r="A307" s="166">
        <v>21593</v>
      </c>
      <c r="B307" s="132" t="s">
        <v>358</v>
      </c>
      <c r="C307" s="138"/>
      <c r="D307" s="137"/>
      <c r="E307" s="137"/>
      <c r="F307" s="137"/>
      <c r="G307" s="137"/>
      <c r="H307" s="142">
        <f t="shared" si="13"/>
        <v>0</v>
      </c>
    </row>
    <row r="308" spans="1:8">
      <c r="A308" s="166">
        <v>21594</v>
      </c>
      <c r="B308" s="132" t="s">
        <v>359</v>
      </c>
      <c r="C308" s="138"/>
      <c r="D308" s="137"/>
      <c r="E308" s="137"/>
      <c r="F308" s="137"/>
      <c r="G308" s="137"/>
      <c r="H308" s="142">
        <f t="shared" si="13"/>
        <v>0</v>
      </c>
    </row>
    <row r="309" spans="1:8">
      <c r="A309" s="151">
        <v>21597</v>
      </c>
      <c r="B309" s="132" t="s">
        <v>360</v>
      </c>
      <c r="C309" s="138"/>
      <c r="D309" s="137"/>
      <c r="E309" s="137"/>
      <c r="F309" s="137"/>
      <c r="G309" s="137"/>
      <c r="H309" s="142">
        <f t="shared" si="13"/>
        <v>0</v>
      </c>
    </row>
    <row r="310" spans="1:8">
      <c r="A310" s="170">
        <v>22</v>
      </c>
      <c r="B310" s="149" t="s">
        <v>367</v>
      </c>
      <c r="C310" s="138"/>
      <c r="D310" s="136">
        <f>D311+D323+D335+D347+D359</f>
        <v>0</v>
      </c>
      <c r="E310" s="136">
        <f>E311+E323+E335+E347+E359</f>
        <v>0</v>
      </c>
      <c r="F310" s="136">
        <f>F311+F323+F335+F347+F359</f>
        <v>0</v>
      </c>
      <c r="G310" s="136">
        <f>G311+G323+G335+G347+G359</f>
        <v>0</v>
      </c>
      <c r="H310" s="142">
        <f t="shared" si="13"/>
        <v>0</v>
      </c>
    </row>
    <row r="311" spans="1:8">
      <c r="A311" s="167">
        <v>221</v>
      </c>
      <c r="B311" s="186" t="s">
        <v>368</v>
      </c>
      <c r="C311" s="138"/>
      <c r="D311" s="136">
        <f>SUM(D312:D317)</f>
        <v>0</v>
      </c>
      <c r="E311" s="136">
        <f>SUM(E312:E317)</f>
        <v>0</v>
      </c>
      <c r="F311" s="136">
        <f>SUM(F312:F317)</f>
        <v>0</v>
      </c>
      <c r="G311" s="136">
        <f>SUM(G312:G317)</f>
        <v>0</v>
      </c>
      <c r="H311" s="142">
        <f t="shared" si="13"/>
        <v>0</v>
      </c>
    </row>
    <row r="312" spans="1:8">
      <c r="A312" s="166">
        <v>2211</v>
      </c>
      <c r="B312" s="132" t="s">
        <v>350</v>
      </c>
      <c r="C312" s="138"/>
      <c r="D312" s="137"/>
      <c r="E312" s="137"/>
      <c r="F312" s="137"/>
      <c r="G312" s="137"/>
      <c r="H312" s="142">
        <f t="shared" si="13"/>
        <v>0</v>
      </c>
    </row>
    <row r="313" spans="1:8">
      <c r="A313" s="166">
        <v>2212</v>
      </c>
      <c r="B313" s="132" t="s">
        <v>351</v>
      </c>
      <c r="C313" s="138"/>
      <c r="D313" s="137"/>
      <c r="E313" s="137"/>
      <c r="F313" s="137"/>
      <c r="G313" s="137"/>
      <c r="H313" s="142">
        <f t="shared" si="13"/>
        <v>0</v>
      </c>
    </row>
    <row r="314" spans="1:8">
      <c r="A314" s="166">
        <v>2213</v>
      </c>
      <c r="B314" s="132" t="s">
        <v>352</v>
      </c>
      <c r="C314" s="138"/>
      <c r="D314" s="137"/>
      <c r="E314" s="137"/>
      <c r="F314" s="137"/>
      <c r="G314" s="137"/>
      <c r="H314" s="142">
        <f t="shared" si="13"/>
        <v>0</v>
      </c>
    </row>
    <row r="315" spans="1:8">
      <c r="A315" s="166">
        <v>2214</v>
      </c>
      <c r="B315" s="132" t="s">
        <v>353</v>
      </c>
      <c r="C315" s="138"/>
      <c r="D315" s="137"/>
      <c r="E315" s="137"/>
      <c r="F315" s="137"/>
      <c r="G315" s="137"/>
      <c r="H315" s="142">
        <f t="shared" si="13"/>
        <v>0</v>
      </c>
    </row>
    <row r="316" spans="1:8">
      <c r="A316" s="166">
        <v>2217</v>
      </c>
      <c r="B316" s="132" t="s">
        <v>354</v>
      </c>
      <c r="C316" s="138"/>
      <c r="D316" s="137"/>
      <c r="E316" s="137"/>
      <c r="F316" s="137"/>
      <c r="G316" s="137"/>
      <c r="H316" s="142">
        <f t="shared" si="13"/>
        <v>0</v>
      </c>
    </row>
    <row r="317" spans="1:8">
      <c r="A317" s="166">
        <v>2219</v>
      </c>
      <c r="B317" s="132" t="s">
        <v>355</v>
      </c>
      <c r="C317" s="138"/>
      <c r="D317" s="136">
        <f>SUM(D318:D322)</f>
        <v>0</v>
      </c>
      <c r="E317" s="136">
        <f>SUM(E318:E322)</f>
        <v>0</v>
      </c>
      <c r="F317" s="136">
        <f>SUM(F318:F322)</f>
        <v>0</v>
      </c>
      <c r="G317" s="136">
        <f>SUM(G318:G322)</f>
        <v>0</v>
      </c>
      <c r="H317" s="142">
        <f t="shared" ref="H317:H370" si="14">SUM(D317:G317)</f>
        <v>0</v>
      </c>
    </row>
    <row r="318" spans="1:8">
      <c r="A318" s="166">
        <v>22191</v>
      </c>
      <c r="B318" s="132" t="s">
        <v>356</v>
      </c>
      <c r="C318" s="138"/>
      <c r="D318" s="137"/>
      <c r="E318" s="137"/>
      <c r="F318" s="137"/>
      <c r="G318" s="137"/>
      <c r="H318" s="142">
        <f t="shared" si="14"/>
        <v>0</v>
      </c>
    </row>
    <row r="319" spans="1:8">
      <c r="A319" s="166">
        <v>22192</v>
      </c>
      <c r="B319" s="132" t="s">
        <v>357</v>
      </c>
      <c r="C319" s="138"/>
      <c r="D319" s="137"/>
      <c r="E319" s="137"/>
      <c r="F319" s="137"/>
      <c r="G319" s="137"/>
      <c r="H319" s="142">
        <f t="shared" si="14"/>
        <v>0</v>
      </c>
    </row>
    <row r="320" spans="1:8">
      <c r="A320" s="166">
        <v>22193</v>
      </c>
      <c r="B320" s="132" t="s">
        <v>358</v>
      </c>
      <c r="C320" s="138"/>
      <c r="D320" s="137"/>
      <c r="E320" s="137"/>
      <c r="F320" s="137"/>
      <c r="G320" s="137"/>
      <c r="H320" s="142">
        <f t="shared" si="14"/>
        <v>0</v>
      </c>
    </row>
    <row r="321" spans="1:8">
      <c r="A321" s="166">
        <v>22194</v>
      </c>
      <c r="B321" s="132" t="s">
        <v>359</v>
      </c>
      <c r="C321" s="138"/>
      <c r="D321" s="137"/>
      <c r="E321" s="137"/>
      <c r="F321" s="137"/>
      <c r="G321" s="137"/>
      <c r="H321" s="142">
        <f t="shared" si="14"/>
        <v>0</v>
      </c>
    </row>
    <row r="322" spans="1:8">
      <c r="A322" s="166">
        <v>22197</v>
      </c>
      <c r="B322" s="132" t="s">
        <v>360</v>
      </c>
      <c r="C322" s="138"/>
      <c r="D322" s="137"/>
      <c r="E322" s="137"/>
      <c r="F322" s="137"/>
      <c r="G322" s="137"/>
      <c r="H322" s="142">
        <f t="shared" si="14"/>
        <v>0</v>
      </c>
    </row>
    <row r="323" spans="1:8">
      <c r="A323" s="167">
        <v>222</v>
      </c>
      <c r="B323" s="186" t="s">
        <v>361</v>
      </c>
      <c r="C323" s="138"/>
      <c r="D323" s="136">
        <f>SUM(D324:D329)</f>
        <v>0</v>
      </c>
      <c r="E323" s="136">
        <f>SUM(E324:E329)</f>
        <v>0</v>
      </c>
      <c r="F323" s="136">
        <f>SUM(F324:F329)</f>
        <v>0</v>
      </c>
      <c r="G323" s="136">
        <f>SUM(G324:G329)</f>
        <v>0</v>
      </c>
      <c r="H323" s="142">
        <f t="shared" si="14"/>
        <v>0</v>
      </c>
    </row>
    <row r="324" spans="1:8">
      <c r="A324" s="166">
        <v>2221</v>
      </c>
      <c r="B324" s="132" t="s">
        <v>350</v>
      </c>
      <c r="C324" s="138"/>
      <c r="D324" s="137"/>
      <c r="E324" s="137"/>
      <c r="F324" s="137"/>
      <c r="G324" s="137"/>
      <c r="H324" s="142">
        <f t="shared" si="14"/>
        <v>0</v>
      </c>
    </row>
    <row r="325" spans="1:8">
      <c r="A325" s="166">
        <v>2222</v>
      </c>
      <c r="B325" s="132" t="s">
        <v>351</v>
      </c>
      <c r="C325" s="138"/>
      <c r="D325" s="137"/>
      <c r="E325" s="137"/>
      <c r="F325" s="137"/>
      <c r="G325" s="137"/>
      <c r="H325" s="142">
        <f t="shared" si="14"/>
        <v>0</v>
      </c>
    </row>
    <row r="326" spans="1:8">
      <c r="A326" s="166">
        <v>2223</v>
      </c>
      <c r="B326" s="132" t="s">
        <v>352</v>
      </c>
      <c r="C326" s="138"/>
      <c r="D326" s="137"/>
      <c r="E326" s="137"/>
      <c r="F326" s="137"/>
      <c r="G326" s="137"/>
      <c r="H326" s="142">
        <f t="shared" si="14"/>
        <v>0</v>
      </c>
    </row>
    <row r="327" spans="1:8">
      <c r="A327" s="166">
        <v>2224</v>
      </c>
      <c r="B327" s="132" t="s">
        <v>353</v>
      </c>
      <c r="C327" s="138"/>
      <c r="D327" s="137"/>
      <c r="E327" s="137"/>
      <c r="F327" s="137"/>
      <c r="G327" s="137"/>
      <c r="H327" s="142">
        <f t="shared" si="14"/>
        <v>0</v>
      </c>
    </row>
    <row r="328" spans="1:8">
      <c r="A328" s="166">
        <v>2227</v>
      </c>
      <c r="B328" s="132" t="s">
        <v>354</v>
      </c>
      <c r="C328" s="138"/>
      <c r="D328" s="137"/>
      <c r="E328" s="137"/>
      <c r="F328" s="137"/>
      <c r="G328" s="137"/>
      <c r="H328" s="142">
        <f t="shared" si="14"/>
        <v>0</v>
      </c>
    </row>
    <row r="329" spans="1:8">
      <c r="A329" s="166">
        <v>2229</v>
      </c>
      <c r="B329" s="132" t="s">
        <v>355</v>
      </c>
      <c r="C329" s="138"/>
      <c r="D329" s="136">
        <f>SUM(D330:D334)</f>
        <v>0</v>
      </c>
      <c r="E329" s="136">
        <f>SUM(E330:E334)</f>
        <v>0</v>
      </c>
      <c r="F329" s="136">
        <f>SUM(F330:F334)</f>
        <v>0</v>
      </c>
      <c r="G329" s="136">
        <f>SUM(G330:G334)</f>
        <v>0</v>
      </c>
      <c r="H329" s="142">
        <f t="shared" si="14"/>
        <v>0</v>
      </c>
    </row>
    <row r="330" spans="1:8">
      <c r="A330" s="166">
        <v>22291</v>
      </c>
      <c r="B330" s="132" t="s">
        <v>356</v>
      </c>
      <c r="C330" s="138"/>
      <c r="D330" s="137"/>
      <c r="E330" s="137"/>
      <c r="F330" s="137"/>
      <c r="G330" s="137"/>
      <c r="H330" s="142">
        <f t="shared" si="14"/>
        <v>0</v>
      </c>
    </row>
    <row r="331" spans="1:8">
      <c r="A331" s="166">
        <v>22292</v>
      </c>
      <c r="B331" s="132" t="s">
        <v>357</v>
      </c>
      <c r="C331" s="138"/>
      <c r="D331" s="137"/>
      <c r="E331" s="137"/>
      <c r="F331" s="137"/>
      <c r="G331" s="137"/>
      <c r="H331" s="142">
        <f t="shared" si="14"/>
        <v>0</v>
      </c>
    </row>
    <row r="332" spans="1:8">
      <c r="A332" s="166">
        <v>22293</v>
      </c>
      <c r="B332" s="132" t="s">
        <v>358</v>
      </c>
      <c r="C332" s="138"/>
      <c r="D332" s="137"/>
      <c r="E332" s="137"/>
      <c r="F332" s="137"/>
      <c r="G332" s="137"/>
      <c r="H332" s="142">
        <f t="shared" si="14"/>
        <v>0</v>
      </c>
    </row>
    <row r="333" spans="1:8">
      <c r="A333" s="166">
        <v>22294</v>
      </c>
      <c r="B333" s="132" t="s">
        <v>359</v>
      </c>
      <c r="C333" s="138"/>
      <c r="D333" s="137"/>
      <c r="E333" s="137"/>
      <c r="F333" s="137"/>
      <c r="G333" s="137"/>
      <c r="H333" s="142">
        <f t="shared" si="14"/>
        <v>0</v>
      </c>
    </row>
    <row r="334" spans="1:8">
      <c r="A334" s="166">
        <v>22297</v>
      </c>
      <c r="B334" s="132" t="s">
        <v>360</v>
      </c>
      <c r="C334" s="138"/>
      <c r="D334" s="137"/>
      <c r="E334" s="137"/>
      <c r="F334" s="137"/>
      <c r="G334" s="137"/>
      <c r="H334" s="142">
        <f t="shared" si="14"/>
        <v>0</v>
      </c>
    </row>
    <row r="335" spans="1:8">
      <c r="A335" s="167">
        <v>223</v>
      </c>
      <c r="B335" s="186" t="s">
        <v>362</v>
      </c>
      <c r="C335" s="138"/>
      <c r="D335" s="136">
        <f>SUM(D336:D341)</f>
        <v>0</v>
      </c>
      <c r="E335" s="136">
        <f>SUM(E336:E341)</f>
        <v>0</v>
      </c>
      <c r="F335" s="136">
        <f>SUM(F336:F341)</f>
        <v>0</v>
      </c>
      <c r="G335" s="136">
        <f>SUM(G336:G341)</f>
        <v>0</v>
      </c>
      <c r="H335" s="142">
        <f t="shared" si="14"/>
        <v>0</v>
      </c>
    </row>
    <row r="336" spans="1:8">
      <c r="A336" s="166">
        <v>2231</v>
      </c>
      <c r="B336" s="132" t="s">
        <v>350</v>
      </c>
      <c r="C336" s="138"/>
      <c r="D336" s="137"/>
      <c r="E336" s="137"/>
      <c r="F336" s="137"/>
      <c r="G336" s="137"/>
      <c r="H336" s="142">
        <f t="shared" si="14"/>
        <v>0</v>
      </c>
    </row>
    <row r="337" spans="1:8">
      <c r="A337" s="166">
        <v>2232</v>
      </c>
      <c r="B337" s="132" t="s">
        <v>351</v>
      </c>
      <c r="C337" s="138"/>
      <c r="D337" s="137"/>
      <c r="E337" s="137"/>
      <c r="F337" s="137"/>
      <c r="G337" s="137"/>
      <c r="H337" s="142">
        <f t="shared" si="14"/>
        <v>0</v>
      </c>
    </row>
    <row r="338" spans="1:8">
      <c r="A338" s="166">
        <v>2233</v>
      </c>
      <c r="B338" s="132" t="s">
        <v>352</v>
      </c>
      <c r="C338" s="138"/>
      <c r="D338" s="137"/>
      <c r="E338" s="137"/>
      <c r="F338" s="137"/>
      <c r="G338" s="137"/>
      <c r="H338" s="142">
        <f t="shared" si="14"/>
        <v>0</v>
      </c>
    </row>
    <row r="339" spans="1:8">
      <c r="A339" s="166">
        <v>2234</v>
      </c>
      <c r="B339" s="132" t="s">
        <v>353</v>
      </c>
      <c r="C339" s="138"/>
      <c r="D339" s="137"/>
      <c r="E339" s="137"/>
      <c r="F339" s="137"/>
      <c r="G339" s="137"/>
      <c r="H339" s="142">
        <f t="shared" si="14"/>
        <v>0</v>
      </c>
    </row>
    <row r="340" spans="1:8">
      <c r="A340" s="166">
        <v>2237</v>
      </c>
      <c r="B340" s="132" t="s">
        <v>354</v>
      </c>
      <c r="C340" s="138"/>
      <c r="D340" s="137"/>
      <c r="E340" s="137"/>
      <c r="F340" s="137"/>
      <c r="G340" s="137"/>
      <c r="H340" s="142">
        <f t="shared" si="14"/>
        <v>0</v>
      </c>
    </row>
    <row r="341" spans="1:8">
      <c r="A341" s="166">
        <v>2239</v>
      </c>
      <c r="B341" s="132" t="s">
        <v>355</v>
      </c>
      <c r="C341" s="138"/>
      <c r="D341" s="136">
        <f>SUM(D342:D346)</f>
        <v>0</v>
      </c>
      <c r="E341" s="136">
        <f>SUM(E342:E346)</f>
        <v>0</v>
      </c>
      <c r="F341" s="136">
        <f>SUM(F342:F346)</f>
        <v>0</v>
      </c>
      <c r="G341" s="136">
        <f>SUM(G342:G346)</f>
        <v>0</v>
      </c>
      <c r="H341" s="142">
        <f t="shared" si="14"/>
        <v>0</v>
      </c>
    </row>
    <row r="342" spans="1:8">
      <c r="A342" s="166">
        <v>22391</v>
      </c>
      <c r="B342" s="132" t="s">
        <v>356</v>
      </c>
      <c r="C342" s="138"/>
      <c r="D342" s="137"/>
      <c r="E342" s="137"/>
      <c r="F342" s="137"/>
      <c r="G342" s="137"/>
      <c r="H342" s="142">
        <f t="shared" si="14"/>
        <v>0</v>
      </c>
    </row>
    <row r="343" spans="1:8">
      <c r="A343" s="166">
        <v>22392</v>
      </c>
      <c r="B343" s="132" t="s">
        <v>357</v>
      </c>
      <c r="C343" s="138"/>
      <c r="D343" s="137"/>
      <c r="E343" s="137"/>
      <c r="F343" s="137"/>
      <c r="G343" s="137"/>
      <c r="H343" s="142">
        <f t="shared" si="14"/>
        <v>0</v>
      </c>
    </row>
    <row r="344" spans="1:8">
      <c r="A344" s="166">
        <v>22393</v>
      </c>
      <c r="B344" s="132" t="s">
        <v>358</v>
      </c>
      <c r="C344" s="138"/>
      <c r="D344" s="137"/>
      <c r="E344" s="137"/>
      <c r="F344" s="137"/>
      <c r="G344" s="137"/>
      <c r="H344" s="142">
        <f t="shared" si="14"/>
        <v>0</v>
      </c>
    </row>
    <row r="345" spans="1:8">
      <c r="A345" s="166">
        <v>22394</v>
      </c>
      <c r="B345" s="132" t="s">
        <v>359</v>
      </c>
      <c r="C345" s="138"/>
      <c r="D345" s="137"/>
      <c r="E345" s="137"/>
      <c r="F345" s="137"/>
      <c r="G345" s="137"/>
      <c r="H345" s="142">
        <f t="shared" si="14"/>
        <v>0</v>
      </c>
    </row>
    <row r="346" spans="1:8">
      <c r="A346" s="166">
        <v>22397</v>
      </c>
      <c r="B346" s="132" t="s">
        <v>360</v>
      </c>
      <c r="C346" s="138"/>
      <c r="D346" s="137"/>
      <c r="E346" s="137"/>
      <c r="F346" s="137"/>
      <c r="G346" s="137"/>
      <c r="H346" s="142">
        <f t="shared" si="14"/>
        <v>0</v>
      </c>
    </row>
    <row r="347" spans="1:8">
      <c r="A347" s="167">
        <v>224</v>
      </c>
      <c r="B347" s="186" t="s">
        <v>363</v>
      </c>
      <c r="C347" s="138"/>
      <c r="D347" s="136">
        <f>SUM(D348:D353)</f>
        <v>0</v>
      </c>
      <c r="E347" s="136">
        <f>SUM(E348:E353)</f>
        <v>0</v>
      </c>
      <c r="F347" s="136">
        <f>SUM(F348:F353)</f>
        <v>0</v>
      </c>
      <c r="G347" s="136">
        <f>SUM(G348:G353)</f>
        <v>0</v>
      </c>
      <c r="H347" s="142">
        <f t="shared" si="14"/>
        <v>0</v>
      </c>
    </row>
    <row r="348" spans="1:8">
      <c r="A348" s="166">
        <v>2241</v>
      </c>
      <c r="B348" s="132" t="s">
        <v>350</v>
      </c>
      <c r="C348" s="138"/>
      <c r="D348" s="137"/>
      <c r="E348" s="137"/>
      <c r="F348" s="137"/>
      <c r="G348" s="137"/>
      <c r="H348" s="142">
        <f t="shared" si="14"/>
        <v>0</v>
      </c>
    </row>
    <row r="349" spans="1:8">
      <c r="A349" s="166">
        <v>2242</v>
      </c>
      <c r="B349" s="132" t="s">
        <v>351</v>
      </c>
      <c r="C349" s="138"/>
      <c r="D349" s="137"/>
      <c r="E349" s="137"/>
      <c r="F349" s="137"/>
      <c r="G349" s="137"/>
      <c r="H349" s="142">
        <f t="shared" si="14"/>
        <v>0</v>
      </c>
    </row>
    <row r="350" spans="1:8">
      <c r="A350" s="166">
        <v>2243</v>
      </c>
      <c r="B350" s="132" t="s">
        <v>352</v>
      </c>
      <c r="C350" s="138"/>
      <c r="D350" s="137"/>
      <c r="E350" s="137"/>
      <c r="F350" s="137"/>
      <c r="G350" s="137"/>
      <c r="H350" s="142">
        <f t="shared" si="14"/>
        <v>0</v>
      </c>
    </row>
    <row r="351" spans="1:8">
      <c r="A351" s="166">
        <v>2244</v>
      </c>
      <c r="B351" s="132" t="s">
        <v>353</v>
      </c>
      <c r="C351" s="138"/>
      <c r="D351" s="137"/>
      <c r="E351" s="137"/>
      <c r="F351" s="137"/>
      <c r="G351" s="137"/>
      <c r="H351" s="142">
        <f t="shared" si="14"/>
        <v>0</v>
      </c>
    </row>
    <row r="352" spans="1:8">
      <c r="A352" s="166">
        <v>2247</v>
      </c>
      <c r="B352" s="132" t="s">
        <v>354</v>
      </c>
      <c r="C352" s="138"/>
      <c r="D352" s="137"/>
      <c r="E352" s="137"/>
      <c r="F352" s="137"/>
      <c r="G352" s="137"/>
      <c r="H352" s="142">
        <f t="shared" si="14"/>
        <v>0</v>
      </c>
    </row>
    <row r="353" spans="1:8">
      <c r="A353" s="166">
        <v>2249</v>
      </c>
      <c r="B353" s="132" t="s">
        <v>355</v>
      </c>
      <c r="C353" s="138"/>
      <c r="D353" s="136">
        <f>SUM(D354:D358)</f>
        <v>0</v>
      </c>
      <c r="E353" s="136">
        <f>SUM(E354:E358)</f>
        <v>0</v>
      </c>
      <c r="F353" s="136">
        <f>SUM(F354:F358)</f>
        <v>0</v>
      </c>
      <c r="G353" s="136">
        <f>SUM(G354:G358)</f>
        <v>0</v>
      </c>
      <c r="H353" s="142">
        <f t="shared" si="14"/>
        <v>0</v>
      </c>
    </row>
    <row r="354" spans="1:8">
      <c r="A354" s="166">
        <v>22491</v>
      </c>
      <c r="B354" s="132" t="s">
        <v>356</v>
      </c>
      <c r="C354" s="138"/>
      <c r="D354" s="137"/>
      <c r="E354" s="137"/>
      <c r="F354" s="137"/>
      <c r="G354" s="137"/>
      <c r="H354" s="142">
        <f t="shared" si="14"/>
        <v>0</v>
      </c>
    </row>
    <row r="355" spans="1:8">
      <c r="A355" s="166">
        <v>22492</v>
      </c>
      <c r="B355" s="132" t="s">
        <v>357</v>
      </c>
      <c r="C355" s="138"/>
      <c r="D355" s="137"/>
      <c r="E355" s="137"/>
      <c r="F355" s="137"/>
      <c r="G355" s="137"/>
      <c r="H355" s="142">
        <f t="shared" si="14"/>
        <v>0</v>
      </c>
    </row>
    <row r="356" spans="1:8">
      <c r="A356" s="166">
        <v>22493</v>
      </c>
      <c r="B356" s="132" t="s">
        <v>358</v>
      </c>
      <c r="C356" s="138"/>
      <c r="D356" s="137"/>
      <c r="E356" s="137"/>
      <c r="F356" s="137"/>
      <c r="G356" s="137"/>
      <c r="H356" s="142">
        <f t="shared" si="14"/>
        <v>0</v>
      </c>
    </row>
    <row r="357" spans="1:8">
      <c r="A357" s="166">
        <v>22494</v>
      </c>
      <c r="B357" s="132" t="s">
        <v>359</v>
      </c>
      <c r="C357" s="138"/>
      <c r="D357" s="137"/>
      <c r="E357" s="137"/>
      <c r="F357" s="137"/>
      <c r="G357" s="137"/>
      <c r="H357" s="142">
        <f t="shared" si="14"/>
        <v>0</v>
      </c>
    </row>
    <row r="358" spans="1:8">
      <c r="A358" s="166">
        <v>22497</v>
      </c>
      <c r="B358" s="132" t="s">
        <v>360</v>
      </c>
      <c r="C358" s="138"/>
      <c r="D358" s="137"/>
      <c r="E358" s="137"/>
      <c r="F358" s="137"/>
      <c r="G358" s="137"/>
      <c r="H358" s="142">
        <f t="shared" si="14"/>
        <v>0</v>
      </c>
    </row>
    <row r="359" spans="1:8">
      <c r="A359" s="167">
        <v>225</v>
      </c>
      <c r="B359" s="186" t="s">
        <v>369</v>
      </c>
      <c r="C359" s="138"/>
      <c r="D359" s="136">
        <f>SUM(D360:D365)</f>
        <v>0</v>
      </c>
      <c r="E359" s="136">
        <f>SUM(E360:E365)</f>
        <v>0</v>
      </c>
      <c r="F359" s="136">
        <f>SUM(F360:F365)</f>
        <v>0</v>
      </c>
      <c r="G359" s="136">
        <f>SUM(G360:G365)</f>
        <v>0</v>
      </c>
      <c r="H359" s="142">
        <f t="shared" si="14"/>
        <v>0</v>
      </c>
    </row>
    <row r="360" spans="1:8">
      <c r="A360" s="166">
        <v>2251</v>
      </c>
      <c r="B360" s="132" t="s">
        <v>350</v>
      </c>
      <c r="C360" s="138"/>
      <c r="D360" s="137"/>
      <c r="E360" s="137"/>
      <c r="F360" s="137"/>
      <c r="G360" s="137"/>
      <c r="H360" s="142">
        <f t="shared" si="14"/>
        <v>0</v>
      </c>
    </row>
    <row r="361" spans="1:8">
      <c r="A361" s="166">
        <v>2252</v>
      </c>
      <c r="B361" s="132" t="s">
        <v>351</v>
      </c>
      <c r="C361" s="138"/>
      <c r="D361" s="137"/>
      <c r="E361" s="137"/>
      <c r="F361" s="137"/>
      <c r="G361" s="137"/>
      <c r="H361" s="142">
        <f t="shared" si="14"/>
        <v>0</v>
      </c>
    </row>
    <row r="362" spans="1:8">
      <c r="A362" s="166">
        <v>2253</v>
      </c>
      <c r="B362" s="132" t="s">
        <v>352</v>
      </c>
      <c r="C362" s="138"/>
      <c r="D362" s="137"/>
      <c r="E362" s="137"/>
      <c r="F362" s="137"/>
      <c r="G362" s="137"/>
      <c r="H362" s="142">
        <f t="shared" si="14"/>
        <v>0</v>
      </c>
    </row>
    <row r="363" spans="1:8">
      <c r="A363" s="166">
        <v>2254</v>
      </c>
      <c r="B363" s="132" t="s">
        <v>353</v>
      </c>
      <c r="C363" s="138"/>
      <c r="D363" s="137"/>
      <c r="E363" s="137"/>
      <c r="F363" s="137"/>
      <c r="G363" s="137"/>
      <c r="H363" s="142">
        <f t="shared" si="14"/>
        <v>0</v>
      </c>
    </row>
    <row r="364" spans="1:8">
      <c r="A364" s="166">
        <v>2257</v>
      </c>
      <c r="B364" s="132" t="s">
        <v>354</v>
      </c>
      <c r="C364" s="138"/>
      <c r="D364" s="137"/>
      <c r="E364" s="137"/>
      <c r="F364" s="137"/>
      <c r="G364" s="137"/>
      <c r="H364" s="142">
        <f t="shared" si="14"/>
        <v>0</v>
      </c>
    </row>
    <row r="365" spans="1:8">
      <c r="A365" s="166">
        <v>2259</v>
      </c>
      <c r="B365" s="132" t="s">
        <v>355</v>
      </c>
      <c r="C365" s="138"/>
      <c r="D365" s="136">
        <f>SUM(D366:D370)</f>
        <v>0</v>
      </c>
      <c r="E365" s="136">
        <f>SUM(E366:E370)</f>
        <v>0</v>
      </c>
      <c r="F365" s="136">
        <f>SUM(F366:F370)</f>
        <v>0</v>
      </c>
      <c r="G365" s="136">
        <f>SUM(G366:G370)</f>
        <v>0</v>
      </c>
      <c r="H365" s="142">
        <f t="shared" si="14"/>
        <v>0</v>
      </c>
    </row>
    <row r="366" spans="1:8">
      <c r="A366" s="166">
        <v>22591</v>
      </c>
      <c r="B366" s="132" t="s">
        <v>356</v>
      </c>
      <c r="C366" s="138"/>
      <c r="D366" s="137"/>
      <c r="E366" s="137"/>
      <c r="F366" s="137"/>
      <c r="G366" s="137"/>
      <c r="H366" s="142">
        <f t="shared" si="14"/>
        <v>0</v>
      </c>
    </row>
    <row r="367" spans="1:8">
      <c r="A367" s="166">
        <v>22592</v>
      </c>
      <c r="B367" s="132" t="s">
        <v>357</v>
      </c>
      <c r="C367" s="138"/>
      <c r="D367" s="137"/>
      <c r="E367" s="137"/>
      <c r="F367" s="137"/>
      <c r="G367" s="137"/>
      <c r="H367" s="142">
        <f t="shared" si="14"/>
        <v>0</v>
      </c>
    </row>
    <row r="368" spans="1:8">
      <c r="A368" s="166">
        <v>22593</v>
      </c>
      <c r="B368" s="132" t="s">
        <v>358</v>
      </c>
      <c r="C368" s="138"/>
      <c r="D368" s="137"/>
      <c r="E368" s="137"/>
      <c r="F368" s="137"/>
      <c r="G368" s="137"/>
      <c r="H368" s="142">
        <f t="shared" si="14"/>
        <v>0</v>
      </c>
    </row>
    <row r="369" spans="1:8">
      <c r="A369" s="166">
        <v>22594</v>
      </c>
      <c r="B369" s="132" t="s">
        <v>359</v>
      </c>
      <c r="C369" s="138"/>
      <c r="D369" s="137"/>
      <c r="E369" s="137"/>
      <c r="F369" s="137"/>
      <c r="G369" s="137"/>
      <c r="H369" s="142">
        <f t="shared" si="14"/>
        <v>0</v>
      </c>
    </row>
    <row r="370" spans="1:8">
      <c r="A370" s="166">
        <v>22597</v>
      </c>
      <c r="B370" s="132" t="s">
        <v>360</v>
      </c>
      <c r="C370" s="138"/>
      <c r="D370" s="137"/>
      <c r="E370" s="137"/>
      <c r="F370" s="137"/>
      <c r="G370" s="137"/>
      <c r="H370" s="142">
        <f t="shared" si="14"/>
        <v>0</v>
      </c>
    </row>
    <row r="371" spans="1:8">
      <c r="A371" s="170">
        <v>23</v>
      </c>
      <c r="B371" s="149" t="s">
        <v>370</v>
      </c>
      <c r="C371" s="136">
        <f>C432</f>
        <v>0</v>
      </c>
      <c r="D371" s="136">
        <f>D372+D384+D396+D408+D420</f>
        <v>0</v>
      </c>
      <c r="E371" s="136">
        <f>E372+E384+E396+E408+E420</f>
        <v>0</v>
      </c>
      <c r="F371" s="136">
        <f>F372+F384+F396+F408+F420</f>
        <v>0</v>
      </c>
      <c r="G371" s="136">
        <f>G372+G384+G396+G408+G420</f>
        <v>0</v>
      </c>
      <c r="H371" s="142">
        <f t="shared" ref="H371" si="15">SUM(C371:G371)</f>
        <v>0</v>
      </c>
    </row>
    <row r="372" spans="1:8">
      <c r="A372" s="167">
        <v>231</v>
      </c>
      <c r="B372" s="186" t="s">
        <v>349</v>
      </c>
      <c r="C372" s="138"/>
      <c r="D372" s="136">
        <f>SUM(D373:D378)</f>
        <v>0</v>
      </c>
      <c r="E372" s="136">
        <f>SUM(E373:E378)</f>
        <v>0</v>
      </c>
      <c r="F372" s="136">
        <f>SUM(F373:F378)</f>
        <v>0</v>
      </c>
      <c r="G372" s="136">
        <f>SUM(G373:G378)</f>
        <v>0</v>
      </c>
      <c r="H372" s="142">
        <f>SUM(D372:G372)</f>
        <v>0</v>
      </c>
    </row>
    <row r="373" spans="1:8">
      <c r="A373" s="166">
        <v>2311</v>
      </c>
      <c r="B373" s="132" t="s">
        <v>350</v>
      </c>
      <c r="C373" s="138"/>
      <c r="D373" s="137"/>
      <c r="E373" s="137"/>
      <c r="F373" s="137"/>
      <c r="G373" s="137"/>
      <c r="H373" s="142">
        <f t="shared" ref="H373:H431" si="16">SUM(D373:G373)</f>
        <v>0</v>
      </c>
    </row>
    <row r="374" spans="1:8">
      <c r="A374" s="166">
        <v>2312</v>
      </c>
      <c r="B374" s="132" t="s">
        <v>351</v>
      </c>
      <c r="C374" s="138"/>
      <c r="D374" s="137"/>
      <c r="E374" s="137"/>
      <c r="F374" s="137"/>
      <c r="G374" s="137"/>
      <c r="H374" s="142">
        <f t="shared" si="16"/>
        <v>0</v>
      </c>
    </row>
    <row r="375" spans="1:8">
      <c r="A375" s="166">
        <v>2313</v>
      </c>
      <c r="B375" s="132" t="s">
        <v>352</v>
      </c>
      <c r="C375" s="138"/>
      <c r="D375" s="137"/>
      <c r="E375" s="137"/>
      <c r="F375" s="137"/>
      <c r="G375" s="137"/>
      <c r="H375" s="142">
        <f t="shared" si="16"/>
        <v>0</v>
      </c>
    </row>
    <row r="376" spans="1:8">
      <c r="A376" s="166">
        <v>2314</v>
      </c>
      <c r="B376" s="132" t="s">
        <v>353</v>
      </c>
      <c r="C376" s="138"/>
      <c r="D376" s="137"/>
      <c r="E376" s="137"/>
      <c r="F376" s="137"/>
      <c r="G376" s="137"/>
      <c r="H376" s="142">
        <f t="shared" si="16"/>
        <v>0</v>
      </c>
    </row>
    <row r="377" spans="1:8">
      <c r="A377" s="166">
        <v>2317</v>
      </c>
      <c r="B377" s="132" t="s">
        <v>354</v>
      </c>
      <c r="C377" s="138"/>
      <c r="D377" s="137"/>
      <c r="E377" s="137"/>
      <c r="F377" s="137"/>
      <c r="G377" s="137"/>
      <c r="H377" s="142">
        <f t="shared" si="16"/>
        <v>0</v>
      </c>
    </row>
    <row r="378" spans="1:8">
      <c r="A378" s="166">
        <v>2319</v>
      </c>
      <c r="B378" s="132" t="s">
        <v>355</v>
      </c>
      <c r="C378" s="138"/>
      <c r="D378" s="136">
        <f>SUM(D379:D383)</f>
        <v>0</v>
      </c>
      <c r="E378" s="136">
        <f>SUM(E379:E383)</f>
        <v>0</v>
      </c>
      <c r="F378" s="136">
        <f>SUM(F379:F383)</f>
        <v>0</v>
      </c>
      <c r="G378" s="136">
        <f>SUM(G379:G383)</f>
        <v>0</v>
      </c>
      <c r="H378" s="142">
        <f t="shared" si="16"/>
        <v>0</v>
      </c>
    </row>
    <row r="379" spans="1:8">
      <c r="A379" s="166">
        <v>23191</v>
      </c>
      <c r="B379" s="132" t="s">
        <v>356</v>
      </c>
      <c r="C379" s="138"/>
      <c r="D379" s="137"/>
      <c r="E379" s="137"/>
      <c r="F379" s="137"/>
      <c r="G379" s="137"/>
      <c r="H379" s="142">
        <f t="shared" si="16"/>
        <v>0</v>
      </c>
    </row>
    <row r="380" spans="1:8">
      <c r="A380" s="166">
        <v>23192</v>
      </c>
      <c r="B380" s="132" t="s">
        <v>357</v>
      </c>
      <c r="C380" s="138"/>
      <c r="D380" s="137"/>
      <c r="E380" s="137"/>
      <c r="F380" s="137"/>
      <c r="G380" s="137"/>
      <c r="H380" s="142">
        <f t="shared" si="16"/>
        <v>0</v>
      </c>
    </row>
    <row r="381" spans="1:8">
      <c r="A381" s="166">
        <v>23193</v>
      </c>
      <c r="B381" s="132" t="s">
        <v>358</v>
      </c>
      <c r="C381" s="138"/>
      <c r="D381" s="137"/>
      <c r="E381" s="137"/>
      <c r="F381" s="137"/>
      <c r="G381" s="137"/>
      <c r="H381" s="142">
        <f t="shared" si="16"/>
        <v>0</v>
      </c>
    </row>
    <row r="382" spans="1:8">
      <c r="A382" s="166">
        <v>23194</v>
      </c>
      <c r="B382" s="132" t="s">
        <v>359</v>
      </c>
      <c r="C382" s="138"/>
      <c r="D382" s="137"/>
      <c r="E382" s="137"/>
      <c r="F382" s="137"/>
      <c r="G382" s="137"/>
      <c r="H382" s="142">
        <f t="shared" si="16"/>
        <v>0</v>
      </c>
    </row>
    <row r="383" spans="1:8">
      <c r="A383" s="166">
        <v>23197</v>
      </c>
      <c r="B383" s="132" t="s">
        <v>360</v>
      </c>
      <c r="C383" s="138"/>
      <c r="D383" s="137"/>
      <c r="E383" s="137"/>
      <c r="F383" s="137"/>
      <c r="G383" s="137"/>
      <c r="H383" s="142">
        <f t="shared" si="16"/>
        <v>0</v>
      </c>
    </row>
    <row r="384" spans="1:8">
      <c r="A384" s="167">
        <v>232</v>
      </c>
      <c r="B384" s="186" t="s">
        <v>361</v>
      </c>
      <c r="C384" s="138"/>
      <c r="D384" s="136">
        <f>SUM(D385:D390)</f>
        <v>0</v>
      </c>
      <c r="E384" s="136">
        <f>SUM(E385:E390)</f>
        <v>0</v>
      </c>
      <c r="F384" s="136">
        <f>SUM(F385:F390)</f>
        <v>0</v>
      </c>
      <c r="G384" s="136">
        <f>SUM(G385:G390)</f>
        <v>0</v>
      </c>
      <c r="H384" s="142">
        <f t="shared" si="16"/>
        <v>0</v>
      </c>
    </row>
    <row r="385" spans="1:8">
      <c r="A385" s="166">
        <v>2321</v>
      </c>
      <c r="B385" s="132" t="s">
        <v>350</v>
      </c>
      <c r="C385" s="138"/>
      <c r="D385" s="137"/>
      <c r="E385" s="137"/>
      <c r="F385" s="137"/>
      <c r="G385" s="137"/>
      <c r="H385" s="142">
        <f t="shared" si="16"/>
        <v>0</v>
      </c>
    </row>
    <row r="386" spans="1:8">
      <c r="A386" s="166">
        <v>2322</v>
      </c>
      <c r="B386" s="132" t="s">
        <v>351</v>
      </c>
      <c r="C386" s="138"/>
      <c r="D386" s="137"/>
      <c r="E386" s="137"/>
      <c r="F386" s="137"/>
      <c r="G386" s="137"/>
      <c r="H386" s="142">
        <f t="shared" si="16"/>
        <v>0</v>
      </c>
    </row>
    <row r="387" spans="1:8">
      <c r="A387" s="166">
        <v>2323</v>
      </c>
      <c r="B387" s="132" t="s">
        <v>352</v>
      </c>
      <c r="C387" s="138"/>
      <c r="D387" s="137"/>
      <c r="E387" s="137"/>
      <c r="F387" s="137"/>
      <c r="G387" s="137"/>
      <c r="H387" s="142">
        <f t="shared" si="16"/>
        <v>0</v>
      </c>
    </row>
    <row r="388" spans="1:8">
      <c r="A388" s="166">
        <v>2324</v>
      </c>
      <c r="B388" s="132" t="s">
        <v>353</v>
      </c>
      <c r="C388" s="138"/>
      <c r="D388" s="137"/>
      <c r="E388" s="137"/>
      <c r="F388" s="137"/>
      <c r="G388" s="137"/>
      <c r="H388" s="142">
        <f t="shared" si="16"/>
        <v>0</v>
      </c>
    </row>
    <row r="389" spans="1:8">
      <c r="A389" s="166">
        <v>2327</v>
      </c>
      <c r="B389" s="132" t="s">
        <v>354</v>
      </c>
      <c r="C389" s="138"/>
      <c r="D389" s="137"/>
      <c r="E389" s="137"/>
      <c r="F389" s="137"/>
      <c r="G389" s="137"/>
      <c r="H389" s="142">
        <f t="shared" si="16"/>
        <v>0</v>
      </c>
    </row>
    <row r="390" spans="1:8">
      <c r="A390" s="166">
        <v>2329</v>
      </c>
      <c r="B390" s="132" t="s">
        <v>355</v>
      </c>
      <c r="C390" s="138"/>
      <c r="D390" s="136">
        <f>SUM(D391:D395)</f>
        <v>0</v>
      </c>
      <c r="E390" s="136">
        <f>SUM(E391:E395)</f>
        <v>0</v>
      </c>
      <c r="F390" s="136">
        <f>SUM(F391:F395)</f>
        <v>0</v>
      </c>
      <c r="G390" s="136">
        <f>SUM(G391:G395)</f>
        <v>0</v>
      </c>
      <c r="H390" s="142">
        <f t="shared" si="16"/>
        <v>0</v>
      </c>
    </row>
    <row r="391" spans="1:8">
      <c r="A391" s="166">
        <v>23291</v>
      </c>
      <c r="B391" s="132" t="s">
        <v>356</v>
      </c>
      <c r="C391" s="138"/>
      <c r="D391" s="137"/>
      <c r="E391" s="137"/>
      <c r="F391" s="137"/>
      <c r="G391" s="137"/>
      <c r="H391" s="142">
        <f t="shared" si="16"/>
        <v>0</v>
      </c>
    </row>
    <row r="392" spans="1:8">
      <c r="A392" s="166">
        <v>23292</v>
      </c>
      <c r="B392" s="132" t="s">
        <v>357</v>
      </c>
      <c r="C392" s="138"/>
      <c r="D392" s="137"/>
      <c r="E392" s="137"/>
      <c r="F392" s="137"/>
      <c r="G392" s="137"/>
      <c r="H392" s="142">
        <f t="shared" si="16"/>
        <v>0</v>
      </c>
    </row>
    <row r="393" spans="1:8">
      <c r="A393" s="166">
        <v>23293</v>
      </c>
      <c r="B393" s="132" t="s">
        <v>358</v>
      </c>
      <c r="C393" s="138"/>
      <c r="D393" s="137"/>
      <c r="E393" s="137"/>
      <c r="F393" s="137"/>
      <c r="G393" s="137"/>
      <c r="H393" s="142">
        <f t="shared" si="16"/>
        <v>0</v>
      </c>
    </row>
    <row r="394" spans="1:8">
      <c r="A394" s="166">
        <v>23294</v>
      </c>
      <c r="B394" s="132" t="s">
        <v>359</v>
      </c>
      <c r="C394" s="138"/>
      <c r="D394" s="137"/>
      <c r="E394" s="137"/>
      <c r="F394" s="137"/>
      <c r="G394" s="137"/>
      <c r="H394" s="142">
        <f t="shared" si="16"/>
        <v>0</v>
      </c>
    </row>
    <row r="395" spans="1:8">
      <c r="A395" s="166">
        <v>23297</v>
      </c>
      <c r="B395" s="132" t="s">
        <v>360</v>
      </c>
      <c r="C395" s="138"/>
      <c r="D395" s="137"/>
      <c r="E395" s="137"/>
      <c r="F395" s="137"/>
      <c r="G395" s="137"/>
      <c r="H395" s="142">
        <f t="shared" si="16"/>
        <v>0</v>
      </c>
    </row>
    <row r="396" spans="1:8">
      <c r="A396" s="167">
        <v>233</v>
      </c>
      <c r="B396" s="186" t="s">
        <v>362</v>
      </c>
      <c r="C396" s="138"/>
      <c r="D396" s="136">
        <f>SUM(D397:D402)</f>
        <v>0</v>
      </c>
      <c r="E396" s="136">
        <f>SUM(E397:E402)</f>
        <v>0</v>
      </c>
      <c r="F396" s="136">
        <f>SUM(F397:F402)</f>
        <v>0</v>
      </c>
      <c r="G396" s="136">
        <f>SUM(G397:G402)</f>
        <v>0</v>
      </c>
      <c r="H396" s="142">
        <f t="shared" si="16"/>
        <v>0</v>
      </c>
    </row>
    <row r="397" spans="1:8">
      <c r="A397" s="166">
        <v>2331</v>
      </c>
      <c r="B397" s="132" t="s">
        <v>350</v>
      </c>
      <c r="C397" s="138"/>
      <c r="D397" s="137"/>
      <c r="E397" s="137"/>
      <c r="F397" s="137"/>
      <c r="G397" s="137"/>
      <c r="H397" s="142">
        <f t="shared" si="16"/>
        <v>0</v>
      </c>
    </row>
    <row r="398" spans="1:8">
      <c r="A398" s="166">
        <v>2332</v>
      </c>
      <c r="B398" s="132" t="s">
        <v>351</v>
      </c>
      <c r="C398" s="138"/>
      <c r="D398" s="137"/>
      <c r="E398" s="137"/>
      <c r="F398" s="137"/>
      <c r="G398" s="137"/>
      <c r="H398" s="142">
        <f t="shared" si="16"/>
        <v>0</v>
      </c>
    </row>
    <row r="399" spans="1:8">
      <c r="A399" s="166">
        <v>2333</v>
      </c>
      <c r="B399" s="132" t="s">
        <v>352</v>
      </c>
      <c r="C399" s="138"/>
      <c r="D399" s="137"/>
      <c r="E399" s="137"/>
      <c r="F399" s="137"/>
      <c r="G399" s="137"/>
      <c r="H399" s="142">
        <f t="shared" si="16"/>
        <v>0</v>
      </c>
    </row>
    <row r="400" spans="1:8">
      <c r="A400" s="166">
        <v>2334</v>
      </c>
      <c r="B400" s="132" t="s">
        <v>353</v>
      </c>
      <c r="C400" s="138"/>
      <c r="D400" s="137"/>
      <c r="E400" s="137"/>
      <c r="F400" s="137"/>
      <c r="G400" s="137"/>
      <c r="H400" s="142">
        <f t="shared" si="16"/>
        <v>0</v>
      </c>
    </row>
    <row r="401" spans="1:8">
      <c r="A401" s="166">
        <v>2337</v>
      </c>
      <c r="B401" s="132" t="s">
        <v>354</v>
      </c>
      <c r="C401" s="138"/>
      <c r="D401" s="137"/>
      <c r="E401" s="137"/>
      <c r="F401" s="137"/>
      <c r="G401" s="137"/>
      <c r="H401" s="142">
        <f t="shared" si="16"/>
        <v>0</v>
      </c>
    </row>
    <row r="402" spans="1:8">
      <c r="A402" s="166">
        <v>2339</v>
      </c>
      <c r="B402" s="132" t="s">
        <v>355</v>
      </c>
      <c r="C402" s="138"/>
      <c r="D402" s="136">
        <f>SUM(D403:D407)</f>
        <v>0</v>
      </c>
      <c r="E402" s="136">
        <f>SUM(E403:E407)</f>
        <v>0</v>
      </c>
      <c r="F402" s="136">
        <f>SUM(F403:F407)</f>
        <v>0</v>
      </c>
      <c r="G402" s="136">
        <f>SUM(G403:G407)</f>
        <v>0</v>
      </c>
      <c r="H402" s="142">
        <f t="shared" si="16"/>
        <v>0</v>
      </c>
    </row>
    <row r="403" spans="1:8">
      <c r="A403" s="166">
        <v>23391</v>
      </c>
      <c r="B403" s="132" t="s">
        <v>356</v>
      </c>
      <c r="C403" s="138"/>
      <c r="D403" s="137"/>
      <c r="E403" s="137"/>
      <c r="F403" s="137"/>
      <c r="G403" s="137"/>
      <c r="H403" s="142">
        <f t="shared" si="16"/>
        <v>0</v>
      </c>
    </row>
    <row r="404" spans="1:8">
      <c r="A404" s="166">
        <v>23392</v>
      </c>
      <c r="B404" s="132" t="s">
        <v>357</v>
      </c>
      <c r="C404" s="138"/>
      <c r="D404" s="137"/>
      <c r="E404" s="137"/>
      <c r="F404" s="137"/>
      <c r="G404" s="137"/>
      <c r="H404" s="142">
        <f t="shared" si="16"/>
        <v>0</v>
      </c>
    </row>
    <row r="405" spans="1:8">
      <c r="A405" s="166">
        <v>23393</v>
      </c>
      <c r="B405" s="132" t="s">
        <v>358</v>
      </c>
      <c r="C405" s="138"/>
      <c r="D405" s="137"/>
      <c r="E405" s="137"/>
      <c r="F405" s="137"/>
      <c r="G405" s="137"/>
      <c r="H405" s="142">
        <f t="shared" si="16"/>
        <v>0</v>
      </c>
    </row>
    <row r="406" spans="1:8">
      <c r="A406" s="166">
        <v>23394</v>
      </c>
      <c r="B406" s="132" t="s">
        <v>359</v>
      </c>
      <c r="C406" s="138"/>
      <c r="D406" s="137"/>
      <c r="E406" s="137"/>
      <c r="F406" s="137"/>
      <c r="G406" s="137"/>
      <c r="H406" s="142">
        <f t="shared" si="16"/>
        <v>0</v>
      </c>
    </row>
    <row r="407" spans="1:8">
      <c r="A407" s="166">
        <v>23397</v>
      </c>
      <c r="B407" s="132" t="s">
        <v>360</v>
      </c>
      <c r="C407" s="138"/>
      <c r="D407" s="137"/>
      <c r="E407" s="137"/>
      <c r="F407" s="137"/>
      <c r="G407" s="137"/>
      <c r="H407" s="142">
        <f t="shared" si="16"/>
        <v>0</v>
      </c>
    </row>
    <row r="408" spans="1:8">
      <c r="A408" s="167">
        <v>234</v>
      </c>
      <c r="B408" s="186" t="s">
        <v>363</v>
      </c>
      <c r="C408" s="138"/>
      <c r="D408" s="136">
        <f>SUM(D409:D414)</f>
        <v>0</v>
      </c>
      <c r="E408" s="136">
        <f>SUM(E409:E414)</f>
        <v>0</v>
      </c>
      <c r="F408" s="136">
        <f>SUM(F409:F414)</f>
        <v>0</v>
      </c>
      <c r="G408" s="136">
        <f>SUM(G409:G414)</f>
        <v>0</v>
      </c>
      <c r="H408" s="142">
        <f t="shared" si="16"/>
        <v>0</v>
      </c>
    </row>
    <row r="409" spans="1:8">
      <c r="A409" s="166">
        <v>2341</v>
      </c>
      <c r="B409" s="132" t="s">
        <v>350</v>
      </c>
      <c r="C409" s="138"/>
      <c r="D409" s="137"/>
      <c r="E409" s="137"/>
      <c r="F409" s="137"/>
      <c r="G409" s="137"/>
      <c r="H409" s="142">
        <f t="shared" si="16"/>
        <v>0</v>
      </c>
    </row>
    <row r="410" spans="1:8">
      <c r="A410" s="166">
        <v>2342</v>
      </c>
      <c r="B410" s="132" t="s">
        <v>351</v>
      </c>
      <c r="C410" s="138"/>
      <c r="D410" s="137"/>
      <c r="E410" s="137"/>
      <c r="F410" s="137"/>
      <c r="G410" s="137"/>
      <c r="H410" s="142">
        <f t="shared" si="16"/>
        <v>0</v>
      </c>
    </row>
    <row r="411" spans="1:8">
      <c r="A411" s="166">
        <v>2343</v>
      </c>
      <c r="B411" s="132" t="s">
        <v>352</v>
      </c>
      <c r="C411" s="138"/>
      <c r="D411" s="137"/>
      <c r="E411" s="137"/>
      <c r="F411" s="137"/>
      <c r="G411" s="137"/>
      <c r="H411" s="142">
        <f t="shared" si="16"/>
        <v>0</v>
      </c>
    </row>
    <row r="412" spans="1:8">
      <c r="A412" s="166">
        <v>2344</v>
      </c>
      <c r="B412" s="132" t="s">
        <v>353</v>
      </c>
      <c r="C412" s="138"/>
      <c r="D412" s="137"/>
      <c r="E412" s="137"/>
      <c r="F412" s="137"/>
      <c r="G412" s="137"/>
      <c r="H412" s="142">
        <f t="shared" si="16"/>
        <v>0</v>
      </c>
    </row>
    <row r="413" spans="1:8">
      <c r="A413" s="166">
        <v>2347</v>
      </c>
      <c r="B413" s="132" t="s">
        <v>354</v>
      </c>
      <c r="C413" s="138"/>
      <c r="D413" s="137"/>
      <c r="E413" s="137"/>
      <c r="F413" s="137"/>
      <c r="G413" s="137"/>
      <c r="H413" s="142">
        <f t="shared" si="16"/>
        <v>0</v>
      </c>
    </row>
    <row r="414" spans="1:8">
      <c r="A414" s="166">
        <v>2349</v>
      </c>
      <c r="B414" s="132" t="s">
        <v>355</v>
      </c>
      <c r="C414" s="138"/>
      <c r="D414" s="136">
        <f>SUM(D415:D419)</f>
        <v>0</v>
      </c>
      <c r="E414" s="136">
        <f>SUM(E415:E419)</f>
        <v>0</v>
      </c>
      <c r="F414" s="136">
        <f>SUM(F415:F419)</f>
        <v>0</v>
      </c>
      <c r="G414" s="136">
        <f>SUM(G415:G419)</f>
        <v>0</v>
      </c>
      <c r="H414" s="142">
        <f t="shared" si="16"/>
        <v>0</v>
      </c>
    </row>
    <row r="415" spans="1:8">
      <c r="A415" s="166">
        <v>23491</v>
      </c>
      <c r="B415" s="132" t="s">
        <v>356</v>
      </c>
      <c r="C415" s="138"/>
      <c r="D415" s="137"/>
      <c r="E415" s="137"/>
      <c r="F415" s="137"/>
      <c r="G415" s="137"/>
      <c r="H415" s="142">
        <f t="shared" si="16"/>
        <v>0</v>
      </c>
    </row>
    <row r="416" spans="1:8">
      <c r="A416" s="166">
        <v>23492</v>
      </c>
      <c r="B416" s="132" t="s">
        <v>357</v>
      </c>
      <c r="C416" s="138"/>
      <c r="D416" s="137"/>
      <c r="E416" s="137"/>
      <c r="F416" s="137"/>
      <c r="G416" s="137"/>
      <c r="H416" s="142">
        <f t="shared" si="16"/>
        <v>0</v>
      </c>
    </row>
    <row r="417" spans="1:8">
      <c r="A417" s="166">
        <v>23493</v>
      </c>
      <c r="B417" s="132" t="s">
        <v>358</v>
      </c>
      <c r="C417" s="138"/>
      <c r="D417" s="137"/>
      <c r="E417" s="137"/>
      <c r="F417" s="137"/>
      <c r="G417" s="137"/>
      <c r="H417" s="142">
        <f t="shared" si="16"/>
        <v>0</v>
      </c>
    </row>
    <row r="418" spans="1:8">
      <c r="A418" s="166">
        <v>23494</v>
      </c>
      <c r="B418" s="132" t="s">
        <v>359</v>
      </c>
      <c r="C418" s="138"/>
      <c r="D418" s="137"/>
      <c r="E418" s="137"/>
      <c r="F418" s="137"/>
      <c r="G418" s="137"/>
      <c r="H418" s="142">
        <f t="shared" si="16"/>
        <v>0</v>
      </c>
    </row>
    <row r="419" spans="1:8">
      <c r="A419" s="166">
        <v>23497</v>
      </c>
      <c r="B419" s="132" t="s">
        <v>360</v>
      </c>
      <c r="C419" s="138"/>
      <c r="D419" s="137"/>
      <c r="E419" s="137"/>
      <c r="F419" s="137"/>
      <c r="G419" s="137"/>
      <c r="H419" s="142">
        <f t="shared" si="16"/>
        <v>0</v>
      </c>
    </row>
    <row r="420" spans="1:8">
      <c r="A420" s="167">
        <v>235</v>
      </c>
      <c r="B420" s="186" t="s">
        <v>369</v>
      </c>
      <c r="C420" s="138"/>
      <c r="D420" s="136">
        <f>SUM(D421:D426)</f>
        <v>0</v>
      </c>
      <c r="E420" s="136">
        <f>SUM(E421:E426)</f>
        <v>0</v>
      </c>
      <c r="F420" s="136">
        <f>SUM(F421:F426)</f>
        <v>0</v>
      </c>
      <c r="G420" s="136">
        <f>SUM(G421:G426)</f>
        <v>0</v>
      </c>
      <c r="H420" s="142">
        <f t="shared" si="16"/>
        <v>0</v>
      </c>
    </row>
    <row r="421" spans="1:8">
      <c r="A421" s="166">
        <v>2351</v>
      </c>
      <c r="B421" s="132" t="s">
        <v>350</v>
      </c>
      <c r="C421" s="138"/>
      <c r="D421" s="137"/>
      <c r="E421" s="137"/>
      <c r="F421" s="137"/>
      <c r="G421" s="137"/>
      <c r="H421" s="142">
        <f t="shared" si="16"/>
        <v>0</v>
      </c>
    </row>
    <row r="422" spans="1:8">
      <c r="A422" s="166">
        <v>2352</v>
      </c>
      <c r="B422" s="132" t="s">
        <v>351</v>
      </c>
      <c r="C422" s="138"/>
      <c r="D422" s="137"/>
      <c r="E422" s="137"/>
      <c r="F422" s="137"/>
      <c r="G422" s="137"/>
      <c r="H422" s="142">
        <f t="shared" si="16"/>
        <v>0</v>
      </c>
    </row>
    <row r="423" spans="1:8">
      <c r="A423" s="166">
        <v>2353</v>
      </c>
      <c r="B423" s="132" t="s">
        <v>352</v>
      </c>
      <c r="C423" s="138"/>
      <c r="D423" s="137"/>
      <c r="E423" s="137"/>
      <c r="F423" s="137"/>
      <c r="G423" s="137"/>
      <c r="H423" s="142">
        <f t="shared" si="16"/>
        <v>0</v>
      </c>
    </row>
    <row r="424" spans="1:8">
      <c r="A424" s="166">
        <v>2354</v>
      </c>
      <c r="B424" s="132" t="s">
        <v>353</v>
      </c>
      <c r="C424" s="138"/>
      <c r="D424" s="137"/>
      <c r="E424" s="137"/>
      <c r="F424" s="137"/>
      <c r="G424" s="137"/>
      <c r="H424" s="142">
        <f t="shared" si="16"/>
        <v>0</v>
      </c>
    </row>
    <row r="425" spans="1:8">
      <c r="A425" s="166">
        <v>2357</v>
      </c>
      <c r="B425" s="132" t="s">
        <v>354</v>
      </c>
      <c r="C425" s="138"/>
      <c r="D425" s="137"/>
      <c r="E425" s="137"/>
      <c r="F425" s="137"/>
      <c r="G425" s="137"/>
      <c r="H425" s="142">
        <f t="shared" si="16"/>
        <v>0</v>
      </c>
    </row>
    <row r="426" spans="1:8">
      <c r="A426" s="166">
        <v>2359</v>
      </c>
      <c r="B426" s="132" t="s">
        <v>355</v>
      </c>
      <c r="C426" s="138"/>
      <c r="D426" s="136">
        <f>SUM(D427:D431)</f>
        <v>0</v>
      </c>
      <c r="E426" s="136">
        <f>SUM(E427:E431)</f>
        <v>0</v>
      </c>
      <c r="F426" s="136">
        <f>SUM(F427:F431)</f>
        <v>0</v>
      </c>
      <c r="G426" s="136">
        <f>SUM(G427:G431)</f>
        <v>0</v>
      </c>
      <c r="H426" s="142">
        <f t="shared" si="16"/>
        <v>0</v>
      </c>
    </row>
    <row r="427" spans="1:8">
      <c r="A427" s="166">
        <v>23591</v>
      </c>
      <c r="B427" s="132" t="s">
        <v>356</v>
      </c>
      <c r="C427" s="138"/>
      <c r="D427" s="137"/>
      <c r="E427" s="137"/>
      <c r="F427" s="137"/>
      <c r="G427" s="137"/>
      <c r="H427" s="142">
        <f t="shared" si="16"/>
        <v>0</v>
      </c>
    </row>
    <row r="428" spans="1:8">
      <c r="A428" s="166">
        <v>23592</v>
      </c>
      <c r="B428" s="132" t="s">
        <v>357</v>
      </c>
      <c r="C428" s="138"/>
      <c r="D428" s="137"/>
      <c r="E428" s="137"/>
      <c r="F428" s="137"/>
      <c r="G428" s="137"/>
      <c r="H428" s="142">
        <f t="shared" si="16"/>
        <v>0</v>
      </c>
    </row>
    <row r="429" spans="1:8">
      <c r="A429" s="166">
        <v>23593</v>
      </c>
      <c r="B429" s="132" t="s">
        <v>358</v>
      </c>
      <c r="C429" s="138"/>
      <c r="D429" s="137"/>
      <c r="E429" s="137"/>
      <c r="F429" s="137"/>
      <c r="G429" s="137"/>
      <c r="H429" s="142">
        <f t="shared" si="16"/>
        <v>0</v>
      </c>
    </row>
    <row r="430" spans="1:8">
      <c r="A430" s="166">
        <v>23594</v>
      </c>
      <c r="B430" s="132" t="s">
        <v>359</v>
      </c>
      <c r="C430" s="138"/>
      <c r="D430" s="137"/>
      <c r="E430" s="137"/>
      <c r="F430" s="137"/>
      <c r="G430" s="137"/>
      <c r="H430" s="142">
        <f t="shared" si="16"/>
        <v>0</v>
      </c>
    </row>
    <row r="431" spans="1:8">
      <c r="A431" s="166">
        <v>23597</v>
      </c>
      <c r="B431" s="132" t="s">
        <v>360</v>
      </c>
      <c r="C431" s="138"/>
      <c r="D431" s="137"/>
      <c r="E431" s="137"/>
      <c r="F431" s="137"/>
      <c r="G431" s="137"/>
      <c r="H431" s="142">
        <f t="shared" si="16"/>
        <v>0</v>
      </c>
    </row>
    <row r="432" spans="1:8">
      <c r="A432" s="164">
        <v>238</v>
      </c>
      <c r="B432" s="186" t="s">
        <v>371</v>
      </c>
      <c r="C432" s="136">
        <f>SUM(C433:C434)</f>
        <v>0</v>
      </c>
      <c r="D432" s="138"/>
      <c r="E432" s="138"/>
      <c r="F432" s="138"/>
      <c r="G432" s="138"/>
      <c r="H432" s="142">
        <f>C432</f>
        <v>0</v>
      </c>
    </row>
    <row r="433" spans="1:8">
      <c r="A433" s="163" t="s">
        <v>372</v>
      </c>
      <c r="B433" s="132" t="s">
        <v>373</v>
      </c>
      <c r="C433" s="137"/>
      <c r="D433" s="138"/>
      <c r="E433" s="138"/>
      <c r="F433" s="138"/>
      <c r="G433" s="138"/>
      <c r="H433" s="142">
        <f>C433</f>
        <v>0</v>
      </c>
    </row>
    <row r="434" spans="1:8">
      <c r="A434" s="163" t="s">
        <v>374</v>
      </c>
      <c r="B434" s="132" t="s">
        <v>375</v>
      </c>
      <c r="C434" s="137"/>
      <c r="D434" s="138"/>
      <c r="E434" s="138"/>
      <c r="F434" s="138"/>
      <c r="G434" s="138"/>
      <c r="H434" s="142">
        <f>C434</f>
        <v>0</v>
      </c>
    </row>
    <row r="435" spans="1:8">
      <c r="A435" s="170">
        <v>24</v>
      </c>
      <c r="B435" s="149" t="s">
        <v>376</v>
      </c>
      <c r="C435" s="136">
        <f>C496</f>
        <v>0</v>
      </c>
      <c r="D435" s="136">
        <f>D436+D448+D460+D472+D484</f>
        <v>0</v>
      </c>
      <c r="E435" s="136">
        <f>E436+E448+E460+E472+E484</f>
        <v>0</v>
      </c>
      <c r="F435" s="136">
        <f>F436+F448+F460+F472+F484</f>
        <v>0</v>
      </c>
      <c r="G435" s="136">
        <f>G436+G448+G460+G472+G484</f>
        <v>0</v>
      </c>
      <c r="H435" s="142">
        <f t="shared" ref="H435" si="17">SUM(C435:G435)</f>
        <v>0</v>
      </c>
    </row>
    <row r="436" spans="1:8">
      <c r="A436" s="167">
        <v>241</v>
      </c>
      <c r="B436" s="186" t="s">
        <v>349</v>
      </c>
      <c r="C436" s="138"/>
      <c r="D436" s="136">
        <f>SUM(D437:D442)</f>
        <v>0</v>
      </c>
      <c r="E436" s="136">
        <f>SUM(E437:E442)</f>
        <v>0</v>
      </c>
      <c r="F436" s="136">
        <f>SUM(F437:F442)</f>
        <v>0</v>
      </c>
      <c r="G436" s="136">
        <f>SUM(G437:G442)</f>
        <v>0</v>
      </c>
      <c r="H436" s="142">
        <f>SUM(D436:G436)</f>
        <v>0</v>
      </c>
    </row>
    <row r="437" spans="1:8">
      <c r="A437" s="166">
        <v>2411</v>
      </c>
      <c r="B437" s="132" t="s">
        <v>350</v>
      </c>
      <c r="C437" s="138"/>
      <c r="D437" s="137"/>
      <c r="E437" s="137"/>
      <c r="F437" s="137"/>
      <c r="G437" s="137"/>
      <c r="H437" s="142">
        <f t="shared" ref="H437:H495" si="18">SUM(D437:G437)</f>
        <v>0</v>
      </c>
    </row>
    <row r="438" spans="1:8">
      <c r="A438" s="166">
        <v>2412</v>
      </c>
      <c r="B438" s="132" t="s">
        <v>351</v>
      </c>
      <c r="C438" s="138"/>
      <c r="D438" s="137"/>
      <c r="E438" s="137"/>
      <c r="F438" s="137"/>
      <c r="G438" s="137"/>
      <c r="H438" s="142">
        <f t="shared" si="18"/>
        <v>0</v>
      </c>
    </row>
    <row r="439" spans="1:8">
      <c r="A439" s="166">
        <v>2413</v>
      </c>
      <c r="B439" s="132" t="s">
        <v>352</v>
      </c>
      <c r="C439" s="138"/>
      <c r="D439" s="137"/>
      <c r="E439" s="137"/>
      <c r="F439" s="137"/>
      <c r="G439" s="137"/>
      <c r="H439" s="142">
        <f t="shared" si="18"/>
        <v>0</v>
      </c>
    </row>
    <row r="440" spans="1:8">
      <c r="A440" s="166">
        <v>2414</v>
      </c>
      <c r="B440" s="132" t="s">
        <v>353</v>
      </c>
      <c r="C440" s="138"/>
      <c r="D440" s="137"/>
      <c r="E440" s="137"/>
      <c r="F440" s="137"/>
      <c r="G440" s="137"/>
      <c r="H440" s="142">
        <f t="shared" si="18"/>
        <v>0</v>
      </c>
    </row>
    <row r="441" spans="1:8">
      <c r="A441" s="166">
        <v>2417</v>
      </c>
      <c r="B441" s="132" t="s">
        <v>354</v>
      </c>
      <c r="C441" s="138"/>
      <c r="D441" s="137"/>
      <c r="E441" s="137"/>
      <c r="F441" s="137"/>
      <c r="G441" s="137"/>
      <c r="H441" s="142">
        <f t="shared" si="18"/>
        <v>0</v>
      </c>
    </row>
    <row r="442" spans="1:8">
      <c r="A442" s="166">
        <v>2419</v>
      </c>
      <c r="B442" s="132" t="s">
        <v>355</v>
      </c>
      <c r="C442" s="138"/>
      <c r="D442" s="136">
        <f>SUM(D443:D447)</f>
        <v>0</v>
      </c>
      <c r="E442" s="136">
        <f>SUM(E443:E447)</f>
        <v>0</v>
      </c>
      <c r="F442" s="136">
        <f>SUM(F443:F447)</f>
        <v>0</v>
      </c>
      <c r="G442" s="136">
        <f>SUM(G443:G447)</f>
        <v>0</v>
      </c>
      <c r="H442" s="142">
        <f t="shared" si="18"/>
        <v>0</v>
      </c>
    </row>
    <row r="443" spans="1:8">
      <c r="A443" s="166">
        <v>24191</v>
      </c>
      <c r="B443" s="132" t="s">
        <v>356</v>
      </c>
      <c r="C443" s="138"/>
      <c r="D443" s="137"/>
      <c r="E443" s="137"/>
      <c r="F443" s="137"/>
      <c r="G443" s="137"/>
      <c r="H443" s="142">
        <f t="shared" si="18"/>
        <v>0</v>
      </c>
    </row>
    <row r="444" spans="1:8">
      <c r="A444" s="166">
        <v>24192</v>
      </c>
      <c r="B444" s="132" t="s">
        <v>357</v>
      </c>
      <c r="C444" s="138"/>
      <c r="D444" s="137"/>
      <c r="E444" s="137"/>
      <c r="F444" s="137"/>
      <c r="G444" s="137"/>
      <c r="H444" s="142">
        <f t="shared" si="18"/>
        <v>0</v>
      </c>
    </row>
    <row r="445" spans="1:8">
      <c r="A445" s="166">
        <v>24193</v>
      </c>
      <c r="B445" s="132" t="s">
        <v>358</v>
      </c>
      <c r="C445" s="138"/>
      <c r="D445" s="137"/>
      <c r="E445" s="137"/>
      <c r="F445" s="137"/>
      <c r="G445" s="137"/>
      <c r="H445" s="142">
        <f t="shared" si="18"/>
        <v>0</v>
      </c>
    </row>
    <row r="446" spans="1:8">
      <c r="A446" s="166">
        <v>24194</v>
      </c>
      <c r="B446" s="132" t="s">
        <v>359</v>
      </c>
      <c r="C446" s="138"/>
      <c r="D446" s="137"/>
      <c r="E446" s="137"/>
      <c r="F446" s="137"/>
      <c r="G446" s="137"/>
      <c r="H446" s="142">
        <f t="shared" si="18"/>
        <v>0</v>
      </c>
    </row>
    <row r="447" spans="1:8">
      <c r="A447" s="166">
        <v>24197</v>
      </c>
      <c r="B447" s="132" t="s">
        <v>360</v>
      </c>
      <c r="C447" s="138"/>
      <c r="D447" s="137"/>
      <c r="E447" s="137"/>
      <c r="F447" s="137"/>
      <c r="G447" s="137"/>
      <c r="H447" s="142">
        <f t="shared" si="18"/>
        <v>0</v>
      </c>
    </row>
    <row r="448" spans="1:8">
      <c r="A448" s="167">
        <v>242</v>
      </c>
      <c r="B448" s="186" t="s">
        <v>361</v>
      </c>
      <c r="C448" s="138"/>
      <c r="D448" s="136">
        <f>SUM(D449:D454)</f>
        <v>0</v>
      </c>
      <c r="E448" s="136">
        <f>SUM(E449:E454)</f>
        <v>0</v>
      </c>
      <c r="F448" s="136">
        <f>SUM(F449:F454)</f>
        <v>0</v>
      </c>
      <c r="G448" s="136">
        <f>SUM(G449:G454)</f>
        <v>0</v>
      </c>
      <c r="H448" s="142">
        <f t="shared" si="18"/>
        <v>0</v>
      </c>
    </row>
    <row r="449" spans="1:8">
      <c r="A449" s="166">
        <v>2421</v>
      </c>
      <c r="B449" s="132" t="s">
        <v>350</v>
      </c>
      <c r="C449" s="138"/>
      <c r="D449" s="137"/>
      <c r="E449" s="137"/>
      <c r="F449" s="137"/>
      <c r="G449" s="137"/>
      <c r="H449" s="142">
        <f t="shared" si="18"/>
        <v>0</v>
      </c>
    </row>
    <row r="450" spans="1:8">
      <c r="A450" s="166">
        <v>2422</v>
      </c>
      <c r="B450" s="132" t="s">
        <v>351</v>
      </c>
      <c r="C450" s="138"/>
      <c r="D450" s="137"/>
      <c r="E450" s="137"/>
      <c r="F450" s="137"/>
      <c r="G450" s="137"/>
      <c r="H450" s="142">
        <f t="shared" si="18"/>
        <v>0</v>
      </c>
    </row>
    <row r="451" spans="1:8">
      <c r="A451" s="166">
        <v>2423</v>
      </c>
      <c r="B451" s="132" t="s">
        <v>352</v>
      </c>
      <c r="C451" s="138"/>
      <c r="D451" s="137"/>
      <c r="E451" s="137"/>
      <c r="F451" s="137"/>
      <c r="G451" s="137"/>
      <c r="H451" s="142">
        <f t="shared" si="18"/>
        <v>0</v>
      </c>
    </row>
    <row r="452" spans="1:8">
      <c r="A452" s="166">
        <v>2424</v>
      </c>
      <c r="B452" s="132" t="s">
        <v>353</v>
      </c>
      <c r="C452" s="138"/>
      <c r="D452" s="137"/>
      <c r="E452" s="137"/>
      <c r="F452" s="137"/>
      <c r="G452" s="137"/>
      <c r="H452" s="142">
        <f t="shared" si="18"/>
        <v>0</v>
      </c>
    </row>
    <row r="453" spans="1:8">
      <c r="A453" s="166">
        <v>2427</v>
      </c>
      <c r="B453" s="132" t="s">
        <v>354</v>
      </c>
      <c r="C453" s="138"/>
      <c r="D453" s="137"/>
      <c r="E453" s="137"/>
      <c r="F453" s="137"/>
      <c r="G453" s="137"/>
      <c r="H453" s="142">
        <f t="shared" si="18"/>
        <v>0</v>
      </c>
    </row>
    <row r="454" spans="1:8">
      <c r="A454" s="166">
        <v>2429</v>
      </c>
      <c r="B454" s="132" t="s">
        <v>355</v>
      </c>
      <c r="C454" s="138"/>
      <c r="D454" s="136">
        <f>SUM(D455:D459)</f>
        <v>0</v>
      </c>
      <c r="E454" s="136">
        <f>SUM(E455:E459)</f>
        <v>0</v>
      </c>
      <c r="F454" s="136">
        <f>SUM(F455:F459)</f>
        <v>0</v>
      </c>
      <c r="G454" s="136">
        <f>SUM(G455:G459)</f>
        <v>0</v>
      </c>
      <c r="H454" s="142">
        <f t="shared" si="18"/>
        <v>0</v>
      </c>
    </row>
    <row r="455" spans="1:8">
      <c r="A455" s="166">
        <v>24291</v>
      </c>
      <c r="B455" s="132" t="s">
        <v>356</v>
      </c>
      <c r="C455" s="138"/>
      <c r="D455" s="137"/>
      <c r="E455" s="137"/>
      <c r="F455" s="137"/>
      <c r="G455" s="137"/>
      <c r="H455" s="142">
        <f t="shared" si="18"/>
        <v>0</v>
      </c>
    </row>
    <row r="456" spans="1:8">
      <c r="A456" s="166">
        <v>24292</v>
      </c>
      <c r="B456" s="132" t="s">
        <v>357</v>
      </c>
      <c r="C456" s="138"/>
      <c r="D456" s="137"/>
      <c r="E456" s="137"/>
      <c r="F456" s="137"/>
      <c r="G456" s="137"/>
      <c r="H456" s="142">
        <f t="shared" si="18"/>
        <v>0</v>
      </c>
    </row>
    <row r="457" spans="1:8">
      <c r="A457" s="166">
        <v>24293</v>
      </c>
      <c r="B457" s="132" t="s">
        <v>358</v>
      </c>
      <c r="C457" s="138"/>
      <c r="D457" s="137"/>
      <c r="E457" s="137"/>
      <c r="F457" s="137"/>
      <c r="G457" s="137"/>
      <c r="H457" s="142">
        <f t="shared" si="18"/>
        <v>0</v>
      </c>
    </row>
    <row r="458" spans="1:8">
      <c r="A458" s="166">
        <v>24294</v>
      </c>
      <c r="B458" s="132" t="s">
        <v>359</v>
      </c>
      <c r="C458" s="138"/>
      <c r="D458" s="137"/>
      <c r="E458" s="137"/>
      <c r="F458" s="137"/>
      <c r="G458" s="137"/>
      <c r="H458" s="142">
        <f t="shared" si="18"/>
        <v>0</v>
      </c>
    </row>
    <row r="459" spans="1:8">
      <c r="A459" s="166">
        <v>24297</v>
      </c>
      <c r="B459" s="132" t="s">
        <v>360</v>
      </c>
      <c r="C459" s="138"/>
      <c r="D459" s="137"/>
      <c r="E459" s="137"/>
      <c r="F459" s="137"/>
      <c r="G459" s="137"/>
      <c r="H459" s="142">
        <f t="shared" si="18"/>
        <v>0</v>
      </c>
    </row>
    <row r="460" spans="1:8">
      <c r="A460" s="167">
        <v>243</v>
      </c>
      <c r="B460" s="186" t="s">
        <v>362</v>
      </c>
      <c r="C460" s="138"/>
      <c r="D460" s="136">
        <f>SUM(D461:D466)</f>
        <v>0</v>
      </c>
      <c r="E460" s="136">
        <f>SUM(E461:E466)</f>
        <v>0</v>
      </c>
      <c r="F460" s="136">
        <f>SUM(F461:F466)</f>
        <v>0</v>
      </c>
      <c r="G460" s="136">
        <f>SUM(G461:G466)</f>
        <v>0</v>
      </c>
      <c r="H460" s="142">
        <f t="shared" si="18"/>
        <v>0</v>
      </c>
    </row>
    <row r="461" spans="1:8">
      <c r="A461" s="166">
        <v>2431</v>
      </c>
      <c r="B461" s="132" t="s">
        <v>350</v>
      </c>
      <c r="C461" s="138"/>
      <c r="D461" s="137"/>
      <c r="E461" s="137"/>
      <c r="F461" s="137"/>
      <c r="G461" s="137"/>
      <c r="H461" s="142">
        <f t="shared" si="18"/>
        <v>0</v>
      </c>
    </row>
    <row r="462" spans="1:8">
      <c r="A462" s="166">
        <v>2432</v>
      </c>
      <c r="B462" s="132" t="s">
        <v>351</v>
      </c>
      <c r="C462" s="138"/>
      <c r="D462" s="137"/>
      <c r="E462" s="137"/>
      <c r="F462" s="137"/>
      <c r="G462" s="137"/>
      <c r="H462" s="142">
        <f t="shared" si="18"/>
        <v>0</v>
      </c>
    </row>
    <row r="463" spans="1:8">
      <c r="A463" s="166">
        <v>2433</v>
      </c>
      <c r="B463" s="132" t="s">
        <v>352</v>
      </c>
      <c r="C463" s="138"/>
      <c r="D463" s="137"/>
      <c r="E463" s="137"/>
      <c r="F463" s="137"/>
      <c r="G463" s="137"/>
      <c r="H463" s="142">
        <f t="shared" si="18"/>
        <v>0</v>
      </c>
    </row>
    <row r="464" spans="1:8">
      <c r="A464" s="166">
        <v>2434</v>
      </c>
      <c r="B464" s="132" t="s">
        <v>353</v>
      </c>
      <c r="C464" s="138"/>
      <c r="D464" s="137"/>
      <c r="E464" s="137"/>
      <c r="F464" s="137"/>
      <c r="G464" s="137"/>
      <c r="H464" s="142">
        <f t="shared" si="18"/>
        <v>0</v>
      </c>
    </row>
    <row r="465" spans="1:8">
      <c r="A465" s="166">
        <v>2437</v>
      </c>
      <c r="B465" s="132" t="s">
        <v>354</v>
      </c>
      <c r="C465" s="138"/>
      <c r="D465" s="137"/>
      <c r="E465" s="137"/>
      <c r="F465" s="137"/>
      <c r="G465" s="137"/>
      <c r="H465" s="142">
        <f t="shared" si="18"/>
        <v>0</v>
      </c>
    </row>
    <row r="466" spans="1:8">
      <c r="A466" s="166">
        <v>2439</v>
      </c>
      <c r="B466" s="132" t="s">
        <v>355</v>
      </c>
      <c r="C466" s="138"/>
      <c r="D466" s="136">
        <f>SUM(D467:D471)</f>
        <v>0</v>
      </c>
      <c r="E466" s="136">
        <f>SUM(E467:E471)</f>
        <v>0</v>
      </c>
      <c r="F466" s="136">
        <f>SUM(F467:F471)</f>
        <v>0</v>
      </c>
      <c r="G466" s="136">
        <f>SUM(G467:G471)</f>
        <v>0</v>
      </c>
      <c r="H466" s="142">
        <f t="shared" si="18"/>
        <v>0</v>
      </c>
    </row>
    <row r="467" spans="1:8">
      <c r="A467" s="166">
        <v>24391</v>
      </c>
      <c r="B467" s="132" t="s">
        <v>356</v>
      </c>
      <c r="C467" s="138"/>
      <c r="D467" s="137"/>
      <c r="E467" s="137"/>
      <c r="F467" s="137"/>
      <c r="G467" s="137"/>
      <c r="H467" s="142">
        <f t="shared" si="18"/>
        <v>0</v>
      </c>
    </row>
    <row r="468" spans="1:8">
      <c r="A468" s="166">
        <v>24392</v>
      </c>
      <c r="B468" s="132" t="s">
        <v>357</v>
      </c>
      <c r="C468" s="138"/>
      <c r="D468" s="137"/>
      <c r="E468" s="137"/>
      <c r="F468" s="137"/>
      <c r="G468" s="137"/>
      <c r="H468" s="142">
        <f t="shared" si="18"/>
        <v>0</v>
      </c>
    </row>
    <row r="469" spans="1:8">
      <c r="A469" s="166">
        <v>24393</v>
      </c>
      <c r="B469" s="132" t="s">
        <v>358</v>
      </c>
      <c r="C469" s="138"/>
      <c r="D469" s="137"/>
      <c r="E469" s="137"/>
      <c r="F469" s="137"/>
      <c r="G469" s="137"/>
      <c r="H469" s="142">
        <f t="shared" si="18"/>
        <v>0</v>
      </c>
    </row>
    <row r="470" spans="1:8">
      <c r="A470" s="166">
        <v>24394</v>
      </c>
      <c r="B470" s="132" t="s">
        <v>359</v>
      </c>
      <c r="C470" s="138"/>
      <c r="D470" s="137"/>
      <c r="E470" s="137"/>
      <c r="F470" s="137"/>
      <c r="G470" s="137"/>
      <c r="H470" s="142">
        <f t="shared" si="18"/>
        <v>0</v>
      </c>
    </row>
    <row r="471" spans="1:8">
      <c r="A471" s="166">
        <v>24397</v>
      </c>
      <c r="B471" s="132" t="s">
        <v>360</v>
      </c>
      <c r="C471" s="138"/>
      <c r="D471" s="137"/>
      <c r="E471" s="137"/>
      <c r="F471" s="137"/>
      <c r="G471" s="137"/>
      <c r="H471" s="142">
        <f t="shared" si="18"/>
        <v>0</v>
      </c>
    </row>
    <row r="472" spans="1:8">
      <c r="A472" s="167">
        <v>244</v>
      </c>
      <c r="B472" s="186" t="s">
        <v>363</v>
      </c>
      <c r="C472" s="138"/>
      <c r="D472" s="136">
        <f>SUM(D473:D478)</f>
        <v>0</v>
      </c>
      <c r="E472" s="136">
        <f>SUM(E473:E478)</f>
        <v>0</v>
      </c>
      <c r="F472" s="136">
        <f>SUM(F473:F478)</f>
        <v>0</v>
      </c>
      <c r="G472" s="136">
        <f>SUM(G473:G478)</f>
        <v>0</v>
      </c>
      <c r="H472" s="142">
        <f t="shared" si="18"/>
        <v>0</v>
      </c>
    </row>
    <row r="473" spans="1:8">
      <c r="A473" s="166">
        <v>2441</v>
      </c>
      <c r="B473" s="132" t="s">
        <v>350</v>
      </c>
      <c r="C473" s="138"/>
      <c r="D473" s="137"/>
      <c r="E473" s="137"/>
      <c r="F473" s="137"/>
      <c r="G473" s="137"/>
      <c r="H473" s="142">
        <f t="shared" si="18"/>
        <v>0</v>
      </c>
    </row>
    <row r="474" spans="1:8">
      <c r="A474" s="166">
        <v>2442</v>
      </c>
      <c r="B474" s="132" t="s">
        <v>351</v>
      </c>
      <c r="C474" s="138"/>
      <c r="D474" s="137"/>
      <c r="E474" s="137"/>
      <c r="F474" s="137"/>
      <c r="G474" s="137"/>
      <c r="H474" s="142">
        <f t="shared" si="18"/>
        <v>0</v>
      </c>
    </row>
    <row r="475" spans="1:8">
      <c r="A475" s="166">
        <v>2443</v>
      </c>
      <c r="B475" s="132" t="s">
        <v>352</v>
      </c>
      <c r="C475" s="138"/>
      <c r="D475" s="137"/>
      <c r="E475" s="137"/>
      <c r="F475" s="137"/>
      <c r="G475" s="137"/>
      <c r="H475" s="142">
        <f t="shared" si="18"/>
        <v>0</v>
      </c>
    </row>
    <row r="476" spans="1:8">
      <c r="A476" s="166">
        <v>2444</v>
      </c>
      <c r="B476" s="132" t="s">
        <v>353</v>
      </c>
      <c r="C476" s="138"/>
      <c r="D476" s="137"/>
      <c r="E476" s="137"/>
      <c r="F476" s="137"/>
      <c r="G476" s="137"/>
      <c r="H476" s="142">
        <f t="shared" si="18"/>
        <v>0</v>
      </c>
    </row>
    <row r="477" spans="1:8">
      <c r="A477" s="166">
        <v>2447</v>
      </c>
      <c r="B477" s="132" t="s">
        <v>354</v>
      </c>
      <c r="C477" s="138"/>
      <c r="D477" s="137"/>
      <c r="E477" s="137"/>
      <c r="F477" s="137"/>
      <c r="G477" s="137"/>
      <c r="H477" s="142">
        <f t="shared" si="18"/>
        <v>0</v>
      </c>
    </row>
    <row r="478" spans="1:8">
      <c r="A478" s="166">
        <v>2449</v>
      </c>
      <c r="B478" s="132" t="s">
        <v>355</v>
      </c>
      <c r="C478" s="138"/>
      <c r="D478" s="136">
        <f>SUM(D479:D483)</f>
        <v>0</v>
      </c>
      <c r="E478" s="136">
        <f>SUM(E479:E483)</f>
        <v>0</v>
      </c>
      <c r="F478" s="136">
        <f>SUM(F479:F483)</f>
        <v>0</v>
      </c>
      <c r="G478" s="136">
        <f>SUM(G479:G483)</f>
        <v>0</v>
      </c>
      <c r="H478" s="142">
        <f t="shared" si="18"/>
        <v>0</v>
      </c>
    </row>
    <row r="479" spans="1:8">
      <c r="A479" s="166">
        <v>24491</v>
      </c>
      <c r="B479" s="132" t="s">
        <v>356</v>
      </c>
      <c r="C479" s="138"/>
      <c r="D479" s="137"/>
      <c r="E479" s="137"/>
      <c r="F479" s="137"/>
      <c r="G479" s="137"/>
      <c r="H479" s="142">
        <f t="shared" si="18"/>
        <v>0</v>
      </c>
    </row>
    <row r="480" spans="1:8">
      <c r="A480" s="166">
        <v>24492</v>
      </c>
      <c r="B480" s="132" t="s">
        <v>357</v>
      </c>
      <c r="C480" s="138"/>
      <c r="D480" s="137"/>
      <c r="E480" s="137"/>
      <c r="F480" s="137"/>
      <c r="G480" s="137"/>
      <c r="H480" s="142">
        <f t="shared" si="18"/>
        <v>0</v>
      </c>
    </row>
    <row r="481" spans="1:8">
      <c r="A481" s="166">
        <v>24493</v>
      </c>
      <c r="B481" s="132" t="s">
        <v>358</v>
      </c>
      <c r="C481" s="138"/>
      <c r="D481" s="137"/>
      <c r="E481" s="137"/>
      <c r="F481" s="137"/>
      <c r="G481" s="137"/>
      <c r="H481" s="142">
        <f t="shared" si="18"/>
        <v>0</v>
      </c>
    </row>
    <row r="482" spans="1:8">
      <c r="A482" s="166">
        <v>24494</v>
      </c>
      <c r="B482" s="132" t="s">
        <v>359</v>
      </c>
      <c r="C482" s="138"/>
      <c r="D482" s="137"/>
      <c r="E482" s="137"/>
      <c r="F482" s="137"/>
      <c r="G482" s="137"/>
      <c r="H482" s="142">
        <f t="shared" si="18"/>
        <v>0</v>
      </c>
    </row>
    <row r="483" spans="1:8">
      <c r="A483" s="166">
        <v>24497</v>
      </c>
      <c r="B483" s="132" t="s">
        <v>360</v>
      </c>
      <c r="C483" s="138"/>
      <c r="D483" s="137"/>
      <c r="E483" s="137"/>
      <c r="F483" s="137"/>
      <c r="G483" s="137"/>
      <c r="H483" s="142">
        <f t="shared" si="18"/>
        <v>0</v>
      </c>
    </row>
    <row r="484" spans="1:8">
      <c r="A484" s="167">
        <v>245</v>
      </c>
      <c r="B484" s="186" t="s">
        <v>369</v>
      </c>
      <c r="C484" s="138"/>
      <c r="D484" s="136">
        <f>SUM(D485:D490)</f>
        <v>0</v>
      </c>
      <c r="E484" s="136">
        <f>SUM(E485:E490)</f>
        <v>0</v>
      </c>
      <c r="F484" s="136">
        <f>SUM(F485:F490)</f>
        <v>0</v>
      </c>
      <c r="G484" s="136">
        <f>SUM(G485:G490)</f>
        <v>0</v>
      </c>
      <c r="H484" s="142">
        <f t="shared" si="18"/>
        <v>0</v>
      </c>
    </row>
    <row r="485" spans="1:8">
      <c r="A485" s="166">
        <v>2451</v>
      </c>
      <c r="B485" s="132" t="s">
        <v>350</v>
      </c>
      <c r="C485" s="138"/>
      <c r="D485" s="137"/>
      <c r="E485" s="137"/>
      <c r="F485" s="137"/>
      <c r="G485" s="137"/>
      <c r="H485" s="142">
        <f t="shared" si="18"/>
        <v>0</v>
      </c>
    </row>
    <row r="486" spans="1:8">
      <c r="A486" s="166">
        <v>2452</v>
      </c>
      <c r="B486" s="132" t="s">
        <v>351</v>
      </c>
      <c r="C486" s="138"/>
      <c r="D486" s="137"/>
      <c r="E486" s="137"/>
      <c r="F486" s="137"/>
      <c r="G486" s="137"/>
      <c r="H486" s="142">
        <f t="shared" si="18"/>
        <v>0</v>
      </c>
    </row>
    <row r="487" spans="1:8">
      <c r="A487" s="166">
        <v>2453</v>
      </c>
      <c r="B487" s="132" t="s">
        <v>352</v>
      </c>
      <c r="C487" s="138"/>
      <c r="D487" s="137"/>
      <c r="E487" s="137"/>
      <c r="F487" s="137"/>
      <c r="G487" s="137"/>
      <c r="H487" s="142">
        <f t="shared" si="18"/>
        <v>0</v>
      </c>
    </row>
    <row r="488" spans="1:8">
      <c r="A488" s="166">
        <v>2454</v>
      </c>
      <c r="B488" s="132" t="s">
        <v>353</v>
      </c>
      <c r="C488" s="138"/>
      <c r="D488" s="137"/>
      <c r="E488" s="137"/>
      <c r="F488" s="137"/>
      <c r="G488" s="137"/>
      <c r="H488" s="142">
        <f t="shared" si="18"/>
        <v>0</v>
      </c>
    </row>
    <row r="489" spans="1:8">
      <c r="A489" s="166">
        <v>2457</v>
      </c>
      <c r="B489" s="132" t="s">
        <v>354</v>
      </c>
      <c r="C489" s="138"/>
      <c r="D489" s="137"/>
      <c r="E489" s="137"/>
      <c r="F489" s="137"/>
      <c r="G489" s="137"/>
      <c r="H489" s="142">
        <f t="shared" si="18"/>
        <v>0</v>
      </c>
    </row>
    <row r="490" spans="1:8">
      <c r="A490" s="166">
        <v>2459</v>
      </c>
      <c r="B490" s="132" t="s">
        <v>355</v>
      </c>
      <c r="C490" s="138"/>
      <c r="D490" s="136">
        <f>SUM(D491:D495)</f>
        <v>0</v>
      </c>
      <c r="E490" s="136">
        <f>SUM(E491:E495)</f>
        <v>0</v>
      </c>
      <c r="F490" s="136">
        <f>SUM(F491:F495)</f>
        <v>0</v>
      </c>
      <c r="G490" s="136">
        <f>SUM(G491:G495)</f>
        <v>0</v>
      </c>
      <c r="H490" s="142">
        <f t="shared" si="18"/>
        <v>0</v>
      </c>
    </row>
    <row r="491" spans="1:8">
      <c r="A491" s="166">
        <v>24591</v>
      </c>
      <c r="B491" s="132" t="s">
        <v>356</v>
      </c>
      <c r="C491" s="138"/>
      <c r="D491" s="137"/>
      <c r="E491" s="137"/>
      <c r="F491" s="137"/>
      <c r="G491" s="137"/>
      <c r="H491" s="142">
        <f t="shared" si="18"/>
        <v>0</v>
      </c>
    </row>
    <row r="492" spans="1:8">
      <c r="A492" s="166">
        <v>24592</v>
      </c>
      <c r="B492" s="132" t="s">
        <v>357</v>
      </c>
      <c r="C492" s="138"/>
      <c r="D492" s="137"/>
      <c r="E492" s="137"/>
      <c r="F492" s="137"/>
      <c r="G492" s="137"/>
      <c r="H492" s="142">
        <f t="shared" si="18"/>
        <v>0</v>
      </c>
    </row>
    <row r="493" spans="1:8">
      <c r="A493" s="166">
        <v>24593</v>
      </c>
      <c r="B493" s="132" t="s">
        <v>358</v>
      </c>
      <c r="C493" s="138"/>
      <c r="D493" s="137"/>
      <c r="E493" s="137"/>
      <c r="F493" s="137"/>
      <c r="G493" s="137"/>
      <c r="H493" s="142">
        <f t="shared" si="18"/>
        <v>0</v>
      </c>
    </row>
    <row r="494" spans="1:8">
      <c r="A494" s="166">
        <v>24594</v>
      </c>
      <c r="B494" s="132" t="s">
        <v>359</v>
      </c>
      <c r="C494" s="138"/>
      <c r="D494" s="137"/>
      <c r="E494" s="137"/>
      <c r="F494" s="137"/>
      <c r="G494" s="137"/>
      <c r="H494" s="142">
        <f t="shared" si="18"/>
        <v>0</v>
      </c>
    </row>
    <row r="495" spans="1:8">
      <c r="A495" s="166">
        <v>24597</v>
      </c>
      <c r="B495" s="132" t="s">
        <v>360</v>
      </c>
      <c r="C495" s="138"/>
      <c r="D495" s="137"/>
      <c r="E495" s="137"/>
      <c r="F495" s="137"/>
      <c r="G495" s="137"/>
      <c r="H495" s="142">
        <f t="shared" si="18"/>
        <v>0</v>
      </c>
    </row>
    <row r="496" spans="1:8">
      <c r="A496" s="150">
        <v>248</v>
      </c>
      <c r="B496" s="186" t="s">
        <v>377</v>
      </c>
      <c r="C496" s="136">
        <f>SUM(C497:C498)</f>
        <v>0</v>
      </c>
      <c r="D496" s="138"/>
      <c r="E496" s="138"/>
      <c r="F496" s="138"/>
      <c r="G496" s="138"/>
      <c r="H496" s="142">
        <f>C496</f>
        <v>0</v>
      </c>
    </row>
    <row r="497" spans="1:8">
      <c r="A497" s="163" t="s">
        <v>378</v>
      </c>
      <c r="B497" s="132" t="s">
        <v>373</v>
      </c>
      <c r="C497" s="137"/>
      <c r="D497" s="138"/>
      <c r="E497" s="138"/>
      <c r="F497" s="138"/>
      <c r="G497" s="138"/>
      <c r="H497" s="142">
        <f>C497</f>
        <v>0</v>
      </c>
    </row>
    <row r="498" spans="1:8">
      <c r="A498" s="163" t="s">
        <v>379</v>
      </c>
      <c r="B498" s="132" t="s">
        <v>375</v>
      </c>
      <c r="C498" s="137"/>
      <c r="D498" s="138"/>
      <c r="E498" s="138"/>
      <c r="F498" s="138"/>
      <c r="G498" s="138"/>
      <c r="H498" s="142">
        <f>C498</f>
        <v>0</v>
      </c>
    </row>
    <row r="499" spans="1:8">
      <c r="A499" s="170">
        <v>25</v>
      </c>
      <c r="B499" s="149" t="s">
        <v>380</v>
      </c>
      <c r="C499" s="136">
        <f>C560</f>
        <v>0</v>
      </c>
      <c r="D499" s="136">
        <f>D500+D512+D524+D536+D548</f>
        <v>0</v>
      </c>
      <c r="E499" s="136">
        <f>E500+E512+E524+E536+E548</f>
        <v>0</v>
      </c>
      <c r="F499" s="136">
        <f>F500+F512+F524+F536+F548</f>
        <v>0</v>
      </c>
      <c r="G499" s="136">
        <f>G500+G512+G524+G536+G548</f>
        <v>0</v>
      </c>
      <c r="H499" s="142">
        <f t="shared" ref="H499" si="19">SUM(C499:G499)</f>
        <v>0</v>
      </c>
    </row>
    <row r="500" spans="1:8">
      <c r="A500" s="167">
        <v>251</v>
      </c>
      <c r="B500" s="186" t="s">
        <v>349</v>
      </c>
      <c r="C500" s="138"/>
      <c r="D500" s="136">
        <f>SUM(D501:D506)</f>
        <v>0</v>
      </c>
      <c r="E500" s="136">
        <f>SUM(E501:E506)</f>
        <v>0</v>
      </c>
      <c r="F500" s="136">
        <f>SUM(F501:F506)</f>
        <v>0</v>
      </c>
      <c r="G500" s="136">
        <f>SUM(G501:G506)</f>
        <v>0</v>
      </c>
      <c r="H500" s="142">
        <f>SUM(D500:G500)</f>
        <v>0</v>
      </c>
    </row>
    <row r="501" spans="1:8">
      <c r="A501" s="166">
        <v>2511</v>
      </c>
      <c r="B501" s="132" t="s">
        <v>350</v>
      </c>
      <c r="C501" s="138"/>
      <c r="D501" s="137"/>
      <c r="E501" s="137"/>
      <c r="F501" s="137"/>
      <c r="G501" s="137"/>
      <c r="H501" s="142">
        <f t="shared" ref="H501:H559" si="20">SUM(D501:G501)</f>
        <v>0</v>
      </c>
    </row>
    <row r="502" spans="1:8">
      <c r="A502" s="166">
        <v>2512</v>
      </c>
      <c r="B502" s="132" t="s">
        <v>351</v>
      </c>
      <c r="C502" s="138"/>
      <c r="D502" s="137"/>
      <c r="E502" s="137"/>
      <c r="F502" s="137"/>
      <c r="G502" s="137"/>
      <c r="H502" s="142">
        <f t="shared" si="20"/>
        <v>0</v>
      </c>
    </row>
    <row r="503" spans="1:8">
      <c r="A503" s="166">
        <v>2513</v>
      </c>
      <c r="B503" s="132" t="s">
        <v>352</v>
      </c>
      <c r="C503" s="138"/>
      <c r="D503" s="137"/>
      <c r="E503" s="137"/>
      <c r="F503" s="137"/>
      <c r="G503" s="137"/>
      <c r="H503" s="142">
        <f t="shared" si="20"/>
        <v>0</v>
      </c>
    </row>
    <row r="504" spans="1:8">
      <c r="A504" s="166">
        <v>2514</v>
      </c>
      <c r="B504" s="132" t="s">
        <v>353</v>
      </c>
      <c r="C504" s="138"/>
      <c r="D504" s="137"/>
      <c r="E504" s="137"/>
      <c r="F504" s="137"/>
      <c r="G504" s="137"/>
      <c r="H504" s="142">
        <f t="shared" si="20"/>
        <v>0</v>
      </c>
    </row>
    <row r="505" spans="1:8">
      <c r="A505" s="166">
        <v>2517</v>
      </c>
      <c r="B505" s="132" t="s">
        <v>354</v>
      </c>
      <c r="C505" s="138"/>
      <c r="D505" s="137"/>
      <c r="E505" s="137"/>
      <c r="F505" s="137"/>
      <c r="G505" s="137"/>
      <c r="H505" s="142">
        <f t="shared" si="20"/>
        <v>0</v>
      </c>
    </row>
    <row r="506" spans="1:8">
      <c r="A506" s="166">
        <v>2519</v>
      </c>
      <c r="B506" s="132" t="s">
        <v>355</v>
      </c>
      <c r="C506" s="138"/>
      <c r="D506" s="136">
        <f>SUM(D507:D511)</f>
        <v>0</v>
      </c>
      <c r="E506" s="136">
        <f>SUM(E507:E511)</f>
        <v>0</v>
      </c>
      <c r="F506" s="136">
        <f>SUM(F507:F511)</f>
        <v>0</v>
      </c>
      <c r="G506" s="136">
        <f>SUM(G507:G511)</f>
        <v>0</v>
      </c>
      <c r="H506" s="142">
        <f t="shared" si="20"/>
        <v>0</v>
      </c>
    </row>
    <row r="507" spans="1:8">
      <c r="A507" s="166">
        <v>25191</v>
      </c>
      <c r="B507" s="132" t="s">
        <v>356</v>
      </c>
      <c r="C507" s="138"/>
      <c r="D507" s="137"/>
      <c r="E507" s="137"/>
      <c r="F507" s="137"/>
      <c r="G507" s="137"/>
      <c r="H507" s="142">
        <f t="shared" si="20"/>
        <v>0</v>
      </c>
    </row>
    <row r="508" spans="1:8">
      <c r="A508" s="166">
        <v>25192</v>
      </c>
      <c r="B508" s="132" t="s">
        <v>357</v>
      </c>
      <c r="C508" s="138"/>
      <c r="D508" s="137"/>
      <c r="E508" s="137"/>
      <c r="F508" s="137"/>
      <c r="G508" s="137"/>
      <c r="H508" s="142">
        <f t="shared" si="20"/>
        <v>0</v>
      </c>
    </row>
    <row r="509" spans="1:8">
      <c r="A509" s="166">
        <v>25193</v>
      </c>
      <c r="B509" s="132" t="s">
        <v>358</v>
      </c>
      <c r="C509" s="138"/>
      <c r="D509" s="137"/>
      <c r="E509" s="137"/>
      <c r="F509" s="137"/>
      <c r="G509" s="137"/>
      <c r="H509" s="142">
        <f t="shared" si="20"/>
        <v>0</v>
      </c>
    </row>
    <row r="510" spans="1:8">
      <c r="A510" s="166">
        <v>25194</v>
      </c>
      <c r="B510" s="132" t="s">
        <v>359</v>
      </c>
      <c r="C510" s="138"/>
      <c r="D510" s="137"/>
      <c r="E510" s="137"/>
      <c r="F510" s="137"/>
      <c r="G510" s="137"/>
      <c r="H510" s="142">
        <f t="shared" si="20"/>
        <v>0</v>
      </c>
    </row>
    <row r="511" spans="1:8">
      <c r="A511" s="166">
        <v>25197</v>
      </c>
      <c r="B511" s="132" t="s">
        <v>360</v>
      </c>
      <c r="C511" s="138"/>
      <c r="D511" s="137"/>
      <c r="E511" s="137"/>
      <c r="F511" s="137"/>
      <c r="G511" s="137"/>
      <c r="H511" s="142">
        <f t="shared" si="20"/>
        <v>0</v>
      </c>
    </row>
    <row r="512" spans="1:8">
      <c r="A512" s="167">
        <v>252</v>
      </c>
      <c r="B512" s="186" t="s">
        <v>361</v>
      </c>
      <c r="C512" s="138"/>
      <c r="D512" s="136">
        <f>SUM(D513:D518)</f>
        <v>0</v>
      </c>
      <c r="E512" s="136">
        <f>SUM(E513:E518)</f>
        <v>0</v>
      </c>
      <c r="F512" s="136">
        <f>SUM(F513:F518)</f>
        <v>0</v>
      </c>
      <c r="G512" s="136">
        <f>SUM(G513:G518)</f>
        <v>0</v>
      </c>
      <c r="H512" s="142">
        <f t="shared" si="20"/>
        <v>0</v>
      </c>
    </row>
    <row r="513" spans="1:8">
      <c r="A513" s="166">
        <v>2521</v>
      </c>
      <c r="B513" s="132" t="s">
        <v>350</v>
      </c>
      <c r="C513" s="138"/>
      <c r="D513" s="137"/>
      <c r="E513" s="137"/>
      <c r="F513" s="137"/>
      <c r="G513" s="137"/>
      <c r="H513" s="142">
        <f t="shared" si="20"/>
        <v>0</v>
      </c>
    </row>
    <row r="514" spans="1:8">
      <c r="A514" s="166">
        <v>2522</v>
      </c>
      <c r="B514" s="132" t="s">
        <v>351</v>
      </c>
      <c r="C514" s="138"/>
      <c r="D514" s="137"/>
      <c r="E514" s="137"/>
      <c r="F514" s="137"/>
      <c r="G514" s="137"/>
      <c r="H514" s="142">
        <f t="shared" si="20"/>
        <v>0</v>
      </c>
    </row>
    <row r="515" spans="1:8">
      <c r="A515" s="166">
        <v>2523</v>
      </c>
      <c r="B515" s="132" t="s">
        <v>352</v>
      </c>
      <c r="C515" s="138"/>
      <c r="D515" s="137"/>
      <c r="E515" s="137"/>
      <c r="F515" s="137"/>
      <c r="G515" s="137"/>
      <c r="H515" s="142">
        <f t="shared" si="20"/>
        <v>0</v>
      </c>
    </row>
    <row r="516" spans="1:8">
      <c r="A516" s="166">
        <v>2524</v>
      </c>
      <c r="B516" s="132" t="s">
        <v>353</v>
      </c>
      <c r="C516" s="138"/>
      <c r="D516" s="137"/>
      <c r="E516" s="137"/>
      <c r="F516" s="137"/>
      <c r="G516" s="137"/>
      <c r="H516" s="142">
        <f t="shared" si="20"/>
        <v>0</v>
      </c>
    </row>
    <row r="517" spans="1:8">
      <c r="A517" s="166">
        <v>2527</v>
      </c>
      <c r="B517" s="132" t="s">
        <v>354</v>
      </c>
      <c r="C517" s="138"/>
      <c r="D517" s="137"/>
      <c r="E517" s="137"/>
      <c r="F517" s="137"/>
      <c r="G517" s="137"/>
      <c r="H517" s="142">
        <f t="shared" si="20"/>
        <v>0</v>
      </c>
    </row>
    <row r="518" spans="1:8">
      <c r="A518" s="166">
        <v>2529</v>
      </c>
      <c r="B518" s="132" t="s">
        <v>355</v>
      </c>
      <c r="C518" s="138"/>
      <c r="D518" s="136">
        <f>SUM(D519:D523)</f>
        <v>0</v>
      </c>
      <c r="E518" s="136">
        <f>SUM(E519:E523)</f>
        <v>0</v>
      </c>
      <c r="F518" s="136">
        <f>SUM(F519:F523)</f>
        <v>0</v>
      </c>
      <c r="G518" s="136">
        <f>SUM(G519:G523)</f>
        <v>0</v>
      </c>
      <c r="H518" s="142">
        <f t="shared" si="20"/>
        <v>0</v>
      </c>
    </row>
    <row r="519" spans="1:8">
      <c r="A519" s="166">
        <v>25291</v>
      </c>
      <c r="B519" s="132" t="s">
        <v>356</v>
      </c>
      <c r="C519" s="138"/>
      <c r="D519" s="137"/>
      <c r="E519" s="137"/>
      <c r="F519" s="137"/>
      <c r="G519" s="137"/>
      <c r="H519" s="142">
        <f t="shared" si="20"/>
        <v>0</v>
      </c>
    </row>
    <row r="520" spans="1:8">
      <c r="A520" s="166">
        <v>25292</v>
      </c>
      <c r="B520" s="132" t="s">
        <v>357</v>
      </c>
      <c r="C520" s="138"/>
      <c r="D520" s="137"/>
      <c r="E520" s="137"/>
      <c r="F520" s="137"/>
      <c r="G520" s="137"/>
      <c r="H520" s="142">
        <f t="shared" si="20"/>
        <v>0</v>
      </c>
    </row>
    <row r="521" spans="1:8">
      <c r="A521" s="166">
        <v>25293</v>
      </c>
      <c r="B521" s="132" t="s">
        <v>358</v>
      </c>
      <c r="C521" s="138"/>
      <c r="D521" s="137"/>
      <c r="E521" s="137"/>
      <c r="F521" s="137"/>
      <c r="G521" s="137"/>
      <c r="H521" s="142">
        <f t="shared" si="20"/>
        <v>0</v>
      </c>
    </row>
    <row r="522" spans="1:8">
      <c r="A522" s="166">
        <v>25294</v>
      </c>
      <c r="B522" s="132" t="s">
        <v>359</v>
      </c>
      <c r="C522" s="138"/>
      <c r="D522" s="137"/>
      <c r="E522" s="137"/>
      <c r="F522" s="137"/>
      <c r="G522" s="137"/>
      <c r="H522" s="142">
        <f t="shared" si="20"/>
        <v>0</v>
      </c>
    </row>
    <row r="523" spans="1:8">
      <c r="A523" s="166">
        <v>25297</v>
      </c>
      <c r="B523" s="132" t="s">
        <v>360</v>
      </c>
      <c r="C523" s="138"/>
      <c r="D523" s="137"/>
      <c r="E523" s="137"/>
      <c r="F523" s="137"/>
      <c r="G523" s="137"/>
      <c r="H523" s="142">
        <f t="shared" si="20"/>
        <v>0</v>
      </c>
    </row>
    <row r="524" spans="1:8">
      <c r="A524" s="167">
        <v>253</v>
      </c>
      <c r="B524" s="186" t="s">
        <v>362</v>
      </c>
      <c r="C524" s="138"/>
      <c r="D524" s="136">
        <f>SUM(D525:D530)</f>
        <v>0</v>
      </c>
      <c r="E524" s="136">
        <f>SUM(E525:E530)</f>
        <v>0</v>
      </c>
      <c r="F524" s="136">
        <f>SUM(F525:F530)</f>
        <v>0</v>
      </c>
      <c r="G524" s="136">
        <f>SUM(G525:G530)</f>
        <v>0</v>
      </c>
      <c r="H524" s="142">
        <f t="shared" si="20"/>
        <v>0</v>
      </c>
    </row>
    <row r="525" spans="1:8">
      <c r="A525" s="166">
        <v>2531</v>
      </c>
      <c r="B525" s="132" t="s">
        <v>350</v>
      </c>
      <c r="C525" s="138"/>
      <c r="D525" s="137"/>
      <c r="E525" s="137"/>
      <c r="F525" s="137"/>
      <c r="G525" s="137"/>
      <c r="H525" s="142">
        <f t="shared" si="20"/>
        <v>0</v>
      </c>
    </row>
    <row r="526" spans="1:8">
      <c r="A526" s="166">
        <v>2532</v>
      </c>
      <c r="B526" s="132" t="s">
        <v>351</v>
      </c>
      <c r="C526" s="138"/>
      <c r="D526" s="137"/>
      <c r="E526" s="137"/>
      <c r="F526" s="137"/>
      <c r="G526" s="137"/>
      <c r="H526" s="142">
        <f t="shared" si="20"/>
        <v>0</v>
      </c>
    </row>
    <row r="527" spans="1:8">
      <c r="A527" s="166">
        <v>2533</v>
      </c>
      <c r="B527" s="132" t="s">
        <v>352</v>
      </c>
      <c r="C527" s="138"/>
      <c r="D527" s="137"/>
      <c r="E527" s="137"/>
      <c r="F527" s="137"/>
      <c r="G527" s="137"/>
      <c r="H527" s="142">
        <f t="shared" si="20"/>
        <v>0</v>
      </c>
    </row>
    <row r="528" spans="1:8">
      <c r="A528" s="166">
        <v>2534</v>
      </c>
      <c r="B528" s="132" t="s">
        <v>353</v>
      </c>
      <c r="C528" s="138"/>
      <c r="D528" s="137"/>
      <c r="E528" s="137"/>
      <c r="F528" s="137"/>
      <c r="G528" s="137"/>
      <c r="H528" s="142">
        <f t="shared" si="20"/>
        <v>0</v>
      </c>
    </row>
    <row r="529" spans="1:8">
      <c r="A529" s="166">
        <v>2537</v>
      </c>
      <c r="B529" s="132" t="s">
        <v>354</v>
      </c>
      <c r="C529" s="138"/>
      <c r="D529" s="137"/>
      <c r="E529" s="137"/>
      <c r="F529" s="137"/>
      <c r="G529" s="137"/>
      <c r="H529" s="142">
        <f t="shared" si="20"/>
        <v>0</v>
      </c>
    </row>
    <row r="530" spans="1:8">
      <c r="A530" s="166">
        <v>2539</v>
      </c>
      <c r="B530" s="132" t="s">
        <v>355</v>
      </c>
      <c r="C530" s="138"/>
      <c r="D530" s="136">
        <f>SUM(D531:D535)</f>
        <v>0</v>
      </c>
      <c r="E530" s="136">
        <f>SUM(E531:E535)</f>
        <v>0</v>
      </c>
      <c r="F530" s="136">
        <f>SUM(F531:F535)</f>
        <v>0</v>
      </c>
      <c r="G530" s="136">
        <f>SUM(G531:G535)</f>
        <v>0</v>
      </c>
      <c r="H530" s="142">
        <f t="shared" si="20"/>
        <v>0</v>
      </c>
    </row>
    <row r="531" spans="1:8">
      <c r="A531" s="166">
        <v>25391</v>
      </c>
      <c r="B531" s="132" t="s">
        <v>356</v>
      </c>
      <c r="C531" s="138"/>
      <c r="D531" s="137"/>
      <c r="E531" s="137"/>
      <c r="F531" s="137"/>
      <c r="G531" s="137"/>
      <c r="H531" s="142">
        <f t="shared" si="20"/>
        <v>0</v>
      </c>
    </row>
    <row r="532" spans="1:8">
      <c r="A532" s="166">
        <v>25392</v>
      </c>
      <c r="B532" s="132" t="s">
        <v>357</v>
      </c>
      <c r="C532" s="138"/>
      <c r="D532" s="137"/>
      <c r="E532" s="137"/>
      <c r="F532" s="137"/>
      <c r="G532" s="137"/>
      <c r="H532" s="142">
        <f t="shared" si="20"/>
        <v>0</v>
      </c>
    </row>
    <row r="533" spans="1:8">
      <c r="A533" s="166">
        <v>25393</v>
      </c>
      <c r="B533" s="132" t="s">
        <v>358</v>
      </c>
      <c r="C533" s="138"/>
      <c r="D533" s="137"/>
      <c r="E533" s="137"/>
      <c r="F533" s="137"/>
      <c r="G533" s="137"/>
      <c r="H533" s="142">
        <f t="shared" si="20"/>
        <v>0</v>
      </c>
    </row>
    <row r="534" spans="1:8">
      <c r="A534" s="166">
        <v>25394</v>
      </c>
      <c r="B534" s="132" t="s">
        <v>359</v>
      </c>
      <c r="C534" s="138"/>
      <c r="D534" s="137"/>
      <c r="E534" s="137"/>
      <c r="F534" s="137"/>
      <c r="G534" s="137"/>
      <c r="H534" s="142">
        <f t="shared" si="20"/>
        <v>0</v>
      </c>
    </row>
    <row r="535" spans="1:8">
      <c r="A535" s="166">
        <v>25397</v>
      </c>
      <c r="B535" s="132" t="s">
        <v>360</v>
      </c>
      <c r="C535" s="138"/>
      <c r="D535" s="137"/>
      <c r="E535" s="137"/>
      <c r="F535" s="137"/>
      <c r="G535" s="137"/>
      <c r="H535" s="142">
        <f t="shared" si="20"/>
        <v>0</v>
      </c>
    </row>
    <row r="536" spans="1:8">
      <c r="A536" s="167">
        <v>254</v>
      </c>
      <c r="B536" s="186" t="s">
        <v>363</v>
      </c>
      <c r="C536" s="138"/>
      <c r="D536" s="136">
        <f>SUM(D537:D542)</f>
        <v>0</v>
      </c>
      <c r="E536" s="136">
        <f>SUM(E537:E542)</f>
        <v>0</v>
      </c>
      <c r="F536" s="136">
        <f>SUM(F537:F542)</f>
        <v>0</v>
      </c>
      <c r="G536" s="136">
        <f>SUM(G537:G542)</f>
        <v>0</v>
      </c>
      <c r="H536" s="142">
        <f t="shared" si="20"/>
        <v>0</v>
      </c>
    </row>
    <row r="537" spans="1:8">
      <c r="A537" s="166">
        <v>2541</v>
      </c>
      <c r="B537" s="132" t="s">
        <v>350</v>
      </c>
      <c r="C537" s="138"/>
      <c r="D537" s="137"/>
      <c r="E537" s="137"/>
      <c r="F537" s="137"/>
      <c r="G537" s="137"/>
      <c r="H537" s="142">
        <f t="shared" si="20"/>
        <v>0</v>
      </c>
    </row>
    <row r="538" spans="1:8">
      <c r="A538" s="166">
        <v>2542</v>
      </c>
      <c r="B538" s="132" t="s">
        <v>351</v>
      </c>
      <c r="C538" s="138"/>
      <c r="D538" s="137"/>
      <c r="E538" s="137"/>
      <c r="F538" s="137"/>
      <c r="G538" s="137"/>
      <c r="H538" s="142">
        <f t="shared" si="20"/>
        <v>0</v>
      </c>
    </row>
    <row r="539" spans="1:8">
      <c r="A539" s="166">
        <v>2543</v>
      </c>
      <c r="B539" s="132" t="s">
        <v>352</v>
      </c>
      <c r="C539" s="138"/>
      <c r="D539" s="137"/>
      <c r="E539" s="137"/>
      <c r="F539" s="137"/>
      <c r="G539" s="137"/>
      <c r="H539" s="142">
        <f t="shared" si="20"/>
        <v>0</v>
      </c>
    </row>
    <row r="540" spans="1:8">
      <c r="A540" s="166">
        <v>2544</v>
      </c>
      <c r="B540" s="132" t="s">
        <v>353</v>
      </c>
      <c r="C540" s="138"/>
      <c r="D540" s="137"/>
      <c r="E540" s="137"/>
      <c r="F540" s="137"/>
      <c r="G540" s="137"/>
      <c r="H540" s="142">
        <f t="shared" si="20"/>
        <v>0</v>
      </c>
    </row>
    <row r="541" spans="1:8">
      <c r="A541" s="166">
        <v>2547</v>
      </c>
      <c r="B541" s="132" t="s">
        <v>354</v>
      </c>
      <c r="C541" s="138"/>
      <c r="D541" s="137"/>
      <c r="E541" s="137"/>
      <c r="F541" s="137"/>
      <c r="G541" s="137"/>
      <c r="H541" s="142">
        <f t="shared" si="20"/>
        <v>0</v>
      </c>
    </row>
    <row r="542" spans="1:8">
      <c r="A542" s="166">
        <v>2549</v>
      </c>
      <c r="B542" s="132" t="s">
        <v>355</v>
      </c>
      <c r="C542" s="138"/>
      <c r="D542" s="136">
        <f>SUM(D543:D547)</f>
        <v>0</v>
      </c>
      <c r="E542" s="136">
        <f>SUM(E543:E547)</f>
        <v>0</v>
      </c>
      <c r="F542" s="136">
        <f>SUM(F543:F547)</f>
        <v>0</v>
      </c>
      <c r="G542" s="136">
        <f>SUM(G543:G547)</f>
        <v>0</v>
      </c>
      <c r="H542" s="142">
        <f t="shared" si="20"/>
        <v>0</v>
      </c>
    </row>
    <row r="543" spans="1:8">
      <c r="A543" s="166">
        <v>25491</v>
      </c>
      <c r="B543" s="132" t="s">
        <v>356</v>
      </c>
      <c r="C543" s="138"/>
      <c r="D543" s="137"/>
      <c r="E543" s="137"/>
      <c r="F543" s="137"/>
      <c r="G543" s="137"/>
      <c r="H543" s="142">
        <f t="shared" si="20"/>
        <v>0</v>
      </c>
    </row>
    <row r="544" spans="1:8">
      <c r="A544" s="166">
        <v>25492</v>
      </c>
      <c r="B544" s="132" t="s">
        <v>357</v>
      </c>
      <c r="C544" s="138"/>
      <c r="D544" s="137"/>
      <c r="E544" s="137"/>
      <c r="F544" s="137"/>
      <c r="G544" s="137"/>
      <c r="H544" s="142">
        <f t="shared" si="20"/>
        <v>0</v>
      </c>
    </row>
    <row r="545" spans="1:8">
      <c r="A545" s="166">
        <v>25493</v>
      </c>
      <c r="B545" s="132" t="s">
        <v>358</v>
      </c>
      <c r="C545" s="138"/>
      <c r="D545" s="137"/>
      <c r="E545" s="137"/>
      <c r="F545" s="137"/>
      <c r="G545" s="137"/>
      <c r="H545" s="142">
        <f t="shared" si="20"/>
        <v>0</v>
      </c>
    </row>
    <row r="546" spans="1:8">
      <c r="A546" s="166">
        <v>25494</v>
      </c>
      <c r="B546" s="132" t="s">
        <v>359</v>
      </c>
      <c r="C546" s="138"/>
      <c r="D546" s="137"/>
      <c r="E546" s="137"/>
      <c r="F546" s="137"/>
      <c r="G546" s="137"/>
      <c r="H546" s="142">
        <f t="shared" si="20"/>
        <v>0</v>
      </c>
    </row>
    <row r="547" spans="1:8">
      <c r="A547" s="166">
        <v>25497</v>
      </c>
      <c r="B547" s="132" t="s">
        <v>360</v>
      </c>
      <c r="C547" s="138"/>
      <c r="D547" s="137"/>
      <c r="E547" s="137"/>
      <c r="F547" s="137"/>
      <c r="G547" s="137"/>
      <c r="H547" s="142">
        <f t="shared" si="20"/>
        <v>0</v>
      </c>
    </row>
    <row r="548" spans="1:8">
      <c r="A548" s="167">
        <v>255</v>
      </c>
      <c r="B548" s="186" t="s">
        <v>369</v>
      </c>
      <c r="C548" s="138"/>
      <c r="D548" s="136">
        <f>SUM(D549:D554)</f>
        <v>0</v>
      </c>
      <c r="E548" s="136">
        <f>SUM(E549:E554)</f>
        <v>0</v>
      </c>
      <c r="F548" s="136">
        <f>SUM(F549:F554)</f>
        <v>0</v>
      </c>
      <c r="G548" s="136">
        <f>SUM(G549:G554)</f>
        <v>0</v>
      </c>
      <c r="H548" s="142">
        <f t="shared" si="20"/>
        <v>0</v>
      </c>
    </row>
    <row r="549" spans="1:8">
      <c r="A549" s="166">
        <v>2551</v>
      </c>
      <c r="B549" s="132" t="s">
        <v>350</v>
      </c>
      <c r="C549" s="138"/>
      <c r="D549" s="137"/>
      <c r="E549" s="137"/>
      <c r="F549" s="137"/>
      <c r="G549" s="137"/>
      <c r="H549" s="142">
        <f t="shared" si="20"/>
        <v>0</v>
      </c>
    </row>
    <row r="550" spans="1:8">
      <c r="A550" s="166">
        <v>2552</v>
      </c>
      <c r="B550" s="132" t="s">
        <v>351</v>
      </c>
      <c r="C550" s="138"/>
      <c r="D550" s="137"/>
      <c r="E550" s="137"/>
      <c r="F550" s="137"/>
      <c r="G550" s="137"/>
      <c r="H550" s="142">
        <f t="shared" si="20"/>
        <v>0</v>
      </c>
    </row>
    <row r="551" spans="1:8">
      <c r="A551" s="166">
        <v>2553</v>
      </c>
      <c r="B551" s="132" t="s">
        <v>352</v>
      </c>
      <c r="C551" s="138"/>
      <c r="D551" s="137"/>
      <c r="E551" s="137"/>
      <c r="F551" s="137"/>
      <c r="G551" s="137"/>
      <c r="H551" s="142">
        <f t="shared" si="20"/>
        <v>0</v>
      </c>
    </row>
    <row r="552" spans="1:8">
      <c r="A552" s="166">
        <v>2554</v>
      </c>
      <c r="B552" s="132" t="s">
        <v>353</v>
      </c>
      <c r="C552" s="138"/>
      <c r="D552" s="137"/>
      <c r="E552" s="137"/>
      <c r="F552" s="137"/>
      <c r="G552" s="137"/>
      <c r="H552" s="142">
        <f t="shared" si="20"/>
        <v>0</v>
      </c>
    </row>
    <row r="553" spans="1:8">
      <c r="A553" s="166">
        <v>2557</v>
      </c>
      <c r="B553" s="132" t="s">
        <v>354</v>
      </c>
      <c r="C553" s="138"/>
      <c r="D553" s="137"/>
      <c r="E553" s="137"/>
      <c r="F553" s="137"/>
      <c r="G553" s="137"/>
      <c r="H553" s="142">
        <f t="shared" si="20"/>
        <v>0</v>
      </c>
    </row>
    <row r="554" spans="1:8">
      <c r="A554" s="166">
        <v>2559</v>
      </c>
      <c r="B554" s="132" t="s">
        <v>355</v>
      </c>
      <c r="C554" s="138"/>
      <c r="D554" s="136">
        <f>SUM(D555:D559)</f>
        <v>0</v>
      </c>
      <c r="E554" s="136">
        <f>SUM(E555:E559)</f>
        <v>0</v>
      </c>
      <c r="F554" s="136">
        <f>SUM(F555:F559)</f>
        <v>0</v>
      </c>
      <c r="G554" s="136">
        <f>SUM(G555:G559)</f>
        <v>0</v>
      </c>
      <c r="H554" s="142">
        <f t="shared" si="20"/>
        <v>0</v>
      </c>
    </row>
    <row r="555" spans="1:8">
      <c r="A555" s="166">
        <v>25591</v>
      </c>
      <c r="B555" s="132" t="s">
        <v>356</v>
      </c>
      <c r="C555" s="138"/>
      <c r="D555" s="137"/>
      <c r="E555" s="137"/>
      <c r="F555" s="137"/>
      <c r="G555" s="137"/>
      <c r="H555" s="142">
        <f t="shared" si="20"/>
        <v>0</v>
      </c>
    </row>
    <row r="556" spans="1:8">
      <c r="A556" s="166">
        <v>25592</v>
      </c>
      <c r="B556" s="132" t="s">
        <v>357</v>
      </c>
      <c r="C556" s="138"/>
      <c r="D556" s="137"/>
      <c r="E556" s="137"/>
      <c r="F556" s="137"/>
      <c r="G556" s="137"/>
      <c r="H556" s="142">
        <f t="shared" si="20"/>
        <v>0</v>
      </c>
    </row>
    <row r="557" spans="1:8">
      <c r="A557" s="166">
        <v>25593</v>
      </c>
      <c r="B557" s="132" t="s">
        <v>358</v>
      </c>
      <c r="C557" s="138"/>
      <c r="D557" s="137"/>
      <c r="E557" s="137"/>
      <c r="F557" s="137"/>
      <c r="G557" s="137"/>
      <c r="H557" s="142">
        <f t="shared" si="20"/>
        <v>0</v>
      </c>
    </row>
    <row r="558" spans="1:8">
      <c r="A558" s="166">
        <v>25594</v>
      </c>
      <c r="B558" s="132" t="s">
        <v>359</v>
      </c>
      <c r="C558" s="138"/>
      <c r="D558" s="137"/>
      <c r="E558" s="137"/>
      <c r="F558" s="137"/>
      <c r="G558" s="137"/>
      <c r="H558" s="142">
        <f t="shared" si="20"/>
        <v>0</v>
      </c>
    </row>
    <row r="559" spans="1:8">
      <c r="A559" s="166">
        <v>25597</v>
      </c>
      <c r="B559" s="132" t="s">
        <v>360</v>
      </c>
      <c r="C559" s="138"/>
      <c r="D559" s="137"/>
      <c r="E559" s="137"/>
      <c r="F559" s="137"/>
      <c r="G559" s="137"/>
      <c r="H559" s="142">
        <f t="shared" si="20"/>
        <v>0</v>
      </c>
    </row>
    <row r="560" spans="1:8">
      <c r="A560" s="164">
        <v>258</v>
      </c>
      <c r="B560" s="186" t="s">
        <v>381</v>
      </c>
      <c r="C560" s="136">
        <f>SUM(C561:C562)</f>
        <v>0</v>
      </c>
      <c r="D560" s="138"/>
      <c r="E560" s="138"/>
      <c r="F560" s="138"/>
      <c r="G560" s="138"/>
      <c r="H560" s="142">
        <f>C560</f>
        <v>0</v>
      </c>
    </row>
    <row r="561" spans="1:8">
      <c r="A561" s="163" t="s">
        <v>382</v>
      </c>
      <c r="B561" s="132" t="s">
        <v>373</v>
      </c>
      <c r="C561" s="137"/>
      <c r="D561" s="138"/>
      <c r="E561" s="138"/>
      <c r="F561" s="138"/>
      <c r="G561" s="138"/>
      <c r="H561" s="142">
        <f>C561</f>
        <v>0</v>
      </c>
    </row>
    <row r="562" spans="1:8">
      <c r="A562" s="163" t="s">
        <v>383</v>
      </c>
      <c r="B562" s="132" t="s">
        <v>375</v>
      </c>
      <c r="C562" s="137"/>
      <c r="D562" s="138"/>
      <c r="E562" s="138"/>
      <c r="F562" s="138"/>
      <c r="G562" s="138"/>
      <c r="H562" s="142">
        <f>C562</f>
        <v>0</v>
      </c>
    </row>
    <row r="563" spans="1:8">
      <c r="A563" s="170">
        <v>26</v>
      </c>
      <c r="B563" s="149" t="s">
        <v>384</v>
      </c>
      <c r="C563" s="136">
        <f>C594</f>
        <v>0</v>
      </c>
      <c r="D563" s="136">
        <f>D564+D574+D584+D589+D595</f>
        <v>0</v>
      </c>
      <c r="E563" s="136">
        <f>E564+E574+E584+E589+E595</f>
        <v>0</v>
      </c>
      <c r="F563" s="136">
        <f>F564+F574+F584+F589+F595</f>
        <v>0</v>
      </c>
      <c r="G563" s="136">
        <f>G564+G574+G584+G589+G595</f>
        <v>0</v>
      </c>
      <c r="H563" s="142">
        <f t="shared" ref="H563" si="21">SUM(C563:G563)</f>
        <v>0</v>
      </c>
    </row>
    <row r="564" spans="1:8">
      <c r="A564" s="167">
        <v>261</v>
      </c>
      <c r="B564" s="191" t="s">
        <v>385</v>
      </c>
      <c r="C564" s="138"/>
      <c r="D564" s="136">
        <f>SUM(D565:D569)</f>
        <v>0</v>
      </c>
      <c r="E564" s="136">
        <f>SUM(E565:E569)</f>
        <v>0</v>
      </c>
      <c r="F564" s="136">
        <f>SUM(F565:F569)</f>
        <v>0</v>
      </c>
      <c r="G564" s="136">
        <f>SUM(G565:G569)</f>
        <v>0</v>
      </c>
      <c r="H564" s="142">
        <f>SUM(D564:G564)</f>
        <v>0</v>
      </c>
    </row>
    <row r="565" spans="1:8">
      <c r="A565" s="166">
        <v>2611</v>
      </c>
      <c r="B565" s="132" t="s">
        <v>386</v>
      </c>
      <c r="C565" s="138"/>
      <c r="D565" s="137"/>
      <c r="E565" s="137"/>
      <c r="F565" s="137"/>
      <c r="G565" s="137"/>
      <c r="H565" s="142">
        <f t="shared" ref="H565:H593" si="22">SUM(D565:G565)</f>
        <v>0</v>
      </c>
    </row>
    <row r="566" spans="1:8">
      <c r="A566" s="166">
        <v>2612</v>
      </c>
      <c r="B566" s="132" t="s">
        <v>387</v>
      </c>
      <c r="C566" s="138"/>
      <c r="D566" s="137"/>
      <c r="E566" s="137"/>
      <c r="F566" s="137"/>
      <c r="G566" s="137"/>
      <c r="H566" s="142">
        <f t="shared" si="22"/>
        <v>0</v>
      </c>
    </row>
    <row r="567" spans="1:8">
      <c r="A567" s="166">
        <v>2613</v>
      </c>
      <c r="B567" s="132" t="s">
        <v>388</v>
      </c>
      <c r="C567" s="138"/>
      <c r="D567" s="137"/>
      <c r="E567" s="137"/>
      <c r="F567" s="137"/>
      <c r="G567" s="137"/>
      <c r="H567" s="142">
        <f t="shared" si="22"/>
        <v>0</v>
      </c>
    </row>
    <row r="568" spans="1:8">
      <c r="A568" s="166">
        <v>2617</v>
      </c>
      <c r="B568" s="132" t="s">
        <v>389</v>
      </c>
      <c r="C568" s="138"/>
      <c r="D568" s="137"/>
      <c r="E568" s="137"/>
      <c r="F568" s="137"/>
      <c r="G568" s="137"/>
      <c r="H568" s="142">
        <f t="shared" si="22"/>
        <v>0</v>
      </c>
    </row>
    <row r="569" spans="1:8">
      <c r="A569" s="166">
        <v>2619</v>
      </c>
      <c r="B569" s="132" t="s">
        <v>390</v>
      </c>
      <c r="C569" s="138"/>
      <c r="D569" s="136">
        <f>SUM(D570:D573)</f>
        <v>0</v>
      </c>
      <c r="E569" s="136">
        <f>SUM(E570:E573)</f>
        <v>0</v>
      </c>
      <c r="F569" s="136">
        <f>SUM(F570:F573)</f>
        <v>0</v>
      </c>
      <c r="G569" s="136">
        <f>SUM(G570:G573)</f>
        <v>0</v>
      </c>
      <c r="H569" s="142">
        <f t="shared" si="22"/>
        <v>0</v>
      </c>
    </row>
    <row r="570" spans="1:8">
      <c r="A570" s="166">
        <v>26191</v>
      </c>
      <c r="B570" s="132" t="s">
        <v>391</v>
      </c>
      <c r="C570" s="138"/>
      <c r="D570" s="137"/>
      <c r="E570" s="137"/>
      <c r="F570" s="137"/>
      <c r="G570" s="137"/>
      <c r="H570" s="142">
        <f t="shared" si="22"/>
        <v>0</v>
      </c>
    </row>
    <row r="571" spans="1:8">
      <c r="A571" s="166">
        <v>26192</v>
      </c>
      <c r="B571" s="132" t="s">
        <v>392</v>
      </c>
      <c r="C571" s="138"/>
      <c r="D571" s="137"/>
      <c r="E571" s="137"/>
      <c r="F571" s="137"/>
      <c r="G571" s="137"/>
      <c r="H571" s="142">
        <f t="shared" si="22"/>
        <v>0</v>
      </c>
    </row>
    <row r="572" spans="1:8">
      <c r="A572" s="166">
        <v>26193</v>
      </c>
      <c r="B572" s="132" t="s">
        <v>393</v>
      </c>
      <c r="C572" s="138"/>
      <c r="D572" s="137"/>
      <c r="E572" s="137"/>
      <c r="F572" s="137"/>
      <c r="G572" s="137"/>
      <c r="H572" s="142">
        <f t="shared" si="22"/>
        <v>0</v>
      </c>
    </row>
    <row r="573" spans="1:8">
      <c r="A573" s="166">
        <v>26197</v>
      </c>
      <c r="B573" s="132" t="s">
        <v>394</v>
      </c>
      <c r="C573" s="138"/>
      <c r="D573" s="137"/>
      <c r="E573" s="137"/>
      <c r="F573" s="137"/>
      <c r="G573" s="137"/>
      <c r="H573" s="142">
        <f t="shared" si="22"/>
        <v>0</v>
      </c>
    </row>
    <row r="574" spans="1:8">
      <c r="A574" s="167">
        <v>262</v>
      </c>
      <c r="B574" s="186" t="s">
        <v>395</v>
      </c>
      <c r="C574" s="138"/>
      <c r="D574" s="136">
        <f>SUM(D575:D579)</f>
        <v>0</v>
      </c>
      <c r="E574" s="136">
        <f>SUM(E575:E579)</f>
        <v>0</v>
      </c>
      <c r="F574" s="136">
        <f>SUM(F575:F579)</f>
        <v>0</v>
      </c>
      <c r="G574" s="136">
        <f>SUM(G575:G579)</f>
        <v>0</v>
      </c>
      <c r="H574" s="142">
        <f t="shared" si="22"/>
        <v>0</v>
      </c>
    </row>
    <row r="575" spans="1:8">
      <c r="A575" s="166">
        <v>2621</v>
      </c>
      <c r="B575" s="132" t="s">
        <v>386</v>
      </c>
      <c r="C575" s="138"/>
      <c r="D575" s="137"/>
      <c r="E575" s="137"/>
      <c r="F575" s="137"/>
      <c r="G575" s="137"/>
      <c r="H575" s="142">
        <f t="shared" si="22"/>
        <v>0</v>
      </c>
    </row>
    <row r="576" spans="1:8">
      <c r="A576" s="166">
        <v>2622</v>
      </c>
      <c r="B576" s="132" t="s">
        <v>387</v>
      </c>
      <c r="C576" s="138"/>
      <c r="D576" s="137"/>
      <c r="E576" s="137"/>
      <c r="F576" s="137"/>
      <c r="G576" s="137"/>
      <c r="H576" s="142">
        <f t="shared" si="22"/>
        <v>0</v>
      </c>
    </row>
    <row r="577" spans="1:8">
      <c r="A577" s="166">
        <v>2623</v>
      </c>
      <c r="B577" s="132" t="s">
        <v>388</v>
      </c>
      <c r="C577" s="138"/>
      <c r="D577" s="137"/>
      <c r="E577" s="137"/>
      <c r="F577" s="137"/>
      <c r="G577" s="137"/>
      <c r="H577" s="142">
        <f t="shared" si="22"/>
        <v>0</v>
      </c>
    </row>
    <row r="578" spans="1:8">
      <c r="A578" s="166">
        <v>2627</v>
      </c>
      <c r="B578" s="132" t="s">
        <v>389</v>
      </c>
      <c r="C578" s="138"/>
      <c r="D578" s="137"/>
      <c r="E578" s="137"/>
      <c r="F578" s="137"/>
      <c r="G578" s="137"/>
      <c r="H578" s="142">
        <f t="shared" si="22"/>
        <v>0</v>
      </c>
    </row>
    <row r="579" spans="1:8">
      <c r="A579" s="166">
        <v>2629</v>
      </c>
      <c r="B579" s="132" t="s">
        <v>390</v>
      </c>
      <c r="C579" s="138"/>
      <c r="D579" s="136">
        <f>SUM(D580:D583)</f>
        <v>0</v>
      </c>
      <c r="E579" s="136">
        <f>SUM(E580:E583)</f>
        <v>0</v>
      </c>
      <c r="F579" s="136">
        <f>SUM(F580:F583)</f>
        <v>0</v>
      </c>
      <c r="G579" s="136">
        <f>SUM(G580:G583)</f>
        <v>0</v>
      </c>
      <c r="H579" s="142">
        <f t="shared" si="22"/>
        <v>0</v>
      </c>
    </row>
    <row r="580" spans="1:8">
      <c r="A580" s="166">
        <v>26291</v>
      </c>
      <c r="B580" s="132" t="s">
        <v>391</v>
      </c>
      <c r="C580" s="138"/>
      <c r="D580" s="137"/>
      <c r="E580" s="137"/>
      <c r="F580" s="137"/>
      <c r="G580" s="137"/>
      <c r="H580" s="142">
        <f t="shared" si="22"/>
        <v>0</v>
      </c>
    </row>
    <row r="581" spans="1:8">
      <c r="A581" s="166">
        <v>26292</v>
      </c>
      <c r="B581" s="132" t="s">
        <v>392</v>
      </c>
      <c r="C581" s="138"/>
      <c r="D581" s="137"/>
      <c r="E581" s="137"/>
      <c r="F581" s="137"/>
      <c r="G581" s="137"/>
      <c r="H581" s="142">
        <f t="shared" si="22"/>
        <v>0</v>
      </c>
    </row>
    <row r="582" spans="1:8">
      <c r="A582" s="166">
        <v>26293</v>
      </c>
      <c r="B582" s="132" t="s">
        <v>393</v>
      </c>
      <c r="C582" s="138"/>
      <c r="D582" s="137"/>
      <c r="E582" s="137"/>
      <c r="F582" s="137"/>
      <c r="G582" s="137"/>
      <c r="H582" s="142">
        <f t="shared" si="22"/>
        <v>0</v>
      </c>
    </row>
    <row r="583" spans="1:8">
      <c r="A583" s="166">
        <v>26297</v>
      </c>
      <c r="B583" s="132" t="s">
        <v>394</v>
      </c>
      <c r="C583" s="138"/>
      <c r="D583" s="137"/>
      <c r="E583" s="137"/>
      <c r="F583" s="137"/>
      <c r="G583" s="137"/>
      <c r="H583" s="142">
        <f t="shared" si="22"/>
        <v>0</v>
      </c>
    </row>
    <row r="584" spans="1:8">
      <c r="A584" s="167">
        <v>266</v>
      </c>
      <c r="B584" s="186" t="s">
        <v>396</v>
      </c>
      <c r="C584" s="138"/>
      <c r="D584" s="136">
        <f>SUM(D585:D588)</f>
        <v>0</v>
      </c>
      <c r="E584" s="136">
        <f>SUM(E585:E588)</f>
        <v>0</v>
      </c>
      <c r="F584" s="136">
        <f>SUM(F585:F588)</f>
        <v>0</v>
      </c>
      <c r="G584" s="136">
        <f>SUM(G585:G588)</f>
        <v>0</v>
      </c>
      <c r="H584" s="142">
        <f t="shared" si="22"/>
        <v>0</v>
      </c>
    </row>
    <row r="585" spans="1:8">
      <c r="A585" s="166">
        <v>2661</v>
      </c>
      <c r="B585" s="132" t="s">
        <v>397</v>
      </c>
      <c r="C585" s="138"/>
      <c r="D585" s="137"/>
      <c r="E585" s="137"/>
      <c r="F585" s="137"/>
      <c r="G585" s="137"/>
      <c r="H585" s="142">
        <f t="shared" si="22"/>
        <v>0</v>
      </c>
    </row>
    <row r="586" spans="1:8">
      <c r="A586" s="166">
        <v>2662</v>
      </c>
      <c r="B586" s="132" t="s">
        <v>398</v>
      </c>
      <c r="C586" s="138"/>
      <c r="D586" s="137"/>
      <c r="E586" s="137"/>
      <c r="F586" s="137"/>
      <c r="G586" s="137"/>
      <c r="H586" s="142">
        <f t="shared" si="22"/>
        <v>0</v>
      </c>
    </row>
    <row r="587" spans="1:8">
      <c r="A587" s="166">
        <v>2663</v>
      </c>
      <c r="B587" s="132" t="s">
        <v>399</v>
      </c>
      <c r="C587" s="138"/>
      <c r="D587" s="137"/>
      <c r="E587" s="137"/>
      <c r="F587" s="137"/>
      <c r="G587" s="137"/>
      <c r="H587" s="142">
        <f t="shared" si="22"/>
        <v>0</v>
      </c>
    </row>
    <row r="588" spans="1:8">
      <c r="A588" s="166">
        <v>2667</v>
      </c>
      <c r="B588" s="132" t="s">
        <v>400</v>
      </c>
      <c r="C588" s="138"/>
      <c r="D588" s="137"/>
      <c r="E588" s="137"/>
      <c r="F588" s="137"/>
      <c r="G588" s="137"/>
      <c r="H588" s="142">
        <f t="shared" si="22"/>
        <v>0</v>
      </c>
    </row>
    <row r="589" spans="1:8">
      <c r="A589" s="167">
        <v>267</v>
      </c>
      <c r="B589" s="186" t="s">
        <v>401</v>
      </c>
      <c r="C589" s="138"/>
      <c r="D589" s="136">
        <f>SUM(D590:D593)</f>
        <v>0</v>
      </c>
      <c r="E589" s="136">
        <f>SUM(E590:E593)</f>
        <v>0</v>
      </c>
      <c r="F589" s="136">
        <f>SUM(F590:F593)</f>
        <v>0</v>
      </c>
      <c r="G589" s="136">
        <f>SUM(G590:G593)</f>
        <v>0</v>
      </c>
      <c r="H589" s="142">
        <f t="shared" si="22"/>
        <v>0</v>
      </c>
    </row>
    <row r="590" spans="1:8">
      <c r="A590" s="166">
        <v>2671</v>
      </c>
      <c r="B590" s="132" t="s">
        <v>402</v>
      </c>
      <c r="C590" s="138"/>
      <c r="D590" s="137"/>
      <c r="E590" s="137"/>
      <c r="F590" s="137"/>
      <c r="G590" s="137"/>
      <c r="H590" s="142">
        <f t="shared" si="22"/>
        <v>0</v>
      </c>
    </row>
    <row r="591" spans="1:8">
      <c r="A591" s="166">
        <v>2672</v>
      </c>
      <c r="B591" s="132" t="s">
        <v>403</v>
      </c>
      <c r="C591" s="138"/>
      <c r="D591" s="137"/>
      <c r="E591" s="137"/>
      <c r="F591" s="137"/>
      <c r="G591" s="137"/>
      <c r="H591" s="142">
        <f t="shared" si="22"/>
        <v>0</v>
      </c>
    </row>
    <row r="592" spans="1:8">
      <c r="A592" s="166">
        <v>2673</v>
      </c>
      <c r="B592" s="132" t="s">
        <v>404</v>
      </c>
      <c r="C592" s="138"/>
      <c r="D592" s="137"/>
      <c r="E592" s="137"/>
      <c r="F592" s="137"/>
      <c r="G592" s="137"/>
      <c r="H592" s="142">
        <f t="shared" si="22"/>
        <v>0</v>
      </c>
    </row>
    <row r="593" spans="1:8">
      <c r="A593" s="166">
        <v>2677</v>
      </c>
      <c r="B593" s="132" t="s">
        <v>405</v>
      </c>
      <c r="C593" s="138"/>
      <c r="D593" s="137"/>
      <c r="E593" s="137"/>
      <c r="F593" s="137"/>
      <c r="G593" s="137"/>
      <c r="H593" s="142">
        <f t="shared" si="22"/>
        <v>0</v>
      </c>
    </row>
    <row r="594" spans="1:8">
      <c r="A594" s="173" t="s">
        <v>406</v>
      </c>
      <c r="B594" s="186" t="s">
        <v>407</v>
      </c>
      <c r="C594" s="137"/>
      <c r="D594" s="138"/>
      <c r="E594" s="138"/>
      <c r="F594" s="138"/>
      <c r="G594" s="138"/>
      <c r="H594" s="142">
        <f>C594</f>
        <v>0</v>
      </c>
    </row>
    <row r="595" spans="1:8">
      <c r="A595" s="174">
        <v>269</v>
      </c>
      <c r="B595" s="186" t="s">
        <v>408</v>
      </c>
      <c r="C595" s="138"/>
      <c r="D595" s="136">
        <f>SUM(D596:D599)</f>
        <v>0</v>
      </c>
      <c r="E595" s="136">
        <f>SUM(E596:E599)</f>
        <v>0</v>
      </c>
      <c r="F595" s="136">
        <f>SUM(F596:F599)</f>
        <v>0</v>
      </c>
      <c r="G595" s="136">
        <f>SUM(G596:G599)</f>
        <v>0</v>
      </c>
      <c r="H595" s="142">
        <f>SUM(D595:G595)</f>
        <v>0</v>
      </c>
    </row>
    <row r="596" spans="1:8">
      <c r="A596" s="166">
        <v>2691</v>
      </c>
      <c r="B596" s="132" t="s">
        <v>409</v>
      </c>
      <c r="C596" s="138"/>
      <c r="D596" s="137"/>
      <c r="E596" s="137"/>
      <c r="F596" s="137"/>
      <c r="G596" s="137"/>
      <c r="H596" s="142">
        <f t="shared" ref="H596:H649" si="23">SUM(D596:G596)</f>
        <v>0</v>
      </c>
    </row>
    <row r="597" spans="1:8">
      <c r="A597" s="166">
        <v>2692</v>
      </c>
      <c r="B597" s="132" t="s">
        <v>410</v>
      </c>
      <c r="C597" s="138"/>
      <c r="D597" s="137"/>
      <c r="E597" s="137"/>
      <c r="F597" s="137"/>
      <c r="G597" s="137"/>
      <c r="H597" s="142">
        <f t="shared" si="23"/>
        <v>0</v>
      </c>
    </row>
    <row r="598" spans="1:8">
      <c r="A598" s="166">
        <v>2693</v>
      </c>
      <c r="B598" s="132" t="s">
        <v>411</v>
      </c>
      <c r="C598" s="138"/>
      <c r="D598" s="137"/>
      <c r="E598" s="137"/>
      <c r="F598" s="137"/>
      <c r="G598" s="137"/>
      <c r="H598" s="142">
        <f t="shared" si="23"/>
        <v>0</v>
      </c>
    </row>
    <row r="599" spans="1:8">
      <c r="A599" s="166">
        <v>2697</v>
      </c>
      <c r="B599" s="132" t="s">
        <v>412</v>
      </c>
      <c r="C599" s="138"/>
      <c r="D599" s="137"/>
      <c r="E599" s="137"/>
      <c r="F599" s="137"/>
      <c r="G599" s="137"/>
      <c r="H599" s="142">
        <f t="shared" si="23"/>
        <v>0</v>
      </c>
    </row>
    <row r="600" spans="1:8">
      <c r="A600" s="170">
        <v>27</v>
      </c>
      <c r="B600" s="149" t="s">
        <v>413</v>
      </c>
      <c r="C600" s="138"/>
      <c r="D600" s="136">
        <f>D601+D613</f>
        <v>0</v>
      </c>
      <c r="E600" s="136">
        <f>E601+E613</f>
        <v>0</v>
      </c>
      <c r="F600" s="136">
        <f>F601+F613</f>
        <v>0</v>
      </c>
      <c r="G600" s="136">
        <f>G601+G613</f>
        <v>0</v>
      </c>
      <c r="H600" s="142">
        <f t="shared" si="23"/>
        <v>0</v>
      </c>
    </row>
    <row r="601" spans="1:8">
      <c r="A601" s="174">
        <v>271</v>
      </c>
      <c r="B601" s="186" t="s">
        <v>414</v>
      </c>
      <c r="C601" s="138"/>
      <c r="D601" s="136">
        <f>SUM(D602:D607)</f>
        <v>0</v>
      </c>
      <c r="E601" s="136">
        <f>SUM(E602:E607)</f>
        <v>0</v>
      </c>
      <c r="F601" s="136">
        <f>SUM(F602:F607)</f>
        <v>0</v>
      </c>
      <c r="G601" s="136">
        <f>SUM(G602:G607)</f>
        <v>0</v>
      </c>
      <c r="H601" s="142">
        <f t="shared" si="23"/>
        <v>0</v>
      </c>
    </row>
    <row r="602" spans="1:8">
      <c r="A602" s="166">
        <v>2711</v>
      </c>
      <c r="B602" s="132" t="s">
        <v>415</v>
      </c>
      <c r="C602" s="138"/>
      <c r="D602" s="137"/>
      <c r="E602" s="137"/>
      <c r="F602" s="137"/>
      <c r="G602" s="137"/>
      <c r="H602" s="142">
        <f t="shared" si="23"/>
        <v>0</v>
      </c>
    </row>
    <row r="603" spans="1:8">
      <c r="A603" s="166">
        <v>2712</v>
      </c>
      <c r="B603" s="132" t="s">
        <v>416</v>
      </c>
      <c r="C603" s="138"/>
      <c r="D603" s="137"/>
      <c r="E603" s="137"/>
      <c r="F603" s="137"/>
      <c r="G603" s="137"/>
      <c r="H603" s="142">
        <f t="shared" si="23"/>
        <v>0</v>
      </c>
    </row>
    <row r="604" spans="1:8">
      <c r="A604" s="166">
        <v>2713</v>
      </c>
      <c r="B604" s="132" t="s">
        <v>417</v>
      </c>
      <c r="C604" s="138"/>
      <c r="D604" s="137"/>
      <c r="E604" s="137"/>
      <c r="F604" s="137"/>
      <c r="G604" s="137"/>
      <c r="H604" s="142">
        <f t="shared" si="23"/>
        <v>0</v>
      </c>
    </row>
    <row r="605" spans="1:8">
      <c r="A605" s="166">
        <v>2714</v>
      </c>
      <c r="B605" s="132" t="s">
        <v>418</v>
      </c>
      <c r="C605" s="138"/>
      <c r="D605" s="137"/>
      <c r="E605" s="137"/>
      <c r="F605" s="137"/>
      <c r="G605" s="137"/>
      <c r="H605" s="142">
        <f t="shared" si="23"/>
        <v>0</v>
      </c>
    </row>
    <row r="606" spans="1:8">
      <c r="A606" s="166">
        <v>2717</v>
      </c>
      <c r="B606" s="132" t="s">
        <v>419</v>
      </c>
      <c r="C606" s="138"/>
      <c r="D606" s="137"/>
      <c r="E606" s="137"/>
      <c r="F606" s="137"/>
      <c r="G606" s="137"/>
      <c r="H606" s="142">
        <f t="shared" si="23"/>
        <v>0</v>
      </c>
    </row>
    <row r="607" spans="1:8">
      <c r="A607" s="166">
        <v>2719</v>
      </c>
      <c r="B607" s="132" t="s">
        <v>300</v>
      </c>
      <c r="C607" s="138"/>
      <c r="D607" s="136">
        <f>SUM(D608:D612)</f>
        <v>0</v>
      </c>
      <c r="E607" s="136">
        <f>SUM(E608:E612)</f>
        <v>0</v>
      </c>
      <c r="F607" s="136">
        <f>SUM(F608:F612)</f>
        <v>0</v>
      </c>
      <c r="G607" s="136">
        <f>SUM(G608:G612)</f>
        <v>0</v>
      </c>
      <c r="H607" s="142">
        <f t="shared" si="23"/>
        <v>0</v>
      </c>
    </row>
    <row r="608" spans="1:8">
      <c r="A608" s="166">
        <v>27191</v>
      </c>
      <c r="B608" s="132" t="s">
        <v>420</v>
      </c>
      <c r="C608" s="138"/>
      <c r="D608" s="137"/>
      <c r="E608" s="137"/>
      <c r="F608" s="137"/>
      <c r="G608" s="137"/>
      <c r="H608" s="142">
        <f t="shared" si="23"/>
        <v>0</v>
      </c>
    </row>
    <row r="609" spans="1:8">
      <c r="A609" s="166">
        <v>27192</v>
      </c>
      <c r="B609" s="132" t="s">
        <v>421</v>
      </c>
      <c r="C609" s="138"/>
      <c r="D609" s="137"/>
      <c r="E609" s="137"/>
      <c r="F609" s="137"/>
      <c r="G609" s="137"/>
      <c r="H609" s="142">
        <f t="shared" si="23"/>
        <v>0</v>
      </c>
    </row>
    <row r="610" spans="1:8">
      <c r="A610" s="166">
        <v>27193</v>
      </c>
      <c r="B610" s="132" t="s">
        <v>422</v>
      </c>
      <c r="C610" s="138"/>
      <c r="D610" s="137"/>
      <c r="E610" s="137"/>
      <c r="F610" s="137"/>
      <c r="G610" s="137"/>
      <c r="H610" s="142">
        <f t="shared" si="23"/>
        <v>0</v>
      </c>
    </row>
    <row r="611" spans="1:8">
      <c r="A611" s="166">
        <v>27194</v>
      </c>
      <c r="B611" s="132" t="s">
        <v>423</v>
      </c>
      <c r="C611" s="138"/>
      <c r="D611" s="137"/>
      <c r="E611" s="137"/>
      <c r="F611" s="137"/>
      <c r="G611" s="137"/>
      <c r="H611" s="142">
        <f t="shared" si="23"/>
        <v>0</v>
      </c>
    </row>
    <row r="612" spans="1:8">
      <c r="A612" s="166">
        <v>27197</v>
      </c>
      <c r="B612" s="132" t="s">
        <v>424</v>
      </c>
      <c r="C612" s="138"/>
      <c r="D612" s="137"/>
      <c r="E612" s="137"/>
      <c r="F612" s="137"/>
      <c r="G612" s="137"/>
      <c r="H612" s="142">
        <f t="shared" si="23"/>
        <v>0</v>
      </c>
    </row>
    <row r="613" spans="1:8">
      <c r="A613" s="167">
        <v>277</v>
      </c>
      <c r="B613" s="186" t="s">
        <v>425</v>
      </c>
      <c r="C613" s="138"/>
      <c r="D613" s="136">
        <f>SUM(D614:D619)</f>
        <v>0</v>
      </c>
      <c r="E613" s="136">
        <f>SUM(E614:E619)</f>
        <v>0</v>
      </c>
      <c r="F613" s="136">
        <f>SUM(F614:F619)</f>
        <v>0</v>
      </c>
      <c r="G613" s="136">
        <f>SUM(G614:G619)</f>
        <v>0</v>
      </c>
      <c r="H613" s="142">
        <f t="shared" si="23"/>
        <v>0</v>
      </c>
    </row>
    <row r="614" spans="1:8">
      <c r="A614" s="166">
        <v>2771</v>
      </c>
      <c r="B614" s="132" t="s">
        <v>415</v>
      </c>
      <c r="C614" s="138"/>
      <c r="D614" s="137"/>
      <c r="E614" s="137"/>
      <c r="F614" s="137"/>
      <c r="G614" s="137"/>
      <c r="H614" s="142">
        <f t="shared" si="23"/>
        <v>0</v>
      </c>
    </row>
    <row r="615" spans="1:8">
      <c r="A615" s="166">
        <v>2772</v>
      </c>
      <c r="B615" s="132" t="s">
        <v>416</v>
      </c>
      <c r="C615" s="138"/>
      <c r="D615" s="137"/>
      <c r="E615" s="137"/>
      <c r="F615" s="137"/>
      <c r="G615" s="137"/>
      <c r="H615" s="142">
        <f t="shared" si="23"/>
        <v>0</v>
      </c>
    </row>
    <row r="616" spans="1:8">
      <c r="A616" s="166">
        <v>2773</v>
      </c>
      <c r="B616" s="132" t="s">
        <v>417</v>
      </c>
      <c r="C616" s="138"/>
      <c r="D616" s="137"/>
      <c r="E616" s="137"/>
      <c r="F616" s="137"/>
      <c r="G616" s="137"/>
      <c r="H616" s="142">
        <f t="shared" si="23"/>
        <v>0</v>
      </c>
    </row>
    <row r="617" spans="1:8">
      <c r="A617" s="166">
        <v>2774</v>
      </c>
      <c r="B617" s="132" t="s">
        <v>418</v>
      </c>
      <c r="C617" s="138"/>
      <c r="D617" s="137"/>
      <c r="E617" s="137"/>
      <c r="F617" s="137"/>
      <c r="G617" s="137"/>
      <c r="H617" s="142">
        <f t="shared" si="23"/>
        <v>0</v>
      </c>
    </row>
    <row r="618" spans="1:8">
      <c r="A618" s="166">
        <v>2777</v>
      </c>
      <c r="B618" s="132" t="s">
        <v>419</v>
      </c>
      <c r="C618" s="138"/>
      <c r="D618" s="137"/>
      <c r="E618" s="137"/>
      <c r="F618" s="137"/>
      <c r="G618" s="137"/>
      <c r="H618" s="142">
        <f t="shared" si="23"/>
        <v>0</v>
      </c>
    </row>
    <row r="619" spans="1:8">
      <c r="A619" s="166">
        <v>2779</v>
      </c>
      <c r="B619" s="132" t="s">
        <v>300</v>
      </c>
      <c r="C619" s="138"/>
      <c r="D619" s="136">
        <f>SUM(D620:D624)</f>
        <v>0</v>
      </c>
      <c r="E619" s="136">
        <f>SUM(E620:E624)</f>
        <v>0</v>
      </c>
      <c r="F619" s="136">
        <f>SUM(F620:F624)</f>
        <v>0</v>
      </c>
      <c r="G619" s="136">
        <f>SUM(G620:G624)</f>
        <v>0</v>
      </c>
      <c r="H619" s="142">
        <f t="shared" si="23"/>
        <v>0</v>
      </c>
    </row>
    <row r="620" spans="1:8">
      <c r="A620" s="166">
        <v>27791</v>
      </c>
      <c r="B620" s="132" t="s">
        <v>420</v>
      </c>
      <c r="C620" s="138"/>
      <c r="D620" s="137"/>
      <c r="E620" s="137"/>
      <c r="F620" s="137"/>
      <c r="G620" s="137"/>
      <c r="H620" s="142">
        <f t="shared" si="23"/>
        <v>0</v>
      </c>
    </row>
    <row r="621" spans="1:8">
      <c r="A621" s="166">
        <v>27792</v>
      </c>
      <c r="B621" s="132" t="s">
        <v>421</v>
      </c>
      <c r="C621" s="138"/>
      <c r="D621" s="137"/>
      <c r="E621" s="137"/>
      <c r="F621" s="137"/>
      <c r="G621" s="137"/>
      <c r="H621" s="142">
        <f t="shared" si="23"/>
        <v>0</v>
      </c>
    </row>
    <row r="622" spans="1:8">
      <c r="A622" s="166">
        <v>27793</v>
      </c>
      <c r="B622" s="132" t="s">
        <v>422</v>
      </c>
      <c r="C622" s="138"/>
      <c r="D622" s="137"/>
      <c r="E622" s="137"/>
      <c r="F622" s="137"/>
      <c r="G622" s="137"/>
      <c r="H622" s="142">
        <f t="shared" si="23"/>
        <v>0</v>
      </c>
    </row>
    <row r="623" spans="1:8">
      <c r="A623" s="166">
        <v>27794</v>
      </c>
      <c r="B623" s="132" t="s">
        <v>423</v>
      </c>
      <c r="C623" s="138"/>
      <c r="D623" s="137"/>
      <c r="E623" s="137"/>
      <c r="F623" s="137"/>
      <c r="G623" s="137"/>
      <c r="H623" s="142">
        <f t="shared" si="23"/>
        <v>0</v>
      </c>
    </row>
    <row r="624" spans="1:8">
      <c r="A624" s="166">
        <v>27797</v>
      </c>
      <c r="B624" s="132" t="s">
        <v>424</v>
      </c>
      <c r="C624" s="138"/>
      <c r="D624" s="137"/>
      <c r="E624" s="137"/>
      <c r="F624" s="137"/>
      <c r="G624" s="137"/>
      <c r="H624" s="142">
        <f t="shared" si="23"/>
        <v>0</v>
      </c>
    </row>
    <row r="625" spans="1:8">
      <c r="A625" s="170">
        <v>28</v>
      </c>
      <c r="B625" s="149" t="s">
        <v>426</v>
      </c>
      <c r="C625" s="138"/>
      <c r="D625" s="136">
        <f>D626+D638</f>
        <v>0</v>
      </c>
      <c r="E625" s="136">
        <f>E626+E638</f>
        <v>0</v>
      </c>
      <c r="F625" s="136">
        <f>F626+F638</f>
        <v>0</v>
      </c>
      <c r="G625" s="136">
        <f>G626+G638</f>
        <v>0</v>
      </c>
      <c r="H625" s="142">
        <f t="shared" si="23"/>
        <v>0</v>
      </c>
    </row>
    <row r="626" spans="1:8">
      <c r="A626" s="167">
        <v>286</v>
      </c>
      <c r="B626" s="186" t="s">
        <v>427</v>
      </c>
      <c r="C626" s="138"/>
      <c r="D626" s="136">
        <f>SUM(D627:D632)</f>
        <v>0</v>
      </c>
      <c r="E626" s="136">
        <f>SUM(E627:E632)</f>
        <v>0</v>
      </c>
      <c r="F626" s="136">
        <f>SUM(F627:F632)</f>
        <v>0</v>
      </c>
      <c r="G626" s="136">
        <f>SUM(G627:G632)</f>
        <v>0</v>
      </c>
      <c r="H626" s="142">
        <f t="shared" si="23"/>
        <v>0</v>
      </c>
    </row>
    <row r="627" spans="1:8">
      <c r="A627" s="166">
        <v>2861</v>
      </c>
      <c r="B627" s="132" t="s">
        <v>415</v>
      </c>
      <c r="C627" s="138"/>
      <c r="D627" s="137"/>
      <c r="E627" s="137"/>
      <c r="F627" s="137"/>
      <c r="G627" s="137"/>
      <c r="H627" s="142">
        <f t="shared" si="23"/>
        <v>0</v>
      </c>
    </row>
    <row r="628" spans="1:8">
      <c r="A628" s="166">
        <v>2862</v>
      </c>
      <c r="B628" s="132" t="s">
        <v>416</v>
      </c>
      <c r="C628" s="138"/>
      <c r="D628" s="137"/>
      <c r="E628" s="137"/>
      <c r="F628" s="137"/>
      <c r="G628" s="137"/>
      <c r="H628" s="142">
        <f t="shared" si="23"/>
        <v>0</v>
      </c>
    </row>
    <row r="629" spans="1:8">
      <c r="A629" s="166">
        <v>2863</v>
      </c>
      <c r="B629" s="132" t="s">
        <v>417</v>
      </c>
      <c r="C629" s="138"/>
      <c r="D629" s="137"/>
      <c r="E629" s="137"/>
      <c r="F629" s="137"/>
      <c r="G629" s="137"/>
      <c r="H629" s="142">
        <f t="shared" si="23"/>
        <v>0</v>
      </c>
    </row>
    <row r="630" spans="1:8">
      <c r="A630" s="166">
        <v>2864</v>
      </c>
      <c r="B630" s="132" t="s">
        <v>418</v>
      </c>
      <c r="C630" s="138"/>
      <c r="D630" s="137"/>
      <c r="E630" s="137"/>
      <c r="F630" s="137"/>
      <c r="G630" s="137"/>
      <c r="H630" s="142">
        <f t="shared" si="23"/>
        <v>0</v>
      </c>
    </row>
    <row r="631" spans="1:8">
      <c r="A631" s="166">
        <v>2867</v>
      </c>
      <c r="B631" s="132" t="s">
        <v>419</v>
      </c>
      <c r="C631" s="138"/>
      <c r="D631" s="137"/>
      <c r="E631" s="137"/>
      <c r="F631" s="137"/>
      <c r="G631" s="137"/>
      <c r="H631" s="142">
        <f t="shared" si="23"/>
        <v>0</v>
      </c>
    </row>
    <row r="632" spans="1:8">
      <c r="A632" s="166">
        <v>2869</v>
      </c>
      <c r="B632" s="132" t="s">
        <v>300</v>
      </c>
      <c r="C632" s="138"/>
      <c r="D632" s="136">
        <f>SUM(D633:D637)</f>
        <v>0</v>
      </c>
      <c r="E632" s="136">
        <f>SUM(E633:E637)</f>
        <v>0</v>
      </c>
      <c r="F632" s="136">
        <f>SUM(F633:F637)</f>
        <v>0</v>
      </c>
      <c r="G632" s="136">
        <f>SUM(G633:G637)</f>
        <v>0</v>
      </c>
      <c r="H632" s="142">
        <f t="shared" si="23"/>
        <v>0</v>
      </c>
    </row>
    <row r="633" spans="1:8">
      <c r="A633" s="166">
        <v>28691</v>
      </c>
      <c r="B633" s="133" t="s">
        <v>420</v>
      </c>
      <c r="C633" s="138"/>
      <c r="D633" s="137"/>
      <c r="E633" s="137"/>
      <c r="F633" s="137"/>
      <c r="G633" s="137"/>
      <c r="H633" s="142">
        <f t="shared" si="23"/>
        <v>0</v>
      </c>
    </row>
    <row r="634" spans="1:8">
      <c r="A634" s="166">
        <v>28692</v>
      </c>
      <c r="B634" s="132" t="s">
        <v>421</v>
      </c>
      <c r="C634" s="138"/>
      <c r="D634" s="137"/>
      <c r="E634" s="137"/>
      <c r="F634" s="137"/>
      <c r="G634" s="137"/>
      <c r="H634" s="142">
        <f t="shared" si="23"/>
        <v>0</v>
      </c>
    </row>
    <row r="635" spans="1:8">
      <c r="A635" s="166">
        <v>28693</v>
      </c>
      <c r="B635" s="132" t="s">
        <v>422</v>
      </c>
      <c r="C635" s="138"/>
      <c r="D635" s="137"/>
      <c r="E635" s="137"/>
      <c r="F635" s="137"/>
      <c r="G635" s="137"/>
      <c r="H635" s="142">
        <f t="shared" si="23"/>
        <v>0</v>
      </c>
    </row>
    <row r="636" spans="1:8">
      <c r="A636" s="166">
        <v>28694</v>
      </c>
      <c r="B636" s="132" t="s">
        <v>428</v>
      </c>
      <c r="C636" s="138"/>
      <c r="D636" s="137"/>
      <c r="E636" s="137"/>
      <c r="F636" s="137"/>
      <c r="G636" s="137"/>
      <c r="H636" s="142">
        <f t="shared" si="23"/>
        <v>0</v>
      </c>
    </row>
    <row r="637" spans="1:8">
      <c r="A637" s="166">
        <v>28697</v>
      </c>
      <c r="B637" s="132" t="s">
        <v>424</v>
      </c>
      <c r="C637" s="138"/>
      <c r="D637" s="137"/>
      <c r="E637" s="137"/>
      <c r="F637" s="137"/>
      <c r="G637" s="137"/>
      <c r="H637" s="142">
        <f t="shared" si="23"/>
        <v>0</v>
      </c>
    </row>
    <row r="638" spans="1:8">
      <c r="A638" s="167">
        <v>288</v>
      </c>
      <c r="B638" s="186" t="s">
        <v>429</v>
      </c>
      <c r="C638" s="138"/>
      <c r="D638" s="136">
        <f>SUM(D639:D644)</f>
        <v>0</v>
      </c>
      <c r="E638" s="136">
        <f>SUM(E639:E644)</f>
        <v>0</v>
      </c>
      <c r="F638" s="136">
        <f>SUM(F639:F644)</f>
        <v>0</v>
      </c>
      <c r="G638" s="136">
        <f>SUM(G639:G644)</f>
        <v>0</v>
      </c>
      <c r="H638" s="142">
        <f t="shared" si="23"/>
        <v>0</v>
      </c>
    </row>
    <row r="639" spans="1:8">
      <c r="A639" s="166">
        <v>2881</v>
      </c>
      <c r="B639" s="132" t="s">
        <v>415</v>
      </c>
      <c r="C639" s="138"/>
      <c r="D639" s="137"/>
      <c r="E639" s="137"/>
      <c r="F639" s="137"/>
      <c r="G639" s="137"/>
      <c r="H639" s="142">
        <f t="shared" si="23"/>
        <v>0</v>
      </c>
    </row>
    <row r="640" spans="1:8">
      <c r="A640" s="166">
        <v>2882</v>
      </c>
      <c r="B640" s="132" t="s">
        <v>416</v>
      </c>
      <c r="C640" s="138"/>
      <c r="D640" s="137"/>
      <c r="E640" s="137"/>
      <c r="F640" s="137"/>
      <c r="G640" s="137"/>
      <c r="H640" s="142">
        <f t="shared" si="23"/>
        <v>0</v>
      </c>
    </row>
    <row r="641" spans="1:8">
      <c r="A641" s="166">
        <v>2883</v>
      </c>
      <c r="B641" s="132" t="s">
        <v>417</v>
      </c>
      <c r="C641" s="138"/>
      <c r="D641" s="137"/>
      <c r="E641" s="137"/>
      <c r="F641" s="137"/>
      <c r="G641" s="137"/>
      <c r="H641" s="142">
        <f t="shared" si="23"/>
        <v>0</v>
      </c>
    </row>
    <row r="642" spans="1:8">
      <c r="A642" s="166">
        <v>2884</v>
      </c>
      <c r="B642" s="132" t="s">
        <v>418</v>
      </c>
      <c r="C642" s="138"/>
      <c r="D642" s="137"/>
      <c r="E642" s="137"/>
      <c r="F642" s="137"/>
      <c r="G642" s="137"/>
      <c r="H642" s="142">
        <f t="shared" si="23"/>
        <v>0</v>
      </c>
    </row>
    <row r="643" spans="1:8">
      <c r="A643" s="166">
        <v>2887</v>
      </c>
      <c r="B643" s="132" t="s">
        <v>419</v>
      </c>
      <c r="C643" s="138"/>
      <c r="D643" s="137"/>
      <c r="E643" s="137"/>
      <c r="F643" s="137"/>
      <c r="G643" s="137"/>
      <c r="H643" s="142">
        <f t="shared" si="23"/>
        <v>0</v>
      </c>
    </row>
    <row r="644" spans="1:8">
      <c r="A644" s="166">
        <v>2889</v>
      </c>
      <c r="B644" s="132" t="s">
        <v>300</v>
      </c>
      <c r="C644" s="138"/>
      <c r="D644" s="136">
        <f>SUM(D645:D649)</f>
        <v>0</v>
      </c>
      <c r="E644" s="136">
        <f>SUM(E645:E649)</f>
        <v>0</v>
      </c>
      <c r="F644" s="136">
        <f>SUM(F645:F649)</f>
        <v>0</v>
      </c>
      <c r="G644" s="136">
        <f>SUM(G645:G649)</f>
        <v>0</v>
      </c>
      <c r="H644" s="142">
        <f t="shared" si="23"/>
        <v>0</v>
      </c>
    </row>
    <row r="645" spans="1:8">
      <c r="A645" s="166">
        <v>28891</v>
      </c>
      <c r="B645" s="132" t="s">
        <v>420</v>
      </c>
      <c r="C645" s="138"/>
      <c r="D645" s="137"/>
      <c r="E645" s="137"/>
      <c r="F645" s="137"/>
      <c r="G645" s="137"/>
      <c r="H645" s="142">
        <f t="shared" si="23"/>
        <v>0</v>
      </c>
    </row>
    <row r="646" spans="1:8">
      <c r="A646" s="166">
        <v>28892</v>
      </c>
      <c r="B646" s="132" t="s">
        <v>421</v>
      </c>
      <c r="C646" s="138"/>
      <c r="D646" s="137"/>
      <c r="E646" s="137"/>
      <c r="F646" s="137"/>
      <c r="G646" s="137"/>
      <c r="H646" s="142">
        <f t="shared" si="23"/>
        <v>0</v>
      </c>
    </row>
    <row r="647" spans="1:8">
      <c r="A647" s="166">
        <v>28893</v>
      </c>
      <c r="B647" s="132" t="s">
        <v>422</v>
      </c>
      <c r="C647" s="138"/>
      <c r="D647" s="137"/>
      <c r="E647" s="137"/>
      <c r="F647" s="137"/>
      <c r="G647" s="137"/>
      <c r="H647" s="142">
        <f t="shared" si="23"/>
        <v>0</v>
      </c>
    </row>
    <row r="648" spans="1:8">
      <c r="A648" s="166">
        <v>28894</v>
      </c>
      <c r="B648" s="132" t="s">
        <v>428</v>
      </c>
      <c r="C648" s="138"/>
      <c r="D648" s="137"/>
      <c r="E648" s="137"/>
      <c r="F648" s="137"/>
      <c r="G648" s="137"/>
      <c r="H648" s="142">
        <f t="shared" si="23"/>
        <v>0</v>
      </c>
    </row>
    <row r="649" spans="1:8">
      <c r="A649" s="166">
        <v>28897</v>
      </c>
      <c r="B649" s="133" t="s">
        <v>424</v>
      </c>
      <c r="C649" s="138"/>
      <c r="D649" s="137"/>
      <c r="E649" s="137"/>
      <c r="F649" s="137"/>
      <c r="G649" s="137"/>
      <c r="H649" s="142">
        <f t="shared" si="23"/>
        <v>0</v>
      </c>
    </row>
    <row r="650" spans="1:8">
      <c r="A650" s="148">
        <v>29</v>
      </c>
      <c r="B650" s="179" t="s">
        <v>430</v>
      </c>
      <c r="C650" s="136">
        <f>C653</f>
        <v>0</v>
      </c>
      <c r="D650" s="136">
        <f>SUM(D651:D652)</f>
        <v>0</v>
      </c>
      <c r="E650" s="136">
        <f>SUM(E651:E652)</f>
        <v>0</v>
      </c>
      <c r="F650" s="136">
        <f>SUM(F651:F652)</f>
        <v>0</v>
      </c>
      <c r="G650" s="136">
        <f>SUM(G651:G652)</f>
        <v>0</v>
      </c>
      <c r="H650" s="142">
        <f t="shared" ref="H650" si="24">SUM(C650:G650)</f>
        <v>0</v>
      </c>
    </row>
    <row r="651" spans="1:8">
      <c r="A651" s="164">
        <v>291</v>
      </c>
      <c r="B651" s="129" t="s">
        <v>431</v>
      </c>
      <c r="C651" s="138"/>
      <c r="D651" s="137"/>
      <c r="E651" s="137"/>
      <c r="F651" s="137"/>
      <c r="G651" s="137"/>
      <c r="H651" s="142">
        <f>SUM(D651:G651)</f>
        <v>0</v>
      </c>
    </row>
    <row r="652" spans="1:8">
      <c r="A652" s="164">
        <v>297</v>
      </c>
      <c r="B652" s="129" t="s">
        <v>432</v>
      </c>
      <c r="C652" s="138"/>
      <c r="D652" s="137"/>
      <c r="E652" s="137"/>
      <c r="F652" s="137"/>
      <c r="G652" s="137"/>
      <c r="H652" s="142">
        <f>SUM(D652:G652)</f>
        <v>0</v>
      </c>
    </row>
    <row r="653" spans="1:8">
      <c r="A653" s="281" t="s">
        <v>433</v>
      </c>
      <c r="B653" s="129" t="s">
        <v>434</v>
      </c>
      <c r="C653" s="137"/>
      <c r="D653" s="138"/>
      <c r="E653" s="138"/>
      <c r="F653" s="138"/>
      <c r="G653" s="138"/>
      <c r="H653" s="142">
        <f>C653</f>
        <v>0</v>
      </c>
    </row>
    <row r="654" spans="1:8">
      <c r="A654" s="148">
        <v>3</v>
      </c>
      <c r="B654" s="172" t="s">
        <v>435</v>
      </c>
      <c r="C654" s="136">
        <f>C655+C667+C672+C676+C678+C680+C681</f>
        <v>0</v>
      </c>
      <c r="D654" s="136">
        <f>D655+D667+D672+D676+D678+D680+D681</f>
        <v>0</v>
      </c>
      <c r="E654" s="136">
        <f>E655+E667+E672+E676+E678+E680+E681</f>
        <v>0</v>
      </c>
      <c r="F654" s="136">
        <f>F655+F667+F672+F676+F678+F680+F681</f>
        <v>0</v>
      </c>
      <c r="G654" s="136">
        <f>G655+G667+G672+G676+G678+G680+G681</f>
        <v>0</v>
      </c>
      <c r="H654" s="142">
        <f t="shared" ref="H654:H709" si="25">SUM(C654:G654)</f>
        <v>0</v>
      </c>
    </row>
    <row r="655" spans="1:8">
      <c r="A655" s="170">
        <v>31</v>
      </c>
      <c r="B655" s="149" t="s">
        <v>436</v>
      </c>
      <c r="C655" s="136">
        <f>+C657+C662</f>
        <v>0</v>
      </c>
      <c r="D655" s="136">
        <f>D656+D657+D662</f>
        <v>0</v>
      </c>
      <c r="E655" s="136">
        <f>E656+E657+E662</f>
        <v>0</v>
      </c>
      <c r="F655" s="136">
        <f>F656+F657+F662</f>
        <v>0</v>
      </c>
      <c r="G655" s="136">
        <f>G656+G657+G662</f>
        <v>0</v>
      </c>
      <c r="H655" s="142">
        <f t="shared" si="25"/>
        <v>0</v>
      </c>
    </row>
    <row r="656" spans="1:8">
      <c r="A656" s="164">
        <v>311</v>
      </c>
      <c r="B656" s="129" t="s">
        <v>437</v>
      </c>
      <c r="C656" s="138"/>
      <c r="D656" s="137"/>
      <c r="E656" s="137"/>
      <c r="F656" s="137"/>
      <c r="G656" s="137"/>
      <c r="H656" s="142">
        <f>SUM(D656:G656)</f>
        <v>0</v>
      </c>
    </row>
    <row r="657" spans="1:8">
      <c r="A657" s="164">
        <v>312</v>
      </c>
      <c r="B657" s="186" t="s">
        <v>438</v>
      </c>
      <c r="C657" s="136">
        <f>+C660</f>
        <v>0</v>
      </c>
      <c r="D657" s="136">
        <f>D658+D659+D661</f>
        <v>0</v>
      </c>
      <c r="E657" s="136">
        <f t="shared" ref="E657:G657" si="26">E658+E659+E661</f>
        <v>0</v>
      </c>
      <c r="F657" s="136">
        <f t="shared" si="26"/>
        <v>0</v>
      </c>
      <c r="G657" s="136">
        <f t="shared" si="26"/>
        <v>0</v>
      </c>
      <c r="H657" s="142">
        <f t="shared" si="25"/>
        <v>0</v>
      </c>
    </row>
    <row r="658" spans="1:8">
      <c r="A658" s="151">
        <v>3121</v>
      </c>
      <c r="B658" s="132" t="s">
        <v>438</v>
      </c>
      <c r="C658" s="138"/>
      <c r="D658" s="137"/>
      <c r="E658" s="137"/>
      <c r="F658" s="137"/>
      <c r="G658" s="137"/>
      <c r="H658" s="142">
        <f>SUM(D658:G658)</f>
        <v>0</v>
      </c>
    </row>
    <row r="659" spans="1:8">
      <c r="A659" s="151" t="s">
        <v>439</v>
      </c>
      <c r="B659" s="132" t="s">
        <v>440</v>
      </c>
      <c r="C659" s="138"/>
      <c r="D659" s="137"/>
      <c r="E659" s="137"/>
      <c r="F659" s="137"/>
      <c r="G659" s="137"/>
      <c r="H659" s="142">
        <f>SUM(D659:G659)</f>
        <v>0</v>
      </c>
    </row>
    <row r="660" spans="1:8">
      <c r="A660" s="163" t="s">
        <v>441</v>
      </c>
      <c r="B660" s="132" t="s">
        <v>442</v>
      </c>
      <c r="C660" s="137"/>
      <c r="D660" s="138"/>
      <c r="E660" s="138"/>
      <c r="F660" s="138"/>
      <c r="G660" s="138"/>
      <c r="H660" s="142">
        <f>C660</f>
        <v>0</v>
      </c>
    </row>
    <row r="661" spans="1:8">
      <c r="A661" s="151" t="s">
        <v>443</v>
      </c>
      <c r="B661" s="132" t="s">
        <v>444</v>
      </c>
      <c r="C661" s="138"/>
      <c r="D661" s="137"/>
      <c r="E661" s="137"/>
      <c r="F661" s="137"/>
      <c r="G661" s="137"/>
      <c r="H661" s="142">
        <f>SUM(D661:G661)</f>
        <v>0</v>
      </c>
    </row>
    <row r="662" spans="1:8">
      <c r="A662" s="164">
        <v>313</v>
      </c>
      <c r="B662" s="186" t="s">
        <v>445</v>
      </c>
      <c r="C662" s="136">
        <f>+C665</f>
        <v>0</v>
      </c>
      <c r="D662" s="136">
        <f>D663+D664+D666</f>
        <v>0</v>
      </c>
      <c r="E662" s="136">
        <f>E663+E664+E666</f>
        <v>0</v>
      </c>
      <c r="F662" s="136">
        <f>F663+F664+F666</f>
        <v>0</v>
      </c>
      <c r="G662" s="136">
        <f>G663+G664+G666</f>
        <v>0</v>
      </c>
      <c r="H662" s="142">
        <f t="shared" si="25"/>
        <v>0</v>
      </c>
    </row>
    <row r="663" spans="1:8">
      <c r="A663" s="151">
        <v>3131</v>
      </c>
      <c r="B663" s="132" t="s">
        <v>445</v>
      </c>
      <c r="C663" s="138"/>
      <c r="D663" s="137"/>
      <c r="E663" s="137"/>
      <c r="F663" s="137"/>
      <c r="G663" s="137"/>
      <c r="H663" s="142">
        <f>SUM(D663:G663)</f>
        <v>0</v>
      </c>
    </row>
    <row r="664" spans="1:8">
      <c r="A664" s="151" t="s">
        <v>446</v>
      </c>
      <c r="B664" s="132" t="s">
        <v>440</v>
      </c>
      <c r="C664" s="138"/>
      <c r="D664" s="137"/>
      <c r="E664" s="137"/>
      <c r="F664" s="137"/>
      <c r="G664" s="137"/>
      <c r="H664" s="142">
        <f>SUM(D664:G664)</f>
        <v>0</v>
      </c>
    </row>
    <row r="665" spans="1:8">
      <c r="A665" s="163" t="s">
        <v>447</v>
      </c>
      <c r="B665" s="132" t="s">
        <v>442</v>
      </c>
      <c r="C665" s="137"/>
      <c r="D665" s="138"/>
      <c r="E665" s="138"/>
      <c r="F665" s="138"/>
      <c r="G665" s="138"/>
      <c r="H665" s="142">
        <f>C665</f>
        <v>0</v>
      </c>
    </row>
    <row r="666" spans="1:8">
      <c r="A666" s="166" t="s">
        <v>448</v>
      </c>
      <c r="B666" s="132" t="s">
        <v>444</v>
      </c>
      <c r="C666" s="138"/>
      <c r="D666" s="137"/>
      <c r="E666" s="137"/>
      <c r="F666" s="137"/>
      <c r="G666" s="137"/>
      <c r="H666" s="142">
        <f>SUM(D666:G666)</f>
        <v>0</v>
      </c>
    </row>
    <row r="667" spans="1:8">
      <c r="A667" s="170">
        <v>32</v>
      </c>
      <c r="B667" s="149" t="s">
        <v>449</v>
      </c>
      <c r="C667" s="136">
        <f>+C669</f>
        <v>0</v>
      </c>
      <c r="D667" s="136">
        <f>SUM(D668:D669)</f>
        <v>0</v>
      </c>
      <c r="E667" s="136">
        <f>SUM(E668:E669)</f>
        <v>0</v>
      </c>
      <c r="F667" s="136">
        <f>SUM(F668:F669)</f>
        <v>0</v>
      </c>
      <c r="G667" s="136">
        <f>SUM(G668:G669)</f>
        <v>0</v>
      </c>
      <c r="H667" s="142">
        <f t="shared" si="25"/>
        <v>0</v>
      </c>
    </row>
    <row r="668" spans="1:8">
      <c r="A668" s="167">
        <v>321</v>
      </c>
      <c r="B668" s="186" t="s">
        <v>437</v>
      </c>
      <c r="C668" s="138"/>
      <c r="D668" s="137"/>
      <c r="E668" s="137"/>
      <c r="F668" s="137"/>
      <c r="G668" s="137"/>
      <c r="H668" s="142">
        <f>SUM(D668:G668)</f>
        <v>0</v>
      </c>
    </row>
    <row r="669" spans="1:8">
      <c r="A669" s="167">
        <v>322</v>
      </c>
      <c r="B669" s="186" t="s">
        <v>438</v>
      </c>
      <c r="C669" s="136">
        <f>+C671</f>
        <v>0</v>
      </c>
      <c r="D669" s="136">
        <f>D670</f>
        <v>0</v>
      </c>
      <c r="E669" s="136">
        <f t="shared" ref="E669:G669" si="27">E670</f>
        <v>0</v>
      </c>
      <c r="F669" s="136">
        <f t="shared" si="27"/>
        <v>0</v>
      </c>
      <c r="G669" s="136">
        <f t="shared" si="27"/>
        <v>0</v>
      </c>
      <c r="H669" s="142">
        <f t="shared" si="25"/>
        <v>0</v>
      </c>
    </row>
    <row r="670" spans="1:8">
      <c r="A670" s="166">
        <v>3221</v>
      </c>
      <c r="B670" s="132" t="s">
        <v>438</v>
      </c>
      <c r="C670" s="138"/>
      <c r="D670" s="137"/>
      <c r="E670" s="137"/>
      <c r="F670" s="137"/>
      <c r="G670" s="137"/>
      <c r="H670" s="142">
        <f>SUM(D670:G670)</f>
        <v>0</v>
      </c>
    </row>
    <row r="671" spans="1:8">
      <c r="A671" s="176" t="s">
        <v>450</v>
      </c>
      <c r="B671" s="132" t="s">
        <v>442</v>
      </c>
      <c r="C671" s="137"/>
      <c r="D671" s="138"/>
      <c r="E671" s="138"/>
      <c r="F671" s="138"/>
      <c r="G671" s="138"/>
      <c r="H671" s="142">
        <f>C671</f>
        <v>0</v>
      </c>
    </row>
    <row r="672" spans="1:8">
      <c r="A672" s="170">
        <v>34</v>
      </c>
      <c r="B672" s="149" t="s">
        <v>451</v>
      </c>
      <c r="C672" s="138"/>
      <c r="D672" s="136">
        <f>D673</f>
        <v>0</v>
      </c>
      <c r="E672" s="136">
        <f>E673</f>
        <v>0</v>
      </c>
      <c r="F672" s="136">
        <f>F673</f>
        <v>0</v>
      </c>
      <c r="G672" s="136">
        <f>G673</f>
        <v>0</v>
      </c>
      <c r="H672" s="142">
        <f>SUM(D672:G672)</f>
        <v>0</v>
      </c>
    </row>
    <row r="673" spans="1:10">
      <c r="A673" s="167">
        <v>341</v>
      </c>
      <c r="B673" s="186" t="s">
        <v>452</v>
      </c>
      <c r="C673" s="138"/>
      <c r="D673" s="136">
        <f>SUM(D674:D675)</f>
        <v>0</v>
      </c>
      <c r="E673" s="136">
        <f>SUM(E674:E675)</f>
        <v>0</v>
      </c>
      <c r="F673" s="136">
        <f>SUM(F674:F675)</f>
        <v>0</v>
      </c>
      <c r="G673" s="136">
        <f>SUM(G674:G675)</f>
        <v>0</v>
      </c>
      <c r="H673" s="142">
        <f t="shared" ref="H673:H681" si="28">SUM(D673:G673)</f>
        <v>0</v>
      </c>
    </row>
    <row r="674" spans="1:10">
      <c r="A674" s="166">
        <v>3411</v>
      </c>
      <c r="B674" s="132" t="s">
        <v>452</v>
      </c>
      <c r="C674" s="138"/>
      <c r="D674" s="137"/>
      <c r="E674" s="137"/>
      <c r="F674" s="137"/>
      <c r="G674" s="137"/>
      <c r="H674" s="142">
        <f t="shared" si="28"/>
        <v>0</v>
      </c>
    </row>
    <row r="675" spans="1:10">
      <c r="A675" s="166">
        <v>3419</v>
      </c>
      <c r="B675" s="132" t="s">
        <v>300</v>
      </c>
      <c r="C675" s="138"/>
      <c r="D675" s="137"/>
      <c r="E675" s="137"/>
      <c r="F675" s="137"/>
      <c r="G675" s="137"/>
      <c r="H675" s="142">
        <f t="shared" si="28"/>
        <v>0</v>
      </c>
    </row>
    <row r="676" spans="1:10">
      <c r="A676" s="170">
        <v>35</v>
      </c>
      <c r="B676" s="149" t="s">
        <v>453</v>
      </c>
      <c r="C676" s="138"/>
      <c r="D676" s="136">
        <f>D677</f>
        <v>0</v>
      </c>
      <c r="E676" s="136">
        <f>E677</f>
        <v>0</v>
      </c>
      <c r="F676" s="136">
        <f>F677</f>
        <v>0</v>
      </c>
      <c r="G676" s="136">
        <f>G677</f>
        <v>0</v>
      </c>
      <c r="H676" s="142">
        <f t="shared" si="28"/>
        <v>0</v>
      </c>
      <c r="J676" s="112"/>
    </row>
    <row r="677" spans="1:10">
      <c r="A677" s="130">
        <v>351</v>
      </c>
      <c r="B677" s="177" t="s">
        <v>454</v>
      </c>
      <c r="C677" s="138"/>
      <c r="D677" s="137"/>
      <c r="E677" s="137"/>
      <c r="F677" s="137"/>
      <c r="G677" s="137"/>
      <c r="H677" s="142">
        <f t="shared" si="28"/>
        <v>0</v>
      </c>
    </row>
    <row r="678" spans="1:10">
      <c r="A678" s="170">
        <v>36</v>
      </c>
      <c r="B678" s="149" t="s">
        <v>455</v>
      </c>
      <c r="C678" s="138"/>
      <c r="D678" s="136">
        <f>D679</f>
        <v>0</v>
      </c>
      <c r="E678" s="136">
        <f>E679</f>
        <v>0</v>
      </c>
      <c r="F678" s="136">
        <f>F679</f>
        <v>0</v>
      </c>
      <c r="G678" s="136">
        <f>G679</f>
        <v>0</v>
      </c>
      <c r="H678" s="142">
        <f t="shared" si="28"/>
        <v>0</v>
      </c>
    </row>
    <row r="679" spans="1:10">
      <c r="A679" s="130">
        <v>361</v>
      </c>
      <c r="B679" s="177" t="s">
        <v>456</v>
      </c>
      <c r="C679" s="138"/>
      <c r="D679" s="137"/>
      <c r="E679" s="137"/>
      <c r="F679" s="137"/>
      <c r="G679" s="137"/>
      <c r="H679" s="142">
        <f t="shared" si="28"/>
        <v>0</v>
      </c>
    </row>
    <row r="680" spans="1:10">
      <c r="A680" s="128">
        <v>362</v>
      </c>
      <c r="B680" s="129" t="s">
        <v>457</v>
      </c>
      <c r="C680" s="145"/>
      <c r="D680" s="139"/>
      <c r="E680" s="139"/>
      <c r="F680" s="139"/>
      <c r="G680" s="139"/>
      <c r="H680" s="142">
        <f t="shared" si="28"/>
        <v>0</v>
      </c>
    </row>
    <row r="681" spans="1:10">
      <c r="A681" s="128">
        <v>363</v>
      </c>
      <c r="B681" s="129" t="s">
        <v>458</v>
      </c>
      <c r="C681" s="145"/>
      <c r="D681" s="139"/>
      <c r="E681" s="139"/>
      <c r="F681" s="139"/>
      <c r="G681" s="139"/>
      <c r="H681" s="142">
        <f t="shared" si="28"/>
        <v>0</v>
      </c>
    </row>
    <row r="682" spans="1:10">
      <c r="A682" s="148">
        <v>4</v>
      </c>
      <c r="B682" s="172" t="s">
        <v>459</v>
      </c>
      <c r="C682" s="136">
        <f>C683</f>
        <v>0</v>
      </c>
      <c r="D682" s="136">
        <f>D683+D692+D698+D699+D702</f>
        <v>0</v>
      </c>
      <c r="E682" s="136">
        <f>E683+E692+E698+E699+E702</f>
        <v>0</v>
      </c>
      <c r="F682" s="136">
        <f>F683+F692+F698+F699+F702</f>
        <v>0</v>
      </c>
      <c r="G682" s="136">
        <f>G683+G692+G698+G699+G702</f>
        <v>0</v>
      </c>
      <c r="H682" s="142">
        <f t="shared" si="25"/>
        <v>0</v>
      </c>
    </row>
    <row r="683" spans="1:10">
      <c r="A683" s="170">
        <v>41</v>
      </c>
      <c r="B683" s="149" t="s">
        <v>460</v>
      </c>
      <c r="C683" s="136">
        <f>C690</f>
        <v>0</v>
      </c>
      <c r="D683" s="136">
        <f>D684+D685+D691</f>
        <v>0</v>
      </c>
      <c r="E683" s="136">
        <f>E684+E685+E691</f>
        <v>0</v>
      </c>
      <c r="F683" s="136">
        <f>F684+F685+F691</f>
        <v>0</v>
      </c>
      <c r="G683" s="136">
        <f>G684+G685+G691</f>
        <v>0</v>
      </c>
      <c r="H683" s="142">
        <f t="shared" si="25"/>
        <v>0</v>
      </c>
    </row>
    <row r="684" spans="1:10">
      <c r="A684" s="167">
        <v>411</v>
      </c>
      <c r="B684" s="186" t="s">
        <v>461</v>
      </c>
      <c r="C684" s="138"/>
      <c r="D684" s="137"/>
      <c r="E684" s="137"/>
      <c r="F684" s="137"/>
      <c r="G684" s="137"/>
      <c r="H684" s="142">
        <f>SUM(D684:G684)</f>
        <v>0</v>
      </c>
    </row>
    <row r="685" spans="1:10">
      <c r="A685" s="167">
        <v>412</v>
      </c>
      <c r="B685" s="186" t="s">
        <v>462</v>
      </c>
      <c r="C685" s="138"/>
      <c r="D685" s="136">
        <f>SUM(D686:D689)</f>
        <v>0</v>
      </c>
      <c r="E685" s="136">
        <f>SUM(E686:E689)</f>
        <v>0</v>
      </c>
      <c r="F685" s="136">
        <f>SUM(F686:F689)</f>
        <v>0</v>
      </c>
      <c r="G685" s="136">
        <f>SUM(G686:G689)</f>
        <v>0</v>
      </c>
      <c r="H685" s="142">
        <f t="shared" ref="H685:H689" si="29">SUM(D685:G685)</f>
        <v>0</v>
      </c>
    </row>
    <row r="686" spans="1:10">
      <c r="A686" s="166">
        <v>4121</v>
      </c>
      <c r="B686" s="132" t="s">
        <v>463</v>
      </c>
      <c r="C686" s="138"/>
      <c r="D686" s="137"/>
      <c r="E686" s="137"/>
      <c r="F686" s="137"/>
      <c r="G686" s="137"/>
      <c r="H686" s="142">
        <f t="shared" si="29"/>
        <v>0</v>
      </c>
    </row>
    <row r="687" spans="1:10">
      <c r="A687" s="166">
        <v>4122</v>
      </c>
      <c r="B687" s="132" t="s">
        <v>464</v>
      </c>
      <c r="C687" s="138"/>
      <c r="D687" s="137"/>
      <c r="E687" s="137"/>
      <c r="F687" s="137"/>
      <c r="G687" s="137"/>
      <c r="H687" s="142">
        <f t="shared" si="29"/>
        <v>0</v>
      </c>
    </row>
    <row r="688" spans="1:10">
      <c r="A688" s="176">
        <v>4123</v>
      </c>
      <c r="B688" s="132" t="s">
        <v>465</v>
      </c>
      <c r="C688" s="138"/>
      <c r="D688" s="137"/>
      <c r="E688" s="137"/>
      <c r="F688" s="137"/>
      <c r="G688" s="137"/>
      <c r="H688" s="142">
        <f t="shared" si="29"/>
        <v>0</v>
      </c>
    </row>
    <row r="689" spans="1:8">
      <c r="A689" s="176">
        <v>4127</v>
      </c>
      <c r="B689" s="132" t="s">
        <v>412</v>
      </c>
      <c r="C689" s="138"/>
      <c r="D689" s="137"/>
      <c r="E689" s="137"/>
      <c r="F689" s="137"/>
      <c r="G689" s="137"/>
      <c r="H689" s="142">
        <f t="shared" si="29"/>
        <v>0</v>
      </c>
    </row>
    <row r="690" spans="1:8">
      <c r="A690" s="171" t="s">
        <v>466</v>
      </c>
      <c r="B690" s="186" t="s">
        <v>467</v>
      </c>
      <c r="C690" s="137"/>
      <c r="D690" s="138"/>
      <c r="E690" s="138"/>
      <c r="F690" s="138"/>
      <c r="G690" s="138"/>
      <c r="H690" s="142">
        <f>C690</f>
        <v>0</v>
      </c>
    </row>
    <row r="691" spans="1:8">
      <c r="A691" s="167">
        <v>419</v>
      </c>
      <c r="B691" s="186" t="s">
        <v>468</v>
      </c>
      <c r="C691" s="138"/>
      <c r="D691" s="137"/>
      <c r="E691" s="137"/>
      <c r="F691" s="137"/>
      <c r="G691" s="137"/>
      <c r="H691" s="142">
        <f>SUM(D691:G691)</f>
        <v>0</v>
      </c>
    </row>
    <row r="692" spans="1:8">
      <c r="A692" s="170">
        <v>43</v>
      </c>
      <c r="B692" s="149" t="s">
        <v>469</v>
      </c>
      <c r="C692" s="138"/>
      <c r="D692" s="136">
        <f>SUM(D693:D697)</f>
        <v>0</v>
      </c>
      <c r="E692" s="136">
        <f>SUM(E693:E697)</f>
        <v>0</v>
      </c>
      <c r="F692" s="136">
        <f>SUM(F693:F697)</f>
        <v>0</v>
      </c>
      <c r="G692" s="136">
        <f>SUM(G693:G697)</f>
        <v>0</v>
      </c>
      <c r="H692" s="142">
        <f>SUM(D692:G692)</f>
        <v>0</v>
      </c>
    </row>
    <row r="693" spans="1:8">
      <c r="A693" s="130">
        <v>431</v>
      </c>
      <c r="B693" s="177" t="s">
        <v>470</v>
      </c>
      <c r="C693" s="138"/>
      <c r="D693" s="137"/>
      <c r="E693" s="137"/>
      <c r="F693" s="137"/>
      <c r="G693" s="137"/>
      <c r="H693" s="142">
        <f t="shared" ref="H693:H702" si="30">SUM(D693:G693)</f>
        <v>0</v>
      </c>
    </row>
    <row r="694" spans="1:8">
      <c r="A694" s="130">
        <v>432</v>
      </c>
      <c r="B694" s="177" t="s">
        <v>471</v>
      </c>
      <c r="C694" s="138"/>
      <c r="D694" s="137"/>
      <c r="E694" s="137"/>
      <c r="F694" s="137"/>
      <c r="G694" s="137"/>
      <c r="H694" s="142">
        <f t="shared" si="30"/>
        <v>0</v>
      </c>
    </row>
    <row r="695" spans="1:8">
      <c r="A695" s="130">
        <v>433</v>
      </c>
      <c r="B695" s="177" t="s">
        <v>472</v>
      </c>
      <c r="C695" s="138"/>
      <c r="D695" s="137"/>
      <c r="E695" s="137"/>
      <c r="F695" s="137"/>
      <c r="G695" s="137"/>
      <c r="H695" s="142">
        <f t="shared" si="30"/>
        <v>0</v>
      </c>
    </row>
    <row r="696" spans="1:8">
      <c r="A696" s="130">
        <v>434</v>
      </c>
      <c r="B696" s="177" t="s">
        <v>473</v>
      </c>
      <c r="C696" s="138"/>
      <c r="D696" s="137"/>
      <c r="E696" s="137"/>
      <c r="F696" s="137"/>
      <c r="G696" s="137"/>
      <c r="H696" s="142">
        <f t="shared" si="30"/>
        <v>0</v>
      </c>
    </row>
    <row r="697" spans="1:8">
      <c r="A697" s="130">
        <v>437</v>
      </c>
      <c r="B697" s="177" t="s">
        <v>474</v>
      </c>
      <c r="C697" s="138"/>
      <c r="D697" s="137"/>
      <c r="E697" s="137"/>
      <c r="F697" s="137"/>
      <c r="G697" s="137"/>
      <c r="H697" s="142">
        <f t="shared" si="30"/>
        <v>0</v>
      </c>
    </row>
    <row r="698" spans="1:8">
      <c r="A698" s="170">
        <v>44</v>
      </c>
      <c r="B698" s="149" t="s">
        <v>475</v>
      </c>
      <c r="C698" s="138"/>
      <c r="D698" s="137"/>
      <c r="E698" s="137"/>
      <c r="F698" s="137"/>
      <c r="G698" s="137"/>
      <c r="H698" s="142">
        <f t="shared" si="30"/>
        <v>0</v>
      </c>
    </row>
    <row r="699" spans="1:8">
      <c r="A699" s="170">
        <v>45</v>
      </c>
      <c r="B699" s="149" t="s">
        <v>476</v>
      </c>
      <c r="C699" s="138"/>
      <c r="D699" s="136">
        <f>SUM(D700:D701)</f>
        <v>0</v>
      </c>
      <c r="E699" s="136">
        <f>SUM(E700:E701)</f>
        <v>0</v>
      </c>
      <c r="F699" s="136">
        <f>SUM(F700:F701)</f>
        <v>0</v>
      </c>
      <c r="G699" s="136">
        <f>SUM(G700:G701)</f>
        <v>0</v>
      </c>
      <c r="H699" s="142">
        <f t="shared" si="30"/>
        <v>0</v>
      </c>
    </row>
    <row r="700" spans="1:8">
      <c r="A700" s="130">
        <v>451</v>
      </c>
      <c r="B700" s="177" t="s">
        <v>477</v>
      </c>
      <c r="C700" s="138"/>
      <c r="D700" s="137"/>
      <c r="E700" s="137"/>
      <c r="F700" s="137"/>
      <c r="G700" s="137"/>
      <c r="H700" s="142">
        <f>SUM(D700:G700)</f>
        <v>0</v>
      </c>
    </row>
    <row r="701" spans="1:8">
      <c r="A701" s="130">
        <v>452</v>
      </c>
      <c r="B701" s="177" t="s">
        <v>478</v>
      </c>
      <c r="C701" s="138"/>
      <c r="D701" s="137"/>
      <c r="E701" s="137"/>
      <c r="F701" s="137"/>
      <c r="G701" s="137"/>
      <c r="H701" s="142">
        <f t="shared" si="30"/>
        <v>0</v>
      </c>
    </row>
    <row r="702" spans="1:8">
      <c r="A702" s="170">
        <v>46</v>
      </c>
      <c r="B702" s="149" t="s">
        <v>479</v>
      </c>
      <c r="C702" s="138"/>
      <c r="D702" s="137"/>
      <c r="E702" s="137"/>
      <c r="F702" s="137"/>
      <c r="G702" s="137"/>
      <c r="H702" s="142">
        <f t="shared" si="30"/>
        <v>0</v>
      </c>
    </row>
    <row r="703" spans="1:8">
      <c r="A703" s="148">
        <v>5</v>
      </c>
      <c r="B703" s="172" t="s">
        <v>480</v>
      </c>
      <c r="C703" s="136">
        <f>SUM(C704:C706)</f>
        <v>0</v>
      </c>
      <c r="D703" s="136">
        <f>SUM(D704:D706)</f>
        <v>0</v>
      </c>
      <c r="E703" s="136">
        <f>SUM(E704:E706)</f>
        <v>0</v>
      </c>
      <c r="F703" s="136">
        <f>SUM(F704:F706)</f>
        <v>0</v>
      </c>
      <c r="G703" s="136">
        <f>SUM(G704:G706)</f>
        <v>0</v>
      </c>
      <c r="H703" s="142">
        <f t="shared" si="25"/>
        <v>0</v>
      </c>
    </row>
    <row r="704" spans="1:8">
      <c r="A704" s="170">
        <v>51</v>
      </c>
      <c r="B704" s="149" t="s">
        <v>481</v>
      </c>
      <c r="C704" s="137"/>
      <c r="D704" s="137"/>
      <c r="E704" s="137"/>
      <c r="F704" s="137"/>
      <c r="G704" s="137"/>
      <c r="H704" s="142">
        <f t="shared" si="25"/>
        <v>0</v>
      </c>
    </row>
    <row r="705" spans="1:8">
      <c r="A705" s="170">
        <v>52</v>
      </c>
      <c r="B705" s="149" t="s">
        <v>482</v>
      </c>
      <c r="C705" s="137"/>
      <c r="D705" s="137"/>
      <c r="E705" s="137"/>
      <c r="F705" s="137"/>
      <c r="G705" s="137"/>
      <c r="H705" s="142">
        <f t="shared" si="25"/>
        <v>0</v>
      </c>
    </row>
    <row r="706" spans="1:8">
      <c r="A706" s="148">
        <v>53</v>
      </c>
      <c r="B706" s="149" t="s">
        <v>483</v>
      </c>
      <c r="C706" s="137"/>
      <c r="D706" s="137"/>
      <c r="E706" s="137"/>
      <c r="F706" s="137"/>
      <c r="G706" s="137"/>
      <c r="H706" s="142">
        <f t="shared" si="25"/>
        <v>0</v>
      </c>
    </row>
    <row r="707" spans="1:8">
      <c r="A707" s="130">
        <v>531</v>
      </c>
      <c r="B707" s="178" t="s">
        <v>484</v>
      </c>
      <c r="C707" s="137"/>
      <c r="D707" s="137"/>
      <c r="E707" s="137"/>
      <c r="F707" s="137"/>
      <c r="G707" s="137"/>
      <c r="H707" s="142">
        <f t="shared" si="25"/>
        <v>0</v>
      </c>
    </row>
    <row r="708" spans="1:8">
      <c r="A708" s="155">
        <v>5371</v>
      </c>
      <c r="B708" s="178" t="s">
        <v>485</v>
      </c>
      <c r="C708" s="137"/>
      <c r="D708" s="137"/>
      <c r="E708" s="137"/>
      <c r="F708" s="137"/>
      <c r="G708" s="137"/>
      <c r="H708" s="142">
        <f t="shared" si="25"/>
        <v>0</v>
      </c>
    </row>
    <row r="709" spans="1:8">
      <c r="A709" s="151"/>
      <c r="B709" s="147" t="s">
        <v>486</v>
      </c>
      <c r="C709" s="136">
        <f>C10+C187+C654+C682+C703</f>
        <v>0</v>
      </c>
      <c r="D709" s="136">
        <f>D10+D187+D654+D682+D703</f>
        <v>0</v>
      </c>
      <c r="E709" s="136">
        <f>E10+E187+E654+E682+E703</f>
        <v>0</v>
      </c>
      <c r="F709" s="136">
        <f>F10+F187+F654+F682+F703</f>
        <v>0</v>
      </c>
      <c r="G709" s="136">
        <f>G10+G187+G654+G682+G703</f>
        <v>0</v>
      </c>
      <c r="H709" s="142">
        <f t="shared" si="25"/>
        <v>0</v>
      </c>
    </row>
    <row r="710" spans="1:8">
      <c r="A710" s="114"/>
      <c r="B710" s="115"/>
      <c r="C710" s="115"/>
      <c r="D710" s="115"/>
      <c r="E710" s="115"/>
      <c r="F710" s="115"/>
      <c r="G710" s="115"/>
    </row>
    <row r="711" spans="1:8">
      <c r="A711" s="114"/>
      <c r="B711" s="115"/>
      <c r="C711" s="115"/>
      <c r="D711" s="115"/>
      <c r="E711" s="115"/>
      <c r="F711" s="115"/>
      <c r="G711" s="115"/>
    </row>
    <row r="712" spans="1:8">
      <c r="A712" s="116"/>
      <c r="B712" s="117"/>
      <c r="C712" s="117"/>
      <c r="D712" s="117"/>
      <c r="E712" s="117"/>
      <c r="F712" s="117"/>
      <c r="G712" s="117"/>
    </row>
    <row r="713" spans="1:8">
      <c r="A713" s="207"/>
      <c r="B713" s="208"/>
      <c r="C713" s="209"/>
      <c r="D713" s="192"/>
      <c r="E713" s="193"/>
      <c r="F713" s="192"/>
      <c r="G713" s="194"/>
    </row>
    <row r="714" spans="1:8">
      <c r="A714" s="195"/>
      <c r="B714" s="196" t="s">
        <v>487</v>
      </c>
      <c r="C714" s="197" t="s">
        <v>700</v>
      </c>
      <c r="D714" s="198"/>
      <c r="E714" s="199" t="s">
        <v>701</v>
      </c>
      <c r="F714" s="200"/>
      <c r="G714" s="201" t="s">
        <v>486</v>
      </c>
    </row>
    <row r="715" spans="1:8">
      <c r="A715" s="202" t="s">
        <v>200</v>
      </c>
      <c r="B715" s="203" t="s">
        <v>702</v>
      </c>
      <c r="C715" s="204" t="s">
        <v>118</v>
      </c>
      <c r="D715" s="205" t="s">
        <v>115</v>
      </c>
      <c r="E715" s="205" t="s">
        <v>118</v>
      </c>
      <c r="F715" s="205" t="s">
        <v>115</v>
      </c>
      <c r="G715" s="206"/>
    </row>
    <row r="716" spans="1:8">
      <c r="A716" s="179">
        <v>1</v>
      </c>
      <c r="B716" s="180" t="s">
        <v>488</v>
      </c>
      <c r="C716" s="136">
        <f>C717+C734+C741+C751+C768+C800</f>
        <v>0</v>
      </c>
      <c r="D716" s="136">
        <f>D717+D734+D741+D751+D768+D800</f>
        <v>0</v>
      </c>
      <c r="E716" s="136">
        <f>E717+E734+E741+E751+E768+E800</f>
        <v>0</v>
      </c>
      <c r="F716" s="136">
        <f>F717+F734+F741+F751+F768+F800</f>
        <v>0</v>
      </c>
      <c r="G716" s="136">
        <f>SUM(C716:F716)</f>
        <v>0</v>
      </c>
      <c r="H716" s="64"/>
    </row>
    <row r="717" spans="1:8">
      <c r="A717" s="185">
        <v>112</v>
      </c>
      <c r="B717" s="186" t="s">
        <v>489</v>
      </c>
      <c r="C717" s="136">
        <f>C718+C721+C727+C733</f>
        <v>0</v>
      </c>
      <c r="D717" s="136">
        <f>D718+D721+D727+D733</f>
        <v>0</v>
      </c>
      <c r="E717" s="136">
        <f>E718+E721+E727+E733</f>
        <v>0</v>
      </c>
      <c r="F717" s="136">
        <f>F718+F721+F727+F733</f>
        <v>0</v>
      </c>
      <c r="G717" s="136">
        <f t="shared" ref="G717:G768" si="31">SUM(C717:F717)</f>
        <v>0</v>
      </c>
      <c r="H717" s="64"/>
    </row>
    <row r="718" spans="1:8">
      <c r="A718" s="133">
        <v>1121</v>
      </c>
      <c r="B718" s="132" t="s">
        <v>414</v>
      </c>
      <c r="C718" s="136">
        <f>SUM(C719:C720)</f>
        <v>0</v>
      </c>
      <c r="D718" s="136">
        <f>SUM(D719:D720)</f>
        <v>0</v>
      </c>
      <c r="E718" s="136">
        <f>SUM(E719:E720)</f>
        <v>0</v>
      </c>
      <c r="F718" s="136">
        <f>SUM(F719:F720)</f>
        <v>0</v>
      </c>
      <c r="G718" s="136">
        <f t="shared" si="31"/>
        <v>0</v>
      </c>
      <c r="H718" s="64"/>
    </row>
    <row r="719" spans="1:8">
      <c r="A719" s="131">
        <v>11211</v>
      </c>
      <c r="B719" s="132" t="s">
        <v>209</v>
      </c>
      <c r="C719" s="137"/>
      <c r="D719" s="137"/>
      <c r="E719" s="137"/>
      <c r="F719" s="137"/>
      <c r="G719" s="136">
        <f t="shared" si="31"/>
        <v>0</v>
      </c>
      <c r="H719" s="64"/>
    </row>
    <row r="720" spans="1:8">
      <c r="A720" s="131">
        <v>11219</v>
      </c>
      <c r="B720" s="132" t="s">
        <v>216</v>
      </c>
      <c r="C720" s="137"/>
      <c r="D720" s="137"/>
      <c r="E720" s="137"/>
      <c r="F720" s="137"/>
      <c r="G720" s="136">
        <f t="shared" si="31"/>
        <v>0</v>
      </c>
      <c r="H720" s="64"/>
    </row>
    <row r="721" spans="1:9">
      <c r="A721" s="131">
        <v>1125</v>
      </c>
      <c r="B721" s="132" t="s">
        <v>690</v>
      </c>
      <c r="C721" s="136">
        <f>SUM(C722:C724)</f>
        <v>0</v>
      </c>
      <c r="D721" s="136">
        <f>SUM(D722:D724)</f>
        <v>0</v>
      </c>
      <c r="E721" s="136">
        <f>SUM(E722:E724)</f>
        <v>0</v>
      </c>
      <c r="F721" s="136">
        <f>SUM(F722:F724)</f>
        <v>0</v>
      </c>
      <c r="G721" s="136">
        <f t="shared" si="31"/>
        <v>0</v>
      </c>
      <c r="H721" s="64"/>
    </row>
    <row r="722" spans="1:9">
      <c r="A722" s="131">
        <v>11251</v>
      </c>
      <c r="B722" s="132" t="s">
        <v>691</v>
      </c>
      <c r="C722" s="137"/>
      <c r="D722" s="137"/>
      <c r="E722" s="137"/>
      <c r="F722" s="137"/>
      <c r="G722" s="136">
        <f t="shared" si="31"/>
        <v>0</v>
      </c>
      <c r="H722" s="64"/>
    </row>
    <row r="723" spans="1:9">
      <c r="A723" s="131">
        <v>11252</v>
      </c>
      <c r="B723" s="132" t="s">
        <v>692</v>
      </c>
      <c r="C723" s="137"/>
      <c r="D723" s="137"/>
      <c r="E723" s="137"/>
      <c r="F723" s="137"/>
      <c r="G723" s="136">
        <f t="shared" si="31"/>
        <v>0</v>
      </c>
      <c r="H723" s="64"/>
    </row>
    <row r="724" spans="1:9">
      <c r="A724" s="131">
        <v>11259</v>
      </c>
      <c r="B724" s="132" t="s">
        <v>216</v>
      </c>
      <c r="C724" s="136">
        <f>SUM(C725:C726)</f>
        <v>0</v>
      </c>
      <c r="D724" s="136">
        <f>SUM(D725:D726)</f>
        <v>0</v>
      </c>
      <c r="E724" s="136">
        <f>SUM(E725:E726)</f>
        <v>0</v>
      </c>
      <c r="F724" s="136">
        <f>SUM(F725:F726)</f>
        <v>0</v>
      </c>
      <c r="G724" s="136">
        <f t="shared" si="31"/>
        <v>0</v>
      </c>
    </row>
    <row r="725" spans="1:9">
      <c r="A725" s="131">
        <v>112591</v>
      </c>
      <c r="B725" s="133" t="s">
        <v>693</v>
      </c>
      <c r="C725" s="137"/>
      <c r="D725" s="137"/>
      <c r="E725" s="137"/>
      <c r="F725" s="137"/>
      <c r="G725" s="136">
        <f t="shared" si="31"/>
        <v>0</v>
      </c>
    </row>
    <row r="726" spans="1:9">
      <c r="A726" s="131">
        <v>112592</v>
      </c>
      <c r="B726" s="133" t="s">
        <v>694</v>
      </c>
      <c r="C726" s="137"/>
      <c r="D726" s="137"/>
      <c r="E726" s="137"/>
      <c r="F726" s="137"/>
      <c r="G726" s="136">
        <f t="shared" si="31"/>
        <v>0</v>
      </c>
    </row>
    <row r="727" spans="1:9">
      <c r="A727" s="131">
        <v>1126</v>
      </c>
      <c r="B727" s="133" t="s">
        <v>695</v>
      </c>
      <c r="C727" s="136">
        <f>SUM(C728:C730)</f>
        <v>0</v>
      </c>
      <c r="D727" s="136">
        <f>SUM(D728:D730)</f>
        <v>0</v>
      </c>
      <c r="E727" s="136">
        <f>SUM(E728:E730)</f>
        <v>0</v>
      </c>
      <c r="F727" s="136">
        <f>SUM(F728:F730)</f>
        <v>0</v>
      </c>
      <c r="G727" s="136">
        <f t="shared" si="31"/>
        <v>0</v>
      </c>
    </row>
    <row r="728" spans="1:9">
      <c r="A728" s="131">
        <v>11261</v>
      </c>
      <c r="B728" s="133" t="s">
        <v>696</v>
      </c>
      <c r="C728" s="137"/>
      <c r="D728" s="137"/>
      <c r="E728" s="137"/>
      <c r="F728" s="137"/>
      <c r="G728" s="136">
        <f t="shared" si="31"/>
        <v>0</v>
      </c>
    </row>
    <row r="729" spans="1:9">
      <c r="A729" s="131">
        <v>11262</v>
      </c>
      <c r="B729" s="133" t="s">
        <v>697</v>
      </c>
      <c r="C729" s="137"/>
      <c r="D729" s="137"/>
      <c r="E729" s="137"/>
      <c r="F729" s="137"/>
      <c r="G729" s="136">
        <f t="shared" si="31"/>
        <v>0</v>
      </c>
    </row>
    <row r="730" spans="1:9">
      <c r="A730" s="131">
        <v>11269</v>
      </c>
      <c r="B730" s="133" t="s">
        <v>490</v>
      </c>
      <c r="C730" s="136">
        <f>SUM(C731:C732)</f>
        <v>0</v>
      </c>
      <c r="D730" s="136">
        <f>SUM(D731:D732)</f>
        <v>0</v>
      </c>
      <c r="E730" s="136">
        <f>SUM(E731:E732)</f>
        <v>0</v>
      </c>
      <c r="F730" s="136">
        <f>SUM(F731:F732)</f>
        <v>0</v>
      </c>
      <c r="G730" s="136">
        <f t="shared" si="31"/>
        <v>0</v>
      </c>
    </row>
    <row r="731" spans="1:9">
      <c r="A731" s="131">
        <v>112691</v>
      </c>
      <c r="B731" s="133" t="s">
        <v>491</v>
      </c>
      <c r="C731" s="137"/>
      <c r="D731" s="137"/>
      <c r="E731" s="137"/>
      <c r="F731" s="137"/>
      <c r="G731" s="136">
        <f t="shared" si="31"/>
        <v>0</v>
      </c>
    </row>
    <row r="732" spans="1:9">
      <c r="A732" s="131">
        <v>112692</v>
      </c>
      <c r="B732" s="133" t="s">
        <v>492</v>
      </c>
      <c r="C732" s="137"/>
      <c r="D732" s="137"/>
      <c r="E732" s="137"/>
      <c r="F732" s="137"/>
      <c r="G732" s="136">
        <f t="shared" si="31"/>
        <v>0</v>
      </c>
    </row>
    <row r="733" spans="1:9">
      <c r="A733" s="131">
        <v>1128</v>
      </c>
      <c r="B733" s="133" t="s">
        <v>698</v>
      </c>
      <c r="C733" s="137"/>
      <c r="D733" s="137"/>
      <c r="E733" s="137"/>
      <c r="F733" s="137"/>
      <c r="G733" s="136">
        <f t="shared" si="31"/>
        <v>0</v>
      </c>
    </row>
    <row r="734" spans="1:9">
      <c r="A734" s="179">
        <v>12</v>
      </c>
      <c r="B734" s="175" t="s">
        <v>493</v>
      </c>
      <c r="C734" s="136">
        <f>C735+C738</f>
        <v>0</v>
      </c>
      <c r="D734" s="136">
        <f>D735+D738</f>
        <v>0</v>
      </c>
      <c r="E734" s="136">
        <f>E735+E738</f>
        <v>0</v>
      </c>
      <c r="F734" s="136">
        <f>F735+F738</f>
        <v>0</v>
      </c>
      <c r="G734" s="136">
        <f t="shared" si="31"/>
        <v>0</v>
      </c>
    </row>
    <row r="735" spans="1:9">
      <c r="A735" s="131">
        <v>1215</v>
      </c>
      <c r="B735" s="133" t="s">
        <v>494</v>
      </c>
      <c r="C735" s="136">
        <f>SUM(C736:C737)</f>
        <v>0</v>
      </c>
      <c r="D735" s="136">
        <f>SUM(D736:D737)</f>
        <v>0</v>
      </c>
      <c r="E735" s="136">
        <f>SUM(E736:E737)</f>
        <v>0</v>
      </c>
      <c r="F735" s="136">
        <f>SUM(F736:F737)</f>
        <v>0</v>
      </c>
      <c r="G735" s="136">
        <f t="shared" si="31"/>
        <v>0</v>
      </c>
    </row>
    <row r="736" spans="1:9">
      <c r="A736" s="131">
        <v>12151</v>
      </c>
      <c r="B736" s="131" t="s">
        <v>495</v>
      </c>
      <c r="C736" s="137"/>
      <c r="D736" s="137"/>
      <c r="E736" s="137"/>
      <c r="F736" s="137"/>
      <c r="G736" s="136">
        <f t="shared" si="31"/>
        <v>0</v>
      </c>
      <c r="I736" s="112"/>
    </row>
    <row r="737" spans="1:9">
      <c r="A737" s="131">
        <v>12159</v>
      </c>
      <c r="B737" s="131" t="s">
        <v>496</v>
      </c>
      <c r="C737" s="137"/>
      <c r="D737" s="137"/>
      <c r="E737" s="137"/>
      <c r="F737" s="137"/>
      <c r="G737" s="136">
        <f t="shared" si="31"/>
        <v>0</v>
      </c>
      <c r="I737" s="112"/>
    </row>
    <row r="738" spans="1:9">
      <c r="A738" s="131">
        <v>1225</v>
      </c>
      <c r="B738" s="133" t="s">
        <v>497</v>
      </c>
      <c r="C738" s="136">
        <f>SUM(C739:C740)</f>
        <v>0</v>
      </c>
      <c r="D738" s="136">
        <f>SUM(D739:D740)</f>
        <v>0</v>
      </c>
      <c r="E738" s="136">
        <f>SUM(E739:E740)</f>
        <v>0</v>
      </c>
      <c r="F738" s="136">
        <f>SUM(F739:F740)</f>
        <v>0</v>
      </c>
      <c r="G738" s="136">
        <f t="shared" si="31"/>
        <v>0</v>
      </c>
    </row>
    <row r="739" spans="1:9">
      <c r="A739" s="131">
        <v>12251</v>
      </c>
      <c r="B739" s="133" t="s">
        <v>498</v>
      </c>
      <c r="C739" s="137"/>
      <c r="D739" s="137"/>
      <c r="E739" s="137"/>
      <c r="F739" s="137"/>
      <c r="G739" s="136">
        <f t="shared" si="31"/>
        <v>0</v>
      </c>
    </row>
    <row r="740" spans="1:9">
      <c r="A740" s="131">
        <v>12259</v>
      </c>
      <c r="B740" s="133" t="s">
        <v>496</v>
      </c>
      <c r="C740" s="137"/>
      <c r="D740" s="137"/>
      <c r="E740" s="137"/>
      <c r="F740" s="137"/>
      <c r="G740" s="136">
        <f t="shared" si="31"/>
        <v>0</v>
      </c>
    </row>
    <row r="741" spans="1:9">
      <c r="A741" s="179">
        <v>13</v>
      </c>
      <c r="B741" s="175" t="s">
        <v>499</v>
      </c>
      <c r="C741" s="136">
        <f>C742</f>
        <v>0</v>
      </c>
      <c r="D741" s="136">
        <f>D748</f>
        <v>0</v>
      </c>
      <c r="E741" s="136">
        <f>E742</f>
        <v>0</v>
      </c>
      <c r="F741" s="136">
        <f>F748</f>
        <v>0</v>
      </c>
      <c r="G741" s="136">
        <f t="shared" si="31"/>
        <v>0</v>
      </c>
    </row>
    <row r="742" spans="1:9">
      <c r="A742" s="187">
        <v>131</v>
      </c>
      <c r="B742" s="185" t="s">
        <v>257</v>
      </c>
      <c r="C742" s="136">
        <f>SUM(C743:C745)</f>
        <v>0</v>
      </c>
      <c r="D742" s="138"/>
      <c r="E742" s="136">
        <f>SUM(E743:E745)</f>
        <v>0</v>
      </c>
      <c r="F742" s="138"/>
      <c r="G742" s="136">
        <f>C742+E742</f>
        <v>0</v>
      </c>
    </row>
    <row r="743" spans="1:9">
      <c r="A743" s="151">
        <v>1311</v>
      </c>
      <c r="B743" s="133" t="s">
        <v>500</v>
      </c>
      <c r="C743" s="137"/>
      <c r="D743" s="138"/>
      <c r="E743" s="137"/>
      <c r="F743" s="138"/>
      <c r="G743" s="136">
        <f>C743+E743</f>
        <v>0</v>
      </c>
    </row>
    <row r="744" spans="1:9">
      <c r="A744" s="151">
        <v>1312</v>
      </c>
      <c r="B744" s="132" t="s">
        <v>501</v>
      </c>
      <c r="C744" s="137"/>
      <c r="D744" s="138"/>
      <c r="E744" s="137"/>
      <c r="F744" s="138"/>
      <c r="G744" s="136">
        <f t="shared" ref="G744:G747" si="32">C744+E744</f>
        <v>0</v>
      </c>
    </row>
    <row r="745" spans="1:9">
      <c r="A745" s="151">
        <v>1319</v>
      </c>
      <c r="B745" s="132" t="s">
        <v>390</v>
      </c>
      <c r="C745" s="136">
        <f>SUM(C746:C747)</f>
        <v>0</v>
      </c>
      <c r="D745" s="138"/>
      <c r="E745" s="136">
        <f>SUM(E746:E747)</f>
        <v>0</v>
      </c>
      <c r="F745" s="138"/>
      <c r="G745" s="136">
        <f t="shared" si="32"/>
        <v>0</v>
      </c>
    </row>
    <row r="746" spans="1:9">
      <c r="A746" s="151">
        <v>13191</v>
      </c>
      <c r="B746" s="132" t="s">
        <v>502</v>
      </c>
      <c r="C746" s="137"/>
      <c r="D746" s="138"/>
      <c r="E746" s="137"/>
      <c r="F746" s="138"/>
      <c r="G746" s="136">
        <f t="shared" si="32"/>
        <v>0</v>
      </c>
    </row>
    <row r="747" spans="1:9">
      <c r="A747" s="151">
        <v>13192</v>
      </c>
      <c r="B747" s="132" t="s">
        <v>503</v>
      </c>
      <c r="C747" s="137"/>
      <c r="D747" s="138"/>
      <c r="E747" s="137"/>
      <c r="F747" s="138"/>
      <c r="G747" s="136">
        <f t="shared" si="32"/>
        <v>0</v>
      </c>
    </row>
    <row r="748" spans="1:9">
      <c r="A748" s="187">
        <v>132</v>
      </c>
      <c r="B748" s="186" t="s">
        <v>504</v>
      </c>
      <c r="C748" s="138"/>
      <c r="D748" s="136">
        <f>SUM(D749:D750)</f>
        <v>0</v>
      </c>
      <c r="E748" s="138"/>
      <c r="F748" s="136">
        <f>SUM(F749:F750)</f>
        <v>0</v>
      </c>
      <c r="G748" s="136">
        <f>D748+F748</f>
        <v>0</v>
      </c>
    </row>
    <row r="749" spans="1:9">
      <c r="A749" s="151">
        <v>1321</v>
      </c>
      <c r="B749" s="132" t="s">
        <v>505</v>
      </c>
      <c r="C749" s="138"/>
      <c r="D749" s="137"/>
      <c r="E749" s="138"/>
      <c r="F749" s="137"/>
      <c r="G749" s="136">
        <f t="shared" ref="G749:G750" si="33">D749+F749</f>
        <v>0</v>
      </c>
    </row>
    <row r="750" spans="1:9">
      <c r="A750" s="151">
        <v>1329</v>
      </c>
      <c r="B750" s="132" t="s">
        <v>264</v>
      </c>
      <c r="C750" s="138"/>
      <c r="D750" s="137"/>
      <c r="E750" s="138"/>
      <c r="F750" s="137"/>
      <c r="G750" s="136">
        <f t="shared" si="33"/>
        <v>0</v>
      </c>
    </row>
    <row r="751" spans="1:9">
      <c r="A751" s="179">
        <v>16</v>
      </c>
      <c r="B751" s="149" t="s">
        <v>506</v>
      </c>
      <c r="C751" s="136">
        <f>C752</f>
        <v>0</v>
      </c>
      <c r="D751" s="136">
        <f>D764</f>
        <v>0</v>
      </c>
      <c r="E751" s="136">
        <f>E752</f>
        <v>0</v>
      </c>
      <c r="F751" s="136">
        <f>F764</f>
        <v>0</v>
      </c>
      <c r="G751" s="136">
        <f t="shared" si="31"/>
        <v>0</v>
      </c>
    </row>
    <row r="752" spans="1:9">
      <c r="A752" s="187">
        <v>161</v>
      </c>
      <c r="B752" s="186" t="s">
        <v>507</v>
      </c>
      <c r="C752" s="136">
        <f>C753+C756+C759</f>
        <v>0</v>
      </c>
      <c r="D752" s="138"/>
      <c r="E752" s="136">
        <f>E753+E756+E759</f>
        <v>0</v>
      </c>
      <c r="F752" s="138"/>
      <c r="G752" s="136">
        <f>C752+E752</f>
        <v>0</v>
      </c>
    </row>
    <row r="753" spans="1:7" s="64" customFormat="1">
      <c r="A753" s="151">
        <v>1611</v>
      </c>
      <c r="B753" s="132" t="s">
        <v>67</v>
      </c>
      <c r="C753" s="136">
        <f>SUM(C754:C755)</f>
        <v>0</v>
      </c>
      <c r="D753" s="138"/>
      <c r="E753" s="136">
        <f>SUM(E754:E755)</f>
        <v>0</v>
      </c>
      <c r="F753" s="138"/>
      <c r="G753" s="136">
        <f t="shared" ref="G753:G763" si="34">C753+E753</f>
        <v>0</v>
      </c>
    </row>
    <row r="754" spans="1:7" s="64" customFormat="1">
      <c r="A754" s="151">
        <v>16111</v>
      </c>
      <c r="B754" s="132" t="s">
        <v>508</v>
      </c>
      <c r="C754" s="137"/>
      <c r="D754" s="138"/>
      <c r="E754" s="137"/>
      <c r="F754" s="138"/>
      <c r="G754" s="136">
        <f t="shared" si="34"/>
        <v>0</v>
      </c>
    </row>
    <row r="755" spans="1:7" s="64" customFormat="1">
      <c r="A755" s="151">
        <v>16112</v>
      </c>
      <c r="B755" s="132" t="s">
        <v>509</v>
      </c>
      <c r="C755" s="137"/>
      <c r="D755" s="138"/>
      <c r="E755" s="137"/>
      <c r="F755" s="138"/>
      <c r="G755" s="136">
        <f t="shared" si="34"/>
        <v>0</v>
      </c>
    </row>
    <row r="756" spans="1:7" s="64" customFormat="1">
      <c r="A756" s="151">
        <v>1612</v>
      </c>
      <c r="B756" s="132" t="s">
        <v>273</v>
      </c>
      <c r="C756" s="136">
        <f>SUM(C757:C758)</f>
        <v>0</v>
      </c>
      <c r="D756" s="138"/>
      <c r="E756" s="136">
        <f>SUM(E757:E758)</f>
        <v>0</v>
      </c>
      <c r="F756" s="138"/>
      <c r="G756" s="136">
        <f t="shared" si="34"/>
        <v>0</v>
      </c>
    </row>
    <row r="757" spans="1:7" s="64" customFormat="1">
      <c r="A757" s="151">
        <v>16121</v>
      </c>
      <c r="B757" s="132" t="s">
        <v>510</v>
      </c>
      <c r="C757" s="137"/>
      <c r="D757" s="138"/>
      <c r="E757" s="137"/>
      <c r="F757" s="138"/>
      <c r="G757" s="136">
        <f t="shared" si="34"/>
        <v>0</v>
      </c>
    </row>
    <row r="758" spans="1:7" s="64" customFormat="1">
      <c r="A758" s="166">
        <v>16122</v>
      </c>
      <c r="B758" s="132" t="s">
        <v>511</v>
      </c>
      <c r="C758" s="137"/>
      <c r="D758" s="138"/>
      <c r="E758" s="137"/>
      <c r="F758" s="138"/>
      <c r="G758" s="136">
        <f t="shared" si="34"/>
        <v>0</v>
      </c>
    </row>
    <row r="759" spans="1:7" s="64" customFormat="1">
      <c r="A759" s="166">
        <v>1619</v>
      </c>
      <c r="B759" s="132" t="s">
        <v>260</v>
      </c>
      <c r="C759" s="136">
        <f>SUM(C760:C763)</f>
        <v>0</v>
      </c>
      <c r="D759" s="138"/>
      <c r="E759" s="136">
        <f>SUM(E760:E763)</f>
        <v>0</v>
      </c>
      <c r="F759" s="138"/>
      <c r="G759" s="136">
        <f t="shared" si="34"/>
        <v>0</v>
      </c>
    </row>
    <row r="760" spans="1:7" s="64" customFormat="1">
      <c r="A760" s="166">
        <v>16191</v>
      </c>
      <c r="B760" s="132" t="s">
        <v>512</v>
      </c>
      <c r="C760" s="137"/>
      <c r="D760" s="138"/>
      <c r="E760" s="137"/>
      <c r="F760" s="138"/>
      <c r="G760" s="136">
        <f t="shared" si="34"/>
        <v>0</v>
      </c>
    </row>
    <row r="761" spans="1:7" s="64" customFormat="1">
      <c r="A761" s="166">
        <v>16192</v>
      </c>
      <c r="B761" s="132" t="s">
        <v>513</v>
      </c>
      <c r="C761" s="137"/>
      <c r="D761" s="138"/>
      <c r="E761" s="137"/>
      <c r="F761" s="138"/>
      <c r="G761" s="136">
        <f t="shared" si="34"/>
        <v>0</v>
      </c>
    </row>
    <row r="762" spans="1:7" s="64" customFormat="1">
      <c r="A762" s="166">
        <v>16193</v>
      </c>
      <c r="B762" s="132" t="s">
        <v>514</v>
      </c>
      <c r="C762" s="137"/>
      <c r="D762" s="138"/>
      <c r="E762" s="137"/>
      <c r="F762" s="138"/>
      <c r="G762" s="136">
        <f t="shared" si="34"/>
        <v>0</v>
      </c>
    </row>
    <row r="763" spans="1:7" s="64" customFormat="1">
      <c r="A763" s="166">
        <v>16194</v>
      </c>
      <c r="B763" s="132" t="s">
        <v>515</v>
      </c>
      <c r="C763" s="137"/>
      <c r="D763" s="138"/>
      <c r="E763" s="137"/>
      <c r="F763" s="138"/>
      <c r="G763" s="136">
        <f t="shared" si="34"/>
        <v>0</v>
      </c>
    </row>
    <row r="764" spans="1:7" s="64" customFormat="1">
      <c r="A764" s="128">
        <v>162</v>
      </c>
      <c r="B764" s="186" t="s">
        <v>516</v>
      </c>
      <c r="C764" s="138"/>
      <c r="D764" s="136">
        <f>SUM(D765:D767)</f>
        <v>0</v>
      </c>
      <c r="E764" s="138"/>
      <c r="F764" s="136">
        <f>SUM(F765:F767)</f>
        <v>0</v>
      </c>
      <c r="G764" s="136">
        <f>D764+F764</f>
        <v>0</v>
      </c>
    </row>
    <row r="765" spans="1:7" s="64" customFormat="1">
      <c r="A765" s="151">
        <v>1621</v>
      </c>
      <c r="B765" s="132" t="s">
        <v>517</v>
      </c>
      <c r="C765" s="138"/>
      <c r="D765" s="137"/>
      <c r="E765" s="138"/>
      <c r="F765" s="137"/>
      <c r="G765" s="136">
        <f t="shared" ref="G765:G767" si="35">D765+F765</f>
        <v>0</v>
      </c>
    </row>
    <row r="766" spans="1:7" s="64" customFormat="1">
      <c r="A766" s="151">
        <v>1622</v>
      </c>
      <c r="B766" s="132" t="s">
        <v>518</v>
      </c>
      <c r="C766" s="138"/>
      <c r="D766" s="137"/>
      <c r="E766" s="138"/>
      <c r="F766" s="137"/>
      <c r="G766" s="136">
        <f t="shared" si="35"/>
        <v>0</v>
      </c>
    </row>
    <row r="767" spans="1:7" s="64" customFormat="1">
      <c r="A767" s="151">
        <v>1629</v>
      </c>
      <c r="B767" s="132" t="s">
        <v>68</v>
      </c>
      <c r="C767" s="138"/>
      <c r="D767" s="137"/>
      <c r="E767" s="138"/>
      <c r="F767" s="137"/>
      <c r="G767" s="136">
        <f t="shared" si="35"/>
        <v>0</v>
      </c>
    </row>
    <row r="768" spans="1:7" s="64" customFormat="1">
      <c r="A768" s="148">
        <v>17</v>
      </c>
      <c r="B768" s="149" t="s">
        <v>519</v>
      </c>
      <c r="C768" s="136">
        <f>C769+C794</f>
        <v>0</v>
      </c>
      <c r="D768" s="136">
        <f>D786+D794</f>
        <v>0</v>
      </c>
      <c r="E768" s="136">
        <f>E769+E794</f>
        <v>0</v>
      </c>
      <c r="F768" s="136">
        <f>F786+F794</f>
        <v>0</v>
      </c>
      <c r="G768" s="136">
        <f t="shared" si="31"/>
        <v>0</v>
      </c>
    </row>
    <row r="769" spans="1:7" s="64" customFormat="1">
      <c r="A769" s="187">
        <v>171</v>
      </c>
      <c r="B769" s="186" t="s">
        <v>520</v>
      </c>
      <c r="C769" s="136">
        <f>C770+C773+C776+C779</f>
        <v>0</v>
      </c>
      <c r="D769" s="138"/>
      <c r="E769" s="136">
        <f>E770+E773+E776+E779</f>
        <v>0</v>
      </c>
      <c r="F769" s="138"/>
      <c r="G769" s="136">
        <f>C769+E769</f>
        <v>0</v>
      </c>
    </row>
    <row r="770" spans="1:7" s="64" customFormat="1">
      <c r="A770" s="151">
        <v>1711</v>
      </c>
      <c r="B770" s="132" t="s">
        <v>521</v>
      </c>
      <c r="C770" s="136">
        <f>SUM(C771:C772)</f>
        <v>0</v>
      </c>
      <c r="D770" s="138"/>
      <c r="E770" s="136">
        <f>SUM(E771:E772)</f>
        <v>0</v>
      </c>
      <c r="F770" s="138"/>
      <c r="G770" s="136">
        <f t="shared" ref="G770:G785" si="36">C770+E770</f>
        <v>0</v>
      </c>
    </row>
    <row r="771" spans="1:7" s="64" customFormat="1">
      <c r="A771" s="151">
        <v>17111</v>
      </c>
      <c r="B771" s="132" t="s">
        <v>522</v>
      </c>
      <c r="C771" s="137"/>
      <c r="D771" s="138"/>
      <c r="E771" s="137"/>
      <c r="F771" s="138"/>
      <c r="G771" s="136">
        <f t="shared" si="36"/>
        <v>0</v>
      </c>
    </row>
    <row r="772" spans="1:7" s="64" customFormat="1">
      <c r="A772" s="151">
        <v>17112</v>
      </c>
      <c r="B772" s="132" t="s">
        <v>523</v>
      </c>
      <c r="C772" s="137"/>
      <c r="D772" s="138"/>
      <c r="E772" s="137"/>
      <c r="F772" s="138"/>
      <c r="G772" s="136">
        <f t="shared" si="36"/>
        <v>0</v>
      </c>
    </row>
    <row r="773" spans="1:7" s="64" customFormat="1">
      <c r="A773" s="151">
        <v>1712</v>
      </c>
      <c r="B773" s="132" t="s">
        <v>524</v>
      </c>
      <c r="C773" s="136">
        <f>SUM(C774:C775)</f>
        <v>0</v>
      </c>
      <c r="D773" s="138"/>
      <c r="E773" s="136">
        <f>SUM(E774:E775)</f>
        <v>0</v>
      </c>
      <c r="F773" s="138"/>
      <c r="G773" s="136">
        <f t="shared" si="36"/>
        <v>0</v>
      </c>
    </row>
    <row r="774" spans="1:7" s="64" customFormat="1">
      <c r="A774" s="151">
        <v>17121</v>
      </c>
      <c r="B774" s="132" t="s">
        <v>522</v>
      </c>
      <c r="C774" s="137"/>
      <c r="D774" s="138"/>
      <c r="E774" s="137"/>
      <c r="F774" s="138"/>
      <c r="G774" s="136">
        <f t="shared" si="36"/>
        <v>0</v>
      </c>
    </row>
    <row r="775" spans="1:7" s="64" customFormat="1">
      <c r="A775" s="151">
        <v>17122</v>
      </c>
      <c r="B775" s="132" t="s">
        <v>523</v>
      </c>
      <c r="C775" s="137"/>
      <c r="D775" s="138"/>
      <c r="E775" s="137"/>
      <c r="F775" s="138"/>
      <c r="G775" s="136">
        <f t="shared" si="36"/>
        <v>0</v>
      </c>
    </row>
    <row r="776" spans="1:7" s="64" customFormat="1">
      <c r="A776" s="151">
        <v>1713</v>
      </c>
      <c r="B776" s="132" t="s">
        <v>525</v>
      </c>
      <c r="C776" s="136">
        <f>SUM(C777:C778)</f>
        <v>0</v>
      </c>
      <c r="D776" s="138"/>
      <c r="E776" s="136">
        <f>SUM(E777:E778)</f>
        <v>0</v>
      </c>
      <c r="F776" s="138"/>
      <c r="G776" s="136">
        <f t="shared" si="36"/>
        <v>0</v>
      </c>
    </row>
    <row r="777" spans="1:7" s="64" customFormat="1">
      <c r="A777" s="151">
        <v>17131</v>
      </c>
      <c r="B777" s="132" t="s">
        <v>522</v>
      </c>
      <c r="C777" s="137"/>
      <c r="D777" s="138"/>
      <c r="E777" s="137"/>
      <c r="F777" s="138"/>
      <c r="G777" s="136">
        <f t="shared" si="36"/>
        <v>0</v>
      </c>
    </row>
    <row r="778" spans="1:7" s="64" customFormat="1">
      <c r="A778" s="151">
        <v>17132</v>
      </c>
      <c r="B778" s="132" t="s">
        <v>523</v>
      </c>
      <c r="C778" s="137"/>
      <c r="D778" s="138"/>
      <c r="E778" s="137"/>
      <c r="F778" s="138"/>
      <c r="G778" s="136">
        <f t="shared" si="36"/>
        <v>0</v>
      </c>
    </row>
    <row r="779" spans="1:7" s="64" customFormat="1">
      <c r="A779" s="151">
        <v>1719</v>
      </c>
      <c r="B779" s="132" t="s">
        <v>300</v>
      </c>
      <c r="C779" s="136">
        <f>SUM(C780:C785)</f>
        <v>0</v>
      </c>
      <c r="D779" s="138"/>
      <c r="E779" s="136">
        <f>SUM(E780:E785)</f>
        <v>0</v>
      </c>
      <c r="F779" s="138"/>
      <c r="G779" s="136">
        <f t="shared" si="36"/>
        <v>0</v>
      </c>
    </row>
    <row r="780" spans="1:7" s="64" customFormat="1">
      <c r="A780" s="151">
        <v>17191</v>
      </c>
      <c r="B780" s="132" t="s">
        <v>526</v>
      </c>
      <c r="C780" s="137"/>
      <c r="D780" s="138"/>
      <c r="E780" s="137"/>
      <c r="F780" s="138"/>
      <c r="G780" s="136">
        <f t="shared" si="36"/>
        <v>0</v>
      </c>
    </row>
    <row r="781" spans="1:7" s="64" customFormat="1">
      <c r="A781" s="151">
        <v>17192</v>
      </c>
      <c r="B781" s="132" t="s">
        <v>527</v>
      </c>
      <c r="C781" s="137"/>
      <c r="D781" s="138"/>
      <c r="E781" s="137"/>
      <c r="F781" s="138"/>
      <c r="G781" s="136">
        <f t="shared" si="36"/>
        <v>0</v>
      </c>
    </row>
    <row r="782" spans="1:7" s="64" customFormat="1">
      <c r="A782" s="151">
        <v>17193</v>
      </c>
      <c r="B782" s="132" t="s">
        <v>528</v>
      </c>
      <c r="C782" s="137"/>
      <c r="D782" s="138"/>
      <c r="E782" s="137"/>
      <c r="F782" s="138"/>
      <c r="G782" s="136">
        <f t="shared" si="36"/>
        <v>0</v>
      </c>
    </row>
    <row r="783" spans="1:7" s="64" customFormat="1">
      <c r="A783" s="151">
        <v>17194</v>
      </c>
      <c r="B783" s="132" t="s">
        <v>529</v>
      </c>
      <c r="C783" s="137"/>
      <c r="D783" s="138"/>
      <c r="E783" s="137"/>
      <c r="F783" s="138"/>
      <c r="G783" s="136">
        <f t="shared" si="36"/>
        <v>0</v>
      </c>
    </row>
    <row r="784" spans="1:7" s="64" customFormat="1">
      <c r="A784" s="151">
        <v>17195</v>
      </c>
      <c r="B784" s="132" t="s">
        <v>530</v>
      </c>
      <c r="C784" s="137"/>
      <c r="D784" s="138"/>
      <c r="E784" s="137"/>
      <c r="F784" s="138"/>
      <c r="G784" s="136">
        <f t="shared" si="36"/>
        <v>0</v>
      </c>
    </row>
    <row r="785" spans="1:9">
      <c r="A785" s="151">
        <v>17196</v>
      </c>
      <c r="B785" s="132" t="s">
        <v>531</v>
      </c>
      <c r="C785" s="137"/>
      <c r="D785" s="138"/>
      <c r="E785" s="137"/>
      <c r="F785" s="138"/>
      <c r="G785" s="136">
        <f t="shared" si="36"/>
        <v>0</v>
      </c>
    </row>
    <row r="786" spans="1:9">
      <c r="A786" s="187">
        <v>172</v>
      </c>
      <c r="B786" s="186" t="s">
        <v>532</v>
      </c>
      <c r="C786" s="138"/>
      <c r="D786" s="136">
        <f>SUM(D787:D790)</f>
        <v>0</v>
      </c>
      <c r="E786" s="138"/>
      <c r="F786" s="136">
        <f>SUM(F787:F790)</f>
        <v>0</v>
      </c>
      <c r="G786" s="136">
        <f>D786+F786</f>
        <v>0</v>
      </c>
    </row>
    <row r="787" spans="1:9">
      <c r="A787" s="151">
        <v>1721</v>
      </c>
      <c r="B787" s="132" t="s">
        <v>533</v>
      </c>
      <c r="C787" s="138"/>
      <c r="D787" s="137"/>
      <c r="E787" s="138"/>
      <c r="F787" s="137"/>
      <c r="G787" s="136">
        <f t="shared" ref="G787:G793" si="37">D787+F787</f>
        <v>0</v>
      </c>
    </row>
    <row r="788" spans="1:9">
      <c r="A788" s="151">
        <v>1722</v>
      </c>
      <c r="B788" s="132" t="s">
        <v>534</v>
      </c>
      <c r="C788" s="138"/>
      <c r="D788" s="137"/>
      <c r="E788" s="138"/>
      <c r="F788" s="137"/>
      <c r="G788" s="136">
        <f t="shared" si="37"/>
        <v>0</v>
      </c>
    </row>
    <row r="789" spans="1:9">
      <c r="A789" s="151">
        <v>1723</v>
      </c>
      <c r="B789" s="132" t="s">
        <v>535</v>
      </c>
      <c r="C789" s="138"/>
      <c r="D789" s="137"/>
      <c r="E789" s="138"/>
      <c r="F789" s="137"/>
      <c r="G789" s="136">
        <f t="shared" si="37"/>
        <v>0</v>
      </c>
    </row>
    <row r="790" spans="1:9">
      <c r="A790" s="151">
        <v>1729</v>
      </c>
      <c r="B790" s="157" t="s">
        <v>300</v>
      </c>
      <c r="C790" s="138"/>
      <c r="D790" s="136">
        <f>SUM(D791:D793)</f>
        <v>0</v>
      </c>
      <c r="E790" s="138"/>
      <c r="F790" s="136">
        <f>SUM(F791:F793)</f>
        <v>0</v>
      </c>
      <c r="G790" s="136">
        <f t="shared" si="37"/>
        <v>0</v>
      </c>
      <c r="I790" s="112"/>
    </row>
    <row r="791" spans="1:9">
      <c r="A791" s="151">
        <v>17291</v>
      </c>
      <c r="B791" s="132" t="s">
        <v>536</v>
      </c>
      <c r="C791" s="138"/>
      <c r="D791" s="137"/>
      <c r="E791" s="138"/>
      <c r="F791" s="137"/>
      <c r="G791" s="136">
        <f t="shared" si="37"/>
        <v>0</v>
      </c>
      <c r="I791" s="112"/>
    </row>
    <row r="792" spans="1:9">
      <c r="A792" s="151">
        <v>17292</v>
      </c>
      <c r="B792" s="132" t="s">
        <v>537</v>
      </c>
      <c r="C792" s="138"/>
      <c r="D792" s="137"/>
      <c r="E792" s="138"/>
      <c r="F792" s="137"/>
      <c r="G792" s="136">
        <f t="shared" si="37"/>
        <v>0</v>
      </c>
    </row>
    <row r="793" spans="1:9">
      <c r="A793" s="151">
        <v>17293</v>
      </c>
      <c r="B793" s="132" t="s">
        <v>538</v>
      </c>
      <c r="C793" s="138"/>
      <c r="D793" s="137"/>
      <c r="E793" s="138"/>
      <c r="F793" s="137"/>
      <c r="G793" s="136">
        <f t="shared" si="37"/>
        <v>0</v>
      </c>
    </row>
    <row r="794" spans="1:9">
      <c r="A794" s="187">
        <v>173</v>
      </c>
      <c r="B794" s="186" t="s">
        <v>301</v>
      </c>
      <c r="C794" s="136">
        <f>SUM(C795:C797)</f>
        <v>0</v>
      </c>
      <c r="D794" s="136">
        <f>SUM(D795:D797)</f>
        <v>0</v>
      </c>
      <c r="E794" s="136">
        <f>SUM(E795:E797)</f>
        <v>0</v>
      </c>
      <c r="F794" s="136">
        <f>SUM(F795:F797)</f>
        <v>0</v>
      </c>
      <c r="G794" s="136">
        <f t="shared" ref="G794:G857" si="38">SUM(C794:F794)</f>
        <v>0</v>
      </c>
    </row>
    <row r="795" spans="1:9">
      <c r="A795" s="151">
        <v>1731</v>
      </c>
      <c r="B795" s="132" t="s">
        <v>302</v>
      </c>
      <c r="C795" s="137"/>
      <c r="D795" s="137"/>
      <c r="E795" s="137"/>
      <c r="F795" s="137"/>
      <c r="G795" s="136">
        <f t="shared" si="38"/>
        <v>0</v>
      </c>
    </row>
    <row r="796" spans="1:9">
      <c r="A796" s="151">
        <v>1732</v>
      </c>
      <c r="B796" s="132" t="s">
        <v>303</v>
      </c>
      <c r="C796" s="137"/>
      <c r="D796" s="137"/>
      <c r="E796" s="137"/>
      <c r="F796" s="137"/>
      <c r="G796" s="136">
        <f t="shared" si="38"/>
        <v>0</v>
      </c>
    </row>
    <row r="797" spans="1:9">
      <c r="A797" s="151">
        <v>1739</v>
      </c>
      <c r="B797" s="132" t="s">
        <v>300</v>
      </c>
      <c r="C797" s="136">
        <f>SUM(C798:C799)</f>
        <v>0</v>
      </c>
      <c r="D797" s="136">
        <f>SUM(D798:D799)</f>
        <v>0</v>
      </c>
      <c r="E797" s="136">
        <f>SUM(E798:E799)</f>
        <v>0</v>
      </c>
      <c r="F797" s="136">
        <f>SUM(F798:F799)</f>
        <v>0</v>
      </c>
      <c r="G797" s="136">
        <f t="shared" si="38"/>
        <v>0</v>
      </c>
    </row>
    <row r="798" spans="1:9">
      <c r="A798" s="151">
        <v>17391</v>
      </c>
      <c r="B798" s="132" t="s">
        <v>539</v>
      </c>
      <c r="C798" s="137"/>
      <c r="D798" s="137"/>
      <c r="E798" s="137"/>
      <c r="F798" s="137"/>
      <c r="G798" s="136">
        <f t="shared" si="38"/>
        <v>0</v>
      </c>
    </row>
    <row r="799" spans="1:9">
      <c r="A799" s="151">
        <v>17392</v>
      </c>
      <c r="B799" s="132" t="s">
        <v>540</v>
      </c>
      <c r="C799" s="137"/>
      <c r="D799" s="137"/>
      <c r="E799" s="137"/>
      <c r="F799" s="137"/>
      <c r="G799" s="136">
        <f t="shared" si="38"/>
        <v>0</v>
      </c>
    </row>
    <row r="800" spans="1:9">
      <c r="A800" s="179">
        <v>18</v>
      </c>
      <c r="B800" s="149" t="s">
        <v>541</v>
      </c>
      <c r="C800" s="136">
        <f>C801+C804+C807</f>
        <v>0</v>
      </c>
      <c r="D800" s="136">
        <f>D801+D804+D807</f>
        <v>0</v>
      </c>
      <c r="E800" s="136">
        <f>E801+E804+E807</f>
        <v>0</v>
      </c>
      <c r="F800" s="136">
        <f>F801+F804+F807</f>
        <v>0</v>
      </c>
      <c r="G800" s="136">
        <f t="shared" si="38"/>
        <v>0</v>
      </c>
    </row>
    <row r="801" spans="1:10">
      <c r="A801" s="188">
        <v>182</v>
      </c>
      <c r="B801" s="186" t="s">
        <v>542</v>
      </c>
      <c r="C801" s="136">
        <f>SUM(C802:C803)</f>
        <v>0</v>
      </c>
      <c r="D801" s="136">
        <f>SUM(D802:D803)</f>
        <v>0</v>
      </c>
      <c r="E801" s="136">
        <f>SUM(E802:E803)</f>
        <v>0</v>
      </c>
      <c r="F801" s="136">
        <f>SUM(F802:F803)</f>
        <v>0</v>
      </c>
      <c r="G801" s="136">
        <f t="shared" si="38"/>
        <v>0</v>
      </c>
    </row>
    <row r="802" spans="1:10">
      <c r="A802" s="131">
        <v>1823</v>
      </c>
      <c r="B802" s="132" t="s">
        <v>543</v>
      </c>
      <c r="C802" s="137"/>
      <c r="D802" s="137"/>
      <c r="E802" s="137"/>
      <c r="F802" s="137"/>
      <c r="G802" s="136">
        <f t="shared" si="38"/>
        <v>0</v>
      </c>
    </row>
    <row r="803" spans="1:10">
      <c r="A803" s="131">
        <v>1829</v>
      </c>
      <c r="B803" s="132" t="s">
        <v>375</v>
      </c>
      <c r="C803" s="137"/>
      <c r="D803" s="137"/>
      <c r="E803" s="137"/>
      <c r="F803" s="137"/>
      <c r="G803" s="136">
        <f t="shared" si="38"/>
        <v>0</v>
      </c>
    </row>
    <row r="804" spans="1:10">
      <c r="A804" s="188">
        <v>183</v>
      </c>
      <c r="B804" s="186" t="s">
        <v>544</v>
      </c>
      <c r="C804" s="136">
        <f>SUM(C805:C806)</f>
        <v>0</v>
      </c>
      <c r="D804" s="136">
        <f>SUM(D805:D806)</f>
        <v>0</v>
      </c>
      <c r="E804" s="136">
        <f>SUM(E805:E806)</f>
        <v>0</v>
      </c>
      <c r="F804" s="136">
        <f>SUM(F805:F806)</f>
        <v>0</v>
      </c>
      <c r="G804" s="136">
        <f t="shared" si="38"/>
        <v>0</v>
      </c>
    </row>
    <row r="805" spans="1:10">
      <c r="A805" s="131">
        <v>1833</v>
      </c>
      <c r="B805" s="132" t="s">
        <v>545</v>
      </c>
      <c r="C805" s="137"/>
      <c r="D805" s="137"/>
      <c r="E805" s="137"/>
      <c r="F805" s="137"/>
      <c r="G805" s="136">
        <f t="shared" si="38"/>
        <v>0</v>
      </c>
    </row>
    <row r="806" spans="1:10">
      <c r="A806" s="131">
        <v>1839</v>
      </c>
      <c r="B806" s="132" t="s">
        <v>300</v>
      </c>
      <c r="C806" s="137"/>
      <c r="D806" s="137"/>
      <c r="E806" s="137"/>
      <c r="F806" s="137"/>
      <c r="G806" s="136">
        <f t="shared" si="38"/>
        <v>0</v>
      </c>
    </row>
    <row r="807" spans="1:10">
      <c r="A807" s="188">
        <v>186</v>
      </c>
      <c r="B807" s="186" t="s">
        <v>546</v>
      </c>
      <c r="C807" s="136">
        <f>SUM(C808:C809)</f>
        <v>0</v>
      </c>
      <c r="D807" s="136">
        <f>SUM(D808:D809)</f>
        <v>0</v>
      </c>
      <c r="E807" s="136">
        <f>SUM(E808:E809)</f>
        <v>0</v>
      </c>
      <c r="F807" s="136">
        <f>SUM(F808:F809)</f>
        <v>0</v>
      </c>
      <c r="G807" s="136">
        <f t="shared" si="38"/>
        <v>0</v>
      </c>
    </row>
    <row r="808" spans="1:10">
      <c r="A808" s="131">
        <v>1861</v>
      </c>
      <c r="B808" s="132" t="s">
        <v>547</v>
      </c>
      <c r="C808" s="137"/>
      <c r="D808" s="137"/>
      <c r="E808" s="137"/>
      <c r="F808" s="137"/>
      <c r="G808" s="136">
        <f t="shared" si="38"/>
        <v>0</v>
      </c>
    </row>
    <row r="809" spans="1:10">
      <c r="A809" s="133">
        <v>1862</v>
      </c>
      <c r="B809" s="132" t="s">
        <v>548</v>
      </c>
      <c r="C809" s="137"/>
      <c r="D809" s="137"/>
      <c r="E809" s="137"/>
      <c r="F809" s="137"/>
      <c r="G809" s="136">
        <f t="shared" si="38"/>
        <v>0</v>
      </c>
    </row>
    <row r="810" spans="1:10">
      <c r="A810" s="179">
        <v>2</v>
      </c>
      <c r="B810" s="172" t="s">
        <v>549</v>
      </c>
      <c r="C810" s="136">
        <f>C811+C857+C910</f>
        <v>0</v>
      </c>
      <c r="D810" s="136">
        <f>D811+D857+D910</f>
        <v>0</v>
      </c>
      <c r="E810" s="136">
        <f>E811+E857+E910</f>
        <v>0</v>
      </c>
      <c r="F810" s="136">
        <f>F811+F857+F910</f>
        <v>0</v>
      </c>
      <c r="G810" s="136">
        <f t="shared" si="38"/>
        <v>0</v>
      </c>
    </row>
    <row r="811" spans="1:10">
      <c r="A811" s="175">
        <v>26</v>
      </c>
      <c r="B811" s="149" t="s">
        <v>550</v>
      </c>
      <c r="C811" s="136">
        <f>C812+C822+C832+C842+C852</f>
        <v>0</v>
      </c>
      <c r="D811" s="136">
        <f>D812+D822+D832+D842+D852</f>
        <v>0</v>
      </c>
      <c r="E811" s="136">
        <f>E812+E822+E832+E842+E852</f>
        <v>0</v>
      </c>
      <c r="F811" s="136">
        <f>F812+F822+F832+F842+F852</f>
        <v>0</v>
      </c>
      <c r="G811" s="136">
        <f t="shared" si="38"/>
        <v>0</v>
      </c>
    </row>
    <row r="812" spans="1:10">
      <c r="A812" s="185">
        <v>261</v>
      </c>
      <c r="B812" s="186" t="s">
        <v>551</v>
      </c>
      <c r="C812" s="136">
        <f>SUM(C813:C817)</f>
        <v>0</v>
      </c>
      <c r="D812" s="136">
        <f>SUM(D813:D817)</f>
        <v>0</v>
      </c>
      <c r="E812" s="136">
        <f>SUM(E813:E817)</f>
        <v>0</v>
      </c>
      <c r="F812" s="136">
        <f>SUM(F813:F817)</f>
        <v>0</v>
      </c>
      <c r="G812" s="136">
        <f t="shared" si="38"/>
        <v>0</v>
      </c>
      <c r="I812" s="112"/>
      <c r="J812" s="112"/>
    </row>
    <row r="813" spans="1:10">
      <c r="A813" s="133">
        <v>2611</v>
      </c>
      <c r="B813" s="132" t="s">
        <v>409</v>
      </c>
      <c r="C813" s="137"/>
      <c r="D813" s="137"/>
      <c r="E813" s="137"/>
      <c r="F813" s="137"/>
      <c r="G813" s="136">
        <f t="shared" si="38"/>
        <v>0</v>
      </c>
      <c r="I813" s="112"/>
      <c r="J813" s="112"/>
    </row>
    <row r="814" spans="1:10">
      <c r="A814" s="133">
        <v>2612</v>
      </c>
      <c r="B814" s="132" t="s">
        <v>410</v>
      </c>
      <c r="C814" s="137"/>
      <c r="D814" s="137"/>
      <c r="E814" s="137"/>
      <c r="F814" s="137"/>
      <c r="G814" s="136">
        <f t="shared" si="38"/>
        <v>0</v>
      </c>
    </row>
    <row r="815" spans="1:10">
      <c r="A815" s="133">
        <v>2613</v>
      </c>
      <c r="B815" s="132" t="s">
        <v>411</v>
      </c>
      <c r="C815" s="137"/>
      <c r="D815" s="137"/>
      <c r="E815" s="137"/>
      <c r="F815" s="137"/>
      <c r="G815" s="136">
        <f t="shared" si="38"/>
        <v>0</v>
      </c>
    </row>
    <row r="816" spans="1:10">
      <c r="A816" s="133">
        <v>2617</v>
      </c>
      <c r="B816" s="132" t="s">
        <v>412</v>
      </c>
      <c r="C816" s="137"/>
      <c r="D816" s="137"/>
      <c r="E816" s="137"/>
      <c r="F816" s="137"/>
      <c r="G816" s="136">
        <f t="shared" si="38"/>
        <v>0</v>
      </c>
    </row>
    <row r="817" spans="1:9">
      <c r="A817" s="133">
        <v>2619</v>
      </c>
      <c r="B817" s="132" t="s">
        <v>300</v>
      </c>
      <c r="C817" s="136">
        <f>SUM(C818:C821)</f>
        <v>0</v>
      </c>
      <c r="D817" s="136">
        <f>SUM(D818:D821)</f>
        <v>0</v>
      </c>
      <c r="E817" s="136">
        <f>SUM(E818:E821)</f>
        <v>0</v>
      </c>
      <c r="F817" s="136">
        <f>SUM(F818:F821)</f>
        <v>0</v>
      </c>
      <c r="G817" s="136">
        <f t="shared" si="38"/>
        <v>0</v>
      </c>
    </row>
    <row r="818" spans="1:9">
      <c r="A818" s="133">
        <v>26191</v>
      </c>
      <c r="B818" s="132" t="s">
        <v>552</v>
      </c>
      <c r="C818" s="137"/>
      <c r="D818" s="137"/>
      <c r="E818" s="137"/>
      <c r="F818" s="137"/>
      <c r="G818" s="136">
        <f t="shared" si="38"/>
        <v>0</v>
      </c>
    </row>
    <row r="819" spans="1:9">
      <c r="A819" s="133">
        <v>26192</v>
      </c>
      <c r="B819" s="132" t="s">
        <v>553</v>
      </c>
      <c r="C819" s="137"/>
      <c r="D819" s="137"/>
      <c r="E819" s="137"/>
      <c r="F819" s="137"/>
      <c r="G819" s="136">
        <f t="shared" si="38"/>
        <v>0</v>
      </c>
    </row>
    <row r="820" spans="1:9">
      <c r="A820" s="133">
        <v>26193</v>
      </c>
      <c r="B820" s="132" t="s">
        <v>554</v>
      </c>
      <c r="C820" s="137"/>
      <c r="D820" s="137"/>
      <c r="E820" s="137"/>
      <c r="F820" s="137"/>
      <c r="G820" s="136">
        <f t="shared" si="38"/>
        <v>0</v>
      </c>
    </row>
    <row r="821" spans="1:9">
      <c r="A821" s="133">
        <v>26194</v>
      </c>
      <c r="B821" s="132" t="s">
        <v>555</v>
      </c>
      <c r="C821" s="137"/>
      <c r="D821" s="137"/>
      <c r="E821" s="137"/>
      <c r="F821" s="137"/>
      <c r="G821" s="136">
        <f t="shared" si="38"/>
        <v>0</v>
      </c>
    </row>
    <row r="822" spans="1:9">
      <c r="A822" s="185">
        <v>263</v>
      </c>
      <c r="B822" s="186" t="s">
        <v>556</v>
      </c>
      <c r="C822" s="136">
        <f>SUM(C823:C827)</f>
        <v>0</v>
      </c>
      <c r="D822" s="136">
        <f>SUM(D823:D827)</f>
        <v>0</v>
      </c>
      <c r="E822" s="136">
        <f>SUM(E823:E827)</f>
        <v>0</v>
      </c>
      <c r="F822" s="136">
        <f>SUM(F823:F827)</f>
        <v>0</v>
      </c>
      <c r="G822" s="136">
        <f t="shared" si="38"/>
        <v>0</v>
      </c>
    </row>
    <row r="823" spans="1:9">
      <c r="A823" s="131">
        <v>2631</v>
      </c>
      <c r="B823" s="132" t="s">
        <v>409</v>
      </c>
      <c r="C823" s="137"/>
      <c r="D823" s="137"/>
      <c r="E823" s="137"/>
      <c r="F823" s="137"/>
      <c r="G823" s="136">
        <f t="shared" si="38"/>
        <v>0</v>
      </c>
      <c r="I823" s="112"/>
    </row>
    <row r="824" spans="1:9">
      <c r="A824" s="131">
        <v>2632</v>
      </c>
      <c r="B824" s="132" t="s">
        <v>410</v>
      </c>
      <c r="C824" s="137"/>
      <c r="D824" s="137"/>
      <c r="E824" s="137"/>
      <c r="F824" s="137"/>
      <c r="G824" s="136">
        <f t="shared" si="38"/>
        <v>0</v>
      </c>
    </row>
    <row r="825" spans="1:9">
      <c r="A825" s="131">
        <v>2633</v>
      </c>
      <c r="B825" s="132" t="s">
        <v>411</v>
      </c>
      <c r="C825" s="137"/>
      <c r="D825" s="137"/>
      <c r="E825" s="137"/>
      <c r="F825" s="137"/>
      <c r="G825" s="136">
        <f t="shared" si="38"/>
        <v>0</v>
      </c>
    </row>
    <row r="826" spans="1:9">
      <c r="A826" s="131">
        <v>2637</v>
      </c>
      <c r="B826" s="132" t="s">
        <v>412</v>
      </c>
      <c r="C826" s="137"/>
      <c r="D826" s="137"/>
      <c r="E826" s="137"/>
      <c r="F826" s="137"/>
      <c r="G826" s="136">
        <f t="shared" si="38"/>
        <v>0</v>
      </c>
    </row>
    <row r="827" spans="1:9">
      <c r="A827" s="131">
        <v>2639</v>
      </c>
      <c r="B827" s="132" t="s">
        <v>300</v>
      </c>
      <c r="C827" s="136">
        <f>SUM(C828:C831)</f>
        <v>0</v>
      </c>
      <c r="D827" s="136">
        <f>SUM(D828:D831)</f>
        <v>0</v>
      </c>
      <c r="E827" s="136">
        <f>SUM(E828:E831)</f>
        <v>0</v>
      </c>
      <c r="F827" s="136">
        <f>SUM(F828:F831)</f>
        <v>0</v>
      </c>
      <c r="G827" s="136">
        <f t="shared" si="38"/>
        <v>0</v>
      </c>
    </row>
    <row r="828" spans="1:9">
      <c r="A828" s="133">
        <v>26391</v>
      </c>
      <c r="B828" s="132" t="s">
        <v>552</v>
      </c>
      <c r="C828" s="137"/>
      <c r="D828" s="137"/>
      <c r="E828" s="137"/>
      <c r="F828" s="137"/>
      <c r="G828" s="136">
        <f t="shared" si="38"/>
        <v>0</v>
      </c>
    </row>
    <row r="829" spans="1:9">
      <c r="A829" s="133">
        <v>26392</v>
      </c>
      <c r="B829" s="132" t="s">
        <v>553</v>
      </c>
      <c r="C829" s="137"/>
      <c r="D829" s="137"/>
      <c r="E829" s="137"/>
      <c r="F829" s="137"/>
      <c r="G829" s="136">
        <f t="shared" si="38"/>
        <v>0</v>
      </c>
    </row>
    <row r="830" spans="1:9">
      <c r="A830" s="133">
        <v>26393</v>
      </c>
      <c r="B830" s="132" t="s">
        <v>554</v>
      </c>
      <c r="C830" s="137"/>
      <c r="D830" s="137"/>
      <c r="E830" s="137"/>
      <c r="F830" s="137"/>
      <c r="G830" s="136">
        <f t="shared" si="38"/>
        <v>0</v>
      </c>
    </row>
    <row r="831" spans="1:9">
      <c r="A831" s="133">
        <v>26394</v>
      </c>
      <c r="B831" s="132" t="s">
        <v>555</v>
      </c>
      <c r="C831" s="137"/>
      <c r="D831" s="137"/>
      <c r="E831" s="137"/>
      <c r="F831" s="137"/>
      <c r="G831" s="136">
        <f t="shared" si="38"/>
        <v>0</v>
      </c>
    </row>
    <row r="832" spans="1:9">
      <c r="A832" s="185">
        <v>264</v>
      </c>
      <c r="B832" s="186" t="s">
        <v>557</v>
      </c>
      <c r="C832" s="136">
        <f>SUM(C833:C837)</f>
        <v>0</v>
      </c>
      <c r="D832" s="136">
        <f>SUM(D833:D837)</f>
        <v>0</v>
      </c>
      <c r="E832" s="136">
        <f>SUM(E833:E837)</f>
        <v>0</v>
      </c>
      <c r="F832" s="136">
        <f>SUM(F833:F837)</f>
        <v>0</v>
      </c>
      <c r="G832" s="136">
        <f t="shared" si="38"/>
        <v>0</v>
      </c>
    </row>
    <row r="833" spans="1:9">
      <c r="A833" s="133">
        <v>2641</v>
      </c>
      <c r="B833" s="132" t="s">
        <v>409</v>
      </c>
      <c r="C833" s="137"/>
      <c r="D833" s="137"/>
      <c r="E833" s="137"/>
      <c r="F833" s="137"/>
      <c r="G833" s="136">
        <f t="shared" si="38"/>
        <v>0</v>
      </c>
    </row>
    <row r="834" spans="1:9">
      <c r="A834" s="133">
        <v>2642</v>
      </c>
      <c r="B834" s="132" t="s">
        <v>410</v>
      </c>
      <c r="C834" s="137"/>
      <c r="D834" s="137"/>
      <c r="E834" s="137"/>
      <c r="F834" s="137"/>
      <c r="G834" s="136">
        <f t="shared" si="38"/>
        <v>0</v>
      </c>
    </row>
    <row r="835" spans="1:9">
      <c r="A835" s="133">
        <v>2643</v>
      </c>
      <c r="B835" s="132" t="s">
        <v>411</v>
      </c>
      <c r="C835" s="137"/>
      <c r="D835" s="137"/>
      <c r="E835" s="137"/>
      <c r="F835" s="137"/>
      <c r="G835" s="136">
        <f t="shared" si="38"/>
        <v>0</v>
      </c>
      <c r="I835" s="112"/>
    </row>
    <row r="836" spans="1:9">
      <c r="A836" s="133">
        <v>2647</v>
      </c>
      <c r="B836" s="132" t="s">
        <v>412</v>
      </c>
      <c r="C836" s="137"/>
      <c r="D836" s="137"/>
      <c r="E836" s="137"/>
      <c r="F836" s="137"/>
      <c r="G836" s="136">
        <f t="shared" si="38"/>
        <v>0</v>
      </c>
    </row>
    <row r="837" spans="1:9">
      <c r="A837" s="133">
        <v>2649</v>
      </c>
      <c r="B837" s="132" t="s">
        <v>300</v>
      </c>
      <c r="C837" s="136">
        <f>SUM(C838:C841)</f>
        <v>0</v>
      </c>
      <c r="D837" s="136">
        <f>SUM(D838:D841)</f>
        <v>0</v>
      </c>
      <c r="E837" s="136">
        <f>SUM(E838:E841)</f>
        <v>0</v>
      </c>
      <c r="F837" s="136">
        <f>SUM(F838:F841)</f>
        <v>0</v>
      </c>
      <c r="G837" s="136">
        <f t="shared" si="38"/>
        <v>0</v>
      </c>
    </row>
    <row r="838" spans="1:9">
      <c r="A838" s="133">
        <v>26491</v>
      </c>
      <c r="B838" s="132" t="s">
        <v>552</v>
      </c>
      <c r="C838" s="137"/>
      <c r="D838" s="137"/>
      <c r="E838" s="137"/>
      <c r="F838" s="137"/>
      <c r="G838" s="136">
        <f t="shared" si="38"/>
        <v>0</v>
      </c>
    </row>
    <row r="839" spans="1:9">
      <c r="A839" s="133">
        <v>26492</v>
      </c>
      <c r="B839" s="132" t="s">
        <v>553</v>
      </c>
      <c r="C839" s="137"/>
      <c r="D839" s="137"/>
      <c r="E839" s="137"/>
      <c r="F839" s="137"/>
      <c r="G839" s="136">
        <f t="shared" si="38"/>
        <v>0</v>
      </c>
    </row>
    <row r="840" spans="1:9">
      <c r="A840" s="133">
        <v>26493</v>
      </c>
      <c r="B840" s="132" t="s">
        <v>554</v>
      </c>
      <c r="C840" s="137"/>
      <c r="D840" s="137"/>
      <c r="E840" s="137"/>
      <c r="F840" s="137"/>
      <c r="G840" s="136">
        <f t="shared" si="38"/>
        <v>0</v>
      </c>
    </row>
    <row r="841" spans="1:9">
      <c r="A841" s="133">
        <v>26494</v>
      </c>
      <c r="B841" s="132" t="s">
        <v>555</v>
      </c>
      <c r="C841" s="137"/>
      <c r="D841" s="137"/>
      <c r="E841" s="137"/>
      <c r="F841" s="137"/>
      <c r="G841" s="136">
        <f t="shared" si="38"/>
        <v>0</v>
      </c>
    </row>
    <row r="842" spans="1:9">
      <c r="A842" s="185">
        <v>265</v>
      </c>
      <c r="B842" s="186" t="s">
        <v>558</v>
      </c>
      <c r="C842" s="136">
        <f>SUM(C843:C847)</f>
        <v>0</v>
      </c>
      <c r="D842" s="136">
        <f>SUM(D843:D847)</f>
        <v>0</v>
      </c>
      <c r="E842" s="136">
        <f>SUM(E843:E847)</f>
        <v>0</v>
      </c>
      <c r="F842" s="136">
        <f>SUM(F843:F847)</f>
        <v>0</v>
      </c>
      <c r="G842" s="136">
        <f t="shared" si="38"/>
        <v>0</v>
      </c>
    </row>
    <row r="843" spans="1:9">
      <c r="A843" s="133">
        <v>2651</v>
      </c>
      <c r="B843" s="132" t="s">
        <v>409</v>
      </c>
      <c r="C843" s="137"/>
      <c r="D843" s="137"/>
      <c r="E843" s="137"/>
      <c r="F843" s="137"/>
      <c r="G843" s="136">
        <f t="shared" si="38"/>
        <v>0</v>
      </c>
    </row>
    <row r="844" spans="1:9">
      <c r="A844" s="133">
        <v>2652</v>
      </c>
      <c r="B844" s="132" t="s">
        <v>410</v>
      </c>
      <c r="C844" s="137"/>
      <c r="D844" s="137"/>
      <c r="E844" s="137"/>
      <c r="F844" s="137"/>
      <c r="G844" s="136">
        <f t="shared" si="38"/>
        <v>0</v>
      </c>
    </row>
    <row r="845" spans="1:9">
      <c r="A845" s="133">
        <v>2653</v>
      </c>
      <c r="B845" s="132" t="s">
        <v>411</v>
      </c>
      <c r="C845" s="137"/>
      <c r="D845" s="137"/>
      <c r="E845" s="137"/>
      <c r="F845" s="137"/>
      <c r="G845" s="136">
        <f t="shared" si="38"/>
        <v>0</v>
      </c>
    </row>
    <row r="846" spans="1:9">
      <c r="A846" s="133">
        <v>2657</v>
      </c>
      <c r="B846" s="132" t="s">
        <v>412</v>
      </c>
      <c r="C846" s="137"/>
      <c r="D846" s="137"/>
      <c r="E846" s="137"/>
      <c r="F846" s="137"/>
      <c r="G846" s="136">
        <f t="shared" si="38"/>
        <v>0</v>
      </c>
    </row>
    <row r="847" spans="1:9">
      <c r="A847" s="133">
        <v>2659</v>
      </c>
      <c r="B847" s="132" t="s">
        <v>300</v>
      </c>
      <c r="C847" s="136">
        <f>SUM(C848:C851)</f>
        <v>0</v>
      </c>
      <c r="D847" s="136">
        <f>SUM(D848:D851)</f>
        <v>0</v>
      </c>
      <c r="E847" s="136">
        <f>SUM(E848:E851)</f>
        <v>0</v>
      </c>
      <c r="F847" s="136">
        <f>SUM(F848:F851)</f>
        <v>0</v>
      </c>
      <c r="G847" s="136">
        <f t="shared" si="38"/>
        <v>0</v>
      </c>
    </row>
    <row r="848" spans="1:9">
      <c r="A848" s="133">
        <v>26591</v>
      </c>
      <c r="B848" s="132" t="s">
        <v>552</v>
      </c>
      <c r="C848" s="137"/>
      <c r="D848" s="137"/>
      <c r="E848" s="137"/>
      <c r="F848" s="137"/>
      <c r="G848" s="136">
        <f t="shared" si="38"/>
        <v>0</v>
      </c>
    </row>
    <row r="849" spans="1:7" s="64" customFormat="1">
      <c r="A849" s="133">
        <v>26592</v>
      </c>
      <c r="B849" s="132" t="s">
        <v>553</v>
      </c>
      <c r="C849" s="137"/>
      <c r="D849" s="137"/>
      <c r="E849" s="137"/>
      <c r="F849" s="137"/>
      <c r="G849" s="136">
        <f t="shared" si="38"/>
        <v>0</v>
      </c>
    </row>
    <row r="850" spans="1:7" s="64" customFormat="1">
      <c r="A850" s="133">
        <v>26593</v>
      </c>
      <c r="B850" s="132" t="s">
        <v>554</v>
      </c>
      <c r="C850" s="137"/>
      <c r="D850" s="137"/>
      <c r="E850" s="137"/>
      <c r="F850" s="137"/>
      <c r="G850" s="136">
        <f t="shared" si="38"/>
        <v>0</v>
      </c>
    </row>
    <row r="851" spans="1:7" s="64" customFormat="1">
      <c r="A851" s="133">
        <v>26594</v>
      </c>
      <c r="B851" s="132" t="s">
        <v>555</v>
      </c>
      <c r="C851" s="137"/>
      <c r="D851" s="137"/>
      <c r="E851" s="137"/>
      <c r="F851" s="137"/>
      <c r="G851" s="136">
        <f t="shared" si="38"/>
        <v>0</v>
      </c>
    </row>
    <row r="852" spans="1:7" s="64" customFormat="1">
      <c r="A852" s="185">
        <v>269</v>
      </c>
      <c r="B852" s="186" t="s">
        <v>408</v>
      </c>
      <c r="C852" s="136">
        <f>SUM(C853:C856)</f>
        <v>0</v>
      </c>
      <c r="D852" s="136">
        <f>SUM(D853:D856)</f>
        <v>0</v>
      </c>
      <c r="E852" s="136">
        <f>SUM(E853:E856)</f>
        <v>0</v>
      </c>
      <c r="F852" s="136">
        <f>SUM(F853:F856)</f>
        <v>0</v>
      </c>
      <c r="G852" s="136">
        <f t="shared" si="38"/>
        <v>0</v>
      </c>
    </row>
    <row r="853" spans="1:7" s="64" customFormat="1">
      <c r="A853" s="133">
        <v>2691</v>
      </c>
      <c r="B853" s="132" t="s">
        <v>409</v>
      </c>
      <c r="C853" s="137"/>
      <c r="D853" s="137"/>
      <c r="E853" s="137"/>
      <c r="F853" s="137"/>
      <c r="G853" s="136">
        <f t="shared" si="38"/>
        <v>0</v>
      </c>
    </row>
    <row r="854" spans="1:7" s="64" customFormat="1">
      <c r="A854" s="133">
        <v>2692</v>
      </c>
      <c r="B854" s="132" t="s">
        <v>410</v>
      </c>
      <c r="C854" s="137"/>
      <c r="D854" s="137"/>
      <c r="E854" s="137"/>
      <c r="F854" s="137"/>
      <c r="G854" s="136">
        <f t="shared" si="38"/>
        <v>0</v>
      </c>
    </row>
    <row r="855" spans="1:7" s="64" customFormat="1">
      <c r="A855" s="133">
        <v>2693</v>
      </c>
      <c r="B855" s="132" t="s">
        <v>411</v>
      </c>
      <c r="C855" s="137"/>
      <c r="D855" s="137"/>
      <c r="E855" s="137"/>
      <c r="F855" s="137"/>
      <c r="G855" s="136">
        <f t="shared" si="38"/>
        <v>0</v>
      </c>
    </row>
    <row r="856" spans="1:7" s="64" customFormat="1">
      <c r="A856" s="133">
        <v>2697</v>
      </c>
      <c r="B856" s="132" t="s">
        <v>412</v>
      </c>
      <c r="C856" s="137"/>
      <c r="D856" s="137"/>
      <c r="E856" s="137"/>
      <c r="F856" s="137"/>
      <c r="G856" s="136">
        <f t="shared" si="38"/>
        <v>0</v>
      </c>
    </row>
    <row r="857" spans="1:7" s="64" customFormat="1">
      <c r="A857" s="175">
        <v>27</v>
      </c>
      <c r="B857" s="149" t="s">
        <v>559</v>
      </c>
      <c r="C857" s="136">
        <f>C858+C870+C882+C894</f>
        <v>0</v>
      </c>
      <c r="D857" s="136">
        <f>D858+D870+D882+D894</f>
        <v>0</v>
      </c>
      <c r="E857" s="136">
        <f>E858+E870+E882+E894</f>
        <v>0</v>
      </c>
      <c r="F857" s="136">
        <f>F858+F870+F882+F894</f>
        <v>0</v>
      </c>
      <c r="G857" s="136">
        <f t="shared" si="38"/>
        <v>0</v>
      </c>
    </row>
    <row r="858" spans="1:7" s="64" customFormat="1">
      <c r="A858" s="185">
        <v>271</v>
      </c>
      <c r="B858" s="186" t="s">
        <v>560</v>
      </c>
      <c r="C858" s="136">
        <f>SUM(C859:C864)</f>
        <v>0</v>
      </c>
      <c r="D858" s="136">
        <f>SUM(D859:D864)</f>
        <v>0</v>
      </c>
      <c r="E858" s="136">
        <f>SUM(E859:E864)</f>
        <v>0</v>
      </c>
      <c r="F858" s="136">
        <f>SUM(F859:F864)</f>
        <v>0</v>
      </c>
      <c r="G858" s="136">
        <f t="shared" ref="G858:G921" si="39">SUM(C858:F858)</f>
        <v>0</v>
      </c>
    </row>
    <row r="859" spans="1:7" s="64" customFormat="1">
      <c r="A859" s="133">
        <v>2711</v>
      </c>
      <c r="B859" s="132" t="s">
        <v>0</v>
      </c>
      <c r="C859" s="137"/>
      <c r="D859" s="137"/>
      <c r="E859" s="137"/>
      <c r="F859" s="137"/>
      <c r="G859" s="136">
        <f t="shared" si="39"/>
        <v>0</v>
      </c>
    </row>
    <row r="860" spans="1:7" s="64" customFormat="1">
      <c r="A860" s="133">
        <v>2712</v>
      </c>
      <c r="B860" s="132" t="s">
        <v>561</v>
      </c>
      <c r="C860" s="137"/>
      <c r="D860" s="137"/>
      <c r="E860" s="137"/>
      <c r="F860" s="137"/>
      <c r="G860" s="136">
        <f t="shared" si="39"/>
        <v>0</v>
      </c>
    </row>
    <row r="861" spans="1:7" s="64" customFormat="1">
      <c r="A861" s="133">
        <v>2713</v>
      </c>
      <c r="B861" s="132" t="s">
        <v>562</v>
      </c>
      <c r="C861" s="137"/>
      <c r="D861" s="137"/>
      <c r="E861" s="137"/>
      <c r="F861" s="137"/>
      <c r="G861" s="136">
        <f t="shared" si="39"/>
        <v>0</v>
      </c>
    </row>
    <row r="862" spans="1:7" s="64" customFormat="1">
      <c r="A862" s="133">
        <v>2714</v>
      </c>
      <c r="B862" s="132" t="s">
        <v>563</v>
      </c>
      <c r="C862" s="137"/>
      <c r="D862" s="137"/>
      <c r="E862" s="137"/>
      <c r="F862" s="137"/>
      <c r="G862" s="136">
        <f t="shared" si="39"/>
        <v>0</v>
      </c>
    </row>
    <row r="863" spans="1:7" s="64" customFormat="1">
      <c r="A863" s="133">
        <v>2717</v>
      </c>
      <c r="B863" s="132" t="s">
        <v>564</v>
      </c>
      <c r="C863" s="137"/>
      <c r="D863" s="137"/>
      <c r="E863" s="137"/>
      <c r="F863" s="137"/>
      <c r="G863" s="136">
        <f t="shared" si="39"/>
        <v>0</v>
      </c>
    </row>
    <row r="864" spans="1:7" s="64" customFormat="1">
      <c r="A864" s="133">
        <v>2719</v>
      </c>
      <c r="B864" s="132" t="s">
        <v>300</v>
      </c>
      <c r="C864" s="136">
        <f>SUM(C865:C869)</f>
        <v>0</v>
      </c>
      <c r="D864" s="136">
        <f>SUM(D865:D869)</f>
        <v>0</v>
      </c>
      <c r="E864" s="136">
        <f>SUM(E865:E869)</f>
        <v>0</v>
      </c>
      <c r="F864" s="136">
        <f>SUM(F865:F869)</f>
        <v>0</v>
      </c>
      <c r="G864" s="136">
        <f t="shared" si="39"/>
        <v>0</v>
      </c>
    </row>
    <row r="865" spans="1:7" s="64" customFormat="1">
      <c r="A865" s="133">
        <v>27191</v>
      </c>
      <c r="B865" s="132" t="s">
        <v>565</v>
      </c>
      <c r="C865" s="137"/>
      <c r="D865" s="137"/>
      <c r="E865" s="137"/>
      <c r="F865" s="137"/>
      <c r="G865" s="136">
        <f t="shared" si="39"/>
        <v>0</v>
      </c>
    </row>
    <row r="866" spans="1:7" s="64" customFormat="1">
      <c r="A866" s="133">
        <v>27192</v>
      </c>
      <c r="B866" s="132" t="s">
        <v>566</v>
      </c>
      <c r="C866" s="137"/>
      <c r="D866" s="137"/>
      <c r="E866" s="137"/>
      <c r="F866" s="137"/>
      <c r="G866" s="136">
        <f t="shared" si="39"/>
        <v>0</v>
      </c>
    </row>
    <row r="867" spans="1:7" s="64" customFormat="1">
      <c r="A867" s="133">
        <v>27193</v>
      </c>
      <c r="B867" s="132" t="s">
        <v>567</v>
      </c>
      <c r="C867" s="137"/>
      <c r="D867" s="137"/>
      <c r="E867" s="137"/>
      <c r="F867" s="137"/>
      <c r="G867" s="136">
        <f t="shared" si="39"/>
        <v>0</v>
      </c>
    </row>
    <row r="868" spans="1:7" s="64" customFormat="1">
      <c r="A868" s="133">
        <v>27194</v>
      </c>
      <c r="B868" s="132" t="s">
        <v>568</v>
      </c>
      <c r="C868" s="137"/>
      <c r="D868" s="137"/>
      <c r="E868" s="137"/>
      <c r="F868" s="137"/>
      <c r="G868" s="136">
        <f t="shared" si="39"/>
        <v>0</v>
      </c>
    </row>
    <row r="869" spans="1:7" s="64" customFormat="1">
      <c r="A869" s="133">
        <v>27197</v>
      </c>
      <c r="B869" s="132" t="s">
        <v>569</v>
      </c>
      <c r="C869" s="137"/>
      <c r="D869" s="137"/>
      <c r="E869" s="137"/>
      <c r="F869" s="137"/>
      <c r="G869" s="136">
        <f t="shared" si="39"/>
        <v>0</v>
      </c>
    </row>
    <row r="870" spans="1:7" s="64" customFormat="1">
      <c r="A870" s="185">
        <v>272</v>
      </c>
      <c r="B870" s="186" t="s">
        <v>570</v>
      </c>
      <c r="C870" s="136">
        <f>SUM(C871:C876)</f>
        <v>0</v>
      </c>
      <c r="D870" s="136">
        <f>SUM(D871:D876)</f>
        <v>0</v>
      </c>
      <c r="E870" s="136">
        <f>SUM(E871:E876)</f>
        <v>0</v>
      </c>
      <c r="F870" s="136">
        <f>SUM(F871:F876)</f>
        <v>0</v>
      </c>
      <c r="G870" s="136">
        <f t="shared" si="39"/>
        <v>0</v>
      </c>
    </row>
    <row r="871" spans="1:7" s="64" customFormat="1">
      <c r="A871" s="131">
        <v>2721</v>
      </c>
      <c r="B871" s="132" t="s">
        <v>0</v>
      </c>
      <c r="C871" s="137"/>
      <c r="D871" s="137"/>
      <c r="E871" s="137"/>
      <c r="F871" s="137"/>
      <c r="G871" s="136">
        <f t="shared" si="39"/>
        <v>0</v>
      </c>
    </row>
    <row r="872" spans="1:7" s="64" customFormat="1">
      <c r="A872" s="131">
        <v>2722</v>
      </c>
      <c r="B872" s="132" t="s">
        <v>561</v>
      </c>
      <c r="C872" s="137"/>
      <c r="D872" s="137"/>
      <c r="E872" s="137"/>
      <c r="F872" s="137"/>
      <c r="G872" s="136">
        <f t="shared" si="39"/>
        <v>0</v>
      </c>
    </row>
    <row r="873" spans="1:7" s="64" customFormat="1">
      <c r="A873" s="131">
        <v>2723</v>
      </c>
      <c r="B873" s="132" t="s">
        <v>562</v>
      </c>
      <c r="C873" s="137"/>
      <c r="D873" s="137"/>
      <c r="E873" s="137"/>
      <c r="F873" s="137"/>
      <c r="G873" s="136">
        <f t="shared" si="39"/>
        <v>0</v>
      </c>
    </row>
    <row r="874" spans="1:7" s="64" customFormat="1">
      <c r="A874" s="131">
        <v>2724</v>
      </c>
      <c r="B874" s="132" t="s">
        <v>563</v>
      </c>
      <c r="C874" s="137"/>
      <c r="D874" s="137"/>
      <c r="E874" s="137"/>
      <c r="F874" s="137"/>
      <c r="G874" s="136">
        <f t="shared" si="39"/>
        <v>0</v>
      </c>
    </row>
    <row r="875" spans="1:7" s="64" customFormat="1">
      <c r="A875" s="131">
        <v>2727</v>
      </c>
      <c r="B875" s="132" t="s">
        <v>564</v>
      </c>
      <c r="C875" s="137"/>
      <c r="D875" s="137"/>
      <c r="E875" s="137"/>
      <c r="F875" s="137"/>
      <c r="G875" s="136">
        <f t="shared" si="39"/>
        <v>0</v>
      </c>
    </row>
    <row r="876" spans="1:7" s="64" customFormat="1">
      <c r="A876" s="131">
        <v>2729</v>
      </c>
      <c r="B876" s="132" t="s">
        <v>300</v>
      </c>
      <c r="C876" s="136">
        <f>SUM(C877:C881)</f>
        <v>0</v>
      </c>
      <c r="D876" s="136">
        <f>SUM(D877:D881)</f>
        <v>0</v>
      </c>
      <c r="E876" s="136">
        <f>SUM(E877:E881)</f>
        <v>0</v>
      </c>
      <c r="F876" s="136">
        <f>SUM(F877:F881)</f>
        <v>0</v>
      </c>
      <c r="G876" s="136">
        <f t="shared" si="39"/>
        <v>0</v>
      </c>
    </row>
    <row r="877" spans="1:7" s="64" customFormat="1">
      <c r="A877" s="133">
        <v>27291</v>
      </c>
      <c r="B877" s="132" t="s">
        <v>565</v>
      </c>
      <c r="C877" s="137"/>
      <c r="D877" s="137"/>
      <c r="E877" s="137"/>
      <c r="F877" s="137"/>
      <c r="G877" s="136">
        <f t="shared" si="39"/>
        <v>0</v>
      </c>
    </row>
    <row r="878" spans="1:7" s="64" customFormat="1">
      <c r="A878" s="133">
        <v>27292</v>
      </c>
      <c r="B878" s="132" t="s">
        <v>566</v>
      </c>
      <c r="C878" s="137"/>
      <c r="D878" s="137"/>
      <c r="E878" s="137"/>
      <c r="F878" s="137"/>
      <c r="G878" s="136">
        <f t="shared" si="39"/>
        <v>0</v>
      </c>
    </row>
    <row r="879" spans="1:7" s="64" customFormat="1">
      <c r="A879" s="133">
        <v>27293</v>
      </c>
      <c r="B879" s="132" t="s">
        <v>567</v>
      </c>
      <c r="C879" s="137"/>
      <c r="D879" s="137"/>
      <c r="E879" s="137"/>
      <c r="F879" s="137"/>
      <c r="G879" s="136">
        <f t="shared" si="39"/>
        <v>0</v>
      </c>
    </row>
    <row r="880" spans="1:7" s="64" customFormat="1">
      <c r="A880" s="133">
        <v>27294</v>
      </c>
      <c r="B880" s="132" t="s">
        <v>568</v>
      </c>
      <c r="C880" s="137"/>
      <c r="D880" s="137"/>
      <c r="E880" s="137"/>
      <c r="F880" s="137"/>
      <c r="G880" s="136">
        <f t="shared" si="39"/>
        <v>0</v>
      </c>
    </row>
    <row r="881" spans="1:9">
      <c r="A881" s="133">
        <v>27297</v>
      </c>
      <c r="B881" s="132" t="s">
        <v>569</v>
      </c>
      <c r="C881" s="137"/>
      <c r="D881" s="137"/>
      <c r="E881" s="137"/>
      <c r="F881" s="137"/>
      <c r="G881" s="136">
        <f t="shared" si="39"/>
        <v>0</v>
      </c>
    </row>
    <row r="882" spans="1:9">
      <c r="A882" s="185">
        <v>273</v>
      </c>
      <c r="B882" s="186" t="s">
        <v>571</v>
      </c>
      <c r="C882" s="136">
        <f>SUM(C883:C888)</f>
        <v>0</v>
      </c>
      <c r="D882" s="136">
        <f>SUM(D883:D888)</f>
        <v>0</v>
      </c>
      <c r="E882" s="136">
        <f>SUM(E883:E888)</f>
        <v>0</v>
      </c>
      <c r="F882" s="136">
        <f>SUM(F883:F888)</f>
        <v>0</v>
      </c>
      <c r="G882" s="136">
        <f>SUM(C882:F882)</f>
        <v>0</v>
      </c>
    </row>
    <row r="883" spans="1:9">
      <c r="A883" s="133">
        <v>2731</v>
      </c>
      <c r="B883" s="132" t="s">
        <v>0</v>
      </c>
      <c r="C883" s="137"/>
      <c r="D883" s="137"/>
      <c r="E883" s="137"/>
      <c r="F883" s="137"/>
      <c r="G883" s="136">
        <f t="shared" si="39"/>
        <v>0</v>
      </c>
    </row>
    <row r="884" spans="1:9">
      <c r="A884" s="133">
        <v>2732</v>
      </c>
      <c r="B884" s="132" t="s">
        <v>561</v>
      </c>
      <c r="C884" s="137"/>
      <c r="D884" s="137"/>
      <c r="E884" s="137"/>
      <c r="F884" s="137"/>
      <c r="G884" s="136">
        <f t="shared" si="39"/>
        <v>0</v>
      </c>
    </row>
    <row r="885" spans="1:9">
      <c r="A885" s="133">
        <v>2733</v>
      </c>
      <c r="B885" s="132" t="s">
        <v>562</v>
      </c>
      <c r="C885" s="137"/>
      <c r="D885" s="137"/>
      <c r="E885" s="137"/>
      <c r="F885" s="137"/>
      <c r="G885" s="136">
        <f t="shared" si="39"/>
        <v>0</v>
      </c>
    </row>
    <row r="886" spans="1:9">
      <c r="A886" s="133">
        <v>2734</v>
      </c>
      <c r="B886" s="132" t="s">
        <v>563</v>
      </c>
      <c r="C886" s="137"/>
      <c r="D886" s="137"/>
      <c r="E886" s="137"/>
      <c r="F886" s="137"/>
      <c r="G886" s="136">
        <f t="shared" si="39"/>
        <v>0</v>
      </c>
    </row>
    <row r="887" spans="1:9">
      <c r="A887" s="133">
        <v>2737</v>
      </c>
      <c r="B887" s="132" t="s">
        <v>564</v>
      </c>
      <c r="C887" s="137"/>
      <c r="D887" s="137"/>
      <c r="E887" s="137"/>
      <c r="F887" s="137"/>
      <c r="G887" s="136">
        <f t="shared" si="39"/>
        <v>0</v>
      </c>
    </row>
    <row r="888" spans="1:9">
      <c r="A888" s="133">
        <v>2739</v>
      </c>
      <c r="B888" s="132" t="s">
        <v>300</v>
      </c>
      <c r="C888" s="136">
        <f>SUM(C889:C893)</f>
        <v>0</v>
      </c>
      <c r="D888" s="136">
        <f>SUM(D889:D893)</f>
        <v>0</v>
      </c>
      <c r="E888" s="136">
        <f>SUM(E889:E893)</f>
        <v>0</v>
      </c>
      <c r="F888" s="136">
        <f>SUM(F889:F893)</f>
        <v>0</v>
      </c>
      <c r="G888" s="136">
        <f t="shared" si="39"/>
        <v>0</v>
      </c>
    </row>
    <row r="889" spans="1:9">
      <c r="A889" s="133">
        <v>27391</v>
      </c>
      <c r="B889" s="132" t="s">
        <v>565</v>
      </c>
      <c r="C889" s="137"/>
      <c r="D889" s="137"/>
      <c r="E889" s="137"/>
      <c r="F889" s="137"/>
      <c r="G889" s="136">
        <f t="shared" si="39"/>
        <v>0</v>
      </c>
    </row>
    <row r="890" spans="1:9">
      <c r="A890" s="133">
        <v>27392</v>
      </c>
      <c r="B890" s="132" t="s">
        <v>566</v>
      </c>
      <c r="C890" s="137"/>
      <c r="D890" s="137"/>
      <c r="E890" s="137"/>
      <c r="F890" s="137"/>
      <c r="G890" s="136">
        <f t="shared" si="39"/>
        <v>0</v>
      </c>
    </row>
    <row r="891" spans="1:9">
      <c r="A891" s="133">
        <v>27393</v>
      </c>
      <c r="B891" s="132" t="s">
        <v>567</v>
      </c>
      <c r="C891" s="137"/>
      <c r="D891" s="137"/>
      <c r="E891" s="137"/>
      <c r="F891" s="137"/>
      <c r="G891" s="136">
        <f t="shared" si="39"/>
        <v>0</v>
      </c>
    </row>
    <row r="892" spans="1:9">
      <c r="A892" s="133">
        <v>27394</v>
      </c>
      <c r="B892" s="132" t="s">
        <v>568</v>
      </c>
      <c r="C892" s="137"/>
      <c r="D892" s="137"/>
      <c r="E892" s="137"/>
      <c r="F892" s="137"/>
      <c r="G892" s="136">
        <f t="shared" si="39"/>
        <v>0</v>
      </c>
      <c r="I892" s="112"/>
    </row>
    <row r="893" spans="1:9">
      <c r="A893" s="133">
        <v>27397</v>
      </c>
      <c r="B893" s="132" t="s">
        <v>569</v>
      </c>
      <c r="C893" s="137"/>
      <c r="D893" s="137"/>
      <c r="E893" s="137"/>
      <c r="F893" s="137"/>
      <c r="G893" s="136">
        <f t="shared" si="39"/>
        <v>0</v>
      </c>
    </row>
    <row r="894" spans="1:9">
      <c r="A894" s="148">
        <v>274</v>
      </c>
      <c r="B894" s="189" t="s">
        <v>572</v>
      </c>
      <c r="C894" s="136">
        <f>C895+C907</f>
        <v>0</v>
      </c>
      <c r="D894" s="136">
        <f>D895+D907</f>
        <v>0</v>
      </c>
      <c r="E894" s="136">
        <f>E895+E907</f>
        <v>0</v>
      </c>
      <c r="F894" s="136">
        <f>F895+F907</f>
        <v>0</v>
      </c>
      <c r="G894" s="136">
        <f t="shared" si="39"/>
        <v>0</v>
      </c>
    </row>
    <row r="895" spans="1:9">
      <c r="A895" s="155">
        <v>2741</v>
      </c>
      <c r="B895" s="181" t="s">
        <v>573</v>
      </c>
      <c r="C895" s="136">
        <f>SUM(C896:C901)</f>
        <v>0</v>
      </c>
      <c r="D895" s="136">
        <f>SUM(D896:D901)</f>
        <v>0</v>
      </c>
      <c r="E895" s="136">
        <f>SUM(E896:E901)</f>
        <v>0</v>
      </c>
      <c r="F895" s="136">
        <f>SUM(F896:F901)</f>
        <v>0</v>
      </c>
      <c r="G895" s="136">
        <f t="shared" si="39"/>
        <v>0</v>
      </c>
    </row>
    <row r="896" spans="1:9">
      <c r="A896" s="151">
        <v>27411</v>
      </c>
      <c r="B896" s="132" t="s">
        <v>574</v>
      </c>
      <c r="C896" s="218"/>
      <c r="D896" s="218"/>
      <c r="E896" s="218"/>
      <c r="F896" s="218"/>
      <c r="G896" s="136">
        <f t="shared" si="39"/>
        <v>0</v>
      </c>
    </row>
    <row r="897" spans="1:10">
      <c r="A897" s="151">
        <v>27412</v>
      </c>
      <c r="B897" s="132" t="s">
        <v>575</v>
      </c>
      <c r="C897" s="218"/>
      <c r="D897" s="218"/>
      <c r="E897" s="218"/>
      <c r="F897" s="218"/>
      <c r="G897" s="136">
        <f t="shared" si="39"/>
        <v>0</v>
      </c>
    </row>
    <row r="898" spans="1:10">
      <c r="A898" s="151">
        <v>27413</v>
      </c>
      <c r="B898" s="132" t="s">
        <v>576</v>
      </c>
      <c r="C898" s="218"/>
      <c r="D898" s="218"/>
      <c r="E898" s="218"/>
      <c r="F898" s="218"/>
      <c r="G898" s="136">
        <f t="shared" si="39"/>
        <v>0</v>
      </c>
    </row>
    <row r="899" spans="1:10">
      <c r="A899" s="151">
        <v>27414</v>
      </c>
      <c r="B899" s="132" t="s">
        <v>577</v>
      </c>
      <c r="C899" s="218"/>
      <c r="D899" s="218"/>
      <c r="E899" s="218"/>
      <c r="F899" s="218"/>
      <c r="G899" s="136">
        <f t="shared" si="39"/>
        <v>0</v>
      </c>
    </row>
    <row r="900" spans="1:10">
      <c r="A900" s="151">
        <v>27415</v>
      </c>
      <c r="B900" s="132" t="s">
        <v>578</v>
      </c>
      <c r="C900" s="218"/>
      <c r="D900" s="218"/>
      <c r="E900" s="218"/>
      <c r="F900" s="218"/>
      <c r="G900" s="136">
        <f t="shared" si="39"/>
        <v>0</v>
      </c>
    </row>
    <row r="901" spans="1:10">
      <c r="A901" s="151">
        <v>27419</v>
      </c>
      <c r="B901" s="132" t="s">
        <v>579</v>
      </c>
      <c r="C901" s="136">
        <f>SUM(C902:C906)</f>
        <v>0</v>
      </c>
      <c r="D901" s="136">
        <f>SUM(D902:D906)</f>
        <v>0</v>
      </c>
      <c r="E901" s="136">
        <f>SUM(E902:E906)</f>
        <v>0</v>
      </c>
      <c r="F901" s="136">
        <f>SUM(F902:F906)</f>
        <v>0</v>
      </c>
      <c r="G901" s="136">
        <f t="shared" si="39"/>
        <v>0</v>
      </c>
    </row>
    <row r="902" spans="1:10">
      <c r="A902" s="151">
        <v>274191</v>
      </c>
      <c r="B902" s="132" t="s">
        <v>580</v>
      </c>
      <c r="C902" s="218"/>
      <c r="D902" s="218"/>
      <c r="E902" s="218"/>
      <c r="F902" s="218"/>
      <c r="G902" s="136">
        <f t="shared" si="39"/>
        <v>0</v>
      </c>
      <c r="I902" s="113"/>
      <c r="J902" s="113"/>
    </row>
    <row r="903" spans="1:10">
      <c r="A903" s="151">
        <v>274192</v>
      </c>
      <c r="B903" s="132" t="s">
        <v>581</v>
      </c>
      <c r="C903" s="218"/>
      <c r="D903" s="218"/>
      <c r="E903" s="218"/>
      <c r="F903" s="218"/>
      <c r="G903" s="136">
        <f t="shared" si="39"/>
        <v>0</v>
      </c>
      <c r="I903" s="112"/>
      <c r="J903" s="112"/>
    </row>
    <row r="904" spans="1:10">
      <c r="A904" s="151">
        <v>274193</v>
      </c>
      <c r="B904" s="132" t="s">
        <v>582</v>
      </c>
      <c r="C904" s="218"/>
      <c r="D904" s="218"/>
      <c r="E904" s="218"/>
      <c r="F904" s="218"/>
      <c r="G904" s="136">
        <f t="shared" si="39"/>
        <v>0</v>
      </c>
      <c r="I904" s="112"/>
      <c r="J904" s="112"/>
    </row>
    <row r="905" spans="1:10">
      <c r="A905" s="151">
        <v>274194</v>
      </c>
      <c r="B905" s="132" t="s">
        <v>583</v>
      </c>
      <c r="C905" s="218"/>
      <c r="D905" s="218"/>
      <c r="E905" s="218"/>
      <c r="F905" s="218"/>
      <c r="G905" s="136">
        <f t="shared" si="39"/>
        <v>0</v>
      </c>
    </row>
    <row r="906" spans="1:10">
      <c r="A906" s="151">
        <v>274197</v>
      </c>
      <c r="B906" s="132" t="s">
        <v>584</v>
      </c>
      <c r="C906" s="218"/>
      <c r="D906" s="218"/>
      <c r="E906" s="218"/>
      <c r="F906" s="218"/>
      <c r="G906" s="136">
        <f t="shared" si="39"/>
        <v>0</v>
      </c>
    </row>
    <row r="907" spans="1:10">
      <c r="A907" s="155">
        <v>2742</v>
      </c>
      <c r="B907" s="181" t="s">
        <v>585</v>
      </c>
      <c r="C907" s="136">
        <f>SUM(C908:C909)</f>
        <v>0</v>
      </c>
      <c r="D907" s="136">
        <f>SUM(D908:D909)</f>
        <v>0</v>
      </c>
      <c r="E907" s="136">
        <f>SUM(E908:E909)</f>
        <v>0</v>
      </c>
      <c r="F907" s="136">
        <f>SUM(F908:F909)</f>
        <v>0</v>
      </c>
      <c r="G907" s="136">
        <f t="shared" si="39"/>
        <v>0</v>
      </c>
    </row>
    <row r="908" spans="1:10">
      <c r="A908" s="151">
        <v>27421</v>
      </c>
      <c r="B908" s="182" t="s">
        <v>586</v>
      </c>
      <c r="C908" s="218"/>
      <c r="D908" s="218"/>
      <c r="E908" s="218"/>
      <c r="F908" s="218"/>
      <c r="G908" s="136">
        <f t="shared" si="39"/>
        <v>0</v>
      </c>
    </row>
    <row r="909" spans="1:10">
      <c r="A909" s="151">
        <v>27429</v>
      </c>
      <c r="B909" s="182" t="s">
        <v>587</v>
      </c>
      <c r="C909" s="218"/>
      <c r="D909" s="218"/>
      <c r="E909" s="218"/>
      <c r="F909" s="218"/>
      <c r="G909" s="136">
        <f t="shared" si="39"/>
        <v>0</v>
      </c>
    </row>
    <row r="910" spans="1:10">
      <c r="A910" s="175">
        <v>28</v>
      </c>
      <c r="B910" s="149" t="s">
        <v>588</v>
      </c>
      <c r="C910" s="136">
        <f>C911+C917+C923+C929+C930+C931</f>
        <v>0</v>
      </c>
      <c r="D910" s="136">
        <f>D911+D917+D923+D929+D930+D931</f>
        <v>0</v>
      </c>
      <c r="E910" s="136">
        <f>E911+E917+E923+E929+E930+E931</f>
        <v>0</v>
      </c>
      <c r="F910" s="136">
        <f>F911+F917+F923+F929+F930+F931</f>
        <v>0</v>
      </c>
      <c r="G910" s="136">
        <f t="shared" si="39"/>
        <v>0</v>
      </c>
    </row>
    <row r="911" spans="1:10">
      <c r="A911" s="185">
        <v>281</v>
      </c>
      <c r="B911" s="186" t="s">
        <v>589</v>
      </c>
      <c r="C911" s="136">
        <f>SUM(C912:C916)</f>
        <v>0</v>
      </c>
      <c r="D911" s="136">
        <f>SUM(D912:D916)</f>
        <v>0</v>
      </c>
      <c r="E911" s="136">
        <f>SUM(E912:E916)</f>
        <v>0</v>
      </c>
      <c r="F911" s="136">
        <f>SUM(F912:F916)</f>
        <v>0</v>
      </c>
      <c r="G911" s="136">
        <f t="shared" si="39"/>
        <v>0</v>
      </c>
    </row>
    <row r="912" spans="1:10">
      <c r="A912" s="133">
        <v>2811</v>
      </c>
      <c r="B912" s="132" t="s">
        <v>415</v>
      </c>
      <c r="C912" s="137"/>
      <c r="D912" s="137"/>
      <c r="E912" s="137"/>
      <c r="F912" s="137"/>
      <c r="G912" s="136">
        <f t="shared" si="39"/>
        <v>0</v>
      </c>
    </row>
    <row r="913" spans="1:7" s="64" customFormat="1">
      <c r="A913" s="133">
        <v>2812</v>
      </c>
      <c r="B913" s="132" t="s">
        <v>416</v>
      </c>
      <c r="C913" s="137"/>
      <c r="D913" s="137"/>
      <c r="E913" s="137"/>
      <c r="F913" s="137"/>
      <c r="G913" s="136">
        <f t="shared" si="39"/>
        <v>0</v>
      </c>
    </row>
    <row r="914" spans="1:7" s="64" customFormat="1">
      <c r="A914" s="133">
        <v>2813</v>
      </c>
      <c r="B914" s="132" t="s">
        <v>590</v>
      </c>
      <c r="C914" s="137"/>
      <c r="D914" s="137"/>
      <c r="E914" s="137"/>
      <c r="F914" s="137"/>
      <c r="G914" s="136">
        <f t="shared" si="39"/>
        <v>0</v>
      </c>
    </row>
    <row r="915" spans="1:7" s="64" customFormat="1">
      <c r="A915" s="133">
        <v>2814</v>
      </c>
      <c r="B915" s="132" t="s">
        <v>563</v>
      </c>
      <c r="C915" s="137"/>
      <c r="D915" s="137"/>
      <c r="E915" s="137"/>
      <c r="F915" s="137"/>
      <c r="G915" s="136">
        <f t="shared" si="39"/>
        <v>0</v>
      </c>
    </row>
    <row r="916" spans="1:7" s="64" customFormat="1">
      <c r="A916" s="133">
        <v>2815</v>
      </c>
      <c r="B916" s="132" t="s">
        <v>419</v>
      </c>
      <c r="C916" s="137"/>
      <c r="D916" s="137"/>
      <c r="E916" s="137"/>
      <c r="F916" s="137"/>
      <c r="G916" s="136">
        <f t="shared" si="39"/>
        <v>0</v>
      </c>
    </row>
    <row r="917" spans="1:7" s="64" customFormat="1">
      <c r="A917" s="185">
        <v>282</v>
      </c>
      <c r="B917" s="186" t="s">
        <v>591</v>
      </c>
      <c r="C917" s="136">
        <f>SUM(C918:C922)</f>
        <v>0</v>
      </c>
      <c r="D917" s="136">
        <f>SUM(D918:D922)</f>
        <v>0</v>
      </c>
      <c r="E917" s="136">
        <f>SUM(E918:E922)</f>
        <v>0</v>
      </c>
      <c r="F917" s="136">
        <f>SUM(F918:F922)</f>
        <v>0</v>
      </c>
      <c r="G917" s="136">
        <f t="shared" si="39"/>
        <v>0</v>
      </c>
    </row>
    <row r="918" spans="1:7" s="64" customFormat="1">
      <c r="A918" s="133">
        <v>2821</v>
      </c>
      <c r="B918" s="132" t="s">
        <v>415</v>
      </c>
      <c r="C918" s="137"/>
      <c r="D918" s="137"/>
      <c r="E918" s="137"/>
      <c r="F918" s="137"/>
      <c r="G918" s="136">
        <f t="shared" si="39"/>
        <v>0</v>
      </c>
    </row>
    <row r="919" spans="1:7" s="64" customFormat="1">
      <c r="A919" s="133">
        <v>2822</v>
      </c>
      <c r="B919" s="132" t="s">
        <v>416</v>
      </c>
      <c r="C919" s="137"/>
      <c r="D919" s="137"/>
      <c r="E919" s="137"/>
      <c r="F919" s="137"/>
      <c r="G919" s="136">
        <f t="shared" si="39"/>
        <v>0</v>
      </c>
    </row>
    <row r="920" spans="1:7" s="64" customFormat="1">
      <c r="A920" s="133">
        <v>2823</v>
      </c>
      <c r="B920" s="132" t="s">
        <v>590</v>
      </c>
      <c r="C920" s="137"/>
      <c r="D920" s="137"/>
      <c r="E920" s="137"/>
      <c r="F920" s="137"/>
      <c r="G920" s="136">
        <f t="shared" si="39"/>
        <v>0</v>
      </c>
    </row>
    <row r="921" spans="1:7" s="64" customFormat="1">
      <c r="A921" s="133">
        <v>2824</v>
      </c>
      <c r="B921" s="132" t="s">
        <v>563</v>
      </c>
      <c r="C921" s="137"/>
      <c r="D921" s="137"/>
      <c r="E921" s="137"/>
      <c r="F921" s="137"/>
      <c r="G921" s="136">
        <f t="shared" si="39"/>
        <v>0</v>
      </c>
    </row>
    <row r="922" spans="1:7" s="64" customFormat="1">
      <c r="A922" s="133">
        <v>2825</v>
      </c>
      <c r="B922" s="132" t="s">
        <v>419</v>
      </c>
      <c r="C922" s="137"/>
      <c r="D922" s="137"/>
      <c r="E922" s="137"/>
      <c r="F922" s="137"/>
      <c r="G922" s="136">
        <f t="shared" ref="G922:G987" si="40">SUM(C922:F922)</f>
        <v>0</v>
      </c>
    </row>
    <row r="923" spans="1:7" s="64" customFormat="1">
      <c r="A923" s="185">
        <v>283</v>
      </c>
      <c r="B923" s="186" t="s">
        <v>592</v>
      </c>
      <c r="C923" s="136">
        <f>SUM(C924:C928)</f>
        <v>0</v>
      </c>
      <c r="D923" s="136">
        <f>SUM(D924:D928)</f>
        <v>0</v>
      </c>
      <c r="E923" s="136">
        <f>SUM(E924:E928)</f>
        <v>0</v>
      </c>
      <c r="F923" s="136">
        <f>SUM(F924:F928)</f>
        <v>0</v>
      </c>
      <c r="G923" s="136">
        <f t="shared" si="40"/>
        <v>0</v>
      </c>
    </row>
    <row r="924" spans="1:7" s="64" customFormat="1">
      <c r="A924" s="133">
        <v>2831</v>
      </c>
      <c r="B924" s="132" t="s">
        <v>415</v>
      </c>
      <c r="C924" s="137"/>
      <c r="D924" s="137"/>
      <c r="E924" s="137"/>
      <c r="F924" s="137"/>
      <c r="G924" s="136">
        <f t="shared" si="40"/>
        <v>0</v>
      </c>
    </row>
    <row r="925" spans="1:7" s="64" customFormat="1">
      <c r="A925" s="133">
        <v>2832</v>
      </c>
      <c r="B925" s="132" t="s">
        <v>416</v>
      </c>
      <c r="C925" s="137"/>
      <c r="D925" s="137"/>
      <c r="E925" s="137"/>
      <c r="F925" s="137"/>
      <c r="G925" s="136">
        <f t="shared" si="40"/>
        <v>0</v>
      </c>
    </row>
    <row r="926" spans="1:7" s="64" customFormat="1">
      <c r="A926" s="133">
        <v>2833</v>
      </c>
      <c r="B926" s="132" t="s">
        <v>590</v>
      </c>
      <c r="C926" s="137"/>
      <c r="D926" s="137"/>
      <c r="E926" s="137"/>
      <c r="F926" s="137"/>
      <c r="G926" s="136">
        <f t="shared" si="40"/>
        <v>0</v>
      </c>
    </row>
    <row r="927" spans="1:7" s="64" customFormat="1">
      <c r="A927" s="133">
        <v>2834</v>
      </c>
      <c r="B927" s="132" t="s">
        <v>563</v>
      </c>
      <c r="C927" s="137"/>
      <c r="D927" s="137"/>
      <c r="E927" s="137"/>
      <c r="F927" s="137"/>
      <c r="G927" s="136">
        <f t="shared" si="40"/>
        <v>0</v>
      </c>
    </row>
    <row r="928" spans="1:7" s="64" customFormat="1">
      <c r="A928" s="133">
        <v>2835</v>
      </c>
      <c r="B928" s="132" t="s">
        <v>419</v>
      </c>
      <c r="C928" s="137"/>
      <c r="D928" s="137"/>
      <c r="E928" s="137"/>
      <c r="F928" s="137"/>
      <c r="G928" s="136">
        <f t="shared" si="40"/>
        <v>0</v>
      </c>
    </row>
    <row r="929" spans="1:7" s="64" customFormat="1">
      <c r="A929" s="185">
        <v>284</v>
      </c>
      <c r="B929" s="186" t="s">
        <v>593</v>
      </c>
      <c r="C929" s="137"/>
      <c r="D929" s="137"/>
      <c r="E929" s="137"/>
      <c r="F929" s="137"/>
      <c r="G929" s="136">
        <f t="shared" si="40"/>
        <v>0</v>
      </c>
    </row>
    <row r="930" spans="1:7" s="64" customFormat="1">
      <c r="A930" s="185">
        <v>285</v>
      </c>
      <c r="B930" s="186" t="s">
        <v>594</v>
      </c>
      <c r="C930" s="137"/>
      <c r="D930" s="137"/>
      <c r="E930" s="137"/>
      <c r="F930" s="137"/>
      <c r="G930" s="136">
        <f t="shared" si="40"/>
        <v>0</v>
      </c>
    </row>
    <row r="931" spans="1:7" s="64" customFormat="1">
      <c r="A931" s="185">
        <v>286</v>
      </c>
      <c r="B931" s="186" t="s">
        <v>595</v>
      </c>
      <c r="C931" s="137"/>
      <c r="D931" s="137"/>
      <c r="E931" s="137"/>
      <c r="F931" s="137"/>
      <c r="G931" s="136">
        <f t="shared" si="40"/>
        <v>0</v>
      </c>
    </row>
    <row r="932" spans="1:7" s="64" customFormat="1">
      <c r="A932" s="179">
        <v>3</v>
      </c>
      <c r="B932" s="172" t="s">
        <v>435</v>
      </c>
      <c r="C932" s="136">
        <f>C933+C946+C956+C958+C960+C961</f>
        <v>0</v>
      </c>
      <c r="D932" s="136">
        <f>D933+D946+D956+D958+D960+D961</f>
        <v>0</v>
      </c>
      <c r="E932" s="136">
        <f>E933+E946+E956+E958+E960+E961</f>
        <v>0</v>
      </c>
      <c r="F932" s="136">
        <f>F933+F946+F956+F958+F960+F961</f>
        <v>0</v>
      </c>
      <c r="G932" s="136">
        <f t="shared" si="40"/>
        <v>0</v>
      </c>
    </row>
    <row r="933" spans="1:7" s="64" customFormat="1">
      <c r="A933" s="175">
        <v>33</v>
      </c>
      <c r="B933" s="149" t="s">
        <v>596</v>
      </c>
      <c r="C933" s="136">
        <f>+C934+C940</f>
        <v>0</v>
      </c>
      <c r="D933" s="136">
        <f>+D934+D940</f>
        <v>0</v>
      </c>
      <c r="E933" s="136">
        <f>+E934+E940</f>
        <v>0</v>
      </c>
      <c r="F933" s="136">
        <f>+F934+F940</f>
        <v>0</v>
      </c>
      <c r="G933" s="136">
        <f t="shared" si="40"/>
        <v>0</v>
      </c>
    </row>
    <row r="934" spans="1:7" s="64" customFormat="1">
      <c r="A934" s="185">
        <v>331</v>
      </c>
      <c r="B934" s="186" t="s">
        <v>596</v>
      </c>
      <c r="C934" s="136">
        <f>SUM(C935:C939)</f>
        <v>0</v>
      </c>
      <c r="D934" s="136">
        <f>SUM(D935:D939)</f>
        <v>0</v>
      </c>
      <c r="E934" s="136">
        <f>SUM(E935:E939)</f>
        <v>0</v>
      </c>
      <c r="F934" s="136">
        <f>SUM(F935:F939)</f>
        <v>0</v>
      </c>
      <c r="G934" s="136">
        <f t="shared" si="40"/>
        <v>0</v>
      </c>
    </row>
    <row r="935" spans="1:7" s="64" customFormat="1">
      <c r="A935" s="133">
        <v>3311</v>
      </c>
      <c r="B935" s="132" t="s">
        <v>597</v>
      </c>
      <c r="C935" s="137"/>
      <c r="D935" s="137"/>
      <c r="E935" s="137"/>
      <c r="F935" s="137"/>
      <c r="G935" s="136">
        <f t="shared" si="40"/>
        <v>0</v>
      </c>
    </row>
    <row r="936" spans="1:7" s="64" customFormat="1">
      <c r="A936" s="133">
        <v>3312</v>
      </c>
      <c r="B936" s="132" t="s">
        <v>598</v>
      </c>
      <c r="C936" s="137"/>
      <c r="D936" s="137"/>
      <c r="E936" s="137"/>
      <c r="F936" s="137"/>
      <c r="G936" s="136">
        <f t="shared" si="40"/>
        <v>0</v>
      </c>
    </row>
    <row r="937" spans="1:7" s="64" customFormat="1">
      <c r="A937" s="133">
        <v>3313</v>
      </c>
      <c r="B937" s="132" t="s">
        <v>599</v>
      </c>
      <c r="C937" s="137"/>
      <c r="D937" s="137"/>
      <c r="E937" s="137"/>
      <c r="F937" s="137"/>
      <c r="G937" s="136">
        <f t="shared" si="40"/>
        <v>0</v>
      </c>
    </row>
    <row r="938" spans="1:7" s="64" customFormat="1">
      <c r="A938" s="133">
        <v>3314</v>
      </c>
      <c r="B938" s="132" t="s">
        <v>600</v>
      </c>
      <c r="C938" s="137"/>
      <c r="D938" s="137"/>
      <c r="E938" s="137"/>
      <c r="F938" s="137"/>
      <c r="G938" s="136">
        <f t="shared" si="40"/>
        <v>0</v>
      </c>
    </row>
    <row r="939" spans="1:7" s="64" customFormat="1">
      <c r="A939" s="133">
        <v>3315</v>
      </c>
      <c r="B939" s="132" t="s">
        <v>601</v>
      </c>
      <c r="C939" s="137"/>
      <c r="D939" s="137"/>
      <c r="E939" s="137"/>
      <c r="F939" s="137"/>
      <c r="G939" s="136">
        <f t="shared" si="40"/>
        <v>0</v>
      </c>
    </row>
    <row r="940" spans="1:7" s="64" customFormat="1">
      <c r="A940" s="185">
        <v>339</v>
      </c>
      <c r="B940" s="186" t="s">
        <v>68</v>
      </c>
      <c r="C940" s="136">
        <f>SUM(C941:C945)</f>
        <v>0</v>
      </c>
      <c r="D940" s="136">
        <f>SUM(D941:D945)</f>
        <v>0</v>
      </c>
      <c r="E940" s="136">
        <f>SUM(E941:E945)</f>
        <v>0</v>
      </c>
      <c r="F940" s="136">
        <f>SUM(F941:F945)</f>
        <v>0</v>
      </c>
      <c r="G940" s="136">
        <f t="shared" si="40"/>
        <v>0</v>
      </c>
    </row>
    <row r="941" spans="1:7" s="64" customFormat="1">
      <c r="A941" s="133">
        <v>3391</v>
      </c>
      <c r="B941" s="132" t="s">
        <v>602</v>
      </c>
      <c r="C941" s="137"/>
      <c r="D941" s="137"/>
      <c r="E941" s="137"/>
      <c r="F941" s="137"/>
      <c r="G941" s="136">
        <f t="shared" si="40"/>
        <v>0</v>
      </c>
    </row>
    <row r="942" spans="1:7" s="64" customFormat="1">
      <c r="A942" s="133">
        <v>3392</v>
      </c>
      <c r="B942" s="132" t="s">
        <v>603</v>
      </c>
      <c r="C942" s="137"/>
      <c r="D942" s="137"/>
      <c r="E942" s="137"/>
      <c r="F942" s="137"/>
      <c r="G942" s="136">
        <f t="shared" si="40"/>
        <v>0</v>
      </c>
    </row>
    <row r="943" spans="1:7" s="64" customFormat="1">
      <c r="A943" s="133">
        <v>3393</v>
      </c>
      <c r="B943" s="132" t="s">
        <v>604</v>
      </c>
      <c r="C943" s="137"/>
      <c r="D943" s="137"/>
      <c r="E943" s="137"/>
      <c r="F943" s="137"/>
      <c r="G943" s="136">
        <f t="shared" si="40"/>
        <v>0</v>
      </c>
    </row>
    <row r="944" spans="1:7" s="64" customFormat="1">
      <c r="A944" s="133">
        <v>3394</v>
      </c>
      <c r="B944" s="132" t="s">
        <v>605</v>
      </c>
      <c r="C944" s="137"/>
      <c r="D944" s="137"/>
      <c r="E944" s="137"/>
      <c r="F944" s="137"/>
      <c r="G944" s="136">
        <f t="shared" si="40"/>
        <v>0</v>
      </c>
    </row>
    <row r="945" spans="1:7" s="64" customFormat="1">
      <c r="A945" s="133">
        <v>3395</v>
      </c>
      <c r="B945" s="132" t="s">
        <v>606</v>
      </c>
      <c r="C945" s="137"/>
      <c r="D945" s="137"/>
      <c r="E945" s="137"/>
      <c r="F945" s="137"/>
      <c r="G945" s="136">
        <f t="shared" si="40"/>
        <v>0</v>
      </c>
    </row>
    <row r="946" spans="1:7" s="64" customFormat="1">
      <c r="A946" s="175">
        <v>34</v>
      </c>
      <c r="B946" s="149" t="s">
        <v>607</v>
      </c>
      <c r="C946" s="136">
        <f>C947</f>
        <v>0</v>
      </c>
      <c r="D946" s="136">
        <f>D947</f>
        <v>0</v>
      </c>
      <c r="E946" s="136">
        <f>E947</f>
        <v>0</v>
      </c>
      <c r="F946" s="136">
        <f>F947</f>
        <v>0</v>
      </c>
      <c r="G946" s="136">
        <f t="shared" si="40"/>
        <v>0</v>
      </c>
    </row>
    <row r="947" spans="1:7" s="64" customFormat="1">
      <c r="A947" s="185">
        <v>342</v>
      </c>
      <c r="B947" s="186" t="s">
        <v>608</v>
      </c>
      <c r="C947" s="136">
        <f>C948+C952</f>
        <v>0</v>
      </c>
      <c r="D947" s="136">
        <f>D948+D952</f>
        <v>0</v>
      </c>
      <c r="E947" s="136">
        <f>E948+E952</f>
        <v>0</v>
      </c>
      <c r="F947" s="136">
        <f>F948+F952</f>
        <v>0</v>
      </c>
      <c r="G947" s="136">
        <f t="shared" si="40"/>
        <v>0</v>
      </c>
    </row>
    <row r="948" spans="1:7" s="64" customFormat="1">
      <c r="A948" s="133">
        <v>3421</v>
      </c>
      <c r="B948" s="132" t="s">
        <v>608</v>
      </c>
      <c r="C948" s="136">
        <f>SUM(C949:C951)</f>
        <v>0</v>
      </c>
      <c r="D948" s="136">
        <f>SUM(D949:D951)</f>
        <v>0</v>
      </c>
      <c r="E948" s="136">
        <f>SUM(E949:E951)</f>
        <v>0</v>
      </c>
      <c r="F948" s="136">
        <f>SUM(F949:F951)</f>
        <v>0</v>
      </c>
      <c r="G948" s="136">
        <f t="shared" si="40"/>
        <v>0</v>
      </c>
    </row>
    <row r="949" spans="1:7" s="64" customFormat="1">
      <c r="A949" s="133">
        <v>34211</v>
      </c>
      <c r="B949" s="132" t="s">
        <v>609</v>
      </c>
      <c r="C949" s="137"/>
      <c r="D949" s="137"/>
      <c r="E949" s="137"/>
      <c r="F949" s="137"/>
      <c r="G949" s="136">
        <f t="shared" si="40"/>
        <v>0</v>
      </c>
    </row>
    <row r="950" spans="1:7" s="64" customFormat="1">
      <c r="A950" s="133">
        <v>34212</v>
      </c>
      <c r="B950" s="132" t="s">
        <v>610</v>
      </c>
      <c r="C950" s="137"/>
      <c r="D950" s="137"/>
      <c r="E950" s="137"/>
      <c r="F950" s="137"/>
      <c r="G950" s="136">
        <f t="shared" si="40"/>
        <v>0</v>
      </c>
    </row>
    <row r="951" spans="1:7" s="64" customFormat="1">
      <c r="A951" s="133">
        <v>34213</v>
      </c>
      <c r="B951" s="132" t="s">
        <v>611</v>
      </c>
      <c r="C951" s="137"/>
      <c r="D951" s="137"/>
      <c r="E951" s="137"/>
      <c r="F951" s="137"/>
      <c r="G951" s="136">
        <f t="shared" si="40"/>
        <v>0</v>
      </c>
    </row>
    <row r="952" spans="1:7" s="64" customFormat="1">
      <c r="A952" s="133">
        <v>3429</v>
      </c>
      <c r="B952" s="132" t="s">
        <v>300</v>
      </c>
      <c r="C952" s="136">
        <f>SUM(C953:C955)</f>
        <v>0</v>
      </c>
      <c r="D952" s="136">
        <f>SUM(D953:D955)</f>
        <v>0</v>
      </c>
      <c r="E952" s="136">
        <f>SUM(E953:E955)</f>
        <v>0</v>
      </c>
      <c r="F952" s="136">
        <f>SUM(F953:F955)</f>
        <v>0</v>
      </c>
      <c r="G952" s="136">
        <f t="shared" si="40"/>
        <v>0</v>
      </c>
    </row>
    <row r="953" spans="1:7" s="64" customFormat="1">
      <c r="A953" s="133">
        <v>34291</v>
      </c>
      <c r="B953" s="132" t="s">
        <v>612</v>
      </c>
      <c r="C953" s="137"/>
      <c r="D953" s="137"/>
      <c r="E953" s="137"/>
      <c r="F953" s="137"/>
      <c r="G953" s="136">
        <f t="shared" si="40"/>
        <v>0</v>
      </c>
    </row>
    <row r="954" spans="1:7" s="64" customFormat="1">
      <c r="A954" s="133">
        <v>34292</v>
      </c>
      <c r="B954" s="132" t="s">
        <v>613</v>
      </c>
      <c r="C954" s="137"/>
      <c r="D954" s="137"/>
      <c r="E954" s="137"/>
      <c r="F954" s="137"/>
      <c r="G954" s="136">
        <f t="shared" si="40"/>
        <v>0</v>
      </c>
    </row>
    <row r="955" spans="1:7" s="64" customFormat="1">
      <c r="A955" s="133">
        <v>34293</v>
      </c>
      <c r="B955" s="132" t="s">
        <v>614</v>
      </c>
      <c r="C955" s="137"/>
      <c r="D955" s="137"/>
      <c r="E955" s="137"/>
      <c r="F955" s="137"/>
      <c r="G955" s="136">
        <f t="shared" si="40"/>
        <v>0</v>
      </c>
    </row>
    <row r="956" spans="1:7" s="64" customFormat="1">
      <c r="A956" s="175">
        <v>35</v>
      </c>
      <c r="B956" s="149" t="s">
        <v>453</v>
      </c>
      <c r="C956" s="136">
        <f>C957</f>
        <v>0</v>
      </c>
      <c r="D956" s="136">
        <f>D957</f>
        <v>0</v>
      </c>
      <c r="E956" s="136">
        <f>E957</f>
        <v>0</v>
      </c>
      <c r="F956" s="136">
        <f>F957</f>
        <v>0</v>
      </c>
      <c r="G956" s="136">
        <f t="shared" si="40"/>
        <v>0</v>
      </c>
    </row>
    <row r="957" spans="1:7" s="64" customFormat="1">
      <c r="A957" s="183">
        <v>352</v>
      </c>
      <c r="B957" s="177" t="s">
        <v>615</v>
      </c>
      <c r="C957" s="137"/>
      <c r="D957" s="137"/>
      <c r="E957" s="137"/>
      <c r="F957" s="137"/>
      <c r="G957" s="136">
        <f t="shared" si="40"/>
        <v>0</v>
      </c>
    </row>
    <row r="958" spans="1:7" s="64" customFormat="1">
      <c r="A958" s="175">
        <v>36</v>
      </c>
      <c r="B958" s="149" t="s">
        <v>455</v>
      </c>
      <c r="C958" s="136">
        <f>C959</f>
        <v>0</v>
      </c>
      <c r="D958" s="136">
        <f>D959</f>
        <v>0</v>
      </c>
      <c r="E958" s="136">
        <f>E959</f>
        <v>0</v>
      </c>
      <c r="F958" s="136">
        <f>F959</f>
        <v>0</v>
      </c>
      <c r="G958" s="136">
        <f t="shared" si="40"/>
        <v>0</v>
      </c>
    </row>
    <row r="959" spans="1:7" s="64" customFormat="1">
      <c r="A959" s="183">
        <v>362</v>
      </c>
      <c r="B959" s="177" t="s">
        <v>616</v>
      </c>
      <c r="C959" s="137"/>
      <c r="D959" s="137"/>
      <c r="E959" s="137"/>
      <c r="F959" s="137"/>
      <c r="G959" s="136">
        <f t="shared" si="40"/>
        <v>0</v>
      </c>
    </row>
    <row r="960" spans="1:7" s="64" customFormat="1">
      <c r="A960" s="183">
        <v>364</v>
      </c>
      <c r="B960" s="129" t="s">
        <v>457</v>
      </c>
      <c r="C960" s="139"/>
      <c r="D960" s="139"/>
      <c r="E960" s="139"/>
      <c r="F960" s="139"/>
      <c r="G960" s="136">
        <f t="shared" si="40"/>
        <v>0</v>
      </c>
    </row>
    <row r="961" spans="1:7" s="64" customFormat="1">
      <c r="A961" s="183">
        <v>365</v>
      </c>
      <c r="B961" s="129" t="s">
        <v>458</v>
      </c>
      <c r="C961" s="139"/>
      <c r="D961" s="139"/>
      <c r="E961" s="139"/>
      <c r="F961" s="139"/>
      <c r="G961" s="136">
        <f t="shared" si="40"/>
        <v>0</v>
      </c>
    </row>
    <row r="962" spans="1:7" s="64" customFormat="1">
      <c r="A962" s="179">
        <v>4</v>
      </c>
      <c r="B962" s="172" t="s">
        <v>459</v>
      </c>
      <c r="C962" s="136">
        <f>C963+C971+C977+C978+C981</f>
        <v>0</v>
      </c>
      <c r="D962" s="136">
        <f>D963+D971+D977+D978+D981</f>
        <v>0</v>
      </c>
      <c r="E962" s="136">
        <f>E963+E971+E977+E978+E981</f>
        <v>0</v>
      </c>
      <c r="F962" s="136">
        <f>F963+F971+F977+F978+F981</f>
        <v>0</v>
      </c>
      <c r="G962" s="136">
        <f t="shared" si="40"/>
        <v>0</v>
      </c>
    </row>
    <row r="963" spans="1:7" s="64" customFormat="1">
      <c r="A963" s="175">
        <v>42</v>
      </c>
      <c r="B963" s="149" t="s">
        <v>617</v>
      </c>
      <c r="C963" s="136">
        <f>C964+C970</f>
        <v>0</v>
      </c>
      <c r="D963" s="136">
        <f>D964+D970</f>
        <v>0</v>
      </c>
      <c r="E963" s="136">
        <f>E964+E970</f>
        <v>0</v>
      </c>
      <c r="F963" s="136">
        <f>F964+F970</f>
        <v>0</v>
      </c>
      <c r="G963" s="136">
        <f t="shared" si="40"/>
        <v>0</v>
      </c>
    </row>
    <row r="964" spans="1:7" s="64" customFormat="1">
      <c r="A964" s="185">
        <v>421</v>
      </c>
      <c r="B964" s="186" t="s">
        <v>618</v>
      </c>
      <c r="C964" s="136">
        <f>SUM(C965:C969)</f>
        <v>0</v>
      </c>
      <c r="D964" s="136">
        <f>SUM(D965:D969)</f>
        <v>0</v>
      </c>
      <c r="E964" s="136">
        <f>SUM(E965:E969)</f>
        <v>0</v>
      </c>
      <c r="F964" s="136">
        <f>SUM(F965:F969)</f>
        <v>0</v>
      </c>
      <c r="G964" s="136">
        <f t="shared" si="40"/>
        <v>0</v>
      </c>
    </row>
    <row r="965" spans="1:7" s="64" customFormat="1">
      <c r="A965" s="133">
        <v>4211</v>
      </c>
      <c r="B965" s="132" t="s">
        <v>619</v>
      </c>
      <c r="C965" s="137"/>
      <c r="D965" s="137"/>
      <c r="E965" s="137"/>
      <c r="F965" s="137"/>
      <c r="G965" s="136">
        <f t="shared" si="40"/>
        <v>0</v>
      </c>
    </row>
    <row r="966" spans="1:7" s="64" customFormat="1">
      <c r="A966" s="133">
        <v>4212</v>
      </c>
      <c r="B966" s="132" t="s">
        <v>620</v>
      </c>
      <c r="C966" s="137"/>
      <c r="D966" s="137"/>
      <c r="E966" s="137"/>
      <c r="F966" s="137"/>
      <c r="G966" s="136">
        <f t="shared" si="40"/>
        <v>0</v>
      </c>
    </row>
    <row r="967" spans="1:7" s="64" customFormat="1">
      <c r="A967" s="133">
        <v>4213</v>
      </c>
      <c r="B967" s="132" t="s">
        <v>621</v>
      </c>
      <c r="C967" s="137"/>
      <c r="D967" s="137"/>
      <c r="E967" s="137"/>
      <c r="F967" s="137"/>
      <c r="G967" s="136">
        <f t="shared" si="40"/>
        <v>0</v>
      </c>
    </row>
    <row r="968" spans="1:7" s="64" customFormat="1">
      <c r="A968" s="133">
        <v>4214</v>
      </c>
      <c r="B968" s="132" t="s">
        <v>622</v>
      </c>
      <c r="C968" s="137"/>
      <c r="D968" s="137"/>
      <c r="E968" s="137"/>
      <c r="F968" s="137"/>
      <c r="G968" s="136">
        <f t="shared" si="40"/>
        <v>0</v>
      </c>
    </row>
    <row r="969" spans="1:7" s="64" customFormat="1">
      <c r="A969" s="133">
        <v>4217</v>
      </c>
      <c r="B969" s="132" t="s">
        <v>412</v>
      </c>
      <c r="C969" s="137"/>
      <c r="D969" s="137"/>
      <c r="E969" s="137"/>
      <c r="F969" s="137"/>
      <c r="G969" s="136">
        <f t="shared" si="40"/>
        <v>0</v>
      </c>
    </row>
    <row r="970" spans="1:7" s="64" customFormat="1">
      <c r="A970" s="185">
        <v>429</v>
      </c>
      <c r="B970" s="186" t="s">
        <v>623</v>
      </c>
      <c r="C970" s="137"/>
      <c r="D970" s="137"/>
      <c r="E970" s="137"/>
      <c r="F970" s="137"/>
      <c r="G970" s="136">
        <f t="shared" si="40"/>
        <v>0</v>
      </c>
    </row>
    <row r="971" spans="1:7" s="64" customFormat="1">
      <c r="A971" s="175">
        <v>43</v>
      </c>
      <c r="B971" s="149" t="s">
        <v>624</v>
      </c>
      <c r="C971" s="136">
        <f>SUM(C972:C976)</f>
        <v>0</v>
      </c>
      <c r="D971" s="136">
        <f>SUM(D972:D976)</f>
        <v>0</v>
      </c>
      <c r="E971" s="136">
        <f>SUM(E972:E976)</f>
        <v>0</v>
      </c>
      <c r="F971" s="136">
        <f>SUM(F972:F976)</f>
        <v>0</v>
      </c>
      <c r="G971" s="136">
        <f>SUM(C971:F971)</f>
        <v>0</v>
      </c>
    </row>
    <row r="972" spans="1:7" s="64" customFormat="1">
      <c r="A972" s="183">
        <v>431</v>
      </c>
      <c r="B972" s="177" t="s">
        <v>625</v>
      </c>
      <c r="C972" s="137"/>
      <c r="D972" s="137"/>
      <c r="E972" s="137"/>
      <c r="F972" s="137"/>
      <c r="G972" s="136">
        <f>SUM(C972:F972)</f>
        <v>0</v>
      </c>
    </row>
    <row r="973" spans="1:7" s="64" customFormat="1">
      <c r="A973" s="183">
        <v>432</v>
      </c>
      <c r="B973" s="177" t="s">
        <v>626</v>
      </c>
      <c r="C973" s="137"/>
      <c r="D973" s="137"/>
      <c r="E973" s="137"/>
      <c r="F973" s="137"/>
      <c r="G973" s="136">
        <f t="shared" si="40"/>
        <v>0</v>
      </c>
    </row>
    <row r="974" spans="1:7" s="64" customFormat="1">
      <c r="A974" s="183">
        <v>433</v>
      </c>
      <c r="B974" s="177" t="s">
        <v>472</v>
      </c>
      <c r="C974" s="137"/>
      <c r="D974" s="137"/>
      <c r="E974" s="137"/>
      <c r="F974" s="137"/>
      <c r="G974" s="136">
        <f t="shared" si="40"/>
        <v>0</v>
      </c>
    </row>
    <row r="975" spans="1:7" s="64" customFormat="1">
      <c r="A975" s="183">
        <v>434</v>
      </c>
      <c r="B975" s="177" t="s">
        <v>627</v>
      </c>
      <c r="C975" s="137"/>
      <c r="D975" s="137"/>
      <c r="E975" s="137"/>
      <c r="F975" s="137"/>
      <c r="G975" s="136">
        <f t="shared" si="40"/>
        <v>0</v>
      </c>
    </row>
    <row r="976" spans="1:7" s="64" customFormat="1">
      <c r="A976" s="183">
        <v>437</v>
      </c>
      <c r="B976" s="177" t="s">
        <v>628</v>
      </c>
      <c r="C976" s="137"/>
      <c r="D976" s="137"/>
      <c r="E976" s="137"/>
      <c r="F976" s="137"/>
      <c r="G976" s="136">
        <f t="shared" si="40"/>
        <v>0</v>
      </c>
    </row>
    <row r="977" spans="1:7" s="64" customFormat="1">
      <c r="A977" s="175">
        <v>44</v>
      </c>
      <c r="B977" s="149" t="s">
        <v>629</v>
      </c>
      <c r="C977" s="137"/>
      <c r="D977" s="137"/>
      <c r="E977" s="137"/>
      <c r="F977" s="137"/>
      <c r="G977" s="136">
        <f t="shared" si="40"/>
        <v>0</v>
      </c>
    </row>
    <row r="978" spans="1:7" s="64" customFormat="1">
      <c r="A978" s="175">
        <v>45</v>
      </c>
      <c r="B978" s="149" t="s">
        <v>630</v>
      </c>
      <c r="C978" s="136">
        <f>SUM(C979:C980)</f>
        <v>0</v>
      </c>
      <c r="D978" s="136">
        <f>SUM(D979:D980)</f>
        <v>0</v>
      </c>
      <c r="E978" s="136">
        <f>SUM(E979:E980)</f>
        <v>0</v>
      </c>
      <c r="F978" s="136">
        <f>SUM(F979:F980)</f>
        <v>0</v>
      </c>
      <c r="G978" s="136">
        <f t="shared" si="40"/>
        <v>0</v>
      </c>
    </row>
    <row r="979" spans="1:7" s="64" customFormat="1">
      <c r="A979" s="183">
        <v>451</v>
      </c>
      <c r="B979" s="177" t="s">
        <v>631</v>
      </c>
      <c r="C979" s="137"/>
      <c r="D979" s="137"/>
      <c r="E979" s="137"/>
      <c r="F979" s="137"/>
      <c r="G979" s="136">
        <f t="shared" si="40"/>
        <v>0</v>
      </c>
    </row>
    <row r="980" spans="1:7" s="64" customFormat="1">
      <c r="A980" s="183">
        <v>452</v>
      </c>
      <c r="B980" s="177" t="s">
        <v>478</v>
      </c>
      <c r="C980" s="137"/>
      <c r="D980" s="137"/>
      <c r="E980" s="137"/>
      <c r="F980" s="137"/>
      <c r="G980" s="136">
        <f t="shared" si="40"/>
        <v>0</v>
      </c>
    </row>
    <row r="981" spans="1:7" s="64" customFormat="1">
      <c r="A981" s="175">
        <v>46</v>
      </c>
      <c r="B981" s="149" t="s">
        <v>632</v>
      </c>
      <c r="C981" s="137"/>
      <c r="D981" s="137"/>
      <c r="E981" s="137"/>
      <c r="F981" s="137"/>
      <c r="G981" s="136">
        <f t="shared" si="40"/>
        <v>0</v>
      </c>
    </row>
    <row r="982" spans="1:7" s="64" customFormat="1">
      <c r="A982" s="179">
        <v>5</v>
      </c>
      <c r="B982" s="172" t="s">
        <v>633</v>
      </c>
      <c r="C982" s="136">
        <f>C983+C984+C991+C1014</f>
        <v>0</v>
      </c>
      <c r="D982" s="136">
        <f>D983+D984+D991+D1014</f>
        <v>0</v>
      </c>
      <c r="E982" s="136">
        <f>E983+E984+E991+E1014</f>
        <v>0</v>
      </c>
      <c r="F982" s="136">
        <f>F983+F984+F991+F1014</f>
        <v>0</v>
      </c>
      <c r="G982" s="136">
        <f t="shared" si="40"/>
        <v>0</v>
      </c>
    </row>
    <row r="983" spans="1:7" s="64" customFormat="1">
      <c r="A983" s="175">
        <v>54</v>
      </c>
      <c r="B983" s="149" t="s">
        <v>634</v>
      </c>
      <c r="C983" s="137"/>
      <c r="D983" s="137"/>
      <c r="E983" s="137"/>
      <c r="F983" s="137"/>
      <c r="G983" s="136">
        <f t="shared" si="40"/>
        <v>0</v>
      </c>
    </row>
    <row r="984" spans="1:7" s="64" customFormat="1">
      <c r="A984" s="175">
        <v>55</v>
      </c>
      <c r="B984" s="149" t="s">
        <v>635</v>
      </c>
      <c r="C984" s="136">
        <f>C985+C990</f>
        <v>0</v>
      </c>
      <c r="D984" s="136">
        <f>D985+D990</f>
        <v>0</v>
      </c>
      <c r="E984" s="136">
        <f>E985+E990</f>
        <v>0</v>
      </c>
      <c r="F984" s="136">
        <f>F985+F990</f>
        <v>0</v>
      </c>
      <c r="G984" s="136">
        <f t="shared" si="40"/>
        <v>0</v>
      </c>
    </row>
    <row r="985" spans="1:7" s="64" customFormat="1">
      <c r="A985" s="188">
        <v>551</v>
      </c>
      <c r="B985" s="186" t="s">
        <v>636</v>
      </c>
      <c r="C985" s="136">
        <f>SUM(C986:C989)</f>
        <v>0</v>
      </c>
      <c r="D985" s="136">
        <f>SUM(D986:D989)</f>
        <v>0</v>
      </c>
      <c r="E985" s="136">
        <f>SUM(E986:E989)</f>
        <v>0</v>
      </c>
      <c r="F985" s="136">
        <f>SUM(F986:F989)</f>
        <v>0</v>
      </c>
      <c r="G985" s="136">
        <f t="shared" si="40"/>
        <v>0</v>
      </c>
    </row>
    <row r="986" spans="1:7" s="64" customFormat="1">
      <c r="A986" s="131">
        <v>5511</v>
      </c>
      <c r="B986" s="132" t="s">
        <v>637</v>
      </c>
      <c r="C986" s="137"/>
      <c r="D986" s="137"/>
      <c r="E986" s="137"/>
      <c r="F986" s="137"/>
      <c r="G986" s="136">
        <f t="shared" si="40"/>
        <v>0</v>
      </c>
    </row>
    <row r="987" spans="1:7" s="64" customFormat="1">
      <c r="A987" s="131">
        <v>5512</v>
      </c>
      <c r="B987" s="132" t="s">
        <v>638</v>
      </c>
      <c r="C987" s="137"/>
      <c r="D987" s="137"/>
      <c r="E987" s="137"/>
      <c r="F987" s="137"/>
      <c r="G987" s="136">
        <f t="shared" si="40"/>
        <v>0</v>
      </c>
    </row>
    <row r="988" spans="1:7" s="64" customFormat="1">
      <c r="A988" s="131">
        <v>5513</v>
      </c>
      <c r="B988" s="132" t="s">
        <v>639</v>
      </c>
      <c r="C988" s="137"/>
      <c r="D988" s="137"/>
      <c r="E988" s="137"/>
      <c r="F988" s="137"/>
      <c r="G988" s="136">
        <f t="shared" ref="G988:G1019" si="41">SUM(C988:F988)</f>
        <v>0</v>
      </c>
    </row>
    <row r="989" spans="1:7" s="64" customFormat="1">
      <c r="A989" s="131">
        <v>5514</v>
      </c>
      <c r="B989" s="157" t="s">
        <v>640</v>
      </c>
      <c r="C989" s="137"/>
      <c r="D989" s="137"/>
      <c r="E989" s="137"/>
      <c r="F989" s="137"/>
      <c r="G989" s="136">
        <f t="shared" si="41"/>
        <v>0</v>
      </c>
    </row>
    <row r="990" spans="1:7" s="64" customFormat="1">
      <c r="A990" s="188">
        <v>558</v>
      </c>
      <c r="B990" s="186" t="s">
        <v>641</v>
      </c>
      <c r="C990" s="137"/>
      <c r="D990" s="137"/>
      <c r="E990" s="137"/>
      <c r="F990" s="137"/>
      <c r="G990" s="136">
        <f t="shared" si="41"/>
        <v>0</v>
      </c>
    </row>
    <row r="991" spans="1:7" s="64" customFormat="1">
      <c r="A991" s="175">
        <v>56</v>
      </c>
      <c r="B991" s="149" t="s">
        <v>642</v>
      </c>
      <c r="C991" s="136">
        <f>C992+C1003</f>
        <v>0</v>
      </c>
      <c r="D991" s="136">
        <f>D992+D1003</f>
        <v>0</v>
      </c>
      <c r="E991" s="136">
        <f>E992+E1003</f>
        <v>0</v>
      </c>
      <c r="F991" s="136">
        <f>F992+F1003</f>
        <v>0</v>
      </c>
      <c r="G991" s="136">
        <f t="shared" si="41"/>
        <v>0</v>
      </c>
    </row>
    <row r="992" spans="1:7" s="64" customFormat="1">
      <c r="A992" s="185">
        <v>561</v>
      </c>
      <c r="B992" s="186" t="s">
        <v>643</v>
      </c>
      <c r="C992" s="136">
        <f>C993+C998</f>
        <v>0</v>
      </c>
      <c r="D992" s="136">
        <f>D993+D998</f>
        <v>0</v>
      </c>
      <c r="E992" s="136">
        <f>E993+E998</f>
        <v>0</v>
      </c>
      <c r="F992" s="136">
        <f>F993+F998</f>
        <v>0</v>
      </c>
      <c r="G992" s="136">
        <f t="shared" si="41"/>
        <v>0</v>
      </c>
    </row>
    <row r="993" spans="1:7" s="64" customFormat="1">
      <c r="A993" s="131">
        <v>5611</v>
      </c>
      <c r="B993" s="132" t="s">
        <v>644</v>
      </c>
      <c r="C993" s="136">
        <f>SUM(C994:C997)</f>
        <v>0</v>
      </c>
      <c r="D993" s="136">
        <f>SUM(D994:D997)</f>
        <v>0</v>
      </c>
      <c r="E993" s="136">
        <f>SUM(E994:E997)</f>
        <v>0</v>
      </c>
      <c r="F993" s="136">
        <f>SUM(F994:F997)</f>
        <v>0</v>
      </c>
      <c r="G993" s="136">
        <f t="shared" si="41"/>
        <v>0</v>
      </c>
    </row>
    <row r="994" spans="1:7" s="64" customFormat="1">
      <c r="A994" s="133">
        <v>56111</v>
      </c>
      <c r="B994" s="132" t="s">
        <v>645</v>
      </c>
      <c r="C994" s="137"/>
      <c r="D994" s="137"/>
      <c r="E994" s="137"/>
      <c r="F994" s="137"/>
      <c r="G994" s="136">
        <f t="shared" si="41"/>
        <v>0</v>
      </c>
    </row>
    <row r="995" spans="1:7" s="64" customFormat="1">
      <c r="A995" s="133">
        <v>56112</v>
      </c>
      <c r="B995" s="132" t="s">
        <v>646</v>
      </c>
      <c r="C995" s="137"/>
      <c r="D995" s="137"/>
      <c r="E995" s="137"/>
      <c r="F995" s="137"/>
      <c r="G995" s="136">
        <f t="shared" si="41"/>
        <v>0</v>
      </c>
    </row>
    <row r="996" spans="1:7" s="64" customFormat="1">
      <c r="A996" s="133">
        <v>56113</v>
      </c>
      <c r="B996" s="132" t="s">
        <v>647</v>
      </c>
      <c r="C996" s="137"/>
      <c r="D996" s="137"/>
      <c r="E996" s="137"/>
      <c r="F996" s="137"/>
      <c r="G996" s="136">
        <f t="shared" si="41"/>
        <v>0</v>
      </c>
    </row>
    <row r="997" spans="1:7" s="64" customFormat="1">
      <c r="A997" s="133">
        <v>56114</v>
      </c>
      <c r="B997" s="134" t="s">
        <v>648</v>
      </c>
      <c r="C997" s="139"/>
      <c r="D997" s="139"/>
      <c r="E997" s="139"/>
      <c r="F997" s="139"/>
      <c r="G997" s="136">
        <f t="shared" si="41"/>
        <v>0</v>
      </c>
    </row>
    <row r="998" spans="1:7" s="64" customFormat="1">
      <c r="A998" s="133">
        <v>5612</v>
      </c>
      <c r="B998" s="132" t="s">
        <v>649</v>
      </c>
      <c r="C998" s="136">
        <f>SUM(C999:C1002)</f>
        <v>0</v>
      </c>
      <c r="D998" s="136">
        <f>SUM(D999:D1002)</f>
        <v>0</v>
      </c>
      <c r="E998" s="136">
        <f>SUM(E999:E1002)</f>
        <v>0</v>
      </c>
      <c r="F998" s="136">
        <f>SUM(F999:F1002)</f>
        <v>0</v>
      </c>
      <c r="G998" s="136">
        <f t="shared" si="41"/>
        <v>0</v>
      </c>
    </row>
    <row r="999" spans="1:7" s="64" customFormat="1">
      <c r="A999" s="133">
        <v>56121</v>
      </c>
      <c r="B999" s="132" t="s">
        <v>650</v>
      </c>
      <c r="C999" s="137"/>
      <c r="D999" s="137"/>
      <c r="E999" s="137"/>
      <c r="F999" s="137"/>
      <c r="G999" s="136">
        <f t="shared" si="41"/>
        <v>0</v>
      </c>
    </row>
    <row r="1000" spans="1:7" s="64" customFormat="1">
      <c r="A1000" s="133">
        <v>56122</v>
      </c>
      <c r="B1000" s="132" t="s">
        <v>651</v>
      </c>
      <c r="C1000" s="137"/>
      <c r="D1000" s="137"/>
      <c r="E1000" s="137"/>
      <c r="F1000" s="137"/>
      <c r="G1000" s="136">
        <f t="shared" si="41"/>
        <v>0</v>
      </c>
    </row>
    <row r="1001" spans="1:7" s="64" customFormat="1">
      <c r="A1001" s="133">
        <v>56123</v>
      </c>
      <c r="B1001" s="132" t="s">
        <v>652</v>
      </c>
      <c r="C1001" s="137"/>
      <c r="D1001" s="137"/>
      <c r="E1001" s="137"/>
      <c r="F1001" s="137"/>
      <c r="G1001" s="136">
        <f t="shared" si="41"/>
        <v>0</v>
      </c>
    </row>
    <row r="1002" spans="1:7" s="64" customFormat="1">
      <c r="A1002" s="133">
        <v>56124</v>
      </c>
      <c r="B1002" s="134" t="s">
        <v>653</v>
      </c>
      <c r="C1002" s="139"/>
      <c r="D1002" s="139"/>
      <c r="E1002" s="139"/>
      <c r="F1002" s="139"/>
      <c r="G1002" s="136">
        <f t="shared" si="41"/>
        <v>0</v>
      </c>
    </row>
    <row r="1003" spans="1:7" s="64" customFormat="1">
      <c r="A1003" s="185">
        <v>569</v>
      </c>
      <c r="B1003" s="186" t="s">
        <v>68</v>
      </c>
      <c r="C1003" s="136">
        <f>+C1004+C1009</f>
        <v>0</v>
      </c>
      <c r="D1003" s="136">
        <f>+D1004+D1009</f>
        <v>0</v>
      </c>
      <c r="E1003" s="136">
        <f>+E1004+E1009</f>
        <v>0</v>
      </c>
      <c r="F1003" s="136">
        <f>+F1004+F1009</f>
        <v>0</v>
      </c>
      <c r="G1003" s="136">
        <f t="shared" si="41"/>
        <v>0</v>
      </c>
    </row>
    <row r="1004" spans="1:7" s="64" customFormat="1">
      <c r="A1004" s="133">
        <v>5691</v>
      </c>
      <c r="B1004" s="132" t="s">
        <v>654</v>
      </c>
      <c r="C1004" s="136">
        <f>SUM(C1005:C1008)</f>
        <v>0</v>
      </c>
      <c r="D1004" s="136">
        <f>SUM(D1005:D1008)</f>
        <v>0</v>
      </c>
      <c r="E1004" s="136">
        <f>SUM(E1005:E1008)</f>
        <v>0</v>
      </c>
      <c r="F1004" s="136">
        <f>SUM(F1005:F1008)</f>
        <v>0</v>
      </c>
      <c r="G1004" s="136">
        <f t="shared" si="41"/>
        <v>0</v>
      </c>
    </row>
    <row r="1005" spans="1:7" s="64" customFormat="1">
      <c r="A1005" s="133">
        <v>56911</v>
      </c>
      <c r="B1005" s="132" t="s">
        <v>655</v>
      </c>
      <c r="C1005" s="137"/>
      <c r="D1005" s="137"/>
      <c r="E1005" s="137"/>
      <c r="F1005" s="137"/>
      <c r="G1005" s="136">
        <f t="shared" si="41"/>
        <v>0</v>
      </c>
    </row>
    <row r="1006" spans="1:7" s="64" customFormat="1">
      <c r="A1006" s="133">
        <v>56912</v>
      </c>
      <c r="B1006" s="132" t="s">
        <v>656</v>
      </c>
      <c r="C1006" s="137"/>
      <c r="D1006" s="137"/>
      <c r="E1006" s="137"/>
      <c r="F1006" s="137"/>
      <c r="G1006" s="136">
        <f>SUM(C1006:F1006)</f>
        <v>0</v>
      </c>
    </row>
    <row r="1007" spans="1:7" s="64" customFormat="1">
      <c r="A1007" s="133">
        <v>56913</v>
      </c>
      <c r="B1007" s="132" t="s">
        <v>657</v>
      </c>
      <c r="C1007" s="137"/>
      <c r="D1007" s="137"/>
      <c r="E1007" s="137"/>
      <c r="F1007" s="137"/>
      <c r="G1007" s="136">
        <f t="shared" si="41"/>
        <v>0</v>
      </c>
    </row>
    <row r="1008" spans="1:7" s="64" customFormat="1">
      <c r="A1008" s="133">
        <v>56914</v>
      </c>
      <c r="B1008" s="134" t="s">
        <v>658</v>
      </c>
      <c r="C1008" s="139"/>
      <c r="D1008" s="139"/>
      <c r="E1008" s="139"/>
      <c r="F1008" s="139"/>
      <c r="G1008" s="136">
        <f t="shared" si="41"/>
        <v>0</v>
      </c>
    </row>
    <row r="1009" spans="1:7" s="64" customFormat="1">
      <c r="A1009" s="133">
        <v>5692</v>
      </c>
      <c r="B1009" s="132" t="s">
        <v>659</v>
      </c>
      <c r="C1009" s="136">
        <f>SUM(C1010:C1013)</f>
        <v>0</v>
      </c>
      <c r="D1009" s="136">
        <f>SUM(D1010:D1013)</f>
        <v>0</v>
      </c>
      <c r="E1009" s="136">
        <f>SUM(E1010:E1013)</f>
        <v>0</v>
      </c>
      <c r="F1009" s="136">
        <f>SUM(F1010:F1013)</f>
        <v>0</v>
      </c>
      <c r="G1009" s="136">
        <f t="shared" si="41"/>
        <v>0</v>
      </c>
    </row>
    <row r="1010" spans="1:7" s="64" customFormat="1">
      <c r="A1010" s="133">
        <v>56921</v>
      </c>
      <c r="B1010" s="132" t="s">
        <v>660</v>
      </c>
      <c r="C1010" s="137"/>
      <c r="D1010" s="137"/>
      <c r="E1010" s="137"/>
      <c r="F1010" s="137"/>
      <c r="G1010" s="136">
        <f t="shared" si="41"/>
        <v>0</v>
      </c>
    </row>
    <row r="1011" spans="1:7" s="64" customFormat="1">
      <c r="A1011" s="133">
        <v>56922</v>
      </c>
      <c r="B1011" s="132" t="s">
        <v>661</v>
      </c>
      <c r="C1011" s="137"/>
      <c r="D1011" s="137"/>
      <c r="E1011" s="137"/>
      <c r="F1011" s="137"/>
      <c r="G1011" s="136">
        <f t="shared" si="41"/>
        <v>0</v>
      </c>
    </row>
    <row r="1012" spans="1:7" s="64" customFormat="1">
      <c r="A1012" s="133">
        <v>56923</v>
      </c>
      <c r="B1012" s="132" t="s">
        <v>662</v>
      </c>
      <c r="C1012" s="137"/>
      <c r="D1012" s="137"/>
      <c r="E1012" s="137"/>
      <c r="F1012" s="137"/>
      <c r="G1012" s="136">
        <f>SUM(C1012:F1012)</f>
        <v>0</v>
      </c>
    </row>
    <row r="1013" spans="1:7" s="64" customFormat="1">
      <c r="A1013" s="133">
        <v>56924</v>
      </c>
      <c r="B1013" s="134" t="s">
        <v>663</v>
      </c>
      <c r="C1013" s="139"/>
      <c r="D1013" s="139"/>
      <c r="E1013" s="139"/>
      <c r="F1013" s="139"/>
      <c r="G1013" s="136">
        <f>SUM(C1013:F1013)</f>
        <v>0</v>
      </c>
    </row>
    <row r="1014" spans="1:7" s="64" customFormat="1">
      <c r="A1014" s="175">
        <v>57</v>
      </c>
      <c r="B1014" s="149" t="s">
        <v>664</v>
      </c>
      <c r="C1014" s="136">
        <f>SUM(C1015:C1020)</f>
        <v>0</v>
      </c>
      <c r="D1014" s="136">
        <f>SUM(D1015:D1020)</f>
        <v>0</v>
      </c>
      <c r="E1014" s="136">
        <f>SUM(E1015:E1020)</f>
        <v>0</v>
      </c>
      <c r="F1014" s="136">
        <f>SUM(F1015:F1020)</f>
        <v>0</v>
      </c>
      <c r="G1014" s="136">
        <f>SUM(C1014:F1014)</f>
        <v>0</v>
      </c>
    </row>
    <row r="1015" spans="1:7" s="64" customFormat="1">
      <c r="A1015" s="183">
        <v>571</v>
      </c>
      <c r="B1015" s="177" t="s">
        <v>665</v>
      </c>
      <c r="C1015" s="137"/>
      <c r="D1015" s="137"/>
      <c r="E1015" s="137"/>
      <c r="F1015" s="137"/>
      <c r="G1015" s="136">
        <f t="shared" si="41"/>
        <v>0</v>
      </c>
    </row>
    <row r="1016" spans="1:7" s="64" customFormat="1">
      <c r="A1016" s="183">
        <v>572</v>
      </c>
      <c r="B1016" s="177" t="s">
        <v>666</v>
      </c>
      <c r="C1016" s="137"/>
      <c r="D1016" s="137"/>
      <c r="E1016" s="137"/>
      <c r="F1016" s="137"/>
      <c r="G1016" s="136">
        <f>SUM(C1016:F1016)</f>
        <v>0</v>
      </c>
    </row>
    <row r="1017" spans="1:7" s="64" customFormat="1">
      <c r="A1017" s="183">
        <v>573</v>
      </c>
      <c r="B1017" s="177" t="s">
        <v>667</v>
      </c>
      <c r="C1017" s="137"/>
      <c r="D1017" s="137"/>
      <c r="E1017" s="137"/>
      <c r="F1017" s="137"/>
      <c r="G1017" s="136">
        <f t="shared" si="41"/>
        <v>0</v>
      </c>
    </row>
    <row r="1018" spans="1:7" s="64" customFormat="1">
      <c r="A1018" s="183">
        <v>574</v>
      </c>
      <c r="B1018" s="177" t="s">
        <v>699</v>
      </c>
      <c r="C1018" s="137"/>
      <c r="D1018" s="137"/>
      <c r="E1018" s="137"/>
      <c r="F1018" s="137"/>
      <c r="G1018" s="136">
        <f>SUM(C1018:F1018)</f>
        <v>0</v>
      </c>
    </row>
    <row r="1019" spans="1:7" s="64" customFormat="1">
      <c r="A1019" s="183">
        <v>577</v>
      </c>
      <c r="B1019" s="177" t="s">
        <v>668</v>
      </c>
      <c r="C1019" s="137"/>
      <c r="D1019" s="137"/>
      <c r="E1019" s="137"/>
      <c r="F1019" s="137"/>
      <c r="G1019" s="136">
        <f t="shared" si="41"/>
        <v>0</v>
      </c>
    </row>
    <row r="1020" spans="1:7" s="64" customFormat="1">
      <c r="A1020" s="183">
        <v>578</v>
      </c>
      <c r="B1020" s="177" t="s">
        <v>669</v>
      </c>
      <c r="C1020" s="137"/>
      <c r="D1020" s="137"/>
      <c r="E1020" s="137"/>
      <c r="F1020" s="137"/>
      <c r="G1020" s="136">
        <f>SUM(C1020:F1020)</f>
        <v>0</v>
      </c>
    </row>
    <row r="1021" spans="1:7" s="64" customFormat="1">
      <c r="A1021" s="131"/>
      <c r="B1021" s="147" t="s">
        <v>486</v>
      </c>
      <c r="C1021" s="136">
        <f>C716+C810+C932+C962+C982</f>
        <v>0</v>
      </c>
      <c r="D1021" s="136">
        <f>D716+D810+D932+D962+D982</f>
        <v>0</v>
      </c>
      <c r="E1021" s="136">
        <f>E716+E810+E932+E962+E982</f>
        <v>0</v>
      </c>
      <c r="F1021" s="136">
        <f>F716+F810+F932+F962+F982</f>
        <v>0</v>
      </c>
      <c r="G1021" s="136">
        <f>SUM(C1021:F1021)</f>
        <v>0</v>
      </c>
    </row>
    <row r="1022" spans="1:7" s="64" customFormat="1">
      <c r="A1022" s="153"/>
      <c r="B1022" s="184" t="s">
        <v>670</v>
      </c>
      <c r="C1022" s="117"/>
      <c r="D1022" s="115"/>
      <c r="E1022" s="115"/>
      <c r="F1022" s="115"/>
      <c r="G1022" s="115"/>
    </row>
    <row r="1023" spans="1:7" s="64" customFormat="1">
      <c r="A1023" s="114"/>
      <c r="B1023" s="115"/>
      <c r="C1023" s="115"/>
      <c r="D1023" s="115"/>
      <c r="E1023" s="115"/>
      <c r="F1023" s="115"/>
      <c r="G1023" s="115"/>
    </row>
    <row r="1024" spans="1:7" s="64" customFormat="1">
      <c r="A1024" s="114"/>
      <c r="B1024" s="115"/>
      <c r="C1024" s="115"/>
      <c r="D1024" s="115"/>
      <c r="E1024" s="115"/>
      <c r="F1024" s="115"/>
      <c r="G1024" s="115"/>
    </row>
    <row r="1025" spans="1:7" s="64" customFormat="1">
      <c r="A1025" s="114"/>
      <c r="B1025" s="115"/>
      <c r="C1025" s="115"/>
      <c r="D1025" s="115"/>
      <c r="E1025" s="115"/>
      <c r="F1025" s="115"/>
      <c r="G1025" s="115"/>
    </row>
    <row r="1026" spans="1:7" s="64" customFormat="1">
      <c r="A1026" s="114"/>
      <c r="B1026" s="115"/>
      <c r="C1026" s="115"/>
      <c r="D1026" s="115"/>
      <c r="E1026" s="115"/>
      <c r="F1026" s="115"/>
      <c r="G1026" s="115"/>
    </row>
    <row r="1027" spans="1:7" s="64" customFormat="1">
      <c r="A1027" s="114"/>
      <c r="B1027" s="115"/>
      <c r="C1027" s="115"/>
      <c r="D1027" s="115"/>
      <c r="E1027" s="115"/>
      <c r="F1027" s="115"/>
      <c r="G1027" s="115"/>
    </row>
    <row r="1028" spans="1:7" s="64" customFormat="1">
      <c r="A1028" s="114"/>
      <c r="B1028" s="115"/>
      <c r="C1028" s="115"/>
      <c r="D1028" s="115"/>
      <c r="E1028" s="115"/>
      <c r="F1028" s="115"/>
      <c r="G1028" s="115"/>
    </row>
    <row r="1029" spans="1:7" s="64" customFormat="1">
      <c r="A1029" s="114"/>
      <c r="B1029" s="115"/>
      <c r="C1029" s="115"/>
      <c r="D1029" s="115"/>
      <c r="E1029" s="115"/>
      <c r="F1029" s="115"/>
      <c r="G1029" s="115"/>
    </row>
    <row r="1030" spans="1:7" s="64" customFormat="1">
      <c r="A1030" s="114"/>
      <c r="B1030" s="115"/>
      <c r="C1030" s="115"/>
      <c r="D1030" s="115"/>
      <c r="E1030" s="115"/>
      <c r="F1030" s="115"/>
      <c r="G1030" s="115"/>
    </row>
    <row r="1031" spans="1:7" s="64" customFormat="1">
      <c r="A1031" s="114"/>
      <c r="B1031" s="115"/>
      <c r="C1031" s="115"/>
      <c r="D1031" s="115"/>
      <c r="E1031" s="115"/>
      <c r="F1031" s="115"/>
      <c r="G1031" s="115"/>
    </row>
    <row r="1032" spans="1:7" s="64" customFormat="1">
      <c r="A1032" s="114"/>
      <c r="B1032" s="115"/>
      <c r="C1032" s="115"/>
      <c r="D1032" s="115"/>
      <c r="E1032" s="115"/>
      <c r="F1032" s="115"/>
      <c r="G1032" s="115"/>
    </row>
    <row r="1033" spans="1:7" s="64" customFormat="1">
      <c r="A1033" s="114"/>
      <c r="B1033" s="115"/>
      <c r="C1033" s="115"/>
      <c r="D1033" s="115"/>
      <c r="E1033" s="115"/>
      <c r="F1033" s="115"/>
      <c r="G1033" s="115"/>
    </row>
    <row r="1034" spans="1:7" s="64" customFormat="1">
      <c r="A1034" s="114"/>
      <c r="B1034" s="115"/>
      <c r="C1034" s="115"/>
      <c r="D1034" s="115"/>
      <c r="E1034" s="115"/>
      <c r="F1034" s="115"/>
      <c r="G1034" s="115"/>
    </row>
    <row r="1035" spans="1:7" s="64" customFormat="1">
      <c r="A1035" s="114"/>
      <c r="B1035" s="115"/>
      <c r="C1035" s="115"/>
      <c r="D1035" s="115"/>
      <c r="E1035" s="115"/>
      <c r="F1035" s="115"/>
      <c r="G1035" s="115"/>
    </row>
    <row r="1036" spans="1:7" s="64" customFormat="1">
      <c r="A1036" s="114"/>
      <c r="B1036" s="115"/>
      <c r="C1036" s="115"/>
      <c r="D1036" s="115"/>
      <c r="E1036" s="115"/>
      <c r="F1036" s="115"/>
      <c r="G1036" s="115"/>
    </row>
    <row r="1037" spans="1:7" s="64" customFormat="1">
      <c r="A1037" s="114"/>
      <c r="B1037" s="115"/>
      <c r="C1037" s="115"/>
      <c r="D1037" s="115"/>
      <c r="E1037" s="115"/>
      <c r="F1037" s="115"/>
      <c r="G1037" s="115"/>
    </row>
    <row r="1038" spans="1:7" s="64" customFormat="1">
      <c r="A1038" s="114"/>
      <c r="B1038" s="115"/>
      <c r="C1038" s="115"/>
      <c r="D1038" s="115"/>
      <c r="E1038" s="115"/>
      <c r="F1038" s="115"/>
      <c r="G1038" s="115"/>
    </row>
    <row r="1039" spans="1:7" s="64" customFormat="1">
      <c r="A1039" s="114"/>
      <c r="B1039" s="115"/>
      <c r="C1039" s="115"/>
      <c r="D1039" s="115"/>
      <c r="E1039" s="115"/>
      <c r="F1039" s="115"/>
      <c r="G1039" s="115"/>
    </row>
    <row r="1040" spans="1:7" s="64" customFormat="1">
      <c r="A1040" s="114"/>
      <c r="B1040" s="115"/>
      <c r="C1040" s="115"/>
      <c r="D1040" s="115"/>
      <c r="E1040" s="115"/>
      <c r="F1040" s="115"/>
      <c r="G1040" s="115"/>
    </row>
    <row r="1041" spans="1:7" s="64" customFormat="1">
      <c r="A1041" s="114"/>
      <c r="B1041" s="115"/>
      <c r="C1041" s="115"/>
      <c r="D1041" s="115"/>
      <c r="E1041" s="115"/>
      <c r="F1041" s="115"/>
      <c r="G1041" s="115"/>
    </row>
    <row r="1042" spans="1:7" s="64" customFormat="1">
      <c r="A1042" s="114"/>
      <c r="B1042" s="115"/>
      <c r="C1042" s="115"/>
      <c r="D1042" s="115"/>
      <c r="E1042" s="115"/>
      <c r="F1042" s="115"/>
      <c r="G1042" s="115"/>
    </row>
    <row r="1043" spans="1:7" s="64" customFormat="1">
      <c r="A1043" s="114"/>
      <c r="B1043" s="115"/>
      <c r="C1043" s="115"/>
      <c r="D1043" s="115"/>
      <c r="E1043" s="115"/>
      <c r="F1043" s="115"/>
      <c r="G1043" s="115"/>
    </row>
    <row r="1044" spans="1:7" s="64" customFormat="1">
      <c r="A1044" s="114"/>
      <c r="B1044" s="115"/>
      <c r="C1044" s="115"/>
      <c r="D1044" s="115"/>
      <c r="E1044" s="115"/>
      <c r="F1044" s="115"/>
      <c r="G1044" s="115"/>
    </row>
    <row r="1045" spans="1:7" s="64" customFormat="1">
      <c r="A1045" s="114"/>
      <c r="B1045" s="115"/>
      <c r="C1045" s="115"/>
      <c r="D1045" s="115"/>
      <c r="E1045" s="115"/>
      <c r="F1045" s="115"/>
      <c r="G1045" s="115"/>
    </row>
    <row r="1046" spans="1:7" s="64" customFormat="1">
      <c r="A1046" s="114"/>
      <c r="B1046" s="115"/>
      <c r="C1046" s="115"/>
      <c r="D1046" s="115"/>
      <c r="E1046" s="115"/>
      <c r="F1046" s="115"/>
      <c r="G1046" s="115"/>
    </row>
    <row r="1047" spans="1:7" s="64" customFormat="1">
      <c r="A1047" s="114"/>
      <c r="B1047" s="115"/>
      <c r="C1047" s="115"/>
      <c r="D1047" s="115"/>
      <c r="E1047" s="115"/>
      <c r="F1047" s="115"/>
      <c r="G1047" s="115"/>
    </row>
    <row r="1048" spans="1:7" s="64" customFormat="1">
      <c r="A1048" s="114"/>
      <c r="B1048" s="115"/>
      <c r="C1048" s="115"/>
      <c r="D1048" s="115"/>
      <c r="E1048" s="115"/>
      <c r="F1048" s="115"/>
      <c r="G1048" s="115"/>
    </row>
    <row r="1049" spans="1:7" s="64" customFormat="1">
      <c r="A1049" s="114"/>
      <c r="B1049" s="115"/>
      <c r="C1049" s="115"/>
      <c r="D1049" s="115"/>
      <c r="E1049" s="115"/>
      <c r="F1049" s="115"/>
      <c r="G1049" s="115"/>
    </row>
    <row r="1050" spans="1:7" s="64" customFormat="1">
      <c r="A1050" s="114"/>
      <c r="B1050" s="115"/>
      <c r="C1050" s="115"/>
      <c r="D1050" s="115"/>
      <c r="E1050" s="115"/>
      <c r="F1050" s="115"/>
      <c r="G1050" s="115"/>
    </row>
    <row r="1051" spans="1:7" s="64" customFormat="1">
      <c r="A1051" s="114"/>
      <c r="B1051" s="115"/>
      <c r="C1051" s="115"/>
      <c r="D1051" s="115"/>
      <c r="E1051" s="115"/>
      <c r="F1051" s="115"/>
      <c r="G1051" s="115"/>
    </row>
    <row r="1052" spans="1:7" s="64" customFormat="1">
      <c r="A1052" s="114"/>
      <c r="B1052" s="115"/>
      <c r="C1052" s="115"/>
      <c r="D1052" s="115"/>
      <c r="E1052" s="115"/>
      <c r="F1052" s="115"/>
      <c r="G1052" s="115"/>
    </row>
    <row r="1053" spans="1:7" s="64" customFormat="1">
      <c r="A1053" s="114"/>
      <c r="B1053" s="115"/>
      <c r="C1053" s="115"/>
      <c r="D1053" s="115"/>
      <c r="E1053" s="115"/>
      <c r="F1053" s="115"/>
      <c r="G1053" s="115"/>
    </row>
    <row r="1054" spans="1:7" s="64" customFormat="1">
      <c r="A1054" s="114"/>
      <c r="B1054" s="115"/>
      <c r="C1054" s="115"/>
      <c r="D1054" s="115"/>
      <c r="E1054" s="115"/>
      <c r="F1054" s="115"/>
      <c r="G1054" s="115"/>
    </row>
    <row r="1055" spans="1:7" s="64" customFormat="1">
      <c r="A1055" s="114"/>
      <c r="B1055" s="115"/>
      <c r="C1055" s="115"/>
      <c r="D1055" s="115"/>
      <c r="E1055" s="115"/>
      <c r="F1055" s="115"/>
      <c r="G1055" s="115"/>
    </row>
    <row r="1056" spans="1:7" s="64" customFormat="1">
      <c r="A1056" s="114"/>
      <c r="B1056" s="115"/>
      <c r="C1056" s="115"/>
      <c r="D1056" s="115"/>
      <c r="E1056" s="115"/>
      <c r="F1056" s="115"/>
      <c r="G1056" s="115"/>
    </row>
    <row r="1057" spans="1:7" s="64" customFormat="1">
      <c r="A1057" s="114"/>
      <c r="B1057" s="115"/>
      <c r="C1057" s="115"/>
      <c r="D1057" s="115"/>
      <c r="E1057" s="115"/>
      <c r="F1057" s="115"/>
      <c r="G1057" s="115"/>
    </row>
    <row r="1058" spans="1:7" s="64" customFormat="1">
      <c r="A1058" s="114"/>
      <c r="B1058" s="115"/>
      <c r="C1058" s="115"/>
      <c r="D1058" s="115"/>
      <c r="E1058" s="115"/>
      <c r="F1058" s="115"/>
      <c r="G1058" s="115"/>
    </row>
    <row r="1059" spans="1:7" s="64" customFormat="1">
      <c r="A1059" s="114"/>
      <c r="B1059" s="115"/>
      <c r="C1059" s="115"/>
      <c r="D1059" s="115"/>
      <c r="E1059" s="115"/>
      <c r="F1059" s="115"/>
      <c r="G1059" s="115"/>
    </row>
    <row r="1060" spans="1:7" s="64" customFormat="1">
      <c r="A1060" s="114"/>
      <c r="B1060" s="115"/>
      <c r="C1060" s="115"/>
      <c r="D1060" s="115"/>
      <c r="E1060" s="115"/>
      <c r="F1060" s="115"/>
      <c r="G1060" s="115"/>
    </row>
    <row r="1061" spans="1:7" s="64" customFormat="1">
      <c r="A1061" s="114"/>
      <c r="B1061" s="115"/>
      <c r="C1061" s="115"/>
      <c r="D1061" s="115"/>
      <c r="E1061" s="115"/>
      <c r="F1061" s="115"/>
      <c r="G1061" s="115"/>
    </row>
    <row r="1062" spans="1:7" s="64" customFormat="1">
      <c r="A1062" s="114"/>
      <c r="B1062" s="115"/>
      <c r="C1062" s="115"/>
      <c r="D1062" s="115"/>
      <c r="E1062" s="115"/>
      <c r="F1062" s="115"/>
      <c r="G1062" s="115"/>
    </row>
    <row r="1063" spans="1:7" s="64" customFormat="1">
      <c r="A1063" s="114"/>
      <c r="B1063" s="115"/>
      <c r="C1063" s="115"/>
      <c r="D1063" s="115"/>
      <c r="E1063" s="115"/>
      <c r="F1063" s="115"/>
      <c r="G1063" s="115"/>
    </row>
    <row r="1064" spans="1:7" s="64" customFormat="1">
      <c r="A1064" s="114"/>
      <c r="B1064" s="115"/>
      <c r="C1064" s="115"/>
      <c r="D1064" s="115"/>
      <c r="E1064" s="115"/>
      <c r="F1064" s="115"/>
      <c r="G1064" s="115"/>
    </row>
    <row r="1065" spans="1:7" s="64" customFormat="1">
      <c r="A1065" s="114"/>
      <c r="B1065" s="115"/>
      <c r="C1065" s="115"/>
      <c r="D1065" s="115"/>
      <c r="E1065" s="115"/>
      <c r="F1065" s="115"/>
      <c r="G1065" s="115"/>
    </row>
    <row r="1066" spans="1:7" s="64" customFormat="1">
      <c r="A1066" s="114"/>
      <c r="B1066" s="115"/>
      <c r="C1066" s="115"/>
      <c r="D1066" s="115"/>
      <c r="E1066" s="115"/>
      <c r="F1066" s="115"/>
      <c r="G1066" s="115"/>
    </row>
    <row r="1067" spans="1:7" s="64" customFormat="1">
      <c r="A1067" s="114"/>
      <c r="B1067" s="115"/>
      <c r="C1067" s="115"/>
      <c r="D1067" s="115"/>
      <c r="E1067" s="115"/>
      <c r="F1067" s="115"/>
      <c r="G1067" s="115"/>
    </row>
    <row r="1068" spans="1:7" s="64" customFormat="1">
      <c r="A1068" s="114"/>
      <c r="B1068" s="115"/>
      <c r="C1068" s="115"/>
      <c r="D1068" s="115"/>
      <c r="E1068" s="115"/>
      <c r="F1068" s="115"/>
      <c r="G1068" s="115"/>
    </row>
    <row r="1069" spans="1:7" s="64" customFormat="1">
      <c r="A1069" s="114"/>
      <c r="B1069" s="115"/>
      <c r="C1069" s="115"/>
      <c r="D1069" s="115"/>
      <c r="E1069" s="115"/>
      <c r="F1069" s="115"/>
      <c r="G1069" s="115"/>
    </row>
    <row r="1070" spans="1:7" s="64" customFormat="1">
      <c r="A1070" s="114"/>
      <c r="B1070" s="115"/>
      <c r="C1070" s="115"/>
      <c r="D1070" s="115"/>
      <c r="E1070" s="115"/>
      <c r="F1070" s="115"/>
      <c r="G1070" s="115"/>
    </row>
    <row r="1071" spans="1:7" s="64" customFormat="1">
      <c r="A1071" s="114"/>
      <c r="B1071" s="115"/>
      <c r="C1071" s="115"/>
      <c r="D1071" s="115"/>
      <c r="E1071" s="115"/>
      <c r="F1071" s="115"/>
      <c r="G1071" s="115"/>
    </row>
    <row r="1072" spans="1:7" s="64" customFormat="1">
      <c r="A1072" s="114"/>
      <c r="B1072" s="115"/>
      <c r="C1072" s="115"/>
      <c r="D1072" s="115"/>
      <c r="E1072" s="115"/>
      <c r="F1072" s="115"/>
      <c r="G1072" s="115"/>
    </row>
    <row r="1073" spans="1:7" s="64" customFormat="1">
      <c r="A1073" s="114"/>
      <c r="B1073" s="115"/>
      <c r="C1073" s="115"/>
      <c r="D1073" s="115"/>
      <c r="E1073" s="115"/>
      <c r="F1073" s="115"/>
      <c r="G1073" s="115"/>
    </row>
    <row r="1074" spans="1:7" s="64" customFormat="1">
      <c r="A1074" s="114"/>
      <c r="B1074" s="115"/>
      <c r="C1074" s="115"/>
      <c r="D1074" s="115"/>
      <c r="E1074" s="115"/>
      <c r="F1074" s="115"/>
      <c r="G1074" s="115"/>
    </row>
    <row r="1075" spans="1:7" s="64" customFormat="1">
      <c r="A1075" s="114"/>
      <c r="B1075" s="115"/>
      <c r="C1075" s="115"/>
      <c r="D1075" s="115"/>
      <c r="E1075" s="115"/>
      <c r="F1075" s="115"/>
      <c r="G1075" s="115"/>
    </row>
    <row r="1076" spans="1:7" s="64" customFormat="1">
      <c r="A1076" s="114"/>
      <c r="B1076" s="115"/>
      <c r="C1076" s="115"/>
      <c r="D1076" s="115"/>
      <c r="E1076" s="115"/>
      <c r="F1076" s="115"/>
      <c r="G1076" s="115"/>
    </row>
    <row r="1077" spans="1:7" s="64" customFormat="1">
      <c r="A1077" s="114"/>
      <c r="B1077" s="115"/>
      <c r="C1077" s="115"/>
      <c r="D1077" s="115"/>
      <c r="E1077" s="115"/>
      <c r="F1077" s="115"/>
      <c r="G1077" s="115"/>
    </row>
    <row r="1078" spans="1:7" s="64" customFormat="1">
      <c r="A1078" s="114"/>
      <c r="B1078" s="115"/>
      <c r="C1078" s="115"/>
      <c r="D1078" s="115"/>
      <c r="E1078" s="115"/>
      <c r="F1078" s="115"/>
      <c r="G1078" s="115"/>
    </row>
    <row r="1079" spans="1:7" s="64" customFormat="1">
      <c r="A1079" s="114"/>
      <c r="B1079" s="115"/>
      <c r="C1079" s="115"/>
      <c r="D1079" s="115"/>
      <c r="E1079" s="115"/>
      <c r="F1079" s="115"/>
      <c r="G1079" s="115"/>
    </row>
    <row r="1080" spans="1:7" s="64" customFormat="1">
      <c r="A1080" s="114"/>
      <c r="B1080" s="115"/>
      <c r="C1080" s="115"/>
      <c r="D1080" s="115"/>
      <c r="E1080" s="115"/>
      <c r="F1080" s="115"/>
      <c r="G1080" s="115"/>
    </row>
    <row r="1081" spans="1:7" s="64" customFormat="1">
      <c r="A1081" s="114"/>
      <c r="B1081" s="115"/>
      <c r="C1081" s="115"/>
      <c r="D1081" s="115"/>
      <c r="E1081" s="115"/>
      <c r="F1081" s="115"/>
      <c r="G1081" s="115"/>
    </row>
    <row r="1082" spans="1:7" s="64" customFormat="1">
      <c r="A1082" s="114"/>
      <c r="B1082" s="115"/>
      <c r="C1082" s="115"/>
      <c r="D1082" s="115"/>
      <c r="E1082" s="115"/>
      <c r="F1082" s="115"/>
      <c r="G1082" s="115"/>
    </row>
    <row r="1083" spans="1:7" s="64" customFormat="1">
      <c r="A1083" s="114"/>
      <c r="B1083" s="115"/>
      <c r="C1083" s="115"/>
      <c r="D1083" s="115"/>
      <c r="E1083" s="115"/>
      <c r="F1083" s="115"/>
      <c r="G1083" s="115"/>
    </row>
    <row r="1084" spans="1:7" s="64" customFormat="1">
      <c r="A1084" s="114"/>
      <c r="B1084" s="115"/>
      <c r="C1084" s="115"/>
      <c r="D1084" s="115"/>
      <c r="E1084" s="115"/>
      <c r="F1084" s="115"/>
      <c r="G1084" s="115"/>
    </row>
    <row r="1085" spans="1:7" s="64" customFormat="1">
      <c r="A1085" s="114"/>
      <c r="B1085" s="115"/>
      <c r="C1085" s="115"/>
      <c r="D1085" s="115"/>
      <c r="E1085" s="115"/>
      <c r="F1085" s="115"/>
      <c r="G1085" s="115"/>
    </row>
    <row r="1086" spans="1:7" s="64" customFormat="1">
      <c r="A1086" s="114"/>
      <c r="B1086" s="115"/>
      <c r="C1086" s="115"/>
      <c r="D1086" s="115"/>
      <c r="E1086" s="115"/>
      <c r="F1086" s="115"/>
      <c r="G1086" s="115"/>
    </row>
    <row r="1087" spans="1:7" s="64" customFormat="1">
      <c r="A1087" s="114"/>
      <c r="B1087" s="115"/>
      <c r="C1087" s="115"/>
      <c r="D1087" s="115"/>
      <c r="E1087" s="115"/>
      <c r="F1087" s="115"/>
      <c r="G1087" s="115"/>
    </row>
    <row r="1088" spans="1:7" s="64" customFormat="1">
      <c r="A1088" s="114"/>
      <c r="B1088" s="115"/>
      <c r="C1088" s="115"/>
      <c r="D1088" s="115"/>
      <c r="E1088" s="115"/>
      <c r="F1088" s="115"/>
      <c r="G1088" s="115"/>
    </row>
    <row r="1089" spans="1:7" s="64" customFormat="1">
      <c r="A1089" s="114"/>
      <c r="B1089" s="115"/>
      <c r="C1089" s="115"/>
      <c r="D1089" s="115"/>
      <c r="E1089" s="115"/>
      <c r="F1089" s="115"/>
      <c r="G1089" s="115"/>
    </row>
    <row r="1090" spans="1:7" s="64" customFormat="1">
      <c r="A1090" s="114"/>
      <c r="B1090" s="115"/>
      <c r="C1090" s="115"/>
      <c r="D1090" s="115"/>
      <c r="E1090" s="115"/>
      <c r="F1090" s="115"/>
      <c r="G1090" s="115"/>
    </row>
    <row r="1091" spans="1:7" s="64" customFormat="1">
      <c r="A1091" s="114"/>
      <c r="B1091" s="115"/>
      <c r="C1091" s="115"/>
      <c r="D1091" s="115"/>
      <c r="E1091" s="115"/>
      <c r="F1091" s="115"/>
      <c r="G1091" s="115"/>
    </row>
    <row r="1092" spans="1:7" s="64" customFormat="1">
      <c r="A1092" s="114"/>
      <c r="B1092" s="115"/>
      <c r="C1092" s="115"/>
      <c r="D1092" s="115"/>
      <c r="E1092" s="115"/>
      <c r="F1092" s="115"/>
      <c r="G1092" s="115"/>
    </row>
    <row r="1093" spans="1:7" s="64" customFormat="1">
      <c r="A1093" s="114"/>
      <c r="B1093" s="115"/>
      <c r="C1093" s="115"/>
      <c r="D1093" s="115"/>
      <c r="E1093" s="115"/>
      <c r="F1093" s="115"/>
      <c r="G1093" s="115"/>
    </row>
    <row r="1094" spans="1:7" s="64" customFormat="1">
      <c r="A1094" s="114"/>
      <c r="B1094" s="115"/>
      <c r="C1094" s="115"/>
      <c r="D1094" s="115"/>
      <c r="E1094" s="115"/>
      <c r="F1094" s="115"/>
      <c r="G1094" s="115"/>
    </row>
    <row r="1095" spans="1:7" s="64" customFormat="1">
      <c r="A1095" s="114"/>
      <c r="B1095" s="115"/>
      <c r="C1095" s="115"/>
      <c r="D1095" s="115"/>
      <c r="E1095" s="115"/>
      <c r="F1095" s="115"/>
      <c r="G1095" s="115"/>
    </row>
    <row r="1096" spans="1:7" s="64" customFormat="1">
      <c r="A1096" s="114"/>
      <c r="B1096" s="115"/>
      <c r="C1096" s="115"/>
      <c r="D1096" s="115"/>
      <c r="E1096" s="115"/>
      <c r="F1096" s="115"/>
      <c r="G1096" s="115"/>
    </row>
    <row r="1097" spans="1:7" s="64" customFormat="1">
      <c r="A1097" s="114"/>
      <c r="B1097" s="115"/>
      <c r="C1097" s="115"/>
      <c r="D1097" s="115"/>
      <c r="E1097" s="115"/>
      <c r="F1097" s="115"/>
      <c r="G1097" s="115"/>
    </row>
    <row r="1098" spans="1:7" s="64" customFormat="1">
      <c r="A1098" s="114"/>
      <c r="B1098" s="115"/>
      <c r="C1098" s="115"/>
      <c r="D1098" s="115"/>
      <c r="E1098" s="115"/>
      <c r="F1098" s="115"/>
      <c r="G1098" s="115"/>
    </row>
    <row r="1099" spans="1:7" s="64" customFormat="1">
      <c r="A1099" s="114"/>
      <c r="B1099" s="115"/>
      <c r="C1099" s="115"/>
      <c r="D1099" s="115"/>
      <c r="E1099" s="115"/>
      <c r="F1099" s="115"/>
      <c r="G1099" s="115"/>
    </row>
    <row r="1100" spans="1:7" s="64" customFormat="1">
      <c r="A1100" s="114"/>
      <c r="B1100" s="115"/>
      <c r="C1100" s="115"/>
      <c r="D1100" s="115"/>
      <c r="E1100" s="115"/>
      <c r="F1100" s="115"/>
      <c r="G1100" s="115"/>
    </row>
    <row r="1101" spans="1:7" s="64" customFormat="1">
      <c r="A1101" s="114"/>
      <c r="B1101" s="115"/>
      <c r="C1101" s="115"/>
      <c r="D1101" s="115"/>
      <c r="E1101" s="115"/>
      <c r="F1101" s="115"/>
      <c r="G1101" s="115"/>
    </row>
    <row r="1102" spans="1:7" s="64" customFormat="1">
      <c r="A1102" s="114"/>
      <c r="B1102" s="115"/>
      <c r="C1102" s="115"/>
      <c r="D1102" s="115"/>
      <c r="E1102" s="115"/>
      <c r="F1102" s="115"/>
      <c r="G1102" s="115"/>
    </row>
    <row r="1103" spans="1:7" s="64" customFormat="1">
      <c r="A1103" s="114"/>
      <c r="B1103" s="115"/>
      <c r="C1103" s="115"/>
      <c r="D1103" s="115"/>
      <c r="E1103" s="115"/>
      <c r="F1103" s="115"/>
      <c r="G1103" s="115"/>
    </row>
    <row r="1104" spans="1:7" s="64" customFormat="1">
      <c r="A1104" s="114"/>
      <c r="B1104" s="115"/>
      <c r="C1104" s="115"/>
      <c r="D1104" s="115"/>
      <c r="E1104" s="115"/>
      <c r="F1104" s="115"/>
      <c r="G1104" s="115"/>
    </row>
    <row r="1105" spans="1:7" s="64" customFormat="1">
      <c r="A1105" s="114"/>
      <c r="B1105" s="115"/>
      <c r="C1105" s="115"/>
      <c r="D1105" s="115"/>
      <c r="E1105" s="115"/>
      <c r="F1105" s="115"/>
      <c r="G1105" s="115"/>
    </row>
    <row r="1106" spans="1:7" s="64" customFormat="1">
      <c r="A1106" s="114"/>
      <c r="B1106" s="115"/>
      <c r="C1106" s="115"/>
      <c r="D1106" s="115"/>
      <c r="E1106" s="115"/>
      <c r="F1106" s="115"/>
      <c r="G1106" s="115"/>
    </row>
    <row r="1107" spans="1:7" s="64" customFormat="1">
      <c r="A1107" s="114"/>
      <c r="B1107" s="115"/>
      <c r="C1107" s="115"/>
      <c r="D1107" s="115"/>
      <c r="E1107" s="115"/>
      <c r="F1107" s="115"/>
      <c r="G1107" s="115"/>
    </row>
    <row r="1108" spans="1:7" s="64" customFormat="1">
      <c r="A1108" s="114"/>
      <c r="B1108" s="115"/>
      <c r="C1108" s="115"/>
      <c r="D1108" s="115"/>
      <c r="E1108" s="115"/>
      <c r="F1108" s="115"/>
      <c r="G1108" s="115"/>
    </row>
    <row r="1109" spans="1:7" s="64" customFormat="1">
      <c r="A1109" s="114"/>
      <c r="B1109" s="115"/>
      <c r="C1109" s="115"/>
      <c r="D1109" s="115"/>
      <c r="E1109" s="115"/>
      <c r="F1109" s="115"/>
      <c r="G1109" s="115"/>
    </row>
    <row r="1110" spans="1:7" s="64" customFormat="1">
      <c r="A1110" s="114"/>
      <c r="B1110" s="115"/>
      <c r="C1110" s="115"/>
      <c r="D1110" s="115"/>
      <c r="E1110" s="115"/>
      <c r="F1110" s="115"/>
      <c r="G1110" s="115"/>
    </row>
    <row r="1111" spans="1:7" s="64" customFormat="1">
      <c r="A1111" s="114"/>
      <c r="B1111" s="115"/>
      <c r="C1111" s="115"/>
      <c r="D1111" s="115"/>
      <c r="E1111" s="115"/>
      <c r="F1111" s="115"/>
      <c r="G1111" s="115"/>
    </row>
    <row r="1112" spans="1:7" s="64" customFormat="1">
      <c r="A1112" s="114"/>
      <c r="B1112" s="115"/>
      <c r="C1112" s="115"/>
      <c r="D1112" s="115"/>
      <c r="E1112" s="115"/>
      <c r="F1112" s="115"/>
      <c r="G1112" s="115"/>
    </row>
    <row r="1113" spans="1:7" s="64" customFormat="1">
      <c r="A1113" s="114"/>
      <c r="B1113" s="115"/>
      <c r="C1113" s="115"/>
      <c r="D1113" s="115"/>
      <c r="E1113" s="115"/>
      <c r="F1113" s="115"/>
      <c r="G1113" s="115"/>
    </row>
    <row r="1114" spans="1:7" s="64" customFormat="1">
      <c r="A1114" s="114"/>
      <c r="B1114" s="115"/>
      <c r="C1114" s="115"/>
      <c r="D1114" s="115"/>
      <c r="E1114" s="115"/>
      <c r="F1114" s="115"/>
      <c r="G1114" s="115"/>
    </row>
    <row r="1115" spans="1:7" s="64" customFormat="1">
      <c r="A1115" s="114"/>
      <c r="B1115" s="115"/>
      <c r="C1115" s="115"/>
      <c r="D1115" s="115"/>
      <c r="E1115" s="115"/>
      <c r="F1115" s="115"/>
      <c r="G1115" s="115"/>
    </row>
    <row r="1116" spans="1:7" s="64" customFormat="1">
      <c r="A1116" s="114"/>
      <c r="B1116" s="115"/>
      <c r="C1116" s="115"/>
      <c r="D1116" s="115"/>
      <c r="E1116" s="115"/>
      <c r="F1116" s="115"/>
      <c r="G1116" s="115"/>
    </row>
    <row r="1117" spans="1:7" s="64" customFormat="1">
      <c r="A1117" s="114"/>
      <c r="B1117" s="115"/>
      <c r="C1117" s="115"/>
      <c r="D1117" s="115"/>
      <c r="E1117" s="115"/>
      <c r="F1117" s="115"/>
      <c r="G1117" s="115"/>
    </row>
    <row r="1118" spans="1:7" s="64" customFormat="1">
      <c r="A1118" s="114"/>
      <c r="B1118" s="115"/>
      <c r="C1118" s="115"/>
      <c r="D1118" s="115"/>
      <c r="E1118" s="115"/>
      <c r="F1118" s="115"/>
      <c r="G1118" s="115"/>
    </row>
    <row r="1119" spans="1:7" s="64" customFormat="1">
      <c r="A1119" s="114"/>
      <c r="B1119" s="115"/>
      <c r="C1119" s="115"/>
      <c r="D1119" s="115"/>
      <c r="E1119" s="115"/>
      <c r="F1119" s="115"/>
      <c r="G1119" s="115"/>
    </row>
    <row r="1120" spans="1:7" s="64" customFormat="1">
      <c r="A1120" s="114"/>
      <c r="B1120" s="115"/>
      <c r="C1120" s="115"/>
      <c r="D1120" s="115"/>
      <c r="E1120" s="115"/>
      <c r="F1120" s="115"/>
      <c r="G1120" s="115"/>
    </row>
    <row r="1121" spans="1:7" s="64" customFormat="1">
      <c r="A1121" s="114"/>
      <c r="B1121" s="115"/>
      <c r="C1121" s="115"/>
      <c r="D1121" s="115"/>
      <c r="E1121" s="115"/>
      <c r="F1121" s="115"/>
      <c r="G1121" s="115"/>
    </row>
    <row r="1122" spans="1:7" s="64" customFormat="1">
      <c r="A1122" s="114"/>
      <c r="B1122" s="115"/>
      <c r="C1122" s="115"/>
      <c r="D1122" s="115"/>
      <c r="E1122" s="115"/>
      <c r="F1122" s="115"/>
      <c r="G1122" s="115"/>
    </row>
    <row r="1123" spans="1:7" s="64" customFormat="1">
      <c r="A1123" s="114"/>
      <c r="B1123" s="115"/>
      <c r="C1123" s="115"/>
      <c r="D1123" s="115"/>
      <c r="E1123" s="115"/>
      <c r="F1123" s="115"/>
      <c r="G1123" s="115"/>
    </row>
    <row r="1124" spans="1:7" s="64" customFormat="1">
      <c r="A1124" s="114"/>
      <c r="B1124" s="115"/>
      <c r="C1124" s="115"/>
      <c r="D1124" s="115"/>
      <c r="E1124" s="115"/>
      <c r="F1124" s="115"/>
      <c r="G1124" s="115"/>
    </row>
    <row r="1125" spans="1:7" s="64" customFormat="1">
      <c r="A1125" s="114"/>
      <c r="B1125" s="115"/>
      <c r="C1125" s="115"/>
      <c r="D1125" s="115"/>
      <c r="E1125" s="115"/>
      <c r="F1125" s="115"/>
      <c r="G1125" s="115"/>
    </row>
    <row r="1126" spans="1:7" s="64" customFormat="1">
      <c r="A1126" s="114"/>
      <c r="B1126" s="115"/>
      <c r="C1126" s="115"/>
      <c r="D1126" s="115"/>
      <c r="E1126" s="115"/>
      <c r="F1126" s="115"/>
      <c r="G1126" s="115"/>
    </row>
    <row r="1127" spans="1:7" s="64" customFormat="1">
      <c r="A1127" s="114"/>
      <c r="B1127" s="115"/>
      <c r="C1127" s="115"/>
      <c r="D1127" s="115"/>
      <c r="E1127" s="115"/>
      <c r="F1127" s="115"/>
      <c r="G1127" s="115"/>
    </row>
    <row r="1128" spans="1:7" s="64" customFormat="1">
      <c r="A1128" s="114"/>
      <c r="B1128" s="115"/>
      <c r="C1128" s="115"/>
      <c r="D1128" s="115"/>
      <c r="E1128" s="115"/>
      <c r="F1128" s="115"/>
      <c r="G1128" s="115"/>
    </row>
    <row r="1129" spans="1:7" s="64" customFormat="1">
      <c r="A1129" s="114"/>
      <c r="B1129" s="115"/>
      <c r="C1129" s="115"/>
      <c r="D1129" s="115"/>
      <c r="E1129" s="115"/>
      <c r="F1129" s="115"/>
      <c r="G1129" s="115"/>
    </row>
    <row r="1130" spans="1:7" s="64" customFormat="1">
      <c r="A1130" s="114"/>
      <c r="B1130" s="115"/>
      <c r="C1130" s="115"/>
      <c r="D1130" s="115"/>
      <c r="E1130" s="115"/>
      <c r="F1130" s="115"/>
      <c r="G1130" s="115"/>
    </row>
    <row r="1131" spans="1:7" s="64" customFormat="1">
      <c r="A1131" s="114"/>
      <c r="B1131" s="115"/>
      <c r="C1131" s="115"/>
      <c r="D1131" s="115"/>
      <c r="E1131" s="115"/>
      <c r="F1131" s="115"/>
      <c r="G1131" s="115"/>
    </row>
    <row r="1132" spans="1:7" s="64" customFormat="1">
      <c r="A1132" s="114"/>
      <c r="B1132" s="115"/>
      <c r="C1132" s="115"/>
      <c r="D1132" s="115"/>
      <c r="E1132" s="115"/>
      <c r="F1132" s="115"/>
      <c r="G1132" s="115"/>
    </row>
    <row r="1133" spans="1:7" s="64" customFormat="1">
      <c r="A1133" s="114"/>
      <c r="B1133" s="115"/>
      <c r="C1133" s="115"/>
      <c r="D1133" s="115"/>
      <c r="E1133" s="115"/>
      <c r="F1133" s="115"/>
      <c r="G1133" s="115"/>
    </row>
    <row r="1134" spans="1:7" s="64" customFormat="1">
      <c r="A1134" s="114"/>
      <c r="B1134" s="115"/>
      <c r="C1134" s="115"/>
      <c r="D1134" s="115"/>
      <c r="E1134" s="115"/>
      <c r="F1134" s="115"/>
      <c r="G1134" s="115"/>
    </row>
    <row r="1135" spans="1:7" s="64" customFormat="1">
      <c r="A1135" s="114"/>
      <c r="B1135" s="115"/>
      <c r="C1135" s="115"/>
      <c r="D1135" s="115"/>
      <c r="E1135" s="115"/>
      <c r="F1135" s="115"/>
      <c r="G1135" s="115"/>
    </row>
    <row r="1136" spans="1:7" s="64" customFormat="1">
      <c r="A1136" s="114"/>
      <c r="B1136" s="115"/>
      <c r="C1136" s="115"/>
      <c r="D1136" s="115"/>
      <c r="E1136" s="115"/>
      <c r="F1136" s="115"/>
      <c r="G1136" s="115"/>
    </row>
    <row r="1137" spans="1:7" s="64" customFormat="1">
      <c r="A1137" s="114"/>
      <c r="B1137" s="115"/>
      <c r="C1137" s="115"/>
      <c r="D1137" s="115"/>
      <c r="E1137" s="115"/>
      <c r="F1137" s="115"/>
      <c r="G1137" s="115"/>
    </row>
    <row r="1138" spans="1:7" s="64" customFormat="1">
      <c r="A1138" s="114"/>
      <c r="B1138" s="115"/>
      <c r="C1138" s="115"/>
      <c r="D1138" s="115"/>
      <c r="E1138" s="115"/>
      <c r="F1138" s="115"/>
      <c r="G1138" s="115"/>
    </row>
    <row r="1139" spans="1:7" s="64" customFormat="1">
      <c r="A1139" s="114"/>
      <c r="B1139" s="115"/>
      <c r="C1139" s="115"/>
      <c r="D1139" s="115"/>
      <c r="E1139" s="115"/>
      <c r="F1139" s="115"/>
      <c r="G1139" s="115"/>
    </row>
    <row r="1140" spans="1:7" s="64" customFormat="1">
      <c r="A1140" s="114"/>
      <c r="B1140" s="115"/>
      <c r="C1140" s="115"/>
      <c r="D1140" s="115"/>
      <c r="E1140" s="115"/>
      <c r="F1140" s="115"/>
      <c r="G1140" s="115"/>
    </row>
    <row r="1141" spans="1:7" s="64" customFormat="1">
      <c r="A1141" s="114"/>
      <c r="B1141" s="115"/>
      <c r="C1141" s="115"/>
      <c r="D1141" s="115"/>
      <c r="E1141" s="115"/>
      <c r="F1141" s="115"/>
      <c r="G1141" s="115"/>
    </row>
    <row r="1142" spans="1:7" s="64" customFormat="1">
      <c r="A1142" s="114"/>
      <c r="B1142" s="115"/>
      <c r="C1142" s="115"/>
      <c r="D1142" s="115"/>
      <c r="E1142" s="115"/>
      <c r="F1142" s="115"/>
      <c r="G1142" s="115"/>
    </row>
    <row r="1143" spans="1:7" s="64" customFormat="1">
      <c r="A1143" s="114"/>
      <c r="B1143" s="115"/>
      <c r="C1143" s="115"/>
      <c r="D1143" s="115"/>
      <c r="E1143" s="115"/>
      <c r="F1143" s="115"/>
      <c r="G1143" s="115"/>
    </row>
    <row r="1144" spans="1:7" s="64" customFormat="1">
      <c r="A1144" s="114"/>
      <c r="B1144" s="115"/>
      <c r="C1144" s="115"/>
      <c r="D1144" s="115"/>
      <c r="E1144" s="115"/>
      <c r="F1144" s="115"/>
      <c r="G1144" s="115"/>
    </row>
    <row r="1145" spans="1:7" s="64" customFormat="1">
      <c r="A1145" s="114"/>
      <c r="B1145" s="115"/>
      <c r="C1145" s="115"/>
      <c r="D1145" s="115"/>
      <c r="E1145" s="115"/>
      <c r="F1145" s="115"/>
      <c r="G1145" s="115"/>
    </row>
    <row r="1146" spans="1:7" s="64" customFormat="1">
      <c r="A1146" s="114"/>
      <c r="B1146" s="115"/>
      <c r="C1146" s="115"/>
      <c r="D1146" s="115"/>
      <c r="E1146" s="115"/>
      <c r="F1146" s="115"/>
      <c r="G1146" s="115"/>
    </row>
    <row r="1147" spans="1:7" s="64" customFormat="1">
      <c r="A1147" s="114"/>
      <c r="B1147" s="115"/>
      <c r="C1147" s="115"/>
      <c r="D1147" s="115"/>
      <c r="E1147" s="115"/>
      <c r="F1147" s="115"/>
      <c r="G1147" s="115"/>
    </row>
    <row r="1148" spans="1:7" s="64" customFormat="1">
      <c r="A1148" s="114"/>
      <c r="B1148" s="115"/>
      <c r="C1148" s="115"/>
      <c r="D1148" s="115"/>
      <c r="E1148" s="115"/>
      <c r="F1148" s="115"/>
      <c r="G1148" s="115"/>
    </row>
    <row r="1149" spans="1:7" s="64" customFormat="1">
      <c r="A1149" s="114"/>
      <c r="B1149" s="115"/>
      <c r="C1149" s="115"/>
      <c r="D1149" s="115"/>
      <c r="E1149" s="115"/>
      <c r="F1149" s="115"/>
      <c r="G1149" s="115"/>
    </row>
    <row r="1150" spans="1:7" s="64" customFormat="1">
      <c r="A1150" s="114"/>
      <c r="B1150" s="115"/>
      <c r="C1150" s="115"/>
      <c r="D1150" s="115"/>
      <c r="E1150" s="115"/>
      <c r="F1150" s="115"/>
      <c r="G1150" s="115"/>
    </row>
    <row r="1151" spans="1:7" s="64" customFormat="1">
      <c r="A1151" s="114"/>
      <c r="B1151" s="115"/>
      <c r="C1151" s="115"/>
      <c r="D1151" s="115"/>
      <c r="E1151" s="115"/>
      <c r="F1151" s="115"/>
      <c r="G1151" s="115"/>
    </row>
    <row r="1152" spans="1:7" s="64" customFormat="1">
      <c r="A1152" s="114"/>
      <c r="B1152" s="115"/>
      <c r="C1152" s="115"/>
      <c r="D1152" s="115"/>
      <c r="E1152" s="115"/>
      <c r="F1152" s="115"/>
      <c r="G1152" s="115"/>
    </row>
    <row r="1153" spans="1:7" s="64" customFormat="1">
      <c r="A1153" s="114"/>
      <c r="B1153" s="115"/>
      <c r="C1153" s="115"/>
      <c r="D1153" s="115"/>
      <c r="E1153" s="115"/>
      <c r="F1153" s="115"/>
      <c r="G1153" s="115"/>
    </row>
    <row r="1154" spans="1:7" s="64" customFormat="1">
      <c r="A1154" s="114"/>
      <c r="B1154" s="115"/>
      <c r="C1154" s="115"/>
      <c r="D1154" s="115"/>
      <c r="E1154" s="115"/>
      <c r="F1154" s="115"/>
      <c r="G1154" s="115"/>
    </row>
    <row r="1155" spans="1:7" s="64" customFormat="1">
      <c r="A1155" s="114"/>
      <c r="B1155" s="115"/>
      <c r="C1155" s="115"/>
      <c r="D1155" s="115"/>
      <c r="E1155" s="115"/>
      <c r="F1155" s="115"/>
      <c r="G1155" s="115"/>
    </row>
    <row r="1156" spans="1:7" s="64" customFormat="1">
      <c r="A1156" s="114"/>
      <c r="B1156" s="115"/>
      <c r="C1156" s="115"/>
      <c r="D1156" s="115"/>
      <c r="E1156" s="115"/>
      <c r="F1156" s="115"/>
      <c r="G1156" s="115"/>
    </row>
    <row r="1157" spans="1:7" s="64" customFormat="1">
      <c r="A1157" s="114"/>
      <c r="B1157" s="115"/>
      <c r="C1157" s="115"/>
      <c r="D1157" s="115"/>
      <c r="E1157" s="115"/>
      <c r="F1157" s="115"/>
      <c r="G1157" s="115"/>
    </row>
    <row r="1158" spans="1:7" s="64" customFormat="1">
      <c r="A1158" s="114"/>
      <c r="B1158" s="115"/>
      <c r="C1158" s="115"/>
      <c r="D1158" s="115"/>
      <c r="E1158" s="115"/>
      <c r="F1158" s="115"/>
      <c r="G1158" s="115"/>
    </row>
    <row r="1159" spans="1:7" s="64" customFormat="1">
      <c r="A1159" s="114"/>
      <c r="B1159" s="115"/>
      <c r="C1159" s="115"/>
      <c r="D1159" s="115"/>
      <c r="E1159" s="115"/>
      <c r="F1159" s="115"/>
      <c r="G1159" s="115"/>
    </row>
    <row r="1160" spans="1:7" s="64" customFormat="1">
      <c r="A1160" s="114"/>
      <c r="B1160" s="115"/>
      <c r="C1160" s="115"/>
      <c r="D1160" s="115"/>
      <c r="E1160" s="115"/>
      <c r="F1160" s="115"/>
      <c r="G1160" s="115"/>
    </row>
    <row r="1161" spans="1:7" s="64" customFormat="1">
      <c r="A1161" s="114"/>
      <c r="B1161" s="115"/>
      <c r="C1161" s="115"/>
      <c r="D1161" s="115"/>
      <c r="E1161" s="115"/>
      <c r="F1161" s="115"/>
      <c r="G1161" s="115"/>
    </row>
    <row r="1162" spans="1:7" s="64" customFormat="1">
      <c r="A1162" s="114"/>
      <c r="B1162" s="115"/>
      <c r="C1162" s="115"/>
      <c r="D1162" s="115"/>
      <c r="E1162" s="115"/>
      <c r="F1162" s="115"/>
      <c r="G1162" s="115"/>
    </row>
    <row r="1163" spans="1:7" s="64" customFormat="1">
      <c r="A1163" s="114"/>
      <c r="B1163" s="115"/>
      <c r="C1163" s="115"/>
      <c r="D1163" s="115"/>
      <c r="E1163" s="115"/>
      <c r="F1163" s="115"/>
      <c r="G1163" s="115"/>
    </row>
    <row r="1164" spans="1:7" s="64" customFormat="1">
      <c r="A1164" s="114"/>
      <c r="B1164" s="115"/>
      <c r="C1164" s="115"/>
      <c r="D1164" s="115"/>
      <c r="E1164" s="115"/>
      <c r="F1164" s="115"/>
      <c r="G1164" s="115"/>
    </row>
    <row r="1165" spans="1:7" s="64" customFormat="1">
      <c r="A1165" s="114"/>
      <c r="B1165" s="115"/>
      <c r="C1165" s="115"/>
      <c r="D1165" s="115"/>
      <c r="E1165" s="115"/>
      <c r="F1165" s="115"/>
      <c r="G1165" s="115"/>
    </row>
    <row r="1166" spans="1:7" s="64" customFormat="1">
      <c r="A1166" s="114"/>
      <c r="B1166" s="115"/>
      <c r="C1166" s="115"/>
      <c r="D1166" s="115"/>
      <c r="E1166" s="115"/>
      <c r="F1166" s="115"/>
      <c r="G1166" s="115"/>
    </row>
    <row r="1167" spans="1:7" s="64" customFormat="1">
      <c r="A1167" s="114"/>
      <c r="B1167" s="115"/>
      <c r="C1167" s="115"/>
      <c r="D1167" s="115"/>
      <c r="E1167" s="115"/>
      <c r="F1167" s="115"/>
      <c r="G1167" s="115"/>
    </row>
    <row r="1168" spans="1:7" s="64" customFormat="1">
      <c r="A1168" s="114"/>
      <c r="B1168" s="115"/>
      <c r="C1168" s="115"/>
      <c r="D1168" s="115"/>
      <c r="E1168" s="115"/>
      <c r="F1168" s="115"/>
      <c r="G1168" s="115"/>
    </row>
    <row r="1169" spans="1:7" s="64" customFormat="1">
      <c r="A1169" s="114"/>
      <c r="B1169" s="115"/>
      <c r="C1169" s="115"/>
      <c r="D1169" s="115"/>
      <c r="E1169" s="115"/>
      <c r="F1169" s="115"/>
      <c r="G1169" s="115"/>
    </row>
    <row r="1170" spans="1:7" s="64" customFormat="1">
      <c r="A1170" s="114"/>
      <c r="B1170" s="115"/>
      <c r="C1170" s="115"/>
      <c r="D1170" s="115"/>
      <c r="E1170" s="115"/>
      <c r="F1170" s="115"/>
      <c r="G1170" s="115"/>
    </row>
    <row r="1171" spans="1:7" s="64" customFormat="1">
      <c r="A1171" s="114"/>
      <c r="B1171" s="115"/>
      <c r="C1171" s="115"/>
      <c r="D1171" s="115"/>
      <c r="E1171" s="115"/>
      <c r="F1171" s="115"/>
      <c r="G1171" s="115"/>
    </row>
    <row r="1172" spans="1:7" s="64" customFormat="1">
      <c r="A1172" s="114"/>
      <c r="B1172" s="115"/>
      <c r="C1172" s="115"/>
      <c r="D1172" s="115"/>
      <c r="E1172" s="115"/>
      <c r="F1172" s="115"/>
      <c r="G1172" s="115"/>
    </row>
    <row r="1173" spans="1:7" s="64" customFormat="1">
      <c r="A1173" s="114"/>
      <c r="B1173" s="115"/>
      <c r="C1173" s="115"/>
      <c r="D1173" s="115"/>
      <c r="E1173" s="115"/>
      <c r="F1173" s="115"/>
      <c r="G1173" s="115"/>
    </row>
    <row r="1174" spans="1:7" s="64" customFormat="1">
      <c r="A1174" s="114"/>
      <c r="B1174" s="115"/>
      <c r="C1174" s="115"/>
      <c r="D1174" s="115"/>
      <c r="E1174" s="115"/>
      <c r="F1174" s="115"/>
      <c r="G1174" s="115"/>
    </row>
    <row r="1175" spans="1:7" s="64" customFormat="1">
      <c r="A1175" s="114"/>
      <c r="B1175" s="115"/>
      <c r="C1175" s="115"/>
      <c r="D1175" s="115"/>
      <c r="E1175" s="115"/>
      <c r="F1175" s="115"/>
      <c r="G1175" s="115"/>
    </row>
    <row r="1176" spans="1:7" s="64" customFormat="1">
      <c r="A1176" s="114"/>
      <c r="B1176" s="115"/>
      <c r="C1176" s="115"/>
      <c r="D1176" s="115"/>
      <c r="E1176" s="115"/>
      <c r="F1176" s="115"/>
      <c r="G1176" s="115"/>
    </row>
    <row r="1177" spans="1:7" s="64" customFormat="1">
      <c r="A1177" s="114"/>
      <c r="B1177" s="115"/>
      <c r="C1177" s="115"/>
      <c r="D1177" s="115"/>
      <c r="E1177" s="115"/>
      <c r="F1177" s="115"/>
      <c r="G1177" s="115"/>
    </row>
    <row r="1178" spans="1:7" s="64" customFormat="1">
      <c r="A1178" s="114"/>
      <c r="B1178" s="115"/>
      <c r="C1178" s="115"/>
      <c r="D1178" s="115"/>
      <c r="E1178" s="115"/>
      <c r="F1178" s="115"/>
      <c r="G1178" s="115"/>
    </row>
    <row r="1179" spans="1:7" s="64" customFormat="1">
      <c r="A1179" s="114"/>
      <c r="B1179" s="115"/>
      <c r="C1179" s="115"/>
      <c r="D1179" s="115"/>
      <c r="E1179" s="115"/>
      <c r="F1179" s="115"/>
      <c r="G1179" s="115"/>
    </row>
    <row r="1180" spans="1:7" s="64" customFormat="1">
      <c r="A1180" s="114"/>
      <c r="B1180" s="115"/>
      <c r="C1180" s="115"/>
      <c r="D1180" s="115"/>
      <c r="E1180" s="115"/>
      <c r="F1180" s="115"/>
      <c r="G1180" s="115"/>
    </row>
    <row r="1181" spans="1:7" s="64" customFormat="1">
      <c r="A1181" s="114"/>
      <c r="B1181" s="115"/>
      <c r="C1181" s="115"/>
      <c r="D1181" s="115"/>
      <c r="E1181" s="115"/>
      <c r="F1181" s="115"/>
      <c r="G1181" s="115"/>
    </row>
    <row r="1182" spans="1:7" s="64" customFormat="1">
      <c r="A1182" s="114"/>
      <c r="B1182" s="115"/>
      <c r="C1182" s="115"/>
      <c r="D1182" s="115"/>
      <c r="E1182" s="115"/>
      <c r="F1182" s="115"/>
      <c r="G1182" s="115"/>
    </row>
    <row r="1183" spans="1:7" s="64" customFormat="1">
      <c r="A1183" s="114"/>
      <c r="B1183" s="115"/>
      <c r="C1183" s="115"/>
      <c r="D1183" s="115"/>
      <c r="E1183" s="115"/>
      <c r="F1183" s="115"/>
      <c r="G1183" s="115"/>
    </row>
    <row r="1184" spans="1:7" s="64" customFormat="1">
      <c r="A1184" s="114"/>
      <c r="B1184" s="115"/>
      <c r="C1184" s="115"/>
      <c r="D1184" s="115"/>
      <c r="E1184" s="115"/>
      <c r="F1184" s="115"/>
      <c r="G1184" s="115"/>
    </row>
  </sheetData>
  <mergeCells count="2">
    <mergeCell ref="D8:E8"/>
    <mergeCell ref="F8:G8"/>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workbookViewId="0">
      <selection activeCell="L28" sqref="L28"/>
    </sheetView>
  </sheetViews>
  <sheetFormatPr defaultRowHeight="15"/>
  <cols>
    <col min="1" max="1" width="24.28515625" style="424" bestFit="1" customWidth="1"/>
    <col min="2" max="2" width="34.85546875" style="424" customWidth="1"/>
    <col min="3" max="16384" width="9.140625" style="424"/>
  </cols>
  <sheetData>
    <row r="1" spans="1:5">
      <c r="A1" s="424" t="s">
        <v>48</v>
      </c>
      <c r="B1" s="425">
        <v>35.1</v>
      </c>
      <c r="C1" s="426"/>
      <c r="D1" s="426"/>
      <c r="E1" s="427"/>
    </row>
    <row r="2" spans="1:5">
      <c r="A2" s="428" t="s">
        <v>49</v>
      </c>
      <c r="B2" s="428" t="s">
        <v>791</v>
      </c>
      <c r="C2" s="427"/>
      <c r="D2" s="427"/>
      <c r="E2" s="427"/>
    </row>
    <row r="3" spans="1:5">
      <c r="A3" s="428" t="s">
        <v>47</v>
      </c>
      <c r="B3" s="428" t="s">
        <v>52</v>
      </c>
      <c r="C3" s="427"/>
      <c r="D3" s="427"/>
      <c r="E3" s="427"/>
    </row>
    <row r="4" spans="1:5">
      <c r="A4" s="428" t="s">
        <v>50</v>
      </c>
      <c r="B4" s="428" t="s">
        <v>53</v>
      </c>
      <c r="C4" s="427"/>
      <c r="D4" s="427"/>
      <c r="E4" s="427"/>
    </row>
    <row r="5" spans="1:5">
      <c r="A5" s="115" t="s">
        <v>792</v>
      </c>
      <c r="B5" s="428" t="s">
        <v>71</v>
      </c>
      <c r="C5" s="427"/>
      <c r="D5" s="427"/>
      <c r="E5" s="427"/>
    </row>
    <row r="6" spans="1:5">
      <c r="A6" s="428"/>
      <c r="B6" s="428"/>
      <c r="C6" s="427"/>
      <c r="D6" s="427"/>
      <c r="E6" s="427"/>
    </row>
    <row r="7" spans="1:5" ht="30">
      <c r="A7" s="429"/>
      <c r="B7" s="430" t="s">
        <v>793</v>
      </c>
      <c r="C7" s="431" t="s">
        <v>794</v>
      </c>
      <c r="D7" s="432" t="s">
        <v>795</v>
      </c>
      <c r="E7" s="432" t="s">
        <v>796</v>
      </c>
    </row>
    <row r="8" spans="1:5">
      <c r="A8" s="4510" t="s">
        <v>797</v>
      </c>
      <c r="B8" s="433" t="s">
        <v>0</v>
      </c>
      <c r="C8" s="434">
        <f>D8+E8</f>
        <v>0</v>
      </c>
      <c r="D8" s="435"/>
      <c r="E8" s="436"/>
    </row>
    <row r="9" spans="1:5">
      <c r="A9" s="4511"/>
      <c r="B9" s="437" t="s">
        <v>561</v>
      </c>
      <c r="C9" s="434">
        <f t="shared" ref="C9:C12" si="0">D9+E9</f>
        <v>0</v>
      </c>
      <c r="D9" s="438"/>
      <c r="E9" s="436"/>
    </row>
    <row r="10" spans="1:5">
      <c r="A10" s="4511"/>
      <c r="B10" s="437" t="s">
        <v>562</v>
      </c>
      <c r="C10" s="434">
        <f t="shared" si="0"/>
        <v>0</v>
      </c>
      <c r="D10" s="438"/>
      <c r="E10" s="436"/>
    </row>
    <row r="11" spans="1:5">
      <c r="A11" s="4511"/>
      <c r="B11" s="437" t="s">
        <v>563</v>
      </c>
      <c r="C11" s="434">
        <f t="shared" si="0"/>
        <v>0</v>
      </c>
      <c r="D11" s="438"/>
      <c r="E11" s="436"/>
    </row>
    <row r="12" spans="1:5">
      <c r="A12" s="4512"/>
      <c r="B12" s="437" t="s">
        <v>564</v>
      </c>
      <c r="C12" s="434">
        <f t="shared" si="0"/>
        <v>0</v>
      </c>
      <c r="D12" s="438"/>
      <c r="E12" s="439"/>
    </row>
    <row r="13" spans="1:5">
      <c r="A13" s="440"/>
      <c r="B13" s="441" t="s">
        <v>19</v>
      </c>
      <c r="C13" s="442">
        <f>SUM(C8:C12)</f>
        <v>0</v>
      </c>
      <c r="D13" s="442">
        <f>SUM(D8:D12)</f>
        <v>0</v>
      </c>
      <c r="E13" s="442">
        <f>SUM(E8:E12)</f>
        <v>0</v>
      </c>
    </row>
    <row r="14" spans="1:5">
      <c r="A14" s="4513" t="s">
        <v>798</v>
      </c>
      <c r="B14" s="443" t="s">
        <v>0</v>
      </c>
      <c r="C14" s="434">
        <f>D14+E14</f>
        <v>0</v>
      </c>
      <c r="D14" s="444"/>
      <c r="E14" s="445"/>
    </row>
    <row r="15" spans="1:5">
      <c r="A15" s="4514"/>
      <c r="B15" s="443" t="s">
        <v>561</v>
      </c>
      <c r="C15" s="434">
        <f t="shared" ref="C15:C18" si="1">D15+E15</f>
        <v>0</v>
      </c>
      <c r="D15" s="446"/>
      <c r="E15" s="436"/>
    </row>
    <row r="16" spans="1:5">
      <c r="A16" s="4514"/>
      <c r="B16" s="443" t="s">
        <v>562</v>
      </c>
      <c r="C16" s="434">
        <f t="shared" si="1"/>
        <v>0</v>
      </c>
      <c r="D16" s="446"/>
      <c r="E16" s="436"/>
    </row>
    <row r="17" spans="1:5">
      <c r="A17" s="4514"/>
      <c r="B17" s="443" t="s">
        <v>563</v>
      </c>
      <c r="C17" s="434">
        <f t="shared" si="1"/>
        <v>0</v>
      </c>
      <c r="D17" s="446"/>
      <c r="E17" s="436"/>
    </row>
    <row r="18" spans="1:5">
      <c r="A18" s="4515"/>
      <c r="B18" s="447" t="s">
        <v>564</v>
      </c>
      <c r="C18" s="434">
        <f t="shared" si="1"/>
        <v>0</v>
      </c>
      <c r="D18" s="446"/>
      <c r="E18" s="436"/>
    </row>
    <row r="19" spans="1:5">
      <c r="A19" s="440"/>
      <c r="B19" s="448" t="s">
        <v>19</v>
      </c>
      <c r="C19" s="442">
        <f>SUM(C14:C18)</f>
        <v>0</v>
      </c>
      <c r="D19" s="442">
        <f>SUM(D14:D18)</f>
        <v>0</v>
      </c>
      <c r="E19" s="442">
        <f>SUM(E14:E18)</f>
        <v>0</v>
      </c>
    </row>
  </sheetData>
  <mergeCells count="2">
    <mergeCell ref="A8:A12"/>
    <mergeCell ref="A14:A18"/>
  </mergeCells>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showGridLines="0" zoomScale="70" zoomScaleNormal="70" workbookViewId="0"/>
  </sheetViews>
  <sheetFormatPr defaultColWidth="11.42578125" defaultRowHeight="14.25"/>
  <cols>
    <col min="1" max="1" width="22.140625" style="3309" customWidth="1"/>
    <col min="2" max="2" width="12.5703125" style="3314" customWidth="1"/>
    <col min="3" max="3" width="133.7109375" style="3310" customWidth="1"/>
    <col min="4" max="7" width="20.7109375" style="3310" customWidth="1"/>
    <col min="8" max="16384" width="11.42578125" style="3310"/>
  </cols>
  <sheetData>
    <row r="1" spans="1:7" ht="15">
      <c r="A1" s="3893" t="s">
        <v>48</v>
      </c>
      <c r="B1" s="3893" t="s">
        <v>1033</v>
      </c>
    </row>
    <row r="2" spans="1:7" ht="15">
      <c r="A2" s="3893" t="s">
        <v>49</v>
      </c>
      <c r="B2" s="3893" t="s">
        <v>4021</v>
      </c>
    </row>
    <row r="3" spans="1:7" ht="15">
      <c r="A3" s="3893" t="s">
        <v>47</v>
      </c>
      <c r="B3" s="3893" t="s">
        <v>4048</v>
      </c>
    </row>
    <row r="4" spans="1:7" ht="15">
      <c r="A4" s="3893" t="s">
        <v>51</v>
      </c>
      <c r="B4" s="3893" t="s">
        <v>71</v>
      </c>
    </row>
    <row r="6" spans="1:7" ht="15.75" customHeight="1" thickBot="1">
      <c r="A6" s="3379"/>
    </row>
    <row r="7" spans="1:7" ht="29.25" customHeight="1" thickBot="1">
      <c r="A7" s="5235" t="s">
        <v>4282</v>
      </c>
      <c r="B7" s="5236"/>
      <c r="C7" s="5236"/>
      <c r="D7" s="5236"/>
      <c r="E7" s="5236"/>
      <c r="F7" s="5236"/>
      <c r="G7" s="5237"/>
    </row>
    <row r="8" spans="1:7" s="3319" customFormat="1" ht="55.9" customHeight="1">
      <c r="A8" s="5123" t="s">
        <v>1651</v>
      </c>
      <c r="B8" s="5344" t="s">
        <v>4059</v>
      </c>
      <c r="C8" s="5127" t="s">
        <v>1415</v>
      </c>
      <c r="D8" s="3316" t="s">
        <v>2783</v>
      </c>
      <c r="E8" s="3316" t="s">
        <v>4052</v>
      </c>
      <c r="F8" s="3316" t="s">
        <v>4283</v>
      </c>
      <c r="G8" s="3317" t="s">
        <v>4284</v>
      </c>
    </row>
    <row r="9" spans="1:7" s="3319" customFormat="1" ht="30.75" customHeight="1">
      <c r="A9" s="5381"/>
      <c r="B9" s="5382"/>
      <c r="C9" s="5128"/>
      <c r="D9" s="3992" t="s">
        <v>3273</v>
      </c>
      <c r="E9" s="3992" t="s">
        <v>3274</v>
      </c>
      <c r="F9" s="3992" t="s">
        <v>3275</v>
      </c>
      <c r="G9" s="4091" t="s">
        <v>3276</v>
      </c>
    </row>
    <row r="10" spans="1:7" s="3319" customFormat="1" ht="30.75" customHeight="1">
      <c r="A10" s="4002" t="s">
        <v>3273</v>
      </c>
      <c r="B10" s="4119">
        <v>1</v>
      </c>
      <c r="C10" s="4003" t="s">
        <v>4060</v>
      </c>
      <c r="D10" s="4120">
        <f>+SUM(F1_USD!D12:G12)</f>
        <v>0</v>
      </c>
      <c r="E10" s="4121">
        <f>+F1_USD!P12</f>
        <v>0</v>
      </c>
      <c r="F10" s="4122"/>
      <c r="G10" s="4123"/>
    </row>
    <row r="11" spans="1:7" ht="30" customHeight="1">
      <c r="A11" s="4002" t="s">
        <v>3274</v>
      </c>
      <c r="B11" s="4007" t="s">
        <v>1420</v>
      </c>
      <c r="C11" s="3363" t="s">
        <v>4061</v>
      </c>
      <c r="D11" s="4120">
        <f>+SUM(F1_USD!D13:G13)</f>
        <v>0</v>
      </c>
      <c r="E11" s="4121">
        <f>+F1_USD!P13</f>
        <v>0</v>
      </c>
      <c r="F11" s="4122"/>
      <c r="G11" s="4123"/>
    </row>
    <row r="12" spans="1:7" ht="30" customHeight="1">
      <c r="A12" s="4002" t="s">
        <v>3275</v>
      </c>
      <c r="B12" s="4007" t="s">
        <v>1601</v>
      </c>
      <c r="C12" s="3363" t="s">
        <v>4067</v>
      </c>
      <c r="D12" s="4120">
        <f>+F1_USD!G19</f>
        <v>0</v>
      </c>
      <c r="E12" s="4121">
        <f>+F1_USD!P19</f>
        <v>0</v>
      </c>
      <c r="F12" s="4122"/>
      <c r="G12" s="4123"/>
    </row>
    <row r="13" spans="1:7" ht="30" customHeight="1">
      <c r="A13" s="3322" t="s">
        <v>3276</v>
      </c>
      <c r="B13" s="4007" t="s">
        <v>1656</v>
      </c>
      <c r="C13" s="3363" t="s">
        <v>4082</v>
      </c>
      <c r="D13" s="4120">
        <f>+SUM(F1_USD!D39:F39)</f>
        <v>0</v>
      </c>
      <c r="E13" s="4121">
        <f>+F1_USD!P39</f>
        <v>0</v>
      </c>
      <c r="F13" s="4122"/>
      <c r="G13" s="4123"/>
    </row>
    <row r="14" spans="1:7" ht="30" customHeight="1">
      <c r="A14" s="4002" t="s">
        <v>3277</v>
      </c>
      <c r="B14" s="4007" t="s">
        <v>3763</v>
      </c>
      <c r="C14" s="3363" t="s">
        <v>4088</v>
      </c>
      <c r="D14" s="4120">
        <f>+SUM(F1_USD!D43:F43)</f>
        <v>0</v>
      </c>
      <c r="E14" s="4121">
        <f>+F1_USD!P43</f>
        <v>0</v>
      </c>
      <c r="F14" s="4124"/>
      <c r="G14" s="4125"/>
    </row>
    <row r="15" spans="1:7" ht="30" customHeight="1">
      <c r="A15" s="4002" t="s">
        <v>3278</v>
      </c>
      <c r="B15" s="4007" t="s">
        <v>4121</v>
      </c>
      <c r="C15" s="3363" t="s">
        <v>4122</v>
      </c>
      <c r="D15" s="4120">
        <f>+SUM(F1_USD!D64:F64)</f>
        <v>0</v>
      </c>
      <c r="E15" s="4121">
        <f>+F1_USD!P64</f>
        <v>0</v>
      </c>
      <c r="F15" s="4124"/>
      <c r="G15" s="4125"/>
    </row>
    <row r="16" spans="1:7" ht="30" customHeight="1">
      <c r="A16" s="4002" t="s">
        <v>3324</v>
      </c>
      <c r="B16" s="4007" t="s">
        <v>4123</v>
      </c>
      <c r="C16" s="3363" t="s">
        <v>4124</v>
      </c>
      <c r="D16" s="4120">
        <f>+F1_USD!D65+F1_USD!E65+F1_USD!F65</f>
        <v>0</v>
      </c>
      <c r="E16" s="4121">
        <f>+F1_USD!P65</f>
        <v>0</v>
      </c>
      <c r="F16" s="4124"/>
      <c r="G16" s="4125"/>
    </row>
    <row r="17" spans="1:8" ht="30" customHeight="1">
      <c r="A17" s="4002" t="s">
        <v>3325</v>
      </c>
      <c r="B17" s="4007" t="s">
        <v>4134</v>
      </c>
      <c r="C17" s="3363" t="s">
        <v>4135</v>
      </c>
      <c r="D17" s="4120">
        <f>+SUM(F1_USD!D69:G69)</f>
        <v>0</v>
      </c>
      <c r="E17" s="4121">
        <f>+F1_USD!P69</f>
        <v>0</v>
      </c>
      <c r="F17" s="4124"/>
      <c r="G17" s="4125"/>
    </row>
    <row r="18" spans="1:8" ht="30" customHeight="1">
      <c r="A18" s="4002" t="s">
        <v>3326</v>
      </c>
      <c r="B18" s="4007" t="s">
        <v>4137</v>
      </c>
      <c r="C18" s="3363" t="s">
        <v>4267</v>
      </c>
      <c r="D18" s="4120">
        <f>+SUM(F1_USD!D70:F70)</f>
        <v>0</v>
      </c>
      <c r="E18" s="4121">
        <f>+F1_USD!P70</f>
        <v>0</v>
      </c>
      <c r="F18" s="4124"/>
      <c r="G18" s="4125"/>
    </row>
    <row r="19" spans="1:8" ht="30" customHeight="1">
      <c r="A19" s="4002" t="s">
        <v>3066</v>
      </c>
      <c r="B19" s="4007" t="s">
        <v>4156</v>
      </c>
      <c r="C19" s="3363" t="s">
        <v>4268</v>
      </c>
      <c r="D19" s="4120">
        <f>+SUM(F1_USD!D77:F77)</f>
        <v>0</v>
      </c>
      <c r="E19" s="4121">
        <f>+F1_USD!P77</f>
        <v>0</v>
      </c>
      <c r="F19" s="4124"/>
      <c r="G19" s="4125"/>
    </row>
    <row r="20" spans="1:8" ht="30.75" customHeight="1">
      <c r="A20" s="4002" t="s">
        <v>3067</v>
      </c>
      <c r="B20" s="4119">
        <v>2</v>
      </c>
      <c r="C20" s="4003" t="s">
        <v>4185</v>
      </c>
      <c r="D20" s="4120">
        <f>+SUM(F2_USD!D11:F11)</f>
        <v>0</v>
      </c>
      <c r="E20" s="4126"/>
      <c r="F20" s="4120">
        <f>+F2_USD!M11</f>
        <v>0</v>
      </c>
      <c r="G20" s="4123"/>
      <c r="H20" s="4127"/>
    </row>
    <row r="21" spans="1:8" ht="30.75" customHeight="1">
      <c r="A21" s="4002" t="s">
        <v>3068</v>
      </c>
      <c r="B21" s="4007" t="s">
        <v>1659</v>
      </c>
      <c r="C21" s="3363" t="s">
        <v>4186</v>
      </c>
      <c r="D21" s="4120">
        <f>+SUM(F2_USD!D12:F12)</f>
        <v>0</v>
      </c>
      <c r="E21" s="4126"/>
      <c r="F21" s="4120">
        <f>+F2_USD!M12</f>
        <v>0</v>
      </c>
      <c r="G21" s="4123"/>
    </row>
    <row r="22" spans="1:8" ht="30.75" customHeight="1">
      <c r="A22" s="4002" t="s">
        <v>3070</v>
      </c>
      <c r="B22" s="4007" t="s">
        <v>1661</v>
      </c>
      <c r="C22" s="3363" t="s">
        <v>4191</v>
      </c>
      <c r="D22" s="4120">
        <f>+SUM(F2_USD!D17:F17)</f>
        <v>0</v>
      </c>
      <c r="E22" s="4126"/>
      <c r="F22" s="4120">
        <f>+F2_USD!M17</f>
        <v>0</v>
      </c>
      <c r="G22" s="4123"/>
    </row>
    <row r="23" spans="1:8" ht="30.75" customHeight="1">
      <c r="A23" s="4002" t="s">
        <v>3071</v>
      </c>
      <c r="B23" s="4007" t="s">
        <v>2936</v>
      </c>
      <c r="C23" s="3363" t="s">
        <v>4285</v>
      </c>
      <c r="D23" s="4120">
        <f>+SUM(F2_USD!D23:F23)-SUM(F2_USD!D25:F25)</f>
        <v>0</v>
      </c>
      <c r="E23" s="4126"/>
      <c r="F23" s="4120">
        <f>+F2_USD!M23-F2_USD!M25</f>
        <v>0</v>
      </c>
      <c r="G23" s="4123"/>
    </row>
    <row r="24" spans="1:8" ht="30.75" customHeight="1">
      <c r="A24" s="4002" t="s">
        <v>3072</v>
      </c>
      <c r="B24" s="4007" t="s">
        <v>4217</v>
      </c>
      <c r="C24" s="3363" t="s">
        <v>4278</v>
      </c>
      <c r="D24" s="4120">
        <f>+SUM(F2_USD!D25:F25)+SUM(F2_USD!D37:F37)</f>
        <v>0</v>
      </c>
      <c r="E24" s="4126"/>
      <c r="F24" s="4120">
        <f>+F2_USD!M25+F2_USD!M37</f>
        <v>0</v>
      </c>
      <c r="G24" s="4123"/>
    </row>
    <row r="25" spans="1:8" ht="30.75" customHeight="1">
      <c r="A25" s="4002" t="s">
        <v>3108</v>
      </c>
      <c r="B25" s="4007" t="s">
        <v>4219</v>
      </c>
      <c r="C25" s="3363" t="s">
        <v>4218</v>
      </c>
      <c r="D25" s="4120">
        <f>+SUM(F2_USD!D32:F32)</f>
        <v>0</v>
      </c>
      <c r="E25" s="4126"/>
      <c r="F25" s="4120">
        <f>+F2_USD!M32</f>
        <v>0</v>
      </c>
      <c r="G25" s="4123"/>
    </row>
    <row r="26" spans="1:8" ht="30.75" customHeight="1">
      <c r="A26" s="4002" t="s">
        <v>3110</v>
      </c>
      <c r="B26" s="4007" t="s">
        <v>4232</v>
      </c>
      <c r="C26" s="3363" t="s">
        <v>4220</v>
      </c>
      <c r="D26" s="4120">
        <f>+SUM(F2_USD!D33:F33)-SUM(F2_USD!D37:F37)</f>
        <v>0</v>
      </c>
      <c r="E26" s="4126"/>
      <c r="F26" s="4120">
        <f>+F2_USD!M33-F2_USD!M37</f>
        <v>0</v>
      </c>
      <c r="G26" s="4123"/>
    </row>
    <row r="27" spans="1:8" ht="30.75" customHeight="1">
      <c r="A27" s="4002" t="s">
        <v>3111</v>
      </c>
      <c r="B27" s="4007" t="s">
        <v>4234</v>
      </c>
      <c r="C27" s="3363" t="s">
        <v>4279</v>
      </c>
      <c r="D27" s="4120">
        <f>+SUM(F2_USD!D40:F40)</f>
        <v>0</v>
      </c>
      <c r="E27" s="4126"/>
      <c r="F27" s="4120">
        <f>+F2_USD!M40</f>
        <v>0</v>
      </c>
      <c r="G27" s="4123"/>
    </row>
    <row r="28" spans="1:8" ht="30.75" customHeight="1">
      <c r="A28" s="4002" t="s">
        <v>3112</v>
      </c>
      <c r="B28" s="4007" t="s">
        <v>4236</v>
      </c>
      <c r="C28" s="3363" t="s">
        <v>4237</v>
      </c>
      <c r="D28" s="4120">
        <f>+SUM(F2_USD!D42:F42)+F2_USD!D41</f>
        <v>0</v>
      </c>
      <c r="E28" s="4126"/>
      <c r="F28" s="4120">
        <f>+F2_USD!M42</f>
        <v>0</v>
      </c>
      <c r="G28" s="4123"/>
    </row>
    <row r="29" spans="1:8" ht="30.75" customHeight="1" thickBot="1">
      <c r="A29" s="4085" t="s">
        <v>3113</v>
      </c>
      <c r="B29" s="4022" t="s">
        <v>766</v>
      </c>
      <c r="C29" s="4110" t="s">
        <v>4286</v>
      </c>
      <c r="D29" s="4128"/>
      <c r="E29" s="4129"/>
      <c r="F29" s="4128"/>
      <c r="G29" s="4120" t="e">
        <f>+F20/E10</f>
        <v>#DIV/0!</v>
      </c>
    </row>
    <row r="32" spans="1:8" ht="15" thickBot="1"/>
    <row r="33" spans="1:7" ht="60" customHeight="1" thickBot="1">
      <c r="A33" s="5235" t="s">
        <v>4287</v>
      </c>
      <c r="B33" s="5236"/>
      <c r="C33" s="5236"/>
      <c r="D33" s="5236"/>
      <c r="E33" s="5236"/>
      <c r="F33" s="5236"/>
      <c r="G33" s="5237"/>
    </row>
    <row r="34" spans="1:7" s="3319" customFormat="1" ht="55.9" customHeight="1">
      <c r="A34" s="5123" t="s">
        <v>1651</v>
      </c>
      <c r="B34" s="5344" t="s">
        <v>4059</v>
      </c>
      <c r="C34" s="5127" t="s">
        <v>1415</v>
      </c>
      <c r="D34" s="3316" t="s">
        <v>2783</v>
      </c>
      <c r="E34" s="3316" t="s">
        <v>4052</v>
      </c>
      <c r="F34" s="3316" t="s">
        <v>4283</v>
      </c>
      <c r="G34" s="3317" t="s">
        <v>4284</v>
      </c>
    </row>
    <row r="35" spans="1:7" s="3319" customFormat="1" ht="30.75" customHeight="1">
      <c r="A35" s="5381"/>
      <c r="B35" s="5382"/>
      <c r="C35" s="5128"/>
      <c r="D35" s="3992" t="s">
        <v>3273</v>
      </c>
      <c r="E35" s="3992" t="s">
        <v>3274</v>
      </c>
      <c r="F35" s="3992" t="s">
        <v>3275</v>
      </c>
      <c r="G35" s="4091" t="s">
        <v>3276</v>
      </c>
    </row>
    <row r="36" spans="1:7" s="3319" customFormat="1" ht="30.75" customHeight="1">
      <c r="A36" s="4002" t="s">
        <v>3273</v>
      </c>
      <c r="B36" s="4119">
        <v>1</v>
      </c>
      <c r="C36" s="4003" t="s">
        <v>4060</v>
      </c>
      <c r="D36" s="4120">
        <f>+SUM(F3_USD!D12:F12)</f>
        <v>0</v>
      </c>
      <c r="E36" s="4121">
        <f>+F3_USD!M12</f>
        <v>0</v>
      </c>
      <c r="F36" s="4122"/>
      <c r="G36" s="4123"/>
    </row>
    <row r="37" spans="1:7" ht="30" customHeight="1">
      <c r="A37" s="4002" t="s">
        <v>3274</v>
      </c>
      <c r="B37" s="4007" t="s">
        <v>1420</v>
      </c>
      <c r="C37" s="3363" t="s">
        <v>4061</v>
      </c>
      <c r="D37" s="4120">
        <f>+SUM(F3_USD!D13:F13)</f>
        <v>0</v>
      </c>
      <c r="E37" s="4121">
        <f>+F3_USD!M13</f>
        <v>0</v>
      </c>
      <c r="F37" s="4122"/>
      <c r="G37" s="4123"/>
    </row>
    <row r="38" spans="1:7" ht="30" customHeight="1">
      <c r="A38" s="4002" t="s">
        <v>3275</v>
      </c>
      <c r="B38" s="4007" t="s">
        <v>1601</v>
      </c>
      <c r="C38" s="3363" t="s">
        <v>4067</v>
      </c>
      <c r="D38" s="4120">
        <f>+F3_USD!F16</f>
        <v>0</v>
      </c>
      <c r="E38" s="4121">
        <f>+F3_USD!M16</f>
        <v>0</v>
      </c>
      <c r="F38" s="4122"/>
      <c r="G38" s="4123"/>
    </row>
    <row r="39" spans="1:7" ht="30" customHeight="1">
      <c r="A39" s="3322" t="s">
        <v>3276</v>
      </c>
      <c r="B39" s="4007" t="s">
        <v>1656</v>
      </c>
      <c r="C39" s="3363" t="s">
        <v>4288</v>
      </c>
      <c r="D39" s="4120">
        <f>+SUM(F3_USD!D36:E36)</f>
        <v>0</v>
      </c>
      <c r="E39" s="4121">
        <f>+F3_USD!M36</f>
        <v>0</v>
      </c>
      <c r="F39" s="4122"/>
      <c r="G39" s="4123"/>
    </row>
    <row r="40" spans="1:7" ht="30" customHeight="1">
      <c r="A40" s="4002" t="s">
        <v>3277</v>
      </c>
      <c r="B40" s="4007" t="s">
        <v>3763</v>
      </c>
      <c r="C40" s="3363" t="s">
        <v>4088</v>
      </c>
      <c r="D40" s="4120">
        <f>+SUM(F3_USD!D39:E39)</f>
        <v>0</v>
      </c>
      <c r="E40" s="4121">
        <f>+F3_USD!M39</f>
        <v>0</v>
      </c>
      <c r="F40" s="4124"/>
      <c r="G40" s="4125"/>
    </row>
    <row r="41" spans="1:7" ht="30" customHeight="1">
      <c r="A41" s="4002" t="s">
        <v>3278</v>
      </c>
      <c r="B41" s="4007" t="s">
        <v>4121</v>
      </c>
      <c r="C41" s="3363" t="s">
        <v>4122</v>
      </c>
      <c r="D41" s="4120">
        <f>+SUM(F3_USD!D47:E47)</f>
        <v>0</v>
      </c>
      <c r="E41" s="4121">
        <f>+F3_USD!M47</f>
        <v>0</v>
      </c>
      <c r="F41" s="4124"/>
      <c r="G41" s="4125"/>
    </row>
    <row r="42" spans="1:7" ht="30" customHeight="1">
      <c r="A42" s="4002" t="s">
        <v>3324</v>
      </c>
      <c r="B42" s="4007" t="s">
        <v>4123</v>
      </c>
      <c r="C42" s="3363" t="s">
        <v>4124</v>
      </c>
      <c r="D42" s="4120">
        <f>+SUM(F3_USD!D48:E48)</f>
        <v>0</v>
      </c>
      <c r="E42" s="4121">
        <f>+F3_USD!M48</f>
        <v>0</v>
      </c>
      <c r="F42" s="4124"/>
      <c r="G42" s="4125"/>
    </row>
    <row r="43" spans="1:7" ht="30" customHeight="1">
      <c r="A43" s="4002" t="s">
        <v>3325</v>
      </c>
      <c r="B43" s="4007" t="s">
        <v>4134</v>
      </c>
      <c r="C43" s="3363" t="s">
        <v>4135</v>
      </c>
      <c r="D43" s="4120">
        <f>+SUM(F3_USD!D52:E52)</f>
        <v>0</v>
      </c>
      <c r="E43" s="4121">
        <f>+F3_USD!M52</f>
        <v>0</v>
      </c>
      <c r="F43" s="4124"/>
      <c r="G43" s="4125"/>
    </row>
    <row r="44" spans="1:7" ht="30" customHeight="1">
      <c r="A44" s="4002" t="s">
        <v>3326</v>
      </c>
      <c r="B44" s="4007" t="s">
        <v>4137</v>
      </c>
      <c r="C44" s="3363" t="s">
        <v>4267</v>
      </c>
      <c r="D44" s="4120">
        <f>+SUM(F3_USD!D53:E53)</f>
        <v>0</v>
      </c>
      <c r="E44" s="4121">
        <f>+F3_USD!M53</f>
        <v>0</v>
      </c>
      <c r="F44" s="4124"/>
      <c r="G44" s="4125"/>
    </row>
    <row r="45" spans="1:7" ht="30" customHeight="1">
      <c r="A45" s="4002" t="s">
        <v>3066</v>
      </c>
      <c r="B45" s="4007" t="s">
        <v>4156</v>
      </c>
      <c r="C45" s="3363" t="s">
        <v>4268</v>
      </c>
      <c r="D45" s="4120">
        <f>+SUM(F3_USD!D54:E54)</f>
        <v>0</v>
      </c>
      <c r="E45" s="4121">
        <f>+F3_USD!M54</f>
        <v>0</v>
      </c>
      <c r="F45" s="4124"/>
      <c r="G45" s="4125"/>
    </row>
    <row r="46" spans="1:7" ht="30.75" customHeight="1">
      <c r="A46" s="4002" t="s">
        <v>3067</v>
      </c>
      <c r="B46" s="4119">
        <v>2</v>
      </c>
      <c r="C46" s="4003" t="s">
        <v>4185</v>
      </c>
      <c r="D46" s="4120">
        <f>+SUM(F4_USD!D11:E11)</f>
        <v>0</v>
      </c>
      <c r="E46" s="4126"/>
      <c r="F46" s="4120">
        <f>+F4_USD!J11</f>
        <v>0</v>
      </c>
      <c r="G46" s="4123"/>
    </row>
    <row r="47" spans="1:7" ht="30.75" customHeight="1">
      <c r="A47" s="4002" t="s">
        <v>3068</v>
      </c>
      <c r="B47" s="4007" t="s">
        <v>1659</v>
      </c>
      <c r="C47" s="3363" t="s">
        <v>4186</v>
      </c>
      <c r="D47" s="4120">
        <f>+SUM(F4_USD!D12:E12)</f>
        <v>0</v>
      </c>
      <c r="E47" s="4126"/>
      <c r="F47" s="4120">
        <f>+F4_USD!J12</f>
        <v>0</v>
      </c>
      <c r="G47" s="4123"/>
    </row>
    <row r="48" spans="1:7" ht="30.75" customHeight="1">
      <c r="A48" s="4002" t="s">
        <v>3070</v>
      </c>
      <c r="B48" s="4007" t="s">
        <v>1661</v>
      </c>
      <c r="C48" s="3363" t="s">
        <v>4191</v>
      </c>
      <c r="D48" s="4120">
        <f>+SUM(F4_USD!D13:E13)</f>
        <v>0</v>
      </c>
      <c r="E48" s="4126"/>
      <c r="F48" s="4120">
        <f>+F4_USD!J13</f>
        <v>0</v>
      </c>
      <c r="G48" s="4123"/>
    </row>
    <row r="49" spans="1:7" ht="30.75" customHeight="1">
      <c r="A49" s="4002" t="s">
        <v>3071</v>
      </c>
      <c r="B49" s="4007" t="s">
        <v>2936</v>
      </c>
      <c r="C49" s="3363" t="s">
        <v>4285</v>
      </c>
      <c r="D49" s="4120">
        <f>+SUM(F4_USD!D16:E16)</f>
        <v>0</v>
      </c>
      <c r="E49" s="4126"/>
      <c r="F49" s="4120">
        <f>+F4_USD!J16</f>
        <v>0</v>
      </c>
      <c r="G49" s="4123"/>
    </row>
    <row r="50" spans="1:7" ht="30.75" customHeight="1">
      <c r="A50" s="4002" t="s">
        <v>3072</v>
      </c>
      <c r="B50" s="4007" t="s">
        <v>4217</v>
      </c>
      <c r="C50" s="3363" t="s">
        <v>4278</v>
      </c>
      <c r="D50" s="4120">
        <f>+SUM(F4_USD!D17:E17)</f>
        <v>0</v>
      </c>
      <c r="E50" s="4126"/>
      <c r="F50" s="4120">
        <f>+F4_USD!J17</f>
        <v>0</v>
      </c>
      <c r="G50" s="4123"/>
    </row>
    <row r="51" spans="1:7" ht="30.75" customHeight="1">
      <c r="A51" s="4002" t="s">
        <v>3108</v>
      </c>
      <c r="B51" s="4007" t="s">
        <v>4219</v>
      </c>
      <c r="C51" s="3363" t="s">
        <v>4218</v>
      </c>
      <c r="D51" s="4120">
        <f>+SUM(F4_USD!D18:E18)</f>
        <v>0</v>
      </c>
      <c r="E51" s="4126"/>
      <c r="F51" s="4120">
        <f>+F4_USD!J18</f>
        <v>0</v>
      </c>
      <c r="G51" s="4123"/>
    </row>
    <row r="52" spans="1:7" ht="30.75" customHeight="1">
      <c r="A52" s="4002" t="s">
        <v>3110</v>
      </c>
      <c r="B52" s="4007" t="s">
        <v>4232</v>
      </c>
      <c r="C52" s="3363" t="s">
        <v>4220</v>
      </c>
      <c r="D52" s="4120">
        <f>+SUM(F4_USD!D19:E19)</f>
        <v>0</v>
      </c>
      <c r="E52" s="4126"/>
      <c r="F52" s="4120">
        <f>+F4_USD!J19</f>
        <v>0</v>
      </c>
      <c r="G52" s="4123"/>
    </row>
    <row r="53" spans="1:7" ht="30.75" customHeight="1">
      <c r="A53" s="4002" t="s">
        <v>3111</v>
      </c>
      <c r="B53" s="4007" t="s">
        <v>4234</v>
      </c>
      <c r="C53" s="3363" t="s">
        <v>4279</v>
      </c>
      <c r="D53" s="4120">
        <f>+SUM(F4_USD!D20:E20)</f>
        <v>0</v>
      </c>
      <c r="E53" s="4126"/>
      <c r="F53" s="4120">
        <f>+F4_USD!J20</f>
        <v>0</v>
      </c>
      <c r="G53" s="4123"/>
    </row>
    <row r="54" spans="1:7" ht="30.75" customHeight="1">
      <c r="A54" s="4002" t="s">
        <v>3112</v>
      </c>
      <c r="B54" s="4007" t="s">
        <v>4236</v>
      </c>
      <c r="C54" s="3363" t="s">
        <v>4237</v>
      </c>
      <c r="D54" s="4120">
        <f>+SUM(F4_USD!D21:E21)</f>
        <v>0</v>
      </c>
      <c r="E54" s="4126"/>
      <c r="F54" s="4120">
        <f>+F4_USD!J21</f>
        <v>0</v>
      </c>
      <c r="G54" s="4123"/>
    </row>
    <row r="55" spans="1:7" ht="30.75" customHeight="1" thickBot="1">
      <c r="A55" s="4085" t="s">
        <v>3113</v>
      </c>
      <c r="B55" s="4022" t="s">
        <v>766</v>
      </c>
      <c r="C55" s="4110" t="s">
        <v>4289</v>
      </c>
      <c r="D55" s="4128"/>
      <c r="E55" s="4129"/>
      <c r="F55" s="4128"/>
      <c r="G55" s="4120" t="e">
        <f>+F46/E36</f>
        <v>#DIV/0!</v>
      </c>
    </row>
  </sheetData>
  <mergeCells count="8">
    <mergeCell ref="A34:A35"/>
    <mergeCell ref="B34:B35"/>
    <mergeCell ref="C34:C35"/>
    <mergeCell ref="A7:G7"/>
    <mergeCell ref="A8:A9"/>
    <mergeCell ref="B8:B9"/>
    <mergeCell ref="C8:C9"/>
    <mergeCell ref="A33:G33"/>
  </mergeCells>
  <pageMargins left="0.70866141732283505" right="0.70866141732283505" top="0.74803149606299202" bottom="0.74803149606299202" header="0.31496062992126" footer="0.31496062992126"/>
  <pageSetup paperSize="9" scale="50" orientation="landscape"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showGridLines="0" zoomScale="70" zoomScaleNormal="70" workbookViewId="0"/>
  </sheetViews>
  <sheetFormatPr defaultColWidth="11.42578125" defaultRowHeight="14.25"/>
  <cols>
    <col min="1" max="1" width="22.140625" style="3309" customWidth="1"/>
    <col min="2" max="2" width="12.5703125" style="3314" customWidth="1"/>
    <col min="3" max="3" width="133.7109375" style="3310" customWidth="1"/>
    <col min="4" max="7" width="20.7109375" style="3310" customWidth="1"/>
    <col min="8" max="16384" width="11.42578125" style="3310"/>
  </cols>
  <sheetData>
    <row r="1" spans="1:7" ht="15">
      <c r="A1" s="3893" t="s">
        <v>48</v>
      </c>
      <c r="B1" s="3893" t="s">
        <v>4291</v>
      </c>
    </row>
    <row r="2" spans="1:7" ht="15">
      <c r="A2" s="3893" t="s">
        <v>49</v>
      </c>
      <c r="B2" s="3893" t="s">
        <v>4281</v>
      </c>
    </row>
    <row r="3" spans="1:7" ht="15">
      <c r="A3" s="3893" t="s">
        <v>47</v>
      </c>
      <c r="B3" s="3893" t="s">
        <v>4048</v>
      </c>
    </row>
    <row r="4" spans="1:7" ht="15">
      <c r="A4" s="3893" t="s">
        <v>51</v>
      </c>
      <c r="B4" s="3893" t="s">
        <v>71</v>
      </c>
    </row>
    <row r="6" spans="1:7" ht="15.75" customHeight="1" thickBot="1">
      <c r="A6" s="3379"/>
    </row>
    <row r="7" spans="1:7" ht="29.25" customHeight="1" thickBot="1">
      <c r="A7" s="5235" t="s">
        <v>4282</v>
      </c>
      <c r="B7" s="5236"/>
      <c r="C7" s="5236"/>
      <c r="D7" s="5236"/>
      <c r="E7" s="5236"/>
      <c r="F7" s="5236"/>
      <c r="G7" s="5237"/>
    </row>
    <row r="8" spans="1:7" s="3319" customFormat="1" ht="55.9" customHeight="1">
      <c r="A8" s="5123" t="s">
        <v>1651</v>
      </c>
      <c r="B8" s="5344" t="s">
        <v>4059</v>
      </c>
      <c r="C8" s="5127" t="s">
        <v>1415</v>
      </c>
      <c r="D8" s="3316" t="s">
        <v>2783</v>
      </c>
      <c r="E8" s="3316" t="s">
        <v>4052</v>
      </c>
      <c r="F8" s="3316" t="s">
        <v>4283</v>
      </c>
      <c r="G8" s="3317" t="s">
        <v>4284</v>
      </c>
    </row>
    <row r="9" spans="1:7" s="3319" customFormat="1" ht="30.75" customHeight="1">
      <c r="A9" s="5381"/>
      <c r="B9" s="5382"/>
      <c r="C9" s="5128"/>
      <c r="D9" s="3992" t="s">
        <v>3273</v>
      </c>
      <c r="E9" s="3992" t="s">
        <v>3274</v>
      </c>
      <c r="F9" s="3992" t="s">
        <v>3275</v>
      </c>
      <c r="G9" s="4091" t="s">
        <v>3276</v>
      </c>
    </row>
    <row r="10" spans="1:7" s="3319" customFormat="1" ht="30.75" customHeight="1">
      <c r="A10" s="4002" t="s">
        <v>3273</v>
      </c>
      <c r="B10" s="4119">
        <v>1</v>
      </c>
      <c r="C10" s="4003" t="s">
        <v>4060</v>
      </c>
      <c r="D10" s="4120">
        <f>+SUM(F1_FC!D12:G12)</f>
        <v>0</v>
      </c>
      <c r="E10" s="4121">
        <f>+F1_FC!P12</f>
        <v>0</v>
      </c>
      <c r="F10" s="4122"/>
      <c r="G10" s="4123"/>
    </row>
    <row r="11" spans="1:7" ht="30" customHeight="1">
      <c r="A11" s="4002" t="s">
        <v>3274</v>
      </c>
      <c r="B11" s="4007" t="s">
        <v>1420</v>
      </c>
      <c r="C11" s="3363" t="s">
        <v>4061</v>
      </c>
      <c r="D11" s="4120">
        <f>+SUM(F1_FC!D13:G13)</f>
        <v>0</v>
      </c>
      <c r="E11" s="4121">
        <f>+F1_FC!P13</f>
        <v>0</v>
      </c>
      <c r="F11" s="4122"/>
      <c r="G11" s="4123"/>
    </row>
    <row r="12" spans="1:7" ht="30" customHeight="1">
      <c r="A12" s="4002" t="s">
        <v>3275</v>
      </c>
      <c r="B12" s="4007" t="s">
        <v>1601</v>
      </c>
      <c r="C12" s="3363" t="s">
        <v>4067</v>
      </c>
      <c r="D12" s="4120">
        <f>+F1_FC!G19</f>
        <v>0</v>
      </c>
      <c r="E12" s="4121">
        <f>+F1_FC!P19</f>
        <v>0</v>
      </c>
      <c r="F12" s="4122"/>
      <c r="G12" s="4123"/>
    </row>
    <row r="13" spans="1:7" ht="30" customHeight="1">
      <c r="A13" s="3322" t="s">
        <v>3276</v>
      </c>
      <c r="B13" s="4007" t="s">
        <v>1656</v>
      </c>
      <c r="C13" s="3363" t="s">
        <v>4082</v>
      </c>
      <c r="D13" s="4120">
        <f>+SUM(F1_FC!D39:F39)</f>
        <v>0</v>
      </c>
      <c r="E13" s="4121">
        <f>+F1_FC!P39</f>
        <v>0</v>
      </c>
      <c r="F13" s="4122"/>
      <c r="G13" s="4123"/>
    </row>
    <row r="14" spans="1:7" ht="30" customHeight="1">
      <c r="A14" s="4002" t="s">
        <v>3277</v>
      </c>
      <c r="B14" s="4007" t="s">
        <v>3763</v>
      </c>
      <c r="C14" s="3363" t="s">
        <v>4088</v>
      </c>
      <c r="D14" s="4120">
        <f>+SUM(F1_FC!D43:F43)</f>
        <v>0</v>
      </c>
      <c r="E14" s="4121">
        <f>+F1_FC!P43</f>
        <v>0</v>
      </c>
      <c r="F14" s="4124"/>
      <c r="G14" s="4125"/>
    </row>
    <row r="15" spans="1:7" ht="30" customHeight="1">
      <c r="A15" s="4002" t="s">
        <v>3278</v>
      </c>
      <c r="B15" s="4007" t="s">
        <v>4121</v>
      </c>
      <c r="C15" s="3363" t="s">
        <v>4122</v>
      </c>
      <c r="D15" s="4120">
        <f>+SUM(F1_FC!D64:F64)</f>
        <v>0</v>
      </c>
      <c r="E15" s="4121">
        <f>+F1_FC!P64</f>
        <v>0</v>
      </c>
      <c r="F15" s="4124"/>
      <c r="G15" s="4125"/>
    </row>
    <row r="16" spans="1:7" ht="30" customHeight="1">
      <c r="A16" s="4002" t="s">
        <v>3324</v>
      </c>
      <c r="B16" s="4007" t="s">
        <v>4123</v>
      </c>
      <c r="C16" s="3363" t="s">
        <v>4124</v>
      </c>
      <c r="D16" s="4120">
        <f>+F1_FC!D65+F1_FC!E65+F1_FC!F65</f>
        <v>0</v>
      </c>
      <c r="E16" s="4121">
        <f>+F1_FC!P65</f>
        <v>0</v>
      </c>
      <c r="F16" s="4124"/>
      <c r="G16" s="4125"/>
    </row>
    <row r="17" spans="1:8" ht="30" customHeight="1">
      <c r="A17" s="4002" t="s">
        <v>3325</v>
      </c>
      <c r="B17" s="4007" t="s">
        <v>4134</v>
      </c>
      <c r="C17" s="3363" t="s">
        <v>4135</v>
      </c>
      <c r="D17" s="4120">
        <f>+SUM(F1_FC!D69:G69)</f>
        <v>0</v>
      </c>
      <c r="E17" s="4121">
        <f>+F1_FC!P69</f>
        <v>0</v>
      </c>
      <c r="F17" s="4124"/>
      <c r="G17" s="4125"/>
    </row>
    <row r="18" spans="1:8" ht="30" customHeight="1">
      <c r="A18" s="4002" t="s">
        <v>3326</v>
      </c>
      <c r="B18" s="4007" t="s">
        <v>4137</v>
      </c>
      <c r="C18" s="3363" t="s">
        <v>4267</v>
      </c>
      <c r="D18" s="4120">
        <f>+SUM(F1_FC!D70:F70)</f>
        <v>0</v>
      </c>
      <c r="E18" s="4121">
        <f>+F1_FC!P70</f>
        <v>0</v>
      </c>
      <c r="F18" s="4124"/>
      <c r="G18" s="4125"/>
    </row>
    <row r="19" spans="1:8" ht="30" customHeight="1">
      <c r="A19" s="4002" t="s">
        <v>3066</v>
      </c>
      <c r="B19" s="4007" t="s">
        <v>4156</v>
      </c>
      <c r="C19" s="3363" t="s">
        <v>4268</v>
      </c>
      <c r="D19" s="4120">
        <f>+SUM(F1_FC!D77:F77)</f>
        <v>0</v>
      </c>
      <c r="E19" s="4121">
        <f>+F1_FC!P77</f>
        <v>0</v>
      </c>
      <c r="F19" s="4124"/>
      <c r="G19" s="4125"/>
    </row>
    <row r="20" spans="1:8" ht="30.75" customHeight="1">
      <c r="A20" s="4002" t="s">
        <v>3067</v>
      </c>
      <c r="B20" s="4119">
        <v>2</v>
      </c>
      <c r="C20" s="4003" t="s">
        <v>4185</v>
      </c>
      <c r="D20" s="4120">
        <f>+SUM(F2_FC!D11:F11)</f>
        <v>0</v>
      </c>
      <c r="E20" s="4126"/>
      <c r="F20" s="4120">
        <f>+F2_FC!M11</f>
        <v>0</v>
      </c>
      <c r="G20" s="4123"/>
      <c r="H20" s="4127"/>
    </row>
    <row r="21" spans="1:8" ht="30.75" customHeight="1">
      <c r="A21" s="4002" t="s">
        <v>3068</v>
      </c>
      <c r="B21" s="4007" t="s">
        <v>1659</v>
      </c>
      <c r="C21" s="3363" t="s">
        <v>4186</v>
      </c>
      <c r="D21" s="4120">
        <f>+SUM(F2_FC!D12:F12)</f>
        <v>0</v>
      </c>
      <c r="E21" s="4126"/>
      <c r="F21" s="4120">
        <f>+F2_FC!M12</f>
        <v>0</v>
      </c>
      <c r="G21" s="4123"/>
    </row>
    <row r="22" spans="1:8" ht="30.75" customHeight="1">
      <c r="A22" s="4002" t="s">
        <v>3070</v>
      </c>
      <c r="B22" s="4007" t="s">
        <v>1661</v>
      </c>
      <c r="C22" s="3363" t="s">
        <v>4191</v>
      </c>
      <c r="D22" s="4120">
        <f>+SUM(F2_FC!D17:F17)</f>
        <v>0</v>
      </c>
      <c r="E22" s="4126"/>
      <c r="F22" s="4120">
        <f>+F2_FC!M17</f>
        <v>0</v>
      </c>
      <c r="G22" s="4123"/>
    </row>
    <row r="23" spans="1:8" ht="30.75" customHeight="1">
      <c r="A23" s="4002" t="s">
        <v>3071</v>
      </c>
      <c r="B23" s="4007" t="s">
        <v>2936</v>
      </c>
      <c r="C23" s="3363" t="s">
        <v>4285</v>
      </c>
      <c r="D23" s="4120">
        <f>+SUM(F2_FC!D23:F23)-SUM(F2_FC!D25:F25)</f>
        <v>0</v>
      </c>
      <c r="E23" s="4126"/>
      <c r="F23" s="4120">
        <f>+F2_FC!M23-F2_FC!M25</f>
        <v>0</v>
      </c>
      <c r="G23" s="4123"/>
    </row>
    <row r="24" spans="1:8" ht="30.75" customHeight="1">
      <c r="A24" s="4002" t="s">
        <v>3072</v>
      </c>
      <c r="B24" s="4007" t="s">
        <v>4217</v>
      </c>
      <c r="C24" s="3363" t="s">
        <v>4278</v>
      </c>
      <c r="D24" s="4120">
        <f>+SUM(F2_FC!D25:F25)+SUM(F2_FC!D37:F37)</f>
        <v>0</v>
      </c>
      <c r="E24" s="4126"/>
      <c r="F24" s="4120">
        <f>+F2_FC!M25+F2_FC!M37</f>
        <v>0</v>
      </c>
      <c r="G24" s="4123"/>
    </row>
    <row r="25" spans="1:8" ht="30.75" customHeight="1">
      <c r="A25" s="4002" t="s">
        <v>3108</v>
      </c>
      <c r="B25" s="4007" t="s">
        <v>4219</v>
      </c>
      <c r="C25" s="3363" t="s">
        <v>4218</v>
      </c>
      <c r="D25" s="4120">
        <f>+SUM(F2_FC!D32:F32)</f>
        <v>0</v>
      </c>
      <c r="E25" s="4126"/>
      <c r="F25" s="4120">
        <f>+F2_FC!M32</f>
        <v>0</v>
      </c>
      <c r="G25" s="4123"/>
    </row>
    <row r="26" spans="1:8" ht="30.75" customHeight="1">
      <c r="A26" s="4002" t="s">
        <v>3110</v>
      </c>
      <c r="B26" s="4007" t="s">
        <v>4232</v>
      </c>
      <c r="C26" s="3363" t="s">
        <v>4220</v>
      </c>
      <c r="D26" s="4120">
        <f>+SUM(F2_FC!D33:F33)-SUM(F2_FC!D37:F37)</f>
        <v>0</v>
      </c>
      <c r="E26" s="4126"/>
      <c r="F26" s="4120">
        <f>+F2_FC!M33-F2_FC!M37</f>
        <v>0</v>
      </c>
      <c r="G26" s="4123"/>
    </row>
    <row r="27" spans="1:8" ht="30.75" customHeight="1">
      <c r="A27" s="4002" t="s">
        <v>3111</v>
      </c>
      <c r="B27" s="4007" t="s">
        <v>4234</v>
      </c>
      <c r="C27" s="3363" t="s">
        <v>4279</v>
      </c>
      <c r="D27" s="4120">
        <f>+SUM(F2_FC!D40:F40)</f>
        <v>0</v>
      </c>
      <c r="E27" s="4126"/>
      <c r="F27" s="4120">
        <f>+F2_FC!M40</f>
        <v>0</v>
      </c>
      <c r="G27" s="4123"/>
    </row>
    <row r="28" spans="1:8" ht="30.75" customHeight="1">
      <c r="A28" s="4002" t="s">
        <v>3112</v>
      </c>
      <c r="B28" s="4007" t="s">
        <v>4236</v>
      </c>
      <c r="C28" s="3363" t="s">
        <v>4237</v>
      </c>
      <c r="D28" s="4120">
        <f>+SUM(F2_FC!D42:F42)+F2_FC!D41</f>
        <v>0</v>
      </c>
      <c r="E28" s="4126"/>
      <c r="F28" s="4120">
        <f>+F2_FC!M42</f>
        <v>0</v>
      </c>
      <c r="G28" s="4123"/>
    </row>
    <row r="29" spans="1:8" ht="30.75" customHeight="1" thickBot="1">
      <c r="A29" s="4085" t="s">
        <v>3113</v>
      </c>
      <c r="B29" s="4022" t="s">
        <v>766</v>
      </c>
      <c r="C29" s="4110" t="s">
        <v>4286</v>
      </c>
      <c r="D29" s="4128"/>
      <c r="E29" s="4129"/>
      <c r="F29" s="4128"/>
      <c r="G29" s="4120" t="e">
        <f>+F20/E10</f>
        <v>#DIV/0!</v>
      </c>
    </row>
    <row r="32" spans="1:8" ht="15" thickBot="1"/>
    <row r="33" spans="1:7" ht="60" customHeight="1" thickBot="1">
      <c r="A33" s="5235" t="s">
        <v>4287</v>
      </c>
      <c r="B33" s="5236"/>
      <c r="C33" s="5236"/>
      <c r="D33" s="5236"/>
      <c r="E33" s="5236"/>
      <c r="F33" s="5236"/>
      <c r="G33" s="5237"/>
    </row>
    <row r="34" spans="1:7" s="3319" customFormat="1" ht="55.9" customHeight="1">
      <c r="A34" s="5123" t="s">
        <v>1651</v>
      </c>
      <c r="B34" s="5344" t="s">
        <v>4059</v>
      </c>
      <c r="C34" s="5127" t="s">
        <v>1415</v>
      </c>
      <c r="D34" s="3316" t="s">
        <v>2783</v>
      </c>
      <c r="E34" s="3316" t="s">
        <v>4052</v>
      </c>
      <c r="F34" s="3316" t="s">
        <v>4283</v>
      </c>
      <c r="G34" s="3317" t="s">
        <v>4284</v>
      </c>
    </row>
    <row r="35" spans="1:7" s="3319" customFormat="1" ht="30.75" customHeight="1">
      <c r="A35" s="5381"/>
      <c r="B35" s="5382"/>
      <c r="C35" s="5128"/>
      <c r="D35" s="3992" t="s">
        <v>3273</v>
      </c>
      <c r="E35" s="3992" t="s">
        <v>3274</v>
      </c>
      <c r="F35" s="3992" t="s">
        <v>3275</v>
      </c>
      <c r="G35" s="4091" t="s">
        <v>3276</v>
      </c>
    </row>
    <row r="36" spans="1:7" s="3319" customFormat="1" ht="30.75" customHeight="1">
      <c r="A36" s="4002" t="s">
        <v>3273</v>
      </c>
      <c r="B36" s="4119">
        <v>1</v>
      </c>
      <c r="C36" s="4003" t="s">
        <v>4060</v>
      </c>
      <c r="D36" s="4120">
        <f>+SUM(F3_FC!D12:F12)</f>
        <v>0</v>
      </c>
      <c r="E36" s="4121">
        <f>+F3_FC!M12</f>
        <v>0</v>
      </c>
      <c r="F36" s="4122"/>
      <c r="G36" s="4123"/>
    </row>
    <row r="37" spans="1:7" ht="30" customHeight="1">
      <c r="A37" s="4002" t="s">
        <v>3274</v>
      </c>
      <c r="B37" s="4007" t="s">
        <v>1420</v>
      </c>
      <c r="C37" s="3363" t="s">
        <v>4061</v>
      </c>
      <c r="D37" s="4120">
        <f>+SUM(F3_FC!D13:F13)</f>
        <v>0</v>
      </c>
      <c r="E37" s="4121">
        <f>+F3_FC!M13</f>
        <v>0</v>
      </c>
      <c r="F37" s="4122"/>
      <c r="G37" s="4123"/>
    </row>
    <row r="38" spans="1:7" ht="30" customHeight="1">
      <c r="A38" s="4002" t="s">
        <v>3275</v>
      </c>
      <c r="B38" s="4007" t="s">
        <v>1601</v>
      </c>
      <c r="C38" s="3363" t="s">
        <v>4067</v>
      </c>
      <c r="D38" s="4120">
        <f>+F3_FC!F16</f>
        <v>0</v>
      </c>
      <c r="E38" s="4121">
        <f>+F3_FC!M16</f>
        <v>0</v>
      </c>
      <c r="F38" s="4122"/>
      <c r="G38" s="4123"/>
    </row>
    <row r="39" spans="1:7" ht="30" customHeight="1">
      <c r="A39" s="3322" t="s">
        <v>3276</v>
      </c>
      <c r="B39" s="4007" t="s">
        <v>1656</v>
      </c>
      <c r="C39" s="3363" t="s">
        <v>4288</v>
      </c>
      <c r="D39" s="4120">
        <f>+SUM(F3_FC!D36:E36)</f>
        <v>0</v>
      </c>
      <c r="E39" s="4121">
        <f>+F3_FC!M36</f>
        <v>0</v>
      </c>
      <c r="F39" s="4122"/>
      <c r="G39" s="4123"/>
    </row>
    <row r="40" spans="1:7" ht="30" customHeight="1">
      <c r="A40" s="4002" t="s">
        <v>3277</v>
      </c>
      <c r="B40" s="4007" t="s">
        <v>3763</v>
      </c>
      <c r="C40" s="3363" t="s">
        <v>4088</v>
      </c>
      <c r="D40" s="4120">
        <f>+SUM(F3_FC!D39:E39)</f>
        <v>0</v>
      </c>
      <c r="E40" s="4121">
        <f>+F3_FC!M39</f>
        <v>0</v>
      </c>
      <c r="F40" s="4124"/>
      <c r="G40" s="4125"/>
    </row>
    <row r="41" spans="1:7" ht="30" customHeight="1">
      <c r="A41" s="4002" t="s">
        <v>3278</v>
      </c>
      <c r="B41" s="4007" t="s">
        <v>4121</v>
      </c>
      <c r="C41" s="3363" t="s">
        <v>4122</v>
      </c>
      <c r="D41" s="4120">
        <f>+SUM(F3_FC!D47:E47)</f>
        <v>0</v>
      </c>
      <c r="E41" s="4121">
        <f>+F3_FC!M47</f>
        <v>0</v>
      </c>
      <c r="F41" s="4124"/>
      <c r="G41" s="4125"/>
    </row>
    <row r="42" spans="1:7" ht="30" customHeight="1">
      <c r="A42" s="4002" t="s">
        <v>3324</v>
      </c>
      <c r="B42" s="4007" t="s">
        <v>4123</v>
      </c>
      <c r="C42" s="3363" t="s">
        <v>4124</v>
      </c>
      <c r="D42" s="4120">
        <f>+SUM(F3_FC!D48:E48)</f>
        <v>0</v>
      </c>
      <c r="E42" s="4121">
        <f>+F3_FC!M48</f>
        <v>0</v>
      </c>
      <c r="F42" s="4124"/>
      <c r="G42" s="4125"/>
    </row>
    <row r="43" spans="1:7" ht="30" customHeight="1">
      <c r="A43" s="4002" t="s">
        <v>3325</v>
      </c>
      <c r="B43" s="4007" t="s">
        <v>4134</v>
      </c>
      <c r="C43" s="3363" t="s">
        <v>4135</v>
      </c>
      <c r="D43" s="4120">
        <f>+SUM(F3_FC!D52:E52)</f>
        <v>0</v>
      </c>
      <c r="E43" s="4121">
        <f>+F3_FC!M52</f>
        <v>0</v>
      </c>
      <c r="F43" s="4124"/>
      <c r="G43" s="4125"/>
    </row>
    <row r="44" spans="1:7" ht="30" customHeight="1">
      <c r="A44" s="4002" t="s">
        <v>3326</v>
      </c>
      <c r="B44" s="4007" t="s">
        <v>4137</v>
      </c>
      <c r="C44" s="3363" t="s">
        <v>4267</v>
      </c>
      <c r="D44" s="4120">
        <f>+SUM(F3_FC!D53:E53)</f>
        <v>0</v>
      </c>
      <c r="E44" s="4121">
        <f>+F3_FC!M53</f>
        <v>0</v>
      </c>
      <c r="F44" s="4124"/>
      <c r="G44" s="4125"/>
    </row>
    <row r="45" spans="1:7" ht="30" customHeight="1">
      <c r="A45" s="4002" t="s">
        <v>3066</v>
      </c>
      <c r="B45" s="4007" t="s">
        <v>4156</v>
      </c>
      <c r="C45" s="3363" t="s">
        <v>4268</v>
      </c>
      <c r="D45" s="4120">
        <f>+SUM(F3_FC!D54:E54)</f>
        <v>0</v>
      </c>
      <c r="E45" s="4121">
        <f>+F3_FC!M54</f>
        <v>0</v>
      </c>
      <c r="F45" s="4124"/>
      <c r="G45" s="4125"/>
    </row>
    <row r="46" spans="1:7" ht="30.75" customHeight="1">
      <c r="A46" s="4002" t="s">
        <v>3067</v>
      </c>
      <c r="B46" s="4119">
        <v>2</v>
      </c>
      <c r="C46" s="4003" t="s">
        <v>4185</v>
      </c>
      <c r="D46" s="4120">
        <f>+SUM(F4_FC!D11:E11)</f>
        <v>0</v>
      </c>
      <c r="E46" s="4126"/>
      <c r="F46" s="4120">
        <f>+F4_FC!J11</f>
        <v>0</v>
      </c>
      <c r="G46" s="4123"/>
    </row>
    <row r="47" spans="1:7" ht="30.75" customHeight="1">
      <c r="A47" s="4002" t="s">
        <v>3068</v>
      </c>
      <c r="B47" s="4007" t="s">
        <v>1659</v>
      </c>
      <c r="C47" s="3363" t="s">
        <v>4186</v>
      </c>
      <c r="D47" s="4120">
        <f>+SUM(F4_FC!D12:E12)</f>
        <v>0</v>
      </c>
      <c r="E47" s="4126"/>
      <c r="F47" s="4120">
        <f>+F4_FC!J12</f>
        <v>0</v>
      </c>
      <c r="G47" s="4123"/>
    </row>
    <row r="48" spans="1:7" ht="30.75" customHeight="1">
      <c r="A48" s="4002" t="s">
        <v>3070</v>
      </c>
      <c r="B48" s="4007" t="s">
        <v>1661</v>
      </c>
      <c r="C48" s="3363" t="s">
        <v>4191</v>
      </c>
      <c r="D48" s="4120">
        <f>+SUM(F4_FC!D13:E13)</f>
        <v>0</v>
      </c>
      <c r="E48" s="4126"/>
      <c r="F48" s="4120">
        <f>+F4_FC!J13</f>
        <v>0</v>
      </c>
      <c r="G48" s="4123"/>
    </row>
    <row r="49" spans="1:7" ht="30.75" customHeight="1">
      <c r="A49" s="4002" t="s">
        <v>3071</v>
      </c>
      <c r="B49" s="4007" t="s">
        <v>2936</v>
      </c>
      <c r="C49" s="3363" t="s">
        <v>4285</v>
      </c>
      <c r="D49" s="4120">
        <f>+SUM(F4_FC!D16:E16)</f>
        <v>0</v>
      </c>
      <c r="E49" s="4126"/>
      <c r="F49" s="4120">
        <f>+F4_FC!J16</f>
        <v>0</v>
      </c>
      <c r="G49" s="4123"/>
    </row>
    <row r="50" spans="1:7" ht="30.75" customHeight="1">
      <c r="A50" s="4002" t="s">
        <v>3072</v>
      </c>
      <c r="B50" s="4007" t="s">
        <v>4217</v>
      </c>
      <c r="C50" s="3363" t="s">
        <v>4278</v>
      </c>
      <c r="D50" s="4120">
        <f>+SUM(F4_FC!D17:E17)</f>
        <v>0</v>
      </c>
      <c r="E50" s="4126"/>
      <c r="F50" s="4120">
        <f>+F4_FC!J17</f>
        <v>0</v>
      </c>
      <c r="G50" s="4123"/>
    </row>
    <row r="51" spans="1:7" ht="30.75" customHeight="1">
      <c r="A51" s="4002" t="s">
        <v>3108</v>
      </c>
      <c r="B51" s="4007" t="s">
        <v>4219</v>
      </c>
      <c r="C51" s="3363" t="s">
        <v>4218</v>
      </c>
      <c r="D51" s="4120">
        <f>+SUM(F4_FC!D18:E18)</f>
        <v>0</v>
      </c>
      <c r="E51" s="4126"/>
      <c r="F51" s="4120">
        <f>+F4_FC!J18</f>
        <v>0</v>
      </c>
      <c r="G51" s="4123"/>
    </row>
    <row r="52" spans="1:7" ht="30.75" customHeight="1">
      <c r="A52" s="4002" t="s">
        <v>3110</v>
      </c>
      <c r="B52" s="4007" t="s">
        <v>4232</v>
      </c>
      <c r="C52" s="3363" t="s">
        <v>4220</v>
      </c>
      <c r="D52" s="4120">
        <f>+SUM(F4_FC!D19:E19)</f>
        <v>0</v>
      </c>
      <c r="E52" s="4126"/>
      <c r="F52" s="4120">
        <f>+F4_FC!J19</f>
        <v>0</v>
      </c>
      <c r="G52" s="4123"/>
    </row>
    <row r="53" spans="1:7" ht="30.75" customHeight="1">
      <c r="A53" s="4002" t="s">
        <v>3111</v>
      </c>
      <c r="B53" s="4007" t="s">
        <v>4234</v>
      </c>
      <c r="C53" s="3363" t="s">
        <v>4279</v>
      </c>
      <c r="D53" s="4120">
        <f>+SUM(F4_FC!D20:E20)</f>
        <v>0</v>
      </c>
      <c r="E53" s="4126"/>
      <c r="F53" s="4120">
        <f>+F4_FC!J20</f>
        <v>0</v>
      </c>
      <c r="G53" s="4123"/>
    </row>
    <row r="54" spans="1:7" ht="30.75" customHeight="1">
      <c r="A54" s="4002" t="s">
        <v>3112</v>
      </c>
      <c r="B54" s="4007" t="s">
        <v>4236</v>
      </c>
      <c r="C54" s="3363" t="s">
        <v>4237</v>
      </c>
      <c r="D54" s="4120">
        <f>+SUM(F4_FC!D21:E21)</f>
        <v>0</v>
      </c>
      <c r="E54" s="4126"/>
      <c r="F54" s="4120">
        <f>+F4_FC!J21</f>
        <v>0</v>
      </c>
      <c r="G54" s="4123"/>
    </row>
    <row r="55" spans="1:7" ht="30.75" customHeight="1" thickBot="1">
      <c r="A55" s="4085" t="s">
        <v>3113</v>
      </c>
      <c r="B55" s="4022" t="s">
        <v>766</v>
      </c>
      <c r="C55" s="4110" t="s">
        <v>4289</v>
      </c>
      <c r="D55" s="4128"/>
      <c r="E55" s="4129"/>
      <c r="F55" s="4128"/>
      <c r="G55" s="4120" t="e">
        <f>+F46/E36</f>
        <v>#DIV/0!</v>
      </c>
    </row>
  </sheetData>
  <mergeCells count="8">
    <mergeCell ref="A34:A35"/>
    <mergeCell ref="B34:B35"/>
    <mergeCell ref="C34:C35"/>
    <mergeCell ref="A7:G7"/>
    <mergeCell ref="A8:A9"/>
    <mergeCell ref="B8:B9"/>
    <mergeCell ref="C8:C9"/>
    <mergeCell ref="A33:G33"/>
  </mergeCells>
  <pageMargins left="0.70866141732283505" right="0.70866141732283505" top="0.74803149606299202" bottom="0.74803149606299202" header="0.31496062992126" footer="0.31496062992126"/>
  <pageSetup paperSize="9" scale="50" orientation="landscape"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1"/>
  <sheetViews>
    <sheetView workbookViewId="0"/>
  </sheetViews>
  <sheetFormatPr defaultRowHeight="15"/>
  <cols>
    <col min="1" max="1" width="18.42578125" style="41" customWidth="1"/>
    <col min="2" max="2" width="57.85546875" style="41" customWidth="1"/>
    <col min="3" max="3" width="15.7109375" style="41" customWidth="1"/>
    <col min="4" max="4" width="17.42578125" style="41" customWidth="1"/>
    <col min="5" max="5" width="13.28515625" style="41" customWidth="1"/>
    <col min="6" max="16384" width="9.140625" style="41"/>
  </cols>
  <sheetData>
    <row r="1" spans="1:6">
      <c r="A1" s="23" t="s">
        <v>48</v>
      </c>
      <c r="B1" s="1304">
        <v>1</v>
      </c>
    </row>
    <row r="2" spans="1:6">
      <c r="A2" s="23" t="s">
        <v>49</v>
      </c>
      <c r="B2" s="4131" t="s">
        <v>4292</v>
      </c>
    </row>
    <row r="3" spans="1:6">
      <c r="A3" s="23" t="s">
        <v>47</v>
      </c>
      <c r="B3" s="23" t="s">
        <v>1049</v>
      </c>
    </row>
    <row r="4" spans="1:6">
      <c r="A4" s="23" t="s">
        <v>50</v>
      </c>
      <c r="B4" s="23" t="s">
        <v>53</v>
      </c>
    </row>
    <row r="5" spans="1:6">
      <c r="A5" s="41" t="s">
        <v>792</v>
      </c>
      <c r="B5" s="41" t="s">
        <v>71</v>
      </c>
    </row>
    <row r="6" spans="1:6" ht="15.75" thickBot="1"/>
    <row r="7" spans="1:6" ht="15" customHeight="1">
      <c r="A7" s="5388" t="s">
        <v>4298</v>
      </c>
      <c r="B7" s="5388" t="s">
        <v>4299</v>
      </c>
      <c r="C7" s="5388" t="s">
        <v>4300</v>
      </c>
      <c r="D7" s="5388" t="s">
        <v>4301</v>
      </c>
      <c r="E7" s="5388" t="s">
        <v>4302</v>
      </c>
    </row>
    <row r="8" spans="1:6" ht="15.75" thickBot="1">
      <c r="A8" s="5389"/>
      <c r="B8" s="5389"/>
      <c r="C8" s="5391"/>
      <c r="D8" s="5391"/>
      <c r="E8" s="5391"/>
    </row>
    <row r="9" spans="1:6" ht="15.75" thickBot="1">
      <c r="A9" s="5390"/>
      <c r="B9" s="5390"/>
      <c r="C9" s="4132">
        <v>1</v>
      </c>
      <c r="D9" s="4133">
        <v>2</v>
      </c>
      <c r="E9" s="4134">
        <v>3</v>
      </c>
    </row>
    <row r="10" spans="1:6" ht="23.25" customHeight="1" thickBot="1">
      <c r="A10" s="4135">
        <v>1</v>
      </c>
      <c r="B10" s="4136" t="s">
        <v>4303</v>
      </c>
      <c r="C10" s="4137"/>
      <c r="D10" s="4138"/>
      <c r="E10" s="4139"/>
    </row>
    <row r="11" spans="1:6" ht="19.5" customHeight="1" thickBot="1">
      <c r="A11" s="4135">
        <v>2</v>
      </c>
      <c r="B11" s="4136" t="s">
        <v>4304</v>
      </c>
      <c r="C11" s="4140"/>
      <c r="D11" s="4141"/>
      <c r="E11" s="4142">
        <f>C11+D11</f>
        <v>0</v>
      </c>
    </row>
    <row r="12" spans="1:6" ht="19.5" customHeight="1" thickBot="1">
      <c r="A12" s="4143" t="s">
        <v>4305</v>
      </c>
      <c r="B12" s="4144" t="s">
        <v>4306</v>
      </c>
      <c r="C12" s="4140"/>
      <c r="D12" s="4141"/>
      <c r="E12" s="4142">
        <f>C12+D12</f>
        <v>0</v>
      </c>
    </row>
    <row r="13" spans="1:6" ht="18" customHeight="1" thickBot="1">
      <c r="A13" s="4135">
        <v>3</v>
      </c>
      <c r="B13" s="4145" t="s">
        <v>4307</v>
      </c>
      <c r="C13" s="4146">
        <f>C14+C15+C16</f>
        <v>0</v>
      </c>
      <c r="D13" s="4147">
        <f>D14+D15+D16</f>
        <v>0</v>
      </c>
      <c r="E13" s="4142">
        <f>E14+E15+E16</f>
        <v>0</v>
      </c>
      <c r="F13" s="4148"/>
    </row>
    <row r="14" spans="1:6" ht="31.5" customHeight="1" thickBot="1">
      <c r="A14" s="4149" t="s">
        <v>4305</v>
      </c>
      <c r="B14" s="4150" t="s">
        <v>4308</v>
      </c>
      <c r="C14" s="4151"/>
      <c r="D14" s="4152"/>
      <c r="E14" s="4153">
        <f>C14+D14</f>
        <v>0</v>
      </c>
      <c r="F14" s="4154"/>
    </row>
    <row r="15" spans="1:6" ht="29.25" customHeight="1" thickBot="1">
      <c r="A15" s="4155" t="s">
        <v>4309</v>
      </c>
      <c r="B15" s="4156" t="s">
        <v>4310</v>
      </c>
      <c r="C15" s="4157"/>
      <c r="D15" s="4152"/>
      <c r="E15" s="4153">
        <f>C15+D15</f>
        <v>0</v>
      </c>
      <c r="F15" s="4154"/>
    </row>
    <row r="16" spans="1:6" ht="51.75" customHeight="1" thickBot="1">
      <c r="A16" s="4155" t="s">
        <v>4311</v>
      </c>
      <c r="B16" s="4150" t="s">
        <v>4312</v>
      </c>
      <c r="C16" s="4157"/>
      <c r="D16" s="4152"/>
      <c r="E16" s="4153">
        <f>C16+D16</f>
        <v>0</v>
      </c>
      <c r="F16" s="4154"/>
    </row>
    <row r="17" spans="1:6" ht="27" customHeight="1" thickBot="1">
      <c r="A17" s="4155" t="s">
        <v>767</v>
      </c>
      <c r="B17" s="4158" t="s">
        <v>4313</v>
      </c>
      <c r="C17" s="4159">
        <f>C18+C22+C26</f>
        <v>0</v>
      </c>
      <c r="D17" s="4160">
        <f>D18+D22+D26</f>
        <v>0</v>
      </c>
      <c r="E17" s="4153">
        <f>E18+E22+E26</f>
        <v>0</v>
      </c>
      <c r="F17" s="4154"/>
    </row>
    <row r="18" spans="1:6" ht="23.25" customHeight="1" thickBot="1">
      <c r="A18" s="4161" t="s">
        <v>4314</v>
      </c>
      <c r="B18" s="4150" t="s">
        <v>4315</v>
      </c>
      <c r="C18" s="4162">
        <f>C19+C20+C21</f>
        <v>0</v>
      </c>
      <c r="D18" s="4160">
        <f>D19+D20+D21</f>
        <v>0</v>
      </c>
      <c r="E18" s="4147">
        <f>E19+E20+E21</f>
        <v>0</v>
      </c>
      <c r="F18" s="4154"/>
    </row>
    <row r="19" spans="1:6" ht="27" customHeight="1" thickBot="1">
      <c r="A19" s="4163" t="s">
        <v>4316</v>
      </c>
      <c r="B19" s="4164" t="s">
        <v>4317</v>
      </c>
      <c r="C19" s="4165"/>
      <c r="D19" s="4141"/>
      <c r="E19" s="4142">
        <f>C19+D19</f>
        <v>0</v>
      </c>
      <c r="F19" s="4148"/>
    </row>
    <row r="20" spans="1:6" ht="24" customHeight="1" thickBot="1">
      <c r="A20" s="4163" t="s">
        <v>4318</v>
      </c>
      <c r="B20" s="4164" t="s">
        <v>4319</v>
      </c>
      <c r="C20" s="4165"/>
      <c r="D20" s="4141"/>
      <c r="E20" s="4142">
        <f>C20+D20</f>
        <v>0</v>
      </c>
      <c r="F20" s="4148"/>
    </row>
    <row r="21" spans="1:6" ht="21" customHeight="1" thickBot="1">
      <c r="A21" s="4163" t="s">
        <v>4320</v>
      </c>
      <c r="B21" s="4164" t="s">
        <v>4321</v>
      </c>
      <c r="C21" s="4165"/>
      <c r="D21" s="4141"/>
      <c r="E21" s="4142">
        <f>C21+D21</f>
        <v>0</v>
      </c>
      <c r="F21" s="4148"/>
    </row>
    <row r="22" spans="1:6" ht="47.25" customHeight="1" thickBot="1">
      <c r="A22" s="4161" t="s">
        <v>4322</v>
      </c>
      <c r="B22" s="4166" t="s">
        <v>4323</v>
      </c>
      <c r="C22" s="4162">
        <f>C23+C24+C25</f>
        <v>0</v>
      </c>
      <c r="D22" s="4147">
        <f>D23+D24+D25</f>
        <v>0</v>
      </c>
      <c r="E22" s="4167">
        <f>E23+E24+E25</f>
        <v>0</v>
      </c>
      <c r="F22" s="4154"/>
    </row>
    <row r="23" spans="1:6" ht="24" customHeight="1" thickBot="1">
      <c r="A23" s="4163" t="s">
        <v>4324</v>
      </c>
      <c r="B23" s="4164" t="s">
        <v>4317</v>
      </c>
      <c r="C23" s="4165"/>
      <c r="D23" s="4168"/>
      <c r="E23" s="4142">
        <f>C23+D23</f>
        <v>0</v>
      </c>
      <c r="F23" s="4148"/>
    </row>
    <row r="24" spans="1:6" ht="22.5" customHeight="1" thickBot="1">
      <c r="A24" s="4163" t="s">
        <v>4325</v>
      </c>
      <c r="B24" s="4164" t="s">
        <v>4319</v>
      </c>
      <c r="C24" s="4165"/>
      <c r="D24" s="4141"/>
      <c r="E24" s="4142">
        <f>C24+D24</f>
        <v>0</v>
      </c>
      <c r="F24" s="4148"/>
    </row>
    <row r="25" spans="1:6" ht="19.5" customHeight="1" thickBot="1">
      <c r="A25" s="4163" t="s">
        <v>4326</v>
      </c>
      <c r="B25" s="4164" t="s">
        <v>4321</v>
      </c>
      <c r="C25" s="4165"/>
      <c r="D25" s="4141"/>
      <c r="E25" s="4142">
        <f>C25+D25</f>
        <v>0</v>
      </c>
      <c r="F25" s="4148"/>
    </row>
    <row r="26" spans="1:6" ht="21.75" customHeight="1" thickBot="1">
      <c r="A26" s="4163" t="s">
        <v>4327</v>
      </c>
      <c r="B26" s="4169" t="s">
        <v>3643</v>
      </c>
      <c r="C26" s="4146">
        <f>C27+C28+C29</f>
        <v>0</v>
      </c>
      <c r="D26" s="4147">
        <f>D27+D28+D29</f>
        <v>0</v>
      </c>
      <c r="E26" s="4142">
        <f>E27+E28+E29</f>
        <v>0</v>
      </c>
      <c r="F26" s="4148"/>
    </row>
    <row r="27" spans="1:6" ht="21.75" customHeight="1" thickBot="1">
      <c r="A27" s="4163" t="s">
        <v>4328</v>
      </c>
      <c r="B27" s="4164" t="s">
        <v>4317</v>
      </c>
      <c r="C27" s="4165"/>
      <c r="D27" s="4141"/>
      <c r="E27" s="4142">
        <f>C27+D27</f>
        <v>0</v>
      </c>
      <c r="F27" s="4148"/>
    </row>
    <row r="28" spans="1:6" ht="24.75" customHeight="1" thickBot="1">
      <c r="A28" s="4163" t="s">
        <v>4329</v>
      </c>
      <c r="B28" s="4164" t="s">
        <v>4319</v>
      </c>
      <c r="C28" s="4165"/>
      <c r="D28" s="4141"/>
      <c r="E28" s="4142">
        <f>C28+D28</f>
        <v>0</v>
      </c>
      <c r="F28" s="4148"/>
    </row>
    <row r="29" spans="1:6" ht="20.25" customHeight="1" thickBot="1">
      <c r="A29" s="4163" t="s">
        <v>4330</v>
      </c>
      <c r="B29" s="4164" t="s">
        <v>4321</v>
      </c>
      <c r="C29" s="4165"/>
      <c r="D29" s="4141"/>
      <c r="E29" s="4142">
        <f>C29+D29</f>
        <v>0</v>
      </c>
      <c r="F29" s="4148"/>
    </row>
    <row r="30" spans="1:6" ht="32.25" customHeight="1" thickBot="1">
      <c r="A30" s="4155" t="s">
        <v>768</v>
      </c>
      <c r="B30" s="4170" t="s">
        <v>4331</v>
      </c>
      <c r="C30" s="4171"/>
      <c r="D30" s="4172"/>
      <c r="E30" s="4153" t="e">
        <f>E13/E10*100</f>
        <v>#DIV/0!</v>
      </c>
      <c r="F30" s="4154"/>
    </row>
    <row r="31" spans="1:6" ht="27.75" customHeight="1" thickBot="1">
      <c r="A31" s="4161" t="s">
        <v>4332</v>
      </c>
      <c r="B31" s="4173" t="s">
        <v>4333</v>
      </c>
      <c r="C31" s="4174"/>
      <c r="D31" s="4175"/>
      <c r="E31" s="4167" t="e">
        <f>E14/E10*100</f>
        <v>#DIV/0!</v>
      </c>
      <c r="F31" s="4154"/>
    </row>
    <row r="32" spans="1:6" ht="38.25" customHeight="1" thickBot="1">
      <c r="A32" s="4176" t="s">
        <v>769</v>
      </c>
      <c r="B32" s="4170" t="s">
        <v>4334</v>
      </c>
      <c r="C32" s="4177"/>
      <c r="D32" s="4178"/>
      <c r="E32" s="4179" t="e">
        <f>E13/E11*100</f>
        <v>#DIV/0!</v>
      </c>
      <c r="F32" s="4154"/>
    </row>
    <row r="33" spans="1:6" ht="23.25" customHeight="1" thickBot="1">
      <c r="A33" s="4161" t="s">
        <v>2763</v>
      </c>
      <c r="B33" s="4173" t="s">
        <v>4333</v>
      </c>
      <c r="C33" s="4174"/>
      <c r="D33" s="4175"/>
      <c r="E33" s="4167" t="e">
        <f>E14/E11*100</f>
        <v>#DIV/0!</v>
      </c>
      <c r="F33" s="4154"/>
    </row>
    <row r="34" spans="1:6" ht="21" customHeight="1" thickBot="1">
      <c r="A34" s="5385" t="s">
        <v>4335</v>
      </c>
      <c r="B34" s="5386"/>
      <c r="C34" s="5386"/>
      <c r="D34" s="5386"/>
      <c r="E34" s="5387"/>
      <c r="F34" s="4148"/>
    </row>
    <row r="35" spans="1:6" ht="27" customHeight="1" thickBot="1">
      <c r="A35" s="4155" t="s">
        <v>770</v>
      </c>
      <c r="B35" s="4180" t="s">
        <v>4336</v>
      </c>
      <c r="C35" s="4171"/>
      <c r="D35" s="4172"/>
      <c r="E35" s="4181"/>
      <c r="F35" s="4154"/>
    </row>
    <row r="36" spans="1:6" ht="44.25" customHeight="1" thickBot="1">
      <c r="A36" s="4155" t="s">
        <v>772</v>
      </c>
      <c r="B36" s="4180" t="s">
        <v>4337</v>
      </c>
      <c r="C36" s="4171"/>
      <c r="D36" s="4172"/>
      <c r="E36" s="4181"/>
      <c r="F36" s="4154"/>
    </row>
    <row r="37" spans="1:6" ht="28.5" customHeight="1" thickBot="1">
      <c r="A37" s="4182" t="s">
        <v>4338</v>
      </c>
      <c r="B37" s="4183" t="s">
        <v>4339</v>
      </c>
      <c r="C37" s="4184"/>
      <c r="D37" s="4185"/>
      <c r="E37" s="4181"/>
      <c r="F37" s="4154"/>
    </row>
    <row r="38" spans="1:6" ht="37.5" customHeight="1" thickBot="1">
      <c r="A38" s="4182" t="s">
        <v>773</v>
      </c>
      <c r="B38" s="4180" t="s">
        <v>4340</v>
      </c>
      <c r="C38" s="4184"/>
      <c r="D38" s="4185"/>
      <c r="E38" s="4181"/>
      <c r="F38" s="4154"/>
    </row>
    <row r="39" spans="1:6" ht="28.5" customHeight="1" thickBot="1">
      <c r="A39" s="4161" t="s">
        <v>4341</v>
      </c>
      <c r="B39" s="4186" t="s">
        <v>4339</v>
      </c>
      <c r="C39" s="4187"/>
      <c r="D39" s="4188"/>
      <c r="E39" s="4189"/>
      <c r="F39" s="4154"/>
    </row>
    <row r="121" spans="4:4">
      <c r="D121" s="41" t="e">
        <f>IF([48]F0!B9="PO",'F1 (4)'!SUM)</f>
        <v>#NAME?</v>
      </c>
    </row>
  </sheetData>
  <mergeCells count="6">
    <mergeCell ref="A34:E34"/>
    <mergeCell ref="A7:A9"/>
    <mergeCell ref="B7:B9"/>
    <mergeCell ref="C7:C8"/>
    <mergeCell ref="D7:D8"/>
    <mergeCell ref="E7:E8"/>
  </mergeCells>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zoomScale="90" zoomScaleNormal="90" workbookViewId="0"/>
  </sheetViews>
  <sheetFormatPr defaultRowHeight="15"/>
  <cols>
    <col min="1" max="1" width="13.85546875" style="41" customWidth="1"/>
    <col min="2" max="2" width="60.140625" style="41" customWidth="1"/>
    <col min="3" max="3" width="15.42578125" style="41" customWidth="1"/>
    <col min="4" max="5" width="16.42578125" style="41" customWidth="1"/>
    <col min="6" max="16384" width="9.140625" style="41"/>
  </cols>
  <sheetData>
    <row r="1" spans="1:5">
      <c r="A1" s="23" t="s">
        <v>48</v>
      </c>
      <c r="B1" s="1304">
        <v>2</v>
      </c>
    </row>
    <row r="2" spans="1:5">
      <c r="A2" s="23" t="s">
        <v>49</v>
      </c>
      <c r="B2" s="4131" t="s">
        <v>4293</v>
      </c>
    </row>
    <row r="3" spans="1:5">
      <c r="A3" s="23" t="s">
        <v>47</v>
      </c>
      <c r="B3" s="23" t="s">
        <v>1049</v>
      </c>
    </row>
    <row r="4" spans="1:5">
      <c r="A4" s="23" t="s">
        <v>50</v>
      </c>
      <c r="B4" s="23" t="s">
        <v>53</v>
      </c>
    </row>
    <row r="5" spans="1:5">
      <c r="A5" s="41" t="s">
        <v>792</v>
      </c>
      <c r="B5" s="41" t="s">
        <v>71</v>
      </c>
    </row>
    <row r="6" spans="1:5" ht="15.75" thickBot="1">
      <c r="A6" s="4190"/>
      <c r="B6" s="4190"/>
      <c r="C6" s="4191"/>
      <c r="D6" s="4191"/>
      <c r="E6" s="4190"/>
    </row>
    <row r="7" spans="1:5">
      <c r="A7" s="5392" t="s">
        <v>1651</v>
      </c>
      <c r="B7" s="5388" t="s">
        <v>1415</v>
      </c>
      <c r="C7" s="5388" t="s">
        <v>4300</v>
      </c>
      <c r="D7" s="5388" t="s">
        <v>4301</v>
      </c>
      <c r="E7" s="5388" t="s">
        <v>1059</v>
      </c>
    </row>
    <row r="8" spans="1:5" ht="21" customHeight="1" thickBot="1">
      <c r="A8" s="5393"/>
      <c r="B8" s="5389"/>
      <c r="C8" s="5391"/>
      <c r="D8" s="5395"/>
      <c r="E8" s="5395"/>
    </row>
    <row r="9" spans="1:5" ht="15.75" thickBot="1">
      <c r="A9" s="5394"/>
      <c r="B9" s="5390"/>
      <c r="C9" s="4134">
        <v>1</v>
      </c>
      <c r="D9" s="4134">
        <v>2</v>
      </c>
      <c r="E9" s="4134">
        <v>3</v>
      </c>
    </row>
    <row r="10" spans="1:5" ht="15.75" thickBot="1">
      <c r="A10" s="4192" t="s">
        <v>132</v>
      </c>
      <c r="B10" s="4193" t="s">
        <v>4342</v>
      </c>
      <c r="C10" s="4194">
        <f>C11+C14+C17+C20+C23+C26+C29</f>
        <v>0</v>
      </c>
      <c r="D10" s="4194">
        <f>D11+D14+D17+D20+D23+D26+D29</f>
        <v>0</v>
      </c>
      <c r="E10" s="4194">
        <f>E11+E14+E17+E20+E23+E26+E29</f>
        <v>0</v>
      </c>
    </row>
    <row r="11" spans="1:5" ht="31.5" customHeight="1" thickBot="1">
      <c r="A11" s="4195" t="s">
        <v>133</v>
      </c>
      <c r="B11" s="4144" t="s">
        <v>4343</v>
      </c>
      <c r="C11" s="4196">
        <f>C12+C13</f>
        <v>0</v>
      </c>
      <c r="D11" s="4196">
        <f t="shared" ref="D11:E11" si="0">D12+D13</f>
        <v>0</v>
      </c>
      <c r="E11" s="4196">
        <f t="shared" si="0"/>
        <v>0</v>
      </c>
    </row>
    <row r="12" spans="1:5" ht="15.75" thickBot="1">
      <c r="A12" s="4197" t="s">
        <v>4344</v>
      </c>
      <c r="B12" s="4198" t="s">
        <v>4345</v>
      </c>
      <c r="C12" s="4199"/>
      <c r="D12" s="4200"/>
      <c r="E12" s="4201">
        <f>C12+D12</f>
        <v>0</v>
      </c>
    </row>
    <row r="13" spans="1:5" ht="14.25" customHeight="1" thickBot="1">
      <c r="A13" s="4202" t="s">
        <v>4346</v>
      </c>
      <c r="B13" s="4203" t="s">
        <v>4347</v>
      </c>
      <c r="C13" s="4199"/>
      <c r="D13" s="4200"/>
      <c r="E13" s="4201">
        <f t="shared" ref="E13" si="1">C13+D13</f>
        <v>0</v>
      </c>
    </row>
    <row r="14" spans="1:5" ht="15.75" thickBot="1">
      <c r="A14" s="4195" t="s">
        <v>766</v>
      </c>
      <c r="B14" s="4204" t="s">
        <v>4348</v>
      </c>
      <c r="C14" s="4196">
        <f>C15+C16</f>
        <v>0</v>
      </c>
      <c r="D14" s="4196">
        <f t="shared" ref="D14:E14" si="2">D15+D16</f>
        <v>0</v>
      </c>
      <c r="E14" s="4196">
        <f t="shared" si="2"/>
        <v>0</v>
      </c>
    </row>
    <row r="15" spans="1:5" ht="15.75" thickBot="1">
      <c r="A15" s="4205" t="s">
        <v>4305</v>
      </c>
      <c r="B15" s="4206" t="s">
        <v>4319</v>
      </c>
      <c r="C15" s="4207"/>
      <c r="D15" s="4208"/>
      <c r="E15" s="4209">
        <f>C15+D15</f>
        <v>0</v>
      </c>
    </row>
    <row r="16" spans="1:5" ht="15.75" thickBot="1">
      <c r="A16" s="4210" t="s">
        <v>4309</v>
      </c>
      <c r="B16" s="4203" t="s">
        <v>4321</v>
      </c>
      <c r="C16" s="4211"/>
      <c r="D16" s="4212"/>
      <c r="E16" s="4209">
        <f t="shared" ref="E16" si="3">C16+D16</f>
        <v>0</v>
      </c>
    </row>
    <row r="17" spans="1:5" ht="15.75" thickBot="1">
      <c r="A17" s="4213" t="s">
        <v>767</v>
      </c>
      <c r="B17" s="4214" t="s">
        <v>4349</v>
      </c>
      <c r="C17" s="4194">
        <f>C18+C19</f>
        <v>0</v>
      </c>
      <c r="D17" s="4194">
        <f t="shared" ref="D17:E17" si="4">D18+D19</f>
        <v>0</v>
      </c>
      <c r="E17" s="4215">
        <f t="shared" si="4"/>
        <v>0</v>
      </c>
    </row>
    <row r="18" spans="1:5" ht="15.75" thickBot="1">
      <c r="A18" s="4205" t="s">
        <v>4314</v>
      </c>
      <c r="B18" s="4206" t="s">
        <v>4319</v>
      </c>
      <c r="C18" s="4207"/>
      <c r="D18" s="4208"/>
      <c r="E18" s="4209">
        <f>C18+D18</f>
        <v>0</v>
      </c>
    </row>
    <row r="19" spans="1:5" ht="15.75" thickBot="1">
      <c r="A19" s="4210" t="s">
        <v>4322</v>
      </c>
      <c r="B19" s="4203" t="s">
        <v>4350</v>
      </c>
      <c r="C19" s="4211"/>
      <c r="D19" s="4212"/>
      <c r="E19" s="4215">
        <f>C19+D19</f>
        <v>0</v>
      </c>
    </row>
    <row r="20" spans="1:5" ht="15.75" thickBot="1">
      <c r="A20" s="4195" t="s">
        <v>768</v>
      </c>
      <c r="B20" s="4204" t="s">
        <v>4351</v>
      </c>
      <c r="C20" s="4196">
        <f>C21+C22</f>
        <v>0</v>
      </c>
      <c r="D20" s="4196">
        <f t="shared" ref="D20:E20" si="5">D21+D22</f>
        <v>0</v>
      </c>
      <c r="E20" s="4201">
        <f t="shared" si="5"/>
        <v>0</v>
      </c>
    </row>
    <row r="21" spans="1:5" ht="15.75" thickBot="1">
      <c r="A21" s="4205" t="s">
        <v>4332</v>
      </c>
      <c r="B21" s="4206" t="s">
        <v>4319</v>
      </c>
      <c r="C21" s="4207"/>
      <c r="D21" s="4208"/>
      <c r="E21" s="4209">
        <f>C21+D21</f>
        <v>0</v>
      </c>
    </row>
    <row r="22" spans="1:5" ht="15.75" thickBot="1">
      <c r="A22" s="4210" t="s">
        <v>4352</v>
      </c>
      <c r="B22" s="4203" t="s">
        <v>4321</v>
      </c>
      <c r="C22" s="4211"/>
      <c r="D22" s="4212"/>
      <c r="E22" s="4215">
        <f>C22+D22</f>
        <v>0</v>
      </c>
    </row>
    <row r="23" spans="1:5" ht="15.75" thickBot="1">
      <c r="A23" s="4195" t="s">
        <v>769</v>
      </c>
      <c r="B23" s="4204" t="s">
        <v>4353</v>
      </c>
      <c r="C23" s="4196">
        <f>C24+C25</f>
        <v>0</v>
      </c>
      <c r="D23" s="4201">
        <f t="shared" ref="D23:E23" si="6">D24+D25</f>
        <v>0</v>
      </c>
      <c r="E23" s="4201">
        <f t="shared" si="6"/>
        <v>0</v>
      </c>
    </row>
    <row r="24" spans="1:5" ht="15.75" thickBot="1">
      <c r="A24" s="4205" t="s">
        <v>2763</v>
      </c>
      <c r="B24" s="4206" t="s">
        <v>4319</v>
      </c>
      <c r="C24" s="4199"/>
      <c r="D24" s="4200"/>
      <c r="E24" s="4201">
        <f>C24+D24</f>
        <v>0</v>
      </c>
    </row>
    <row r="25" spans="1:5" ht="15.75" thickBot="1">
      <c r="A25" s="4205" t="s">
        <v>4354</v>
      </c>
      <c r="B25" s="4203" t="s">
        <v>4321</v>
      </c>
      <c r="C25" s="4199"/>
      <c r="D25" s="4200"/>
      <c r="E25" s="4201">
        <f>C25+D25</f>
        <v>0</v>
      </c>
    </row>
    <row r="26" spans="1:5" ht="15.75" thickBot="1">
      <c r="A26" s="4195" t="s">
        <v>770</v>
      </c>
      <c r="B26" s="4204" t="s">
        <v>4355</v>
      </c>
      <c r="C26" s="4201">
        <f>C27+C28</f>
        <v>0</v>
      </c>
      <c r="D26" s="4201">
        <f t="shared" ref="D26:E26" si="7">D27+D28</f>
        <v>0</v>
      </c>
      <c r="E26" s="4196">
        <f t="shared" si="7"/>
        <v>0</v>
      </c>
    </row>
    <row r="27" spans="1:5" ht="15.75" thickBot="1">
      <c r="A27" s="4205" t="s">
        <v>4356</v>
      </c>
      <c r="B27" s="4206" t="s">
        <v>4319</v>
      </c>
      <c r="C27" s="4200"/>
      <c r="D27" s="4200"/>
      <c r="E27" s="4196">
        <f>C27+D27</f>
        <v>0</v>
      </c>
    </row>
    <row r="28" spans="1:5" ht="15.75" thickBot="1">
      <c r="A28" s="4205" t="s">
        <v>4357</v>
      </c>
      <c r="B28" s="4203" t="s">
        <v>4321</v>
      </c>
      <c r="C28" s="4200"/>
      <c r="D28" s="4200"/>
      <c r="E28" s="4196">
        <f t="shared" ref="E28" si="8">C28+D28</f>
        <v>0</v>
      </c>
    </row>
    <row r="29" spans="1:5" ht="15.75" thickBot="1">
      <c r="A29" s="4195" t="s">
        <v>772</v>
      </c>
      <c r="B29" s="4204" t="s">
        <v>4358</v>
      </c>
      <c r="C29" s="4201">
        <f>C30+C31</f>
        <v>0</v>
      </c>
      <c r="D29" s="4201">
        <f t="shared" ref="D29:E29" si="9">D30+D31</f>
        <v>0</v>
      </c>
      <c r="E29" s="4196">
        <f t="shared" si="9"/>
        <v>0</v>
      </c>
    </row>
    <row r="30" spans="1:5" ht="15.75" thickBot="1">
      <c r="A30" s="4205" t="s">
        <v>4338</v>
      </c>
      <c r="B30" s="4206" t="s">
        <v>4319</v>
      </c>
      <c r="C30" s="4200"/>
      <c r="D30" s="4200"/>
      <c r="E30" s="4196">
        <f>C30+D30</f>
        <v>0</v>
      </c>
    </row>
    <row r="31" spans="1:5" ht="15.75" thickBot="1">
      <c r="A31" s="4197" t="s">
        <v>4359</v>
      </c>
      <c r="B31" s="4203" t="s">
        <v>4321</v>
      </c>
      <c r="C31" s="4208"/>
      <c r="D31" s="4208"/>
      <c r="E31" s="4216">
        <f>C31+D31</f>
        <v>0</v>
      </c>
    </row>
  </sheetData>
  <mergeCells count="5">
    <mergeCell ref="A7:A9"/>
    <mergeCell ref="B7:B9"/>
    <mergeCell ref="C7:C8"/>
    <mergeCell ref="D7:D8"/>
    <mergeCell ref="E7:E8"/>
  </mergeCells>
  <pageMargins left="0.7" right="0.7" top="0.75" bottom="0.75" header="0.3" footer="0.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workbookViewId="0">
      <selection activeCell="B1" sqref="B1"/>
    </sheetView>
  </sheetViews>
  <sheetFormatPr defaultRowHeight="15"/>
  <cols>
    <col min="1" max="1" width="14.28515625" style="41" customWidth="1"/>
    <col min="2" max="2" width="50" style="41" customWidth="1"/>
    <col min="3" max="3" width="12.5703125" style="41" customWidth="1"/>
    <col min="4" max="4" width="11.85546875" style="41" customWidth="1"/>
    <col min="5" max="5" width="10.5703125" style="41" customWidth="1"/>
    <col min="6" max="16384" width="9.140625" style="41"/>
  </cols>
  <sheetData>
    <row r="1" spans="1:5">
      <c r="A1" s="23" t="s">
        <v>48</v>
      </c>
      <c r="B1" s="1304">
        <v>3</v>
      </c>
    </row>
    <row r="2" spans="1:5">
      <c r="A2" s="23" t="s">
        <v>49</v>
      </c>
      <c r="B2" s="4131" t="s">
        <v>4294</v>
      </c>
    </row>
    <row r="3" spans="1:5">
      <c r="A3" s="23" t="s">
        <v>47</v>
      </c>
      <c r="B3" s="23" t="s">
        <v>1049</v>
      </c>
    </row>
    <row r="4" spans="1:5">
      <c r="A4" s="23" t="s">
        <v>50</v>
      </c>
      <c r="B4" s="23" t="s">
        <v>53</v>
      </c>
    </row>
    <row r="5" spans="1:5">
      <c r="A5" s="41" t="s">
        <v>792</v>
      </c>
      <c r="B5" s="41" t="s">
        <v>71</v>
      </c>
    </row>
    <row r="6" spans="1:5">
      <c r="D6" s="4191"/>
      <c r="E6" s="4191"/>
    </row>
    <row r="7" spans="1:5">
      <c r="A7" s="5400" t="s">
        <v>1651</v>
      </c>
      <c r="B7" s="5403" t="s">
        <v>1415</v>
      </c>
      <c r="C7" s="5406" t="s">
        <v>4300</v>
      </c>
      <c r="D7" s="5406" t="s">
        <v>4301</v>
      </c>
      <c r="E7" s="5396" t="s">
        <v>4360</v>
      </c>
    </row>
    <row r="8" spans="1:5" ht="21.75" customHeight="1" thickBot="1">
      <c r="A8" s="5401"/>
      <c r="B8" s="5404"/>
      <c r="C8" s="5391"/>
      <c r="D8" s="5407"/>
      <c r="E8" s="5397"/>
    </row>
    <row r="9" spans="1:5">
      <c r="A9" s="5402"/>
      <c r="B9" s="5405"/>
      <c r="C9" s="4217">
        <v>1</v>
      </c>
      <c r="D9" s="4217">
        <v>2</v>
      </c>
      <c r="E9" s="4218">
        <v>3</v>
      </c>
    </row>
    <row r="10" spans="1:5" ht="40.5" customHeight="1" thickBot="1">
      <c r="A10" s="4219" t="s">
        <v>132</v>
      </c>
      <c r="B10" s="4220" t="s">
        <v>4361</v>
      </c>
      <c r="C10" s="4221"/>
      <c r="D10" s="4222"/>
      <c r="E10" s="4223"/>
    </row>
    <row r="11" spans="1:5" ht="15.75" thickBot="1">
      <c r="A11" s="4219" t="s">
        <v>133</v>
      </c>
      <c r="B11" s="4220" t="s">
        <v>4362</v>
      </c>
      <c r="C11" s="4224"/>
      <c r="D11" s="4223"/>
      <c r="E11" s="4225">
        <f>C11+D11</f>
        <v>0</v>
      </c>
    </row>
    <row r="12" spans="1:5" ht="18.75" customHeight="1" thickBot="1">
      <c r="A12" s="4226" t="s">
        <v>4344</v>
      </c>
      <c r="B12" s="4227" t="s">
        <v>4363</v>
      </c>
      <c r="C12" s="4223"/>
      <c r="D12" s="4223"/>
      <c r="E12" s="4225">
        <f>C12+D12</f>
        <v>0</v>
      </c>
    </row>
    <row r="13" spans="1:5" ht="21" customHeight="1" thickBot="1">
      <c r="A13" s="4226" t="s">
        <v>4346</v>
      </c>
      <c r="B13" s="4227" t="s">
        <v>4364</v>
      </c>
      <c r="C13" s="4223"/>
      <c r="D13" s="4223"/>
      <c r="E13" s="4225">
        <f>C13+D13</f>
        <v>0</v>
      </c>
    </row>
    <row r="14" spans="1:5" ht="15.75" thickBot="1">
      <c r="A14" s="4226" t="s">
        <v>4365</v>
      </c>
      <c r="B14" s="4227" t="s">
        <v>4366</v>
      </c>
      <c r="C14" s="4223"/>
      <c r="D14" s="4223"/>
      <c r="E14" s="4225">
        <f>C14+D14</f>
        <v>0</v>
      </c>
    </row>
    <row r="15" spans="1:5" ht="24.75" customHeight="1" thickBot="1">
      <c r="A15" s="4219" t="s">
        <v>766</v>
      </c>
      <c r="B15" s="4228" t="s">
        <v>4367</v>
      </c>
      <c r="C15" s="4229">
        <f>C16+C17+C18+C19+C20</f>
        <v>0</v>
      </c>
      <c r="D15" s="4229">
        <f>D16+D17+D18+D19+D20</f>
        <v>0</v>
      </c>
      <c r="E15" s="4229">
        <f>E16+E17+E18+E19+E20</f>
        <v>0</v>
      </c>
    </row>
    <row r="16" spans="1:5" ht="30.75" customHeight="1" thickBot="1">
      <c r="A16" s="4226" t="s">
        <v>4305</v>
      </c>
      <c r="B16" s="4230" t="s">
        <v>4368</v>
      </c>
      <c r="C16" s="4223"/>
      <c r="D16" s="4223"/>
      <c r="E16" s="4225">
        <f>C16+D16</f>
        <v>0</v>
      </c>
    </row>
    <row r="17" spans="1:5" ht="27" customHeight="1" thickBot="1">
      <c r="A17" s="4226" t="s">
        <v>4309</v>
      </c>
      <c r="B17" s="4227" t="s">
        <v>4369</v>
      </c>
      <c r="C17" s="4223"/>
      <c r="D17" s="4223"/>
      <c r="E17" s="4225">
        <f t="shared" ref="E17:E20" si="0">C17+D17</f>
        <v>0</v>
      </c>
    </row>
    <row r="18" spans="1:5" ht="26.25" customHeight="1" thickBot="1">
      <c r="A18" s="4226" t="s">
        <v>4311</v>
      </c>
      <c r="B18" s="4227" t="s">
        <v>4370</v>
      </c>
      <c r="C18" s="4223"/>
      <c r="D18" s="4223"/>
      <c r="E18" s="4225">
        <f t="shared" si="0"/>
        <v>0</v>
      </c>
    </row>
    <row r="19" spans="1:5" ht="24.75" customHeight="1" thickBot="1">
      <c r="A19" s="4231" t="s">
        <v>4371</v>
      </c>
      <c r="B19" s="4230" t="s">
        <v>4372</v>
      </c>
      <c r="C19" s="4232"/>
      <c r="D19" s="4232"/>
      <c r="E19" s="4225">
        <f t="shared" si="0"/>
        <v>0</v>
      </c>
    </row>
    <row r="20" spans="1:5" ht="27" customHeight="1" thickBot="1">
      <c r="A20" s="4226" t="s">
        <v>4373</v>
      </c>
      <c r="B20" s="4227" t="s">
        <v>4374</v>
      </c>
      <c r="C20" s="4223"/>
      <c r="D20" s="4223"/>
      <c r="E20" s="4225">
        <f t="shared" si="0"/>
        <v>0</v>
      </c>
    </row>
    <row r="21" spans="1:5" ht="16.5" customHeight="1" thickBot="1">
      <c r="A21" s="5398" t="s">
        <v>3481</v>
      </c>
      <c r="B21" s="5399"/>
      <c r="C21" s="4233"/>
      <c r="D21" s="4233"/>
      <c r="E21" s="4234"/>
    </row>
    <row r="22" spans="1:5" ht="36" customHeight="1" thickBot="1">
      <c r="A22" s="4219" t="s">
        <v>767</v>
      </c>
      <c r="B22" s="4235" t="s">
        <v>4375</v>
      </c>
      <c r="C22" s="4222"/>
      <c r="D22" s="4222"/>
      <c r="E22" s="4223"/>
    </row>
    <row r="23" spans="1:5" ht="24.75" customHeight="1" thickBot="1">
      <c r="A23" s="4236" t="s">
        <v>768</v>
      </c>
      <c r="B23" s="4237" t="s">
        <v>4376</v>
      </c>
      <c r="C23" s="4238">
        <f>C24+C26</f>
        <v>0</v>
      </c>
      <c r="D23" s="4238">
        <f>D24+D26</f>
        <v>0</v>
      </c>
      <c r="E23" s="4238">
        <f>C23+D23</f>
        <v>0</v>
      </c>
    </row>
    <row r="24" spans="1:5" ht="24" customHeight="1" thickBot="1">
      <c r="A24" s="4231" t="s">
        <v>4377</v>
      </c>
      <c r="B24" s="4237" t="s">
        <v>4378</v>
      </c>
      <c r="C24" s="4232"/>
      <c r="D24" s="4232"/>
      <c r="E24" s="4238">
        <f t="shared" ref="E24:E27" si="1">C24+D24</f>
        <v>0</v>
      </c>
    </row>
    <row r="25" spans="1:5" ht="18.75" customHeight="1" thickBot="1">
      <c r="A25" s="4226" t="s">
        <v>4379</v>
      </c>
      <c r="B25" s="4239" t="s">
        <v>4380</v>
      </c>
      <c r="C25" s="4240"/>
      <c r="D25" s="4240"/>
      <c r="E25" s="4238">
        <f t="shared" si="1"/>
        <v>0</v>
      </c>
    </row>
    <row r="26" spans="1:5" ht="24" customHeight="1" thickBot="1">
      <c r="A26" s="4241" t="s">
        <v>4381</v>
      </c>
      <c r="B26" s="4242" t="s">
        <v>4382</v>
      </c>
      <c r="C26" s="4243"/>
      <c r="D26" s="4243"/>
      <c r="E26" s="4238">
        <f t="shared" si="1"/>
        <v>0</v>
      </c>
    </row>
    <row r="27" spans="1:5" ht="26.25" customHeight="1" thickBot="1">
      <c r="A27" s="4231" t="s">
        <v>4383</v>
      </c>
      <c r="B27" s="4244" t="s">
        <v>4380</v>
      </c>
      <c r="C27" s="4245"/>
      <c r="D27" s="4245"/>
      <c r="E27" s="4246">
        <f t="shared" si="1"/>
        <v>0</v>
      </c>
    </row>
    <row r="28" spans="1:5" ht="15.75">
      <c r="A28" s="4247"/>
    </row>
  </sheetData>
  <mergeCells count="6">
    <mergeCell ref="E7:E8"/>
    <mergeCell ref="A21:B21"/>
    <mergeCell ref="A7:A9"/>
    <mergeCell ref="B7:B9"/>
    <mergeCell ref="C7:C8"/>
    <mergeCell ref="D7:D8"/>
  </mergeCells>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workbookViewId="0"/>
  </sheetViews>
  <sheetFormatPr defaultRowHeight="15"/>
  <cols>
    <col min="1" max="1" width="12.28515625" style="41" customWidth="1"/>
    <col min="2" max="2" width="45.28515625" style="41" customWidth="1"/>
    <col min="3" max="3" width="17" style="41" customWidth="1"/>
    <col min="4" max="16384" width="9.140625" style="41"/>
  </cols>
  <sheetData>
    <row r="1" spans="1:11">
      <c r="A1" s="23" t="s">
        <v>48</v>
      </c>
      <c r="B1" s="1304">
        <v>4</v>
      </c>
    </row>
    <row r="2" spans="1:11">
      <c r="A2" s="23" t="s">
        <v>49</v>
      </c>
      <c r="B2" s="4131" t="s">
        <v>4295</v>
      </c>
    </row>
    <row r="3" spans="1:11">
      <c r="A3" s="23" t="s">
        <v>47</v>
      </c>
      <c r="B3" s="23" t="s">
        <v>1049</v>
      </c>
    </row>
    <row r="4" spans="1:11">
      <c r="A4" s="23" t="s">
        <v>50</v>
      </c>
      <c r="B4" s="23" t="s">
        <v>53</v>
      </c>
    </row>
    <row r="5" spans="1:11">
      <c r="A5" s="41" t="s">
        <v>792</v>
      </c>
      <c r="B5" s="41" t="s">
        <v>71</v>
      </c>
      <c r="I5" s="127"/>
    </row>
    <row r="6" spans="1:11" ht="15.75" thickBot="1">
      <c r="C6" s="4248"/>
      <c r="D6" s="4249"/>
      <c r="E6" s="4248"/>
      <c r="F6" s="4248"/>
      <c r="G6" s="4248"/>
      <c r="H6" s="4249"/>
      <c r="I6" s="4249"/>
      <c r="J6" s="4249"/>
      <c r="K6" s="4249"/>
    </row>
    <row r="7" spans="1:11">
      <c r="A7" s="5410" t="s">
        <v>1651</v>
      </c>
      <c r="B7" s="5412" t="s">
        <v>1415</v>
      </c>
      <c r="C7" s="4250" t="s">
        <v>4384</v>
      </c>
      <c r="D7" s="5408" t="s">
        <v>4385</v>
      </c>
      <c r="E7" s="5408" t="s">
        <v>4386</v>
      </c>
      <c r="F7" s="5408" t="s">
        <v>4387</v>
      </c>
      <c r="G7" s="5408" t="s">
        <v>4388</v>
      </c>
      <c r="H7" s="5408" t="s">
        <v>4389</v>
      </c>
      <c r="I7" s="5408" t="s">
        <v>4390</v>
      </c>
      <c r="J7" s="5408" t="s">
        <v>4391</v>
      </c>
      <c r="K7" s="5408" t="s">
        <v>4392</v>
      </c>
    </row>
    <row r="8" spans="1:11" ht="15.75" thickBot="1">
      <c r="A8" s="5411"/>
      <c r="B8" s="5413"/>
      <c r="C8" s="4251" t="s">
        <v>4393</v>
      </c>
      <c r="D8" s="5409"/>
      <c r="E8" s="5409"/>
      <c r="F8" s="5409"/>
      <c r="G8" s="5409"/>
      <c r="H8" s="5409"/>
      <c r="I8" s="5409"/>
      <c r="J8" s="5409"/>
      <c r="K8" s="5409"/>
    </row>
    <row r="9" spans="1:11" ht="15.75" thickBot="1">
      <c r="A9" s="4252" t="s">
        <v>132</v>
      </c>
      <c r="B9" s="4253" t="s">
        <v>4394</v>
      </c>
      <c r="C9" s="4254">
        <f>C10+C13+C16+C19+C22+C25+C28</f>
        <v>0</v>
      </c>
      <c r="D9" s="4254">
        <f t="shared" ref="D9:K9" si="0">D10+D13+D16+D19+D22+D25+D28</f>
        <v>0</v>
      </c>
      <c r="E9" s="4254">
        <f t="shared" si="0"/>
        <v>0</v>
      </c>
      <c r="F9" s="4254">
        <f t="shared" si="0"/>
        <v>0</v>
      </c>
      <c r="G9" s="4254">
        <f t="shared" si="0"/>
        <v>0</v>
      </c>
      <c r="H9" s="4254">
        <f t="shared" si="0"/>
        <v>0</v>
      </c>
      <c r="I9" s="4254">
        <f t="shared" si="0"/>
        <v>0</v>
      </c>
      <c r="J9" s="4254">
        <f t="shared" si="0"/>
        <v>0</v>
      </c>
      <c r="K9" s="4254">
        <f t="shared" si="0"/>
        <v>0</v>
      </c>
    </row>
    <row r="10" spans="1:11" ht="15.75" thickBot="1">
      <c r="A10" s="4255" t="s">
        <v>133</v>
      </c>
      <c r="B10" s="4256" t="s">
        <v>4395</v>
      </c>
      <c r="C10" s="4254">
        <f>-C11+C12</f>
        <v>0</v>
      </c>
      <c r="D10" s="4254">
        <f t="shared" ref="D10:K10" si="1">-D11+D12</f>
        <v>0</v>
      </c>
      <c r="E10" s="4254">
        <f t="shared" si="1"/>
        <v>0</v>
      </c>
      <c r="F10" s="4254">
        <f t="shared" si="1"/>
        <v>0</v>
      </c>
      <c r="G10" s="4254">
        <f t="shared" si="1"/>
        <v>0</v>
      </c>
      <c r="H10" s="4254">
        <f t="shared" si="1"/>
        <v>0</v>
      </c>
      <c r="I10" s="4254">
        <f t="shared" si="1"/>
        <v>0</v>
      </c>
      <c r="J10" s="4254">
        <f t="shared" si="1"/>
        <v>0</v>
      </c>
      <c r="K10" s="4254">
        <f t="shared" si="1"/>
        <v>0</v>
      </c>
    </row>
    <row r="11" spans="1:11" ht="15.75" thickBot="1">
      <c r="A11" s="4257" t="s">
        <v>4344</v>
      </c>
      <c r="B11" s="4258" t="s">
        <v>4396</v>
      </c>
      <c r="C11" s="4259"/>
      <c r="D11" s="4259"/>
      <c r="E11" s="4259"/>
      <c r="F11" s="4259"/>
      <c r="G11" s="4259"/>
      <c r="H11" s="4259"/>
      <c r="I11" s="4259"/>
      <c r="J11" s="4259"/>
      <c r="K11" s="4259"/>
    </row>
    <row r="12" spans="1:11" ht="15.75" thickBot="1">
      <c r="A12" s="4257" t="s">
        <v>4346</v>
      </c>
      <c r="B12" s="4258" t="s">
        <v>4397</v>
      </c>
      <c r="C12" s="4259"/>
      <c r="D12" s="4259"/>
      <c r="E12" s="4259"/>
      <c r="F12" s="4259"/>
      <c r="G12" s="4259"/>
      <c r="H12" s="4259"/>
      <c r="I12" s="4259"/>
      <c r="J12" s="4260"/>
      <c r="K12" s="4259"/>
    </row>
    <row r="13" spans="1:11" ht="15.75" thickBot="1">
      <c r="A13" s="4252" t="s">
        <v>766</v>
      </c>
      <c r="B13" s="4261" t="s">
        <v>4348</v>
      </c>
      <c r="C13" s="4262">
        <f>-C14+C15</f>
        <v>0</v>
      </c>
      <c r="D13" s="4262">
        <f t="shared" ref="D13:K13" si="2">-D14+D15</f>
        <v>0</v>
      </c>
      <c r="E13" s="4262">
        <f t="shared" si="2"/>
        <v>0</v>
      </c>
      <c r="F13" s="4262">
        <f t="shared" si="2"/>
        <v>0</v>
      </c>
      <c r="G13" s="4262">
        <f t="shared" si="2"/>
        <v>0</v>
      </c>
      <c r="H13" s="4262">
        <f t="shared" si="2"/>
        <v>0</v>
      </c>
      <c r="I13" s="4262">
        <f t="shared" si="2"/>
        <v>0</v>
      </c>
      <c r="J13" s="4262">
        <f t="shared" si="2"/>
        <v>0</v>
      </c>
      <c r="K13" s="4262">
        <f t="shared" si="2"/>
        <v>0</v>
      </c>
    </row>
    <row r="14" spans="1:11" ht="18.75" customHeight="1" thickBot="1">
      <c r="A14" s="4257" t="s">
        <v>4305</v>
      </c>
      <c r="B14" s="4258" t="s">
        <v>4398</v>
      </c>
      <c r="C14" s="4259"/>
      <c r="D14" s="4259"/>
      <c r="E14" s="4259"/>
      <c r="F14" s="4259"/>
      <c r="G14" s="4259"/>
      <c r="H14" s="4259"/>
      <c r="I14" s="4259"/>
      <c r="J14" s="4260"/>
      <c r="K14" s="4259"/>
    </row>
    <row r="15" spans="1:11" ht="15.75" thickBot="1">
      <c r="A15" s="4257" t="s">
        <v>4309</v>
      </c>
      <c r="B15" s="4258" t="s">
        <v>4397</v>
      </c>
      <c r="C15" s="4259"/>
      <c r="D15" s="4259"/>
      <c r="E15" s="4259"/>
      <c r="F15" s="4259"/>
      <c r="G15" s="4259"/>
      <c r="H15" s="4259"/>
      <c r="I15" s="4259"/>
      <c r="J15" s="4260"/>
      <c r="K15" s="4259"/>
    </row>
    <row r="16" spans="1:11" ht="15.75" thickBot="1">
      <c r="A16" s="4252" t="s">
        <v>767</v>
      </c>
      <c r="B16" s="4261" t="s">
        <v>4349</v>
      </c>
      <c r="C16" s="4262">
        <f>-C17+C18</f>
        <v>0</v>
      </c>
      <c r="D16" s="4262">
        <f t="shared" ref="D16:K16" si="3">-D17+D18</f>
        <v>0</v>
      </c>
      <c r="E16" s="4262">
        <f t="shared" si="3"/>
        <v>0</v>
      </c>
      <c r="F16" s="4262">
        <f t="shared" si="3"/>
        <v>0</v>
      </c>
      <c r="G16" s="4262">
        <f t="shared" si="3"/>
        <v>0</v>
      </c>
      <c r="H16" s="4262">
        <f t="shared" si="3"/>
        <v>0</v>
      </c>
      <c r="I16" s="4262">
        <f t="shared" si="3"/>
        <v>0</v>
      </c>
      <c r="J16" s="4262">
        <f t="shared" si="3"/>
        <v>0</v>
      </c>
      <c r="K16" s="4262">
        <f t="shared" si="3"/>
        <v>0</v>
      </c>
    </row>
    <row r="17" spans="1:11" ht="15.75" thickBot="1">
      <c r="A17" s="4257" t="s">
        <v>4314</v>
      </c>
      <c r="B17" s="4258" t="s">
        <v>4398</v>
      </c>
      <c r="C17" s="4259"/>
      <c r="D17" s="4259"/>
      <c r="E17" s="4259"/>
      <c r="F17" s="4259"/>
      <c r="G17" s="4259"/>
      <c r="H17" s="4259"/>
      <c r="I17" s="4259"/>
      <c r="J17" s="4260"/>
      <c r="K17" s="4259"/>
    </row>
    <row r="18" spans="1:11" ht="15.75" thickBot="1">
      <c r="A18" s="4257" t="s">
        <v>4322</v>
      </c>
      <c r="B18" s="4258" t="s">
        <v>4397</v>
      </c>
      <c r="C18" s="4259"/>
      <c r="D18" s="4259"/>
      <c r="E18" s="4259"/>
      <c r="F18" s="4259"/>
      <c r="G18" s="4259"/>
      <c r="H18" s="4259"/>
      <c r="I18" s="4259"/>
      <c r="J18" s="4260"/>
      <c r="K18" s="4259"/>
    </row>
    <row r="19" spans="1:11" ht="15.75" thickBot="1">
      <c r="A19" s="4255" t="s">
        <v>768</v>
      </c>
      <c r="B19" s="4256" t="s">
        <v>4399</v>
      </c>
      <c r="C19" s="4254">
        <f>-C20+C21</f>
        <v>0</v>
      </c>
      <c r="D19" s="4254">
        <f t="shared" ref="D19:K19" si="4">-D20+D21</f>
        <v>0</v>
      </c>
      <c r="E19" s="4254">
        <f t="shared" si="4"/>
        <v>0</v>
      </c>
      <c r="F19" s="4254">
        <f t="shared" si="4"/>
        <v>0</v>
      </c>
      <c r="G19" s="4254">
        <f t="shared" si="4"/>
        <v>0</v>
      </c>
      <c r="H19" s="4254">
        <f t="shared" si="4"/>
        <v>0</v>
      </c>
      <c r="I19" s="4254">
        <f t="shared" si="4"/>
        <v>0</v>
      </c>
      <c r="J19" s="4254">
        <f t="shared" si="4"/>
        <v>0</v>
      </c>
      <c r="K19" s="4254">
        <f t="shared" si="4"/>
        <v>0</v>
      </c>
    </row>
    <row r="20" spans="1:11" ht="15.75" thickBot="1">
      <c r="A20" s="4257" t="s">
        <v>4332</v>
      </c>
      <c r="B20" s="4258" t="s">
        <v>4398</v>
      </c>
      <c r="C20" s="4259"/>
      <c r="D20" s="4259"/>
      <c r="E20" s="4259"/>
      <c r="F20" s="4259"/>
      <c r="G20" s="4259"/>
      <c r="H20" s="4259"/>
      <c r="I20" s="4259"/>
      <c r="J20" s="4259"/>
      <c r="K20" s="4259"/>
    </row>
    <row r="21" spans="1:11" ht="15.75" thickBot="1">
      <c r="A21" s="4257" t="s">
        <v>4352</v>
      </c>
      <c r="B21" s="4258" t="s">
        <v>4397</v>
      </c>
      <c r="C21" s="4259"/>
      <c r="D21" s="4259"/>
      <c r="E21" s="4259"/>
      <c r="F21" s="4259"/>
      <c r="G21" s="4259"/>
      <c r="H21" s="4259"/>
      <c r="I21" s="4259"/>
      <c r="J21" s="4260"/>
      <c r="K21" s="4259"/>
    </row>
    <row r="22" spans="1:11" ht="15.75" thickBot="1">
      <c r="A22" s="4252" t="s">
        <v>769</v>
      </c>
      <c r="B22" s="4261" t="s">
        <v>4353</v>
      </c>
      <c r="C22" s="4262">
        <f>-C23+C24</f>
        <v>0</v>
      </c>
      <c r="D22" s="4262">
        <f t="shared" ref="D22:K22" si="5">-D23+D24</f>
        <v>0</v>
      </c>
      <c r="E22" s="4262">
        <f t="shared" si="5"/>
        <v>0</v>
      </c>
      <c r="F22" s="4262">
        <f t="shared" si="5"/>
        <v>0</v>
      </c>
      <c r="G22" s="4262">
        <f t="shared" si="5"/>
        <v>0</v>
      </c>
      <c r="H22" s="4262">
        <f t="shared" si="5"/>
        <v>0</v>
      </c>
      <c r="I22" s="4262">
        <f t="shared" si="5"/>
        <v>0</v>
      </c>
      <c r="J22" s="4262">
        <f t="shared" si="5"/>
        <v>0</v>
      </c>
      <c r="K22" s="4262">
        <f t="shared" si="5"/>
        <v>0</v>
      </c>
    </row>
    <row r="23" spans="1:11" ht="15.75" thickBot="1">
      <c r="A23" s="4257" t="s">
        <v>2763</v>
      </c>
      <c r="B23" s="4258" t="s">
        <v>4398</v>
      </c>
      <c r="C23" s="4259"/>
      <c r="D23" s="4259"/>
      <c r="E23" s="4259"/>
      <c r="F23" s="4259"/>
      <c r="G23" s="4259"/>
      <c r="H23" s="4259"/>
      <c r="I23" s="4259"/>
      <c r="J23" s="4260"/>
      <c r="K23" s="4259"/>
    </row>
    <row r="24" spans="1:11" ht="15.75" thickBot="1">
      <c r="A24" s="4257" t="s">
        <v>4354</v>
      </c>
      <c r="B24" s="4258" t="s">
        <v>4397</v>
      </c>
      <c r="C24" s="4259"/>
      <c r="D24" s="4259"/>
      <c r="E24" s="4259"/>
      <c r="F24" s="4259"/>
      <c r="G24" s="4259"/>
      <c r="H24" s="4259"/>
      <c r="I24" s="4259"/>
      <c r="J24" s="4260"/>
      <c r="K24" s="4259"/>
    </row>
    <row r="25" spans="1:11" ht="21.75" thickBot="1">
      <c r="A25" s="4252" t="s">
        <v>770</v>
      </c>
      <c r="B25" s="4263" t="s">
        <v>4400</v>
      </c>
      <c r="C25" s="4262">
        <f>-C26+C27</f>
        <v>0</v>
      </c>
      <c r="D25" s="4262">
        <f t="shared" ref="D25:K25" si="6">-D26+D27</f>
        <v>0</v>
      </c>
      <c r="E25" s="4262">
        <f t="shared" si="6"/>
        <v>0</v>
      </c>
      <c r="F25" s="4262">
        <f t="shared" si="6"/>
        <v>0</v>
      </c>
      <c r="G25" s="4262">
        <f t="shared" si="6"/>
        <v>0</v>
      </c>
      <c r="H25" s="4262">
        <f t="shared" si="6"/>
        <v>0</v>
      </c>
      <c r="I25" s="4262">
        <f t="shared" si="6"/>
        <v>0</v>
      </c>
      <c r="J25" s="4262">
        <f t="shared" si="6"/>
        <v>0</v>
      </c>
      <c r="K25" s="4262">
        <f t="shared" si="6"/>
        <v>0</v>
      </c>
    </row>
    <row r="26" spans="1:11" ht="18" customHeight="1" thickBot="1">
      <c r="A26" s="4257" t="s">
        <v>4401</v>
      </c>
      <c r="B26" s="4258" t="s">
        <v>4398</v>
      </c>
      <c r="C26" s="4259"/>
      <c r="D26" s="4259"/>
      <c r="E26" s="4259"/>
      <c r="F26" s="4259"/>
      <c r="G26" s="4259"/>
      <c r="H26" s="4259"/>
      <c r="I26" s="4259"/>
      <c r="J26" s="4260"/>
      <c r="K26" s="4259"/>
    </row>
    <row r="27" spans="1:11" ht="15.75" thickBot="1">
      <c r="A27" s="4257" t="s">
        <v>4357</v>
      </c>
      <c r="B27" s="4258" t="s">
        <v>4397</v>
      </c>
      <c r="C27" s="4259"/>
      <c r="D27" s="4259"/>
      <c r="E27" s="4259"/>
      <c r="F27" s="4259"/>
      <c r="G27" s="4259"/>
      <c r="H27" s="4259"/>
      <c r="I27" s="4259"/>
      <c r="J27" s="4260"/>
      <c r="K27" s="4259"/>
    </row>
    <row r="28" spans="1:11" ht="21.75" customHeight="1" thickBot="1">
      <c r="A28" s="4252" t="s">
        <v>772</v>
      </c>
      <c r="B28" s="4263" t="s">
        <v>4358</v>
      </c>
      <c r="C28" s="4259"/>
      <c r="D28" s="4259"/>
      <c r="E28" s="4259"/>
      <c r="F28" s="4259"/>
      <c r="G28" s="4259"/>
      <c r="H28" s="4259"/>
      <c r="I28" s="4259"/>
      <c r="J28" s="4260"/>
      <c r="K28" s="4259"/>
    </row>
    <row r="29" spans="1:11" ht="30" customHeight="1" thickBot="1">
      <c r="A29" s="4252" t="s">
        <v>773</v>
      </c>
      <c r="B29" s="4253" t="s">
        <v>4402</v>
      </c>
      <c r="C29" s="4262">
        <f>C30+C33+C36</f>
        <v>0</v>
      </c>
      <c r="D29" s="4262">
        <f t="shared" ref="D29:K29" si="7">D30+D33+D36</f>
        <v>0</v>
      </c>
      <c r="E29" s="4262">
        <f t="shared" si="7"/>
        <v>0</v>
      </c>
      <c r="F29" s="4262">
        <f t="shared" si="7"/>
        <v>0</v>
      </c>
      <c r="G29" s="4262">
        <f t="shared" si="7"/>
        <v>0</v>
      </c>
      <c r="H29" s="4262">
        <f t="shared" si="7"/>
        <v>0</v>
      </c>
      <c r="I29" s="4262">
        <f t="shared" si="7"/>
        <v>0</v>
      </c>
      <c r="J29" s="4262">
        <f t="shared" si="7"/>
        <v>0</v>
      </c>
      <c r="K29" s="4262">
        <f t="shared" si="7"/>
        <v>0</v>
      </c>
    </row>
    <row r="30" spans="1:11" ht="17.25" customHeight="1" thickBot="1">
      <c r="A30" s="4252" t="s">
        <v>774</v>
      </c>
      <c r="B30" s="4263" t="s">
        <v>4187</v>
      </c>
      <c r="C30" s="4262">
        <f>-C31+C32</f>
        <v>0</v>
      </c>
      <c r="D30" s="4262">
        <f t="shared" ref="D30:K30" si="8">-D31+D32</f>
        <v>0</v>
      </c>
      <c r="E30" s="4262">
        <f t="shared" si="8"/>
        <v>0</v>
      </c>
      <c r="F30" s="4262">
        <f t="shared" si="8"/>
        <v>0</v>
      </c>
      <c r="G30" s="4262">
        <f t="shared" si="8"/>
        <v>0</v>
      </c>
      <c r="H30" s="4262">
        <f t="shared" si="8"/>
        <v>0</v>
      </c>
      <c r="I30" s="4262">
        <f t="shared" si="8"/>
        <v>0</v>
      </c>
      <c r="J30" s="4262">
        <f t="shared" si="8"/>
        <v>0</v>
      </c>
      <c r="K30" s="4262">
        <f t="shared" si="8"/>
        <v>0</v>
      </c>
    </row>
    <row r="31" spans="1:11" ht="15.75" thickBot="1">
      <c r="A31" s="4257" t="s">
        <v>4403</v>
      </c>
      <c r="B31" s="4258" t="s">
        <v>4396</v>
      </c>
      <c r="C31" s="4259"/>
      <c r="D31" s="4259"/>
      <c r="E31" s="4259"/>
      <c r="F31" s="4259"/>
      <c r="G31" s="4259"/>
      <c r="H31" s="4259"/>
      <c r="I31" s="4259"/>
      <c r="J31" s="4260"/>
      <c r="K31" s="4259"/>
    </row>
    <row r="32" spans="1:11" ht="17.25" customHeight="1" thickBot="1">
      <c r="A32" s="4257" t="s">
        <v>4404</v>
      </c>
      <c r="B32" s="4258" t="s">
        <v>4397</v>
      </c>
      <c r="C32" s="4259"/>
      <c r="D32" s="4259"/>
      <c r="E32" s="4259"/>
      <c r="F32" s="4259"/>
      <c r="G32" s="4259"/>
      <c r="H32" s="4259"/>
      <c r="I32" s="4259"/>
      <c r="J32" s="4260"/>
      <c r="K32" s="4259"/>
    </row>
    <row r="33" spans="1:11" ht="20.25" customHeight="1" thickBot="1">
      <c r="A33" s="4252" t="s">
        <v>776</v>
      </c>
      <c r="B33" s="4263" t="s">
        <v>4188</v>
      </c>
      <c r="C33" s="4262">
        <f>-C34+C35</f>
        <v>0</v>
      </c>
      <c r="D33" s="4262">
        <f t="shared" ref="D33:K33" si="9">-D34+D35</f>
        <v>0</v>
      </c>
      <c r="E33" s="4262">
        <f t="shared" si="9"/>
        <v>0</v>
      </c>
      <c r="F33" s="4262">
        <f t="shared" si="9"/>
        <v>0</v>
      </c>
      <c r="G33" s="4262">
        <f t="shared" si="9"/>
        <v>0</v>
      </c>
      <c r="H33" s="4262">
        <f t="shared" si="9"/>
        <v>0</v>
      </c>
      <c r="I33" s="4262">
        <f t="shared" si="9"/>
        <v>0</v>
      </c>
      <c r="J33" s="4262">
        <f t="shared" si="9"/>
        <v>0</v>
      </c>
      <c r="K33" s="4262">
        <f t="shared" si="9"/>
        <v>0</v>
      </c>
    </row>
    <row r="34" spans="1:11" ht="17.25" customHeight="1" thickBot="1">
      <c r="A34" s="4257" t="s">
        <v>4405</v>
      </c>
      <c r="B34" s="4258" t="s">
        <v>4398</v>
      </c>
      <c r="C34" s="4259"/>
      <c r="D34" s="4259"/>
      <c r="E34" s="4259"/>
      <c r="F34" s="4259"/>
      <c r="G34" s="4259"/>
      <c r="H34" s="4259"/>
      <c r="I34" s="4259"/>
      <c r="J34" s="4260"/>
      <c r="K34" s="4259"/>
    </row>
    <row r="35" spans="1:11" ht="17.25" customHeight="1" thickBot="1">
      <c r="A35" s="4257" t="s">
        <v>4406</v>
      </c>
      <c r="B35" s="4258" t="s">
        <v>4397</v>
      </c>
      <c r="C35" s="4259"/>
      <c r="D35" s="4259"/>
      <c r="E35" s="4259"/>
      <c r="F35" s="4259"/>
      <c r="G35" s="4259"/>
      <c r="H35" s="4259"/>
      <c r="I35" s="4259"/>
      <c r="J35" s="4260"/>
      <c r="K35" s="4259"/>
    </row>
    <row r="36" spans="1:11" ht="46.5" customHeight="1" thickBot="1">
      <c r="A36" s="4255" t="s">
        <v>777</v>
      </c>
      <c r="B36" s="4264" t="s">
        <v>4407</v>
      </c>
      <c r="C36" s="4254">
        <f>-C37+C38</f>
        <v>0</v>
      </c>
      <c r="D36" s="4254">
        <f t="shared" ref="D36:K36" si="10">-D37+D38</f>
        <v>0</v>
      </c>
      <c r="E36" s="4254">
        <f t="shared" si="10"/>
        <v>0</v>
      </c>
      <c r="F36" s="4254">
        <f t="shared" si="10"/>
        <v>0</v>
      </c>
      <c r="G36" s="4254">
        <f t="shared" si="10"/>
        <v>0</v>
      </c>
      <c r="H36" s="4254">
        <f t="shared" si="10"/>
        <v>0</v>
      </c>
      <c r="I36" s="4254">
        <f t="shared" si="10"/>
        <v>0</v>
      </c>
      <c r="J36" s="4254">
        <f t="shared" si="10"/>
        <v>0</v>
      </c>
      <c r="K36" s="4254">
        <f t="shared" si="10"/>
        <v>0</v>
      </c>
    </row>
    <row r="37" spans="1:11" ht="18.75" customHeight="1" thickBot="1">
      <c r="A37" s="4257" t="s">
        <v>4408</v>
      </c>
      <c r="B37" s="4258" t="s">
        <v>4398</v>
      </c>
      <c r="C37" s="4259"/>
      <c r="D37" s="4259"/>
      <c r="E37" s="4259"/>
      <c r="F37" s="4259"/>
      <c r="G37" s="4259"/>
      <c r="H37" s="4259"/>
      <c r="I37" s="4259"/>
      <c r="J37" s="4259"/>
      <c r="K37" s="4259"/>
    </row>
    <row r="38" spans="1:11" ht="15.75" thickBot="1">
      <c r="A38" s="4257" t="s">
        <v>4409</v>
      </c>
      <c r="B38" s="4258" t="s">
        <v>4397</v>
      </c>
      <c r="C38" s="4259"/>
      <c r="D38" s="4259"/>
      <c r="E38" s="4259"/>
      <c r="F38" s="4259"/>
      <c r="G38" s="4259"/>
      <c r="H38" s="4259"/>
      <c r="I38" s="4259"/>
      <c r="J38" s="4260"/>
      <c r="K38" s="4259"/>
    </row>
    <row r="39" spans="1:11" ht="15.75" thickBot="1">
      <c r="A39" s="4265" t="s">
        <v>778</v>
      </c>
      <c r="B39" s="4266" t="s">
        <v>4410</v>
      </c>
      <c r="C39" s="4267">
        <f>-C40+C41</f>
        <v>0</v>
      </c>
      <c r="D39" s="4267">
        <f t="shared" ref="D39:K39" si="11">-D40+D41</f>
        <v>0</v>
      </c>
      <c r="E39" s="4267">
        <f t="shared" si="11"/>
        <v>0</v>
      </c>
      <c r="F39" s="4267">
        <f t="shared" si="11"/>
        <v>0</v>
      </c>
      <c r="G39" s="4267">
        <f t="shared" si="11"/>
        <v>0</v>
      </c>
      <c r="H39" s="4267">
        <f t="shared" si="11"/>
        <v>0</v>
      </c>
      <c r="I39" s="4267">
        <f t="shared" si="11"/>
        <v>0</v>
      </c>
      <c r="J39" s="4267">
        <f t="shared" si="11"/>
        <v>0</v>
      </c>
      <c r="K39" s="4267">
        <f t="shared" si="11"/>
        <v>0</v>
      </c>
    </row>
    <row r="40" spans="1:11" ht="15.75" thickBot="1">
      <c r="A40" s="4252" t="s">
        <v>4411</v>
      </c>
      <c r="B40" s="4258" t="s">
        <v>4396</v>
      </c>
      <c r="C40" s="4259"/>
      <c r="D40" s="4259"/>
      <c r="E40" s="4259"/>
      <c r="F40" s="4259"/>
      <c r="G40" s="4259"/>
      <c r="H40" s="4259"/>
      <c r="I40" s="4259"/>
      <c r="J40" s="4260"/>
      <c r="K40" s="4259"/>
    </row>
    <row r="41" spans="1:11" ht="15.75" thickBot="1">
      <c r="A41" s="4252" t="s">
        <v>4412</v>
      </c>
      <c r="B41" s="4258" t="s">
        <v>4397</v>
      </c>
      <c r="C41" s="4259"/>
      <c r="D41" s="4259"/>
      <c r="E41" s="4259"/>
      <c r="F41" s="4259"/>
      <c r="G41" s="4259"/>
      <c r="H41" s="4259"/>
      <c r="I41" s="4259"/>
      <c r="J41" s="4260"/>
      <c r="K41" s="4259"/>
    </row>
    <row r="42" spans="1:11">
      <c r="D42" s="4191"/>
      <c r="H42" s="4191"/>
      <c r="I42" s="4268"/>
      <c r="J42" s="4191"/>
      <c r="K42" s="4191"/>
    </row>
    <row r="43" spans="1:11">
      <c r="A43" s="4148"/>
      <c r="B43" s="4148"/>
      <c r="C43" s="4148"/>
      <c r="D43" s="4148"/>
      <c r="E43" s="4148"/>
      <c r="F43" s="4148"/>
      <c r="G43" s="4148"/>
      <c r="H43" s="4148"/>
      <c r="I43" s="4148"/>
      <c r="J43" s="4148"/>
      <c r="K43" s="4148"/>
    </row>
    <row r="44" spans="1:11" ht="15.75">
      <c r="A44" s="4247"/>
    </row>
  </sheetData>
  <mergeCells count="10">
    <mergeCell ref="H7:H8"/>
    <mergeCell ref="I7:I8"/>
    <mergeCell ref="J7:J8"/>
    <mergeCell ref="K7:K8"/>
    <mergeCell ref="A7:A8"/>
    <mergeCell ref="B7:B8"/>
    <mergeCell ref="D7:D8"/>
    <mergeCell ref="E7:E8"/>
    <mergeCell ref="F7:F8"/>
    <mergeCell ref="G7:G8"/>
  </mergeCells>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workbookViewId="0">
      <selection activeCell="B1" sqref="B1"/>
    </sheetView>
  </sheetViews>
  <sheetFormatPr defaultRowHeight="15"/>
  <cols>
    <col min="1" max="1" width="31.42578125" style="41" customWidth="1"/>
    <col min="2" max="2" width="12.7109375" style="41" customWidth="1"/>
    <col min="3" max="3" width="13.28515625" style="41" customWidth="1"/>
    <col min="4" max="4" width="11.5703125" style="41" customWidth="1"/>
    <col min="5" max="5" width="28.140625" style="41" customWidth="1"/>
    <col min="6" max="6" width="20.28515625" style="41" customWidth="1"/>
    <col min="7" max="7" width="11" style="41" customWidth="1"/>
    <col min="8" max="8" width="11.28515625" style="41" customWidth="1"/>
    <col min="9" max="10" width="11.140625" style="41" customWidth="1"/>
    <col min="11" max="11" width="19" style="41" customWidth="1"/>
    <col min="12" max="16384" width="9.140625" style="41"/>
  </cols>
  <sheetData>
    <row r="1" spans="1:11">
      <c r="A1" s="23" t="s">
        <v>48</v>
      </c>
      <c r="B1" s="1304">
        <v>5</v>
      </c>
    </row>
    <row r="2" spans="1:11">
      <c r="A2" s="23" t="s">
        <v>49</v>
      </c>
      <c r="B2" s="4131" t="s">
        <v>4296</v>
      </c>
    </row>
    <row r="3" spans="1:11">
      <c r="A3" s="23" t="s">
        <v>47</v>
      </c>
      <c r="B3" s="23" t="s">
        <v>1049</v>
      </c>
    </row>
    <row r="4" spans="1:11">
      <c r="A4" s="23" t="s">
        <v>50</v>
      </c>
      <c r="B4" s="23" t="s">
        <v>53</v>
      </c>
    </row>
    <row r="5" spans="1:11">
      <c r="A5" s="41" t="s">
        <v>792</v>
      </c>
      <c r="B5" s="41" t="s">
        <v>71</v>
      </c>
    </row>
    <row r="6" spans="1:11" ht="15.75" thickBot="1">
      <c r="A6" s="4269"/>
      <c r="B6" s="4269"/>
      <c r="C6" s="4270"/>
      <c r="D6" s="4270"/>
      <c r="E6" s="4269"/>
      <c r="F6" s="4270"/>
      <c r="G6" s="4269"/>
      <c r="H6" s="4269"/>
      <c r="I6" s="4269"/>
      <c r="J6" s="4269"/>
      <c r="K6" s="4269"/>
    </row>
    <row r="7" spans="1:11" ht="47.25" customHeight="1" thickBot="1">
      <c r="A7" s="5412" t="s">
        <v>4413</v>
      </c>
      <c r="B7" s="5412" t="s">
        <v>4414</v>
      </c>
      <c r="C7" s="5419" t="s">
        <v>4415</v>
      </c>
      <c r="D7" s="5420"/>
      <c r="E7" s="5421" t="s">
        <v>4416</v>
      </c>
      <c r="F7" s="5422"/>
      <c r="G7" s="4271"/>
      <c r="H7" s="4271"/>
      <c r="I7" s="4271"/>
      <c r="J7" s="4271"/>
      <c r="K7" s="4272"/>
    </row>
    <row r="8" spans="1:11" ht="51" customHeight="1" thickBot="1">
      <c r="A8" s="5404"/>
      <c r="B8" s="5404"/>
      <c r="C8" s="5423"/>
      <c r="D8" s="5412" t="s">
        <v>4417</v>
      </c>
      <c r="E8" s="4273"/>
      <c r="F8" s="5424" t="s">
        <v>4418</v>
      </c>
      <c r="G8" s="4274"/>
      <c r="H8" s="4274"/>
      <c r="I8" s="4274"/>
      <c r="J8" s="4274"/>
      <c r="K8" s="4275"/>
    </row>
    <row r="9" spans="1:11" ht="55.5" customHeight="1" thickBot="1">
      <c r="A9" s="5404"/>
      <c r="B9" s="5404"/>
      <c r="C9" s="5423"/>
      <c r="D9" s="5404"/>
      <c r="E9" s="4273"/>
      <c r="F9" s="5425"/>
      <c r="G9" s="5414" t="s">
        <v>4419</v>
      </c>
      <c r="H9" s="5415"/>
      <c r="I9" s="5415"/>
      <c r="J9" s="5416"/>
      <c r="K9" s="5417" t="s">
        <v>4420</v>
      </c>
    </row>
    <row r="10" spans="1:11" ht="23.25" thickBot="1">
      <c r="A10" s="5413"/>
      <c r="B10" s="5413"/>
      <c r="C10" s="5418"/>
      <c r="D10" s="5413"/>
      <c r="E10" s="4273"/>
      <c r="F10" s="5426"/>
      <c r="G10" s="4276" t="s">
        <v>4421</v>
      </c>
      <c r="H10" s="4276" t="s">
        <v>4422</v>
      </c>
      <c r="I10" s="4276" t="s">
        <v>4423</v>
      </c>
      <c r="J10" s="4276" t="s">
        <v>4424</v>
      </c>
      <c r="K10" s="5418"/>
    </row>
    <row r="11" spans="1:11">
      <c r="A11" s="4277">
        <v>1</v>
      </c>
      <c r="B11" s="4278">
        <v>2</v>
      </c>
      <c r="C11" s="4278">
        <v>3</v>
      </c>
      <c r="D11" s="4278">
        <v>4</v>
      </c>
      <c r="E11" s="4278" t="s">
        <v>4425</v>
      </c>
      <c r="F11" s="4278" t="s">
        <v>4426</v>
      </c>
      <c r="G11" s="4278">
        <v>7</v>
      </c>
      <c r="H11" s="4278">
        <v>8</v>
      </c>
      <c r="I11" s="4278">
        <v>9</v>
      </c>
      <c r="J11" s="4278">
        <v>10</v>
      </c>
      <c r="K11" s="4278">
        <v>11</v>
      </c>
    </row>
    <row r="12" spans="1:11">
      <c r="A12" s="4279"/>
      <c r="B12" s="2742"/>
      <c r="C12" s="4280"/>
      <c r="D12" s="4280"/>
      <c r="E12" s="4281">
        <f>C12-D12</f>
        <v>0</v>
      </c>
      <c r="F12" s="4281">
        <f>G12+H12+I12+J12+K12</f>
        <v>0</v>
      </c>
      <c r="G12" s="4280"/>
      <c r="H12" s="4280"/>
      <c r="I12" s="4280"/>
      <c r="J12" s="4280"/>
      <c r="K12" s="4280"/>
    </row>
    <row r="13" spans="1:11">
      <c r="A13" s="4279"/>
      <c r="B13" s="4279"/>
      <c r="C13" s="4282"/>
      <c r="D13" s="4282"/>
      <c r="E13" s="4281">
        <f t="shared" ref="E13:E18" si="0">C13-D13</f>
        <v>0</v>
      </c>
      <c r="F13" s="4281">
        <f t="shared" ref="F13:F18" si="1">G13+H13+I13+J13+K13</f>
        <v>0</v>
      </c>
      <c r="G13" s="4282"/>
      <c r="H13" s="4282"/>
      <c r="I13" s="4282"/>
      <c r="J13" s="4282"/>
      <c r="K13" s="4282"/>
    </row>
    <row r="14" spans="1:11">
      <c r="A14" s="4279"/>
      <c r="B14" s="4279"/>
      <c r="C14" s="4282"/>
      <c r="D14" s="4282"/>
      <c r="E14" s="4281">
        <f t="shared" si="0"/>
        <v>0</v>
      </c>
      <c r="F14" s="4281">
        <f t="shared" si="1"/>
        <v>0</v>
      </c>
      <c r="G14" s="4282"/>
      <c r="H14" s="4282"/>
      <c r="I14" s="4282"/>
      <c r="J14" s="4282"/>
      <c r="K14" s="4282"/>
    </row>
    <row r="15" spans="1:11">
      <c r="A15" s="4279"/>
      <c r="B15" s="4279"/>
      <c r="C15" s="4282"/>
      <c r="D15" s="4282"/>
      <c r="E15" s="4281">
        <f t="shared" si="0"/>
        <v>0</v>
      </c>
      <c r="F15" s="4281">
        <f t="shared" si="1"/>
        <v>0</v>
      </c>
      <c r="G15" s="4282"/>
      <c r="H15" s="4282"/>
      <c r="I15" s="4282"/>
      <c r="J15" s="4282"/>
      <c r="K15" s="4282"/>
    </row>
    <row r="16" spans="1:11">
      <c r="A16" s="4279"/>
      <c r="B16" s="4279"/>
      <c r="C16" s="4282"/>
      <c r="D16" s="4282"/>
      <c r="E16" s="4281">
        <f t="shared" si="0"/>
        <v>0</v>
      </c>
      <c r="F16" s="4281">
        <f t="shared" si="1"/>
        <v>0</v>
      </c>
      <c r="G16" s="4282"/>
      <c r="H16" s="4282"/>
      <c r="I16" s="4282"/>
      <c r="J16" s="4282"/>
      <c r="K16" s="4282"/>
    </row>
    <row r="17" spans="1:11">
      <c r="A17" s="4279"/>
      <c r="B17" s="4279"/>
      <c r="C17" s="4282"/>
      <c r="D17" s="4282"/>
      <c r="E17" s="4281">
        <f t="shared" si="0"/>
        <v>0</v>
      </c>
      <c r="F17" s="4281">
        <f t="shared" si="1"/>
        <v>0</v>
      </c>
      <c r="G17" s="4282"/>
      <c r="H17" s="4282"/>
      <c r="I17" s="4282"/>
      <c r="J17" s="4282"/>
      <c r="K17" s="4282"/>
    </row>
    <row r="18" spans="1:11">
      <c r="A18" s="4279"/>
      <c r="B18" s="4279"/>
      <c r="C18" s="4282"/>
      <c r="D18" s="4282"/>
      <c r="E18" s="4281">
        <f t="shared" si="0"/>
        <v>0</v>
      </c>
      <c r="F18" s="4281">
        <f t="shared" si="1"/>
        <v>0</v>
      </c>
      <c r="G18" s="4282"/>
      <c r="H18" s="4282"/>
      <c r="I18" s="4282"/>
      <c r="J18" s="4282"/>
      <c r="K18" s="4282"/>
    </row>
  </sheetData>
  <mergeCells count="9">
    <mergeCell ref="G9:J9"/>
    <mergeCell ref="K9:K10"/>
    <mergeCell ref="A7:A10"/>
    <mergeCell ref="B7:B10"/>
    <mergeCell ref="C7:D7"/>
    <mergeCell ref="E7:F7"/>
    <mergeCell ref="C8:C10"/>
    <mergeCell ref="D8:D10"/>
    <mergeCell ref="F8:F10"/>
  </mergeCells>
  <pageMargins left="0.7" right="0.7" top="0.75" bottom="0.75" header="0.3" footer="0.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1" sqref="B1"/>
    </sheetView>
  </sheetViews>
  <sheetFormatPr defaultRowHeight="15"/>
  <cols>
    <col min="1" max="1" width="24.28515625" style="41" bestFit="1" customWidth="1"/>
    <col min="2" max="2" width="13.28515625" style="41" customWidth="1"/>
    <col min="3" max="3" width="9.140625" style="41"/>
    <col min="4" max="4" width="11.28515625" style="41" customWidth="1"/>
    <col min="5" max="5" width="9.85546875" style="41" customWidth="1"/>
    <col min="6" max="6" width="15.28515625" style="41" customWidth="1"/>
    <col min="7" max="7" width="13.140625" style="41" customWidth="1"/>
    <col min="8" max="8" width="13.85546875" style="41" customWidth="1"/>
    <col min="9" max="9" width="9.140625" style="41"/>
    <col min="10" max="10" width="17" style="41" customWidth="1"/>
    <col min="11" max="11" width="12.28515625" style="41" customWidth="1"/>
    <col min="12" max="12" width="11.5703125" style="41" customWidth="1"/>
    <col min="13" max="13" width="13.42578125" style="41" customWidth="1"/>
    <col min="14" max="14" width="11.85546875" style="41" customWidth="1"/>
    <col min="15" max="15" width="10.42578125" style="41" customWidth="1"/>
    <col min="16" max="16" width="12.28515625" style="41" customWidth="1"/>
    <col min="17" max="17" width="13.140625" style="41" customWidth="1"/>
    <col min="18" max="16384" width="9.140625" style="41"/>
  </cols>
  <sheetData>
    <row r="1" spans="1:18">
      <c r="A1" s="23" t="s">
        <v>48</v>
      </c>
      <c r="B1" s="1304">
        <v>6</v>
      </c>
    </row>
    <row r="2" spans="1:18">
      <c r="A2" s="23" t="s">
        <v>49</v>
      </c>
      <c r="B2" s="4131" t="s">
        <v>4297</v>
      </c>
    </row>
    <row r="3" spans="1:18">
      <c r="A3" s="23" t="s">
        <v>47</v>
      </c>
      <c r="B3" s="23" t="s">
        <v>1049</v>
      </c>
    </row>
    <row r="4" spans="1:18">
      <c r="A4" s="23" t="s">
        <v>50</v>
      </c>
      <c r="B4" s="23" t="s">
        <v>53</v>
      </c>
      <c r="H4" s="127"/>
      <c r="I4" s="127"/>
      <c r="J4" s="127"/>
      <c r="K4" s="127"/>
      <c r="L4" s="127"/>
      <c r="M4" s="127"/>
      <c r="N4" s="127"/>
    </row>
    <row r="5" spans="1:18">
      <c r="A5" s="41" t="s">
        <v>792</v>
      </c>
      <c r="B5" s="41" t="s">
        <v>71</v>
      </c>
      <c r="H5" s="127"/>
      <c r="I5" s="127"/>
      <c r="J5" s="127"/>
      <c r="K5" s="127"/>
      <c r="L5" s="127"/>
      <c r="M5" s="127"/>
      <c r="N5" s="127"/>
    </row>
    <row r="6" spans="1:18" ht="15.75" thickBot="1">
      <c r="H6" s="4248"/>
      <c r="N6" s="4248"/>
    </row>
    <row r="7" spans="1:18" ht="21" customHeight="1" thickBot="1">
      <c r="A7" s="5433" t="s">
        <v>4427</v>
      </c>
      <c r="B7" s="5434"/>
      <c r="C7" s="5435"/>
      <c r="D7" s="5431" t="s">
        <v>4428</v>
      </c>
      <c r="E7" s="5427" t="s">
        <v>4429</v>
      </c>
      <c r="F7" s="5427" t="s">
        <v>4430</v>
      </c>
      <c r="G7" s="5433" t="s">
        <v>4431</v>
      </c>
      <c r="H7" s="5435"/>
      <c r="I7" s="5431" t="s">
        <v>1416</v>
      </c>
      <c r="J7" s="5427" t="s">
        <v>4432</v>
      </c>
      <c r="K7" s="5427" t="s">
        <v>4433</v>
      </c>
      <c r="L7" s="5427" t="s">
        <v>4434</v>
      </c>
      <c r="M7" s="5429" t="s">
        <v>4435</v>
      </c>
      <c r="N7" s="5427" t="s">
        <v>4436</v>
      </c>
      <c r="O7" s="5427" t="s">
        <v>4437</v>
      </c>
      <c r="P7" s="5427" t="s">
        <v>4438</v>
      </c>
      <c r="Q7" s="5427" t="s">
        <v>4439</v>
      </c>
    </row>
    <row r="8" spans="1:18" ht="63.75" thickBot="1">
      <c r="A8" s="4283" t="s">
        <v>4440</v>
      </c>
      <c r="B8" s="4284" t="s">
        <v>4441</v>
      </c>
      <c r="C8" s="4285" t="s">
        <v>4442</v>
      </c>
      <c r="D8" s="5432"/>
      <c r="E8" s="5428"/>
      <c r="F8" s="5428"/>
      <c r="G8" s="4285" t="s">
        <v>4443</v>
      </c>
      <c r="H8" s="4285" t="s">
        <v>4444</v>
      </c>
      <c r="I8" s="5432"/>
      <c r="J8" s="5428"/>
      <c r="K8" s="5428"/>
      <c r="L8" s="5428"/>
      <c r="M8" s="5430"/>
      <c r="N8" s="5428"/>
      <c r="O8" s="5428"/>
      <c r="P8" s="5428"/>
      <c r="Q8" s="5428"/>
    </row>
    <row r="9" spans="1:18" ht="15.75" thickBot="1">
      <c r="A9" s="4286">
        <v>1</v>
      </c>
      <c r="B9" s="4287">
        <v>2</v>
      </c>
      <c r="C9" s="4288">
        <v>3</v>
      </c>
      <c r="D9" s="4288">
        <v>4</v>
      </c>
      <c r="E9" s="4288">
        <v>5</v>
      </c>
      <c r="F9" s="4288">
        <v>6</v>
      </c>
      <c r="G9" s="4288">
        <v>7</v>
      </c>
      <c r="H9" s="4289">
        <v>8</v>
      </c>
      <c r="I9" s="4288">
        <v>9</v>
      </c>
      <c r="J9" s="4288">
        <v>10</v>
      </c>
      <c r="K9" s="4288">
        <v>11</v>
      </c>
      <c r="L9" s="4288">
        <v>12</v>
      </c>
      <c r="M9" s="4288">
        <v>13</v>
      </c>
      <c r="N9" s="4288">
        <v>14</v>
      </c>
      <c r="O9" s="4288">
        <v>15</v>
      </c>
      <c r="P9" s="4289">
        <v>16</v>
      </c>
      <c r="Q9" s="4287">
        <v>17</v>
      </c>
    </row>
    <row r="10" spans="1:18">
      <c r="A10" s="4279"/>
      <c r="B10" s="4279"/>
      <c r="C10" s="4279"/>
      <c r="D10" s="4279"/>
      <c r="E10" s="4279"/>
      <c r="F10" s="4290"/>
      <c r="G10" s="4291"/>
      <c r="H10" s="4279"/>
      <c r="I10" s="4280"/>
      <c r="J10" s="4279"/>
      <c r="K10" s="4291"/>
      <c r="L10" s="4279"/>
      <c r="M10" s="4291"/>
      <c r="N10" s="4280"/>
      <c r="O10" s="4292"/>
      <c r="P10" s="4292"/>
      <c r="Q10" s="4293"/>
      <c r="R10" s="4148"/>
    </row>
    <row r="11" spans="1:18">
      <c r="A11" s="4279"/>
      <c r="B11" s="4279"/>
      <c r="C11" s="4279"/>
      <c r="D11" s="4279"/>
      <c r="E11" s="4279"/>
      <c r="F11" s="4290"/>
      <c r="G11" s="4294"/>
      <c r="H11" s="4279"/>
      <c r="I11" s="4282"/>
      <c r="J11" s="4279"/>
      <c r="K11" s="4294"/>
      <c r="L11" s="4279"/>
      <c r="M11" s="4294"/>
      <c r="N11" s="4282"/>
      <c r="O11" s="4292"/>
      <c r="P11" s="4292"/>
      <c r="Q11" s="4293"/>
    </row>
    <row r="12" spans="1:18">
      <c r="A12" s="4279"/>
      <c r="B12" s="2742"/>
      <c r="C12" s="4279"/>
      <c r="D12" s="4279"/>
      <c r="E12" s="4279"/>
      <c r="F12" s="4290"/>
      <c r="G12" s="4293"/>
      <c r="H12" s="4279"/>
      <c r="I12" s="4295"/>
      <c r="J12" s="4279"/>
      <c r="K12" s="4293"/>
      <c r="L12" s="4279"/>
      <c r="M12" s="4293"/>
      <c r="N12" s="4295"/>
      <c r="O12" s="4292"/>
      <c r="P12" s="4292"/>
      <c r="Q12" s="4293"/>
    </row>
    <row r="13" spans="1:18">
      <c r="A13" s="4279"/>
      <c r="B13" s="4279"/>
      <c r="C13" s="4279"/>
      <c r="D13" s="4279"/>
      <c r="E13" s="4279"/>
      <c r="F13" s="4290"/>
      <c r="G13" s="4293"/>
      <c r="H13" s="4279"/>
      <c r="I13" s="4295"/>
      <c r="J13" s="4279"/>
      <c r="K13" s="4293"/>
      <c r="L13" s="4279"/>
      <c r="M13" s="4293"/>
      <c r="N13" s="4295"/>
      <c r="O13" s="4292"/>
      <c r="P13" s="4292"/>
      <c r="Q13" s="4293"/>
    </row>
    <row r="14" spans="1:18">
      <c r="A14" s="4279"/>
      <c r="B14" s="4279"/>
      <c r="C14" s="4279"/>
      <c r="D14" s="4279"/>
      <c r="E14" s="4279"/>
      <c r="F14" s="4290"/>
      <c r="G14" s="4293"/>
      <c r="H14" s="4279"/>
      <c r="I14" s="4295"/>
      <c r="J14" s="4279"/>
      <c r="K14" s="4293"/>
      <c r="L14" s="4279"/>
      <c r="M14" s="4293"/>
      <c r="N14" s="4295"/>
      <c r="O14" s="4292"/>
      <c r="P14" s="4292"/>
      <c r="Q14" s="4293"/>
    </row>
    <row r="15" spans="1:18">
      <c r="A15" s="4279"/>
      <c r="B15" s="4279"/>
      <c r="C15" s="4279"/>
      <c r="D15" s="4279"/>
      <c r="E15" s="4279"/>
      <c r="F15" s="4290"/>
      <c r="G15" s="4293"/>
      <c r="H15" s="4279"/>
      <c r="I15" s="4295"/>
      <c r="J15" s="4279"/>
      <c r="K15" s="4293"/>
      <c r="L15" s="4279"/>
      <c r="M15" s="4293"/>
      <c r="N15" s="4295"/>
      <c r="O15" s="4292"/>
      <c r="P15" s="4292"/>
      <c r="Q15" s="4293"/>
    </row>
    <row r="16" spans="1:18">
      <c r="A16" s="4279"/>
      <c r="B16" s="4279"/>
      <c r="C16" s="4279"/>
      <c r="D16" s="4279"/>
      <c r="E16" s="4279"/>
      <c r="F16" s="4290"/>
      <c r="G16" s="4293"/>
      <c r="H16" s="4279"/>
      <c r="I16" s="4295"/>
      <c r="J16" s="4279"/>
      <c r="K16" s="4293"/>
      <c r="L16" s="4279"/>
      <c r="M16" s="4293"/>
      <c r="N16" s="4295"/>
      <c r="O16" s="4292"/>
      <c r="P16" s="4292"/>
      <c r="Q16" s="4293"/>
    </row>
    <row r="17" spans="1:17">
      <c r="A17" s="4279"/>
      <c r="B17" s="4279"/>
      <c r="C17" s="4279"/>
      <c r="D17" s="4279"/>
      <c r="E17" s="4279"/>
      <c r="F17" s="4290"/>
      <c r="G17" s="4293"/>
      <c r="H17" s="4279"/>
      <c r="I17" s="4295"/>
      <c r="J17" s="4279"/>
      <c r="K17" s="4293"/>
      <c r="L17" s="4279"/>
      <c r="M17" s="4293"/>
      <c r="N17" s="4295"/>
      <c r="O17" s="4292"/>
      <c r="P17" s="4292"/>
      <c r="Q17" s="4293"/>
    </row>
    <row r="29" spans="1:17">
      <c r="F29" s="41" t="s">
        <v>685</v>
      </c>
    </row>
  </sheetData>
  <mergeCells count="14">
    <mergeCell ref="I7:I8"/>
    <mergeCell ref="A7:C7"/>
    <mergeCell ref="D7:D8"/>
    <mergeCell ref="E7:E8"/>
    <mergeCell ref="F7:F8"/>
    <mergeCell ref="G7:H7"/>
    <mergeCell ref="P7:P8"/>
    <mergeCell ref="Q7:Q8"/>
    <mergeCell ref="J7:J8"/>
    <mergeCell ref="K7:K8"/>
    <mergeCell ref="L7:L8"/>
    <mergeCell ref="M7:M8"/>
    <mergeCell ref="N7:N8"/>
    <mergeCell ref="O7:O8"/>
  </mergeCell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'[48]Data types'!#REF!</xm:f>
          </x14:formula1>
          <xm:sqref>F10:F17</xm:sqref>
        </x14:dataValidation>
        <x14:dataValidation type="list" allowBlank="1" showInputMessage="1" showErrorMessage="1">
          <x14:formula1>
            <xm:f>'[48]Data types'!#REF!</xm:f>
          </x14:formula1>
          <xm:sqref>G10:G17</xm:sqref>
        </x14:dataValidation>
        <x14:dataValidation type="list" allowBlank="1" showInputMessage="1" showErrorMessage="1">
          <x14:formula1>
            <xm:f>'[48]Data types'!#REF!</xm:f>
          </x14:formula1>
          <xm:sqref>Q10:Q17</xm:sqref>
        </x14:dataValidation>
        <x14:dataValidation type="list" allowBlank="1" showInputMessage="1" showErrorMessage="1">
          <x14:formula1>
            <xm:f>'[48]Data types'!#REF!</xm:f>
          </x14:formula1>
          <xm:sqref>M10:M17</xm:sqref>
        </x14:dataValidation>
        <x14:dataValidation type="list" allowBlank="1" showInputMessage="1" showErrorMessage="1">
          <x14:formula1>
            <xm:f>'[48]Data types'!#REF!</xm:f>
          </x14:formula1>
          <xm:sqref>K10:K17</xm:sqref>
        </x14:dataValidation>
      </x14:dataValidations>
    </ext>
  </extLst>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
  <sheetViews>
    <sheetView workbookViewId="0"/>
  </sheetViews>
  <sheetFormatPr defaultRowHeight="15"/>
  <cols>
    <col min="1" max="1" width="22.7109375" style="41" bestFit="1" customWidth="1"/>
    <col min="2" max="2" width="56.85546875" style="41" customWidth="1"/>
    <col min="3" max="3" width="14.28515625" style="41" bestFit="1" customWidth="1"/>
    <col min="4" max="16384" width="9.140625" style="41"/>
  </cols>
  <sheetData>
    <row r="1" spans="1:3">
      <c r="A1" s="2031" t="s">
        <v>2257</v>
      </c>
      <c r="B1" s="41" t="s">
        <v>850</v>
      </c>
    </row>
    <row r="2" spans="1:3">
      <c r="A2" s="2031" t="s">
        <v>2258</v>
      </c>
      <c r="B2" s="41" t="s">
        <v>4445</v>
      </c>
    </row>
    <row r="3" spans="1:3">
      <c r="A3" s="2031" t="s">
        <v>2259</v>
      </c>
      <c r="B3" s="41" t="s">
        <v>2505</v>
      </c>
    </row>
    <row r="4" spans="1:3">
      <c r="A4" s="2031" t="s">
        <v>2260</v>
      </c>
      <c r="B4" s="41" t="s">
        <v>53</v>
      </c>
    </row>
    <row r="5" spans="1:3">
      <c r="A5" s="2031" t="s">
        <v>2261</v>
      </c>
      <c r="B5" s="41" t="s">
        <v>1412</v>
      </c>
    </row>
    <row r="7" spans="1:3">
      <c r="B7" s="41" t="s">
        <v>4446</v>
      </c>
      <c r="C7" s="4296" t="s">
        <v>4447</v>
      </c>
    </row>
    <row r="8" spans="1:3">
      <c r="B8" s="41" t="s">
        <v>4448</v>
      </c>
      <c r="C8" s="4296" t="s">
        <v>4449</v>
      </c>
    </row>
    <row r="9" spans="1:3">
      <c r="A9" s="4297"/>
      <c r="B9" s="4298" t="s">
        <v>4450</v>
      </c>
      <c r="C9" s="4298" t="s">
        <v>2783</v>
      </c>
    </row>
    <row r="10" spans="1:3">
      <c r="A10" s="4299" t="s">
        <v>1905</v>
      </c>
      <c r="B10" s="4300" t="s">
        <v>4451</v>
      </c>
      <c r="C10" s="4301">
        <f>[49]F30!D12</f>
        <v>0</v>
      </c>
    </row>
    <row r="11" spans="1:3">
      <c r="A11" s="4299" t="s">
        <v>1921</v>
      </c>
      <c r="B11" s="4300" t="s">
        <v>4452</v>
      </c>
      <c r="C11" s="4301">
        <f>[49]F30!D11</f>
        <v>0</v>
      </c>
    </row>
    <row r="12" spans="1:3">
      <c r="A12" s="4299" t="s">
        <v>1922</v>
      </c>
      <c r="B12" s="4300" t="s">
        <v>4453</v>
      </c>
      <c r="C12" s="4301">
        <f>[49]F30!D10</f>
        <v>0</v>
      </c>
    </row>
    <row r="13" spans="1:3">
      <c r="A13" s="4299" t="s">
        <v>4454</v>
      </c>
      <c r="B13" s="4300" t="s">
        <v>4455</v>
      </c>
      <c r="C13" s="4301">
        <f>[49]CAR!D9</f>
        <v>0</v>
      </c>
    </row>
    <row r="14" spans="1:3">
      <c r="A14" s="4297"/>
      <c r="B14" s="4298" t="s">
        <v>4456</v>
      </c>
      <c r="C14" s="4298"/>
    </row>
    <row r="15" spans="1:3">
      <c r="A15" s="4299" t="s">
        <v>4457</v>
      </c>
      <c r="B15" s="4302" t="s">
        <v>4458</v>
      </c>
      <c r="C15" s="4303" t="e">
        <f>+C10/C13*100</f>
        <v>#DIV/0!</v>
      </c>
    </row>
    <row r="16" spans="1:3">
      <c r="A16" s="4299" t="s">
        <v>4459</v>
      </c>
      <c r="B16" s="4302" t="s">
        <v>4460</v>
      </c>
      <c r="C16" s="4303" t="e">
        <f>+C11/C13*100</f>
        <v>#DIV/0!</v>
      </c>
    </row>
    <row r="17" spans="1:3">
      <c r="A17" s="4299" t="s">
        <v>4461</v>
      </c>
      <c r="B17" s="4304" t="s">
        <v>4462</v>
      </c>
      <c r="C17" s="4301" t="e">
        <f>+C16-C15</f>
        <v>#DIV/0!</v>
      </c>
    </row>
    <row r="18" spans="1:3">
      <c r="A18" s="4299" t="s">
        <v>4463</v>
      </c>
      <c r="B18" s="4302" t="s">
        <v>4464</v>
      </c>
      <c r="C18" s="4303" t="e">
        <f>+C12/C13*100</f>
        <v>#DIV/0!</v>
      </c>
    </row>
    <row r="19" spans="1:3">
      <c r="A19" s="4299" t="s">
        <v>4465</v>
      </c>
      <c r="B19" s="4304" t="s">
        <v>4466</v>
      </c>
      <c r="C19" s="4301" t="e">
        <f>+C18-C16</f>
        <v>#DIV/0!</v>
      </c>
    </row>
    <row r="20" spans="1:3">
      <c r="A20" s="4299" t="s">
        <v>4467</v>
      </c>
      <c r="B20" s="4304" t="s">
        <v>4468</v>
      </c>
      <c r="C20" s="4305"/>
    </row>
    <row r="21" spans="1:3">
      <c r="A21" s="4299" t="s">
        <v>4469</v>
      </c>
      <c r="B21" s="4306" t="s">
        <v>4470</v>
      </c>
      <c r="C21" s="4305"/>
    </row>
    <row r="22" spans="1:3">
      <c r="B22" s="4298" t="s">
        <v>4471</v>
      </c>
      <c r="C22" s="4298"/>
    </row>
    <row r="23" spans="1:3">
      <c r="A23" s="4299" t="s">
        <v>4472</v>
      </c>
      <c r="B23" s="4302" t="s">
        <v>4473</v>
      </c>
      <c r="C23" s="4307">
        <v>6.75</v>
      </c>
    </row>
    <row r="24" spans="1:3">
      <c r="A24" s="4299" t="s">
        <v>4474</v>
      </c>
      <c r="B24" s="4302" t="s">
        <v>4475</v>
      </c>
      <c r="C24" s="4307">
        <v>9</v>
      </c>
    </row>
    <row r="25" spans="1:3">
      <c r="A25" s="4299" t="s">
        <v>4476</v>
      </c>
      <c r="B25" s="4302" t="s">
        <v>4477</v>
      </c>
      <c r="C25" s="4307">
        <v>12</v>
      </c>
    </row>
    <row r="26" spans="1:3">
      <c r="A26" s="4297"/>
      <c r="B26" s="4298" t="s">
        <v>4478</v>
      </c>
      <c r="C26" s="4298"/>
    </row>
    <row r="27" spans="1:3">
      <c r="A27" s="4299" t="s">
        <v>4479</v>
      </c>
      <c r="B27" s="4308" t="s">
        <v>4480</v>
      </c>
      <c r="C27" s="4301" t="e">
        <f>'F1.1'!F18</f>
        <v>#DIV/0!</v>
      </c>
    </row>
    <row r="28" spans="1:3">
      <c r="A28" s="4299" t="s">
        <v>4481</v>
      </c>
      <c r="B28" s="4309" t="s">
        <v>4482</v>
      </c>
      <c r="C28" s="4310"/>
    </row>
    <row r="29" spans="1:3">
      <c r="A29" s="4299" t="s">
        <v>4483</v>
      </c>
      <c r="B29" s="4309" t="s">
        <v>4484</v>
      </c>
      <c r="C29" s="4301"/>
    </row>
    <row r="30" spans="1:3">
      <c r="A30" s="4299" t="s">
        <v>4485</v>
      </c>
      <c r="B30" s="4311" t="s">
        <v>4486</v>
      </c>
      <c r="C30" s="4310"/>
    </row>
    <row r="31" spans="1:3">
      <c r="A31" s="4299" t="s">
        <v>4487</v>
      </c>
      <c r="B31" s="4311" t="s">
        <v>4488</v>
      </c>
      <c r="C31" s="4310"/>
    </row>
    <row r="32" spans="1:3">
      <c r="A32" s="4312" t="s">
        <v>4489</v>
      </c>
      <c r="B32" s="4313" t="s">
        <v>4490</v>
      </c>
      <c r="C32" s="4301">
        <f>+SUM(C28:C31)</f>
        <v>0</v>
      </c>
    </row>
    <row r="33" spans="1:3" ht="15.75" thickBot="1">
      <c r="A33" s="4314" t="s">
        <v>4491</v>
      </c>
      <c r="B33" s="4315" t="s">
        <v>4478</v>
      </c>
      <c r="C33" s="4303" t="e">
        <f>+C27/C32*100</f>
        <v>#DIV/0!</v>
      </c>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'[49]Data Types'!#REF!</xm:f>
          </x14:formula1>
          <xm:sqref>C8</xm:sqref>
        </x14:dataValidation>
        <x14:dataValidation type="list" allowBlank="1" showInputMessage="1" showErrorMessage="1">
          <x14:formula1>
            <xm:f>'[49]Data Types'!#REF!</xm:f>
          </x14:formula1>
          <xm:sqref>C7</xm:sqref>
        </x14:dataValidation>
      </x14:dataValidations>
    </ext>
  </extLst>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workbookViewId="0"/>
  </sheetViews>
  <sheetFormatPr defaultRowHeight="15"/>
  <cols>
    <col min="1" max="1" width="22.7109375" style="64" bestFit="1" customWidth="1"/>
    <col min="2" max="2" width="37.5703125" style="64" customWidth="1"/>
    <col min="3" max="3" width="25" style="64" customWidth="1"/>
    <col min="4" max="4" width="23.42578125" style="64" customWidth="1"/>
    <col min="5" max="5" width="24.28515625" style="64" customWidth="1"/>
    <col min="6" max="6" width="32.7109375" style="64" customWidth="1"/>
    <col min="7" max="16384" width="9.140625" style="64"/>
  </cols>
  <sheetData>
    <row r="1" spans="1:6">
      <c r="A1" s="2031" t="s">
        <v>2257</v>
      </c>
      <c r="B1" s="64" t="s">
        <v>1043</v>
      </c>
    </row>
    <row r="2" spans="1:6">
      <c r="A2" s="2031" t="s">
        <v>2258</v>
      </c>
      <c r="B2" s="64" t="s">
        <v>4492</v>
      </c>
    </row>
    <row r="3" spans="1:6">
      <c r="A3" s="2031" t="s">
        <v>2259</v>
      </c>
      <c r="B3" s="64" t="s">
        <v>2505</v>
      </c>
    </row>
    <row r="4" spans="1:6">
      <c r="A4" s="2031" t="s">
        <v>2261</v>
      </c>
      <c r="B4" s="64" t="s">
        <v>4493</v>
      </c>
    </row>
    <row r="6" spans="1:6" ht="15.75" thickBot="1"/>
    <row r="7" spans="1:6" ht="18">
      <c r="A7" s="5440"/>
      <c r="B7" s="4316"/>
      <c r="C7" s="4316"/>
      <c r="D7" s="4316"/>
      <c r="E7" s="4316"/>
      <c r="F7" s="4317"/>
    </row>
    <row r="8" spans="1:6" ht="30">
      <c r="A8" s="5441"/>
      <c r="B8" s="4318"/>
      <c r="C8" s="4319" t="s">
        <v>4494</v>
      </c>
      <c r="D8" s="4319" t="s">
        <v>4495</v>
      </c>
      <c r="E8" s="4319" t="s">
        <v>4496</v>
      </c>
      <c r="F8" s="4320"/>
    </row>
    <row r="9" spans="1:6">
      <c r="A9" s="5442"/>
      <c r="B9" s="4318"/>
      <c r="C9" s="4321" t="s">
        <v>4497</v>
      </c>
      <c r="D9" s="4321" t="s">
        <v>4498</v>
      </c>
      <c r="E9" s="4321" t="s">
        <v>4499</v>
      </c>
      <c r="F9" s="4322" t="s">
        <v>4500</v>
      </c>
    </row>
    <row r="10" spans="1:6" ht="29.25">
      <c r="A10" s="4323" t="s">
        <v>1905</v>
      </c>
      <c r="B10" s="4324" t="s">
        <v>4501</v>
      </c>
      <c r="C10" s="4325">
        <f>'F1 (5)'!C23</f>
        <v>6.75</v>
      </c>
      <c r="D10" s="4325">
        <f>'F1 (5)'!C24</f>
        <v>9</v>
      </c>
      <c r="E10" s="4325">
        <f>'F1 (5)'!C25+'F1 (5)'!C20</f>
        <v>12</v>
      </c>
      <c r="F10" s="4320"/>
    </row>
    <row r="11" spans="1:6">
      <c r="A11" s="5436" t="s">
        <v>1921</v>
      </c>
      <c r="B11" s="5443" t="s">
        <v>4502</v>
      </c>
      <c r="C11" s="4326"/>
      <c r="D11" s="4327"/>
      <c r="E11" s="4327"/>
      <c r="F11" s="4320"/>
    </row>
    <row r="12" spans="1:6">
      <c r="A12" s="5436"/>
      <c r="B12" s="5444"/>
      <c r="C12" s="4328"/>
      <c r="D12" s="4325">
        <f>+D10-C10</f>
        <v>2.25</v>
      </c>
      <c r="E12" s="4325">
        <f>+E10-D10</f>
        <v>3</v>
      </c>
      <c r="F12" s="4320"/>
    </row>
    <row r="13" spans="1:6" ht="18">
      <c r="A13" s="5436" t="s">
        <v>1922</v>
      </c>
      <c r="B13" s="5443" t="s">
        <v>4503</v>
      </c>
      <c r="C13" s="4329"/>
      <c r="D13" s="4327"/>
      <c r="E13" s="4327"/>
      <c r="F13" s="4330"/>
    </row>
    <row r="14" spans="1:6" ht="41.25" customHeight="1">
      <c r="A14" s="5445"/>
      <c r="B14" s="5444"/>
      <c r="C14" s="4331"/>
      <c r="D14" s="4325" t="e">
        <f>'F1 (5)'!C17</f>
        <v>#DIV/0!</v>
      </c>
      <c r="E14" s="4325" t="e">
        <f>'F1 (5)'!C19</f>
        <v>#DIV/0!</v>
      </c>
      <c r="F14" s="4330"/>
    </row>
    <row r="15" spans="1:6">
      <c r="A15" s="5436" t="s">
        <v>4454</v>
      </c>
      <c r="B15" s="5438" t="s">
        <v>4504</v>
      </c>
      <c r="C15" s="4332"/>
      <c r="D15" s="4333" t="s">
        <v>4505</v>
      </c>
      <c r="E15" s="4333" t="s">
        <v>4506</v>
      </c>
      <c r="F15" s="4334"/>
    </row>
    <row r="16" spans="1:6" ht="18">
      <c r="A16" s="5445"/>
      <c r="B16" s="5446"/>
      <c r="C16" s="4335"/>
      <c r="D16" s="4325" t="e">
        <f>IF((D14&gt;D12),0,(D14-D12))</f>
        <v>#DIV/0!</v>
      </c>
      <c r="E16" s="4325" t="e">
        <f>IF((E14+MAX(0,(D14-D12))&gt;E12),0,(E14+MAX(0,(D14-D12))-E12))</f>
        <v>#DIV/0!</v>
      </c>
      <c r="F16" s="4336"/>
    </row>
    <row r="17" spans="1:6" ht="20.25">
      <c r="A17" s="5436" t="s">
        <v>4507</v>
      </c>
      <c r="B17" s="5438" t="s">
        <v>4508</v>
      </c>
      <c r="C17" s="4333"/>
      <c r="D17" s="4337" t="s">
        <v>4509</v>
      </c>
      <c r="E17" s="4337" t="s">
        <v>4510</v>
      </c>
      <c r="F17" s="4338" t="s">
        <v>4511</v>
      </c>
    </row>
    <row r="18" spans="1:6" ht="33" customHeight="1" thickBot="1">
      <c r="A18" s="5437"/>
      <c r="B18" s="5439"/>
      <c r="C18" s="4339" t="e">
        <f>'F1 (5)'!C15-'F1.1'!C10</f>
        <v>#DIV/0!</v>
      </c>
      <c r="D18" s="4339" t="e">
        <f>+D16</f>
        <v>#DIV/0!</v>
      </c>
      <c r="E18" s="4339" t="e">
        <f>+E16</f>
        <v>#DIV/0!</v>
      </c>
      <c r="F18" s="4340" t="e">
        <f>MAX(0,SUM(C18:E18))</f>
        <v>#DIV/0!</v>
      </c>
    </row>
  </sheetData>
  <mergeCells count="9">
    <mergeCell ref="A17:A18"/>
    <mergeCell ref="B17:B18"/>
    <mergeCell ref="A7:A9"/>
    <mergeCell ref="A11:A12"/>
    <mergeCell ref="B11:B12"/>
    <mergeCell ref="A13:A14"/>
    <mergeCell ref="B13:B14"/>
    <mergeCell ref="A15:A16"/>
    <mergeCell ref="B15:B16"/>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P98"/>
  <sheetViews>
    <sheetView topLeftCell="B1" zoomScale="80" zoomScaleNormal="80" workbookViewId="0">
      <selection activeCell="B2" sqref="B2"/>
    </sheetView>
  </sheetViews>
  <sheetFormatPr defaultColWidth="8.85546875" defaultRowHeight="15"/>
  <cols>
    <col min="1" max="1" width="9.7109375" style="692" customWidth="1"/>
    <col min="2" max="2" width="93.140625" style="692" bestFit="1" customWidth="1"/>
    <col min="3" max="3" width="18.42578125" style="693" customWidth="1"/>
    <col min="4" max="4" width="17.85546875" style="693" bestFit="1" customWidth="1"/>
    <col min="5" max="5" width="20.5703125" style="693" customWidth="1"/>
    <col min="6" max="6" width="15" style="694" customWidth="1"/>
    <col min="7" max="7" width="28.7109375" style="695" bestFit="1" customWidth="1"/>
    <col min="8" max="8" width="13.85546875" style="692" customWidth="1"/>
    <col min="9" max="9" width="17.140625" style="692" bestFit="1" customWidth="1"/>
    <col min="10" max="10" width="15.140625" style="692" bestFit="1" customWidth="1"/>
    <col min="11" max="11" width="15.28515625" style="692" customWidth="1"/>
    <col min="12" max="12" width="27.85546875" style="695" bestFit="1" customWidth="1"/>
    <col min="13" max="13" width="15" style="692" bestFit="1" customWidth="1"/>
    <col min="14" max="14" width="14" style="692" bestFit="1" customWidth="1"/>
    <col min="15" max="15" width="29.28515625" style="692" customWidth="1"/>
    <col min="16" max="16" width="17.85546875" style="692" customWidth="1"/>
    <col min="17" max="17" width="29.140625" style="695" bestFit="1" customWidth="1"/>
    <col min="18" max="18" width="8.85546875" style="692"/>
    <col min="19" max="20" width="16.5703125" style="692" bestFit="1" customWidth="1"/>
    <col min="21" max="21" width="17.7109375" style="692" bestFit="1" customWidth="1"/>
    <col min="22" max="22" width="16.5703125" style="692" bestFit="1" customWidth="1"/>
    <col min="23" max="16384" width="8.85546875" style="692"/>
  </cols>
  <sheetData>
    <row r="1" spans="1:19" s="626" customFormat="1" ht="20.25">
      <c r="A1" s="621" t="s">
        <v>48</v>
      </c>
      <c r="B1" s="557" t="s">
        <v>850</v>
      </c>
      <c r="C1" s="622"/>
      <c r="D1" s="623"/>
      <c r="E1" s="623"/>
      <c r="F1" s="624"/>
      <c r="G1" s="625"/>
      <c r="L1" s="625"/>
      <c r="Q1" s="625"/>
    </row>
    <row r="2" spans="1:19" s="626" customFormat="1">
      <c r="A2" s="621" t="s">
        <v>49</v>
      </c>
      <c r="B2" s="557" t="s">
        <v>1060</v>
      </c>
      <c r="C2" s="622"/>
      <c r="D2" s="623"/>
      <c r="E2" s="623"/>
      <c r="F2" s="627"/>
      <c r="G2" s="625"/>
      <c r="L2" s="625"/>
      <c r="Q2" s="625"/>
    </row>
    <row r="3" spans="1:19" s="626" customFormat="1">
      <c r="A3" s="621" t="s">
        <v>47</v>
      </c>
      <c r="B3" s="557" t="s">
        <v>52</v>
      </c>
      <c r="C3" s="622"/>
      <c r="D3" s="623"/>
      <c r="E3" s="623"/>
      <c r="F3" s="627"/>
      <c r="G3" s="625"/>
      <c r="L3" s="625"/>
      <c r="Q3" s="625"/>
    </row>
    <row r="4" spans="1:19" s="626" customFormat="1">
      <c r="A4" s="621" t="s">
        <v>50</v>
      </c>
      <c r="B4" s="557" t="s">
        <v>1102</v>
      </c>
      <c r="C4" s="622"/>
      <c r="D4" s="628"/>
      <c r="E4" s="623"/>
      <c r="F4" s="627"/>
      <c r="G4" s="625"/>
      <c r="H4" s="629"/>
      <c r="I4" s="629"/>
      <c r="J4" s="629"/>
      <c r="K4" s="629"/>
      <c r="L4" s="629"/>
      <c r="M4" s="629"/>
      <c r="N4" s="629"/>
      <c r="O4" s="629"/>
      <c r="P4" s="629"/>
      <c r="Q4" s="629"/>
    </row>
    <row r="5" spans="1:19" s="626" customFormat="1" ht="15.75">
      <c r="A5" s="621" t="s">
        <v>792</v>
      </c>
      <c r="B5" s="557" t="s">
        <v>71</v>
      </c>
      <c r="C5" s="625"/>
      <c r="D5" s="623"/>
      <c r="E5" s="630"/>
      <c r="F5" s="631"/>
      <c r="G5" s="563"/>
      <c r="H5" s="562"/>
      <c r="I5" s="632"/>
      <c r="J5" s="563"/>
      <c r="K5" s="632"/>
      <c r="L5" s="625"/>
      <c r="Q5" s="563"/>
    </row>
    <row r="6" spans="1:19" s="626" customFormat="1" ht="15.75" thickBot="1">
      <c r="C6" s="623"/>
      <c r="D6" s="623"/>
      <c r="E6" s="623"/>
      <c r="F6" s="627"/>
      <c r="G6" s="625"/>
      <c r="L6" s="625"/>
      <c r="Q6" s="625"/>
    </row>
    <row r="7" spans="1:19" s="626" customFormat="1" ht="18" customHeight="1">
      <c r="A7" s="4535" t="s">
        <v>1063</v>
      </c>
      <c r="B7" s="4537" t="s">
        <v>1064</v>
      </c>
      <c r="C7" s="4539" t="s">
        <v>700</v>
      </c>
      <c r="D7" s="4539"/>
      <c r="E7" s="4540"/>
      <c r="F7" s="4541" t="s">
        <v>1103</v>
      </c>
      <c r="G7" s="4543" t="s">
        <v>1104</v>
      </c>
      <c r="H7" s="4539" t="s">
        <v>55</v>
      </c>
      <c r="I7" s="4539"/>
      <c r="J7" s="4540"/>
      <c r="K7" s="4545" t="s">
        <v>1105</v>
      </c>
      <c r="L7" s="4547" t="s">
        <v>1106</v>
      </c>
      <c r="M7" s="4539" t="s">
        <v>1107</v>
      </c>
      <c r="N7" s="4539"/>
      <c r="O7" s="4540"/>
      <c r="P7" s="4545" t="s">
        <v>1108</v>
      </c>
      <c r="Q7" s="4549" t="s">
        <v>1109</v>
      </c>
    </row>
    <row r="8" spans="1:19" s="626" customFormat="1" ht="57.75" customHeight="1" thickBot="1">
      <c r="A8" s="4536"/>
      <c r="B8" s="4538"/>
      <c r="C8" s="633" t="s">
        <v>118</v>
      </c>
      <c r="D8" s="633" t="s">
        <v>115</v>
      </c>
      <c r="E8" s="633" t="s">
        <v>486</v>
      </c>
      <c r="F8" s="4542"/>
      <c r="G8" s="4544"/>
      <c r="H8" s="633" t="s">
        <v>118</v>
      </c>
      <c r="I8" s="633" t="s">
        <v>115</v>
      </c>
      <c r="J8" s="633" t="s">
        <v>486</v>
      </c>
      <c r="K8" s="4546"/>
      <c r="L8" s="4548"/>
      <c r="M8" s="633" t="s">
        <v>118</v>
      </c>
      <c r="N8" s="633" t="s">
        <v>115</v>
      </c>
      <c r="O8" s="633" t="s">
        <v>486</v>
      </c>
      <c r="P8" s="4546"/>
      <c r="Q8" s="4550"/>
    </row>
    <row r="9" spans="1:19" s="626" customFormat="1">
      <c r="A9" s="634">
        <v>13</v>
      </c>
      <c r="B9" s="635" t="s">
        <v>499</v>
      </c>
      <c r="C9" s="571"/>
      <c r="D9" s="571"/>
      <c r="E9" s="571"/>
      <c r="F9" s="636"/>
      <c r="G9" s="636"/>
      <c r="H9" s="637"/>
      <c r="I9" s="637"/>
      <c r="J9" s="637"/>
      <c r="K9" s="638"/>
      <c r="L9" s="636"/>
      <c r="M9" s="637"/>
      <c r="N9" s="637"/>
      <c r="O9" s="637"/>
      <c r="P9" s="639"/>
      <c r="Q9" s="637"/>
    </row>
    <row r="10" spans="1:19" s="626" customFormat="1">
      <c r="A10" s="640">
        <v>131</v>
      </c>
      <c r="B10" s="641" t="s">
        <v>257</v>
      </c>
      <c r="C10" s="642">
        <f>+C11</f>
        <v>0</v>
      </c>
      <c r="D10" s="642">
        <f>+D11</f>
        <v>0</v>
      </c>
      <c r="E10" s="642">
        <f>C10+D10</f>
        <v>0</v>
      </c>
      <c r="F10" s="643">
        <v>7.4999999999999997E-2</v>
      </c>
      <c r="G10" s="642">
        <f>+G11</f>
        <v>0</v>
      </c>
      <c r="H10" s="642">
        <f>+H11</f>
        <v>0</v>
      </c>
      <c r="I10" s="642">
        <f>+I11</f>
        <v>0</v>
      </c>
      <c r="J10" s="642">
        <f>H10+I10</f>
        <v>0</v>
      </c>
      <c r="K10" s="644"/>
      <c r="L10" s="642">
        <f>+L11</f>
        <v>0</v>
      </c>
      <c r="M10" s="642">
        <f>+M11</f>
        <v>0</v>
      </c>
      <c r="N10" s="642">
        <f>+N11</f>
        <v>0</v>
      </c>
      <c r="O10" s="642">
        <f>M10+N10</f>
        <v>0</v>
      </c>
      <c r="P10" s="644"/>
      <c r="Q10" s="642">
        <f>+Q11</f>
        <v>0</v>
      </c>
      <c r="S10" s="645"/>
    </row>
    <row r="11" spans="1:19" s="626" customFormat="1">
      <c r="A11" s="646">
        <v>1312</v>
      </c>
      <c r="B11" s="583" t="s">
        <v>501</v>
      </c>
      <c r="C11" s="584"/>
      <c r="D11" s="647"/>
      <c r="E11" s="642">
        <f>C11+D11</f>
        <v>0</v>
      </c>
      <c r="F11" s="643">
        <v>7.4999999999999997E-2</v>
      </c>
      <c r="G11" s="642">
        <f>+F11*E11</f>
        <v>0</v>
      </c>
      <c r="H11" s="584"/>
      <c r="I11" s="584"/>
      <c r="J11" s="642">
        <f>H11+I11</f>
        <v>0</v>
      </c>
      <c r="K11" s="644"/>
      <c r="L11" s="642">
        <f>J11*$K$9</f>
        <v>0</v>
      </c>
      <c r="M11" s="584"/>
      <c r="N11" s="584"/>
      <c r="O11" s="642">
        <f>M11+N11</f>
        <v>0</v>
      </c>
      <c r="P11" s="644"/>
      <c r="Q11" s="642">
        <f>O11*$P$9</f>
        <v>0</v>
      </c>
    </row>
    <row r="12" spans="1:19" s="626" customFormat="1">
      <c r="A12" s="640">
        <v>132</v>
      </c>
      <c r="B12" s="641" t="s">
        <v>1110</v>
      </c>
      <c r="C12" s="642">
        <f>+C13</f>
        <v>0</v>
      </c>
      <c r="D12" s="642">
        <f>+D13</f>
        <v>0</v>
      </c>
      <c r="E12" s="642">
        <f>C12+D12</f>
        <v>0</v>
      </c>
      <c r="F12" s="643">
        <v>7.4999999999999997E-2</v>
      </c>
      <c r="G12" s="642">
        <f>+G13</f>
        <v>0</v>
      </c>
      <c r="H12" s="642">
        <f>+H13</f>
        <v>0</v>
      </c>
      <c r="I12" s="642">
        <f>+I13</f>
        <v>0</v>
      </c>
      <c r="J12" s="642">
        <f>H12+I12</f>
        <v>0</v>
      </c>
      <c r="K12" s="644"/>
      <c r="L12" s="642">
        <f>+L13</f>
        <v>0</v>
      </c>
      <c r="M12" s="642">
        <f>+M13</f>
        <v>0</v>
      </c>
      <c r="N12" s="642">
        <f>+N13</f>
        <v>0</v>
      </c>
      <c r="O12" s="642">
        <f>M12+N12</f>
        <v>0</v>
      </c>
      <c r="P12" s="644"/>
      <c r="Q12" s="642">
        <f>+Q13</f>
        <v>0</v>
      </c>
    </row>
    <row r="13" spans="1:19" s="626" customFormat="1">
      <c r="A13" s="646">
        <v>1321</v>
      </c>
      <c r="B13" s="583" t="s">
        <v>505</v>
      </c>
      <c r="C13" s="647"/>
      <c r="D13" s="584"/>
      <c r="E13" s="642">
        <f>C13+D13</f>
        <v>0</v>
      </c>
      <c r="F13" s="643">
        <v>7.4999999999999997E-2</v>
      </c>
      <c r="G13" s="642">
        <f>+F13*E13</f>
        <v>0</v>
      </c>
      <c r="H13" s="584"/>
      <c r="I13" s="584"/>
      <c r="J13" s="642">
        <f>H13+I13</f>
        <v>0</v>
      </c>
      <c r="K13" s="644"/>
      <c r="L13" s="642">
        <f>J13*$K$9</f>
        <v>0</v>
      </c>
      <c r="M13" s="584"/>
      <c r="N13" s="584"/>
      <c r="O13" s="642">
        <f>M13+N13</f>
        <v>0</v>
      </c>
      <c r="P13" s="644"/>
      <c r="Q13" s="642">
        <f>O13*$P$9</f>
        <v>0</v>
      </c>
    </row>
    <row r="14" spans="1:19" s="626" customFormat="1">
      <c r="A14" s="648">
        <v>16</v>
      </c>
      <c r="B14" s="570" t="s">
        <v>506</v>
      </c>
      <c r="C14" s="644"/>
      <c r="D14" s="644"/>
      <c r="E14" s="644"/>
      <c r="F14" s="643"/>
      <c r="G14" s="644"/>
      <c r="H14" s="644"/>
      <c r="I14" s="644"/>
      <c r="J14" s="644"/>
      <c r="K14" s="644"/>
      <c r="L14" s="644"/>
      <c r="M14" s="644"/>
      <c r="N14" s="644"/>
      <c r="O14" s="644"/>
      <c r="P14" s="644"/>
      <c r="Q14" s="644"/>
    </row>
    <row r="15" spans="1:19" s="626" customFormat="1">
      <c r="A15" s="640">
        <v>161</v>
      </c>
      <c r="B15" s="641" t="s">
        <v>1111</v>
      </c>
      <c r="C15" s="642">
        <f>+C16+C18</f>
        <v>0</v>
      </c>
      <c r="D15" s="642">
        <f>+D16+D18</f>
        <v>0</v>
      </c>
      <c r="E15" s="642">
        <f t="shared" ref="E15:E28" si="0">C15+D15</f>
        <v>0</v>
      </c>
      <c r="F15" s="643"/>
      <c r="G15" s="642">
        <f>+G16+G18</f>
        <v>0</v>
      </c>
      <c r="H15" s="642">
        <f>+H16+H18</f>
        <v>0</v>
      </c>
      <c r="I15" s="642">
        <f>+I16+I18</f>
        <v>0</v>
      </c>
      <c r="J15" s="642">
        <f t="shared" ref="J15:J28" si="1">H15+I15</f>
        <v>0</v>
      </c>
      <c r="K15" s="644"/>
      <c r="L15" s="642">
        <f>+L16+L18</f>
        <v>0</v>
      </c>
      <c r="M15" s="642">
        <f>+M16+M18</f>
        <v>0</v>
      </c>
      <c r="N15" s="642">
        <f>+N16+N18</f>
        <v>0</v>
      </c>
      <c r="O15" s="642">
        <f t="shared" ref="O15:O28" si="2">M15+N15</f>
        <v>0</v>
      </c>
      <c r="P15" s="644"/>
      <c r="Q15" s="642">
        <f>+Q16+Q18</f>
        <v>0</v>
      </c>
    </row>
    <row r="16" spans="1:19" s="626" customFormat="1">
      <c r="A16" s="646">
        <v>1611</v>
      </c>
      <c r="B16" s="591" t="s">
        <v>67</v>
      </c>
      <c r="C16" s="642">
        <f>+C17</f>
        <v>0</v>
      </c>
      <c r="D16" s="642">
        <f>+D17</f>
        <v>0</v>
      </c>
      <c r="E16" s="642">
        <f t="shared" si="0"/>
        <v>0</v>
      </c>
      <c r="F16" s="643">
        <v>7.4999999999999997E-2</v>
      </c>
      <c r="G16" s="642">
        <f>+G17</f>
        <v>0</v>
      </c>
      <c r="H16" s="642">
        <f>+H17</f>
        <v>0</v>
      </c>
      <c r="I16" s="642">
        <f>+I17</f>
        <v>0</v>
      </c>
      <c r="J16" s="642">
        <f t="shared" si="1"/>
        <v>0</v>
      </c>
      <c r="K16" s="644"/>
      <c r="L16" s="642">
        <f>+L17</f>
        <v>0</v>
      </c>
      <c r="M16" s="642">
        <f>+M17</f>
        <v>0</v>
      </c>
      <c r="N16" s="642">
        <f>+N17</f>
        <v>0</v>
      </c>
      <c r="O16" s="642">
        <f t="shared" si="2"/>
        <v>0</v>
      </c>
      <c r="P16" s="644"/>
      <c r="Q16" s="642">
        <f>+Q17</f>
        <v>0</v>
      </c>
    </row>
    <row r="17" spans="1:22" s="626" customFormat="1">
      <c r="A17" s="646">
        <v>16112</v>
      </c>
      <c r="B17" s="583" t="s">
        <v>1088</v>
      </c>
      <c r="C17" s="584"/>
      <c r="D17" s="647"/>
      <c r="E17" s="642">
        <f t="shared" si="0"/>
        <v>0</v>
      </c>
      <c r="F17" s="643">
        <v>7.4999999999999997E-2</v>
      </c>
      <c r="G17" s="642">
        <f>+F17*E17</f>
        <v>0</v>
      </c>
      <c r="H17" s="584"/>
      <c r="I17" s="647"/>
      <c r="J17" s="642">
        <f t="shared" si="1"/>
        <v>0</v>
      </c>
      <c r="K17" s="644"/>
      <c r="L17" s="642">
        <f>J17*$K$9</f>
        <v>0</v>
      </c>
      <c r="M17" s="584"/>
      <c r="N17" s="647"/>
      <c r="O17" s="642">
        <f t="shared" si="2"/>
        <v>0</v>
      </c>
      <c r="P17" s="644"/>
      <c r="Q17" s="642">
        <f>O17*$P$9</f>
        <v>0</v>
      </c>
    </row>
    <row r="18" spans="1:22" s="626" customFormat="1">
      <c r="A18" s="646">
        <v>1612</v>
      </c>
      <c r="B18" s="591" t="s">
        <v>273</v>
      </c>
      <c r="C18" s="642">
        <f>+C19</f>
        <v>0</v>
      </c>
      <c r="D18" s="642">
        <f>+D19</f>
        <v>0</v>
      </c>
      <c r="E18" s="642">
        <f t="shared" si="0"/>
        <v>0</v>
      </c>
      <c r="F18" s="643"/>
      <c r="G18" s="642">
        <f>+G19</f>
        <v>0</v>
      </c>
      <c r="H18" s="642">
        <f>+H19</f>
        <v>0</v>
      </c>
      <c r="I18" s="642">
        <f>+I19</f>
        <v>0</v>
      </c>
      <c r="J18" s="642">
        <f t="shared" si="1"/>
        <v>0</v>
      </c>
      <c r="K18" s="644"/>
      <c r="L18" s="642">
        <f>+L19</f>
        <v>0</v>
      </c>
      <c r="M18" s="642">
        <f>+M19</f>
        <v>0</v>
      </c>
      <c r="N18" s="642">
        <f>+N19</f>
        <v>0</v>
      </c>
      <c r="O18" s="642">
        <f t="shared" si="2"/>
        <v>0</v>
      </c>
      <c r="P18" s="644"/>
      <c r="Q18" s="642">
        <f>+Q19</f>
        <v>0</v>
      </c>
    </row>
    <row r="19" spans="1:22" s="626" customFormat="1">
      <c r="A19" s="646">
        <v>16122</v>
      </c>
      <c r="B19" s="583" t="s">
        <v>1089</v>
      </c>
      <c r="C19" s="642">
        <f>C20+C21</f>
        <v>0</v>
      </c>
      <c r="D19" s="642">
        <f>D20+D21</f>
        <v>0</v>
      </c>
      <c r="E19" s="642">
        <f t="shared" si="0"/>
        <v>0</v>
      </c>
      <c r="F19" s="643">
        <v>7.4999999999999997E-2</v>
      </c>
      <c r="G19" s="642">
        <f>G20+G21</f>
        <v>0</v>
      </c>
      <c r="H19" s="642">
        <f>H20+H21</f>
        <v>0</v>
      </c>
      <c r="I19" s="642">
        <f>I20+I21</f>
        <v>0</v>
      </c>
      <c r="J19" s="642">
        <f t="shared" si="1"/>
        <v>0</v>
      </c>
      <c r="K19" s="644"/>
      <c r="L19" s="642">
        <f>L20+L21</f>
        <v>0</v>
      </c>
      <c r="M19" s="642">
        <f>M20+M21</f>
        <v>0</v>
      </c>
      <c r="N19" s="642">
        <f>N20+N21</f>
        <v>0</v>
      </c>
      <c r="O19" s="642">
        <f t="shared" si="2"/>
        <v>0</v>
      </c>
      <c r="P19" s="644"/>
      <c r="Q19" s="642">
        <f>Q20+Q21</f>
        <v>0</v>
      </c>
    </row>
    <row r="20" spans="1:22" s="626" customFormat="1">
      <c r="A20" s="646"/>
      <c r="B20" s="592" t="s">
        <v>1090</v>
      </c>
      <c r="C20" s="584"/>
      <c r="D20" s="584"/>
      <c r="E20" s="642">
        <f t="shared" si="0"/>
        <v>0</v>
      </c>
      <c r="F20" s="643">
        <v>7.4999999999999997E-2</v>
      </c>
      <c r="G20" s="642">
        <f>+F20*E20</f>
        <v>0</v>
      </c>
      <c r="H20" s="584"/>
      <c r="I20" s="584"/>
      <c r="J20" s="642">
        <f t="shared" si="1"/>
        <v>0</v>
      </c>
      <c r="K20" s="644"/>
      <c r="L20" s="642">
        <f>J20*$K$9</f>
        <v>0</v>
      </c>
      <c r="M20" s="584"/>
      <c r="N20" s="584"/>
      <c r="O20" s="642">
        <f t="shared" si="2"/>
        <v>0</v>
      </c>
      <c r="P20" s="644"/>
      <c r="Q20" s="642">
        <f>O20*$P$9</f>
        <v>0</v>
      </c>
    </row>
    <row r="21" spans="1:22" s="626" customFormat="1" ht="18">
      <c r="A21" s="646"/>
      <c r="B21" s="592" t="s">
        <v>1112</v>
      </c>
      <c r="C21" s="584"/>
      <c r="D21" s="584"/>
      <c r="E21" s="642">
        <f t="shared" si="0"/>
        <v>0</v>
      </c>
      <c r="F21" s="643">
        <v>0.05</v>
      </c>
      <c r="G21" s="642">
        <f>+F21*E21</f>
        <v>0</v>
      </c>
      <c r="H21" s="584"/>
      <c r="I21" s="584"/>
      <c r="J21" s="642">
        <f t="shared" si="1"/>
        <v>0</v>
      </c>
      <c r="K21" s="644"/>
      <c r="L21" s="642">
        <f>J21*$K$9</f>
        <v>0</v>
      </c>
      <c r="M21" s="584"/>
      <c r="N21" s="584"/>
      <c r="O21" s="642">
        <f t="shared" si="2"/>
        <v>0</v>
      </c>
      <c r="P21" s="644"/>
      <c r="Q21" s="642">
        <f>O21*$P$9</f>
        <v>0</v>
      </c>
    </row>
    <row r="22" spans="1:22" s="626" customFormat="1" ht="18">
      <c r="A22" s="646"/>
      <c r="B22" s="592" t="s">
        <v>1113</v>
      </c>
      <c r="C22" s="584"/>
      <c r="D22" s="584"/>
      <c r="E22" s="642">
        <f t="shared" si="0"/>
        <v>0</v>
      </c>
      <c r="F22" s="643">
        <v>0</v>
      </c>
      <c r="G22" s="649"/>
      <c r="H22" s="584"/>
      <c r="I22" s="584"/>
      <c r="J22" s="642">
        <f t="shared" si="1"/>
        <v>0</v>
      </c>
      <c r="K22" s="649"/>
      <c r="L22" s="649"/>
      <c r="M22" s="584"/>
      <c r="N22" s="584"/>
      <c r="O22" s="642">
        <f t="shared" si="2"/>
        <v>0</v>
      </c>
      <c r="P22" s="649"/>
      <c r="Q22" s="649"/>
    </row>
    <row r="23" spans="1:22" s="626" customFormat="1">
      <c r="A23" s="640">
        <v>162</v>
      </c>
      <c r="B23" s="641" t="s">
        <v>1114</v>
      </c>
      <c r="C23" s="642">
        <f>+C24+C25</f>
        <v>0</v>
      </c>
      <c r="D23" s="642">
        <f>+D24+D25</f>
        <v>0</v>
      </c>
      <c r="E23" s="642">
        <f t="shared" si="0"/>
        <v>0</v>
      </c>
      <c r="F23" s="643"/>
      <c r="G23" s="642">
        <f>+G24+G25</f>
        <v>0</v>
      </c>
      <c r="H23" s="642">
        <f>+H24+H25</f>
        <v>0</v>
      </c>
      <c r="I23" s="642">
        <f>+I24+I25</f>
        <v>0</v>
      </c>
      <c r="J23" s="642">
        <f t="shared" si="1"/>
        <v>0</v>
      </c>
      <c r="K23" s="644"/>
      <c r="L23" s="642">
        <f>+L24+L25</f>
        <v>0</v>
      </c>
      <c r="M23" s="642">
        <f>+M24+M25</f>
        <v>0</v>
      </c>
      <c r="N23" s="642">
        <f>+N24+N25</f>
        <v>0</v>
      </c>
      <c r="O23" s="642">
        <f t="shared" si="2"/>
        <v>0</v>
      </c>
      <c r="P23" s="644"/>
      <c r="Q23" s="642">
        <f>+Q24+Q25</f>
        <v>0</v>
      </c>
    </row>
    <row r="24" spans="1:22" s="626" customFormat="1">
      <c r="A24" s="646">
        <v>1621</v>
      </c>
      <c r="B24" s="591" t="s">
        <v>517</v>
      </c>
      <c r="C24" s="584"/>
      <c r="D24" s="584"/>
      <c r="E24" s="642">
        <f t="shared" si="0"/>
        <v>0</v>
      </c>
      <c r="F24" s="643">
        <v>7.4999999999999997E-2</v>
      </c>
      <c r="G24" s="642">
        <f>+F24*E24</f>
        <v>0</v>
      </c>
      <c r="H24" s="584"/>
      <c r="I24" s="584"/>
      <c r="J24" s="642">
        <f t="shared" si="1"/>
        <v>0</v>
      </c>
      <c r="K24" s="644"/>
      <c r="L24" s="642">
        <f>J24*$K$9</f>
        <v>0</v>
      </c>
      <c r="M24" s="584"/>
      <c r="N24" s="584"/>
      <c r="O24" s="642">
        <f t="shared" si="2"/>
        <v>0</v>
      </c>
      <c r="P24" s="644"/>
      <c r="Q24" s="642">
        <f>O24*$P$9</f>
        <v>0</v>
      </c>
    </row>
    <row r="25" spans="1:22" s="626" customFormat="1">
      <c r="A25" s="646">
        <v>1622</v>
      </c>
      <c r="B25" s="591" t="s">
        <v>518</v>
      </c>
      <c r="C25" s="642">
        <f>C26+C27</f>
        <v>0</v>
      </c>
      <c r="D25" s="642">
        <f>D26+D27</f>
        <v>0</v>
      </c>
      <c r="E25" s="642">
        <f t="shared" si="0"/>
        <v>0</v>
      </c>
      <c r="F25" s="643"/>
      <c r="G25" s="642">
        <f>G26+G27</f>
        <v>0</v>
      </c>
      <c r="H25" s="642">
        <f>H26+H27</f>
        <v>0</v>
      </c>
      <c r="I25" s="642">
        <f>I26+I27</f>
        <v>0</v>
      </c>
      <c r="J25" s="642">
        <f t="shared" si="1"/>
        <v>0</v>
      </c>
      <c r="K25" s="644"/>
      <c r="L25" s="642">
        <f>L26+L27</f>
        <v>0</v>
      </c>
      <c r="M25" s="642">
        <f>M26+M27</f>
        <v>0</v>
      </c>
      <c r="N25" s="642">
        <f>N26+N27</f>
        <v>0</v>
      </c>
      <c r="O25" s="642">
        <f t="shared" si="2"/>
        <v>0</v>
      </c>
      <c r="P25" s="644"/>
      <c r="Q25" s="642">
        <f>Q26+Q27</f>
        <v>0</v>
      </c>
    </row>
    <row r="26" spans="1:22" s="626" customFormat="1">
      <c r="A26" s="646"/>
      <c r="B26" s="592" t="s">
        <v>1090</v>
      </c>
      <c r="C26" s="584"/>
      <c r="D26" s="584"/>
      <c r="E26" s="642">
        <f t="shared" si="0"/>
        <v>0</v>
      </c>
      <c r="F26" s="643">
        <v>7.4999999999999997E-2</v>
      </c>
      <c r="G26" s="642">
        <f>+F26*E26</f>
        <v>0</v>
      </c>
      <c r="H26" s="584"/>
      <c r="I26" s="584"/>
      <c r="J26" s="642">
        <f t="shared" si="1"/>
        <v>0</v>
      </c>
      <c r="K26" s="644"/>
      <c r="L26" s="642">
        <f>J26*$K$9</f>
        <v>0</v>
      </c>
      <c r="M26" s="584"/>
      <c r="N26" s="584"/>
      <c r="O26" s="642">
        <f t="shared" si="2"/>
        <v>0</v>
      </c>
      <c r="P26" s="644"/>
      <c r="Q26" s="642">
        <f>O26*$P$9</f>
        <v>0</v>
      </c>
    </row>
    <row r="27" spans="1:22" s="626" customFormat="1" ht="18">
      <c r="A27" s="646"/>
      <c r="B27" s="592" t="s">
        <v>1115</v>
      </c>
      <c r="C27" s="584"/>
      <c r="D27" s="584"/>
      <c r="E27" s="642">
        <f t="shared" si="0"/>
        <v>0</v>
      </c>
      <c r="F27" s="643">
        <v>0.05</v>
      </c>
      <c r="G27" s="642">
        <f>+F27*E27</f>
        <v>0</v>
      </c>
      <c r="H27" s="584"/>
      <c r="I27" s="584"/>
      <c r="J27" s="642">
        <f t="shared" si="1"/>
        <v>0</v>
      </c>
      <c r="K27" s="644"/>
      <c r="L27" s="642">
        <f>J27*$K$9</f>
        <v>0</v>
      </c>
      <c r="M27" s="584"/>
      <c r="N27" s="584"/>
      <c r="O27" s="642">
        <f t="shared" si="2"/>
        <v>0</v>
      </c>
      <c r="P27" s="644"/>
      <c r="Q27" s="642">
        <f>O27*$P$9</f>
        <v>0</v>
      </c>
    </row>
    <row r="28" spans="1:22" s="626" customFormat="1" ht="18">
      <c r="A28" s="646"/>
      <c r="B28" s="592" t="s">
        <v>1116</v>
      </c>
      <c r="C28" s="584"/>
      <c r="D28" s="584"/>
      <c r="E28" s="642">
        <f t="shared" si="0"/>
        <v>0</v>
      </c>
      <c r="F28" s="643">
        <v>0</v>
      </c>
      <c r="G28" s="649"/>
      <c r="H28" s="584"/>
      <c r="I28" s="584"/>
      <c r="J28" s="642">
        <f t="shared" si="1"/>
        <v>0</v>
      </c>
      <c r="K28" s="649"/>
      <c r="L28" s="649"/>
      <c r="M28" s="584"/>
      <c r="N28" s="584"/>
      <c r="O28" s="642">
        <f t="shared" si="2"/>
        <v>0</v>
      </c>
      <c r="P28" s="649"/>
      <c r="Q28" s="649"/>
    </row>
    <row r="29" spans="1:22" s="626" customFormat="1">
      <c r="A29" s="648">
        <v>27</v>
      </c>
      <c r="B29" s="570" t="s">
        <v>559</v>
      </c>
      <c r="C29" s="650"/>
      <c r="D29" s="644"/>
      <c r="E29" s="650"/>
      <c r="F29" s="643"/>
      <c r="G29" s="644"/>
      <c r="H29" s="650"/>
      <c r="I29" s="644"/>
      <c r="J29" s="650"/>
      <c r="K29" s="650"/>
      <c r="L29" s="650"/>
      <c r="M29" s="650"/>
      <c r="N29" s="644"/>
      <c r="O29" s="650"/>
      <c r="P29" s="650"/>
      <c r="Q29" s="650"/>
    </row>
    <row r="30" spans="1:22" s="626" customFormat="1">
      <c r="A30" s="640">
        <v>271</v>
      </c>
      <c r="B30" s="641" t="s">
        <v>560</v>
      </c>
      <c r="C30" s="642">
        <f>+C31+C32+C33+C34+C35</f>
        <v>0</v>
      </c>
      <c r="D30" s="642">
        <f>+D31+D32+D33+D34+D35</f>
        <v>0</v>
      </c>
      <c r="E30" s="642">
        <f t="shared" ref="E30:E86" si="3">C30+D30</f>
        <v>0</v>
      </c>
      <c r="F30" s="643">
        <v>7.4999999999999997E-2</v>
      </c>
      <c r="G30" s="642">
        <f>+G31+G32+G33+G34+G35</f>
        <v>0</v>
      </c>
      <c r="H30" s="642">
        <f>+H31+H32+H33+H34+H35</f>
        <v>0</v>
      </c>
      <c r="I30" s="642">
        <f>+I31+I32+I33+I34+I35</f>
        <v>0</v>
      </c>
      <c r="J30" s="642">
        <f t="shared" ref="J30:J86" si="4">H30+I30</f>
        <v>0</v>
      </c>
      <c r="K30" s="644"/>
      <c r="L30" s="642">
        <f>+L31+L32+L33+L34+L35</f>
        <v>0</v>
      </c>
      <c r="M30" s="642">
        <f>+M31+M32+M33+M34+M35</f>
        <v>0</v>
      </c>
      <c r="N30" s="642">
        <f>+N31+N32+N33+N34+N35</f>
        <v>0</v>
      </c>
      <c r="O30" s="642">
        <f t="shared" ref="O30:O86" si="5">M30+N30</f>
        <v>0</v>
      </c>
      <c r="P30" s="644"/>
      <c r="Q30" s="642">
        <f>+Q31+Q32+Q33+Q34+Q35</f>
        <v>0</v>
      </c>
      <c r="S30" s="625"/>
      <c r="T30" s="625"/>
      <c r="U30" s="645"/>
      <c r="V30" s="645"/>
    </row>
    <row r="31" spans="1:22" s="626" customFormat="1">
      <c r="A31" s="646">
        <v>2711</v>
      </c>
      <c r="B31" s="583" t="s">
        <v>1093</v>
      </c>
      <c r="C31" s="651"/>
      <c r="D31" s="652"/>
      <c r="E31" s="642">
        <f t="shared" si="3"/>
        <v>0</v>
      </c>
      <c r="F31" s="643">
        <v>7.4999999999999997E-2</v>
      </c>
      <c r="G31" s="642">
        <f>+F31*E31</f>
        <v>0</v>
      </c>
      <c r="H31" s="651"/>
      <c r="I31" s="651"/>
      <c r="J31" s="642">
        <f t="shared" si="4"/>
        <v>0</v>
      </c>
      <c r="K31" s="644"/>
      <c r="L31" s="642">
        <f>J31*$K$9</f>
        <v>0</v>
      </c>
      <c r="M31" s="651"/>
      <c r="N31" s="651"/>
      <c r="O31" s="642">
        <f t="shared" si="5"/>
        <v>0</v>
      </c>
      <c r="P31" s="644"/>
      <c r="Q31" s="642">
        <f>O31*$P$9</f>
        <v>0</v>
      </c>
      <c r="S31" s="625"/>
      <c r="T31" s="625"/>
      <c r="U31" s="645"/>
      <c r="V31" s="645"/>
    </row>
    <row r="32" spans="1:22" s="626" customFormat="1">
      <c r="A32" s="646">
        <v>2712</v>
      </c>
      <c r="B32" s="583" t="s">
        <v>561</v>
      </c>
      <c r="C32" s="651"/>
      <c r="D32" s="652"/>
      <c r="E32" s="642">
        <f t="shared" si="3"/>
        <v>0</v>
      </c>
      <c r="F32" s="643">
        <v>7.4999999999999997E-2</v>
      </c>
      <c r="G32" s="642">
        <f>+F32*E32</f>
        <v>0</v>
      </c>
      <c r="H32" s="651"/>
      <c r="I32" s="651"/>
      <c r="J32" s="642">
        <f t="shared" si="4"/>
        <v>0</v>
      </c>
      <c r="K32" s="644"/>
      <c r="L32" s="642">
        <f>J32*$K$9</f>
        <v>0</v>
      </c>
      <c r="M32" s="651"/>
      <c r="N32" s="651"/>
      <c r="O32" s="642">
        <f t="shared" si="5"/>
        <v>0</v>
      </c>
      <c r="P32" s="644"/>
      <c r="Q32" s="642">
        <f>O32*$P$9</f>
        <v>0</v>
      </c>
      <c r="S32" s="625"/>
      <c r="T32" s="625"/>
      <c r="U32" s="645"/>
      <c r="V32" s="645"/>
    </row>
    <row r="33" spans="1:22" s="626" customFormat="1">
      <c r="A33" s="646">
        <v>2713</v>
      </c>
      <c r="B33" s="583" t="s">
        <v>562</v>
      </c>
      <c r="C33" s="651"/>
      <c r="D33" s="652"/>
      <c r="E33" s="642">
        <f t="shared" si="3"/>
        <v>0</v>
      </c>
      <c r="F33" s="643">
        <v>7.4999999999999997E-2</v>
      </c>
      <c r="G33" s="642">
        <f>+F33*E33</f>
        <v>0</v>
      </c>
      <c r="H33" s="651"/>
      <c r="I33" s="652"/>
      <c r="J33" s="642">
        <f t="shared" si="4"/>
        <v>0</v>
      </c>
      <c r="K33" s="644"/>
      <c r="L33" s="642">
        <f>J33*$K$9</f>
        <v>0</v>
      </c>
      <c r="M33" s="651"/>
      <c r="N33" s="652"/>
      <c r="O33" s="642">
        <f t="shared" si="5"/>
        <v>0</v>
      </c>
      <c r="P33" s="644"/>
      <c r="Q33" s="642">
        <f>O33*$P$9</f>
        <v>0</v>
      </c>
      <c r="S33" s="625"/>
      <c r="T33" s="625"/>
      <c r="U33" s="645"/>
      <c r="V33" s="645"/>
    </row>
    <row r="34" spans="1:22" s="626" customFormat="1">
      <c r="A34" s="646">
        <v>2714</v>
      </c>
      <c r="B34" s="583" t="s">
        <v>1094</v>
      </c>
      <c r="C34" s="651"/>
      <c r="D34" s="652"/>
      <c r="E34" s="642">
        <f t="shared" si="3"/>
        <v>0</v>
      </c>
      <c r="F34" s="643">
        <v>7.4999999999999997E-2</v>
      </c>
      <c r="G34" s="642">
        <f>+F34*E34</f>
        <v>0</v>
      </c>
      <c r="H34" s="651"/>
      <c r="I34" s="652"/>
      <c r="J34" s="642">
        <f t="shared" si="4"/>
        <v>0</v>
      </c>
      <c r="K34" s="644"/>
      <c r="L34" s="642">
        <f>J34*$K$9</f>
        <v>0</v>
      </c>
      <c r="M34" s="651"/>
      <c r="N34" s="652"/>
      <c r="O34" s="642">
        <f t="shared" si="5"/>
        <v>0</v>
      </c>
      <c r="P34" s="644"/>
      <c r="Q34" s="642">
        <f>O34*$P$9</f>
        <v>0</v>
      </c>
      <c r="S34" s="625"/>
      <c r="T34" s="625"/>
      <c r="U34" s="645"/>
      <c r="V34" s="645"/>
    </row>
    <row r="35" spans="1:22" s="626" customFormat="1">
      <c r="A35" s="646">
        <v>2717</v>
      </c>
      <c r="B35" s="583" t="s">
        <v>564</v>
      </c>
      <c r="C35" s="651"/>
      <c r="D35" s="652"/>
      <c r="E35" s="642">
        <f t="shared" si="3"/>
        <v>0</v>
      </c>
      <c r="F35" s="643">
        <v>7.4999999999999997E-2</v>
      </c>
      <c r="G35" s="642">
        <f>+F35*E35</f>
        <v>0</v>
      </c>
      <c r="H35" s="651"/>
      <c r="I35" s="652"/>
      <c r="J35" s="642">
        <f t="shared" si="4"/>
        <v>0</v>
      </c>
      <c r="K35" s="644"/>
      <c r="L35" s="642">
        <f>J35*$K$9</f>
        <v>0</v>
      </c>
      <c r="M35" s="651"/>
      <c r="N35" s="652"/>
      <c r="O35" s="642">
        <f t="shared" si="5"/>
        <v>0</v>
      </c>
      <c r="P35" s="644"/>
      <c r="Q35" s="642">
        <f>O35*$P$9</f>
        <v>0</v>
      </c>
      <c r="S35" s="625"/>
      <c r="T35" s="625"/>
      <c r="U35" s="645"/>
      <c r="V35" s="645"/>
    </row>
    <row r="36" spans="1:22" s="626" customFormat="1">
      <c r="A36" s="640">
        <v>272</v>
      </c>
      <c r="B36" s="641" t="s">
        <v>570</v>
      </c>
      <c r="C36" s="642">
        <f>+C37+C38+C39+C40+C41</f>
        <v>0</v>
      </c>
      <c r="D36" s="642">
        <f>+D37+D38+D39+D40+D41</f>
        <v>0</v>
      </c>
      <c r="E36" s="642">
        <f t="shared" si="3"/>
        <v>0</v>
      </c>
      <c r="F36" s="643">
        <v>7.4999999999999997E-2</v>
      </c>
      <c r="G36" s="642">
        <f>+G37+G38+G39+G40+G41</f>
        <v>0</v>
      </c>
      <c r="H36" s="642">
        <f>+H37+H38+H39+H40+H41</f>
        <v>0</v>
      </c>
      <c r="I36" s="642">
        <f>+I37+I38+I39+I40+I41</f>
        <v>0</v>
      </c>
      <c r="J36" s="642">
        <f t="shared" si="4"/>
        <v>0</v>
      </c>
      <c r="K36" s="644"/>
      <c r="L36" s="642">
        <f>+L37+L38+L39+L40+L41</f>
        <v>0</v>
      </c>
      <c r="M36" s="642">
        <f>+M37+M38+M39+M40+M41</f>
        <v>0</v>
      </c>
      <c r="N36" s="642">
        <f>+N37+N38+N39+N40+N41</f>
        <v>0</v>
      </c>
      <c r="O36" s="642">
        <f t="shared" si="5"/>
        <v>0</v>
      </c>
      <c r="P36" s="644"/>
      <c r="Q36" s="642">
        <f>+Q37+Q38+Q39+Q40+Q41</f>
        <v>0</v>
      </c>
      <c r="S36" s="625"/>
      <c r="T36" s="625"/>
      <c r="U36" s="645"/>
      <c r="V36" s="645"/>
    </row>
    <row r="37" spans="1:22" s="626" customFormat="1">
      <c r="A37" s="646">
        <v>2721</v>
      </c>
      <c r="B37" s="583" t="s">
        <v>1093</v>
      </c>
      <c r="C37" s="651"/>
      <c r="D37" s="652"/>
      <c r="E37" s="642">
        <f t="shared" si="3"/>
        <v>0</v>
      </c>
      <c r="F37" s="643">
        <v>7.4999999999999997E-2</v>
      </c>
      <c r="G37" s="642">
        <f>+F37*E37</f>
        <v>0</v>
      </c>
      <c r="H37" s="651"/>
      <c r="I37" s="652"/>
      <c r="J37" s="642">
        <f t="shared" si="4"/>
        <v>0</v>
      </c>
      <c r="K37" s="644"/>
      <c r="L37" s="642">
        <f>J37*$K$9</f>
        <v>0</v>
      </c>
      <c r="M37" s="651"/>
      <c r="N37" s="651"/>
      <c r="O37" s="642">
        <f t="shared" si="5"/>
        <v>0</v>
      </c>
      <c r="P37" s="644"/>
      <c r="Q37" s="642">
        <f>O37*$P$9</f>
        <v>0</v>
      </c>
      <c r="S37" s="625"/>
      <c r="T37" s="625"/>
      <c r="U37" s="645"/>
      <c r="V37" s="645"/>
    </row>
    <row r="38" spans="1:22" s="626" customFormat="1">
      <c r="A38" s="646">
        <v>2722</v>
      </c>
      <c r="B38" s="583" t="s">
        <v>561</v>
      </c>
      <c r="C38" s="651"/>
      <c r="D38" s="652"/>
      <c r="E38" s="642">
        <f t="shared" si="3"/>
        <v>0</v>
      </c>
      <c r="F38" s="643">
        <v>7.4999999999999997E-2</v>
      </c>
      <c r="G38" s="642">
        <f>+F38*E38</f>
        <v>0</v>
      </c>
      <c r="H38" s="651"/>
      <c r="I38" s="652"/>
      <c r="J38" s="642">
        <f t="shared" si="4"/>
        <v>0</v>
      </c>
      <c r="K38" s="644"/>
      <c r="L38" s="642">
        <f>J38*$K$9</f>
        <v>0</v>
      </c>
      <c r="M38" s="651"/>
      <c r="N38" s="652"/>
      <c r="O38" s="642">
        <f t="shared" si="5"/>
        <v>0</v>
      </c>
      <c r="P38" s="644"/>
      <c r="Q38" s="642">
        <f>O38*$P$9</f>
        <v>0</v>
      </c>
      <c r="S38" s="625"/>
      <c r="T38" s="625"/>
      <c r="U38" s="645"/>
      <c r="V38" s="645"/>
    </row>
    <row r="39" spans="1:22" s="626" customFormat="1">
      <c r="A39" s="646">
        <v>2723</v>
      </c>
      <c r="B39" s="583" t="s">
        <v>562</v>
      </c>
      <c r="C39" s="651"/>
      <c r="D39" s="652"/>
      <c r="E39" s="642">
        <f t="shared" si="3"/>
        <v>0</v>
      </c>
      <c r="F39" s="643">
        <v>7.4999999999999997E-2</v>
      </c>
      <c r="G39" s="642">
        <f>+F39*E39</f>
        <v>0</v>
      </c>
      <c r="H39" s="651"/>
      <c r="I39" s="652"/>
      <c r="J39" s="642">
        <f t="shared" si="4"/>
        <v>0</v>
      </c>
      <c r="K39" s="644"/>
      <c r="L39" s="642">
        <f>J39*$K$9</f>
        <v>0</v>
      </c>
      <c r="M39" s="651"/>
      <c r="N39" s="652"/>
      <c r="O39" s="642">
        <f t="shared" si="5"/>
        <v>0</v>
      </c>
      <c r="P39" s="644"/>
      <c r="Q39" s="642">
        <f>O39*$P$9</f>
        <v>0</v>
      </c>
      <c r="S39" s="625"/>
      <c r="T39" s="625"/>
      <c r="U39" s="645"/>
      <c r="V39" s="645"/>
    </row>
    <row r="40" spans="1:22" s="626" customFormat="1">
      <c r="A40" s="646">
        <v>2724</v>
      </c>
      <c r="B40" s="583" t="s">
        <v>1094</v>
      </c>
      <c r="C40" s="651"/>
      <c r="D40" s="652"/>
      <c r="E40" s="642">
        <f t="shared" si="3"/>
        <v>0</v>
      </c>
      <c r="F40" s="643">
        <v>7.4999999999999997E-2</v>
      </c>
      <c r="G40" s="642">
        <f>+F40*E40</f>
        <v>0</v>
      </c>
      <c r="H40" s="651"/>
      <c r="I40" s="652"/>
      <c r="J40" s="642">
        <f t="shared" si="4"/>
        <v>0</v>
      </c>
      <c r="K40" s="644"/>
      <c r="L40" s="642">
        <f>J40*$K$9</f>
        <v>0</v>
      </c>
      <c r="M40" s="651"/>
      <c r="N40" s="652"/>
      <c r="O40" s="642">
        <f t="shared" si="5"/>
        <v>0</v>
      </c>
      <c r="P40" s="644"/>
      <c r="Q40" s="642">
        <f>O40*$P$9</f>
        <v>0</v>
      </c>
      <c r="S40" s="625"/>
      <c r="T40" s="625"/>
      <c r="U40" s="645"/>
      <c r="V40" s="645"/>
    </row>
    <row r="41" spans="1:22" s="626" customFormat="1">
      <c r="A41" s="646">
        <v>2727</v>
      </c>
      <c r="B41" s="583" t="s">
        <v>564</v>
      </c>
      <c r="C41" s="651"/>
      <c r="D41" s="652"/>
      <c r="E41" s="642">
        <f t="shared" si="3"/>
        <v>0</v>
      </c>
      <c r="F41" s="643">
        <v>7.4999999999999997E-2</v>
      </c>
      <c r="G41" s="642">
        <f>+F41*E41</f>
        <v>0</v>
      </c>
      <c r="H41" s="651"/>
      <c r="I41" s="652"/>
      <c r="J41" s="642">
        <f t="shared" si="4"/>
        <v>0</v>
      </c>
      <c r="K41" s="644"/>
      <c r="L41" s="642">
        <f>J41*$K$9</f>
        <v>0</v>
      </c>
      <c r="M41" s="651"/>
      <c r="N41" s="652"/>
      <c r="O41" s="642">
        <f t="shared" si="5"/>
        <v>0</v>
      </c>
      <c r="P41" s="644"/>
      <c r="Q41" s="642">
        <f>O41*$P$9</f>
        <v>0</v>
      </c>
      <c r="S41" s="625"/>
      <c r="T41" s="625"/>
      <c r="U41" s="645"/>
      <c r="V41" s="645"/>
    </row>
    <row r="42" spans="1:22" s="626" customFormat="1">
      <c r="A42" s="640">
        <v>273</v>
      </c>
      <c r="B42" s="641" t="s">
        <v>1117</v>
      </c>
      <c r="C42" s="642">
        <f>C43+C47+C51+C55+C59</f>
        <v>0</v>
      </c>
      <c r="D42" s="642">
        <f>D43+D47+D51+D55+D59</f>
        <v>0</v>
      </c>
      <c r="E42" s="642">
        <f t="shared" si="3"/>
        <v>0</v>
      </c>
      <c r="F42" s="643"/>
      <c r="G42" s="642">
        <f>G43+G47+G51+G55+G59</f>
        <v>0</v>
      </c>
      <c r="H42" s="642">
        <f>H43+H47+H51+H55+H59</f>
        <v>0</v>
      </c>
      <c r="I42" s="642">
        <f>I43+I47+I51+I55+I59</f>
        <v>0</v>
      </c>
      <c r="J42" s="642">
        <f t="shared" si="4"/>
        <v>0</v>
      </c>
      <c r="K42" s="644"/>
      <c r="L42" s="642">
        <f>L43+L47+L51+L55+L59</f>
        <v>0</v>
      </c>
      <c r="M42" s="642">
        <f>M43+M47+M51+M55+M59</f>
        <v>0</v>
      </c>
      <c r="N42" s="642">
        <f>N43+N47+N51+N55+N59</f>
        <v>0</v>
      </c>
      <c r="O42" s="642">
        <f t="shared" si="5"/>
        <v>0</v>
      </c>
      <c r="P42" s="644"/>
      <c r="Q42" s="642">
        <f>Q43+Q47+Q51+Q55+Q59</f>
        <v>0</v>
      </c>
      <c r="S42" s="625"/>
      <c r="T42" s="625"/>
      <c r="U42" s="645"/>
      <c r="V42" s="645"/>
    </row>
    <row r="43" spans="1:22" s="626" customFormat="1">
      <c r="A43" s="646">
        <v>2731</v>
      </c>
      <c r="B43" s="583" t="s">
        <v>1118</v>
      </c>
      <c r="C43" s="642">
        <f>C44+C45</f>
        <v>0</v>
      </c>
      <c r="D43" s="642">
        <f>D44+D45</f>
        <v>0</v>
      </c>
      <c r="E43" s="642">
        <f t="shared" si="3"/>
        <v>0</v>
      </c>
      <c r="F43" s="643"/>
      <c r="G43" s="642">
        <f>G44+G45</f>
        <v>0</v>
      </c>
      <c r="H43" s="642">
        <f>H44+H45</f>
        <v>0</v>
      </c>
      <c r="I43" s="642">
        <f>I44+I45</f>
        <v>0</v>
      </c>
      <c r="J43" s="642">
        <f t="shared" si="4"/>
        <v>0</v>
      </c>
      <c r="K43" s="644"/>
      <c r="L43" s="642">
        <f>L44+L45</f>
        <v>0</v>
      </c>
      <c r="M43" s="642">
        <f>M44+M45</f>
        <v>0</v>
      </c>
      <c r="N43" s="642">
        <f>N44+N45</f>
        <v>0</v>
      </c>
      <c r="O43" s="642">
        <f t="shared" si="5"/>
        <v>0</v>
      </c>
      <c r="P43" s="644"/>
      <c r="Q43" s="642">
        <f>Q44+Q45</f>
        <v>0</v>
      </c>
      <c r="S43" s="625"/>
      <c r="T43" s="625"/>
      <c r="U43" s="645"/>
      <c r="V43" s="645"/>
    </row>
    <row r="44" spans="1:22" s="626" customFormat="1" ht="18">
      <c r="A44" s="646"/>
      <c r="B44" s="595" t="s">
        <v>1119</v>
      </c>
      <c r="C44" s="651"/>
      <c r="D44" s="584"/>
      <c r="E44" s="642">
        <f t="shared" si="3"/>
        <v>0</v>
      </c>
      <c r="F44" s="643">
        <v>7.4999999999999997E-2</v>
      </c>
      <c r="G44" s="642">
        <f>+F44*E44</f>
        <v>0</v>
      </c>
      <c r="H44" s="651"/>
      <c r="I44" s="652"/>
      <c r="J44" s="642">
        <f t="shared" si="4"/>
        <v>0</v>
      </c>
      <c r="K44" s="644"/>
      <c r="L44" s="642">
        <f>J44*$K$9</f>
        <v>0</v>
      </c>
      <c r="M44" s="651"/>
      <c r="N44" s="651"/>
      <c r="O44" s="642">
        <f t="shared" si="5"/>
        <v>0</v>
      </c>
      <c r="P44" s="644"/>
      <c r="Q44" s="642">
        <f>O44*$P$9</f>
        <v>0</v>
      </c>
      <c r="S44" s="625"/>
      <c r="T44" s="625"/>
      <c r="U44" s="645"/>
      <c r="V44" s="645"/>
    </row>
    <row r="45" spans="1:22" s="626" customFormat="1" ht="18">
      <c r="A45" s="646"/>
      <c r="B45" s="595" t="s">
        <v>1120</v>
      </c>
      <c r="C45" s="584"/>
      <c r="D45" s="584"/>
      <c r="E45" s="642">
        <f t="shared" si="3"/>
        <v>0</v>
      </c>
      <c r="F45" s="643">
        <v>0.05</v>
      </c>
      <c r="G45" s="642">
        <f>+F45*E45</f>
        <v>0</v>
      </c>
      <c r="H45" s="584"/>
      <c r="I45" s="584"/>
      <c r="J45" s="642">
        <f t="shared" si="4"/>
        <v>0</v>
      </c>
      <c r="K45" s="644"/>
      <c r="L45" s="642">
        <f>J45*$K$9</f>
        <v>0</v>
      </c>
      <c r="M45" s="584"/>
      <c r="N45" s="584"/>
      <c r="O45" s="642">
        <f t="shared" si="5"/>
        <v>0</v>
      </c>
      <c r="P45" s="644"/>
      <c r="Q45" s="642">
        <f>O45*$P$9</f>
        <v>0</v>
      </c>
      <c r="S45" s="625"/>
      <c r="T45" s="625"/>
      <c r="U45" s="645"/>
      <c r="V45" s="645"/>
    </row>
    <row r="46" spans="1:22" s="626" customFormat="1" ht="18">
      <c r="A46" s="646"/>
      <c r="B46" s="591" t="s">
        <v>1121</v>
      </c>
      <c r="C46" s="584"/>
      <c r="D46" s="584"/>
      <c r="E46" s="642">
        <f t="shared" si="3"/>
        <v>0</v>
      </c>
      <c r="F46" s="643">
        <v>0</v>
      </c>
      <c r="G46" s="644"/>
      <c r="H46" s="651"/>
      <c r="I46" s="652"/>
      <c r="J46" s="642">
        <f t="shared" si="4"/>
        <v>0</v>
      </c>
      <c r="K46" s="649"/>
      <c r="L46" s="649"/>
      <c r="M46" s="651"/>
      <c r="N46" s="651"/>
      <c r="O46" s="642">
        <f t="shared" si="5"/>
        <v>0</v>
      </c>
      <c r="P46" s="649"/>
      <c r="Q46" s="649"/>
      <c r="S46" s="625"/>
      <c r="T46" s="625"/>
      <c r="U46" s="645"/>
      <c r="V46" s="645"/>
    </row>
    <row r="47" spans="1:22" s="626" customFormat="1">
      <c r="A47" s="646">
        <v>2732</v>
      </c>
      <c r="B47" s="583" t="s">
        <v>561</v>
      </c>
      <c r="C47" s="642">
        <f>C48+C49</f>
        <v>0</v>
      </c>
      <c r="D47" s="642">
        <f>D48+D49</f>
        <v>0</v>
      </c>
      <c r="E47" s="642">
        <f t="shared" si="3"/>
        <v>0</v>
      </c>
      <c r="F47" s="643"/>
      <c r="G47" s="642">
        <f>G48+G49</f>
        <v>0</v>
      </c>
      <c r="H47" s="642">
        <f>H48+H49</f>
        <v>0</v>
      </c>
      <c r="I47" s="642">
        <f>I48+I49</f>
        <v>0</v>
      </c>
      <c r="J47" s="642">
        <f t="shared" si="4"/>
        <v>0</v>
      </c>
      <c r="K47" s="644"/>
      <c r="L47" s="642">
        <f>L48+L49</f>
        <v>0</v>
      </c>
      <c r="M47" s="642">
        <f>M48+M49</f>
        <v>0</v>
      </c>
      <c r="N47" s="642">
        <f>N48+N49</f>
        <v>0</v>
      </c>
      <c r="O47" s="642">
        <f t="shared" si="5"/>
        <v>0</v>
      </c>
      <c r="P47" s="644"/>
      <c r="Q47" s="642">
        <f>Q48+Q49</f>
        <v>0</v>
      </c>
      <c r="S47" s="625"/>
      <c r="T47" s="625"/>
      <c r="U47" s="645"/>
      <c r="V47" s="645"/>
    </row>
    <row r="48" spans="1:22" s="626" customFormat="1" ht="18">
      <c r="A48" s="646"/>
      <c r="B48" s="595" t="s">
        <v>1122</v>
      </c>
      <c r="C48" s="651"/>
      <c r="D48" s="584"/>
      <c r="E48" s="642">
        <f t="shared" si="3"/>
        <v>0</v>
      </c>
      <c r="F48" s="643">
        <v>7.4999999999999997E-2</v>
      </c>
      <c r="G48" s="642">
        <f>+F48*E48</f>
        <v>0</v>
      </c>
      <c r="H48" s="651"/>
      <c r="I48" s="651"/>
      <c r="J48" s="642">
        <f t="shared" si="4"/>
        <v>0</v>
      </c>
      <c r="K48" s="644"/>
      <c r="L48" s="642">
        <f>J48*$K$9</f>
        <v>0</v>
      </c>
      <c r="M48" s="651"/>
      <c r="N48" s="652"/>
      <c r="O48" s="642">
        <f t="shared" si="5"/>
        <v>0</v>
      </c>
      <c r="P48" s="644"/>
      <c r="Q48" s="642">
        <f>O48*$P$9</f>
        <v>0</v>
      </c>
      <c r="S48" s="625"/>
      <c r="T48" s="625"/>
      <c r="U48" s="645"/>
      <c r="V48" s="645"/>
    </row>
    <row r="49" spans="1:94" s="653" customFormat="1" ht="18">
      <c r="A49" s="646"/>
      <c r="B49" s="595" t="s">
        <v>1123</v>
      </c>
      <c r="C49" s="584"/>
      <c r="D49" s="584"/>
      <c r="E49" s="642">
        <f t="shared" si="3"/>
        <v>0</v>
      </c>
      <c r="F49" s="643">
        <v>0.05</v>
      </c>
      <c r="G49" s="642">
        <f>+F49*E49</f>
        <v>0</v>
      </c>
      <c r="H49" s="584"/>
      <c r="I49" s="584"/>
      <c r="J49" s="642">
        <f t="shared" si="4"/>
        <v>0</v>
      </c>
      <c r="K49" s="644"/>
      <c r="L49" s="642">
        <f>J49*$K$9</f>
        <v>0</v>
      </c>
      <c r="M49" s="584"/>
      <c r="N49" s="584"/>
      <c r="O49" s="642">
        <f t="shared" si="5"/>
        <v>0</v>
      </c>
      <c r="P49" s="644"/>
      <c r="Q49" s="642">
        <f>O49*$P$9</f>
        <v>0</v>
      </c>
      <c r="R49" s="626"/>
      <c r="S49" s="625"/>
      <c r="T49" s="625"/>
      <c r="U49" s="645"/>
      <c r="V49" s="645"/>
      <c r="W49" s="626"/>
      <c r="X49" s="626"/>
      <c r="Y49" s="626"/>
      <c r="Z49" s="626"/>
      <c r="AA49" s="626"/>
      <c r="AB49" s="626"/>
      <c r="AC49" s="626"/>
      <c r="AD49" s="626"/>
      <c r="AE49" s="626"/>
      <c r="AF49" s="626"/>
      <c r="AG49" s="626"/>
      <c r="AH49" s="626"/>
      <c r="AI49" s="626"/>
      <c r="AJ49" s="626"/>
      <c r="AK49" s="626"/>
      <c r="AL49" s="626"/>
      <c r="AM49" s="626"/>
      <c r="AN49" s="626"/>
      <c r="AO49" s="626"/>
      <c r="AP49" s="626"/>
      <c r="AQ49" s="626"/>
      <c r="AR49" s="626"/>
      <c r="AS49" s="626"/>
      <c r="AT49" s="626"/>
      <c r="AU49" s="626"/>
      <c r="AV49" s="626"/>
      <c r="AW49" s="626"/>
      <c r="AX49" s="626"/>
      <c r="AY49" s="626"/>
      <c r="AZ49" s="626"/>
      <c r="BA49" s="626"/>
      <c r="BB49" s="626"/>
      <c r="BC49" s="626"/>
      <c r="BD49" s="626"/>
      <c r="BE49" s="626"/>
      <c r="BF49" s="626"/>
      <c r="BG49" s="626"/>
      <c r="BH49" s="626"/>
      <c r="BI49" s="626"/>
      <c r="BJ49" s="626"/>
      <c r="BK49" s="626"/>
      <c r="BL49" s="626"/>
      <c r="BM49" s="626"/>
      <c r="BN49" s="626"/>
      <c r="BO49" s="626"/>
      <c r="BP49" s="626"/>
      <c r="BQ49" s="626"/>
      <c r="BR49" s="626"/>
      <c r="BS49" s="626"/>
      <c r="BT49" s="626"/>
      <c r="BU49" s="626"/>
      <c r="BV49" s="626"/>
      <c r="BW49" s="626"/>
      <c r="BX49" s="626"/>
      <c r="BY49" s="626"/>
      <c r="BZ49" s="626"/>
      <c r="CA49" s="626"/>
      <c r="CB49" s="626"/>
      <c r="CC49" s="626"/>
      <c r="CD49" s="626"/>
      <c r="CE49" s="626"/>
      <c r="CF49" s="626"/>
      <c r="CG49" s="626"/>
      <c r="CH49" s="626"/>
      <c r="CI49" s="626"/>
      <c r="CJ49" s="626"/>
      <c r="CK49" s="626"/>
      <c r="CL49" s="626"/>
      <c r="CM49" s="626"/>
      <c r="CN49" s="626"/>
      <c r="CO49" s="626"/>
      <c r="CP49" s="626"/>
    </row>
    <row r="50" spans="1:94" s="653" customFormat="1" ht="18">
      <c r="A50" s="646"/>
      <c r="B50" s="591" t="s">
        <v>1124</v>
      </c>
      <c r="C50" s="651"/>
      <c r="D50" s="584"/>
      <c r="E50" s="642">
        <f t="shared" si="3"/>
        <v>0</v>
      </c>
      <c r="F50" s="643">
        <v>0</v>
      </c>
      <c r="G50" s="644"/>
      <c r="H50" s="651"/>
      <c r="I50" s="652"/>
      <c r="J50" s="642">
        <f t="shared" si="4"/>
        <v>0</v>
      </c>
      <c r="K50" s="649"/>
      <c r="L50" s="649"/>
      <c r="M50" s="651"/>
      <c r="N50" s="652"/>
      <c r="O50" s="642">
        <f t="shared" si="5"/>
        <v>0</v>
      </c>
      <c r="P50" s="649"/>
      <c r="Q50" s="649"/>
      <c r="R50" s="626"/>
      <c r="S50" s="625"/>
      <c r="T50" s="625"/>
      <c r="U50" s="645"/>
      <c r="V50" s="645"/>
      <c r="W50" s="626"/>
      <c r="X50" s="626"/>
      <c r="Y50" s="626"/>
      <c r="Z50" s="626"/>
      <c r="AA50" s="626"/>
      <c r="AB50" s="626"/>
      <c r="AC50" s="626"/>
      <c r="AD50" s="626"/>
      <c r="AE50" s="626"/>
      <c r="AF50" s="626"/>
      <c r="AG50" s="626"/>
      <c r="AH50" s="626"/>
      <c r="AI50" s="626"/>
      <c r="AJ50" s="626"/>
      <c r="AK50" s="626"/>
      <c r="AL50" s="626"/>
      <c r="AM50" s="626"/>
      <c r="AN50" s="626"/>
      <c r="AO50" s="626"/>
      <c r="AP50" s="626"/>
      <c r="AQ50" s="626"/>
      <c r="AR50" s="626"/>
      <c r="AS50" s="626"/>
      <c r="AT50" s="626"/>
      <c r="AU50" s="626"/>
      <c r="AV50" s="626"/>
      <c r="AW50" s="626"/>
      <c r="AX50" s="626"/>
      <c r="AY50" s="626"/>
      <c r="AZ50" s="626"/>
      <c r="BA50" s="626"/>
      <c r="BB50" s="626"/>
      <c r="BC50" s="626"/>
      <c r="BD50" s="626"/>
      <c r="BE50" s="626"/>
      <c r="BF50" s="626"/>
      <c r="BG50" s="626"/>
      <c r="BH50" s="626"/>
      <c r="BI50" s="626"/>
      <c r="BJ50" s="626"/>
      <c r="BK50" s="626"/>
      <c r="BL50" s="626"/>
      <c r="BM50" s="626"/>
      <c r="BN50" s="626"/>
      <c r="BO50" s="626"/>
      <c r="BP50" s="626"/>
      <c r="BQ50" s="626"/>
      <c r="BR50" s="626"/>
      <c r="BS50" s="626"/>
      <c r="BT50" s="626"/>
      <c r="BU50" s="626"/>
      <c r="BV50" s="626"/>
      <c r="BW50" s="626"/>
      <c r="BX50" s="626"/>
      <c r="BY50" s="626"/>
      <c r="BZ50" s="626"/>
      <c r="CA50" s="626"/>
      <c r="CB50" s="626"/>
      <c r="CC50" s="626"/>
      <c r="CD50" s="626"/>
      <c r="CE50" s="626"/>
      <c r="CF50" s="626"/>
      <c r="CG50" s="626"/>
      <c r="CH50" s="626"/>
      <c r="CI50" s="626"/>
      <c r="CJ50" s="626"/>
      <c r="CK50" s="626"/>
      <c r="CL50" s="626"/>
      <c r="CM50" s="626"/>
      <c r="CN50" s="626"/>
      <c r="CO50" s="626"/>
      <c r="CP50" s="626"/>
    </row>
    <row r="51" spans="1:94" s="653" customFormat="1">
      <c r="A51" s="646">
        <v>2733</v>
      </c>
      <c r="B51" s="583" t="s">
        <v>562</v>
      </c>
      <c r="C51" s="642">
        <f>C52+C53</f>
        <v>0</v>
      </c>
      <c r="D51" s="642">
        <f>D52+D53</f>
        <v>0</v>
      </c>
      <c r="E51" s="642">
        <f t="shared" si="3"/>
        <v>0</v>
      </c>
      <c r="F51" s="643"/>
      <c r="G51" s="642">
        <f>G52+G53</f>
        <v>0</v>
      </c>
      <c r="H51" s="642">
        <f>H52+H53</f>
        <v>0</v>
      </c>
      <c r="I51" s="642">
        <f>I52+I53</f>
        <v>0</v>
      </c>
      <c r="J51" s="642">
        <f t="shared" si="4"/>
        <v>0</v>
      </c>
      <c r="K51" s="644"/>
      <c r="L51" s="642">
        <f>L52+L53</f>
        <v>0</v>
      </c>
      <c r="M51" s="642">
        <f>M52+M53</f>
        <v>0</v>
      </c>
      <c r="N51" s="642">
        <f>N52+N53</f>
        <v>0</v>
      </c>
      <c r="O51" s="642">
        <f t="shared" si="5"/>
        <v>0</v>
      </c>
      <c r="P51" s="644"/>
      <c r="Q51" s="642">
        <f>Q52+Q53</f>
        <v>0</v>
      </c>
      <c r="R51" s="626"/>
      <c r="S51" s="625"/>
      <c r="T51" s="625"/>
      <c r="U51" s="645"/>
      <c r="V51" s="645"/>
      <c r="W51" s="626"/>
      <c r="X51" s="626"/>
      <c r="Y51" s="626"/>
      <c r="Z51" s="626"/>
      <c r="AA51" s="626"/>
      <c r="AB51" s="626"/>
      <c r="AC51" s="626"/>
      <c r="AD51" s="626"/>
      <c r="AE51" s="626"/>
      <c r="AF51" s="626"/>
      <c r="AG51" s="626"/>
      <c r="AH51" s="626"/>
      <c r="AI51" s="626"/>
      <c r="AJ51" s="626"/>
      <c r="AK51" s="626"/>
      <c r="AL51" s="626"/>
      <c r="AM51" s="626"/>
      <c r="AN51" s="626"/>
      <c r="AO51" s="626"/>
      <c r="AP51" s="626"/>
      <c r="AQ51" s="626"/>
      <c r="AR51" s="626"/>
      <c r="AS51" s="626"/>
      <c r="AT51" s="626"/>
      <c r="AU51" s="626"/>
      <c r="AV51" s="626"/>
      <c r="AW51" s="626"/>
      <c r="AX51" s="626"/>
      <c r="AY51" s="626"/>
      <c r="AZ51" s="626"/>
      <c r="BA51" s="626"/>
      <c r="BB51" s="626"/>
      <c r="BC51" s="626"/>
      <c r="BD51" s="626"/>
      <c r="BE51" s="626"/>
      <c r="BF51" s="626"/>
      <c r="BG51" s="626"/>
      <c r="BH51" s="626"/>
      <c r="BI51" s="626"/>
      <c r="BJ51" s="626"/>
      <c r="BK51" s="626"/>
      <c r="BL51" s="626"/>
      <c r="BM51" s="626"/>
      <c r="BN51" s="626"/>
      <c r="BO51" s="626"/>
      <c r="BP51" s="626"/>
      <c r="BQ51" s="626"/>
      <c r="BR51" s="626"/>
      <c r="BS51" s="626"/>
      <c r="BT51" s="626"/>
      <c r="BU51" s="626"/>
      <c r="BV51" s="626"/>
      <c r="BW51" s="626"/>
      <c r="BX51" s="626"/>
      <c r="BY51" s="626"/>
      <c r="BZ51" s="626"/>
      <c r="CA51" s="626"/>
      <c r="CB51" s="626"/>
      <c r="CC51" s="626"/>
      <c r="CD51" s="626"/>
      <c r="CE51" s="626"/>
      <c r="CF51" s="626"/>
      <c r="CG51" s="626"/>
      <c r="CH51" s="626"/>
      <c r="CI51" s="626"/>
      <c r="CJ51" s="626"/>
      <c r="CK51" s="626"/>
      <c r="CL51" s="626"/>
      <c r="CM51" s="626"/>
      <c r="CN51" s="626"/>
      <c r="CO51" s="626"/>
      <c r="CP51" s="626"/>
    </row>
    <row r="52" spans="1:94" s="653" customFormat="1" ht="18">
      <c r="A52" s="646"/>
      <c r="B52" s="595" t="s">
        <v>1125</v>
      </c>
      <c r="C52" s="651"/>
      <c r="D52" s="584"/>
      <c r="E52" s="642">
        <f t="shared" si="3"/>
        <v>0</v>
      </c>
      <c r="F52" s="643">
        <v>7.4999999999999997E-2</v>
      </c>
      <c r="G52" s="642">
        <f>+F52*E52</f>
        <v>0</v>
      </c>
      <c r="H52" s="651"/>
      <c r="I52" s="651"/>
      <c r="J52" s="642">
        <f t="shared" si="4"/>
        <v>0</v>
      </c>
      <c r="K52" s="644"/>
      <c r="L52" s="642">
        <f>J52*$K$9</f>
        <v>0</v>
      </c>
      <c r="M52" s="651"/>
      <c r="N52" s="652"/>
      <c r="O52" s="642">
        <f t="shared" si="5"/>
        <v>0</v>
      </c>
      <c r="P52" s="644"/>
      <c r="Q52" s="642">
        <f>O52*$P$9</f>
        <v>0</v>
      </c>
      <c r="R52" s="626"/>
      <c r="S52" s="625"/>
      <c r="T52" s="625"/>
      <c r="U52" s="645"/>
      <c r="V52" s="645"/>
      <c r="W52" s="626"/>
      <c r="X52" s="626"/>
      <c r="Y52" s="626"/>
      <c r="Z52" s="626"/>
      <c r="AA52" s="626"/>
      <c r="AB52" s="626"/>
      <c r="AC52" s="626"/>
      <c r="AD52" s="626"/>
      <c r="AE52" s="626"/>
      <c r="AF52" s="626"/>
      <c r="AG52" s="626"/>
      <c r="AH52" s="626"/>
      <c r="AI52" s="626"/>
      <c r="AJ52" s="626"/>
      <c r="AK52" s="626"/>
      <c r="AL52" s="626"/>
      <c r="AM52" s="626"/>
      <c r="AN52" s="626"/>
      <c r="AO52" s="626"/>
      <c r="AP52" s="626"/>
      <c r="AQ52" s="626"/>
      <c r="AR52" s="626"/>
      <c r="AS52" s="626"/>
      <c r="AT52" s="626"/>
      <c r="AU52" s="626"/>
      <c r="AV52" s="626"/>
      <c r="AW52" s="626"/>
      <c r="AX52" s="626"/>
      <c r="AY52" s="626"/>
      <c r="AZ52" s="626"/>
      <c r="BA52" s="626"/>
      <c r="BB52" s="626"/>
      <c r="BC52" s="626"/>
      <c r="BD52" s="626"/>
      <c r="BE52" s="626"/>
      <c r="BF52" s="626"/>
      <c r="BG52" s="626"/>
      <c r="BH52" s="626"/>
      <c r="BI52" s="626"/>
      <c r="BJ52" s="626"/>
      <c r="BK52" s="626"/>
      <c r="BL52" s="626"/>
      <c r="BM52" s="626"/>
      <c r="BN52" s="626"/>
      <c r="BO52" s="626"/>
      <c r="BP52" s="626"/>
      <c r="BQ52" s="626"/>
      <c r="BR52" s="626"/>
      <c r="BS52" s="626"/>
      <c r="BT52" s="626"/>
      <c r="BU52" s="626"/>
      <c r="BV52" s="626"/>
      <c r="BW52" s="626"/>
      <c r="BX52" s="626"/>
      <c r="BY52" s="626"/>
      <c r="BZ52" s="626"/>
      <c r="CA52" s="626"/>
      <c r="CB52" s="626"/>
      <c r="CC52" s="626"/>
      <c r="CD52" s="626"/>
      <c r="CE52" s="626"/>
      <c r="CF52" s="626"/>
      <c r="CG52" s="626"/>
      <c r="CH52" s="626"/>
      <c r="CI52" s="626"/>
      <c r="CJ52" s="626"/>
      <c r="CK52" s="626"/>
      <c r="CL52" s="626"/>
      <c r="CM52" s="626"/>
      <c r="CN52" s="626"/>
      <c r="CO52" s="626"/>
      <c r="CP52" s="626"/>
    </row>
    <row r="53" spans="1:94" s="653" customFormat="1" ht="18">
      <c r="A53" s="646"/>
      <c r="B53" s="595" t="s">
        <v>1126</v>
      </c>
      <c r="C53" s="584"/>
      <c r="D53" s="584"/>
      <c r="E53" s="642">
        <f t="shared" si="3"/>
        <v>0</v>
      </c>
      <c r="F53" s="643">
        <v>0.05</v>
      </c>
      <c r="G53" s="642">
        <f>+F53*E53</f>
        <v>0</v>
      </c>
      <c r="H53" s="584"/>
      <c r="I53" s="584"/>
      <c r="J53" s="642">
        <f t="shared" si="4"/>
        <v>0</v>
      </c>
      <c r="K53" s="644"/>
      <c r="L53" s="642">
        <f>J53*$K$9</f>
        <v>0</v>
      </c>
      <c r="M53" s="584"/>
      <c r="N53" s="584"/>
      <c r="O53" s="642">
        <f t="shared" si="5"/>
        <v>0</v>
      </c>
      <c r="P53" s="644"/>
      <c r="Q53" s="642">
        <f>O53*$P$9</f>
        <v>0</v>
      </c>
      <c r="R53" s="626"/>
      <c r="S53" s="626"/>
      <c r="T53" s="626"/>
      <c r="U53" s="626"/>
      <c r="V53" s="626"/>
      <c r="W53" s="626"/>
      <c r="X53" s="626"/>
      <c r="Y53" s="626"/>
      <c r="Z53" s="626"/>
      <c r="AA53" s="626"/>
      <c r="AB53" s="626"/>
      <c r="AC53" s="626"/>
      <c r="AD53" s="626"/>
      <c r="AE53" s="626"/>
      <c r="AF53" s="626"/>
      <c r="AG53" s="626"/>
      <c r="AH53" s="626"/>
      <c r="AI53" s="626"/>
      <c r="AJ53" s="626"/>
      <c r="AK53" s="626"/>
      <c r="AL53" s="626"/>
      <c r="AM53" s="626"/>
      <c r="AN53" s="626"/>
      <c r="AO53" s="626"/>
      <c r="AP53" s="626"/>
      <c r="AQ53" s="626"/>
      <c r="AR53" s="626"/>
      <c r="AS53" s="626"/>
      <c r="AT53" s="626"/>
      <c r="AU53" s="626"/>
      <c r="AV53" s="626"/>
      <c r="AW53" s="626"/>
      <c r="AX53" s="626"/>
      <c r="AY53" s="626"/>
      <c r="AZ53" s="626"/>
      <c r="BA53" s="626"/>
      <c r="BB53" s="626"/>
      <c r="BC53" s="626"/>
      <c r="BD53" s="626"/>
      <c r="BE53" s="626"/>
      <c r="BF53" s="626"/>
      <c r="BG53" s="626"/>
      <c r="BH53" s="626"/>
      <c r="BI53" s="626"/>
      <c r="BJ53" s="626"/>
      <c r="BK53" s="626"/>
      <c r="BL53" s="626"/>
      <c r="BM53" s="626"/>
      <c r="BN53" s="626"/>
      <c r="BO53" s="626"/>
      <c r="BP53" s="626"/>
      <c r="BQ53" s="626"/>
      <c r="BR53" s="626"/>
      <c r="BS53" s="626"/>
      <c r="BT53" s="626"/>
      <c r="BU53" s="626"/>
      <c r="BV53" s="626"/>
      <c r="BW53" s="626"/>
      <c r="BX53" s="626"/>
      <c r="BY53" s="626"/>
      <c r="BZ53" s="626"/>
      <c r="CA53" s="626"/>
      <c r="CB53" s="626"/>
      <c r="CC53" s="626"/>
      <c r="CD53" s="626"/>
      <c r="CE53" s="626"/>
      <c r="CF53" s="626"/>
      <c r="CG53" s="626"/>
      <c r="CH53" s="626"/>
      <c r="CI53" s="626"/>
      <c r="CJ53" s="626"/>
      <c r="CK53" s="626"/>
      <c r="CL53" s="626"/>
      <c r="CM53" s="626"/>
      <c r="CN53" s="626"/>
      <c r="CO53" s="626"/>
      <c r="CP53" s="626"/>
    </row>
    <row r="54" spans="1:94" s="653" customFormat="1" ht="18" customHeight="1">
      <c r="A54" s="646"/>
      <c r="B54" s="591" t="s">
        <v>1127</v>
      </c>
      <c r="C54" s="584"/>
      <c r="D54" s="584"/>
      <c r="E54" s="642">
        <f t="shared" si="3"/>
        <v>0</v>
      </c>
      <c r="F54" s="643">
        <v>0</v>
      </c>
      <c r="G54" s="644"/>
      <c r="H54" s="584"/>
      <c r="I54" s="584"/>
      <c r="J54" s="642">
        <f t="shared" si="4"/>
        <v>0</v>
      </c>
      <c r="K54" s="649"/>
      <c r="L54" s="649"/>
      <c r="M54" s="651"/>
      <c r="N54" s="652"/>
      <c r="O54" s="642">
        <f t="shared" si="5"/>
        <v>0</v>
      </c>
      <c r="P54" s="649"/>
      <c r="Q54" s="649"/>
      <c r="R54" s="626"/>
      <c r="S54" s="626"/>
      <c r="T54" s="626"/>
      <c r="U54" s="626"/>
      <c r="V54" s="626"/>
      <c r="W54" s="626"/>
      <c r="X54" s="626"/>
      <c r="Y54" s="626"/>
      <c r="Z54" s="626"/>
      <c r="AA54" s="626"/>
      <c r="AB54" s="626"/>
      <c r="AC54" s="626"/>
      <c r="AD54" s="626"/>
      <c r="AE54" s="626"/>
      <c r="AF54" s="626"/>
      <c r="AG54" s="626"/>
      <c r="AH54" s="626"/>
      <c r="AI54" s="626"/>
      <c r="AJ54" s="626"/>
      <c r="AK54" s="626"/>
      <c r="AL54" s="626"/>
      <c r="AM54" s="626"/>
      <c r="AN54" s="626"/>
      <c r="AO54" s="626"/>
      <c r="AP54" s="626"/>
      <c r="AQ54" s="626"/>
      <c r="AR54" s="626"/>
      <c r="AS54" s="626"/>
      <c r="AT54" s="626"/>
      <c r="AU54" s="626"/>
      <c r="AV54" s="626"/>
      <c r="AW54" s="626"/>
      <c r="AX54" s="626"/>
      <c r="AY54" s="626"/>
      <c r="AZ54" s="626"/>
      <c r="BA54" s="626"/>
      <c r="BB54" s="626"/>
      <c r="BC54" s="626"/>
      <c r="BD54" s="626"/>
      <c r="BE54" s="626"/>
      <c r="BF54" s="626"/>
      <c r="BG54" s="626"/>
      <c r="BH54" s="626"/>
      <c r="BI54" s="626"/>
      <c r="BJ54" s="626"/>
      <c r="BK54" s="626"/>
      <c r="BL54" s="626"/>
      <c r="BM54" s="626"/>
      <c r="BN54" s="626"/>
      <c r="BO54" s="626"/>
      <c r="BP54" s="626"/>
      <c r="BQ54" s="626"/>
      <c r="BR54" s="626"/>
      <c r="BS54" s="626"/>
      <c r="BT54" s="626"/>
      <c r="BU54" s="626"/>
      <c r="BV54" s="626"/>
      <c r="BW54" s="626"/>
      <c r="BX54" s="626"/>
      <c r="BY54" s="626"/>
      <c r="BZ54" s="626"/>
      <c r="CA54" s="626"/>
      <c r="CB54" s="626"/>
      <c r="CC54" s="626"/>
      <c r="CD54" s="626"/>
      <c r="CE54" s="626"/>
      <c r="CF54" s="626"/>
      <c r="CG54" s="626"/>
      <c r="CH54" s="626"/>
      <c r="CI54" s="626"/>
      <c r="CJ54" s="626"/>
      <c r="CK54" s="626"/>
      <c r="CL54" s="626"/>
      <c r="CM54" s="626"/>
      <c r="CN54" s="626"/>
      <c r="CO54" s="626"/>
      <c r="CP54" s="626"/>
    </row>
    <row r="55" spans="1:94" s="656" customFormat="1">
      <c r="A55" s="654">
        <v>2734</v>
      </c>
      <c r="B55" s="655" t="s">
        <v>1094</v>
      </c>
      <c r="C55" s="642">
        <f>C56+C57</f>
        <v>0</v>
      </c>
      <c r="D55" s="642">
        <f>D56+D57</f>
        <v>0</v>
      </c>
      <c r="E55" s="642">
        <f t="shared" si="3"/>
        <v>0</v>
      </c>
      <c r="F55" s="643"/>
      <c r="G55" s="642">
        <f>G56+G57</f>
        <v>0</v>
      </c>
      <c r="H55" s="642">
        <f>H56+H57</f>
        <v>0</v>
      </c>
      <c r="I55" s="642">
        <f>I56+I57</f>
        <v>0</v>
      </c>
      <c r="J55" s="642">
        <f t="shared" si="4"/>
        <v>0</v>
      </c>
      <c r="K55" s="644"/>
      <c r="L55" s="642">
        <f>L56+L57</f>
        <v>0</v>
      </c>
      <c r="M55" s="642">
        <f>M56+M57</f>
        <v>0</v>
      </c>
      <c r="N55" s="642">
        <f>N56+N57</f>
        <v>0</v>
      </c>
      <c r="O55" s="642">
        <f t="shared" si="5"/>
        <v>0</v>
      </c>
      <c r="P55" s="644"/>
      <c r="Q55" s="642">
        <f>Q56+Q57</f>
        <v>0</v>
      </c>
      <c r="R55" s="626"/>
      <c r="S55" s="626"/>
      <c r="T55" s="626"/>
      <c r="U55" s="626"/>
      <c r="V55" s="626"/>
      <c r="W55" s="626"/>
      <c r="X55" s="626"/>
      <c r="Y55" s="626"/>
      <c r="Z55" s="626"/>
      <c r="AA55" s="626"/>
      <c r="AB55" s="626"/>
      <c r="AC55" s="626"/>
      <c r="AD55" s="626"/>
      <c r="AE55" s="626"/>
      <c r="AF55" s="626"/>
      <c r="AG55" s="626"/>
      <c r="AH55" s="626"/>
      <c r="AI55" s="626"/>
      <c r="AJ55" s="626"/>
      <c r="AK55" s="626"/>
      <c r="AL55" s="626"/>
      <c r="AM55" s="626"/>
      <c r="AN55" s="626"/>
      <c r="AO55" s="626"/>
      <c r="AP55" s="626"/>
      <c r="AQ55" s="626"/>
      <c r="AR55" s="626"/>
      <c r="AS55" s="626"/>
      <c r="AT55" s="626"/>
      <c r="AU55" s="626"/>
      <c r="AV55" s="626"/>
      <c r="AW55" s="626"/>
      <c r="AX55" s="626"/>
      <c r="AY55" s="626"/>
      <c r="AZ55" s="626"/>
      <c r="BA55" s="626"/>
      <c r="BB55" s="626"/>
      <c r="BC55" s="626"/>
      <c r="BD55" s="626"/>
      <c r="BE55" s="626"/>
      <c r="BF55" s="626"/>
      <c r="BG55" s="626"/>
      <c r="BH55" s="626"/>
      <c r="BI55" s="626"/>
      <c r="BJ55" s="626"/>
      <c r="BK55" s="626"/>
      <c r="BL55" s="626"/>
      <c r="BM55" s="626"/>
      <c r="BN55" s="626"/>
      <c r="BO55" s="626"/>
      <c r="BP55" s="626"/>
      <c r="BQ55" s="626"/>
      <c r="BR55" s="626"/>
      <c r="BS55" s="626"/>
      <c r="BT55" s="626"/>
      <c r="BU55" s="626"/>
      <c r="BV55" s="626"/>
      <c r="BW55" s="626"/>
      <c r="BX55" s="626"/>
      <c r="BY55" s="626"/>
      <c r="BZ55" s="626"/>
      <c r="CA55" s="626"/>
      <c r="CB55" s="626"/>
      <c r="CC55" s="626"/>
      <c r="CD55" s="626"/>
      <c r="CE55" s="626"/>
      <c r="CF55" s="626"/>
      <c r="CG55" s="626"/>
      <c r="CH55" s="626"/>
      <c r="CI55" s="626"/>
      <c r="CJ55" s="626"/>
      <c r="CK55" s="626"/>
      <c r="CL55" s="626"/>
      <c r="CM55" s="626"/>
      <c r="CN55" s="626"/>
      <c r="CO55" s="626"/>
      <c r="CP55" s="626"/>
    </row>
    <row r="56" spans="1:94" s="656" customFormat="1" ht="18">
      <c r="A56" s="654"/>
      <c r="B56" s="595" t="s">
        <v>1119</v>
      </c>
      <c r="C56" s="651"/>
      <c r="D56" s="584"/>
      <c r="E56" s="642">
        <f t="shared" si="3"/>
        <v>0</v>
      </c>
      <c r="F56" s="643">
        <v>7.4999999999999997E-2</v>
      </c>
      <c r="G56" s="642">
        <f>+F56*E56</f>
        <v>0</v>
      </c>
      <c r="H56" s="651"/>
      <c r="I56" s="652"/>
      <c r="J56" s="642">
        <f t="shared" si="4"/>
        <v>0</v>
      </c>
      <c r="K56" s="644"/>
      <c r="L56" s="642">
        <f>J56*$K$9</f>
        <v>0</v>
      </c>
      <c r="M56" s="651"/>
      <c r="N56" s="652"/>
      <c r="O56" s="642">
        <f t="shared" si="5"/>
        <v>0</v>
      </c>
      <c r="P56" s="644"/>
      <c r="Q56" s="642">
        <f>O56*$P$9</f>
        <v>0</v>
      </c>
      <c r="R56" s="626"/>
      <c r="S56" s="626"/>
      <c r="T56" s="626"/>
      <c r="U56" s="626"/>
      <c r="V56" s="626"/>
      <c r="W56" s="626"/>
      <c r="X56" s="626"/>
      <c r="Y56" s="626"/>
      <c r="Z56" s="626"/>
      <c r="AA56" s="626"/>
      <c r="AB56" s="626"/>
      <c r="AC56" s="626"/>
      <c r="AD56" s="626"/>
      <c r="AE56" s="626"/>
      <c r="AF56" s="626"/>
      <c r="AG56" s="626"/>
      <c r="AH56" s="626"/>
      <c r="AI56" s="626"/>
      <c r="AJ56" s="626"/>
      <c r="AK56" s="626"/>
      <c r="AL56" s="626"/>
      <c r="AM56" s="626"/>
      <c r="AN56" s="626"/>
      <c r="AO56" s="626"/>
      <c r="AP56" s="626"/>
      <c r="AQ56" s="626"/>
      <c r="AR56" s="626"/>
      <c r="AS56" s="626"/>
      <c r="AT56" s="626"/>
      <c r="AU56" s="626"/>
      <c r="AV56" s="626"/>
      <c r="AW56" s="626"/>
      <c r="AX56" s="626"/>
      <c r="AY56" s="626"/>
      <c r="AZ56" s="626"/>
      <c r="BA56" s="626"/>
      <c r="BB56" s="626"/>
      <c r="BC56" s="626"/>
      <c r="BD56" s="626"/>
      <c r="BE56" s="626"/>
      <c r="BF56" s="626"/>
      <c r="BG56" s="626"/>
      <c r="BH56" s="626"/>
      <c r="BI56" s="626"/>
      <c r="BJ56" s="626"/>
      <c r="BK56" s="626"/>
      <c r="BL56" s="626"/>
      <c r="BM56" s="626"/>
      <c r="BN56" s="626"/>
      <c r="BO56" s="626"/>
      <c r="BP56" s="626"/>
      <c r="BQ56" s="626"/>
      <c r="BR56" s="626"/>
      <c r="BS56" s="626"/>
      <c r="BT56" s="626"/>
      <c r="BU56" s="626"/>
      <c r="BV56" s="626"/>
      <c r="BW56" s="626"/>
      <c r="BX56" s="626"/>
      <c r="BY56" s="626"/>
      <c r="BZ56" s="626"/>
      <c r="CA56" s="626"/>
      <c r="CB56" s="626"/>
      <c r="CC56" s="626"/>
      <c r="CD56" s="626"/>
      <c r="CE56" s="626"/>
      <c r="CF56" s="626"/>
      <c r="CG56" s="626"/>
      <c r="CH56" s="626"/>
      <c r="CI56" s="626"/>
      <c r="CJ56" s="626"/>
      <c r="CK56" s="626"/>
      <c r="CL56" s="626"/>
      <c r="CM56" s="626"/>
      <c r="CN56" s="626"/>
      <c r="CO56" s="626"/>
      <c r="CP56" s="626"/>
    </row>
    <row r="57" spans="1:94" s="656" customFormat="1" ht="18">
      <c r="A57" s="654"/>
      <c r="B57" s="657" t="s">
        <v>1120</v>
      </c>
      <c r="C57" s="584"/>
      <c r="D57" s="584"/>
      <c r="E57" s="642">
        <f t="shared" si="3"/>
        <v>0</v>
      </c>
      <c r="F57" s="643">
        <v>0.05</v>
      </c>
      <c r="G57" s="642">
        <f>+F57*E57</f>
        <v>0</v>
      </c>
      <c r="H57" s="584"/>
      <c r="I57" s="584"/>
      <c r="J57" s="642">
        <f t="shared" si="4"/>
        <v>0</v>
      </c>
      <c r="K57" s="644"/>
      <c r="L57" s="642">
        <f>J57*$K$9</f>
        <v>0</v>
      </c>
      <c r="M57" s="584"/>
      <c r="N57" s="584"/>
      <c r="O57" s="642">
        <f t="shared" si="5"/>
        <v>0</v>
      </c>
      <c r="P57" s="644"/>
      <c r="Q57" s="642">
        <f>O57*$P$9</f>
        <v>0</v>
      </c>
      <c r="R57" s="626"/>
      <c r="S57" s="626"/>
      <c r="T57" s="626"/>
      <c r="U57" s="626"/>
      <c r="V57" s="626"/>
      <c r="W57" s="626"/>
      <c r="X57" s="626"/>
      <c r="Y57" s="626"/>
      <c r="Z57" s="626"/>
      <c r="AA57" s="626"/>
      <c r="AB57" s="626"/>
      <c r="AC57" s="626"/>
      <c r="AD57" s="626"/>
      <c r="AE57" s="626"/>
      <c r="AF57" s="626"/>
      <c r="AG57" s="626"/>
      <c r="AH57" s="626"/>
      <c r="AI57" s="626"/>
      <c r="AJ57" s="626"/>
      <c r="AK57" s="626"/>
      <c r="AL57" s="626"/>
      <c r="AM57" s="626"/>
      <c r="AN57" s="626"/>
      <c r="AO57" s="626"/>
      <c r="AP57" s="626"/>
      <c r="AQ57" s="626"/>
      <c r="AR57" s="626"/>
      <c r="AS57" s="626"/>
      <c r="AT57" s="626"/>
      <c r="AU57" s="626"/>
      <c r="AV57" s="626"/>
      <c r="AW57" s="626"/>
      <c r="AX57" s="626"/>
      <c r="AY57" s="626"/>
      <c r="AZ57" s="626"/>
      <c r="BA57" s="626"/>
      <c r="BB57" s="626"/>
      <c r="BC57" s="626"/>
      <c r="BD57" s="626"/>
      <c r="BE57" s="626"/>
      <c r="BF57" s="626"/>
      <c r="BG57" s="626"/>
      <c r="BH57" s="626"/>
      <c r="BI57" s="626"/>
      <c r="BJ57" s="626"/>
      <c r="BK57" s="626"/>
      <c r="BL57" s="626"/>
      <c r="BM57" s="626"/>
      <c r="BN57" s="626"/>
      <c r="BO57" s="626"/>
      <c r="BP57" s="626"/>
      <c r="BQ57" s="626"/>
      <c r="BR57" s="626"/>
      <c r="BS57" s="626"/>
      <c r="BT57" s="626"/>
      <c r="BU57" s="626"/>
      <c r="BV57" s="626"/>
      <c r="BW57" s="626"/>
      <c r="BX57" s="626"/>
      <c r="BY57" s="626"/>
      <c r="BZ57" s="626"/>
      <c r="CA57" s="626"/>
      <c r="CB57" s="626"/>
      <c r="CC57" s="626"/>
      <c r="CD57" s="626"/>
      <c r="CE57" s="626"/>
      <c r="CF57" s="626"/>
      <c r="CG57" s="626"/>
      <c r="CH57" s="626"/>
      <c r="CI57" s="626"/>
      <c r="CJ57" s="626"/>
      <c r="CK57" s="626"/>
      <c r="CL57" s="626"/>
      <c r="CM57" s="626"/>
      <c r="CN57" s="626"/>
      <c r="CO57" s="626"/>
      <c r="CP57" s="626"/>
    </row>
    <row r="58" spans="1:94" s="656" customFormat="1" ht="18">
      <c r="A58" s="654"/>
      <c r="B58" s="658" t="s">
        <v>1121</v>
      </c>
      <c r="C58" s="651"/>
      <c r="D58" s="584"/>
      <c r="E58" s="642">
        <f t="shared" si="3"/>
        <v>0</v>
      </c>
      <c r="F58" s="643">
        <v>0</v>
      </c>
      <c r="G58" s="644"/>
      <c r="H58" s="651"/>
      <c r="I58" s="652"/>
      <c r="J58" s="642">
        <f t="shared" si="4"/>
        <v>0</v>
      </c>
      <c r="K58" s="649"/>
      <c r="L58" s="649"/>
      <c r="M58" s="651"/>
      <c r="N58" s="652"/>
      <c r="O58" s="642">
        <f t="shared" si="5"/>
        <v>0</v>
      </c>
      <c r="P58" s="649"/>
      <c r="Q58" s="649"/>
      <c r="R58" s="626"/>
      <c r="S58" s="626"/>
      <c r="T58" s="626"/>
      <c r="U58" s="626"/>
      <c r="V58" s="626"/>
      <c r="W58" s="626"/>
      <c r="X58" s="626"/>
      <c r="Y58" s="626"/>
      <c r="Z58" s="626"/>
      <c r="AA58" s="626"/>
      <c r="AB58" s="626"/>
      <c r="AC58" s="626"/>
      <c r="AD58" s="626"/>
      <c r="AE58" s="626"/>
      <c r="AF58" s="626"/>
      <c r="AG58" s="626"/>
      <c r="AH58" s="626"/>
      <c r="AI58" s="626"/>
      <c r="AJ58" s="626"/>
      <c r="AK58" s="626"/>
      <c r="AL58" s="626"/>
      <c r="AM58" s="626"/>
      <c r="AN58" s="626"/>
      <c r="AO58" s="626"/>
      <c r="AP58" s="626"/>
      <c r="AQ58" s="626"/>
      <c r="AR58" s="626"/>
      <c r="AS58" s="626"/>
      <c r="AT58" s="626"/>
      <c r="AU58" s="626"/>
      <c r="AV58" s="626"/>
      <c r="AW58" s="626"/>
      <c r="AX58" s="626"/>
      <c r="AY58" s="626"/>
      <c r="AZ58" s="626"/>
      <c r="BA58" s="626"/>
      <c r="BB58" s="626"/>
      <c r="BC58" s="626"/>
      <c r="BD58" s="626"/>
      <c r="BE58" s="626"/>
      <c r="BF58" s="626"/>
      <c r="BG58" s="626"/>
      <c r="BH58" s="626"/>
      <c r="BI58" s="626"/>
      <c r="BJ58" s="626"/>
      <c r="BK58" s="626"/>
      <c r="BL58" s="626"/>
      <c r="BM58" s="626"/>
      <c r="BN58" s="626"/>
      <c r="BO58" s="626"/>
      <c r="BP58" s="626"/>
      <c r="BQ58" s="626"/>
      <c r="BR58" s="626"/>
      <c r="BS58" s="626"/>
      <c r="BT58" s="626"/>
      <c r="BU58" s="626"/>
      <c r="BV58" s="626"/>
      <c r="BW58" s="626"/>
      <c r="BX58" s="626"/>
      <c r="BY58" s="626"/>
      <c r="BZ58" s="626"/>
      <c r="CA58" s="626"/>
      <c r="CB58" s="626"/>
      <c r="CC58" s="626"/>
      <c r="CD58" s="626"/>
      <c r="CE58" s="626"/>
      <c r="CF58" s="626"/>
      <c r="CG58" s="626"/>
      <c r="CH58" s="626"/>
      <c r="CI58" s="626"/>
      <c r="CJ58" s="626"/>
      <c r="CK58" s="626"/>
      <c r="CL58" s="626"/>
      <c r="CM58" s="626"/>
      <c r="CN58" s="626"/>
      <c r="CO58" s="626"/>
      <c r="CP58" s="626"/>
    </row>
    <row r="59" spans="1:94" s="656" customFormat="1">
      <c r="A59" s="654">
        <v>2737</v>
      </c>
      <c r="B59" s="655" t="s">
        <v>564</v>
      </c>
      <c r="C59" s="642">
        <f>C60+C61</f>
        <v>0</v>
      </c>
      <c r="D59" s="642">
        <f>D60+D61</f>
        <v>0</v>
      </c>
      <c r="E59" s="642">
        <f t="shared" si="3"/>
        <v>0</v>
      </c>
      <c r="F59" s="643"/>
      <c r="G59" s="642">
        <f>G60+G61</f>
        <v>0</v>
      </c>
      <c r="H59" s="642">
        <f>H60+H61</f>
        <v>0</v>
      </c>
      <c r="I59" s="642">
        <f>I60+I61</f>
        <v>0</v>
      </c>
      <c r="J59" s="642">
        <f t="shared" si="4"/>
        <v>0</v>
      </c>
      <c r="K59" s="644"/>
      <c r="L59" s="642">
        <f>L60+L61</f>
        <v>0</v>
      </c>
      <c r="M59" s="642">
        <f>M60+M61</f>
        <v>0</v>
      </c>
      <c r="N59" s="642">
        <f>N60+N61</f>
        <v>0</v>
      </c>
      <c r="O59" s="642">
        <f t="shared" si="5"/>
        <v>0</v>
      </c>
      <c r="P59" s="644"/>
      <c r="Q59" s="642">
        <f>Q60+Q61</f>
        <v>0</v>
      </c>
      <c r="R59" s="626"/>
      <c r="S59" s="626"/>
      <c r="T59" s="626"/>
      <c r="U59" s="626"/>
      <c r="V59" s="626"/>
      <c r="W59" s="626"/>
      <c r="X59" s="626"/>
      <c r="Y59" s="626"/>
      <c r="Z59" s="626"/>
      <c r="AA59" s="626"/>
      <c r="AB59" s="626"/>
      <c r="AC59" s="626"/>
      <c r="AD59" s="626"/>
      <c r="AE59" s="626"/>
      <c r="AF59" s="626"/>
      <c r="AG59" s="626"/>
      <c r="AH59" s="626"/>
      <c r="AI59" s="626"/>
      <c r="AJ59" s="626"/>
      <c r="AK59" s="626"/>
      <c r="AL59" s="626"/>
      <c r="AM59" s="626"/>
      <c r="AN59" s="626"/>
      <c r="AO59" s="626"/>
      <c r="AP59" s="626"/>
      <c r="AQ59" s="626"/>
      <c r="AR59" s="626"/>
      <c r="AS59" s="626"/>
      <c r="AT59" s="626"/>
      <c r="AU59" s="626"/>
      <c r="AV59" s="626"/>
      <c r="AW59" s="626"/>
      <c r="AX59" s="626"/>
      <c r="AY59" s="626"/>
      <c r="AZ59" s="626"/>
      <c r="BA59" s="626"/>
      <c r="BB59" s="626"/>
      <c r="BC59" s="626"/>
      <c r="BD59" s="626"/>
      <c r="BE59" s="626"/>
      <c r="BF59" s="626"/>
      <c r="BG59" s="626"/>
      <c r="BH59" s="626"/>
      <c r="BI59" s="626"/>
      <c r="BJ59" s="626"/>
      <c r="BK59" s="626"/>
      <c r="BL59" s="626"/>
      <c r="BM59" s="626"/>
      <c r="BN59" s="626"/>
      <c r="BO59" s="626"/>
      <c r="BP59" s="626"/>
      <c r="BQ59" s="626"/>
      <c r="BR59" s="626"/>
      <c r="BS59" s="626"/>
      <c r="BT59" s="626"/>
      <c r="BU59" s="626"/>
      <c r="BV59" s="626"/>
      <c r="BW59" s="626"/>
      <c r="BX59" s="626"/>
      <c r="BY59" s="626"/>
      <c r="BZ59" s="626"/>
      <c r="CA59" s="626"/>
      <c r="CB59" s="626"/>
      <c r="CC59" s="626"/>
      <c r="CD59" s="626"/>
      <c r="CE59" s="626"/>
      <c r="CF59" s="626"/>
      <c r="CG59" s="626"/>
      <c r="CH59" s="626"/>
      <c r="CI59" s="626"/>
      <c r="CJ59" s="626"/>
      <c r="CK59" s="626"/>
      <c r="CL59" s="626"/>
      <c r="CM59" s="626"/>
      <c r="CN59" s="626"/>
      <c r="CO59" s="626"/>
      <c r="CP59" s="626"/>
    </row>
    <row r="60" spans="1:94" s="656" customFormat="1" ht="18">
      <c r="A60" s="654"/>
      <c r="B60" s="595" t="s">
        <v>1119</v>
      </c>
      <c r="C60" s="651"/>
      <c r="D60" s="584"/>
      <c r="E60" s="642">
        <f t="shared" si="3"/>
        <v>0</v>
      </c>
      <c r="F60" s="643">
        <v>7.4999999999999997E-2</v>
      </c>
      <c r="G60" s="642">
        <f>+F60*E60</f>
        <v>0</v>
      </c>
      <c r="H60" s="651"/>
      <c r="I60" s="652"/>
      <c r="J60" s="642">
        <f t="shared" si="4"/>
        <v>0</v>
      </c>
      <c r="K60" s="644"/>
      <c r="L60" s="642">
        <f>J60*$K$9</f>
        <v>0</v>
      </c>
      <c r="M60" s="651"/>
      <c r="N60" s="652"/>
      <c r="O60" s="642">
        <f t="shared" si="5"/>
        <v>0</v>
      </c>
      <c r="P60" s="644"/>
      <c r="Q60" s="642">
        <f>O60*$P$9</f>
        <v>0</v>
      </c>
      <c r="R60" s="626"/>
      <c r="S60" s="626"/>
      <c r="T60" s="626"/>
      <c r="U60" s="626"/>
      <c r="V60" s="626"/>
      <c r="W60" s="626"/>
      <c r="X60" s="626"/>
      <c r="Y60" s="626"/>
      <c r="Z60" s="626"/>
      <c r="AA60" s="626"/>
      <c r="AB60" s="626"/>
      <c r="AC60" s="626"/>
      <c r="AD60" s="626"/>
      <c r="AE60" s="626"/>
      <c r="AF60" s="626"/>
      <c r="AG60" s="626"/>
      <c r="AH60" s="626"/>
      <c r="AI60" s="626"/>
      <c r="AJ60" s="626"/>
      <c r="AK60" s="626"/>
      <c r="AL60" s="626"/>
      <c r="AM60" s="626"/>
      <c r="AN60" s="626"/>
      <c r="AO60" s="626"/>
      <c r="AP60" s="626"/>
      <c r="AQ60" s="626"/>
      <c r="AR60" s="626"/>
      <c r="AS60" s="626"/>
      <c r="AT60" s="626"/>
      <c r="AU60" s="626"/>
      <c r="AV60" s="626"/>
      <c r="AW60" s="626"/>
      <c r="AX60" s="626"/>
      <c r="AY60" s="626"/>
      <c r="AZ60" s="626"/>
      <c r="BA60" s="626"/>
      <c r="BB60" s="626"/>
      <c r="BC60" s="626"/>
      <c r="BD60" s="626"/>
      <c r="BE60" s="626"/>
      <c r="BF60" s="626"/>
      <c r="BG60" s="626"/>
      <c r="BH60" s="626"/>
      <c r="BI60" s="626"/>
      <c r="BJ60" s="626"/>
      <c r="BK60" s="626"/>
      <c r="BL60" s="626"/>
      <c r="BM60" s="626"/>
      <c r="BN60" s="626"/>
      <c r="BO60" s="626"/>
      <c r="BP60" s="626"/>
      <c r="BQ60" s="626"/>
      <c r="BR60" s="626"/>
      <c r="BS60" s="626"/>
      <c r="BT60" s="626"/>
      <c r="BU60" s="626"/>
      <c r="BV60" s="626"/>
      <c r="BW60" s="626"/>
      <c r="BX60" s="626"/>
      <c r="BY60" s="626"/>
      <c r="BZ60" s="626"/>
      <c r="CA60" s="626"/>
      <c r="CB60" s="626"/>
      <c r="CC60" s="626"/>
      <c r="CD60" s="626"/>
      <c r="CE60" s="626"/>
      <c r="CF60" s="626"/>
      <c r="CG60" s="626"/>
      <c r="CH60" s="626"/>
      <c r="CI60" s="626"/>
      <c r="CJ60" s="626"/>
      <c r="CK60" s="626"/>
      <c r="CL60" s="626"/>
      <c r="CM60" s="626"/>
      <c r="CN60" s="626"/>
      <c r="CO60" s="626"/>
      <c r="CP60" s="626"/>
    </row>
    <row r="61" spans="1:94" s="656" customFormat="1" ht="18">
      <c r="A61" s="654"/>
      <c r="B61" s="657" t="s">
        <v>1120</v>
      </c>
      <c r="C61" s="584"/>
      <c r="D61" s="584"/>
      <c r="E61" s="642">
        <f t="shared" si="3"/>
        <v>0</v>
      </c>
      <c r="F61" s="643">
        <v>0.05</v>
      </c>
      <c r="G61" s="642">
        <f>+F61*E61</f>
        <v>0</v>
      </c>
      <c r="H61" s="584"/>
      <c r="I61" s="584"/>
      <c r="J61" s="642">
        <f t="shared" si="4"/>
        <v>0</v>
      </c>
      <c r="K61" s="644"/>
      <c r="L61" s="642">
        <f>J61*$K$9</f>
        <v>0</v>
      </c>
      <c r="M61" s="584"/>
      <c r="N61" s="584"/>
      <c r="O61" s="642">
        <f t="shared" si="5"/>
        <v>0</v>
      </c>
      <c r="P61" s="644"/>
      <c r="Q61" s="642">
        <f>O61*$P$9</f>
        <v>0</v>
      </c>
      <c r="R61" s="626"/>
      <c r="S61" s="626"/>
      <c r="T61" s="626"/>
      <c r="U61" s="626"/>
      <c r="V61" s="626"/>
      <c r="W61" s="626"/>
      <c r="X61" s="626"/>
      <c r="Y61" s="626"/>
      <c r="Z61" s="626"/>
      <c r="AA61" s="626"/>
      <c r="AB61" s="626"/>
      <c r="AC61" s="626"/>
      <c r="AD61" s="626"/>
      <c r="AE61" s="626"/>
      <c r="AF61" s="626"/>
      <c r="AG61" s="626"/>
      <c r="AH61" s="626"/>
      <c r="AI61" s="626"/>
      <c r="AJ61" s="626"/>
      <c r="AK61" s="626"/>
      <c r="AL61" s="626"/>
      <c r="AM61" s="626"/>
      <c r="AN61" s="626"/>
      <c r="AO61" s="626"/>
      <c r="AP61" s="626"/>
      <c r="AQ61" s="626"/>
      <c r="AR61" s="626"/>
      <c r="AS61" s="626"/>
      <c r="AT61" s="626"/>
      <c r="AU61" s="626"/>
      <c r="AV61" s="626"/>
      <c r="AW61" s="626"/>
      <c r="AX61" s="626"/>
      <c r="AY61" s="626"/>
      <c r="AZ61" s="626"/>
      <c r="BA61" s="626"/>
      <c r="BB61" s="626"/>
      <c r="BC61" s="626"/>
      <c r="BD61" s="626"/>
      <c r="BE61" s="626"/>
      <c r="BF61" s="626"/>
      <c r="BG61" s="626"/>
      <c r="BH61" s="626"/>
      <c r="BI61" s="626"/>
      <c r="BJ61" s="626"/>
      <c r="BK61" s="626"/>
      <c r="BL61" s="626"/>
      <c r="BM61" s="626"/>
      <c r="BN61" s="626"/>
      <c r="BO61" s="626"/>
      <c r="BP61" s="626"/>
      <c r="BQ61" s="626"/>
      <c r="BR61" s="626"/>
      <c r="BS61" s="626"/>
      <c r="BT61" s="626"/>
      <c r="BU61" s="626"/>
      <c r="BV61" s="626"/>
      <c r="BW61" s="626"/>
      <c r="BX61" s="626"/>
      <c r="BY61" s="626"/>
      <c r="BZ61" s="626"/>
      <c r="CA61" s="626"/>
      <c r="CB61" s="626"/>
      <c r="CC61" s="626"/>
      <c r="CD61" s="626"/>
      <c r="CE61" s="626"/>
      <c r="CF61" s="626"/>
      <c r="CG61" s="626"/>
      <c r="CH61" s="626"/>
      <c r="CI61" s="626"/>
      <c r="CJ61" s="626"/>
      <c r="CK61" s="626"/>
      <c r="CL61" s="626"/>
      <c r="CM61" s="626"/>
      <c r="CN61" s="626"/>
      <c r="CO61" s="626"/>
      <c r="CP61" s="626"/>
    </row>
    <row r="62" spans="1:94" s="656" customFormat="1" ht="18">
      <c r="A62" s="654"/>
      <c r="B62" s="658" t="s">
        <v>1121</v>
      </c>
      <c r="C62" s="651"/>
      <c r="D62" s="584"/>
      <c r="E62" s="642">
        <f t="shared" si="3"/>
        <v>0</v>
      </c>
      <c r="F62" s="643">
        <v>0</v>
      </c>
      <c r="G62" s="644"/>
      <c r="H62" s="584"/>
      <c r="I62" s="584"/>
      <c r="J62" s="642">
        <f t="shared" si="4"/>
        <v>0</v>
      </c>
      <c r="K62" s="649"/>
      <c r="L62" s="649"/>
      <c r="M62" s="584"/>
      <c r="N62" s="584"/>
      <c r="O62" s="642">
        <f t="shared" si="5"/>
        <v>0</v>
      </c>
      <c r="P62" s="649"/>
      <c r="Q62" s="649"/>
      <c r="R62" s="626"/>
      <c r="S62" s="626"/>
      <c r="T62" s="626"/>
      <c r="U62" s="626"/>
      <c r="V62" s="626"/>
      <c r="W62" s="626"/>
      <c r="X62" s="626"/>
      <c r="Y62" s="626"/>
      <c r="Z62" s="626"/>
      <c r="AA62" s="626"/>
      <c r="AB62" s="626"/>
      <c r="AC62" s="626"/>
      <c r="AD62" s="626"/>
      <c r="AE62" s="626"/>
      <c r="AF62" s="626"/>
      <c r="AG62" s="626"/>
      <c r="AH62" s="626"/>
      <c r="AI62" s="626"/>
      <c r="AJ62" s="626"/>
      <c r="AK62" s="626"/>
      <c r="AL62" s="626"/>
      <c r="AM62" s="626"/>
      <c r="AN62" s="626"/>
      <c r="AO62" s="626"/>
      <c r="AP62" s="626"/>
      <c r="AQ62" s="626"/>
      <c r="AR62" s="626"/>
      <c r="AS62" s="626"/>
      <c r="AT62" s="626"/>
      <c r="AU62" s="626"/>
      <c r="AV62" s="626"/>
      <c r="AW62" s="626"/>
      <c r="AX62" s="626"/>
      <c r="AY62" s="626"/>
      <c r="AZ62" s="626"/>
      <c r="BA62" s="626"/>
      <c r="BB62" s="626"/>
      <c r="BC62" s="626"/>
      <c r="BD62" s="626"/>
      <c r="BE62" s="626"/>
      <c r="BF62" s="626"/>
      <c r="BG62" s="626"/>
      <c r="BH62" s="626"/>
      <c r="BI62" s="626"/>
      <c r="BJ62" s="626"/>
      <c r="BK62" s="626"/>
      <c r="BL62" s="626"/>
      <c r="BM62" s="626"/>
      <c r="BN62" s="626"/>
      <c r="BO62" s="626"/>
      <c r="BP62" s="626"/>
      <c r="BQ62" s="626"/>
      <c r="BR62" s="626"/>
      <c r="BS62" s="626"/>
      <c r="BT62" s="626"/>
      <c r="BU62" s="626"/>
      <c r="BV62" s="626"/>
      <c r="BW62" s="626"/>
      <c r="BX62" s="626"/>
      <c r="BY62" s="626"/>
      <c r="BZ62" s="626"/>
      <c r="CA62" s="626"/>
      <c r="CB62" s="626"/>
      <c r="CC62" s="626"/>
      <c r="CD62" s="626"/>
      <c r="CE62" s="626"/>
      <c r="CF62" s="626"/>
      <c r="CG62" s="626"/>
      <c r="CH62" s="626"/>
      <c r="CI62" s="626"/>
      <c r="CJ62" s="626"/>
      <c r="CK62" s="626"/>
      <c r="CL62" s="626"/>
      <c r="CM62" s="626"/>
      <c r="CN62" s="626"/>
      <c r="CO62" s="626"/>
      <c r="CP62" s="626"/>
    </row>
    <row r="63" spans="1:94" s="653" customFormat="1">
      <c r="A63" s="659">
        <v>274</v>
      </c>
      <c r="B63" s="660" t="s">
        <v>1095</v>
      </c>
      <c r="C63" s="642">
        <f>+C64+C85</f>
        <v>0</v>
      </c>
      <c r="D63" s="642">
        <f>+D64+D85</f>
        <v>0</v>
      </c>
      <c r="E63" s="642">
        <f t="shared" si="3"/>
        <v>0</v>
      </c>
      <c r="F63" s="643"/>
      <c r="G63" s="642">
        <f>+G64+G85</f>
        <v>0</v>
      </c>
      <c r="H63" s="642">
        <f>+H64+H85</f>
        <v>0</v>
      </c>
      <c r="I63" s="642">
        <f>+I64+I85</f>
        <v>0</v>
      </c>
      <c r="J63" s="642">
        <f t="shared" si="4"/>
        <v>0</v>
      </c>
      <c r="K63" s="649"/>
      <c r="L63" s="642">
        <f>+L64+L85</f>
        <v>0</v>
      </c>
      <c r="M63" s="642">
        <f>+M64+M85</f>
        <v>0</v>
      </c>
      <c r="N63" s="642">
        <f>+N64+N85</f>
        <v>0</v>
      </c>
      <c r="O63" s="642">
        <f t="shared" si="5"/>
        <v>0</v>
      </c>
      <c r="P63" s="649"/>
      <c r="Q63" s="642">
        <f>+Q64+Q85</f>
        <v>0</v>
      </c>
      <c r="R63" s="626"/>
      <c r="S63" s="626"/>
      <c r="T63" s="626"/>
      <c r="U63" s="626"/>
      <c r="V63" s="626"/>
      <c r="W63" s="626"/>
      <c r="X63" s="626"/>
      <c r="Y63" s="626"/>
      <c r="Z63" s="626"/>
      <c r="AA63" s="626"/>
      <c r="AB63" s="626"/>
      <c r="AC63" s="626"/>
      <c r="AD63" s="626"/>
      <c r="AE63" s="626"/>
      <c r="AF63" s="626"/>
      <c r="AG63" s="626"/>
      <c r="AH63" s="626"/>
      <c r="AI63" s="626"/>
      <c r="AJ63" s="626"/>
      <c r="AK63" s="626"/>
      <c r="AL63" s="626"/>
      <c r="AM63" s="626"/>
      <c r="AN63" s="626"/>
      <c r="AO63" s="626"/>
      <c r="AP63" s="626"/>
      <c r="AQ63" s="626"/>
      <c r="AR63" s="626"/>
      <c r="AS63" s="626"/>
      <c r="AT63" s="626"/>
      <c r="AU63" s="626"/>
      <c r="AV63" s="626"/>
      <c r="AW63" s="626"/>
      <c r="AX63" s="626"/>
      <c r="AY63" s="626"/>
      <c r="AZ63" s="626"/>
      <c r="BA63" s="626"/>
      <c r="BB63" s="626"/>
      <c r="BC63" s="626"/>
      <c r="BD63" s="626"/>
      <c r="BE63" s="626"/>
      <c r="BF63" s="626"/>
      <c r="BG63" s="626"/>
      <c r="BH63" s="626"/>
      <c r="BI63" s="626"/>
      <c r="BJ63" s="626"/>
      <c r="BK63" s="626"/>
      <c r="BL63" s="626"/>
      <c r="BM63" s="626"/>
      <c r="BN63" s="626"/>
      <c r="BO63" s="626"/>
      <c r="BP63" s="626"/>
      <c r="BQ63" s="626"/>
      <c r="BR63" s="626"/>
      <c r="BS63" s="626"/>
      <c r="BT63" s="626"/>
      <c r="BU63" s="626"/>
      <c r="BV63" s="626"/>
      <c r="BW63" s="626"/>
      <c r="BX63" s="626"/>
      <c r="BY63" s="626"/>
      <c r="BZ63" s="626"/>
      <c r="CA63" s="626"/>
      <c r="CB63" s="626"/>
      <c r="CC63" s="626"/>
      <c r="CD63" s="626"/>
      <c r="CE63" s="626"/>
      <c r="CF63" s="626"/>
      <c r="CG63" s="626"/>
      <c r="CH63" s="626"/>
      <c r="CI63" s="626"/>
      <c r="CJ63" s="626"/>
      <c r="CK63" s="626"/>
      <c r="CL63" s="626"/>
      <c r="CM63" s="626"/>
      <c r="CN63" s="626"/>
      <c r="CO63" s="626"/>
      <c r="CP63" s="626"/>
    </row>
    <row r="64" spans="1:94" s="653" customFormat="1">
      <c r="A64" s="661">
        <v>2741</v>
      </c>
      <c r="B64" s="599" t="s">
        <v>1096</v>
      </c>
      <c r="C64" s="642">
        <f>C65+C69+C73+C77+C81</f>
        <v>0</v>
      </c>
      <c r="D64" s="642">
        <f>D65+D69+D73+D77+D81</f>
        <v>0</v>
      </c>
      <c r="E64" s="642">
        <f t="shared" si="3"/>
        <v>0</v>
      </c>
      <c r="F64" s="643"/>
      <c r="G64" s="642">
        <f>G65+G69+G73+G77+G81</f>
        <v>0</v>
      </c>
      <c r="H64" s="642">
        <f>H65+H69+H73+H77+H81</f>
        <v>0</v>
      </c>
      <c r="I64" s="642">
        <f>I65+I69+I73+I77+I81</f>
        <v>0</v>
      </c>
      <c r="J64" s="642">
        <f t="shared" si="4"/>
        <v>0</v>
      </c>
      <c r="K64" s="649"/>
      <c r="L64" s="642">
        <f>L65+L69+L73+L77+L81</f>
        <v>0</v>
      </c>
      <c r="M64" s="642">
        <f>M65+M69+M73+M77+M81</f>
        <v>0</v>
      </c>
      <c r="N64" s="642">
        <f>N65+N69+N73+N77+N81</f>
        <v>0</v>
      </c>
      <c r="O64" s="642">
        <f t="shared" si="5"/>
        <v>0</v>
      </c>
      <c r="P64" s="649"/>
      <c r="Q64" s="642">
        <f>Q65+Q69+Q73+Q77+Q81</f>
        <v>0</v>
      </c>
      <c r="R64" s="626"/>
      <c r="S64" s="626"/>
      <c r="T64" s="626"/>
      <c r="U64" s="626"/>
      <c r="V64" s="626"/>
      <c r="W64" s="626"/>
      <c r="X64" s="626"/>
      <c r="Y64" s="626"/>
      <c r="Z64" s="626"/>
      <c r="AA64" s="626"/>
      <c r="AB64" s="626"/>
      <c r="AC64" s="626"/>
      <c r="AD64" s="626"/>
      <c r="AE64" s="626"/>
      <c r="AF64" s="626"/>
      <c r="AG64" s="626"/>
      <c r="AH64" s="626"/>
      <c r="AI64" s="626"/>
      <c r="AJ64" s="626"/>
      <c r="AK64" s="626"/>
      <c r="AL64" s="626"/>
      <c r="AM64" s="626"/>
      <c r="AN64" s="626"/>
      <c r="AO64" s="626"/>
      <c r="AP64" s="626"/>
      <c r="AQ64" s="626"/>
      <c r="AR64" s="626"/>
      <c r="AS64" s="626"/>
      <c r="AT64" s="626"/>
      <c r="AU64" s="626"/>
      <c r="AV64" s="626"/>
      <c r="AW64" s="626"/>
      <c r="AX64" s="626"/>
      <c r="AY64" s="626"/>
      <c r="AZ64" s="626"/>
      <c r="BA64" s="626"/>
      <c r="BB64" s="626"/>
      <c r="BC64" s="626"/>
      <c r="BD64" s="626"/>
      <c r="BE64" s="626"/>
      <c r="BF64" s="626"/>
      <c r="BG64" s="626"/>
      <c r="BH64" s="626"/>
      <c r="BI64" s="626"/>
      <c r="BJ64" s="626"/>
      <c r="BK64" s="626"/>
      <c r="BL64" s="626"/>
      <c r="BM64" s="626"/>
      <c r="BN64" s="626"/>
      <c r="BO64" s="626"/>
      <c r="BP64" s="626"/>
      <c r="BQ64" s="626"/>
      <c r="BR64" s="626"/>
      <c r="BS64" s="626"/>
      <c r="BT64" s="626"/>
      <c r="BU64" s="626"/>
      <c r="BV64" s="626"/>
      <c r="BW64" s="626"/>
      <c r="BX64" s="626"/>
      <c r="BY64" s="626"/>
      <c r="BZ64" s="626"/>
      <c r="CA64" s="626"/>
      <c r="CB64" s="626"/>
      <c r="CC64" s="626"/>
      <c r="CD64" s="626"/>
      <c r="CE64" s="626"/>
      <c r="CF64" s="626"/>
      <c r="CG64" s="626"/>
      <c r="CH64" s="626"/>
      <c r="CI64" s="626"/>
      <c r="CJ64" s="626"/>
      <c r="CK64" s="626"/>
      <c r="CL64" s="626"/>
      <c r="CM64" s="626"/>
      <c r="CN64" s="626"/>
      <c r="CO64" s="626"/>
      <c r="CP64" s="626"/>
    </row>
    <row r="65" spans="1:17" s="626" customFormat="1">
      <c r="A65" s="662">
        <v>27411</v>
      </c>
      <c r="B65" s="583" t="s">
        <v>1097</v>
      </c>
      <c r="C65" s="642">
        <f>+C66+C67</f>
        <v>0</v>
      </c>
      <c r="D65" s="642">
        <f>+D66+D67</f>
        <v>0</v>
      </c>
      <c r="E65" s="642">
        <f t="shared" si="3"/>
        <v>0</v>
      </c>
      <c r="F65" s="643"/>
      <c r="G65" s="642">
        <f>G66+G67</f>
        <v>0</v>
      </c>
      <c r="H65" s="642">
        <f>+H66+H67</f>
        <v>0</v>
      </c>
      <c r="I65" s="642">
        <f>+I66+I67</f>
        <v>0</v>
      </c>
      <c r="J65" s="642">
        <f t="shared" si="4"/>
        <v>0</v>
      </c>
      <c r="K65" s="649"/>
      <c r="L65" s="642">
        <f>+L66+L67</f>
        <v>0</v>
      </c>
      <c r="M65" s="642">
        <f>+M66+M67</f>
        <v>0</v>
      </c>
      <c r="N65" s="642">
        <f>+N66+N67</f>
        <v>0</v>
      </c>
      <c r="O65" s="642">
        <f t="shared" si="5"/>
        <v>0</v>
      </c>
      <c r="P65" s="649"/>
      <c r="Q65" s="642">
        <f>+Q66+Q67</f>
        <v>0</v>
      </c>
    </row>
    <row r="66" spans="1:17" s="626" customFormat="1" ht="18">
      <c r="A66" s="662"/>
      <c r="B66" s="595" t="s">
        <v>1119</v>
      </c>
      <c r="C66" s="584"/>
      <c r="D66" s="584"/>
      <c r="E66" s="642">
        <f t="shared" si="3"/>
        <v>0</v>
      </c>
      <c r="F66" s="643">
        <v>7.4999999999999997E-2</v>
      </c>
      <c r="G66" s="642">
        <f>+F66*E66</f>
        <v>0</v>
      </c>
      <c r="H66" s="584"/>
      <c r="I66" s="584"/>
      <c r="J66" s="642">
        <f t="shared" si="4"/>
        <v>0</v>
      </c>
      <c r="K66" s="649"/>
      <c r="L66" s="642">
        <f>J66*$K$9</f>
        <v>0</v>
      </c>
      <c r="M66" s="584"/>
      <c r="N66" s="584"/>
      <c r="O66" s="642">
        <f t="shared" si="5"/>
        <v>0</v>
      </c>
      <c r="P66" s="649"/>
      <c r="Q66" s="642">
        <f>O66*$P$9</f>
        <v>0</v>
      </c>
    </row>
    <row r="67" spans="1:17" s="626" customFormat="1" ht="18">
      <c r="A67" s="662"/>
      <c r="B67" s="595" t="s">
        <v>1120</v>
      </c>
      <c r="C67" s="584"/>
      <c r="D67" s="584"/>
      <c r="E67" s="642">
        <f t="shared" si="3"/>
        <v>0</v>
      </c>
      <c r="F67" s="643">
        <v>0.05</v>
      </c>
      <c r="G67" s="642">
        <f>+F67*E67</f>
        <v>0</v>
      </c>
      <c r="H67" s="584"/>
      <c r="I67" s="584"/>
      <c r="J67" s="642">
        <f t="shared" si="4"/>
        <v>0</v>
      </c>
      <c r="K67" s="649"/>
      <c r="L67" s="642">
        <f>J67*$K$9</f>
        <v>0</v>
      </c>
      <c r="M67" s="584"/>
      <c r="N67" s="584"/>
      <c r="O67" s="642">
        <f t="shared" si="5"/>
        <v>0</v>
      </c>
      <c r="P67" s="649"/>
      <c r="Q67" s="642">
        <f>O67*$P$9</f>
        <v>0</v>
      </c>
    </row>
    <row r="68" spans="1:17" s="626" customFormat="1" ht="18">
      <c r="A68" s="662"/>
      <c r="B68" s="591" t="s">
        <v>1128</v>
      </c>
      <c r="C68" s="584"/>
      <c r="D68" s="584"/>
      <c r="E68" s="642">
        <f t="shared" si="3"/>
        <v>0</v>
      </c>
      <c r="F68" s="643">
        <v>0</v>
      </c>
      <c r="G68" s="644"/>
      <c r="H68" s="584"/>
      <c r="I68" s="584"/>
      <c r="J68" s="642">
        <f t="shared" si="4"/>
        <v>0</v>
      </c>
      <c r="K68" s="649"/>
      <c r="L68" s="649"/>
      <c r="M68" s="584"/>
      <c r="N68" s="584"/>
      <c r="O68" s="642">
        <f t="shared" si="5"/>
        <v>0</v>
      </c>
      <c r="P68" s="649"/>
      <c r="Q68" s="649"/>
    </row>
    <row r="69" spans="1:17" s="626" customFormat="1">
      <c r="A69" s="662">
        <v>27412</v>
      </c>
      <c r="B69" s="583" t="s">
        <v>575</v>
      </c>
      <c r="C69" s="642">
        <f>C70+C71</f>
        <v>0</v>
      </c>
      <c r="D69" s="642">
        <f>D70+D71</f>
        <v>0</v>
      </c>
      <c r="E69" s="642">
        <f t="shared" si="3"/>
        <v>0</v>
      </c>
      <c r="F69" s="643"/>
      <c r="G69" s="642">
        <f>G70+G71</f>
        <v>0</v>
      </c>
      <c r="H69" s="642">
        <f>H70+H71</f>
        <v>0</v>
      </c>
      <c r="I69" s="642">
        <f>I70+I71</f>
        <v>0</v>
      </c>
      <c r="J69" s="642">
        <f t="shared" si="4"/>
        <v>0</v>
      </c>
      <c r="K69" s="649"/>
      <c r="L69" s="642">
        <f>L70+L71</f>
        <v>0</v>
      </c>
      <c r="M69" s="642">
        <f>M70+M71</f>
        <v>0</v>
      </c>
      <c r="N69" s="642">
        <f>N70+N71</f>
        <v>0</v>
      </c>
      <c r="O69" s="642">
        <f t="shared" si="5"/>
        <v>0</v>
      </c>
      <c r="P69" s="649"/>
      <c r="Q69" s="642">
        <f>Q70+Q71</f>
        <v>0</v>
      </c>
    </row>
    <row r="70" spans="1:17" s="626" customFormat="1" ht="18">
      <c r="A70" s="662"/>
      <c r="B70" s="595" t="s">
        <v>1122</v>
      </c>
      <c r="C70" s="584"/>
      <c r="D70" s="584"/>
      <c r="E70" s="642">
        <f t="shared" si="3"/>
        <v>0</v>
      </c>
      <c r="F70" s="643">
        <v>7.4999999999999997E-2</v>
      </c>
      <c r="G70" s="642">
        <f>+F70*E70</f>
        <v>0</v>
      </c>
      <c r="H70" s="584"/>
      <c r="I70" s="584"/>
      <c r="J70" s="642">
        <f t="shared" si="4"/>
        <v>0</v>
      </c>
      <c r="K70" s="649"/>
      <c r="L70" s="642">
        <f>J70*$K$9</f>
        <v>0</v>
      </c>
      <c r="M70" s="584"/>
      <c r="N70" s="584"/>
      <c r="O70" s="642">
        <f t="shared" si="5"/>
        <v>0</v>
      </c>
      <c r="P70" s="649"/>
      <c r="Q70" s="642">
        <f>O70*$P$9</f>
        <v>0</v>
      </c>
    </row>
    <row r="71" spans="1:17" s="626" customFormat="1" ht="18">
      <c r="A71" s="662"/>
      <c r="B71" s="595" t="s">
        <v>1123</v>
      </c>
      <c r="C71" s="584"/>
      <c r="D71" s="584"/>
      <c r="E71" s="642">
        <f t="shared" si="3"/>
        <v>0</v>
      </c>
      <c r="F71" s="643">
        <v>0.05</v>
      </c>
      <c r="G71" s="642">
        <f>+F71*E71</f>
        <v>0</v>
      </c>
      <c r="H71" s="584"/>
      <c r="I71" s="584"/>
      <c r="J71" s="642">
        <f t="shared" si="4"/>
        <v>0</v>
      </c>
      <c r="K71" s="649"/>
      <c r="L71" s="642">
        <f>J71*$K$9</f>
        <v>0</v>
      </c>
      <c r="M71" s="584"/>
      <c r="N71" s="584"/>
      <c r="O71" s="642">
        <f t="shared" si="5"/>
        <v>0</v>
      </c>
      <c r="P71" s="649"/>
      <c r="Q71" s="642">
        <f>O71*$P$9</f>
        <v>0</v>
      </c>
    </row>
    <row r="72" spans="1:17" s="626" customFormat="1" ht="18">
      <c r="A72" s="662"/>
      <c r="B72" s="591" t="s">
        <v>1129</v>
      </c>
      <c r="C72" s="584"/>
      <c r="D72" s="584"/>
      <c r="E72" s="642">
        <f t="shared" si="3"/>
        <v>0</v>
      </c>
      <c r="F72" s="643">
        <v>0</v>
      </c>
      <c r="G72" s="644"/>
      <c r="H72" s="584"/>
      <c r="I72" s="584"/>
      <c r="J72" s="642">
        <f t="shared" si="4"/>
        <v>0</v>
      </c>
      <c r="K72" s="649"/>
      <c r="L72" s="649"/>
      <c r="M72" s="584"/>
      <c r="N72" s="584"/>
      <c r="O72" s="642">
        <f t="shared" si="5"/>
        <v>0</v>
      </c>
      <c r="P72" s="649"/>
      <c r="Q72" s="649"/>
    </row>
    <row r="73" spans="1:17" s="626" customFormat="1">
      <c r="A73" s="662">
        <v>27413</v>
      </c>
      <c r="B73" s="583" t="s">
        <v>576</v>
      </c>
      <c r="C73" s="642">
        <f>C74+C75</f>
        <v>0</v>
      </c>
      <c r="D73" s="642">
        <f>D74+D75</f>
        <v>0</v>
      </c>
      <c r="E73" s="642">
        <f t="shared" si="3"/>
        <v>0</v>
      </c>
      <c r="F73" s="643"/>
      <c r="G73" s="642">
        <f>G74+G75</f>
        <v>0</v>
      </c>
      <c r="H73" s="642">
        <f>H74+H75</f>
        <v>0</v>
      </c>
      <c r="I73" s="642">
        <f>I74+I75</f>
        <v>0</v>
      </c>
      <c r="J73" s="642">
        <f t="shared" si="4"/>
        <v>0</v>
      </c>
      <c r="K73" s="649"/>
      <c r="L73" s="642">
        <f>L74+L75</f>
        <v>0</v>
      </c>
      <c r="M73" s="642">
        <f>M74+M75</f>
        <v>0</v>
      </c>
      <c r="N73" s="642">
        <f>N74+N75</f>
        <v>0</v>
      </c>
      <c r="O73" s="642">
        <f t="shared" si="5"/>
        <v>0</v>
      </c>
      <c r="P73" s="649"/>
      <c r="Q73" s="642">
        <f>Q74+Q75</f>
        <v>0</v>
      </c>
    </row>
    <row r="74" spans="1:17" s="626" customFormat="1" ht="18">
      <c r="A74" s="662"/>
      <c r="B74" s="595" t="s">
        <v>1125</v>
      </c>
      <c r="C74" s="584"/>
      <c r="D74" s="584"/>
      <c r="E74" s="642">
        <f t="shared" si="3"/>
        <v>0</v>
      </c>
      <c r="F74" s="643">
        <v>7.4999999999999997E-2</v>
      </c>
      <c r="G74" s="642">
        <f>+F74*E74</f>
        <v>0</v>
      </c>
      <c r="H74" s="584"/>
      <c r="I74" s="584"/>
      <c r="J74" s="642">
        <f t="shared" si="4"/>
        <v>0</v>
      </c>
      <c r="K74" s="649"/>
      <c r="L74" s="642">
        <f>J74*$K$9</f>
        <v>0</v>
      </c>
      <c r="M74" s="584"/>
      <c r="N74" s="584"/>
      <c r="O74" s="642">
        <f t="shared" si="5"/>
        <v>0</v>
      </c>
      <c r="P74" s="649"/>
      <c r="Q74" s="642">
        <f>O74*$P$9</f>
        <v>0</v>
      </c>
    </row>
    <row r="75" spans="1:17" s="626" customFormat="1" ht="18">
      <c r="A75" s="662"/>
      <c r="B75" s="595" t="s">
        <v>1126</v>
      </c>
      <c r="C75" s="584"/>
      <c r="D75" s="584"/>
      <c r="E75" s="642">
        <f t="shared" si="3"/>
        <v>0</v>
      </c>
      <c r="F75" s="643">
        <v>0.05</v>
      </c>
      <c r="G75" s="642">
        <f>+F75*E75</f>
        <v>0</v>
      </c>
      <c r="H75" s="584"/>
      <c r="I75" s="584"/>
      <c r="J75" s="642">
        <f t="shared" si="4"/>
        <v>0</v>
      </c>
      <c r="K75" s="649"/>
      <c r="L75" s="642">
        <f>J75*$K$9</f>
        <v>0</v>
      </c>
      <c r="M75" s="584"/>
      <c r="N75" s="584"/>
      <c r="O75" s="642">
        <f t="shared" si="5"/>
        <v>0</v>
      </c>
      <c r="P75" s="649"/>
      <c r="Q75" s="642">
        <f>O75*$P$9</f>
        <v>0</v>
      </c>
    </row>
    <row r="76" spans="1:17" s="626" customFormat="1" ht="18">
      <c r="A76" s="662"/>
      <c r="B76" s="591" t="s">
        <v>1130</v>
      </c>
      <c r="C76" s="584"/>
      <c r="D76" s="584"/>
      <c r="E76" s="642">
        <f t="shared" si="3"/>
        <v>0</v>
      </c>
      <c r="F76" s="643">
        <v>0</v>
      </c>
      <c r="G76" s="644"/>
      <c r="H76" s="584"/>
      <c r="I76" s="584"/>
      <c r="J76" s="642">
        <f t="shared" si="4"/>
        <v>0</v>
      </c>
      <c r="K76" s="649"/>
      <c r="L76" s="649"/>
      <c r="M76" s="584"/>
      <c r="N76" s="584"/>
      <c r="O76" s="642">
        <f t="shared" si="5"/>
        <v>0</v>
      </c>
      <c r="P76" s="649"/>
      <c r="Q76" s="649"/>
    </row>
    <row r="77" spans="1:17" s="626" customFormat="1">
      <c r="A77" s="662">
        <v>27414</v>
      </c>
      <c r="B77" s="655" t="s">
        <v>1099</v>
      </c>
      <c r="C77" s="642">
        <f>C78+C79</f>
        <v>0</v>
      </c>
      <c r="D77" s="642">
        <f>D78+D79</f>
        <v>0</v>
      </c>
      <c r="E77" s="642">
        <f t="shared" si="3"/>
        <v>0</v>
      </c>
      <c r="F77" s="643"/>
      <c r="G77" s="642">
        <f>G78+G79</f>
        <v>0</v>
      </c>
      <c r="H77" s="642">
        <f>H78+H79</f>
        <v>0</v>
      </c>
      <c r="I77" s="642">
        <f>I78+I79</f>
        <v>0</v>
      </c>
      <c r="J77" s="642">
        <f t="shared" si="4"/>
        <v>0</v>
      </c>
      <c r="K77" s="649"/>
      <c r="L77" s="642">
        <f>L78+L79</f>
        <v>0</v>
      </c>
      <c r="M77" s="642">
        <f>M78+M79</f>
        <v>0</v>
      </c>
      <c r="N77" s="642">
        <f>N78+N79</f>
        <v>0</v>
      </c>
      <c r="O77" s="642">
        <f t="shared" si="5"/>
        <v>0</v>
      </c>
      <c r="P77" s="649"/>
      <c r="Q77" s="642">
        <f>Q78+Q79</f>
        <v>0</v>
      </c>
    </row>
    <row r="78" spans="1:17" s="626" customFormat="1" ht="18">
      <c r="A78" s="662"/>
      <c r="B78" s="595" t="s">
        <v>1119</v>
      </c>
      <c r="C78" s="584"/>
      <c r="D78" s="584"/>
      <c r="E78" s="642">
        <f t="shared" si="3"/>
        <v>0</v>
      </c>
      <c r="F78" s="643">
        <v>7.4999999999999997E-2</v>
      </c>
      <c r="G78" s="642">
        <f>+F78*E78</f>
        <v>0</v>
      </c>
      <c r="H78" s="584"/>
      <c r="I78" s="584"/>
      <c r="J78" s="642">
        <f t="shared" si="4"/>
        <v>0</v>
      </c>
      <c r="K78" s="649"/>
      <c r="L78" s="642">
        <f>J78*$K$9</f>
        <v>0</v>
      </c>
      <c r="M78" s="584"/>
      <c r="N78" s="584"/>
      <c r="O78" s="642">
        <f t="shared" si="5"/>
        <v>0</v>
      </c>
      <c r="P78" s="649"/>
      <c r="Q78" s="642">
        <f>O78*$P$9</f>
        <v>0</v>
      </c>
    </row>
    <row r="79" spans="1:17" s="626" customFormat="1" ht="18">
      <c r="A79" s="662"/>
      <c r="B79" s="657" t="s">
        <v>1120</v>
      </c>
      <c r="C79" s="584"/>
      <c r="D79" s="584"/>
      <c r="E79" s="642">
        <f t="shared" si="3"/>
        <v>0</v>
      </c>
      <c r="F79" s="643">
        <v>0.05</v>
      </c>
      <c r="G79" s="642">
        <f>+F79*E79</f>
        <v>0</v>
      </c>
      <c r="H79" s="584"/>
      <c r="I79" s="584"/>
      <c r="J79" s="642">
        <f t="shared" si="4"/>
        <v>0</v>
      </c>
      <c r="K79" s="649"/>
      <c r="L79" s="642">
        <f>J79*$K$9</f>
        <v>0</v>
      </c>
      <c r="M79" s="584"/>
      <c r="N79" s="584"/>
      <c r="O79" s="642">
        <f t="shared" si="5"/>
        <v>0</v>
      </c>
      <c r="P79" s="649"/>
      <c r="Q79" s="642">
        <f>O79*$P$9</f>
        <v>0</v>
      </c>
    </row>
    <row r="80" spans="1:17" s="626" customFormat="1" ht="18">
      <c r="A80" s="662"/>
      <c r="B80" s="658" t="s">
        <v>1128</v>
      </c>
      <c r="C80" s="584"/>
      <c r="D80" s="584"/>
      <c r="E80" s="642">
        <f t="shared" si="3"/>
        <v>0</v>
      </c>
      <c r="F80" s="643">
        <v>0</v>
      </c>
      <c r="G80" s="644"/>
      <c r="H80" s="584"/>
      <c r="I80" s="584"/>
      <c r="J80" s="642">
        <f t="shared" si="4"/>
        <v>0</v>
      </c>
      <c r="K80" s="649"/>
      <c r="L80" s="649"/>
      <c r="M80" s="584"/>
      <c r="N80" s="584"/>
      <c r="O80" s="642">
        <f t="shared" si="5"/>
        <v>0</v>
      </c>
      <c r="P80" s="649"/>
      <c r="Q80" s="649"/>
    </row>
    <row r="81" spans="1:94" s="653" customFormat="1">
      <c r="A81" s="662">
        <v>27415</v>
      </c>
      <c r="B81" s="655" t="s">
        <v>578</v>
      </c>
      <c r="C81" s="642">
        <f>C82+C83</f>
        <v>0</v>
      </c>
      <c r="D81" s="642">
        <f>D82+D83</f>
        <v>0</v>
      </c>
      <c r="E81" s="642">
        <f t="shared" si="3"/>
        <v>0</v>
      </c>
      <c r="F81" s="643"/>
      <c r="G81" s="642">
        <f>G82+G83</f>
        <v>0</v>
      </c>
      <c r="H81" s="642">
        <f>H82+H83</f>
        <v>0</v>
      </c>
      <c r="I81" s="642">
        <f>I82+I83</f>
        <v>0</v>
      </c>
      <c r="J81" s="642">
        <f t="shared" si="4"/>
        <v>0</v>
      </c>
      <c r="K81" s="649"/>
      <c r="L81" s="642">
        <f>L82+L83</f>
        <v>0</v>
      </c>
      <c r="M81" s="642">
        <f>M82+M83</f>
        <v>0</v>
      </c>
      <c r="N81" s="642">
        <f>N82+N83</f>
        <v>0</v>
      </c>
      <c r="O81" s="642">
        <f t="shared" si="5"/>
        <v>0</v>
      </c>
      <c r="P81" s="649"/>
      <c r="Q81" s="642">
        <f>Q82+Q83</f>
        <v>0</v>
      </c>
      <c r="R81" s="626"/>
      <c r="S81" s="626"/>
      <c r="T81" s="626"/>
      <c r="U81" s="626"/>
      <c r="V81" s="626"/>
      <c r="W81" s="626"/>
      <c r="X81" s="626"/>
      <c r="Y81" s="626"/>
      <c r="Z81" s="626"/>
      <c r="AA81" s="626"/>
      <c r="AB81" s="626"/>
      <c r="AC81" s="626"/>
      <c r="AD81" s="626"/>
      <c r="AE81" s="626"/>
      <c r="AF81" s="626"/>
      <c r="AG81" s="626"/>
      <c r="AH81" s="626"/>
      <c r="AI81" s="626"/>
      <c r="AJ81" s="626"/>
      <c r="AK81" s="626"/>
      <c r="AL81" s="626"/>
      <c r="AM81" s="626"/>
      <c r="AN81" s="626"/>
      <c r="AO81" s="626"/>
      <c r="AP81" s="626"/>
      <c r="AQ81" s="626"/>
      <c r="AR81" s="626"/>
      <c r="AS81" s="626"/>
      <c r="AT81" s="626"/>
      <c r="AU81" s="626"/>
      <c r="AV81" s="626"/>
      <c r="AW81" s="626"/>
      <c r="AX81" s="626"/>
      <c r="AY81" s="626"/>
      <c r="AZ81" s="626"/>
      <c r="BA81" s="626"/>
      <c r="BB81" s="626"/>
      <c r="BC81" s="626"/>
      <c r="BD81" s="626"/>
      <c r="BE81" s="626"/>
      <c r="BF81" s="626"/>
      <c r="BG81" s="626"/>
      <c r="BH81" s="626"/>
      <c r="BI81" s="626"/>
      <c r="BJ81" s="626"/>
      <c r="BK81" s="626"/>
      <c r="BL81" s="626"/>
      <c r="BM81" s="626"/>
      <c r="BN81" s="626"/>
      <c r="BO81" s="626"/>
      <c r="BP81" s="626"/>
      <c r="BQ81" s="626"/>
      <c r="BR81" s="626"/>
      <c r="BS81" s="626"/>
      <c r="BT81" s="626"/>
      <c r="BU81" s="626"/>
      <c r="BV81" s="626"/>
      <c r="BW81" s="626"/>
      <c r="BX81" s="626"/>
      <c r="BY81" s="626"/>
      <c r="BZ81" s="626"/>
      <c r="CA81" s="626"/>
      <c r="CB81" s="626"/>
      <c r="CC81" s="626"/>
      <c r="CD81" s="626"/>
      <c r="CE81" s="626"/>
      <c r="CF81" s="626"/>
      <c r="CG81" s="626"/>
      <c r="CH81" s="626"/>
      <c r="CI81" s="626"/>
      <c r="CJ81" s="626"/>
      <c r="CK81" s="626"/>
      <c r="CL81" s="626"/>
      <c r="CM81" s="626"/>
      <c r="CN81" s="626"/>
      <c r="CO81" s="626"/>
      <c r="CP81" s="626"/>
    </row>
    <row r="82" spans="1:94" s="653" customFormat="1" ht="18">
      <c r="A82" s="662"/>
      <c r="B82" s="595" t="s">
        <v>1119</v>
      </c>
      <c r="C82" s="584"/>
      <c r="D82" s="584"/>
      <c r="E82" s="642">
        <f t="shared" si="3"/>
        <v>0</v>
      </c>
      <c r="F82" s="643">
        <v>7.4999999999999997E-2</v>
      </c>
      <c r="G82" s="642">
        <f>+F82*E82</f>
        <v>0</v>
      </c>
      <c r="H82" s="584"/>
      <c r="I82" s="584"/>
      <c r="J82" s="642">
        <f t="shared" si="4"/>
        <v>0</v>
      </c>
      <c r="K82" s="649"/>
      <c r="L82" s="642">
        <f>J82*$K$9</f>
        <v>0</v>
      </c>
      <c r="M82" s="584"/>
      <c r="N82" s="584"/>
      <c r="O82" s="642">
        <f t="shared" si="5"/>
        <v>0</v>
      </c>
      <c r="P82" s="649"/>
      <c r="Q82" s="642">
        <f>O82*$P$9</f>
        <v>0</v>
      </c>
      <c r="R82" s="626"/>
      <c r="S82" s="626"/>
      <c r="T82" s="626"/>
      <c r="U82" s="626"/>
      <c r="V82" s="626"/>
      <c r="W82" s="626"/>
      <c r="X82" s="626"/>
      <c r="Y82" s="626"/>
      <c r="Z82" s="626"/>
      <c r="AA82" s="626"/>
      <c r="AB82" s="626"/>
      <c r="AC82" s="626"/>
      <c r="AD82" s="626"/>
      <c r="AE82" s="626"/>
      <c r="AF82" s="626"/>
      <c r="AG82" s="626"/>
      <c r="AH82" s="626"/>
      <c r="AI82" s="626"/>
      <c r="AJ82" s="626"/>
      <c r="AK82" s="626"/>
      <c r="AL82" s="626"/>
      <c r="AM82" s="626"/>
      <c r="AN82" s="626"/>
      <c r="AO82" s="626"/>
      <c r="AP82" s="626"/>
      <c r="AQ82" s="626"/>
      <c r="AR82" s="626"/>
      <c r="AS82" s="626"/>
      <c r="AT82" s="626"/>
      <c r="AU82" s="626"/>
      <c r="AV82" s="626"/>
      <c r="AW82" s="626"/>
      <c r="AX82" s="626"/>
      <c r="AY82" s="626"/>
      <c r="AZ82" s="626"/>
      <c r="BA82" s="626"/>
      <c r="BB82" s="626"/>
      <c r="BC82" s="626"/>
      <c r="BD82" s="626"/>
      <c r="BE82" s="626"/>
      <c r="BF82" s="626"/>
      <c r="BG82" s="626"/>
      <c r="BH82" s="626"/>
      <c r="BI82" s="626"/>
      <c r="BJ82" s="626"/>
      <c r="BK82" s="626"/>
      <c r="BL82" s="626"/>
      <c r="BM82" s="626"/>
      <c r="BN82" s="626"/>
      <c r="BO82" s="626"/>
      <c r="BP82" s="626"/>
      <c r="BQ82" s="626"/>
      <c r="BR82" s="626"/>
      <c r="BS82" s="626"/>
      <c r="BT82" s="626"/>
      <c r="BU82" s="626"/>
      <c r="BV82" s="626"/>
      <c r="BW82" s="626"/>
      <c r="BX82" s="626"/>
      <c r="BY82" s="626"/>
      <c r="BZ82" s="626"/>
      <c r="CA82" s="626"/>
      <c r="CB82" s="626"/>
      <c r="CC82" s="626"/>
      <c r="CD82" s="626"/>
      <c r="CE82" s="626"/>
      <c r="CF82" s="626"/>
      <c r="CG82" s="626"/>
      <c r="CH82" s="626"/>
      <c r="CI82" s="626"/>
      <c r="CJ82" s="626"/>
      <c r="CK82" s="626"/>
      <c r="CL82" s="626"/>
      <c r="CM82" s="626"/>
      <c r="CN82" s="626"/>
      <c r="CO82" s="626"/>
      <c r="CP82" s="626"/>
    </row>
    <row r="83" spans="1:94" s="653" customFormat="1" ht="18">
      <c r="A83" s="662"/>
      <c r="B83" s="657" t="s">
        <v>1120</v>
      </c>
      <c r="C83" s="584"/>
      <c r="D83" s="584"/>
      <c r="E83" s="642">
        <f t="shared" si="3"/>
        <v>0</v>
      </c>
      <c r="F83" s="643">
        <v>0.05</v>
      </c>
      <c r="G83" s="642">
        <f>+F83*E83</f>
        <v>0</v>
      </c>
      <c r="H83" s="584"/>
      <c r="I83" s="584"/>
      <c r="J83" s="642">
        <f t="shared" si="4"/>
        <v>0</v>
      </c>
      <c r="K83" s="649"/>
      <c r="L83" s="642">
        <f>J83*$K$9</f>
        <v>0</v>
      </c>
      <c r="M83" s="584"/>
      <c r="N83" s="584"/>
      <c r="O83" s="642">
        <f t="shared" si="5"/>
        <v>0</v>
      </c>
      <c r="P83" s="649"/>
      <c r="Q83" s="642">
        <f>O83*$P$9</f>
        <v>0</v>
      </c>
      <c r="R83" s="626"/>
      <c r="S83" s="626"/>
      <c r="T83" s="626"/>
      <c r="U83" s="626"/>
      <c r="V83" s="626"/>
      <c r="W83" s="626"/>
      <c r="X83" s="626"/>
      <c r="Y83" s="626"/>
      <c r="Z83" s="626"/>
      <c r="AA83" s="626"/>
      <c r="AB83" s="626"/>
      <c r="AC83" s="626"/>
      <c r="AD83" s="626"/>
      <c r="AE83" s="626"/>
      <c r="AF83" s="626"/>
      <c r="AG83" s="626"/>
      <c r="AH83" s="626"/>
      <c r="AI83" s="626"/>
      <c r="AJ83" s="626"/>
      <c r="AK83" s="626"/>
      <c r="AL83" s="626"/>
      <c r="AM83" s="626"/>
      <c r="AN83" s="626"/>
      <c r="AO83" s="626"/>
      <c r="AP83" s="626"/>
      <c r="AQ83" s="626"/>
      <c r="AR83" s="626"/>
      <c r="AS83" s="626"/>
      <c r="AT83" s="626"/>
      <c r="AU83" s="626"/>
      <c r="AV83" s="626"/>
      <c r="AW83" s="626"/>
      <c r="AX83" s="626"/>
      <c r="AY83" s="626"/>
      <c r="AZ83" s="626"/>
      <c r="BA83" s="626"/>
      <c r="BB83" s="626"/>
      <c r="BC83" s="626"/>
      <c r="BD83" s="626"/>
      <c r="BE83" s="626"/>
      <c r="BF83" s="626"/>
      <c r="BG83" s="626"/>
      <c r="BH83" s="626"/>
      <c r="BI83" s="626"/>
      <c r="BJ83" s="626"/>
      <c r="BK83" s="626"/>
      <c r="BL83" s="626"/>
      <c r="BM83" s="626"/>
      <c r="BN83" s="626"/>
      <c r="BO83" s="626"/>
      <c r="BP83" s="626"/>
      <c r="BQ83" s="626"/>
      <c r="BR83" s="626"/>
      <c r="BS83" s="626"/>
      <c r="BT83" s="626"/>
      <c r="BU83" s="626"/>
      <c r="BV83" s="626"/>
      <c r="BW83" s="626"/>
      <c r="BX83" s="626"/>
      <c r="BY83" s="626"/>
      <c r="BZ83" s="626"/>
      <c r="CA83" s="626"/>
      <c r="CB83" s="626"/>
      <c r="CC83" s="626"/>
      <c r="CD83" s="626"/>
      <c r="CE83" s="626"/>
      <c r="CF83" s="626"/>
      <c r="CG83" s="626"/>
      <c r="CH83" s="626"/>
      <c r="CI83" s="626"/>
      <c r="CJ83" s="626"/>
      <c r="CK83" s="626"/>
      <c r="CL83" s="626"/>
      <c r="CM83" s="626"/>
      <c r="CN83" s="626"/>
      <c r="CO83" s="626"/>
      <c r="CP83" s="626"/>
    </row>
    <row r="84" spans="1:94" s="653" customFormat="1" ht="18">
      <c r="A84" s="662"/>
      <c r="B84" s="658" t="s">
        <v>1128</v>
      </c>
      <c r="C84" s="584"/>
      <c r="D84" s="584"/>
      <c r="E84" s="642">
        <f t="shared" si="3"/>
        <v>0</v>
      </c>
      <c r="F84" s="643">
        <v>0</v>
      </c>
      <c r="G84" s="644"/>
      <c r="H84" s="584"/>
      <c r="I84" s="584"/>
      <c r="J84" s="642">
        <f t="shared" si="4"/>
        <v>0</v>
      </c>
      <c r="K84" s="649"/>
      <c r="L84" s="649"/>
      <c r="M84" s="584"/>
      <c r="N84" s="584"/>
      <c r="O84" s="642">
        <f t="shared" si="5"/>
        <v>0</v>
      </c>
      <c r="P84" s="649"/>
      <c r="Q84" s="649"/>
      <c r="R84" s="626"/>
      <c r="S84" s="626"/>
      <c r="T84" s="626"/>
      <c r="U84" s="626"/>
      <c r="V84" s="626"/>
      <c r="W84" s="626"/>
      <c r="X84" s="626"/>
      <c r="Y84" s="626"/>
      <c r="Z84" s="626"/>
      <c r="AA84" s="626"/>
      <c r="AB84" s="626"/>
      <c r="AC84" s="626"/>
      <c r="AD84" s="626"/>
      <c r="AE84" s="626"/>
      <c r="AF84" s="626"/>
      <c r="AG84" s="626"/>
      <c r="AH84" s="626"/>
      <c r="AI84" s="626"/>
      <c r="AJ84" s="626"/>
      <c r="AK84" s="626"/>
      <c r="AL84" s="626"/>
      <c r="AM84" s="626"/>
      <c r="AN84" s="626"/>
      <c r="AO84" s="626"/>
      <c r="AP84" s="626"/>
      <c r="AQ84" s="626"/>
      <c r="AR84" s="626"/>
      <c r="AS84" s="626"/>
      <c r="AT84" s="626"/>
      <c r="AU84" s="626"/>
      <c r="AV84" s="626"/>
      <c r="AW84" s="626"/>
      <c r="AX84" s="626"/>
      <c r="AY84" s="626"/>
      <c r="AZ84" s="626"/>
      <c r="BA84" s="626"/>
      <c r="BB84" s="626"/>
      <c r="BC84" s="626"/>
      <c r="BD84" s="626"/>
      <c r="BE84" s="626"/>
      <c r="BF84" s="626"/>
      <c r="BG84" s="626"/>
      <c r="BH84" s="626"/>
      <c r="BI84" s="626"/>
      <c r="BJ84" s="626"/>
      <c r="BK84" s="626"/>
      <c r="BL84" s="626"/>
      <c r="BM84" s="626"/>
      <c r="BN84" s="626"/>
      <c r="BO84" s="626"/>
      <c r="BP84" s="626"/>
      <c r="BQ84" s="626"/>
      <c r="BR84" s="626"/>
      <c r="BS84" s="626"/>
      <c r="BT84" s="626"/>
      <c r="BU84" s="626"/>
      <c r="BV84" s="626"/>
      <c r="BW84" s="626"/>
      <c r="BX84" s="626"/>
      <c r="BY84" s="626"/>
      <c r="BZ84" s="626"/>
      <c r="CA84" s="626"/>
      <c r="CB84" s="626"/>
      <c r="CC84" s="626"/>
      <c r="CD84" s="626"/>
      <c r="CE84" s="626"/>
      <c r="CF84" s="626"/>
      <c r="CG84" s="626"/>
      <c r="CH84" s="626"/>
      <c r="CI84" s="626"/>
      <c r="CJ84" s="626"/>
      <c r="CK84" s="626"/>
      <c r="CL84" s="626"/>
      <c r="CM84" s="626"/>
      <c r="CN84" s="626"/>
      <c r="CO84" s="626"/>
      <c r="CP84" s="626"/>
    </row>
    <row r="85" spans="1:94" s="653" customFormat="1">
      <c r="A85" s="661">
        <v>2742</v>
      </c>
      <c r="B85" s="601" t="s">
        <v>1100</v>
      </c>
      <c r="C85" s="642">
        <f>+C86</f>
        <v>0</v>
      </c>
      <c r="D85" s="642">
        <f>+D86</f>
        <v>0</v>
      </c>
      <c r="E85" s="642">
        <f t="shared" si="3"/>
        <v>0</v>
      </c>
      <c r="F85" s="643">
        <v>7.4999999999999997E-2</v>
      </c>
      <c r="G85" s="642">
        <f>+G86</f>
        <v>0</v>
      </c>
      <c r="H85" s="642">
        <f>+H86</f>
        <v>0</v>
      </c>
      <c r="I85" s="642">
        <f>+I86</f>
        <v>0</v>
      </c>
      <c r="J85" s="642">
        <f t="shared" si="4"/>
        <v>0</v>
      </c>
      <c r="K85" s="649"/>
      <c r="L85" s="642">
        <f>+L86</f>
        <v>0</v>
      </c>
      <c r="M85" s="642">
        <f>+M86</f>
        <v>0</v>
      </c>
      <c r="N85" s="642">
        <f>+N86</f>
        <v>0</v>
      </c>
      <c r="O85" s="642">
        <f t="shared" si="5"/>
        <v>0</v>
      </c>
      <c r="P85" s="649"/>
      <c r="Q85" s="642">
        <f>+Q86</f>
        <v>0</v>
      </c>
      <c r="R85" s="626"/>
      <c r="S85" s="626"/>
      <c r="T85" s="626"/>
      <c r="U85" s="626"/>
      <c r="V85" s="626"/>
      <c r="W85" s="626"/>
      <c r="X85" s="626"/>
      <c r="Y85" s="626"/>
      <c r="Z85" s="626"/>
      <c r="AA85" s="626"/>
      <c r="AB85" s="626"/>
      <c r="AC85" s="626"/>
      <c r="AD85" s="626"/>
      <c r="AE85" s="626"/>
      <c r="AF85" s="626"/>
      <c r="AG85" s="626"/>
      <c r="AH85" s="626"/>
      <c r="AI85" s="626"/>
      <c r="AJ85" s="626"/>
      <c r="AK85" s="626"/>
      <c r="AL85" s="626"/>
      <c r="AM85" s="626"/>
      <c r="AN85" s="626"/>
      <c r="AO85" s="626"/>
      <c r="AP85" s="626"/>
      <c r="AQ85" s="626"/>
      <c r="AR85" s="626"/>
      <c r="AS85" s="626"/>
      <c r="AT85" s="626"/>
      <c r="AU85" s="626"/>
      <c r="AV85" s="626"/>
      <c r="AW85" s="626"/>
      <c r="AX85" s="626"/>
      <c r="AY85" s="626"/>
      <c r="AZ85" s="626"/>
      <c r="BA85" s="626"/>
      <c r="BB85" s="626"/>
      <c r="BC85" s="626"/>
      <c r="BD85" s="626"/>
      <c r="BE85" s="626"/>
      <c r="BF85" s="626"/>
      <c r="BG85" s="626"/>
      <c r="BH85" s="626"/>
      <c r="BI85" s="626"/>
      <c r="BJ85" s="626"/>
      <c r="BK85" s="626"/>
      <c r="BL85" s="626"/>
      <c r="BM85" s="626"/>
      <c r="BN85" s="626"/>
      <c r="BO85" s="626"/>
      <c r="BP85" s="626"/>
      <c r="BQ85" s="626"/>
      <c r="BR85" s="626"/>
      <c r="BS85" s="626"/>
      <c r="BT85" s="626"/>
      <c r="BU85" s="626"/>
      <c r="BV85" s="626"/>
      <c r="BW85" s="626"/>
      <c r="BX85" s="626"/>
      <c r="BY85" s="626"/>
      <c r="BZ85" s="626"/>
      <c r="CA85" s="626"/>
      <c r="CB85" s="626"/>
      <c r="CC85" s="626"/>
      <c r="CD85" s="626"/>
      <c r="CE85" s="626"/>
      <c r="CF85" s="626"/>
      <c r="CG85" s="626"/>
      <c r="CH85" s="626"/>
      <c r="CI85" s="626"/>
      <c r="CJ85" s="626"/>
      <c r="CK85" s="626"/>
      <c r="CL85" s="626"/>
      <c r="CM85" s="626"/>
      <c r="CN85" s="626"/>
      <c r="CO85" s="626"/>
      <c r="CP85" s="626"/>
    </row>
    <row r="86" spans="1:94" s="653" customFormat="1">
      <c r="A86" s="662">
        <v>27421</v>
      </c>
      <c r="B86" s="602" t="s">
        <v>586</v>
      </c>
      <c r="C86" s="584"/>
      <c r="D86" s="584"/>
      <c r="E86" s="642">
        <f t="shared" si="3"/>
        <v>0</v>
      </c>
      <c r="F86" s="643">
        <v>7.4999999999999997E-2</v>
      </c>
      <c r="G86" s="642">
        <f>+F86*E86</f>
        <v>0</v>
      </c>
      <c r="H86" s="584"/>
      <c r="I86" s="584"/>
      <c r="J86" s="642">
        <f t="shared" si="4"/>
        <v>0</v>
      </c>
      <c r="K86" s="649"/>
      <c r="L86" s="642">
        <f>J86*$K$9</f>
        <v>0</v>
      </c>
      <c r="M86" s="584"/>
      <c r="N86" s="584"/>
      <c r="O86" s="642">
        <f t="shared" si="5"/>
        <v>0</v>
      </c>
      <c r="P86" s="649"/>
      <c r="Q86" s="642">
        <f>O86*$P$9</f>
        <v>0</v>
      </c>
      <c r="R86" s="626"/>
      <c r="S86" s="626"/>
      <c r="T86" s="626"/>
      <c r="U86" s="626"/>
      <c r="V86" s="626"/>
      <c r="W86" s="626"/>
      <c r="X86" s="626"/>
      <c r="Y86" s="626"/>
      <c r="Z86" s="626"/>
      <c r="AA86" s="626"/>
      <c r="AB86" s="626"/>
      <c r="AC86" s="626"/>
      <c r="AD86" s="626"/>
      <c r="AE86" s="626"/>
      <c r="AF86" s="626"/>
      <c r="AG86" s="626"/>
      <c r="AH86" s="626"/>
      <c r="AI86" s="626"/>
      <c r="AJ86" s="626"/>
      <c r="AK86" s="626"/>
      <c r="AL86" s="626"/>
      <c r="AM86" s="626"/>
      <c r="AN86" s="626"/>
      <c r="AO86" s="626"/>
      <c r="AP86" s="626"/>
      <c r="AQ86" s="626"/>
      <c r="AR86" s="626"/>
      <c r="AS86" s="626"/>
      <c r="AT86" s="626"/>
      <c r="AU86" s="626"/>
      <c r="AV86" s="626"/>
      <c r="AW86" s="626"/>
      <c r="AX86" s="626"/>
      <c r="AY86" s="626"/>
      <c r="AZ86" s="626"/>
      <c r="BA86" s="626"/>
      <c r="BB86" s="626"/>
      <c r="BC86" s="626"/>
      <c r="BD86" s="626"/>
      <c r="BE86" s="626"/>
      <c r="BF86" s="626"/>
      <c r="BG86" s="626"/>
      <c r="BH86" s="626"/>
      <c r="BI86" s="626"/>
      <c r="BJ86" s="626"/>
      <c r="BK86" s="626"/>
      <c r="BL86" s="626"/>
      <c r="BM86" s="626"/>
      <c r="BN86" s="626"/>
      <c r="BO86" s="626"/>
      <c r="BP86" s="626"/>
      <c r="BQ86" s="626"/>
      <c r="BR86" s="626"/>
      <c r="BS86" s="626"/>
      <c r="BT86" s="626"/>
      <c r="BU86" s="626"/>
      <c r="BV86" s="626"/>
      <c r="BW86" s="626"/>
      <c r="BX86" s="626"/>
      <c r="BY86" s="626"/>
      <c r="BZ86" s="626"/>
      <c r="CA86" s="626"/>
      <c r="CB86" s="626"/>
      <c r="CC86" s="626"/>
      <c r="CD86" s="626"/>
      <c r="CE86" s="626"/>
      <c r="CF86" s="626"/>
      <c r="CG86" s="626"/>
      <c r="CH86" s="626"/>
      <c r="CI86" s="626"/>
      <c r="CJ86" s="626"/>
      <c r="CK86" s="626"/>
      <c r="CL86" s="626"/>
      <c r="CM86" s="626"/>
      <c r="CN86" s="626"/>
      <c r="CO86" s="626"/>
      <c r="CP86" s="626"/>
    </row>
    <row r="87" spans="1:94" s="653" customFormat="1">
      <c r="A87" s="648">
        <v>34</v>
      </c>
      <c r="B87" s="570" t="s">
        <v>607</v>
      </c>
      <c r="C87" s="644"/>
      <c r="D87" s="644"/>
      <c r="E87" s="644"/>
      <c r="F87" s="643"/>
      <c r="G87" s="644"/>
      <c r="H87" s="644"/>
      <c r="I87" s="644"/>
      <c r="J87" s="644"/>
      <c r="K87" s="649"/>
      <c r="L87" s="649"/>
      <c r="M87" s="644"/>
      <c r="N87" s="644"/>
      <c r="O87" s="644"/>
      <c r="P87" s="649"/>
      <c r="Q87" s="649"/>
      <c r="R87" s="626"/>
      <c r="S87" s="626"/>
      <c r="T87" s="626"/>
      <c r="U87" s="626"/>
      <c r="V87" s="626"/>
      <c r="W87" s="626"/>
      <c r="X87" s="626"/>
      <c r="Y87" s="626"/>
      <c r="Z87" s="626"/>
      <c r="AA87" s="626"/>
      <c r="AB87" s="626"/>
      <c r="AC87" s="626"/>
      <c r="AD87" s="626"/>
      <c r="AE87" s="626"/>
      <c r="AF87" s="626"/>
      <c r="AG87" s="626"/>
      <c r="AH87" s="626"/>
      <c r="AI87" s="626"/>
      <c r="AJ87" s="626"/>
      <c r="AK87" s="626"/>
      <c r="AL87" s="626"/>
      <c r="AM87" s="626"/>
      <c r="AN87" s="626"/>
      <c r="AO87" s="626"/>
      <c r="AP87" s="626"/>
      <c r="AQ87" s="626"/>
      <c r="AR87" s="626"/>
      <c r="AS87" s="626"/>
      <c r="AT87" s="626"/>
      <c r="AU87" s="626"/>
      <c r="AV87" s="626"/>
      <c r="AW87" s="626"/>
      <c r="AX87" s="626"/>
      <c r="AY87" s="626"/>
      <c r="AZ87" s="626"/>
      <c r="BA87" s="626"/>
      <c r="BB87" s="626"/>
      <c r="BC87" s="626"/>
      <c r="BD87" s="626"/>
      <c r="BE87" s="626"/>
      <c r="BF87" s="626"/>
      <c r="BG87" s="626"/>
      <c r="BH87" s="626"/>
      <c r="BI87" s="626"/>
      <c r="BJ87" s="626"/>
      <c r="BK87" s="626"/>
      <c r="BL87" s="626"/>
      <c r="BM87" s="626"/>
      <c r="BN87" s="626"/>
      <c r="BO87" s="626"/>
      <c r="BP87" s="626"/>
      <c r="BQ87" s="626"/>
      <c r="BR87" s="626"/>
      <c r="BS87" s="626"/>
      <c r="BT87" s="626"/>
      <c r="BU87" s="626"/>
      <c r="BV87" s="626"/>
      <c r="BW87" s="626"/>
      <c r="BX87" s="626"/>
      <c r="BY87" s="626"/>
      <c r="BZ87" s="626"/>
      <c r="CA87" s="626"/>
      <c r="CB87" s="626"/>
      <c r="CC87" s="626"/>
      <c r="CD87" s="626"/>
      <c r="CE87" s="626"/>
      <c r="CF87" s="626"/>
      <c r="CG87" s="626"/>
      <c r="CH87" s="626"/>
      <c r="CI87" s="626"/>
      <c r="CJ87" s="626"/>
      <c r="CK87" s="626"/>
      <c r="CL87" s="626"/>
      <c r="CM87" s="626"/>
      <c r="CN87" s="626"/>
      <c r="CO87" s="626"/>
      <c r="CP87" s="626"/>
    </row>
    <row r="88" spans="1:94" s="653" customFormat="1" ht="15.75" thickBot="1">
      <c r="A88" s="663">
        <v>342</v>
      </c>
      <c r="B88" s="664" t="s">
        <v>608</v>
      </c>
      <c r="C88" s="665"/>
      <c r="D88" s="665"/>
      <c r="E88" s="642">
        <f>C88+D88</f>
        <v>0</v>
      </c>
      <c r="F88" s="666">
        <v>0</v>
      </c>
      <c r="G88" s="644"/>
      <c r="H88" s="665"/>
      <c r="I88" s="665"/>
      <c r="J88" s="642">
        <f>H88+I88</f>
        <v>0</v>
      </c>
      <c r="K88" s="667"/>
      <c r="L88" s="649"/>
      <c r="M88" s="665"/>
      <c r="N88" s="665"/>
      <c r="O88" s="642">
        <f>M88+N88</f>
        <v>0</v>
      </c>
      <c r="P88" s="667"/>
      <c r="Q88" s="649"/>
      <c r="R88" s="626"/>
      <c r="S88" s="626"/>
      <c r="T88" s="626"/>
      <c r="U88" s="626"/>
      <c r="V88" s="626"/>
      <c r="W88" s="626"/>
      <c r="X88" s="626"/>
      <c r="Y88" s="626"/>
      <c r="Z88" s="626"/>
      <c r="AA88" s="626"/>
      <c r="AB88" s="626"/>
      <c r="AC88" s="626"/>
      <c r="AD88" s="626"/>
      <c r="AE88" s="626"/>
      <c r="AF88" s="626"/>
      <c r="AG88" s="626"/>
      <c r="AH88" s="626"/>
      <c r="AI88" s="626"/>
      <c r="AJ88" s="626"/>
      <c r="AK88" s="626"/>
      <c r="AL88" s="626"/>
      <c r="AM88" s="626"/>
      <c r="AN88" s="626"/>
      <c r="AO88" s="626"/>
      <c r="AP88" s="626"/>
      <c r="AQ88" s="626"/>
      <c r="AR88" s="626"/>
      <c r="AS88" s="626"/>
      <c r="AT88" s="626"/>
      <c r="AU88" s="626"/>
      <c r="AV88" s="626"/>
      <c r="AW88" s="626"/>
      <c r="AX88" s="626"/>
      <c r="AY88" s="626"/>
      <c r="AZ88" s="626"/>
      <c r="BA88" s="626"/>
      <c r="BB88" s="626"/>
      <c r="BC88" s="626"/>
      <c r="BD88" s="626"/>
      <c r="BE88" s="626"/>
      <c r="BF88" s="626"/>
      <c r="BG88" s="626"/>
      <c r="BH88" s="626"/>
      <c r="BI88" s="626"/>
      <c r="BJ88" s="626"/>
      <c r="BK88" s="626"/>
      <c r="BL88" s="626"/>
      <c r="BM88" s="626"/>
      <c r="BN88" s="626"/>
      <c r="BO88" s="626"/>
      <c r="BP88" s="626"/>
      <c r="BQ88" s="626"/>
      <c r="BR88" s="626"/>
      <c r="BS88" s="626"/>
      <c r="BT88" s="626"/>
      <c r="BU88" s="626"/>
      <c r="BV88" s="626"/>
      <c r="BW88" s="626"/>
      <c r="BX88" s="626"/>
      <c r="BY88" s="626"/>
      <c r="BZ88" s="626"/>
      <c r="CA88" s="626"/>
      <c r="CB88" s="626"/>
      <c r="CC88" s="626"/>
      <c r="CD88" s="626"/>
      <c r="CE88" s="626"/>
      <c r="CF88" s="626"/>
      <c r="CG88" s="626"/>
      <c r="CH88" s="626"/>
      <c r="CI88" s="626"/>
      <c r="CJ88" s="626"/>
      <c r="CK88" s="626"/>
      <c r="CL88" s="626"/>
      <c r="CM88" s="626"/>
      <c r="CN88" s="626"/>
      <c r="CO88" s="626"/>
      <c r="CP88" s="626"/>
    </row>
    <row r="89" spans="1:94" s="673" customFormat="1" ht="15.75" thickBot="1">
      <c r="A89" s="668"/>
      <c r="B89" s="669" t="s">
        <v>486</v>
      </c>
      <c r="C89" s="670">
        <f>+C10+C12+C15+C23+C30+C36+C42+C63</f>
        <v>0</v>
      </c>
      <c r="D89" s="670">
        <f>+D10+D12+D15+D23+D30+D36+D42+D63</f>
        <v>0</v>
      </c>
      <c r="E89" s="670">
        <f>C89+D89</f>
        <v>0</v>
      </c>
      <c r="F89" s="671"/>
      <c r="G89" s="670">
        <f>+G10+G12+G15+G23+G30+G36+G42+G63</f>
        <v>0</v>
      </c>
      <c r="H89" s="670">
        <f>+H10+H12+H15+H23+H30+H36+H42+H63</f>
        <v>0</v>
      </c>
      <c r="I89" s="670">
        <f>+I10+I12+I15+I23+I30+I36+I42+I63</f>
        <v>0</v>
      </c>
      <c r="J89" s="670">
        <f>H89+I89</f>
        <v>0</v>
      </c>
      <c r="K89" s="672"/>
      <c r="L89" s="670">
        <f>+L10+L12+L15+L23+L30+L36+L42+L63</f>
        <v>0</v>
      </c>
      <c r="M89" s="670">
        <f>+M10+M12+M15+M23+M30+M36+M42+M63</f>
        <v>0</v>
      </c>
      <c r="N89" s="670">
        <f>+N10+N12+N15+N23+N30+N36+N42+N63</f>
        <v>0</v>
      </c>
      <c r="O89" s="670">
        <f>+O10+O12+O15+O23+O30+O36+O42+O63</f>
        <v>0</v>
      </c>
      <c r="P89" s="672"/>
      <c r="Q89" s="670">
        <f>+Q10+Q12+Q15+Q23+Q30+Q36+Q42+Q63</f>
        <v>0</v>
      </c>
      <c r="R89" s="626"/>
      <c r="S89" s="626"/>
      <c r="T89" s="625"/>
      <c r="U89" s="625"/>
      <c r="V89" s="625"/>
      <c r="W89" s="625"/>
      <c r="X89" s="625"/>
      <c r="Y89" s="625"/>
      <c r="Z89" s="625"/>
      <c r="AA89" s="625"/>
      <c r="AB89" s="625"/>
      <c r="AC89" s="625"/>
      <c r="AD89" s="625"/>
      <c r="AE89" s="625"/>
      <c r="AF89" s="625"/>
      <c r="AG89" s="625"/>
      <c r="AH89" s="625"/>
      <c r="AI89" s="625"/>
      <c r="AJ89" s="625"/>
      <c r="AK89" s="625"/>
      <c r="AL89" s="625"/>
      <c r="AM89" s="625"/>
      <c r="AN89" s="625"/>
      <c r="AO89" s="625"/>
      <c r="AP89" s="625"/>
      <c r="AQ89" s="625"/>
      <c r="AR89" s="625"/>
      <c r="AS89" s="625"/>
      <c r="AT89" s="625"/>
      <c r="AU89" s="625"/>
      <c r="AV89" s="625"/>
      <c r="AW89" s="625"/>
      <c r="AX89" s="625"/>
      <c r="AY89" s="625"/>
      <c r="AZ89" s="625"/>
      <c r="BA89" s="625"/>
      <c r="BB89" s="625"/>
      <c r="BC89" s="625"/>
      <c r="BD89" s="625"/>
      <c r="BE89" s="625"/>
      <c r="BF89" s="625"/>
      <c r="BG89" s="625"/>
      <c r="BH89" s="625"/>
      <c r="BI89" s="625"/>
      <c r="BJ89" s="625"/>
      <c r="BK89" s="625"/>
      <c r="BL89" s="625"/>
      <c r="BM89" s="625"/>
      <c r="BN89" s="625"/>
      <c r="BO89" s="625"/>
      <c r="BP89" s="625"/>
      <c r="BQ89" s="625"/>
      <c r="BR89" s="625"/>
      <c r="BS89" s="625"/>
      <c r="BT89" s="625"/>
      <c r="BU89" s="625"/>
      <c r="BV89" s="625"/>
      <c r="BW89" s="625"/>
      <c r="BX89" s="625"/>
      <c r="BY89" s="625"/>
      <c r="BZ89" s="625"/>
      <c r="CA89" s="625"/>
      <c r="CB89" s="625"/>
      <c r="CC89" s="625"/>
      <c r="CD89" s="625"/>
      <c r="CE89" s="625"/>
      <c r="CF89" s="625"/>
      <c r="CG89" s="625"/>
      <c r="CH89" s="625"/>
      <c r="CI89" s="625"/>
      <c r="CJ89" s="625"/>
      <c r="CK89" s="625"/>
      <c r="CL89" s="625"/>
      <c r="CM89" s="625"/>
      <c r="CN89" s="625"/>
      <c r="CO89" s="625"/>
      <c r="CP89" s="625"/>
    </row>
    <row r="90" spans="1:94" s="653" customFormat="1">
      <c r="B90" s="674"/>
      <c r="C90" s="675"/>
      <c r="D90" s="676"/>
      <c r="E90" s="677"/>
      <c r="F90" s="678"/>
      <c r="G90" s="679"/>
      <c r="H90" s="680"/>
      <c r="I90" s="677"/>
      <c r="J90" s="681"/>
      <c r="K90" s="682"/>
      <c r="L90" s="683"/>
      <c r="M90" s="684"/>
      <c r="N90" s="680"/>
      <c r="O90" s="677"/>
      <c r="P90" s="685"/>
      <c r="Q90" s="682"/>
      <c r="R90" s="626"/>
      <c r="S90" s="626"/>
      <c r="T90" s="626"/>
      <c r="U90" s="626"/>
      <c r="V90" s="626"/>
      <c r="W90" s="626"/>
      <c r="X90" s="626"/>
      <c r="Y90" s="626"/>
      <c r="Z90" s="626"/>
      <c r="AA90" s="626"/>
      <c r="AB90" s="626"/>
      <c r="AC90" s="626"/>
      <c r="AD90" s="626"/>
      <c r="AE90" s="626"/>
      <c r="AF90" s="626"/>
      <c r="AG90" s="626"/>
      <c r="AH90" s="626"/>
      <c r="AI90" s="626"/>
      <c r="AJ90" s="626"/>
      <c r="AK90" s="626"/>
      <c r="AL90" s="626"/>
      <c r="AM90" s="626"/>
      <c r="AN90" s="626"/>
      <c r="AO90" s="626"/>
      <c r="AP90" s="626"/>
      <c r="AQ90" s="626"/>
      <c r="AR90" s="626"/>
      <c r="AS90" s="626"/>
      <c r="AT90" s="626"/>
      <c r="AU90" s="626"/>
      <c r="AV90" s="626"/>
      <c r="AW90" s="626"/>
      <c r="AX90" s="626"/>
      <c r="AY90" s="626"/>
      <c r="AZ90" s="626"/>
      <c r="BA90" s="626"/>
      <c r="BB90" s="626"/>
      <c r="BC90" s="626"/>
      <c r="BD90" s="626"/>
      <c r="BE90" s="626"/>
      <c r="BF90" s="626"/>
      <c r="BG90" s="626"/>
      <c r="BH90" s="626"/>
      <c r="BI90" s="626"/>
      <c r="BJ90" s="626"/>
      <c r="BK90" s="626"/>
      <c r="BL90" s="626"/>
      <c r="BM90" s="626"/>
      <c r="BN90" s="626"/>
      <c r="BO90" s="626"/>
      <c r="BP90" s="626"/>
      <c r="BQ90" s="626"/>
      <c r="BR90" s="626"/>
      <c r="BS90" s="626"/>
      <c r="BT90" s="626"/>
      <c r="BU90" s="626"/>
      <c r="BV90" s="626"/>
      <c r="BW90" s="626"/>
      <c r="BX90" s="626"/>
      <c r="BY90" s="626"/>
      <c r="BZ90" s="626"/>
      <c r="CA90" s="626"/>
      <c r="CB90" s="626"/>
      <c r="CC90" s="626"/>
      <c r="CD90" s="626"/>
      <c r="CE90" s="626"/>
      <c r="CF90" s="626"/>
      <c r="CG90" s="626"/>
      <c r="CH90" s="626"/>
      <c r="CI90" s="626"/>
      <c r="CJ90" s="626"/>
      <c r="CK90" s="626"/>
      <c r="CL90" s="626"/>
      <c r="CM90" s="626"/>
      <c r="CN90" s="626"/>
      <c r="CO90" s="626"/>
      <c r="CP90" s="626"/>
    </row>
    <row r="91" spans="1:94" s="653" customFormat="1">
      <c r="B91" s="686" t="s">
        <v>1131</v>
      </c>
      <c r="C91" s="687"/>
      <c r="D91" s="688"/>
      <c r="E91" s="642">
        <f>E89</f>
        <v>0</v>
      </c>
      <c r="F91" s="642"/>
      <c r="G91" s="642"/>
      <c r="H91" s="642"/>
      <c r="I91" s="642">
        <f>J89</f>
        <v>0</v>
      </c>
      <c r="J91" s="642"/>
      <c r="K91" s="642"/>
      <c r="L91" s="642"/>
      <c r="M91" s="642"/>
      <c r="N91" s="642"/>
      <c r="O91" s="642">
        <f>O89</f>
        <v>0</v>
      </c>
      <c r="P91" s="642"/>
      <c r="Q91" s="626"/>
      <c r="R91" s="626"/>
      <c r="S91" s="626"/>
      <c r="T91" s="626"/>
      <c r="U91" s="626"/>
      <c r="V91" s="626"/>
      <c r="W91" s="626"/>
      <c r="X91" s="626"/>
      <c r="Y91" s="626"/>
      <c r="Z91" s="626"/>
      <c r="AA91" s="626"/>
      <c r="AB91" s="626"/>
      <c r="AC91" s="626"/>
      <c r="AD91" s="626"/>
      <c r="AE91" s="626"/>
      <c r="AF91" s="626"/>
      <c r="AG91" s="626"/>
      <c r="AH91" s="626"/>
      <c r="AI91" s="626"/>
      <c r="AJ91" s="626"/>
      <c r="AK91" s="626"/>
      <c r="AL91" s="626"/>
      <c r="AM91" s="626"/>
      <c r="AN91" s="626"/>
      <c r="AO91" s="626"/>
      <c r="AP91" s="626"/>
      <c r="AQ91" s="626"/>
      <c r="AR91" s="626"/>
      <c r="AS91" s="626"/>
      <c r="AT91" s="626"/>
      <c r="AU91" s="626"/>
      <c r="AV91" s="626"/>
      <c r="AW91" s="626"/>
      <c r="AX91" s="626"/>
      <c r="AY91" s="626"/>
      <c r="AZ91" s="626"/>
      <c r="BA91" s="626"/>
      <c r="BB91" s="626"/>
      <c r="BC91" s="626"/>
      <c r="BD91" s="626"/>
      <c r="BE91" s="626"/>
      <c r="BF91" s="626"/>
      <c r="BG91" s="626"/>
      <c r="BH91" s="626"/>
      <c r="BI91" s="626"/>
      <c r="BJ91" s="626"/>
      <c r="BK91" s="626"/>
      <c r="BL91" s="626"/>
      <c r="BM91" s="626"/>
      <c r="BN91" s="626"/>
      <c r="BO91" s="626"/>
      <c r="BP91" s="626"/>
      <c r="BQ91" s="626"/>
      <c r="BR91" s="626"/>
      <c r="BS91" s="626"/>
      <c r="BT91" s="626"/>
      <c r="BU91" s="626"/>
      <c r="BV91" s="626"/>
      <c r="BW91" s="626"/>
      <c r="BX91" s="626"/>
      <c r="BY91" s="626"/>
      <c r="BZ91" s="626"/>
      <c r="CA91" s="626"/>
      <c r="CB91" s="626"/>
      <c r="CC91" s="626"/>
      <c r="CD91" s="626"/>
      <c r="CE91" s="626"/>
      <c r="CF91" s="626"/>
      <c r="CG91" s="626"/>
      <c r="CH91" s="626"/>
      <c r="CI91" s="626"/>
      <c r="CJ91" s="626"/>
      <c r="CK91" s="626"/>
      <c r="CL91" s="626"/>
      <c r="CM91" s="626"/>
      <c r="CN91" s="626"/>
      <c r="CO91" s="626"/>
    </row>
    <row r="92" spans="1:94" s="653" customFormat="1">
      <c r="B92" s="686" t="s">
        <v>1132</v>
      </c>
      <c r="C92" s="687"/>
      <c r="D92" s="688"/>
      <c r="E92" s="642"/>
      <c r="F92" s="642"/>
      <c r="G92" s="642"/>
      <c r="H92" s="642"/>
      <c r="I92" s="642" t="e">
        <f>(L89+Q89)/(E89+L89+Q89)</f>
        <v>#DIV/0!</v>
      </c>
      <c r="J92" s="642"/>
      <c r="K92" s="642"/>
      <c r="L92" s="642"/>
      <c r="M92" s="642"/>
      <c r="N92" s="642"/>
      <c r="O92" s="642" t="e">
        <f>+I92</f>
        <v>#DIV/0!</v>
      </c>
      <c r="P92" s="642"/>
      <c r="Q92" s="626"/>
      <c r="R92" s="626"/>
      <c r="S92" s="626"/>
      <c r="T92" s="626"/>
      <c r="U92" s="626"/>
      <c r="V92" s="626"/>
      <c r="W92" s="626"/>
      <c r="X92" s="626"/>
      <c r="Y92" s="626"/>
      <c r="Z92" s="626"/>
      <c r="AA92" s="626"/>
      <c r="AB92" s="626"/>
      <c r="AC92" s="626"/>
      <c r="AD92" s="626"/>
      <c r="AE92" s="626"/>
      <c r="AF92" s="626"/>
      <c r="AG92" s="626"/>
      <c r="AH92" s="626"/>
      <c r="AI92" s="626"/>
      <c r="AJ92" s="626"/>
      <c r="AK92" s="626"/>
      <c r="AL92" s="626"/>
      <c r="AM92" s="626"/>
      <c r="AN92" s="626"/>
      <c r="AO92" s="626"/>
      <c r="AP92" s="626"/>
      <c r="AQ92" s="626"/>
      <c r="AR92" s="626"/>
      <c r="AS92" s="626"/>
      <c r="AT92" s="626"/>
      <c r="AU92" s="626"/>
      <c r="AV92" s="626"/>
      <c r="AW92" s="626"/>
      <c r="AX92" s="626"/>
      <c r="AY92" s="626"/>
      <c r="AZ92" s="626"/>
      <c r="BA92" s="626"/>
      <c r="BB92" s="626"/>
      <c r="BC92" s="626"/>
      <c r="BD92" s="626"/>
      <c r="BE92" s="626"/>
      <c r="BF92" s="626"/>
      <c r="BG92" s="626"/>
      <c r="BH92" s="626"/>
      <c r="BI92" s="626"/>
      <c r="BJ92" s="626"/>
      <c r="BK92" s="626"/>
      <c r="BL92" s="626"/>
      <c r="BM92" s="626"/>
      <c r="BN92" s="626"/>
      <c r="BO92" s="626"/>
      <c r="BP92" s="626"/>
      <c r="BQ92" s="626"/>
      <c r="BR92" s="626"/>
      <c r="BS92" s="626"/>
      <c r="BT92" s="626"/>
      <c r="BU92" s="626"/>
      <c r="BV92" s="626"/>
      <c r="BW92" s="626"/>
      <c r="BX92" s="626"/>
      <c r="BY92" s="626"/>
      <c r="BZ92" s="626"/>
      <c r="CA92" s="626"/>
      <c r="CB92" s="626"/>
      <c r="CC92" s="626"/>
      <c r="CD92" s="626"/>
      <c r="CE92" s="626"/>
      <c r="CF92" s="626"/>
      <c r="CG92" s="626"/>
      <c r="CH92" s="626"/>
      <c r="CI92" s="626"/>
      <c r="CJ92" s="626"/>
      <c r="CK92" s="626"/>
      <c r="CL92" s="626"/>
      <c r="CM92" s="626"/>
      <c r="CN92" s="626"/>
      <c r="CO92" s="626"/>
    </row>
    <row r="93" spans="1:94" s="653" customFormat="1">
      <c r="B93" s="689" t="s">
        <v>1133</v>
      </c>
      <c r="C93" s="687"/>
      <c r="D93" s="688"/>
      <c r="E93" s="642" t="s">
        <v>1134</v>
      </c>
      <c r="F93" s="642"/>
      <c r="G93" s="642"/>
      <c r="H93" s="642"/>
      <c r="I93" s="642" t="e">
        <f>IF(I92&lt;=0.5,I91,+I91*50%/I92)</f>
        <v>#DIV/0!</v>
      </c>
      <c r="J93" s="690">
        <v>0.125</v>
      </c>
      <c r="K93" s="642"/>
      <c r="L93" s="642"/>
      <c r="M93" s="642"/>
      <c r="N93" s="642"/>
      <c r="O93" s="642" t="e">
        <f>IF(O92&lt;=0.5,O91,+O91*50%/O92)</f>
        <v>#DIV/0!</v>
      </c>
      <c r="P93" s="642">
        <v>0.125</v>
      </c>
      <c r="Q93" s="626"/>
      <c r="R93" s="626"/>
      <c r="S93" s="626"/>
      <c r="T93" s="626"/>
      <c r="U93" s="626"/>
      <c r="V93" s="626"/>
      <c r="W93" s="626"/>
      <c r="X93" s="626"/>
      <c r="Y93" s="626"/>
      <c r="Z93" s="626"/>
      <c r="AA93" s="626"/>
      <c r="AB93" s="626"/>
      <c r="AC93" s="626"/>
      <c r="AD93" s="626"/>
      <c r="AE93" s="626"/>
      <c r="AF93" s="626"/>
      <c r="AG93" s="626"/>
      <c r="AH93" s="626"/>
      <c r="AI93" s="626"/>
      <c r="AJ93" s="626"/>
      <c r="AK93" s="626"/>
      <c r="AL93" s="626"/>
      <c r="AM93" s="626"/>
      <c r="AN93" s="626"/>
      <c r="AO93" s="626"/>
      <c r="AP93" s="626"/>
      <c r="AQ93" s="626"/>
      <c r="AR93" s="626"/>
      <c r="AS93" s="626"/>
      <c r="AT93" s="626"/>
      <c r="AU93" s="626"/>
      <c r="AV93" s="626"/>
      <c r="AW93" s="626"/>
      <c r="AX93" s="626"/>
      <c r="AY93" s="626"/>
      <c r="AZ93" s="626"/>
      <c r="BA93" s="626"/>
      <c r="BB93" s="626"/>
      <c r="BC93" s="626"/>
      <c r="BD93" s="626"/>
      <c r="BE93" s="626"/>
      <c r="BF93" s="626"/>
      <c r="BG93" s="626"/>
      <c r="BH93" s="626"/>
      <c r="BI93" s="626"/>
      <c r="BJ93" s="626"/>
      <c r="BK93" s="626"/>
      <c r="BL93" s="626"/>
      <c r="BM93" s="626"/>
      <c r="BN93" s="626"/>
      <c r="BO93" s="626"/>
      <c r="BP93" s="626"/>
      <c r="BQ93" s="626"/>
      <c r="BR93" s="626"/>
      <c r="BS93" s="626"/>
      <c r="BT93" s="626"/>
      <c r="BU93" s="626"/>
      <c r="BV93" s="626"/>
      <c r="BW93" s="626"/>
      <c r="BX93" s="626"/>
      <c r="BY93" s="626"/>
      <c r="BZ93" s="626"/>
      <c r="CA93" s="626"/>
      <c r="CB93" s="626"/>
      <c r="CC93" s="626"/>
      <c r="CD93" s="626"/>
      <c r="CE93" s="626"/>
      <c r="CF93" s="626"/>
      <c r="CG93" s="626"/>
      <c r="CH93" s="626"/>
      <c r="CI93" s="626"/>
      <c r="CJ93" s="626"/>
      <c r="CK93" s="626"/>
      <c r="CL93" s="626"/>
      <c r="CM93" s="626"/>
      <c r="CN93" s="626"/>
      <c r="CO93" s="626"/>
    </row>
    <row r="94" spans="1:94" s="653" customFormat="1">
      <c r="B94" s="689" t="s">
        <v>1135</v>
      </c>
      <c r="C94" s="687"/>
      <c r="D94" s="688"/>
      <c r="E94" s="642" t="s">
        <v>1134</v>
      </c>
      <c r="F94" s="642"/>
      <c r="G94" s="642"/>
      <c r="H94" s="642"/>
      <c r="I94" s="642" t="e">
        <f>+I91-I93</f>
        <v>#DIV/0!</v>
      </c>
      <c r="J94" s="642">
        <v>0.2</v>
      </c>
      <c r="K94" s="642"/>
      <c r="L94" s="642"/>
      <c r="M94" s="642"/>
      <c r="N94" s="642"/>
      <c r="O94" s="642" t="e">
        <f>+O91-O93</f>
        <v>#DIV/0!</v>
      </c>
      <c r="P94" s="642">
        <v>0.2</v>
      </c>
      <c r="Q94" s="626"/>
      <c r="R94" s="626"/>
      <c r="S94" s="626"/>
      <c r="T94" s="626"/>
      <c r="U94" s="626"/>
      <c r="V94" s="626"/>
      <c r="W94" s="626"/>
      <c r="X94" s="626"/>
      <c r="Y94" s="626"/>
      <c r="Z94" s="626"/>
      <c r="AA94" s="626"/>
      <c r="AB94" s="626"/>
      <c r="AC94" s="626"/>
      <c r="AD94" s="626"/>
      <c r="AE94" s="626"/>
      <c r="AF94" s="626"/>
      <c r="AG94" s="626"/>
      <c r="AH94" s="626"/>
      <c r="AI94" s="626"/>
      <c r="AJ94" s="626"/>
      <c r="AK94" s="626"/>
      <c r="AL94" s="626"/>
      <c r="AM94" s="626"/>
      <c r="AN94" s="626"/>
      <c r="AO94" s="626"/>
      <c r="AP94" s="626"/>
      <c r="AQ94" s="626"/>
      <c r="AR94" s="626"/>
      <c r="AS94" s="626"/>
      <c r="AT94" s="626"/>
      <c r="AU94" s="626"/>
      <c r="AV94" s="626"/>
      <c r="AW94" s="626"/>
      <c r="AX94" s="626"/>
      <c r="AY94" s="626"/>
      <c r="AZ94" s="626"/>
      <c r="BA94" s="626"/>
      <c r="BB94" s="626"/>
      <c r="BC94" s="626"/>
      <c r="BD94" s="626"/>
      <c r="BE94" s="626"/>
      <c r="BF94" s="626"/>
      <c r="BG94" s="626"/>
      <c r="BH94" s="626"/>
      <c r="BI94" s="626"/>
      <c r="BJ94" s="626"/>
      <c r="BK94" s="626"/>
      <c r="BL94" s="626"/>
      <c r="BM94" s="626"/>
      <c r="BN94" s="626"/>
      <c r="BO94" s="626"/>
      <c r="BP94" s="626"/>
      <c r="BQ94" s="626"/>
      <c r="BR94" s="626"/>
      <c r="BS94" s="626"/>
      <c r="BT94" s="626"/>
      <c r="BU94" s="626"/>
      <c r="BV94" s="626"/>
      <c r="BW94" s="626"/>
      <c r="BX94" s="626"/>
      <c r="BY94" s="626"/>
      <c r="BZ94" s="626"/>
      <c r="CA94" s="626"/>
      <c r="CB94" s="626"/>
      <c r="CC94" s="626"/>
      <c r="CD94" s="626"/>
      <c r="CE94" s="626"/>
      <c r="CF94" s="626"/>
      <c r="CG94" s="626"/>
      <c r="CH94" s="626"/>
      <c r="CI94" s="626"/>
      <c r="CJ94" s="626"/>
      <c r="CK94" s="626"/>
      <c r="CL94" s="626"/>
      <c r="CM94" s="626"/>
      <c r="CN94" s="626"/>
      <c r="CO94" s="626"/>
    </row>
    <row r="95" spans="1:94" s="653" customFormat="1">
      <c r="B95" s="4531"/>
      <c r="C95" s="4532"/>
      <c r="D95" s="4532"/>
      <c r="E95" s="4533"/>
      <c r="F95" s="4533"/>
      <c r="G95" s="4533"/>
      <c r="H95" s="4533"/>
      <c r="I95" s="4533"/>
      <c r="J95" s="4533"/>
      <c r="K95" s="4533"/>
      <c r="L95" s="4533"/>
      <c r="M95" s="4533"/>
      <c r="N95" s="4533"/>
      <c r="O95" s="4533"/>
      <c r="P95" s="4533"/>
      <c r="Q95" s="4532"/>
      <c r="R95" s="4534"/>
      <c r="S95" s="626"/>
      <c r="T95" s="626"/>
      <c r="U95" s="626"/>
      <c r="V95" s="626"/>
      <c r="W95" s="626"/>
      <c r="X95" s="626"/>
      <c r="Y95" s="626"/>
      <c r="Z95" s="626"/>
      <c r="AA95" s="626"/>
      <c r="AB95" s="626"/>
      <c r="AC95" s="626"/>
      <c r="AD95" s="626"/>
      <c r="AE95" s="626"/>
      <c r="AF95" s="626"/>
      <c r="AG95" s="626"/>
      <c r="AH95" s="626"/>
      <c r="AI95" s="626"/>
      <c r="AJ95" s="626"/>
      <c r="AK95" s="626"/>
      <c r="AL95" s="626"/>
      <c r="AM95" s="626"/>
      <c r="AN95" s="626"/>
      <c r="AO95" s="626"/>
      <c r="AP95" s="626"/>
      <c r="AQ95" s="626"/>
      <c r="AR95" s="626"/>
      <c r="AS95" s="626"/>
      <c r="AT95" s="626"/>
      <c r="AU95" s="626"/>
      <c r="AV95" s="626"/>
      <c r="AW95" s="626"/>
      <c r="AX95" s="626"/>
      <c r="AY95" s="626"/>
      <c r="AZ95" s="626"/>
      <c r="BA95" s="626"/>
      <c r="BB95" s="626"/>
      <c r="BC95" s="626"/>
      <c r="BD95" s="626"/>
      <c r="BE95" s="626"/>
      <c r="BF95" s="626"/>
      <c r="BG95" s="626"/>
      <c r="BH95" s="626"/>
      <c r="BI95" s="626"/>
      <c r="BJ95" s="626"/>
      <c r="BK95" s="626"/>
      <c r="BL95" s="626"/>
      <c r="BM95" s="626"/>
      <c r="BN95" s="626"/>
      <c r="BO95" s="626"/>
      <c r="BP95" s="626"/>
      <c r="BQ95" s="626"/>
      <c r="BR95" s="626"/>
      <c r="BS95" s="626"/>
      <c r="BT95" s="626"/>
      <c r="BU95" s="626"/>
      <c r="BV95" s="626"/>
      <c r="BW95" s="626"/>
      <c r="BX95" s="626"/>
      <c r="BY95" s="626"/>
      <c r="BZ95" s="626"/>
      <c r="CA95" s="626"/>
      <c r="CB95" s="626"/>
      <c r="CC95" s="626"/>
      <c r="CD95" s="626"/>
      <c r="CE95" s="626"/>
      <c r="CF95" s="626"/>
      <c r="CG95" s="626"/>
      <c r="CH95" s="626"/>
      <c r="CI95" s="626"/>
      <c r="CJ95" s="626"/>
      <c r="CK95" s="626"/>
      <c r="CL95" s="626"/>
      <c r="CM95" s="626"/>
      <c r="CN95" s="626"/>
      <c r="CO95" s="626"/>
    </row>
    <row r="96" spans="1:94" s="653" customFormat="1">
      <c r="B96" s="686" t="s">
        <v>1136</v>
      </c>
      <c r="C96" s="4516">
        <f>G89</f>
        <v>0</v>
      </c>
      <c r="D96" s="4516"/>
      <c r="E96" s="4516"/>
      <c r="F96" s="4517"/>
      <c r="G96" s="4522" t="e">
        <f>12.5%*I93+I94*20%</f>
        <v>#DIV/0!</v>
      </c>
      <c r="H96" s="4523"/>
      <c r="I96" s="4523"/>
      <c r="J96" s="4523"/>
      <c r="K96" s="4523"/>
      <c r="L96" s="4524"/>
      <c r="M96" s="4525" t="e">
        <f>12.5%*O93+O94*20%</f>
        <v>#DIV/0!</v>
      </c>
      <c r="N96" s="4526"/>
      <c r="O96" s="4526"/>
      <c r="P96" s="4526"/>
      <c r="Q96" s="4526"/>
      <c r="R96" s="4527"/>
      <c r="S96" s="626"/>
      <c r="T96" s="626"/>
      <c r="U96" s="626"/>
      <c r="V96" s="626"/>
      <c r="W96" s="626"/>
      <c r="X96" s="626"/>
      <c r="Y96" s="626"/>
      <c r="Z96" s="626"/>
      <c r="AA96" s="626"/>
      <c r="AB96" s="626"/>
      <c r="AC96" s="626"/>
      <c r="AD96" s="626"/>
      <c r="AE96" s="626"/>
      <c r="AF96" s="626"/>
      <c r="AG96" s="626"/>
      <c r="AH96" s="626"/>
      <c r="AI96" s="626"/>
      <c r="AJ96" s="626"/>
      <c r="AK96" s="626"/>
      <c r="AL96" s="626"/>
      <c r="AM96" s="626"/>
      <c r="AN96" s="626"/>
      <c r="AO96" s="626"/>
      <c r="AP96" s="626"/>
      <c r="AQ96" s="626"/>
      <c r="AR96" s="626"/>
      <c r="AS96" s="626"/>
      <c r="AT96" s="626"/>
      <c r="AU96" s="626"/>
      <c r="AV96" s="626"/>
      <c r="AW96" s="626"/>
      <c r="AX96" s="626"/>
      <c r="AY96" s="626"/>
      <c r="AZ96" s="626"/>
      <c r="BA96" s="626"/>
      <c r="BB96" s="626"/>
      <c r="BC96" s="626"/>
      <c r="BD96" s="626"/>
      <c r="BE96" s="626"/>
      <c r="BF96" s="626"/>
      <c r="BG96" s="626"/>
      <c r="BH96" s="626"/>
      <c r="BI96" s="626"/>
      <c r="BJ96" s="626"/>
      <c r="BK96" s="626"/>
      <c r="BL96" s="626"/>
      <c r="BM96" s="626"/>
      <c r="BN96" s="626"/>
      <c r="BO96" s="626"/>
      <c r="BP96" s="626"/>
      <c r="BQ96" s="626"/>
      <c r="BR96" s="626"/>
      <c r="BS96" s="626"/>
      <c r="BT96" s="626"/>
      <c r="BU96" s="626"/>
      <c r="BV96" s="626"/>
      <c r="BW96" s="626"/>
      <c r="BX96" s="626"/>
      <c r="BY96" s="626"/>
      <c r="BZ96" s="626"/>
      <c r="CA96" s="626"/>
      <c r="CB96" s="626"/>
      <c r="CC96" s="626"/>
      <c r="CD96" s="626"/>
      <c r="CE96" s="626"/>
      <c r="CF96" s="626"/>
      <c r="CG96" s="626"/>
      <c r="CH96" s="626"/>
      <c r="CI96" s="626"/>
      <c r="CJ96" s="626"/>
      <c r="CK96" s="626"/>
      <c r="CL96" s="626"/>
      <c r="CM96" s="626"/>
      <c r="CN96" s="626"/>
      <c r="CO96" s="626"/>
    </row>
    <row r="97" spans="1:18" s="626" customFormat="1">
      <c r="A97" s="653"/>
      <c r="B97" s="691" t="s">
        <v>1137</v>
      </c>
      <c r="C97" s="4516">
        <f>+C96</f>
        <v>0</v>
      </c>
      <c r="D97" s="4516"/>
      <c r="E97" s="4516"/>
      <c r="F97" s="4517"/>
      <c r="G97" s="4528" t="e">
        <f>G96</f>
        <v>#DIV/0!</v>
      </c>
      <c r="H97" s="4529"/>
      <c r="I97" s="4529"/>
      <c r="J97" s="4529"/>
      <c r="K97" s="4529"/>
      <c r="L97" s="4530"/>
      <c r="M97" s="4528" t="e">
        <f>M96</f>
        <v>#DIV/0!</v>
      </c>
      <c r="N97" s="4529"/>
      <c r="O97" s="4529"/>
      <c r="P97" s="4529"/>
      <c r="Q97" s="4529"/>
      <c r="R97" s="4530"/>
    </row>
    <row r="98" spans="1:18" s="626" customFormat="1">
      <c r="A98" s="653"/>
      <c r="B98" s="691" t="s">
        <v>1138</v>
      </c>
      <c r="C98" s="4516"/>
      <c r="D98" s="4516"/>
      <c r="E98" s="4516"/>
      <c r="F98" s="4517"/>
      <c r="G98" s="4518">
        <v>0</v>
      </c>
      <c r="H98" s="4519"/>
      <c r="I98" s="4519"/>
      <c r="J98" s="4520">
        <v>0</v>
      </c>
      <c r="K98" s="4519"/>
      <c r="L98" s="4521"/>
      <c r="M98" s="4518">
        <v>0</v>
      </c>
      <c r="N98" s="4519"/>
      <c r="O98" s="4519"/>
      <c r="P98" s="4518">
        <v>0</v>
      </c>
      <c r="Q98" s="4519"/>
      <c r="R98" s="4521"/>
    </row>
  </sheetData>
  <mergeCells count="23">
    <mergeCell ref="B95:R95"/>
    <mergeCell ref="A7:A8"/>
    <mergeCell ref="B7:B8"/>
    <mergeCell ref="C7:E7"/>
    <mergeCell ref="F7:F8"/>
    <mergeCell ref="G7:G8"/>
    <mergeCell ref="H7:J7"/>
    <mergeCell ref="K7:K8"/>
    <mergeCell ref="L7:L8"/>
    <mergeCell ref="M7:O7"/>
    <mergeCell ref="P7:P8"/>
    <mergeCell ref="Q7:Q8"/>
    <mergeCell ref="C96:F96"/>
    <mergeCell ref="G96:L96"/>
    <mergeCell ref="M96:R96"/>
    <mergeCell ref="C97:F97"/>
    <mergeCell ref="G97:L97"/>
    <mergeCell ref="M97:R97"/>
    <mergeCell ref="C98:F98"/>
    <mergeCell ref="G98:I98"/>
    <mergeCell ref="J98:L98"/>
    <mergeCell ref="M98:O98"/>
    <mergeCell ref="P98:R98"/>
  </mergeCells>
  <pageMargins left="0.25" right="0.25" top="0.25" bottom="0.25" header="0.25" footer="0.25"/>
  <pageSetup paperSize="9" scale="58" fitToHeight="0" orientation="landscape" r:id="rId1"/>
  <headerFooter alignWithMargins="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workbookViewId="0"/>
  </sheetViews>
  <sheetFormatPr defaultRowHeight="15"/>
  <cols>
    <col min="1" max="1" width="42.42578125" style="64" bestFit="1" customWidth="1"/>
    <col min="2" max="2" width="38.5703125" style="64" customWidth="1"/>
    <col min="3" max="3" width="18.85546875" style="64" customWidth="1"/>
    <col min="4" max="4" width="24.28515625" style="64" customWidth="1"/>
    <col min="5" max="5" width="45.42578125" style="64" bestFit="1" customWidth="1"/>
    <col min="6" max="6" width="25.85546875" style="64" customWidth="1"/>
    <col min="7" max="7" width="24" style="64" bestFit="1" customWidth="1"/>
    <col min="8" max="8" width="20.28515625" style="64" bestFit="1" customWidth="1"/>
    <col min="9" max="9" width="13.85546875" style="64" bestFit="1" customWidth="1"/>
    <col min="10" max="10" width="14" style="64" customWidth="1"/>
    <col min="11" max="11" width="15.5703125" style="64" customWidth="1"/>
    <col min="12" max="16384" width="9.140625" style="64"/>
  </cols>
  <sheetData>
    <row r="1" spans="1:12">
      <c r="A1" s="2031" t="s">
        <v>2257</v>
      </c>
      <c r="B1" s="4341" t="s">
        <v>851</v>
      </c>
      <c r="C1" s="4341"/>
    </row>
    <row r="2" spans="1:12">
      <c r="A2" s="2031" t="s">
        <v>2258</v>
      </c>
      <c r="B2" s="4341" t="s">
        <v>4512</v>
      </c>
      <c r="C2" s="4341"/>
    </row>
    <row r="3" spans="1:12" ht="15.75">
      <c r="A3" s="2031" t="s">
        <v>2259</v>
      </c>
      <c r="B3" s="4342" t="s">
        <v>2505</v>
      </c>
      <c r="C3" s="4343"/>
    </row>
    <row r="4" spans="1:12">
      <c r="A4" s="2031" t="s">
        <v>2260</v>
      </c>
      <c r="B4" s="4344" t="s">
        <v>53</v>
      </c>
      <c r="C4" s="4344"/>
    </row>
    <row r="5" spans="1:12">
      <c r="A5" s="2031" t="s">
        <v>2261</v>
      </c>
      <c r="B5" s="4345" t="s">
        <v>1412</v>
      </c>
      <c r="C5" s="4341"/>
    </row>
    <row r="6" spans="1:12" ht="15.75" thickBot="1">
      <c r="A6" s="2031"/>
      <c r="B6" s="2032"/>
      <c r="C6" s="4341"/>
    </row>
    <row r="7" spans="1:12">
      <c r="A7" s="4346" t="s">
        <v>4513</v>
      </c>
      <c r="B7" s="4347">
        <f>SUM(E18:E24)</f>
        <v>0</v>
      </c>
      <c r="C7" s="4348"/>
      <c r="D7" s="4346" t="s">
        <v>4514</v>
      </c>
      <c r="E7" s="4349">
        <f>[49]CAR!D9</f>
        <v>0</v>
      </c>
    </row>
    <row r="8" spans="1:12">
      <c r="A8" s="4350" t="s">
        <v>4515</v>
      </c>
      <c r="B8" s="4351" t="e">
        <f>B7/E16*100</f>
        <v>#DIV/0!</v>
      </c>
      <c r="C8" s="4341"/>
      <c r="D8" s="4352" t="s">
        <v>4516</v>
      </c>
      <c r="E8" s="4353" t="e">
        <f>L16</f>
        <v>#DIV/0!</v>
      </c>
    </row>
    <row r="9" spans="1:12" ht="15.75" thickBot="1">
      <c r="A9" s="4352" t="s">
        <v>4517</v>
      </c>
      <c r="B9" s="4351">
        <f>D16</f>
        <v>0</v>
      </c>
      <c r="C9" s="4341"/>
      <c r="D9" s="4354" t="s">
        <v>4518</v>
      </c>
      <c r="E9" s="4355" t="e">
        <f>E8*E7</f>
        <v>#DIV/0!</v>
      </c>
    </row>
    <row r="10" spans="1:12" ht="15.75" thickBot="1">
      <c r="A10" s="4356" t="s">
        <v>4515</v>
      </c>
      <c r="B10" s="4340" t="e">
        <f>B9/E16*100</f>
        <v>#DIV/0!</v>
      </c>
      <c r="C10" s="4341"/>
      <c r="D10" s="4357" t="s">
        <v>4519</v>
      </c>
      <c r="E10" s="4296" t="s">
        <v>4447</v>
      </c>
    </row>
    <row r="11" spans="1:12">
      <c r="A11" s="2031"/>
      <c r="B11" s="2032"/>
      <c r="C11" s="4341"/>
    </row>
    <row r="12" spans="1:12">
      <c r="J12" s="89"/>
    </row>
    <row r="13" spans="1:12">
      <c r="A13" s="5447" t="s">
        <v>4520</v>
      </c>
      <c r="B13" s="5449" t="s">
        <v>4521</v>
      </c>
      <c r="C13" s="5450"/>
      <c r="D13" s="5450"/>
      <c r="E13" s="5451"/>
      <c r="F13" s="5449" t="s">
        <v>4522</v>
      </c>
      <c r="G13" s="5450"/>
      <c r="H13" s="5450"/>
      <c r="I13" s="5451"/>
      <c r="J13" s="5452" t="s">
        <v>4523</v>
      </c>
      <c r="K13" s="5453" t="s">
        <v>4524</v>
      </c>
    </row>
    <row r="14" spans="1:12" ht="62.25" customHeight="1">
      <c r="A14" s="5448"/>
      <c r="B14" s="4358" t="s">
        <v>4525</v>
      </c>
      <c r="C14" s="4358" t="s">
        <v>4526</v>
      </c>
      <c r="D14" s="4358" t="s">
        <v>4527</v>
      </c>
      <c r="E14" s="4358" t="s">
        <v>19</v>
      </c>
      <c r="F14" s="4358" t="s">
        <v>4528</v>
      </c>
      <c r="G14" s="4358" t="s">
        <v>4529</v>
      </c>
      <c r="H14" s="4358" t="s">
        <v>4530</v>
      </c>
      <c r="I14" s="4359" t="s">
        <v>19</v>
      </c>
      <c r="J14" s="5452"/>
      <c r="K14" s="5453"/>
    </row>
    <row r="15" spans="1:12">
      <c r="A15" s="4360"/>
      <c r="B15" s="4361" t="s">
        <v>1905</v>
      </c>
      <c r="C15" s="4361" t="s">
        <v>1921</v>
      </c>
      <c r="D15" s="4361" t="s">
        <v>1922</v>
      </c>
      <c r="E15" s="4361" t="s">
        <v>4531</v>
      </c>
      <c r="F15" s="4361" t="s">
        <v>4507</v>
      </c>
      <c r="G15" s="4361" t="s">
        <v>4532</v>
      </c>
      <c r="H15" s="4361" t="s">
        <v>4533</v>
      </c>
      <c r="I15" s="4361" t="s">
        <v>4534</v>
      </c>
      <c r="J15" s="4361" t="s">
        <v>4535</v>
      </c>
      <c r="K15" s="4362" t="s">
        <v>4467</v>
      </c>
    </row>
    <row r="16" spans="1:12">
      <c r="B16" s="4325">
        <f>SUM(B17:B27)</f>
        <v>0</v>
      </c>
      <c r="C16" s="4325">
        <f t="shared" ref="C16:H16" si="0">SUM(C17:C27)</f>
        <v>0</v>
      </c>
      <c r="D16" s="4325">
        <f t="shared" si="0"/>
        <v>0</v>
      </c>
      <c r="E16" s="4325">
        <f>B16+C16+D16</f>
        <v>0</v>
      </c>
      <c r="F16" s="4325">
        <f t="shared" si="0"/>
        <v>0</v>
      </c>
      <c r="G16" s="4325">
        <f t="shared" si="0"/>
        <v>0</v>
      </c>
      <c r="H16" s="4325">
        <f t="shared" si="0"/>
        <v>0</v>
      </c>
      <c r="I16" s="4325">
        <f>F16+G16+H16</f>
        <v>0</v>
      </c>
      <c r="J16" s="4325" t="e">
        <f>SUM(J17:J27)</f>
        <v>#DIV/0!</v>
      </c>
      <c r="K16" s="4363"/>
      <c r="L16" s="89" t="e">
        <f>SUM(L17:L24)</f>
        <v>#DIV/0!</v>
      </c>
    </row>
    <row r="17" spans="1:15">
      <c r="A17" s="4364"/>
      <c r="B17" s="4365"/>
      <c r="C17" s="4365"/>
      <c r="D17" s="4365"/>
      <c r="E17" s="4325">
        <f t="shared" ref="E17:E24" si="1">B17+C17+D17</f>
        <v>0</v>
      </c>
      <c r="F17" s="4365"/>
      <c r="G17" s="4365"/>
      <c r="H17" s="4365"/>
      <c r="I17" s="4325">
        <f t="shared" ref="I17:I24" si="2">F17+G17+H17</f>
        <v>0</v>
      </c>
      <c r="J17" s="4366" t="e">
        <f>I17/$I$16*100</f>
        <v>#DIV/0!</v>
      </c>
      <c r="K17" s="4365"/>
      <c r="L17" s="4367" t="e">
        <f>J17*K17</f>
        <v>#DIV/0!</v>
      </c>
      <c r="O17" s="4368"/>
    </row>
    <row r="18" spans="1:15">
      <c r="A18" s="4364"/>
      <c r="B18" s="4365"/>
      <c r="C18" s="4365"/>
      <c r="D18" s="4365"/>
      <c r="E18" s="4325">
        <f t="shared" si="1"/>
        <v>0</v>
      </c>
      <c r="F18" s="4365"/>
      <c r="G18" s="4365"/>
      <c r="H18" s="4365"/>
      <c r="I18" s="4325">
        <f t="shared" si="2"/>
        <v>0</v>
      </c>
      <c r="J18" s="4366" t="e">
        <f t="shared" ref="J18:J24" si="3">I18/$I$16*100</f>
        <v>#DIV/0!</v>
      </c>
      <c r="K18" s="4365"/>
      <c r="L18" s="4367" t="e">
        <f t="shared" ref="L18:L24" si="4">J18*K18</f>
        <v>#DIV/0!</v>
      </c>
    </row>
    <row r="19" spans="1:15">
      <c r="A19" s="4364"/>
      <c r="B19" s="4365"/>
      <c r="C19" s="4365"/>
      <c r="D19" s="4365"/>
      <c r="E19" s="4325">
        <f t="shared" si="1"/>
        <v>0</v>
      </c>
      <c r="F19" s="4365"/>
      <c r="G19" s="4365"/>
      <c r="H19" s="4365"/>
      <c r="I19" s="4325">
        <f t="shared" si="2"/>
        <v>0</v>
      </c>
      <c r="J19" s="4366" t="e">
        <f t="shared" si="3"/>
        <v>#DIV/0!</v>
      </c>
      <c r="K19" s="4365"/>
      <c r="L19" s="4367" t="e">
        <f t="shared" si="4"/>
        <v>#DIV/0!</v>
      </c>
    </row>
    <row r="20" spans="1:15">
      <c r="A20" s="4364"/>
      <c r="B20" s="4365"/>
      <c r="C20" s="4365"/>
      <c r="D20" s="4365"/>
      <c r="E20" s="4325">
        <f t="shared" si="1"/>
        <v>0</v>
      </c>
      <c r="F20" s="4365"/>
      <c r="G20" s="4365"/>
      <c r="H20" s="4365"/>
      <c r="I20" s="4325">
        <f t="shared" si="2"/>
        <v>0</v>
      </c>
      <c r="J20" s="4366" t="e">
        <f t="shared" si="3"/>
        <v>#DIV/0!</v>
      </c>
      <c r="K20" s="4365"/>
      <c r="L20" s="4367" t="e">
        <f t="shared" si="4"/>
        <v>#DIV/0!</v>
      </c>
    </row>
    <row r="21" spans="1:15">
      <c r="A21" s="4364"/>
      <c r="B21" s="4365"/>
      <c r="C21" s="4365"/>
      <c r="D21" s="4365"/>
      <c r="E21" s="4325">
        <f t="shared" si="1"/>
        <v>0</v>
      </c>
      <c r="F21" s="4365"/>
      <c r="G21" s="4365"/>
      <c r="H21" s="4365"/>
      <c r="I21" s="4325">
        <f t="shared" si="2"/>
        <v>0</v>
      </c>
      <c r="J21" s="4366" t="e">
        <f t="shared" si="3"/>
        <v>#DIV/0!</v>
      </c>
      <c r="K21" s="4365"/>
      <c r="L21" s="4367" t="e">
        <f t="shared" si="4"/>
        <v>#DIV/0!</v>
      </c>
    </row>
    <row r="22" spans="1:15">
      <c r="A22" s="4364"/>
      <c r="B22" s="4365"/>
      <c r="C22" s="4365"/>
      <c r="D22" s="4365"/>
      <c r="E22" s="4325">
        <f t="shared" si="1"/>
        <v>0</v>
      </c>
      <c r="F22" s="4365"/>
      <c r="G22" s="4365"/>
      <c r="H22" s="4365"/>
      <c r="I22" s="4325">
        <f t="shared" si="2"/>
        <v>0</v>
      </c>
      <c r="J22" s="4366" t="e">
        <f t="shared" si="3"/>
        <v>#DIV/0!</v>
      </c>
      <c r="K22" s="4365"/>
      <c r="L22" s="4367" t="e">
        <f t="shared" si="4"/>
        <v>#DIV/0!</v>
      </c>
    </row>
    <row r="23" spans="1:15">
      <c r="A23" s="4364"/>
      <c r="B23" s="4365"/>
      <c r="C23" s="4365"/>
      <c r="D23" s="4365"/>
      <c r="E23" s="4325">
        <f t="shared" si="1"/>
        <v>0</v>
      </c>
      <c r="F23" s="4365"/>
      <c r="G23" s="4365"/>
      <c r="H23" s="4365"/>
      <c r="I23" s="4325">
        <f t="shared" si="2"/>
        <v>0</v>
      </c>
      <c r="J23" s="4366" t="e">
        <f t="shared" si="3"/>
        <v>#DIV/0!</v>
      </c>
      <c r="K23" s="4365"/>
      <c r="L23" s="4367" t="e">
        <f t="shared" si="4"/>
        <v>#DIV/0!</v>
      </c>
    </row>
    <row r="24" spans="1:15">
      <c r="A24" s="4364"/>
      <c r="B24" s="4365"/>
      <c r="C24" s="4365"/>
      <c r="D24" s="4365"/>
      <c r="E24" s="4325">
        <f t="shared" si="1"/>
        <v>0</v>
      </c>
      <c r="F24" s="4365"/>
      <c r="G24" s="4365"/>
      <c r="H24" s="4365"/>
      <c r="I24" s="4325">
        <f t="shared" si="2"/>
        <v>0</v>
      </c>
      <c r="J24" s="4366" t="e">
        <f t="shared" si="3"/>
        <v>#DIV/0!</v>
      </c>
      <c r="K24" s="4365"/>
      <c r="L24" s="4367" t="e">
        <f t="shared" si="4"/>
        <v>#DIV/0!</v>
      </c>
    </row>
    <row r="29" spans="1:15">
      <c r="A29" s="4369" t="s">
        <v>4536</v>
      </c>
    </row>
  </sheetData>
  <mergeCells count="5">
    <mergeCell ref="A13:A14"/>
    <mergeCell ref="B13:E13"/>
    <mergeCell ref="F13:I13"/>
    <mergeCell ref="J13:J14"/>
    <mergeCell ref="K13:K14"/>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'[49]Data Types'!#REF!</xm:f>
          </x14:formula1>
          <xm:sqref>E10</xm:sqref>
        </x14:dataValidation>
        <x14:dataValidation type="list" allowBlank="1" showInputMessage="1" showErrorMessage="1">
          <x14:formula1>
            <xm:f>'[49]Data Types'!#REF!</xm:f>
          </x14:formula1>
          <xm:sqref>C36 A17:A24</xm:sqref>
        </x14:dataValidation>
      </x14:dataValidations>
    </ext>
  </extLst>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workbookViewId="0"/>
  </sheetViews>
  <sheetFormatPr defaultRowHeight="15"/>
  <cols>
    <col min="1" max="1" width="45.42578125" style="41" bestFit="1" customWidth="1"/>
    <col min="2" max="2" width="32" style="41" bestFit="1" customWidth="1"/>
    <col min="3" max="3" width="18.85546875" style="41" customWidth="1"/>
    <col min="4" max="4" width="15.7109375" style="41" customWidth="1"/>
    <col min="5" max="5" width="20" style="41" customWidth="1"/>
    <col min="6" max="6" width="18.85546875" style="41" customWidth="1"/>
    <col min="7" max="7" width="24" style="41" bestFit="1" customWidth="1"/>
    <col min="8" max="8" width="20.28515625" style="41" bestFit="1" customWidth="1"/>
    <col min="9" max="9" width="13.85546875" style="41" bestFit="1" customWidth="1"/>
    <col min="10" max="10" width="14" style="41" customWidth="1"/>
    <col min="11" max="11" width="20.85546875" style="41" customWidth="1"/>
    <col min="12" max="16384" width="9.140625" style="41"/>
  </cols>
  <sheetData>
    <row r="1" spans="1:15">
      <c r="A1" s="2031" t="s">
        <v>2257</v>
      </c>
      <c r="B1" s="4370" t="s">
        <v>852</v>
      </c>
      <c r="C1" s="4371"/>
    </row>
    <row r="2" spans="1:15">
      <c r="A2" s="2031" t="s">
        <v>2258</v>
      </c>
      <c r="B2" s="4372" t="s">
        <v>4537</v>
      </c>
      <c r="C2" s="4371"/>
    </row>
    <row r="3" spans="1:15" ht="15.75">
      <c r="A3" s="2031" t="s">
        <v>2259</v>
      </c>
      <c r="B3" s="4370" t="s">
        <v>2505</v>
      </c>
      <c r="C3" s="4373"/>
    </row>
    <row r="4" spans="1:15">
      <c r="A4" s="2031" t="s">
        <v>2260</v>
      </c>
      <c r="B4" s="4372" t="s">
        <v>53</v>
      </c>
      <c r="C4" s="4374"/>
    </row>
    <row r="5" spans="1:15">
      <c r="A5" s="2031" t="s">
        <v>2261</v>
      </c>
      <c r="B5" s="4372" t="s">
        <v>1412</v>
      </c>
      <c r="C5" s="4371"/>
    </row>
    <row r="6" spans="1:15" ht="15.75" thickBot="1">
      <c r="A6" s="2031"/>
      <c r="B6" s="4372"/>
      <c r="C6" s="4371"/>
    </row>
    <row r="7" spans="1:15">
      <c r="A7" s="4375" t="s">
        <v>4514</v>
      </c>
      <c r="B7" s="4376">
        <f>[49]CAR!D9</f>
        <v>0</v>
      </c>
      <c r="C7" s="4371"/>
    </row>
    <row r="8" spans="1:15">
      <c r="A8" s="4377" t="s">
        <v>4516</v>
      </c>
      <c r="B8" s="4378" t="e">
        <f>L15</f>
        <v>#DIV/0!</v>
      </c>
      <c r="C8" s="4371"/>
    </row>
    <row r="9" spans="1:15" ht="15.75" thickBot="1">
      <c r="A9" s="4379" t="s">
        <v>4518</v>
      </c>
      <c r="B9" s="4380" t="e">
        <f>B7*B8</f>
        <v>#DIV/0!</v>
      </c>
      <c r="C9" s="4371"/>
    </row>
    <row r="10" spans="1:15">
      <c r="A10" s="2031"/>
      <c r="B10" s="4372"/>
      <c r="C10" s="4371"/>
    </row>
    <row r="11" spans="1:15">
      <c r="A11" s="2031"/>
      <c r="B11" s="4372"/>
      <c r="C11" s="4371"/>
    </row>
    <row r="12" spans="1:15">
      <c r="A12" s="5454" t="s">
        <v>4520</v>
      </c>
      <c r="B12" s="5456" t="s">
        <v>4538</v>
      </c>
      <c r="C12" s="5457"/>
      <c r="D12" s="5457"/>
      <c r="E12" s="5458"/>
      <c r="F12" s="5456" t="s">
        <v>4522</v>
      </c>
      <c r="G12" s="5457"/>
      <c r="H12" s="5457"/>
      <c r="I12" s="5458"/>
      <c r="J12" s="5459" t="s">
        <v>4523</v>
      </c>
      <c r="K12" s="5460" t="s">
        <v>4524</v>
      </c>
    </row>
    <row r="13" spans="1:15" ht="27.75" customHeight="1">
      <c r="A13" s="5455"/>
      <c r="B13" s="4381" t="s">
        <v>4525</v>
      </c>
      <c r="C13" s="4381" t="s">
        <v>4526</v>
      </c>
      <c r="D13" s="4381" t="s">
        <v>4527</v>
      </c>
      <c r="E13" s="4381" t="s">
        <v>19</v>
      </c>
      <c r="F13" s="4381" t="s">
        <v>4528</v>
      </c>
      <c r="G13" s="4381" t="s">
        <v>4529</v>
      </c>
      <c r="H13" s="4381" t="s">
        <v>4530</v>
      </c>
      <c r="I13" s="4382" t="s">
        <v>19</v>
      </c>
      <c r="J13" s="5459"/>
      <c r="K13" s="5460"/>
    </row>
    <row r="14" spans="1:15">
      <c r="A14" s="4383"/>
      <c r="B14" s="4384" t="s">
        <v>1905</v>
      </c>
      <c r="C14" s="4384" t="s">
        <v>1921</v>
      </c>
      <c r="D14" s="4384" t="s">
        <v>1922</v>
      </c>
      <c r="E14" s="4384" t="s">
        <v>4531</v>
      </c>
      <c r="F14" s="4384" t="s">
        <v>4507</v>
      </c>
      <c r="G14" s="4384" t="s">
        <v>4532</v>
      </c>
      <c r="H14" s="4384" t="s">
        <v>4533</v>
      </c>
      <c r="I14" s="4384" t="s">
        <v>4534</v>
      </c>
      <c r="J14" s="4384" t="s">
        <v>4535</v>
      </c>
      <c r="K14" s="4385" t="s">
        <v>4467</v>
      </c>
    </row>
    <row r="15" spans="1:15">
      <c r="B15" s="4386" t="e">
        <f>SUM(B16:B26)</f>
        <v>#DIV/0!</v>
      </c>
      <c r="C15" s="4386" t="e">
        <f t="shared" ref="C15:H15" si="0">SUM(C16:C26)</f>
        <v>#DIV/0!</v>
      </c>
      <c r="D15" s="4386" t="e">
        <f>SUM(D16:D26)</f>
        <v>#DIV/0!</v>
      </c>
      <c r="E15" s="4386" t="e">
        <f>B15+C15+D15</f>
        <v>#DIV/0!</v>
      </c>
      <c r="F15" s="4386">
        <f t="shared" si="0"/>
        <v>0</v>
      </c>
      <c r="G15" s="4386">
        <f t="shared" si="0"/>
        <v>0</v>
      </c>
      <c r="H15" s="4386">
        <f t="shared" si="0"/>
        <v>0</v>
      </c>
      <c r="I15" s="4386">
        <f>F15+G15+H15</f>
        <v>0</v>
      </c>
      <c r="J15" s="4386" t="e">
        <f>SUM(J16:J26)</f>
        <v>#DIV/0!</v>
      </c>
      <c r="K15" s="4387"/>
      <c r="L15" s="4388" t="e">
        <f>SUM(L16:L23)</f>
        <v>#DIV/0!</v>
      </c>
    </row>
    <row r="16" spans="1:15">
      <c r="A16" s="4389"/>
      <c r="B16" s="4386" t="e">
        <f>IF('F2 (4)'!B8&lt;=2,'F2 (4)'!B16,'F2 (4)'!B17)</f>
        <v>#DIV/0!</v>
      </c>
      <c r="C16" s="4386" t="e">
        <f>IF('F2 (4)'!B8&lt;=2,'F2 (4)'!C16,'F2 (4)'!C17)</f>
        <v>#DIV/0!</v>
      </c>
      <c r="D16" s="4386" t="e">
        <f>IF('F2 (4)'!$B$10&lt;=2,'F2 (4)'!D16,'F2 (4)'!D17)</f>
        <v>#DIV/0!</v>
      </c>
      <c r="E16" s="4386" t="e">
        <f t="shared" ref="E16:E23" si="1">B16+C16+D16</f>
        <v>#DIV/0!</v>
      </c>
      <c r="F16" s="4295"/>
      <c r="G16" s="4295"/>
      <c r="H16" s="4295"/>
      <c r="I16" s="4386">
        <f t="shared" ref="I16:I23" si="2">F16+G16+H16</f>
        <v>0</v>
      </c>
      <c r="J16" s="4390" t="e">
        <f>I16/$I$15*100</f>
        <v>#DIV/0!</v>
      </c>
      <c r="K16" s="4295"/>
      <c r="L16" s="4391" t="e">
        <f>J16*K16</f>
        <v>#DIV/0!</v>
      </c>
      <c r="O16" s="4388"/>
    </row>
    <row r="17" spans="1:12">
      <c r="A17" s="4389"/>
      <c r="B17" s="4386"/>
      <c r="C17" s="4386"/>
      <c r="D17" s="4386" t="e">
        <f>IF('F2 (4)'!$B$10&lt;=2,'F2 (4)'!D17,'F2 (4)'!D18)</f>
        <v>#DIV/0!</v>
      </c>
      <c r="E17" s="4386" t="e">
        <f t="shared" si="1"/>
        <v>#DIV/0!</v>
      </c>
      <c r="F17" s="4295"/>
      <c r="G17" s="4295"/>
      <c r="H17" s="4295"/>
      <c r="I17" s="4386">
        <f t="shared" si="2"/>
        <v>0</v>
      </c>
      <c r="J17" s="4390" t="e">
        <f t="shared" ref="J17:J23" si="3">I17/$I$15*100</f>
        <v>#DIV/0!</v>
      </c>
      <c r="K17" s="4295"/>
      <c r="L17" s="4391" t="e">
        <f t="shared" ref="L17:L23" si="4">J17*K17</f>
        <v>#DIV/0!</v>
      </c>
    </row>
    <row r="18" spans="1:12">
      <c r="A18" s="4389"/>
      <c r="B18" s="4386"/>
      <c r="C18" s="4386"/>
      <c r="D18" s="4386"/>
      <c r="E18" s="4386">
        <f t="shared" si="1"/>
        <v>0</v>
      </c>
      <c r="F18" s="4295"/>
      <c r="G18" s="4295"/>
      <c r="H18" s="4295"/>
      <c r="I18" s="4386">
        <f t="shared" si="2"/>
        <v>0</v>
      </c>
      <c r="J18" s="4390" t="e">
        <f t="shared" si="3"/>
        <v>#DIV/0!</v>
      </c>
      <c r="K18" s="4295"/>
      <c r="L18" s="4391" t="e">
        <f t="shared" si="4"/>
        <v>#DIV/0!</v>
      </c>
    </row>
    <row r="19" spans="1:12">
      <c r="A19" s="4389"/>
      <c r="B19" s="4386"/>
      <c r="C19" s="4386"/>
      <c r="D19" s="4386"/>
      <c r="E19" s="4386">
        <f t="shared" si="1"/>
        <v>0</v>
      </c>
      <c r="F19" s="4295"/>
      <c r="G19" s="4295"/>
      <c r="H19" s="4295"/>
      <c r="I19" s="4386">
        <f t="shared" si="2"/>
        <v>0</v>
      </c>
      <c r="J19" s="4390" t="e">
        <f t="shared" si="3"/>
        <v>#DIV/0!</v>
      </c>
      <c r="K19" s="4295"/>
      <c r="L19" s="4391" t="e">
        <f t="shared" si="4"/>
        <v>#DIV/0!</v>
      </c>
    </row>
    <row r="20" spans="1:12">
      <c r="A20" s="4389"/>
      <c r="B20" s="4386"/>
      <c r="C20" s="4386"/>
      <c r="D20" s="4386"/>
      <c r="E20" s="4386">
        <f t="shared" si="1"/>
        <v>0</v>
      </c>
      <c r="F20" s="4295"/>
      <c r="G20" s="4295"/>
      <c r="H20" s="4295"/>
      <c r="I20" s="4386">
        <f t="shared" si="2"/>
        <v>0</v>
      </c>
      <c r="J20" s="4390" t="e">
        <f t="shared" si="3"/>
        <v>#DIV/0!</v>
      </c>
      <c r="K20" s="4295"/>
      <c r="L20" s="4391" t="e">
        <f t="shared" si="4"/>
        <v>#DIV/0!</v>
      </c>
    </row>
    <row r="21" spans="1:12">
      <c r="A21" s="4389"/>
      <c r="B21" s="4386"/>
      <c r="C21" s="4386"/>
      <c r="D21" s="4386"/>
      <c r="E21" s="4386">
        <f t="shared" si="1"/>
        <v>0</v>
      </c>
      <c r="F21" s="4295"/>
      <c r="G21" s="4295"/>
      <c r="H21" s="4295"/>
      <c r="I21" s="4386">
        <f t="shared" si="2"/>
        <v>0</v>
      </c>
      <c r="J21" s="4390" t="e">
        <f t="shared" si="3"/>
        <v>#DIV/0!</v>
      </c>
      <c r="K21" s="4295"/>
      <c r="L21" s="4391" t="e">
        <f t="shared" si="4"/>
        <v>#DIV/0!</v>
      </c>
    </row>
    <row r="22" spans="1:12">
      <c r="A22" s="4389"/>
      <c r="B22" s="4386"/>
      <c r="C22" s="4386"/>
      <c r="D22" s="4386"/>
      <c r="E22" s="4386">
        <f t="shared" si="1"/>
        <v>0</v>
      </c>
      <c r="F22" s="4295"/>
      <c r="G22" s="4295"/>
      <c r="H22" s="4295"/>
      <c r="I22" s="4386">
        <f t="shared" si="2"/>
        <v>0</v>
      </c>
      <c r="J22" s="4390" t="e">
        <f t="shared" si="3"/>
        <v>#DIV/0!</v>
      </c>
      <c r="K22" s="4295"/>
      <c r="L22" s="4391" t="e">
        <f t="shared" si="4"/>
        <v>#DIV/0!</v>
      </c>
    </row>
    <row r="23" spans="1:12">
      <c r="A23" s="4389"/>
      <c r="B23" s="4386"/>
      <c r="C23" s="4386"/>
      <c r="D23" s="4386"/>
      <c r="E23" s="4386">
        <f t="shared" si="1"/>
        <v>0</v>
      </c>
      <c r="F23" s="4295"/>
      <c r="G23" s="4295"/>
      <c r="H23" s="4295"/>
      <c r="I23" s="4386">
        <f t="shared" si="2"/>
        <v>0</v>
      </c>
      <c r="J23" s="4390" t="e">
        <f t="shared" si="3"/>
        <v>#DIV/0!</v>
      </c>
      <c r="K23" s="4295"/>
      <c r="L23" s="4391" t="e">
        <f t="shared" si="4"/>
        <v>#DIV/0!</v>
      </c>
    </row>
    <row r="26" spans="1:12">
      <c r="A26" s="4392"/>
    </row>
  </sheetData>
  <mergeCells count="5">
    <mergeCell ref="A12:A13"/>
    <mergeCell ref="B12:E12"/>
    <mergeCell ref="F12:I12"/>
    <mergeCell ref="J12:J13"/>
    <mergeCell ref="K12:K13"/>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'[49]Data Types'!#REF!</xm:f>
          </x14:formula1>
          <xm:sqref>C35 A16:A23</xm:sqref>
        </x14:dataValidation>
      </x14:dataValidations>
    </ext>
  </extLst>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heetViews>
  <sheetFormatPr defaultRowHeight="15"/>
  <cols>
    <col min="1" max="1" width="22.7109375" style="64" bestFit="1" customWidth="1"/>
    <col min="2" max="2" width="69" style="64" customWidth="1"/>
    <col min="3" max="3" width="26" style="64" customWidth="1"/>
    <col min="4" max="4" width="15" style="64" bestFit="1" customWidth="1"/>
    <col min="5" max="5" width="14.42578125" style="64" bestFit="1" customWidth="1"/>
    <col min="6" max="6" width="57.42578125" style="64" customWidth="1"/>
    <col min="7" max="16384" width="9.140625" style="64"/>
  </cols>
  <sheetData>
    <row r="1" spans="1:6">
      <c r="A1" s="2031" t="s">
        <v>2257</v>
      </c>
      <c r="B1" s="64" t="s">
        <v>853</v>
      </c>
    </row>
    <row r="2" spans="1:6">
      <c r="A2" s="2031" t="s">
        <v>2258</v>
      </c>
      <c r="B2" s="64" t="s">
        <v>4539</v>
      </c>
    </row>
    <row r="3" spans="1:6">
      <c r="A3" s="2031" t="s">
        <v>2259</v>
      </c>
      <c r="B3" s="64" t="s">
        <v>2505</v>
      </c>
    </row>
    <row r="4" spans="1:6">
      <c r="A4" s="2031" t="s">
        <v>2261</v>
      </c>
      <c r="B4" s="2032" t="s">
        <v>4540</v>
      </c>
    </row>
    <row r="6" spans="1:6">
      <c r="A6" s="4393" t="s">
        <v>4520</v>
      </c>
      <c r="B6" s="4394" t="s">
        <v>4541</v>
      </c>
      <c r="C6" s="4394" t="s">
        <v>4542</v>
      </c>
      <c r="D6" s="4394" t="s">
        <v>4543</v>
      </c>
      <c r="E6" s="4394" t="s">
        <v>4544</v>
      </c>
      <c r="F6" s="4395" t="s">
        <v>4545</v>
      </c>
    </row>
    <row r="7" spans="1:6">
      <c r="A7" s="4360"/>
      <c r="B7" s="4396"/>
      <c r="C7" s="4396"/>
      <c r="D7" s="4396"/>
      <c r="E7" s="4396"/>
      <c r="F7" s="4396"/>
    </row>
    <row r="8" spans="1:6">
      <c r="A8" s="4364"/>
      <c r="B8" s="4397"/>
      <c r="C8" s="4398"/>
      <c r="D8" s="1816"/>
      <c r="E8" s="1816"/>
      <c r="F8" s="4398"/>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'[49]Data Types'!#REF!</xm:f>
          </x14:formula1>
          <xm:sqref>A8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99"/>
  <sheetViews>
    <sheetView zoomScale="85" zoomScaleNormal="85" workbookViewId="0">
      <selection activeCell="B2" sqref="B2"/>
    </sheetView>
  </sheetViews>
  <sheetFormatPr defaultColWidth="8.85546875" defaultRowHeight="15"/>
  <cols>
    <col min="1" max="1" width="15.42578125" style="565" customWidth="1"/>
    <col min="2" max="2" width="88.28515625" style="565" customWidth="1"/>
    <col min="3" max="3" width="13.140625" style="565" customWidth="1"/>
    <col min="4" max="4" width="10.42578125" style="565" customWidth="1"/>
    <col min="5" max="5" width="12" style="565" customWidth="1"/>
    <col min="6" max="6" width="12.28515625" style="565" customWidth="1"/>
    <col min="7" max="7" width="10.42578125" style="565" customWidth="1"/>
    <col min="8" max="8" width="8.85546875" style="565" customWidth="1"/>
    <col min="9" max="9" width="14.42578125" style="560" customWidth="1"/>
    <col min="10" max="10" width="16.28515625" style="560" customWidth="1"/>
    <col min="11" max="11" width="9" style="565" customWidth="1"/>
    <col min="12" max="12" width="11.140625" style="565" customWidth="1"/>
    <col min="13" max="13" width="8.28515625" style="565" customWidth="1"/>
    <col min="14" max="14" width="14.42578125" style="560" customWidth="1"/>
    <col min="15" max="15" width="16.28515625" style="560" customWidth="1"/>
    <col min="16" max="16" width="9" style="565" customWidth="1"/>
    <col min="17" max="17" width="11.140625" style="565" customWidth="1"/>
    <col min="18" max="18" width="8.28515625" style="565" customWidth="1"/>
    <col min="19" max="19" width="14.42578125" style="560" customWidth="1"/>
    <col min="20" max="20" width="16.28515625" style="560" customWidth="1"/>
    <col min="21" max="21" width="9" style="565" customWidth="1"/>
    <col min="22" max="22" width="11.140625" style="565" customWidth="1"/>
    <col min="23" max="23" width="8.28515625" style="565" customWidth="1"/>
    <col min="24" max="24" width="14.42578125" style="560" customWidth="1"/>
    <col min="25" max="25" width="16.28515625" style="560" customWidth="1"/>
    <col min="26" max="26" width="9" style="565" customWidth="1"/>
    <col min="27" max="27" width="11.140625" style="565" customWidth="1"/>
    <col min="28" max="28" width="8.28515625" style="565" customWidth="1"/>
    <col min="29" max="29" width="14.42578125" style="560" customWidth="1"/>
    <col min="30" max="30" width="16.28515625" style="560" customWidth="1"/>
    <col min="31" max="31" width="9" style="565" customWidth="1"/>
    <col min="32" max="32" width="11.140625" style="565" customWidth="1"/>
    <col min="33" max="33" width="8.28515625" style="565" customWidth="1"/>
    <col min="34" max="34" width="14.42578125" style="560" customWidth="1"/>
    <col min="35" max="35" width="16.28515625" style="560" customWidth="1"/>
    <col min="36" max="36" width="9" style="565" customWidth="1"/>
    <col min="37" max="37" width="11.140625" style="565" customWidth="1"/>
    <col min="38" max="38" width="8.28515625" style="565" customWidth="1"/>
    <col min="39" max="39" width="14.42578125" style="560" customWidth="1"/>
    <col min="40" max="40" width="16.28515625" style="560" customWidth="1"/>
    <col min="41" max="41" width="9" style="565" customWidth="1"/>
    <col min="42" max="42" width="11.140625" style="565" customWidth="1"/>
    <col min="43" max="43" width="8.28515625" style="565" customWidth="1"/>
    <col min="44" max="44" width="14.42578125" style="560" customWidth="1"/>
    <col min="45" max="45" width="16.28515625" style="560" customWidth="1"/>
    <col min="46" max="46" width="9" style="565" customWidth="1"/>
    <col min="47" max="47" width="11.140625" style="565" customWidth="1"/>
    <col min="48" max="48" width="8.28515625" style="565" customWidth="1"/>
    <col min="49" max="49" width="14.42578125" style="560" customWidth="1"/>
    <col min="50" max="50" width="16.28515625" style="560" customWidth="1"/>
    <col min="51" max="51" width="9" style="565" customWidth="1"/>
    <col min="52" max="52" width="11.140625" style="565" customWidth="1"/>
    <col min="53" max="53" width="8.28515625" style="565" customWidth="1"/>
    <col min="54" max="54" width="31.140625" style="561" customWidth="1"/>
    <col min="55" max="56" width="15" style="565" bestFit="1" customWidth="1"/>
    <col min="57" max="16384" width="8.85546875" style="565"/>
  </cols>
  <sheetData>
    <row r="1" spans="1:54" s="560" customFormat="1" ht="15.75">
      <c r="A1" s="556" t="s">
        <v>48</v>
      </c>
      <c r="B1" s="557" t="s">
        <v>851</v>
      </c>
      <c r="C1" s="558"/>
      <c r="D1" s="559"/>
      <c r="E1" s="559"/>
      <c r="F1" s="558"/>
      <c r="G1" s="559"/>
      <c r="H1" s="559"/>
      <c r="K1" s="559"/>
      <c r="L1" s="559"/>
      <c r="M1" s="559"/>
      <c r="P1" s="559"/>
      <c r="Q1" s="559"/>
      <c r="R1" s="559"/>
      <c r="U1" s="559"/>
      <c r="V1" s="559"/>
      <c r="W1" s="559"/>
      <c r="Z1" s="559"/>
      <c r="AA1" s="559"/>
      <c r="AB1" s="559"/>
      <c r="AE1" s="559"/>
      <c r="AF1" s="559"/>
      <c r="AG1" s="559"/>
      <c r="AJ1" s="559"/>
      <c r="AK1" s="559"/>
      <c r="AL1" s="559"/>
      <c r="AO1" s="559"/>
      <c r="AP1" s="559"/>
      <c r="AQ1" s="559"/>
      <c r="AT1" s="559"/>
      <c r="AU1" s="559"/>
      <c r="AV1" s="559"/>
      <c r="AY1" s="559"/>
      <c r="AZ1" s="559"/>
      <c r="BA1" s="559"/>
      <c r="BB1" s="561"/>
    </row>
    <row r="2" spans="1:54" s="560" customFormat="1" ht="15.75">
      <c r="A2" s="556" t="s">
        <v>49</v>
      </c>
      <c r="B2" s="557" t="s">
        <v>1061</v>
      </c>
      <c r="C2" s="558"/>
      <c r="D2" s="559"/>
      <c r="E2" s="559"/>
      <c r="F2" s="558"/>
      <c r="G2" s="559"/>
      <c r="H2" s="559"/>
      <c r="K2" s="559"/>
      <c r="L2" s="559"/>
      <c r="M2" s="559"/>
      <c r="P2" s="559"/>
      <c r="Q2" s="559"/>
      <c r="R2" s="559"/>
      <c r="U2" s="559"/>
      <c r="V2" s="559"/>
      <c r="W2" s="559"/>
      <c r="Z2" s="559"/>
      <c r="AA2" s="559"/>
      <c r="AB2" s="559"/>
      <c r="AE2" s="559"/>
      <c r="AF2" s="559"/>
      <c r="AG2" s="559"/>
      <c r="AJ2" s="559"/>
      <c r="AK2" s="559"/>
      <c r="AL2" s="559"/>
      <c r="AO2" s="559"/>
      <c r="AP2" s="559"/>
      <c r="AQ2" s="559"/>
      <c r="AT2" s="559"/>
      <c r="AU2" s="559"/>
      <c r="AV2" s="559"/>
      <c r="AY2" s="559"/>
      <c r="AZ2" s="559"/>
      <c r="BA2" s="559"/>
      <c r="BB2" s="561"/>
    </row>
    <row r="3" spans="1:54" s="560" customFormat="1" ht="15.75">
      <c r="A3" s="556" t="s">
        <v>47</v>
      </c>
      <c r="B3" s="557" t="s">
        <v>52</v>
      </c>
      <c r="C3" s="558"/>
      <c r="D3" s="559"/>
      <c r="E3" s="559"/>
      <c r="F3" s="558"/>
      <c r="G3" s="559"/>
      <c r="H3" s="559"/>
      <c r="K3" s="559"/>
      <c r="L3" s="559"/>
      <c r="M3" s="559"/>
      <c r="P3" s="559"/>
      <c r="Q3" s="559"/>
      <c r="R3" s="559"/>
      <c r="U3" s="559"/>
      <c r="V3" s="559"/>
      <c r="W3" s="559"/>
      <c r="Z3" s="559"/>
      <c r="AA3" s="559"/>
      <c r="AB3" s="559"/>
      <c r="AE3" s="559"/>
      <c r="AF3" s="559"/>
      <c r="AG3" s="559"/>
      <c r="AJ3" s="559"/>
      <c r="AK3" s="559"/>
      <c r="AL3" s="559"/>
      <c r="AO3" s="559"/>
      <c r="AP3" s="559"/>
      <c r="AQ3" s="559"/>
      <c r="AT3" s="559"/>
      <c r="AU3" s="559"/>
      <c r="AV3" s="559"/>
      <c r="AY3" s="559"/>
      <c r="AZ3" s="559"/>
      <c r="BA3" s="559"/>
      <c r="BB3" s="561"/>
    </row>
    <row r="4" spans="1:54" s="560" customFormat="1" ht="15.75">
      <c r="A4" s="556" t="s">
        <v>50</v>
      </c>
      <c r="B4" s="557" t="s">
        <v>1062</v>
      </c>
      <c r="C4" s="559"/>
      <c r="D4" s="559"/>
      <c r="E4" s="559"/>
      <c r="F4" s="559"/>
      <c r="G4" s="559"/>
      <c r="H4" s="559"/>
      <c r="K4" s="559"/>
      <c r="L4" s="559"/>
      <c r="M4" s="559"/>
      <c r="P4" s="559"/>
      <c r="Q4" s="559"/>
      <c r="R4" s="559"/>
      <c r="U4" s="559"/>
      <c r="V4" s="559"/>
      <c r="W4" s="559"/>
      <c r="Z4" s="559"/>
      <c r="AA4" s="559"/>
      <c r="AB4" s="559"/>
      <c r="AE4" s="559"/>
      <c r="AF4" s="559"/>
      <c r="AG4" s="559"/>
      <c r="AJ4" s="559"/>
      <c r="AK4" s="559"/>
      <c r="AL4" s="559"/>
      <c r="AO4" s="559"/>
      <c r="AP4" s="559"/>
      <c r="AQ4" s="559"/>
      <c r="AT4" s="559"/>
      <c r="AU4" s="559"/>
      <c r="AV4" s="559"/>
      <c r="AY4" s="559"/>
      <c r="AZ4" s="559"/>
      <c r="BA4" s="559"/>
      <c r="BB4" s="561"/>
    </row>
    <row r="5" spans="1:54" s="560" customFormat="1" ht="15.75">
      <c r="A5" s="556" t="s">
        <v>792</v>
      </c>
      <c r="B5" s="557" t="s">
        <v>71</v>
      </c>
      <c r="C5" s="559"/>
      <c r="D5" s="559"/>
      <c r="E5" s="559"/>
      <c r="F5" s="559"/>
      <c r="G5" s="559"/>
      <c r="H5" s="559"/>
      <c r="I5" s="562"/>
      <c r="J5" s="562"/>
      <c r="K5" s="559"/>
      <c r="L5" s="559"/>
      <c r="M5" s="559"/>
      <c r="N5" s="562"/>
      <c r="O5" s="562"/>
      <c r="P5" s="559"/>
      <c r="Q5" s="559"/>
      <c r="R5" s="559"/>
      <c r="S5" s="562"/>
      <c r="T5" s="562"/>
      <c r="U5" s="559"/>
      <c r="V5" s="559"/>
      <c r="W5" s="559"/>
      <c r="X5" s="562"/>
      <c r="Y5" s="562"/>
      <c r="Z5" s="559"/>
      <c r="AA5" s="559"/>
      <c r="AB5" s="559"/>
      <c r="AC5" s="562"/>
      <c r="AD5" s="562"/>
      <c r="AE5" s="559"/>
      <c r="AF5" s="559"/>
      <c r="AG5" s="559"/>
      <c r="AH5" s="562"/>
      <c r="AI5" s="562"/>
      <c r="AJ5" s="559"/>
      <c r="AK5" s="559"/>
      <c r="AL5" s="559"/>
      <c r="AM5" s="562"/>
      <c r="AN5" s="562"/>
      <c r="AO5" s="559"/>
      <c r="AP5" s="559"/>
      <c r="AQ5" s="559"/>
      <c r="AR5" s="562"/>
      <c r="AS5" s="562"/>
      <c r="AT5" s="559"/>
      <c r="AU5" s="559"/>
      <c r="AV5" s="559"/>
      <c r="AW5" s="562"/>
      <c r="AX5" s="562"/>
      <c r="AY5" s="559"/>
      <c r="AZ5" s="559"/>
      <c r="BA5" s="559"/>
      <c r="BB5" s="563"/>
    </row>
    <row r="6" spans="1:54" s="560" customFormat="1" ht="16.5" thickBot="1">
      <c r="A6" s="556"/>
      <c r="B6" s="557"/>
      <c r="C6" s="559"/>
      <c r="D6" s="559"/>
      <c r="E6" s="559"/>
      <c r="F6" s="559"/>
      <c r="G6" s="559"/>
      <c r="H6" s="559"/>
      <c r="I6" s="562"/>
      <c r="J6" s="562"/>
      <c r="K6" s="559"/>
      <c r="L6" s="559"/>
      <c r="M6" s="559"/>
      <c r="N6" s="562"/>
      <c r="O6" s="562"/>
      <c r="P6" s="559"/>
      <c r="Q6" s="559"/>
      <c r="R6" s="559"/>
      <c r="S6" s="562"/>
      <c r="T6" s="562"/>
      <c r="U6" s="559"/>
      <c r="V6" s="559"/>
      <c r="W6" s="559"/>
      <c r="X6" s="562"/>
      <c r="Y6" s="562"/>
      <c r="Z6" s="559"/>
      <c r="AA6" s="559"/>
      <c r="AB6" s="559"/>
      <c r="AC6" s="562"/>
      <c r="AD6" s="562"/>
      <c r="AE6" s="559"/>
      <c r="AF6" s="559"/>
      <c r="AG6" s="559"/>
      <c r="AH6" s="562"/>
      <c r="AI6" s="562"/>
      <c r="AJ6" s="559"/>
      <c r="AK6" s="559"/>
      <c r="AL6" s="559"/>
      <c r="AM6" s="562"/>
      <c r="AN6" s="562"/>
      <c r="AO6" s="559"/>
      <c r="AP6" s="559"/>
      <c r="AQ6" s="559"/>
      <c r="AR6" s="562"/>
      <c r="AS6" s="562"/>
      <c r="AT6" s="559"/>
      <c r="AU6" s="559"/>
      <c r="AV6" s="559"/>
      <c r="AW6" s="562"/>
      <c r="AX6" s="562"/>
      <c r="AY6" s="559"/>
      <c r="AZ6" s="559"/>
      <c r="BA6" s="559"/>
      <c r="BB6" s="563"/>
    </row>
    <row r="7" spans="1:54" ht="12.75">
      <c r="A7" s="4559" t="s">
        <v>1063</v>
      </c>
      <c r="B7" s="4537" t="s">
        <v>1064</v>
      </c>
      <c r="C7" s="4553" t="s">
        <v>1065</v>
      </c>
      <c r="D7" s="4553"/>
      <c r="E7" s="4554"/>
      <c r="F7" s="4553" t="s">
        <v>57</v>
      </c>
      <c r="G7" s="4553" t="s">
        <v>57</v>
      </c>
      <c r="H7" s="4554" t="s">
        <v>57</v>
      </c>
      <c r="I7" s="564"/>
      <c r="J7" s="4551" t="s">
        <v>1066</v>
      </c>
      <c r="K7" s="4553" t="s">
        <v>58</v>
      </c>
      <c r="L7" s="4553" t="s">
        <v>57</v>
      </c>
      <c r="M7" s="4554" t="s">
        <v>57</v>
      </c>
      <c r="N7" s="564"/>
      <c r="O7" s="4551" t="s">
        <v>1067</v>
      </c>
      <c r="P7" s="4553" t="s">
        <v>122</v>
      </c>
      <c r="Q7" s="4553" t="s">
        <v>57</v>
      </c>
      <c r="R7" s="4554" t="s">
        <v>57</v>
      </c>
      <c r="S7" s="564"/>
      <c r="T7" s="4551" t="s">
        <v>1068</v>
      </c>
      <c r="U7" s="4553" t="s">
        <v>59</v>
      </c>
      <c r="V7" s="4553" t="s">
        <v>57</v>
      </c>
      <c r="W7" s="4554" t="s">
        <v>57</v>
      </c>
      <c r="X7" s="564"/>
      <c r="Y7" s="4551" t="s">
        <v>1069</v>
      </c>
      <c r="Z7" s="4553" t="s">
        <v>60</v>
      </c>
      <c r="AA7" s="4553" t="s">
        <v>57</v>
      </c>
      <c r="AB7" s="4554" t="s">
        <v>57</v>
      </c>
      <c r="AC7" s="564"/>
      <c r="AD7" s="4551" t="s">
        <v>1070</v>
      </c>
      <c r="AE7" s="4553" t="s">
        <v>61</v>
      </c>
      <c r="AF7" s="4553" t="s">
        <v>57</v>
      </c>
      <c r="AG7" s="4554" t="s">
        <v>57</v>
      </c>
      <c r="AH7" s="564"/>
      <c r="AI7" s="4551" t="s">
        <v>1071</v>
      </c>
      <c r="AJ7" s="4553" t="s">
        <v>62</v>
      </c>
      <c r="AK7" s="4553" t="s">
        <v>57</v>
      </c>
      <c r="AL7" s="4554" t="s">
        <v>57</v>
      </c>
      <c r="AM7" s="564"/>
      <c r="AN7" s="4551" t="s">
        <v>1072</v>
      </c>
      <c r="AO7" s="4553" t="s">
        <v>63</v>
      </c>
      <c r="AP7" s="4553" t="s">
        <v>57</v>
      </c>
      <c r="AQ7" s="4554" t="s">
        <v>57</v>
      </c>
      <c r="AR7" s="564"/>
      <c r="AS7" s="4551" t="s">
        <v>1073</v>
      </c>
      <c r="AT7" s="4553" t="s">
        <v>64</v>
      </c>
      <c r="AU7" s="4553" t="s">
        <v>57</v>
      </c>
      <c r="AV7" s="4554" t="s">
        <v>57</v>
      </c>
      <c r="AW7" s="564"/>
      <c r="AX7" s="4551" t="s">
        <v>1074</v>
      </c>
      <c r="AY7" s="4555" t="s">
        <v>1075</v>
      </c>
      <c r="AZ7" s="4555" t="s">
        <v>57</v>
      </c>
      <c r="BA7" s="4556" t="s">
        <v>57</v>
      </c>
      <c r="BB7" s="4557" t="s">
        <v>1076</v>
      </c>
    </row>
    <row r="8" spans="1:54" ht="39" thickBot="1">
      <c r="A8" s="4560"/>
      <c r="B8" s="4538"/>
      <c r="C8" s="566" t="s">
        <v>118</v>
      </c>
      <c r="D8" s="566" t="s">
        <v>115</v>
      </c>
      <c r="E8" s="566" t="s">
        <v>486</v>
      </c>
      <c r="F8" s="566" t="s">
        <v>118</v>
      </c>
      <c r="G8" s="566" t="s">
        <v>1077</v>
      </c>
      <c r="H8" s="566" t="s">
        <v>1078</v>
      </c>
      <c r="I8" s="567" t="s">
        <v>1079</v>
      </c>
      <c r="J8" s="4552" t="s">
        <v>211</v>
      </c>
      <c r="K8" s="566" t="s">
        <v>118</v>
      </c>
      <c r="L8" s="566" t="s">
        <v>1077</v>
      </c>
      <c r="M8" s="566" t="s">
        <v>1078</v>
      </c>
      <c r="N8" s="567" t="s">
        <v>1080</v>
      </c>
      <c r="O8" s="4552" t="s">
        <v>211</v>
      </c>
      <c r="P8" s="566" t="s">
        <v>118</v>
      </c>
      <c r="Q8" s="566" t="s">
        <v>1077</v>
      </c>
      <c r="R8" s="566" t="s">
        <v>1078</v>
      </c>
      <c r="S8" s="567" t="s">
        <v>1081</v>
      </c>
      <c r="T8" s="4552" t="s">
        <v>211</v>
      </c>
      <c r="U8" s="566" t="s">
        <v>118</v>
      </c>
      <c r="V8" s="566" t="s">
        <v>1077</v>
      </c>
      <c r="W8" s="566" t="s">
        <v>1078</v>
      </c>
      <c r="X8" s="567" t="s">
        <v>1082</v>
      </c>
      <c r="Y8" s="4552" t="s">
        <v>211</v>
      </c>
      <c r="Z8" s="566" t="s">
        <v>118</v>
      </c>
      <c r="AA8" s="566" t="s">
        <v>1077</v>
      </c>
      <c r="AB8" s="566" t="s">
        <v>1078</v>
      </c>
      <c r="AC8" s="567" t="s">
        <v>1083</v>
      </c>
      <c r="AD8" s="4552" t="s">
        <v>211</v>
      </c>
      <c r="AE8" s="566" t="s">
        <v>118</v>
      </c>
      <c r="AF8" s="566" t="s">
        <v>1077</v>
      </c>
      <c r="AG8" s="566" t="s">
        <v>1078</v>
      </c>
      <c r="AH8" s="567" t="s">
        <v>1084</v>
      </c>
      <c r="AI8" s="4552" t="s">
        <v>211</v>
      </c>
      <c r="AJ8" s="566" t="s">
        <v>118</v>
      </c>
      <c r="AK8" s="566" t="s">
        <v>1077</v>
      </c>
      <c r="AL8" s="566" t="s">
        <v>1078</v>
      </c>
      <c r="AM8" s="567" t="s">
        <v>1085</v>
      </c>
      <c r="AN8" s="4552" t="s">
        <v>211</v>
      </c>
      <c r="AO8" s="566" t="s">
        <v>118</v>
      </c>
      <c r="AP8" s="566" t="s">
        <v>1077</v>
      </c>
      <c r="AQ8" s="566" t="s">
        <v>1078</v>
      </c>
      <c r="AR8" s="567" t="s">
        <v>1086</v>
      </c>
      <c r="AS8" s="4552" t="s">
        <v>211</v>
      </c>
      <c r="AT8" s="566" t="s">
        <v>118</v>
      </c>
      <c r="AU8" s="566" t="s">
        <v>1077</v>
      </c>
      <c r="AV8" s="566" t="s">
        <v>1078</v>
      </c>
      <c r="AW8" s="567" t="s">
        <v>1087</v>
      </c>
      <c r="AX8" s="4552" t="s">
        <v>211</v>
      </c>
      <c r="AY8" s="566" t="s">
        <v>118</v>
      </c>
      <c r="AZ8" s="566" t="s">
        <v>1077</v>
      </c>
      <c r="BA8" s="568" t="s">
        <v>1078</v>
      </c>
      <c r="BB8" s="4558"/>
    </row>
    <row r="9" spans="1:54" ht="15.75" thickBot="1">
      <c r="A9" s="569">
        <v>13</v>
      </c>
      <c r="B9" s="570" t="s">
        <v>499</v>
      </c>
      <c r="C9" s="571"/>
      <c r="D9" s="571"/>
      <c r="E9" s="571"/>
      <c r="F9" s="571"/>
      <c r="G9" s="571"/>
      <c r="H9" s="571"/>
      <c r="I9" s="572"/>
      <c r="J9" s="573"/>
      <c r="K9" s="574"/>
      <c r="L9" s="574"/>
      <c r="M9" s="571"/>
      <c r="N9" s="572"/>
      <c r="O9" s="573"/>
      <c r="P9" s="574"/>
      <c r="Q9" s="574"/>
      <c r="R9" s="571"/>
      <c r="S9" s="572"/>
      <c r="T9" s="573"/>
      <c r="U9" s="574"/>
      <c r="V9" s="574"/>
      <c r="W9" s="571"/>
      <c r="X9" s="572"/>
      <c r="Y9" s="573"/>
      <c r="Z9" s="574"/>
      <c r="AA9" s="574"/>
      <c r="AB9" s="571"/>
      <c r="AC9" s="572"/>
      <c r="AD9" s="573"/>
      <c r="AE9" s="574"/>
      <c r="AF9" s="574"/>
      <c r="AG9" s="571"/>
      <c r="AH9" s="572"/>
      <c r="AI9" s="573"/>
      <c r="AJ9" s="574"/>
      <c r="AK9" s="574"/>
      <c r="AL9" s="571"/>
      <c r="AM9" s="572"/>
      <c r="AN9" s="573"/>
      <c r="AO9" s="574"/>
      <c r="AP9" s="574"/>
      <c r="AQ9" s="571"/>
      <c r="AR9" s="572"/>
      <c r="AS9" s="573"/>
      <c r="AT9" s="574"/>
      <c r="AU9" s="574"/>
      <c r="AV9" s="571"/>
      <c r="AW9" s="572"/>
      <c r="AX9" s="573"/>
      <c r="AY9" s="574"/>
      <c r="AZ9" s="574"/>
      <c r="BA9" s="571"/>
      <c r="BB9" s="575"/>
    </row>
    <row r="10" spans="1:54">
      <c r="A10" s="576">
        <v>131</v>
      </c>
      <c r="B10" s="577" t="s">
        <v>257</v>
      </c>
      <c r="C10" s="578"/>
      <c r="D10" s="578"/>
      <c r="E10" s="579">
        <f>+E11</f>
        <v>0</v>
      </c>
      <c r="F10" s="578"/>
      <c r="G10" s="578"/>
      <c r="H10" s="579">
        <f>+H11</f>
        <v>0</v>
      </c>
      <c r="I10" s="580"/>
      <c r="J10" s="581">
        <f>H10*$I$9</f>
        <v>0</v>
      </c>
      <c r="K10" s="578"/>
      <c r="L10" s="578"/>
      <c r="M10" s="579">
        <f>+M11</f>
        <v>0</v>
      </c>
      <c r="N10" s="580"/>
      <c r="O10" s="581">
        <f>M10*$N$9</f>
        <v>0</v>
      </c>
      <c r="P10" s="578"/>
      <c r="Q10" s="578"/>
      <c r="R10" s="579">
        <f>+R11</f>
        <v>0</v>
      </c>
      <c r="S10" s="580"/>
      <c r="T10" s="581">
        <f>R10*$S$9</f>
        <v>0</v>
      </c>
      <c r="U10" s="578"/>
      <c r="V10" s="578"/>
      <c r="W10" s="579">
        <f>+W11</f>
        <v>0</v>
      </c>
      <c r="X10" s="580"/>
      <c r="Y10" s="581">
        <f>W10*$X$9</f>
        <v>0</v>
      </c>
      <c r="Z10" s="578"/>
      <c r="AA10" s="578"/>
      <c r="AB10" s="579">
        <f>+AB11</f>
        <v>0</v>
      </c>
      <c r="AC10" s="580"/>
      <c r="AD10" s="581">
        <f>AB10*$AC$9</f>
        <v>0</v>
      </c>
      <c r="AE10" s="578"/>
      <c r="AF10" s="578"/>
      <c r="AG10" s="579">
        <f>+AG11</f>
        <v>0</v>
      </c>
      <c r="AH10" s="580"/>
      <c r="AI10" s="581">
        <f>AG10*$AH$9</f>
        <v>0</v>
      </c>
      <c r="AJ10" s="578"/>
      <c r="AK10" s="578"/>
      <c r="AL10" s="579">
        <f>+AL11</f>
        <v>0</v>
      </c>
      <c r="AM10" s="580"/>
      <c r="AN10" s="581">
        <f>AL10*$AM$9</f>
        <v>0</v>
      </c>
      <c r="AO10" s="578"/>
      <c r="AP10" s="578"/>
      <c r="AQ10" s="579">
        <f>+AQ11</f>
        <v>0</v>
      </c>
      <c r="AR10" s="580"/>
      <c r="AS10" s="581">
        <f>AQ10*$AR$9</f>
        <v>0</v>
      </c>
      <c r="AT10" s="578"/>
      <c r="AU10" s="578"/>
      <c r="AV10" s="579">
        <f>+AV11</f>
        <v>0</v>
      </c>
      <c r="AW10" s="580"/>
      <c r="AX10" s="581">
        <f>AV10*$AW$9</f>
        <v>0</v>
      </c>
      <c r="AY10" s="578"/>
      <c r="AZ10" s="578"/>
      <c r="BA10" s="579">
        <f>+BA11</f>
        <v>0</v>
      </c>
      <c r="BB10" s="575">
        <f>E10+J10+O10+T10+Y10+AD10+AI10+AN10+AS10+AX10+BA10</f>
        <v>0</v>
      </c>
    </row>
    <row r="11" spans="1:54">
      <c r="A11" s="582">
        <v>1312</v>
      </c>
      <c r="B11" s="583" t="s">
        <v>501</v>
      </c>
      <c r="C11" s="584"/>
      <c r="D11" s="585"/>
      <c r="E11" s="586">
        <f t="shared" ref="E11" si="0">C11+D11</f>
        <v>0</v>
      </c>
      <c r="F11" s="585"/>
      <c r="G11" s="585"/>
      <c r="H11" s="586">
        <f t="shared" ref="H11" si="1">F11+G11</f>
        <v>0</v>
      </c>
      <c r="I11" s="587"/>
      <c r="J11" s="581">
        <f t="shared" ref="J11:J74" si="2">H11*$I$9</f>
        <v>0</v>
      </c>
      <c r="K11" s="585"/>
      <c r="L11" s="585"/>
      <c r="M11" s="586">
        <f t="shared" ref="M11" si="3">K11+L11</f>
        <v>0</v>
      </c>
      <c r="N11" s="587"/>
      <c r="O11" s="581">
        <f t="shared" ref="O11:O74" si="4">M11*$N$9</f>
        <v>0</v>
      </c>
      <c r="P11" s="585"/>
      <c r="Q11" s="585"/>
      <c r="R11" s="586">
        <f t="shared" ref="R11" si="5">P11+Q11</f>
        <v>0</v>
      </c>
      <c r="S11" s="587"/>
      <c r="T11" s="581">
        <f t="shared" ref="T11:T74" si="6">R11*$S$9</f>
        <v>0</v>
      </c>
      <c r="U11" s="585"/>
      <c r="V11" s="585"/>
      <c r="W11" s="586">
        <f t="shared" ref="W11" si="7">U11+V11</f>
        <v>0</v>
      </c>
      <c r="X11" s="587"/>
      <c r="Y11" s="581">
        <f t="shared" ref="Y11:Y74" si="8">W11*$X$9</f>
        <v>0</v>
      </c>
      <c r="Z11" s="585"/>
      <c r="AA11" s="585"/>
      <c r="AB11" s="586">
        <f t="shared" ref="AB11" si="9">Z11+AA11</f>
        <v>0</v>
      </c>
      <c r="AC11" s="587"/>
      <c r="AD11" s="581">
        <f t="shared" ref="AD11:AD74" si="10">AB11*$AC$9</f>
        <v>0</v>
      </c>
      <c r="AE11" s="585"/>
      <c r="AF11" s="585"/>
      <c r="AG11" s="586">
        <f t="shared" ref="AG11" si="11">AE11+AF11</f>
        <v>0</v>
      </c>
      <c r="AH11" s="587"/>
      <c r="AI11" s="581">
        <f t="shared" ref="AI11:AI74" si="12">AG11*$AH$9</f>
        <v>0</v>
      </c>
      <c r="AJ11" s="585"/>
      <c r="AK11" s="585"/>
      <c r="AL11" s="586">
        <f t="shared" ref="AL11" si="13">AJ11+AK11</f>
        <v>0</v>
      </c>
      <c r="AM11" s="587"/>
      <c r="AN11" s="581">
        <f t="shared" ref="AN11:AN74" si="14">AL11*$AM$9</f>
        <v>0</v>
      </c>
      <c r="AO11" s="585"/>
      <c r="AP11" s="585"/>
      <c r="AQ11" s="586">
        <f t="shared" ref="AQ11" si="15">AO11+AP11</f>
        <v>0</v>
      </c>
      <c r="AR11" s="587"/>
      <c r="AS11" s="581">
        <f t="shared" ref="AS11:AS74" si="16">AQ11*$AR$9</f>
        <v>0</v>
      </c>
      <c r="AT11" s="585"/>
      <c r="AU11" s="585"/>
      <c r="AV11" s="586">
        <f t="shared" ref="AV11" si="17">AT11+AU11</f>
        <v>0</v>
      </c>
      <c r="AW11" s="587"/>
      <c r="AX11" s="581">
        <f t="shared" ref="AX11:AX74" si="18">AV11*$AW$9</f>
        <v>0</v>
      </c>
      <c r="AY11" s="585"/>
      <c r="AZ11" s="585"/>
      <c r="BA11" s="586">
        <f t="shared" ref="BA11" si="19">AY11+AZ11</f>
        <v>0</v>
      </c>
      <c r="BB11" s="575">
        <f t="shared" ref="BB11:BB74" si="20">E11+J11+O11+T11+Y11+AD11+AI11+AN11+AS11+AX11+BA11</f>
        <v>0</v>
      </c>
    </row>
    <row r="12" spans="1:54">
      <c r="A12" s="588">
        <v>132</v>
      </c>
      <c r="B12" s="589" t="s">
        <v>504</v>
      </c>
      <c r="C12" s="578"/>
      <c r="D12" s="578"/>
      <c r="E12" s="579">
        <f>+E13</f>
        <v>0</v>
      </c>
      <c r="F12" s="578"/>
      <c r="G12" s="578"/>
      <c r="H12" s="579">
        <f>+H13</f>
        <v>0</v>
      </c>
      <c r="I12" s="587"/>
      <c r="J12" s="581">
        <f t="shared" si="2"/>
        <v>0</v>
      </c>
      <c r="K12" s="578"/>
      <c r="L12" s="578"/>
      <c r="M12" s="579">
        <f>+M13</f>
        <v>0</v>
      </c>
      <c r="N12" s="587"/>
      <c r="O12" s="581">
        <f t="shared" si="4"/>
        <v>0</v>
      </c>
      <c r="P12" s="578"/>
      <c r="Q12" s="578"/>
      <c r="R12" s="579">
        <f>+R13</f>
        <v>0</v>
      </c>
      <c r="S12" s="587"/>
      <c r="T12" s="581">
        <f t="shared" si="6"/>
        <v>0</v>
      </c>
      <c r="U12" s="578"/>
      <c r="V12" s="578"/>
      <c r="W12" s="579">
        <f>+W13</f>
        <v>0</v>
      </c>
      <c r="X12" s="587"/>
      <c r="Y12" s="581">
        <f t="shared" si="8"/>
        <v>0</v>
      </c>
      <c r="Z12" s="578"/>
      <c r="AA12" s="578"/>
      <c r="AB12" s="579">
        <f>+AB13</f>
        <v>0</v>
      </c>
      <c r="AC12" s="587"/>
      <c r="AD12" s="581">
        <f t="shared" si="10"/>
        <v>0</v>
      </c>
      <c r="AE12" s="578"/>
      <c r="AF12" s="578"/>
      <c r="AG12" s="579">
        <f>+AG13</f>
        <v>0</v>
      </c>
      <c r="AH12" s="587"/>
      <c r="AI12" s="581">
        <f t="shared" si="12"/>
        <v>0</v>
      </c>
      <c r="AJ12" s="578"/>
      <c r="AK12" s="578"/>
      <c r="AL12" s="579">
        <f>+AL13</f>
        <v>0</v>
      </c>
      <c r="AM12" s="587"/>
      <c r="AN12" s="581">
        <f t="shared" si="14"/>
        <v>0</v>
      </c>
      <c r="AO12" s="578"/>
      <c r="AP12" s="578"/>
      <c r="AQ12" s="579">
        <f>+AQ13</f>
        <v>0</v>
      </c>
      <c r="AR12" s="587"/>
      <c r="AS12" s="581">
        <f t="shared" si="16"/>
        <v>0</v>
      </c>
      <c r="AT12" s="578"/>
      <c r="AU12" s="578"/>
      <c r="AV12" s="579">
        <f>+AV13</f>
        <v>0</v>
      </c>
      <c r="AW12" s="587"/>
      <c r="AX12" s="581">
        <f t="shared" si="18"/>
        <v>0</v>
      </c>
      <c r="AY12" s="578"/>
      <c r="AZ12" s="578"/>
      <c r="BA12" s="579">
        <f>+BA13</f>
        <v>0</v>
      </c>
      <c r="BB12" s="575">
        <f t="shared" si="20"/>
        <v>0</v>
      </c>
    </row>
    <row r="13" spans="1:54">
      <c r="A13" s="582">
        <v>1321</v>
      </c>
      <c r="B13" s="583" t="s">
        <v>505</v>
      </c>
      <c r="C13" s="585"/>
      <c r="D13" s="585"/>
      <c r="E13" s="586">
        <f t="shared" ref="E13" si="21">C13+D13</f>
        <v>0</v>
      </c>
      <c r="F13" s="585"/>
      <c r="G13" s="585"/>
      <c r="H13" s="586">
        <f t="shared" ref="H13" si="22">F13+G13</f>
        <v>0</v>
      </c>
      <c r="I13" s="587"/>
      <c r="J13" s="581">
        <f t="shared" si="2"/>
        <v>0</v>
      </c>
      <c r="K13" s="585"/>
      <c r="L13" s="585"/>
      <c r="M13" s="586">
        <f t="shared" ref="M13" si="23">K13+L13</f>
        <v>0</v>
      </c>
      <c r="N13" s="587"/>
      <c r="O13" s="581">
        <f t="shared" si="4"/>
        <v>0</v>
      </c>
      <c r="P13" s="585"/>
      <c r="Q13" s="585"/>
      <c r="R13" s="586">
        <f t="shared" ref="R13" si="24">P13+Q13</f>
        <v>0</v>
      </c>
      <c r="S13" s="587"/>
      <c r="T13" s="581">
        <f t="shared" si="6"/>
        <v>0</v>
      </c>
      <c r="U13" s="585"/>
      <c r="V13" s="585"/>
      <c r="W13" s="586">
        <f t="shared" ref="W13" si="25">U13+V13</f>
        <v>0</v>
      </c>
      <c r="X13" s="587"/>
      <c r="Y13" s="581">
        <f t="shared" si="8"/>
        <v>0</v>
      </c>
      <c r="Z13" s="585"/>
      <c r="AA13" s="585"/>
      <c r="AB13" s="586">
        <f t="shared" ref="AB13" si="26">Z13+AA13</f>
        <v>0</v>
      </c>
      <c r="AC13" s="587"/>
      <c r="AD13" s="581">
        <f t="shared" si="10"/>
        <v>0</v>
      </c>
      <c r="AE13" s="585"/>
      <c r="AF13" s="585"/>
      <c r="AG13" s="586">
        <f t="shared" ref="AG13" si="27">AE13+AF13</f>
        <v>0</v>
      </c>
      <c r="AH13" s="587"/>
      <c r="AI13" s="581">
        <f t="shared" si="12"/>
        <v>0</v>
      </c>
      <c r="AJ13" s="585"/>
      <c r="AK13" s="585"/>
      <c r="AL13" s="586">
        <f t="shared" ref="AL13" si="28">AJ13+AK13</f>
        <v>0</v>
      </c>
      <c r="AM13" s="587"/>
      <c r="AN13" s="581">
        <f t="shared" si="14"/>
        <v>0</v>
      </c>
      <c r="AO13" s="585"/>
      <c r="AP13" s="585"/>
      <c r="AQ13" s="586">
        <f t="shared" ref="AQ13" si="29">AO13+AP13</f>
        <v>0</v>
      </c>
      <c r="AR13" s="587"/>
      <c r="AS13" s="581">
        <f t="shared" si="16"/>
        <v>0</v>
      </c>
      <c r="AT13" s="585"/>
      <c r="AU13" s="585"/>
      <c r="AV13" s="586">
        <f t="shared" ref="AV13" si="30">AT13+AU13</f>
        <v>0</v>
      </c>
      <c r="AW13" s="587"/>
      <c r="AX13" s="581">
        <f t="shared" si="18"/>
        <v>0</v>
      </c>
      <c r="AY13" s="585"/>
      <c r="AZ13" s="585"/>
      <c r="BA13" s="586">
        <f t="shared" ref="BA13" si="31">AY13+AZ13</f>
        <v>0</v>
      </c>
      <c r="BB13" s="575">
        <f t="shared" si="20"/>
        <v>0</v>
      </c>
    </row>
    <row r="14" spans="1:54">
      <c r="A14" s="569">
        <v>16</v>
      </c>
      <c r="B14" s="570" t="s">
        <v>506</v>
      </c>
      <c r="C14" s="587"/>
      <c r="D14" s="587"/>
      <c r="E14" s="590"/>
      <c r="F14" s="587"/>
      <c r="G14" s="587"/>
      <c r="H14" s="590"/>
      <c r="I14" s="587"/>
      <c r="J14" s="581">
        <f t="shared" si="2"/>
        <v>0</v>
      </c>
      <c r="K14" s="587"/>
      <c r="L14" s="587"/>
      <c r="M14" s="590"/>
      <c r="N14" s="587"/>
      <c r="O14" s="581">
        <f t="shared" si="4"/>
        <v>0</v>
      </c>
      <c r="P14" s="587"/>
      <c r="Q14" s="587"/>
      <c r="R14" s="590"/>
      <c r="S14" s="587"/>
      <c r="T14" s="581">
        <f t="shared" si="6"/>
        <v>0</v>
      </c>
      <c r="U14" s="587"/>
      <c r="V14" s="587"/>
      <c r="W14" s="590"/>
      <c r="X14" s="587"/>
      <c r="Y14" s="581">
        <f t="shared" si="8"/>
        <v>0</v>
      </c>
      <c r="Z14" s="587"/>
      <c r="AA14" s="587"/>
      <c r="AB14" s="590"/>
      <c r="AC14" s="587"/>
      <c r="AD14" s="581">
        <f t="shared" si="10"/>
        <v>0</v>
      </c>
      <c r="AE14" s="587"/>
      <c r="AF14" s="587"/>
      <c r="AG14" s="590"/>
      <c r="AH14" s="587"/>
      <c r="AI14" s="581">
        <f t="shared" si="12"/>
        <v>0</v>
      </c>
      <c r="AJ14" s="587"/>
      <c r="AK14" s="587"/>
      <c r="AL14" s="590"/>
      <c r="AM14" s="587"/>
      <c r="AN14" s="581">
        <f t="shared" si="14"/>
        <v>0</v>
      </c>
      <c r="AO14" s="587"/>
      <c r="AP14" s="587"/>
      <c r="AQ14" s="590"/>
      <c r="AR14" s="587"/>
      <c r="AS14" s="581">
        <f t="shared" si="16"/>
        <v>0</v>
      </c>
      <c r="AT14" s="587"/>
      <c r="AU14" s="587"/>
      <c r="AV14" s="590"/>
      <c r="AW14" s="587"/>
      <c r="AX14" s="581">
        <f t="shared" si="18"/>
        <v>0</v>
      </c>
      <c r="AY14" s="587"/>
      <c r="AZ14" s="587"/>
      <c r="BA14" s="590"/>
      <c r="BB14" s="575">
        <f t="shared" si="20"/>
        <v>0</v>
      </c>
    </row>
    <row r="15" spans="1:54">
      <c r="A15" s="588">
        <v>161</v>
      </c>
      <c r="B15" s="589" t="s">
        <v>507</v>
      </c>
      <c r="C15" s="578"/>
      <c r="D15" s="578"/>
      <c r="E15" s="579">
        <f>+E16+E18</f>
        <v>0</v>
      </c>
      <c r="F15" s="578"/>
      <c r="G15" s="578"/>
      <c r="H15" s="579">
        <f>+H16+H18</f>
        <v>0</v>
      </c>
      <c r="I15" s="587"/>
      <c r="J15" s="581">
        <f t="shared" si="2"/>
        <v>0</v>
      </c>
      <c r="K15" s="578"/>
      <c r="L15" s="578"/>
      <c r="M15" s="579">
        <f>+M16+M18</f>
        <v>0</v>
      </c>
      <c r="N15" s="587"/>
      <c r="O15" s="581">
        <f t="shared" si="4"/>
        <v>0</v>
      </c>
      <c r="P15" s="578"/>
      <c r="Q15" s="578"/>
      <c r="R15" s="579">
        <f>+R16+R18</f>
        <v>0</v>
      </c>
      <c r="S15" s="587"/>
      <c r="T15" s="581">
        <f t="shared" si="6"/>
        <v>0</v>
      </c>
      <c r="U15" s="578"/>
      <c r="V15" s="578"/>
      <c r="W15" s="579">
        <f>+W16+W18</f>
        <v>0</v>
      </c>
      <c r="X15" s="587"/>
      <c r="Y15" s="581">
        <f t="shared" si="8"/>
        <v>0</v>
      </c>
      <c r="Z15" s="578"/>
      <c r="AA15" s="578"/>
      <c r="AB15" s="579">
        <f>+AB16+AB18</f>
        <v>0</v>
      </c>
      <c r="AC15" s="587"/>
      <c r="AD15" s="581">
        <f t="shared" si="10"/>
        <v>0</v>
      </c>
      <c r="AE15" s="578"/>
      <c r="AF15" s="578"/>
      <c r="AG15" s="579">
        <f>+AG16+AG18</f>
        <v>0</v>
      </c>
      <c r="AH15" s="587"/>
      <c r="AI15" s="581">
        <f t="shared" si="12"/>
        <v>0</v>
      </c>
      <c r="AJ15" s="578"/>
      <c r="AK15" s="578"/>
      <c r="AL15" s="579">
        <f>+AL16+AL18</f>
        <v>0</v>
      </c>
      <c r="AM15" s="587"/>
      <c r="AN15" s="581">
        <f t="shared" si="14"/>
        <v>0</v>
      </c>
      <c r="AO15" s="578"/>
      <c r="AP15" s="578"/>
      <c r="AQ15" s="579">
        <f>+AQ16+AQ18</f>
        <v>0</v>
      </c>
      <c r="AR15" s="587"/>
      <c r="AS15" s="581">
        <f t="shared" si="16"/>
        <v>0</v>
      </c>
      <c r="AT15" s="578"/>
      <c r="AU15" s="578"/>
      <c r="AV15" s="579">
        <f>+AV16+AV18</f>
        <v>0</v>
      </c>
      <c r="AW15" s="587"/>
      <c r="AX15" s="581">
        <f t="shared" si="18"/>
        <v>0</v>
      </c>
      <c r="AY15" s="578"/>
      <c r="AZ15" s="578"/>
      <c r="BA15" s="579">
        <f>+BA16+BA18</f>
        <v>0</v>
      </c>
      <c r="BB15" s="575">
        <f t="shared" si="20"/>
        <v>0</v>
      </c>
    </row>
    <row r="16" spans="1:54">
      <c r="A16" s="582">
        <v>1611</v>
      </c>
      <c r="B16" s="591" t="s">
        <v>67</v>
      </c>
      <c r="C16" s="578"/>
      <c r="D16" s="578"/>
      <c r="E16" s="579">
        <f>+E17</f>
        <v>0</v>
      </c>
      <c r="F16" s="578"/>
      <c r="G16" s="578"/>
      <c r="H16" s="579">
        <f>+H17</f>
        <v>0</v>
      </c>
      <c r="I16" s="587"/>
      <c r="J16" s="581">
        <f t="shared" si="2"/>
        <v>0</v>
      </c>
      <c r="K16" s="578"/>
      <c r="L16" s="578"/>
      <c r="M16" s="579">
        <f>+M17</f>
        <v>0</v>
      </c>
      <c r="N16" s="587"/>
      <c r="O16" s="581">
        <f t="shared" si="4"/>
        <v>0</v>
      </c>
      <c r="P16" s="578"/>
      <c r="Q16" s="578"/>
      <c r="R16" s="579">
        <f>+R17</f>
        <v>0</v>
      </c>
      <c r="S16" s="587"/>
      <c r="T16" s="581">
        <f t="shared" si="6"/>
        <v>0</v>
      </c>
      <c r="U16" s="578"/>
      <c r="V16" s="578"/>
      <c r="W16" s="579">
        <f>+W17</f>
        <v>0</v>
      </c>
      <c r="X16" s="587"/>
      <c r="Y16" s="581">
        <f t="shared" si="8"/>
        <v>0</v>
      </c>
      <c r="Z16" s="578"/>
      <c r="AA16" s="578"/>
      <c r="AB16" s="579">
        <f>+AB17</f>
        <v>0</v>
      </c>
      <c r="AC16" s="587"/>
      <c r="AD16" s="581">
        <f t="shared" si="10"/>
        <v>0</v>
      </c>
      <c r="AE16" s="578"/>
      <c r="AF16" s="578"/>
      <c r="AG16" s="579">
        <f>+AG17</f>
        <v>0</v>
      </c>
      <c r="AH16" s="587"/>
      <c r="AI16" s="581">
        <f t="shared" si="12"/>
        <v>0</v>
      </c>
      <c r="AJ16" s="578"/>
      <c r="AK16" s="578"/>
      <c r="AL16" s="579">
        <f>+AL17</f>
        <v>0</v>
      </c>
      <c r="AM16" s="587"/>
      <c r="AN16" s="581">
        <f t="shared" si="14"/>
        <v>0</v>
      </c>
      <c r="AO16" s="578"/>
      <c r="AP16" s="578"/>
      <c r="AQ16" s="579">
        <f>+AQ17</f>
        <v>0</v>
      </c>
      <c r="AR16" s="587"/>
      <c r="AS16" s="581">
        <f t="shared" si="16"/>
        <v>0</v>
      </c>
      <c r="AT16" s="578"/>
      <c r="AU16" s="578"/>
      <c r="AV16" s="579">
        <f>+AV17</f>
        <v>0</v>
      </c>
      <c r="AW16" s="587"/>
      <c r="AX16" s="581">
        <f t="shared" si="18"/>
        <v>0</v>
      </c>
      <c r="AY16" s="578"/>
      <c r="AZ16" s="578"/>
      <c r="BA16" s="579">
        <f>+BA17</f>
        <v>0</v>
      </c>
      <c r="BB16" s="575">
        <f t="shared" si="20"/>
        <v>0</v>
      </c>
    </row>
    <row r="17" spans="1:56">
      <c r="A17" s="582">
        <v>16112</v>
      </c>
      <c r="B17" s="583" t="s">
        <v>1088</v>
      </c>
      <c r="C17" s="584"/>
      <c r="D17" s="585"/>
      <c r="E17" s="586">
        <f t="shared" ref="E17" si="32">C17+D17</f>
        <v>0</v>
      </c>
      <c r="F17" s="585"/>
      <c r="G17" s="585"/>
      <c r="H17" s="586">
        <f t="shared" ref="H17" si="33">F17+G17</f>
        <v>0</v>
      </c>
      <c r="I17" s="587"/>
      <c r="J17" s="581">
        <f t="shared" si="2"/>
        <v>0</v>
      </c>
      <c r="K17" s="585"/>
      <c r="L17" s="585"/>
      <c r="M17" s="586">
        <f t="shared" ref="M17" si="34">K17+L17</f>
        <v>0</v>
      </c>
      <c r="N17" s="587"/>
      <c r="O17" s="581">
        <f t="shared" si="4"/>
        <v>0</v>
      </c>
      <c r="P17" s="585"/>
      <c r="Q17" s="585"/>
      <c r="R17" s="586">
        <f t="shared" ref="R17" si="35">P17+Q17</f>
        <v>0</v>
      </c>
      <c r="S17" s="587"/>
      <c r="T17" s="581">
        <f t="shared" si="6"/>
        <v>0</v>
      </c>
      <c r="U17" s="585"/>
      <c r="V17" s="585"/>
      <c r="W17" s="586">
        <f t="shared" ref="W17" si="36">U17+V17</f>
        <v>0</v>
      </c>
      <c r="X17" s="587"/>
      <c r="Y17" s="581">
        <f t="shared" si="8"/>
        <v>0</v>
      </c>
      <c r="Z17" s="585"/>
      <c r="AA17" s="585"/>
      <c r="AB17" s="586">
        <f t="shared" ref="AB17" si="37">Z17+AA17</f>
        <v>0</v>
      </c>
      <c r="AC17" s="587"/>
      <c r="AD17" s="581">
        <f t="shared" si="10"/>
        <v>0</v>
      </c>
      <c r="AE17" s="585"/>
      <c r="AF17" s="585"/>
      <c r="AG17" s="586">
        <f t="shared" ref="AG17" si="38">AE17+AF17</f>
        <v>0</v>
      </c>
      <c r="AH17" s="587"/>
      <c r="AI17" s="581">
        <f t="shared" si="12"/>
        <v>0</v>
      </c>
      <c r="AJ17" s="585"/>
      <c r="AK17" s="585"/>
      <c r="AL17" s="586">
        <f t="shared" ref="AL17" si="39">AJ17+AK17</f>
        <v>0</v>
      </c>
      <c r="AM17" s="587"/>
      <c r="AN17" s="581">
        <f t="shared" si="14"/>
        <v>0</v>
      </c>
      <c r="AO17" s="585"/>
      <c r="AP17" s="585"/>
      <c r="AQ17" s="586">
        <f t="shared" ref="AQ17" si="40">AO17+AP17</f>
        <v>0</v>
      </c>
      <c r="AR17" s="587"/>
      <c r="AS17" s="581">
        <f t="shared" si="16"/>
        <v>0</v>
      </c>
      <c r="AT17" s="585"/>
      <c r="AU17" s="585"/>
      <c r="AV17" s="586">
        <f t="shared" ref="AV17" si="41">AT17+AU17</f>
        <v>0</v>
      </c>
      <c r="AW17" s="587"/>
      <c r="AX17" s="581">
        <f t="shared" si="18"/>
        <v>0</v>
      </c>
      <c r="AY17" s="585"/>
      <c r="AZ17" s="585"/>
      <c r="BA17" s="586">
        <f t="shared" ref="BA17" si="42">AY17+AZ17</f>
        <v>0</v>
      </c>
      <c r="BB17" s="575">
        <f t="shared" si="20"/>
        <v>0</v>
      </c>
    </row>
    <row r="18" spans="1:56">
      <c r="A18" s="582">
        <v>1612</v>
      </c>
      <c r="B18" s="591" t="s">
        <v>273</v>
      </c>
      <c r="C18" s="578"/>
      <c r="D18" s="578"/>
      <c r="E18" s="579">
        <f>+E19</f>
        <v>0</v>
      </c>
      <c r="F18" s="578"/>
      <c r="G18" s="578"/>
      <c r="H18" s="579">
        <f>+H19</f>
        <v>0</v>
      </c>
      <c r="I18" s="587"/>
      <c r="J18" s="581">
        <f t="shared" si="2"/>
        <v>0</v>
      </c>
      <c r="K18" s="578"/>
      <c r="L18" s="578"/>
      <c r="M18" s="579">
        <f>+M19</f>
        <v>0</v>
      </c>
      <c r="N18" s="587"/>
      <c r="O18" s="581">
        <f t="shared" si="4"/>
        <v>0</v>
      </c>
      <c r="P18" s="578"/>
      <c r="Q18" s="578"/>
      <c r="R18" s="579">
        <f>+R19</f>
        <v>0</v>
      </c>
      <c r="S18" s="587"/>
      <c r="T18" s="581">
        <f t="shared" si="6"/>
        <v>0</v>
      </c>
      <c r="U18" s="578"/>
      <c r="V18" s="578"/>
      <c r="W18" s="579">
        <f>+W19</f>
        <v>0</v>
      </c>
      <c r="X18" s="587"/>
      <c r="Y18" s="581">
        <f t="shared" si="8"/>
        <v>0</v>
      </c>
      <c r="Z18" s="578"/>
      <c r="AA18" s="578"/>
      <c r="AB18" s="579">
        <f>+AB19</f>
        <v>0</v>
      </c>
      <c r="AC18" s="587"/>
      <c r="AD18" s="581">
        <f t="shared" si="10"/>
        <v>0</v>
      </c>
      <c r="AE18" s="578"/>
      <c r="AF18" s="578"/>
      <c r="AG18" s="579">
        <f>+AG19</f>
        <v>0</v>
      </c>
      <c r="AH18" s="587"/>
      <c r="AI18" s="581">
        <f t="shared" si="12"/>
        <v>0</v>
      </c>
      <c r="AJ18" s="578"/>
      <c r="AK18" s="578"/>
      <c r="AL18" s="579">
        <f>+AL19</f>
        <v>0</v>
      </c>
      <c r="AM18" s="587"/>
      <c r="AN18" s="581">
        <f t="shared" si="14"/>
        <v>0</v>
      </c>
      <c r="AO18" s="578"/>
      <c r="AP18" s="578"/>
      <c r="AQ18" s="579">
        <f>+AQ19</f>
        <v>0</v>
      </c>
      <c r="AR18" s="587"/>
      <c r="AS18" s="581">
        <f t="shared" si="16"/>
        <v>0</v>
      </c>
      <c r="AT18" s="578"/>
      <c r="AU18" s="578"/>
      <c r="AV18" s="579">
        <f>+AV19</f>
        <v>0</v>
      </c>
      <c r="AW18" s="587"/>
      <c r="AX18" s="581">
        <f t="shared" si="18"/>
        <v>0</v>
      </c>
      <c r="AY18" s="578"/>
      <c r="AZ18" s="578"/>
      <c r="BA18" s="579">
        <f>+BA19</f>
        <v>0</v>
      </c>
      <c r="BB18" s="575">
        <f t="shared" si="20"/>
        <v>0</v>
      </c>
    </row>
    <row r="19" spans="1:56">
      <c r="A19" s="582">
        <v>16122</v>
      </c>
      <c r="B19" s="583" t="s">
        <v>1089</v>
      </c>
      <c r="C19" s="578"/>
      <c r="D19" s="578"/>
      <c r="E19" s="579">
        <f>E20+E21</f>
        <v>0</v>
      </c>
      <c r="F19" s="578"/>
      <c r="G19" s="578"/>
      <c r="H19" s="579">
        <f>H20+H21</f>
        <v>0</v>
      </c>
      <c r="I19" s="587"/>
      <c r="J19" s="581">
        <f t="shared" si="2"/>
        <v>0</v>
      </c>
      <c r="K19" s="578"/>
      <c r="L19" s="578"/>
      <c r="M19" s="579">
        <f>M20+M21</f>
        <v>0</v>
      </c>
      <c r="N19" s="587"/>
      <c r="O19" s="581">
        <f t="shared" si="4"/>
        <v>0</v>
      </c>
      <c r="P19" s="578"/>
      <c r="Q19" s="578"/>
      <c r="R19" s="579">
        <f>R20+R21</f>
        <v>0</v>
      </c>
      <c r="S19" s="587"/>
      <c r="T19" s="581">
        <f t="shared" si="6"/>
        <v>0</v>
      </c>
      <c r="U19" s="578"/>
      <c r="V19" s="578"/>
      <c r="W19" s="579">
        <f>W20+W21</f>
        <v>0</v>
      </c>
      <c r="X19" s="587"/>
      <c r="Y19" s="581">
        <f t="shared" si="8"/>
        <v>0</v>
      </c>
      <c r="Z19" s="578"/>
      <c r="AA19" s="578"/>
      <c r="AB19" s="579">
        <f>AB20+AB21</f>
        <v>0</v>
      </c>
      <c r="AC19" s="587"/>
      <c r="AD19" s="581">
        <f t="shared" si="10"/>
        <v>0</v>
      </c>
      <c r="AE19" s="578"/>
      <c r="AF19" s="578"/>
      <c r="AG19" s="579">
        <f>AG20+AG21</f>
        <v>0</v>
      </c>
      <c r="AH19" s="587"/>
      <c r="AI19" s="581">
        <f t="shared" si="12"/>
        <v>0</v>
      </c>
      <c r="AJ19" s="578"/>
      <c r="AK19" s="578"/>
      <c r="AL19" s="579">
        <f>AL20+AL21</f>
        <v>0</v>
      </c>
      <c r="AM19" s="587"/>
      <c r="AN19" s="581">
        <f t="shared" si="14"/>
        <v>0</v>
      </c>
      <c r="AO19" s="578"/>
      <c r="AP19" s="578"/>
      <c r="AQ19" s="579">
        <f>AQ20+AQ21</f>
        <v>0</v>
      </c>
      <c r="AR19" s="587"/>
      <c r="AS19" s="581">
        <f t="shared" si="16"/>
        <v>0</v>
      </c>
      <c r="AT19" s="578"/>
      <c r="AU19" s="578"/>
      <c r="AV19" s="579">
        <f>AV20+AV21</f>
        <v>0</v>
      </c>
      <c r="AW19" s="587"/>
      <c r="AX19" s="581">
        <f t="shared" si="18"/>
        <v>0</v>
      </c>
      <c r="AY19" s="578"/>
      <c r="AZ19" s="578"/>
      <c r="BA19" s="579">
        <f>BA20+BA21</f>
        <v>0</v>
      </c>
      <c r="BB19" s="575">
        <f t="shared" si="20"/>
        <v>0</v>
      </c>
    </row>
    <row r="20" spans="1:56">
      <c r="A20" s="582"/>
      <c r="B20" s="592" t="s">
        <v>1090</v>
      </c>
      <c r="C20" s="585"/>
      <c r="D20" s="585"/>
      <c r="E20" s="586">
        <f t="shared" ref="E20:E22" si="43">C20+D20</f>
        <v>0</v>
      </c>
      <c r="F20" s="585"/>
      <c r="G20" s="585"/>
      <c r="H20" s="586">
        <f t="shared" ref="H20:H22" si="44">F20+G20</f>
        <v>0</v>
      </c>
      <c r="I20" s="587"/>
      <c r="J20" s="581">
        <f t="shared" si="2"/>
        <v>0</v>
      </c>
      <c r="K20" s="585"/>
      <c r="L20" s="585"/>
      <c r="M20" s="586">
        <f t="shared" ref="M20:M22" si="45">K20+L20</f>
        <v>0</v>
      </c>
      <c r="N20" s="587"/>
      <c r="O20" s="581">
        <f t="shared" si="4"/>
        <v>0</v>
      </c>
      <c r="P20" s="585"/>
      <c r="Q20" s="585"/>
      <c r="R20" s="586">
        <f t="shared" ref="R20:R22" si="46">P20+Q20</f>
        <v>0</v>
      </c>
      <c r="S20" s="587"/>
      <c r="T20" s="581">
        <f t="shared" si="6"/>
        <v>0</v>
      </c>
      <c r="U20" s="585"/>
      <c r="V20" s="585"/>
      <c r="W20" s="586">
        <f t="shared" ref="W20:W22" si="47">U20+V20</f>
        <v>0</v>
      </c>
      <c r="X20" s="587"/>
      <c r="Y20" s="581">
        <f t="shared" si="8"/>
        <v>0</v>
      </c>
      <c r="Z20" s="585"/>
      <c r="AA20" s="585"/>
      <c r="AB20" s="586">
        <f t="shared" ref="AB20:AB22" si="48">Z20+AA20</f>
        <v>0</v>
      </c>
      <c r="AC20" s="587"/>
      <c r="AD20" s="581">
        <f t="shared" si="10"/>
        <v>0</v>
      </c>
      <c r="AE20" s="585"/>
      <c r="AF20" s="585"/>
      <c r="AG20" s="586">
        <f t="shared" ref="AG20:AG22" si="49">AE20+AF20</f>
        <v>0</v>
      </c>
      <c r="AH20" s="587"/>
      <c r="AI20" s="581">
        <f t="shared" si="12"/>
        <v>0</v>
      </c>
      <c r="AJ20" s="585"/>
      <c r="AK20" s="585"/>
      <c r="AL20" s="586">
        <f t="shared" ref="AL20:AL22" si="50">AJ20+AK20</f>
        <v>0</v>
      </c>
      <c r="AM20" s="587"/>
      <c r="AN20" s="581">
        <f t="shared" si="14"/>
        <v>0</v>
      </c>
      <c r="AO20" s="585"/>
      <c r="AP20" s="585"/>
      <c r="AQ20" s="586">
        <f t="shared" ref="AQ20:AQ22" si="51">AO20+AP20</f>
        <v>0</v>
      </c>
      <c r="AR20" s="587"/>
      <c r="AS20" s="581">
        <f t="shared" si="16"/>
        <v>0</v>
      </c>
      <c r="AT20" s="585"/>
      <c r="AU20" s="585"/>
      <c r="AV20" s="586">
        <f t="shared" ref="AV20:AV22" si="52">AT20+AU20</f>
        <v>0</v>
      </c>
      <c r="AW20" s="587"/>
      <c r="AX20" s="581">
        <f t="shared" si="18"/>
        <v>0</v>
      </c>
      <c r="AY20" s="585"/>
      <c r="AZ20" s="585"/>
      <c r="BA20" s="586">
        <f t="shared" ref="BA20:BA22" si="53">AY20+AZ20</f>
        <v>0</v>
      </c>
      <c r="BB20" s="575">
        <f t="shared" si="20"/>
        <v>0</v>
      </c>
    </row>
    <row r="21" spans="1:56">
      <c r="A21" s="582"/>
      <c r="B21" s="592" t="s">
        <v>1091</v>
      </c>
      <c r="C21" s="585"/>
      <c r="D21" s="585"/>
      <c r="E21" s="586">
        <f t="shared" si="43"/>
        <v>0</v>
      </c>
      <c r="F21" s="585"/>
      <c r="G21" s="585"/>
      <c r="H21" s="586">
        <f t="shared" si="44"/>
        <v>0</v>
      </c>
      <c r="I21" s="587"/>
      <c r="J21" s="581">
        <f t="shared" si="2"/>
        <v>0</v>
      </c>
      <c r="K21" s="585"/>
      <c r="L21" s="585"/>
      <c r="M21" s="586">
        <f t="shared" si="45"/>
        <v>0</v>
      </c>
      <c r="N21" s="587"/>
      <c r="O21" s="581">
        <f t="shared" si="4"/>
        <v>0</v>
      </c>
      <c r="P21" s="585"/>
      <c r="Q21" s="585"/>
      <c r="R21" s="586">
        <f t="shared" si="46"/>
        <v>0</v>
      </c>
      <c r="S21" s="587"/>
      <c r="T21" s="581">
        <f t="shared" si="6"/>
        <v>0</v>
      </c>
      <c r="U21" s="585"/>
      <c r="V21" s="585"/>
      <c r="W21" s="586">
        <f t="shared" si="47"/>
        <v>0</v>
      </c>
      <c r="X21" s="587"/>
      <c r="Y21" s="581">
        <f t="shared" si="8"/>
        <v>0</v>
      </c>
      <c r="Z21" s="585"/>
      <c r="AA21" s="585"/>
      <c r="AB21" s="586">
        <f t="shared" si="48"/>
        <v>0</v>
      </c>
      <c r="AC21" s="587"/>
      <c r="AD21" s="581">
        <f t="shared" si="10"/>
        <v>0</v>
      </c>
      <c r="AE21" s="585"/>
      <c r="AF21" s="585"/>
      <c r="AG21" s="586">
        <f t="shared" si="49"/>
        <v>0</v>
      </c>
      <c r="AH21" s="587"/>
      <c r="AI21" s="581">
        <f t="shared" si="12"/>
        <v>0</v>
      </c>
      <c r="AJ21" s="585"/>
      <c r="AK21" s="585"/>
      <c r="AL21" s="586">
        <f t="shared" si="50"/>
        <v>0</v>
      </c>
      <c r="AM21" s="587"/>
      <c r="AN21" s="581">
        <f t="shared" si="14"/>
        <v>0</v>
      </c>
      <c r="AO21" s="585"/>
      <c r="AP21" s="585"/>
      <c r="AQ21" s="586">
        <f t="shared" si="51"/>
        <v>0</v>
      </c>
      <c r="AR21" s="587"/>
      <c r="AS21" s="581">
        <f t="shared" si="16"/>
        <v>0</v>
      </c>
      <c r="AT21" s="585"/>
      <c r="AU21" s="585"/>
      <c r="AV21" s="586">
        <f t="shared" si="52"/>
        <v>0</v>
      </c>
      <c r="AW21" s="587"/>
      <c r="AX21" s="581">
        <f t="shared" si="18"/>
        <v>0</v>
      </c>
      <c r="AY21" s="585"/>
      <c r="AZ21" s="585"/>
      <c r="BA21" s="586">
        <f t="shared" si="53"/>
        <v>0</v>
      </c>
      <c r="BB21" s="575">
        <f t="shared" si="20"/>
        <v>0</v>
      </c>
    </row>
    <row r="22" spans="1:56">
      <c r="A22" s="582"/>
      <c r="B22" s="592" t="s">
        <v>1092</v>
      </c>
      <c r="C22" s="585"/>
      <c r="D22" s="585"/>
      <c r="E22" s="586">
        <f t="shared" si="43"/>
        <v>0</v>
      </c>
      <c r="F22" s="585"/>
      <c r="G22" s="585"/>
      <c r="H22" s="586">
        <f t="shared" si="44"/>
        <v>0</v>
      </c>
      <c r="I22" s="587"/>
      <c r="J22" s="581">
        <f t="shared" si="2"/>
        <v>0</v>
      </c>
      <c r="K22" s="585"/>
      <c r="L22" s="585"/>
      <c r="M22" s="586">
        <f t="shared" si="45"/>
        <v>0</v>
      </c>
      <c r="N22" s="587"/>
      <c r="O22" s="581">
        <f t="shared" si="4"/>
        <v>0</v>
      </c>
      <c r="P22" s="585"/>
      <c r="Q22" s="585"/>
      <c r="R22" s="586">
        <f t="shared" si="46"/>
        <v>0</v>
      </c>
      <c r="S22" s="587"/>
      <c r="T22" s="581">
        <f t="shared" si="6"/>
        <v>0</v>
      </c>
      <c r="U22" s="585"/>
      <c r="V22" s="585"/>
      <c r="W22" s="586">
        <f t="shared" si="47"/>
        <v>0</v>
      </c>
      <c r="X22" s="587"/>
      <c r="Y22" s="581">
        <f t="shared" si="8"/>
        <v>0</v>
      </c>
      <c r="Z22" s="585"/>
      <c r="AA22" s="585"/>
      <c r="AB22" s="586">
        <f t="shared" si="48"/>
        <v>0</v>
      </c>
      <c r="AC22" s="587"/>
      <c r="AD22" s="581">
        <f t="shared" si="10"/>
        <v>0</v>
      </c>
      <c r="AE22" s="585"/>
      <c r="AF22" s="585"/>
      <c r="AG22" s="586">
        <f t="shared" si="49"/>
        <v>0</v>
      </c>
      <c r="AH22" s="587"/>
      <c r="AI22" s="581">
        <f t="shared" si="12"/>
        <v>0</v>
      </c>
      <c r="AJ22" s="585"/>
      <c r="AK22" s="585"/>
      <c r="AL22" s="586">
        <f t="shared" si="50"/>
        <v>0</v>
      </c>
      <c r="AM22" s="587"/>
      <c r="AN22" s="581">
        <f t="shared" si="14"/>
        <v>0</v>
      </c>
      <c r="AO22" s="585"/>
      <c r="AP22" s="585"/>
      <c r="AQ22" s="586">
        <f t="shared" si="51"/>
        <v>0</v>
      </c>
      <c r="AR22" s="587"/>
      <c r="AS22" s="581">
        <f t="shared" si="16"/>
        <v>0</v>
      </c>
      <c r="AT22" s="585"/>
      <c r="AU22" s="585"/>
      <c r="AV22" s="586">
        <f t="shared" si="52"/>
        <v>0</v>
      </c>
      <c r="AW22" s="587"/>
      <c r="AX22" s="581">
        <f t="shared" si="18"/>
        <v>0</v>
      </c>
      <c r="AY22" s="585"/>
      <c r="AZ22" s="585"/>
      <c r="BA22" s="586">
        <f t="shared" si="53"/>
        <v>0</v>
      </c>
      <c r="BB22" s="575">
        <f t="shared" si="20"/>
        <v>0</v>
      </c>
    </row>
    <row r="23" spans="1:56">
      <c r="A23" s="588">
        <v>162</v>
      </c>
      <c r="B23" s="589" t="s">
        <v>516</v>
      </c>
      <c r="C23" s="578"/>
      <c r="D23" s="578"/>
      <c r="E23" s="579">
        <f>+E24+E25</f>
        <v>0</v>
      </c>
      <c r="F23" s="578"/>
      <c r="G23" s="578"/>
      <c r="H23" s="579">
        <f>+H24+H25</f>
        <v>0</v>
      </c>
      <c r="I23" s="587"/>
      <c r="J23" s="581">
        <f t="shared" si="2"/>
        <v>0</v>
      </c>
      <c r="K23" s="578"/>
      <c r="L23" s="578"/>
      <c r="M23" s="579">
        <f>+M24+M25</f>
        <v>0</v>
      </c>
      <c r="N23" s="587"/>
      <c r="O23" s="581">
        <f t="shared" si="4"/>
        <v>0</v>
      </c>
      <c r="P23" s="578"/>
      <c r="Q23" s="578"/>
      <c r="R23" s="579">
        <f>+R24+R25</f>
        <v>0</v>
      </c>
      <c r="S23" s="587"/>
      <c r="T23" s="581">
        <f t="shared" si="6"/>
        <v>0</v>
      </c>
      <c r="U23" s="578"/>
      <c r="V23" s="578"/>
      <c r="W23" s="579">
        <f>+W24+W25</f>
        <v>0</v>
      </c>
      <c r="X23" s="587"/>
      <c r="Y23" s="581">
        <f t="shared" si="8"/>
        <v>0</v>
      </c>
      <c r="Z23" s="578"/>
      <c r="AA23" s="578"/>
      <c r="AB23" s="579">
        <f>+AB24+AB25</f>
        <v>0</v>
      </c>
      <c r="AC23" s="587"/>
      <c r="AD23" s="581">
        <f t="shared" si="10"/>
        <v>0</v>
      </c>
      <c r="AE23" s="578"/>
      <c r="AF23" s="578"/>
      <c r="AG23" s="579">
        <f>+AG24+AG25</f>
        <v>0</v>
      </c>
      <c r="AH23" s="587"/>
      <c r="AI23" s="581">
        <f t="shared" si="12"/>
        <v>0</v>
      </c>
      <c r="AJ23" s="578"/>
      <c r="AK23" s="578"/>
      <c r="AL23" s="579">
        <f>+AL24+AL25</f>
        <v>0</v>
      </c>
      <c r="AM23" s="587"/>
      <c r="AN23" s="581">
        <f t="shared" si="14"/>
        <v>0</v>
      </c>
      <c r="AO23" s="578"/>
      <c r="AP23" s="578"/>
      <c r="AQ23" s="579">
        <f>+AQ24+AQ25</f>
        <v>0</v>
      </c>
      <c r="AR23" s="587"/>
      <c r="AS23" s="581">
        <f t="shared" si="16"/>
        <v>0</v>
      </c>
      <c r="AT23" s="578"/>
      <c r="AU23" s="578"/>
      <c r="AV23" s="579">
        <f>+AV24+AV25</f>
        <v>0</v>
      </c>
      <c r="AW23" s="587"/>
      <c r="AX23" s="581">
        <f t="shared" si="18"/>
        <v>0</v>
      </c>
      <c r="AY23" s="578"/>
      <c r="AZ23" s="578"/>
      <c r="BA23" s="579">
        <f>+BA24+BA25</f>
        <v>0</v>
      </c>
      <c r="BB23" s="575">
        <f t="shared" si="20"/>
        <v>0</v>
      </c>
    </row>
    <row r="24" spans="1:56">
      <c r="A24" s="582">
        <v>1621</v>
      </c>
      <c r="B24" s="591" t="s">
        <v>517</v>
      </c>
      <c r="C24" s="585"/>
      <c r="D24" s="585"/>
      <c r="E24" s="586">
        <f>C24+D24</f>
        <v>0</v>
      </c>
      <c r="F24" s="585"/>
      <c r="G24" s="585"/>
      <c r="H24" s="586">
        <f>F24+G24</f>
        <v>0</v>
      </c>
      <c r="I24" s="587"/>
      <c r="J24" s="581">
        <f t="shared" si="2"/>
        <v>0</v>
      </c>
      <c r="K24" s="585"/>
      <c r="L24" s="585"/>
      <c r="M24" s="586">
        <f>K24+L24</f>
        <v>0</v>
      </c>
      <c r="N24" s="587"/>
      <c r="O24" s="581">
        <f t="shared" si="4"/>
        <v>0</v>
      </c>
      <c r="P24" s="585"/>
      <c r="Q24" s="585"/>
      <c r="R24" s="586">
        <f>P24+Q24</f>
        <v>0</v>
      </c>
      <c r="S24" s="587"/>
      <c r="T24" s="581">
        <f t="shared" si="6"/>
        <v>0</v>
      </c>
      <c r="U24" s="585"/>
      <c r="V24" s="585"/>
      <c r="W24" s="586">
        <f>U24+V24</f>
        <v>0</v>
      </c>
      <c r="X24" s="587"/>
      <c r="Y24" s="581">
        <f t="shared" si="8"/>
        <v>0</v>
      </c>
      <c r="Z24" s="585"/>
      <c r="AA24" s="585"/>
      <c r="AB24" s="586">
        <f>Z24+AA24</f>
        <v>0</v>
      </c>
      <c r="AC24" s="587"/>
      <c r="AD24" s="581">
        <f t="shared" si="10"/>
        <v>0</v>
      </c>
      <c r="AE24" s="585"/>
      <c r="AF24" s="585"/>
      <c r="AG24" s="586">
        <f>AE24+AF24</f>
        <v>0</v>
      </c>
      <c r="AH24" s="587"/>
      <c r="AI24" s="581">
        <f t="shared" si="12"/>
        <v>0</v>
      </c>
      <c r="AJ24" s="585"/>
      <c r="AK24" s="585"/>
      <c r="AL24" s="586">
        <f>AJ24+AK24</f>
        <v>0</v>
      </c>
      <c r="AM24" s="587"/>
      <c r="AN24" s="581">
        <f t="shared" si="14"/>
        <v>0</v>
      </c>
      <c r="AO24" s="585"/>
      <c r="AP24" s="585"/>
      <c r="AQ24" s="586">
        <f>AO24+AP24</f>
        <v>0</v>
      </c>
      <c r="AR24" s="587"/>
      <c r="AS24" s="581">
        <f t="shared" si="16"/>
        <v>0</v>
      </c>
      <c r="AT24" s="585"/>
      <c r="AU24" s="585"/>
      <c r="AV24" s="586">
        <f>AT24+AU24</f>
        <v>0</v>
      </c>
      <c r="AW24" s="587"/>
      <c r="AX24" s="581">
        <f t="shared" si="18"/>
        <v>0</v>
      </c>
      <c r="AY24" s="585"/>
      <c r="AZ24" s="585"/>
      <c r="BA24" s="586">
        <f>AY24+AZ24</f>
        <v>0</v>
      </c>
      <c r="BB24" s="575">
        <f t="shared" si="20"/>
        <v>0</v>
      </c>
    </row>
    <row r="25" spans="1:56">
      <c r="A25" s="582">
        <v>1622</v>
      </c>
      <c r="B25" s="591" t="s">
        <v>518</v>
      </c>
      <c r="C25" s="578"/>
      <c r="D25" s="578"/>
      <c r="E25" s="579">
        <f>E26+E27</f>
        <v>0</v>
      </c>
      <c r="F25" s="578"/>
      <c r="G25" s="578"/>
      <c r="H25" s="579">
        <f>H26+H27</f>
        <v>0</v>
      </c>
      <c r="I25" s="587"/>
      <c r="J25" s="581">
        <f t="shared" si="2"/>
        <v>0</v>
      </c>
      <c r="K25" s="578"/>
      <c r="L25" s="578"/>
      <c r="M25" s="579">
        <f>M26+M27</f>
        <v>0</v>
      </c>
      <c r="N25" s="587"/>
      <c r="O25" s="581">
        <f t="shared" si="4"/>
        <v>0</v>
      </c>
      <c r="P25" s="578"/>
      <c r="Q25" s="578"/>
      <c r="R25" s="579">
        <f>R26+R27</f>
        <v>0</v>
      </c>
      <c r="S25" s="587"/>
      <c r="T25" s="581">
        <f t="shared" si="6"/>
        <v>0</v>
      </c>
      <c r="U25" s="578"/>
      <c r="V25" s="578"/>
      <c r="W25" s="579">
        <f>W26+W27</f>
        <v>0</v>
      </c>
      <c r="X25" s="587"/>
      <c r="Y25" s="581">
        <f t="shared" si="8"/>
        <v>0</v>
      </c>
      <c r="Z25" s="578"/>
      <c r="AA25" s="578"/>
      <c r="AB25" s="579">
        <f>AB26+AB27</f>
        <v>0</v>
      </c>
      <c r="AC25" s="587"/>
      <c r="AD25" s="581">
        <f t="shared" si="10"/>
        <v>0</v>
      </c>
      <c r="AE25" s="578"/>
      <c r="AF25" s="578"/>
      <c r="AG25" s="579">
        <f>AG26+AG27</f>
        <v>0</v>
      </c>
      <c r="AH25" s="587"/>
      <c r="AI25" s="581">
        <f t="shared" si="12"/>
        <v>0</v>
      </c>
      <c r="AJ25" s="578"/>
      <c r="AK25" s="578"/>
      <c r="AL25" s="579">
        <f>AL26+AL27</f>
        <v>0</v>
      </c>
      <c r="AM25" s="587"/>
      <c r="AN25" s="581">
        <f t="shared" si="14"/>
        <v>0</v>
      </c>
      <c r="AO25" s="578"/>
      <c r="AP25" s="578"/>
      <c r="AQ25" s="579">
        <f>AQ26+AQ27</f>
        <v>0</v>
      </c>
      <c r="AR25" s="587"/>
      <c r="AS25" s="581">
        <f t="shared" si="16"/>
        <v>0</v>
      </c>
      <c r="AT25" s="578"/>
      <c r="AU25" s="578"/>
      <c r="AV25" s="579">
        <f>AV26+AV27</f>
        <v>0</v>
      </c>
      <c r="AW25" s="587"/>
      <c r="AX25" s="581">
        <f t="shared" si="18"/>
        <v>0</v>
      </c>
      <c r="AY25" s="578"/>
      <c r="AZ25" s="578"/>
      <c r="BA25" s="579">
        <f>BA26+BA27</f>
        <v>0</v>
      </c>
      <c r="BB25" s="575">
        <f t="shared" si="20"/>
        <v>0</v>
      </c>
    </row>
    <row r="26" spans="1:56">
      <c r="A26" s="582"/>
      <c r="B26" s="592" t="s">
        <v>1090</v>
      </c>
      <c r="C26" s="585"/>
      <c r="D26" s="585"/>
      <c r="E26" s="586">
        <f t="shared" ref="E26:E28" si="54">C26+D26</f>
        <v>0</v>
      </c>
      <c r="F26" s="585"/>
      <c r="G26" s="585"/>
      <c r="H26" s="586">
        <f t="shared" ref="H26:H28" si="55">F26+G26</f>
        <v>0</v>
      </c>
      <c r="I26" s="587"/>
      <c r="J26" s="581">
        <f t="shared" si="2"/>
        <v>0</v>
      </c>
      <c r="K26" s="585"/>
      <c r="L26" s="585"/>
      <c r="M26" s="586">
        <f t="shared" ref="M26:M28" si="56">K26+L26</f>
        <v>0</v>
      </c>
      <c r="N26" s="587"/>
      <c r="O26" s="581">
        <f t="shared" si="4"/>
        <v>0</v>
      </c>
      <c r="P26" s="585"/>
      <c r="Q26" s="585"/>
      <c r="R26" s="586">
        <f t="shared" ref="R26:R28" si="57">P26+Q26</f>
        <v>0</v>
      </c>
      <c r="S26" s="587"/>
      <c r="T26" s="581">
        <f t="shared" si="6"/>
        <v>0</v>
      </c>
      <c r="U26" s="585"/>
      <c r="V26" s="585"/>
      <c r="W26" s="586">
        <f t="shared" ref="W26:W28" si="58">U26+V26</f>
        <v>0</v>
      </c>
      <c r="X26" s="587"/>
      <c r="Y26" s="581">
        <f t="shared" si="8"/>
        <v>0</v>
      </c>
      <c r="Z26" s="585"/>
      <c r="AA26" s="585"/>
      <c r="AB26" s="586">
        <f t="shared" ref="AB26:AB28" si="59">Z26+AA26</f>
        <v>0</v>
      </c>
      <c r="AC26" s="587"/>
      <c r="AD26" s="581">
        <f t="shared" si="10"/>
        <v>0</v>
      </c>
      <c r="AE26" s="585"/>
      <c r="AF26" s="585"/>
      <c r="AG26" s="586">
        <f t="shared" ref="AG26:AG28" si="60">AE26+AF26</f>
        <v>0</v>
      </c>
      <c r="AH26" s="587"/>
      <c r="AI26" s="581">
        <f t="shared" si="12"/>
        <v>0</v>
      </c>
      <c r="AJ26" s="585"/>
      <c r="AK26" s="585"/>
      <c r="AL26" s="586">
        <f t="shared" ref="AL26:AL28" si="61">AJ26+AK26</f>
        <v>0</v>
      </c>
      <c r="AM26" s="587"/>
      <c r="AN26" s="581">
        <f t="shared" si="14"/>
        <v>0</v>
      </c>
      <c r="AO26" s="585"/>
      <c r="AP26" s="585"/>
      <c r="AQ26" s="586">
        <f t="shared" ref="AQ26:AQ28" si="62">AO26+AP26</f>
        <v>0</v>
      </c>
      <c r="AR26" s="587"/>
      <c r="AS26" s="581">
        <f t="shared" si="16"/>
        <v>0</v>
      </c>
      <c r="AT26" s="585"/>
      <c r="AU26" s="585"/>
      <c r="AV26" s="586">
        <f t="shared" ref="AV26:AV28" si="63">AT26+AU26</f>
        <v>0</v>
      </c>
      <c r="AW26" s="587"/>
      <c r="AX26" s="581">
        <f t="shared" si="18"/>
        <v>0</v>
      </c>
      <c r="AY26" s="585"/>
      <c r="AZ26" s="585"/>
      <c r="BA26" s="586">
        <f t="shared" ref="BA26:BA28" si="64">AY26+AZ26</f>
        <v>0</v>
      </c>
      <c r="BB26" s="575">
        <f t="shared" si="20"/>
        <v>0</v>
      </c>
    </row>
    <row r="27" spans="1:56">
      <c r="A27" s="582"/>
      <c r="B27" s="592" t="s">
        <v>1091</v>
      </c>
      <c r="C27" s="585"/>
      <c r="D27" s="585"/>
      <c r="E27" s="586">
        <f t="shared" si="54"/>
        <v>0</v>
      </c>
      <c r="F27" s="585"/>
      <c r="G27" s="585"/>
      <c r="H27" s="586">
        <f t="shared" si="55"/>
        <v>0</v>
      </c>
      <c r="I27" s="587"/>
      <c r="J27" s="581">
        <f t="shared" si="2"/>
        <v>0</v>
      </c>
      <c r="K27" s="585"/>
      <c r="L27" s="585"/>
      <c r="M27" s="586">
        <f t="shared" si="56"/>
        <v>0</v>
      </c>
      <c r="N27" s="587"/>
      <c r="O27" s="581">
        <f t="shared" si="4"/>
        <v>0</v>
      </c>
      <c r="P27" s="585"/>
      <c r="Q27" s="585"/>
      <c r="R27" s="586">
        <f t="shared" si="57"/>
        <v>0</v>
      </c>
      <c r="S27" s="587"/>
      <c r="T27" s="581">
        <f t="shared" si="6"/>
        <v>0</v>
      </c>
      <c r="U27" s="585"/>
      <c r="V27" s="585"/>
      <c r="W27" s="586">
        <f t="shared" si="58"/>
        <v>0</v>
      </c>
      <c r="X27" s="587"/>
      <c r="Y27" s="581">
        <f t="shared" si="8"/>
        <v>0</v>
      </c>
      <c r="Z27" s="585"/>
      <c r="AA27" s="585"/>
      <c r="AB27" s="586">
        <f t="shared" si="59"/>
        <v>0</v>
      </c>
      <c r="AC27" s="587"/>
      <c r="AD27" s="581">
        <f t="shared" si="10"/>
        <v>0</v>
      </c>
      <c r="AE27" s="585"/>
      <c r="AF27" s="585"/>
      <c r="AG27" s="586">
        <f t="shared" si="60"/>
        <v>0</v>
      </c>
      <c r="AH27" s="587"/>
      <c r="AI27" s="581">
        <f t="shared" si="12"/>
        <v>0</v>
      </c>
      <c r="AJ27" s="585"/>
      <c r="AK27" s="585"/>
      <c r="AL27" s="586">
        <f t="shared" si="61"/>
        <v>0</v>
      </c>
      <c r="AM27" s="587"/>
      <c r="AN27" s="581">
        <f t="shared" si="14"/>
        <v>0</v>
      </c>
      <c r="AO27" s="585"/>
      <c r="AP27" s="585"/>
      <c r="AQ27" s="586">
        <f t="shared" si="62"/>
        <v>0</v>
      </c>
      <c r="AR27" s="587"/>
      <c r="AS27" s="581">
        <f t="shared" si="16"/>
        <v>0</v>
      </c>
      <c r="AT27" s="585"/>
      <c r="AU27" s="585"/>
      <c r="AV27" s="586">
        <f t="shared" si="63"/>
        <v>0</v>
      </c>
      <c r="AW27" s="587"/>
      <c r="AX27" s="581">
        <f t="shared" si="18"/>
        <v>0</v>
      </c>
      <c r="AY27" s="585"/>
      <c r="AZ27" s="585"/>
      <c r="BA27" s="586">
        <f t="shared" si="64"/>
        <v>0</v>
      </c>
      <c r="BB27" s="575">
        <f t="shared" si="20"/>
        <v>0</v>
      </c>
    </row>
    <row r="28" spans="1:56">
      <c r="A28" s="582"/>
      <c r="B28" s="592" t="s">
        <v>1092</v>
      </c>
      <c r="C28" s="585"/>
      <c r="D28" s="585"/>
      <c r="E28" s="586">
        <f t="shared" si="54"/>
        <v>0</v>
      </c>
      <c r="F28" s="585"/>
      <c r="G28" s="585"/>
      <c r="H28" s="586">
        <f t="shared" si="55"/>
        <v>0</v>
      </c>
      <c r="I28" s="587"/>
      <c r="J28" s="581">
        <f t="shared" si="2"/>
        <v>0</v>
      </c>
      <c r="K28" s="585"/>
      <c r="L28" s="585"/>
      <c r="M28" s="586">
        <f t="shared" si="56"/>
        <v>0</v>
      </c>
      <c r="N28" s="587"/>
      <c r="O28" s="581">
        <f t="shared" si="4"/>
        <v>0</v>
      </c>
      <c r="P28" s="585"/>
      <c r="Q28" s="585"/>
      <c r="R28" s="586">
        <f t="shared" si="57"/>
        <v>0</v>
      </c>
      <c r="S28" s="587"/>
      <c r="T28" s="581">
        <f t="shared" si="6"/>
        <v>0</v>
      </c>
      <c r="U28" s="585"/>
      <c r="V28" s="585"/>
      <c r="W28" s="586">
        <f t="shared" si="58"/>
        <v>0</v>
      </c>
      <c r="X28" s="587"/>
      <c r="Y28" s="581">
        <f t="shared" si="8"/>
        <v>0</v>
      </c>
      <c r="Z28" s="585"/>
      <c r="AA28" s="585"/>
      <c r="AB28" s="586">
        <f t="shared" si="59"/>
        <v>0</v>
      </c>
      <c r="AC28" s="587"/>
      <c r="AD28" s="581">
        <f t="shared" si="10"/>
        <v>0</v>
      </c>
      <c r="AE28" s="585"/>
      <c r="AF28" s="585"/>
      <c r="AG28" s="586">
        <f t="shared" si="60"/>
        <v>0</v>
      </c>
      <c r="AH28" s="587"/>
      <c r="AI28" s="581">
        <f t="shared" si="12"/>
        <v>0</v>
      </c>
      <c r="AJ28" s="585"/>
      <c r="AK28" s="585"/>
      <c r="AL28" s="586">
        <f t="shared" si="61"/>
        <v>0</v>
      </c>
      <c r="AM28" s="587"/>
      <c r="AN28" s="581">
        <f t="shared" si="14"/>
        <v>0</v>
      </c>
      <c r="AO28" s="585"/>
      <c r="AP28" s="585"/>
      <c r="AQ28" s="586">
        <f t="shared" si="62"/>
        <v>0</v>
      </c>
      <c r="AR28" s="587"/>
      <c r="AS28" s="581">
        <f t="shared" si="16"/>
        <v>0</v>
      </c>
      <c r="AT28" s="585"/>
      <c r="AU28" s="585"/>
      <c r="AV28" s="586">
        <f t="shared" si="63"/>
        <v>0</v>
      </c>
      <c r="AW28" s="587"/>
      <c r="AX28" s="581">
        <f t="shared" si="18"/>
        <v>0</v>
      </c>
      <c r="AY28" s="585"/>
      <c r="AZ28" s="585"/>
      <c r="BA28" s="586">
        <f t="shared" si="64"/>
        <v>0</v>
      </c>
      <c r="BB28" s="575">
        <f t="shared" si="20"/>
        <v>0</v>
      </c>
    </row>
    <row r="29" spans="1:56">
      <c r="A29" s="569">
        <v>27</v>
      </c>
      <c r="B29" s="570" t="s">
        <v>559</v>
      </c>
      <c r="C29" s="593"/>
      <c r="D29" s="587"/>
      <c r="E29" s="593"/>
      <c r="F29" s="593"/>
      <c r="G29" s="587"/>
      <c r="H29" s="593"/>
      <c r="I29" s="587"/>
      <c r="J29" s="581">
        <f t="shared" si="2"/>
        <v>0</v>
      </c>
      <c r="K29" s="593"/>
      <c r="L29" s="587"/>
      <c r="M29" s="593"/>
      <c r="N29" s="587"/>
      <c r="O29" s="581">
        <f t="shared" si="4"/>
        <v>0</v>
      </c>
      <c r="P29" s="593"/>
      <c r="Q29" s="587"/>
      <c r="R29" s="593"/>
      <c r="S29" s="587"/>
      <c r="T29" s="581">
        <f t="shared" si="6"/>
        <v>0</v>
      </c>
      <c r="U29" s="593"/>
      <c r="V29" s="587"/>
      <c r="W29" s="593"/>
      <c r="X29" s="587"/>
      <c r="Y29" s="581">
        <f t="shared" si="8"/>
        <v>0</v>
      </c>
      <c r="Z29" s="593"/>
      <c r="AA29" s="587"/>
      <c r="AB29" s="593"/>
      <c r="AC29" s="587"/>
      <c r="AD29" s="581">
        <f t="shared" si="10"/>
        <v>0</v>
      </c>
      <c r="AE29" s="593"/>
      <c r="AF29" s="587"/>
      <c r="AG29" s="593"/>
      <c r="AH29" s="587"/>
      <c r="AI29" s="581">
        <f t="shared" si="12"/>
        <v>0</v>
      </c>
      <c r="AJ29" s="593"/>
      <c r="AK29" s="587"/>
      <c r="AL29" s="593"/>
      <c r="AM29" s="587"/>
      <c r="AN29" s="581">
        <f t="shared" si="14"/>
        <v>0</v>
      </c>
      <c r="AO29" s="593"/>
      <c r="AP29" s="587"/>
      <c r="AQ29" s="593"/>
      <c r="AR29" s="587"/>
      <c r="AS29" s="581">
        <f t="shared" si="16"/>
        <v>0</v>
      </c>
      <c r="AT29" s="593"/>
      <c r="AU29" s="587"/>
      <c r="AV29" s="593"/>
      <c r="AW29" s="587"/>
      <c r="AX29" s="581">
        <f t="shared" si="18"/>
        <v>0</v>
      </c>
      <c r="AY29" s="593"/>
      <c r="AZ29" s="587"/>
      <c r="BA29" s="593"/>
      <c r="BB29" s="575">
        <f t="shared" si="20"/>
        <v>0</v>
      </c>
    </row>
    <row r="30" spans="1:56">
      <c r="A30" s="588">
        <v>271</v>
      </c>
      <c r="B30" s="589" t="s">
        <v>560</v>
      </c>
      <c r="C30" s="578"/>
      <c r="D30" s="578"/>
      <c r="E30" s="579">
        <f>+E31+E32+E33+E34+E35</f>
        <v>0</v>
      </c>
      <c r="F30" s="578"/>
      <c r="G30" s="578"/>
      <c r="H30" s="579">
        <f>+H31+H32+H33+H34+H35</f>
        <v>0</v>
      </c>
      <c r="I30" s="587"/>
      <c r="J30" s="581">
        <f t="shared" si="2"/>
        <v>0</v>
      </c>
      <c r="K30" s="578"/>
      <c r="L30" s="578"/>
      <c r="M30" s="579">
        <f>+M31+M32+M33+M34+M35</f>
        <v>0</v>
      </c>
      <c r="N30" s="587"/>
      <c r="O30" s="581">
        <f t="shared" si="4"/>
        <v>0</v>
      </c>
      <c r="P30" s="578"/>
      <c r="Q30" s="578"/>
      <c r="R30" s="579">
        <f>+R31+R32+R33+R34+R35</f>
        <v>0</v>
      </c>
      <c r="S30" s="587"/>
      <c r="T30" s="581">
        <f t="shared" si="6"/>
        <v>0</v>
      </c>
      <c r="U30" s="578"/>
      <c r="V30" s="578"/>
      <c r="W30" s="579">
        <f>+W31+W32+W33+W34+W35</f>
        <v>0</v>
      </c>
      <c r="X30" s="587"/>
      <c r="Y30" s="581">
        <f t="shared" si="8"/>
        <v>0</v>
      </c>
      <c r="Z30" s="578"/>
      <c r="AA30" s="578"/>
      <c r="AB30" s="579">
        <f>+AB31+AB32+AB33+AB34+AB35</f>
        <v>0</v>
      </c>
      <c r="AC30" s="587"/>
      <c r="AD30" s="581">
        <f t="shared" si="10"/>
        <v>0</v>
      </c>
      <c r="AE30" s="578"/>
      <c r="AF30" s="578"/>
      <c r="AG30" s="579">
        <f>+AG31+AG32+AG33+AG34+AG35</f>
        <v>0</v>
      </c>
      <c r="AH30" s="587"/>
      <c r="AI30" s="581">
        <f t="shared" si="12"/>
        <v>0</v>
      </c>
      <c r="AJ30" s="578"/>
      <c r="AK30" s="578"/>
      <c r="AL30" s="579">
        <f>+AL31+AL32+AL33+AL34+AL35</f>
        <v>0</v>
      </c>
      <c r="AM30" s="587"/>
      <c r="AN30" s="581">
        <f t="shared" si="14"/>
        <v>0</v>
      </c>
      <c r="AO30" s="578"/>
      <c r="AP30" s="578"/>
      <c r="AQ30" s="579">
        <f>+AQ31+AQ32+AQ33+AQ34+AQ35</f>
        <v>0</v>
      </c>
      <c r="AR30" s="587"/>
      <c r="AS30" s="581">
        <f t="shared" si="16"/>
        <v>0</v>
      </c>
      <c r="AT30" s="578"/>
      <c r="AU30" s="578"/>
      <c r="AV30" s="579">
        <f>+AV31+AV32+AV33+AV34+AV35</f>
        <v>0</v>
      </c>
      <c r="AW30" s="587"/>
      <c r="AX30" s="581">
        <f t="shared" si="18"/>
        <v>0</v>
      </c>
      <c r="AY30" s="578"/>
      <c r="AZ30" s="578"/>
      <c r="BA30" s="579">
        <f>+BA31+BA32+BA33+BA34+BA35</f>
        <v>0</v>
      </c>
      <c r="BB30" s="575">
        <f t="shared" si="20"/>
        <v>0</v>
      </c>
      <c r="BC30" s="594"/>
      <c r="BD30" s="594"/>
    </row>
    <row r="31" spans="1:56">
      <c r="A31" s="582">
        <v>2711</v>
      </c>
      <c r="B31" s="583" t="s">
        <v>1093</v>
      </c>
      <c r="C31" s="585"/>
      <c r="D31" s="585"/>
      <c r="E31" s="586">
        <f t="shared" ref="E31:E35" si="65">C31+D31</f>
        <v>0</v>
      </c>
      <c r="F31" s="585"/>
      <c r="G31" s="585"/>
      <c r="H31" s="586">
        <f t="shared" ref="H31:H35" si="66">F31+G31</f>
        <v>0</v>
      </c>
      <c r="I31" s="587"/>
      <c r="J31" s="581">
        <f t="shared" si="2"/>
        <v>0</v>
      </c>
      <c r="K31" s="585"/>
      <c r="L31" s="585"/>
      <c r="M31" s="586">
        <f t="shared" ref="M31:M35" si="67">K31+L31</f>
        <v>0</v>
      </c>
      <c r="N31" s="587"/>
      <c r="O31" s="581">
        <f t="shared" si="4"/>
        <v>0</v>
      </c>
      <c r="P31" s="585"/>
      <c r="Q31" s="585"/>
      <c r="R31" s="586">
        <f t="shared" ref="R31:R35" si="68">P31+Q31</f>
        <v>0</v>
      </c>
      <c r="S31" s="587"/>
      <c r="T31" s="581">
        <f t="shared" si="6"/>
        <v>0</v>
      </c>
      <c r="U31" s="585"/>
      <c r="V31" s="585"/>
      <c r="W31" s="586">
        <f t="shared" ref="W31:W35" si="69">U31+V31</f>
        <v>0</v>
      </c>
      <c r="X31" s="587"/>
      <c r="Y31" s="581">
        <f t="shared" si="8"/>
        <v>0</v>
      </c>
      <c r="Z31" s="585"/>
      <c r="AA31" s="585"/>
      <c r="AB31" s="586">
        <f t="shared" ref="AB31:AB35" si="70">Z31+AA31</f>
        <v>0</v>
      </c>
      <c r="AC31" s="587"/>
      <c r="AD31" s="581">
        <f t="shared" si="10"/>
        <v>0</v>
      </c>
      <c r="AE31" s="585"/>
      <c r="AF31" s="585"/>
      <c r="AG31" s="586">
        <f t="shared" ref="AG31:AG35" si="71">AE31+AF31</f>
        <v>0</v>
      </c>
      <c r="AH31" s="587"/>
      <c r="AI31" s="581">
        <f t="shared" si="12"/>
        <v>0</v>
      </c>
      <c r="AJ31" s="585"/>
      <c r="AK31" s="585"/>
      <c r="AL31" s="586">
        <f t="shared" ref="AL31:AL35" si="72">AJ31+AK31</f>
        <v>0</v>
      </c>
      <c r="AM31" s="587"/>
      <c r="AN31" s="581">
        <f t="shared" si="14"/>
        <v>0</v>
      </c>
      <c r="AO31" s="585"/>
      <c r="AP31" s="585"/>
      <c r="AQ31" s="586">
        <f t="shared" ref="AQ31:AQ35" si="73">AO31+AP31</f>
        <v>0</v>
      </c>
      <c r="AR31" s="587"/>
      <c r="AS31" s="581">
        <f t="shared" si="16"/>
        <v>0</v>
      </c>
      <c r="AT31" s="585"/>
      <c r="AU31" s="585"/>
      <c r="AV31" s="586">
        <f t="shared" ref="AV31:AV35" si="74">AT31+AU31</f>
        <v>0</v>
      </c>
      <c r="AW31" s="587"/>
      <c r="AX31" s="581">
        <f t="shared" si="18"/>
        <v>0</v>
      </c>
      <c r="AY31" s="585"/>
      <c r="AZ31" s="585"/>
      <c r="BA31" s="586">
        <f t="shared" ref="BA31:BA35" si="75">AY31+AZ31</f>
        <v>0</v>
      </c>
      <c r="BB31" s="575">
        <f t="shared" si="20"/>
        <v>0</v>
      </c>
      <c r="BC31" s="594"/>
      <c r="BD31" s="594"/>
    </row>
    <row r="32" spans="1:56">
      <c r="A32" s="582">
        <v>2712</v>
      </c>
      <c r="B32" s="583" t="s">
        <v>561</v>
      </c>
      <c r="C32" s="585"/>
      <c r="D32" s="585"/>
      <c r="E32" s="586">
        <f t="shared" si="65"/>
        <v>0</v>
      </c>
      <c r="F32" s="585"/>
      <c r="G32" s="585"/>
      <c r="H32" s="586">
        <f t="shared" si="66"/>
        <v>0</v>
      </c>
      <c r="I32" s="587"/>
      <c r="J32" s="581">
        <f t="shared" si="2"/>
        <v>0</v>
      </c>
      <c r="K32" s="585"/>
      <c r="L32" s="585"/>
      <c r="M32" s="586">
        <f t="shared" si="67"/>
        <v>0</v>
      </c>
      <c r="N32" s="587"/>
      <c r="O32" s="581">
        <f t="shared" si="4"/>
        <v>0</v>
      </c>
      <c r="P32" s="585"/>
      <c r="Q32" s="585"/>
      <c r="R32" s="586">
        <f t="shared" si="68"/>
        <v>0</v>
      </c>
      <c r="S32" s="587"/>
      <c r="T32" s="581">
        <f t="shared" si="6"/>
        <v>0</v>
      </c>
      <c r="U32" s="585"/>
      <c r="V32" s="585"/>
      <c r="W32" s="586">
        <f t="shared" si="69"/>
        <v>0</v>
      </c>
      <c r="X32" s="587"/>
      <c r="Y32" s="581">
        <f t="shared" si="8"/>
        <v>0</v>
      </c>
      <c r="Z32" s="585"/>
      <c r="AA32" s="585"/>
      <c r="AB32" s="586">
        <f t="shared" si="70"/>
        <v>0</v>
      </c>
      <c r="AC32" s="587"/>
      <c r="AD32" s="581">
        <f t="shared" si="10"/>
        <v>0</v>
      </c>
      <c r="AE32" s="585"/>
      <c r="AF32" s="585"/>
      <c r="AG32" s="586">
        <f t="shared" si="71"/>
        <v>0</v>
      </c>
      <c r="AH32" s="587"/>
      <c r="AI32" s="581">
        <f t="shared" si="12"/>
        <v>0</v>
      </c>
      <c r="AJ32" s="585"/>
      <c r="AK32" s="585"/>
      <c r="AL32" s="586">
        <f t="shared" si="72"/>
        <v>0</v>
      </c>
      <c r="AM32" s="587"/>
      <c r="AN32" s="581">
        <f t="shared" si="14"/>
        <v>0</v>
      </c>
      <c r="AO32" s="585"/>
      <c r="AP32" s="585"/>
      <c r="AQ32" s="586">
        <f t="shared" si="73"/>
        <v>0</v>
      </c>
      <c r="AR32" s="587"/>
      <c r="AS32" s="581">
        <f t="shared" si="16"/>
        <v>0</v>
      </c>
      <c r="AT32" s="585"/>
      <c r="AU32" s="585"/>
      <c r="AV32" s="586">
        <f t="shared" si="74"/>
        <v>0</v>
      </c>
      <c r="AW32" s="587"/>
      <c r="AX32" s="581">
        <f t="shared" si="18"/>
        <v>0</v>
      </c>
      <c r="AY32" s="585"/>
      <c r="AZ32" s="585"/>
      <c r="BA32" s="586">
        <f t="shared" si="75"/>
        <v>0</v>
      </c>
      <c r="BB32" s="575">
        <f t="shared" si="20"/>
        <v>0</v>
      </c>
      <c r="BC32" s="594"/>
      <c r="BD32" s="594"/>
    </row>
    <row r="33" spans="1:56">
      <c r="A33" s="582">
        <v>2713</v>
      </c>
      <c r="B33" s="583" t="s">
        <v>562</v>
      </c>
      <c r="C33" s="585"/>
      <c r="D33" s="585"/>
      <c r="E33" s="586">
        <f t="shared" si="65"/>
        <v>0</v>
      </c>
      <c r="F33" s="585"/>
      <c r="G33" s="585"/>
      <c r="H33" s="586">
        <f t="shared" si="66"/>
        <v>0</v>
      </c>
      <c r="I33" s="587"/>
      <c r="J33" s="581">
        <f t="shared" si="2"/>
        <v>0</v>
      </c>
      <c r="K33" s="585"/>
      <c r="L33" s="585"/>
      <c r="M33" s="586">
        <f t="shared" si="67"/>
        <v>0</v>
      </c>
      <c r="N33" s="587"/>
      <c r="O33" s="581">
        <f t="shared" si="4"/>
        <v>0</v>
      </c>
      <c r="P33" s="585"/>
      <c r="Q33" s="585"/>
      <c r="R33" s="586">
        <f t="shared" si="68"/>
        <v>0</v>
      </c>
      <c r="S33" s="587"/>
      <c r="T33" s="581">
        <f t="shared" si="6"/>
        <v>0</v>
      </c>
      <c r="U33" s="585"/>
      <c r="V33" s="585"/>
      <c r="W33" s="586">
        <f t="shared" si="69"/>
        <v>0</v>
      </c>
      <c r="X33" s="587"/>
      <c r="Y33" s="581">
        <f t="shared" si="8"/>
        <v>0</v>
      </c>
      <c r="Z33" s="585"/>
      <c r="AA33" s="585"/>
      <c r="AB33" s="586">
        <f t="shared" si="70"/>
        <v>0</v>
      </c>
      <c r="AC33" s="587"/>
      <c r="AD33" s="581">
        <f t="shared" si="10"/>
        <v>0</v>
      </c>
      <c r="AE33" s="585"/>
      <c r="AF33" s="585"/>
      <c r="AG33" s="586">
        <f t="shared" si="71"/>
        <v>0</v>
      </c>
      <c r="AH33" s="587"/>
      <c r="AI33" s="581">
        <f t="shared" si="12"/>
        <v>0</v>
      </c>
      <c r="AJ33" s="585"/>
      <c r="AK33" s="585"/>
      <c r="AL33" s="586">
        <f t="shared" si="72"/>
        <v>0</v>
      </c>
      <c r="AM33" s="587"/>
      <c r="AN33" s="581">
        <f t="shared" si="14"/>
        <v>0</v>
      </c>
      <c r="AO33" s="585"/>
      <c r="AP33" s="585"/>
      <c r="AQ33" s="586">
        <f t="shared" si="73"/>
        <v>0</v>
      </c>
      <c r="AR33" s="587"/>
      <c r="AS33" s="581">
        <f t="shared" si="16"/>
        <v>0</v>
      </c>
      <c r="AT33" s="585"/>
      <c r="AU33" s="585"/>
      <c r="AV33" s="586">
        <f t="shared" si="74"/>
        <v>0</v>
      </c>
      <c r="AW33" s="587"/>
      <c r="AX33" s="581">
        <f t="shared" si="18"/>
        <v>0</v>
      </c>
      <c r="AY33" s="585"/>
      <c r="AZ33" s="585"/>
      <c r="BA33" s="586">
        <f t="shared" si="75"/>
        <v>0</v>
      </c>
      <c r="BB33" s="575">
        <f t="shared" si="20"/>
        <v>0</v>
      </c>
      <c r="BC33" s="594"/>
      <c r="BD33" s="594"/>
    </row>
    <row r="34" spans="1:56">
      <c r="A34" s="582">
        <v>2714</v>
      </c>
      <c r="B34" s="583" t="s">
        <v>1094</v>
      </c>
      <c r="C34" s="585"/>
      <c r="D34" s="585"/>
      <c r="E34" s="586">
        <f t="shared" si="65"/>
        <v>0</v>
      </c>
      <c r="F34" s="585"/>
      <c r="G34" s="585"/>
      <c r="H34" s="586">
        <f t="shared" si="66"/>
        <v>0</v>
      </c>
      <c r="I34" s="587"/>
      <c r="J34" s="581">
        <f t="shared" si="2"/>
        <v>0</v>
      </c>
      <c r="K34" s="585"/>
      <c r="L34" s="585"/>
      <c r="M34" s="586">
        <f t="shared" si="67"/>
        <v>0</v>
      </c>
      <c r="N34" s="587"/>
      <c r="O34" s="581">
        <f t="shared" si="4"/>
        <v>0</v>
      </c>
      <c r="P34" s="585"/>
      <c r="Q34" s="585"/>
      <c r="R34" s="586">
        <f t="shared" si="68"/>
        <v>0</v>
      </c>
      <c r="S34" s="587"/>
      <c r="T34" s="581">
        <f t="shared" si="6"/>
        <v>0</v>
      </c>
      <c r="U34" s="585"/>
      <c r="V34" s="585"/>
      <c r="W34" s="586">
        <f t="shared" si="69"/>
        <v>0</v>
      </c>
      <c r="X34" s="587"/>
      <c r="Y34" s="581">
        <f t="shared" si="8"/>
        <v>0</v>
      </c>
      <c r="Z34" s="585"/>
      <c r="AA34" s="585"/>
      <c r="AB34" s="586">
        <f t="shared" si="70"/>
        <v>0</v>
      </c>
      <c r="AC34" s="587"/>
      <c r="AD34" s="581">
        <f t="shared" si="10"/>
        <v>0</v>
      </c>
      <c r="AE34" s="585"/>
      <c r="AF34" s="585"/>
      <c r="AG34" s="586">
        <f t="shared" si="71"/>
        <v>0</v>
      </c>
      <c r="AH34" s="587"/>
      <c r="AI34" s="581">
        <f t="shared" si="12"/>
        <v>0</v>
      </c>
      <c r="AJ34" s="585"/>
      <c r="AK34" s="585"/>
      <c r="AL34" s="586">
        <f t="shared" si="72"/>
        <v>0</v>
      </c>
      <c r="AM34" s="587"/>
      <c r="AN34" s="581">
        <f t="shared" si="14"/>
        <v>0</v>
      </c>
      <c r="AO34" s="585"/>
      <c r="AP34" s="585"/>
      <c r="AQ34" s="586">
        <f t="shared" si="73"/>
        <v>0</v>
      </c>
      <c r="AR34" s="587"/>
      <c r="AS34" s="581">
        <f t="shared" si="16"/>
        <v>0</v>
      </c>
      <c r="AT34" s="585"/>
      <c r="AU34" s="585"/>
      <c r="AV34" s="586">
        <f t="shared" si="74"/>
        <v>0</v>
      </c>
      <c r="AW34" s="587"/>
      <c r="AX34" s="581">
        <f t="shared" si="18"/>
        <v>0</v>
      </c>
      <c r="AY34" s="585"/>
      <c r="AZ34" s="585"/>
      <c r="BA34" s="586">
        <f t="shared" si="75"/>
        <v>0</v>
      </c>
      <c r="BB34" s="575">
        <f t="shared" si="20"/>
        <v>0</v>
      </c>
      <c r="BC34" s="594"/>
      <c r="BD34" s="594"/>
    </row>
    <row r="35" spans="1:56">
      <c r="A35" s="582">
        <v>2717</v>
      </c>
      <c r="B35" s="583" t="s">
        <v>564</v>
      </c>
      <c r="C35" s="585"/>
      <c r="D35" s="585"/>
      <c r="E35" s="586">
        <f t="shared" si="65"/>
        <v>0</v>
      </c>
      <c r="F35" s="585"/>
      <c r="G35" s="585"/>
      <c r="H35" s="586">
        <f t="shared" si="66"/>
        <v>0</v>
      </c>
      <c r="I35" s="587"/>
      <c r="J35" s="581">
        <f t="shared" si="2"/>
        <v>0</v>
      </c>
      <c r="K35" s="585"/>
      <c r="L35" s="585"/>
      <c r="M35" s="586">
        <f t="shared" si="67"/>
        <v>0</v>
      </c>
      <c r="N35" s="587"/>
      <c r="O35" s="581">
        <f t="shared" si="4"/>
        <v>0</v>
      </c>
      <c r="P35" s="585"/>
      <c r="Q35" s="585"/>
      <c r="R35" s="586">
        <f t="shared" si="68"/>
        <v>0</v>
      </c>
      <c r="S35" s="587"/>
      <c r="T35" s="581">
        <f t="shared" si="6"/>
        <v>0</v>
      </c>
      <c r="U35" s="585"/>
      <c r="V35" s="585"/>
      <c r="W35" s="586">
        <f t="shared" si="69"/>
        <v>0</v>
      </c>
      <c r="X35" s="587"/>
      <c r="Y35" s="581">
        <f t="shared" si="8"/>
        <v>0</v>
      </c>
      <c r="Z35" s="585"/>
      <c r="AA35" s="585"/>
      <c r="AB35" s="586">
        <f t="shared" si="70"/>
        <v>0</v>
      </c>
      <c r="AC35" s="587"/>
      <c r="AD35" s="581">
        <f t="shared" si="10"/>
        <v>0</v>
      </c>
      <c r="AE35" s="585"/>
      <c r="AF35" s="585"/>
      <c r="AG35" s="586">
        <f t="shared" si="71"/>
        <v>0</v>
      </c>
      <c r="AH35" s="587"/>
      <c r="AI35" s="581">
        <f t="shared" si="12"/>
        <v>0</v>
      </c>
      <c r="AJ35" s="585"/>
      <c r="AK35" s="585"/>
      <c r="AL35" s="586">
        <f t="shared" si="72"/>
        <v>0</v>
      </c>
      <c r="AM35" s="587"/>
      <c r="AN35" s="581">
        <f t="shared" si="14"/>
        <v>0</v>
      </c>
      <c r="AO35" s="585"/>
      <c r="AP35" s="585"/>
      <c r="AQ35" s="586">
        <f t="shared" si="73"/>
        <v>0</v>
      </c>
      <c r="AR35" s="587"/>
      <c r="AS35" s="581">
        <f t="shared" si="16"/>
        <v>0</v>
      </c>
      <c r="AT35" s="585"/>
      <c r="AU35" s="585"/>
      <c r="AV35" s="586">
        <f t="shared" si="74"/>
        <v>0</v>
      </c>
      <c r="AW35" s="587"/>
      <c r="AX35" s="581">
        <f t="shared" si="18"/>
        <v>0</v>
      </c>
      <c r="AY35" s="585"/>
      <c r="AZ35" s="585"/>
      <c r="BA35" s="586">
        <f t="shared" si="75"/>
        <v>0</v>
      </c>
      <c r="BB35" s="575">
        <f t="shared" si="20"/>
        <v>0</v>
      </c>
      <c r="BC35" s="594"/>
      <c r="BD35" s="594"/>
    </row>
    <row r="36" spans="1:56">
      <c r="A36" s="588">
        <v>272</v>
      </c>
      <c r="B36" s="589" t="s">
        <v>570</v>
      </c>
      <c r="C36" s="578"/>
      <c r="D36" s="578"/>
      <c r="E36" s="579">
        <f>+E37+E38+E39+E40+E41</f>
        <v>0</v>
      </c>
      <c r="F36" s="578"/>
      <c r="G36" s="578"/>
      <c r="H36" s="579">
        <f>+H37+H38+H39+H40+H41</f>
        <v>0</v>
      </c>
      <c r="I36" s="587"/>
      <c r="J36" s="581">
        <f t="shared" si="2"/>
        <v>0</v>
      </c>
      <c r="K36" s="578"/>
      <c r="L36" s="578"/>
      <c r="M36" s="579">
        <f>+M37+M38+M39+M40+M41</f>
        <v>0</v>
      </c>
      <c r="N36" s="587"/>
      <c r="O36" s="581">
        <f t="shared" si="4"/>
        <v>0</v>
      </c>
      <c r="P36" s="578"/>
      <c r="Q36" s="578"/>
      <c r="R36" s="579">
        <f>+R37+R38+R39+R40+R41</f>
        <v>0</v>
      </c>
      <c r="S36" s="587"/>
      <c r="T36" s="581">
        <f t="shared" si="6"/>
        <v>0</v>
      </c>
      <c r="U36" s="578"/>
      <c r="V36" s="578"/>
      <c r="W36" s="579">
        <f>+W37+W38+W39+W40+W41</f>
        <v>0</v>
      </c>
      <c r="X36" s="587"/>
      <c r="Y36" s="581">
        <f t="shared" si="8"/>
        <v>0</v>
      </c>
      <c r="Z36" s="578"/>
      <c r="AA36" s="578"/>
      <c r="AB36" s="579">
        <f>+AB37+AB38+AB39+AB40+AB41</f>
        <v>0</v>
      </c>
      <c r="AC36" s="587"/>
      <c r="AD36" s="581">
        <f t="shared" si="10"/>
        <v>0</v>
      </c>
      <c r="AE36" s="578"/>
      <c r="AF36" s="578"/>
      <c r="AG36" s="579">
        <f>+AG37+AG38+AG39+AG40+AG41</f>
        <v>0</v>
      </c>
      <c r="AH36" s="587"/>
      <c r="AI36" s="581">
        <f t="shared" si="12"/>
        <v>0</v>
      </c>
      <c r="AJ36" s="578"/>
      <c r="AK36" s="578"/>
      <c r="AL36" s="579">
        <f>+AL37+AL38+AL39+AL40+AL41</f>
        <v>0</v>
      </c>
      <c r="AM36" s="587"/>
      <c r="AN36" s="581">
        <f t="shared" si="14"/>
        <v>0</v>
      </c>
      <c r="AO36" s="578"/>
      <c r="AP36" s="578"/>
      <c r="AQ36" s="579">
        <f>+AQ37+AQ38+AQ39+AQ40+AQ41</f>
        <v>0</v>
      </c>
      <c r="AR36" s="587"/>
      <c r="AS36" s="581">
        <f t="shared" si="16"/>
        <v>0</v>
      </c>
      <c r="AT36" s="578"/>
      <c r="AU36" s="578"/>
      <c r="AV36" s="579">
        <f>+AV37+AV38+AV39+AV40+AV41</f>
        <v>0</v>
      </c>
      <c r="AW36" s="587"/>
      <c r="AX36" s="581">
        <f t="shared" si="18"/>
        <v>0</v>
      </c>
      <c r="AY36" s="578"/>
      <c r="AZ36" s="578"/>
      <c r="BA36" s="579">
        <f>+BA37+BA38+BA39+BA40+BA41</f>
        <v>0</v>
      </c>
      <c r="BB36" s="575">
        <f t="shared" si="20"/>
        <v>0</v>
      </c>
      <c r="BC36" s="594"/>
      <c r="BD36" s="594"/>
    </row>
    <row r="37" spans="1:56">
      <c r="A37" s="582">
        <v>2721</v>
      </c>
      <c r="B37" s="583" t="s">
        <v>1093</v>
      </c>
      <c r="C37" s="585"/>
      <c r="D37" s="585"/>
      <c r="E37" s="586">
        <f t="shared" ref="E37:E41" si="76">C37+D37</f>
        <v>0</v>
      </c>
      <c r="F37" s="585"/>
      <c r="G37" s="585"/>
      <c r="H37" s="586">
        <f t="shared" ref="H37:H41" si="77">F37+G37</f>
        <v>0</v>
      </c>
      <c r="I37" s="587"/>
      <c r="J37" s="581">
        <f t="shared" si="2"/>
        <v>0</v>
      </c>
      <c r="K37" s="585"/>
      <c r="L37" s="585"/>
      <c r="M37" s="586">
        <f t="shared" ref="M37:M41" si="78">K37+L37</f>
        <v>0</v>
      </c>
      <c r="N37" s="587"/>
      <c r="O37" s="581">
        <f t="shared" si="4"/>
        <v>0</v>
      </c>
      <c r="P37" s="585"/>
      <c r="Q37" s="585"/>
      <c r="R37" s="586">
        <f t="shared" ref="R37:R41" si="79">P37+Q37</f>
        <v>0</v>
      </c>
      <c r="S37" s="587"/>
      <c r="T37" s="581">
        <f t="shared" si="6"/>
        <v>0</v>
      </c>
      <c r="U37" s="585"/>
      <c r="V37" s="585"/>
      <c r="W37" s="586">
        <f t="shared" ref="W37:W41" si="80">U37+V37</f>
        <v>0</v>
      </c>
      <c r="X37" s="587"/>
      <c r="Y37" s="581">
        <f t="shared" si="8"/>
        <v>0</v>
      </c>
      <c r="Z37" s="585"/>
      <c r="AA37" s="585"/>
      <c r="AB37" s="586">
        <f t="shared" ref="AB37:AB41" si="81">Z37+AA37</f>
        <v>0</v>
      </c>
      <c r="AC37" s="587"/>
      <c r="AD37" s="581">
        <f t="shared" si="10"/>
        <v>0</v>
      </c>
      <c r="AE37" s="585"/>
      <c r="AF37" s="585"/>
      <c r="AG37" s="586">
        <f t="shared" ref="AG37:AG41" si="82">AE37+AF37</f>
        <v>0</v>
      </c>
      <c r="AH37" s="587"/>
      <c r="AI37" s="581">
        <f t="shared" si="12"/>
        <v>0</v>
      </c>
      <c r="AJ37" s="585"/>
      <c r="AK37" s="585"/>
      <c r="AL37" s="586">
        <f t="shared" ref="AL37:AL41" si="83">AJ37+AK37</f>
        <v>0</v>
      </c>
      <c r="AM37" s="587"/>
      <c r="AN37" s="581">
        <f t="shared" si="14"/>
        <v>0</v>
      </c>
      <c r="AO37" s="585"/>
      <c r="AP37" s="585"/>
      <c r="AQ37" s="586">
        <f t="shared" ref="AQ37:AQ41" si="84">AO37+AP37</f>
        <v>0</v>
      </c>
      <c r="AR37" s="587"/>
      <c r="AS37" s="581">
        <f t="shared" si="16"/>
        <v>0</v>
      </c>
      <c r="AT37" s="585"/>
      <c r="AU37" s="585"/>
      <c r="AV37" s="586">
        <f t="shared" ref="AV37:AV41" si="85">AT37+AU37</f>
        <v>0</v>
      </c>
      <c r="AW37" s="587"/>
      <c r="AX37" s="581">
        <f t="shared" si="18"/>
        <v>0</v>
      </c>
      <c r="AY37" s="585"/>
      <c r="AZ37" s="585"/>
      <c r="BA37" s="586">
        <f t="shared" ref="BA37:BA41" si="86">AY37+AZ37</f>
        <v>0</v>
      </c>
      <c r="BB37" s="575">
        <f t="shared" si="20"/>
        <v>0</v>
      </c>
      <c r="BC37" s="594"/>
      <c r="BD37" s="594"/>
    </row>
    <row r="38" spans="1:56">
      <c r="A38" s="582">
        <v>2722</v>
      </c>
      <c r="B38" s="583" t="s">
        <v>561</v>
      </c>
      <c r="C38" s="585"/>
      <c r="D38" s="585"/>
      <c r="E38" s="586">
        <f t="shared" si="76"/>
        <v>0</v>
      </c>
      <c r="F38" s="585"/>
      <c r="G38" s="585"/>
      <c r="H38" s="586">
        <f t="shared" si="77"/>
        <v>0</v>
      </c>
      <c r="I38" s="587"/>
      <c r="J38" s="581">
        <f t="shared" si="2"/>
        <v>0</v>
      </c>
      <c r="K38" s="585"/>
      <c r="L38" s="585"/>
      <c r="M38" s="586">
        <f t="shared" si="78"/>
        <v>0</v>
      </c>
      <c r="N38" s="587"/>
      <c r="O38" s="581">
        <f t="shared" si="4"/>
        <v>0</v>
      </c>
      <c r="P38" s="585"/>
      <c r="Q38" s="585"/>
      <c r="R38" s="586">
        <f t="shared" si="79"/>
        <v>0</v>
      </c>
      <c r="S38" s="587"/>
      <c r="T38" s="581">
        <f t="shared" si="6"/>
        <v>0</v>
      </c>
      <c r="U38" s="585"/>
      <c r="V38" s="585"/>
      <c r="W38" s="586">
        <f t="shared" si="80"/>
        <v>0</v>
      </c>
      <c r="X38" s="587"/>
      <c r="Y38" s="581">
        <f t="shared" si="8"/>
        <v>0</v>
      </c>
      <c r="Z38" s="585"/>
      <c r="AA38" s="585"/>
      <c r="AB38" s="586">
        <f t="shared" si="81"/>
        <v>0</v>
      </c>
      <c r="AC38" s="587"/>
      <c r="AD38" s="581">
        <f t="shared" si="10"/>
        <v>0</v>
      </c>
      <c r="AE38" s="585"/>
      <c r="AF38" s="585"/>
      <c r="AG38" s="586">
        <f t="shared" si="82"/>
        <v>0</v>
      </c>
      <c r="AH38" s="587"/>
      <c r="AI38" s="581">
        <f t="shared" si="12"/>
        <v>0</v>
      </c>
      <c r="AJ38" s="585"/>
      <c r="AK38" s="585"/>
      <c r="AL38" s="586">
        <f t="shared" si="83"/>
        <v>0</v>
      </c>
      <c r="AM38" s="587"/>
      <c r="AN38" s="581">
        <f t="shared" si="14"/>
        <v>0</v>
      </c>
      <c r="AO38" s="585"/>
      <c r="AP38" s="585"/>
      <c r="AQ38" s="586">
        <f t="shared" si="84"/>
        <v>0</v>
      </c>
      <c r="AR38" s="587"/>
      <c r="AS38" s="581">
        <f t="shared" si="16"/>
        <v>0</v>
      </c>
      <c r="AT38" s="585"/>
      <c r="AU38" s="585"/>
      <c r="AV38" s="586">
        <f t="shared" si="85"/>
        <v>0</v>
      </c>
      <c r="AW38" s="587"/>
      <c r="AX38" s="581">
        <f t="shared" si="18"/>
        <v>0</v>
      </c>
      <c r="AY38" s="585"/>
      <c r="AZ38" s="585"/>
      <c r="BA38" s="586">
        <f t="shared" si="86"/>
        <v>0</v>
      </c>
      <c r="BB38" s="575">
        <f t="shared" si="20"/>
        <v>0</v>
      </c>
      <c r="BC38" s="594"/>
      <c r="BD38" s="594"/>
    </row>
    <row r="39" spans="1:56">
      <c r="A39" s="582">
        <v>2723</v>
      </c>
      <c r="B39" s="583" t="s">
        <v>562</v>
      </c>
      <c r="C39" s="585"/>
      <c r="D39" s="585"/>
      <c r="E39" s="586">
        <f t="shared" si="76"/>
        <v>0</v>
      </c>
      <c r="F39" s="585"/>
      <c r="G39" s="585"/>
      <c r="H39" s="586">
        <f t="shared" si="77"/>
        <v>0</v>
      </c>
      <c r="I39" s="587"/>
      <c r="J39" s="581">
        <f t="shared" si="2"/>
        <v>0</v>
      </c>
      <c r="K39" s="585"/>
      <c r="L39" s="585"/>
      <c r="M39" s="586">
        <f t="shared" si="78"/>
        <v>0</v>
      </c>
      <c r="N39" s="587"/>
      <c r="O39" s="581">
        <f t="shared" si="4"/>
        <v>0</v>
      </c>
      <c r="P39" s="585"/>
      <c r="Q39" s="585"/>
      <c r="R39" s="586">
        <f t="shared" si="79"/>
        <v>0</v>
      </c>
      <c r="S39" s="587"/>
      <c r="T39" s="581">
        <f t="shared" si="6"/>
        <v>0</v>
      </c>
      <c r="U39" s="585"/>
      <c r="V39" s="585"/>
      <c r="W39" s="586">
        <f t="shared" si="80"/>
        <v>0</v>
      </c>
      <c r="X39" s="587"/>
      <c r="Y39" s="581">
        <f t="shared" si="8"/>
        <v>0</v>
      </c>
      <c r="Z39" s="585"/>
      <c r="AA39" s="585"/>
      <c r="AB39" s="586">
        <f t="shared" si="81"/>
        <v>0</v>
      </c>
      <c r="AC39" s="587"/>
      <c r="AD39" s="581">
        <f t="shared" si="10"/>
        <v>0</v>
      </c>
      <c r="AE39" s="585"/>
      <c r="AF39" s="585"/>
      <c r="AG39" s="586">
        <f t="shared" si="82"/>
        <v>0</v>
      </c>
      <c r="AH39" s="587"/>
      <c r="AI39" s="581">
        <f t="shared" si="12"/>
        <v>0</v>
      </c>
      <c r="AJ39" s="585"/>
      <c r="AK39" s="585"/>
      <c r="AL39" s="586">
        <f t="shared" si="83"/>
        <v>0</v>
      </c>
      <c r="AM39" s="587"/>
      <c r="AN39" s="581">
        <f t="shared" si="14"/>
        <v>0</v>
      </c>
      <c r="AO39" s="585"/>
      <c r="AP39" s="585"/>
      <c r="AQ39" s="586">
        <f t="shared" si="84"/>
        <v>0</v>
      </c>
      <c r="AR39" s="587"/>
      <c r="AS39" s="581">
        <f t="shared" si="16"/>
        <v>0</v>
      </c>
      <c r="AT39" s="585"/>
      <c r="AU39" s="585"/>
      <c r="AV39" s="586">
        <f t="shared" si="85"/>
        <v>0</v>
      </c>
      <c r="AW39" s="587"/>
      <c r="AX39" s="581">
        <f t="shared" si="18"/>
        <v>0</v>
      </c>
      <c r="AY39" s="585"/>
      <c r="AZ39" s="585"/>
      <c r="BA39" s="586">
        <f t="shared" si="86"/>
        <v>0</v>
      </c>
      <c r="BB39" s="575">
        <f t="shared" si="20"/>
        <v>0</v>
      </c>
      <c r="BC39" s="594"/>
      <c r="BD39" s="594"/>
    </row>
    <row r="40" spans="1:56">
      <c r="A40" s="582">
        <v>2724</v>
      </c>
      <c r="B40" s="583" t="s">
        <v>1094</v>
      </c>
      <c r="C40" s="585"/>
      <c r="D40" s="585"/>
      <c r="E40" s="586">
        <f t="shared" si="76"/>
        <v>0</v>
      </c>
      <c r="F40" s="585"/>
      <c r="G40" s="585"/>
      <c r="H40" s="586">
        <f t="shared" si="77"/>
        <v>0</v>
      </c>
      <c r="I40" s="587"/>
      <c r="J40" s="581">
        <f t="shared" si="2"/>
        <v>0</v>
      </c>
      <c r="K40" s="585"/>
      <c r="L40" s="585"/>
      <c r="M40" s="586">
        <f t="shared" si="78"/>
        <v>0</v>
      </c>
      <c r="N40" s="587"/>
      <c r="O40" s="581">
        <f t="shared" si="4"/>
        <v>0</v>
      </c>
      <c r="P40" s="585"/>
      <c r="Q40" s="585"/>
      <c r="R40" s="586">
        <f t="shared" si="79"/>
        <v>0</v>
      </c>
      <c r="S40" s="587"/>
      <c r="T40" s="581">
        <f t="shared" si="6"/>
        <v>0</v>
      </c>
      <c r="U40" s="585"/>
      <c r="V40" s="585"/>
      <c r="W40" s="586">
        <f t="shared" si="80"/>
        <v>0</v>
      </c>
      <c r="X40" s="587"/>
      <c r="Y40" s="581">
        <f t="shared" si="8"/>
        <v>0</v>
      </c>
      <c r="Z40" s="585"/>
      <c r="AA40" s="585"/>
      <c r="AB40" s="586">
        <f t="shared" si="81"/>
        <v>0</v>
      </c>
      <c r="AC40" s="587"/>
      <c r="AD40" s="581">
        <f t="shared" si="10"/>
        <v>0</v>
      </c>
      <c r="AE40" s="585"/>
      <c r="AF40" s="585"/>
      <c r="AG40" s="586">
        <f t="shared" si="82"/>
        <v>0</v>
      </c>
      <c r="AH40" s="587"/>
      <c r="AI40" s="581">
        <f t="shared" si="12"/>
        <v>0</v>
      </c>
      <c r="AJ40" s="585"/>
      <c r="AK40" s="585"/>
      <c r="AL40" s="586">
        <f t="shared" si="83"/>
        <v>0</v>
      </c>
      <c r="AM40" s="587"/>
      <c r="AN40" s="581">
        <f t="shared" si="14"/>
        <v>0</v>
      </c>
      <c r="AO40" s="585"/>
      <c r="AP40" s="585"/>
      <c r="AQ40" s="586">
        <f t="shared" si="84"/>
        <v>0</v>
      </c>
      <c r="AR40" s="587"/>
      <c r="AS40" s="581">
        <f t="shared" si="16"/>
        <v>0</v>
      </c>
      <c r="AT40" s="585"/>
      <c r="AU40" s="585"/>
      <c r="AV40" s="586">
        <f t="shared" si="85"/>
        <v>0</v>
      </c>
      <c r="AW40" s="587"/>
      <c r="AX40" s="581">
        <f t="shared" si="18"/>
        <v>0</v>
      </c>
      <c r="AY40" s="585"/>
      <c r="AZ40" s="585"/>
      <c r="BA40" s="586">
        <f t="shared" si="86"/>
        <v>0</v>
      </c>
      <c r="BB40" s="575">
        <f t="shared" si="20"/>
        <v>0</v>
      </c>
      <c r="BC40" s="594"/>
      <c r="BD40" s="594"/>
    </row>
    <row r="41" spans="1:56">
      <c r="A41" s="582">
        <v>2727</v>
      </c>
      <c r="B41" s="583" t="s">
        <v>564</v>
      </c>
      <c r="C41" s="585"/>
      <c r="D41" s="585"/>
      <c r="E41" s="586">
        <f t="shared" si="76"/>
        <v>0</v>
      </c>
      <c r="F41" s="585"/>
      <c r="G41" s="585"/>
      <c r="H41" s="586">
        <f t="shared" si="77"/>
        <v>0</v>
      </c>
      <c r="I41" s="587"/>
      <c r="J41" s="581">
        <f t="shared" si="2"/>
        <v>0</v>
      </c>
      <c r="K41" s="585"/>
      <c r="L41" s="585"/>
      <c r="M41" s="586">
        <f t="shared" si="78"/>
        <v>0</v>
      </c>
      <c r="N41" s="587"/>
      <c r="O41" s="581">
        <f t="shared" si="4"/>
        <v>0</v>
      </c>
      <c r="P41" s="585"/>
      <c r="Q41" s="585"/>
      <c r="R41" s="586">
        <f t="shared" si="79"/>
        <v>0</v>
      </c>
      <c r="S41" s="587"/>
      <c r="T41" s="581">
        <f t="shared" si="6"/>
        <v>0</v>
      </c>
      <c r="U41" s="585"/>
      <c r="V41" s="585"/>
      <c r="W41" s="586">
        <f t="shared" si="80"/>
        <v>0</v>
      </c>
      <c r="X41" s="587"/>
      <c r="Y41" s="581">
        <f t="shared" si="8"/>
        <v>0</v>
      </c>
      <c r="Z41" s="585"/>
      <c r="AA41" s="585"/>
      <c r="AB41" s="586">
        <f t="shared" si="81"/>
        <v>0</v>
      </c>
      <c r="AC41" s="587"/>
      <c r="AD41" s="581">
        <f t="shared" si="10"/>
        <v>0</v>
      </c>
      <c r="AE41" s="585"/>
      <c r="AF41" s="585"/>
      <c r="AG41" s="586">
        <f t="shared" si="82"/>
        <v>0</v>
      </c>
      <c r="AH41" s="587"/>
      <c r="AI41" s="581">
        <f t="shared" si="12"/>
        <v>0</v>
      </c>
      <c r="AJ41" s="585"/>
      <c r="AK41" s="585"/>
      <c r="AL41" s="586">
        <f t="shared" si="83"/>
        <v>0</v>
      </c>
      <c r="AM41" s="587"/>
      <c r="AN41" s="581">
        <f t="shared" si="14"/>
        <v>0</v>
      </c>
      <c r="AO41" s="585"/>
      <c r="AP41" s="585"/>
      <c r="AQ41" s="586">
        <f t="shared" si="84"/>
        <v>0</v>
      </c>
      <c r="AR41" s="587"/>
      <c r="AS41" s="581">
        <f t="shared" si="16"/>
        <v>0</v>
      </c>
      <c r="AT41" s="585"/>
      <c r="AU41" s="585"/>
      <c r="AV41" s="586">
        <f t="shared" si="85"/>
        <v>0</v>
      </c>
      <c r="AW41" s="587"/>
      <c r="AX41" s="581">
        <f t="shared" si="18"/>
        <v>0</v>
      </c>
      <c r="AY41" s="585"/>
      <c r="AZ41" s="585"/>
      <c r="BA41" s="586">
        <f t="shared" si="86"/>
        <v>0</v>
      </c>
      <c r="BB41" s="575">
        <f t="shared" si="20"/>
        <v>0</v>
      </c>
      <c r="BC41" s="594"/>
      <c r="BD41" s="594"/>
    </row>
    <row r="42" spans="1:56">
      <c r="A42" s="588">
        <v>273</v>
      </c>
      <c r="B42" s="589" t="s">
        <v>571</v>
      </c>
      <c r="C42" s="578"/>
      <c r="D42" s="578"/>
      <c r="E42" s="579">
        <f>E43+E47+E51+E55+E59</f>
        <v>0</v>
      </c>
      <c r="F42" s="578"/>
      <c r="G42" s="578"/>
      <c r="H42" s="579">
        <f>H43+H47+H51+H55+H59</f>
        <v>0</v>
      </c>
      <c r="I42" s="587"/>
      <c r="J42" s="581">
        <f t="shared" si="2"/>
        <v>0</v>
      </c>
      <c r="K42" s="578"/>
      <c r="L42" s="578"/>
      <c r="M42" s="579">
        <f>M43+M47+M51+M55+M59</f>
        <v>0</v>
      </c>
      <c r="N42" s="587"/>
      <c r="O42" s="581">
        <f t="shared" si="4"/>
        <v>0</v>
      </c>
      <c r="P42" s="578"/>
      <c r="Q42" s="578"/>
      <c r="R42" s="579">
        <f>R43+R47+R51+R55+R59</f>
        <v>0</v>
      </c>
      <c r="S42" s="587"/>
      <c r="T42" s="581">
        <f t="shared" si="6"/>
        <v>0</v>
      </c>
      <c r="U42" s="578"/>
      <c r="V42" s="578"/>
      <c r="W42" s="579">
        <f>W43+W47+W51+W55+W59</f>
        <v>0</v>
      </c>
      <c r="X42" s="587"/>
      <c r="Y42" s="581">
        <f t="shared" si="8"/>
        <v>0</v>
      </c>
      <c r="Z42" s="578"/>
      <c r="AA42" s="578"/>
      <c r="AB42" s="579">
        <f>AB43+AB47+AB51+AB55+AB59</f>
        <v>0</v>
      </c>
      <c r="AC42" s="587"/>
      <c r="AD42" s="581">
        <f t="shared" si="10"/>
        <v>0</v>
      </c>
      <c r="AE42" s="578"/>
      <c r="AF42" s="578"/>
      <c r="AG42" s="579">
        <f>AG43+AG47+AG51+AG55+AG59</f>
        <v>0</v>
      </c>
      <c r="AH42" s="587"/>
      <c r="AI42" s="581">
        <f t="shared" si="12"/>
        <v>0</v>
      </c>
      <c r="AJ42" s="578"/>
      <c r="AK42" s="578"/>
      <c r="AL42" s="579">
        <f>AL43+AL47+AL51+AL55+AL59</f>
        <v>0</v>
      </c>
      <c r="AM42" s="587"/>
      <c r="AN42" s="581">
        <f t="shared" si="14"/>
        <v>0</v>
      </c>
      <c r="AO42" s="578"/>
      <c r="AP42" s="578"/>
      <c r="AQ42" s="579">
        <f>AQ43+AQ47+AQ51+AQ55+AQ59</f>
        <v>0</v>
      </c>
      <c r="AR42" s="587"/>
      <c r="AS42" s="581">
        <f t="shared" si="16"/>
        <v>0</v>
      </c>
      <c r="AT42" s="578"/>
      <c r="AU42" s="578"/>
      <c r="AV42" s="579">
        <f>AV43+AV47+AV51+AV55+AV59</f>
        <v>0</v>
      </c>
      <c r="AW42" s="587"/>
      <c r="AX42" s="581">
        <f t="shared" si="18"/>
        <v>0</v>
      </c>
      <c r="AY42" s="578"/>
      <c r="AZ42" s="578"/>
      <c r="BA42" s="579">
        <f>BA43+BA47+BA51+BA55+BA59</f>
        <v>0</v>
      </c>
      <c r="BB42" s="575">
        <f t="shared" si="20"/>
        <v>0</v>
      </c>
      <c r="BC42" s="594"/>
      <c r="BD42" s="594"/>
    </row>
    <row r="43" spans="1:56">
      <c r="A43" s="582">
        <v>2731</v>
      </c>
      <c r="B43" s="583" t="s">
        <v>1093</v>
      </c>
      <c r="C43" s="578"/>
      <c r="D43" s="578"/>
      <c r="E43" s="579">
        <f>E44+E45</f>
        <v>0</v>
      </c>
      <c r="F43" s="578"/>
      <c r="G43" s="578"/>
      <c r="H43" s="579">
        <f>H44+H45</f>
        <v>0</v>
      </c>
      <c r="I43" s="587"/>
      <c r="J43" s="581">
        <f t="shared" si="2"/>
        <v>0</v>
      </c>
      <c r="K43" s="578"/>
      <c r="L43" s="578"/>
      <c r="M43" s="579">
        <f>M44+M45</f>
        <v>0</v>
      </c>
      <c r="N43" s="587"/>
      <c r="O43" s="581">
        <f t="shared" si="4"/>
        <v>0</v>
      </c>
      <c r="P43" s="578"/>
      <c r="Q43" s="578"/>
      <c r="R43" s="579">
        <f>R44+R45</f>
        <v>0</v>
      </c>
      <c r="S43" s="587"/>
      <c r="T43" s="581">
        <f t="shared" si="6"/>
        <v>0</v>
      </c>
      <c r="U43" s="578"/>
      <c r="V43" s="578"/>
      <c r="W43" s="579">
        <f>W44+W45</f>
        <v>0</v>
      </c>
      <c r="X43" s="587"/>
      <c r="Y43" s="581">
        <f t="shared" si="8"/>
        <v>0</v>
      </c>
      <c r="Z43" s="578"/>
      <c r="AA43" s="578"/>
      <c r="AB43" s="579">
        <f>AB44+AB45</f>
        <v>0</v>
      </c>
      <c r="AC43" s="587"/>
      <c r="AD43" s="581">
        <f t="shared" si="10"/>
        <v>0</v>
      </c>
      <c r="AE43" s="578"/>
      <c r="AF43" s="578"/>
      <c r="AG43" s="579">
        <f>AG44+AG45</f>
        <v>0</v>
      </c>
      <c r="AH43" s="587"/>
      <c r="AI43" s="581">
        <f t="shared" si="12"/>
        <v>0</v>
      </c>
      <c r="AJ43" s="578"/>
      <c r="AK43" s="578"/>
      <c r="AL43" s="579">
        <f>AL44+AL45</f>
        <v>0</v>
      </c>
      <c r="AM43" s="587"/>
      <c r="AN43" s="581">
        <f t="shared" si="14"/>
        <v>0</v>
      </c>
      <c r="AO43" s="578"/>
      <c r="AP43" s="578"/>
      <c r="AQ43" s="579">
        <f>AQ44+AQ45</f>
        <v>0</v>
      </c>
      <c r="AR43" s="587"/>
      <c r="AS43" s="581">
        <f t="shared" si="16"/>
        <v>0</v>
      </c>
      <c r="AT43" s="578"/>
      <c r="AU43" s="578"/>
      <c r="AV43" s="579">
        <f>AV44+AV45</f>
        <v>0</v>
      </c>
      <c r="AW43" s="587"/>
      <c r="AX43" s="581">
        <f t="shared" si="18"/>
        <v>0</v>
      </c>
      <c r="AY43" s="578"/>
      <c r="AZ43" s="578"/>
      <c r="BA43" s="579">
        <f>BA44+BA45</f>
        <v>0</v>
      </c>
      <c r="BB43" s="575">
        <f t="shared" si="20"/>
        <v>0</v>
      </c>
      <c r="BC43" s="594"/>
      <c r="BD43" s="594"/>
    </row>
    <row r="44" spans="1:56">
      <c r="A44" s="582"/>
      <c r="B44" s="595" t="s">
        <v>1090</v>
      </c>
      <c r="C44" s="585"/>
      <c r="D44" s="585"/>
      <c r="E44" s="586">
        <f t="shared" ref="E44:E46" si="87">C44+D44</f>
        <v>0</v>
      </c>
      <c r="F44" s="585"/>
      <c r="G44" s="585"/>
      <c r="H44" s="586">
        <f t="shared" ref="H44:H46" si="88">F44+G44</f>
        <v>0</v>
      </c>
      <c r="I44" s="587"/>
      <c r="J44" s="581">
        <f t="shared" si="2"/>
        <v>0</v>
      </c>
      <c r="K44" s="585"/>
      <c r="L44" s="585"/>
      <c r="M44" s="586">
        <f t="shared" ref="M44:M46" si="89">K44+L44</f>
        <v>0</v>
      </c>
      <c r="N44" s="587"/>
      <c r="O44" s="581">
        <f t="shared" si="4"/>
        <v>0</v>
      </c>
      <c r="P44" s="585"/>
      <c r="Q44" s="585"/>
      <c r="R44" s="586">
        <f t="shared" ref="R44:R46" si="90">P44+Q44</f>
        <v>0</v>
      </c>
      <c r="S44" s="587"/>
      <c r="T44" s="581">
        <f t="shared" si="6"/>
        <v>0</v>
      </c>
      <c r="U44" s="585"/>
      <c r="V44" s="585"/>
      <c r="W44" s="586">
        <f t="shared" ref="W44:W46" si="91">U44+V44</f>
        <v>0</v>
      </c>
      <c r="X44" s="587"/>
      <c r="Y44" s="581">
        <f t="shared" si="8"/>
        <v>0</v>
      </c>
      <c r="Z44" s="585"/>
      <c r="AA44" s="585"/>
      <c r="AB44" s="586">
        <f t="shared" ref="AB44:AB46" si="92">Z44+AA44</f>
        <v>0</v>
      </c>
      <c r="AC44" s="587"/>
      <c r="AD44" s="581">
        <f t="shared" si="10"/>
        <v>0</v>
      </c>
      <c r="AE44" s="585"/>
      <c r="AF44" s="585"/>
      <c r="AG44" s="586">
        <f t="shared" ref="AG44:AG46" si="93">AE44+AF44</f>
        <v>0</v>
      </c>
      <c r="AH44" s="587"/>
      <c r="AI44" s="581">
        <f t="shared" si="12"/>
        <v>0</v>
      </c>
      <c r="AJ44" s="585"/>
      <c r="AK44" s="585"/>
      <c r="AL44" s="586">
        <f t="shared" ref="AL44:AL46" si="94">AJ44+AK44</f>
        <v>0</v>
      </c>
      <c r="AM44" s="587"/>
      <c r="AN44" s="581">
        <f t="shared" si="14"/>
        <v>0</v>
      </c>
      <c r="AO44" s="585"/>
      <c r="AP44" s="585"/>
      <c r="AQ44" s="586">
        <f t="shared" ref="AQ44:AQ46" si="95">AO44+AP44</f>
        <v>0</v>
      </c>
      <c r="AR44" s="587"/>
      <c r="AS44" s="581">
        <f t="shared" si="16"/>
        <v>0</v>
      </c>
      <c r="AT44" s="585"/>
      <c r="AU44" s="585"/>
      <c r="AV44" s="586">
        <f t="shared" ref="AV44:AV46" si="96">AT44+AU44</f>
        <v>0</v>
      </c>
      <c r="AW44" s="587"/>
      <c r="AX44" s="581">
        <f t="shared" si="18"/>
        <v>0</v>
      </c>
      <c r="AY44" s="585"/>
      <c r="AZ44" s="585"/>
      <c r="BA44" s="586">
        <f t="shared" ref="BA44:BA46" si="97">AY44+AZ44</f>
        <v>0</v>
      </c>
      <c r="BB44" s="575">
        <f t="shared" si="20"/>
        <v>0</v>
      </c>
      <c r="BC44" s="594"/>
      <c r="BD44" s="594"/>
    </row>
    <row r="45" spans="1:56">
      <c r="A45" s="582"/>
      <c r="B45" s="595" t="s">
        <v>1091</v>
      </c>
      <c r="C45" s="585"/>
      <c r="D45" s="585"/>
      <c r="E45" s="586">
        <f t="shared" si="87"/>
        <v>0</v>
      </c>
      <c r="F45" s="585"/>
      <c r="G45" s="585"/>
      <c r="H45" s="586">
        <f t="shared" si="88"/>
        <v>0</v>
      </c>
      <c r="I45" s="587"/>
      <c r="J45" s="581">
        <f t="shared" si="2"/>
        <v>0</v>
      </c>
      <c r="K45" s="585"/>
      <c r="L45" s="585"/>
      <c r="M45" s="586">
        <f t="shared" si="89"/>
        <v>0</v>
      </c>
      <c r="N45" s="587"/>
      <c r="O45" s="581">
        <f t="shared" si="4"/>
        <v>0</v>
      </c>
      <c r="P45" s="585"/>
      <c r="Q45" s="585"/>
      <c r="R45" s="586">
        <f t="shared" si="90"/>
        <v>0</v>
      </c>
      <c r="S45" s="587"/>
      <c r="T45" s="581">
        <f t="shared" si="6"/>
        <v>0</v>
      </c>
      <c r="U45" s="585"/>
      <c r="V45" s="585"/>
      <c r="W45" s="586">
        <f t="shared" si="91"/>
        <v>0</v>
      </c>
      <c r="X45" s="587"/>
      <c r="Y45" s="581">
        <f t="shared" si="8"/>
        <v>0</v>
      </c>
      <c r="Z45" s="585"/>
      <c r="AA45" s="585"/>
      <c r="AB45" s="586">
        <f t="shared" si="92"/>
        <v>0</v>
      </c>
      <c r="AC45" s="587"/>
      <c r="AD45" s="581">
        <f t="shared" si="10"/>
        <v>0</v>
      </c>
      <c r="AE45" s="585"/>
      <c r="AF45" s="585"/>
      <c r="AG45" s="586">
        <f t="shared" si="93"/>
        <v>0</v>
      </c>
      <c r="AH45" s="587"/>
      <c r="AI45" s="581">
        <f t="shared" si="12"/>
        <v>0</v>
      </c>
      <c r="AJ45" s="585"/>
      <c r="AK45" s="585"/>
      <c r="AL45" s="586">
        <f t="shared" si="94"/>
        <v>0</v>
      </c>
      <c r="AM45" s="587"/>
      <c r="AN45" s="581">
        <f t="shared" si="14"/>
        <v>0</v>
      </c>
      <c r="AO45" s="585"/>
      <c r="AP45" s="585"/>
      <c r="AQ45" s="586">
        <f t="shared" si="95"/>
        <v>0</v>
      </c>
      <c r="AR45" s="587"/>
      <c r="AS45" s="581">
        <f t="shared" si="16"/>
        <v>0</v>
      </c>
      <c r="AT45" s="585"/>
      <c r="AU45" s="585"/>
      <c r="AV45" s="586">
        <f t="shared" si="96"/>
        <v>0</v>
      </c>
      <c r="AW45" s="587"/>
      <c r="AX45" s="581">
        <f t="shared" si="18"/>
        <v>0</v>
      </c>
      <c r="AY45" s="585"/>
      <c r="AZ45" s="585"/>
      <c r="BA45" s="586">
        <f t="shared" si="97"/>
        <v>0</v>
      </c>
      <c r="BB45" s="575">
        <f t="shared" si="20"/>
        <v>0</v>
      </c>
      <c r="BC45" s="594"/>
      <c r="BD45" s="594"/>
    </row>
    <row r="46" spans="1:56">
      <c r="A46" s="582"/>
      <c r="B46" s="591" t="s">
        <v>1092</v>
      </c>
      <c r="C46" s="585"/>
      <c r="D46" s="585"/>
      <c r="E46" s="586">
        <f t="shared" si="87"/>
        <v>0</v>
      </c>
      <c r="F46" s="585"/>
      <c r="G46" s="585"/>
      <c r="H46" s="586">
        <f t="shared" si="88"/>
        <v>0</v>
      </c>
      <c r="I46" s="587"/>
      <c r="J46" s="581">
        <f t="shared" si="2"/>
        <v>0</v>
      </c>
      <c r="K46" s="585"/>
      <c r="L46" s="585"/>
      <c r="M46" s="586">
        <f t="shared" si="89"/>
        <v>0</v>
      </c>
      <c r="N46" s="587"/>
      <c r="O46" s="581">
        <f t="shared" si="4"/>
        <v>0</v>
      </c>
      <c r="P46" s="585"/>
      <c r="Q46" s="585"/>
      <c r="R46" s="586">
        <f t="shared" si="90"/>
        <v>0</v>
      </c>
      <c r="S46" s="587"/>
      <c r="T46" s="581">
        <f t="shared" si="6"/>
        <v>0</v>
      </c>
      <c r="U46" s="585"/>
      <c r="V46" s="585"/>
      <c r="W46" s="586">
        <f t="shared" si="91"/>
        <v>0</v>
      </c>
      <c r="X46" s="587"/>
      <c r="Y46" s="581">
        <f t="shared" si="8"/>
        <v>0</v>
      </c>
      <c r="Z46" s="585"/>
      <c r="AA46" s="585"/>
      <c r="AB46" s="586">
        <f t="shared" si="92"/>
        <v>0</v>
      </c>
      <c r="AC46" s="587"/>
      <c r="AD46" s="581">
        <f t="shared" si="10"/>
        <v>0</v>
      </c>
      <c r="AE46" s="585"/>
      <c r="AF46" s="585"/>
      <c r="AG46" s="586">
        <f t="shared" si="93"/>
        <v>0</v>
      </c>
      <c r="AH46" s="587"/>
      <c r="AI46" s="581">
        <f t="shared" si="12"/>
        <v>0</v>
      </c>
      <c r="AJ46" s="585"/>
      <c r="AK46" s="585"/>
      <c r="AL46" s="586">
        <f t="shared" si="94"/>
        <v>0</v>
      </c>
      <c r="AM46" s="587"/>
      <c r="AN46" s="581">
        <f t="shared" si="14"/>
        <v>0</v>
      </c>
      <c r="AO46" s="585"/>
      <c r="AP46" s="585"/>
      <c r="AQ46" s="586">
        <f t="shared" si="95"/>
        <v>0</v>
      </c>
      <c r="AR46" s="587"/>
      <c r="AS46" s="581">
        <f t="shared" si="16"/>
        <v>0</v>
      </c>
      <c r="AT46" s="585"/>
      <c r="AU46" s="585"/>
      <c r="AV46" s="586">
        <f t="shared" si="96"/>
        <v>0</v>
      </c>
      <c r="AW46" s="587"/>
      <c r="AX46" s="581">
        <f t="shared" si="18"/>
        <v>0</v>
      </c>
      <c r="AY46" s="585"/>
      <c r="AZ46" s="585"/>
      <c r="BA46" s="586">
        <f t="shared" si="97"/>
        <v>0</v>
      </c>
      <c r="BB46" s="575">
        <f t="shared" si="20"/>
        <v>0</v>
      </c>
      <c r="BC46" s="594"/>
      <c r="BD46" s="594"/>
    </row>
    <row r="47" spans="1:56">
      <c r="A47" s="582">
        <v>2732</v>
      </c>
      <c r="B47" s="583" t="s">
        <v>561</v>
      </c>
      <c r="C47" s="578"/>
      <c r="D47" s="578"/>
      <c r="E47" s="579">
        <f>E48+E49</f>
        <v>0</v>
      </c>
      <c r="F47" s="578"/>
      <c r="G47" s="578"/>
      <c r="H47" s="579">
        <f>H48+H49</f>
        <v>0</v>
      </c>
      <c r="I47" s="587"/>
      <c r="J47" s="581">
        <f t="shared" si="2"/>
        <v>0</v>
      </c>
      <c r="K47" s="578"/>
      <c r="L47" s="578"/>
      <c r="M47" s="579">
        <f>M48+M49</f>
        <v>0</v>
      </c>
      <c r="N47" s="587"/>
      <c r="O47" s="581">
        <f t="shared" si="4"/>
        <v>0</v>
      </c>
      <c r="P47" s="578"/>
      <c r="Q47" s="578"/>
      <c r="R47" s="579">
        <f>R48+R49</f>
        <v>0</v>
      </c>
      <c r="S47" s="587"/>
      <c r="T47" s="581">
        <f t="shared" si="6"/>
        <v>0</v>
      </c>
      <c r="U47" s="578"/>
      <c r="V47" s="578"/>
      <c r="W47" s="579">
        <f>W48+W49</f>
        <v>0</v>
      </c>
      <c r="X47" s="587"/>
      <c r="Y47" s="581">
        <f t="shared" si="8"/>
        <v>0</v>
      </c>
      <c r="Z47" s="578"/>
      <c r="AA47" s="578"/>
      <c r="AB47" s="579">
        <f>AB48+AB49</f>
        <v>0</v>
      </c>
      <c r="AC47" s="587"/>
      <c r="AD47" s="581">
        <f t="shared" si="10"/>
        <v>0</v>
      </c>
      <c r="AE47" s="578"/>
      <c r="AF47" s="578"/>
      <c r="AG47" s="579">
        <f>AG48+AG49</f>
        <v>0</v>
      </c>
      <c r="AH47" s="587"/>
      <c r="AI47" s="581">
        <f t="shared" si="12"/>
        <v>0</v>
      </c>
      <c r="AJ47" s="578"/>
      <c r="AK47" s="578"/>
      <c r="AL47" s="579">
        <f>AL48+AL49</f>
        <v>0</v>
      </c>
      <c r="AM47" s="587"/>
      <c r="AN47" s="581">
        <f t="shared" si="14"/>
        <v>0</v>
      </c>
      <c r="AO47" s="578"/>
      <c r="AP47" s="578"/>
      <c r="AQ47" s="579">
        <f>AQ48+AQ49</f>
        <v>0</v>
      </c>
      <c r="AR47" s="587"/>
      <c r="AS47" s="581">
        <f t="shared" si="16"/>
        <v>0</v>
      </c>
      <c r="AT47" s="578"/>
      <c r="AU47" s="578"/>
      <c r="AV47" s="579">
        <f>AV48+AV49</f>
        <v>0</v>
      </c>
      <c r="AW47" s="587"/>
      <c r="AX47" s="581">
        <f t="shared" si="18"/>
        <v>0</v>
      </c>
      <c r="AY47" s="578"/>
      <c r="AZ47" s="578"/>
      <c r="BA47" s="579">
        <f>BA48+BA49</f>
        <v>0</v>
      </c>
      <c r="BB47" s="575">
        <f t="shared" si="20"/>
        <v>0</v>
      </c>
      <c r="BC47" s="594"/>
      <c r="BD47" s="594"/>
    </row>
    <row r="48" spans="1:56">
      <c r="A48" s="582"/>
      <c r="B48" s="595" t="s">
        <v>1090</v>
      </c>
      <c r="C48" s="585"/>
      <c r="D48" s="585"/>
      <c r="E48" s="586">
        <f t="shared" ref="E48:E50" si="98">C48+D48</f>
        <v>0</v>
      </c>
      <c r="F48" s="585"/>
      <c r="G48" s="585"/>
      <c r="H48" s="586">
        <f t="shared" ref="H48:H50" si="99">F48+G48</f>
        <v>0</v>
      </c>
      <c r="I48" s="587"/>
      <c r="J48" s="581">
        <f t="shared" si="2"/>
        <v>0</v>
      </c>
      <c r="K48" s="585"/>
      <c r="L48" s="585"/>
      <c r="M48" s="586">
        <f t="shared" ref="M48:M50" si="100">K48+L48</f>
        <v>0</v>
      </c>
      <c r="N48" s="587"/>
      <c r="O48" s="581">
        <f t="shared" si="4"/>
        <v>0</v>
      </c>
      <c r="P48" s="585"/>
      <c r="Q48" s="585"/>
      <c r="R48" s="586">
        <f t="shared" ref="R48:R50" si="101">P48+Q48</f>
        <v>0</v>
      </c>
      <c r="S48" s="587"/>
      <c r="T48" s="581">
        <f t="shared" si="6"/>
        <v>0</v>
      </c>
      <c r="U48" s="585"/>
      <c r="V48" s="585"/>
      <c r="W48" s="586">
        <f t="shared" ref="W48:W50" si="102">U48+V48</f>
        <v>0</v>
      </c>
      <c r="X48" s="587"/>
      <c r="Y48" s="581">
        <f t="shared" si="8"/>
        <v>0</v>
      </c>
      <c r="Z48" s="585"/>
      <c r="AA48" s="585"/>
      <c r="AB48" s="586">
        <f t="shared" ref="AB48:AB50" si="103">Z48+AA48</f>
        <v>0</v>
      </c>
      <c r="AC48" s="587"/>
      <c r="AD48" s="581">
        <f t="shared" si="10"/>
        <v>0</v>
      </c>
      <c r="AE48" s="585"/>
      <c r="AF48" s="585"/>
      <c r="AG48" s="586">
        <f t="shared" ref="AG48:AG50" si="104">AE48+AF48</f>
        <v>0</v>
      </c>
      <c r="AH48" s="587"/>
      <c r="AI48" s="581">
        <f t="shared" si="12"/>
        <v>0</v>
      </c>
      <c r="AJ48" s="585"/>
      <c r="AK48" s="585"/>
      <c r="AL48" s="586">
        <f t="shared" ref="AL48:AL50" si="105">AJ48+AK48</f>
        <v>0</v>
      </c>
      <c r="AM48" s="587"/>
      <c r="AN48" s="581">
        <f t="shared" si="14"/>
        <v>0</v>
      </c>
      <c r="AO48" s="585"/>
      <c r="AP48" s="585"/>
      <c r="AQ48" s="586">
        <f t="shared" ref="AQ48:AQ50" si="106">AO48+AP48</f>
        <v>0</v>
      </c>
      <c r="AR48" s="587"/>
      <c r="AS48" s="581">
        <f t="shared" si="16"/>
        <v>0</v>
      </c>
      <c r="AT48" s="585"/>
      <c r="AU48" s="585"/>
      <c r="AV48" s="586">
        <f t="shared" ref="AV48:AV50" si="107">AT48+AU48</f>
        <v>0</v>
      </c>
      <c r="AW48" s="587"/>
      <c r="AX48" s="581">
        <f t="shared" si="18"/>
        <v>0</v>
      </c>
      <c r="AY48" s="585"/>
      <c r="AZ48" s="585"/>
      <c r="BA48" s="586">
        <f t="shared" ref="BA48:BA50" si="108">AY48+AZ48</f>
        <v>0</v>
      </c>
      <c r="BB48" s="575">
        <f t="shared" si="20"/>
        <v>0</v>
      </c>
      <c r="BC48" s="594"/>
      <c r="BD48" s="594"/>
    </row>
    <row r="49" spans="1:56">
      <c r="A49" s="582"/>
      <c r="B49" s="595" t="s">
        <v>1091</v>
      </c>
      <c r="C49" s="585"/>
      <c r="D49" s="585"/>
      <c r="E49" s="586">
        <f t="shared" si="98"/>
        <v>0</v>
      </c>
      <c r="F49" s="585"/>
      <c r="G49" s="585"/>
      <c r="H49" s="586">
        <f t="shared" si="99"/>
        <v>0</v>
      </c>
      <c r="I49" s="587"/>
      <c r="J49" s="581">
        <f t="shared" si="2"/>
        <v>0</v>
      </c>
      <c r="K49" s="585"/>
      <c r="L49" s="585"/>
      <c r="M49" s="586">
        <f t="shared" si="100"/>
        <v>0</v>
      </c>
      <c r="N49" s="587"/>
      <c r="O49" s="581">
        <f t="shared" si="4"/>
        <v>0</v>
      </c>
      <c r="P49" s="585"/>
      <c r="Q49" s="585"/>
      <c r="R49" s="586">
        <f t="shared" si="101"/>
        <v>0</v>
      </c>
      <c r="S49" s="587"/>
      <c r="T49" s="581">
        <f t="shared" si="6"/>
        <v>0</v>
      </c>
      <c r="U49" s="585"/>
      <c r="V49" s="585"/>
      <c r="W49" s="586">
        <f t="shared" si="102"/>
        <v>0</v>
      </c>
      <c r="X49" s="587"/>
      <c r="Y49" s="581">
        <f t="shared" si="8"/>
        <v>0</v>
      </c>
      <c r="Z49" s="585"/>
      <c r="AA49" s="585"/>
      <c r="AB49" s="586">
        <f t="shared" si="103"/>
        <v>0</v>
      </c>
      <c r="AC49" s="587"/>
      <c r="AD49" s="581">
        <f t="shared" si="10"/>
        <v>0</v>
      </c>
      <c r="AE49" s="585"/>
      <c r="AF49" s="585"/>
      <c r="AG49" s="586">
        <f t="shared" si="104"/>
        <v>0</v>
      </c>
      <c r="AH49" s="587"/>
      <c r="AI49" s="581">
        <f t="shared" si="12"/>
        <v>0</v>
      </c>
      <c r="AJ49" s="585"/>
      <c r="AK49" s="585"/>
      <c r="AL49" s="586">
        <f t="shared" si="105"/>
        <v>0</v>
      </c>
      <c r="AM49" s="587"/>
      <c r="AN49" s="581">
        <f t="shared" si="14"/>
        <v>0</v>
      </c>
      <c r="AO49" s="585"/>
      <c r="AP49" s="585"/>
      <c r="AQ49" s="586">
        <f t="shared" si="106"/>
        <v>0</v>
      </c>
      <c r="AR49" s="587"/>
      <c r="AS49" s="581">
        <f t="shared" si="16"/>
        <v>0</v>
      </c>
      <c r="AT49" s="585"/>
      <c r="AU49" s="585"/>
      <c r="AV49" s="586">
        <f t="shared" si="107"/>
        <v>0</v>
      </c>
      <c r="AW49" s="587"/>
      <c r="AX49" s="581">
        <f t="shared" si="18"/>
        <v>0</v>
      </c>
      <c r="AY49" s="585"/>
      <c r="AZ49" s="585"/>
      <c r="BA49" s="586">
        <f t="shared" si="108"/>
        <v>0</v>
      </c>
      <c r="BB49" s="575">
        <f t="shared" si="20"/>
        <v>0</v>
      </c>
      <c r="BC49" s="594"/>
      <c r="BD49" s="594"/>
    </row>
    <row r="50" spans="1:56">
      <c r="A50" s="582"/>
      <c r="B50" s="591" t="s">
        <v>1092</v>
      </c>
      <c r="C50" s="585"/>
      <c r="D50" s="585"/>
      <c r="E50" s="586">
        <f t="shared" si="98"/>
        <v>0</v>
      </c>
      <c r="F50" s="585"/>
      <c r="G50" s="585"/>
      <c r="H50" s="586">
        <f t="shared" si="99"/>
        <v>0</v>
      </c>
      <c r="I50" s="587"/>
      <c r="J50" s="581">
        <f t="shared" si="2"/>
        <v>0</v>
      </c>
      <c r="K50" s="585"/>
      <c r="L50" s="585"/>
      <c r="M50" s="586">
        <f t="shared" si="100"/>
        <v>0</v>
      </c>
      <c r="N50" s="587"/>
      <c r="O50" s="581">
        <f t="shared" si="4"/>
        <v>0</v>
      </c>
      <c r="P50" s="585"/>
      <c r="Q50" s="585"/>
      <c r="R50" s="586">
        <f t="shared" si="101"/>
        <v>0</v>
      </c>
      <c r="S50" s="587"/>
      <c r="T50" s="581">
        <f t="shared" si="6"/>
        <v>0</v>
      </c>
      <c r="U50" s="585"/>
      <c r="V50" s="585"/>
      <c r="W50" s="586">
        <f t="shared" si="102"/>
        <v>0</v>
      </c>
      <c r="X50" s="587"/>
      <c r="Y50" s="581">
        <f t="shared" si="8"/>
        <v>0</v>
      </c>
      <c r="Z50" s="585"/>
      <c r="AA50" s="585"/>
      <c r="AB50" s="586">
        <f t="shared" si="103"/>
        <v>0</v>
      </c>
      <c r="AC50" s="587"/>
      <c r="AD50" s="581">
        <f t="shared" si="10"/>
        <v>0</v>
      </c>
      <c r="AE50" s="585"/>
      <c r="AF50" s="585"/>
      <c r="AG50" s="586">
        <f t="shared" si="104"/>
        <v>0</v>
      </c>
      <c r="AH50" s="587"/>
      <c r="AI50" s="581">
        <f t="shared" si="12"/>
        <v>0</v>
      </c>
      <c r="AJ50" s="585"/>
      <c r="AK50" s="585"/>
      <c r="AL50" s="586">
        <f t="shared" si="105"/>
        <v>0</v>
      </c>
      <c r="AM50" s="587"/>
      <c r="AN50" s="581">
        <f t="shared" si="14"/>
        <v>0</v>
      </c>
      <c r="AO50" s="585"/>
      <c r="AP50" s="585"/>
      <c r="AQ50" s="586">
        <f t="shared" si="106"/>
        <v>0</v>
      </c>
      <c r="AR50" s="587"/>
      <c r="AS50" s="581">
        <f t="shared" si="16"/>
        <v>0</v>
      </c>
      <c r="AT50" s="585"/>
      <c r="AU50" s="585"/>
      <c r="AV50" s="586">
        <f t="shared" si="107"/>
        <v>0</v>
      </c>
      <c r="AW50" s="587"/>
      <c r="AX50" s="581">
        <f t="shared" si="18"/>
        <v>0</v>
      </c>
      <c r="AY50" s="585"/>
      <c r="AZ50" s="585"/>
      <c r="BA50" s="586">
        <f t="shared" si="108"/>
        <v>0</v>
      </c>
      <c r="BB50" s="575">
        <f t="shared" si="20"/>
        <v>0</v>
      </c>
      <c r="BC50" s="594"/>
      <c r="BD50" s="594"/>
    </row>
    <row r="51" spans="1:56">
      <c r="A51" s="582">
        <v>2733</v>
      </c>
      <c r="B51" s="583" t="s">
        <v>562</v>
      </c>
      <c r="C51" s="578"/>
      <c r="D51" s="578"/>
      <c r="E51" s="579">
        <f>E52+E53</f>
        <v>0</v>
      </c>
      <c r="F51" s="578"/>
      <c r="G51" s="578"/>
      <c r="H51" s="579">
        <f>H52+H53</f>
        <v>0</v>
      </c>
      <c r="I51" s="587"/>
      <c r="J51" s="581">
        <f t="shared" si="2"/>
        <v>0</v>
      </c>
      <c r="K51" s="578"/>
      <c r="L51" s="578"/>
      <c r="M51" s="579">
        <f>M52+M53</f>
        <v>0</v>
      </c>
      <c r="N51" s="587"/>
      <c r="O51" s="581">
        <f t="shared" si="4"/>
        <v>0</v>
      </c>
      <c r="P51" s="578"/>
      <c r="Q51" s="578"/>
      <c r="R51" s="579">
        <f>R52+R53</f>
        <v>0</v>
      </c>
      <c r="S51" s="587"/>
      <c r="T51" s="581">
        <f t="shared" si="6"/>
        <v>0</v>
      </c>
      <c r="U51" s="578"/>
      <c r="V51" s="578"/>
      <c r="W51" s="579">
        <f>W52+W53</f>
        <v>0</v>
      </c>
      <c r="X51" s="587"/>
      <c r="Y51" s="581">
        <f t="shared" si="8"/>
        <v>0</v>
      </c>
      <c r="Z51" s="578"/>
      <c r="AA51" s="578"/>
      <c r="AB51" s="579">
        <f>AB52+AB53</f>
        <v>0</v>
      </c>
      <c r="AC51" s="587"/>
      <c r="AD51" s="581">
        <f t="shared" si="10"/>
        <v>0</v>
      </c>
      <c r="AE51" s="578"/>
      <c r="AF51" s="578"/>
      <c r="AG51" s="579">
        <f>AG52+AG53</f>
        <v>0</v>
      </c>
      <c r="AH51" s="587"/>
      <c r="AI51" s="581">
        <f t="shared" si="12"/>
        <v>0</v>
      </c>
      <c r="AJ51" s="578"/>
      <c r="AK51" s="578"/>
      <c r="AL51" s="579">
        <f>AL52+AL53</f>
        <v>0</v>
      </c>
      <c r="AM51" s="587"/>
      <c r="AN51" s="581">
        <f t="shared" si="14"/>
        <v>0</v>
      </c>
      <c r="AO51" s="578"/>
      <c r="AP51" s="578"/>
      <c r="AQ51" s="579">
        <f>AQ52+AQ53</f>
        <v>0</v>
      </c>
      <c r="AR51" s="587"/>
      <c r="AS51" s="581">
        <f t="shared" si="16"/>
        <v>0</v>
      </c>
      <c r="AT51" s="578"/>
      <c r="AU51" s="578"/>
      <c r="AV51" s="579">
        <f>AV52+AV53</f>
        <v>0</v>
      </c>
      <c r="AW51" s="587"/>
      <c r="AX51" s="581">
        <f t="shared" si="18"/>
        <v>0</v>
      </c>
      <c r="AY51" s="578"/>
      <c r="AZ51" s="578"/>
      <c r="BA51" s="579">
        <f>BA52+BA53</f>
        <v>0</v>
      </c>
      <c r="BB51" s="575">
        <f t="shared" si="20"/>
        <v>0</v>
      </c>
      <c r="BC51" s="594"/>
      <c r="BD51" s="594"/>
    </row>
    <row r="52" spans="1:56">
      <c r="A52" s="582"/>
      <c r="B52" s="595" t="s">
        <v>1090</v>
      </c>
      <c r="C52" s="585"/>
      <c r="D52" s="585"/>
      <c r="E52" s="586">
        <f t="shared" ref="E52:E54" si="109">C52+D52</f>
        <v>0</v>
      </c>
      <c r="F52" s="585"/>
      <c r="G52" s="585"/>
      <c r="H52" s="586">
        <f t="shared" ref="H52:H54" si="110">F52+G52</f>
        <v>0</v>
      </c>
      <c r="I52" s="587"/>
      <c r="J52" s="581">
        <f t="shared" si="2"/>
        <v>0</v>
      </c>
      <c r="K52" s="585"/>
      <c r="L52" s="585"/>
      <c r="M52" s="586">
        <f t="shared" ref="M52:M54" si="111">K52+L52</f>
        <v>0</v>
      </c>
      <c r="N52" s="587"/>
      <c r="O52" s="581">
        <f t="shared" si="4"/>
        <v>0</v>
      </c>
      <c r="P52" s="585"/>
      <c r="Q52" s="585"/>
      <c r="R52" s="586">
        <f t="shared" ref="R52:R54" si="112">P52+Q52</f>
        <v>0</v>
      </c>
      <c r="S52" s="587"/>
      <c r="T52" s="581">
        <f t="shared" si="6"/>
        <v>0</v>
      </c>
      <c r="U52" s="585"/>
      <c r="V52" s="585"/>
      <c r="W52" s="586">
        <f t="shared" ref="W52:W54" si="113">U52+V52</f>
        <v>0</v>
      </c>
      <c r="X52" s="587"/>
      <c r="Y52" s="581">
        <f t="shared" si="8"/>
        <v>0</v>
      </c>
      <c r="Z52" s="585"/>
      <c r="AA52" s="585"/>
      <c r="AB52" s="586">
        <f t="shared" ref="AB52:AB54" si="114">Z52+AA52</f>
        <v>0</v>
      </c>
      <c r="AC52" s="587"/>
      <c r="AD52" s="581">
        <f t="shared" si="10"/>
        <v>0</v>
      </c>
      <c r="AE52" s="585"/>
      <c r="AF52" s="585"/>
      <c r="AG52" s="586">
        <f t="shared" ref="AG52:AG54" si="115">AE52+AF52</f>
        <v>0</v>
      </c>
      <c r="AH52" s="587"/>
      <c r="AI52" s="581">
        <f t="shared" si="12"/>
        <v>0</v>
      </c>
      <c r="AJ52" s="585"/>
      <c r="AK52" s="585"/>
      <c r="AL52" s="586">
        <f t="shared" ref="AL52:AL54" si="116">AJ52+AK52</f>
        <v>0</v>
      </c>
      <c r="AM52" s="587"/>
      <c r="AN52" s="581">
        <f t="shared" si="14"/>
        <v>0</v>
      </c>
      <c r="AO52" s="585"/>
      <c r="AP52" s="585"/>
      <c r="AQ52" s="586">
        <f t="shared" ref="AQ52:AQ54" si="117">AO52+AP52</f>
        <v>0</v>
      </c>
      <c r="AR52" s="587"/>
      <c r="AS52" s="581">
        <f t="shared" si="16"/>
        <v>0</v>
      </c>
      <c r="AT52" s="585"/>
      <c r="AU52" s="585"/>
      <c r="AV52" s="586">
        <f t="shared" ref="AV52:AV54" si="118">AT52+AU52</f>
        <v>0</v>
      </c>
      <c r="AW52" s="587"/>
      <c r="AX52" s="581">
        <f t="shared" si="18"/>
        <v>0</v>
      </c>
      <c r="AY52" s="585"/>
      <c r="AZ52" s="585"/>
      <c r="BA52" s="586">
        <f t="shared" ref="BA52:BA54" si="119">AY52+AZ52</f>
        <v>0</v>
      </c>
      <c r="BB52" s="575">
        <f t="shared" si="20"/>
        <v>0</v>
      </c>
      <c r="BC52" s="594"/>
      <c r="BD52" s="594"/>
    </row>
    <row r="53" spans="1:56">
      <c r="A53" s="582"/>
      <c r="B53" s="595" t="s">
        <v>1091</v>
      </c>
      <c r="C53" s="585"/>
      <c r="D53" s="585"/>
      <c r="E53" s="586">
        <f t="shared" si="109"/>
        <v>0</v>
      </c>
      <c r="F53" s="585"/>
      <c r="G53" s="585"/>
      <c r="H53" s="586">
        <f t="shared" si="110"/>
        <v>0</v>
      </c>
      <c r="I53" s="587"/>
      <c r="J53" s="581">
        <f t="shared" si="2"/>
        <v>0</v>
      </c>
      <c r="K53" s="585"/>
      <c r="L53" s="585"/>
      <c r="M53" s="586">
        <f t="shared" si="111"/>
        <v>0</v>
      </c>
      <c r="N53" s="587"/>
      <c r="O53" s="581">
        <f t="shared" si="4"/>
        <v>0</v>
      </c>
      <c r="P53" s="585"/>
      <c r="Q53" s="585"/>
      <c r="R53" s="586">
        <f t="shared" si="112"/>
        <v>0</v>
      </c>
      <c r="S53" s="587"/>
      <c r="T53" s="581">
        <f t="shared" si="6"/>
        <v>0</v>
      </c>
      <c r="U53" s="585"/>
      <c r="V53" s="585"/>
      <c r="W53" s="586">
        <f t="shared" si="113"/>
        <v>0</v>
      </c>
      <c r="X53" s="587"/>
      <c r="Y53" s="581">
        <f t="shared" si="8"/>
        <v>0</v>
      </c>
      <c r="Z53" s="585"/>
      <c r="AA53" s="585"/>
      <c r="AB53" s="586">
        <f t="shared" si="114"/>
        <v>0</v>
      </c>
      <c r="AC53" s="587"/>
      <c r="AD53" s="581">
        <f t="shared" si="10"/>
        <v>0</v>
      </c>
      <c r="AE53" s="585"/>
      <c r="AF53" s="585"/>
      <c r="AG53" s="586">
        <f t="shared" si="115"/>
        <v>0</v>
      </c>
      <c r="AH53" s="587"/>
      <c r="AI53" s="581">
        <f t="shared" si="12"/>
        <v>0</v>
      </c>
      <c r="AJ53" s="585"/>
      <c r="AK53" s="585"/>
      <c r="AL53" s="586">
        <f t="shared" si="116"/>
        <v>0</v>
      </c>
      <c r="AM53" s="587"/>
      <c r="AN53" s="581">
        <f t="shared" si="14"/>
        <v>0</v>
      </c>
      <c r="AO53" s="585"/>
      <c r="AP53" s="585"/>
      <c r="AQ53" s="586">
        <f t="shared" si="117"/>
        <v>0</v>
      </c>
      <c r="AR53" s="587"/>
      <c r="AS53" s="581">
        <f t="shared" si="16"/>
        <v>0</v>
      </c>
      <c r="AT53" s="585"/>
      <c r="AU53" s="585"/>
      <c r="AV53" s="586">
        <f t="shared" si="118"/>
        <v>0</v>
      </c>
      <c r="AW53" s="587"/>
      <c r="AX53" s="581">
        <f t="shared" si="18"/>
        <v>0</v>
      </c>
      <c r="AY53" s="585"/>
      <c r="AZ53" s="585"/>
      <c r="BA53" s="586">
        <f t="shared" si="119"/>
        <v>0</v>
      </c>
      <c r="BB53" s="575">
        <f t="shared" si="20"/>
        <v>0</v>
      </c>
      <c r="BC53" s="594"/>
      <c r="BD53" s="594"/>
    </row>
    <row r="54" spans="1:56">
      <c r="A54" s="582"/>
      <c r="B54" s="591" t="s">
        <v>1092</v>
      </c>
      <c r="C54" s="585"/>
      <c r="D54" s="585"/>
      <c r="E54" s="586">
        <f t="shared" si="109"/>
        <v>0</v>
      </c>
      <c r="F54" s="585"/>
      <c r="G54" s="585"/>
      <c r="H54" s="586">
        <f t="shared" si="110"/>
        <v>0</v>
      </c>
      <c r="I54" s="587"/>
      <c r="J54" s="581">
        <f t="shared" si="2"/>
        <v>0</v>
      </c>
      <c r="K54" s="585"/>
      <c r="L54" s="585"/>
      <c r="M54" s="586">
        <f t="shared" si="111"/>
        <v>0</v>
      </c>
      <c r="N54" s="587"/>
      <c r="O54" s="581">
        <f t="shared" si="4"/>
        <v>0</v>
      </c>
      <c r="P54" s="585"/>
      <c r="Q54" s="585"/>
      <c r="R54" s="586">
        <f t="shared" si="112"/>
        <v>0</v>
      </c>
      <c r="S54" s="587"/>
      <c r="T54" s="581">
        <f t="shared" si="6"/>
        <v>0</v>
      </c>
      <c r="U54" s="585"/>
      <c r="V54" s="585"/>
      <c r="W54" s="586">
        <f t="shared" si="113"/>
        <v>0</v>
      </c>
      <c r="X54" s="587"/>
      <c r="Y54" s="581">
        <f t="shared" si="8"/>
        <v>0</v>
      </c>
      <c r="Z54" s="585"/>
      <c r="AA54" s="585"/>
      <c r="AB54" s="586">
        <f t="shared" si="114"/>
        <v>0</v>
      </c>
      <c r="AC54" s="587"/>
      <c r="AD54" s="581">
        <f t="shared" si="10"/>
        <v>0</v>
      </c>
      <c r="AE54" s="585"/>
      <c r="AF54" s="585"/>
      <c r="AG54" s="586">
        <f t="shared" si="115"/>
        <v>0</v>
      </c>
      <c r="AH54" s="587"/>
      <c r="AI54" s="581">
        <f t="shared" si="12"/>
        <v>0</v>
      </c>
      <c r="AJ54" s="585"/>
      <c r="AK54" s="585"/>
      <c r="AL54" s="586">
        <f t="shared" si="116"/>
        <v>0</v>
      </c>
      <c r="AM54" s="587"/>
      <c r="AN54" s="581">
        <f t="shared" si="14"/>
        <v>0</v>
      </c>
      <c r="AO54" s="585"/>
      <c r="AP54" s="585"/>
      <c r="AQ54" s="586">
        <f t="shared" si="117"/>
        <v>0</v>
      </c>
      <c r="AR54" s="587"/>
      <c r="AS54" s="581">
        <f t="shared" si="16"/>
        <v>0</v>
      </c>
      <c r="AT54" s="585"/>
      <c r="AU54" s="585"/>
      <c r="AV54" s="586">
        <f t="shared" si="118"/>
        <v>0</v>
      </c>
      <c r="AW54" s="587"/>
      <c r="AX54" s="581">
        <f t="shared" si="18"/>
        <v>0</v>
      </c>
      <c r="AY54" s="585"/>
      <c r="AZ54" s="585"/>
      <c r="BA54" s="586">
        <f t="shared" si="119"/>
        <v>0</v>
      </c>
      <c r="BB54" s="575">
        <f t="shared" si="20"/>
        <v>0</v>
      </c>
      <c r="BC54" s="594"/>
      <c r="BD54" s="594"/>
    </row>
    <row r="55" spans="1:56">
      <c r="A55" s="582">
        <v>2734</v>
      </c>
      <c r="B55" s="583" t="s">
        <v>1094</v>
      </c>
      <c r="C55" s="578"/>
      <c r="D55" s="578"/>
      <c r="E55" s="579">
        <f>E56+E57</f>
        <v>0</v>
      </c>
      <c r="F55" s="578"/>
      <c r="G55" s="578"/>
      <c r="H55" s="579">
        <f>H56+H57</f>
        <v>0</v>
      </c>
      <c r="I55" s="587"/>
      <c r="J55" s="581">
        <f t="shared" si="2"/>
        <v>0</v>
      </c>
      <c r="K55" s="578"/>
      <c r="L55" s="578"/>
      <c r="M55" s="579">
        <f>M56+M57</f>
        <v>0</v>
      </c>
      <c r="N55" s="587"/>
      <c r="O55" s="581">
        <f t="shared" si="4"/>
        <v>0</v>
      </c>
      <c r="P55" s="578"/>
      <c r="Q55" s="578"/>
      <c r="R55" s="579">
        <f>R56+R57</f>
        <v>0</v>
      </c>
      <c r="S55" s="587"/>
      <c r="T55" s="581">
        <f t="shared" si="6"/>
        <v>0</v>
      </c>
      <c r="U55" s="578"/>
      <c r="V55" s="578"/>
      <c r="W55" s="579">
        <f>W56+W57</f>
        <v>0</v>
      </c>
      <c r="X55" s="587"/>
      <c r="Y55" s="581">
        <f t="shared" si="8"/>
        <v>0</v>
      </c>
      <c r="Z55" s="578"/>
      <c r="AA55" s="578"/>
      <c r="AB55" s="579">
        <f>AB56+AB57</f>
        <v>0</v>
      </c>
      <c r="AC55" s="587"/>
      <c r="AD55" s="581">
        <f t="shared" si="10"/>
        <v>0</v>
      </c>
      <c r="AE55" s="578"/>
      <c r="AF55" s="578"/>
      <c r="AG55" s="579">
        <f>AG56+AG57</f>
        <v>0</v>
      </c>
      <c r="AH55" s="587"/>
      <c r="AI55" s="581">
        <f t="shared" si="12"/>
        <v>0</v>
      </c>
      <c r="AJ55" s="578"/>
      <c r="AK55" s="578"/>
      <c r="AL55" s="579">
        <f>AL56+AL57</f>
        <v>0</v>
      </c>
      <c r="AM55" s="587"/>
      <c r="AN55" s="581">
        <f t="shared" si="14"/>
        <v>0</v>
      </c>
      <c r="AO55" s="578"/>
      <c r="AP55" s="578"/>
      <c r="AQ55" s="579">
        <f>AQ56+AQ57</f>
        <v>0</v>
      </c>
      <c r="AR55" s="587"/>
      <c r="AS55" s="581">
        <f t="shared" si="16"/>
        <v>0</v>
      </c>
      <c r="AT55" s="578"/>
      <c r="AU55" s="578"/>
      <c r="AV55" s="579">
        <f>AV56+AV57</f>
        <v>0</v>
      </c>
      <c r="AW55" s="587"/>
      <c r="AX55" s="581">
        <f t="shared" si="18"/>
        <v>0</v>
      </c>
      <c r="AY55" s="578"/>
      <c r="AZ55" s="578"/>
      <c r="BA55" s="579">
        <f>BA56+BA57</f>
        <v>0</v>
      </c>
      <c r="BB55" s="575">
        <f t="shared" si="20"/>
        <v>0</v>
      </c>
      <c r="BC55" s="594"/>
      <c r="BD55" s="594"/>
    </row>
    <row r="56" spans="1:56">
      <c r="A56" s="582"/>
      <c r="B56" s="595" t="s">
        <v>1090</v>
      </c>
      <c r="C56" s="585"/>
      <c r="D56" s="585"/>
      <c r="E56" s="586">
        <f t="shared" ref="E56:E58" si="120">C56+D56</f>
        <v>0</v>
      </c>
      <c r="F56" s="585"/>
      <c r="G56" s="585"/>
      <c r="H56" s="586">
        <f t="shared" ref="H56:H58" si="121">F56+G56</f>
        <v>0</v>
      </c>
      <c r="I56" s="587"/>
      <c r="J56" s="581">
        <f t="shared" si="2"/>
        <v>0</v>
      </c>
      <c r="K56" s="585"/>
      <c r="L56" s="585"/>
      <c r="M56" s="586">
        <f t="shared" ref="M56:M58" si="122">K56+L56</f>
        <v>0</v>
      </c>
      <c r="N56" s="587"/>
      <c r="O56" s="581">
        <f t="shared" si="4"/>
        <v>0</v>
      </c>
      <c r="P56" s="585"/>
      <c r="Q56" s="585"/>
      <c r="R56" s="586">
        <f t="shared" ref="R56:R58" si="123">P56+Q56</f>
        <v>0</v>
      </c>
      <c r="S56" s="587"/>
      <c r="T56" s="581">
        <f t="shared" si="6"/>
        <v>0</v>
      </c>
      <c r="U56" s="585"/>
      <c r="V56" s="585"/>
      <c r="W56" s="586">
        <f t="shared" ref="W56:W58" si="124">U56+V56</f>
        <v>0</v>
      </c>
      <c r="X56" s="587"/>
      <c r="Y56" s="581">
        <f t="shared" si="8"/>
        <v>0</v>
      </c>
      <c r="Z56" s="585"/>
      <c r="AA56" s="585"/>
      <c r="AB56" s="586">
        <f t="shared" ref="AB56:AB58" si="125">Z56+AA56</f>
        <v>0</v>
      </c>
      <c r="AC56" s="587"/>
      <c r="AD56" s="581">
        <f t="shared" si="10"/>
        <v>0</v>
      </c>
      <c r="AE56" s="585"/>
      <c r="AF56" s="585"/>
      <c r="AG56" s="586">
        <f t="shared" ref="AG56:AG58" si="126">AE56+AF56</f>
        <v>0</v>
      </c>
      <c r="AH56" s="587"/>
      <c r="AI56" s="581">
        <f t="shared" si="12"/>
        <v>0</v>
      </c>
      <c r="AJ56" s="585"/>
      <c r="AK56" s="585"/>
      <c r="AL56" s="586">
        <f t="shared" ref="AL56:AL58" si="127">AJ56+AK56</f>
        <v>0</v>
      </c>
      <c r="AM56" s="587"/>
      <c r="AN56" s="581">
        <f t="shared" si="14"/>
        <v>0</v>
      </c>
      <c r="AO56" s="585"/>
      <c r="AP56" s="585"/>
      <c r="AQ56" s="586">
        <f t="shared" ref="AQ56:AQ58" si="128">AO56+AP56</f>
        <v>0</v>
      </c>
      <c r="AR56" s="587"/>
      <c r="AS56" s="581">
        <f t="shared" si="16"/>
        <v>0</v>
      </c>
      <c r="AT56" s="585"/>
      <c r="AU56" s="585"/>
      <c r="AV56" s="586">
        <f t="shared" ref="AV56:AV58" si="129">AT56+AU56</f>
        <v>0</v>
      </c>
      <c r="AW56" s="587"/>
      <c r="AX56" s="581">
        <f t="shared" si="18"/>
        <v>0</v>
      </c>
      <c r="AY56" s="585"/>
      <c r="AZ56" s="585"/>
      <c r="BA56" s="586">
        <f t="shared" ref="BA56:BA58" si="130">AY56+AZ56</f>
        <v>0</v>
      </c>
      <c r="BB56" s="575">
        <f t="shared" si="20"/>
        <v>0</v>
      </c>
      <c r="BC56" s="594"/>
      <c r="BD56" s="594"/>
    </row>
    <row r="57" spans="1:56">
      <c r="A57" s="582"/>
      <c r="B57" s="595" t="s">
        <v>1091</v>
      </c>
      <c r="C57" s="585"/>
      <c r="D57" s="585"/>
      <c r="E57" s="586">
        <f t="shared" si="120"/>
        <v>0</v>
      </c>
      <c r="F57" s="585"/>
      <c r="G57" s="585"/>
      <c r="H57" s="586">
        <f t="shared" si="121"/>
        <v>0</v>
      </c>
      <c r="I57" s="587"/>
      <c r="J57" s="581">
        <f t="shared" si="2"/>
        <v>0</v>
      </c>
      <c r="K57" s="585"/>
      <c r="L57" s="585"/>
      <c r="M57" s="586">
        <f t="shared" si="122"/>
        <v>0</v>
      </c>
      <c r="N57" s="587"/>
      <c r="O57" s="581">
        <f t="shared" si="4"/>
        <v>0</v>
      </c>
      <c r="P57" s="585"/>
      <c r="Q57" s="585"/>
      <c r="R57" s="586">
        <f t="shared" si="123"/>
        <v>0</v>
      </c>
      <c r="S57" s="587"/>
      <c r="T57" s="581">
        <f t="shared" si="6"/>
        <v>0</v>
      </c>
      <c r="U57" s="585"/>
      <c r="V57" s="585"/>
      <c r="W57" s="586">
        <f t="shared" si="124"/>
        <v>0</v>
      </c>
      <c r="X57" s="587"/>
      <c r="Y57" s="581">
        <f t="shared" si="8"/>
        <v>0</v>
      </c>
      <c r="Z57" s="585"/>
      <c r="AA57" s="585"/>
      <c r="AB57" s="586">
        <f t="shared" si="125"/>
        <v>0</v>
      </c>
      <c r="AC57" s="587"/>
      <c r="AD57" s="581">
        <f t="shared" si="10"/>
        <v>0</v>
      </c>
      <c r="AE57" s="585"/>
      <c r="AF57" s="585"/>
      <c r="AG57" s="586">
        <f t="shared" si="126"/>
        <v>0</v>
      </c>
      <c r="AH57" s="587"/>
      <c r="AI57" s="581">
        <f t="shared" si="12"/>
        <v>0</v>
      </c>
      <c r="AJ57" s="585"/>
      <c r="AK57" s="585"/>
      <c r="AL57" s="586">
        <f t="shared" si="127"/>
        <v>0</v>
      </c>
      <c r="AM57" s="587"/>
      <c r="AN57" s="581">
        <f t="shared" si="14"/>
        <v>0</v>
      </c>
      <c r="AO57" s="585"/>
      <c r="AP57" s="585"/>
      <c r="AQ57" s="586">
        <f t="shared" si="128"/>
        <v>0</v>
      </c>
      <c r="AR57" s="587"/>
      <c r="AS57" s="581">
        <f t="shared" si="16"/>
        <v>0</v>
      </c>
      <c r="AT57" s="585"/>
      <c r="AU57" s="585"/>
      <c r="AV57" s="586">
        <f t="shared" si="129"/>
        <v>0</v>
      </c>
      <c r="AW57" s="587"/>
      <c r="AX57" s="581">
        <f t="shared" si="18"/>
        <v>0</v>
      </c>
      <c r="AY57" s="585"/>
      <c r="AZ57" s="585"/>
      <c r="BA57" s="586">
        <f t="shared" si="130"/>
        <v>0</v>
      </c>
      <c r="BB57" s="575">
        <f t="shared" si="20"/>
        <v>0</v>
      </c>
      <c r="BC57" s="594"/>
      <c r="BD57" s="594"/>
    </row>
    <row r="58" spans="1:56">
      <c r="A58" s="582"/>
      <c r="B58" s="591" t="s">
        <v>1092</v>
      </c>
      <c r="C58" s="585"/>
      <c r="D58" s="585"/>
      <c r="E58" s="586">
        <f t="shared" si="120"/>
        <v>0</v>
      </c>
      <c r="F58" s="585"/>
      <c r="G58" s="585"/>
      <c r="H58" s="586">
        <f t="shared" si="121"/>
        <v>0</v>
      </c>
      <c r="I58" s="587"/>
      <c r="J58" s="581">
        <f t="shared" si="2"/>
        <v>0</v>
      </c>
      <c r="K58" s="585"/>
      <c r="L58" s="585"/>
      <c r="M58" s="586">
        <f t="shared" si="122"/>
        <v>0</v>
      </c>
      <c r="N58" s="587"/>
      <c r="O58" s="581">
        <f t="shared" si="4"/>
        <v>0</v>
      </c>
      <c r="P58" s="585"/>
      <c r="Q58" s="585"/>
      <c r="R58" s="586">
        <f t="shared" si="123"/>
        <v>0</v>
      </c>
      <c r="S58" s="587"/>
      <c r="T58" s="581">
        <f t="shared" si="6"/>
        <v>0</v>
      </c>
      <c r="U58" s="585"/>
      <c r="V58" s="585"/>
      <c r="W58" s="586">
        <f t="shared" si="124"/>
        <v>0</v>
      </c>
      <c r="X58" s="587"/>
      <c r="Y58" s="581">
        <f t="shared" si="8"/>
        <v>0</v>
      </c>
      <c r="Z58" s="585"/>
      <c r="AA58" s="585"/>
      <c r="AB58" s="586">
        <f t="shared" si="125"/>
        <v>0</v>
      </c>
      <c r="AC58" s="587"/>
      <c r="AD58" s="581">
        <f t="shared" si="10"/>
        <v>0</v>
      </c>
      <c r="AE58" s="585"/>
      <c r="AF58" s="585"/>
      <c r="AG58" s="586">
        <f t="shared" si="126"/>
        <v>0</v>
      </c>
      <c r="AH58" s="587"/>
      <c r="AI58" s="581">
        <f t="shared" si="12"/>
        <v>0</v>
      </c>
      <c r="AJ58" s="585"/>
      <c r="AK58" s="585"/>
      <c r="AL58" s="586">
        <f t="shared" si="127"/>
        <v>0</v>
      </c>
      <c r="AM58" s="587"/>
      <c r="AN58" s="581">
        <f t="shared" si="14"/>
        <v>0</v>
      </c>
      <c r="AO58" s="585"/>
      <c r="AP58" s="585"/>
      <c r="AQ58" s="586">
        <f t="shared" si="128"/>
        <v>0</v>
      </c>
      <c r="AR58" s="587"/>
      <c r="AS58" s="581">
        <f t="shared" si="16"/>
        <v>0</v>
      </c>
      <c r="AT58" s="585"/>
      <c r="AU58" s="585"/>
      <c r="AV58" s="586">
        <f t="shared" si="129"/>
        <v>0</v>
      </c>
      <c r="AW58" s="587"/>
      <c r="AX58" s="581">
        <f t="shared" si="18"/>
        <v>0</v>
      </c>
      <c r="AY58" s="585"/>
      <c r="AZ58" s="585"/>
      <c r="BA58" s="586">
        <f t="shared" si="130"/>
        <v>0</v>
      </c>
      <c r="BB58" s="575">
        <f t="shared" si="20"/>
        <v>0</v>
      </c>
      <c r="BC58" s="594"/>
      <c r="BD58" s="594"/>
    </row>
    <row r="59" spans="1:56">
      <c r="A59" s="582">
        <v>2737</v>
      </c>
      <c r="B59" s="583" t="s">
        <v>564</v>
      </c>
      <c r="C59" s="578"/>
      <c r="D59" s="578"/>
      <c r="E59" s="579">
        <f>E60+E61</f>
        <v>0</v>
      </c>
      <c r="F59" s="578"/>
      <c r="G59" s="578"/>
      <c r="H59" s="579">
        <f>H60+H61</f>
        <v>0</v>
      </c>
      <c r="I59" s="587"/>
      <c r="J59" s="581">
        <f t="shared" si="2"/>
        <v>0</v>
      </c>
      <c r="K59" s="578"/>
      <c r="L59" s="578"/>
      <c r="M59" s="579">
        <f>M60+M61</f>
        <v>0</v>
      </c>
      <c r="N59" s="587"/>
      <c r="O59" s="581">
        <f t="shared" si="4"/>
        <v>0</v>
      </c>
      <c r="P59" s="578"/>
      <c r="Q59" s="578"/>
      <c r="R59" s="579">
        <f>R60+R61</f>
        <v>0</v>
      </c>
      <c r="S59" s="587"/>
      <c r="T59" s="581">
        <f t="shared" si="6"/>
        <v>0</v>
      </c>
      <c r="U59" s="578"/>
      <c r="V59" s="578"/>
      <c r="W59" s="579">
        <f>W60+W61</f>
        <v>0</v>
      </c>
      <c r="X59" s="587"/>
      <c r="Y59" s="581">
        <f t="shared" si="8"/>
        <v>0</v>
      </c>
      <c r="Z59" s="578"/>
      <c r="AA59" s="578"/>
      <c r="AB59" s="579">
        <f>AB60+AB61</f>
        <v>0</v>
      </c>
      <c r="AC59" s="587"/>
      <c r="AD59" s="581">
        <f t="shared" si="10"/>
        <v>0</v>
      </c>
      <c r="AE59" s="578"/>
      <c r="AF59" s="578"/>
      <c r="AG59" s="579">
        <f>AG60+AG61</f>
        <v>0</v>
      </c>
      <c r="AH59" s="587"/>
      <c r="AI59" s="581">
        <f t="shared" si="12"/>
        <v>0</v>
      </c>
      <c r="AJ59" s="578"/>
      <c r="AK59" s="578"/>
      <c r="AL59" s="579">
        <f>AL60+AL61</f>
        <v>0</v>
      </c>
      <c r="AM59" s="587"/>
      <c r="AN59" s="581">
        <f t="shared" si="14"/>
        <v>0</v>
      </c>
      <c r="AO59" s="578"/>
      <c r="AP59" s="578"/>
      <c r="AQ59" s="579">
        <f>AQ60+AQ61</f>
        <v>0</v>
      </c>
      <c r="AR59" s="587"/>
      <c r="AS59" s="581">
        <f t="shared" si="16"/>
        <v>0</v>
      </c>
      <c r="AT59" s="578"/>
      <c r="AU59" s="578"/>
      <c r="AV59" s="579">
        <f>AV60+AV61</f>
        <v>0</v>
      </c>
      <c r="AW59" s="587"/>
      <c r="AX59" s="581">
        <f t="shared" si="18"/>
        <v>0</v>
      </c>
      <c r="AY59" s="578"/>
      <c r="AZ59" s="578"/>
      <c r="BA59" s="579">
        <f>BA60+BA61</f>
        <v>0</v>
      </c>
      <c r="BB59" s="575">
        <f t="shared" si="20"/>
        <v>0</v>
      </c>
      <c r="BC59" s="594"/>
      <c r="BD59" s="594"/>
    </row>
    <row r="60" spans="1:56">
      <c r="A60" s="582"/>
      <c r="B60" s="595" t="s">
        <v>1090</v>
      </c>
      <c r="C60" s="585"/>
      <c r="D60" s="585"/>
      <c r="E60" s="586">
        <f t="shared" ref="E60:E62" si="131">C60+D60</f>
        <v>0</v>
      </c>
      <c r="F60" s="585"/>
      <c r="G60" s="585"/>
      <c r="H60" s="586">
        <f t="shared" ref="H60:H62" si="132">F60+G60</f>
        <v>0</v>
      </c>
      <c r="I60" s="587"/>
      <c r="J60" s="581">
        <f t="shared" si="2"/>
        <v>0</v>
      </c>
      <c r="K60" s="585"/>
      <c r="L60" s="585"/>
      <c r="M60" s="586">
        <f t="shared" ref="M60:M62" si="133">K60+L60</f>
        <v>0</v>
      </c>
      <c r="N60" s="587"/>
      <c r="O60" s="581">
        <f t="shared" si="4"/>
        <v>0</v>
      </c>
      <c r="P60" s="585"/>
      <c r="Q60" s="585"/>
      <c r="R60" s="586">
        <f t="shared" ref="R60:R62" si="134">P60+Q60</f>
        <v>0</v>
      </c>
      <c r="S60" s="587"/>
      <c r="T60" s="581">
        <f t="shared" si="6"/>
        <v>0</v>
      </c>
      <c r="U60" s="585"/>
      <c r="V60" s="585"/>
      <c r="W60" s="586">
        <f t="shared" ref="W60:W62" si="135">U60+V60</f>
        <v>0</v>
      </c>
      <c r="X60" s="587"/>
      <c r="Y60" s="581">
        <f t="shared" si="8"/>
        <v>0</v>
      </c>
      <c r="Z60" s="585"/>
      <c r="AA60" s="585"/>
      <c r="AB60" s="586">
        <f t="shared" ref="AB60:AB62" si="136">Z60+AA60</f>
        <v>0</v>
      </c>
      <c r="AC60" s="587"/>
      <c r="AD60" s="581">
        <f t="shared" si="10"/>
        <v>0</v>
      </c>
      <c r="AE60" s="585"/>
      <c r="AF60" s="585"/>
      <c r="AG60" s="586">
        <f t="shared" ref="AG60:AG62" si="137">AE60+AF60</f>
        <v>0</v>
      </c>
      <c r="AH60" s="587"/>
      <c r="AI60" s="581">
        <f t="shared" si="12"/>
        <v>0</v>
      </c>
      <c r="AJ60" s="585"/>
      <c r="AK60" s="585"/>
      <c r="AL60" s="586">
        <f t="shared" ref="AL60:AL62" si="138">AJ60+AK60</f>
        <v>0</v>
      </c>
      <c r="AM60" s="587"/>
      <c r="AN60" s="581">
        <f t="shared" si="14"/>
        <v>0</v>
      </c>
      <c r="AO60" s="585"/>
      <c r="AP60" s="585"/>
      <c r="AQ60" s="586">
        <f t="shared" ref="AQ60:AQ62" si="139">AO60+AP60</f>
        <v>0</v>
      </c>
      <c r="AR60" s="587"/>
      <c r="AS60" s="581">
        <f t="shared" si="16"/>
        <v>0</v>
      </c>
      <c r="AT60" s="585"/>
      <c r="AU60" s="585"/>
      <c r="AV60" s="586">
        <f t="shared" ref="AV60:AV62" si="140">AT60+AU60</f>
        <v>0</v>
      </c>
      <c r="AW60" s="587"/>
      <c r="AX60" s="581">
        <f t="shared" si="18"/>
        <v>0</v>
      </c>
      <c r="AY60" s="585"/>
      <c r="AZ60" s="585"/>
      <c r="BA60" s="586">
        <f t="shared" ref="BA60:BA62" si="141">AY60+AZ60</f>
        <v>0</v>
      </c>
      <c r="BB60" s="575">
        <f t="shared" si="20"/>
        <v>0</v>
      </c>
      <c r="BC60" s="594"/>
      <c r="BD60" s="594"/>
    </row>
    <row r="61" spans="1:56">
      <c r="A61" s="582"/>
      <c r="B61" s="595" t="s">
        <v>1091</v>
      </c>
      <c r="C61" s="585"/>
      <c r="D61" s="585"/>
      <c r="E61" s="586">
        <f t="shared" si="131"/>
        <v>0</v>
      </c>
      <c r="F61" s="585"/>
      <c r="G61" s="585"/>
      <c r="H61" s="586">
        <f t="shared" si="132"/>
        <v>0</v>
      </c>
      <c r="I61" s="587"/>
      <c r="J61" s="581">
        <f t="shared" si="2"/>
        <v>0</v>
      </c>
      <c r="K61" s="585"/>
      <c r="L61" s="585"/>
      <c r="M61" s="586">
        <f t="shared" si="133"/>
        <v>0</v>
      </c>
      <c r="N61" s="587"/>
      <c r="O61" s="581">
        <f t="shared" si="4"/>
        <v>0</v>
      </c>
      <c r="P61" s="585"/>
      <c r="Q61" s="585"/>
      <c r="R61" s="586">
        <f t="shared" si="134"/>
        <v>0</v>
      </c>
      <c r="S61" s="587"/>
      <c r="T61" s="581">
        <f t="shared" si="6"/>
        <v>0</v>
      </c>
      <c r="U61" s="585"/>
      <c r="V61" s="585"/>
      <c r="W61" s="586">
        <f t="shared" si="135"/>
        <v>0</v>
      </c>
      <c r="X61" s="587"/>
      <c r="Y61" s="581">
        <f t="shared" si="8"/>
        <v>0</v>
      </c>
      <c r="Z61" s="585"/>
      <c r="AA61" s="585"/>
      <c r="AB61" s="586">
        <f t="shared" si="136"/>
        <v>0</v>
      </c>
      <c r="AC61" s="587"/>
      <c r="AD61" s="581">
        <f t="shared" si="10"/>
        <v>0</v>
      </c>
      <c r="AE61" s="585"/>
      <c r="AF61" s="585"/>
      <c r="AG61" s="586">
        <f t="shared" si="137"/>
        <v>0</v>
      </c>
      <c r="AH61" s="587"/>
      <c r="AI61" s="581">
        <f t="shared" si="12"/>
        <v>0</v>
      </c>
      <c r="AJ61" s="585"/>
      <c r="AK61" s="585"/>
      <c r="AL61" s="586">
        <f t="shared" si="138"/>
        <v>0</v>
      </c>
      <c r="AM61" s="587"/>
      <c r="AN61" s="581">
        <f t="shared" si="14"/>
        <v>0</v>
      </c>
      <c r="AO61" s="585"/>
      <c r="AP61" s="585"/>
      <c r="AQ61" s="586">
        <f t="shared" si="139"/>
        <v>0</v>
      </c>
      <c r="AR61" s="587"/>
      <c r="AS61" s="581">
        <f t="shared" si="16"/>
        <v>0</v>
      </c>
      <c r="AT61" s="585"/>
      <c r="AU61" s="585"/>
      <c r="AV61" s="586">
        <f t="shared" si="140"/>
        <v>0</v>
      </c>
      <c r="AW61" s="587"/>
      <c r="AX61" s="581">
        <f t="shared" si="18"/>
        <v>0</v>
      </c>
      <c r="AY61" s="585"/>
      <c r="AZ61" s="585"/>
      <c r="BA61" s="586">
        <f t="shared" si="141"/>
        <v>0</v>
      </c>
      <c r="BB61" s="575">
        <f t="shared" si="20"/>
        <v>0</v>
      </c>
      <c r="BC61" s="594"/>
      <c r="BD61" s="594"/>
    </row>
    <row r="62" spans="1:56">
      <c r="A62" s="582"/>
      <c r="B62" s="591" t="s">
        <v>1092</v>
      </c>
      <c r="C62" s="585"/>
      <c r="D62" s="585"/>
      <c r="E62" s="586">
        <f t="shared" si="131"/>
        <v>0</v>
      </c>
      <c r="F62" s="585"/>
      <c r="G62" s="585"/>
      <c r="H62" s="586">
        <f t="shared" si="132"/>
        <v>0</v>
      </c>
      <c r="I62" s="587"/>
      <c r="J62" s="581">
        <f t="shared" si="2"/>
        <v>0</v>
      </c>
      <c r="K62" s="585"/>
      <c r="L62" s="585"/>
      <c r="M62" s="586">
        <f t="shared" si="133"/>
        <v>0</v>
      </c>
      <c r="N62" s="587"/>
      <c r="O62" s="581">
        <f t="shared" si="4"/>
        <v>0</v>
      </c>
      <c r="P62" s="585"/>
      <c r="Q62" s="585"/>
      <c r="R62" s="586">
        <f t="shared" si="134"/>
        <v>0</v>
      </c>
      <c r="S62" s="587"/>
      <c r="T62" s="581">
        <f t="shared" si="6"/>
        <v>0</v>
      </c>
      <c r="U62" s="585"/>
      <c r="V62" s="585"/>
      <c r="W62" s="586">
        <f t="shared" si="135"/>
        <v>0</v>
      </c>
      <c r="X62" s="587"/>
      <c r="Y62" s="581">
        <f t="shared" si="8"/>
        <v>0</v>
      </c>
      <c r="Z62" s="585"/>
      <c r="AA62" s="585"/>
      <c r="AB62" s="586">
        <f t="shared" si="136"/>
        <v>0</v>
      </c>
      <c r="AC62" s="587"/>
      <c r="AD62" s="581">
        <f t="shared" si="10"/>
        <v>0</v>
      </c>
      <c r="AE62" s="585"/>
      <c r="AF62" s="585"/>
      <c r="AG62" s="586">
        <f t="shared" si="137"/>
        <v>0</v>
      </c>
      <c r="AH62" s="587"/>
      <c r="AI62" s="581">
        <f t="shared" si="12"/>
        <v>0</v>
      </c>
      <c r="AJ62" s="585"/>
      <c r="AK62" s="585"/>
      <c r="AL62" s="586">
        <f t="shared" si="138"/>
        <v>0</v>
      </c>
      <c r="AM62" s="587"/>
      <c r="AN62" s="581">
        <f t="shared" si="14"/>
        <v>0</v>
      </c>
      <c r="AO62" s="585"/>
      <c r="AP62" s="585"/>
      <c r="AQ62" s="586">
        <f t="shared" si="139"/>
        <v>0</v>
      </c>
      <c r="AR62" s="587"/>
      <c r="AS62" s="581">
        <f t="shared" si="16"/>
        <v>0</v>
      </c>
      <c r="AT62" s="585"/>
      <c r="AU62" s="585"/>
      <c r="AV62" s="586">
        <f t="shared" si="140"/>
        <v>0</v>
      </c>
      <c r="AW62" s="587"/>
      <c r="AX62" s="581">
        <f t="shared" si="18"/>
        <v>0</v>
      </c>
      <c r="AY62" s="585"/>
      <c r="AZ62" s="585"/>
      <c r="BA62" s="586">
        <f t="shared" si="141"/>
        <v>0</v>
      </c>
      <c r="BB62" s="575">
        <f t="shared" si="20"/>
        <v>0</v>
      </c>
      <c r="BC62" s="594"/>
      <c r="BD62" s="594"/>
    </row>
    <row r="63" spans="1:56">
      <c r="A63" s="596">
        <v>274</v>
      </c>
      <c r="B63" s="597" t="s">
        <v>1095</v>
      </c>
      <c r="C63" s="578"/>
      <c r="D63" s="578"/>
      <c r="E63" s="579">
        <f>+E64+E85</f>
        <v>0</v>
      </c>
      <c r="F63" s="578"/>
      <c r="G63" s="578"/>
      <c r="H63" s="579">
        <f>+H64+H85</f>
        <v>0</v>
      </c>
      <c r="I63" s="587"/>
      <c r="J63" s="581">
        <f t="shared" si="2"/>
        <v>0</v>
      </c>
      <c r="K63" s="578"/>
      <c r="L63" s="578"/>
      <c r="M63" s="579">
        <f>+M64+M85</f>
        <v>0</v>
      </c>
      <c r="N63" s="587"/>
      <c r="O63" s="581">
        <f t="shared" si="4"/>
        <v>0</v>
      </c>
      <c r="P63" s="578"/>
      <c r="Q63" s="578"/>
      <c r="R63" s="579">
        <f>+R64+R85</f>
        <v>0</v>
      </c>
      <c r="S63" s="587"/>
      <c r="T63" s="581">
        <f t="shared" si="6"/>
        <v>0</v>
      </c>
      <c r="U63" s="578"/>
      <c r="V63" s="578"/>
      <c r="W63" s="579">
        <f>+W64+W85</f>
        <v>0</v>
      </c>
      <c r="X63" s="587"/>
      <c r="Y63" s="581">
        <f t="shared" si="8"/>
        <v>0</v>
      </c>
      <c r="Z63" s="578"/>
      <c r="AA63" s="578"/>
      <c r="AB63" s="579">
        <f>+AB64+AB85</f>
        <v>0</v>
      </c>
      <c r="AC63" s="587"/>
      <c r="AD63" s="581">
        <f t="shared" si="10"/>
        <v>0</v>
      </c>
      <c r="AE63" s="578"/>
      <c r="AF63" s="578"/>
      <c r="AG63" s="579">
        <f>+AG64+AG85</f>
        <v>0</v>
      </c>
      <c r="AH63" s="587"/>
      <c r="AI63" s="581">
        <f t="shared" si="12"/>
        <v>0</v>
      </c>
      <c r="AJ63" s="578"/>
      <c r="AK63" s="578"/>
      <c r="AL63" s="579">
        <f>+AL64+AL85</f>
        <v>0</v>
      </c>
      <c r="AM63" s="587"/>
      <c r="AN63" s="581">
        <f t="shared" si="14"/>
        <v>0</v>
      </c>
      <c r="AO63" s="578"/>
      <c r="AP63" s="578"/>
      <c r="AQ63" s="579">
        <f>+AQ64+AQ85</f>
        <v>0</v>
      </c>
      <c r="AR63" s="587"/>
      <c r="AS63" s="581">
        <f t="shared" si="16"/>
        <v>0</v>
      </c>
      <c r="AT63" s="578"/>
      <c r="AU63" s="578"/>
      <c r="AV63" s="579">
        <f>+AV64+AV85</f>
        <v>0</v>
      </c>
      <c r="AW63" s="587"/>
      <c r="AX63" s="581">
        <f t="shared" si="18"/>
        <v>0</v>
      </c>
      <c r="AY63" s="578"/>
      <c r="AZ63" s="578"/>
      <c r="BA63" s="579">
        <f>+BA64+BA85</f>
        <v>0</v>
      </c>
      <c r="BB63" s="575">
        <f t="shared" si="20"/>
        <v>0</v>
      </c>
      <c r="BC63" s="594"/>
      <c r="BD63" s="594"/>
    </row>
    <row r="64" spans="1:56">
      <c r="A64" s="598">
        <v>2741</v>
      </c>
      <c r="B64" s="599" t="s">
        <v>1096</v>
      </c>
      <c r="C64" s="578"/>
      <c r="D64" s="578"/>
      <c r="E64" s="579">
        <f>E65+E69+E73+E77+E81</f>
        <v>0</v>
      </c>
      <c r="F64" s="578"/>
      <c r="G64" s="578"/>
      <c r="H64" s="579">
        <f>H65+H69+H73+H77+H81</f>
        <v>0</v>
      </c>
      <c r="I64" s="587"/>
      <c r="J64" s="581">
        <f t="shared" si="2"/>
        <v>0</v>
      </c>
      <c r="K64" s="578"/>
      <c r="L64" s="578"/>
      <c r="M64" s="579">
        <f>M65+M69+M73+M77+M81</f>
        <v>0</v>
      </c>
      <c r="N64" s="587"/>
      <c r="O64" s="581">
        <f t="shared" si="4"/>
        <v>0</v>
      </c>
      <c r="P64" s="578"/>
      <c r="Q64" s="578"/>
      <c r="R64" s="579">
        <f>R65+R69+R73+R77+R81</f>
        <v>0</v>
      </c>
      <c r="S64" s="587"/>
      <c r="T64" s="581">
        <f t="shared" si="6"/>
        <v>0</v>
      </c>
      <c r="U64" s="578"/>
      <c r="V64" s="578"/>
      <c r="W64" s="579">
        <f>W65+W69+W73+W77+W81</f>
        <v>0</v>
      </c>
      <c r="X64" s="587"/>
      <c r="Y64" s="581">
        <f t="shared" si="8"/>
        <v>0</v>
      </c>
      <c r="Z64" s="578"/>
      <c r="AA64" s="578"/>
      <c r="AB64" s="579">
        <f>AB65+AB69+AB73+AB77+AB81</f>
        <v>0</v>
      </c>
      <c r="AC64" s="587"/>
      <c r="AD64" s="581">
        <f t="shared" si="10"/>
        <v>0</v>
      </c>
      <c r="AE64" s="578"/>
      <c r="AF64" s="578"/>
      <c r="AG64" s="579">
        <f>AG65+AG69+AG73+AG77+AG81</f>
        <v>0</v>
      </c>
      <c r="AH64" s="587"/>
      <c r="AI64" s="581">
        <f t="shared" si="12"/>
        <v>0</v>
      </c>
      <c r="AJ64" s="578"/>
      <c r="AK64" s="578"/>
      <c r="AL64" s="579">
        <f>AL65+AL69+AL73+AL77+AL81</f>
        <v>0</v>
      </c>
      <c r="AM64" s="587"/>
      <c r="AN64" s="581">
        <f t="shared" si="14"/>
        <v>0</v>
      </c>
      <c r="AO64" s="578"/>
      <c r="AP64" s="578"/>
      <c r="AQ64" s="579">
        <f>AQ65+AQ69+AQ73+AQ77+AQ81</f>
        <v>0</v>
      </c>
      <c r="AR64" s="587"/>
      <c r="AS64" s="581">
        <f t="shared" si="16"/>
        <v>0</v>
      </c>
      <c r="AT64" s="578"/>
      <c r="AU64" s="578"/>
      <c r="AV64" s="579">
        <f>AV65+AV69+AV73+AV77+AV81</f>
        <v>0</v>
      </c>
      <c r="AW64" s="587"/>
      <c r="AX64" s="581">
        <f t="shared" si="18"/>
        <v>0</v>
      </c>
      <c r="AY64" s="578"/>
      <c r="AZ64" s="578"/>
      <c r="BA64" s="579">
        <f>BA65+BA69+BA73+BA77+BA81</f>
        <v>0</v>
      </c>
      <c r="BB64" s="575">
        <f t="shared" si="20"/>
        <v>0</v>
      </c>
      <c r="BC64" s="594"/>
      <c r="BD64" s="594"/>
    </row>
    <row r="65" spans="1:56">
      <c r="A65" s="600">
        <v>27411</v>
      </c>
      <c r="B65" s="583" t="s">
        <v>1097</v>
      </c>
      <c r="C65" s="578"/>
      <c r="D65" s="578"/>
      <c r="E65" s="579">
        <f t="shared" ref="E65" si="142">+E66+E67</f>
        <v>0</v>
      </c>
      <c r="F65" s="578"/>
      <c r="G65" s="578"/>
      <c r="H65" s="579">
        <f t="shared" ref="H65" si="143">+H66+H67</f>
        <v>0</v>
      </c>
      <c r="I65" s="587"/>
      <c r="J65" s="581">
        <f t="shared" si="2"/>
        <v>0</v>
      </c>
      <c r="K65" s="578"/>
      <c r="L65" s="578"/>
      <c r="M65" s="579">
        <f t="shared" ref="M65" si="144">+M66+M67</f>
        <v>0</v>
      </c>
      <c r="N65" s="587"/>
      <c r="O65" s="581">
        <f t="shared" si="4"/>
        <v>0</v>
      </c>
      <c r="P65" s="578"/>
      <c r="Q65" s="578"/>
      <c r="R65" s="579">
        <f t="shared" ref="R65" si="145">+R66+R67</f>
        <v>0</v>
      </c>
      <c r="S65" s="587"/>
      <c r="T65" s="581">
        <f t="shared" si="6"/>
        <v>0</v>
      </c>
      <c r="U65" s="578"/>
      <c r="V65" s="578"/>
      <c r="W65" s="579">
        <f t="shared" ref="W65" si="146">+W66+W67</f>
        <v>0</v>
      </c>
      <c r="X65" s="587"/>
      <c r="Y65" s="581">
        <f t="shared" si="8"/>
        <v>0</v>
      </c>
      <c r="Z65" s="578"/>
      <c r="AA65" s="578"/>
      <c r="AB65" s="579">
        <f t="shared" ref="AB65" si="147">+AB66+AB67</f>
        <v>0</v>
      </c>
      <c r="AC65" s="587"/>
      <c r="AD65" s="581">
        <f t="shared" si="10"/>
        <v>0</v>
      </c>
      <c r="AE65" s="578"/>
      <c r="AF65" s="578"/>
      <c r="AG65" s="579">
        <f t="shared" ref="AG65" si="148">+AG66+AG67</f>
        <v>0</v>
      </c>
      <c r="AH65" s="587"/>
      <c r="AI65" s="581">
        <f t="shared" si="12"/>
        <v>0</v>
      </c>
      <c r="AJ65" s="578"/>
      <c r="AK65" s="578"/>
      <c r="AL65" s="579">
        <f t="shared" ref="AL65" si="149">+AL66+AL67</f>
        <v>0</v>
      </c>
      <c r="AM65" s="587"/>
      <c r="AN65" s="581">
        <f t="shared" si="14"/>
        <v>0</v>
      </c>
      <c r="AO65" s="578"/>
      <c r="AP65" s="578"/>
      <c r="AQ65" s="579">
        <f t="shared" ref="AQ65" si="150">+AQ66+AQ67</f>
        <v>0</v>
      </c>
      <c r="AR65" s="587"/>
      <c r="AS65" s="581">
        <f t="shared" si="16"/>
        <v>0</v>
      </c>
      <c r="AT65" s="578"/>
      <c r="AU65" s="578"/>
      <c r="AV65" s="579">
        <f t="shared" ref="AV65" si="151">+AV66+AV67</f>
        <v>0</v>
      </c>
      <c r="AW65" s="587"/>
      <c r="AX65" s="581">
        <f t="shared" si="18"/>
        <v>0</v>
      </c>
      <c r="AY65" s="578"/>
      <c r="AZ65" s="578"/>
      <c r="BA65" s="579">
        <f t="shared" ref="BA65" si="152">+BA66+BA67</f>
        <v>0</v>
      </c>
      <c r="BB65" s="575">
        <f t="shared" si="20"/>
        <v>0</v>
      </c>
      <c r="BC65" s="594"/>
      <c r="BD65" s="594"/>
    </row>
    <row r="66" spans="1:56">
      <c r="A66" s="600"/>
      <c r="B66" s="595" t="s">
        <v>1090</v>
      </c>
      <c r="C66" s="585"/>
      <c r="D66" s="585"/>
      <c r="E66" s="586">
        <f t="shared" ref="E66:E68" si="153">C66+D66</f>
        <v>0</v>
      </c>
      <c r="F66" s="585"/>
      <c r="G66" s="585"/>
      <c r="H66" s="586">
        <f t="shared" ref="H66:H68" si="154">F66+G66</f>
        <v>0</v>
      </c>
      <c r="I66" s="587"/>
      <c r="J66" s="581">
        <f t="shared" si="2"/>
        <v>0</v>
      </c>
      <c r="K66" s="585"/>
      <c r="L66" s="585"/>
      <c r="M66" s="586">
        <f t="shared" ref="M66:M68" si="155">K66+L66</f>
        <v>0</v>
      </c>
      <c r="N66" s="587"/>
      <c r="O66" s="581">
        <f t="shared" si="4"/>
        <v>0</v>
      </c>
      <c r="P66" s="585"/>
      <c r="Q66" s="585"/>
      <c r="R66" s="586">
        <f t="shared" ref="R66:R68" si="156">P66+Q66</f>
        <v>0</v>
      </c>
      <c r="S66" s="587"/>
      <c r="T66" s="581">
        <f t="shared" si="6"/>
        <v>0</v>
      </c>
      <c r="U66" s="585"/>
      <c r="V66" s="585"/>
      <c r="W66" s="586">
        <f t="shared" ref="W66:W68" si="157">U66+V66</f>
        <v>0</v>
      </c>
      <c r="X66" s="587"/>
      <c r="Y66" s="581">
        <f t="shared" si="8"/>
        <v>0</v>
      </c>
      <c r="Z66" s="585"/>
      <c r="AA66" s="585"/>
      <c r="AB66" s="586">
        <f t="shared" ref="AB66:AB68" si="158">Z66+AA66</f>
        <v>0</v>
      </c>
      <c r="AC66" s="587"/>
      <c r="AD66" s="581">
        <f t="shared" si="10"/>
        <v>0</v>
      </c>
      <c r="AE66" s="585"/>
      <c r="AF66" s="585"/>
      <c r="AG66" s="586">
        <f t="shared" ref="AG66:AG68" si="159">AE66+AF66</f>
        <v>0</v>
      </c>
      <c r="AH66" s="587"/>
      <c r="AI66" s="581">
        <f t="shared" si="12"/>
        <v>0</v>
      </c>
      <c r="AJ66" s="585"/>
      <c r="AK66" s="585"/>
      <c r="AL66" s="586">
        <f t="shared" ref="AL66:AL68" si="160">AJ66+AK66</f>
        <v>0</v>
      </c>
      <c r="AM66" s="587"/>
      <c r="AN66" s="581">
        <f t="shared" si="14"/>
        <v>0</v>
      </c>
      <c r="AO66" s="585"/>
      <c r="AP66" s="585"/>
      <c r="AQ66" s="586">
        <f t="shared" ref="AQ66:AQ68" si="161">AO66+AP66</f>
        <v>0</v>
      </c>
      <c r="AR66" s="587"/>
      <c r="AS66" s="581">
        <f t="shared" si="16"/>
        <v>0</v>
      </c>
      <c r="AT66" s="585"/>
      <c r="AU66" s="585"/>
      <c r="AV66" s="586">
        <f t="shared" ref="AV66:AV68" si="162">AT66+AU66</f>
        <v>0</v>
      </c>
      <c r="AW66" s="587"/>
      <c r="AX66" s="581">
        <f t="shared" si="18"/>
        <v>0</v>
      </c>
      <c r="AY66" s="585"/>
      <c r="AZ66" s="585"/>
      <c r="BA66" s="586">
        <f t="shared" ref="BA66:BA68" si="163">AY66+AZ66</f>
        <v>0</v>
      </c>
      <c r="BB66" s="575">
        <f t="shared" si="20"/>
        <v>0</v>
      </c>
      <c r="BC66" s="594"/>
      <c r="BD66" s="594"/>
    </row>
    <row r="67" spans="1:56">
      <c r="A67" s="600"/>
      <c r="B67" s="595" t="s">
        <v>1091</v>
      </c>
      <c r="C67" s="585"/>
      <c r="D67" s="585"/>
      <c r="E67" s="586">
        <f t="shared" si="153"/>
        <v>0</v>
      </c>
      <c r="F67" s="585"/>
      <c r="G67" s="585"/>
      <c r="H67" s="586">
        <f t="shared" si="154"/>
        <v>0</v>
      </c>
      <c r="I67" s="587"/>
      <c r="J67" s="581">
        <f t="shared" si="2"/>
        <v>0</v>
      </c>
      <c r="K67" s="585"/>
      <c r="L67" s="585"/>
      <c r="M67" s="586">
        <f t="shared" si="155"/>
        <v>0</v>
      </c>
      <c r="N67" s="587"/>
      <c r="O67" s="581">
        <f t="shared" si="4"/>
        <v>0</v>
      </c>
      <c r="P67" s="585"/>
      <c r="Q67" s="585"/>
      <c r="R67" s="586">
        <f t="shared" si="156"/>
        <v>0</v>
      </c>
      <c r="S67" s="587"/>
      <c r="T67" s="581">
        <f t="shared" si="6"/>
        <v>0</v>
      </c>
      <c r="U67" s="585"/>
      <c r="V67" s="585"/>
      <c r="W67" s="586">
        <f t="shared" si="157"/>
        <v>0</v>
      </c>
      <c r="X67" s="587"/>
      <c r="Y67" s="581">
        <f t="shared" si="8"/>
        <v>0</v>
      </c>
      <c r="Z67" s="585"/>
      <c r="AA67" s="585"/>
      <c r="AB67" s="586">
        <f t="shared" si="158"/>
        <v>0</v>
      </c>
      <c r="AC67" s="587"/>
      <c r="AD67" s="581">
        <f t="shared" si="10"/>
        <v>0</v>
      </c>
      <c r="AE67" s="585"/>
      <c r="AF67" s="585"/>
      <c r="AG67" s="586">
        <f t="shared" si="159"/>
        <v>0</v>
      </c>
      <c r="AH67" s="587"/>
      <c r="AI67" s="581">
        <f t="shared" si="12"/>
        <v>0</v>
      </c>
      <c r="AJ67" s="585"/>
      <c r="AK67" s="585"/>
      <c r="AL67" s="586">
        <f t="shared" si="160"/>
        <v>0</v>
      </c>
      <c r="AM67" s="587"/>
      <c r="AN67" s="581">
        <f t="shared" si="14"/>
        <v>0</v>
      </c>
      <c r="AO67" s="585"/>
      <c r="AP67" s="585"/>
      <c r="AQ67" s="586">
        <f t="shared" si="161"/>
        <v>0</v>
      </c>
      <c r="AR67" s="587"/>
      <c r="AS67" s="581">
        <f t="shared" si="16"/>
        <v>0</v>
      </c>
      <c r="AT67" s="585"/>
      <c r="AU67" s="585"/>
      <c r="AV67" s="586">
        <f t="shared" si="162"/>
        <v>0</v>
      </c>
      <c r="AW67" s="587"/>
      <c r="AX67" s="581">
        <f t="shared" si="18"/>
        <v>0</v>
      </c>
      <c r="AY67" s="585"/>
      <c r="AZ67" s="585"/>
      <c r="BA67" s="586">
        <f t="shared" si="163"/>
        <v>0</v>
      </c>
      <c r="BB67" s="575">
        <f t="shared" si="20"/>
        <v>0</v>
      </c>
      <c r="BC67" s="594"/>
      <c r="BD67" s="594"/>
    </row>
    <row r="68" spans="1:56">
      <c r="A68" s="600"/>
      <c r="B68" s="591" t="s">
        <v>1098</v>
      </c>
      <c r="C68" s="585"/>
      <c r="D68" s="585"/>
      <c r="E68" s="586">
        <f t="shared" si="153"/>
        <v>0</v>
      </c>
      <c r="F68" s="585"/>
      <c r="G68" s="585"/>
      <c r="H68" s="586">
        <f t="shared" si="154"/>
        <v>0</v>
      </c>
      <c r="I68" s="587"/>
      <c r="J68" s="581">
        <f t="shared" si="2"/>
        <v>0</v>
      </c>
      <c r="K68" s="585"/>
      <c r="L68" s="585"/>
      <c r="M68" s="586">
        <f t="shared" si="155"/>
        <v>0</v>
      </c>
      <c r="N68" s="587"/>
      <c r="O68" s="581">
        <f t="shared" si="4"/>
        <v>0</v>
      </c>
      <c r="P68" s="585"/>
      <c r="Q68" s="585"/>
      <c r="R68" s="586">
        <f t="shared" si="156"/>
        <v>0</v>
      </c>
      <c r="S68" s="587"/>
      <c r="T68" s="581">
        <f t="shared" si="6"/>
        <v>0</v>
      </c>
      <c r="U68" s="585"/>
      <c r="V68" s="585"/>
      <c r="W68" s="586">
        <f t="shared" si="157"/>
        <v>0</v>
      </c>
      <c r="X68" s="587"/>
      <c r="Y68" s="581">
        <f t="shared" si="8"/>
        <v>0</v>
      </c>
      <c r="Z68" s="585"/>
      <c r="AA68" s="585"/>
      <c r="AB68" s="586">
        <f t="shared" si="158"/>
        <v>0</v>
      </c>
      <c r="AC68" s="587"/>
      <c r="AD68" s="581">
        <f t="shared" si="10"/>
        <v>0</v>
      </c>
      <c r="AE68" s="585"/>
      <c r="AF68" s="585"/>
      <c r="AG68" s="586">
        <f t="shared" si="159"/>
        <v>0</v>
      </c>
      <c r="AH68" s="587"/>
      <c r="AI68" s="581">
        <f t="shared" si="12"/>
        <v>0</v>
      </c>
      <c r="AJ68" s="585"/>
      <c r="AK68" s="585"/>
      <c r="AL68" s="586">
        <f t="shared" si="160"/>
        <v>0</v>
      </c>
      <c r="AM68" s="587"/>
      <c r="AN68" s="581">
        <f t="shared" si="14"/>
        <v>0</v>
      </c>
      <c r="AO68" s="585"/>
      <c r="AP68" s="585"/>
      <c r="AQ68" s="586">
        <f t="shared" si="161"/>
        <v>0</v>
      </c>
      <c r="AR68" s="587"/>
      <c r="AS68" s="581">
        <f t="shared" si="16"/>
        <v>0</v>
      </c>
      <c r="AT68" s="585"/>
      <c r="AU68" s="585"/>
      <c r="AV68" s="586">
        <f t="shared" si="162"/>
        <v>0</v>
      </c>
      <c r="AW68" s="587"/>
      <c r="AX68" s="581">
        <f t="shared" si="18"/>
        <v>0</v>
      </c>
      <c r="AY68" s="585"/>
      <c r="AZ68" s="585"/>
      <c r="BA68" s="586">
        <f t="shared" si="163"/>
        <v>0</v>
      </c>
      <c r="BB68" s="575">
        <f t="shared" si="20"/>
        <v>0</v>
      </c>
      <c r="BC68" s="594"/>
      <c r="BD68" s="594"/>
    </row>
    <row r="69" spans="1:56">
      <c r="A69" s="600">
        <v>27412</v>
      </c>
      <c r="B69" s="583" t="s">
        <v>575</v>
      </c>
      <c r="C69" s="578"/>
      <c r="D69" s="578"/>
      <c r="E69" s="579">
        <f>E70+E71</f>
        <v>0</v>
      </c>
      <c r="F69" s="578"/>
      <c r="G69" s="578"/>
      <c r="H69" s="579">
        <f>H70+H71</f>
        <v>0</v>
      </c>
      <c r="I69" s="587"/>
      <c r="J69" s="581">
        <f t="shared" si="2"/>
        <v>0</v>
      </c>
      <c r="K69" s="578"/>
      <c r="L69" s="578"/>
      <c r="M69" s="579">
        <f>M70+M71</f>
        <v>0</v>
      </c>
      <c r="N69" s="587"/>
      <c r="O69" s="581">
        <f t="shared" si="4"/>
        <v>0</v>
      </c>
      <c r="P69" s="578"/>
      <c r="Q69" s="578"/>
      <c r="R69" s="579">
        <f>R70+R71</f>
        <v>0</v>
      </c>
      <c r="S69" s="587"/>
      <c r="T69" s="581">
        <f t="shared" si="6"/>
        <v>0</v>
      </c>
      <c r="U69" s="578"/>
      <c r="V69" s="578"/>
      <c r="W69" s="579">
        <f>W70+W71</f>
        <v>0</v>
      </c>
      <c r="X69" s="587"/>
      <c r="Y69" s="581">
        <f t="shared" si="8"/>
        <v>0</v>
      </c>
      <c r="Z69" s="578"/>
      <c r="AA69" s="578"/>
      <c r="AB69" s="579">
        <f>AB70+AB71</f>
        <v>0</v>
      </c>
      <c r="AC69" s="587"/>
      <c r="AD69" s="581">
        <f t="shared" si="10"/>
        <v>0</v>
      </c>
      <c r="AE69" s="578"/>
      <c r="AF69" s="578"/>
      <c r="AG69" s="579">
        <f>AG70+AG71</f>
        <v>0</v>
      </c>
      <c r="AH69" s="587"/>
      <c r="AI69" s="581">
        <f t="shared" si="12"/>
        <v>0</v>
      </c>
      <c r="AJ69" s="578"/>
      <c r="AK69" s="578"/>
      <c r="AL69" s="579">
        <f>AL70+AL71</f>
        <v>0</v>
      </c>
      <c r="AM69" s="587"/>
      <c r="AN69" s="581">
        <f t="shared" si="14"/>
        <v>0</v>
      </c>
      <c r="AO69" s="578"/>
      <c r="AP69" s="578"/>
      <c r="AQ69" s="579">
        <f>AQ70+AQ71</f>
        <v>0</v>
      </c>
      <c r="AR69" s="587"/>
      <c r="AS69" s="581">
        <f t="shared" si="16"/>
        <v>0</v>
      </c>
      <c r="AT69" s="578"/>
      <c r="AU69" s="578"/>
      <c r="AV69" s="579">
        <f>AV70+AV71</f>
        <v>0</v>
      </c>
      <c r="AW69" s="587"/>
      <c r="AX69" s="581">
        <f t="shared" si="18"/>
        <v>0</v>
      </c>
      <c r="AY69" s="578"/>
      <c r="AZ69" s="578"/>
      <c r="BA69" s="579">
        <f>BA70+BA71</f>
        <v>0</v>
      </c>
      <c r="BB69" s="575">
        <f t="shared" si="20"/>
        <v>0</v>
      </c>
      <c r="BC69" s="594"/>
      <c r="BD69" s="594"/>
    </row>
    <row r="70" spans="1:56">
      <c r="A70" s="600"/>
      <c r="B70" s="595" t="s">
        <v>1090</v>
      </c>
      <c r="C70" s="585"/>
      <c r="D70" s="585"/>
      <c r="E70" s="586">
        <f t="shared" ref="E70:E72" si="164">C70+D70</f>
        <v>0</v>
      </c>
      <c r="F70" s="585"/>
      <c r="G70" s="585"/>
      <c r="H70" s="586">
        <f t="shared" ref="H70:H72" si="165">F70+G70</f>
        <v>0</v>
      </c>
      <c r="I70" s="587"/>
      <c r="J70" s="581">
        <f t="shared" si="2"/>
        <v>0</v>
      </c>
      <c r="K70" s="585"/>
      <c r="L70" s="585"/>
      <c r="M70" s="586">
        <f t="shared" ref="M70:M72" si="166">K70+L70</f>
        <v>0</v>
      </c>
      <c r="N70" s="587"/>
      <c r="O70" s="581">
        <f t="shared" si="4"/>
        <v>0</v>
      </c>
      <c r="P70" s="585"/>
      <c r="Q70" s="585"/>
      <c r="R70" s="586">
        <f t="shared" ref="R70:R72" si="167">P70+Q70</f>
        <v>0</v>
      </c>
      <c r="S70" s="587"/>
      <c r="T70" s="581">
        <f t="shared" si="6"/>
        <v>0</v>
      </c>
      <c r="U70" s="585"/>
      <c r="V70" s="585"/>
      <c r="W70" s="586">
        <f t="shared" ref="W70:W72" si="168">U70+V70</f>
        <v>0</v>
      </c>
      <c r="X70" s="587"/>
      <c r="Y70" s="581">
        <f t="shared" si="8"/>
        <v>0</v>
      </c>
      <c r="Z70" s="585"/>
      <c r="AA70" s="585"/>
      <c r="AB70" s="586">
        <f t="shared" ref="AB70:AB72" si="169">Z70+AA70</f>
        <v>0</v>
      </c>
      <c r="AC70" s="587"/>
      <c r="AD70" s="581">
        <f t="shared" si="10"/>
        <v>0</v>
      </c>
      <c r="AE70" s="585"/>
      <c r="AF70" s="585"/>
      <c r="AG70" s="586">
        <f t="shared" ref="AG70:AG72" si="170">AE70+AF70</f>
        <v>0</v>
      </c>
      <c r="AH70" s="587"/>
      <c r="AI70" s="581">
        <f t="shared" si="12"/>
        <v>0</v>
      </c>
      <c r="AJ70" s="585"/>
      <c r="AK70" s="585"/>
      <c r="AL70" s="586">
        <f t="shared" ref="AL70:AL72" si="171">AJ70+AK70</f>
        <v>0</v>
      </c>
      <c r="AM70" s="587"/>
      <c r="AN70" s="581">
        <f t="shared" si="14"/>
        <v>0</v>
      </c>
      <c r="AO70" s="585"/>
      <c r="AP70" s="585"/>
      <c r="AQ70" s="586">
        <f t="shared" ref="AQ70:AQ72" si="172">AO70+AP70</f>
        <v>0</v>
      </c>
      <c r="AR70" s="587"/>
      <c r="AS70" s="581">
        <f t="shared" si="16"/>
        <v>0</v>
      </c>
      <c r="AT70" s="585"/>
      <c r="AU70" s="585"/>
      <c r="AV70" s="586">
        <f t="shared" ref="AV70:AV72" si="173">AT70+AU70</f>
        <v>0</v>
      </c>
      <c r="AW70" s="587"/>
      <c r="AX70" s="581">
        <f t="shared" si="18"/>
        <v>0</v>
      </c>
      <c r="AY70" s="585"/>
      <c r="AZ70" s="585"/>
      <c r="BA70" s="586">
        <f t="shared" ref="BA70:BA72" si="174">AY70+AZ70</f>
        <v>0</v>
      </c>
      <c r="BB70" s="575">
        <f t="shared" si="20"/>
        <v>0</v>
      </c>
      <c r="BC70" s="594"/>
      <c r="BD70" s="594"/>
    </row>
    <row r="71" spans="1:56">
      <c r="A71" s="600"/>
      <c r="B71" s="595" t="s">
        <v>1091</v>
      </c>
      <c r="C71" s="585"/>
      <c r="D71" s="585"/>
      <c r="E71" s="586">
        <f t="shared" si="164"/>
        <v>0</v>
      </c>
      <c r="F71" s="585"/>
      <c r="G71" s="585"/>
      <c r="H71" s="586">
        <f t="shared" si="165"/>
        <v>0</v>
      </c>
      <c r="I71" s="587"/>
      <c r="J71" s="581">
        <f t="shared" si="2"/>
        <v>0</v>
      </c>
      <c r="K71" s="585"/>
      <c r="L71" s="585"/>
      <c r="M71" s="586">
        <f t="shared" si="166"/>
        <v>0</v>
      </c>
      <c r="N71" s="587"/>
      <c r="O71" s="581">
        <f t="shared" si="4"/>
        <v>0</v>
      </c>
      <c r="P71" s="585"/>
      <c r="Q71" s="585"/>
      <c r="R71" s="586">
        <f t="shared" si="167"/>
        <v>0</v>
      </c>
      <c r="S71" s="587"/>
      <c r="T71" s="581">
        <f t="shared" si="6"/>
        <v>0</v>
      </c>
      <c r="U71" s="585"/>
      <c r="V71" s="585"/>
      <c r="W71" s="586">
        <f t="shared" si="168"/>
        <v>0</v>
      </c>
      <c r="X71" s="587"/>
      <c r="Y71" s="581">
        <f t="shared" si="8"/>
        <v>0</v>
      </c>
      <c r="Z71" s="585"/>
      <c r="AA71" s="585"/>
      <c r="AB71" s="586">
        <f t="shared" si="169"/>
        <v>0</v>
      </c>
      <c r="AC71" s="587"/>
      <c r="AD71" s="581">
        <f t="shared" si="10"/>
        <v>0</v>
      </c>
      <c r="AE71" s="585"/>
      <c r="AF71" s="585"/>
      <c r="AG71" s="586">
        <f t="shared" si="170"/>
        <v>0</v>
      </c>
      <c r="AH71" s="587"/>
      <c r="AI71" s="581">
        <f t="shared" si="12"/>
        <v>0</v>
      </c>
      <c r="AJ71" s="585"/>
      <c r="AK71" s="585"/>
      <c r="AL71" s="586">
        <f t="shared" si="171"/>
        <v>0</v>
      </c>
      <c r="AM71" s="587"/>
      <c r="AN71" s="581">
        <f t="shared" si="14"/>
        <v>0</v>
      </c>
      <c r="AO71" s="585"/>
      <c r="AP71" s="585"/>
      <c r="AQ71" s="586">
        <f t="shared" si="172"/>
        <v>0</v>
      </c>
      <c r="AR71" s="587"/>
      <c r="AS71" s="581">
        <f t="shared" si="16"/>
        <v>0</v>
      </c>
      <c r="AT71" s="585"/>
      <c r="AU71" s="585"/>
      <c r="AV71" s="586">
        <f t="shared" si="173"/>
        <v>0</v>
      </c>
      <c r="AW71" s="587"/>
      <c r="AX71" s="581">
        <f t="shared" si="18"/>
        <v>0</v>
      </c>
      <c r="AY71" s="585"/>
      <c r="AZ71" s="585"/>
      <c r="BA71" s="586">
        <f t="shared" si="174"/>
        <v>0</v>
      </c>
      <c r="BB71" s="575">
        <f t="shared" si="20"/>
        <v>0</v>
      </c>
      <c r="BC71" s="594"/>
      <c r="BD71" s="594"/>
    </row>
    <row r="72" spans="1:56">
      <c r="A72" s="600"/>
      <c r="B72" s="591" t="s">
        <v>1098</v>
      </c>
      <c r="C72" s="585"/>
      <c r="D72" s="585"/>
      <c r="E72" s="586">
        <f t="shared" si="164"/>
        <v>0</v>
      </c>
      <c r="F72" s="585"/>
      <c r="G72" s="585"/>
      <c r="H72" s="586">
        <f t="shared" si="165"/>
        <v>0</v>
      </c>
      <c r="I72" s="587"/>
      <c r="J72" s="581">
        <f t="shared" si="2"/>
        <v>0</v>
      </c>
      <c r="K72" s="585"/>
      <c r="L72" s="585"/>
      <c r="M72" s="586">
        <f t="shared" si="166"/>
        <v>0</v>
      </c>
      <c r="N72" s="587"/>
      <c r="O72" s="581">
        <f t="shared" si="4"/>
        <v>0</v>
      </c>
      <c r="P72" s="585"/>
      <c r="Q72" s="585"/>
      <c r="R72" s="586">
        <f t="shared" si="167"/>
        <v>0</v>
      </c>
      <c r="S72" s="587"/>
      <c r="T72" s="581">
        <f t="shared" si="6"/>
        <v>0</v>
      </c>
      <c r="U72" s="585"/>
      <c r="V72" s="585"/>
      <c r="W72" s="586">
        <f t="shared" si="168"/>
        <v>0</v>
      </c>
      <c r="X72" s="587"/>
      <c r="Y72" s="581">
        <f t="shared" si="8"/>
        <v>0</v>
      </c>
      <c r="Z72" s="585"/>
      <c r="AA72" s="585"/>
      <c r="AB72" s="586">
        <f t="shared" si="169"/>
        <v>0</v>
      </c>
      <c r="AC72" s="587"/>
      <c r="AD72" s="581">
        <f t="shared" si="10"/>
        <v>0</v>
      </c>
      <c r="AE72" s="585"/>
      <c r="AF72" s="585"/>
      <c r="AG72" s="586">
        <f t="shared" si="170"/>
        <v>0</v>
      </c>
      <c r="AH72" s="587"/>
      <c r="AI72" s="581">
        <f t="shared" si="12"/>
        <v>0</v>
      </c>
      <c r="AJ72" s="585"/>
      <c r="AK72" s="585"/>
      <c r="AL72" s="586">
        <f t="shared" si="171"/>
        <v>0</v>
      </c>
      <c r="AM72" s="587"/>
      <c r="AN72" s="581">
        <f t="shared" si="14"/>
        <v>0</v>
      </c>
      <c r="AO72" s="585"/>
      <c r="AP72" s="585"/>
      <c r="AQ72" s="586">
        <f t="shared" si="172"/>
        <v>0</v>
      </c>
      <c r="AR72" s="587"/>
      <c r="AS72" s="581">
        <f t="shared" si="16"/>
        <v>0</v>
      </c>
      <c r="AT72" s="585"/>
      <c r="AU72" s="585"/>
      <c r="AV72" s="586">
        <f t="shared" si="173"/>
        <v>0</v>
      </c>
      <c r="AW72" s="587"/>
      <c r="AX72" s="581">
        <f t="shared" si="18"/>
        <v>0</v>
      </c>
      <c r="AY72" s="585"/>
      <c r="AZ72" s="585"/>
      <c r="BA72" s="586">
        <f t="shared" si="174"/>
        <v>0</v>
      </c>
      <c r="BB72" s="575">
        <f t="shared" si="20"/>
        <v>0</v>
      </c>
      <c r="BC72" s="594"/>
      <c r="BD72" s="594"/>
    </row>
    <row r="73" spans="1:56">
      <c r="A73" s="600">
        <v>27413</v>
      </c>
      <c r="B73" s="583" t="s">
        <v>576</v>
      </c>
      <c r="C73" s="578"/>
      <c r="D73" s="578"/>
      <c r="E73" s="579">
        <f>E74+E75</f>
        <v>0</v>
      </c>
      <c r="F73" s="578"/>
      <c r="G73" s="578"/>
      <c r="H73" s="579">
        <f>H74+H75</f>
        <v>0</v>
      </c>
      <c r="I73" s="587"/>
      <c r="J73" s="581">
        <f t="shared" si="2"/>
        <v>0</v>
      </c>
      <c r="K73" s="578"/>
      <c r="L73" s="578"/>
      <c r="M73" s="579">
        <f>M74+M75</f>
        <v>0</v>
      </c>
      <c r="N73" s="587"/>
      <c r="O73" s="581">
        <f t="shared" si="4"/>
        <v>0</v>
      </c>
      <c r="P73" s="578"/>
      <c r="Q73" s="578"/>
      <c r="R73" s="579">
        <f>R74+R75</f>
        <v>0</v>
      </c>
      <c r="S73" s="587"/>
      <c r="T73" s="581">
        <f t="shared" si="6"/>
        <v>0</v>
      </c>
      <c r="U73" s="578"/>
      <c r="V73" s="578"/>
      <c r="W73" s="579">
        <f>W74+W75</f>
        <v>0</v>
      </c>
      <c r="X73" s="587"/>
      <c r="Y73" s="581">
        <f t="shared" si="8"/>
        <v>0</v>
      </c>
      <c r="Z73" s="578"/>
      <c r="AA73" s="578"/>
      <c r="AB73" s="579">
        <f>AB74+AB75</f>
        <v>0</v>
      </c>
      <c r="AC73" s="587"/>
      <c r="AD73" s="581">
        <f t="shared" si="10"/>
        <v>0</v>
      </c>
      <c r="AE73" s="578"/>
      <c r="AF73" s="578"/>
      <c r="AG73" s="579">
        <f>AG74+AG75</f>
        <v>0</v>
      </c>
      <c r="AH73" s="587"/>
      <c r="AI73" s="581">
        <f t="shared" si="12"/>
        <v>0</v>
      </c>
      <c r="AJ73" s="578"/>
      <c r="AK73" s="578"/>
      <c r="AL73" s="579">
        <f>AL74+AL75</f>
        <v>0</v>
      </c>
      <c r="AM73" s="587"/>
      <c r="AN73" s="581">
        <f t="shared" si="14"/>
        <v>0</v>
      </c>
      <c r="AO73" s="578"/>
      <c r="AP73" s="578"/>
      <c r="AQ73" s="579">
        <f>AQ74+AQ75</f>
        <v>0</v>
      </c>
      <c r="AR73" s="587"/>
      <c r="AS73" s="581">
        <f t="shared" si="16"/>
        <v>0</v>
      </c>
      <c r="AT73" s="578"/>
      <c r="AU73" s="578"/>
      <c r="AV73" s="579">
        <f>AV74+AV75</f>
        <v>0</v>
      </c>
      <c r="AW73" s="587"/>
      <c r="AX73" s="581">
        <f t="shared" si="18"/>
        <v>0</v>
      </c>
      <c r="AY73" s="578"/>
      <c r="AZ73" s="578"/>
      <c r="BA73" s="579">
        <f>BA74+BA75</f>
        <v>0</v>
      </c>
      <c r="BB73" s="575">
        <f t="shared" si="20"/>
        <v>0</v>
      </c>
      <c r="BC73" s="594"/>
      <c r="BD73" s="594"/>
    </row>
    <row r="74" spans="1:56">
      <c r="A74" s="600"/>
      <c r="B74" s="595" t="s">
        <v>1090</v>
      </c>
      <c r="C74" s="585"/>
      <c r="D74" s="585"/>
      <c r="E74" s="586">
        <f t="shared" ref="E74:E76" si="175">C74+D74</f>
        <v>0</v>
      </c>
      <c r="F74" s="585"/>
      <c r="G74" s="585"/>
      <c r="H74" s="586">
        <f t="shared" ref="H74:H76" si="176">F74+G74</f>
        <v>0</v>
      </c>
      <c r="I74" s="587"/>
      <c r="J74" s="581">
        <f t="shared" si="2"/>
        <v>0</v>
      </c>
      <c r="K74" s="585"/>
      <c r="L74" s="585"/>
      <c r="M74" s="586">
        <f t="shared" ref="M74:M76" si="177">K74+L74</f>
        <v>0</v>
      </c>
      <c r="N74" s="587"/>
      <c r="O74" s="581">
        <f t="shared" si="4"/>
        <v>0</v>
      </c>
      <c r="P74" s="585"/>
      <c r="Q74" s="585"/>
      <c r="R74" s="586">
        <f t="shared" ref="R74:R76" si="178">P74+Q74</f>
        <v>0</v>
      </c>
      <c r="S74" s="587"/>
      <c r="T74" s="581">
        <f t="shared" si="6"/>
        <v>0</v>
      </c>
      <c r="U74" s="585"/>
      <c r="V74" s="585"/>
      <c r="W74" s="586">
        <f t="shared" ref="W74:W76" si="179">U74+V74</f>
        <v>0</v>
      </c>
      <c r="X74" s="587"/>
      <c r="Y74" s="581">
        <f t="shared" si="8"/>
        <v>0</v>
      </c>
      <c r="Z74" s="585"/>
      <c r="AA74" s="585"/>
      <c r="AB74" s="586">
        <f t="shared" ref="AB74:AB76" si="180">Z74+AA74</f>
        <v>0</v>
      </c>
      <c r="AC74" s="587"/>
      <c r="AD74" s="581">
        <f t="shared" si="10"/>
        <v>0</v>
      </c>
      <c r="AE74" s="585"/>
      <c r="AF74" s="585"/>
      <c r="AG74" s="586">
        <f t="shared" ref="AG74:AG76" si="181">AE74+AF74</f>
        <v>0</v>
      </c>
      <c r="AH74" s="587"/>
      <c r="AI74" s="581">
        <f t="shared" si="12"/>
        <v>0</v>
      </c>
      <c r="AJ74" s="585"/>
      <c r="AK74" s="585"/>
      <c r="AL74" s="586">
        <f t="shared" ref="AL74:AL76" si="182">AJ74+AK74</f>
        <v>0</v>
      </c>
      <c r="AM74" s="587"/>
      <c r="AN74" s="581">
        <f t="shared" si="14"/>
        <v>0</v>
      </c>
      <c r="AO74" s="585"/>
      <c r="AP74" s="585"/>
      <c r="AQ74" s="586">
        <f t="shared" ref="AQ74:AQ76" si="183">AO74+AP74</f>
        <v>0</v>
      </c>
      <c r="AR74" s="587"/>
      <c r="AS74" s="581">
        <f t="shared" si="16"/>
        <v>0</v>
      </c>
      <c r="AT74" s="585"/>
      <c r="AU74" s="585"/>
      <c r="AV74" s="586">
        <f t="shared" ref="AV74:AV76" si="184">AT74+AU74</f>
        <v>0</v>
      </c>
      <c r="AW74" s="587"/>
      <c r="AX74" s="581">
        <f t="shared" si="18"/>
        <v>0</v>
      </c>
      <c r="AY74" s="585"/>
      <c r="AZ74" s="585"/>
      <c r="BA74" s="586">
        <f t="shared" ref="BA74:BA76" si="185">AY74+AZ74</f>
        <v>0</v>
      </c>
      <c r="BB74" s="575">
        <f t="shared" si="20"/>
        <v>0</v>
      </c>
      <c r="BC74" s="594"/>
      <c r="BD74" s="594"/>
    </row>
    <row r="75" spans="1:56">
      <c r="A75" s="600"/>
      <c r="B75" s="595" t="s">
        <v>1091</v>
      </c>
      <c r="C75" s="585"/>
      <c r="D75" s="585"/>
      <c r="E75" s="586">
        <f t="shared" si="175"/>
        <v>0</v>
      </c>
      <c r="F75" s="585"/>
      <c r="G75" s="585"/>
      <c r="H75" s="586">
        <f t="shared" si="176"/>
        <v>0</v>
      </c>
      <c r="I75" s="587"/>
      <c r="J75" s="581">
        <f t="shared" ref="J75:J89" si="186">H75*$I$9</f>
        <v>0</v>
      </c>
      <c r="K75" s="585"/>
      <c r="L75" s="585"/>
      <c r="M75" s="586">
        <f t="shared" si="177"/>
        <v>0</v>
      </c>
      <c r="N75" s="587"/>
      <c r="O75" s="581">
        <f t="shared" ref="O75:O89" si="187">M75*$N$9</f>
        <v>0</v>
      </c>
      <c r="P75" s="585"/>
      <c r="Q75" s="585"/>
      <c r="R75" s="586">
        <f t="shared" si="178"/>
        <v>0</v>
      </c>
      <c r="S75" s="587"/>
      <c r="T75" s="581">
        <f t="shared" ref="T75:T89" si="188">R75*$S$9</f>
        <v>0</v>
      </c>
      <c r="U75" s="585"/>
      <c r="V75" s="585"/>
      <c r="W75" s="586">
        <f t="shared" si="179"/>
        <v>0</v>
      </c>
      <c r="X75" s="587"/>
      <c r="Y75" s="581">
        <f t="shared" ref="Y75:Y89" si="189">W75*$X$9</f>
        <v>0</v>
      </c>
      <c r="Z75" s="585"/>
      <c r="AA75" s="585"/>
      <c r="AB75" s="586">
        <f t="shared" si="180"/>
        <v>0</v>
      </c>
      <c r="AC75" s="587"/>
      <c r="AD75" s="581">
        <f t="shared" ref="AD75:AD89" si="190">AB75*$AC$9</f>
        <v>0</v>
      </c>
      <c r="AE75" s="585"/>
      <c r="AF75" s="585"/>
      <c r="AG75" s="586">
        <f t="shared" si="181"/>
        <v>0</v>
      </c>
      <c r="AH75" s="587"/>
      <c r="AI75" s="581">
        <f t="shared" ref="AI75:AI89" si="191">AG75*$AH$9</f>
        <v>0</v>
      </c>
      <c r="AJ75" s="585"/>
      <c r="AK75" s="585"/>
      <c r="AL75" s="586">
        <f t="shared" si="182"/>
        <v>0</v>
      </c>
      <c r="AM75" s="587"/>
      <c r="AN75" s="581">
        <f t="shared" ref="AN75:AN89" si="192">AL75*$AM$9</f>
        <v>0</v>
      </c>
      <c r="AO75" s="585"/>
      <c r="AP75" s="585"/>
      <c r="AQ75" s="586">
        <f t="shared" si="183"/>
        <v>0</v>
      </c>
      <c r="AR75" s="587"/>
      <c r="AS75" s="581">
        <f t="shared" ref="AS75:AS89" si="193">AQ75*$AR$9</f>
        <v>0</v>
      </c>
      <c r="AT75" s="585"/>
      <c r="AU75" s="585"/>
      <c r="AV75" s="586">
        <f t="shared" si="184"/>
        <v>0</v>
      </c>
      <c r="AW75" s="587"/>
      <c r="AX75" s="581">
        <f t="shared" ref="AX75:AX89" si="194">AV75*$AW$9</f>
        <v>0</v>
      </c>
      <c r="AY75" s="585"/>
      <c r="AZ75" s="585"/>
      <c r="BA75" s="586">
        <f t="shared" si="185"/>
        <v>0</v>
      </c>
      <c r="BB75" s="575">
        <f t="shared" ref="BB75:BB89" si="195">E75+J75+O75+T75+Y75+AD75+AI75+AN75+AS75+AX75+BA75</f>
        <v>0</v>
      </c>
      <c r="BC75" s="594"/>
      <c r="BD75" s="594"/>
    </row>
    <row r="76" spans="1:56">
      <c r="A76" s="600"/>
      <c r="B76" s="591" t="s">
        <v>1098</v>
      </c>
      <c r="C76" s="585"/>
      <c r="D76" s="585"/>
      <c r="E76" s="586">
        <f t="shared" si="175"/>
        <v>0</v>
      </c>
      <c r="F76" s="585"/>
      <c r="G76" s="585"/>
      <c r="H76" s="586">
        <f t="shared" si="176"/>
        <v>0</v>
      </c>
      <c r="I76" s="587"/>
      <c r="J76" s="581">
        <f t="shared" si="186"/>
        <v>0</v>
      </c>
      <c r="K76" s="585"/>
      <c r="L76" s="585"/>
      <c r="M76" s="586">
        <f t="shared" si="177"/>
        <v>0</v>
      </c>
      <c r="N76" s="587"/>
      <c r="O76" s="581">
        <f t="shared" si="187"/>
        <v>0</v>
      </c>
      <c r="P76" s="585"/>
      <c r="Q76" s="585"/>
      <c r="R76" s="586">
        <f t="shared" si="178"/>
        <v>0</v>
      </c>
      <c r="S76" s="587"/>
      <c r="T76" s="581">
        <f t="shared" si="188"/>
        <v>0</v>
      </c>
      <c r="U76" s="585"/>
      <c r="V76" s="585"/>
      <c r="W76" s="586">
        <f t="shared" si="179"/>
        <v>0</v>
      </c>
      <c r="X76" s="587"/>
      <c r="Y76" s="581">
        <f t="shared" si="189"/>
        <v>0</v>
      </c>
      <c r="Z76" s="585"/>
      <c r="AA76" s="585"/>
      <c r="AB76" s="586">
        <f t="shared" si="180"/>
        <v>0</v>
      </c>
      <c r="AC76" s="587"/>
      <c r="AD76" s="581">
        <f t="shared" si="190"/>
        <v>0</v>
      </c>
      <c r="AE76" s="585"/>
      <c r="AF76" s="585"/>
      <c r="AG76" s="586">
        <f t="shared" si="181"/>
        <v>0</v>
      </c>
      <c r="AH76" s="587"/>
      <c r="AI76" s="581">
        <f t="shared" si="191"/>
        <v>0</v>
      </c>
      <c r="AJ76" s="585"/>
      <c r="AK76" s="585"/>
      <c r="AL76" s="586">
        <f t="shared" si="182"/>
        <v>0</v>
      </c>
      <c r="AM76" s="587"/>
      <c r="AN76" s="581">
        <f t="shared" si="192"/>
        <v>0</v>
      </c>
      <c r="AO76" s="585"/>
      <c r="AP76" s="585"/>
      <c r="AQ76" s="586">
        <f t="shared" si="183"/>
        <v>0</v>
      </c>
      <c r="AR76" s="587"/>
      <c r="AS76" s="581">
        <f t="shared" si="193"/>
        <v>0</v>
      </c>
      <c r="AT76" s="585"/>
      <c r="AU76" s="585"/>
      <c r="AV76" s="586">
        <f t="shared" si="184"/>
        <v>0</v>
      </c>
      <c r="AW76" s="587"/>
      <c r="AX76" s="581">
        <f t="shared" si="194"/>
        <v>0</v>
      </c>
      <c r="AY76" s="585"/>
      <c r="AZ76" s="585"/>
      <c r="BA76" s="586">
        <f t="shared" si="185"/>
        <v>0</v>
      </c>
      <c r="BB76" s="575">
        <f t="shared" si="195"/>
        <v>0</v>
      </c>
      <c r="BC76" s="594"/>
      <c r="BD76" s="594"/>
    </row>
    <row r="77" spans="1:56">
      <c r="A77" s="600">
        <v>27414</v>
      </c>
      <c r="B77" s="583" t="s">
        <v>1099</v>
      </c>
      <c r="C77" s="578"/>
      <c r="D77" s="578"/>
      <c r="E77" s="579">
        <f>E78+E79</f>
        <v>0</v>
      </c>
      <c r="F77" s="578"/>
      <c r="G77" s="578"/>
      <c r="H77" s="579">
        <f>H78+H79</f>
        <v>0</v>
      </c>
      <c r="I77" s="587"/>
      <c r="J77" s="581">
        <f t="shared" si="186"/>
        <v>0</v>
      </c>
      <c r="K77" s="578"/>
      <c r="L77" s="578"/>
      <c r="M77" s="579">
        <f>M78+M79</f>
        <v>0</v>
      </c>
      <c r="N77" s="587"/>
      <c r="O77" s="581">
        <f t="shared" si="187"/>
        <v>0</v>
      </c>
      <c r="P77" s="578"/>
      <c r="Q77" s="578"/>
      <c r="R77" s="579">
        <f>R78+R79</f>
        <v>0</v>
      </c>
      <c r="S77" s="587"/>
      <c r="T77" s="581">
        <f t="shared" si="188"/>
        <v>0</v>
      </c>
      <c r="U77" s="578"/>
      <c r="V77" s="578"/>
      <c r="W77" s="579">
        <f>W78+W79</f>
        <v>0</v>
      </c>
      <c r="X77" s="587"/>
      <c r="Y77" s="581">
        <f t="shared" si="189"/>
        <v>0</v>
      </c>
      <c r="Z77" s="578"/>
      <c r="AA77" s="578"/>
      <c r="AB77" s="579">
        <f>AB78+AB79</f>
        <v>0</v>
      </c>
      <c r="AC77" s="587"/>
      <c r="AD77" s="581">
        <f t="shared" si="190"/>
        <v>0</v>
      </c>
      <c r="AE77" s="578"/>
      <c r="AF77" s="578"/>
      <c r="AG77" s="579">
        <f>AG78+AG79</f>
        <v>0</v>
      </c>
      <c r="AH77" s="587"/>
      <c r="AI77" s="581">
        <f t="shared" si="191"/>
        <v>0</v>
      </c>
      <c r="AJ77" s="578"/>
      <c r="AK77" s="578"/>
      <c r="AL77" s="579">
        <f>AL78+AL79</f>
        <v>0</v>
      </c>
      <c r="AM77" s="587"/>
      <c r="AN77" s="581">
        <f t="shared" si="192"/>
        <v>0</v>
      </c>
      <c r="AO77" s="578"/>
      <c r="AP77" s="578"/>
      <c r="AQ77" s="579">
        <f>AQ78+AQ79</f>
        <v>0</v>
      </c>
      <c r="AR77" s="587"/>
      <c r="AS77" s="581">
        <f t="shared" si="193"/>
        <v>0</v>
      </c>
      <c r="AT77" s="578"/>
      <c r="AU77" s="578"/>
      <c r="AV77" s="579">
        <f>AV78+AV79</f>
        <v>0</v>
      </c>
      <c r="AW77" s="587"/>
      <c r="AX77" s="581">
        <f t="shared" si="194"/>
        <v>0</v>
      </c>
      <c r="AY77" s="578"/>
      <c r="AZ77" s="578"/>
      <c r="BA77" s="579">
        <f>BA78+BA79</f>
        <v>0</v>
      </c>
      <c r="BB77" s="575">
        <f t="shared" si="195"/>
        <v>0</v>
      </c>
      <c r="BC77" s="594"/>
      <c r="BD77" s="594"/>
    </row>
    <row r="78" spans="1:56">
      <c r="A78" s="600"/>
      <c r="B78" s="595" t="s">
        <v>1090</v>
      </c>
      <c r="C78" s="585"/>
      <c r="D78" s="585"/>
      <c r="E78" s="586">
        <f t="shared" ref="E78:E80" si="196">C78+D78</f>
        <v>0</v>
      </c>
      <c r="F78" s="585"/>
      <c r="G78" s="585"/>
      <c r="H78" s="586">
        <f t="shared" ref="H78:H80" si="197">F78+G78</f>
        <v>0</v>
      </c>
      <c r="I78" s="587"/>
      <c r="J78" s="581">
        <f t="shared" si="186"/>
        <v>0</v>
      </c>
      <c r="K78" s="585"/>
      <c r="L78" s="585"/>
      <c r="M78" s="586">
        <f t="shared" ref="M78:M80" si="198">K78+L78</f>
        <v>0</v>
      </c>
      <c r="N78" s="587"/>
      <c r="O78" s="581">
        <f t="shared" si="187"/>
        <v>0</v>
      </c>
      <c r="P78" s="585"/>
      <c r="Q78" s="585"/>
      <c r="R78" s="586">
        <f t="shared" ref="R78:R80" si="199">P78+Q78</f>
        <v>0</v>
      </c>
      <c r="S78" s="587"/>
      <c r="T78" s="581">
        <f t="shared" si="188"/>
        <v>0</v>
      </c>
      <c r="U78" s="585"/>
      <c r="V78" s="585"/>
      <c r="W78" s="586">
        <f t="shared" ref="W78:W80" si="200">U78+V78</f>
        <v>0</v>
      </c>
      <c r="X78" s="587"/>
      <c r="Y78" s="581">
        <f t="shared" si="189"/>
        <v>0</v>
      </c>
      <c r="Z78" s="585"/>
      <c r="AA78" s="585"/>
      <c r="AB78" s="586">
        <f t="shared" ref="AB78:AB80" si="201">Z78+AA78</f>
        <v>0</v>
      </c>
      <c r="AC78" s="587"/>
      <c r="AD78" s="581">
        <f t="shared" si="190"/>
        <v>0</v>
      </c>
      <c r="AE78" s="585"/>
      <c r="AF78" s="585"/>
      <c r="AG78" s="586">
        <f t="shared" ref="AG78:AG80" si="202">AE78+AF78</f>
        <v>0</v>
      </c>
      <c r="AH78" s="587"/>
      <c r="AI78" s="581">
        <f t="shared" si="191"/>
        <v>0</v>
      </c>
      <c r="AJ78" s="585"/>
      <c r="AK78" s="585"/>
      <c r="AL78" s="586">
        <f t="shared" ref="AL78:AL80" si="203">AJ78+AK78</f>
        <v>0</v>
      </c>
      <c r="AM78" s="587"/>
      <c r="AN78" s="581">
        <f t="shared" si="192"/>
        <v>0</v>
      </c>
      <c r="AO78" s="585"/>
      <c r="AP78" s="585"/>
      <c r="AQ78" s="586">
        <f t="shared" ref="AQ78:AQ80" si="204">AO78+AP78</f>
        <v>0</v>
      </c>
      <c r="AR78" s="587"/>
      <c r="AS78" s="581">
        <f t="shared" si="193"/>
        <v>0</v>
      </c>
      <c r="AT78" s="585"/>
      <c r="AU78" s="585"/>
      <c r="AV78" s="586">
        <f t="shared" ref="AV78:AV80" si="205">AT78+AU78</f>
        <v>0</v>
      </c>
      <c r="AW78" s="587"/>
      <c r="AX78" s="581">
        <f t="shared" si="194"/>
        <v>0</v>
      </c>
      <c r="AY78" s="585"/>
      <c r="AZ78" s="585"/>
      <c r="BA78" s="586">
        <f t="shared" ref="BA78:BA80" si="206">AY78+AZ78</f>
        <v>0</v>
      </c>
      <c r="BB78" s="575">
        <f t="shared" si="195"/>
        <v>0</v>
      </c>
      <c r="BC78" s="594"/>
      <c r="BD78" s="594"/>
    </row>
    <row r="79" spans="1:56">
      <c r="A79" s="600"/>
      <c r="B79" s="595" t="s">
        <v>1091</v>
      </c>
      <c r="C79" s="585"/>
      <c r="D79" s="585"/>
      <c r="E79" s="586">
        <f t="shared" si="196"/>
        <v>0</v>
      </c>
      <c r="F79" s="585"/>
      <c r="G79" s="585"/>
      <c r="H79" s="586">
        <f t="shared" si="197"/>
        <v>0</v>
      </c>
      <c r="I79" s="587"/>
      <c r="J79" s="581">
        <f t="shared" si="186"/>
        <v>0</v>
      </c>
      <c r="K79" s="585"/>
      <c r="L79" s="585"/>
      <c r="M79" s="586">
        <f t="shared" si="198"/>
        <v>0</v>
      </c>
      <c r="N79" s="587"/>
      <c r="O79" s="581">
        <f t="shared" si="187"/>
        <v>0</v>
      </c>
      <c r="P79" s="585"/>
      <c r="Q79" s="585"/>
      <c r="R79" s="586">
        <f t="shared" si="199"/>
        <v>0</v>
      </c>
      <c r="S79" s="587"/>
      <c r="T79" s="581">
        <f t="shared" si="188"/>
        <v>0</v>
      </c>
      <c r="U79" s="585"/>
      <c r="V79" s="585"/>
      <c r="W79" s="586">
        <f t="shared" si="200"/>
        <v>0</v>
      </c>
      <c r="X79" s="587"/>
      <c r="Y79" s="581">
        <f t="shared" si="189"/>
        <v>0</v>
      </c>
      <c r="Z79" s="585"/>
      <c r="AA79" s="585"/>
      <c r="AB79" s="586">
        <f t="shared" si="201"/>
        <v>0</v>
      </c>
      <c r="AC79" s="587"/>
      <c r="AD79" s="581">
        <f t="shared" si="190"/>
        <v>0</v>
      </c>
      <c r="AE79" s="585"/>
      <c r="AF79" s="585"/>
      <c r="AG79" s="586">
        <f t="shared" si="202"/>
        <v>0</v>
      </c>
      <c r="AH79" s="587"/>
      <c r="AI79" s="581">
        <f t="shared" si="191"/>
        <v>0</v>
      </c>
      <c r="AJ79" s="585"/>
      <c r="AK79" s="585"/>
      <c r="AL79" s="586">
        <f t="shared" si="203"/>
        <v>0</v>
      </c>
      <c r="AM79" s="587"/>
      <c r="AN79" s="581">
        <f t="shared" si="192"/>
        <v>0</v>
      </c>
      <c r="AO79" s="585"/>
      <c r="AP79" s="585"/>
      <c r="AQ79" s="586">
        <f t="shared" si="204"/>
        <v>0</v>
      </c>
      <c r="AR79" s="587"/>
      <c r="AS79" s="581">
        <f t="shared" si="193"/>
        <v>0</v>
      </c>
      <c r="AT79" s="585"/>
      <c r="AU79" s="585"/>
      <c r="AV79" s="586">
        <f t="shared" si="205"/>
        <v>0</v>
      </c>
      <c r="AW79" s="587"/>
      <c r="AX79" s="581">
        <f t="shared" si="194"/>
        <v>0</v>
      </c>
      <c r="AY79" s="585"/>
      <c r="AZ79" s="585"/>
      <c r="BA79" s="586">
        <f t="shared" si="206"/>
        <v>0</v>
      </c>
      <c r="BB79" s="575">
        <f t="shared" si="195"/>
        <v>0</v>
      </c>
      <c r="BC79" s="594"/>
      <c r="BD79" s="594"/>
    </row>
    <row r="80" spans="1:56">
      <c r="A80" s="600"/>
      <c r="B80" s="591" t="s">
        <v>1098</v>
      </c>
      <c r="C80" s="585"/>
      <c r="D80" s="585"/>
      <c r="E80" s="586">
        <f t="shared" si="196"/>
        <v>0</v>
      </c>
      <c r="F80" s="585"/>
      <c r="G80" s="585"/>
      <c r="H80" s="586">
        <f t="shared" si="197"/>
        <v>0</v>
      </c>
      <c r="I80" s="587"/>
      <c r="J80" s="581">
        <f t="shared" si="186"/>
        <v>0</v>
      </c>
      <c r="K80" s="585"/>
      <c r="L80" s="585"/>
      <c r="M80" s="586">
        <f t="shared" si="198"/>
        <v>0</v>
      </c>
      <c r="N80" s="587"/>
      <c r="O80" s="581">
        <f t="shared" si="187"/>
        <v>0</v>
      </c>
      <c r="P80" s="585"/>
      <c r="Q80" s="585"/>
      <c r="R80" s="586">
        <f t="shared" si="199"/>
        <v>0</v>
      </c>
      <c r="S80" s="587"/>
      <c r="T80" s="581">
        <f t="shared" si="188"/>
        <v>0</v>
      </c>
      <c r="U80" s="585"/>
      <c r="V80" s="585"/>
      <c r="W80" s="586">
        <f t="shared" si="200"/>
        <v>0</v>
      </c>
      <c r="X80" s="587"/>
      <c r="Y80" s="581">
        <f t="shared" si="189"/>
        <v>0</v>
      </c>
      <c r="Z80" s="585"/>
      <c r="AA80" s="585"/>
      <c r="AB80" s="586">
        <f t="shared" si="201"/>
        <v>0</v>
      </c>
      <c r="AC80" s="587"/>
      <c r="AD80" s="581">
        <f t="shared" si="190"/>
        <v>0</v>
      </c>
      <c r="AE80" s="585"/>
      <c r="AF80" s="585"/>
      <c r="AG80" s="586">
        <f t="shared" si="202"/>
        <v>0</v>
      </c>
      <c r="AH80" s="587"/>
      <c r="AI80" s="581">
        <f t="shared" si="191"/>
        <v>0</v>
      </c>
      <c r="AJ80" s="585"/>
      <c r="AK80" s="585"/>
      <c r="AL80" s="586">
        <f t="shared" si="203"/>
        <v>0</v>
      </c>
      <c r="AM80" s="587"/>
      <c r="AN80" s="581">
        <f t="shared" si="192"/>
        <v>0</v>
      </c>
      <c r="AO80" s="585"/>
      <c r="AP80" s="585"/>
      <c r="AQ80" s="586">
        <f t="shared" si="204"/>
        <v>0</v>
      </c>
      <c r="AR80" s="587"/>
      <c r="AS80" s="581">
        <f t="shared" si="193"/>
        <v>0</v>
      </c>
      <c r="AT80" s="585"/>
      <c r="AU80" s="585"/>
      <c r="AV80" s="586">
        <f t="shared" si="205"/>
        <v>0</v>
      </c>
      <c r="AW80" s="587"/>
      <c r="AX80" s="581">
        <f t="shared" si="194"/>
        <v>0</v>
      </c>
      <c r="AY80" s="585"/>
      <c r="AZ80" s="585"/>
      <c r="BA80" s="586">
        <f t="shared" si="206"/>
        <v>0</v>
      </c>
      <c r="BB80" s="575">
        <f t="shared" si="195"/>
        <v>0</v>
      </c>
      <c r="BC80" s="594"/>
      <c r="BD80" s="594"/>
    </row>
    <row r="81" spans="1:56">
      <c r="A81" s="600">
        <v>27415</v>
      </c>
      <c r="B81" s="583" t="s">
        <v>578</v>
      </c>
      <c r="C81" s="578"/>
      <c r="D81" s="578"/>
      <c r="E81" s="579">
        <f>E82+E83</f>
        <v>0</v>
      </c>
      <c r="F81" s="578"/>
      <c r="G81" s="578"/>
      <c r="H81" s="579">
        <f>H82+H83</f>
        <v>0</v>
      </c>
      <c r="I81" s="587"/>
      <c r="J81" s="581">
        <f t="shared" si="186"/>
        <v>0</v>
      </c>
      <c r="K81" s="578"/>
      <c r="L81" s="578"/>
      <c r="M81" s="579">
        <f>M82+M83</f>
        <v>0</v>
      </c>
      <c r="N81" s="587"/>
      <c r="O81" s="581">
        <f t="shared" si="187"/>
        <v>0</v>
      </c>
      <c r="P81" s="578"/>
      <c r="Q81" s="578"/>
      <c r="R81" s="579">
        <f>R82+R83</f>
        <v>0</v>
      </c>
      <c r="S81" s="587"/>
      <c r="T81" s="581">
        <f t="shared" si="188"/>
        <v>0</v>
      </c>
      <c r="U81" s="578"/>
      <c r="V81" s="578"/>
      <c r="W81" s="579">
        <f>W82+W83</f>
        <v>0</v>
      </c>
      <c r="X81" s="587"/>
      <c r="Y81" s="581">
        <f t="shared" si="189"/>
        <v>0</v>
      </c>
      <c r="Z81" s="578"/>
      <c r="AA81" s="578"/>
      <c r="AB81" s="579">
        <f>AB82+AB83</f>
        <v>0</v>
      </c>
      <c r="AC81" s="587"/>
      <c r="AD81" s="581">
        <f t="shared" si="190"/>
        <v>0</v>
      </c>
      <c r="AE81" s="578"/>
      <c r="AF81" s="578"/>
      <c r="AG81" s="579">
        <f>AG82+AG83</f>
        <v>0</v>
      </c>
      <c r="AH81" s="587"/>
      <c r="AI81" s="581">
        <f t="shared" si="191"/>
        <v>0</v>
      </c>
      <c r="AJ81" s="578"/>
      <c r="AK81" s="578"/>
      <c r="AL81" s="579">
        <f>AL82+AL83</f>
        <v>0</v>
      </c>
      <c r="AM81" s="587"/>
      <c r="AN81" s="581">
        <f t="shared" si="192"/>
        <v>0</v>
      </c>
      <c r="AO81" s="578"/>
      <c r="AP81" s="578"/>
      <c r="AQ81" s="579">
        <f>AQ82+AQ83</f>
        <v>0</v>
      </c>
      <c r="AR81" s="587"/>
      <c r="AS81" s="581">
        <f t="shared" si="193"/>
        <v>0</v>
      </c>
      <c r="AT81" s="578"/>
      <c r="AU81" s="578"/>
      <c r="AV81" s="579">
        <f>AV82+AV83</f>
        <v>0</v>
      </c>
      <c r="AW81" s="587"/>
      <c r="AX81" s="581">
        <f t="shared" si="194"/>
        <v>0</v>
      </c>
      <c r="AY81" s="578"/>
      <c r="AZ81" s="578"/>
      <c r="BA81" s="579">
        <f>BA82+BA83</f>
        <v>0</v>
      </c>
      <c r="BB81" s="575">
        <f t="shared" si="195"/>
        <v>0</v>
      </c>
      <c r="BC81" s="594"/>
      <c r="BD81" s="594"/>
    </row>
    <row r="82" spans="1:56">
      <c r="A82" s="600"/>
      <c r="B82" s="595" t="s">
        <v>1090</v>
      </c>
      <c r="C82" s="585"/>
      <c r="D82" s="585"/>
      <c r="E82" s="586">
        <f t="shared" ref="E82:E84" si="207">C82+D82</f>
        <v>0</v>
      </c>
      <c r="F82" s="585"/>
      <c r="G82" s="585"/>
      <c r="H82" s="586">
        <f t="shared" ref="H82:H84" si="208">F82+G82</f>
        <v>0</v>
      </c>
      <c r="I82" s="587"/>
      <c r="J82" s="581">
        <f t="shared" si="186"/>
        <v>0</v>
      </c>
      <c r="K82" s="585"/>
      <c r="L82" s="585"/>
      <c r="M82" s="586">
        <f t="shared" ref="M82:M84" si="209">K82+L82</f>
        <v>0</v>
      </c>
      <c r="N82" s="587"/>
      <c r="O82" s="581">
        <f t="shared" si="187"/>
        <v>0</v>
      </c>
      <c r="P82" s="585"/>
      <c r="Q82" s="585"/>
      <c r="R82" s="586">
        <f t="shared" ref="R82:R84" si="210">P82+Q82</f>
        <v>0</v>
      </c>
      <c r="S82" s="587"/>
      <c r="T82" s="581">
        <f t="shared" si="188"/>
        <v>0</v>
      </c>
      <c r="U82" s="585"/>
      <c r="V82" s="585"/>
      <c r="W82" s="586">
        <f t="shared" ref="W82:W84" si="211">U82+V82</f>
        <v>0</v>
      </c>
      <c r="X82" s="587"/>
      <c r="Y82" s="581">
        <f t="shared" si="189"/>
        <v>0</v>
      </c>
      <c r="Z82" s="585"/>
      <c r="AA82" s="585"/>
      <c r="AB82" s="586">
        <f t="shared" ref="AB82:AB84" si="212">Z82+AA82</f>
        <v>0</v>
      </c>
      <c r="AC82" s="587"/>
      <c r="AD82" s="581">
        <f t="shared" si="190"/>
        <v>0</v>
      </c>
      <c r="AE82" s="585"/>
      <c r="AF82" s="585"/>
      <c r="AG82" s="586">
        <f t="shared" ref="AG82:AG84" si="213">AE82+AF82</f>
        <v>0</v>
      </c>
      <c r="AH82" s="587"/>
      <c r="AI82" s="581">
        <f t="shared" si="191"/>
        <v>0</v>
      </c>
      <c r="AJ82" s="585"/>
      <c r="AK82" s="585"/>
      <c r="AL82" s="586">
        <f t="shared" ref="AL82:AL84" si="214">AJ82+AK82</f>
        <v>0</v>
      </c>
      <c r="AM82" s="587"/>
      <c r="AN82" s="581">
        <f t="shared" si="192"/>
        <v>0</v>
      </c>
      <c r="AO82" s="585"/>
      <c r="AP82" s="585"/>
      <c r="AQ82" s="586">
        <f t="shared" ref="AQ82:AQ84" si="215">AO82+AP82</f>
        <v>0</v>
      </c>
      <c r="AR82" s="587"/>
      <c r="AS82" s="581">
        <f t="shared" si="193"/>
        <v>0</v>
      </c>
      <c r="AT82" s="585"/>
      <c r="AU82" s="585"/>
      <c r="AV82" s="586">
        <f t="shared" ref="AV82:AV84" si="216">AT82+AU82</f>
        <v>0</v>
      </c>
      <c r="AW82" s="587"/>
      <c r="AX82" s="581">
        <f t="shared" si="194"/>
        <v>0</v>
      </c>
      <c r="AY82" s="585"/>
      <c r="AZ82" s="585"/>
      <c r="BA82" s="586">
        <f t="shared" ref="BA82:BA84" si="217">AY82+AZ82</f>
        <v>0</v>
      </c>
      <c r="BB82" s="575">
        <f t="shared" si="195"/>
        <v>0</v>
      </c>
      <c r="BC82" s="594"/>
      <c r="BD82" s="594"/>
    </row>
    <row r="83" spans="1:56">
      <c r="A83" s="600"/>
      <c r="B83" s="595" t="s">
        <v>1091</v>
      </c>
      <c r="C83" s="585"/>
      <c r="D83" s="585"/>
      <c r="E83" s="586">
        <f t="shared" si="207"/>
        <v>0</v>
      </c>
      <c r="F83" s="585"/>
      <c r="G83" s="585"/>
      <c r="H83" s="586">
        <f t="shared" si="208"/>
        <v>0</v>
      </c>
      <c r="I83" s="587"/>
      <c r="J83" s="581">
        <f t="shared" si="186"/>
        <v>0</v>
      </c>
      <c r="K83" s="585"/>
      <c r="L83" s="585"/>
      <c r="M83" s="586">
        <f t="shared" si="209"/>
        <v>0</v>
      </c>
      <c r="N83" s="587"/>
      <c r="O83" s="581">
        <f t="shared" si="187"/>
        <v>0</v>
      </c>
      <c r="P83" s="585"/>
      <c r="Q83" s="585"/>
      <c r="R83" s="586">
        <f t="shared" si="210"/>
        <v>0</v>
      </c>
      <c r="S83" s="587"/>
      <c r="T83" s="581">
        <f t="shared" si="188"/>
        <v>0</v>
      </c>
      <c r="U83" s="585"/>
      <c r="V83" s="585"/>
      <c r="W83" s="586">
        <f t="shared" si="211"/>
        <v>0</v>
      </c>
      <c r="X83" s="587"/>
      <c r="Y83" s="581">
        <f t="shared" si="189"/>
        <v>0</v>
      </c>
      <c r="Z83" s="585"/>
      <c r="AA83" s="585"/>
      <c r="AB83" s="586">
        <f t="shared" si="212"/>
        <v>0</v>
      </c>
      <c r="AC83" s="587"/>
      <c r="AD83" s="581">
        <f t="shared" si="190"/>
        <v>0</v>
      </c>
      <c r="AE83" s="585"/>
      <c r="AF83" s="585"/>
      <c r="AG83" s="586">
        <f t="shared" si="213"/>
        <v>0</v>
      </c>
      <c r="AH83" s="587"/>
      <c r="AI83" s="581">
        <f t="shared" si="191"/>
        <v>0</v>
      </c>
      <c r="AJ83" s="585"/>
      <c r="AK83" s="585"/>
      <c r="AL83" s="586">
        <f t="shared" si="214"/>
        <v>0</v>
      </c>
      <c r="AM83" s="587"/>
      <c r="AN83" s="581">
        <f t="shared" si="192"/>
        <v>0</v>
      </c>
      <c r="AO83" s="585"/>
      <c r="AP83" s="585"/>
      <c r="AQ83" s="586">
        <f t="shared" si="215"/>
        <v>0</v>
      </c>
      <c r="AR83" s="587"/>
      <c r="AS83" s="581">
        <f t="shared" si="193"/>
        <v>0</v>
      </c>
      <c r="AT83" s="585"/>
      <c r="AU83" s="585"/>
      <c r="AV83" s="586">
        <f t="shared" si="216"/>
        <v>0</v>
      </c>
      <c r="AW83" s="587"/>
      <c r="AX83" s="581">
        <f t="shared" si="194"/>
        <v>0</v>
      </c>
      <c r="AY83" s="585"/>
      <c r="AZ83" s="585"/>
      <c r="BA83" s="586">
        <f t="shared" si="217"/>
        <v>0</v>
      </c>
      <c r="BB83" s="575">
        <f t="shared" si="195"/>
        <v>0</v>
      </c>
      <c r="BC83" s="594"/>
      <c r="BD83" s="594"/>
    </row>
    <row r="84" spans="1:56">
      <c r="A84" s="600"/>
      <c r="B84" s="591" t="s">
        <v>1098</v>
      </c>
      <c r="C84" s="585"/>
      <c r="D84" s="585"/>
      <c r="E84" s="586">
        <f t="shared" si="207"/>
        <v>0</v>
      </c>
      <c r="F84" s="585"/>
      <c r="G84" s="585"/>
      <c r="H84" s="586">
        <f t="shared" si="208"/>
        <v>0</v>
      </c>
      <c r="I84" s="587"/>
      <c r="J84" s="581">
        <f t="shared" si="186"/>
        <v>0</v>
      </c>
      <c r="K84" s="585"/>
      <c r="L84" s="585"/>
      <c r="M84" s="586">
        <f t="shared" si="209"/>
        <v>0</v>
      </c>
      <c r="N84" s="587"/>
      <c r="O84" s="581">
        <f t="shared" si="187"/>
        <v>0</v>
      </c>
      <c r="P84" s="585"/>
      <c r="Q84" s="585"/>
      <c r="R84" s="586">
        <f t="shared" si="210"/>
        <v>0</v>
      </c>
      <c r="S84" s="587"/>
      <c r="T84" s="581">
        <f t="shared" si="188"/>
        <v>0</v>
      </c>
      <c r="U84" s="585"/>
      <c r="V84" s="585"/>
      <c r="W84" s="586">
        <f t="shared" si="211"/>
        <v>0</v>
      </c>
      <c r="X84" s="587"/>
      <c r="Y84" s="581">
        <f t="shared" si="189"/>
        <v>0</v>
      </c>
      <c r="Z84" s="585"/>
      <c r="AA84" s="585"/>
      <c r="AB84" s="586">
        <f t="shared" si="212"/>
        <v>0</v>
      </c>
      <c r="AC84" s="587"/>
      <c r="AD84" s="581">
        <f t="shared" si="190"/>
        <v>0</v>
      </c>
      <c r="AE84" s="585"/>
      <c r="AF84" s="585"/>
      <c r="AG84" s="586">
        <f t="shared" si="213"/>
        <v>0</v>
      </c>
      <c r="AH84" s="587"/>
      <c r="AI84" s="581">
        <f t="shared" si="191"/>
        <v>0</v>
      </c>
      <c r="AJ84" s="585"/>
      <c r="AK84" s="585"/>
      <c r="AL84" s="586">
        <f t="shared" si="214"/>
        <v>0</v>
      </c>
      <c r="AM84" s="587"/>
      <c r="AN84" s="581">
        <f t="shared" si="192"/>
        <v>0</v>
      </c>
      <c r="AO84" s="585"/>
      <c r="AP84" s="585"/>
      <c r="AQ84" s="586">
        <f t="shared" si="215"/>
        <v>0</v>
      </c>
      <c r="AR84" s="587"/>
      <c r="AS84" s="581">
        <f t="shared" si="193"/>
        <v>0</v>
      </c>
      <c r="AT84" s="585"/>
      <c r="AU84" s="585"/>
      <c r="AV84" s="586">
        <f t="shared" si="216"/>
        <v>0</v>
      </c>
      <c r="AW84" s="587"/>
      <c r="AX84" s="581">
        <f t="shared" si="194"/>
        <v>0</v>
      </c>
      <c r="AY84" s="585"/>
      <c r="AZ84" s="585"/>
      <c r="BA84" s="586">
        <f t="shared" si="217"/>
        <v>0</v>
      </c>
      <c r="BB84" s="575">
        <f t="shared" si="195"/>
        <v>0</v>
      </c>
      <c r="BC84" s="594"/>
      <c r="BD84" s="594"/>
    </row>
    <row r="85" spans="1:56">
      <c r="A85" s="598">
        <v>2742</v>
      </c>
      <c r="B85" s="601" t="s">
        <v>1100</v>
      </c>
      <c r="C85" s="578"/>
      <c r="D85" s="578"/>
      <c r="E85" s="579">
        <f>+E86</f>
        <v>0</v>
      </c>
      <c r="F85" s="578"/>
      <c r="G85" s="578"/>
      <c r="H85" s="579">
        <f>+H86</f>
        <v>0</v>
      </c>
      <c r="I85" s="587"/>
      <c r="J85" s="581">
        <f t="shared" si="186"/>
        <v>0</v>
      </c>
      <c r="K85" s="578"/>
      <c r="L85" s="578"/>
      <c r="M85" s="579">
        <f>+M86</f>
        <v>0</v>
      </c>
      <c r="N85" s="587"/>
      <c r="O85" s="581">
        <f t="shared" si="187"/>
        <v>0</v>
      </c>
      <c r="P85" s="578"/>
      <c r="Q85" s="578"/>
      <c r="R85" s="579">
        <f>+R86</f>
        <v>0</v>
      </c>
      <c r="S85" s="587"/>
      <c r="T85" s="581">
        <f t="shared" si="188"/>
        <v>0</v>
      </c>
      <c r="U85" s="578"/>
      <c r="V85" s="578"/>
      <c r="W85" s="579">
        <f>+W86</f>
        <v>0</v>
      </c>
      <c r="X85" s="587"/>
      <c r="Y85" s="581">
        <f t="shared" si="189"/>
        <v>0</v>
      </c>
      <c r="Z85" s="578"/>
      <c r="AA85" s="578"/>
      <c r="AB85" s="579">
        <f>+AB86</f>
        <v>0</v>
      </c>
      <c r="AC85" s="587"/>
      <c r="AD85" s="581">
        <f t="shared" si="190"/>
        <v>0</v>
      </c>
      <c r="AE85" s="578"/>
      <c r="AF85" s="578"/>
      <c r="AG85" s="579">
        <f>+AG86</f>
        <v>0</v>
      </c>
      <c r="AH85" s="587"/>
      <c r="AI85" s="581">
        <f t="shared" si="191"/>
        <v>0</v>
      </c>
      <c r="AJ85" s="578"/>
      <c r="AK85" s="578"/>
      <c r="AL85" s="579">
        <f>+AL86</f>
        <v>0</v>
      </c>
      <c r="AM85" s="587"/>
      <c r="AN85" s="581">
        <f t="shared" si="192"/>
        <v>0</v>
      </c>
      <c r="AO85" s="578"/>
      <c r="AP85" s="578"/>
      <c r="AQ85" s="579">
        <f>+AQ86</f>
        <v>0</v>
      </c>
      <c r="AR85" s="587"/>
      <c r="AS85" s="581">
        <f t="shared" si="193"/>
        <v>0</v>
      </c>
      <c r="AT85" s="578"/>
      <c r="AU85" s="578"/>
      <c r="AV85" s="579">
        <f>+AV86</f>
        <v>0</v>
      </c>
      <c r="AW85" s="587"/>
      <c r="AX85" s="581">
        <f t="shared" si="194"/>
        <v>0</v>
      </c>
      <c r="AY85" s="578"/>
      <c r="AZ85" s="578"/>
      <c r="BA85" s="579">
        <f>+BA86</f>
        <v>0</v>
      </c>
      <c r="BB85" s="575">
        <f t="shared" si="195"/>
        <v>0</v>
      </c>
      <c r="BC85" s="594"/>
      <c r="BD85" s="594"/>
    </row>
    <row r="86" spans="1:56">
      <c r="A86" s="600">
        <v>27421</v>
      </c>
      <c r="B86" s="602" t="s">
        <v>586</v>
      </c>
      <c r="C86" s="585"/>
      <c r="D86" s="585"/>
      <c r="E86" s="603"/>
      <c r="F86" s="585"/>
      <c r="G86" s="585"/>
      <c r="H86" s="603"/>
      <c r="I86" s="587"/>
      <c r="J86" s="581">
        <f t="shared" si="186"/>
        <v>0</v>
      </c>
      <c r="K86" s="585"/>
      <c r="L86" s="585"/>
      <c r="M86" s="603"/>
      <c r="N86" s="587"/>
      <c r="O86" s="581">
        <f t="shared" si="187"/>
        <v>0</v>
      </c>
      <c r="P86" s="585"/>
      <c r="Q86" s="585"/>
      <c r="R86" s="603"/>
      <c r="S86" s="587"/>
      <c r="T86" s="581">
        <f t="shared" si="188"/>
        <v>0</v>
      </c>
      <c r="U86" s="585"/>
      <c r="V86" s="585"/>
      <c r="W86" s="603"/>
      <c r="X86" s="587"/>
      <c r="Y86" s="581">
        <f t="shared" si="189"/>
        <v>0</v>
      </c>
      <c r="Z86" s="585"/>
      <c r="AA86" s="585"/>
      <c r="AB86" s="603"/>
      <c r="AC86" s="587"/>
      <c r="AD86" s="581">
        <f t="shared" si="190"/>
        <v>0</v>
      </c>
      <c r="AE86" s="585"/>
      <c r="AF86" s="585"/>
      <c r="AG86" s="603"/>
      <c r="AH86" s="587"/>
      <c r="AI86" s="581">
        <f t="shared" si="191"/>
        <v>0</v>
      </c>
      <c r="AJ86" s="585"/>
      <c r="AK86" s="585"/>
      <c r="AL86" s="603"/>
      <c r="AM86" s="587"/>
      <c r="AN86" s="581">
        <f t="shared" si="192"/>
        <v>0</v>
      </c>
      <c r="AO86" s="585"/>
      <c r="AP86" s="585"/>
      <c r="AQ86" s="603"/>
      <c r="AR86" s="587"/>
      <c r="AS86" s="581">
        <f t="shared" si="193"/>
        <v>0</v>
      </c>
      <c r="AT86" s="585"/>
      <c r="AU86" s="585"/>
      <c r="AV86" s="603"/>
      <c r="AW86" s="587"/>
      <c r="AX86" s="581">
        <f t="shared" si="194"/>
        <v>0</v>
      </c>
      <c r="AY86" s="585"/>
      <c r="AZ86" s="585"/>
      <c r="BA86" s="603"/>
      <c r="BB86" s="575">
        <f t="shared" si="195"/>
        <v>0</v>
      </c>
      <c r="BC86" s="594"/>
      <c r="BD86" s="594"/>
    </row>
    <row r="87" spans="1:56">
      <c r="A87" s="569">
        <v>34</v>
      </c>
      <c r="B87" s="570" t="s">
        <v>607</v>
      </c>
      <c r="C87" s="587"/>
      <c r="D87" s="587"/>
      <c r="E87" s="590"/>
      <c r="F87" s="587"/>
      <c r="G87" s="587"/>
      <c r="H87" s="590"/>
      <c r="I87" s="587"/>
      <c r="J87" s="581">
        <f t="shared" si="186"/>
        <v>0</v>
      </c>
      <c r="K87" s="587"/>
      <c r="L87" s="587"/>
      <c r="M87" s="590"/>
      <c r="N87" s="587"/>
      <c r="O87" s="581">
        <f t="shared" si="187"/>
        <v>0</v>
      </c>
      <c r="P87" s="587"/>
      <c r="Q87" s="587"/>
      <c r="R87" s="590"/>
      <c r="S87" s="587"/>
      <c r="T87" s="581">
        <f t="shared" si="188"/>
        <v>0</v>
      </c>
      <c r="U87" s="587"/>
      <c r="V87" s="587"/>
      <c r="W87" s="590"/>
      <c r="X87" s="587"/>
      <c r="Y87" s="581">
        <f t="shared" si="189"/>
        <v>0</v>
      </c>
      <c r="Z87" s="587"/>
      <c r="AA87" s="587"/>
      <c r="AB87" s="590"/>
      <c r="AC87" s="587"/>
      <c r="AD87" s="581">
        <f t="shared" si="190"/>
        <v>0</v>
      </c>
      <c r="AE87" s="587"/>
      <c r="AF87" s="587"/>
      <c r="AG87" s="590"/>
      <c r="AH87" s="587"/>
      <c r="AI87" s="581">
        <f t="shared" si="191"/>
        <v>0</v>
      </c>
      <c r="AJ87" s="587"/>
      <c r="AK87" s="587"/>
      <c r="AL87" s="590"/>
      <c r="AM87" s="587"/>
      <c r="AN87" s="581">
        <f t="shared" si="192"/>
        <v>0</v>
      </c>
      <c r="AO87" s="587"/>
      <c r="AP87" s="587"/>
      <c r="AQ87" s="590"/>
      <c r="AR87" s="587"/>
      <c r="AS87" s="581">
        <f t="shared" si="193"/>
        <v>0</v>
      </c>
      <c r="AT87" s="587"/>
      <c r="AU87" s="587"/>
      <c r="AV87" s="590"/>
      <c r="AW87" s="587"/>
      <c r="AX87" s="581">
        <f t="shared" si="194"/>
        <v>0</v>
      </c>
      <c r="AY87" s="587"/>
      <c r="AZ87" s="587"/>
      <c r="BA87" s="590"/>
      <c r="BB87" s="575">
        <f t="shared" si="195"/>
        <v>0</v>
      </c>
      <c r="BC87" s="594"/>
      <c r="BD87" s="594"/>
    </row>
    <row r="88" spans="1:56" ht="15.75" thickBot="1">
      <c r="A88" s="596">
        <v>342</v>
      </c>
      <c r="B88" s="597" t="s">
        <v>608</v>
      </c>
      <c r="C88" s="604"/>
      <c r="D88" s="604"/>
      <c r="E88" s="586">
        <f>C88+D88</f>
        <v>0</v>
      </c>
      <c r="F88" s="604"/>
      <c r="G88" s="604"/>
      <c r="H88" s="586">
        <f>F88+G88</f>
        <v>0</v>
      </c>
      <c r="I88" s="605"/>
      <c r="J88" s="581">
        <f t="shared" si="186"/>
        <v>0</v>
      </c>
      <c r="K88" s="604"/>
      <c r="L88" s="604"/>
      <c r="M88" s="586">
        <f>K88+L88</f>
        <v>0</v>
      </c>
      <c r="N88" s="605"/>
      <c r="O88" s="581">
        <f t="shared" si="187"/>
        <v>0</v>
      </c>
      <c r="P88" s="604"/>
      <c r="Q88" s="604"/>
      <c r="R88" s="586">
        <f>P88+Q88</f>
        <v>0</v>
      </c>
      <c r="S88" s="605"/>
      <c r="T88" s="581">
        <f t="shared" si="188"/>
        <v>0</v>
      </c>
      <c r="U88" s="604"/>
      <c r="V88" s="604"/>
      <c r="W88" s="586">
        <f>U88+V88</f>
        <v>0</v>
      </c>
      <c r="X88" s="605"/>
      <c r="Y88" s="581">
        <f t="shared" si="189"/>
        <v>0</v>
      </c>
      <c r="Z88" s="604"/>
      <c r="AA88" s="604"/>
      <c r="AB88" s="586">
        <f>Z88+AA88</f>
        <v>0</v>
      </c>
      <c r="AC88" s="605"/>
      <c r="AD88" s="581">
        <f t="shared" si="190"/>
        <v>0</v>
      </c>
      <c r="AE88" s="604"/>
      <c r="AF88" s="604"/>
      <c r="AG88" s="586">
        <f>AE88+AF88</f>
        <v>0</v>
      </c>
      <c r="AH88" s="605"/>
      <c r="AI88" s="581">
        <f t="shared" si="191"/>
        <v>0</v>
      </c>
      <c r="AJ88" s="604"/>
      <c r="AK88" s="604"/>
      <c r="AL88" s="586">
        <f>AJ88+AK88</f>
        <v>0</v>
      </c>
      <c r="AM88" s="605"/>
      <c r="AN88" s="581">
        <f t="shared" si="192"/>
        <v>0</v>
      </c>
      <c r="AO88" s="604"/>
      <c r="AP88" s="604"/>
      <c r="AQ88" s="586">
        <f>AO88+AP88</f>
        <v>0</v>
      </c>
      <c r="AR88" s="605"/>
      <c r="AS88" s="581">
        <f t="shared" si="193"/>
        <v>0</v>
      </c>
      <c r="AT88" s="604"/>
      <c r="AU88" s="604"/>
      <c r="AV88" s="586">
        <f>AT88+AU88</f>
        <v>0</v>
      </c>
      <c r="AW88" s="605"/>
      <c r="AX88" s="581">
        <f t="shared" si="194"/>
        <v>0</v>
      </c>
      <c r="AY88" s="604"/>
      <c r="AZ88" s="604"/>
      <c r="BA88" s="586">
        <f>AY88+AZ88</f>
        <v>0</v>
      </c>
      <c r="BB88" s="575">
        <f t="shared" si="195"/>
        <v>0</v>
      </c>
      <c r="BC88" s="594"/>
      <c r="BD88" s="594"/>
    </row>
    <row r="89" spans="1:56" ht="15.75" thickBot="1">
      <c r="A89" s="600"/>
      <c r="B89" s="606" t="s">
        <v>486</v>
      </c>
      <c r="C89" s="607"/>
      <c r="D89" s="607"/>
      <c r="E89" s="608">
        <f>+E10+E12+E15+E23+E30+E36+E42+E63+E88</f>
        <v>0</v>
      </c>
      <c r="F89" s="607"/>
      <c r="G89" s="607"/>
      <c r="H89" s="608">
        <f>+H10+H12+H15+H23+H30+H36+H42+H63+H88</f>
        <v>0</v>
      </c>
      <c r="I89" s="609"/>
      <c r="J89" s="581">
        <f t="shared" si="186"/>
        <v>0</v>
      </c>
      <c r="K89" s="607"/>
      <c r="L89" s="607"/>
      <c r="M89" s="608">
        <f>+M10+M12+M15+M23+M30+M36+M42+M63+M88</f>
        <v>0</v>
      </c>
      <c r="N89" s="609"/>
      <c r="O89" s="581">
        <f t="shared" si="187"/>
        <v>0</v>
      </c>
      <c r="P89" s="607"/>
      <c r="Q89" s="607"/>
      <c r="R89" s="608">
        <f>+R10+R12+R15+R23+R30+R36+R42+R63+R88</f>
        <v>0</v>
      </c>
      <c r="S89" s="609"/>
      <c r="T89" s="581">
        <f t="shared" si="188"/>
        <v>0</v>
      </c>
      <c r="U89" s="607"/>
      <c r="V89" s="607"/>
      <c r="W89" s="608">
        <f>+W10+W12+W15+W23+W30+W36+W42+W63+W88</f>
        <v>0</v>
      </c>
      <c r="X89" s="609"/>
      <c r="Y89" s="581">
        <f t="shared" si="189"/>
        <v>0</v>
      </c>
      <c r="Z89" s="607"/>
      <c r="AA89" s="607"/>
      <c r="AB89" s="608">
        <f>+AB10+AB12+AB15+AB23+AB30+AB36+AB42+AB63+AB88</f>
        <v>0</v>
      </c>
      <c r="AC89" s="609"/>
      <c r="AD89" s="581">
        <f t="shared" si="190"/>
        <v>0</v>
      </c>
      <c r="AE89" s="607"/>
      <c r="AF89" s="607"/>
      <c r="AG89" s="608">
        <f>+AG10+AG12+AG15+AG23+AG30+AG36+AG42+AG63+AG88</f>
        <v>0</v>
      </c>
      <c r="AH89" s="609"/>
      <c r="AI89" s="581">
        <f t="shared" si="191"/>
        <v>0</v>
      </c>
      <c r="AJ89" s="607"/>
      <c r="AK89" s="607"/>
      <c r="AL89" s="608">
        <f>+AL10+AL12+AL15+AL23+AL30+AL36+AL42+AL63+AL88</f>
        <v>0</v>
      </c>
      <c r="AM89" s="609"/>
      <c r="AN89" s="581">
        <f t="shared" si="192"/>
        <v>0</v>
      </c>
      <c r="AO89" s="607"/>
      <c r="AP89" s="607"/>
      <c r="AQ89" s="608">
        <f>+AQ10+AQ12+AQ15+AQ23+AQ30+AQ36+AQ42+AQ63+AQ88</f>
        <v>0</v>
      </c>
      <c r="AR89" s="609"/>
      <c r="AS89" s="581">
        <f t="shared" si="193"/>
        <v>0</v>
      </c>
      <c r="AT89" s="607"/>
      <c r="AU89" s="607"/>
      <c r="AV89" s="608">
        <f>+AV10+AV12+AV15+AV23+AV30+AV36+AV42+AV63+AV88</f>
        <v>0</v>
      </c>
      <c r="AW89" s="609"/>
      <c r="AX89" s="581">
        <f t="shared" si="194"/>
        <v>0</v>
      </c>
      <c r="AY89" s="607"/>
      <c r="AZ89" s="607"/>
      <c r="BA89" s="608">
        <f>+BA10+BA12+BA15+BA23+BA30+BA36+BA42+BA63+BA88</f>
        <v>0</v>
      </c>
      <c r="BB89" s="575">
        <f t="shared" si="195"/>
        <v>0</v>
      </c>
      <c r="BC89" s="594"/>
      <c r="BD89" s="594"/>
    </row>
    <row r="92" spans="1:56">
      <c r="B92" s="610"/>
      <c r="C92" s="611"/>
      <c r="D92" s="612"/>
      <c r="E92" s="613"/>
      <c r="F92" s="611"/>
      <c r="G92" s="612"/>
      <c r="H92" s="613"/>
      <c r="K92" s="613"/>
      <c r="L92" s="613"/>
      <c r="M92" s="613"/>
      <c r="P92" s="613"/>
      <c r="Q92" s="613"/>
      <c r="R92" s="613"/>
      <c r="U92" s="613"/>
      <c r="V92" s="613"/>
      <c r="W92" s="613"/>
      <c r="Z92" s="613"/>
      <c r="AA92" s="613"/>
      <c r="AB92" s="613"/>
      <c r="AE92" s="613"/>
      <c r="AF92" s="613"/>
      <c r="AG92" s="613"/>
      <c r="AJ92" s="613"/>
      <c r="AK92" s="613"/>
      <c r="AL92" s="613"/>
      <c r="AO92" s="613"/>
      <c r="AP92" s="613"/>
      <c r="AQ92" s="613"/>
      <c r="AT92" s="613"/>
      <c r="AU92" s="613"/>
      <c r="AV92" s="613"/>
      <c r="AY92" s="613"/>
      <c r="AZ92" s="613"/>
      <c r="BA92" s="613"/>
    </row>
    <row r="93" spans="1:56" s="614" customFormat="1" ht="12.75">
      <c r="B93" s="615" t="s">
        <v>1101</v>
      </c>
      <c r="D93" s="615"/>
      <c r="E93" s="616"/>
      <c r="G93" s="615"/>
      <c r="H93" s="616"/>
      <c r="I93" s="617"/>
      <c r="J93" s="617"/>
      <c r="K93" s="616"/>
      <c r="L93" s="616"/>
      <c r="M93" s="616"/>
      <c r="N93" s="617"/>
      <c r="O93" s="617"/>
      <c r="P93" s="616"/>
      <c r="Q93" s="616"/>
      <c r="R93" s="616"/>
      <c r="S93" s="617"/>
      <c r="T93" s="617"/>
      <c r="U93" s="616"/>
      <c r="V93" s="616"/>
      <c r="W93" s="616"/>
      <c r="X93" s="617"/>
      <c r="Y93" s="617"/>
      <c r="Z93" s="616"/>
      <c r="AA93" s="616"/>
      <c r="AB93" s="616"/>
      <c r="AC93" s="617"/>
      <c r="AD93" s="617"/>
      <c r="AE93" s="616"/>
      <c r="AF93" s="616"/>
      <c r="AG93" s="616"/>
      <c r="AH93" s="617"/>
      <c r="AI93" s="617"/>
      <c r="AJ93" s="616"/>
      <c r="AK93" s="616"/>
      <c r="AL93" s="616"/>
      <c r="AM93" s="617"/>
      <c r="AN93" s="617"/>
      <c r="AO93" s="616"/>
      <c r="AP93" s="616"/>
      <c r="AQ93" s="616"/>
      <c r="AR93" s="617"/>
      <c r="AS93" s="617"/>
      <c r="AT93" s="616"/>
      <c r="AU93" s="616"/>
      <c r="AV93" s="616"/>
      <c r="AW93" s="617"/>
      <c r="AX93" s="617"/>
      <c r="AY93" s="616"/>
      <c r="AZ93" s="616"/>
      <c r="BA93" s="616"/>
      <c r="BB93" s="618"/>
    </row>
    <row r="94" spans="1:56" ht="12.75" customHeight="1">
      <c r="I94" s="565"/>
      <c r="J94" s="565"/>
      <c r="N94" s="565"/>
      <c r="O94" s="565"/>
      <c r="S94" s="565"/>
      <c r="T94" s="565"/>
      <c r="X94" s="565"/>
      <c r="Y94" s="565"/>
      <c r="AC94" s="565"/>
      <c r="AD94" s="565"/>
      <c r="AH94" s="565"/>
      <c r="AI94" s="565"/>
      <c r="AM94" s="565"/>
      <c r="AN94" s="565"/>
      <c r="AR94" s="565"/>
      <c r="AS94" s="565"/>
      <c r="AW94" s="565"/>
      <c r="AX94" s="565"/>
      <c r="BB94" s="619"/>
    </row>
    <row r="95" spans="1:56" s="614" customFormat="1" ht="13.5" customHeight="1">
      <c r="BB95" s="620"/>
    </row>
    <row r="96" spans="1:56">
      <c r="I96" s="565"/>
      <c r="J96" s="565"/>
      <c r="N96" s="565"/>
      <c r="O96" s="565"/>
      <c r="S96" s="565"/>
      <c r="T96" s="565"/>
      <c r="X96" s="565"/>
      <c r="Y96" s="565"/>
      <c r="AC96" s="565"/>
      <c r="AD96" s="565"/>
      <c r="AH96" s="565"/>
      <c r="AI96" s="565"/>
      <c r="AM96" s="565"/>
      <c r="AN96" s="565"/>
      <c r="AR96" s="565"/>
      <c r="AS96" s="565"/>
      <c r="AW96" s="565"/>
      <c r="AX96" s="565"/>
      <c r="BB96" s="619"/>
    </row>
    <row r="97" spans="9:54">
      <c r="I97" s="565"/>
      <c r="J97" s="565"/>
      <c r="N97" s="565"/>
      <c r="O97" s="565"/>
      <c r="S97" s="565"/>
      <c r="T97" s="565"/>
      <c r="X97" s="565"/>
      <c r="Y97" s="565"/>
      <c r="AC97" s="565"/>
      <c r="AD97" s="565"/>
      <c r="AH97" s="565"/>
      <c r="AI97" s="565"/>
      <c r="AM97" s="565"/>
      <c r="AN97" s="565"/>
      <c r="AR97" s="565"/>
      <c r="AS97" s="565"/>
      <c r="AW97" s="565"/>
      <c r="AX97" s="565"/>
      <c r="BB97" s="619"/>
    </row>
    <row r="98" spans="9:54">
      <c r="I98" s="565"/>
      <c r="J98" s="565"/>
      <c r="N98" s="565"/>
      <c r="O98" s="565"/>
      <c r="S98" s="565"/>
      <c r="T98" s="565"/>
      <c r="X98" s="565"/>
      <c r="Y98" s="565"/>
      <c r="AC98" s="565"/>
      <c r="AD98" s="565"/>
      <c r="AH98" s="565"/>
      <c r="AI98" s="565"/>
      <c r="AM98" s="565"/>
      <c r="AN98" s="565"/>
      <c r="AR98" s="565"/>
      <c r="AS98" s="565"/>
      <c r="AW98" s="565"/>
      <c r="AX98" s="565"/>
      <c r="BB98" s="619"/>
    </row>
    <row r="99" spans="9:54">
      <c r="I99" s="565"/>
      <c r="J99" s="565"/>
      <c r="N99" s="565"/>
      <c r="O99" s="565"/>
      <c r="S99" s="565"/>
      <c r="T99" s="565"/>
      <c r="X99" s="565"/>
      <c r="Y99" s="565"/>
      <c r="AC99" s="565"/>
      <c r="AD99" s="565"/>
      <c r="AH99" s="565"/>
      <c r="AI99" s="565"/>
      <c r="AM99" s="565"/>
      <c r="AN99" s="565"/>
      <c r="AR99" s="565"/>
      <c r="AS99" s="565"/>
      <c r="AW99" s="565"/>
      <c r="AX99" s="565"/>
      <c r="BB99" s="619"/>
    </row>
  </sheetData>
  <mergeCells count="23">
    <mergeCell ref="K7:M7"/>
    <mergeCell ref="A7:A8"/>
    <mergeCell ref="B7:B8"/>
    <mergeCell ref="C7:E7"/>
    <mergeCell ref="F7:H7"/>
    <mergeCell ref="J7:J8"/>
    <mergeCell ref="AO7:AQ7"/>
    <mergeCell ref="O7:O8"/>
    <mergeCell ref="P7:R7"/>
    <mergeCell ref="T7:T8"/>
    <mergeCell ref="U7:W7"/>
    <mergeCell ref="Y7:Y8"/>
    <mergeCell ref="Z7:AB7"/>
    <mergeCell ref="AD7:AD8"/>
    <mergeCell ref="AE7:AG7"/>
    <mergeCell ref="AI7:AI8"/>
    <mergeCell ref="AJ7:AL7"/>
    <mergeCell ref="AN7:AN8"/>
    <mergeCell ref="AS7:AS8"/>
    <mergeCell ref="AT7:AV7"/>
    <mergeCell ref="AX7:AX8"/>
    <mergeCell ref="AY7:BA7"/>
    <mergeCell ref="BB7:BB8"/>
  </mergeCells>
  <pageMargins left="0.25" right="0.25" top="0.25" bottom="0.25" header="0.25" footer="0.25"/>
  <pageSetup paperSize="9" scale="38"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97"/>
  <sheetViews>
    <sheetView zoomScale="85" zoomScaleNormal="85" workbookViewId="0"/>
  </sheetViews>
  <sheetFormatPr defaultRowHeight="15"/>
  <cols>
    <col min="1" max="1" width="16.28515625" style="12" customWidth="1"/>
    <col min="2" max="2" width="82" style="22" bestFit="1" customWidth="1"/>
    <col min="3" max="3" width="12.140625" style="12" customWidth="1"/>
    <col min="4" max="4" width="13.28515625" style="12" customWidth="1"/>
    <col min="5" max="5" width="11.140625" style="12" customWidth="1"/>
    <col min="6" max="6" width="8.42578125" style="12" customWidth="1"/>
    <col min="7" max="7" width="9" style="12" customWidth="1"/>
    <col min="8" max="8" width="12" style="12" customWidth="1"/>
    <col min="9" max="80" width="10" style="12" customWidth="1"/>
    <col min="81" max="81" width="12.85546875" style="12" customWidth="1"/>
    <col min="82" max="82" width="13.85546875" style="12" customWidth="1"/>
    <col min="83" max="83" width="9.140625" style="12" customWidth="1"/>
    <col min="84" max="84" width="13.42578125" style="12" bestFit="1" customWidth="1"/>
    <col min="85" max="85" width="9.140625" style="78"/>
    <col min="86" max="16384" width="9.140625" style="12"/>
  </cols>
  <sheetData>
    <row r="1" spans="1:85">
      <c r="A1" s="696"/>
      <c r="B1" s="22" t="s">
        <v>48</v>
      </c>
      <c r="C1" s="697">
        <v>1</v>
      </c>
      <c r="D1" s="698"/>
      <c r="E1" s="6"/>
      <c r="K1" s="71"/>
    </row>
    <row r="2" spans="1:85">
      <c r="A2" s="696"/>
      <c r="B2" s="22" t="s">
        <v>49</v>
      </c>
      <c r="C2" s="41" t="s">
        <v>1139</v>
      </c>
      <c r="D2" s="698"/>
      <c r="E2" s="113"/>
      <c r="G2" s="71"/>
      <c r="H2" s="71"/>
      <c r="I2" s="71"/>
      <c r="K2" s="71"/>
      <c r="L2" s="71"/>
    </row>
    <row r="3" spans="1:85">
      <c r="A3" s="696"/>
      <c r="B3" s="22" t="s">
        <v>47</v>
      </c>
      <c r="C3" s="22" t="s">
        <v>1049</v>
      </c>
      <c r="D3" s="699"/>
      <c r="E3" s="700"/>
      <c r="H3" s="71"/>
      <c r="BW3" s="71"/>
    </row>
    <row r="4" spans="1:85">
      <c r="A4" s="696"/>
      <c r="B4" s="22" t="s">
        <v>50</v>
      </c>
      <c r="C4" s="12" t="s">
        <v>53</v>
      </c>
      <c r="D4" s="699"/>
      <c r="E4" s="701"/>
      <c r="I4" s="12" t="s">
        <v>1217</v>
      </c>
      <c r="K4" s="71"/>
      <c r="N4" s="71"/>
      <c r="AD4" s="71"/>
    </row>
    <row r="5" spans="1:85">
      <c r="A5" s="696"/>
      <c r="B5" s="22" t="s">
        <v>51</v>
      </c>
      <c r="C5" s="95" t="s">
        <v>71</v>
      </c>
      <c r="D5" s="699"/>
      <c r="E5" s="702"/>
      <c r="S5" s="71"/>
    </row>
    <row r="6" spans="1:85">
      <c r="D6" s="71"/>
      <c r="F6" s="71"/>
      <c r="H6" s="71"/>
      <c r="J6" s="71"/>
      <c r="L6" s="71"/>
      <c r="N6" s="71"/>
      <c r="P6" s="71"/>
      <c r="R6" s="71"/>
      <c r="T6" s="71"/>
      <c r="V6" s="71"/>
      <c r="X6" s="71"/>
      <c r="Z6" s="71"/>
      <c r="AB6" s="71"/>
      <c r="AD6" s="71"/>
      <c r="AF6" s="71"/>
      <c r="AH6" s="71"/>
      <c r="AJ6" s="71"/>
      <c r="AL6" s="71"/>
      <c r="AN6" s="71"/>
      <c r="AP6" s="71"/>
      <c r="AR6" s="71"/>
      <c r="AT6" s="71"/>
      <c r="AV6" s="71"/>
      <c r="AX6" s="71"/>
      <c r="AZ6" s="71"/>
      <c r="BB6" s="71"/>
      <c r="BD6" s="71"/>
      <c r="BF6" s="71"/>
      <c r="BH6" s="71"/>
      <c r="BJ6" s="71"/>
      <c r="BL6" s="71"/>
      <c r="BN6" s="71"/>
      <c r="BP6" s="71"/>
      <c r="BR6" s="71"/>
      <c r="BT6" s="71"/>
      <c r="BV6" s="71"/>
      <c r="BX6" s="71"/>
      <c r="BZ6" s="71"/>
      <c r="CB6" s="71"/>
    </row>
    <row r="7" spans="1:85" s="703" customFormat="1">
      <c r="A7" s="4566"/>
      <c r="B7" s="4566" t="s">
        <v>1139</v>
      </c>
      <c r="C7" s="4571" t="s">
        <v>1143</v>
      </c>
      <c r="D7" s="4565"/>
      <c r="E7" s="4564" t="s">
        <v>1144</v>
      </c>
      <c r="F7" s="4565"/>
      <c r="G7" s="4564" t="s">
        <v>1145</v>
      </c>
      <c r="H7" s="4565"/>
      <c r="I7" s="4564" t="s">
        <v>1146</v>
      </c>
      <c r="J7" s="4565"/>
      <c r="K7" s="4564" t="s">
        <v>1147</v>
      </c>
      <c r="L7" s="4565"/>
      <c r="M7" s="4564" t="s">
        <v>1148</v>
      </c>
      <c r="N7" s="4565"/>
      <c r="O7" s="4564" t="s">
        <v>1149</v>
      </c>
      <c r="P7" s="4565"/>
      <c r="Q7" s="4564" t="s">
        <v>1150</v>
      </c>
      <c r="R7" s="4565"/>
      <c r="S7" s="4564" t="s">
        <v>1151</v>
      </c>
      <c r="T7" s="4565"/>
      <c r="U7" s="4564" t="s">
        <v>1152</v>
      </c>
      <c r="V7" s="4565"/>
      <c r="W7" s="4564" t="s">
        <v>1153</v>
      </c>
      <c r="X7" s="4565"/>
      <c r="Y7" s="4564" t="s">
        <v>1154</v>
      </c>
      <c r="Z7" s="4565"/>
      <c r="AA7" s="4564" t="s">
        <v>1155</v>
      </c>
      <c r="AB7" s="4565"/>
      <c r="AC7" s="4564" t="s">
        <v>1156</v>
      </c>
      <c r="AD7" s="4565"/>
      <c r="AE7" s="4564" t="s">
        <v>1157</v>
      </c>
      <c r="AF7" s="4565"/>
      <c r="AG7" s="4564" t="s">
        <v>1158</v>
      </c>
      <c r="AH7" s="4565"/>
      <c r="AI7" s="4564" t="s">
        <v>1159</v>
      </c>
      <c r="AJ7" s="4565"/>
      <c r="AK7" s="4564" t="s">
        <v>1160</v>
      </c>
      <c r="AL7" s="4565"/>
      <c r="AM7" s="4564" t="s">
        <v>1161</v>
      </c>
      <c r="AN7" s="4565"/>
      <c r="AO7" s="4564" t="s">
        <v>1162</v>
      </c>
      <c r="AP7" s="4565"/>
      <c r="AQ7" s="4564" t="s">
        <v>1163</v>
      </c>
      <c r="AR7" s="4565"/>
      <c r="AS7" s="4564" t="s">
        <v>1164</v>
      </c>
      <c r="AT7" s="4565"/>
      <c r="AU7" s="4564" t="s">
        <v>1165</v>
      </c>
      <c r="AV7" s="4565"/>
      <c r="AW7" s="4564" t="s">
        <v>1166</v>
      </c>
      <c r="AX7" s="4565"/>
      <c r="AY7" s="4564" t="s">
        <v>1167</v>
      </c>
      <c r="AZ7" s="4565"/>
      <c r="BA7" s="4564" t="s">
        <v>1168</v>
      </c>
      <c r="BB7" s="4565"/>
      <c r="BC7" s="4564" t="s">
        <v>1169</v>
      </c>
      <c r="BD7" s="4565"/>
      <c r="BE7" s="4561" t="s">
        <v>1170</v>
      </c>
      <c r="BF7" s="4562"/>
      <c r="BG7" s="4561" t="s">
        <v>1171</v>
      </c>
      <c r="BH7" s="4562"/>
      <c r="BI7" s="4561" t="s">
        <v>1172</v>
      </c>
      <c r="BJ7" s="4562"/>
      <c r="BK7" s="4561" t="s">
        <v>1173</v>
      </c>
      <c r="BL7" s="4562"/>
      <c r="BM7" s="4561" t="s">
        <v>1174</v>
      </c>
      <c r="BN7" s="4562"/>
      <c r="BO7" s="4561" t="s">
        <v>1175</v>
      </c>
      <c r="BP7" s="4562"/>
      <c r="BQ7" s="4561" t="s">
        <v>1176</v>
      </c>
      <c r="BR7" s="4562"/>
      <c r="BS7" s="4561" t="s">
        <v>1177</v>
      </c>
      <c r="BT7" s="4562"/>
      <c r="BU7" s="4561" t="s">
        <v>1178</v>
      </c>
      <c r="BV7" s="4562"/>
      <c r="BW7" s="4561" t="s">
        <v>1179</v>
      </c>
      <c r="BX7" s="4562"/>
      <c r="BY7" s="4561" t="s">
        <v>1180</v>
      </c>
      <c r="BZ7" s="4562"/>
      <c r="CA7" s="4561" t="s">
        <v>1181</v>
      </c>
      <c r="CB7" s="4563"/>
      <c r="CC7" s="4561" t="s">
        <v>486</v>
      </c>
      <c r="CD7" s="4562"/>
      <c r="CG7" s="704"/>
    </row>
    <row r="8" spans="1:85" s="707" customFormat="1" ht="30">
      <c r="A8" s="4567"/>
      <c r="B8" s="4569"/>
      <c r="C8" s="705" t="s">
        <v>1182</v>
      </c>
      <c r="D8" s="706" t="s">
        <v>1058</v>
      </c>
      <c r="E8" s="705" t="s">
        <v>1182</v>
      </c>
      <c r="F8" s="706" t="s">
        <v>1058</v>
      </c>
      <c r="G8" s="705" t="s">
        <v>1182</v>
      </c>
      <c r="H8" s="706" t="s">
        <v>1058</v>
      </c>
      <c r="I8" s="705" t="s">
        <v>1182</v>
      </c>
      <c r="J8" s="706" t="s">
        <v>1058</v>
      </c>
      <c r="K8" s="705" t="s">
        <v>1182</v>
      </c>
      <c r="L8" s="706" t="s">
        <v>1058</v>
      </c>
      <c r="M8" s="705" t="s">
        <v>1182</v>
      </c>
      <c r="N8" s="706" t="s">
        <v>1058</v>
      </c>
      <c r="O8" s="705" t="s">
        <v>1182</v>
      </c>
      <c r="P8" s="706" t="s">
        <v>1058</v>
      </c>
      <c r="Q8" s="705" t="s">
        <v>1182</v>
      </c>
      <c r="R8" s="706" t="s">
        <v>1058</v>
      </c>
      <c r="S8" s="705" t="s">
        <v>1182</v>
      </c>
      <c r="T8" s="706" t="s">
        <v>1058</v>
      </c>
      <c r="U8" s="705" t="s">
        <v>1182</v>
      </c>
      <c r="V8" s="706" t="s">
        <v>1058</v>
      </c>
      <c r="W8" s="705" t="s">
        <v>1182</v>
      </c>
      <c r="X8" s="706" t="s">
        <v>1058</v>
      </c>
      <c r="Y8" s="705" t="s">
        <v>1182</v>
      </c>
      <c r="Z8" s="706" t="s">
        <v>1058</v>
      </c>
      <c r="AA8" s="705" t="s">
        <v>1182</v>
      </c>
      <c r="AB8" s="706" t="s">
        <v>1058</v>
      </c>
      <c r="AC8" s="705" t="s">
        <v>1182</v>
      </c>
      <c r="AD8" s="706" t="s">
        <v>1058</v>
      </c>
      <c r="AE8" s="705" t="s">
        <v>1182</v>
      </c>
      <c r="AF8" s="706" t="s">
        <v>1058</v>
      </c>
      <c r="AG8" s="705" t="s">
        <v>1182</v>
      </c>
      <c r="AH8" s="706" t="s">
        <v>1058</v>
      </c>
      <c r="AI8" s="705" t="s">
        <v>1182</v>
      </c>
      <c r="AJ8" s="706" t="s">
        <v>1058</v>
      </c>
      <c r="AK8" s="705" t="s">
        <v>1182</v>
      </c>
      <c r="AL8" s="706" t="s">
        <v>1058</v>
      </c>
      <c r="AM8" s="705" t="s">
        <v>1182</v>
      </c>
      <c r="AN8" s="706" t="s">
        <v>1058</v>
      </c>
      <c r="AO8" s="705" t="s">
        <v>1182</v>
      </c>
      <c r="AP8" s="706" t="s">
        <v>1058</v>
      </c>
      <c r="AQ8" s="705" t="s">
        <v>1182</v>
      </c>
      <c r="AR8" s="706" t="s">
        <v>1058</v>
      </c>
      <c r="AS8" s="705" t="s">
        <v>1182</v>
      </c>
      <c r="AT8" s="706" t="s">
        <v>1058</v>
      </c>
      <c r="AU8" s="705" t="s">
        <v>1182</v>
      </c>
      <c r="AV8" s="706" t="s">
        <v>1058</v>
      </c>
      <c r="AW8" s="705" t="s">
        <v>1182</v>
      </c>
      <c r="AX8" s="706" t="s">
        <v>1058</v>
      </c>
      <c r="AY8" s="705" t="s">
        <v>1182</v>
      </c>
      <c r="AZ8" s="706" t="s">
        <v>1058</v>
      </c>
      <c r="BA8" s="705" t="s">
        <v>1182</v>
      </c>
      <c r="BB8" s="706" t="s">
        <v>1058</v>
      </c>
      <c r="BC8" s="705" t="s">
        <v>1182</v>
      </c>
      <c r="BD8" s="706" t="s">
        <v>1058</v>
      </c>
      <c r="BE8" s="705" t="s">
        <v>1182</v>
      </c>
      <c r="BF8" s="706" t="s">
        <v>1058</v>
      </c>
      <c r="BG8" s="705" t="s">
        <v>1182</v>
      </c>
      <c r="BH8" s="706" t="s">
        <v>1058</v>
      </c>
      <c r="BI8" s="705" t="s">
        <v>1182</v>
      </c>
      <c r="BJ8" s="706" t="s">
        <v>1058</v>
      </c>
      <c r="BK8" s="705" t="s">
        <v>1182</v>
      </c>
      <c r="BL8" s="706" t="s">
        <v>1058</v>
      </c>
      <c r="BM8" s="705" t="s">
        <v>1182</v>
      </c>
      <c r="BN8" s="706" t="s">
        <v>1058</v>
      </c>
      <c r="BO8" s="705" t="s">
        <v>1182</v>
      </c>
      <c r="BP8" s="706" t="s">
        <v>1058</v>
      </c>
      <c r="BQ8" s="705" t="s">
        <v>1182</v>
      </c>
      <c r="BR8" s="706" t="s">
        <v>1058</v>
      </c>
      <c r="BS8" s="705" t="s">
        <v>1182</v>
      </c>
      <c r="BT8" s="706" t="s">
        <v>1058</v>
      </c>
      <c r="BU8" s="705" t="s">
        <v>1182</v>
      </c>
      <c r="BV8" s="706" t="s">
        <v>1058</v>
      </c>
      <c r="BW8" s="705" t="s">
        <v>1182</v>
      </c>
      <c r="BX8" s="706" t="s">
        <v>1058</v>
      </c>
      <c r="BY8" s="705" t="s">
        <v>1182</v>
      </c>
      <c r="BZ8" s="706" t="s">
        <v>1058</v>
      </c>
      <c r="CA8" s="705" t="s">
        <v>1182</v>
      </c>
      <c r="CB8" s="706" t="s">
        <v>1058</v>
      </c>
      <c r="CC8" s="705" t="s">
        <v>1182</v>
      </c>
      <c r="CD8" s="706" t="s">
        <v>1058</v>
      </c>
      <c r="CG8" s="708"/>
    </row>
    <row r="9" spans="1:85" s="707" customFormat="1" ht="45" customHeight="1">
      <c r="A9" s="4568"/>
      <c r="B9" s="4570"/>
      <c r="C9" s="709" t="s">
        <v>1183</v>
      </c>
      <c r="D9" s="710" t="s">
        <v>1184</v>
      </c>
      <c r="E9" s="709" t="s">
        <v>1183</v>
      </c>
      <c r="F9" s="710" t="s">
        <v>1184</v>
      </c>
      <c r="G9" s="709" t="s">
        <v>1183</v>
      </c>
      <c r="H9" s="710" t="s">
        <v>1184</v>
      </c>
      <c r="I9" s="709" t="s">
        <v>1183</v>
      </c>
      <c r="J9" s="710" t="s">
        <v>1184</v>
      </c>
      <c r="K9" s="709" t="s">
        <v>1183</v>
      </c>
      <c r="L9" s="710" t="s">
        <v>1184</v>
      </c>
      <c r="M9" s="709" t="s">
        <v>1183</v>
      </c>
      <c r="N9" s="710" t="s">
        <v>1184</v>
      </c>
      <c r="O9" s="709" t="s">
        <v>1183</v>
      </c>
      <c r="P9" s="710" t="s">
        <v>1184</v>
      </c>
      <c r="Q9" s="709" t="s">
        <v>1183</v>
      </c>
      <c r="R9" s="710" t="s">
        <v>1184</v>
      </c>
      <c r="S9" s="709" t="s">
        <v>1183</v>
      </c>
      <c r="T9" s="710" t="s">
        <v>1184</v>
      </c>
      <c r="U9" s="709" t="s">
        <v>1183</v>
      </c>
      <c r="V9" s="710" t="s">
        <v>1184</v>
      </c>
      <c r="W9" s="709" t="s">
        <v>1183</v>
      </c>
      <c r="X9" s="710" t="s">
        <v>1184</v>
      </c>
      <c r="Y9" s="709" t="s">
        <v>1183</v>
      </c>
      <c r="Z9" s="710" t="s">
        <v>1184</v>
      </c>
      <c r="AA9" s="709" t="s">
        <v>1183</v>
      </c>
      <c r="AB9" s="710" t="s">
        <v>1184</v>
      </c>
      <c r="AC9" s="709" t="s">
        <v>1183</v>
      </c>
      <c r="AD9" s="710" t="s">
        <v>1184</v>
      </c>
      <c r="AE9" s="709" t="s">
        <v>1183</v>
      </c>
      <c r="AF9" s="710" t="s">
        <v>1184</v>
      </c>
      <c r="AG9" s="709" t="s">
        <v>1183</v>
      </c>
      <c r="AH9" s="710" t="s">
        <v>1184</v>
      </c>
      <c r="AI9" s="709" t="s">
        <v>1183</v>
      </c>
      <c r="AJ9" s="710" t="s">
        <v>1184</v>
      </c>
      <c r="AK9" s="709" t="s">
        <v>1183</v>
      </c>
      <c r="AL9" s="710" t="s">
        <v>1184</v>
      </c>
      <c r="AM9" s="709" t="s">
        <v>1183</v>
      </c>
      <c r="AN9" s="710" t="s">
        <v>1184</v>
      </c>
      <c r="AO9" s="709" t="s">
        <v>1183</v>
      </c>
      <c r="AP9" s="710" t="s">
        <v>1184</v>
      </c>
      <c r="AQ9" s="709" t="s">
        <v>1183</v>
      </c>
      <c r="AR9" s="710" t="s">
        <v>1184</v>
      </c>
      <c r="AS9" s="709" t="s">
        <v>1183</v>
      </c>
      <c r="AT9" s="710" t="s">
        <v>1184</v>
      </c>
      <c r="AU9" s="709" t="s">
        <v>1183</v>
      </c>
      <c r="AV9" s="710" t="s">
        <v>1184</v>
      </c>
      <c r="AW9" s="709" t="s">
        <v>1183</v>
      </c>
      <c r="AX9" s="710" t="s">
        <v>1184</v>
      </c>
      <c r="AY9" s="709" t="s">
        <v>1183</v>
      </c>
      <c r="AZ9" s="710" t="s">
        <v>1184</v>
      </c>
      <c r="BA9" s="709" t="s">
        <v>1183</v>
      </c>
      <c r="BB9" s="710" t="s">
        <v>1184</v>
      </c>
      <c r="BC9" s="709" t="s">
        <v>1183</v>
      </c>
      <c r="BD9" s="710" t="s">
        <v>1184</v>
      </c>
      <c r="BE9" s="709" t="s">
        <v>1183</v>
      </c>
      <c r="BF9" s="710" t="s">
        <v>1184</v>
      </c>
      <c r="BG9" s="709" t="s">
        <v>1183</v>
      </c>
      <c r="BH9" s="710" t="s">
        <v>1184</v>
      </c>
      <c r="BI9" s="709" t="s">
        <v>1183</v>
      </c>
      <c r="BJ9" s="710" t="s">
        <v>1184</v>
      </c>
      <c r="BK9" s="709" t="s">
        <v>1183</v>
      </c>
      <c r="BL9" s="710" t="s">
        <v>1184</v>
      </c>
      <c r="BM9" s="709" t="s">
        <v>1183</v>
      </c>
      <c r="BN9" s="710" t="s">
        <v>1184</v>
      </c>
      <c r="BO9" s="709" t="s">
        <v>1183</v>
      </c>
      <c r="BP9" s="710" t="s">
        <v>1184</v>
      </c>
      <c r="BQ9" s="709" t="s">
        <v>1183</v>
      </c>
      <c r="BR9" s="710" t="s">
        <v>1184</v>
      </c>
      <c r="BS9" s="709" t="s">
        <v>1183</v>
      </c>
      <c r="BT9" s="710" t="s">
        <v>1184</v>
      </c>
      <c r="BU9" s="709" t="s">
        <v>1183</v>
      </c>
      <c r="BV9" s="710" t="s">
        <v>1184</v>
      </c>
      <c r="BW9" s="709" t="s">
        <v>1183</v>
      </c>
      <c r="BX9" s="710" t="s">
        <v>1184</v>
      </c>
      <c r="BY9" s="709" t="s">
        <v>1183</v>
      </c>
      <c r="BZ9" s="710" t="s">
        <v>1184</v>
      </c>
      <c r="CA9" s="709" t="s">
        <v>1183</v>
      </c>
      <c r="CB9" s="710" t="s">
        <v>1184</v>
      </c>
      <c r="CC9" s="709" t="s">
        <v>1183</v>
      </c>
      <c r="CD9" s="710" t="s">
        <v>1184</v>
      </c>
      <c r="CG9" s="708"/>
    </row>
    <row r="10" spans="1:85">
      <c r="A10" s="711" t="s">
        <v>53</v>
      </c>
      <c r="B10" s="712" t="s">
        <v>1185</v>
      </c>
      <c r="C10" s="713">
        <f>SUM(C11:C20)</f>
        <v>0</v>
      </c>
      <c r="D10" s="713">
        <f t="shared" ref="D10:BO10" si="0">SUM(D11:D20)</f>
        <v>0</v>
      </c>
      <c r="E10" s="713">
        <f t="shared" si="0"/>
        <v>0</v>
      </c>
      <c r="F10" s="713">
        <f t="shared" si="0"/>
        <v>0</v>
      </c>
      <c r="G10" s="713">
        <f t="shared" si="0"/>
        <v>0</v>
      </c>
      <c r="H10" s="713">
        <f t="shared" si="0"/>
        <v>0</v>
      </c>
      <c r="I10" s="713">
        <f t="shared" si="0"/>
        <v>0</v>
      </c>
      <c r="J10" s="713">
        <f t="shared" si="0"/>
        <v>0</v>
      </c>
      <c r="K10" s="713">
        <f t="shared" si="0"/>
        <v>0</v>
      </c>
      <c r="L10" s="713">
        <f t="shared" si="0"/>
        <v>0</v>
      </c>
      <c r="M10" s="713">
        <f t="shared" si="0"/>
        <v>0</v>
      </c>
      <c r="N10" s="713">
        <f t="shared" si="0"/>
        <v>0</v>
      </c>
      <c r="O10" s="713">
        <f t="shared" si="0"/>
        <v>0</v>
      </c>
      <c r="P10" s="713">
        <f t="shared" si="0"/>
        <v>0</v>
      </c>
      <c r="Q10" s="713">
        <f t="shared" si="0"/>
        <v>0</v>
      </c>
      <c r="R10" s="713">
        <f t="shared" si="0"/>
        <v>0</v>
      </c>
      <c r="S10" s="713">
        <f t="shared" si="0"/>
        <v>0</v>
      </c>
      <c r="T10" s="713">
        <f t="shared" si="0"/>
        <v>0</v>
      </c>
      <c r="U10" s="713">
        <f t="shared" si="0"/>
        <v>0</v>
      </c>
      <c r="V10" s="713">
        <f t="shared" si="0"/>
        <v>0</v>
      </c>
      <c r="W10" s="713">
        <f t="shared" si="0"/>
        <v>0</v>
      </c>
      <c r="X10" s="713">
        <f t="shared" si="0"/>
        <v>0</v>
      </c>
      <c r="Y10" s="713">
        <f t="shared" si="0"/>
        <v>0</v>
      </c>
      <c r="Z10" s="713">
        <f t="shared" si="0"/>
        <v>0</v>
      </c>
      <c r="AA10" s="713">
        <f t="shared" si="0"/>
        <v>0</v>
      </c>
      <c r="AB10" s="713">
        <f t="shared" si="0"/>
        <v>0</v>
      </c>
      <c r="AC10" s="713">
        <f t="shared" si="0"/>
        <v>0</v>
      </c>
      <c r="AD10" s="713">
        <f t="shared" si="0"/>
        <v>0</v>
      </c>
      <c r="AE10" s="713">
        <f t="shared" si="0"/>
        <v>0</v>
      </c>
      <c r="AF10" s="713">
        <f t="shared" si="0"/>
        <v>0</v>
      </c>
      <c r="AG10" s="713">
        <f t="shared" si="0"/>
        <v>0</v>
      </c>
      <c r="AH10" s="713">
        <f t="shared" si="0"/>
        <v>0</v>
      </c>
      <c r="AI10" s="713">
        <f t="shared" si="0"/>
        <v>0</v>
      </c>
      <c r="AJ10" s="713">
        <f t="shared" si="0"/>
        <v>0</v>
      </c>
      <c r="AK10" s="713">
        <f t="shared" si="0"/>
        <v>0</v>
      </c>
      <c r="AL10" s="713">
        <f t="shared" si="0"/>
        <v>0</v>
      </c>
      <c r="AM10" s="713">
        <f t="shared" si="0"/>
        <v>0</v>
      </c>
      <c r="AN10" s="713">
        <f t="shared" si="0"/>
        <v>0</v>
      </c>
      <c r="AO10" s="713">
        <f t="shared" si="0"/>
        <v>0</v>
      </c>
      <c r="AP10" s="713">
        <f t="shared" si="0"/>
        <v>0</v>
      </c>
      <c r="AQ10" s="713">
        <f t="shared" si="0"/>
        <v>0</v>
      </c>
      <c r="AR10" s="713">
        <f t="shared" si="0"/>
        <v>0</v>
      </c>
      <c r="AS10" s="713">
        <f t="shared" si="0"/>
        <v>0</v>
      </c>
      <c r="AT10" s="713">
        <f t="shared" si="0"/>
        <v>0</v>
      </c>
      <c r="AU10" s="713">
        <f t="shared" si="0"/>
        <v>0</v>
      </c>
      <c r="AV10" s="713">
        <f t="shared" si="0"/>
        <v>0</v>
      </c>
      <c r="AW10" s="713">
        <f t="shared" si="0"/>
        <v>0</v>
      </c>
      <c r="AX10" s="713">
        <f t="shared" si="0"/>
        <v>0</v>
      </c>
      <c r="AY10" s="713">
        <f t="shared" si="0"/>
        <v>0</v>
      </c>
      <c r="AZ10" s="713">
        <f t="shared" si="0"/>
        <v>0</v>
      </c>
      <c r="BA10" s="713">
        <f t="shared" si="0"/>
        <v>0</v>
      </c>
      <c r="BB10" s="713">
        <f t="shared" si="0"/>
        <v>0</v>
      </c>
      <c r="BC10" s="713">
        <f t="shared" si="0"/>
        <v>0</v>
      </c>
      <c r="BD10" s="713">
        <f t="shared" si="0"/>
        <v>0</v>
      </c>
      <c r="BE10" s="713">
        <f t="shared" si="0"/>
        <v>0</v>
      </c>
      <c r="BF10" s="713">
        <f t="shared" si="0"/>
        <v>0</v>
      </c>
      <c r="BG10" s="713">
        <f t="shared" si="0"/>
        <v>0</v>
      </c>
      <c r="BH10" s="713">
        <f t="shared" si="0"/>
        <v>0</v>
      </c>
      <c r="BI10" s="713">
        <f t="shared" si="0"/>
        <v>0</v>
      </c>
      <c r="BJ10" s="713">
        <f t="shared" si="0"/>
        <v>0</v>
      </c>
      <c r="BK10" s="713">
        <f t="shared" si="0"/>
        <v>0</v>
      </c>
      <c r="BL10" s="713">
        <f t="shared" si="0"/>
        <v>0</v>
      </c>
      <c r="BM10" s="713">
        <f t="shared" si="0"/>
        <v>0</v>
      </c>
      <c r="BN10" s="713">
        <f t="shared" si="0"/>
        <v>0</v>
      </c>
      <c r="BO10" s="713">
        <f t="shared" si="0"/>
        <v>0</v>
      </c>
      <c r="BP10" s="713">
        <f t="shared" ref="BP10:CA10" si="1">SUM(BP11:BP20)</f>
        <v>0</v>
      </c>
      <c r="BQ10" s="713">
        <f t="shared" si="1"/>
        <v>0</v>
      </c>
      <c r="BR10" s="713">
        <f t="shared" si="1"/>
        <v>0</v>
      </c>
      <c r="BS10" s="713">
        <f t="shared" si="1"/>
        <v>0</v>
      </c>
      <c r="BT10" s="713">
        <f t="shared" si="1"/>
        <v>0</v>
      </c>
      <c r="BU10" s="713">
        <f t="shared" si="1"/>
        <v>0</v>
      </c>
      <c r="BV10" s="713">
        <f t="shared" si="1"/>
        <v>0</v>
      </c>
      <c r="BW10" s="713">
        <f t="shared" si="1"/>
        <v>0</v>
      </c>
      <c r="BX10" s="713">
        <f t="shared" si="1"/>
        <v>0</v>
      </c>
      <c r="BY10" s="713">
        <f t="shared" si="1"/>
        <v>0</v>
      </c>
      <c r="BZ10" s="713">
        <f t="shared" si="1"/>
        <v>0</v>
      </c>
      <c r="CA10" s="713">
        <f t="shared" si="1"/>
        <v>0</v>
      </c>
      <c r="CB10" s="713">
        <f>SUM(CB11:CB20)</f>
        <v>0</v>
      </c>
      <c r="CC10" s="713">
        <f t="shared" ref="CC10:CD10" si="2">SUM(CC11:CC20)</f>
        <v>0</v>
      </c>
      <c r="CD10" s="713">
        <f t="shared" si="2"/>
        <v>0</v>
      </c>
      <c r="CG10" s="78">
        <v>1</v>
      </c>
    </row>
    <row r="11" spans="1:85">
      <c r="A11" s="714"/>
      <c r="B11" s="496" t="s">
        <v>1</v>
      </c>
      <c r="C11" s="715">
        <v>0</v>
      </c>
      <c r="D11" s="715">
        <v>0</v>
      </c>
      <c r="E11" s="715">
        <v>0</v>
      </c>
      <c r="F11" s="715">
        <v>0</v>
      </c>
      <c r="G11" s="715">
        <v>0</v>
      </c>
      <c r="H11" s="715">
        <v>0</v>
      </c>
      <c r="I11" s="715">
        <v>0</v>
      </c>
      <c r="J11" s="715">
        <v>0</v>
      </c>
      <c r="K11" s="715">
        <v>0</v>
      </c>
      <c r="L11" s="715">
        <v>0</v>
      </c>
      <c r="M11" s="715">
        <v>0</v>
      </c>
      <c r="N11" s="715">
        <v>0</v>
      </c>
      <c r="O11" s="715">
        <v>0</v>
      </c>
      <c r="P11" s="715">
        <v>0</v>
      </c>
      <c r="Q11" s="715">
        <v>0</v>
      </c>
      <c r="R11" s="715">
        <v>0</v>
      </c>
      <c r="S11" s="715">
        <v>0</v>
      </c>
      <c r="T11" s="715">
        <v>0</v>
      </c>
      <c r="U11" s="715">
        <v>0</v>
      </c>
      <c r="V11" s="715">
        <v>0</v>
      </c>
      <c r="W11" s="715">
        <v>0</v>
      </c>
      <c r="X11" s="715">
        <v>0</v>
      </c>
      <c r="Y11" s="715">
        <v>0</v>
      </c>
      <c r="Z11" s="715">
        <v>0</v>
      </c>
      <c r="AA11" s="715">
        <v>0</v>
      </c>
      <c r="AB11" s="715">
        <v>0</v>
      </c>
      <c r="AC11" s="715">
        <v>0</v>
      </c>
      <c r="AD11" s="715">
        <v>0</v>
      </c>
      <c r="AE11" s="715">
        <v>0</v>
      </c>
      <c r="AF11" s="715">
        <v>0</v>
      </c>
      <c r="AG11" s="715">
        <v>0</v>
      </c>
      <c r="AH11" s="715">
        <v>0</v>
      </c>
      <c r="AI11" s="715">
        <v>0</v>
      </c>
      <c r="AJ11" s="715">
        <v>0</v>
      </c>
      <c r="AK11" s="715">
        <v>0</v>
      </c>
      <c r="AL11" s="715">
        <v>0</v>
      </c>
      <c r="AM11" s="715">
        <v>0</v>
      </c>
      <c r="AN11" s="715">
        <v>0</v>
      </c>
      <c r="AO11" s="715">
        <v>0</v>
      </c>
      <c r="AP11" s="715">
        <v>0</v>
      </c>
      <c r="AQ11" s="715">
        <v>0</v>
      </c>
      <c r="AR11" s="715">
        <v>0</v>
      </c>
      <c r="AS11" s="715">
        <v>0</v>
      </c>
      <c r="AT11" s="715">
        <v>0</v>
      </c>
      <c r="AU11" s="715">
        <v>0</v>
      </c>
      <c r="AV11" s="715">
        <v>0</v>
      </c>
      <c r="AW11" s="715">
        <v>0</v>
      </c>
      <c r="AX11" s="715">
        <v>0</v>
      </c>
      <c r="AY11" s="715">
        <v>0</v>
      </c>
      <c r="AZ11" s="715">
        <v>0</v>
      </c>
      <c r="BA11" s="715">
        <v>0</v>
      </c>
      <c r="BB11" s="715">
        <v>0</v>
      </c>
      <c r="BC11" s="715">
        <v>0</v>
      </c>
      <c r="BD11" s="715">
        <v>0</v>
      </c>
      <c r="BE11" s="715">
        <v>0</v>
      </c>
      <c r="BF11" s="715">
        <v>0</v>
      </c>
      <c r="BG11" s="715">
        <v>0</v>
      </c>
      <c r="BH11" s="715">
        <v>0</v>
      </c>
      <c r="BI11" s="715">
        <v>0</v>
      </c>
      <c r="BJ11" s="715">
        <v>0</v>
      </c>
      <c r="BK11" s="715">
        <v>0</v>
      </c>
      <c r="BL11" s="715">
        <v>0</v>
      </c>
      <c r="BM11" s="715">
        <v>0</v>
      </c>
      <c r="BN11" s="715">
        <v>0</v>
      </c>
      <c r="BO11" s="715">
        <v>0</v>
      </c>
      <c r="BP11" s="715">
        <v>0</v>
      </c>
      <c r="BQ11" s="715">
        <v>0</v>
      </c>
      <c r="BR11" s="715">
        <v>0</v>
      </c>
      <c r="BS11" s="715">
        <v>0</v>
      </c>
      <c r="BT11" s="715">
        <v>0</v>
      </c>
      <c r="BU11" s="715">
        <v>0</v>
      </c>
      <c r="BV11" s="715">
        <v>0</v>
      </c>
      <c r="BW11" s="715">
        <v>0</v>
      </c>
      <c r="BX11" s="715">
        <v>0</v>
      </c>
      <c r="BY11" s="715">
        <v>0</v>
      </c>
      <c r="BZ11" s="715">
        <v>0</v>
      </c>
      <c r="CA11" s="715">
        <v>0</v>
      </c>
      <c r="CB11" s="715">
        <v>0</v>
      </c>
      <c r="CC11" s="716">
        <f>C11+E11+G11+I11+K11+M11+O11+Q11+S11+U11+W11+Y11+AA11+AC11+AE11+AG11+AI11+AK11+AM11+AO11+AQ11+AS11+AU11+AW11+AY11+BA11+BC11+BE11+BG11+BI11+BK11+BM11+BO11+BQ11+BS11+BU11+BW11+BY11+CA11</f>
        <v>0</v>
      </c>
      <c r="CD11" s="716">
        <f>D11+F11+H11+J11+L11+N11+P11+R11+T11+V11+X11+Z11+AB11+AD11+AF11+AH11+AJ11+AL11+AN11+AP11+AR11+AT11+AV11+AX11+AZ11+BB11+BD11+BF11+BH11+BJ11+BL11+BN11+BP11+BR11+BT11+BV11+BX11+BZ11+CB11</f>
        <v>0</v>
      </c>
      <c r="CF11" s="71"/>
      <c r="CG11" s="78">
        <v>2</v>
      </c>
    </row>
    <row r="12" spans="1:85">
      <c r="A12" s="717"/>
      <c r="B12" s="25" t="s">
        <v>126</v>
      </c>
      <c r="C12" s="715">
        <v>0</v>
      </c>
      <c r="D12" s="715">
        <v>0</v>
      </c>
      <c r="E12" s="715">
        <v>0</v>
      </c>
      <c r="F12" s="715">
        <v>0</v>
      </c>
      <c r="G12" s="715">
        <v>0</v>
      </c>
      <c r="H12" s="715">
        <v>0</v>
      </c>
      <c r="I12" s="715">
        <v>0</v>
      </c>
      <c r="J12" s="715">
        <v>0</v>
      </c>
      <c r="K12" s="715">
        <v>0</v>
      </c>
      <c r="L12" s="715">
        <v>0</v>
      </c>
      <c r="M12" s="715">
        <v>0</v>
      </c>
      <c r="N12" s="715">
        <v>0</v>
      </c>
      <c r="O12" s="715">
        <v>0</v>
      </c>
      <c r="P12" s="715">
        <v>0</v>
      </c>
      <c r="Q12" s="715">
        <v>0</v>
      </c>
      <c r="R12" s="715">
        <v>0</v>
      </c>
      <c r="S12" s="715">
        <v>0</v>
      </c>
      <c r="T12" s="715">
        <v>0</v>
      </c>
      <c r="U12" s="715">
        <v>0</v>
      </c>
      <c r="V12" s="715">
        <v>0</v>
      </c>
      <c r="W12" s="715">
        <v>0</v>
      </c>
      <c r="X12" s="715">
        <v>0</v>
      </c>
      <c r="Y12" s="715">
        <v>0</v>
      </c>
      <c r="Z12" s="715">
        <v>0</v>
      </c>
      <c r="AA12" s="715">
        <v>0</v>
      </c>
      <c r="AB12" s="715">
        <v>0</v>
      </c>
      <c r="AC12" s="715">
        <v>0</v>
      </c>
      <c r="AD12" s="715">
        <v>0</v>
      </c>
      <c r="AE12" s="715">
        <v>0</v>
      </c>
      <c r="AF12" s="715">
        <v>0</v>
      </c>
      <c r="AG12" s="715">
        <v>0</v>
      </c>
      <c r="AH12" s="715">
        <v>0</v>
      </c>
      <c r="AI12" s="715">
        <v>0</v>
      </c>
      <c r="AJ12" s="715">
        <v>0</v>
      </c>
      <c r="AK12" s="715">
        <v>0</v>
      </c>
      <c r="AL12" s="715">
        <v>0</v>
      </c>
      <c r="AM12" s="715">
        <v>0</v>
      </c>
      <c r="AN12" s="715">
        <v>0</v>
      </c>
      <c r="AO12" s="715">
        <v>0</v>
      </c>
      <c r="AP12" s="715">
        <v>0</v>
      </c>
      <c r="AQ12" s="715">
        <v>0</v>
      </c>
      <c r="AR12" s="715">
        <v>0</v>
      </c>
      <c r="AS12" s="715">
        <v>0</v>
      </c>
      <c r="AT12" s="715">
        <v>0</v>
      </c>
      <c r="AU12" s="715">
        <v>0</v>
      </c>
      <c r="AV12" s="715">
        <v>0</v>
      </c>
      <c r="AW12" s="715">
        <v>0</v>
      </c>
      <c r="AX12" s="715">
        <v>0</v>
      </c>
      <c r="AY12" s="715">
        <v>0</v>
      </c>
      <c r="AZ12" s="715">
        <v>0</v>
      </c>
      <c r="BA12" s="715">
        <v>0</v>
      </c>
      <c r="BB12" s="715">
        <v>0</v>
      </c>
      <c r="BC12" s="715">
        <v>0</v>
      </c>
      <c r="BD12" s="715">
        <v>0</v>
      </c>
      <c r="BE12" s="715">
        <v>0</v>
      </c>
      <c r="BF12" s="715">
        <v>0</v>
      </c>
      <c r="BG12" s="715">
        <v>0</v>
      </c>
      <c r="BH12" s="715">
        <v>0</v>
      </c>
      <c r="BI12" s="715">
        <v>0</v>
      </c>
      <c r="BJ12" s="715">
        <v>0</v>
      </c>
      <c r="BK12" s="715">
        <v>0</v>
      </c>
      <c r="BL12" s="715">
        <v>0</v>
      </c>
      <c r="BM12" s="715">
        <v>0</v>
      </c>
      <c r="BN12" s="715">
        <v>0</v>
      </c>
      <c r="BO12" s="715">
        <v>0</v>
      </c>
      <c r="BP12" s="715">
        <v>0</v>
      </c>
      <c r="BQ12" s="715">
        <v>0</v>
      </c>
      <c r="BR12" s="715">
        <v>0</v>
      </c>
      <c r="BS12" s="715">
        <v>0</v>
      </c>
      <c r="BT12" s="715">
        <v>0</v>
      </c>
      <c r="BU12" s="715">
        <v>0</v>
      </c>
      <c r="BV12" s="715">
        <v>0</v>
      </c>
      <c r="BW12" s="715">
        <v>0</v>
      </c>
      <c r="BX12" s="715">
        <v>0</v>
      </c>
      <c r="BY12" s="715">
        <v>0</v>
      </c>
      <c r="BZ12" s="715">
        <v>0</v>
      </c>
      <c r="CA12" s="715">
        <v>0</v>
      </c>
      <c r="CB12" s="715">
        <v>0</v>
      </c>
      <c r="CC12" s="716">
        <f t="shared" ref="CC12:CD20" si="3">C12+E12+G12+I12+K12+M12+O12+Q12+S12+U12+W12+Y12+AA12+AC12+AE12+AG12+AI12+AK12+AM12+AO12+AQ12+AS12+AU12+AW12+AY12+BA12+BC12+BE12+BG12+BI12+BK12+BM12+BO12+BQ12+BS12+BU12+BW12+BY12+CA12</f>
        <v>0</v>
      </c>
      <c r="CD12" s="716">
        <f t="shared" si="3"/>
        <v>0</v>
      </c>
      <c r="CF12" s="71"/>
      <c r="CG12" s="78">
        <v>3</v>
      </c>
    </row>
    <row r="13" spans="1:85">
      <c r="A13" s="717"/>
      <c r="B13" s="25" t="s">
        <v>66</v>
      </c>
      <c r="C13" s="715">
        <v>0</v>
      </c>
      <c r="D13" s="715">
        <v>0</v>
      </c>
      <c r="E13" s="715">
        <v>0</v>
      </c>
      <c r="F13" s="715">
        <v>0</v>
      </c>
      <c r="G13" s="715">
        <v>0</v>
      </c>
      <c r="H13" s="715">
        <v>0</v>
      </c>
      <c r="I13" s="715">
        <v>0</v>
      </c>
      <c r="J13" s="715">
        <v>0</v>
      </c>
      <c r="K13" s="715">
        <v>0</v>
      </c>
      <c r="L13" s="715">
        <v>0</v>
      </c>
      <c r="M13" s="715">
        <v>0</v>
      </c>
      <c r="N13" s="715">
        <v>0</v>
      </c>
      <c r="O13" s="715">
        <v>0</v>
      </c>
      <c r="P13" s="715">
        <v>0</v>
      </c>
      <c r="Q13" s="715">
        <v>0</v>
      </c>
      <c r="R13" s="715">
        <v>0</v>
      </c>
      <c r="S13" s="715">
        <v>0</v>
      </c>
      <c r="T13" s="715">
        <v>0</v>
      </c>
      <c r="U13" s="715">
        <v>0</v>
      </c>
      <c r="V13" s="715">
        <v>0</v>
      </c>
      <c r="W13" s="715">
        <v>0</v>
      </c>
      <c r="X13" s="715">
        <v>0</v>
      </c>
      <c r="Y13" s="715">
        <v>0</v>
      </c>
      <c r="Z13" s="715">
        <v>0</v>
      </c>
      <c r="AA13" s="715">
        <v>0</v>
      </c>
      <c r="AB13" s="715">
        <v>0</v>
      </c>
      <c r="AC13" s="715">
        <v>0</v>
      </c>
      <c r="AD13" s="715">
        <v>0</v>
      </c>
      <c r="AE13" s="715">
        <v>0</v>
      </c>
      <c r="AF13" s="715">
        <v>0</v>
      </c>
      <c r="AG13" s="715">
        <v>0</v>
      </c>
      <c r="AH13" s="715">
        <v>0</v>
      </c>
      <c r="AI13" s="715">
        <v>0</v>
      </c>
      <c r="AJ13" s="715">
        <v>0</v>
      </c>
      <c r="AK13" s="715">
        <v>0</v>
      </c>
      <c r="AL13" s="715">
        <v>0</v>
      </c>
      <c r="AM13" s="715">
        <v>0</v>
      </c>
      <c r="AN13" s="715">
        <v>0</v>
      </c>
      <c r="AO13" s="715">
        <v>0</v>
      </c>
      <c r="AP13" s="715">
        <v>0</v>
      </c>
      <c r="AQ13" s="715">
        <v>0</v>
      </c>
      <c r="AR13" s="715">
        <v>0</v>
      </c>
      <c r="AS13" s="715">
        <v>0</v>
      </c>
      <c r="AT13" s="715">
        <v>0</v>
      </c>
      <c r="AU13" s="715">
        <v>0</v>
      </c>
      <c r="AV13" s="715">
        <v>0</v>
      </c>
      <c r="AW13" s="715">
        <v>0</v>
      </c>
      <c r="AX13" s="715">
        <v>0</v>
      </c>
      <c r="AY13" s="715">
        <v>0</v>
      </c>
      <c r="AZ13" s="715">
        <v>0</v>
      </c>
      <c r="BA13" s="715">
        <v>0</v>
      </c>
      <c r="BB13" s="715">
        <v>0</v>
      </c>
      <c r="BC13" s="715">
        <v>0</v>
      </c>
      <c r="BD13" s="715">
        <v>0</v>
      </c>
      <c r="BE13" s="715">
        <v>0</v>
      </c>
      <c r="BF13" s="715">
        <v>0</v>
      </c>
      <c r="BG13" s="715">
        <v>0</v>
      </c>
      <c r="BH13" s="715">
        <v>0</v>
      </c>
      <c r="BI13" s="715">
        <v>0</v>
      </c>
      <c r="BJ13" s="715">
        <v>0</v>
      </c>
      <c r="BK13" s="715">
        <v>0</v>
      </c>
      <c r="BL13" s="715">
        <v>0</v>
      </c>
      <c r="BM13" s="715">
        <v>0</v>
      </c>
      <c r="BN13" s="715">
        <v>0</v>
      </c>
      <c r="BO13" s="715">
        <v>0</v>
      </c>
      <c r="BP13" s="715">
        <v>0</v>
      </c>
      <c r="BQ13" s="715">
        <v>0</v>
      </c>
      <c r="BR13" s="715">
        <v>0</v>
      </c>
      <c r="BS13" s="715">
        <v>0</v>
      </c>
      <c r="BT13" s="715">
        <v>0</v>
      </c>
      <c r="BU13" s="715">
        <v>0</v>
      </c>
      <c r="BV13" s="715">
        <v>0</v>
      </c>
      <c r="BW13" s="715">
        <v>0</v>
      </c>
      <c r="BX13" s="715">
        <v>0</v>
      </c>
      <c r="BY13" s="715">
        <v>0</v>
      </c>
      <c r="BZ13" s="715">
        <v>0</v>
      </c>
      <c r="CA13" s="715">
        <v>0</v>
      </c>
      <c r="CB13" s="715">
        <v>0</v>
      </c>
      <c r="CC13" s="716">
        <f t="shared" si="3"/>
        <v>0</v>
      </c>
      <c r="CD13" s="716">
        <f t="shared" si="3"/>
        <v>0</v>
      </c>
      <c r="CF13" s="71"/>
      <c r="CG13" s="78">
        <v>4</v>
      </c>
    </row>
    <row r="14" spans="1:85">
      <c r="A14" s="717"/>
      <c r="B14" s="25" t="s">
        <v>3</v>
      </c>
      <c r="C14" s="715">
        <v>0</v>
      </c>
      <c r="D14" s="715">
        <v>0</v>
      </c>
      <c r="E14" s="715">
        <v>0</v>
      </c>
      <c r="F14" s="715">
        <v>0</v>
      </c>
      <c r="G14" s="715">
        <v>0</v>
      </c>
      <c r="H14" s="715">
        <v>0</v>
      </c>
      <c r="I14" s="715">
        <v>0</v>
      </c>
      <c r="J14" s="715">
        <v>0</v>
      </c>
      <c r="K14" s="715">
        <v>0</v>
      </c>
      <c r="L14" s="715">
        <v>0</v>
      </c>
      <c r="M14" s="715">
        <v>0</v>
      </c>
      <c r="N14" s="715">
        <v>0</v>
      </c>
      <c r="O14" s="715">
        <v>0</v>
      </c>
      <c r="P14" s="715">
        <v>0</v>
      </c>
      <c r="Q14" s="715">
        <v>0</v>
      </c>
      <c r="R14" s="715">
        <v>0</v>
      </c>
      <c r="S14" s="715">
        <v>0</v>
      </c>
      <c r="T14" s="715">
        <v>0</v>
      </c>
      <c r="U14" s="715">
        <v>0</v>
      </c>
      <c r="V14" s="715">
        <v>0</v>
      </c>
      <c r="W14" s="715">
        <v>0</v>
      </c>
      <c r="X14" s="715">
        <v>0</v>
      </c>
      <c r="Y14" s="715">
        <v>0</v>
      </c>
      <c r="Z14" s="715">
        <v>0</v>
      </c>
      <c r="AA14" s="715">
        <v>0</v>
      </c>
      <c r="AB14" s="715">
        <v>0</v>
      </c>
      <c r="AC14" s="715">
        <v>0</v>
      </c>
      <c r="AD14" s="715">
        <v>0</v>
      </c>
      <c r="AE14" s="715">
        <v>0</v>
      </c>
      <c r="AF14" s="715">
        <v>0</v>
      </c>
      <c r="AG14" s="715">
        <v>0</v>
      </c>
      <c r="AH14" s="715">
        <v>0</v>
      </c>
      <c r="AI14" s="715">
        <v>0</v>
      </c>
      <c r="AJ14" s="715">
        <v>0</v>
      </c>
      <c r="AK14" s="715">
        <v>0</v>
      </c>
      <c r="AL14" s="715">
        <v>0</v>
      </c>
      <c r="AM14" s="715">
        <v>0</v>
      </c>
      <c r="AN14" s="715">
        <v>0</v>
      </c>
      <c r="AO14" s="715">
        <v>0</v>
      </c>
      <c r="AP14" s="715">
        <v>0</v>
      </c>
      <c r="AQ14" s="715">
        <v>0</v>
      </c>
      <c r="AR14" s="715">
        <v>0</v>
      </c>
      <c r="AS14" s="715">
        <v>0</v>
      </c>
      <c r="AT14" s="715">
        <v>0</v>
      </c>
      <c r="AU14" s="715">
        <v>0</v>
      </c>
      <c r="AV14" s="715">
        <v>0</v>
      </c>
      <c r="AW14" s="715">
        <v>0</v>
      </c>
      <c r="AX14" s="715">
        <v>0</v>
      </c>
      <c r="AY14" s="715">
        <v>0</v>
      </c>
      <c r="AZ14" s="715">
        <v>0</v>
      </c>
      <c r="BA14" s="715">
        <v>0</v>
      </c>
      <c r="BB14" s="715">
        <v>0</v>
      </c>
      <c r="BC14" s="715">
        <v>0</v>
      </c>
      <c r="BD14" s="715">
        <v>0</v>
      </c>
      <c r="BE14" s="715">
        <v>0</v>
      </c>
      <c r="BF14" s="715">
        <v>0</v>
      </c>
      <c r="BG14" s="715">
        <v>0</v>
      </c>
      <c r="BH14" s="715">
        <v>0</v>
      </c>
      <c r="BI14" s="715">
        <v>0</v>
      </c>
      <c r="BJ14" s="715">
        <v>0</v>
      </c>
      <c r="BK14" s="715">
        <v>0</v>
      </c>
      <c r="BL14" s="715">
        <v>0</v>
      </c>
      <c r="BM14" s="715">
        <v>0</v>
      </c>
      <c r="BN14" s="715">
        <v>0</v>
      </c>
      <c r="BO14" s="715">
        <v>0</v>
      </c>
      <c r="BP14" s="715">
        <v>0</v>
      </c>
      <c r="BQ14" s="715">
        <v>0</v>
      </c>
      <c r="BR14" s="715">
        <v>0</v>
      </c>
      <c r="BS14" s="715">
        <v>0</v>
      </c>
      <c r="BT14" s="715">
        <v>0</v>
      </c>
      <c r="BU14" s="715">
        <v>0</v>
      </c>
      <c r="BV14" s="715">
        <v>0</v>
      </c>
      <c r="BW14" s="715">
        <v>0</v>
      </c>
      <c r="BX14" s="715">
        <v>0</v>
      </c>
      <c r="BY14" s="715">
        <v>0</v>
      </c>
      <c r="BZ14" s="715">
        <v>0</v>
      </c>
      <c r="CA14" s="715">
        <v>0</v>
      </c>
      <c r="CB14" s="715">
        <v>0</v>
      </c>
      <c r="CC14" s="716">
        <f t="shared" si="3"/>
        <v>0</v>
      </c>
      <c r="CD14" s="716">
        <f t="shared" si="3"/>
        <v>0</v>
      </c>
      <c r="CF14" s="71"/>
      <c r="CG14" s="78">
        <v>5</v>
      </c>
    </row>
    <row r="15" spans="1:85">
      <c r="A15" s="717"/>
      <c r="B15" s="25" t="s">
        <v>4</v>
      </c>
      <c r="C15" s="715">
        <v>0</v>
      </c>
      <c r="D15" s="715">
        <v>0</v>
      </c>
      <c r="E15" s="715">
        <v>0</v>
      </c>
      <c r="F15" s="715">
        <v>0</v>
      </c>
      <c r="G15" s="715">
        <v>0</v>
      </c>
      <c r="H15" s="715">
        <v>0</v>
      </c>
      <c r="I15" s="715">
        <v>0</v>
      </c>
      <c r="J15" s="715">
        <v>0</v>
      </c>
      <c r="K15" s="715">
        <v>0</v>
      </c>
      <c r="L15" s="715">
        <v>0</v>
      </c>
      <c r="M15" s="715">
        <v>0</v>
      </c>
      <c r="N15" s="715">
        <v>0</v>
      </c>
      <c r="O15" s="715">
        <v>0</v>
      </c>
      <c r="P15" s="715">
        <v>0</v>
      </c>
      <c r="Q15" s="715">
        <v>0</v>
      </c>
      <c r="R15" s="715">
        <v>0</v>
      </c>
      <c r="S15" s="715">
        <v>0</v>
      </c>
      <c r="T15" s="715">
        <v>0</v>
      </c>
      <c r="U15" s="715">
        <v>0</v>
      </c>
      <c r="V15" s="715">
        <v>0</v>
      </c>
      <c r="W15" s="715">
        <v>0</v>
      </c>
      <c r="X15" s="715">
        <v>0</v>
      </c>
      <c r="Y15" s="715">
        <v>0</v>
      </c>
      <c r="Z15" s="715">
        <v>0</v>
      </c>
      <c r="AA15" s="715">
        <v>0</v>
      </c>
      <c r="AB15" s="715">
        <v>0</v>
      </c>
      <c r="AC15" s="715">
        <v>0</v>
      </c>
      <c r="AD15" s="715">
        <v>0</v>
      </c>
      <c r="AE15" s="715">
        <v>0</v>
      </c>
      <c r="AF15" s="715">
        <v>0</v>
      </c>
      <c r="AG15" s="715">
        <v>0</v>
      </c>
      <c r="AH15" s="715">
        <v>0</v>
      </c>
      <c r="AI15" s="715">
        <v>0</v>
      </c>
      <c r="AJ15" s="715">
        <v>0</v>
      </c>
      <c r="AK15" s="715">
        <v>0</v>
      </c>
      <c r="AL15" s="715">
        <v>0</v>
      </c>
      <c r="AM15" s="715">
        <v>0</v>
      </c>
      <c r="AN15" s="715">
        <v>0</v>
      </c>
      <c r="AO15" s="715">
        <v>0</v>
      </c>
      <c r="AP15" s="715">
        <v>0</v>
      </c>
      <c r="AQ15" s="715">
        <v>0</v>
      </c>
      <c r="AR15" s="715">
        <v>0</v>
      </c>
      <c r="AS15" s="715">
        <v>0</v>
      </c>
      <c r="AT15" s="715">
        <v>0</v>
      </c>
      <c r="AU15" s="715">
        <v>0</v>
      </c>
      <c r="AV15" s="715">
        <v>0</v>
      </c>
      <c r="AW15" s="715">
        <v>0</v>
      </c>
      <c r="AX15" s="715">
        <v>0</v>
      </c>
      <c r="AY15" s="715">
        <v>0</v>
      </c>
      <c r="AZ15" s="715">
        <v>0</v>
      </c>
      <c r="BA15" s="715">
        <v>0</v>
      </c>
      <c r="BB15" s="715">
        <v>0</v>
      </c>
      <c r="BC15" s="715">
        <v>0</v>
      </c>
      <c r="BD15" s="715">
        <v>0</v>
      </c>
      <c r="BE15" s="715">
        <v>0</v>
      </c>
      <c r="BF15" s="715">
        <v>0</v>
      </c>
      <c r="BG15" s="715">
        <v>0</v>
      </c>
      <c r="BH15" s="715">
        <v>0</v>
      </c>
      <c r="BI15" s="715">
        <v>0</v>
      </c>
      <c r="BJ15" s="715">
        <v>0</v>
      </c>
      <c r="BK15" s="715">
        <v>0</v>
      </c>
      <c r="BL15" s="715">
        <v>0</v>
      </c>
      <c r="BM15" s="715">
        <v>0</v>
      </c>
      <c r="BN15" s="715">
        <v>0</v>
      </c>
      <c r="BO15" s="715">
        <v>0</v>
      </c>
      <c r="BP15" s="715">
        <v>0</v>
      </c>
      <c r="BQ15" s="715">
        <v>0</v>
      </c>
      <c r="BR15" s="715">
        <v>0</v>
      </c>
      <c r="BS15" s="715">
        <v>0</v>
      </c>
      <c r="BT15" s="715">
        <v>0</v>
      </c>
      <c r="BU15" s="715">
        <v>0</v>
      </c>
      <c r="BV15" s="715">
        <v>0</v>
      </c>
      <c r="BW15" s="715">
        <v>0</v>
      </c>
      <c r="BX15" s="715">
        <v>0</v>
      </c>
      <c r="BY15" s="715">
        <v>0</v>
      </c>
      <c r="BZ15" s="715">
        <v>0</v>
      </c>
      <c r="CA15" s="715">
        <v>0</v>
      </c>
      <c r="CB15" s="715">
        <v>0</v>
      </c>
      <c r="CC15" s="716">
        <f t="shared" si="3"/>
        <v>0</v>
      </c>
      <c r="CD15" s="716">
        <f t="shared" si="3"/>
        <v>0</v>
      </c>
      <c r="CF15" s="71"/>
      <c r="CG15" s="78">
        <v>6</v>
      </c>
    </row>
    <row r="16" spans="1:85">
      <c r="A16" s="717"/>
      <c r="B16" s="13" t="s">
        <v>1186</v>
      </c>
      <c r="C16" s="715">
        <v>0</v>
      </c>
      <c r="D16" s="715">
        <v>0</v>
      </c>
      <c r="E16" s="715">
        <v>0</v>
      </c>
      <c r="F16" s="715">
        <v>0</v>
      </c>
      <c r="G16" s="715">
        <v>0</v>
      </c>
      <c r="H16" s="715">
        <v>0</v>
      </c>
      <c r="I16" s="715">
        <v>0</v>
      </c>
      <c r="J16" s="715">
        <v>0</v>
      </c>
      <c r="K16" s="715">
        <v>0</v>
      </c>
      <c r="L16" s="715">
        <v>0</v>
      </c>
      <c r="M16" s="715">
        <v>0</v>
      </c>
      <c r="N16" s="715">
        <v>0</v>
      </c>
      <c r="O16" s="715">
        <v>0</v>
      </c>
      <c r="P16" s="715">
        <v>0</v>
      </c>
      <c r="Q16" s="715">
        <v>0</v>
      </c>
      <c r="R16" s="715">
        <v>0</v>
      </c>
      <c r="S16" s="715">
        <v>0</v>
      </c>
      <c r="T16" s="715">
        <v>0</v>
      </c>
      <c r="U16" s="715">
        <v>0</v>
      </c>
      <c r="V16" s="715">
        <v>0</v>
      </c>
      <c r="W16" s="715">
        <v>0</v>
      </c>
      <c r="X16" s="715">
        <v>0</v>
      </c>
      <c r="Y16" s="715">
        <v>0</v>
      </c>
      <c r="Z16" s="715">
        <v>0</v>
      </c>
      <c r="AA16" s="715">
        <v>0</v>
      </c>
      <c r="AB16" s="715">
        <v>0</v>
      </c>
      <c r="AC16" s="715">
        <v>0</v>
      </c>
      <c r="AD16" s="715">
        <v>0</v>
      </c>
      <c r="AE16" s="715">
        <v>0</v>
      </c>
      <c r="AF16" s="715">
        <v>0</v>
      </c>
      <c r="AG16" s="715">
        <v>0</v>
      </c>
      <c r="AH16" s="715">
        <v>0</v>
      </c>
      <c r="AI16" s="715">
        <v>0</v>
      </c>
      <c r="AJ16" s="715">
        <v>0</v>
      </c>
      <c r="AK16" s="715">
        <v>0</v>
      </c>
      <c r="AL16" s="715">
        <v>0</v>
      </c>
      <c r="AM16" s="715">
        <v>0</v>
      </c>
      <c r="AN16" s="715">
        <v>0</v>
      </c>
      <c r="AO16" s="715">
        <v>0</v>
      </c>
      <c r="AP16" s="715">
        <v>0</v>
      </c>
      <c r="AQ16" s="715">
        <v>0</v>
      </c>
      <c r="AR16" s="715">
        <v>0</v>
      </c>
      <c r="AS16" s="715">
        <v>0</v>
      </c>
      <c r="AT16" s="715">
        <v>0</v>
      </c>
      <c r="AU16" s="715">
        <v>0</v>
      </c>
      <c r="AV16" s="715">
        <v>0</v>
      </c>
      <c r="AW16" s="715">
        <v>0</v>
      </c>
      <c r="AX16" s="715">
        <v>0</v>
      </c>
      <c r="AY16" s="715">
        <v>0</v>
      </c>
      <c r="AZ16" s="715">
        <v>0</v>
      </c>
      <c r="BA16" s="715">
        <v>0</v>
      </c>
      <c r="BB16" s="715">
        <v>0</v>
      </c>
      <c r="BC16" s="715">
        <v>0</v>
      </c>
      <c r="BD16" s="715">
        <v>0</v>
      </c>
      <c r="BE16" s="715">
        <v>0</v>
      </c>
      <c r="BF16" s="715">
        <v>0</v>
      </c>
      <c r="BG16" s="715">
        <v>0</v>
      </c>
      <c r="BH16" s="715">
        <v>0</v>
      </c>
      <c r="BI16" s="715">
        <v>0</v>
      </c>
      <c r="BJ16" s="715">
        <v>0</v>
      </c>
      <c r="BK16" s="715">
        <v>0</v>
      </c>
      <c r="BL16" s="715">
        <v>0</v>
      </c>
      <c r="BM16" s="715">
        <v>0</v>
      </c>
      <c r="BN16" s="715">
        <v>0</v>
      </c>
      <c r="BO16" s="715">
        <v>0</v>
      </c>
      <c r="BP16" s="715">
        <v>0</v>
      </c>
      <c r="BQ16" s="715">
        <v>0</v>
      </c>
      <c r="BR16" s="715">
        <v>0</v>
      </c>
      <c r="BS16" s="715">
        <v>0</v>
      </c>
      <c r="BT16" s="715">
        <v>0</v>
      </c>
      <c r="BU16" s="715">
        <v>0</v>
      </c>
      <c r="BV16" s="715">
        <v>0</v>
      </c>
      <c r="BW16" s="715">
        <v>0</v>
      </c>
      <c r="BX16" s="715">
        <v>0</v>
      </c>
      <c r="BY16" s="715">
        <v>0</v>
      </c>
      <c r="BZ16" s="715">
        <v>0</v>
      </c>
      <c r="CA16" s="715">
        <v>0</v>
      </c>
      <c r="CB16" s="715">
        <v>0</v>
      </c>
      <c r="CC16" s="716">
        <f t="shared" si="3"/>
        <v>0</v>
      </c>
      <c r="CD16" s="716">
        <f t="shared" si="3"/>
        <v>0</v>
      </c>
      <c r="CF16" s="71"/>
      <c r="CG16" s="78">
        <v>7</v>
      </c>
    </row>
    <row r="17" spans="1:85">
      <c r="A17" s="717"/>
      <c r="B17" s="13" t="s">
        <v>1187</v>
      </c>
      <c r="C17" s="715">
        <v>0</v>
      </c>
      <c r="D17" s="715">
        <v>0</v>
      </c>
      <c r="E17" s="715">
        <v>0</v>
      </c>
      <c r="F17" s="715">
        <v>0</v>
      </c>
      <c r="G17" s="715">
        <v>0</v>
      </c>
      <c r="H17" s="715">
        <v>0</v>
      </c>
      <c r="I17" s="715">
        <v>0</v>
      </c>
      <c r="J17" s="715">
        <v>0</v>
      </c>
      <c r="K17" s="715">
        <v>0</v>
      </c>
      <c r="L17" s="715">
        <v>0</v>
      </c>
      <c r="M17" s="715">
        <v>0</v>
      </c>
      <c r="N17" s="715">
        <v>0</v>
      </c>
      <c r="O17" s="715">
        <v>0</v>
      </c>
      <c r="P17" s="715">
        <v>0</v>
      </c>
      <c r="Q17" s="715">
        <v>0</v>
      </c>
      <c r="R17" s="715">
        <v>0</v>
      </c>
      <c r="S17" s="715">
        <v>0</v>
      </c>
      <c r="T17" s="715">
        <v>0</v>
      </c>
      <c r="U17" s="715">
        <v>0</v>
      </c>
      <c r="V17" s="715">
        <v>0</v>
      </c>
      <c r="W17" s="715">
        <v>0</v>
      </c>
      <c r="X17" s="715">
        <v>0</v>
      </c>
      <c r="Y17" s="715">
        <v>0</v>
      </c>
      <c r="Z17" s="715">
        <v>0</v>
      </c>
      <c r="AA17" s="715">
        <v>0</v>
      </c>
      <c r="AB17" s="715">
        <v>0</v>
      </c>
      <c r="AC17" s="715">
        <v>0</v>
      </c>
      <c r="AD17" s="715">
        <v>0</v>
      </c>
      <c r="AE17" s="715">
        <v>0</v>
      </c>
      <c r="AF17" s="715">
        <v>0</v>
      </c>
      <c r="AG17" s="715">
        <v>0</v>
      </c>
      <c r="AH17" s="715">
        <v>0</v>
      </c>
      <c r="AI17" s="715">
        <v>0</v>
      </c>
      <c r="AJ17" s="715">
        <v>0</v>
      </c>
      <c r="AK17" s="715">
        <v>0</v>
      </c>
      <c r="AL17" s="715">
        <v>0</v>
      </c>
      <c r="AM17" s="715">
        <v>0</v>
      </c>
      <c r="AN17" s="715">
        <v>0</v>
      </c>
      <c r="AO17" s="715">
        <v>0</v>
      </c>
      <c r="AP17" s="715">
        <v>0</v>
      </c>
      <c r="AQ17" s="715">
        <v>0</v>
      </c>
      <c r="AR17" s="715">
        <v>0</v>
      </c>
      <c r="AS17" s="715">
        <v>0</v>
      </c>
      <c r="AT17" s="715">
        <v>0</v>
      </c>
      <c r="AU17" s="715">
        <v>0</v>
      </c>
      <c r="AV17" s="715">
        <v>0</v>
      </c>
      <c r="AW17" s="715">
        <v>0</v>
      </c>
      <c r="AX17" s="715">
        <v>0</v>
      </c>
      <c r="AY17" s="715">
        <v>0</v>
      </c>
      <c r="AZ17" s="715">
        <v>0</v>
      </c>
      <c r="BA17" s="715">
        <v>0</v>
      </c>
      <c r="BB17" s="715">
        <v>0</v>
      </c>
      <c r="BC17" s="715">
        <v>0</v>
      </c>
      <c r="BD17" s="715">
        <v>0</v>
      </c>
      <c r="BE17" s="715">
        <v>0</v>
      </c>
      <c r="BF17" s="715">
        <v>0</v>
      </c>
      <c r="BG17" s="715">
        <v>0</v>
      </c>
      <c r="BH17" s="715">
        <v>0</v>
      </c>
      <c r="BI17" s="715">
        <v>0</v>
      </c>
      <c r="BJ17" s="715">
        <v>0</v>
      </c>
      <c r="BK17" s="715">
        <v>0</v>
      </c>
      <c r="BL17" s="715">
        <v>0</v>
      </c>
      <c r="BM17" s="715">
        <v>0</v>
      </c>
      <c r="BN17" s="715">
        <v>0</v>
      </c>
      <c r="BO17" s="715">
        <v>0</v>
      </c>
      <c r="BP17" s="715">
        <v>0</v>
      </c>
      <c r="BQ17" s="715">
        <v>0</v>
      </c>
      <c r="BR17" s="715">
        <v>0</v>
      </c>
      <c r="BS17" s="715">
        <v>0</v>
      </c>
      <c r="BT17" s="715">
        <v>0</v>
      </c>
      <c r="BU17" s="715">
        <v>0</v>
      </c>
      <c r="BV17" s="715">
        <v>0</v>
      </c>
      <c r="BW17" s="715">
        <v>0</v>
      </c>
      <c r="BX17" s="715">
        <v>0</v>
      </c>
      <c r="BY17" s="715">
        <v>0</v>
      </c>
      <c r="BZ17" s="715">
        <v>0</v>
      </c>
      <c r="CA17" s="715">
        <v>0</v>
      </c>
      <c r="CB17" s="715">
        <v>0</v>
      </c>
      <c r="CC17" s="716">
        <f t="shared" si="3"/>
        <v>0</v>
      </c>
      <c r="CD17" s="716">
        <f t="shared" si="3"/>
        <v>0</v>
      </c>
      <c r="CF17" s="71"/>
      <c r="CG17" s="78">
        <v>8</v>
      </c>
    </row>
    <row r="18" spans="1:85">
      <c r="A18" s="717"/>
      <c r="B18" s="13" t="s">
        <v>5</v>
      </c>
      <c r="C18" s="715">
        <v>0</v>
      </c>
      <c r="D18" s="715">
        <v>0</v>
      </c>
      <c r="E18" s="715">
        <v>0</v>
      </c>
      <c r="F18" s="715">
        <v>0</v>
      </c>
      <c r="G18" s="715">
        <v>0</v>
      </c>
      <c r="H18" s="715">
        <v>0</v>
      </c>
      <c r="I18" s="715">
        <v>0</v>
      </c>
      <c r="J18" s="715">
        <v>0</v>
      </c>
      <c r="K18" s="715">
        <v>0</v>
      </c>
      <c r="L18" s="715">
        <v>0</v>
      </c>
      <c r="M18" s="715">
        <v>0</v>
      </c>
      <c r="N18" s="715">
        <v>0</v>
      </c>
      <c r="O18" s="715">
        <v>0</v>
      </c>
      <c r="P18" s="715">
        <v>0</v>
      </c>
      <c r="Q18" s="715">
        <v>0</v>
      </c>
      <c r="R18" s="715">
        <v>0</v>
      </c>
      <c r="S18" s="715">
        <v>0</v>
      </c>
      <c r="T18" s="715">
        <v>0</v>
      </c>
      <c r="U18" s="715">
        <v>0</v>
      </c>
      <c r="V18" s="715">
        <v>0</v>
      </c>
      <c r="W18" s="715">
        <v>0</v>
      </c>
      <c r="X18" s="715">
        <v>0</v>
      </c>
      <c r="Y18" s="715">
        <v>0</v>
      </c>
      <c r="Z18" s="715">
        <v>0</v>
      </c>
      <c r="AA18" s="715">
        <v>0</v>
      </c>
      <c r="AB18" s="715">
        <v>0</v>
      </c>
      <c r="AC18" s="715">
        <v>0</v>
      </c>
      <c r="AD18" s="715">
        <v>0</v>
      </c>
      <c r="AE18" s="715">
        <v>0</v>
      </c>
      <c r="AF18" s="715">
        <v>0</v>
      </c>
      <c r="AG18" s="715">
        <v>0</v>
      </c>
      <c r="AH18" s="715">
        <v>0</v>
      </c>
      <c r="AI18" s="715">
        <v>0</v>
      </c>
      <c r="AJ18" s="715">
        <v>0</v>
      </c>
      <c r="AK18" s="715">
        <v>0</v>
      </c>
      <c r="AL18" s="715">
        <v>0</v>
      </c>
      <c r="AM18" s="715">
        <v>0</v>
      </c>
      <c r="AN18" s="715">
        <v>0</v>
      </c>
      <c r="AO18" s="715">
        <v>0</v>
      </c>
      <c r="AP18" s="715">
        <v>0</v>
      </c>
      <c r="AQ18" s="715">
        <v>0</v>
      </c>
      <c r="AR18" s="715">
        <v>0</v>
      </c>
      <c r="AS18" s="715">
        <v>0</v>
      </c>
      <c r="AT18" s="715">
        <v>0</v>
      </c>
      <c r="AU18" s="715">
        <v>0</v>
      </c>
      <c r="AV18" s="715">
        <v>0</v>
      </c>
      <c r="AW18" s="715">
        <v>0</v>
      </c>
      <c r="AX18" s="715">
        <v>0</v>
      </c>
      <c r="AY18" s="715">
        <v>0</v>
      </c>
      <c r="AZ18" s="715">
        <v>0</v>
      </c>
      <c r="BA18" s="715">
        <v>0</v>
      </c>
      <c r="BB18" s="715">
        <v>0</v>
      </c>
      <c r="BC18" s="715">
        <v>0</v>
      </c>
      <c r="BD18" s="715">
        <v>0</v>
      </c>
      <c r="BE18" s="715">
        <v>0</v>
      </c>
      <c r="BF18" s="715">
        <v>0</v>
      </c>
      <c r="BG18" s="715">
        <v>0</v>
      </c>
      <c r="BH18" s="715">
        <v>0</v>
      </c>
      <c r="BI18" s="715">
        <v>0</v>
      </c>
      <c r="BJ18" s="715">
        <v>0</v>
      </c>
      <c r="BK18" s="715">
        <v>0</v>
      </c>
      <c r="BL18" s="715">
        <v>0</v>
      </c>
      <c r="BM18" s="715">
        <v>0</v>
      </c>
      <c r="BN18" s="715">
        <v>0</v>
      </c>
      <c r="BO18" s="715">
        <v>0</v>
      </c>
      <c r="BP18" s="715">
        <v>0</v>
      </c>
      <c r="BQ18" s="715">
        <v>0</v>
      </c>
      <c r="BR18" s="715">
        <v>0</v>
      </c>
      <c r="BS18" s="715">
        <v>0</v>
      </c>
      <c r="BT18" s="715">
        <v>0</v>
      </c>
      <c r="BU18" s="715">
        <v>0</v>
      </c>
      <c r="BV18" s="715">
        <v>0</v>
      </c>
      <c r="BW18" s="715">
        <v>0</v>
      </c>
      <c r="BX18" s="715">
        <v>0</v>
      </c>
      <c r="BY18" s="715">
        <v>0</v>
      </c>
      <c r="BZ18" s="715">
        <v>0</v>
      </c>
      <c r="CA18" s="715">
        <v>0</v>
      </c>
      <c r="CB18" s="715">
        <v>0</v>
      </c>
      <c r="CC18" s="716">
        <f t="shared" si="3"/>
        <v>0</v>
      </c>
      <c r="CD18" s="716">
        <f t="shared" si="3"/>
        <v>0</v>
      </c>
      <c r="CF18" s="71"/>
      <c r="CG18" s="78">
        <v>9</v>
      </c>
    </row>
    <row r="19" spans="1:85">
      <c r="A19" s="717"/>
      <c r="B19" s="13" t="s">
        <v>9</v>
      </c>
      <c r="C19" s="715">
        <v>0</v>
      </c>
      <c r="D19" s="715">
        <v>0</v>
      </c>
      <c r="E19" s="715">
        <v>0</v>
      </c>
      <c r="F19" s="715">
        <v>0</v>
      </c>
      <c r="G19" s="715">
        <v>0</v>
      </c>
      <c r="H19" s="715">
        <v>0</v>
      </c>
      <c r="I19" s="715">
        <v>0</v>
      </c>
      <c r="J19" s="715">
        <v>0</v>
      </c>
      <c r="K19" s="715">
        <v>0</v>
      </c>
      <c r="L19" s="715">
        <v>0</v>
      </c>
      <c r="M19" s="715">
        <v>0</v>
      </c>
      <c r="N19" s="715">
        <v>0</v>
      </c>
      <c r="O19" s="715">
        <v>0</v>
      </c>
      <c r="P19" s="715">
        <v>0</v>
      </c>
      <c r="Q19" s="715">
        <v>0</v>
      </c>
      <c r="R19" s="715">
        <v>0</v>
      </c>
      <c r="S19" s="715">
        <v>0</v>
      </c>
      <c r="T19" s="715">
        <v>0</v>
      </c>
      <c r="U19" s="715">
        <v>0</v>
      </c>
      <c r="V19" s="715">
        <v>0</v>
      </c>
      <c r="W19" s="715">
        <v>0</v>
      </c>
      <c r="X19" s="715">
        <v>0</v>
      </c>
      <c r="Y19" s="715">
        <v>0</v>
      </c>
      <c r="Z19" s="715">
        <v>0</v>
      </c>
      <c r="AA19" s="715">
        <v>0</v>
      </c>
      <c r="AB19" s="715">
        <v>0</v>
      </c>
      <c r="AC19" s="715">
        <v>0</v>
      </c>
      <c r="AD19" s="715">
        <v>0</v>
      </c>
      <c r="AE19" s="715">
        <v>0</v>
      </c>
      <c r="AF19" s="715">
        <v>0</v>
      </c>
      <c r="AG19" s="715">
        <v>0</v>
      </c>
      <c r="AH19" s="715">
        <v>0</v>
      </c>
      <c r="AI19" s="715">
        <v>0</v>
      </c>
      <c r="AJ19" s="715">
        <v>0</v>
      </c>
      <c r="AK19" s="715">
        <v>0</v>
      </c>
      <c r="AL19" s="715">
        <v>0</v>
      </c>
      <c r="AM19" s="715">
        <v>0</v>
      </c>
      <c r="AN19" s="715">
        <v>0</v>
      </c>
      <c r="AO19" s="715">
        <v>0</v>
      </c>
      <c r="AP19" s="715">
        <v>0</v>
      </c>
      <c r="AQ19" s="715">
        <v>0</v>
      </c>
      <c r="AR19" s="715">
        <v>0</v>
      </c>
      <c r="AS19" s="715">
        <v>0</v>
      </c>
      <c r="AT19" s="715">
        <v>0</v>
      </c>
      <c r="AU19" s="715">
        <v>0</v>
      </c>
      <c r="AV19" s="715">
        <v>0</v>
      </c>
      <c r="AW19" s="715">
        <v>0</v>
      </c>
      <c r="AX19" s="715">
        <v>0</v>
      </c>
      <c r="AY19" s="715">
        <v>0</v>
      </c>
      <c r="AZ19" s="715">
        <v>0</v>
      </c>
      <c r="BA19" s="715">
        <v>0</v>
      </c>
      <c r="BB19" s="715">
        <v>0</v>
      </c>
      <c r="BC19" s="715">
        <v>0</v>
      </c>
      <c r="BD19" s="715">
        <v>0</v>
      </c>
      <c r="BE19" s="715">
        <v>0</v>
      </c>
      <c r="BF19" s="715">
        <v>0</v>
      </c>
      <c r="BG19" s="715">
        <v>0</v>
      </c>
      <c r="BH19" s="715">
        <v>0</v>
      </c>
      <c r="BI19" s="715">
        <v>0</v>
      </c>
      <c r="BJ19" s="715">
        <v>0</v>
      </c>
      <c r="BK19" s="715">
        <v>0</v>
      </c>
      <c r="BL19" s="715">
        <v>0</v>
      </c>
      <c r="BM19" s="715">
        <v>0</v>
      </c>
      <c r="BN19" s="715">
        <v>0</v>
      </c>
      <c r="BO19" s="715">
        <v>0</v>
      </c>
      <c r="BP19" s="715">
        <v>0</v>
      </c>
      <c r="BQ19" s="715">
        <v>0</v>
      </c>
      <c r="BR19" s="715">
        <v>0</v>
      </c>
      <c r="BS19" s="715">
        <v>0</v>
      </c>
      <c r="BT19" s="715">
        <v>0</v>
      </c>
      <c r="BU19" s="715">
        <v>0</v>
      </c>
      <c r="BV19" s="715">
        <v>0</v>
      </c>
      <c r="BW19" s="715">
        <v>0</v>
      </c>
      <c r="BX19" s="715">
        <v>0</v>
      </c>
      <c r="BY19" s="715">
        <v>0</v>
      </c>
      <c r="BZ19" s="715">
        <v>0</v>
      </c>
      <c r="CA19" s="715">
        <v>0</v>
      </c>
      <c r="CB19" s="715">
        <v>0</v>
      </c>
      <c r="CC19" s="716">
        <f t="shared" si="3"/>
        <v>0</v>
      </c>
      <c r="CD19" s="716">
        <f t="shared" si="3"/>
        <v>0</v>
      </c>
      <c r="CF19" s="71"/>
      <c r="CG19" s="78">
        <v>10</v>
      </c>
    </row>
    <row r="20" spans="1:85">
      <c r="A20" s="717"/>
      <c r="B20" s="718" t="s">
        <v>1188</v>
      </c>
      <c r="C20" s="715">
        <v>0</v>
      </c>
      <c r="D20" s="715">
        <v>0</v>
      </c>
      <c r="E20" s="715">
        <v>0</v>
      </c>
      <c r="F20" s="715">
        <v>0</v>
      </c>
      <c r="G20" s="715">
        <v>0</v>
      </c>
      <c r="H20" s="715">
        <v>0</v>
      </c>
      <c r="I20" s="715">
        <v>0</v>
      </c>
      <c r="J20" s="715">
        <v>0</v>
      </c>
      <c r="K20" s="715">
        <v>0</v>
      </c>
      <c r="L20" s="715">
        <v>0</v>
      </c>
      <c r="M20" s="715">
        <v>0</v>
      </c>
      <c r="N20" s="715">
        <v>0</v>
      </c>
      <c r="O20" s="715">
        <v>0</v>
      </c>
      <c r="P20" s="715">
        <v>0</v>
      </c>
      <c r="Q20" s="715">
        <v>0</v>
      </c>
      <c r="R20" s="715">
        <v>0</v>
      </c>
      <c r="S20" s="715">
        <v>0</v>
      </c>
      <c r="T20" s="715">
        <v>0</v>
      </c>
      <c r="U20" s="715">
        <v>0</v>
      </c>
      <c r="V20" s="715">
        <v>0</v>
      </c>
      <c r="W20" s="715">
        <v>0</v>
      </c>
      <c r="X20" s="715">
        <v>0</v>
      </c>
      <c r="Y20" s="715">
        <v>0</v>
      </c>
      <c r="Z20" s="715">
        <v>0</v>
      </c>
      <c r="AA20" s="715">
        <v>0</v>
      </c>
      <c r="AB20" s="715">
        <v>0</v>
      </c>
      <c r="AC20" s="715">
        <v>0</v>
      </c>
      <c r="AD20" s="715">
        <v>0</v>
      </c>
      <c r="AE20" s="715">
        <v>0</v>
      </c>
      <c r="AF20" s="715">
        <v>0</v>
      </c>
      <c r="AG20" s="715">
        <v>0</v>
      </c>
      <c r="AH20" s="715">
        <v>0</v>
      </c>
      <c r="AI20" s="715">
        <v>0</v>
      </c>
      <c r="AJ20" s="715">
        <v>0</v>
      </c>
      <c r="AK20" s="715">
        <v>0</v>
      </c>
      <c r="AL20" s="715">
        <v>0</v>
      </c>
      <c r="AM20" s="715">
        <v>0</v>
      </c>
      <c r="AN20" s="715">
        <v>0</v>
      </c>
      <c r="AO20" s="715">
        <v>0</v>
      </c>
      <c r="AP20" s="715">
        <v>0</v>
      </c>
      <c r="AQ20" s="715">
        <v>0</v>
      </c>
      <c r="AR20" s="715">
        <v>0</v>
      </c>
      <c r="AS20" s="715">
        <v>0</v>
      </c>
      <c r="AT20" s="715">
        <v>0</v>
      </c>
      <c r="AU20" s="715">
        <v>0</v>
      </c>
      <c r="AV20" s="715">
        <v>0</v>
      </c>
      <c r="AW20" s="715">
        <v>0</v>
      </c>
      <c r="AX20" s="715">
        <v>0</v>
      </c>
      <c r="AY20" s="715">
        <v>0</v>
      </c>
      <c r="AZ20" s="715">
        <v>0</v>
      </c>
      <c r="BA20" s="715">
        <v>0</v>
      </c>
      <c r="BB20" s="715">
        <v>0</v>
      </c>
      <c r="BC20" s="715">
        <v>0</v>
      </c>
      <c r="BD20" s="715">
        <v>0</v>
      </c>
      <c r="BE20" s="715">
        <v>0</v>
      </c>
      <c r="BF20" s="715">
        <v>0</v>
      </c>
      <c r="BG20" s="715">
        <v>0</v>
      </c>
      <c r="BH20" s="715">
        <v>0</v>
      </c>
      <c r="BI20" s="715">
        <v>0</v>
      </c>
      <c r="BJ20" s="715">
        <v>0</v>
      </c>
      <c r="BK20" s="715">
        <v>0</v>
      </c>
      <c r="BL20" s="715">
        <v>0</v>
      </c>
      <c r="BM20" s="715">
        <v>0</v>
      </c>
      <c r="BN20" s="715">
        <v>0</v>
      </c>
      <c r="BO20" s="715">
        <v>0</v>
      </c>
      <c r="BP20" s="715">
        <v>0</v>
      </c>
      <c r="BQ20" s="715">
        <v>0</v>
      </c>
      <c r="BR20" s="715">
        <v>0</v>
      </c>
      <c r="BS20" s="715">
        <v>0</v>
      </c>
      <c r="BT20" s="715">
        <v>0</v>
      </c>
      <c r="BU20" s="715">
        <v>0</v>
      </c>
      <c r="BV20" s="715">
        <v>0</v>
      </c>
      <c r="BW20" s="715">
        <v>0</v>
      </c>
      <c r="BX20" s="715">
        <v>0</v>
      </c>
      <c r="BY20" s="715">
        <v>0</v>
      </c>
      <c r="BZ20" s="715">
        <v>0</v>
      </c>
      <c r="CA20" s="715">
        <v>0</v>
      </c>
      <c r="CB20" s="715">
        <v>0</v>
      </c>
      <c r="CC20" s="716">
        <f t="shared" si="3"/>
        <v>0</v>
      </c>
      <c r="CD20" s="716">
        <f t="shared" si="3"/>
        <v>0</v>
      </c>
      <c r="CF20" s="71"/>
      <c r="CG20" s="78">
        <v>11</v>
      </c>
    </row>
    <row r="21" spans="1:85">
      <c r="A21" s="719" t="s">
        <v>53</v>
      </c>
      <c r="B21" s="712" t="s">
        <v>67</v>
      </c>
      <c r="C21" s="713">
        <f>SUM(C22:C31)</f>
        <v>0</v>
      </c>
      <c r="D21" s="713">
        <f t="shared" ref="D21:BO21" si="4">SUM(D22:D31)</f>
        <v>0</v>
      </c>
      <c r="E21" s="713">
        <f t="shared" si="4"/>
        <v>0</v>
      </c>
      <c r="F21" s="713">
        <f t="shared" si="4"/>
        <v>0</v>
      </c>
      <c r="G21" s="713">
        <f t="shared" si="4"/>
        <v>0</v>
      </c>
      <c r="H21" s="713">
        <f t="shared" si="4"/>
        <v>0</v>
      </c>
      <c r="I21" s="713">
        <f t="shared" si="4"/>
        <v>0</v>
      </c>
      <c r="J21" s="713">
        <f t="shared" si="4"/>
        <v>0</v>
      </c>
      <c r="K21" s="713">
        <f t="shared" si="4"/>
        <v>0</v>
      </c>
      <c r="L21" s="713">
        <f t="shared" si="4"/>
        <v>0</v>
      </c>
      <c r="M21" s="713">
        <f t="shared" si="4"/>
        <v>0</v>
      </c>
      <c r="N21" s="713">
        <f t="shared" si="4"/>
        <v>0</v>
      </c>
      <c r="O21" s="713">
        <f t="shared" si="4"/>
        <v>0</v>
      </c>
      <c r="P21" s="713">
        <f t="shared" si="4"/>
        <v>0</v>
      </c>
      <c r="Q21" s="713">
        <f t="shared" si="4"/>
        <v>0</v>
      </c>
      <c r="R21" s="713">
        <f t="shared" si="4"/>
        <v>0</v>
      </c>
      <c r="S21" s="713">
        <f t="shared" si="4"/>
        <v>0</v>
      </c>
      <c r="T21" s="713">
        <f t="shared" si="4"/>
        <v>0</v>
      </c>
      <c r="U21" s="713">
        <f t="shared" si="4"/>
        <v>0</v>
      </c>
      <c r="V21" s="713">
        <f t="shared" si="4"/>
        <v>0</v>
      </c>
      <c r="W21" s="713">
        <f t="shared" si="4"/>
        <v>0</v>
      </c>
      <c r="X21" s="713">
        <f t="shared" si="4"/>
        <v>0</v>
      </c>
      <c r="Y21" s="713">
        <f t="shared" si="4"/>
        <v>0</v>
      </c>
      <c r="Z21" s="713">
        <f t="shared" si="4"/>
        <v>0</v>
      </c>
      <c r="AA21" s="713">
        <f t="shared" si="4"/>
        <v>0</v>
      </c>
      <c r="AB21" s="713">
        <f t="shared" si="4"/>
        <v>0</v>
      </c>
      <c r="AC21" s="713">
        <f t="shared" si="4"/>
        <v>0</v>
      </c>
      <c r="AD21" s="713">
        <f t="shared" si="4"/>
        <v>0</v>
      </c>
      <c r="AE21" s="713">
        <f t="shared" si="4"/>
        <v>0</v>
      </c>
      <c r="AF21" s="713">
        <f t="shared" si="4"/>
        <v>0</v>
      </c>
      <c r="AG21" s="713">
        <f t="shared" si="4"/>
        <v>0</v>
      </c>
      <c r="AH21" s="713">
        <f t="shared" si="4"/>
        <v>0</v>
      </c>
      <c r="AI21" s="713">
        <f t="shared" si="4"/>
        <v>0</v>
      </c>
      <c r="AJ21" s="713">
        <f t="shared" si="4"/>
        <v>0</v>
      </c>
      <c r="AK21" s="713">
        <f t="shared" si="4"/>
        <v>0</v>
      </c>
      <c r="AL21" s="713">
        <f t="shared" si="4"/>
        <v>0</v>
      </c>
      <c r="AM21" s="713">
        <f t="shared" si="4"/>
        <v>0</v>
      </c>
      <c r="AN21" s="713">
        <f t="shared" si="4"/>
        <v>0</v>
      </c>
      <c r="AO21" s="713">
        <f t="shared" si="4"/>
        <v>0</v>
      </c>
      <c r="AP21" s="713">
        <f t="shared" si="4"/>
        <v>0</v>
      </c>
      <c r="AQ21" s="713">
        <f t="shared" si="4"/>
        <v>0</v>
      </c>
      <c r="AR21" s="713">
        <f t="shared" si="4"/>
        <v>0</v>
      </c>
      <c r="AS21" s="713">
        <f t="shared" si="4"/>
        <v>0</v>
      </c>
      <c r="AT21" s="713">
        <f t="shared" si="4"/>
        <v>0</v>
      </c>
      <c r="AU21" s="713">
        <f t="shared" si="4"/>
        <v>0</v>
      </c>
      <c r="AV21" s="713">
        <f t="shared" si="4"/>
        <v>0</v>
      </c>
      <c r="AW21" s="713">
        <f t="shared" si="4"/>
        <v>0</v>
      </c>
      <c r="AX21" s="713">
        <f t="shared" si="4"/>
        <v>0</v>
      </c>
      <c r="AY21" s="713">
        <f t="shared" si="4"/>
        <v>0</v>
      </c>
      <c r="AZ21" s="713">
        <f t="shared" si="4"/>
        <v>0</v>
      </c>
      <c r="BA21" s="713">
        <f t="shared" si="4"/>
        <v>0</v>
      </c>
      <c r="BB21" s="713">
        <f t="shared" si="4"/>
        <v>0</v>
      </c>
      <c r="BC21" s="713">
        <f t="shared" si="4"/>
        <v>0</v>
      </c>
      <c r="BD21" s="713">
        <f t="shared" si="4"/>
        <v>0</v>
      </c>
      <c r="BE21" s="713">
        <f t="shared" si="4"/>
        <v>0</v>
      </c>
      <c r="BF21" s="713">
        <f t="shared" si="4"/>
        <v>0</v>
      </c>
      <c r="BG21" s="713">
        <f t="shared" si="4"/>
        <v>0</v>
      </c>
      <c r="BH21" s="713">
        <f t="shared" si="4"/>
        <v>0</v>
      </c>
      <c r="BI21" s="713">
        <f t="shared" si="4"/>
        <v>0</v>
      </c>
      <c r="BJ21" s="713">
        <f t="shared" si="4"/>
        <v>0</v>
      </c>
      <c r="BK21" s="713">
        <f t="shared" si="4"/>
        <v>0</v>
      </c>
      <c r="BL21" s="713">
        <f t="shared" si="4"/>
        <v>0</v>
      </c>
      <c r="BM21" s="713">
        <f t="shared" si="4"/>
        <v>0</v>
      </c>
      <c r="BN21" s="713">
        <f t="shared" si="4"/>
        <v>0</v>
      </c>
      <c r="BO21" s="713">
        <f t="shared" si="4"/>
        <v>0</v>
      </c>
      <c r="BP21" s="713">
        <f t="shared" ref="BP21:CA21" si="5">SUM(BP22:BP31)</f>
        <v>0</v>
      </c>
      <c r="BQ21" s="713">
        <f t="shared" si="5"/>
        <v>0</v>
      </c>
      <c r="BR21" s="713">
        <f t="shared" si="5"/>
        <v>0</v>
      </c>
      <c r="BS21" s="713">
        <f t="shared" si="5"/>
        <v>0</v>
      </c>
      <c r="BT21" s="713">
        <f t="shared" si="5"/>
        <v>0</v>
      </c>
      <c r="BU21" s="713">
        <f t="shared" si="5"/>
        <v>0</v>
      </c>
      <c r="BV21" s="713">
        <f t="shared" si="5"/>
        <v>0</v>
      </c>
      <c r="BW21" s="713">
        <f t="shared" si="5"/>
        <v>0</v>
      </c>
      <c r="BX21" s="713">
        <f t="shared" si="5"/>
        <v>0</v>
      </c>
      <c r="BY21" s="713">
        <f t="shared" si="5"/>
        <v>0</v>
      </c>
      <c r="BZ21" s="713">
        <f t="shared" si="5"/>
        <v>0</v>
      </c>
      <c r="CA21" s="713">
        <f t="shared" si="5"/>
        <v>0</v>
      </c>
      <c r="CB21" s="713">
        <f>SUM(CB22:CB31)</f>
        <v>0</v>
      </c>
      <c r="CC21" s="713">
        <f>SUM(CC22:CC31)</f>
        <v>0</v>
      </c>
      <c r="CD21" s="713">
        <f>SUM(CD22:CD31)</f>
        <v>0</v>
      </c>
      <c r="CF21" s="71"/>
      <c r="CG21" s="78">
        <v>12</v>
      </c>
    </row>
    <row r="22" spans="1:85">
      <c r="A22" s="717"/>
      <c r="B22" s="496" t="s">
        <v>1</v>
      </c>
      <c r="C22" s="715">
        <v>0</v>
      </c>
      <c r="D22" s="715">
        <v>0</v>
      </c>
      <c r="E22" s="715">
        <v>0</v>
      </c>
      <c r="F22" s="715">
        <v>0</v>
      </c>
      <c r="G22" s="715">
        <v>0</v>
      </c>
      <c r="H22" s="715">
        <v>0</v>
      </c>
      <c r="I22" s="715">
        <v>0</v>
      </c>
      <c r="J22" s="715">
        <v>0</v>
      </c>
      <c r="K22" s="715">
        <v>0</v>
      </c>
      <c r="L22" s="715">
        <v>0</v>
      </c>
      <c r="M22" s="715">
        <v>0</v>
      </c>
      <c r="N22" s="715">
        <v>0</v>
      </c>
      <c r="O22" s="715">
        <v>0</v>
      </c>
      <c r="P22" s="715">
        <v>0</v>
      </c>
      <c r="Q22" s="715">
        <v>0</v>
      </c>
      <c r="R22" s="715">
        <v>0</v>
      </c>
      <c r="S22" s="715">
        <v>0</v>
      </c>
      <c r="T22" s="715">
        <v>0</v>
      </c>
      <c r="U22" s="715">
        <v>0</v>
      </c>
      <c r="V22" s="715">
        <v>0</v>
      </c>
      <c r="W22" s="715">
        <v>0</v>
      </c>
      <c r="X22" s="715">
        <v>0</v>
      </c>
      <c r="Y22" s="715">
        <v>0</v>
      </c>
      <c r="Z22" s="715">
        <v>0</v>
      </c>
      <c r="AA22" s="715">
        <v>0</v>
      </c>
      <c r="AB22" s="715">
        <v>0</v>
      </c>
      <c r="AC22" s="715">
        <v>0</v>
      </c>
      <c r="AD22" s="715">
        <v>0</v>
      </c>
      <c r="AE22" s="715">
        <v>0</v>
      </c>
      <c r="AF22" s="715">
        <v>0</v>
      </c>
      <c r="AG22" s="715">
        <v>0</v>
      </c>
      <c r="AH22" s="715">
        <v>0</v>
      </c>
      <c r="AI22" s="715">
        <v>0</v>
      </c>
      <c r="AJ22" s="715">
        <v>0</v>
      </c>
      <c r="AK22" s="715">
        <v>0</v>
      </c>
      <c r="AL22" s="715">
        <v>0</v>
      </c>
      <c r="AM22" s="715">
        <v>0</v>
      </c>
      <c r="AN22" s="715">
        <v>0</v>
      </c>
      <c r="AO22" s="715">
        <v>0</v>
      </c>
      <c r="AP22" s="715">
        <v>0</v>
      </c>
      <c r="AQ22" s="715">
        <v>0</v>
      </c>
      <c r="AR22" s="715">
        <v>0</v>
      </c>
      <c r="AS22" s="715">
        <v>0</v>
      </c>
      <c r="AT22" s="715">
        <v>0</v>
      </c>
      <c r="AU22" s="715">
        <v>0</v>
      </c>
      <c r="AV22" s="715">
        <v>0</v>
      </c>
      <c r="AW22" s="715">
        <v>0</v>
      </c>
      <c r="AX22" s="715">
        <v>0</v>
      </c>
      <c r="AY22" s="715">
        <v>0</v>
      </c>
      <c r="AZ22" s="715">
        <v>0</v>
      </c>
      <c r="BA22" s="715">
        <v>0</v>
      </c>
      <c r="BB22" s="715">
        <v>0</v>
      </c>
      <c r="BC22" s="715">
        <v>0</v>
      </c>
      <c r="BD22" s="715">
        <v>0</v>
      </c>
      <c r="BE22" s="715">
        <v>0</v>
      </c>
      <c r="BF22" s="715">
        <v>0</v>
      </c>
      <c r="BG22" s="715">
        <v>0</v>
      </c>
      <c r="BH22" s="715">
        <v>0</v>
      </c>
      <c r="BI22" s="715">
        <v>0</v>
      </c>
      <c r="BJ22" s="715">
        <v>0</v>
      </c>
      <c r="BK22" s="715">
        <v>0</v>
      </c>
      <c r="BL22" s="715">
        <v>0</v>
      </c>
      <c r="BM22" s="715">
        <v>0</v>
      </c>
      <c r="BN22" s="715">
        <v>0</v>
      </c>
      <c r="BO22" s="715">
        <v>0</v>
      </c>
      <c r="BP22" s="715">
        <v>0</v>
      </c>
      <c r="BQ22" s="715">
        <v>0</v>
      </c>
      <c r="BR22" s="715">
        <v>0</v>
      </c>
      <c r="BS22" s="715">
        <v>0</v>
      </c>
      <c r="BT22" s="715">
        <v>0</v>
      </c>
      <c r="BU22" s="715">
        <v>0</v>
      </c>
      <c r="BV22" s="715">
        <v>0</v>
      </c>
      <c r="BW22" s="715">
        <v>0</v>
      </c>
      <c r="BX22" s="715">
        <v>0</v>
      </c>
      <c r="BY22" s="715">
        <v>0</v>
      </c>
      <c r="BZ22" s="715">
        <v>0</v>
      </c>
      <c r="CA22" s="715">
        <v>0</v>
      </c>
      <c r="CB22" s="715">
        <v>0</v>
      </c>
      <c r="CC22" s="716">
        <f t="shared" ref="CC22:CD31" si="6">C22+E22+G22+I22+K22+M22+O22+Q22+S22+U22+W22+Y22+AA22+AC22+AE22+AG22+AI22+AK22+AM22+AO22+AQ22+AS22+AU22+AW22+AY22+BA22+BC22+BE22+BG22+BI22+BK22+BM22+BO22+BQ22+BS22+BU22+BW22+BY22+CA22</f>
        <v>0</v>
      </c>
      <c r="CD22" s="716">
        <f t="shared" si="6"/>
        <v>0</v>
      </c>
      <c r="CF22" s="71"/>
      <c r="CG22" s="78">
        <v>13</v>
      </c>
    </row>
    <row r="23" spans="1:85">
      <c r="A23" s="717"/>
      <c r="B23" s="25" t="s">
        <v>126</v>
      </c>
      <c r="C23" s="715">
        <v>0</v>
      </c>
      <c r="D23" s="715">
        <v>0</v>
      </c>
      <c r="E23" s="715">
        <v>0</v>
      </c>
      <c r="F23" s="715">
        <v>0</v>
      </c>
      <c r="G23" s="715">
        <v>0</v>
      </c>
      <c r="H23" s="715">
        <v>0</v>
      </c>
      <c r="I23" s="715">
        <v>0</v>
      </c>
      <c r="J23" s="715">
        <v>0</v>
      </c>
      <c r="K23" s="715">
        <v>0</v>
      </c>
      <c r="L23" s="715">
        <v>0</v>
      </c>
      <c r="M23" s="715">
        <v>0</v>
      </c>
      <c r="N23" s="715">
        <v>0</v>
      </c>
      <c r="O23" s="715">
        <v>0</v>
      </c>
      <c r="P23" s="715">
        <v>0</v>
      </c>
      <c r="Q23" s="715">
        <v>0</v>
      </c>
      <c r="R23" s="715">
        <v>0</v>
      </c>
      <c r="S23" s="715">
        <v>0</v>
      </c>
      <c r="T23" s="715">
        <v>0</v>
      </c>
      <c r="U23" s="715">
        <v>0</v>
      </c>
      <c r="V23" s="715">
        <v>0</v>
      </c>
      <c r="W23" s="715">
        <v>0</v>
      </c>
      <c r="X23" s="715">
        <v>0</v>
      </c>
      <c r="Y23" s="715">
        <v>0</v>
      </c>
      <c r="Z23" s="715">
        <v>0</v>
      </c>
      <c r="AA23" s="715">
        <v>0</v>
      </c>
      <c r="AB23" s="715">
        <v>0</v>
      </c>
      <c r="AC23" s="715">
        <v>0</v>
      </c>
      <c r="AD23" s="715">
        <v>0</v>
      </c>
      <c r="AE23" s="715">
        <v>0</v>
      </c>
      <c r="AF23" s="715">
        <v>0</v>
      </c>
      <c r="AG23" s="715">
        <v>0</v>
      </c>
      <c r="AH23" s="715">
        <v>0</v>
      </c>
      <c r="AI23" s="715">
        <v>0</v>
      </c>
      <c r="AJ23" s="715">
        <v>0</v>
      </c>
      <c r="AK23" s="715">
        <v>0</v>
      </c>
      <c r="AL23" s="715">
        <v>0</v>
      </c>
      <c r="AM23" s="715">
        <v>0</v>
      </c>
      <c r="AN23" s="715">
        <v>0</v>
      </c>
      <c r="AO23" s="715">
        <v>0</v>
      </c>
      <c r="AP23" s="715">
        <v>0</v>
      </c>
      <c r="AQ23" s="715">
        <v>0</v>
      </c>
      <c r="AR23" s="715">
        <v>0</v>
      </c>
      <c r="AS23" s="715">
        <v>0</v>
      </c>
      <c r="AT23" s="715">
        <v>0</v>
      </c>
      <c r="AU23" s="715">
        <v>0</v>
      </c>
      <c r="AV23" s="715">
        <v>0</v>
      </c>
      <c r="AW23" s="715">
        <v>0</v>
      </c>
      <c r="AX23" s="715">
        <v>0</v>
      </c>
      <c r="AY23" s="715">
        <v>0</v>
      </c>
      <c r="AZ23" s="715">
        <v>0</v>
      </c>
      <c r="BA23" s="715">
        <v>0</v>
      </c>
      <c r="BB23" s="715">
        <v>0</v>
      </c>
      <c r="BC23" s="715">
        <v>0</v>
      </c>
      <c r="BD23" s="715">
        <v>0</v>
      </c>
      <c r="BE23" s="715">
        <v>0</v>
      </c>
      <c r="BF23" s="715">
        <v>0</v>
      </c>
      <c r="BG23" s="715">
        <v>0</v>
      </c>
      <c r="BH23" s="715">
        <v>0</v>
      </c>
      <c r="BI23" s="715">
        <v>0</v>
      </c>
      <c r="BJ23" s="715">
        <v>0</v>
      </c>
      <c r="BK23" s="715">
        <v>0</v>
      </c>
      <c r="BL23" s="715">
        <v>0</v>
      </c>
      <c r="BM23" s="715">
        <v>0</v>
      </c>
      <c r="BN23" s="715">
        <v>0</v>
      </c>
      <c r="BO23" s="715">
        <v>0</v>
      </c>
      <c r="BP23" s="715">
        <v>0</v>
      </c>
      <c r="BQ23" s="715">
        <v>0</v>
      </c>
      <c r="BR23" s="715">
        <v>0</v>
      </c>
      <c r="BS23" s="715">
        <v>0</v>
      </c>
      <c r="BT23" s="715">
        <v>0</v>
      </c>
      <c r="BU23" s="715">
        <v>0</v>
      </c>
      <c r="BV23" s="715">
        <v>0</v>
      </c>
      <c r="BW23" s="715">
        <v>0</v>
      </c>
      <c r="BX23" s="715">
        <v>0</v>
      </c>
      <c r="BY23" s="715">
        <v>0</v>
      </c>
      <c r="BZ23" s="715">
        <v>0</v>
      </c>
      <c r="CA23" s="715">
        <v>0</v>
      </c>
      <c r="CB23" s="715">
        <v>0</v>
      </c>
      <c r="CC23" s="716">
        <f t="shared" si="6"/>
        <v>0</v>
      </c>
      <c r="CD23" s="716">
        <f t="shared" si="6"/>
        <v>0</v>
      </c>
      <c r="CF23" s="71"/>
      <c r="CG23" s="78">
        <v>14</v>
      </c>
    </row>
    <row r="24" spans="1:85">
      <c r="A24" s="717"/>
      <c r="B24" s="25" t="s">
        <v>66</v>
      </c>
      <c r="C24" s="715">
        <v>0</v>
      </c>
      <c r="D24" s="715">
        <v>0</v>
      </c>
      <c r="E24" s="715">
        <v>0</v>
      </c>
      <c r="F24" s="715">
        <v>0</v>
      </c>
      <c r="G24" s="715">
        <v>0</v>
      </c>
      <c r="H24" s="715">
        <v>0</v>
      </c>
      <c r="I24" s="715">
        <v>0</v>
      </c>
      <c r="J24" s="715">
        <v>0</v>
      </c>
      <c r="K24" s="715">
        <v>0</v>
      </c>
      <c r="L24" s="715">
        <v>0</v>
      </c>
      <c r="M24" s="715">
        <v>0</v>
      </c>
      <c r="N24" s="715">
        <v>0</v>
      </c>
      <c r="O24" s="715">
        <v>0</v>
      </c>
      <c r="P24" s="715">
        <v>0</v>
      </c>
      <c r="Q24" s="715">
        <v>0</v>
      </c>
      <c r="R24" s="715">
        <v>0</v>
      </c>
      <c r="S24" s="715">
        <v>0</v>
      </c>
      <c r="T24" s="715">
        <v>0</v>
      </c>
      <c r="U24" s="715">
        <v>0</v>
      </c>
      <c r="V24" s="715">
        <v>0</v>
      </c>
      <c r="W24" s="715">
        <v>0</v>
      </c>
      <c r="X24" s="715">
        <v>0</v>
      </c>
      <c r="Y24" s="715">
        <v>0</v>
      </c>
      <c r="Z24" s="715">
        <v>0</v>
      </c>
      <c r="AA24" s="715">
        <v>0</v>
      </c>
      <c r="AB24" s="715">
        <v>0</v>
      </c>
      <c r="AC24" s="715">
        <v>0</v>
      </c>
      <c r="AD24" s="715">
        <v>0</v>
      </c>
      <c r="AE24" s="715">
        <v>0</v>
      </c>
      <c r="AF24" s="715">
        <v>0</v>
      </c>
      <c r="AG24" s="715">
        <v>0</v>
      </c>
      <c r="AH24" s="715">
        <v>0</v>
      </c>
      <c r="AI24" s="715">
        <v>0</v>
      </c>
      <c r="AJ24" s="715">
        <v>0</v>
      </c>
      <c r="AK24" s="715">
        <v>0</v>
      </c>
      <c r="AL24" s="715">
        <v>0</v>
      </c>
      <c r="AM24" s="715">
        <v>0</v>
      </c>
      <c r="AN24" s="715">
        <v>0</v>
      </c>
      <c r="AO24" s="715">
        <v>0</v>
      </c>
      <c r="AP24" s="715">
        <v>0</v>
      </c>
      <c r="AQ24" s="715">
        <v>0</v>
      </c>
      <c r="AR24" s="715">
        <v>0</v>
      </c>
      <c r="AS24" s="715">
        <v>0</v>
      </c>
      <c r="AT24" s="715">
        <v>0</v>
      </c>
      <c r="AU24" s="715">
        <v>0</v>
      </c>
      <c r="AV24" s="715">
        <v>0</v>
      </c>
      <c r="AW24" s="715">
        <v>0</v>
      </c>
      <c r="AX24" s="715">
        <v>0</v>
      </c>
      <c r="AY24" s="715">
        <v>0</v>
      </c>
      <c r="AZ24" s="715">
        <v>0</v>
      </c>
      <c r="BA24" s="715">
        <v>0</v>
      </c>
      <c r="BB24" s="715">
        <v>0</v>
      </c>
      <c r="BC24" s="715">
        <v>0</v>
      </c>
      <c r="BD24" s="715">
        <v>0</v>
      </c>
      <c r="BE24" s="715">
        <v>0</v>
      </c>
      <c r="BF24" s="715">
        <v>0</v>
      </c>
      <c r="BG24" s="715">
        <v>0</v>
      </c>
      <c r="BH24" s="715">
        <v>0</v>
      </c>
      <c r="BI24" s="715">
        <v>0</v>
      </c>
      <c r="BJ24" s="715">
        <v>0</v>
      </c>
      <c r="BK24" s="715">
        <v>0</v>
      </c>
      <c r="BL24" s="715">
        <v>0</v>
      </c>
      <c r="BM24" s="715">
        <v>0</v>
      </c>
      <c r="BN24" s="715">
        <v>0</v>
      </c>
      <c r="BO24" s="715">
        <v>0</v>
      </c>
      <c r="BP24" s="715">
        <v>0</v>
      </c>
      <c r="BQ24" s="715">
        <v>0</v>
      </c>
      <c r="BR24" s="715">
        <v>0</v>
      </c>
      <c r="BS24" s="715">
        <v>0</v>
      </c>
      <c r="BT24" s="715">
        <v>0</v>
      </c>
      <c r="BU24" s="715">
        <v>0</v>
      </c>
      <c r="BV24" s="715">
        <v>0</v>
      </c>
      <c r="BW24" s="715">
        <v>0</v>
      </c>
      <c r="BX24" s="715">
        <v>0</v>
      </c>
      <c r="BY24" s="715">
        <v>0</v>
      </c>
      <c r="BZ24" s="715">
        <v>0</v>
      </c>
      <c r="CA24" s="715">
        <v>0</v>
      </c>
      <c r="CB24" s="715">
        <v>0</v>
      </c>
      <c r="CC24" s="716">
        <f t="shared" si="6"/>
        <v>0</v>
      </c>
      <c r="CD24" s="716">
        <f t="shared" si="6"/>
        <v>0</v>
      </c>
      <c r="CF24" s="71"/>
      <c r="CG24" s="78">
        <v>15</v>
      </c>
    </row>
    <row r="25" spans="1:85">
      <c r="A25" s="717"/>
      <c r="B25" s="25" t="s">
        <v>3</v>
      </c>
      <c r="C25" s="715">
        <v>0</v>
      </c>
      <c r="D25" s="715">
        <v>0</v>
      </c>
      <c r="E25" s="715">
        <v>0</v>
      </c>
      <c r="F25" s="715">
        <v>0</v>
      </c>
      <c r="G25" s="715">
        <v>0</v>
      </c>
      <c r="H25" s="715">
        <v>0</v>
      </c>
      <c r="I25" s="715">
        <v>0</v>
      </c>
      <c r="J25" s="715">
        <v>0</v>
      </c>
      <c r="K25" s="715">
        <v>0</v>
      </c>
      <c r="L25" s="715">
        <v>0</v>
      </c>
      <c r="M25" s="715">
        <v>0</v>
      </c>
      <c r="N25" s="715">
        <v>0</v>
      </c>
      <c r="O25" s="715">
        <v>0</v>
      </c>
      <c r="P25" s="715">
        <v>0</v>
      </c>
      <c r="Q25" s="715">
        <v>0</v>
      </c>
      <c r="R25" s="715">
        <v>0</v>
      </c>
      <c r="S25" s="715">
        <v>0</v>
      </c>
      <c r="T25" s="715">
        <v>0</v>
      </c>
      <c r="U25" s="715">
        <v>0</v>
      </c>
      <c r="V25" s="715">
        <v>0</v>
      </c>
      <c r="W25" s="715">
        <v>0</v>
      </c>
      <c r="X25" s="715">
        <v>0</v>
      </c>
      <c r="Y25" s="715">
        <v>0</v>
      </c>
      <c r="Z25" s="715">
        <v>0</v>
      </c>
      <c r="AA25" s="715">
        <v>0</v>
      </c>
      <c r="AB25" s="715">
        <v>0</v>
      </c>
      <c r="AC25" s="715">
        <v>0</v>
      </c>
      <c r="AD25" s="715">
        <v>0</v>
      </c>
      <c r="AE25" s="715">
        <v>0</v>
      </c>
      <c r="AF25" s="715">
        <v>0</v>
      </c>
      <c r="AG25" s="715">
        <v>0</v>
      </c>
      <c r="AH25" s="715">
        <v>0</v>
      </c>
      <c r="AI25" s="715">
        <v>0</v>
      </c>
      <c r="AJ25" s="715">
        <v>0</v>
      </c>
      <c r="AK25" s="715">
        <v>0</v>
      </c>
      <c r="AL25" s="715">
        <v>0</v>
      </c>
      <c r="AM25" s="715">
        <v>0</v>
      </c>
      <c r="AN25" s="715">
        <v>0</v>
      </c>
      <c r="AO25" s="715">
        <v>0</v>
      </c>
      <c r="AP25" s="715">
        <v>0</v>
      </c>
      <c r="AQ25" s="715">
        <v>0</v>
      </c>
      <c r="AR25" s="715">
        <v>0</v>
      </c>
      <c r="AS25" s="715">
        <v>0</v>
      </c>
      <c r="AT25" s="715">
        <v>0</v>
      </c>
      <c r="AU25" s="715">
        <v>0</v>
      </c>
      <c r="AV25" s="715">
        <v>0</v>
      </c>
      <c r="AW25" s="715">
        <v>0</v>
      </c>
      <c r="AX25" s="715">
        <v>0</v>
      </c>
      <c r="AY25" s="715">
        <v>0</v>
      </c>
      <c r="AZ25" s="715">
        <v>0</v>
      </c>
      <c r="BA25" s="715">
        <v>0</v>
      </c>
      <c r="BB25" s="715">
        <v>0</v>
      </c>
      <c r="BC25" s="715">
        <v>0</v>
      </c>
      <c r="BD25" s="715">
        <v>0</v>
      </c>
      <c r="BE25" s="715">
        <v>0</v>
      </c>
      <c r="BF25" s="715">
        <v>0</v>
      </c>
      <c r="BG25" s="715">
        <v>0</v>
      </c>
      <c r="BH25" s="715">
        <v>0</v>
      </c>
      <c r="BI25" s="715">
        <v>0</v>
      </c>
      <c r="BJ25" s="715">
        <v>0</v>
      </c>
      <c r="BK25" s="715">
        <v>0</v>
      </c>
      <c r="BL25" s="715">
        <v>0</v>
      </c>
      <c r="BM25" s="715">
        <v>0</v>
      </c>
      <c r="BN25" s="715">
        <v>0</v>
      </c>
      <c r="BO25" s="715">
        <v>0</v>
      </c>
      <c r="BP25" s="715">
        <v>0</v>
      </c>
      <c r="BQ25" s="715">
        <v>0</v>
      </c>
      <c r="BR25" s="715">
        <v>0</v>
      </c>
      <c r="BS25" s="715">
        <v>0</v>
      </c>
      <c r="BT25" s="715">
        <v>0</v>
      </c>
      <c r="BU25" s="715">
        <v>0</v>
      </c>
      <c r="BV25" s="715">
        <v>0</v>
      </c>
      <c r="BW25" s="715">
        <v>0</v>
      </c>
      <c r="BX25" s="715">
        <v>0</v>
      </c>
      <c r="BY25" s="715">
        <v>0</v>
      </c>
      <c r="BZ25" s="715">
        <v>0</v>
      </c>
      <c r="CA25" s="715">
        <v>0</v>
      </c>
      <c r="CB25" s="715">
        <v>0</v>
      </c>
      <c r="CC25" s="716">
        <f t="shared" si="6"/>
        <v>0</v>
      </c>
      <c r="CD25" s="716">
        <f t="shared" si="6"/>
        <v>0</v>
      </c>
      <c r="CF25" s="71"/>
      <c r="CG25" s="78">
        <v>16</v>
      </c>
    </row>
    <row r="26" spans="1:85">
      <c r="A26" s="717"/>
      <c r="B26" s="25" t="s">
        <v>4</v>
      </c>
      <c r="C26" s="715">
        <v>0</v>
      </c>
      <c r="D26" s="715">
        <v>0</v>
      </c>
      <c r="E26" s="715">
        <v>0</v>
      </c>
      <c r="F26" s="715">
        <v>0</v>
      </c>
      <c r="G26" s="715">
        <v>0</v>
      </c>
      <c r="H26" s="715">
        <v>0</v>
      </c>
      <c r="I26" s="715">
        <v>0</v>
      </c>
      <c r="J26" s="715">
        <v>0</v>
      </c>
      <c r="K26" s="715">
        <v>0</v>
      </c>
      <c r="L26" s="715">
        <v>0</v>
      </c>
      <c r="M26" s="715">
        <v>0</v>
      </c>
      <c r="N26" s="715">
        <v>0</v>
      </c>
      <c r="O26" s="715">
        <v>0</v>
      </c>
      <c r="P26" s="715">
        <v>0</v>
      </c>
      <c r="Q26" s="715">
        <v>0</v>
      </c>
      <c r="R26" s="715">
        <v>0</v>
      </c>
      <c r="S26" s="715">
        <v>0</v>
      </c>
      <c r="T26" s="715">
        <v>0</v>
      </c>
      <c r="U26" s="715">
        <v>0</v>
      </c>
      <c r="V26" s="715">
        <v>0</v>
      </c>
      <c r="W26" s="715">
        <v>0</v>
      </c>
      <c r="X26" s="715">
        <v>0</v>
      </c>
      <c r="Y26" s="715">
        <v>0</v>
      </c>
      <c r="Z26" s="715">
        <v>0</v>
      </c>
      <c r="AA26" s="715">
        <v>0</v>
      </c>
      <c r="AB26" s="715">
        <v>0</v>
      </c>
      <c r="AC26" s="715">
        <v>0</v>
      </c>
      <c r="AD26" s="715">
        <v>0</v>
      </c>
      <c r="AE26" s="715">
        <v>0</v>
      </c>
      <c r="AF26" s="715">
        <v>0</v>
      </c>
      <c r="AG26" s="715">
        <v>0</v>
      </c>
      <c r="AH26" s="715">
        <v>0</v>
      </c>
      <c r="AI26" s="715">
        <v>0</v>
      </c>
      <c r="AJ26" s="715">
        <v>0</v>
      </c>
      <c r="AK26" s="715">
        <v>0</v>
      </c>
      <c r="AL26" s="715">
        <v>0</v>
      </c>
      <c r="AM26" s="715">
        <v>0</v>
      </c>
      <c r="AN26" s="715">
        <v>0</v>
      </c>
      <c r="AO26" s="715">
        <v>0</v>
      </c>
      <c r="AP26" s="715">
        <v>0</v>
      </c>
      <c r="AQ26" s="715">
        <v>0</v>
      </c>
      <c r="AR26" s="715">
        <v>0</v>
      </c>
      <c r="AS26" s="715">
        <v>0</v>
      </c>
      <c r="AT26" s="715">
        <v>0</v>
      </c>
      <c r="AU26" s="715">
        <v>0</v>
      </c>
      <c r="AV26" s="715">
        <v>0</v>
      </c>
      <c r="AW26" s="715">
        <v>0</v>
      </c>
      <c r="AX26" s="715">
        <v>0</v>
      </c>
      <c r="AY26" s="715">
        <v>0</v>
      </c>
      <c r="AZ26" s="715">
        <v>0</v>
      </c>
      <c r="BA26" s="715">
        <v>0</v>
      </c>
      <c r="BB26" s="715">
        <v>0</v>
      </c>
      <c r="BC26" s="715">
        <v>0</v>
      </c>
      <c r="BD26" s="715">
        <v>0</v>
      </c>
      <c r="BE26" s="715">
        <v>0</v>
      </c>
      <c r="BF26" s="715">
        <v>0</v>
      </c>
      <c r="BG26" s="715">
        <v>0</v>
      </c>
      <c r="BH26" s="715">
        <v>0</v>
      </c>
      <c r="BI26" s="715">
        <v>0</v>
      </c>
      <c r="BJ26" s="715">
        <v>0</v>
      </c>
      <c r="BK26" s="715">
        <v>0</v>
      </c>
      <c r="BL26" s="715">
        <v>0</v>
      </c>
      <c r="BM26" s="715">
        <v>0</v>
      </c>
      <c r="BN26" s="715">
        <v>0</v>
      </c>
      <c r="BO26" s="715">
        <v>0</v>
      </c>
      <c r="BP26" s="715">
        <v>0</v>
      </c>
      <c r="BQ26" s="715">
        <v>0</v>
      </c>
      <c r="BR26" s="715">
        <v>0</v>
      </c>
      <c r="BS26" s="715">
        <v>0</v>
      </c>
      <c r="BT26" s="715">
        <v>0</v>
      </c>
      <c r="BU26" s="715">
        <v>0</v>
      </c>
      <c r="BV26" s="715">
        <v>0</v>
      </c>
      <c r="BW26" s="715">
        <v>0</v>
      </c>
      <c r="BX26" s="715">
        <v>0</v>
      </c>
      <c r="BY26" s="715">
        <v>0</v>
      </c>
      <c r="BZ26" s="715">
        <v>0</v>
      </c>
      <c r="CA26" s="715">
        <v>0</v>
      </c>
      <c r="CB26" s="715">
        <v>0</v>
      </c>
      <c r="CC26" s="716">
        <f t="shared" si="6"/>
        <v>0</v>
      </c>
      <c r="CD26" s="716">
        <f t="shared" si="6"/>
        <v>0</v>
      </c>
      <c r="CF26" s="71"/>
      <c r="CG26" s="78">
        <v>17</v>
      </c>
    </row>
    <row r="27" spans="1:85">
      <c r="A27" s="717"/>
      <c r="B27" s="13" t="s">
        <v>1186</v>
      </c>
      <c r="C27" s="715">
        <v>0</v>
      </c>
      <c r="D27" s="715">
        <v>0</v>
      </c>
      <c r="E27" s="715">
        <v>0</v>
      </c>
      <c r="F27" s="715">
        <v>0</v>
      </c>
      <c r="G27" s="715">
        <v>0</v>
      </c>
      <c r="H27" s="715">
        <v>0</v>
      </c>
      <c r="I27" s="715">
        <v>0</v>
      </c>
      <c r="J27" s="715">
        <v>0</v>
      </c>
      <c r="K27" s="715">
        <v>0</v>
      </c>
      <c r="L27" s="715">
        <v>0</v>
      </c>
      <c r="M27" s="715">
        <v>0</v>
      </c>
      <c r="N27" s="715">
        <v>0</v>
      </c>
      <c r="O27" s="715">
        <v>0</v>
      </c>
      <c r="P27" s="715">
        <v>0</v>
      </c>
      <c r="Q27" s="715">
        <v>0</v>
      </c>
      <c r="R27" s="715">
        <v>0</v>
      </c>
      <c r="S27" s="715">
        <v>0</v>
      </c>
      <c r="T27" s="715">
        <v>0</v>
      </c>
      <c r="U27" s="715">
        <v>0</v>
      </c>
      <c r="V27" s="715">
        <v>0</v>
      </c>
      <c r="W27" s="715">
        <v>0</v>
      </c>
      <c r="X27" s="715">
        <v>0</v>
      </c>
      <c r="Y27" s="715">
        <v>0</v>
      </c>
      <c r="Z27" s="715">
        <v>0</v>
      </c>
      <c r="AA27" s="715">
        <v>0</v>
      </c>
      <c r="AB27" s="715">
        <v>0</v>
      </c>
      <c r="AC27" s="715">
        <v>0</v>
      </c>
      <c r="AD27" s="715">
        <v>0</v>
      </c>
      <c r="AE27" s="715">
        <v>0</v>
      </c>
      <c r="AF27" s="715">
        <v>0</v>
      </c>
      <c r="AG27" s="715">
        <v>0</v>
      </c>
      <c r="AH27" s="715">
        <v>0</v>
      </c>
      <c r="AI27" s="715">
        <v>0</v>
      </c>
      <c r="AJ27" s="715">
        <v>0</v>
      </c>
      <c r="AK27" s="715">
        <v>0</v>
      </c>
      <c r="AL27" s="715">
        <v>0</v>
      </c>
      <c r="AM27" s="715">
        <v>0</v>
      </c>
      <c r="AN27" s="715">
        <v>0</v>
      </c>
      <c r="AO27" s="715">
        <v>0</v>
      </c>
      <c r="AP27" s="715">
        <v>0</v>
      </c>
      <c r="AQ27" s="715">
        <v>0</v>
      </c>
      <c r="AR27" s="715">
        <v>0</v>
      </c>
      <c r="AS27" s="715">
        <v>0</v>
      </c>
      <c r="AT27" s="715">
        <v>0</v>
      </c>
      <c r="AU27" s="715">
        <v>0</v>
      </c>
      <c r="AV27" s="715">
        <v>0</v>
      </c>
      <c r="AW27" s="715">
        <v>0</v>
      </c>
      <c r="AX27" s="715">
        <v>0</v>
      </c>
      <c r="AY27" s="715">
        <v>0</v>
      </c>
      <c r="AZ27" s="715">
        <v>0</v>
      </c>
      <c r="BA27" s="715">
        <v>0</v>
      </c>
      <c r="BB27" s="715">
        <v>0</v>
      </c>
      <c r="BC27" s="715">
        <v>0</v>
      </c>
      <c r="BD27" s="715">
        <v>0</v>
      </c>
      <c r="BE27" s="715">
        <v>0</v>
      </c>
      <c r="BF27" s="715">
        <v>0</v>
      </c>
      <c r="BG27" s="715">
        <v>0</v>
      </c>
      <c r="BH27" s="715">
        <v>0</v>
      </c>
      <c r="BI27" s="715">
        <v>0</v>
      </c>
      <c r="BJ27" s="715">
        <v>0</v>
      </c>
      <c r="BK27" s="715">
        <v>0</v>
      </c>
      <c r="BL27" s="715">
        <v>0</v>
      </c>
      <c r="BM27" s="715">
        <v>0</v>
      </c>
      <c r="BN27" s="715">
        <v>0</v>
      </c>
      <c r="BO27" s="715">
        <v>0</v>
      </c>
      <c r="BP27" s="715">
        <v>0</v>
      </c>
      <c r="BQ27" s="715">
        <v>0</v>
      </c>
      <c r="BR27" s="715">
        <v>0</v>
      </c>
      <c r="BS27" s="715">
        <v>0</v>
      </c>
      <c r="BT27" s="715">
        <v>0</v>
      </c>
      <c r="BU27" s="715">
        <v>0</v>
      </c>
      <c r="BV27" s="715">
        <v>0</v>
      </c>
      <c r="BW27" s="715">
        <v>0</v>
      </c>
      <c r="BX27" s="715">
        <v>0</v>
      </c>
      <c r="BY27" s="715">
        <v>0</v>
      </c>
      <c r="BZ27" s="715">
        <v>0</v>
      </c>
      <c r="CA27" s="715">
        <v>0</v>
      </c>
      <c r="CB27" s="715">
        <v>0</v>
      </c>
      <c r="CC27" s="716">
        <f t="shared" si="6"/>
        <v>0</v>
      </c>
      <c r="CD27" s="716">
        <f t="shared" si="6"/>
        <v>0</v>
      </c>
      <c r="CF27" s="71"/>
      <c r="CG27" s="78">
        <v>18</v>
      </c>
    </row>
    <row r="28" spans="1:85">
      <c r="A28" s="717"/>
      <c r="B28" s="13" t="s">
        <v>1187</v>
      </c>
      <c r="C28" s="715">
        <v>0</v>
      </c>
      <c r="D28" s="715">
        <v>0</v>
      </c>
      <c r="E28" s="715">
        <v>0</v>
      </c>
      <c r="F28" s="715">
        <v>0</v>
      </c>
      <c r="G28" s="715">
        <v>0</v>
      </c>
      <c r="H28" s="715">
        <v>0</v>
      </c>
      <c r="I28" s="715">
        <v>0</v>
      </c>
      <c r="J28" s="715">
        <v>0</v>
      </c>
      <c r="K28" s="715">
        <v>0</v>
      </c>
      <c r="L28" s="715">
        <v>0</v>
      </c>
      <c r="M28" s="715">
        <v>0</v>
      </c>
      <c r="N28" s="715">
        <v>0</v>
      </c>
      <c r="O28" s="715">
        <v>0</v>
      </c>
      <c r="P28" s="715">
        <v>0</v>
      </c>
      <c r="Q28" s="715">
        <v>0</v>
      </c>
      <c r="R28" s="715">
        <v>0</v>
      </c>
      <c r="S28" s="715">
        <v>0</v>
      </c>
      <c r="T28" s="715">
        <v>0</v>
      </c>
      <c r="U28" s="715">
        <v>0</v>
      </c>
      <c r="V28" s="715">
        <v>0</v>
      </c>
      <c r="W28" s="715">
        <v>0</v>
      </c>
      <c r="X28" s="715">
        <v>0</v>
      </c>
      <c r="Y28" s="715">
        <v>0</v>
      </c>
      <c r="Z28" s="715">
        <v>0</v>
      </c>
      <c r="AA28" s="715">
        <v>0</v>
      </c>
      <c r="AB28" s="715">
        <v>0</v>
      </c>
      <c r="AC28" s="715">
        <v>0</v>
      </c>
      <c r="AD28" s="715">
        <v>0</v>
      </c>
      <c r="AE28" s="715">
        <v>0</v>
      </c>
      <c r="AF28" s="715">
        <v>0</v>
      </c>
      <c r="AG28" s="715">
        <v>0</v>
      </c>
      <c r="AH28" s="715">
        <v>0</v>
      </c>
      <c r="AI28" s="715">
        <v>0</v>
      </c>
      <c r="AJ28" s="715">
        <v>0</v>
      </c>
      <c r="AK28" s="715">
        <v>0</v>
      </c>
      <c r="AL28" s="715">
        <v>0</v>
      </c>
      <c r="AM28" s="715">
        <v>0</v>
      </c>
      <c r="AN28" s="715">
        <v>0</v>
      </c>
      <c r="AO28" s="715">
        <v>0</v>
      </c>
      <c r="AP28" s="715">
        <v>0</v>
      </c>
      <c r="AQ28" s="715">
        <v>0</v>
      </c>
      <c r="AR28" s="715">
        <v>0</v>
      </c>
      <c r="AS28" s="715">
        <v>0</v>
      </c>
      <c r="AT28" s="715">
        <v>0</v>
      </c>
      <c r="AU28" s="715">
        <v>0</v>
      </c>
      <c r="AV28" s="715">
        <v>0</v>
      </c>
      <c r="AW28" s="715">
        <v>0</v>
      </c>
      <c r="AX28" s="715">
        <v>0</v>
      </c>
      <c r="AY28" s="715">
        <v>0</v>
      </c>
      <c r="AZ28" s="715">
        <v>0</v>
      </c>
      <c r="BA28" s="715">
        <v>0</v>
      </c>
      <c r="BB28" s="715">
        <v>0</v>
      </c>
      <c r="BC28" s="715">
        <v>0</v>
      </c>
      <c r="BD28" s="715">
        <v>0</v>
      </c>
      <c r="BE28" s="715">
        <v>0</v>
      </c>
      <c r="BF28" s="715">
        <v>0</v>
      </c>
      <c r="BG28" s="715">
        <v>0</v>
      </c>
      <c r="BH28" s="715">
        <v>0</v>
      </c>
      <c r="BI28" s="715">
        <v>0</v>
      </c>
      <c r="BJ28" s="715">
        <v>0</v>
      </c>
      <c r="BK28" s="715">
        <v>0</v>
      </c>
      <c r="BL28" s="715">
        <v>0</v>
      </c>
      <c r="BM28" s="715">
        <v>0</v>
      </c>
      <c r="BN28" s="715">
        <v>0</v>
      </c>
      <c r="BO28" s="715">
        <v>0</v>
      </c>
      <c r="BP28" s="715">
        <v>0</v>
      </c>
      <c r="BQ28" s="715">
        <v>0</v>
      </c>
      <c r="BR28" s="715">
        <v>0</v>
      </c>
      <c r="BS28" s="715">
        <v>0</v>
      </c>
      <c r="BT28" s="715">
        <v>0</v>
      </c>
      <c r="BU28" s="715">
        <v>0</v>
      </c>
      <c r="BV28" s="715">
        <v>0</v>
      </c>
      <c r="BW28" s="715">
        <v>0</v>
      </c>
      <c r="BX28" s="715">
        <v>0</v>
      </c>
      <c r="BY28" s="715">
        <v>0</v>
      </c>
      <c r="BZ28" s="715">
        <v>0</v>
      </c>
      <c r="CA28" s="715">
        <v>0</v>
      </c>
      <c r="CB28" s="715">
        <v>0</v>
      </c>
      <c r="CC28" s="716">
        <f t="shared" si="6"/>
        <v>0</v>
      </c>
      <c r="CD28" s="716">
        <f t="shared" si="6"/>
        <v>0</v>
      </c>
      <c r="CF28" s="71"/>
      <c r="CG28" s="78">
        <v>19</v>
      </c>
    </row>
    <row r="29" spans="1:85">
      <c r="A29" s="717"/>
      <c r="B29" s="13" t="s">
        <v>5</v>
      </c>
      <c r="C29" s="715">
        <v>0</v>
      </c>
      <c r="D29" s="715">
        <v>0</v>
      </c>
      <c r="E29" s="715">
        <v>0</v>
      </c>
      <c r="F29" s="715">
        <v>0</v>
      </c>
      <c r="G29" s="715">
        <v>0</v>
      </c>
      <c r="H29" s="715">
        <v>0</v>
      </c>
      <c r="I29" s="715">
        <v>0</v>
      </c>
      <c r="J29" s="715">
        <v>0</v>
      </c>
      <c r="K29" s="715">
        <v>0</v>
      </c>
      <c r="L29" s="715">
        <v>0</v>
      </c>
      <c r="M29" s="715">
        <v>0</v>
      </c>
      <c r="N29" s="715">
        <v>0</v>
      </c>
      <c r="O29" s="715">
        <v>0</v>
      </c>
      <c r="P29" s="715">
        <v>0</v>
      </c>
      <c r="Q29" s="715">
        <v>0</v>
      </c>
      <c r="R29" s="715">
        <v>0</v>
      </c>
      <c r="S29" s="715">
        <v>0</v>
      </c>
      <c r="T29" s="715">
        <v>0</v>
      </c>
      <c r="U29" s="715">
        <v>0</v>
      </c>
      <c r="V29" s="715">
        <v>0</v>
      </c>
      <c r="W29" s="715">
        <v>0</v>
      </c>
      <c r="X29" s="715">
        <v>0</v>
      </c>
      <c r="Y29" s="715">
        <v>0</v>
      </c>
      <c r="Z29" s="715">
        <v>0</v>
      </c>
      <c r="AA29" s="715">
        <v>0</v>
      </c>
      <c r="AB29" s="715">
        <v>0</v>
      </c>
      <c r="AC29" s="715">
        <v>0</v>
      </c>
      <c r="AD29" s="715">
        <v>0</v>
      </c>
      <c r="AE29" s="715">
        <v>0</v>
      </c>
      <c r="AF29" s="715">
        <v>0</v>
      </c>
      <c r="AG29" s="715">
        <v>0</v>
      </c>
      <c r="AH29" s="715">
        <v>0</v>
      </c>
      <c r="AI29" s="715">
        <v>0</v>
      </c>
      <c r="AJ29" s="715">
        <v>0</v>
      </c>
      <c r="AK29" s="715">
        <v>0</v>
      </c>
      <c r="AL29" s="715">
        <v>0</v>
      </c>
      <c r="AM29" s="715">
        <v>0</v>
      </c>
      <c r="AN29" s="715">
        <v>0</v>
      </c>
      <c r="AO29" s="715">
        <v>0</v>
      </c>
      <c r="AP29" s="715">
        <v>0</v>
      </c>
      <c r="AQ29" s="715">
        <v>0</v>
      </c>
      <c r="AR29" s="715">
        <v>0</v>
      </c>
      <c r="AS29" s="715">
        <v>0</v>
      </c>
      <c r="AT29" s="715">
        <v>0</v>
      </c>
      <c r="AU29" s="715">
        <v>0</v>
      </c>
      <c r="AV29" s="715">
        <v>0</v>
      </c>
      <c r="AW29" s="715">
        <v>0</v>
      </c>
      <c r="AX29" s="715">
        <v>0</v>
      </c>
      <c r="AY29" s="715">
        <v>0</v>
      </c>
      <c r="AZ29" s="715">
        <v>0</v>
      </c>
      <c r="BA29" s="715">
        <v>0</v>
      </c>
      <c r="BB29" s="715">
        <v>0</v>
      </c>
      <c r="BC29" s="715">
        <v>0</v>
      </c>
      <c r="BD29" s="715">
        <v>0</v>
      </c>
      <c r="BE29" s="715">
        <v>0</v>
      </c>
      <c r="BF29" s="715">
        <v>0</v>
      </c>
      <c r="BG29" s="715">
        <v>0</v>
      </c>
      <c r="BH29" s="715">
        <v>0</v>
      </c>
      <c r="BI29" s="715">
        <v>0</v>
      </c>
      <c r="BJ29" s="715">
        <v>0</v>
      </c>
      <c r="BK29" s="715">
        <v>0</v>
      </c>
      <c r="BL29" s="715">
        <v>0</v>
      </c>
      <c r="BM29" s="715">
        <v>0</v>
      </c>
      <c r="BN29" s="715">
        <v>0</v>
      </c>
      <c r="BO29" s="715">
        <v>0</v>
      </c>
      <c r="BP29" s="715">
        <v>0</v>
      </c>
      <c r="BQ29" s="715">
        <v>0</v>
      </c>
      <c r="BR29" s="715">
        <v>0</v>
      </c>
      <c r="BS29" s="715">
        <v>0</v>
      </c>
      <c r="BT29" s="715">
        <v>0</v>
      </c>
      <c r="BU29" s="715">
        <v>0</v>
      </c>
      <c r="BV29" s="715">
        <v>0</v>
      </c>
      <c r="BW29" s="715">
        <v>0</v>
      </c>
      <c r="BX29" s="715">
        <v>0</v>
      </c>
      <c r="BY29" s="715">
        <v>0</v>
      </c>
      <c r="BZ29" s="715">
        <v>0</v>
      </c>
      <c r="CA29" s="715">
        <v>0</v>
      </c>
      <c r="CB29" s="715">
        <v>0</v>
      </c>
      <c r="CC29" s="716">
        <f t="shared" si="6"/>
        <v>0</v>
      </c>
      <c r="CD29" s="716">
        <f t="shared" si="6"/>
        <v>0</v>
      </c>
      <c r="CF29" s="71"/>
      <c r="CG29" s="78">
        <v>20</v>
      </c>
    </row>
    <row r="30" spans="1:85">
      <c r="A30" s="717"/>
      <c r="B30" s="13" t="s">
        <v>9</v>
      </c>
      <c r="C30" s="715">
        <v>0</v>
      </c>
      <c r="D30" s="715">
        <v>0</v>
      </c>
      <c r="E30" s="715">
        <v>0</v>
      </c>
      <c r="F30" s="715">
        <v>0</v>
      </c>
      <c r="G30" s="715">
        <v>0</v>
      </c>
      <c r="H30" s="715">
        <v>0</v>
      </c>
      <c r="I30" s="715">
        <v>0</v>
      </c>
      <c r="J30" s="715">
        <v>0</v>
      </c>
      <c r="K30" s="715">
        <v>0</v>
      </c>
      <c r="L30" s="715">
        <v>0</v>
      </c>
      <c r="M30" s="715">
        <v>0</v>
      </c>
      <c r="N30" s="715">
        <v>0</v>
      </c>
      <c r="O30" s="715">
        <v>0</v>
      </c>
      <c r="P30" s="715">
        <v>0</v>
      </c>
      <c r="Q30" s="715">
        <v>0</v>
      </c>
      <c r="R30" s="715">
        <v>0</v>
      </c>
      <c r="S30" s="715">
        <v>0</v>
      </c>
      <c r="T30" s="715">
        <v>0</v>
      </c>
      <c r="U30" s="715">
        <v>0</v>
      </c>
      <c r="V30" s="715">
        <v>0</v>
      </c>
      <c r="W30" s="715">
        <v>0</v>
      </c>
      <c r="X30" s="715">
        <v>0</v>
      </c>
      <c r="Y30" s="715">
        <v>0</v>
      </c>
      <c r="Z30" s="715">
        <v>0</v>
      </c>
      <c r="AA30" s="715">
        <v>0</v>
      </c>
      <c r="AB30" s="715">
        <v>0</v>
      </c>
      <c r="AC30" s="715">
        <v>0</v>
      </c>
      <c r="AD30" s="715">
        <v>0</v>
      </c>
      <c r="AE30" s="715">
        <v>0</v>
      </c>
      <c r="AF30" s="715">
        <v>0</v>
      </c>
      <c r="AG30" s="715">
        <v>0</v>
      </c>
      <c r="AH30" s="715">
        <v>0</v>
      </c>
      <c r="AI30" s="715">
        <v>0</v>
      </c>
      <c r="AJ30" s="715">
        <v>0</v>
      </c>
      <c r="AK30" s="715">
        <v>0</v>
      </c>
      <c r="AL30" s="715">
        <v>0</v>
      </c>
      <c r="AM30" s="715">
        <v>0</v>
      </c>
      <c r="AN30" s="715">
        <v>0</v>
      </c>
      <c r="AO30" s="715">
        <v>0</v>
      </c>
      <c r="AP30" s="715">
        <v>0</v>
      </c>
      <c r="AQ30" s="715">
        <v>0</v>
      </c>
      <c r="AR30" s="715">
        <v>0</v>
      </c>
      <c r="AS30" s="715">
        <v>0</v>
      </c>
      <c r="AT30" s="715">
        <v>0</v>
      </c>
      <c r="AU30" s="715">
        <v>0</v>
      </c>
      <c r="AV30" s="715">
        <v>0</v>
      </c>
      <c r="AW30" s="715">
        <v>0</v>
      </c>
      <c r="AX30" s="715">
        <v>0</v>
      </c>
      <c r="AY30" s="715">
        <v>0</v>
      </c>
      <c r="AZ30" s="715">
        <v>0</v>
      </c>
      <c r="BA30" s="715">
        <v>0</v>
      </c>
      <c r="BB30" s="715">
        <v>0</v>
      </c>
      <c r="BC30" s="715">
        <v>0</v>
      </c>
      <c r="BD30" s="715">
        <v>0</v>
      </c>
      <c r="BE30" s="715">
        <v>0</v>
      </c>
      <c r="BF30" s="715">
        <v>0</v>
      </c>
      <c r="BG30" s="715">
        <v>0</v>
      </c>
      <c r="BH30" s="715">
        <v>0</v>
      </c>
      <c r="BI30" s="715">
        <v>0</v>
      </c>
      <c r="BJ30" s="715">
        <v>0</v>
      </c>
      <c r="BK30" s="715">
        <v>0</v>
      </c>
      <c r="BL30" s="715">
        <v>0</v>
      </c>
      <c r="BM30" s="715">
        <v>0</v>
      </c>
      <c r="BN30" s="715">
        <v>0</v>
      </c>
      <c r="BO30" s="715">
        <v>0</v>
      </c>
      <c r="BP30" s="715">
        <v>0</v>
      </c>
      <c r="BQ30" s="715">
        <v>0</v>
      </c>
      <c r="BR30" s="715">
        <v>0</v>
      </c>
      <c r="BS30" s="715">
        <v>0</v>
      </c>
      <c r="BT30" s="715">
        <v>0</v>
      </c>
      <c r="BU30" s="715">
        <v>0</v>
      </c>
      <c r="BV30" s="715">
        <v>0</v>
      </c>
      <c r="BW30" s="715">
        <v>0</v>
      </c>
      <c r="BX30" s="715">
        <v>0</v>
      </c>
      <c r="BY30" s="715">
        <v>0</v>
      </c>
      <c r="BZ30" s="715">
        <v>0</v>
      </c>
      <c r="CA30" s="715">
        <v>0</v>
      </c>
      <c r="CB30" s="715">
        <v>0</v>
      </c>
      <c r="CC30" s="716">
        <f t="shared" si="6"/>
        <v>0</v>
      </c>
      <c r="CD30" s="716">
        <f t="shared" si="6"/>
        <v>0</v>
      </c>
      <c r="CF30" s="71"/>
      <c r="CG30" s="78">
        <v>21</v>
      </c>
    </row>
    <row r="31" spans="1:85">
      <c r="A31" s="717"/>
      <c r="B31" s="718" t="s">
        <v>1188</v>
      </c>
      <c r="C31" s="715">
        <v>0</v>
      </c>
      <c r="D31" s="715">
        <v>0</v>
      </c>
      <c r="E31" s="715">
        <v>0</v>
      </c>
      <c r="F31" s="715">
        <v>0</v>
      </c>
      <c r="G31" s="715">
        <v>0</v>
      </c>
      <c r="H31" s="715">
        <v>0</v>
      </c>
      <c r="I31" s="715">
        <v>0</v>
      </c>
      <c r="J31" s="715">
        <v>0</v>
      </c>
      <c r="K31" s="715">
        <v>0</v>
      </c>
      <c r="L31" s="715">
        <v>0</v>
      </c>
      <c r="M31" s="715">
        <v>0</v>
      </c>
      <c r="N31" s="715">
        <v>0</v>
      </c>
      <c r="O31" s="715">
        <v>0</v>
      </c>
      <c r="P31" s="715">
        <v>0</v>
      </c>
      <c r="Q31" s="715">
        <v>0</v>
      </c>
      <c r="R31" s="715">
        <v>0</v>
      </c>
      <c r="S31" s="715">
        <v>0</v>
      </c>
      <c r="T31" s="715">
        <v>0</v>
      </c>
      <c r="U31" s="715">
        <v>0</v>
      </c>
      <c r="V31" s="715">
        <v>0</v>
      </c>
      <c r="W31" s="715">
        <v>0</v>
      </c>
      <c r="X31" s="715">
        <v>0</v>
      </c>
      <c r="Y31" s="715">
        <v>0</v>
      </c>
      <c r="Z31" s="715">
        <v>0</v>
      </c>
      <c r="AA31" s="715">
        <v>0</v>
      </c>
      <c r="AB31" s="715">
        <v>0</v>
      </c>
      <c r="AC31" s="715">
        <v>0</v>
      </c>
      <c r="AD31" s="715">
        <v>0</v>
      </c>
      <c r="AE31" s="715">
        <v>0</v>
      </c>
      <c r="AF31" s="715">
        <v>0</v>
      </c>
      <c r="AG31" s="715">
        <v>0</v>
      </c>
      <c r="AH31" s="715">
        <v>0</v>
      </c>
      <c r="AI31" s="715">
        <v>0</v>
      </c>
      <c r="AJ31" s="715">
        <v>0</v>
      </c>
      <c r="AK31" s="715">
        <v>0</v>
      </c>
      <c r="AL31" s="715">
        <v>0</v>
      </c>
      <c r="AM31" s="715">
        <v>0</v>
      </c>
      <c r="AN31" s="715">
        <v>0</v>
      </c>
      <c r="AO31" s="715">
        <v>0</v>
      </c>
      <c r="AP31" s="715">
        <v>0</v>
      </c>
      <c r="AQ31" s="715">
        <v>0</v>
      </c>
      <c r="AR31" s="715">
        <v>0</v>
      </c>
      <c r="AS31" s="715">
        <v>0</v>
      </c>
      <c r="AT31" s="715">
        <v>0</v>
      </c>
      <c r="AU31" s="715">
        <v>0</v>
      </c>
      <c r="AV31" s="715">
        <v>0</v>
      </c>
      <c r="AW31" s="715">
        <v>0</v>
      </c>
      <c r="AX31" s="715">
        <v>0</v>
      </c>
      <c r="AY31" s="715">
        <v>0</v>
      </c>
      <c r="AZ31" s="715">
        <v>0</v>
      </c>
      <c r="BA31" s="715">
        <v>0</v>
      </c>
      <c r="BB31" s="715">
        <v>0</v>
      </c>
      <c r="BC31" s="715">
        <v>0</v>
      </c>
      <c r="BD31" s="715">
        <v>0</v>
      </c>
      <c r="BE31" s="715">
        <v>0</v>
      </c>
      <c r="BF31" s="715">
        <v>0</v>
      </c>
      <c r="BG31" s="715">
        <v>0</v>
      </c>
      <c r="BH31" s="715">
        <v>0</v>
      </c>
      <c r="BI31" s="715">
        <v>0</v>
      </c>
      <c r="BJ31" s="715">
        <v>0</v>
      </c>
      <c r="BK31" s="715">
        <v>0</v>
      </c>
      <c r="BL31" s="715">
        <v>0</v>
      </c>
      <c r="BM31" s="715">
        <v>0</v>
      </c>
      <c r="BN31" s="715">
        <v>0</v>
      </c>
      <c r="BO31" s="715">
        <v>0</v>
      </c>
      <c r="BP31" s="715">
        <v>0</v>
      </c>
      <c r="BQ31" s="715">
        <v>0</v>
      </c>
      <c r="BR31" s="715">
        <v>0</v>
      </c>
      <c r="BS31" s="715">
        <v>0</v>
      </c>
      <c r="BT31" s="715">
        <v>0</v>
      </c>
      <c r="BU31" s="715">
        <v>0</v>
      </c>
      <c r="BV31" s="715">
        <v>0</v>
      </c>
      <c r="BW31" s="715">
        <v>0</v>
      </c>
      <c r="BX31" s="715">
        <v>0</v>
      </c>
      <c r="BY31" s="715">
        <v>0</v>
      </c>
      <c r="BZ31" s="715">
        <v>0</v>
      </c>
      <c r="CA31" s="715">
        <v>0</v>
      </c>
      <c r="CB31" s="715">
        <v>0</v>
      </c>
      <c r="CC31" s="716">
        <f>C31+E31+G31+I31+K31+M31+O31+Q31+S31+U31+W31+Y31+AA31+AC31+AE31+AG31+AI31+AK31+AM31+AO31+AQ31+AS31+AU31+AW31+AY31+BA31+BC31+BE31+BG31+BI31+BK31+BM31+BO31+BQ31+BS31+BU31+BW31+BY31+CA31</f>
        <v>0</v>
      </c>
      <c r="CD31" s="716">
        <f t="shared" si="6"/>
        <v>0</v>
      </c>
      <c r="CF31" s="71"/>
      <c r="CG31" s="78">
        <v>22</v>
      </c>
    </row>
    <row r="32" spans="1:85">
      <c r="A32" s="719" t="s">
        <v>53</v>
      </c>
      <c r="B32" s="712" t="s">
        <v>1189</v>
      </c>
      <c r="C32" s="713">
        <f>SUM(C33:C42)</f>
        <v>0</v>
      </c>
      <c r="D32" s="713">
        <f t="shared" ref="D32:BO32" si="7">SUM(D33:D42)</f>
        <v>0</v>
      </c>
      <c r="E32" s="713">
        <f t="shared" si="7"/>
        <v>0</v>
      </c>
      <c r="F32" s="713">
        <f t="shared" si="7"/>
        <v>0</v>
      </c>
      <c r="G32" s="713">
        <f t="shared" si="7"/>
        <v>0</v>
      </c>
      <c r="H32" s="713">
        <f t="shared" si="7"/>
        <v>0</v>
      </c>
      <c r="I32" s="713">
        <f>SUM(I33:I42)</f>
        <v>0</v>
      </c>
      <c r="J32" s="713">
        <f t="shared" si="7"/>
        <v>0</v>
      </c>
      <c r="K32" s="713">
        <f t="shared" si="7"/>
        <v>0</v>
      </c>
      <c r="L32" s="713">
        <f t="shared" si="7"/>
        <v>0</v>
      </c>
      <c r="M32" s="713">
        <f t="shared" si="7"/>
        <v>0</v>
      </c>
      <c r="N32" s="713">
        <f t="shared" si="7"/>
        <v>0</v>
      </c>
      <c r="O32" s="713">
        <f t="shared" si="7"/>
        <v>0</v>
      </c>
      <c r="P32" s="713">
        <f t="shared" si="7"/>
        <v>0</v>
      </c>
      <c r="Q32" s="713">
        <f t="shared" si="7"/>
        <v>0</v>
      </c>
      <c r="R32" s="713">
        <f t="shared" si="7"/>
        <v>0</v>
      </c>
      <c r="S32" s="713">
        <f t="shared" si="7"/>
        <v>0</v>
      </c>
      <c r="T32" s="713">
        <f t="shared" si="7"/>
        <v>0</v>
      </c>
      <c r="U32" s="713">
        <f t="shared" si="7"/>
        <v>0</v>
      </c>
      <c r="V32" s="713">
        <f t="shared" si="7"/>
        <v>0</v>
      </c>
      <c r="W32" s="713">
        <f t="shared" si="7"/>
        <v>0</v>
      </c>
      <c r="X32" s="713">
        <f t="shared" si="7"/>
        <v>0</v>
      </c>
      <c r="Y32" s="713">
        <f t="shared" si="7"/>
        <v>0</v>
      </c>
      <c r="Z32" s="713">
        <f t="shared" si="7"/>
        <v>0</v>
      </c>
      <c r="AA32" s="713">
        <f t="shared" si="7"/>
        <v>0</v>
      </c>
      <c r="AB32" s="713">
        <f t="shared" si="7"/>
        <v>0</v>
      </c>
      <c r="AC32" s="713">
        <f t="shared" si="7"/>
        <v>0</v>
      </c>
      <c r="AD32" s="713">
        <f t="shared" si="7"/>
        <v>0</v>
      </c>
      <c r="AE32" s="713">
        <f t="shared" si="7"/>
        <v>0</v>
      </c>
      <c r="AF32" s="713">
        <f t="shared" si="7"/>
        <v>0</v>
      </c>
      <c r="AG32" s="713">
        <f t="shared" si="7"/>
        <v>0</v>
      </c>
      <c r="AH32" s="713">
        <f t="shared" si="7"/>
        <v>0</v>
      </c>
      <c r="AI32" s="713">
        <f t="shared" si="7"/>
        <v>0</v>
      </c>
      <c r="AJ32" s="713">
        <f t="shared" si="7"/>
        <v>0</v>
      </c>
      <c r="AK32" s="713">
        <f t="shared" si="7"/>
        <v>0</v>
      </c>
      <c r="AL32" s="713">
        <f t="shared" si="7"/>
        <v>0</v>
      </c>
      <c r="AM32" s="713">
        <f t="shared" si="7"/>
        <v>0</v>
      </c>
      <c r="AN32" s="713">
        <f t="shared" si="7"/>
        <v>0</v>
      </c>
      <c r="AO32" s="713">
        <f t="shared" si="7"/>
        <v>0</v>
      </c>
      <c r="AP32" s="713">
        <f t="shared" si="7"/>
        <v>0</v>
      </c>
      <c r="AQ32" s="713">
        <f t="shared" si="7"/>
        <v>0</v>
      </c>
      <c r="AR32" s="713">
        <f t="shared" si="7"/>
        <v>0</v>
      </c>
      <c r="AS32" s="713">
        <f t="shared" si="7"/>
        <v>0</v>
      </c>
      <c r="AT32" s="713">
        <f t="shared" si="7"/>
        <v>0</v>
      </c>
      <c r="AU32" s="713">
        <f t="shared" si="7"/>
        <v>0</v>
      </c>
      <c r="AV32" s="713">
        <f t="shared" si="7"/>
        <v>0</v>
      </c>
      <c r="AW32" s="713">
        <f t="shared" si="7"/>
        <v>0</v>
      </c>
      <c r="AX32" s="713">
        <f t="shared" si="7"/>
        <v>0</v>
      </c>
      <c r="AY32" s="713">
        <f t="shared" si="7"/>
        <v>0</v>
      </c>
      <c r="AZ32" s="713">
        <f t="shared" si="7"/>
        <v>0</v>
      </c>
      <c r="BA32" s="713">
        <f t="shared" si="7"/>
        <v>0</v>
      </c>
      <c r="BB32" s="713">
        <f t="shared" si="7"/>
        <v>0</v>
      </c>
      <c r="BC32" s="713">
        <f t="shared" si="7"/>
        <v>0</v>
      </c>
      <c r="BD32" s="713">
        <f t="shared" si="7"/>
        <v>0</v>
      </c>
      <c r="BE32" s="713">
        <f t="shared" si="7"/>
        <v>0</v>
      </c>
      <c r="BF32" s="713">
        <f t="shared" si="7"/>
        <v>0</v>
      </c>
      <c r="BG32" s="713">
        <f t="shared" si="7"/>
        <v>0</v>
      </c>
      <c r="BH32" s="713">
        <f t="shared" si="7"/>
        <v>0</v>
      </c>
      <c r="BI32" s="713">
        <f t="shared" si="7"/>
        <v>0</v>
      </c>
      <c r="BJ32" s="713">
        <f t="shared" si="7"/>
        <v>0</v>
      </c>
      <c r="BK32" s="713">
        <f t="shared" si="7"/>
        <v>0</v>
      </c>
      <c r="BL32" s="713">
        <f t="shared" si="7"/>
        <v>0</v>
      </c>
      <c r="BM32" s="713">
        <f t="shared" si="7"/>
        <v>0</v>
      </c>
      <c r="BN32" s="713">
        <f t="shared" si="7"/>
        <v>0</v>
      </c>
      <c r="BO32" s="713">
        <f t="shared" si="7"/>
        <v>0</v>
      </c>
      <c r="BP32" s="713">
        <f t="shared" ref="BP32:BZ32" si="8">SUM(BP33:BP42)</f>
        <v>0</v>
      </c>
      <c r="BQ32" s="713">
        <f t="shared" si="8"/>
        <v>0</v>
      </c>
      <c r="BR32" s="713">
        <f t="shared" si="8"/>
        <v>0</v>
      </c>
      <c r="BS32" s="713">
        <f t="shared" si="8"/>
        <v>0</v>
      </c>
      <c r="BT32" s="713">
        <f t="shared" si="8"/>
        <v>0</v>
      </c>
      <c r="BU32" s="713">
        <f t="shared" si="8"/>
        <v>0</v>
      </c>
      <c r="BV32" s="713">
        <f t="shared" si="8"/>
        <v>0</v>
      </c>
      <c r="BW32" s="713">
        <f t="shared" si="8"/>
        <v>0</v>
      </c>
      <c r="BX32" s="713">
        <f t="shared" si="8"/>
        <v>0</v>
      </c>
      <c r="BY32" s="713">
        <f t="shared" si="8"/>
        <v>0</v>
      </c>
      <c r="BZ32" s="713">
        <f t="shared" si="8"/>
        <v>0</v>
      </c>
      <c r="CA32" s="713">
        <f>SUM(CA33:CA42)</f>
        <v>0</v>
      </c>
      <c r="CB32" s="713">
        <f>SUM(CB33:CB42)</f>
        <v>0</v>
      </c>
      <c r="CC32" s="713">
        <f>SUM(CC33:CC42)</f>
        <v>0</v>
      </c>
      <c r="CD32" s="713">
        <f t="shared" ref="CD32" si="9">SUM(CD33:CD42)</f>
        <v>0</v>
      </c>
      <c r="CG32" s="78">
        <v>23</v>
      </c>
    </row>
    <row r="33" spans="1:86">
      <c r="A33" s="714"/>
      <c r="B33" s="496" t="s">
        <v>1</v>
      </c>
      <c r="C33" s="715">
        <v>0</v>
      </c>
      <c r="D33" s="715">
        <v>0</v>
      </c>
      <c r="E33" s="715">
        <v>0</v>
      </c>
      <c r="F33" s="715">
        <v>0</v>
      </c>
      <c r="G33" s="715">
        <v>0</v>
      </c>
      <c r="H33" s="715">
        <v>0</v>
      </c>
      <c r="I33" s="715">
        <v>0</v>
      </c>
      <c r="J33" s="715">
        <v>0</v>
      </c>
      <c r="K33" s="715">
        <v>0</v>
      </c>
      <c r="L33" s="715">
        <v>0</v>
      </c>
      <c r="M33" s="715">
        <v>0</v>
      </c>
      <c r="N33" s="715">
        <v>0</v>
      </c>
      <c r="O33" s="715">
        <v>0</v>
      </c>
      <c r="P33" s="715">
        <v>0</v>
      </c>
      <c r="Q33" s="715">
        <v>0</v>
      </c>
      <c r="R33" s="715">
        <v>0</v>
      </c>
      <c r="S33" s="715">
        <v>0</v>
      </c>
      <c r="T33" s="715">
        <v>0</v>
      </c>
      <c r="U33" s="715">
        <v>0</v>
      </c>
      <c r="V33" s="715">
        <v>0</v>
      </c>
      <c r="W33" s="715">
        <v>0</v>
      </c>
      <c r="X33" s="715">
        <v>0</v>
      </c>
      <c r="Y33" s="715">
        <v>0</v>
      </c>
      <c r="Z33" s="715">
        <v>0</v>
      </c>
      <c r="AA33" s="715">
        <v>0</v>
      </c>
      <c r="AB33" s="715">
        <v>0</v>
      </c>
      <c r="AC33" s="715">
        <v>0</v>
      </c>
      <c r="AD33" s="715">
        <v>0</v>
      </c>
      <c r="AE33" s="715">
        <v>0</v>
      </c>
      <c r="AF33" s="715">
        <v>0</v>
      </c>
      <c r="AG33" s="715">
        <v>0</v>
      </c>
      <c r="AH33" s="715">
        <v>0</v>
      </c>
      <c r="AI33" s="715">
        <v>0</v>
      </c>
      <c r="AJ33" s="715">
        <v>0</v>
      </c>
      <c r="AK33" s="715">
        <v>0</v>
      </c>
      <c r="AL33" s="715">
        <v>0</v>
      </c>
      <c r="AM33" s="715">
        <v>0</v>
      </c>
      <c r="AN33" s="715">
        <v>0</v>
      </c>
      <c r="AO33" s="715">
        <v>0</v>
      </c>
      <c r="AP33" s="715">
        <v>0</v>
      </c>
      <c r="AQ33" s="715">
        <v>0</v>
      </c>
      <c r="AR33" s="715">
        <v>0</v>
      </c>
      <c r="AS33" s="715">
        <v>0</v>
      </c>
      <c r="AT33" s="715">
        <v>0</v>
      </c>
      <c r="AU33" s="715">
        <v>0</v>
      </c>
      <c r="AV33" s="715">
        <v>0</v>
      </c>
      <c r="AW33" s="715">
        <v>0</v>
      </c>
      <c r="AX33" s="715">
        <v>0</v>
      </c>
      <c r="AY33" s="715">
        <v>0</v>
      </c>
      <c r="AZ33" s="715">
        <v>0</v>
      </c>
      <c r="BA33" s="715">
        <v>0</v>
      </c>
      <c r="BB33" s="715">
        <v>0</v>
      </c>
      <c r="BC33" s="715">
        <v>0</v>
      </c>
      <c r="BD33" s="715">
        <v>0</v>
      </c>
      <c r="BE33" s="715">
        <v>0</v>
      </c>
      <c r="BF33" s="715">
        <v>0</v>
      </c>
      <c r="BG33" s="715">
        <v>0</v>
      </c>
      <c r="BH33" s="715">
        <v>0</v>
      </c>
      <c r="BI33" s="715">
        <v>0</v>
      </c>
      <c r="BJ33" s="715">
        <v>0</v>
      </c>
      <c r="BK33" s="715">
        <v>0</v>
      </c>
      <c r="BL33" s="715">
        <v>0</v>
      </c>
      <c r="BM33" s="715">
        <v>0</v>
      </c>
      <c r="BN33" s="715">
        <v>0</v>
      </c>
      <c r="BO33" s="715">
        <v>0</v>
      </c>
      <c r="BP33" s="715">
        <v>0</v>
      </c>
      <c r="BQ33" s="715">
        <v>0</v>
      </c>
      <c r="BR33" s="715">
        <v>0</v>
      </c>
      <c r="BS33" s="715">
        <v>0</v>
      </c>
      <c r="BT33" s="715">
        <v>0</v>
      </c>
      <c r="BU33" s="715">
        <v>0</v>
      </c>
      <c r="BV33" s="715">
        <v>0</v>
      </c>
      <c r="BW33" s="715">
        <v>0</v>
      </c>
      <c r="BX33" s="715">
        <v>0</v>
      </c>
      <c r="BY33" s="715">
        <v>0</v>
      </c>
      <c r="BZ33" s="715">
        <v>0</v>
      </c>
      <c r="CA33" s="715">
        <v>0</v>
      </c>
      <c r="CB33" s="715">
        <v>0</v>
      </c>
      <c r="CC33" s="716">
        <f t="shared" ref="CC33:CD42" si="10">C33+E33+G33+I33+K33+M33+O33+Q33+S33+U33+W33+Y33+AA33+AC33+AE33+AG33+AI33+AK33+AM33+AO33+AQ33+AS33+AU33+AW33+AY33+BA33+BC33+BE33+BG33+BI33+BK33+BM33+BO33+BQ33+BS33+BU33+BW33+BY33+CA33</f>
        <v>0</v>
      </c>
      <c r="CD33" s="716">
        <f t="shared" si="10"/>
        <v>0</v>
      </c>
      <c r="CG33" s="78">
        <v>24</v>
      </c>
    </row>
    <row r="34" spans="1:86">
      <c r="A34" s="717"/>
      <c r="B34" s="25" t="s">
        <v>126</v>
      </c>
      <c r="C34" s="715">
        <v>0</v>
      </c>
      <c r="D34" s="715">
        <v>0</v>
      </c>
      <c r="E34" s="715">
        <v>0</v>
      </c>
      <c r="F34" s="715">
        <v>0</v>
      </c>
      <c r="G34" s="715">
        <v>0</v>
      </c>
      <c r="H34" s="715">
        <v>0</v>
      </c>
      <c r="I34" s="715">
        <v>0</v>
      </c>
      <c r="J34" s="715">
        <v>0</v>
      </c>
      <c r="K34" s="715">
        <v>0</v>
      </c>
      <c r="L34" s="715">
        <v>0</v>
      </c>
      <c r="M34" s="715">
        <v>0</v>
      </c>
      <c r="N34" s="715">
        <v>0</v>
      </c>
      <c r="O34" s="715">
        <v>0</v>
      </c>
      <c r="P34" s="715">
        <v>0</v>
      </c>
      <c r="Q34" s="715">
        <v>0</v>
      </c>
      <c r="R34" s="715">
        <v>0</v>
      </c>
      <c r="S34" s="715">
        <v>0</v>
      </c>
      <c r="T34" s="715">
        <v>0</v>
      </c>
      <c r="U34" s="715">
        <v>0</v>
      </c>
      <c r="V34" s="715">
        <v>0</v>
      </c>
      <c r="W34" s="715">
        <v>0</v>
      </c>
      <c r="X34" s="715">
        <v>0</v>
      </c>
      <c r="Y34" s="715">
        <v>0</v>
      </c>
      <c r="Z34" s="715">
        <v>0</v>
      </c>
      <c r="AA34" s="715">
        <v>0</v>
      </c>
      <c r="AB34" s="715">
        <v>0</v>
      </c>
      <c r="AC34" s="715">
        <v>0</v>
      </c>
      <c r="AD34" s="715">
        <v>0</v>
      </c>
      <c r="AE34" s="715">
        <v>0</v>
      </c>
      <c r="AF34" s="715">
        <v>0</v>
      </c>
      <c r="AG34" s="715">
        <v>0</v>
      </c>
      <c r="AH34" s="715">
        <v>0</v>
      </c>
      <c r="AI34" s="715">
        <v>0</v>
      </c>
      <c r="AJ34" s="715">
        <v>0</v>
      </c>
      <c r="AK34" s="715">
        <v>0</v>
      </c>
      <c r="AL34" s="715">
        <v>0</v>
      </c>
      <c r="AM34" s="715">
        <v>0</v>
      </c>
      <c r="AN34" s="715">
        <v>0</v>
      </c>
      <c r="AO34" s="715">
        <v>0</v>
      </c>
      <c r="AP34" s="715">
        <v>0</v>
      </c>
      <c r="AQ34" s="715">
        <v>0</v>
      </c>
      <c r="AR34" s="715">
        <v>0</v>
      </c>
      <c r="AS34" s="715">
        <v>0</v>
      </c>
      <c r="AT34" s="715">
        <v>0</v>
      </c>
      <c r="AU34" s="715">
        <v>0</v>
      </c>
      <c r="AV34" s="715">
        <v>0</v>
      </c>
      <c r="AW34" s="715">
        <v>0</v>
      </c>
      <c r="AX34" s="715">
        <v>0</v>
      </c>
      <c r="AY34" s="715">
        <v>0</v>
      </c>
      <c r="AZ34" s="715">
        <v>0</v>
      </c>
      <c r="BA34" s="715">
        <v>0</v>
      </c>
      <c r="BB34" s="715">
        <v>0</v>
      </c>
      <c r="BC34" s="715">
        <v>0</v>
      </c>
      <c r="BD34" s="715">
        <v>0</v>
      </c>
      <c r="BE34" s="715">
        <v>0</v>
      </c>
      <c r="BF34" s="715">
        <v>0</v>
      </c>
      <c r="BG34" s="715">
        <v>0</v>
      </c>
      <c r="BH34" s="715">
        <v>0</v>
      </c>
      <c r="BI34" s="715">
        <v>0</v>
      </c>
      <c r="BJ34" s="715">
        <v>0</v>
      </c>
      <c r="BK34" s="715">
        <v>0</v>
      </c>
      <c r="BL34" s="715">
        <v>0</v>
      </c>
      <c r="BM34" s="715">
        <v>0</v>
      </c>
      <c r="BN34" s="715">
        <v>0</v>
      </c>
      <c r="BO34" s="715">
        <v>0</v>
      </c>
      <c r="BP34" s="715">
        <v>0</v>
      </c>
      <c r="BQ34" s="715">
        <v>0</v>
      </c>
      <c r="BR34" s="715">
        <v>0</v>
      </c>
      <c r="BS34" s="715">
        <v>0</v>
      </c>
      <c r="BT34" s="715">
        <v>0</v>
      </c>
      <c r="BU34" s="715">
        <v>0</v>
      </c>
      <c r="BV34" s="715">
        <v>0</v>
      </c>
      <c r="BW34" s="715">
        <v>0</v>
      </c>
      <c r="BX34" s="715">
        <v>0</v>
      </c>
      <c r="BY34" s="715">
        <v>0</v>
      </c>
      <c r="BZ34" s="715">
        <v>0</v>
      </c>
      <c r="CA34" s="715">
        <v>0</v>
      </c>
      <c r="CB34" s="715">
        <v>0</v>
      </c>
      <c r="CC34" s="716">
        <f t="shared" si="10"/>
        <v>0</v>
      </c>
      <c r="CD34" s="716">
        <f t="shared" si="10"/>
        <v>0</v>
      </c>
      <c r="CG34" s="78">
        <v>25</v>
      </c>
    </row>
    <row r="35" spans="1:86">
      <c r="A35" s="717"/>
      <c r="B35" s="25" t="s">
        <v>66</v>
      </c>
      <c r="C35" s="715">
        <v>0</v>
      </c>
      <c r="D35" s="715">
        <v>0</v>
      </c>
      <c r="E35" s="715">
        <v>0</v>
      </c>
      <c r="F35" s="715">
        <v>0</v>
      </c>
      <c r="G35" s="715">
        <v>0</v>
      </c>
      <c r="H35" s="715">
        <v>0</v>
      </c>
      <c r="I35" s="715">
        <v>0</v>
      </c>
      <c r="J35" s="715">
        <v>0</v>
      </c>
      <c r="K35" s="715">
        <v>0</v>
      </c>
      <c r="L35" s="715">
        <v>0</v>
      </c>
      <c r="M35" s="715">
        <v>0</v>
      </c>
      <c r="N35" s="715">
        <v>0</v>
      </c>
      <c r="O35" s="715">
        <v>0</v>
      </c>
      <c r="P35" s="715">
        <v>0</v>
      </c>
      <c r="Q35" s="715">
        <v>0</v>
      </c>
      <c r="R35" s="715">
        <v>0</v>
      </c>
      <c r="S35" s="715">
        <v>0</v>
      </c>
      <c r="T35" s="715">
        <v>0</v>
      </c>
      <c r="U35" s="715">
        <v>0</v>
      </c>
      <c r="V35" s="715">
        <v>0</v>
      </c>
      <c r="W35" s="715">
        <v>0</v>
      </c>
      <c r="X35" s="715">
        <v>0</v>
      </c>
      <c r="Y35" s="715">
        <v>0</v>
      </c>
      <c r="Z35" s="715">
        <v>0</v>
      </c>
      <c r="AA35" s="715">
        <v>0</v>
      </c>
      <c r="AB35" s="715">
        <v>0</v>
      </c>
      <c r="AC35" s="715">
        <v>0</v>
      </c>
      <c r="AD35" s="715">
        <v>0</v>
      </c>
      <c r="AE35" s="715">
        <v>0</v>
      </c>
      <c r="AF35" s="715">
        <v>0</v>
      </c>
      <c r="AG35" s="715">
        <v>0</v>
      </c>
      <c r="AH35" s="715">
        <v>0</v>
      </c>
      <c r="AI35" s="715">
        <v>0</v>
      </c>
      <c r="AJ35" s="715">
        <v>0</v>
      </c>
      <c r="AK35" s="715">
        <v>0</v>
      </c>
      <c r="AL35" s="715">
        <v>0</v>
      </c>
      <c r="AM35" s="715">
        <v>0</v>
      </c>
      <c r="AN35" s="715">
        <v>0</v>
      </c>
      <c r="AO35" s="715">
        <v>0</v>
      </c>
      <c r="AP35" s="715">
        <v>0</v>
      </c>
      <c r="AQ35" s="715">
        <v>0</v>
      </c>
      <c r="AR35" s="715">
        <v>0</v>
      </c>
      <c r="AS35" s="715">
        <v>0</v>
      </c>
      <c r="AT35" s="715">
        <v>0</v>
      </c>
      <c r="AU35" s="715">
        <v>0</v>
      </c>
      <c r="AV35" s="715">
        <v>0</v>
      </c>
      <c r="AW35" s="715">
        <v>0</v>
      </c>
      <c r="AX35" s="715">
        <v>0</v>
      </c>
      <c r="AY35" s="715">
        <v>0</v>
      </c>
      <c r="AZ35" s="715">
        <v>0</v>
      </c>
      <c r="BA35" s="715">
        <v>0</v>
      </c>
      <c r="BB35" s="715">
        <v>0</v>
      </c>
      <c r="BC35" s="715">
        <v>0</v>
      </c>
      <c r="BD35" s="715">
        <v>0</v>
      </c>
      <c r="BE35" s="715">
        <v>0</v>
      </c>
      <c r="BF35" s="715">
        <v>0</v>
      </c>
      <c r="BG35" s="715">
        <v>0</v>
      </c>
      <c r="BH35" s="715">
        <v>0</v>
      </c>
      <c r="BI35" s="715">
        <v>0</v>
      </c>
      <c r="BJ35" s="715">
        <v>0</v>
      </c>
      <c r="BK35" s="715">
        <v>0</v>
      </c>
      <c r="BL35" s="715">
        <v>0</v>
      </c>
      <c r="BM35" s="715">
        <v>0</v>
      </c>
      <c r="BN35" s="715">
        <v>0</v>
      </c>
      <c r="BO35" s="715">
        <v>0</v>
      </c>
      <c r="BP35" s="715">
        <v>0</v>
      </c>
      <c r="BQ35" s="715">
        <v>0</v>
      </c>
      <c r="BR35" s="715">
        <v>0</v>
      </c>
      <c r="BS35" s="715">
        <v>0</v>
      </c>
      <c r="BT35" s="715">
        <v>0</v>
      </c>
      <c r="BU35" s="715">
        <v>0</v>
      </c>
      <c r="BV35" s="715">
        <v>0</v>
      </c>
      <c r="BW35" s="715">
        <v>0</v>
      </c>
      <c r="BX35" s="715">
        <v>0</v>
      </c>
      <c r="BY35" s="715">
        <v>0</v>
      </c>
      <c r="BZ35" s="715">
        <v>0</v>
      </c>
      <c r="CA35" s="715">
        <v>0</v>
      </c>
      <c r="CB35" s="715">
        <v>0</v>
      </c>
      <c r="CC35" s="716">
        <f t="shared" si="10"/>
        <v>0</v>
      </c>
      <c r="CD35" s="716">
        <f t="shared" si="10"/>
        <v>0</v>
      </c>
      <c r="CG35" s="78">
        <v>26</v>
      </c>
    </row>
    <row r="36" spans="1:86">
      <c r="A36" s="717"/>
      <c r="B36" s="25" t="s">
        <v>3</v>
      </c>
      <c r="C36" s="715">
        <v>0</v>
      </c>
      <c r="D36" s="715">
        <v>0</v>
      </c>
      <c r="E36" s="715">
        <v>0</v>
      </c>
      <c r="F36" s="715">
        <v>0</v>
      </c>
      <c r="G36" s="715">
        <v>0</v>
      </c>
      <c r="H36" s="715">
        <v>0</v>
      </c>
      <c r="I36" s="715">
        <v>0</v>
      </c>
      <c r="J36" s="715">
        <v>0</v>
      </c>
      <c r="K36" s="715">
        <v>0</v>
      </c>
      <c r="L36" s="715">
        <v>0</v>
      </c>
      <c r="M36" s="715">
        <v>0</v>
      </c>
      <c r="N36" s="715">
        <v>0</v>
      </c>
      <c r="O36" s="715">
        <v>0</v>
      </c>
      <c r="P36" s="715">
        <v>0</v>
      </c>
      <c r="Q36" s="715">
        <v>0</v>
      </c>
      <c r="R36" s="715">
        <v>0</v>
      </c>
      <c r="S36" s="715">
        <v>0</v>
      </c>
      <c r="T36" s="715">
        <v>0</v>
      </c>
      <c r="U36" s="715">
        <v>0</v>
      </c>
      <c r="V36" s="715">
        <v>0</v>
      </c>
      <c r="W36" s="715">
        <v>0</v>
      </c>
      <c r="X36" s="715">
        <v>0</v>
      </c>
      <c r="Y36" s="715">
        <v>0</v>
      </c>
      <c r="Z36" s="715">
        <v>0</v>
      </c>
      <c r="AA36" s="715">
        <v>0</v>
      </c>
      <c r="AB36" s="715">
        <v>0</v>
      </c>
      <c r="AC36" s="715">
        <v>0</v>
      </c>
      <c r="AD36" s="715">
        <v>0</v>
      </c>
      <c r="AE36" s="715">
        <v>0</v>
      </c>
      <c r="AF36" s="715">
        <v>0</v>
      </c>
      <c r="AG36" s="715">
        <v>0</v>
      </c>
      <c r="AH36" s="715">
        <v>0</v>
      </c>
      <c r="AI36" s="715">
        <v>0</v>
      </c>
      <c r="AJ36" s="715">
        <v>0</v>
      </c>
      <c r="AK36" s="715">
        <v>0</v>
      </c>
      <c r="AL36" s="715">
        <v>0</v>
      </c>
      <c r="AM36" s="715">
        <v>0</v>
      </c>
      <c r="AN36" s="715">
        <v>0</v>
      </c>
      <c r="AO36" s="715">
        <v>0</v>
      </c>
      <c r="AP36" s="715">
        <v>0</v>
      </c>
      <c r="AQ36" s="715">
        <v>0</v>
      </c>
      <c r="AR36" s="715">
        <v>0</v>
      </c>
      <c r="AS36" s="715">
        <v>0</v>
      </c>
      <c r="AT36" s="715">
        <v>0</v>
      </c>
      <c r="AU36" s="715">
        <v>0</v>
      </c>
      <c r="AV36" s="715">
        <v>0</v>
      </c>
      <c r="AW36" s="715">
        <v>0</v>
      </c>
      <c r="AX36" s="715">
        <v>0</v>
      </c>
      <c r="AY36" s="715">
        <v>0</v>
      </c>
      <c r="AZ36" s="715">
        <v>0</v>
      </c>
      <c r="BA36" s="715">
        <v>0</v>
      </c>
      <c r="BB36" s="715">
        <v>0</v>
      </c>
      <c r="BC36" s="715">
        <v>0</v>
      </c>
      <c r="BD36" s="715">
        <v>0</v>
      </c>
      <c r="BE36" s="715">
        <v>0</v>
      </c>
      <c r="BF36" s="715">
        <v>0</v>
      </c>
      <c r="BG36" s="715">
        <v>0</v>
      </c>
      <c r="BH36" s="715">
        <v>0</v>
      </c>
      <c r="BI36" s="715">
        <v>0</v>
      </c>
      <c r="BJ36" s="715">
        <v>0</v>
      </c>
      <c r="BK36" s="715">
        <v>0</v>
      </c>
      <c r="BL36" s="715">
        <v>0</v>
      </c>
      <c r="BM36" s="715">
        <v>0</v>
      </c>
      <c r="BN36" s="715">
        <v>0</v>
      </c>
      <c r="BO36" s="715">
        <v>0</v>
      </c>
      <c r="BP36" s="715">
        <v>0</v>
      </c>
      <c r="BQ36" s="715">
        <v>0</v>
      </c>
      <c r="BR36" s="715">
        <v>0</v>
      </c>
      <c r="BS36" s="715">
        <v>0</v>
      </c>
      <c r="BT36" s="715">
        <v>0</v>
      </c>
      <c r="BU36" s="715">
        <v>0</v>
      </c>
      <c r="BV36" s="715">
        <v>0</v>
      </c>
      <c r="BW36" s="715">
        <v>0</v>
      </c>
      <c r="BX36" s="715">
        <v>0</v>
      </c>
      <c r="BY36" s="715">
        <v>0</v>
      </c>
      <c r="BZ36" s="715">
        <v>0</v>
      </c>
      <c r="CA36" s="715">
        <v>0</v>
      </c>
      <c r="CB36" s="715">
        <v>0</v>
      </c>
      <c r="CC36" s="716">
        <f t="shared" si="10"/>
        <v>0</v>
      </c>
      <c r="CD36" s="716">
        <f t="shared" si="10"/>
        <v>0</v>
      </c>
      <c r="CG36" s="78">
        <v>27</v>
      </c>
    </row>
    <row r="37" spans="1:86">
      <c r="A37" s="717"/>
      <c r="B37" s="25" t="s">
        <v>4</v>
      </c>
      <c r="C37" s="715">
        <v>0</v>
      </c>
      <c r="D37" s="715">
        <v>0</v>
      </c>
      <c r="E37" s="715">
        <v>0</v>
      </c>
      <c r="F37" s="715">
        <v>0</v>
      </c>
      <c r="G37" s="715">
        <v>0</v>
      </c>
      <c r="H37" s="715">
        <v>0</v>
      </c>
      <c r="I37" s="715">
        <v>0</v>
      </c>
      <c r="J37" s="715">
        <v>0</v>
      </c>
      <c r="K37" s="715">
        <v>0</v>
      </c>
      <c r="L37" s="715">
        <v>0</v>
      </c>
      <c r="M37" s="715">
        <v>0</v>
      </c>
      <c r="N37" s="715">
        <v>0</v>
      </c>
      <c r="O37" s="715">
        <v>0</v>
      </c>
      <c r="P37" s="715">
        <v>0</v>
      </c>
      <c r="Q37" s="715">
        <v>0</v>
      </c>
      <c r="R37" s="715">
        <v>0</v>
      </c>
      <c r="S37" s="715">
        <v>0</v>
      </c>
      <c r="T37" s="715">
        <v>0</v>
      </c>
      <c r="U37" s="715">
        <v>0</v>
      </c>
      <c r="V37" s="715">
        <v>0</v>
      </c>
      <c r="W37" s="715">
        <v>0</v>
      </c>
      <c r="X37" s="715">
        <v>0</v>
      </c>
      <c r="Y37" s="715">
        <v>0</v>
      </c>
      <c r="Z37" s="715">
        <v>0</v>
      </c>
      <c r="AA37" s="715">
        <v>0</v>
      </c>
      <c r="AB37" s="715">
        <v>0</v>
      </c>
      <c r="AC37" s="715">
        <v>0</v>
      </c>
      <c r="AD37" s="715">
        <v>0</v>
      </c>
      <c r="AE37" s="715">
        <v>0</v>
      </c>
      <c r="AF37" s="715">
        <v>0</v>
      </c>
      <c r="AG37" s="715">
        <v>0</v>
      </c>
      <c r="AH37" s="715">
        <v>0</v>
      </c>
      <c r="AI37" s="715">
        <v>0</v>
      </c>
      <c r="AJ37" s="715">
        <v>0</v>
      </c>
      <c r="AK37" s="715">
        <v>0</v>
      </c>
      <c r="AL37" s="715">
        <v>0</v>
      </c>
      <c r="AM37" s="715">
        <v>0</v>
      </c>
      <c r="AN37" s="715">
        <v>0</v>
      </c>
      <c r="AO37" s="715">
        <v>0</v>
      </c>
      <c r="AP37" s="715">
        <v>0</v>
      </c>
      <c r="AQ37" s="715">
        <v>0</v>
      </c>
      <c r="AR37" s="715">
        <v>0</v>
      </c>
      <c r="AS37" s="715">
        <v>0</v>
      </c>
      <c r="AT37" s="715">
        <v>0</v>
      </c>
      <c r="AU37" s="715">
        <v>0</v>
      </c>
      <c r="AV37" s="715">
        <v>0</v>
      </c>
      <c r="AW37" s="715">
        <v>0</v>
      </c>
      <c r="AX37" s="715">
        <v>0</v>
      </c>
      <c r="AY37" s="715">
        <v>0</v>
      </c>
      <c r="AZ37" s="715">
        <v>0</v>
      </c>
      <c r="BA37" s="715">
        <v>0</v>
      </c>
      <c r="BB37" s="715">
        <v>0</v>
      </c>
      <c r="BC37" s="715">
        <v>0</v>
      </c>
      <c r="BD37" s="715">
        <v>0</v>
      </c>
      <c r="BE37" s="715">
        <v>0</v>
      </c>
      <c r="BF37" s="715">
        <v>0</v>
      </c>
      <c r="BG37" s="715">
        <v>0</v>
      </c>
      <c r="BH37" s="715">
        <v>0</v>
      </c>
      <c r="BI37" s="715">
        <v>0</v>
      </c>
      <c r="BJ37" s="715">
        <v>0</v>
      </c>
      <c r="BK37" s="715">
        <v>0</v>
      </c>
      <c r="BL37" s="715">
        <v>0</v>
      </c>
      <c r="BM37" s="715">
        <v>0</v>
      </c>
      <c r="BN37" s="715">
        <v>0</v>
      </c>
      <c r="BO37" s="715">
        <v>0</v>
      </c>
      <c r="BP37" s="715">
        <v>0</v>
      </c>
      <c r="BQ37" s="715">
        <v>0</v>
      </c>
      <c r="BR37" s="715">
        <v>0</v>
      </c>
      <c r="BS37" s="715">
        <v>0</v>
      </c>
      <c r="BT37" s="715">
        <v>0</v>
      </c>
      <c r="BU37" s="715">
        <v>0</v>
      </c>
      <c r="BV37" s="715">
        <v>0</v>
      </c>
      <c r="BW37" s="715">
        <v>0</v>
      </c>
      <c r="BX37" s="715">
        <v>0</v>
      </c>
      <c r="BY37" s="715">
        <v>0</v>
      </c>
      <c r="BZ37" s="715">
        <v>0</v>
      </c>
      <c r="CA37" s="715">
        <v>0</v>
      </c>
      <c r="CB37" s="715">
        <v>0</v>
      </c>
      <c r="CC37" s="716">
        <f t="shared" si="10"/>
        <v>0</v>
      </c>
      <c r="CD37" s="716">
        <f t="shared" si="10"/>
        <v>0</v>
      </c>
      <c r="CG37" s="78">
        <v>28</v>
      </c>
    </row>
    <row r="38" spans="1:86">
      <c r="A38" s="717"/>
      <c r="B38" s="13" t="s">
        <v>1186</v>
      </c>
      <c r="C38" s="715">
        <v>0</v>
      </c>
      <c r="D38" s="715">
        <v>0</v>
      </c>
      <c r="E38" s="715">
        <v>0</v>
      </c>
      <c r="F38" s="715">
        <v>0</v>
      </c>
      <c r="G38" s="715">
        <v>0</v>
      </c>
      <c r="H38" s="715">
        <v>0</v>
      </c>
      <c r="I38" s="715">
        <v>0</v>
      </c>
      <c r="J38" s="715">
        <v>0</v>
      </c>
      <c r="K38" s="715">
        <v>0</v>
      </c>
      <c r="L38" s="715">
        <v>0</v>
      </c>
      <c r="M38" s="715">
        <v>0</v>
      </c>
      <c r="N38" s="715">
        <v>0</v>
      </c>
      <c r="O38" s="715">
        <v>0</v>
      </c>
      <c r="P38" s="715">
        <v>0</v>
      </c>
      <c r="Q38" s="715">
        <v>0</v>
      </c>
      <c r="R38" s="715">
        <v>0</v>
      </c>
      <c r="S38" s="715">
        <v>0</v>
      </c>
      <c r="T38" s="715">
        <v>0</v>
      </c>
      <c r="U38" s="715">
        <v>0</v>
      </c>
      <c r="V38" s="715">
        <v>0</v>
      </c>
      <c r="W38" s="715">
        <v>0</v>
      </c>
      <c r="X38" s="715">
        <v>0</v>
      </c>
      <c r="Y38" s="715">
        <v>0</v>
      </c>
      <c r="Z38" s="715">
        <v>0</v>
      </c>
      <c r="AA38" s="715">
        <v>0</v>
      </c>
      <c r="AB38" s="715">
        <v>0</v>
      </c>
      <c r="AC38" s="715">
        <v>0</v>
      </c>
      <c r="AD38" s="715">
        <v>0</v>
      </c>
      <c r="AE38" s="715">
        <v>0</v>
      </c>
      <c r="AF38" s="715">
        <v>0</v>
      </c>
      <c r="AG38" s="715">
        <v>0</v>
      </c>
      <c r="AH38" s="715">
        <v>0</v>
      </c>
      <c r="AI38" s="715">
        <v>0</v>
      </c>
      <c r="AJ38" s="715">
        <v>0</v>
      </c>
      <c r="AK38" s="715">
        <v>0</v>
      </c>
      <c r="AL38" s="715">
        <v>0</v>
      </c>
      <c r="AM38" s="715">
        <v>0</v>
      </c>
      <c r="AN38" s="715">
        <v>0</v>
      </c>
      <c r="AO38" s="715">
        <v>0</v>
      </c>
      <c r="AP38" s="715">
        <v>0</v>
      </c>
      <c r="AQ38" s="715">
        <v>0</v>
      </c>
      <c r="AR38" s="715">
        <v>0</v>
      </c>
      <c r="AS38" s="715">
        <v>0</v>
      </c>
      <c r="AT38" s="715">
        <v>0</v>
      </c>
      <c r="AU38" s="715">
        <v>0</v>
      </c>
      <c r="AV38" s="715">
        <v>0</v>
      </c>
      <c r="AW38" s="715">
        <v>0</v>
      </c>
      <c r="AX38" s="715">
        <v>0</v>
      </c>
      <c r="AY38" s="715">
        <v>0</v>
      </c>
      <c r="AZ38" s="715">
        <v>0</v>
      </c>
      <c r="BA38" s="715">
        <v>0</v>
      </c>
      <c r="BB38" s="715">
        <v>0</v>
      </c>
      <c r="BC38" s="715">
        <v>0</v>
      </c>
      <c r="BD38" s="715">
        <v>0</v>
      </c>
      <c r="BE38" s="715">
        <v>0</v>
      </c>
      <c r="BF38" s="715">
        <v>0</v>
      </c>
      <c r="BG38" s="715">
        <v>0</v>
      </c>
      <c r="BH38" s="715">
        <v>0</v>
      </c>
      <c r="BI38" s="715">
        <v>0</v>
      </c>
      <c r="BJ38" s="715">
        <v>0</v>
      </c>
      <c r="BK38" s="715">
        <v>0</v>
      </c>
      <c r="BL38" s="715">
        <v>0</v>
      </c>
      <c r="BM38" s="715">
        <v>0</v>
      </c>
      <c r="BN38" s="715">
        <v>0</v>
      </c>
      <c r="BO38" s="715">
        <v>0</v>
      </c>
      <c r="BP38" s="715">
        <v>0</v>
      </c>
      <c r="BQ38" s="715">
        <v>0</v>
      </c>
      <c r="BR38" s="715">
        <v>0</v>
      </c>
      <c r="BS38" s="715">
        <v>0</v>
      </c>
      <c r="BT38" s="715">
        <v>0</v>
      </c>
      <c r="BU38" s="715">
        <v>0</v>
      </c>
      <c r="BV38" s="715">
        <v>0</v>
      </c>
      <c r="BW38" s="715">
        <v>0</v>
      </c>
      <c r="BX38" s="715">
        <v>0</v>
      </c>
      <c r="BY38" s="715">
        <v>0</v>
      </c>
      <c r="BZ38" s="715">
        <v>0</v>
      </c>
      <c r="CA38" s="715">
        <v>0</v>
      </c>
      <c r="CB38" s="715">
        <v>0</v>
      </c>
      <c r="CC38" s="716">
        <f t="shared" si="10"/>
        <v>0</v>
      </c>
      <c r="CD38" s="716">
        <f t="shared" si="10"/>
        <v>0</v>
      </c>
      <c r="CG38" s="78">
        <v>29</v>
      </c>
    </row>
    <row r="39" spans="1:86">
      <c r="A39" s="717"/>
      <c r="B39" s="13" t="s">
        <v>1187</v>
      </c>
      <c r="C39" s="715">
        <v>0</v>
      </c>
      <c r="D39" s="715">
        <v>0</v>
      </c>
      <c r="E39" s="715">
        <v>0</v>
      </c>
      <c r="F39" s="715">
        <v>0</v>
      </c>
      <c r="G39" s="715">
        <v>0</v>
      </c>
      <c r="H39" s="715">
        <v>0</v>
      </c>
      <c r="I39" s="715">
        <v>0</v>
      </c>
      <c r="J39" s="715">
        <v>0</v>
      </c>
      <c r="K39" s="715">
        <v>0</v>
      </c>
      <c r="L39" s="715">
        <v>0</v>
      </c>
      <c r="M39" s="715">
        <v>0</v>
      </c>
      <c r="N39" s="715">
        <v>0</v>
      </c>
      <c r="O39" s="715">
        <v>0</v>
      </c>
      <c r="P39" s="715">
        <v>0</v>
      </c>
      <c r="Q39" s="715">
        <v>0</v>
      </c>
      <c r="R39" s="715">
        <v>0</v>
      </c>
      <c r="S39" s="715">
        <v>0</v>
      </c>
      <c r="T39" s="715">
        <v>0</v>
      </c>
      <c r="U39" s="715">
        <v>0</v>
      </c>
      <c r="V39" s="715">
        <v>0</v>
      </c>
      <c r="W39" s="715">
        <v>0</v>
      </c>
      <c r="X39" s="715">
        <v>0</v>
      </c>
      <c r="Y39" s="715">
        <v>0</v>
      </c>
      <c r="Z39" s="715">
        <v>0</v>
      </c>
      <c r="AA39" s="715">
        <v>0</v>
      </c>
      <c r="AB39" s="715">
        <v>0</v>
      </c>
      <c r="AC39" s="715">
        <v>0</v>
      </c>
      <c r="AD39" s="715">
        <v>0</v>
      </c>
      <c r="AE39" s="715">
        <v>0</v>
      </c>
      <c r="AF39" s="715">
        <v>0</v>
      </c>
      <c r="AG39" s="715">
        <v>0</v>
      </c>
      <c r="AH39" s="715">
        <v>0</v>
      </c>
      <c r="AI39" s="715">
        <v>0</v>
      </c>
      <c r="AJ39" s="715">
        <v>0</v>
      </c>
      <c r="AK39" s="715">
        <v>0</v>
      </c>
      <c r="AL39" s="715">
        <v>0</v>
      </c>
      <c r="AM39" s="715">
        <v>0</v>
      </c>
      <c r="AN39" s="715">
        <v>0</v>
      </c>
      <c r="AO39" s="715">
        <v>0</v>
      </c>
      <c r="AP39" s="715">
        <v>0</v>
      </c>
      <c r="AQ39" s="715">
        <v>0</v>
      </c>
      <c r="AR39" s="715">
        <v>0</v>
      </c>
      <c r="AS39" s="715">
        <v>0</v>
      </c>
      <c r="AT39" s="715">
        <v>0</v>
      </c>
      <c r="AU39" s="715">
        <v>0</v>
      </c>
      <c r="AV39" s="715">
        <v>0</v>
      </c>
      <c r="AW39" s="715">
        <v>0</v>
      </c>
      <c r="AX39" s="715">
        <v>0</v>
      </c>
      <c r="AY39" s="715">
        <v>0</v>
      </c>
      <c r="AZ39" s="715">
        <v>0</v>
      </c>
      <c r="BA39" s="715">
        <v>0</v>
      </c>
      <c r="BB39" s="715">
        <v>0</v>
      </c>
      <c r="BC39" s="715">
        <v>0</v>
      </c>
      <c r="BD39" s="715">
        <v>0</v>
      </c>
      <c r="BE39" s="715">
        <v>0</v>
      </c>
      <c r="BF39" s="715">
        <v>0</v>
      </c>
      <c r="BG39" s="715">
        <v>0</v>
      </c>
      <c r="BH39" s="715">
        <v>0</v>
      </c>
      <c r="BI39" s="715">
        <v>0</v>
      </c>
      <c r="BJ39" s="715">
        <v>0</v>
      </c>
      <c r="BK39" s="715">
        <v>0</v>
      </c>
      <c r="BL39" s="715">
        <v>0</v>
      </c>
      <c r="BM39" s="715">
        <v>0</v>
      </c>
      <c r="BN39" s="715">
        <v>0</v>
      </c>
      <c r="BO39" s="715">
        <v>0</v>
      </c>
      <c r="BP39" s="715">
        <v>0</v>
      </c>
      <c r="BQ39" s="715">
        <v>0</v>
      </c>
      <c r="BR39" s="715">
        <v>0</v>
      </c>
      <c r="BS39" s="715">
        <v>0</v>
      </c>
      <c r="BT39" s="715">
        <v>0</v>
      </c>
      <c r="BU39" s="715">
        <v>0</v>
      </c>
      <c r="BV39" s="715">
        <v>0</v>
      </c>
      <c r="BW39" s="715">
        <v>0</v>
      </c>
      <c r="BX39" s="715">
        <v>0</v>
      </c>
      <c r="BY39" s="715">
        <v>0</v>
      </c>
      <c r="BZ39" s="715">
        <v>0</v>
      </c>
      <c r="CA39" s="715">
        <v>0</v>
      </c>
      <c r="CB39" s="715">
        <v>0</v>
      </c>
      <c r="CC39" s="716">
        <f t="shared" si="10"/>
        <v>0</v>
      </c>
      <c r="CD39" s="716">
        <f t="shared" si="10"/>
        <v>0</v>
      </c>
      <c r="CG39" s="78">
        <v>30</v>
      </c>
    </row>
    <row r="40" spans="1:86">
      <c r="A40" s="717"/>
      <c r="B40" s="13" t="s">
        <v>5</v>
      </c>
      <c r="C40" s="715">
        <v>0</v>
      </c>
      <c r="D40" s="715">
        <v>0</v>
      </c>
      <c r="E40" s="715">
        <v>0</v>
      </c>
      <c r="F40" s="715">
        <v>0</v>
      </c>
      <c r="G40" s="715">
        <v>0</v>
      </c>
      <c r="H40" s="715">
        <v>0</v>
      </c>
      <c r="I40" s="715">
        <v>0</v>
      </c>
      <c r="J40" s="715">
        <v>0</v>
      </c>
      <c r="K40" s="715">
        <v>0</v>
      </c>
      <c r="L40" s="715">
        <v>0</v>
      </c>
      <c r="M40" s="715">
        <v>0</v>
      </c>
      <c r="N40" s="715">
        <v>0</v>
      </c>
      <c r="O40" s="715">
        <v>0</v>
      </c>
      <c r="P40" s="715">
        <v>0</v>
      </c>
      <c r="Q40" s="715">
        <v>0</v>
      </c>
      <c r="R40" s="715">
        <v>0</v>
      </c>
      <c r="S40" s="715">
        <v>0</v>
      </c>
      <c r="T40" s="715">
        <v>0</v>
      </c>
      <c r="U40" s="715">
        <v>0</v>
      </c>
      <c r="V40" s="715">
        <v>0</v>
      </c>
      <c r="W40" s="715">
        <v>0</v>
      </c>
      <c r="X40" s="715">
        <v>0</v>
      </c>
      <c r="Y40" s="715">
        <v>0</v>
      </c>
      <c r="Z40" s="715">
        <v>0</v>
      </c>
      <c r="AA40" s="715">
        <v>0</v>
      </c>
      <c r="AB40" s="715">
        <v>0</v>
      </c>
      <c r="AC40" s="715">
        <v>0</v>
      </c>
      <c r="AD40" s="715">
        <v>0</v>
      </c>
      <c r="AE40" s="715">
        <v>0</v>
      </c>
      <c r="AF40" s="715">
        <v>0</v>
      </c>
      <c r="AG40" s="715">
        <v>0</v>
      </c>
      <c r="AH40" s="715">
        <v>0</v>
      </c>
      <c r="AI40" s="715">
        <v>0</v>
      </c>
      <c r="AJ40" s="715">
        <v>0</v>
      </c>
      <c r="AK40" s="715">
        <v>0</v>
      </c>
      <c r="AL40" s="715">
        <v>0</v>
      </c>
      <c r="AM40" s="715">
        <v>0</v>
      </c>
      <c r="AN40" s="715">
        <v>0</v>
      </c>
      <c r="AO40" s="715">
        <v>0</v>
      </c>
      <c r="AP40" s="715">
        <v>0</v>
      </c>
      <c r="AQ40" s="715">
        <v>0</v>
      </c>
      <c r="AR40" s="715">
        <v>0</v>
      </c>
      <c r="AS40" s="715">
        <v>0</v>
      </c>
      <c r="AT40" s="715">
        <v>0</v>
      </c>
      <c r="AU40" s="715">
        <v>0</v>
      </c>
      <c r="AV40" s="715">
        <v>0</v>
      </c>
      <c r="AW40" s="715">
        <v>0</v>
      </c>
      <c r="AX40" s="715">
        <v>0</v>
      </c>
      <c r="AY40" s="715">
        <v>0</v>
      </c>
      <c r="AZ40" s="715">
        <v>0</v>
      </c>
      <c r="BA40" s="715">
        <v>0</v>
      </c>
      <c r="BB40" s="715">
        <v>0</v>
      </c>
      <c r="BC40" s="715">
        <v>0</v>
      </c>
      <c r="BD40" s="715">
        <v>0</v>
      </c>
      <c r="BE40" s="715">
        <v>0</v>
      </c>
      <c r="BF40" s="715">
        <v>0</v>
      </c>
      <c r="BG40" s="715">
        <v>0</v>
      </c>
      <c r="BH40" s="715">
        <v>0</v>
      </c>
      <c r="BI40" s="715">
        <v>0</v>
      </c>
      <c r="BJ40" s="715">
        <v>0</v>
      </c>
      <c r="BK40" s="715">
        <v>0</v>
      </c>
      <c r="BL40" s="715">
        <v>0</v>
      </c>
      <c r="BM40" s="715">
        <v>0</v>
      </c>
      <c r="BN40" s="715">
        <v>0</v>
      </c>
      <c r="BO40" s="715">
        <v>0</v>
      </c>
      <c r="BP40" s="715">
        <v>0</v>
      </c>
      <c r="BQ40" s="715">
        <v>0</v>
      </c>
      <c r="BR40" s="715">
        <v>0</v>
      </c>
      <c r="BS40" s="715">
        <v>0</v>
      </c>
      <c r="BT40" s="715">
        <v>0</v>
      </c>
      <c r="BU40" s="715">
        <v>0</v>
      </c>
      <c r="BV40" s="715">
        <v>0</v>
      </c>
      <c r="BW40" s="715">
        <v>0</v>
      </c>
      <c r="BX40" s="715">
        <v>0</v>
      </c>
      <c r="BY40" s="715">
        <v>0</v>
      </c>
      <c r="BZ40" s="715">
        <v>0</v>
      </c>
      <c r="CA40" s="715">
        <v>0</v>
      </c>
      <c r="CB40" s="715">
        <v>0</v>
      </c>
      <c r="CC40" s="716">
        <f t="shared" si="10"/>
        <v>0</v>
      </c>
      <c r="CD40" s="716">
        <f t="shared" si="10"/>
        <v>0</v>
      </c>
      <c r="CG40" s="78">
        <v>31</v>
      </c>
    </row>
    <row r="41" spans="1:86">
      <c r="A41" s="717"/>
      <c r="B41" s="13" t="s">
        <v>9</v>
      </c>
      <c r="C41" s="715">
        <v>0</v>
      </c>
      <c r="D41" s="715">
        <v>0</v>
      </c>
      <c r="E41" s="715">
        <v>0</v>
      </c>
      <c r="F41" s="715">
        <v>0</v>
      </c>
      <c r="G41" s="715">
        <v>0</v>
      </c>
      <c r="H41" s="715">
        <v>0</v>
      </c>
      <c r="I41" s="715">
        <v>0</v>
      </c>
      <c r="J41" s="715">
        <v>0</v>
      </c>
      <c r="K41" s="715">
        <v>0</v>
      </c>
      <c r="L41" s="715">
        <v>0</v>
      </c>
      <c r="M41" s="715">
        <v>0</v>
      </c>
      <c r="N41" s="715">
        <v>0</v>
      </c>
      <c r="O41" s="715">
        <v>0</v>
      </c>
      <c r="P41" s="715">
        <v>0</v>
      </c>
      <c r="Q41" s="715">
        <v>0</v>
      </c>
      <c r="R41" s="715">
        <v>0</v>
      </c>
      <c r="S41" s="715">
        <v>0</v>
      </c>
      <c r="T41" s="715">
        <v>0</v>
      </c>
      <c r="U41" s="715">
        <v>0</v>
      </c>
      <c r="V41" s="715">
        <v>0</v>
      </c>
      <c r="W41" s="715">
        <v>0</v>
      </c>
      <c r="X41" s="715">
        <v>0</v>
      </c>
      <c r="Y41" s="715">
        <v>0</v>
      </c>
      <c r="Z41" s="715">
        <v>0</v>
      </c>
      <c r="AA41" s="715">
        <v>0</v>
      </c>
      <c r="AB41" s="715">
        <v>0</v>
      </c>
      <c r="AC41" s="715">
        <v>0</v>
      </c>
      <c r="AD41" s="715">
        <v>0</v>
      </c>
      <c r="AE41" s="715">
        <v>0</v>
      </c>
      <c r="AF41" s="715">
        <v>0</v>
      </c>
      <c r="AG41" s="715">
        <v>0</v>
      </c>
      <c r="AH41" s="715">
        <v>0</v>
      </c>
      <c r="AI41" s="715">
        <v>0</v>
      </c>
      <c r="AJ41" s="715">
        <v>0</v>
      </c>
      <c r="AK41" s="715">
        <v>0</v>
      </c>
      <c r="AL41" s="715">
        <v>0</v>
      </c>
      <c r="AM41" s="715">
        <v>0</v>
      </c>
      <c r="AN41" s="715">
        <v>0</v>
      </c>
      <c r="AO41" s="715">
        <v>0</v>
      </c>
      <c r="AP41" s="715">
        <v>0</v>
      </c>
      <c r="AQ41" s="715">
        <v>0</v>
      </c>
      <c r="AR41" s="715">
        <v>0</v>
      </c>
      <c r="AS41" s="715">
        <v>0</v>
      </c>
      <c r="AT41" s="715">
        <v>0</v>
      </c>
      <c r="AU41" s="715">
        <v>0</v>
      </c>
      <c r="AV41" s="715">
        <v>0</v>
      </c>
      <c r="AW41" s="715">
        <v>0</v>
      </c>
      <c r="AX41" s="715">
        <v>0</v>
      </c>
      <c r="AY41" s="715">
        <v>0</v>
      </c>
      <c r="AZ41" s="715">
        <v>0</v>
      </c>
      <c r="BA41" s="715">
        <v>0</v>
      </c>
      <c r="BB41" s="715">
        <v>0</v>
      </c>
      <c r="BC41" s="715">
        <v>0</v>
      </c>
      <c r="BD41" s="715">
        <v>0</v>
      </c>
      <c r="BE41" s="715">
        <v>0</v>
      </c>
      <c r="BF41" s="715">
        <v>0</v>
      </c>
      <c r="BG41" s="715">
        <v>0</v>
      </c>
      <c r="BH41" s="715">
        <v>0</v>
      </c>
      <c r="BI41" s="715">
        <v>0</v>
      </c>
      <c r="BJ41" s="715">
        <v>0</v>
      </c>
      <c r="BK41" s="715">
        <v>0</v>
      </c>
      <c r="BL41" s="715">
        <v>0</v>
      </c>
      <c r="BM41" s="715">
        <v>0</v>
      </c>
      <c r="BN41" s="715">
        <v>0</v>
      </c>
      <c r="BO41" s="715">
        <v>0</v>
      </c>
      <c r="BP41" s="715">
        <v>0</v>
      </c>
      <c r="BQ41" s="715">
        <v>0</v>
      </c>
      <c r="BR41" s="715">
        <v>0</v>
      </c>
      <c r="BS41" s="715">
        <v>0</v>
      </c>
      <c r="BT41" s="715">
        <v>0</v>
      </c>
      <c r="BU41" s="715">
        <v>0</v>
      </c>
      <c r="BV41" s="715">
        <v>0</v>
      </c>
      <c r="BW41" s="715">
        <v>0</v>
      </c>
      <c r="BX41" s="715">
        <v>0</v>
      </c>
      <c r="BY41" s="715">
        <v>0</v>
      </c>
      <c r="BZ41" s="715">
        <v>0</v>
      </c>
      <c r="CA41" s="715">
        <v>0</v>
      </c>
      <c r="CB41" s="715">
        <v>0</v>
      </c>
      <c r="CC41" s="716">
        <f t="shared" si="10"/>
        <v>0</v>
      </c>
      <c r="CD41" s="716">
        <f t="shared" si="10"/>
        <v>0</v>
      </c>
      <c r="CG41" s="78">
        <v>32</v>
      </c>
    </row>
    <row r="42" spans="1:86">
      <c r="A42" s="717"/>
      <c r="B42" s="718" t="s">
        <v>1188</v>
      </c>
      <c r="C42" s="715">
        <v>0</v>
      </c>
      <c r="D42" s="715">
        <v>0</v>
      </c>
      <c r="E42" s="715">
        <v>0</v>
      </c>
      <c r="F42" s="715">
        <v>0</v>
      </c>
      <c r="G42" s="715">
        <v>0</v>
      </c>
      <c r="H42" s="715">
        <v>0</v>
      </c>
      <c r="I42" s="715">
        <v>0</v>
      </c>
      <c r="J42" s="715">
        <v>0</v>
      </c>
      <c r="K42" s="715">
        <v>0</v>
      </c>
      <c r="L42" s="715">
        <v>0</v>
      </c>
      <c r="M42" s="715">
        <v>0</v>
      </c>
      <c r="N42" s="715">
        <v>0</v>
      </c>
      <c r="O42" s="715">
        <v>0</v>
      </c>
      <c r="P42" s="715">
        <v>0</v>
      </c>
      <c r="Q42" s="715">
        <v>0</v>
      </c>
      <c r="R42" s="715">
        <v>0</v>
      </c>
      <c r="S42" s="715">
        <v>0</v>
      </c>
      <c r="T42" s="715">
        <v>0</v>
      </c>
      <c r="U42" s="715">
        <v>0</v>
      </c>
      <c r="V42" s="715">
        <v>0</v>
      </c>
      <c r="W42" s="715">
        <v>0</v>
      </c>
      <c r="X42" s="715">
        <v>0</v>
      </c>
      <c r="Y42" s="715">
        <v>0</v>
      </c>
      <c r="Z42" s="715">
        <v>0</v>
      </c>
      <c r="AA42" s="715">
        <v>0</v>
      </c>
      <c r="AB42" s="715">
        <v>0</v>
      </c>
      <c r="AC42" s="715">
        <v>0</v>
      </c>
      <c r="AD42" s="715">
        <v>0</v>
      </c>
      <c r="AE42" s="715">
        <v>0</v>
      </c>
      <c r="AF42" s="715">
        <v>0</v>
      </c>
      <c r="AG42" s="715">
        <v>0</v>
      </c>
      <c r="AH42" s="715">
        <v>0</v>
      </c>
      <c r="AI42" s="715">
        <v>0</v>
      </c>
      <c r="AJ42" s="715">
        <v>0</v>
      </c>
      <c r="AK42" s="715">
        <v>0</v>
      </c>
      <c r="AL42" s="715">
        <v>0</v>
      </c>
      <c r="AM42" s="715">
        <v>0</v>
      </c>
      <c r="AN42" s="715">
        <v>0</v>
      </c>
      <c r="AO42" s="715">
        <v>0</v>
      </c>
      <c r="AP42" s="715">
        <v>0</v>
      </c>
      <c r="AQ42" s="715">
        <v>0</v>
      </c>
      <c r="AR42" s="715">
        <v>0</v>
      </c>
      <c r="AS42" s="715">
        <v>0</v>
      </c>
      <c r="AT42" s="715">
        <v>0</v>
      </c>
      <c r="AU42" s="715">
        <v>0</v>
      </c>
      <c r="AV42" s="715">
        <v>0</v>
      </c>
      <c r="AW42" s="715">
        <v>0</v>
      </c>
      <c r="AX42" s="715">
        <v>0</v>
      </c>
      <c r="AY42" s="715">
        <v>0</v>
      </c>
      <c r="AZ42" s="715">
        <v>0</v>
      </c>
      <c r="BA42" s="715">
        <v>0</v>
      </c>
      <c r="BB42" s="715">
        <v>0</v>
      </c>
      <c r="BC42" s="715">
        <v>0</v>
      </c>
      <c r="BD42" s="715">
        <v>0</v>
      </c>
      <c r="BE42" s="715">
        <v>0</v>
      </c>
      <c r="BF42" s="715">
        <v>0</v>
      </c>
      <c r="BG42" s="715">
        <v>0</v>
      </c>
      <c r="BH42" s="715">
        <v>0</v>
      </c>
      <c r="BI42" s="715">
        <v>0</v>
      </c>
      <c r="BJ42" s="715">
        <v>0</v>
      </c>
      <c r="BK42" s="715">
        <v>0</v>
      </c>
      <c r="BL42" s="715">
        <v>0</v>
      </c>
      <c r="BM42" s="715">
        <v>0</v>
      </c>
      <c r="BN42" s="715">
        <v>0</v>
      </c>
      <c r="BO42" s="715">
        <v>0</v>
      </c>
      <c r="BP42" s="715">
        <v>0</v>
      </c>
      <c r="BQ42" s="715">
        <v>0</v>
      </c>
      <c r="BR42" s="715">
        <v>0</v>
      </c>
      <c r="BS42" s="715">
        <v>0</v>
      </c>
      <c r="BT42" s="715">
        <v>0</v>
      </c>
      <c r="BU42" s="715">
        <v>0</v>
      </c>
      <c r="BV42" s="715">
        <v>0</v>
      </c>
      <c r="BW42" s="715">
        <v>0</v>
      </c>
      <c r="BX42" s="715">
        <v>0</v>
      </c>
      <c r="BY42" s="715">
        <v>0</v>
      </c>
      <c r="BZ42" s="715">
        <v>0</v>
      </c>
      <c r="CA42" s="715">
        <v>0</v>
      </c>
      <c r="CB42" s="715">
        <v>0</v>
      </c>
      <c r="CC42" s="716">
        <f t="shared" si="10"/>
        <v>0</v>
      </c>
      <c r="CD42" s="716">
        <f t="shared" si="10"/>
        <v>0</v>
      </c>
      <c r="CG42" s="78">
        <v>33</v>
      </c>
      <c r="CH42" s="71"/>
    </row>
    <row r="43" spans="1:86">
      <c r="A43" s="719" t="s">
        <v>53</v>
      </c>
      <c r="B43" s="712" t="s">
        <v>1190</v>
      </c>
      <c r="C43" s="713">
        <f>SUM(C44:C53)</f>
        <v>0</v>
      </c>
      <c r="D43" s="713">
        <f t="shared" ref="D43:BO43" si="11">SUM(D44:D53)</f>
        <v>0</v>
      </c>
      <c r="E43" s="713">
        <f t="shared" si="11"/>
        <v>0</v>
      </c>
      <c r="F43" s="713">
        <f t="shared" si="11"/>
        <v>0</v>
      </c>
      <c r="G43" s="713">
        <f t="shared" si="11"/>
        <v>0</v>
      </c>
      <c r="H43" s="713">
        <f t="shared" si="11"/>
        <v>0</v>
      </c>
      <c r="I43" s="713">
        <f t="shared" si="11"/>
        <v>0</v>
      </c>
      <c r="J43" s="713">
        <f t="shared" si="11"/>
        <v>0</v>
      </c>
      <c r="K43" s="713">
        <f t="shared" si="11"/>
        <v>0</v>
      </c>
      <c r="L43" s="713">
        <f t="shared" si="11"/>
        <v>0</v>
      </c>
      <c r="M43" s="713">
        <f t="shared" si="11"/>
        <v>0</v>
      </c>
      <c r="N43" s="713">
        <f t="shared" si="11"/>
        <v>0</v>
      </c>
      <c r="O43" s="713">
        <f t="shared" si="11"/>
        <v>0</v>
      </c>
      <c r="P43" s="713">
        <f t="shared" si="11"/>
        <v>0</v>
      </c>
      <c r="Q43" s="713">
        <f t="shared" si="11"/>
        <v>0</v>
      </c>
      <c r="R43" s="713">
        <f t="shared" si="11"/>
        <v>0</v>
      </c>
      <c r="S43" s="713">
        <f t="shared" si="11"/>
        <v>0</v>
      </c>
      <c r="T43" s="713">
        <f t="shared" si="11"/>
        <v>0</v>
      </c>
      <c r="U43" s="713">
        <f t="shared" si="11"/>
        <v>0</v>
      </c>
      <c r="V43" s="713">
        <f t="shared" si="11"/>
        <v>0</v>
      </c>
      <c r="W43" s="713">
        <f t="shared" si="11"/>
        <v>0</v>
      </c>
      <c r="X43" s="713">
        <f t="shared" si="11"/>
        <v>0</v>
      </c>
      <c r="Y43" s="713">
        <f t="shared" si="11"/>
        <v>0</v>
      </c>
      <c r="Z43" s="713">
        <f t="shared" si="11"/>
        <v>0</v>
      </c>
      <c r="AA43" s="713">
        <f t="shared" si="11"/>
        <v>0</v>
      </c>
      <c r="AB43" s="713">
        <f t="shared" si="11"/>
        <v>0</v>
      </c>
      <c r="AC43" s="713">
        <f t="shared" si="11"/>
        <v>0</v>
      </c>
      <c r="AD43" s="713">
        <f t="shared" si="11"/>
        <v>0</v>
      </c>
      <c r="AE43" s="713">
        <f t="shared" si="11"/>
        <v>0</v>
      </c>
      <c r="AF43" s="713">
        <f t="shared" si="11"/>
        <v>0</v>
      </c>
      <c r="AG43" s="713">
        <f t="shared" si="11"/>
        <v>0</v>
      </c>
      <c r="AH43" s="713">
        <f t="shared" si="11"/>
        <v>0</v>
      </c>
      <c r="AI43" s="713">
        <f t="shared" si="11"/>
        <v>0</v>
      </c>
      <c r="AJ43" s="713">
        <f t="shared" si="11"/>
        <v>0</v>
      </c>
      <c r="AK43" s="713">
        <f t="shared" si="11"/>
        <v>0</v>
      </c>
      <c r="AL43" s="713">
        <f t="shared" si="11"/>
        <v>0</v>
      </c>
      <c r="AM43" s="713">
        <f t="shared" si="11"/>
        <v>0</v>
      </c>
      <c r="AN43" s="713">
        <f t="shared" si="11"/>
        <v>0</v>
      </c>
      <c r="AO43" s="713">
        <f t="shared" si="11"/>
        <v>0</v>
      </c>
      <c r="AP43" s="713">
        <f t="shared" si="11"/>
        <v>0</v>
      </c>
      <c r="AQ43" s="713">
        <f t="shared" si="11"/>
        <v>0</v>
      </c>
      <c r="AR43" s="713">
        <f t="shared" si="11"/>
        <v>0</v>
      </c>
      <c r="AS43" s="713">
        <f t="shared" si="11"/>
        <v>0</v>
      </c>
      <c r="AT43" s="713">
        <f t="shared" si="11"/>
        <v>0</v>
      </c>
      <c r="AU43" s="713">
        <f t="shared" si="11"/>
        <v>0</v>
      </c>
      <c r="AV43" s="713">
        <f t="shared" si="11"/>
        <v>0</v>
      </c>
      <c r="AW43" s="713">
        <f t="shared" si="11"/>
        <v>0</v>
      </c>
      <c r="AX43" s="713">
        <f t="shared" si="11"/>
        <v>0</v>
      </c>
      <c r="AY43" s="713">
        <f t="shared" si="11"/>
        <v>0</v>
      </c>
      <c r="AZ43" s="713">
        <f t="shared" si="11"/>
        <v>0</v>
      </c>
      <c r="BA43" s="713">
        <f t="shared" si="11"/>
        <v>0</v>
      </c>
      <c r="BB43" s="713">
        <f t="shared" si="11"/>
        <v>0</v>
      </c>
      <c r="BC43" s="713">
        <f t="shared" si="11"/>
        <v>0</v>
      </c>
      <c r="BD43" s="713">
        <f t="shared" si="11"/>
        <v>0</v>
      </c>
      <c r="BE43" s="713">
        <f t="shared" si="11"/>
        <v>0</v>
      </c>
      <c r="BF43" s="713">
        <f t="shared" si="11"/>
        <v>0</v>
      </c>
      <c r="BG43" s="713">
        <f t="shared" si="11"/>
        <v>0</v>
      </c>
      <c r="BH43" s="713">
        <f t="shared" si="11"/>
        <v>0</v>
      </c>
      <c r="BI43" s="713">
        <f t="shared" si="11"/>
        <v>0</v>
      </c>
      <c r="BJ43" s="713">
        <f t="shared" si="11"/>
        <v>0</v>
      </c>
      <c r="BK43" s="713">
        <f t="shared" si="11"/>
        <v>0</v>
      </c>
      <c r="BL43" s="713">
        <f t="shared" si="11"/>
        <v>0</v>
      </c>
      <c r="BM43" s="713">
        <f t="shared" si="11"/>
        <v>0</v>
      </c>
      <c r="BN43" s="713">
        <f t="shared" si="11"/>
        <v>0</v>
      </c>
      <c r="BO43" s="713">
        <f t="shared" si="11"/>
        <v>0</v>
      </c>
      <c r="BP43" s="713">
        <f t="shared" ref="BP43:CA43" si="12">SUM(BP44:BP53)</f>
        <v>0</v>
      </c>
      <c r="BQ43" s="713">
        <f t="shared" si="12"/>
        <v>0</v>
      </c>
      <c r="BR43" s="713">
        <f t="shared" si="12"/>
        <v>0</v>
      </c>
      <c r="BS43" s="713">
        <f t="shared" si="12"/>
        <v>0</v>
      </c>
      <c r="BT43" s="713">
        <f t="shared" si="12"/>
        <v>0</v>
      </c>
      <c r="BU43" s="713">
        <f t="shared" si="12"/>
        <v>0</v>
      </c>
      <c r="BV43" s="713">
        <f t="shared" si="12"/>
        <v>0</v>
      </c>
      <c r="BW43" s="713">
        <f t="shared" si="12"/>
        <v>0</v>
      </c>
      <c r="BX43" s="713">
        <f t="shared" si="12"/>
        <v>0</v>
      </c>
      <c r="BY43" s="713">
        <f t="shared" si="12"/>
        <v>0</v>
      </c>
      <c r="BZ43" s="713">
        <f>SUM(BZ44:BZ53)</f>
        <v>0</v>
      </c>
      <c r="CA43" s="713">
        <f t="shared" si="12"/>
        <v>0</v>
      </c>
      <c r="CB43" s="713">
        <f>SUM(CB44:CB53)</f>
        <v>0</v>
      </c>
      <c r="CC43" s="713">
        <f>SUM(CC44:CC53)</f>
        <v>0</v>
      </c>
      <c r="CD43" s="713">
        <f>SUM(CD44:CD53)</f>
        <v>0</v>
      </c>
      <c r="CG43" s="78">
        <v>34</v>
      </c>
    </row>
    <row r="44" spans="1:86">
      <c r="A44" s="714"/>
      <c r="B44" s="496" t="s">
        <v>1</v>
      </c>
      <c r="C44" s="715">
        <v>0</v>
      </c>
      <c r="D44" s="715">
        <v>0</v>
      </c>
      <c r="E44" s="715">
        <v>0</v>
      </c>
      <c r="F44" s="715">
        <v>0</v>
      </c>
      <c r="G44" s="715">
        <v>0</v>
      </c>
      <c r="H44" s="715">
        <v>0</v>
      </c>
      <c r="I44" s="715">
        <v>0</v>
      </c>
      <c r="J44" s="715">
        <v>0</v>
      </c>
      <c r="K44" s="715">
        <v>0</v>
      </c>
      <c r="L44" s="715">
        <v>0</v>
      </c>
      <c r="M44" s="715">
        <v>0</v>
      </c>
      <c r="N44" s="715">
        <v>0</v>
      </c>
      <c r="O44" s="715">
        <v>0</v>
      </c>
      <c r="P44" s="715">
        <v>0</v>
      </c>
      <c r="Q44" s="715">
        <v>0</v>
      </c>
      <c r="R44" s="715">
        <v>0</v>
      </c>
      <c r="S44" s="715">
        <v>0</v>
      </c>
      <c r="T44" s="715">
        <v>0</v>
      </c>
      <c r="U44" s="715">
        <v>0</v>
      </c>
      <c r="V44" s="715">
        <v>0</v>
      </c>
      <c r="W44" s="715">
        <v>0</v>
      </c>
      <c r="X44" s="715">
        <v>0</v>
      </c>
      <c r="Y44" s="715">
        <v>0</v>
      </c>
      <c r="Z44" s="715">
        <v>0</v>
      </c>
      <c r="AA44" s="715">
        <v>0</v>
      </c>
      <c r="AB44" s="715">
        <v>0</v>
      </c>
      <c r="AC44" s="715">
        <v>0</v>
      </c>
      <c r="AD44" s="715">
        <v>0</v>
      </c>
      <c r="AE44" s="715">
        <v>0</v>
      </c>
      <c r="AF44" s="715">
        <v>0</v>
      </c>
      <c r="AG44" s="715">
        <v>0</v>
      </c>
      <c r="AH44" s="715">
        <v>0</v>
      </c>
      <c r="AI44" s="715">
        <v>0</v>
      </c>
      <c r="AJ44" s="715">
        <v>0</v>
      </c>
      <c r="AK44" s="715">
        <v>0</v>
      </c>
      <c r="AL44" s="715">
        <v>0</v>
      </c>
      <c r="AM44" s="715">
        <v>0</v>
      </c>
      <c r="AN44" s="715">
        <v>0</v>
      </c>
      <c r="AO44" s="715">
        <v>0</v>
      </c>
      <c r="AP44" s="715">
        <v>0</v>
      </c>
      <c r="AQ44" s="715">
        <v>0</v>
      </c>
      <c r="AR44" s="715">
        <v>0</v>
      </c>
      <c r="AS44" s="715">
        <v>0</v>
      </c>
      <c r="AT44" s="715">
        <v>0</v>
      </c>
      <c r="AU44" s="715">
        <v>0</v>
      </c>
      <c r="AV44" s="715">
        <v>0</v>
      </c>
      <c r="AW44" s="715">
        <v>0</v>
      </c>
      <c r="AX44" s="715">
        <v>0</v>
      </c>
      <c r="AY44" s="715">
        <v>0</v>
      </c>
      <c r="AZ44" s="715">
        <v>0</v>
      </c>
      <c r="BA44" s="715">
        <v>0</v>
      </c>
      <c r="BB44" s="715">
        <v>0</v>
      </c>
      <c r="BC44" s="715">
        <v>0</v>
      </c>
      <c r="BD44" s="715">
        <v>0</v>
      </c>
      <c r="BE44" s="715">
        <v>0</v>
      </c>
      <c r="BF44" s="715">
        <v>0</v>
      </c>
      <c r="BG44" s="715">
        <v>0</v>
      </c>
      <c r="BH44" s="715">
        <v>0</v>
      </c>
      <c r="BI44" s="715">
        <v>0</v>
      </c>
      <c r="BJ44" s="715">
        <v>0</v>
      </c>
      <c r="BK44" s="715">
        <v>0</v>
      </c>
      <c r="BL44" s="715">
        <v>0</v>
      </c>
      <c r="BM44" s="715">
        <v>0</v>
      </c>
      <c r="BN44" s="715">
        <v>0</v>
      </c>
      <c r="BO44" s="715">
        <v>0</v>
      </c>
      <c r="BP44" s="715">
        <v>0</v>
      </c>
      <c r="BQ44" s="715">
        <v>0</v>
      </c>
      <c r="BR44" s="715">
        <v>0</v>
      </c>
      <c r="BS44" s="715">
        <v>0</v>
      </c>
      <c r="BT44" s="715">
        <v>0</v>
      </c>
      <c r="BU44" s="715">
        <v>0</v>
      </c>
      <c r="BV44" s="715">
        <v>0</v>
      </c>
      <c r="BW44" s="715">
        <v>0</v>
      </c>
      <c r="BX44" s="715">
        <v>0</v>
      </c>
      <c r="BY44" s="715">
        <v>0</v>
      </c>
      <c r="BZ44" s="715">
        <v>0</v>
      </c>
      <c r="CA44" s="715">
        <v>0</v>
      </c>
      <c r="CB44" s="715">
        <v>0</v>
      </c>
      <c r="CC44" s="716">
        <f t="shared" ref="CC44:CD53" si="13">C44+E44+G44+I44+K44+M44+O44+Q44+S44+U44+W44+Y44+AA44+AC44+AE44+AG44+AI44+AK44+AM44+AO44+AQ44+AS44+AU44+AW44+AY44+BA44+BC44+BE44+BG44+BI44+BK44+BM44+BO44+BQ44+BS44+BU44+BW44+BY44+CA44</f>
        <v>0</v>
      </c>
      <c r="CD44" s="716">
        <f t="shared" si="13"/>
        <v>0</v>
      </c>
      <c r="CG44" s="78">
        <v>35</v>
      </c>
    </row>
    <row r="45" spans="1:86">
      <c r="A45" s="717"/>
      <c r="B45" s="25" t="s">
        <v>126</v>
      </c>
      <c r="C45" s="715">
        <v>0</v>
      </c>
      <c r="D45" s="715">
        <v>0</v>
      </c>
      <c r="E45" s="715">
        <v>0</v>
      </c>
      <c r="F45" s="715">
        <v>0</v>
      </c>
      <c r="G45" s="715">
        <v>0</v>
      </c>
      <c r="H45" s="715">
        <v>0</v>
      </c>
      <c r="I45" s="715">
        <v>0</v>
      </c>
      <c r="J45" s="715">
        <v>0</v>
      </c>
      <c r="K45" s="715">
        <v>0</v>
      </c>
      <c r="L45" s="715">
        <v>0</v>
      </c>
      <c r="M45" s="715">
        <v>0</v>
      </c>
      <c r="N45" s="715">
        <v>0</v>
      </c>
      <c r="O45" s="715">
        <v>0</v>
      </c>
      <c r="P45" s="715">
        <v>0</v>
      </c>
      <c r="Q45" s="715">
        <v>0</v>
      </c>
      <c r="R45" s="715">
        <v>0</v>
      </c>
      <c r="S45" s="715">
        <v>0</v>
      </c>
      <c r="T45" s="715">
        <v>0</v>
      </c>
      <c r="U45" s="715">
        <v>0</v>
      </c>
      <c r="V45" s="715">
        <v>0</v>
      </c>
      <c r="W45" s="715">
        <v>0</v>
      </c>
      <c r="X45" s="715">
        <v>0</v>
      </c>
      <c r="Y45" s="715">
        <v>0</v>
      </c>
      <c r="Z45" s="715">
        <v>0</v>
      </c>
      <c r="AA45" s="715">
        <v>0</v>
      </c>
      <c r="AB45" s="715">
        <v>0</v>
      </c>
      <c r="AC45" s="715">
        <v>0</v>
      </c>
      <c r="AD45" s="715">
        <v>0</v>
      </c>
      <c r="AE45" s="715">
        <v>0</v>
      </c>
      <c r="AF45" s="715">
        <v>0</v>
      </c>
      <c r="AG45" s="715">
        <v>0</v>
      </c>
      <c r="AH45" s="715">
        <v>0</v>
      </c>
      <c r="AI45" s="715">
        <v>0</v>
      </c>
      <c r="AJ45" s="715">
        <v>0</v>
      </c>
      <c r="AK45" s="715">
        <v>0</v>
      </c>
      <c r="AL45" s="715">
        <v>0</v>
      </c>
      <c r="AM45" s="715">
        <v>0</v>
      </c>
      <c r="AN45" s="715">
        <v>0</v>
      </c>
      <c r="AO45" s="715">
        <v>0</v>
      </c>
      <c r="AP45" s="715">
        <v>0</v>
      </c>
      <c r="AQ45" s="715">
        <v>0</v>
      </c>
      <c r="AR45" s="715">
        <v>0</v>
      </c>
      <c r="AS45" s="715">
        <v>0</v>
      </c>
      <c r="AT45" s="715">
        <v>0</v>
      </c>
      <c r="AU45" s="715">
        <v>0</v>
      </c>
      <c r="AV45" s="715">
        <v>0</v>
      </c>
      <c r="AW45" s="715">
        <v>0</v>
      </c>
      <c r="AX45" s="715">
        <v>0</v>
      </c>
      <c r="AY45" s="715">
        <v>0</v>
      </c>
      <c r="AZ45" s="715">
        <v>0</v>
      </c>
      <c r="BA45" s="715">
        <v>0</v>
      </c>
      <c r="BB45" s="715">
        <v>0</v>
      </c>
      <c r="BC45" s="715">
        <v>0</v>
      </c>
      <c r="BD45" s="715">
        <v>0</v>
      </c>
      <c r="BE45" s="715">
        <v>0</v>
      </c>
      <c r="BF45" s="715">
        <v>0</v>
      </c>
      <c r="BG45" s="715">
        <v>0</v>
      </c>
      <c r="BH45" s="715">
        <v>0</v>
      </c>
      <c r="BI45" s="715">
        <v>0</v>
      </c>
      <c r="BJ45" s="715">
        <v>0</v>
      </c>
      <c r="BK45" s="715">
        <v>0</v>
      </c>
      <c r="BL45" s="715">
        <v>0</v>
      </c>
      <c r="BM45" s="715">
        <v>0</v>
      </c>
      <c r="BN45" s="715">
        <v>0</v>
      </c>
      <c r="BO45" s="715">
        <v>0</v>
      </c>
      <c r="BP45" s="715">
        <v>0</v>
      </c>
      <c r="BQ45" s="715">
        <v>0</v>
      </c>
      <c r="BR45" s="715">
        <v>0</v>
      </c>
      <c r="BS45" s="715">
        <v>0</v>
      </c>
      <c r="BT45" s="715">
        <v>0</v>
      </c>
      <c r="BU45" s="715">
        <v>0</v>
      </c>
      <c r="BV45" s="715">
        <v>0</v>
      </c>
      <c r="BW45" s="715">
        <v>0</v>
      </c>
      <c r="BX45" s="715">
        <v>0</v>
      </c>
      <c r="BY45" s="715">
        <v>0</v>
      </c>
      <c r="BZ45" s="715">
        <v>0</v>
      </c>
      <c r="CA45" s="715">
        <v>0</v>
      </c>
      <c r="CB45" s="715">
        <v>0</v>
      </c>
      <c r="CC45" s="716">
        <f t="shared" si="13"/>
        <v>0</v>
      </c>
      <c r="CD45" s="716">
        <f t="shared" si="13"/>
        <v>0</v>
      </c>
      <c r="CG45" s="78">
        <v>36</v>
      </c>
    </row>
    <row r="46" spans="1:86">
      <c r="A46" s="717"/>
      <c r="B46" s="25" t="s">
        <v>66</v>
      </c>
      <c r="C46" s="715">
        <v>0</v>
      </c>
      <c r="D46" s="715">
        <v>0</v>
      </c>
      <c r="E46" s="715">
        <v>0</v>
      </c>
      <c r="F46" s="715">
        <v>0</v>
      </c>
      <c r="G46" s="715">
        <v>0</v>
      </c>
      <c r="H46" s="715">
        <v>0</v>
      </c>
      <c r="I46" s="715">
        <v>0</v>
      </c>
      <c r="J46" s="715">
        <v>0</v>
      </c>
      <c r="K46" s="715">
        <v>0</v>
      </c>
      <c r="L46" s="715">
        <v>0</v>
      </c>
      <c r="M46" s="715">
        <v>0</v>
      </c>
      <c r="N46" s="715">
        <v>0</v>
      </c>
      <c r="O46" s="715">
        <v>0</v>
      </c>
      <c r="P46" s="715">
        <v>0</v>
      </c>
      <c r="Q46" s="715">
        <v>0</v>
      </c>
      <c r="R46" s="715">
        <v>0</v>
      </c>
      <c r="S46" s="715">
        <v>0</v>
      </c>
      <c r="T46" s="715">
        <v>0</v>
      </c>
      <c r="U46" s="715">
        <v>0</v>
      </c>
      <c r="V46" s="715">
        <v>0</v>
      </c>
      <c r="W46" s="715">
        <v>0</v>
      </c>
      <c r="X46" s="715">
        <v>0</v>
      </c>
      <c r="Y46" s="715">
        <v>0</v>
      </c>
      <c r="Z46" s="715">
        <v>0</v>
      </c>
      <c r="AA46" s="715">
        <v>0</v>
      </c>
      <c r="AB46" s="715">
        <v>0</v>
      </c>
      <c r="AC46" s="715">
        <v>0</v>
      </c>
      <c r="AD46" s="715">
        <v>0</v>
      </c>
      <c r="AE46" s="715">
        <v>0</v>
      </c>
      <c r="AF46" s="715">
        <v>0</v>
      </c>
      <c r="AG46" s="715">
        <v>0</v>
      </c>
      <c r="AH46" s="715">
        <v>0</v>
      </c>
      <c r="AI46" s="715">
        <v>0</v>
      </c>
      <c r="AJ46" s="715">
        <v>0</v>
      </c>
      <c r="AK46" s="715">
        <v>0</v>
      </c>
      <c r="AL46" s="715">
        <v>0</v>
      </c>
      <c r="AM46" s="715">
        <v>0</v>
      </c>
      <c r="AN46" s="715">
        <v>0</v>
      </c>
      <c r="AO46" s="715">
        <v>0</v>
      </c>
      <c r="AP46" s="715">
        <v>0</v>
      </c>
      <c r="AQ46" s="715">
        <v>0</v>
      </c>
      <c r="AR46" s="715">
        <v>0</v>
      </c>
      <c r="AS46" s="715">
        <v>0</v>
      </c>
      <c r="AT46" s="715">
        <v>0</v>
      </c>
      <c r="AU46" s="715">
        <v>0</v>
      </c>
      <c r="AV46" s="715">
        <v>0</v>
      </c>
      <c r="AW46" s="715">
        <v>0</v>
      </c>
      <c r="AX46" s="715">
        <v>0</v>
      </c>
      <c r="AY46" s="715">
        <v>0</v>
      </c>
      <c r="AZ46" s="715">
        <v>0</v>
      </c>
      <c r="BA46" s="715">
        <v>0</v>
      </c>
      <c r="BB46" s="715">
        <v>0</v>
      </c>
      <c r="BC46" s="715">
        <v>0</v>
      </c>
      <c r="BD46" s="715">
        <v>0</v>
      </c>
      <c r="BE46" s="715">
        <v>0</v>
      </c>
      <c r="BF46" s="715">
        <v>0</v>
      </c>
      <c r="BG46" s="715">
        <v>0</v>
      </c>
      <c r="BH46" s="715">
        <v>0</v>
      </c>
      <c r="BI46" s="715">
        <v>0</v>
      </c>
      <c r="BJ46" s="715">
        <v>0</v>
      </c>
      <c r="BK46" s="715">
        <v>0</v>
      </c>
      <c r="BL46" s="715">
        <v>0</v>
      </c>
      <c r="BM46" s="715">
        <v>0</v>
      </c>
      <c r="BN46" s="715">
        <v>0</v>
      </c>
      <c r="BO46" s="715">
        <v>0</v>
      </c>
      <c r="BP46" s="715">
        <v>0</v>
      </c>
      <c r="BQ46" s="715">
        <v>0</v>
      </c>
      <c r="BR46" s="715">
        <v>0</v>
      </c>
      <c r="BS46" s="715">
        <v>0</v>
      </c>
      <c r="BT46" s="715">
        <v>0</v>
      </c>
      <c r="BU46" s="715">
        <v>0</v>
      </c>
      <c r="BV46" s="715">
        <v>0</v>
      </c>
      <c r="BW46" s="715">
        <v>0</v>
      </c>
      <c r="BX46" s="715">
        <v>0</v>
      </c>
      <c r="BY46" s="715">
        <v>0</v>
      </c>
      <c r="BZ46" s="715">
        <v>0</v>
      </c>
      <c r="CA46" s="715">
        <v>0</v>
      </c>
      <c r="CB46" s="715">
        <v>0</v>
      </c>
      <c r="CC46" s="716">
        <f t="shared" si="13"/>
        <v>0</v>
      </c>
      <c r="CD46" s="716">
        <f t="shared" si="13"/>
        <v>0</v>
      </c>
      <c r="CG46" s="78">
        <v>37</v>
      </c>
    </row>
    <row r="47" spans="1:86">
      <c r="A47" s="717"/>
      <c r="B47" s="25" t="s">
        <v>3</v>
      </c>
      <c r="C47" s="715">
        <v>0</v>
      </c>
      <c r="D47" s="715">
        <v>0</v>
      </c>
      <c r="E47" s="715">
        <v>0</v>
      </c>
      <c r="F47" s="715">
        <v>0</v>
      </c>
      <c r="G47" s="715">
        <v>0</v>
      </c>
      <c r="H47" s="715">
        <v>0</v>
      </c>
      <c r="I47" s="715">
        <v>0</v>
      </c>
      <c r="J47" s="715">
        <v>0</v>
      </c>
      <c r="K47" s="715">
        <v>0</v>
      </c>
      <c r="L47" s="715">
        <v>0</v>
      </c>
      <c r="M47" s="715">
        <v>0</v>
      </c>
      <c r="N47" s="715">
        <v>0</v>
      </c>
      <c r="O47" s="715">
        <v>0</v>
      </c>
      <c r="P47" s="715">
        <v>0</v>
      </c>
      <c r="Q47" s="715">
        <v>0</v>
      </c>
      <c r="R47" s="715">
        <v>0</v>
      </c>
      <c r="S47" s="715">
        <v>0</v>
      </c>
      <c r="T47" s="715">
        <v>0</v>
      </c>
      <c r="U47" s="715">
        <v>0</v>
      </c>
      <c r="V47" s="715">
        <v>0</v>
      </c>
      <c r="W47" s="715">
        <v>0</v>
      </c>
      <c r="X47" s="715">
        <v>0</v>
      </c>
      <c r="Y47" s="715">
        <v>0</v>
      </c>
      <c r="Z47" s="715">
        <v>0</v>
      </c>
      <c r="AA47" s="715">
        <v>0</v>
      </c>
      <c r="AB47" s="715">
        <v>0</v>
      </c>
      <c r="AC47" s="715">
        <v>0</v>
      </c>
      <c r="AD47" s="715">
        <v>0</v>
      </c>
      <c r="AE47" s="715">
        <v>0</v>
      </c>
      <c r="AF47" s="715">
        <v>0</v>
      </c>
      <c r="AG47" s="715">
        <v>0</v>
      </c>
      <c r="AH47" s="715">
        <v>0</v>
      </c>
      <c r="AI47" s="715">
        <v>0</v>
      </c>
      <c r="AJ47" s="715">
        <v>0</v>
      </c>
      <c r="AK47" s="715">
        <v>0</v>
      </c>
      <c r="AL47" s="715">
        <v>0</v>
      </c>
      <c r="AM47" s="715">
        <v>0</v>
      </c>
      <c r="AN47" s="715">
        <v>0</v>
      </c>
      <c r="AO47" s="715">
        <v>0</v>
      </c>
      <c r="AP47" s="715">
        <v>0</v>
      </c>
      <c r="AQ47" s="715">
        <v>0</v>
      </c>
      <c r="AR47" s="715">
        <v>0</v>
      </c>
      <c r="AS47" s="715">
        <v>0</v>
      </c>
      <c r="AT47" s="715">
        <v>0</v>
      </c>
      <c r="AU47" s="715">
        <v>0</v>
      </c>
      <c r="AV47" s="715">
        <v>0</v>
      </c>
      <c r="AW47" s="715">
        <v>0</v>
      </c>
      <c r="AX47" s="715">
        <v>0</v>
      </c>
      <c r="AY47" s="715">
        <v>0</v>
      </c>
      <c r="AZ47" s="715">
        <v>0</v>
      </c>
      <c r="BA47" s="715">
        <v>0</v>
      </c>
      <c r="BB47" s="715">
        <v>0</v>
      </c>
      <c r="BC47" s="715">
        <v>0</v>
      </c>
      <c r="BD47" s="715">
        <v>0</v>
      </c>
      <c r="BE47" s="715">
        <v>0</v>
      </c>
      <c r="BF47" s="715">
        <v>0</v>
      </c>
      <c r="BG47" s="715">
        <v>0</v>
      </c>
      <c r="BH47" s="715">
        <v>0</v>
      </c>
      <c r="BI47" s="715">
        <v>0</v>
      </c>
      <c r="BJ47" s="715">
        <v>0</v>
      </c>
      <c r="BK47" s="715">
        <v>0</v>
      </c>
      <c r="BL47" s="715">
        <v>0</v>
      </c>
      <c r="BM47" s="715">
        <v>0</v>
      </c>
      <c r="BN47" s="715">
        <v>0</v>
      </c>
      <c r="BO47" s="715">
        <v>0</v>
      </c>
      <c r="BP47" s="715">
        <v>0</v>
      </c>
      <c r="BQ47" s="715">
        <v>0</v>
      </c>
      <c r="BR47" s="715">
        <v>0</v>
      </c>
      <c r="BS47" s="715">
        <v>0</v>
      </c>
      <c r="BT47" s="715">
        <v>0</v>
      </c>
      <c r="BU47" s="715">
        <v>0</v>
      </c>
      <c r="BV47" s="715">
        <v>0</v>
      </c>
      <c r="BW47" s="715">
        <v>0</v>
      </c>
      <c r="BX47" s="715">
        <v>0</v>
      </c>
      <c r="BY47" s="715">
        <v>0</v>
      </c>
      <c r="BZ47" s="715">
        <v>0</v>
      </c>
      <c r="CA47" s="715">
        <v>0</v>
      </c>
      <c r="CB47" s="715">
        <v>0</v>
      </c>
      <c r="CC47" s="716">
        <f t="shared" si="13"/>
        <v>0</v>
      </c>
      <c r="CD47" s="716">
        <f t="shared" si="13"/>
        <v>0</v>
      </c>
      <c r="CG47" s="78">
        <v>38</v>
      </c>
    </row>
    <row r="48" spans="1:86">
      <c r="A48" s="717"/>
      <c r="B48" s="25" t="s">
        <v>4</v>
      </c>
      <c r="C48" s="715">
        <v>0</v>
      </c>
      <c r="D48" s="715">
        <v>0</v>
      </c>
      <c r="E48" s="715">
        <v>0</v>
      </c>
      <c r="F48" s="715">
        <v>0</v>
      </c>
      <c r="G48" s="715">
        <v>0</v>
      </c>
      <c r="H48" s="715">
        <v>0</v>
      </c>
      <c r="I48" s="715">
        <v>0</v>
      </c>
      <c r="J48" s="715">
        <v>0</v>
      </c>
      <c r="K48" s="715">
        <v>0</v>
      </c>
      <c r="L48" s="715">
        <v>0</v>
      </c>
      <c r="M48" s="715">
        <v>0</v>
      </c>
      <c r="N48" s="715">
        <v>0</v>
      </c>
      <c r="O48" s="715">
        <v>0</v>
      </c>
      <c r="P48" s="715">
        <v>0</v>
      </c>
      <c r="Q48" s="715">
        <v>0</v>
      </c>
      <c r="R48" s="715">
        <v>0</v>
      </c>
      <c r="S48" s="715">
        <v>0</v>
      </c>
      <c r="T48" s="715">
        <v>0</v>
      </c>
      <c r="U48" s="715">
        <v>0</v>
      </c>
      <c r="V48" s="715">
        <v>0</v>
      </c>
      <c r="W48" s="715">
        <v>0</v>
      </c>
      <c r="X48" s="715">
        <v>0</v>
      </c>
      <c r="Y48" s="715">
        <v>0</v>
      </c>
      <c r="Z48" s="715">
        <v>0</v>
      </c>
      <c r="AA48" s="715">
        <v>0</v>
      </c>
      <c r="AB48" s="715">
        <v>0</v>
      </c>
      <c r="AC48" s="715">
        <v>0</v>
      </c>
      <c r="AD48" s="715">
        <v>0</v>
      </c>
      <c r="AE48" s="715">
        <v>0</v>
      </c>
      <c r="AF48" s="715">
        <v>0</v>
      </c>
      <c r="AG48" s="715">
        <v>0</v>
      </c>
      <c r="AH48" s="715">
        <v>0</v>
      </c>
      <c r="AI48" s="715">
        <v>0</v>
      </c>
      <c r="AJ48" s="715">
        <v>0</v>
      </c>
      <c r="AK48" s="715">
        <v>0</v>
      </c>
      <c r="AL48" s="715">
        <v>0</v>
      </c>
      <c r="AM48" s="715">
        <v>0</v>
      </c>
      <c r="AN48" s="715">
        <v>0</v>
      </c>
      <c r="AO48" s="715">
        <v>0</v>
      </c>
      <c r="AP48" s="715">
        <v>0</v>
      </c>
      <c r="AQ48" s="715">
        <v>0</v>
      </c>
      <c r="AR48" s="715">
        <v>0</v>
      </c>
      <c r="AS48" s="715">
        <v>0</v>
      </c>
      <c r="AT48" s="715">
        <v>0</v>
      </c>
      <c r="AU48" s="715">
        <v>0</v>
      </c>
      <c r="AV48" s="715">
        <v>0</v>
      </c>
      <c r="AW48" s="715">
        <v>0</v>
      </c>
      <c r="AX48" s="715">
        <v>0</v>
      </c>
      <c r="AY48" s="715">
        <v>0</v>
      </c>
      <c r="AZ48" s="715">
        <v>0</v>
      </c>
      <c r="BA48" s="715">
        <v>0</v>
      </c>
      <c r="BB48" s="715">
        <v>0</v>
      </c>
      <c r="BC48" s="715">
        <v>0</v>
      </c>
      <c r="BD48" s="715">
        <v>0</v>
      </c>
      <c r="BE48" s="715">
        <v>0</v>
      </c>
      <c r="BF48" s="715">
        <v>0</v>
      </c>
      <c r="BG48" s="715">
        <v>0</v>
      </c>
      <c r="BH48" s="715">
        <v>0</v>
      </c>
      <c r="BI48" s="715">
        <v>0</v>
      </c>
      <c r="BJ48" s="715">
        <v>0</v>
      </c>
      <c r="BK48" s="715">
        <v>0</v>
      </c>
      <c r="BL48" s="715">
        <v>0</v>
      </c>
      <c r="BM48" s="715">
        <v>0</v>
      </c>
      <c r="BN48" s="715">
        <v>0</v>
      </c>
      <c r="BO48" s="715">
        <v>0</v>
      </c>
      <c r="BP48" s="715">
        <v>0</v>
      </c>
      <c r="BQ48" s="715">
        <v>0</v>
      </c>
      <c r="BR48" s="715">
        <v>0</v>
      </c>
      <c r="BS48" s="715">
        <v>0</v>
      </c>
      <c r="BT48" s="715">
        <v>0</v>
      </c>
      <c r="BU48" s="715">
        <v>0</v>
      </c>
      <c r="BV48" s="715">
        <v>0</v>
      </c>
      <c r="BW48" s="715">
        <v>0</v>
      </c>
      <c r="BX48" s="715">
        <v>0</v>
      </c>
      <c r="BY48" s="715">
        <v>0</v>
      </c>
      <c r="BZ48" s="715">
        <v>0</v>
      </c>
      <c r="CA48" s="715">
        <v>0</v>
      </c>
      <c r="CB48" s="715">
        <v>0</v>
      </c>
      <c r="CC48" s="716">
        <f t="shared" si="13"/>
        <v>0</v>
      </c>
      <c r="CD48" s="716">
        <f t="shared" si="13"/>
        <v>0</v>
      </c>
      <c r="CG48" s="78">
        <v>39</v>
      </c>
    </row>
    <row r="49" spans="1:86">
      <c r="A49" s="717"/>
      <c r="B49" s="13" t="s">
        <v>1186</v>
      </c>
      <c r="C49" s="715">
        <v>0</v>
      </c>
      <c r="D49" s="715">
        <v>0</v>
      </c>
      <c r="E49" s="715">
        <v>0</v>
      </c>
      <c r="F49" s="715">
        <v>0</v>
      </c>
      <c r="G49" s="715">
        <v>0</v>
      </c>
      <c r="H49" s="715">
        <v>0</v>
      </c>
      <c r="I49" s="715">
        <v>0</v>
      </c>
      <c r="J49" s="715">
        <v>0</v>
      </c>
      <c r="K49" s="715">
        <v>0</v>
      </c>
      <c r="L49" s="715">
        <v>0</v>
      </c>
      <c r="M49" s="715">
        <v>0</v>
      </c>
      <c r="N49" s="715">
        <v>0</v>
      </c>
      <c r="O49" s="715">
        <v>0</v>
      </c>
      <c r="P49" s="715">
        <v>0</v>
      </c>
      <c r="Q49" s="715">
        <v>0</v>
      </c>
      <c r="R49" s="715">
        <v>0</v>
      </c>
      <c r="S49" s="715">
        <v>0</v>
      </c>
      <c r="T49" s="715">
        <v>0</v>
      </c>
      <c r="U49" s="715">
        <v>0</v>
      </c>
      <c r="V49" s="715">
        <v>0</v>
      </c>
      <c r="W49" s="715">
        <v>0</v>
      </c>
      <c r="X49" s="715">
        <v>0</v>
      </c>
      <c r="Y49" s="715">
        <v>0</v>
      </c>
      <c r="Z49" s="715">
        <v>0</v>
      </c>
      <c r="AA49" s="715">
        <v>0</v>
      </c>
      <c r="AB49" s="715">
        <v>0</v>
      </c>
      <c r="AC49" s="715">
        <v>0</v>
      </c>
      <c r="AD49" s="715">
        <v>0</v>
      </c>
      <c r="AE49" s="715">
        <v>0</v>
      </c>
      <c r="AF49" s="715">
        <v>0</v>
      </c>
      <c r="AG49" s="715">
        <v>0</v>
      </c>
      <c r="AH49" s="715">
        <v>0</v>
      </c>
      <c r="AI49" s="715">
        <v>0</v>
      </c>
      <c r="AJ49" s="715">
        <v>0</v>
      </c>
      <c r="AK49" s="715">
        <v>0</v>
      </c>
      <c r="AL49" s="715">
        <v>0</v>
      </c>
      <c r="AM49" s="715">
        <v>0</v>
      </c>
      <c r="AN49" s="715">
        <v>0</v>
      </c>
      <c r="AO49" s="715">
        <v>0</v>
      </c>
      <c r="AP49" s="715">
        <v>0</v>
      </c>
      <c r="AQ49" s="715">
        <v>0</v>
      </c>
      <c r="AR49" s="715">
        <v>0</v>
      </c>
      <c r="AS49" s="715">
        <v>0</v>
      </c>
      <c r="AT49" s="715">
        <v>0</v>
      </c>
      <c r="AU49" s="715">
        <v>0</v>
      </c>
      <c r="AV49" s="715">
        <v>0</v>
      </c>
      <c r="AW49" s="715">
        <v>0</v>
      </c>
      <c r="AX49" s="715">
        <v>0</v>
      </c>
      <c r="AY49" s="715">
        <v>0</v>
      </c>
      <c r="AZ49" s="715">
        <v>0</v>
      </c>
      <c r="BA49" s="715">
        <v>0</v>
      </c>
      <c r="BB49" s="715">
        <v>0</v>
      </c>
      <c r="BC49" s="715">
        <v>0</v>
      </c>
      <c r="BD49" s="715">
        <v>0</v>
      </c>
      <c r="BE49" s="715">
        <v>0</v>
      </c>
      <c r="BF49" s="715">
        <v>0</v>
      </c>
      <c r="BG49" s="715">
        <v>0</v>
      </c>
      <c r="BH49" s="715">
        <v>0</v>
      </c>
      <c r="BI49" s="715">
        <v>0</v>
      </c>
      <c r="BJ49" s="715">
        <v>0</v>
      </c>
      <c r="BK49" s="715">
        <v>0</v>
      </c>
      <c r="BL49" s="715">
        <v>0</v>
      </c>
      <c r="BM49" s="715">
        <v>0</v>
      </c>
      <c r="BN49" s="715">
        <v>0</v>
      </c>
      <c r="BO49" s="715">
        <v>0</v>
      </c>
      <c r="BP49" s="715">
        <v>0</v>
      </c>
      <c r="BQ49" s="715">
        <v>0</v>
      </c>
      <c r="BR49" s="715">
        <v>0</v>
      </c>
      <c r="BS49" s="715">
        <v>0</v>
      </c>
      <c r="BT49" s="715">
        <v>0</v>
      </c>
      <c r="BU49" s="715">
        <v>0</v>
      </c>
      <c r="BV49" s="715">
        <v>0</v>
      </c>
      <c r="BW49" s="715">
        <v>0</v>
      </c>
      <c r="BX49" s="715">
        <v>0</v>
      </c>
      <c r="BY49" s="715">
        <v>0</v>
      </c>
      <c r="BZ49" s="715">
        <v>0</v>
      </c>
      <c r="CA49" s="715">
        <v>0</v>
      </c>
      <c r="CB49" s="715">
        <v>0</v>
      </c>
      <c r="CC49" s="716">
        <f t="shared" si="13"/>
        <v>0</v>
      </c>
      <c r="CD49" s="716">
        <f t="shared" si="13"/>
        <v>0</v>
      </c>
      <c r="CG49" s="78">
        <v>40</v>
      </c>
    </row>
    <row r="50" spans="1:86">
      <c r="A50" s="717"/>
      <c r="B50" s="13" t="s">
        <v>1187</v>
      </c>
      <c r="C50" s="715">
        <v>0</v>
      </c>
      <c r="D50" s="715">
        <v>0</v>
      </c>
      <c r="E50" s="715">
        <v>0</v>
      </c>
      <c r="F50" s="715">
        <v>0</v>
      </c>
      <c r="G50" s="715">
        <v>0</v>
      </c>
      <c r="H50" s="715">
        <v>0</v>
      </c>
      <c r="I50" s="715">
        <v>0</v>
      </c>
      <c r="J50" s="715">
        <v>0</v>
      </c>
      <c r="K50" s="715">
        <v>0</v>
      </c>
      <c r="L50" s="715">
        <v>0</v>
      </c>
      <c r="M50" s="715">
        <v>0</v>
      </c>
      <c r="N50" s="715">
        <v>0</v>
      </c>
      <c r="O50" s="715">
        <v>0</v>
      </c>
      <c r="P50" s="715">
        <v>0</v>
      </c>
      <c r="Q50" s="715">
        <v>0</v>
      </c>
      <c r="R50" s="715">
        <v>0</v>
      </c>
      <c r="S50" s="715">
        <v>0</v>
      </c>
      <c r="T50" s="715">
        <v>0</v>
      </c>
      <c r="U50" s="715">
        <v>0</v>
      </c>
      <c r="V50" s="715">
        <v>0</v>
      </c>
      <c r="W50" s="715">
        <v>0</v>
      </c>
      <c r="X50" s="715">
        <v>0</v>
      </c>
      <c r="Y50" s="715">
        <v>0</v>
      </c>
      <c r="Z50" s="715">
        <v>0</v>
      </c>
      <c r="AA50" s="715">
        <v>0</v>
      </c>
      <c r="AB50" s="715">
        <v>0</v>
      </c>
      <c r="AC50" s="715">
        <v>0</v>
      </c>
      <c r="AD50" s="715">
        <v>0</v>
      </c>
      <c r="AE50" s="715">
        <v>0</v>
      </c>
      <c r="AF50" s="715">
        <v>0</v>
      </c>
      <c r="AG50" s="715">
        <v>0</v>
      </c>
      <c r="AH50" s="715">
        <v>0</v>
      </c>
      <c r="AI50" s="715">
        <v>0</v>
      </c>
      <c r="AJ50" s="715">
        <v>0</v>
      </c>
      <c r="AK50" s="715">
        <v>0</v>
      </c>
      <c r="AL50" s="715">
        <v>0</v>
      </c>
      <c r="AM50" s="715">
        <v>0</v>
      </c>
      <c r="AN50" s="715">
        <v>0</v>
      </c>
      <c r="AO50" s="715">
        <v>0</v>
      </c>
      <c r="AP50" s="715">
        <v>0</v>
      </c>
      <c r="AQ50" s="715">
        <v>0</v>
      </c>
      <c r="AR50" s="715">
        <v>0</v>
      </c>
      <c r="AS50" s="715">
        <v>0</v>
      </c>
      <c r="AT50" s="715">
        <v>0</v>
      </c>
      <c r="AU50" s="715">
        <v>0</v>
      </c>
      <c r="AV50" s="715">
        <v>0</v>
      </c>
      <c r="AW50" s="715">
        <v>0</v>
      </c>
      <c r="AX50" s="715">
        <v>0</v>
      </c>
      <c r="AY50" s="715">
        <v>0</v>
      </c>
      <c r="AZ50" s="715">
        <v>0</v>
      </c>
      <c r="BA50" s="715">
        <v>0</v>
      </c>
      <c r="BB50" s="715">
        <v>0</v>
      </c>
      <c r="BC50" s="715">
        <v>0</v>
      </c>
      <c r="BD50" s="715">
        <v>0</v>
      </c>
      <c r="BE50" s="715">
        <v>0</v>
      </c>
      <c r="BF50" s="715">
        <v>0</v>
      </c>
      <c r="BG50" s="715">
        <v>0</v>
      </c>
      <c r="BH50" s="715">
        <v>0</v>
      </c>
      <c r="BI50" s="715">
        <v>0</v>
      </c>
      <c r="BJ50" s="715">
        <v>0</v>
      </c>
      <c r="BK50" s="715">
        <v>0</v>
      </c>
      <c r="BL50" s="715">
        <v>0</v>
      </c>
      <c r="BM50" s="715">
        <v>0</v>
      </c>
      <c r="BN50" s="715">
        <v>0</v>
      </c>
      <c r="BO50" s="715">
        <v>0</v>
      </c>
      <c r="BP50" s="715">
        <v>0</v>
      </c>
      <c r="BQ50" s="715">
        <v>0</v>
      </c>
      <c r="BR50" s="715">
        <v>0</v>
      </c>
      <c r="BS50" s="715">
        <v>0</v>
      </c>
      <c r="BT50" s="715">
        <v>0</v>
      </c>
      <c r="BU50" s="715">
        <v>0</v>
      </c>
      <c r="BV50" s="715">
        <v>0</v>
      </c>
      <c r="BW50" s="715">
        <v>0</v>
      </c>
      <c r="BX50" s="715">
        <v>0</v>
      </c>
      <c r="BY50" s="715">
        <v>0</v>
      </c>
      <c r="BZ50" s="715">
        <v>0</v>
      </c>
      <c r="CA50" s="715">
        <v>0</v>
      </c>
      <c r="CB50" s="715">
        <v>0</v>
      </c>
      <c r="CC50" s="716">
        <f t="shared" si="13"/>
        <v>0</v>
      </c>
      <c r="CD50" s="716">
        <f t="shared" si="13"/>
        <v>0</v>
      </c>
      <c r="CG50" s="78">
        <v>41</v>
      </c>
    </row>
    <row r="51" spans="1:86">
      <c r="A51" s="717"/>
      <c r="B51" s="13" t="s">
        <v>5</v>
      </c>
      <c r="C51" s="715">
        <v>0</v>
      </c>
      <c r="D51" s="715">
        <v>0</v>
      </c>
      <c r="E51" s="715">
        <v>0</v>
      </c>
      <c r="F51" s="715">
        <v>0</v>
      </c>
      <c r="G51" s="715">
        <v>0</v>
      </c>
      <c r="H51" s="715">
        <v>0</v>
      </c>
      <c r="I51" s="715">
        <v>0</v>
      </c>
      <c r="J51" s="715">
        <v>0</v>
      </c>
      <c r="K51" s="715">
        <v>0</v>
      </c>
      <c r="L51" s="715">
        <v>0</v>
      </c>
      <c r="M51" s="715">
        <v>0</v>
      </c>
      <c r="N51" s="715">
        <v>0</v>
      </c>
      <c r="O51" s="715">
        <v>0</v>
      </c>
      <c r="P51" s="715">
        <v>0</v>
      </c>
      <c r="Q51" s="715">
        <v>0</v>
      </c>
      <c r="R51" s="715">
        <v>0</v>
      </c>
      <c r="S51" s="715">
        <v>0</v>
      </c>
      <c r="T51" s="715">
        <v>0</v>
      </c>
      <c r="U51" s="715">
        <v>0</v>
      </c>
      <c r="V51" s="715">
        <v>0</v>
      </c>
      <c r="W51" s="715">
        <v>0</v>
      </c>
      <c r="X51" s="715">
        <v>0</v>
      </c>
      <c r="Y51" s="715">
        <v>0</v>
      </c>
      <c r="Z51" s="715">
        <v>0</v>
      </c>
      <c r="AA51" s="715">
        <v>0</v>
      </c>
      <c r="AB51" s="715">
        <v>0</v>
      </c>
      <c r="AC51" s="715">
        <v>0</v>
      </c>
      <c r="AD51" s="715">
        <v>0</v>
      </c>
      <c r="AE51" s="715">
        <v>0</v>
      </c>
      <c r="AF51" s="715">
        <v>0</v>
      </c>
      <c r="AG51" s="715">
        <v>0</v>
      </c>
      <c r="AH51" s="715">
        <v>0</v>
      </c>
      <c r="AI51" s="715">
        <v>0</v>
      </c>
      <c r="AJ51" s="715">
        <v>0</v>
      </c>
      <c r="AK51" s="715">
        <v>0</v>
      </c>
      <c r="AL51" s="715">
        <v>0</v>
      </c>
      <c r="AM51" s="715">
        <v>0</v>
      </c>
      <c r="AN51" s="715">
        <v>0</v>
      </c>
      <c r="AO51" s="715">
        <v>0</v>
      </c>
      <c r="AP51" s="715">
        <v>0</v>
      </c>
      <c r="AQ51" s="715">
        <v>0</v>
      </c>
      <c r="AR51" s="715">
        <v>0</v>
      </c>
      <c r="AS51" s="715">
        <v>0</v>
      </c>
      <c r="AT51" s="715">
        <v>0</v>
      </c>
      <c r="AU51" s="715">
        <v>0</v>
      </c>
      <c r="AV51" s="715">
        <v>0</v>
      </c>
      <c r="AW51" s="715">
        <v>0</v>
      </c>
      <c r="AX51" s="715">
        <v>0</v>
      </c>
      <c r="AY51" s="715">
        <v>0</v>
      </c>
      <c r="AZ51" s="715">
        <v>0</v>
      </c>
      <c r="BA51" s="715">
        <v>0</v>
      </c>
      <c r="BB51" s="715">
        <v>0</v>
      </c>
      <c r="BC51" s="715">
        <v>0</v>
      </c>
      <c r="BD51" s="715">
        <v>0</v>
      </c>
      <c r="BE51" s="715">
        <v>0</v>
      </c>
      <c r="BF51" s="715">
        <v>0</v>
      </c>
      <c r="BG51" s="715">
        <v>0</v>
      </c>
      <c r="BH51" s="715">
        <v>0</v>
      </c>
      <c r="BI51" s="715">
        <v>0</v>
      </c>
      <c r="BJ51" s="715">
        <v>0</v>
      </c>
      <c r="BK51" s="715">
        <v>0</v>
      </c>
      <c r="BL51" s="715">
        <v>0</v>
      </c>
      <c r="BM51" s="715">
        <v>0</v>
      </c>
      <c r="BN51" s="715">
        <v>0</v>
      </c>
      <c r="BO51" s="715">
        <v>0</v>
      </c>
      <c r="BP51" s="715">
        <v>0</v>
      </c>
      <c r="BQ51" s="715">
        <v>0</v>
      </c>
      <c r="BR51" s="715">
        <v>0</v>
      </c>
      <c r="BS51" s="715">
        <v>0</v>
      </c>
      <c r="BT51" s="715">
        <v>0</v>
      </c>
      <c r="BU51" s="715">
        <v>0</v>
      </c>
      <c r="BV51" s="715">
        <v>0</v>
      </c>
      <c r="BW51" s="715">
        <v>0</v>
      </c>
      <c r="BX51" s="715">
        <v>0</v>
      </c>
      <c r="BY51" s="715">
        <v>0</v>
      </c>
      <c r="BZ51" s="715">
        <v>0</v>
      </c>
      <c r="CA51" s="715">
        <v>0</v>
      </c>
      <c r="CB51" s="715">
        <v>0</v>
      </c>
      <c r="CC51" s="716">
        <f t="shared" si="13"/>
        <v>0</v>
      </c>
      <c r="CD51" s="716">
        <f t="shared" si="13"/>
        <v>0</v>
      </c>
      <c r="CG51" s="78">
        <v>42</v>
      </c>
    </row>
    <row r="52" spans="1:86">
      <c r="A52" s="717"/>
      <c r="B52" s="13" t="s">
        <v>9</v>
      </c>
      <c r="C52" s="715">
        <v>0</v>
      </c>
      <c r="D52" s="715">
        <v>0</v>
      </c>
      <c r="E52" s="715">
        <v>0</v>
      </c>
      <c r="F52" s="715">
        <v>0</v>
      </c>
      <c r="G52" s="715">
        <v>0</v>
      </c>
      <c r="H52" s="715">
        <v>0</v>
      </c>
      <c r="I52" s="715">
        <v>0</v>
      </c>
      <c r="J52" s="715">
        <v>0</v>
      </c>
      <c r="K52" s="715">
        <v>0</v>
      </c>
      <c r="L52" s="715">
        <v>0</v>
      </c>
      <c r="M52" s="715">
        <v>0</v>
      </c>
      <c r="N52" s="715">
        <v>0</v>
      </c>
      <c r="O52" s="715">
        <v>0</v>
      </c>
      <c r="P52" s="715">
        <v>0</v>
      </c>
      <c r="Q52" s="715">
        <v>0</v>
      </c>
      <c r="R52" s="715">
        <v>0</v>
      </c>
      <c r="S52" s="715">
        <v>0</v>
      </c>
      <c r="T52" s="715">
        <v>0</v>
      </c>
      <c r="U52" s="715">
        <v>0</v>
      </c>
      <c r="V52" s="715">
        <v>0</v>
      </c>
      <c r="W52" s="715">
        <v>0</v>
      </c>
      <c r="X52" s="715">
        <v>0</v>
      </c>
      <c r="Y52" s="715">
        <v>0</v>
      </c>
      <c r="Z52" s="715">
        <v>0</v>
      </c>
      <c r="AA52" s="715">
        <v>0</v>
      </c>
      <c r="AB52" s="715">
        <v>0</v>
      </c>
      <c r="AC52" s="715">
        <v>0</v>
      </c>
      <c r="AD52" s="715">
        <v>0</v>
      </c>
      <c r="AE52" s="715">
        <v>0</v>
      </c>
      <c r="AF52" s="715">
        <v>0</v>
      </c>
      <c r="AG52" s="715">
        <v>0</v>
      </c>
      <c r="AH52" s="715">
        <v>0</v>
      </c>
      <c r="AI52" s="715">
        <v>0</v>
      </c>
      <c r="AJ52" s="715">
        <v>0</v>
      </c>
      <c r="AK52" s="715">
        <v>0</v>
      </c>
      <c r="AL52" s="715">
        <v>0</v>
      </c>
      <c r="AM52" s="715">
        <v>0</v>
      </c>
      <c r="AN52" s="715">
        <v>0</v>
      </c>
      <c r="AO52" s="715">
        <v>0</v>
      </c>
      <c r="AP52" s="715">
        <v>0</v>
      </c>
      <c r="AQ52" s="715">
        <v>0</v>
      </c>
      <c r="AR52" s="715">
        <v>0</v>
      </c>
      <c r="AS52" s="715">
        <v>0</v>
      </c>
      <c r="AT52" s="715">
        <v>0</v>
      </c>
      <c r="AU52" s="715">
        <v>0</v>
      </c>
      <c r="AV52" s="715">
        <v>0</v>
      </c>
      <c r="AW52" s="715">
        <v>0</v>
      </c>
      <c r="AX52" s="715">
        <v>0</v>
      </c>
      <c r="AY52" s="715">
        <v>0</v>
      </c>
      <c r="AZ52" s="715">
        <v>0</v>
      </c>
      <c r="BA52" s="715">
        <v>0</v>
      </c>
      <c r="BB52" s="715">
        <v>0</v>
      </c>
      <c r="BC52" s="715">
        <v>0</v>
      </c>
      <c r="BD52" s="715">
        <v>0</v>
      </c>
      <c r="BE52" s="715">
        <v>0</v>
      </c>
      <c r="BF52" s="715">
        <v>0</v>
      </c>
      <c r="BG52" s="715">
        <v>0</v>
      </c>
      <c r="BH52" s="715">
        <v>0</v>
      </c>
      <c r="BI52" s="715">
        <v>0</v>
      </c>
      <c r="BJ52" s="715">
        <v>0</v>
      </c>
      <c r="BK52" s="715">
        <v>0</v>
      </c>
      <c r="BL52" s="715">
        <v>0</v>
      </c>
      <c r="BM52" s="715">
        <v>0</v>
      </c>
      <c r="BN52" s="715">
        <v>0</v>
      </c>
      <c r="BO52" s="715">
        <v>0</v>
      </c>
      <c r="BP52" s="715">
        <v>0</v>
      </c>
      <c r="BQ52" s="715">
        <v>0</v>
      </c>
      <c r="BR52" s="715">
        <v>0</v>
      </c>
      <c r="BS52" s="715">
        <v>0</v>
      </c>
      <c r="BT52" s="715">
        <v>0</v>
      </c>
      <c r="BU52" s="715">
        <v>0</v>
      </c>
      <c r="BV52" s="715">
        <v>0</v>
      </c>
      <c r="BW52" s="715">
        <v>0</v>
      </c>
      <c r="BX52" s="715">
        <v>0</v>
      </c>
      <c r="BY52" s="715">
        <v>0</v>
      </c>
      <c r="BZ52" s="715">
        <v>0</v>
      </c>
      <c r="CA52" s="715">
        <v>0</v>
      </c>
      <c r="CB52" s="715">
        <v>0</v>
      </c>
      <c r="CC52" s="716">
        <f t="shared" si="13"/>
        <v>0</v>
      </c>
      <c r="CD52" s="716">
        <f t="shared" si="13"/>
        <v>0</v>
      </c>
      <c r="CG52" s="78">
        <v>43</v>
      </c>
    </row>
    <row r="53" spans="1:86">
      <c r="A53" s="717"/>
      <c r="B53" s="718" t="s">
        <v>1188</v>
      </c>
      <c r="C53" s="715">
        <v>0</v>
      </c>
      <c r="D53" s="715">
        <v>0</v>
      </c>
      <c r="E53" s="715">
        <v>0</v>
      </c>
      <c r="F53" s="715">
        <v>0</v>
      </c>
      <c r="G53" s="715">
        <v>0</v>
      </c>
      <c r="H53" s="715">
        <v>0</v>
      </c>
      <c r="I53" s="715">
        <v>0</v>
      </c>
      <c r="J53" s="715">
        <v>0</v>
      </c>
      <c r="K53" s="715">
        <v>0</v>
      </c>
      <c r="L53" s="715">
        <v>0</v>
      </c>
      <c r="M53" s="715">
        <v>0</v>
      </c>
      <c r="N53" s="715">
        <v>0</v>
      </c>
      <c r="O53" s="715">
        <v>0</v>
      </c>
      <c r="P53" s="715">
        <v>0</v>
      </c>
      <c r="Q53" s="715">
        <v>0</v>
      </c>
      <c r="R53" s="715">
        <v>0</v>
      </c>
      <c r="S53" s="715">
        <v>0</v>
      </c>
      <c r="T53" s="715">
        <v>0</v>
      </c>
      <c r="U53" s="715">
        <v>0</v>
      </c>
      <c r="V53" s="715">
        <v>0</v>
      </c>
      <c r="W53" s="715">
        <v>0</v>
      </c>
      <c r="X53" s="715">
        <v>0</v>
      </c>
      <c r="Y53" s="715">
        <v>0</v>
      </c>
      <c r="Z53" s="715">
        <v>0</v>
      </c>
      <c r="AA53" s="715">
        <v>0</v>
      </c>
      <c r="AB53" s="715">
        <v>0</v>
      </c>
      <c r="AC53" s="715">
        <v>0</v>
      </c>
      <c r="AD53" s="715">
        <v>0</v>
      </c>
      <c r="AE53" s="715">
        <v>0</v>
      </c>
      <c r="AF53" s="715">
        <v>0</v>
      </c>
      <c r="AG53" s="715">
        <v>0</v>
      </c>
      <c r="AH53" s="715">
        <v>0</v>
      </c>
      <c r="AI53" s="715">
        <v>0</v>
      </c>
      <c r="AJ53" s="715">
        <v>0</v>
      </c>
      <c r="AK53" s="715">
        <v>0</v>
      </c>
      <c r="AL53" s="715">
        <v>0</v>
      </c>
      <c r="AM53" s="715">
        <v>0</v>
      </c>
      <c r="AN53" s="715">
        <v>0</v>
      </c>
      <c r="AO53" s="715">
        <v>0</v>
      </c>
      <c r="AP53" s="715">
        <v>0</v>
      </c>
      <c r="AQ53" s="715">
        <v>0</v>
      </c>
      <c r="AR53" s="715">
        <v>0</v>
      </c>
      <c r="AS53" s="715">
        <v>0</v>
      </c>
      <c r="AT53" s="715">
        <v>0</v>
      </c>
      <c r="AU53" s="715">
        <v>0</v>
      </c>
      <c r="AV53" s="715">
        <v>0</v>
      </c>
      <c r="AW53" s="715">
        <v>0</v>
      </c>
      <c r="AX53" s="715">
        <v>0</v>
      </c>
      <c r="AY53" s="715">
        <v>0</v>
      </c>
      <c r="AZ53" s="715">
        <v>0</v>
      </c>
      <c r="BA53" s="715">
        <v>0</v>
      </c>
      <c r="BB53" s="715">
        <v>0</v>
      </c>
      <c r="BC53" s="715">
        <v>0</v>
      </c>
      <c r="BD53" s="715">
        <v>0</v>
      </c>
      <c r="BE53" s="715">
        <v>0</v>
      </c>
      <c r="BF53" s="715">
        <v>0</v>
      </c>
      <c r="BG53" s="715">
        <v>0</v>
      </c>
      <c r="BH53" s="715">
        <v>0</v>
      </c>
      <c r="BI53" s="715">
        <v>0</v>
      </c>
      <c r="BJ53" s="715">
        <v>0</v>
      </c>
      <c r="BK53" s="715">
        <v>0</v>
      </c>
      <c r="BL53" s="715">
        <v>0</v>
      </c>
      <c r="BM53" s="715">
        <v>0</v>
      </c>
      <c r="BN53" s="715">
        <v>0</v>
      </c>
      <c r="BO53" s="715">
        <v>0</v>
      </c>
      <c r="BP53" s="715">
        <v>0</v>
      </c>
      <c r="BQ53" s="715">
        <v>0</v>
      </c>
      <c r="BR53" s="715">
        <v>0</v>
      </c>
      <c r="BS53" s="715">
        <v>0</v>
      </c>
      <c r="BT53" s="715">
        <v>0</v>
      </c>
      <c r="BU53" s="715">
        <v>0</v>
      </c>
      <c r="BV53" s="715">
        <v>0</v>
      </c>
      <c r="BW53" s="715">
        <v>0</v>
      </c>
      <c r="BX53" s="715">
        <v>0</v>
      </c>
      <c r="BY53" s="715">
        <v>0</v>
      </c>
      <c r="BZ53" s="715">
        <v>0</v>
      </c>
      <c r="CA53" s="715">
        <v>0</v>
      </c>
      <c r="CB53" s="715">
        <v>0</v>
      </c>
      <c r="CC53" s="716">
        <f t="shared" si="13"/>
        <v>0</v>
      </c>
      <c r="CD53" s="716">
        <f t="shared" si="13"/>
        <v>0</v>
      </c>
      <c r="CG53" s="78">
        <v>44</v>
      </c>
      <c r="CH53" s="71"/>
    </row>
    <row r="54" spans="1:86">
      <c r="A54" s="719"/>
      <c r="B54" s="712" t="s">
        <v>1191</v>
      </c>
      <c r="C54" s="713">
        <f>C43+C32+C21+C10</f>
        <v>0</v>
      </c>
      <c r="D54" s="713">
        <f t="shared" ref="D54:BO54" si="14">D43+D32+D21+D10</f>
        <v>0</v>
      </c>
      <c r="E54" s="713">
        <f t="shared" si="14"/>
        <v>0</v>
      </c>
      <c r="F54" s="713">
        <f t="shared" si="14"/>
        <v>0</v>
      </c>
      <c r="G54" s="713">
        <f t="shared" si="14"/>
        <v>0</v>
      </c>
      <c r="H54" s="713">
        <f t="shared" si="14"/>
        <v>0</v>
      </c>
      <c r="I54" s="713">
        <f t="shared" si="14"/>
        <v>0</v>
      </c>
      <c r="J54" s="713">
        <f t="shared" si="14"/>
        <v>0</v>
      </c>
      <c r="K54" s="713">
        <f t="shared" si="14"/>
        <v>0</v>
      </c>
      <c r="L54" s="713">
        <f t="shared" si="14"/>
        <v>0</v>
      </c>
      <c r="M54" s="713">
        <f t="shared" si="14"/>
        <v>0</v>
      </c>
      <c r="N54" s="713">
        <f t="shared" si="14"/>
        <v>0</v>
      </c>
      <c r="O54" s="713">
        <f t="shared" si="14"/>
        <v>0</v>
      </c>
      <c r="P54" s="713">
        <f t="shared" si="14"/>
        <v>0</v>
      </c>
      <c r="Q54" s="713">
        <f t="shared" si="14"/>
        <v>0</v>
      </c>
      <c r="R54" s="713">
        <f t="shared" si="14"/>
        <v>0</v>
      </c>
      <c r="S54" s="713">
        <f t="shared" si="14"/>
        <v>0</v>
      </c>
      <c r="T54" s="713">
        <f t="shared" si="14"/>
        <v>0</v>
      </c>
      <c r="U54" s="713">
        <f t="shared" si="14"/>
        <v>0</v>
      </c>
      <c r="V54" s="713">
        <f t="shared" si="14"/>
        <v>0</v>
      </c>
      <c r="W54" s="713">
        <f t="shared" si="14"/>
        <v>0</v>
      </c>
      <c r="X54" s="713">
        <f t="shared" si="14"/>
        <v>0</v>
      </c>
      <c r="Y54" s="713">
        <f t="shared" si="14"/>
        <v>0</v>
      </c>
      <c r="Z54" s="713">
        <f t="shared" si="14"/>
        <v>0</v>
      </c>
      <c r="AA54" s="713">
        <f t="shared" si="14"/>
        <v>0</v>
      </c>
      <c r="AB54" s="713">
        <f t="shared" si="14"/>
        <v>0</v>
      </c>
      <c r="AC54" s="713">
        <f t="shared" si="14"/>
        <v>0</v>
      </c>
      <c r="AD54" s="713">
        <f t="shared" si="14"/>
        <v>0</v>
      </c>
      <c r="AE54" s="713">
        <f t="shared" si="14"/>
        <v>0</v>
      </c>
      <c r="AF54" s="713">
        <f t="shared" si="14"/>
        <v>0</v>
      </c>
      <c r="AG54" s="713">
        <f t="shared" si="14"/>
        <v>0</v>
      </c>
      <c r="AH54" s="713">
        <f t="shared" si="14"/>
        <v>0</v>
      </c>
      <c r="AI54" s="713">
        <f t="shared" si="14"/>
        <v>0</v>
      </c>
      <c r="AJ54" s="713">
        <f t="shared" si="14"/>
        <v>0</v>
      </c>
      <c r="AK54" s="713">
        <f t="shared" si="14"/>
        <v>0</v>
      </c>
      <c r="AL54" s="713">
        <f t="shared" si="14"/>
        <v>0</v>
      </c>
      <c r="AM54" s="713">
        <f t="shared" si="14"/>
        <v>0</v>
      </c>
      <c r="AN54" s="713">
        <f t="shared" si="14"/>
        <v>0</v>
      </c>
      <c r="AO54" s="713">
        <f t="shared" si="14"/>
        <v>0</v>
      </c>
      <c r="AP54" s="713">
        <f t="shared" si="14"/>
        <v>0</v>
      </c>
      <c r="AQ54" s="713">
        <f t="shared" si="14"/>
        <v>0</v>
      </c>
      <c r="AR54" s="713">
        <f t="shared" si="14"/>
        <v>0</v>
      </c>
      <c r="AS54" s="713">
        <f t="shared" si="14"/>
        <v>0</v>
      </c>
      <c r="AT54" s="713">
        <f t="shared" si="14"/>
        <v>0</v>
      </c>
      <c r="AU54" s="713">
        <f t="shared" si="14"/>
        <v>0</v>
      </c>
      <c r="AV54" s="713">
        <f t="shared" si="14"/>
        <v>0</v>
      </c>
      <c r="AW54" s="713">
        <f t="shared" si="14"/>
        <v>0</v>
      </c>
      <c r="AX54" s="713">
        <f t="shared" si="14"/>
        <v>0</v>
      </c>
      <c r="AY54" s="713">
        <f t="shared" si="14"/>
        <v>0</v>
      </c>
      <c r="AZ54" s="713">
        <f t="shared" si="14"/>
        <v>0</v>
      </c>
      <c r="BA54" s="713">
        <f t="shared" si="14"/>
        <v>0</v>
      </c>
      <c r="BB54" s="713">
        <f t="shared" si="14"/>
        <v>0</v>
      </c>
      <c r="BC54" s="713">
        <f t="shared" si="14"/>
        <v>0</v>
      </c>
      <c r="BD54" s="713">
        <f t="shared" si="14"/>
        <v>0</v>
      </c>
      <c r="BE54" s="713">
        <f t="shared" si="14"/>
        <v>0</v>
      </c>
      <c r="BF54" s="713">
        <f t="shared" si="14"/>
        <v>0</v>
      </c>
      <c r="BG54" s="713">
        <f t="shared" si="14"/>
        <v>0</v>
      </c>
      <c r="BH54" s="713">
        <f t="shared" si="14"/>
        <v>0</v>
      </c>
      <c r="BI54" s="713">
        <f t="shared" si="14"/>
        <v>0</v>
      </c>
      <c r="BJ54" s="713">
        <f t="shared" si="14"/>
        <v>0</v>
      </c>
      <c r="BK54" s="713">
        <f t="shared" si="14"/>
        <v>0</v>
      </c>
      <c r="BL54" s="713">
        <f t="shared" si="14"/>
        <v>0</v>
      </c>
      <c r="BM54" s="713">
        <f t="shared" si="14"/>
        <v>0</v>
      </c>
      <c r="BN54" s="713">
        <f t="shared" si="14"/>
        <v>0</v>
      </c>
      <c r="BO54" s="713">
        <f t="shared" si="14"/>
        <v>0</v>
      </c>
      <c r="BP54" s="713">
        <f t="shared" ref="BP54:CD54" si="15">BP43+BP32+BP21+BP10</f>
        <v>0</v>
      </c>
      <c r="BQ54" s="713">
        <f t="shared" si="15"/>
        <v>0</v>
      </c>
      <c r="BR54" s="713">
        <f t="shared" si="15"/>
        <v>0</v>
      </c>
      <c r="BS54" s="713">
        <f t="shared" si="15"/>
        <v>0</v>
      </c>
      <c r="BT54" s="713">
        <f t="shared" si="15"/>
        <v>0</v>
      </c>
      <c r="BU54" s="713">
        <f t="shared" si="15"/>
        <v>0</v>
      </c>
      <c r="BV54" s="713">
        <f t="shared" si="15"/>
        <v>0</v>
      </c>
      <c r="BW54" s="713">
        <f t="shared" si="15"/>
        <v>0</v>
      </c>
      <c r="BX54" s="713">
        <f t="shared" si="15"/>
        <v>0</v>
      </c>
      <c r="BY54" s="713">
        <f t="shared" si="15"/>
        <v>0</v>
      </c>
      <c r="BZ54" s="713">
        <f t="shared" si="15"/>
        <v>0</v>
      </c>
      <c r="CA54" s="713">
        <f t="shared" si="15"/>
        <v>0</v>
      </c>
      <c r="CB54" s="713">
        <f t="shared" si="15"/>
        <v>0</v>
      </c>
      <c r="CC54" s="713">
        <f t="shared" si="15"/>
        <v>0</v>
      </c>
      <c r="CD54" s="713">
        <f t="shared" si="15"/>
        <v>0</v>
      </c>
      <c r="CG54" s="78">
        <v>45</v>
      </c>
    </row>
    <row r="55" spans="1:86">
      <c r="A55" s="711" t="s">
        <v>55</v>
      </c>
      <c r="B55" s="712" t="s">
        <v>1185</v>
      </c>
      <c r="C55" s="713">
        <f>SUM(C56:C65)</f>
        <v>0</v>
      </c>
      <c r="D55" s="713">
        <f t="shared" ref="D55:BO55" si="16">SUM(D56:D65)</f>
        <v>0</v>
      </c>
      <c r="E55" s="713">
        <f t="shared" si="16"/>
        <v>0</v>
      </c>
      <c r="F55" s="713">
        <f t="shared" si="16"/>
        <v>0</v>
      </c>
      <c r="G55" s="713">
        <f t="shared" si="16"/>
        <v>0</v>
      </c>
      <c r="H55" s="713">
        <f t="shared" si="16"/>
        <v>0</v>
      </c>
      <c r="I55" s="713">
        <f t="shared" si="16"/>
        <v>0</v>
      </c>
      <c r="J55" s="713">
        <f t="shared" si="16"/>
        <v>0</v>
      </c>
      <c r="K55" s="713">
        <f t="shared" si="16"/>
        <v>0</v>
      </c>
      <c r="L55" s="713">
        <f t="shared" si="16"/>
        <v>0</v>
      </c>
      <c r="M55" s="713">
        <f t="shared" si="16"/>
        <v>0</v>
      </c>
      <c r="N55" s="713">
        <f t="shared" si="16"/>
        <v>0</v>
      </c>
      <c r="O55" s="713">
        <f t="shared" si="16"/>
        <v>0</v>
      </c>
      <c r="P55" s="713">
        <f t="shared" si="16"/>
        <v>0</v>
      </c>
      <c r="Q55" s="713">
        <f t="shared" si="16"/>
        <v>0</v>
      </c>
      <c r="R55" s="713">
        <f t="shared" si="16"/>
        <v>0</v>
      </c>
      <c r="S55" s="713">
        <f t="shared" si="16"/>
        <v>0</v>
      </c>
      <c r="T55" s="713">
        <f t="shared" si="16"/>
        <v>0</v>
      </c>
      <c r="U55" s="713">
        <f t="shared" si="16"/>
        <v>0</v>
      </c>
      <c r="V55" s="713">
        <f t="shared" si="16"/>
        <v>0</v>
      </c>
      <c r="W55" s="713">
        <f t="shared" si="16"/>
        <v>0</v>
      </c>
      <c r="X55" s="713">
        <f t="shared" si="16"/>
        <v>0</v>
      </c>
      <c r="Y55" s="713">
        <f t="shared" si="16"/>
        <v>0</v>
      </c>
      <c r="Z55" s="713">
        <f t="shared" si="16"/>
        <v>0</v>
      </c>
      <c r="AA55" s="713">
        <f t="shared" si="16"/>
        <v>0</v>
      </c>
      <c r="AB55" s="713">
        <f t="shared" si="16"/>
        <v>0</v>
      </c>
      <c r="AC55" s="713">
        <f t="shared" si="16"/>
        <v>0</v>
      </c>
      <c r="AD55" s="713">
        <f t="shared" si="16"/>
        <v>0</v>
      </c>
      <c r="AE55" s="713">
        <f t="shared" si="16"/>
        <v>0</v>
      </c>
      <c r="AF55" s="713">
        <f t="shared" si="16"/>
        <v>0</v>
      </c>
      <c r="AG55" s="713">
        <f t="shared" si="16"/>
        <v>0</v>
      </c>
      <c r="AH55" s="713">
        <f t="shared" si="16"/>
        <v>0</v>
      </c>
      <c r="AI55" s="713">
        <f t="shared" si="16"/>
        <v>0</v>
      </c>
      <c r="AJ55" s="713">
        <f t="shared" si="16"/>
        <v>0</v>
      </c>
      <c r="AK55" s="713">
        <f t="shared" si="16"/>
        <v>0</v>
      </c>
      <c r="AL55" s="713">
        <f t="shared" si="16"/>
        <v>0</v>
      </c>
      <c r="AM55" s="713">
        <f t="shared" si="16"/>
        <v>0</v>
      </c>
      <c r="AN55" s="713">
        <f t="shared" si="16"/>
        <v>0</v>
      </c>
      <c r="AO55" s="713">
        <f t="shared" si="16"/>
        <v>0</v>
      </c>
      <c r="AP55" s="713">
        <f t="shared" si="16"/>
        <v>0</v>
      </c>
      <c r="AQ55" s="713">
        <f t="shared" si="16"/>
        <v>0</v>
      </c>
      <c r="AR55" s="713">
        <f t="shared" si="16"/>
        <v>0</v>
      </c>
      <c r="AS55" s="713">
        <f t="shared" si="16"/>
        <v>0</v>
      </c>
      <c r="AT55" s="713">
        <f t="shared" si="16"/>
        <v>0</v>
      </c>
      <c r="AU55" s="713">
        <f t="shared" si="16"/>
        <v>0</v>
      </c>
      <c r="AV55" s="713">
        <f t="shared" si="16"/>
        <v>0</v>
      </c>
      <c r="AW55" s="713">
        <f t="shared" si="16"/>
        <v>0</v>
      </c>
      <c r="AX55" s="713">
        <f t="shared" si="16"/>
        <v>0</v>
      </c>
      <c r="AY55" s="713">
        <f t="shared" si="16"/>
        <v>0</v>
      </c>
      <c r="AZ55" s="713">
        <f t="shared" si="16"/>
        <v>0</v>
      </c>
      <c r="BA55" s="713">
        <f t="shared" si="16"/>
        <v>0</v>
      </c>
      <c r="BB55" s="713">
        <f t="shared" si="16"/>
        <v>0</v>
      </c>
      <c r="BC55" s="713">
        <f t="shared" si="16"/>
        <v>0</v>
      </c>
      <c r="BD55" s="713">
        <f t="shared" si="16"/>
        <v>0</v>
      </c>
      <c r="BE55" s="713">
        <f t="shared" si="16"/>
        <v>0</v>
      </c>
      <c r="BF55" s="713">
        <f t="shared" si="16"/>
        <v>0</v>
      </c>
      <c r="BG55" s="713">
        <f t="shared" si="16"/>
        <v>0</v>
      </c>
      <c r="BH55" s="713">
        <f t="shared" si="16"/>
        <v>0</v>
      </c>
      <c r="BI55" s="713">
        <f t="shared" si="16"/>
        <v>0</v>
      </c>
      <c r="BJ55" s="713">
        <f t="shared" si="16"/>
        <v>0</v>
      </c>
      <c r="BK55" s="713">
        <f t="shared" si="16"/>
        <v>0</v>
      </c>
      <c r="BL55" s="713">
        <f t="shared" si="16"/>
        <v>0</v>
      </c>
      <c r="BM55" s="713">
        <f t="shared" si="16"/>
        <v>0</v>
      </c>
      <c r="BN55" s="713">
        <f t="shared" si="16"/>
        <v>0</v>
      </c>
      <c r="BO55" s="713">
        <f t="shared" si="16"/>
        <v>0</v>
      </c>
      <c r="BP55" s="713">
        <f t="shared" ref="BP55:CA55" si="17">SUM(BP56:BP65)</f>
        <v>0</v>
      </c>
      <c r="BQ55" s="713">
        <f t="shared" si="17"/>
        <v>0</v>
      </c>
      <c r="BR55" s="713">
        <f t="shared" si="17"/>
        <v>0</v>
      </c>
      <c r="BS55" s="713">
        <f t="shared" si="17"/>
        <v>0</v>
      </c>
      <c r="BT55" s="713">
        <f t="shared" si="17"/>
        <v>0</v>
      </c>
      <c r="BU55" s="713">
        <f t="shared" si="17"/>
        <v>0</v>
      </c>
      <c r="BV55" s="713">
        <f t="shared" si="17"/>
        <v>0</v>
      </c>
      <c r="BW55" s="713">
        <f t="shared" si="17"/>
        <v>0</v>
      </c>
      <c r="BX55" s="713">
        <f t="shared" si="17"/>
        <v>0</v>
      </c>
      <c r="BY55" s="713">
        <f t="shared" si="17"/>
        <v>0</v>
      </c>
      <c r="BZ55" s="713">
        <f>SUM(BZ56:BZ65)</f>
        <v>0</v>
      </c>
      <c r="CA55" s="713">
        <f t="shared" si="17"/>
        <v>0</v>
      </c>
      <c r="CB55" s="713">
        <f>SUM(CB56:CB65)</f>
        <v>0</v>
      </c>
      <c r="CC55" s="713">
        <f>SUM(CC56:CC65)</f>
        <v>0</v>
      </c>
      <c r="CD55" s="713">
        <f>SUM(CD56:CD65)</f>
        <v>0</v>
      </c>
      <c r="CG55" s="78">
        <v>46</v>
      </c>
    </row>
    <row r="56" spans="1:86">
      <c r="A56" s="714"/>
      <c r="B56" s="496" t="s">
        <v>1</v>
      </c>
      <c r="C56" s="715">
        <v>0</v>
      </c>
      <c r="D56" s="715">
        <v>0</v>
      </c>
      <c r="E56" s="715">
        <v>0</v>
      </c>
      <c r="F56" s="715">
        <v>0</v>
      </c>
      <c r="G56" s="715">
        <v>0</v>
      </c>
      <c r="H56" s="715">
        <v>0</v>
      </c>
      <c r="I56" s="715">
        <v>0</v>
      </c>
      <c r="J56" s="715">
        <v>0</v>
      </c>
      <c r="K56" s="715">
        <v>0</v>
      </c>
      <c r="L56" s="715">
        <v>0</v>
      </c>
      <c r="M56" s="715">
        <v>0</v>
      </c>
      <c r="N56" s="715">
        <v>0</v>
      </c>
      <c r="O56" s="715">
        <v>0</v>
      </c>
      <c r="P56" s="715">
        <v>0</v>
      </c>
      <c r="Q56" s="715">
        <v>0</v>
      </c>
      <c r="R56" s="715">
        <v>0</v>
      </c>
      <c r="S56" s="715">
        <v>0</v>
      </c>
      <c r="T56" s="715">
        <v>0</v>
      </c>
      <c r="U56" s="715">
        <v>0</v>
      </c>
      <c r="V56" s="715">
        <v>0</v>
      </c>
      <c r="W56" s="715">
        <v>0</v>
      </c>
      <c r="X56" s="715">
        <v>0</v>
      </c>
      <c r="Y56" s="715">
        <v>0</v>
      </c>
      <c r="Z56" s="715">
        <v>0</v>
      </c>
      <c r="AA56" s="715">
        <v>0</v>
      </c>
      <c r="AB56" s="715">
        <v>0</v>
      </c>
      <c r="AC56" s="715">
        <v>0</v>
      </c>
      <c r="AD56" s="715">
        <v>0</v>
      </c>
      <c r="AE56" s="715">
        <v>0</v>
      </c>
      <c r="AF56" s="715">
        <v>0</v>
      </c>
      <c r="AG56" s="715">
        <v>0</v>
      </c>
      <c r="AH56" s="715">
        <v>0</v>
      </c>
      <c r="AI56" s="715">
        <v>0</v>
      </c>
      <c r="AJ56" s="715">
        <v>0</v>
      </c>
      <c r="AK56" s="715">
        <v>0</v>
      </c>
      <c r="AL56" s="715">
        <v>0</v>
      </c>
      <c r="AM56" s="715">
        <v>0</v>
      </c>
      <c r="AN56" s="715">
        <v>0</v>
      </c>
      <c r="AO56" s="715">
        <v>0</v>
      </c>
      <c r="AP56" s="715">
        <v>0</v>
      </c>
      <c r="AQ56" s="715">
        <v>0</v>
      </c>
      <c r="AR56" s="715">
        <v>0</v>
      </c>
      <c r="AS56" s="715">
        <v>0</v>
      </c>
      <c r="AT56" s="715">
        <v>0</v>
      </c>
      <c r="AU56" s="715">
        <v>0</v>
      </c>
      <c r="AV56" s="715">
        <v>0</v>
      </c>
      <c r="AW56" s="715">
        <v>0</v>
      </c>
      <c r="AX56" s="715">
        <v>0</v>
      </c>
      <c r="AY56" s="715">
        <v>0</v>
      </c>
      <c r="AZ56" s="715">
        <v>0</v>
      </c>
      <c r="BA56" s="715">
        <v>0</v>
      </c>
      <c r="BB56" s="715">
        <v>0</v>
      </c>
      <c r="BC56" s="715">
        <v>0</v>
      </c>
      <c r="BD56" s="715">
        <v>0</v>
      </c>
      <c r="BE56" s="715">
        <v>0</v>
      </c>
      <c r="BF56" s="715">
        <v>0</v>
      </c>
      <c r="BG56" s="715">
        <v>0</v>
      </c>
      <c r="BH56" s="715">
        <v>0</v>
      </c>
      <c r="BI56" s="715">
        <v>0</v>
      </c>
      <c r="BJ56" s="715">
        <v>0</v>
      </c>
      <c r="BK56" s="715">
        <v>0</v>
      </c>
      <c r="BL56" s="715">
        <v>0</v>
      </c>
      <c r="BM56" s="715">
        <v>0</v>
      </c>
      <c r="BN56" s="715">
        <v>0</v>
      </c>
      <c r="BO56" s="715">
        <v>0</v>
      </c>
      <c r="BP56" s="715">
        <v>0</v>
      </c>
      <c r="BQ56" s="715">
        <v>0</v>
      </c>
      <c r="BR56" s="715">
        <v>0</v>
      </c>
      <c r="BS56" s="715">
        <v>0</v>
      </c>
      <c r="BT56" s="715">
        <v>0</v>
      </c>
      <c r="BU56" s="715">
        <v>0</v>
      </c>
      <c r="BV56" s="715">
        <v>0</v>
      </c>
      <c r="BW56" s="715">
        <v>0</v>
      </c>
      <c r="BX56" s="715">
        <v>0</v>
      </c>
      <c r="BY56" s="715">
        <v>0</v>
      </c>
      <c r="BZ56" s="715">
        <v>0</v>
      </c>
      <c r="CA56" s="715">
        <v>0</v>
      </c>
      <c r="CB56" s="715">
        <v>0</v>
      </c>
      <c r="CC56" s="716">
        <f>C56+E56+G56+I56+K56+M56+O56+Q56+S56+U56+W56+Y56+AA56+AC56+AE56+AG56+AI56+AK56+AM56+AO56+AQ56+AS56+AU56+AW56+AY56+BA56+BC56+BE56+BG56+BI56+BK56+BM56+BO56+BQ56+BS56+BU56+BW56+BY56+CA56</f>
        <v>0</v>
      </c>
      <c r="CD56" s="716">
        <f>D56+F56+H56+J56+L56+N56+P56+R56+T56+V56+X56+Z56+AB56+AD56+AF56+AH56+AJ56+AL56+AN56+AP56+AR56+AT56+AV56+AX56+AZ56+BB56+BD56+BF56+BH56+BJ56+BL56+BN56+BP56+BR56+BT56+BV56+BX56+BZ56+CB56</f>
        <v>0</v>
      </c>
      <c r="CF56" s="71"/>
      <c r="CG56" s="78">
        <v>47</v>
      </c>
    </row>
    <row r="57" spans="1:86">
      <c r="A57" s="717"/>
      <c r="B57" s="25" t="s">
        <v>126</v>
      </c>
      <c r="C57" s="715">
        <v>0</v>
      </c>
      <c r="D57" s="715">
        <v>0</v>
      </c>
      <c r="E57" s="715">
        <v>0</v>
      </c>
      <c r="F57" s="715">
        <v>0</v>
      </c>
      <c r="G57" s="715">
        <v>0</v>
      </c>
      <c r="H57" s="715">
        <v>0</v>
      </c>
      <c r="I57" s="715">
        <v>0</v>
      </c>
      <c r="J57" s="715">
        <v>0</v>
      </c>
      <c r="K57" s="715">
        <v>0</v>
      </c>
      <c r="L57" s="715">
        <v>0</v>
      </c>
      <c r="M57" s="715">
        <v>0</v>
      </c>
      <c r="N57" s="715">
        <v>0</v>
      </c>
      <c r="O57" s="715">
        <v>0</v>
      </c>
      <c r="P57" s="715">
        <v>0</v>
      </c>
      <c r="Q57" s="715">
        <v>0</v>
      </c>
      <c r="R57" s="715">
        <v>0</v>
      </c>
      <c r="S57" s="715">
        <v>0</v>
      </c>
      <c r="T57" s="715">
        <v>0</v>
      </c>
      <c r="U57" s="715">
        <v>0</v>
      </c>
      <c r="V57" s="715">
        <v>0</v>
      </c>
      <c r="W57" s="715">
        <v>0</v>
      </c>
      <c r="X57" s="715">
        <v>0</v>
      </c>
      <c r="Y57" s="715">
        <v>0</v>
      </c>
      <c r="Z57" s="715">
        <v>0</v>
      </c>
      <c r="AA57" s="715">
        <v>0</v>
      </c>
      <c r="AB57" s="715">
        <v>0</v>
      </c>
      <c r="AC57" s="715">
        <v>0</v>
      </c>
      <c r="AD57" s="715">
        <v>0</v>
      </c>
      <c r="AE57" s="715">
        <v>0</v>
      </c>
      <c r="AF57" s="715">
        <v>0</v>
      </c>
      <c r="AG57" s="715">
        <v>0</v>
      </c>
      <c r="AH57" s="715">
        <v>0</v>
      </c>
      <c r="AI57" s="715">
        <v>0</v>
      </c>
      <c r="AJ57" s="715">
        <v>0</v>
      </c>
      <c r="AK57" s="715">
        <v>0</v>
      </c>
      <c r="AL57" s="715">
        <v>0</v>
      </c>
      <c r="AM57" s="715">
        <v>0</v>
      </c>
      <c r="AN57" s="715">
        <v>0</v>
      </c>
      <c r="AO57" s="715">
        <v>0</v>
      </c>
      <c r="AP57" s="715">
        <v>0</v>
      </c>
      <c r="AQ57" s="715">
        <v>0</v>
      </c>
      <c r="AR57" s="715">
        <v>0</v>
      </c>
      <c r="AS57" s="715">
        <v>0</v>
      </c>
      <c r="AT57" s="715">
        <v>0</v>
      </c>
      <c r="AU57" s="715">
        <v>0</v>
      </c>
      <c r="AV57" s="715">
        <v>0</v>
      </c>
      <c r="AW57" s="715">
        <v>0</v>
      </c>
      <c r="AX57" s="715">
        <v>0</v>
      </c>
      <c r="AY57" s="715">
        <v>0</v>
      </c>
      <c r="AZ57" s="715">
        <v>0</v>
      </c>
      <c r="BA57" s="715">
        <v>0</v>
      </c>
      <c r="BB57" s="715">
        <v>0</v>
      </c>
      <c r="BC57" s="715">
        <v>0</v>
      </c>
      <c r="BD57" s="715">
        <v>0</v>
      </c>
      <c r="BE57" s="715">
        <v>0</v>
      </c>
      <c r="BF57" s="715">
        <v>0</v>
      </c>
      <c r="BG57" s="715">
        <v>0</v>
      </c>
      <c r="BH57" s="715">
        <v>0</v>
      </c>
      <c r="BI57" s="715">
        <v>0</v>
      </c>
      <c r="BJ57" s="715">
        <v>0</v>
      </c>
      <c r="BK57" s="715">
        <v>0</v>
      </c>
      <c r="BL57" s="715">
        <v>0</v>
      </c>
      <c r="BM57" s="715">
        <v>0</v>
      </c>
      <c r="BN57" s="715">
        <v>0</v>
      </c>
      <c r="BO57" s="715">
        <v>0</v>
      </c>
      <c r="BP57" s="715">
        <v>0</v>
      </c>
      <c r="BQ57" s="715">
        <v>0</v>
      </c>
      <c r="BR57" s="715">
        <v>0</v>
      </c>
      <c r="BS57" s="715">
        <v>0</v>
      </c>
      <c r="BT57" s="715">
        <v>0</v>
      </c>
      <c r="BU57" s="715">
        <v>0</v>
      </c>
      <c r="BV57" s="715">
        <v>0</v>
      </c>
      <c r="BW57" s="715">
        <v>0</v>
      </c>
      <c r="BX57" s="715">
        <v>0</v>
      </c>
      <c r="BY57" s="715">
        <v>0</v>
      </c>
      <c r="BZ57" s="715">
        <v>0</v>
      </c>
      <c r="CA57" s="715">
        <v>0</v>
      </c>
      <c r="CB57" s="715">
        <v>0</v>
      </c>
      <c r="CC57" s="716">
        <f t="shared" ref="CC57:CD98" si="18">C57+E57+G57+I57+K57+M57+O57+Q57+S57+U57+W57+Y57+AA57+AC57+AE57+AG57+AI57+AK57+AM57+AO57+AQ57+AS57+AU57+AW57+AY57+BA57+BC57+BE57+BG57+BI57+BK57+BM57+BO57+BQ57+BS57+BU57+BW57+BY57+CA57</f>
        <v>0</v>
      </c>
      <c r="CD57" s="716">
        <f t="shared" si="18"/>
        <v>0</v>
      </c>
      <c r="CF57" s="71"/>
      <c r="CG57" s="78">
        <v>48</v>
      </c>
    </row>
    <row r="58" spans="1:86">
      <c r="A58" s="717"/>
      <c r="B58" s="25" t="s">
        <v>66</v>
      </c>
      <c r="C58" s="715">
        <v>0</v>
      </c>
      <c r="D58" s="715">
        <v>0</v>
      </c>
      <c r="E58" s="715">
        <v>0</v>
      </c>
      <c r="F58" s="715">
        <v>0</v>
      </c>
      <c r="G58" s="715">
        <v>0</v>
      </c>
      <c r="H58" s="715">
        <v>0</v>
      </c>
      <c r="I58" s="715">
        <v>0</v>
      </c>
      <c r="J58" s="715">
        <v>0</v>
      </c>
      <c r="K58" s="715">
        <v>0</v>
      </c>
      <c r="L58" s="715">
        <v>0</v>
      </c>
      <c r="M58" s="715">
        <v>0</v>
      </c>
      <c r="N58" s="715">
        <v>0</v>
      </c>
      <c r="O58" s="715">
        <v>0</v>
      </c>
      <c r="P58" s="715">
        <v>0</v>
      </c>
      <c r="Q58" s="715">
        <v>0</v>
      </c>
      <c r="R58" s="715">
        <v>0</v>
      </c>
      <c r="S58" s="715">
        <v>0</v>
      </c>
      <c r="T58" s="715">
        <v>0</v>
      </c>
      <c r="U58" s="715">
        <v>0</v>
      </c>
      <c r="V58" s="715">
        <v>0</v>
      </c>
      <c r="W58" s="715">
        <v>0</v>
      </c>
      <c r="X58" s="715">
        <v>0</v>
      </c>
      <c r="Y58" s="715">
        <v>0</v>
      </c>
      <c r="Z58" s="715">
        <v>0</v>
      </c>
      <c r="AA58" s="715">
        <v>0</v>
      </c>
      <c r="AB58" s="715">
        <v>0</v>
      </c>
      <c r="AC58" s="715">
        <v>0</v>
      </c>
      <c r="AD58" s="715">
        <v>0</v>
      </c>
      <c r="AE58" s="715">
        <v>0</v>
      </c>
      <c r="AF58" s="715">
        <v>0</v>
      </c>
      <c r="AG58" s="715">
        <v>0</v>
      </c>
      <c r="AH58" s="715">
        <v>0</v>
      </c>
      <c r="AI58" s="715">
        <v>0</v>
      </c>
      <c r="AJ58" s="715">
        <v>0</v>
      </c>
      <c r="AK58" s="715">
        <v>0</v>
      </c>
      <c r="AL58" s="715">
        <v>0</v>
      </c>
      <c r="AM58" s="715">
        <v>0</v>
      </c>
      <c r="AN58" s="715">
        <v>0</v>
      </c>
      <c r="AO58" s="715">
        <v>0</v>
      </c>
      <c r="AP58" s="715">
        <v>0</v>
      </c>
      <c r="AQ58" s="715">
        <v>0</v>
      </c>
      <c r="AR58" s="715">
        <v>0</v>
      </c>
      <c r="AS58" s="715">
        <v>0</v>
      </c>
      <c r="AT58" s="715">
        <v>0</v>
      </c>
      <c r="AU58" s="715">
        <v>0</v>
      </c>
      <c r="AV58" s="715">
        <v>0</v>
      </c>
      <c r="AW58" s="715">
        <v>0</v>
      </c>
      <c r="AX58" s="715">
        <v>0</v>
      </c>
      <c r="AY58" s="715">
        <v>0</v>
      </c>
      <c r="AZ58" s="715">
        <v>0</v>
      </c>
      <c r="BA58" s="715">
        <v>0</v>
      </c>
      <c r="BB58" s="715">
        <v>0</v>
      </c>
      <c r="BC58" s="715">
        <v>0</v>
      </c>
      <c r="BD58" s="715">
        <v>0</v>
      </c>
      <c r="BE58" s="715">
        <v>0</v>
      </c>
      <c r="BF58" s="715">
        <v>0</v>
      </c>
      <c r="BG58" s="715">
        <v>0</v>
      </c>
      <c r="BH58" s="715">
        <v>0</v>
      </c>
      <c r="BI58" s="715">
        <v>0</v>
      </c>
      <c r="BJ58" s="715">
        <v>0</v>
      </c>
      <c r="BK58" s="715">
        <v>0</v>
      </c>
      <c r="BL58" s="715">
        <v>0</v>
      </c>
      <c r="BM58" s="715">
        <v>0</v>
      </c>
      <c r="BN58" s="715">
        <v>0</v>
      </c>
      <c r="BO58" s="715">
        <v>0</v>
      </c>
      <c r="BP58" s="715">
        <v>0</v>
      </c>
      <c r="BQ58" s="715">
        <v>0</v>
      </c>
      <c r="BR58" s="715">
        <v>0</v>
      </c>
      <c r="BS58" s="715">
        <v>0</v>
      </c>
      <c r="BT58" s="715">
        <v>0</v>
      </c>
      <c r="BU58" s="715">
        <v>0</v>
      </c>
      <c r="BV58" s="715">
        <v>0</v>
      </c>
      <c r="BW58" s="715">
        <v>0</v>
      </c>
      <c r="BX58" s="715">
        <v>0</v>
      </c>
      <c r="BY58" s="715">
        <v>0</v>
      </c>
      <c r="BZ58" s="715">
        <v>0</v>
      </c>
      <c r="CA58" s="715">
        <v>0</v>
      </c>
      <c r="CB58" s="715">
        <v>0</v>
      </c>
      <c r="CC58" s="716">
        <f t="shared" si="18"/>
        <v>0</v>
      </c>
      <c r="CD58" s="716">
        <f t="shared" si="18"/>
        <v>0</v>
      </c>
      <c r="CF58" s="71"/>
      <c r="CG58" s="78">
        <v>49</v>
      </c>
    </row>
    <row r="59" spans="1:86">
      <c r="A59" s="717"/>
      <c r="B59" s="25" t="s">
        <v>3</v>
      </c>
      <c r="C59" s="715">
        <v>0</v>
      </c>
      <c r="D59" s="715">
        <v>0</v>
      </c>
      <c r="E59" s="715">
        <v>0</v>
      </c>
      <c r="F59" s="715">
        <v>0</v>
      </c>
      <c r="G59" s="715">
        <v>0</v>
      </c>
      <c r="H59" s="715">
        <v>0</v>
      </c>
      <c r="I59" s="715">
        <v>0</v>
      </c>
      <c r="J59" s="715">
        <v>0</v>
      </c>
      <c r="K59" s="715">
        <v>0</v>
      </c>
      <c r="L59" s="715">
        <v>0</v>
      </c>
      <c r="M59" s="715">
        <v>0</v>
      </c>
      <c r="N59" s="715">
        <v>0</v>
      </c>
      <c r="O59" s="715">
        <v>0</v>
      </c>
      <c r="P59" s="715">
        <v>0</v>
      </c>
      <c r="Q59" s="715">
        <v>0</v>
      </c>
      <c r="R59" s="715">
        <v>0</v>
      </c>
      <c r="S59" s="715">
        <v>0</v>
      </c>
      <c r="T59" s="715">
        <v>0</v>
      </c>
      <c r="U59" s="715">
        <v>0</v>
      </c>
      <c r="V59" s="715">
        <v>0</v>
      </c>
      <c r="W59" s="715">
        <v>0</v>
      </c>
      <c r="X59" s="715">
        <v>0</v>
      </c>
      <c r="Y59" s="715">
        <v>0</v>
      </c>
      <c r="Z59" s="715">
        <v>0</v>
      </c>
      <c r="AA59" s="715">
        <v>0</v>
      </c>
      <c r="AB59" s="715">
        <v>0</v>
      </c>
      <c r="AC59" s="715">
        <v>0</v>
      </c>
      <c r="AD59" s="715">
        <v>0</v>
      </c>
      <c r="AE59" s="715">
        <v>0</v>
      </c>
      <c r="AF59" s="715">
        <v>0</v>
      </c>
      <c r="AG59" s="715">
        <v>0</v>
      </c>
      <c r="AH59" s="715">
        <v>0</v>
      </c>
      <c r="AI59" s="715">
        <v>0</v>
      </c>
      <c r="AJ59" s="715">
        <v>0</v>
      </c>
      <c r="AK59" s="715">
        <v>0</v>
      </c>
      <c r="AL59" s="715">
        <v>0</v>
      </c>
      <c r="AM59" s="715">
        <v>0</v>
      </c>
      <c r="AN59" s="715">
        <v>0</v>
      </c>
      <c r="AO59" s="715">
        <v>0</v>
      </c>
      <c r="AP59" s="715">
        <v>0</v>
      </c>
      <c r="AQ59" s="715">
        <v>0</v>
      </c>
      <c r="AR59" s="715">
        <v>0</v>
      </c>
      <c r="AS59" s="715">
        <v>0</v>
      </c>
      <c r="AT59" s="715">
        <v>0</v>
      </c>
      <c r="AU59" s="715">
        <v>0</v>
      </c>
      <c r="AV59" s="715">
        <v>0</v>
      </c>
      <c r="AW59" s="715">
        <v>0</v>
      </c>
      <c r="AX59" s="715">
        <v>0</v>
      </c>
      <c r="AY59" s="715">
        <v>0</v>
      </c>
      <c r="AZ59" s="715">
        <v>0</v>
      </c>
      <c r="BA59" s="715">
        <v>0</v>
      </c>
      <c r="BB59" s="715">
        <v>0</v>
      </c>
      <c r="BC59" s="715">
        <v>0</v>
      </c>
      <c r="BD59" s="715">
        <v>0</v>
      </c>
      <c r="BE59" s="715">
        <v>0</v>
      </c>
      <c r="BF59" s="715">
        <v>0</v>
      </c>
      <c r="BG59" s="715">
        <v>0</v>
      </c>
      <c r="BH59" s="715">
        <v>0</v>
      </c>
      <c r="BI59" s="715">
        <v>0</v>
      </c>
      <c r="BJ59" s="715">
        <v>0</v>
      </c>
      <c r="BK59" s="715">
        <v>0</v>
      </c>
      <c r="BL59" s="715">
        <v>0</v>
      </c>
      <c r="BM59" s="715">
        <v>0</v>
      </c>
      <c r="BN59" s="715">
        <v>0</v>
      </c>
      <c r="BO59" s="715">
        <v>0</v>
      </c>
      <c r="BP59" s="715">
        <v>0</v>
      </c>
      <c r="BQ59" s="715">
        <v>0</v>
      </c>
      <c r="BR59" s="715">
        <v>0</v>
      </c>
      <c r="BS59" s="715">
        <v>0</v>
      </c>
      <c r="BT59" s="715">
        <v>0</v>
      </c>
      <c r="BU59" s="715">
        <v>0</v>
      </c>
      <c r="BV59" s="715">
        <v>0</v>
      </c>
      <c r="BW59" s="715">
        <v>0</v>
      </c>
      <c r="BX59" s="715">
        <v>0</v>
      </c>
      <c r="BY59" s="715">
        <v>0</v>
      </c>
      <c r="BZ59" s="715">
        <v>0</v>
      </c>
      <c r="CA59" s="715">
        <v>0</v>
      </c>
      <c r="CB59" s="715">
        <v>0</v>
      </c>
      <c r="CC59" s="716">
        <f t="shared" si="18"/>
        <v>0</v>
      </c>
      <c r="CD59" s="716">
        <f t="shared" si="18"/>
        <v>0</v>
      </c>
      <c r="CF59" s="71"/>
      <c r="CG59" s="78">
        <v>50</v>
      </c>
    </row>
    <row r="60" spans="1:86">
      <c r="A60" s="717"/>
      <c r="B60" s="25" t="s">
        <v>4</v>
      </c>
      <c r="C60" s="715">
        <v>0</v>
      </c>
      <c r="D60" s="715">
        <v>0</v>
      </c>
      <c r="E60" s="715">
        <v>0</v>
      </c>
      <c r="F60" s="715">
        <v>0</v>
      </c>
      <c r="G60" s="715">
        <v>0</v>
      </c>
      <c r="H60" s="715">
        <v>0</v>
      </c>
      <c r="I60" s="715">
        <v>0</v>
      </c>
      <c r="J60" s="715">
        <v>0</v>
      </c>
      <c r="K60" s="715">
        <v>0</v>
      </c>
      <c r="L60" s="715">
        <v>0</v>
      </c>
      <c r="M60" s="715">
        <v>0</v>
      </c>
      <c r="N60" s="715">
        <v>0</v>
      </c>
      <c r="O60" s="715">
        <v>0</v>
      </c>
      <c r="P60" s="715">
        <v>0</v>
      </c>
      <c r="Q60" s="715">
        <v>0</v>
      </c>
      <c r="R60" s="715">
        <v>0</v>
      </c>
      <c r="S60" s="715">
        <v>0</v>
      </c>
      <c r="T60" s="715">
        <v>0</v>
      </c>
      <c r="U60" s="715">
        <v>0</v>
      </c>
      <c r="V60" s="715">
        <v>0</v>
      </c>
      <c r="W60" s="715">
        <v>0</v>
      </c>
      <c r="X60" s="715">
        <v>0</v>
      </c>
      <c r="Y60" s="715">
        <v>0</v>
      </c>
      <c r="Z60" s="715">
        <v>0</v>
      </c>
      <c r="AA60" s="715">
        <v>0</v>
      </c>
      <c r="AB60" s="715">
        <v>0</v>
      </c>
      <c r="AC60" s="715">
        <v>0</v>
      </c>
      <c r="AD60" s="715">
        <v>0</v>
      </c>
      <c r="AE60" s="715">
        <v>0</v>
      </c>
      <c r="AF60" s="715">
        <v>0</v>
      </c>
      <c r="AG60" s="715">
        <v>0</v>
      </c>
      <c r="AH60" s="715">
        <v>0</v>
      </c>
      <c r="AI60" s="715">
        <v>0</v>
      </c>
      <c r="AJ60" s="715">
        <v>0</v>
      </c>
      <c r="AK60" s="715">
        <v>0</v>
      </c>
      <c r="AL60" s="715">
        <v>0</v>
      </c>
      <c r="AM60" s="715">
        <v>0</v>
      </c>
      <c r="AN60" s="715">
        <v>0</v>
      </c>
      <c r="AO60" s="715">
        <v>0</v>
      </c>
      <c r="AP60" s="715">
        <v>0</v>
      </c>
      <c r="AQ60" s="715">
        <v>0</v>
      </c>
      <c r="AR60" s="715">
        <v>0</v>
      </c>
      <c r="AS60" s="715">
        <v>0</v>
      </c>
      <c r="AT60" s="715">
        <v>0</v>
      </c>
      <c r="AU60" s="715">
        <v>0</v>
      </c>
      <c r="AV60" s="715">
        <v>0</v>
      </c>
      <c r="AW60" s="715">
        <v>0</v>
      </c>
      <c r="AX60" s="715">
        <v>0</v>
      </c>
      <c r="AY60" s="715">
        <v>0</v>
      </c>
      <c r="AZ60" s="715">
        <v>0</v>
      </c>
      <c r="BA60" s="715">
        <v>0</v>
      </c>
      <c r="BB60" s="715">
        <v>0</v>
      </c>
      <c r="BC60" s="715">
        <v>0</v>
      </c>
      <c r="BD60" s="715">
        <v>0</v>
      </c>
      <c r="BE60" s="715">
        <v>0</v>
      </c>
      <c r="BF60" s="715">
        <v>0</v>
      </c>
      <c r="BG60" s="715">
        <v>0</v>
      </c>
      <c r="BH60" s="715">
        <v>0</v>
      </c>
      <c r="BI60" s="715">
        <v>0</v>
      </c>
      <c r="BJ60" s="715">
        <v>0</v>
      </c>
      <c r="BK60" s="715">
        <v>0</v>
      </c>
      <c r="BL60" s="715">
        <v>0</v>
      </c>
      <c r="BM60" s="715">
        <v>0</v>
      </c>
      <c r="BN60" s="715">
        <v>0</v>
      </c>
      <c r="BO60" s="715">
        <v>0</v>
      </c>
      <c r="BP60" s="715">
        <v>0</v>
      </c>
      <c r="BQ60" s="715">
        <v>0</v>
      </c>
      <c r="BR60" s="715">
        <v>0</v>
      </c>
      <c r="BS60" s="715">
        <v>0</v>
      </c>
      <c r="BT60" s="715">
        <v>0</v>
      </c>
      <c r="BU60" s="715">
        <v>0</v>
      </c>
      <c r="BV60" s="715">
        <v>0</v>
      </c>
      <c r="BW60" s="715">
        <v>0</v>
      </c>
      <c r="BX60" s="715">
        <v>0</v>
      </c>
      <c r="BY60" s="715">
        <v>0</v>
      </c>
      <c r="BZ60" s="715">
        <v>0</v>
      </c>
      <c r="CA60" s="715">
        <v>0</v>
      </c>
      <c r="CB60" s="715">
        <v>0</v>
      </c>
      <c r="CC60" s="716">
        <f t="shared" si="18"/>
        <v>0</v>
      </c>
      <c r="CD60" s="716">
        <f t="shared" si="18"/>
        <v>0</v>
      </c>
      <c r="CF60" s="71"/>
      <c r="CG60" s="78">
        <v>51</v>
      </c>
    </row>
    <row r="61" spans="1:86">
      <c r="A61" s="717"/>
      <c r="B61" s="13" t="s">
        <v>1186</v>
      </c>
      <c r="C61" s="715">
        <v>0</v>
      </c>
      <c r="D61" s="715">
        <v>0</v>
      </c>
      <c r="E61" s="715">
        <v>0</v>
      </c>
      <c r="F61" s="715">
        <v>0</v>
      </c>
      <c r="G61" s="715">
        <v>0</v>
      </c>
      <c r="H61" s="715">
        <v>0</v>
      </c>
      <c r="I61" s="715">
        <v>0</v>
      </c>
      <c r="J61" s="715">
        <v>0</v>
      </c>
      <c r="K61" s="715">
        <v>0</v>
      </c>
      <c r="L61" s="715">
        <v>0</v>
      </c>
      <c r="M61" s="715">
        <v>0</v>
      </c>
      <c r="N61" s="715">
        <v>0</v>
      </c>
      <c r="O61" s="715">
        <v>0</v>
      </c>
      <c r="P61" s="715">
        <v>0</v>
      </c>
      <c r="Q61" s="715">
        <v>0</v>
      </c>
      <c r="R61" s="715">
        <v>0</v>
      </c>
      <c r="S61" s="715">
        <v>0</v>
      </c>
      <c r="T61" s="715">
        <v>0</v>
      </c>
      <c r="U61" s="715">
        <v>0</v>
      </c>
      <c r="V61" s="715">
        <v>0</v>
      </c>
      <c r="W61" s="715">
        <v>0</v>
      </c>
      <c r="X61" s="715">
        <v>0</v>
      </c>
      <c r="Y61" s="715">
        <v>0</v>
      </c>
      <c r="Z61" s="715">
        <v>0</v>
      </c>
      <c r="AA61" s="715">
        <v>0</v>
      </c>
      <c r="AB61" s="715">
        <v>0</v>
      </c>
      <c r="AC61" s="715">
        <v>0</v>
      </c>
      <c r="AD61" s="715">
        <v>0</v>
      </c>
      <c r="AE61" s="715">
        <v>0</v>
      </c>
      <c r="AF61" s="715">
        <v>0</v>
      </c>
      <c r="AG61" s="715">
        <v>0</v>
      </c>
      <c r="AH61" s="715">
        <v>0</v>
      </c>
      <c r="AI61" s="715">
        <v>0</v>
      </c>
      <c r="AJ61" s="715">
        <v>0</v>
      </c>
      <c r="AK61" s="715">
        <v>0</v>
      </c>
      <c r="AL61" s="715">
        <v>0</v>
      </c>
      <c r="AM61" s="715">
        <v>0</v>
      </c>
      <c r="AN61" s="715">
        <v>0</v>
      </c>
      <c r="AO61" s="715">
        <v>0</v>
      </c>
      <c r="AP61" s="715">
        <v>0</v>
      </c>
      <c r="AQ61" s="715">
        <v>0</v>
      </c>
      <c r="AR61" s="715">
        <v>0</v>
      </c>
      <c r="AS61" s="715">
        <v>0</v>
      </c>
      <c r="AT61" s="715">
        <v>0</v>
      </c>
      <c r="AU61" s="715">
        <v>0</v>
      </c>
      <c r="AV61" s="715">
        <v>0</v>
      </c>
      <c r="AW61" s="715">
        <v>0</v>
      </c>
      <c r="AX61" s="715">
        <v>0</v>
      </c>
      <c r="AY61" s="715">
        <v>0</v>
      </c>
      <c r="AZ61" s="715">
        <v>0</v>
      </c>
      <c r="BA61" s="715">
        <v>0</v>
      </c>
      <c r="BB61" s="715">
        <v>0</v>
      </c>
      <c r="BC61" s="715">
        <v>0</v>
      </c>
      <c r="BD61" s="715">
        <v>0</v>
      </c>
      <c r="BE61" s="715">
        <v>0</v>
      </c>
      <c r="BF61" s="715">
        <v>0</v>
      </c>
      <c r="BG61" s="715">
        <v>0</v>
      </c>
      <c r="BH61" s="715">
        <v>0</v>
      </c>
      <c r="BI61" s="715">
        <v>0</v>
      </c>
      <c r="BJ61" s="715">
        <v>0</v>
      </c>
      <c r="BK61" s="715">
        <v>0</v>
      </c>
      <c r="BL61" s="715">
        <v>0</v>
      </c>
      <c r="BM61" s="715">
        <v>0</v>
      </c>
      <c r="BN61" s="715">
        <v>0</v>
      </c>
      <c r="BO61" s="715">
        <v>0</v>
      </c>
      <c r="BP61" s="715">
        <v>0</v>
      </c>
      <c r="BQ61" s="715">
        <v>0</v>
      </c>
      <c r="BR61" s="715">
        <v>0</v>
      </c>
      <c r="BS61" s="715">
        <v>0</v>
      </c>
      <c r="BT61" s="715">
        <v>0</v>
      </c>
      <c r="BU61" s="715">
        <v>0</v>
      </c>
      <c r="BV61" s="715">
        <v>0</v>
      </c>
      <c r="BW61" s="715">
        <v>0</v>
      </c>
      <c r="BX61" s="715">
        <v>0</v>
      </c>
      <c r="BY61" s="715">
        <v>0</v>
      </c>
      <c r="BZ61" s="715">
        <v>0</v>
      </c>
      <c r="CA61" s="715">
        <v>0</v>
      </c>
      <c r="CB61" s="715">
        <v>0</v>
      </c>
      <c r="CC61" s="716">
        <f t="shared" si="18"/>
        <v>0</v>
      </c>
      <c r="CD61" s="716">
        <f t="shared" si="18"/>
        <v>0</v>
      </c>
      <c r="CF61" s="71"/>
      <c r="CG61" s="78">
        <v>52</v>
      </c>
    </row>
    <row r="62" spans="1:86">
      <c r="A62" s="717"/>
      <c r="B62" s="13" t="s">
        <v>1187</v>
      </c>
      <c r="C62" s="715">
        <v>0</v>
      </c>
      <c r="D62" s="715">
        <v>0</v>
      </c>
      <c r="E62" s="715">
        <v>0</v>
      </c>
      <c r="F62" s="715">
        <v>0</v>
      </c>
      <c r="G62" s="715">
        <v>0</v>
      </c>
      <c r="H62" s="715">
        <v>0</v>
      </c>
      <c r="I62" s="715">
        <v>0</v>
      </c>
      <c r="J62" s="715">
        <v>0</v>
      </c>
      <c r="K62" s="715">
        <v>0</v>
      </c>
      <c r="L62" s="715">
        <v>0</v>
      </c>
      <c r="M62" s="715">
        <v>0</v>
      </c>
      <c r="N62" s="715">
        <v>0</v>
      </c>
      <c r="O62" s="715">
        <v>0</v>
      </c>
      <c r="P62" s="715">
        <v>0</v>
      </c>
      <c r="Q62" s="715">
        <v>0</v>
      </c>
      <c r="R62" s="715">
        <v>0</v>
      </c>
      <c r="S62" s="715">
        <v>0</v>
      </c>
      <c r="T62" s="715">
        <v>0</v>
      </c>
      <c r="U62" s="715">
        <v>0</v>
      </c>
      <c r="V62" s="715">
        <v>0</v>
      </c>
      <c r="W62" s="715">
        <v>0</v>
      </c>
      <c r="X62" s="715">
        <v>0</v>
      </c>
      <c r="Y62" s="715">
        <v>0</v>
      </c>
      <c r="Z62" s="715">
        <v>0</v>
      </c>
      <c r="AA62" s="715">
        <v>0</v>
      </c>
      <c r="AB62" s="715">
        <v>0</v>
      </c>
      <c r="AC62" s="715">
        <v>0</v>
      </c>
      <c r="AD62" s="715">
        <v>0</v>
      </c>
      <c r="AE62" s="715">
        <v>0</v>
      </c>
      <c r="AF62" s="715">
        <v>0</v>
      </c>
      <c r="AG62" s="715">
        <v>0</v>
      </c>
      <c r="AH62" s="715">
        <v>0</v>
      </c>
      <c r="AI62" s="715">
        <v>0</v>
      </c>
      <c r="AJ62" s="715">
        <v>0</v>
      </c>
      <c r="AK62" s="715">
        <v>0</v>
      </c>
      <c r="AL62" s="715">
        <v>0</v>
      </c>
      <c r="AM62" s="715">
        <v>0</v>
      </c>
      <c r="AN62" s="715">
        <v>0</v>
      </c>
      <c r="AO62" s="715">
        <v>0</v>
      </c>
      <c r="AP62" s="715">
        <v>0</v>
      </c>
      <c r="AQ62" s="715">
        <v>0</v>
      </c>
      <c r="AR62" s="715">
        <v>0</v>
      </c>
      <c r="AS62" s="715">
        <v>0</v>
      </c>
      <c r="AT62" s="715">
        <v>0</v>
      </c>
      <c r="AU62" s="715">
        <v>0</v>
      </c>
      <c r="AV62" s="715">
        <v>0</v>
      </c>
      <c r="AW62" s="715">
        <v>0</v>
      </c>
      <c r="AX62" s="715">
        <v>0</v>
      </c>
      <c r="AY62" s="715">
        <v>0</v>
      </c>
      <c r="AZ62" s="715">
        <v>0</v>
      </c>
      <c r="BA62" s="715">
        <v>0</v>
      </c>
      <c r="BB62" s="715">
        <v>0</v>
      </c>
      <c r="BC62" s="715">
        <v>0</v>
      </c>
      <c r="BD62" s="715">
        <v>0</v>
      </c>
      <c r="BE62" s="715">
        <v>0</v>
      </c>
      <c r="BF62" s="715">
        <v>0</v>
      </c>
      <c r="BG62" s="715">
        <v>0</v>
      </c>
      <c r="BH62" s="715">
        <v>0</v>
      </c>
      <c r="BI62" s="715">
        <v>0</v>
      </c>
      <c r="BJ62" s="715">
        <v>0</v>
      </c>
      <c r="BK62" s="715">
        <v>0</v>
      </c>
      <c r="BL62" s="715">
        <v>0</v>
      </c>
      <c r="BM62" s="715">
        <v>0</v>
      </c>
      <c r="BN62" s="715">
        <v>0</v>
      </c>
      <c r="BO62" s="715">
        <v>0</v>
      </c>
      <c r="BP62" s="715">
        <v>0</v>
      </c>
      <c r="BQ62" s="715">
        <v>0</v>
      </c>
      <c r="BR62" s="715">
        <v>0</v>
      </c>
      <c r="BS62" s="715">
        <v>0</v>
      </c>
      <c r="BT62" s="715">
        <v>0</v>
      </c>
      <c r="BU62" s="715">
        <v>0</v>
      </c>
      <c r="BV62" s="715">
        <v>0</v>
      </c>
      <c r="BW62" s="715">
        <v>0</v>
      </c>
      <c r="BX62" s="715">
        <v>0</v>
      </c>
      <c r="BY62" s="715">
        <v>0</v>
      </c>
      <c r="BZ62" s="715">
        <v>0</v>
      </c>
      <c r="CA62" s="715">
        <v>0</v>
      </c>
      <c r="CB62" s="715">
        <v>0</v>
      </c>
      <c r="CC62" s="716">
        <f t="shared" si="18"/>
        <v>0</v>
      </c>
      <c r="CD62" s="716">
        <f t="shared" si="18"/>
        <v>0</v>
      </c>
      <c r="CF62" s="71"/>
      <c r="CG62" s="78">
        <v>53</v>
      </c>
    </row>
    <row r="63" spans="1:86">
      <c r="A63" s="717"/>
      <c r="B63" s="13" t="s">
        <v>5</v>
      </c>
      <c r="C63" s="715">
        <v>0</v>
      </c>
      <c r="D63" s="715">
        <v>0</v>
      </c>
      <c r="E63" s="715">
        <v>0</v>
      </c>
      <c r="F63" s="715">
        <v>0</v>
      </c>
      <c r="G63" s="715">
        <v>0</v>
      </c>
      <c r="H63" s="715">
        <v>0</v>
      </c>
      <c r="I63" s="715">
        <v>0</v>
      </c>
      <c r="J63" s="715">
        <v>0</v>
      </c>
      <c r="K63" s="715">
        <v>0</v>
      </c>
      <c r="L63" s="715">
        <v>0</v>
      </c>
      <c r="M63" s="715">
        <v>0</v>
      </c>
      <c r="N63" s="715">
        <v>0</v>
      </c>
      <c r="O63" s="715">
        <v>0</v>
      </c>
      <c r="P63" s="715">
        <v>0</v>
      </c>
      <c r="Q63" s="715">
        <v>0</v>
      </c>
      <c r="R63" s="715">
        <v>0</v>
      </c>
      <c r="S63" s="715">
        <v>0</v>
      </c>
      <c r="T63" s="715">
        <v>0</v>
      </c>
      <c r="U63" s="715">
        <v>0</v>
      </c>
      <c r="V63" s="715">
        <v>0</v>
      </c>
      <c r="W63" s="715">
        <v>0</v>
      </c>
      <c r="X63" s="715">
        <v>0</v>
      </c>
      <c r="Y63" s="715">
        <v>0</v>
      </c>
      <c r="Z63" s="715">
        <v>0</v>
      </c>
      <c r="AA63" s="715">
        <v>0</v>
      </c>
      <c r="AB63" s="715">
        <v>0</v>
      </c>
      <c r="AC63" s="715">
        <v>0</v>
      </c>
      <c r="AD63" s="715">
        <v>0</v>
      </c>
      <c r="AE63" s="715">
        <v>0</v>
      </c>
      <c r="AF63" s="715">
        <v>0</v>
      </c>
      <c r="AG63" s="715">
        <v>0</v>
      </c>
      <c r="AH63" s="715">
        <v>0</v>
      </c>
      <c r="AI63" s="715">
        <v>0</v>
      </c>
      <c r="AJ63" s="715">
        <v>0</v>
      </c>
      <c r="AK63" s="715">
        <v>0</v>
      </c>
      <c r="AL63" s="715">
        <v>0</v>
      </c>
      <c r="AM63" s="715">
        <v>0</v>
      </c>
      <c r="AN63" s="715">
        <v>0</v>
      </c>
      <c r="AO63" s="715">
        <v>0</v>
      </c>
      <c r="AP63" s="715">
        <v>0</v>
      </c>
      <c r="AQ63" s="715">
        <v>0</v>
      </c>
      <c r="AR63" s="715">
        <v>0</v>
      </c>
      <c r="AS63" s="715">
        <v>0</v>
      </c>
      <c r="AT63" s="715">
        <v>0</v>
      </c>
      <c r="AU63" s="715">
        <v>0</v>
      </c>
      <c r="AV63" s="715">
        <v>0</v>
      </c>
      <c r="AW63" s="715">
        <v>0</v>
      </c>
      <c r="AX63" s="715">
        <v>0</v>
      </c>
      <c r="AY63" s="715">
        <v>0</v>
      </c>
      <c r="AZ63" s="715">
        <v>0</v>
      </c>
      <c r="BA63" s="715">
        <v>0</v>
      </c>
      <c r="BB63" s="715">
        <v>0</v>
      </c>
      <c r="BC63" s="715">
        <v>0</v>
      </c>
      <c r="BD63" s="715">
        <v>0</v>
      </c>
      <c r="BE63" s="715">
        <v>0</v>
      </c>
      <c r="BF63" s="715">
        <v>0</v>
      </c>
      <c r="BG63" s="715">
        <v>0</v>
      </c>
      <c r="BH63" s="715">
        <v>0</v>
      </c>
      <c r="BI63" s="715">
        <v>0</v>
      </c>
      <c r="BJ63" s="715">
        <v>0</v>
      </c>
      <c r="BK63" s="715">
        <v>0</v>
      </c>
      <c r="BL63" s="715">
        <v>0</v>
      </c>
      <c r="BM63" s="715">
        <v>0</v>
      </c>
      <c r="BN63" s="715">
        <v>0</v>
      </c>
      <c r="BO63" s="715">
        <v>0</v>
      </c>
      <c r="BP63" s="715">
        <v>0</v>
      </c>
      <c r="BQ63" s="715">
        <v>0</v>
      </c>
      <c r="BR63" s="715">
        <v>0</v>
      </c>
      <c r="BS63" s="715">
        <v>0</v>
      </c>
      <c r="BT63" s="715">
        <v>0</v>
      </c>
      <c r="BU63" s="715">
        <v>0</v>
      </c>
      <c r="BV63" s="715">
        <v>0</v>
      </c>
      <c r="BW63" s="715">
        <v>0</v>
      </c>
      <c r="BX63" s="715">
        <v>0</v>
      </c>
      <c r="BY63" s="715">
        <v>0</v>
      </c>
      <c r="BZ63" s="715">
        <v>0</v>
      </c>
      <c r="CA63" s="715">
        <v>0</v>
      </c>
      <c r="CB63" s="715">
        <v>0</v>
      </c>
      <c r="CC63" s="716">
        <f t="shared" si="18"/>
        <v>0</v>
      </c>
      <c r="CD63" s="716">
        <f t="shared" si="18"/>
        <v>0</v>
      </c>
      <c r="CF63" s="71"/>
      <c r="CG63" s="78">
        <v>54</v>
      </c>
    </row>
    <row r="64" spans="1:86">
      <c r="A64" s="717"/>
      <c r="B64" s="13" t="s">
        <v>9</v>
      </c>
      <c r="C64" s="715">
        <v>0</v>
      </c>
      <c r="D64" s="715">
        <v>0</v>
      </c>
      <c r="E64" s="715">
        <v>0</v>
      </c>
      <c r="F64" s="715">
        <v>0</v>
      </c>
      <c r="G64" s="715">
        <v>0</v>
      </c>
      <c r="H64" s="715">
        <v>0</v>
      </c>
      <c r="I64" s="715">
        <v>0</v>
      </c>
      <c r="J64" s="715">
        <v>0</v>
      </c>
      <c r="K64" s="715">
        <v>0</v>
      </c>
      <c r="L64" s="715">
        <v>0</v>
      </c>
      <c r="M64" s="715">
        <v>0</v>
      </c>
      <c r="N64" s="715">
        <v>0</v>
      </c>
      <c r="O64" s="715">
        <v>0</v>
      </c>
      <c r="P64" s="715">
        <v>0</v>
      </c>
      <c r="Q64" s="715">
        <v>0</v>
      </c>
      <c r="R64" s="715">
        <v>0</v>
      </c>
      <c r="S64" s="715">
        <v>0</v>
      </c>
      <c r="T64" s="715">
        <v>0</v>
      </c>
      <c r="U64" s="715">
        <v>0</v>
      </c>
      <c r="V64" s="715">
        <v>0</v>
      </c>
      <c r="W64" s="715">
        <v>0</v>
      </c>
      <c r="X64" s="715">
        <v>0</v>
      </c>
      <c r="Y64" s="715">
        <v>0</v>
      </c>
      <c r="Z64" s="715">
        <v>0</v>
      </c>
      <c r="AA64" s="715">
        <v>0</v>
      </c>
      <c r="AB64" s="715">
        <v>0</v>
      </c>
      <c r="AC64" s="715">
        <v>0</v>
      </c>
      <c r="AD64" s="715">
        <v>0</v>
      </c>
      <c r="AE64" s="715">
        <v>0</v>
      </c>
      <c r="AF64" s="715">
        <v>0</v>
      </c>
      <c r="AG64" s="715">
        <v>0</v>
      </c>
      <c r="AH64" s="715">
        <v>0</v>
      </c>
      <c r="AI64" s="715">
        <v>0</v>
      </c>
      <c r="AJ64" s="715">
        <v>0</v>
      </c>
      <c r="AK64" s="715">
        <v>0</v>
      </c>
      <c r="AL64" s="715">
        <v>0</v>
      </c>
      <c r="AM64" s="715">
        <v>0</v>
      </c>
      <c r="AN64" s="715">
        <v>0</v>
      </c>
      <c r="AO64" s="715">
        <v>0</v>
      </c>
      <c r="AP64" s="715">
        <v>0</v>
      </c>
      <c r="AQ64" s="715">
        <v>0</v>
      </c>
      <c r="AR64" s="715">
        <v>0</v>
      </c>
      <c r="AS64" s="715">
        <v>0</v>
      </c>
      <c r="AT64" s="715">
        <v>0</v>
      </c>
      <c r="AU64" s="715">
        <v>0</v>
      </c>
      <c r="AV64" s="715">
        <v>0</v>
      </c>
      <c r="AW64" s="715">
        <v>0</v>
      </c>
      <c r="AX64" s="715">
        <v>0</v>
      </c>
      <c r="AY64" s="715">
        <v>0</v>
      </c>
      <c r="AZ64" s="715">
        <v>0</v>
      </c>
      <c r="BA64" s="715">
        <v>0</v>
      </c>
      <c r="BB64" s="715">
        <v>0</v>
      </c>
      <c r="BC64" s="715">
        <v>0</v>
      </c>
      <c r="BD64" s="715">
        <v>0</v>
      </c>
      <c r="BE64" s="715">
        <v>0</v>
      </c>
      <c r="BF64" s="715">
        <v>0</v>
      </c>
      <c r="BG64" s="715">
        <v>0</v>
      </c>
      <c r="BH64" s="715">
        <v>0</v>
      </c>
      <c r="BI64" s="715">
        <v>0</v>
      </c>
      <c r="BJ64" s="715">
        <v>0</v>
      </c>
      <c r="BK64" s="715">
        <v>0</v>
      </c>
      <c r="BL64" s="715">
        <v>0</v>
      </c>
      <c r="BM64" s="715">
        <v>0</v>
      </c>
      <c r="BN64" s="715">
        <v>0</v>
      </c>
      <c r="BO64" s="715">
        <v>0</v>
      </c>
      <c r="BP64" s="715">
        <v>0</v>
      </c>
      <c r="BQ64" s="715">
        <v>0</v>
      </c>
      <c r="BR64" s="715">
        <v>0</v>
      </c>
      <c r="BS64" s="715">
        <v>0</v>
      </c>
      <c r="BT64" s="715">
        <v>0</v>
      </c>
      <c r="BU64" s="715">
        <v>0</v>
      </c>
      <c r="BV64" s="715">
        <v>0</v>
      </c>
      <c r="BW64" s="715">
        <v>0</v>
      </c>
      <c r="BX64" s="715">
        <v>0</v>
      </c>
      <c r="BY64" s="715">
        <v>0</v>
      </c>
      <c r="BZ64" s="715">
        <v>0</v>
      </c>
      <c r="CA64" s="715">
        <v>0</v>
      </c>
      <c r="CB64" s="715">
        <v>0</v>
      </c>
      <c r="CC64" s="716">
        <f t="shared" si="18"/>
        <v>0</v>
      </c>
      <c r="CD64" s="716">
        <f t="shared" si="18"/>
        <v>0</v>
      </c>
      <c r="CF64" s="71"/>
      <c r="CG64" s="78">
        <v>55</v>
      </c>
    </row>
    <row r="65" spans="1:85">
      <c r="A65" s="717"/>
      <c r="B65" s="718" t="s">
        <v>1188</v>
      </c>
      <c r="C65" s="715">
        <v>0</v>
      </c>
      <c r="D65" s="715">
        <v>0</v>
      </c>
      <c r="E65" s="715">
        <v>0</v>
      </c>
      <c r="F65" s="715">
        <v>0</v>
      </c>
      <c r="G65" s="715">
        <v>0</v>
      </c>
      <c r="H65" s="715">
        <v>0</v>
      </c>
      <c r="I65" s="715">
        <v>0</v>
      </c>
      <c r="J65" s="715">
        <v>0</v>
      </c>
      <c r="K65" s="715">
        <v>0</v>
      </c>
      <c r="L65" s="715">
        <v>0</v>
      </c>
      <c r="M65" s="715">
        <v>0</v>
      </c>
      <c r="N65" s="715">
        <v>0</v>
      </c>
      <c r="O65" s="715">
        <v>0</v>
      </c>
      <c r="P65" s="715">
        <v>0</v>
      </c>
      <c r="Q65" s="715">
        <v>0</v>
      </c>
      <c r="R65" s="715">
        <v>0</v>
      </c>
      <c r="S65" s="715">
        <v>0</v>
      </c>
      <c r="T65" s="715">
        <v>0</v>
      </c>
      <c r="U65" s="715">
        <v>0</v>
      </c>
      <c r="V65" s="715">
        <v>0</v>
      </c>
      <c r="W65" s="715">
        <v>0</v>
      </c>
      <c r="X65" s="715">
        <v>0</v>
      </c>
      <c r="Y65" s="715">
        <v>0</v>
      </c>
      <c r="Z65" s="715">
        <v>0</v>
      </c>
      <c r="AA65" s="715">
        <v>0</v>
      </c>
      <c r="AB65" s="715">
        <v>0</v>
      </c>
      <c r="AC65" s="715">
        <v>0</v>
      </c>
      <c r="AD65" s="715">
        <v>0</v>
      </c>
      <c r="AE65" s="715">
        <v>0</v>
      </c>
      <c r="AF65" s="715">
        <v>0</v>
      </c>
      <c r="AG65" s="715">
        <v>0</v>
      </c>
      <c r="AH65" s="715">
        <v>0</v>
      </c>
      <c r="AI65" s="715">
        <v>0</v>
      </c>
      <c r="AJ65" s="715">
        <v>0</v>
      </c>
      <c r="AK65" s="715">
        <v>0</v>
      </c>
      <c r="AL65" s="715">
        <v>0</v>
      </c>
      <c r="AM65" s="715">
        <v>0</v>
      </c>
      <c r="AN65" s="715">
        <v>0</v>
      </c>
      <c r="AO65" s="715">
        <v>0</v>
      </c>
      <c r="AP65" s="715">
        <v>0</v>
      </c>
      <c r="AQ65" s="715">
        <v>0</v>
      </c>
      <c r="AR65" s="715">
        <v>0</v>
      </c>
      <c r="AS65" s="715">
        <v>0</v>
      </c>
      <c r="AT65" s="715">
        <v>0</v>
      </c>
      <c r="AU65" s="715">
        <v>0</v>
      </c>
      <c r="AV65" s="715">
        <v>0</v>
      </c>
      <c r="AW65" s="715">
        <v>0</v>
      </c>
      <c r="AX65" s="715">
        <v>0</v>
      </c>
      <c r="AY65" s="715">
        <v>0</v>
      </c>
      <c r="AZ65" s="715">
        <v>0</v>
      </c>
      <c r="BA65" s="715">
        <v>0</v>
      </c>
      <c r="BB65" s="715">
        <v>0</v>
      </c>
      <c r="BC65" s="715">
        <v>0</v>
      </c>
      <c r="BD65" s="715">
        <v>0</v>
      </c>
      <c r="BE65" s="715">
        <v>0</v>
      </c>
      <c r="BF65" s="715">
        <v>0</v>
      </c>
      <c r="BG65" s="715">
        <v>0</v>
      </c>
      <c r="BH65" s="715">
        <v>0</v>
      </c>
      <c r="BI65" s="715">
        <v>0</v>
      </c>
      <c r="BJ65" s="715">
        <v>0</v>
      </c>
      <c r="BK65" s="715">
        <v>0</v>
      </c>
      <c r="BL65" s="715">
        <v>0</v>
      </c>
      <c r="BM65" s="715">
        <v>0</v>
      </c>
      <c r="BN65" s="715">
        <v>0</v>
      </c>
      <c r="BO65" s="715">
        <v>0</v>
      </c>
      <c r="BP65" s="715">
        <v>0</v>
      </c>
      <c r="BQ65" s="715">
        <v>0</v>
      </c>
      <c r="BR65" s="715">
        <v>0</v>
      </c>
      <c r="BS65" s="715">
        <v>0</v>
      </c>
      <c r="BT65" s="715">
        <v>0</v>
      </c>
      <c r="BU65" s="715">
        <v>0</v>
      </c>
      <c r="BV65" s="715">
        <v>0</v>
      </c>
      <c r="BW65" s="715">
        <v>0</v>
      </c>
      <c r="BX65" s="715">
        <v>0</v>
      </c>
      <c r="BY65" s="715">
        <v>0</v>
      </c>
      <c r="BZ65" s="715">
        <v>0</v>
      </c>
      <c r="CA65" s="715">
        <v>0</v>
      </c>
      <c r="CB65" s="715">
        <v>0</v>
      </c>
      <c r="CC65" s="716">
        <f t="shared" si="18"/>
        <v>0</v>
      </c>
      <c r="CD65" s="716">
        <f t="shared" si="18"/>
        <v>0</v>
      </c>
      <c r="CF65" s="71"/>
      <c r="CG65" s="78">
        <v>56</v>
      </c>
    </row>
    <row r="66" spans="1:85">
      <c r="A66" s="719" t="s">
        <v>55</v>
      </c>
      <c r="B66" s="712" t="s">
        <v>67</v>
      </c>
      <c r="C66" s="713">
        <f>SUM(C67:C76)</f>
        <v>0</v>
      </c>
      <c r="D66" s="713">
        <f t="shared" ref="D66:BO66" si="19">SUM(D67:D76)</f>
        <v>0</v>
      </c>
      <c r="E66" s="713">
        <f t="shared" si="19"/>
        <v>0</v>
      </c>
      <c r="F66" s="713">
        <f t="shared" si="19"/>
        <v>0</v>
      </c>
      <c r="G66" s="713">
        <f t="shared" si="19"/>
        <v>0</v>
      </c>
      <c r="H66" s="713">
        <f t="shared" si="19"/>
        <v>0</v>
      </c>
      <c r="I66" s="713">
        <f t="shared" si="19"/>
        <v>0</v>
      </c>
      <c r="J66" s="713">
        <f t="shared" si="19"/>
        <v>0</v>
      </c>
      <c r="K66" s="713">
        <f t="shared" si="19"/>
        <v>0</v>
      </c>
      <c r="L66" s="713">
        <f t="shared" si="19"/>
        <v>0</v>
      </c>
      <c r="M66" s="713">
        <f t="shared" si="19"/>
        <v>0</v>
      </c>
      <c r="N66" s="713">
        <f t="shared" si="19"/>
        <v>0</v>
      </c>
      <c r="O66" s="713">
        <f t="shared" si="19"/>
        <v>0</v>
      </c>
      <c r="P66" s="713">
        <f t="shared" si="19"/>
        <v>0</v>
      </c>
      <c r="Q66" s="713">
        <f t="shared" si="19"/>
        <v>0</v>
      </c>
      <c r="R66" s="713">
        <f t="shared" si="19"/>
        <v>0</v>
      </c>
      <c r="S66" s="713">
        <f t="shared" si="19"/>
        <v>0</v>
      </c>
      <c r="T66" s="713">
        <f t="shared" si="19"/>
        <v>0</v>
      </c>
      <c r="U66" s="713">
        <f t="shared" si="19"/>
        <v>0</v>
      </c>
      <c r="V66" s="713">
        <f t="shared" si="19"/>
        <v>0</v>
      </c>
      <c r="W66" s="713">
        <f t="shared" si="19"/>
        <v>0</v>
      </c>
      <c r="X66" s="713">
        <f t="shared" si="19"/>
        <v>0</v>
      </c>
      <c r="Y66" s="713">
        <f t="shared" si="19"/>
        <v>0</v>
      </c>
      <c r="Z66" s="713">
        <f t="shared" si="19"/>
        <v>0</v>
      </c>
      <c r="AA66" s="713">
        <f t="shared" si="19"/>
        <v>0</v>
      </c>
      <c r="AB66" s="713">
        <f t="shared" si="19"/>
        <v>0</v>
      </c>
      <c r="AC66" s="713">
        <f t="shared" si="19"/>
        <v>0</v>
      </c>
      <c r="AD66" s="713">
        <f t="shared" si="19"/>
        <v>0</v>
      </c>
      <c r="AE66" s="713">
        <f t="shared" si="19"/>
        <v>0</v>
      </c>
      <c r="AF66" s="713">
        <f t="shared" si="19"/>
        <v>0</v>
      </c>
      <c r="AG66" s="713">
        <f t="shared" si="19"/>
        <v>0</v>
      </c>
      <c r="AH66" s="713">
        <f t="shared" si="19"/>
        <v>0</v>
      </c>
      <c r="AI66" s="713">
        <f t="shared" si="19"/>
        <v>0</v>
      </c>
      <c r="AJ66" s="713">
        <f t="shared" si="19"/>
        <v>0</v>
      </c>
      <c r="AK66" s="713">
        <f t="shared" si="19"/>
        <v>0</v>
      </c>
      <c r="AL66" s="713">
        <f t="shared" si="19"/>
        <v>0</v>
      </c>
      <c r="AM66" s="713">
        <f t="shared" si="19"/>
        <v>0</v>
      </c>
      <c r="AN66" s="713">
        <f t="shared" si="19"/>
        <v>0</v>
      </c>
      <c r="AO66" s="713">
        <f t="shared" si="19"/>
        <v>0</v>
      </c>
      <c r="AP66" s="713">
        <f t="shared" si="19"/>
        <v>0</v>
      </c>
      <c r="AQ66" s="713">
        <f t="shared" si="19"/>
        <v>0</v>
      </c>
      <c r="AR66" s="713">
        <f t="shared" si="19"/>
        <v>0</v>
      </c>
      <c r="AS66" s="713">
        <f t="shared" si="19"/>
        <v>0</v>
      </c>
      <c r="AT66" s="713">
        <f t="shared" si="19"/>
        <v>0</v>
      </c>
      <c r="AU66" s="713">
        <f t="shared" si="19"/>
        <v>0</v>
      </c>
      <c r="AV66" s="713">
        <f t="shared" si="19"/>
        <v>0</v>
      </c>
      <c r="AW66" s="713">
        <f t="shared" si="19"/>
        <v>0</v>
      </c>
      <c r="AX66" s="713">
        <f t="shared" si="19"/>
        <v>0</v>
      </c>
      <c r="AY66" s="713">
        <f t="shared" si="19"/>
        <v>0</v>
      </c>
      <c r="AZ66" s="713">
        <f t="shared" si="19"/>
        <v>0</v>
      </c>
      <c r="BA66" s="713">
        <f t="shared" si="19"/>
        <v>0</v>
      </c>
      <c r="BB66" s="713">
        <f t="shared" si="19"/>
        <v>0</v>
      </c>
      <c r="BC66" s="713">
        <f t="shared" si="19"/>
        <v>0</v>
      </c>
      <c r="BD66" s="713">
        <f t="shared" si="19"/>
        <v>0</v>
      </c>
      <c r="BE66" s="713">
        <f t="shared" si="19"/>
        <v>0</v>
      </c>
      <c r="BF66" s="713">
        <f t="shared" si="19"/>
        <v>0</v>
      </c>
      <c r="BG66" s="713">
        <f t="shared" si="19"/>
        <v>0</v>
      </c>
      <c r="BH66" s="713">
        <f t="shared" si="19"/>
        <v>0</v>
      </c>
      <c r="BI66" s="713">
        <f t="shared" si="19"/>
        <v>0</v>
      </c>
      <c r="BJ66" s="713">
        <f t="shared" si="19"/>
        <v>0</v>
      </c>
      <c r="BK66" s="713">
        <f t="shared" si="19"/>
        <v>0</v>
      </c>
      <c r="BL66" s="713">
        <f t="shared" si="19"/>
        <v>0</v>
      </c>
      <c r="BM66" s="713">
        <f t="shared" si="19"/>
        <v>0</v>
      </c>
      <c r="BN66" s="713">
        <f t="shared" si="19"/>
        <v>0</v>
      </c>
      <c r="BO66" s="713">
        <f t="shared" si="19"/>
        <v>0</v>
      </c>
      <c r="BP66" s="713">
        <f t="shared" ref="BP66:CA66" si="20">SUM(BP67:BP76)</f>
        <v>0</v>
      </c>
      <c r="BQ66" s="713">
        <f t="shared" si="20"/>
        <v>0</v>
      </c>
      <c r="BR66" s="713">
        <f t="shared" si="20"/>
        <v>0</v>
      </c>
      <c r="BS66" s="713">
        <f t="shared" si="20"/>
        <v>0</v>
      </c>
      <c r="BT66" s="713">
        <f t="shared" si="20"/>
        <v>0</v>
      </c>
      <c r="BU66" s="713">
        <f t="shared" si="20"/>
        <v>0</v>
      </c>
      <c r="BV66" s="713">
        <f t="shared" si="20"/>
        <v>0</v>
      </c>
      <c r="BW66" s="713">
        <f t="shared" si="20"/>
        <v>0</v>
      </c>
      <c r="BX66" s="713">
        <f t="shared" si="20"/>
        <v>0</v>
      </c>
      <c r="BY66" s="713">
        <f t="shared" si="20"/>
        <v>0</v>
      </c>
      <c r="BZ66" s="713">
        <f t="shared" si="20"/>
        <v>0</v>
      </c>
      <c r="CA66" s="713">
        <f t="shared" si="20"/>
        <v>0</v>
      </c>
      <c r="CB66" s="713">
        <f>SUM(CB67:CB76)</f>
        <v>0</v>
      </c>
      <c r="CC66" s="713">
        <f>SUM(CC67:CC76)</f>
        <v>0</v>
      </c>
      <c r="CD66" s="713">
        <f>SUM(CD67:CD76)</f>
        <v>0</v>
      </c>
      <c r="CF66" s="71"/>
      <c r="CG66" s="78">
        <v>57</v>
      </c>
    </row>
    <row r="67" spans="1:85">
      <c r="A67" s="717"/>
      <c r="B67" s="496" t="s">
        <v>1</v>
      </c>
      <c r="C67" s="715">
        <v>0</v>
      </c>
      <c r="D67" s="715">
        <v>0</v>
      </c>
      <c r="E67" s="715">
        <v>0</v>
      </c>
      <c r="F67" s="715">
        <v>0</v>
      </c>
      <c r="G67" s="715">
        <v>0</v>
      </c>
      <c r="H67" s="715">
        <v>0</v>
      </c>
      <c r="I67" s="715">
        <v>0</v>
      </c>
      <c r="J67" s="715">
        <v>0</v>
      </c>
      <c r="K67" s="715">
        <v>0</v>
      </c>
      <c r="L67" s="715">
        <v>0</v>
      </c>
      <c r="M67" s="715">
        <v>0</v>
      </c>
      <c r="N67" s="715">
        <v>0</v>
      </c>
      <c r="O67" s="715">
        <v>0</v>
      </c>
      <c r="P67" s="715">
        <v>0</v>
      </c>
      <c r="Q67" s="715">
        <v>0</v>
      </c>
      <c r="R67" s="715">
        <v>0</v>
      </c>
      <c r="S67" s="715">
        <v>0</v>
      </c>
      <c r="T67" s="715">
        <v>0</v>
      </c>
      <c r="U67" s="715">
        <v>0</v>
      </c>
      <c r="V67" s="715">
        <v>0</v>
      </c>
      <c r="W67" s="715">
        <v>0</v>
      </c>
      <c r="X67" s="715">
        <v>0</v>
      </c>
      <c r="Y67" s="715">
        <v>0</v>
      </c>
      <c r="Z67" s="715">
        <v>0</v>
      </c>
      <c r="AA67" s="715">
        <v>0</v>
      </c>
      <c r="AB67" s="715">
        <v>0</v>
      </c>
      <c r="AC67" s="715">
        <v>0</v>
      </c>
      <c r="AD67" s="715">
        <v>0</v>
      </c>
      <c r="AE67" s="715">
        <v>0</v>
      </c>
      <c r="AF67" s="715">
        <v>0</v>
      </c>
      <c r="AG67" s="715">
        <v>0</v>
      </c>
      <c r="AH67" s="715">
        <v>0</v>
      </c>
      <c r="AI67" s="715">
        <v>0</v>
      </c>
      <c r="AJ67" s="715">
        <v>0</v>
      </c>
      <c r="AK67" s="715">
        <v>0</v>
      </c>
      <c r="AL67" s="715">
        <v>0</v>
      </c>
      <c r="AM67" s="715">
        <v>0</v>
      </c>
      <c r="AN67" s="715">
        <v>0</v>
      </c>
      <c r="AO67" s="715">
        <v>0</v>
      </c>
      <c r="AP67" s="715">
        <v>0</v>
      </c>
      <c r="AQ67" s="715">
        <v>0</v>
      </c>
      <c r="AR67" s="715">
        <v>0</v>
      </c>
      <c r="AS67" s="715">
        <v>0</v>
      </c>
      <c r="AT67" s="715">
        <v>0</v>
      </c>
      <c r="AU67" s="715">
        <v>0</v>
      </c>
      <c r="AV67" s="715">
        <v>0</v>
      </c>
      <c r="AW67" s="715">
        <v>0</v>
      </c>
      <c r="AX67" s="715">
        <v>0</v>
      </c>
      <c r="AY67" s="715">
        <v>0</v>
      </c>
      <c r="AZ67" s="715">
        <v>0</v>
      </c>
      <c r="BA67" s="715">
        <v>0</v>
      </c>
      <c r="BB67" s="715">
        <v>0</v>
      </c>
      <c r="BC67" s="715">
        <v>0</v>
      </c>
      <c r="BD67" s="715">
        <v>0</v>
      </c>
      <c r="BE67" s="715">
        <v>0</v>
      </c>
      <c r="BF67" s="715">
        <v>0</v>
      </c>
      <c r="BG67" s="715">
        <v>0</v>
      </c>
      <c r="BH67" s="715">
        <v>0</v>
      </c>
      <c r="BI67" s="715">
        <v>0</v>
      </c>
      <c r="BJ67" s="715">
        <v>0</v>
      </c>
      <c r="BK67" s="715">
        <v>0</v>
      </c>
      <c r="BL67" s="715">
        <v>0</v>
      </c>
      <c r="BM67" s="715">
        <v>0</v>
      </c>
      <c r="BN67" s="715">
        <v>0</v>
      </c>
      <c r="BO67" s="715">
        <v>0</v>
      </c>
      <c r="BP67" s="715">
        <v>0</v>
      </c>
      <c r="BQ67" s="715">
        <v>0</v>
      </c>
      <c r="BR67" s="715">
        <v>0</v>
      </c>
      <c r="BS67" s="715">
        <v>0</v>
      </c>
      <c r="BT67" s="715">
        <v>0</v>
      </c>
      <c r="BU67" s="715">
        <v>0</v>
      </c>
      <c r="BV67" s="715">
        <v>0</v>
      </c>
      <c r="BW67" s="715">
        <v>0</v>
      </c>
      <c r="BX67" s="715">
        <v>0</v>
      </c>
      <c r="BY67" s="715">
        <v>0</v>
      </c>
      <c r="BZ67" s="715">
        <v>0</v>
      </c>
      <c r="CA67" s="715">
        <v>0</v>
      </c>
      <c r="CB67" s="715">
        <v>0</v>
      </c>
      <c r="CC67" s="716">
        <f t="shared" si="18"/>
        <v>0</v>
      </c>
      <c r="CD67" s="716">
        <f t="shared" si="18"/>
        <v>0</v>
      </c>
      <c r="CF67" s="71"/>
      <c r="CG67" s="78">
        <v>58</v>
      </c>
    </row>
    <row r="68" spans="1:85">
      <c r="A68" s="717"/>
      <c r="B68" s="25" t="s">
        <v>126</v>
      </c>
      <c r="C68" s="715">
        <v>0</v>
      </c>
      <c r="D68" s="715">
        <v>0</v>
      </c>
      <c r="E68" s="715">
        <v>0</v>
      </c>
      <c r="F68" s="715">
        <v>0</v>
      </c>
      <c r="G68" s="715">
        <v>0</v>
      </c>
      <c r="H68" s="715">
        <v>0</v>
      </c>
      <c r="I68" s="715">
        <v>0</v>
      </c>
      <c r="J68" s="715">
        <v>0</v>
      </c>
      <c r="K68" s="715">
        <v>0</v>
      </c>
      <c r="L68" s="715">
        <v>0</v>
      </c>
      <c r="M68" s="715">
        <v>0</v>
      </c>
      <c r="N68" s="715">
        <v>0</v>
      </c>
      <c r="O68" s="715">
        <v>0</v>
      </c>
      <c r="P68" s="715">
        <v>0</v>
      </c>
      <c r="Q68" s="715">
        <v>0</v>
      </c>
      <c r="R68" s="715">
        <v>0</v>
      </c>
      <c r="S68" s="715">
        <v>0</v>
      </c>
      <c r="T68" s="715">
        <v>0</v>
      </c>
      <c r="U68" s="715">
        <v>0</v>
      </c>
      <c r="V68" s="715">
        <v>0</v>
      </c>
      <c r="W68" s="715">
        <v>0</v>
      </c>
      <c r="X68" s="715">
        <v>0</v>
      </c>
      <c r="Y68" s="715">
        <v>0</v>
      </c>
      <c r="Z68" s="715">
        <v>0</v>
      </c>
      <c r="AA68" s="715">
        <v>0</v>
      </c>
      <c r="AB68" s="715">
        <v>0</v>
      </c>
      <c r="AC68" s="715">
        <v>0</v>
      </c>
      <c r="AD68" s="715">
        <v>0</v>
      </c>
      <c r="AE68" s="715">
        <v>0</v>
      </c>
      <c r="AF68" s="715">
        <v>0</v>
      </c>
      <c r="AG68" s="715">
        <v>0</v>
      </c>
      <c r="AH68" s="715">
        <v>0</v>
      </c>
      <c r="AI68" s="715">
        <v>0</v>
      </c>
      <c r="AJ68" s="715">
        <v>0</v>
      </c>
      <c r="AK68" s="715">
        <v>0</v>
      </c>
      <c r="AL68" s="715">
        <v>0</v>
      </c>
      <c r="AM68" s="715">
        <v>0</v>
      </c>
      <c r="AN68" s="715">
        <v>0</v>
      </c>
      <c r="AO68" s="715">
        <v>0</v>
      </c>
      <c r="AP68" s="715">
        <v>0</v>
      </c>
      <c r="AQ68" s="715">
        <v>0</v>
      </c>
      <c r="AR68" s="715">
        <v>0</v>
      </c>
      <c r="AS68" s="715">
        <v>0</v>
      </c>
      <c r="AT68" s="715">
        <v>0</v>
      </c>
      <c r="AU68" s="715">
        <v>0</v>
      </c>
      <c r="AV68" s="715">
        <v>0</v>
      </c>
      <c r="AW68" s="715">
        <v>0</v>
      </c>
      <c r="AX68" s="715">
        <v>0</v>
      </c>
      <c r="AY68" s="715">
        <v>0</v>
      </c>
      <c r="AZ68" s="715">
        <v>0</v>
      </c>
      <c r="BA68" s="715">
        <v>0</v>
      </c>
      <c r="BB68" s="715">
        <v>0</v>
      </c>
      <c r="BC68" s="715">
        <v>0</v>
      </c>
      <c r="BD68" s="715">
        <v>0</v>
      </c>
      <c r="BE68" s="715">
        <v>0</v>
      </c>
      <c r="BF68" s="715">
        <v>0</v>
      </c>
      <c r="BG68" s="715">
        <v>0</v>
      </c>
      <c r="BH68" s="715">
        <v>0</v>
      </c>
      <c r="BI68" s="715">
        <v>0</v>
      </c>
      <c r="BJ68" s="715">
        <v>0</v>
      </c>
      <c r="BK68" s="715">
        <v>0</v>
      </c>
      <c r="BL68" s="715">
        <v>0</v>
      </c>
      <c r="BM68" s="715">
        <v>0</v>
      </c>
      <c r="BN68" s="715">
        <v>0</v>
      </c>
      <c r="BO68" s="715">
        <v>0</v>
      </c>
      <c r="BP68" s="715">
        <v>0</v>
      </c>
      <c r="BQ68" s="715">
        <v>0</v>
      </c>
      <c r="BR68" s="715">
        <v>0</v>
      </c>
      <c r="BS68" s="715">
        <v>0</v>
      </c>
      <c r="BT68" s="715">
        <v>0</v>
      </c>
      <c r="BU68" s="715">
        <v>0</v>
      </c>
      <c r="BV68" s="715">
        <v>0</v>
      </c>
      <c r="BW68" s="715">
        <v>0</v>
      </c>
      <c r="BX68" s="715">
        <v>0</v>
      </c>
      <c r="BY68" s="715">
        <v>0</v>
      </c>
      <c r="BZ68" s="715">
        <v>0</v>
      </c>
      <c r="CA68" s="715">
        <v>0</v>
      </c>
      <c r="CB68" s="715">
        <v>0</v>
      </c>
      <c r="CC68" s="716">
        <f t="shared" si="18"/>
        <v>0</v>
      </c>
      <c r="CD68" s="716">
        <f t="shared" si="18"/>
        <v>0</v>
      </c>
      <c r="CF68" s="71"/>
      <c r="CG68" s="78">
        <v>59</v>
      </c>
    </row>
    <row r="69" spans="1:85">
      <c r="A69" s="717"/>
      <c r="B69" s="25" t="s">
        <v>66</v>
      </c>
      <c r="C69" s="715">
        <v>0</v>
      </c>
      <c r="D69" s="715">
        <v>0</v>
      </c>
      <c r="E69" s="715">
        <v>0</v>
      </c>
      <c r="F69" s="715">
        <v>0</v>
      </c>
      <c r="G69" s="715">
        <v>0</v>
      </c>
      <c r="H69" s="715">
        <v>0</v>
      </c>
      <c r="I69" s="715">
        <v>0</v>
      </c>
      <c r="J69" s="715">
        <v>0</v>
      </c>
      <c r="K69" s="715">
        <v>0</v>
      </c>
      <c r="L69" s="715">
        <v>0</v>
      </c>
      <c r="M69" s="715">
        <v>0</v>
      </c>
      <c r="N69" s="715">
        <v>0</v>
      </c>
      <c r="O69" s="715">
        <v>0</v>
      </c>
      <c r="P69" s="715">
        <v>0</v>
      </c>
      <c r="Q69" s="715">
        <v>0</v>
      </c>
      <c r="R69" s="715">
        <v>0</v>
      </c>
      <c r="S69" s="715">
        <v>0</v>
      </c>
      <c r="T69" s="715">
        <v>0</v>
      </c>
      <c r="U69" s="715">
        <v>0</v>
      </c>
      <c r="V69" s="715">
        <v>0</v>
      </c>
      <c r="W69" s="715">
        <v>0</v>
      </c>
      <c r="X69" s="715">
        <v>0</v>
      </c>
      <c r="Y69" s="715">
        <v>0</v>
      </c>
      <c r="Z69" s="715">
        <v>0</v>
      </c>
      <c r="AA69" s="715">
        <v>0</v>
      </c>
      <c r="AB69" s="715">
        <v>0</v>
      </c>
      <c r="AC69" s="715">
        <v>0</v>
      </c>
      <c r="AD69" s="715">
        <v>0</v>
      </c>
      <c r="AE69" s="715">
        <v>0</v>
      </c>
      <c r="AF69" s="715">
        <v>0</v>
      </c>
      <c r="AG69" s="715">
        <v>0</v>
      </c>
      <c r="AH69" s="715">
        <v>0</v>
      </c>
      <c r="AI69" s="715">
        <v>0</v>
      </c>
      <c r="AJ69" s="715">
        <v>0</v>
      </c>
      <c r="AK69" s="715">
        <v>0</v>
      </c>
      <c r="AL69" s="715">
        <v>0</v>
      </c>
      <c r="AM69" s="715">
        <v>0</v>
      </c>
      <c r="AN69" s="715">
        <v>0</v>
      </c>
      <c r="AO69" s="715">
        <v>0</v>
      </c>
      <c r="AP69" s="715">
        <v>0</v>
      </c>
      <c r="AQ69" s="715">
        <v>0</v>
      </c>
      <c r="AR69" s="715">
        <v>0</v>
      </c>
      <c r="AS69" s="715">
        <v>0</v>
      </c>
      <c r="AT69" s="715">
        <v>0</v>
      </c>
      <c r="AU69" s="715">
        <v>0</v>
      </c>
      <c r="AV69" s="715">
        <v>0</v>
      </c>
      <c r="AW69" s="715">
        <v>0</v>
      </c>
      <c r="AX69" s="715">
        <v>0</v>
      </c>
      <c r="AY69" s="715">
        <v>0</v>
      </c>
      <c r="AZ69" s="715">
        <v>0</v>
      </c>
      <c r="BA69" s="715">
        <v>0</v>
      </c>
      <c r="BB69" s="715">
        <v>0</v>
      </c>
      <c r="BC69" s="715">
        <v>0</v>
      </c>
      <c r="BD69" s="715">
        <v>0</v>
      </c>
      <c r="BE69" s="715">
        <v>0</v>
      </c>
      <c r="BF69" s="715">
        <v>0</v>
      </c>
      <c r="BG69" s="715">
        <v>0</v>
      </c>
      <c r="BH69" s="715">
        <v>0</v>
      </c>
      <c r="BI69" s="715">
        <v>0</v>
      </c>
      <c r="BJ69" s="715">
        <v>0</v>
      </c>
      <c r="BK69" s="715">
        <v>0</v>
      </c>
      <c r="BL69" s="715">
        <v>0</v>
      </c>
      <c r="BM69" s="715">
        <v>0</v>
      </c>
      <c r="BN69" s="715">
        <v>0</v>
      </c>
      <c r="BO69" s="715">
        <v>0</v>
      </c>
      <c r="BP69" s="715">
        <v>0</v>
      </c>
      <c r="BQ69" s="715">
        <v>0</v>
      </c>
      <c r="BR69" s="715">
        <v>0</v>
      </c>
      <c r="BS69" s="715">
        <v>0</v>
      </c>
      <c r="BT69" s="715">
        <v>0</v>
      </c>
      <c r="BU69" s="715">
        <v>0</v>
      </c>
      <c r="BV69" s="715">
        <v>0</v>
      </c>
      <c r="BW69" s="715">
        <v>0</v>
      </c>
      <c r="BX69" s="715">
        <v>0</v>
      </c>
      <c r="BY69" s="715">
        <v>0</v>
      </c>
      <c r="BZ69" s="715">
        <v>0</v>
      </c>
      <c r="CA69" s="715">
        <v>0</v>
      </c>
      <c r="CB69" s="715">
        <v>0</v>
      </c>
      <c r="CC69" s="716">
        <f t="shared" si="18"/>
        <v>0</v>
      </c>
      <c r="CD69" s="716">
        <f t="shared" si="18"/>
        <v>0</v>
      </c>
      <c r="CF69" s="71"/>
      <c r="CG69" s="78">
        <v>60</v>
      </c>
    </row>
    <row r="70" spans="1:85">
      <c r="A70" s="717"/>
      <c r="B70" s="25" t="s">
        <v>3</v>
      </c>
      <c r="C70" s="715">
        <v>0</v>
      </c>
      <c r="D70" s="715">
        <v>0</v>
      </c>
      <c r="E70" s="715">
        <v>0</v>
      </c>
      <c r="F70" s="715">
        <v>0</v>
      </c>
      <c r="G70" s="715">
        <v>0</v>
      </c>
      <c r="H70" s="715">
        <v>0</v>
      </c>
      <c r="I70" s="715">
        <v>0</v>
      </c>
      <c r="J70" s="715">
        <v>0</v>
      </c>
      <c r="K70" s="715">
        <v>0</v>
      </c>
      <c r="L70" s="715">
        <v>0</v>
      </c>
      <c r="M70" s="715">
        <v>0</v>
      </c>
      <c r="N70" s="715">
        <v>0</v>
      </c>
      <c r="O70" s="715">
        <v>0</v>
      </c>
      <c r="P70" s="715">
        <v>0</v>
      </c>
      <c r="Q70" s="715">
        <v>0</v>
      </c>
      <c r="R70" s="715">
        <v>0</v>
      </c>
      <c r="S70" s="715">
        <v>0</v>
      </c>
      <c r="T70" s="715">
        <v>0</v>
      </c>
      <c r="U70" s="715">
        <v>0</v>
      </c>
      <c r="V70" s="715">
        <v>0</v>
      </c>
      <c r="W70" s="715">
        <v>0</v>
      </c>
      <c r="X70" s="715">
        <v>0</v>
      </c>
      <c r="Y70" s="715">
        <v>0</v>
      </c>
      <c r="Z70" s="715">
        <v>0</v>
      </c>
      <c r="AA70" s="715">
        <v>0</v>
      </c>
      <c r="AB70" s="715">
        <v>0</v>
      </c>
      <c r="AC70" s="715">
        <v>0</v>
      </c>
      <c r="AD70" s="715">
        <v>0</v>
      </c>
      <c r="AE70" s="715">
        <v>0</v>
      </c>
      <c r="AF70" s="715">
        <v>0</v>
      </c>
      <c r="AG70" s="715">
        <v>0</v>
      </c>
      <c r="AH70" s="715">
        <v>0</v>
      </c>
      <c r="AI70" s="715">
        <v>0</v>
      </c>
      <c r="AJ70" s="715">
        <v>0</v>
      </c>
      <c r="AK70" s="715">
        <v>0</v>
      </c>
      <c r="AL70" s="715">
        <v>0</v>
      </c>
      <c r="AM70" s="715">
        <v>0</v>
      </c>
      <c r="AN70" s="715">
        <v>0</v>
      </c>
      <c r="AO70" s="715">
        <v>0</v>
      </c>
      <c r="AP70" s="715">
        <v>0</v>
      </c>
      <c r="AQ70" s="715">
        <v>0</v>
      </c>
      <c r="AR70" s="715">
        <v>0</v>
      </c>
      <c r="AS70" s="715">
        <v>0</v>
      </c>
      <c r="AT70" s="715">
        <v>0</v>
      </c>
      <c r="AU70" s="715">
        <v>0</v>
      </c>
      <c r="AV70" s="715">
        <v>0</v>
      </c>
      <c r="AW70" s="715">
        <v>0</v>
      </c>
      <c r="AX70" s="715">
        <v>0</v>
      </c>
      <c r="AY70" s="715">
        <v>0</v>
      </c>
      <c r="AZ70" s="715">
        <v>0</v>
      </c>
      <c r="BA70" s="715">
        <v>0</v>
      </c>
      <c r="BB70" s="715">
        <v>0</v>
      </c>
      <c r="BC70" s="715">
        <v>0</v>
      </c>
      <c r="BD70" s="715">
        <v>0</v>
      </c>
      <c r="BE70" s="715">
        <v>0</v>
      </c>
      <c r="BF70" s="715">
        <v>0</v>
      </c>
      <c r="BG70" s="715">
        <v>0</v>
      </c>
      <c r="BH70" s="715">
        <v>0</v>
      </c>
      <c r="BI70" s="715">
        <v>0</v>
      </c>
      <c r="BJ70" s="715">
        <v>0</v>
      </c>
      <c r="BK70" s="715">
        <v>0</v>
      </c>
      <c r="BL70" s="715">
        <v>0</v>
      </c>
      <c r="BM70" s="715">
        <v>0</v>
      </c>
      <c r="BN70" s="715">
        <v>0</v>
      </c>
      <c r="BO70" s="715">
        <v>0</v>
      </c>
      <c r="BP70" s="715">
        <v>0</v>
      </c>
      <c r="BQ70" s="715">
        <v>0</v>
      </c>
      <c r="BR70" s="715">
        <v>0</v>
      </c>
      <c r="BS70" s="715">
        <v>0</v>
      </c>
      <c r="BT70" s="715">
        <v>0</v>
      </c>
      <c r="BU70" s="715">
        <v>0</v>
      </c>
      <c r="BV70" s="715">
        <v>0</v>
      </c>
      <c r="BW70" s="715">
        <v>0</v>
      </c>
      <c r="BX70" s="715">
        <v>0</v>
      </c>
      <c r="BY70" s="715">
        <v>0</v>
      </c>
      <c r="BZ70" s="715">
        <v>0</v>
      </c>
      <c r="CA70" s="715">
        <v>0</v>
      </c>
      <c r="CB70" s="715">
        <v>0</v>
      </c>
      <c r="CC70" s="716">
        <f t="shared" si="18"/>
        <v>0</v>
      </c>
      <c r="CD70" s="716">
        <f t="shared" si="18"/>
        <v>0</v>
      </c>
      <c r="CF70" s="71"/>
      <c r="CG70" s="78">
        <v>61</v>
      </c>
    </row>
    <row r="71" spans="1:85">
      <c r="A71" s="717"/>
      <c r="B71" s="25" t="s">
        <v>4</v>
      </c>
      <c r="C71" s="715">
        <v>0</v>
      </c>
      <c r="D71" s="715">
        <v>0</v>
      </c>
      <c r="E71" s="715">
        <v>0</v>
      </c>
      <c r="F71" s="715">
        <v>0</v>
      </c>
      <c r="G71" s="715">
        <v>0</v>
      </c>
      <c r="H71" s="715">
        <v>0</v>
      </c>
      <c r="I71" s="715">
        <v>0</v>
      </c>
      <c r="J71" s="715">
        <v>0</v>
      </c>
      <c r="K71" s="715">
        <v>0</v>
      </c>
      <c r="L71" s="715">
        <v>0</v>
      </c>
      <c r="M71" s="715">
        <v>0</v>
      </c>
      <c r="N71" s="715">
        <v>0</v>
      </c>
      <c r="O71" s="715">
        <v>0</v>
      </c>
      <c r="P71" s="715">
        <v>0</v>
      </c>
      <c r="Q71" s="715">
        <v>0</v>
      </c>
      <c r="R71" s="715">
        <v>0</v>
      </c>
      <c r="S71" s="715">
        <v>0</v>
      </c>
      <c r="T71" s="715">
        <v>0</v>
      </c>
      <c r="U71" s="715">
        <v>0</v>
      </c>
      <c r="V71" s="715">
        <v>0</v>
      </c>
      <c r="W71" s="715">
        <v>0</v>
      </c>
      <c r="X71" s="715">
        <v>0</v>
      </c>
      <c r="Y71" s="715">
        <v>0</v>
      </c>
      <c r="Z71" s="715">
        <v>0</v>
      </c>
      <c r="AA71" s="715">
        <v>0</v>
      </c>
      <c r="AB71" s="715">
        <v>0</v>
      </c>
      <c r="AC71" s="715">
        <v>0</v>
      </c>
      <c r="AD71" s="715">
        <v>0</v>
      </c>
      <c r="AE71" s="715">
        <v>0</v>
      </c>
      <c r="AF71" s="715">
        <v>0</v>
      </c>
      <c r="AG71" s="715">
        <v>0</v>
      </c>
      <c r="AH71" s="715">
        <v>0</v>
      </c>
      <c r="AI71" s="715">
        <v>0</v>
      </c>
      <c r="AJ71" s="715">
        <v>0</v>
      </c>
      <c r="AK71" s="715">
        <v>0</v>
      </c>
      <c r="AL71" s="715">
        <v>0</v>
      </c>
      <c r="AM71" s="715">
        <v>0</v>
      </c>
      <c r="AN71" s="715">
        <v>0</v>
      </c>
      <c r="AO71" s="715">
        <v>0</v>
      </c>
      <c r="AP71" s="715">
        <v>0</v>
      </c>
      <c r="AQ71" s="715">
        <v>0</v>
      </c>
      <c r="AR71" s="715">
        <v>0</v>
      </c>
      <c r="AS71" s="715">
        <v>0</v>
      </c>
      <c r="AT71" s="715">
        <v>0</v>
      </c>
      <c r="AU71" s="715">
        <v>0</v>
      </c>
      <c r="AV71" s="715">
        <v>0</v>
      </c>
      <c r="AW71" s="715">
        <v>0</v>
      </c>
      <c r="AX71" s="715">
        <v>0</v>
      </c>
      <c r="AY71" s="715">
        <v>0</v>
      </c>
      <c r="AZ71" s="715">
        <v>0</v>
      </c>
      <c r="BA71" s="715">
        <v>0</v>
      </c>
      <c r="BB71" s="715">
        <v>0</v>
      </c>
      <c r="BC71" s="715">
        <v>0</v>
      </c>
      <c r="BD71" s="715">
        <v>0</v>
      </c>
      <c r="BE71" s="715">
        <v>0</v>
      </c>
      <c r="BF71" s="715">
        <v>0</v>
      </c>
      <c r="BG71" s="715">
        <v>0</v>
      </c>
      <c r="BH71" s="715">
        <v>0</v>
      </c>
      <c r="BI71" s="715">
        <v>0</v>
      </c>
      <c r="BJ71" s="715">
        <v>0</v>
      </c>
      <c r="BK71" s="715">
        <v>0</v>
      </c>
      <c r="BL71" s="715">
        <v>0</v>
      </c>
      <c r="BM71" s="715">
        <v>0</v>
      </c>
      <c r="BN71" s="715">
        <v>0</v>
      </c>
      <c r="BO71" s="715">
        <v>0</v>
      </c>
      <c r="BP71" s="715">
        <v>0</v>
      </c>
      <c r="BQ71" s="715">
        <v>0</v>
      </c>
      <c r="BR71" s="715">
        <v>0</v>
      </c>
      <c r="BS71" s="715">
        <v>0</v>
      </c>
      <c r="BT71" s="715">
        <v>0</v>
      </c>
      <c r="BU71" s="715">
        <v>0</v>
      </c>
      <c r="BV71" s="715">
        <v>0</v>
      </c>
      <c r="BW71" s="715">
        <v>0</v>
      </c>
      <c r="BX71" s="715">
        <v>0</v>
      </c>
      <c r="BY71" s="715">
        <v>0</v>
      </c>
      <c r="BZ71" s="715">
        <v>0</v>
      </c>
      <c r="CA71" s="715">
        <v>0</v>
      </c>
      <c r="CB71" s="715">
        <v>0</v>
      </c>
      <c r="CC71" s="716">
        <f t="shared" si="18"/>
        <v>0</v>
      </c>
      <c r="CD71" s="716">
        <f t="shared" si="18"/>
        <v>0</v>
      </c>
      <c r="CF71" s="71"/>
      <c r="CG71" s="78">
        <v>62</v>
      </c>
    </row>
    <row r="72" spans="1:85">
      <c r="A72" s="717"/>
      <c r="B72" s="13" t="s">
        <v>1186</v>
      </c>
      <c r="C72" s="715">
        <v>0</v>
      </c>
      <c r="D72" s="715">
        <v>0</v>
      </c>
      <c r="E72" s="715">
        <v>0</v>
      </c>
      <c r="F72" s="715">
        <v>0</v>
      </c>
      <c r="G72" s="715">
        <v>0</v>
      </c>
      <c r="H72" s="715">
        <v>0</v>
      </c>
      <c r="I72" s="715">
        <v>0</v>
      </c>
      <c r="J72" s="715">
        <v>0</v>
      </c>
      <c r="K72" s="715">
        <v>0</v>
      </c>
      <c r="L72" s="715">
        <v>0</v>
      </c>
      <c r="M72" s="715">
        <v>0</v>
      </c>
      <c r="N72" s="715">
        <v>0</v>
      </c>
      <c r="O72" s="715">
        <v>0</v>
      </c>
      <c r="P72" s="715">
        <v>0</v>
      </c>
      <c r="Q72" s="715">
        <v>0</v>
      </c>
      <c r="R72" s="715">
        <v>0</v>
      </c>
      <c r="S72" s="715">
        <v>0</v>
      </c>
      <c r="T72" s="715">
        <v>0</v>
      </c>
      <c r="U72" s="715">
        <v>0</v>
      </c>
      <c r="V72" s="715">
        <v>0</v>
      </c>
      <c r="W72" s="715">
        <v>0</v>
      </c>
      <c r="X72" s="715">
        <v>0</v>
      </c>
      <c r="Y72" s="715">
        <v>0</v>
      </c>
      <c r="Z72" s="715">
        <v>0</v>
      </c>
      <c r="AA72" s="715">
        <v>0</v>
      </c>
      <c r="AB72" s="715">
        <v>0</v>
      </c>
      <c r="AC72" s="715">
        <v>0</v>
      </c>
      <c r="AD72" s="715">
        <v>0</v>
      </c>
      <c r="AE72" s="715">
        <v>0</v>
      </c>
      <c r="AF72" s="715">
        <v>0</v>
      </c>
      <c r="AG72" s="715">
        <v>0</v>
      </c>
      <c r="AH72" s="715">
        <v>0</v>
      </c>
      <c r="AI72" s="715">
        <v>0</v>
      </c>
      <c r="AJ72" s="715">
        <v>0</v>
      </c>
      <c r="AK72" s="715">
        <v>0</v>
      </c>
      <c r="AL72" s="715">
        <v>0</v>
      </c>
      <c r="AM72" s="715">
        <v>0</v>
      </c>
      <c r="AN72" s="715">
        <v>0</v>
      </c>
      <c r="AO72" s="715">
        <v>0</v>
      </c>
      <c r="AP72" s="715">
        <v>0</v>
      </c>
      <c r="AQ72" s="715">
        <v>0</v>
      </c>
      <c r="AR72" s="715">
        <v>0</v>
      </c>
      <c r="AS72" s="715">
        <v>0</v>
      </c>
      <c r="AT72" s="715">
        <v>0</v>
      </c>
      <c r="AU72" s="715">
        <v>0</v>
      </c>
      <c r="AV72" s="715">
        <v>0</v>
      </c>
      <c r="AW72" s="715">
        <v>0</v>
      </c>
      <c r="AX72" s="715">
        <v>0</v>
      </c>
      <c r="AY72" s="715">
        <v>0</v>
      </c>
      <c r="AZ72" s="715">
        <v>0</v>
      </c>
      <c r="BA72" s="715">
        <v>0</v>
      </c>
      <c r="BB72" s="715">
        <v>0</v>
      </c>
      <c r="BC72" s="715">
        <v>0</v>
      </c>
      <c r="BD72" s="715">
        <v>0</v>
      </c>
      <c r="BE72" s="715">
        <v>0</v>
      </c>
      <c r="BF72" s="715">
        <v>0</v>
      </c>
      <c r="BG72" s="715">
        <v>0</v>
      </c>
      <c r="BH72" s="715">
        <v>0</v>
      </c>
      <c r="BI72" s="715">
        <v>0</v>
      </c>
      <c r="BJ72" s="715">
        <v>0</v>
      </c>
      <c r="BK72" s="715">
        <v>0</v>
      </c>
      <c r="BL72" s="715">
        <v>0</v>
      </c>
      <c r="BM72" s="715">
        <v>0</v>
      </c>
      <c r="BN72" s="715">
        <v>0</v>
      </c>
      <c r="BO72" s="715">
        <v>0</v>
      </c>
      <c r="BP72" s="715">
        <v>0</v>
      </c>
      <c r="BQ72" s="715">
        <v>0</v>
      </c>
      <c r="BR72" s="715">
        <v>0</v>
      </c>
      <c r="BS72" s="715">
        <v>0</v>
      </c>
      <c r="BT72" s="715">
        <v>0</v>
      </c>
      <c r="BU72" s="715">
        <v>0</v>
      </c>
      <c r="BV72" s="715">
        <v>0</v>
      </c>
      <c r="BW72" s="715">
        <v>0</v>
      </c>
      <c r="BX72" s="715">
        <v>0</v>
      </c>
      <c r="BY72" s="715">
        <v>0</v>
      </c>
      <c r="BZ72" s="715">
        <v>0</v>
      </c>
      <c r="CA72" s="715">
        <v>0</v>
      </c>
      <c r="CB72" s="715">
        <v>0</v>
      </c>
      <c r="CC72" s="716">
        <f t="shared" si="18"/>
        <v>0</v>
      </c>
      <c r="CD72" s="716">
        <f t="shared" si="18"/>
        <v>0</v>
      </c>
      <c r="CF72" s="71"/>
      <c r="CG72" s="78">
        <v>63</v>
      </c>
    </row>
    <row r="73" spans="1:85">
      <c r="A73" s="717"/>
      <c r="B73" s="13" t="s">
        <v>1187</v>
      </c>
      <c r="C73" s="715">
        <v>0</v>
      </c>
      <c r="D73" s="715">
        <v>0</v>
      </c>
      <c r="E73" s="715">
        <v>0</v>
      </c>
      <c r="F73" s="715">
        <v>0</v>
      </c>
      <c r="G73" s="715">
        <v>0</v>
      </c>
      <c r="H73" s="715">
        <v>0</v>
      </c>
      <c r="I73" s="715">
        <v>0</v>
      </c>
      <c r="J73" s="715">
        <v>0</v>
      </c>
      <c r="K73" s="715">
        <v>0</v>
      </c>
      <c r="L73" s="715">
        <v>0</v>
      </c>
      <c r="M73" s="715">
        <v>0</v>
      </c>
      <c r="N73" s="715">
        <v>0</v>
      </c>
      <c r="O73" s="715">
        <v>0</v>
      </c>
      <c r="P73" s="715">
        <v>0</v>
      </c>
      <c r="Q73" s="715">
        <v>0</v>
      </c>
      <c r="R73" s="715">
        <v>0</v>
      </c>
      <c r="S73" s="715">
        <v>0</v>
      </c>
      <c r="T73" s="715">
        <v>0</v>
      </c>
      <c r="U73" s="715">
        <v>0</v>
      </c>
      <c r="V73" s="715">
        <v>0</v>
      </c>
      <c r="W73" s="715">
        <v>0</v>
      </c>
      <c r="X73" s="715">
        <v>0</v>
      </c>
      <c r="Y73" s="715">
        <v>0</v>
      </c>
      <c r="Z73" s="715">
        <v>0</v>
      </c>
      <c r="AA73" s="715">
        <v>0</v>
      </c>
      <c r="AB73" s="715">
        <v>0</v>
      </c>
      <c r="AC73" s="715">
        <v>0</v>
      </c>
      <c r="AD73" s="715">
        <v>0</v>
      </c>
      <c r="AE73" s="715">
        <v>0</v>
      </c>
      <c r="AF73" s="715">
        <v>0</v>
      </c>
      <c r="AG73" s="715">
        <v>0</v>
      </c>
      <c r="AH73" s="715">
        <v>0</v>
      </c>
      <c r="AI73" s="715">
        <v>0</v>
      </c>
      <c r="AJ73" s="715">
        <v>0</v>
      </c>
      <c r="AK73" s="715">
        <v>0</v>
      </c>
      <c r="AL73" s="715">
        <v>0</v>
      </c>
      <c r="AM73" s="715">
        <v>0</v>
      </c>
      <c r="AN73" s="715">
        <v>0</v>
      </c>
      <c r="AO73" s="715">
        <v>0</v>
      </c>
      <c r="AP73" s="715">
        <v>0</v>
      </c>
      <c r="AQ73" s="715">
        <v>0</v>
      </c>
      <c r="AR73" s="715">
        <v>0</v>
      </c>
      <c r="AS73" s="715">
        <v>0</v>
      </c>
      <c r="AT73" s="715">
        <v>0</v>
      </c>
      <c r="AU73" s="715">
        <v>0</v>
      </c>
      <c r="AV73" s="715">
        <v>0</v>
      </c>
      <c r="AW73" s="715">
        <v>0</v>
      </c>
      <c r="AX73" s="715">
        <v>0</v>
      </c>
      <c r="AY73" s="715">
        <v>0</v>
      </c>
      <c r="AZ73" s="715">
        <v>0</v>
      </c>
      <c r="BA73" s="715">
        <v>0</v>
      </c>
      <c r="BB73" s="715">
        <v>0</v>
      </c>
      <c r="BC73" s="715">
        <v>0</v>
      </c>
      <c r="BD73" s="715">
        <v>0</v>
      </c>
      <c r="BE73" s="715">
        <v>0</v>
      </c>
      <c r="BF73" s="715">
        <v>0</v>
      </c>
      <c r="BG73" s="715">
        <v>0</v>
      </c>
      <c r="BH73" s="715">
        <v>0</v>
      </c>
      <c r="BI73" s="715">
        <v>0</v>
      </c>
      <c r="BJ73" s="715">
        <v>0</v>
      </c>
      <c r="BK73" s="715">
        <v>0</v>
      </c>
      <c r="BL73" s="715">
        <v>0</v>
      </c>
      <c r="BM73" s="715">
        <v>0</v>
      </c>
      <c r="BN73" s="715">
        <v>0</v>
      </c>
      <c r="BO73" s="715">
        <v>0</v>
      </c>
      <c r="BP73" s="715">
        <v>0</v>
      </c>
      <c r="BQ73" s="715">
        <v>0</v>
      </c>
      <c r="BR73" s="715">
        <v>0</v>
      </c>
      <c r="BS73" s="715">
        <v>0</v>
      </c>
      <c r="BT73" s="715">
        <v>0</v>
      </c>
      <c r="BU73" s="715">
        <v>0</v>
      </c>
      <c r="BV73" s="715">
        <v>0</v>
      </c>
      <c r="BW73" s="715">
        <v>0</v>
      </c>
      <c r="BX73" s="715">
        <v>0</v>
      </c>
      <c r="BY73" s="715">
        <v>0</v>
      </c>
      <c r="BZ73" s="715">
        <v>0</v>
      </c>
      <c r="CA73" s="715">
        <v>0</v>
      </c>
      <c r="CB73" s="715">
        <v>0</v>
      </c>
      <c r="CC73" s="716">
        <f t="shared" si="18"/>
        <v>0</v>
      </c>
      <c r="CD73" s="716">
        <f t="shared" si="18"/>
        <v>0</v>
      </c>
      <c r="CF73" s="71"/>
      <c r="CG73" s="78">
        <v>64</v>
      </c>
    </row>
    <row r="74" spans="1:85">
      <c r="A74" s="717"/>
      <c r="B74" s="13" t="s">
        <v>5</v>
      </c>
      <c r="C74" s="715">
        <v>0</v>
      </c>
      <c r="D74" s="715">
        <v>0</v>
      </c>
      <c r="E74" s="715">
        <v>0</v>
      </c>
      <c r="F74" s="715">
        <v>0</v>
      </c>
      <c r="G74" s="715">
        <v>0</v>
      </c>
      <c r="H74" s="715">
        <v>0</v>
      </c>
      <c r="I74" s="715">
        <v>0</v>
      </c>
      <c r="J74" s="715">
        <v>0</v>
      </c>
      <c r="K74" s="715">
        <v>0</v>
      </c>
      <c r="L74" s="715">
        <v>0</v>
      </c>
      <c r="M74" s="715">
        <v>0</v>
      </c>
      <c r="N74" s="715">
        <v>0</v>
      </c>
      <c r="O74" s="715">
        <v>0</v>
      </c>
      <c r="P74" s="715">
        <v>0</v>
      </c>
      <c r="Q74" s="715">
        <v>0</v>
      </c>
      <c r="R74" s="715">
        <v>0</v>
      </c>
      <c r="S74" s="715">
        <v>0</v>
      </c>
      <c r="T74" s="715">
        <v>0</v>
      </c>
      <c r="U74" s="715">
        <v>0</v>
      </c>
      <c r="V74" s="715">
        <v>0</v>
      </c>
      <c r="W74" s="715">
        <v>0</v>
      </c>
      <c r="X74" s="715">
        <v>0</v>
      </c>
      <c r="Y74" s="715">
        <v>0</v>
      </c>
      <c r="Z74" s="715">
        <v>0</v>
      </c>
      <c r="AA74" s="715">
        <v>0</v>
      </c>
      <c r="AB74" s="715">
        <v>0</v>
      </c>
      <c r="AC74" s="715">
        <v>0</v>
      </c>
      <c r="AD74" s="715">
        <v>0</v>
      </c>
      <c r="AE74" s="715">
        <v>0</v>
      </c>
      <c r="AF74" s="715">
        <v>0</v>
      </c>
      <c r="AG74" s="715">
        <v>0</v>
      </c>
      <c r="AH74" s="715">
        <v>0</v>
      </c>
      <c r="AI74" s="715">
        <v>0</v>
      </c>
      <c r="AJ74" s="715">
        <v>0</v>
      </c>
      <c r="AK74" s="715">
        <v>0</v>
      </c>
      <c r="AL74" s="715">
        <v>0</v>
      </c>
      <c r="AM74" s="715">
        <v>0</v>
      </c>
      <c r="AN74" s="715">
        <v>0</v>
      </c>
      <c r="AO74" s="715">
        <v>0</v>
      </c>
      <c r="AP74" s="715">
        <v>0</v>
      </c>
      <c r="AQ74" s="715">
        <v>0</v>
      </c>
      <c r="AR74" s="715">
        <v>0</v>
      </c>
      <c r="AS74" s="715">
        <v>0</v>
      </c>
      <c r="AT74" s="715">
        <v>0</v>
      </c>
      <c r="AU74" s="715">
        <v>0</v>
      </c>
      <c r="AV74" s="715">
        <v>0</v>
      </c>
      <c r="AW74" s="715">
        <v>0</v>
      </c>
      <c r="AX74" s="715">
        <v>0</v>
      </c>
      <c r="AY74" s="715">
        <v>0</v>
      </c>
      <c r="AZ74" s="715">
        <v>0</v>
      </c>
      <c r="BA74" s="715">
        <v>0</v>
      </c>
      <c r="BB74" s="715">
        <v>0</v>
      </c>
      <c r="BC74" s="715">
        <v>0</v>
      </c>
      <c r="BD74" s="715">
        <v>0</v>
      </c>
      <c r="BE74" s="715">
        <v>0</v>
      </c>
      <c r="BF74" s="715">
        <v>0</v>
      </c>
      <c r="BG74" s="715">
        <v>0</v>
      </c>
      <c r="BH74" s="715">
        <v>0</v>
      </c>
      <c r="BI74" s="715">
        <v>0</v>
      </c>
      <c r="BJ74" s="715">
        <v>0</v>
      </c>
      <c r="BK74" s="715">
        <v>0</v>
      </c>
      <c r="BL74" s="715">
        <v>0</v>
      </c>
      <c r="BM74" s="715">
        <v>0</v>
      </c>
      <c r="BN74" s="715">
        <v>0</v>
      </c>
      <c r="BO74" s="715">
        <v>0</v>
      </c>
      <c r="BP74" s="715">
        <v>0</v>
      </c>
      <c r="BQ74" s="715">
        <v>0</v>
      </c>
      <c r="BR74" s="715">
        <v>0</v>
      </c>
      <c r="BS74" s="715">
        <v>0</v>
      </c>
      <c r="BT74" s="715">
        <v>0</v>
      </c>
      <c r="BU74" s="715">
        <v>0</v>
      </c>
      <c r="BV74" s="715">
        <v>0</v>
      </c>
      <c r="BW74" s="715">
        <v>0</v>
      </c>
      <c r="BX74" s="715">
        <v>0</v>
      </c>
      <c r="BY74" s="715">
        <v>0</v>
      </c>
      <c r="BZ74" s="715">
        <v>0</v>
      </c>
      <c r="CA74" s="715">
        <v>0</v>
      </c>
      <c r="CB74" s="715">
        <v>0</v>
      </c>
      <c r="CC74" s="716">
        <f t="shared" si="18"/>
        <v>0</v>
      </c>
      <c r="CD74" s="716">
        <f t="shared" si="18"/>
        <v>0</v>
      </c>
      <c r="CF74" s="71"/>
      <c r="CG74" s="78">
        <v>65</v>
      </c>
    </row>
    <row r="75" spans="1:85">
      <c r="A75" s="717"/>
      <c r="B75" s="13" t="s">
        <v>9</v>
      </c>
      <c r="C75" s="715">
        <v>0</v>
      </c>
      <c r="D75" s="715">
        <v>0</v>
      </c>
      <c r="E75" s="715">
        <v>0</v>
      </c>
      <c r="F75" s="715">
        <v>0</v>
      </c>
      <c r="G75" s="715">
        <v>0</v>
      </c>
      <c r="H75" s="715">
        <v>0</v>
      </c>
      <c r="I75" s="715">
        <v>0</v>
      </c>
      <c r="J75" s="715">
        <v>0</v>
      </c>
      <c r="K75" s="715">
        <v>0</v>
      </c>
      <c r="L75" s="715">
        <v>0</v>
      </c>
      <c r="M75" s="715">
        <v>0</v>
      </c>
      <c r="N75" s="715">
        <v>0</v>
      </c>
      <c r="O75" s="715">
        <v>0</v>
      </c>
      <c r="P75" s="715">
        <v>0</v>
      </c>
      <c r="Q75" s="715">
        <v>0</v>
      </c>
      <c r="R75" s="715">
        <v>0</v>
      </c>
      <c r="S75" s="715">
        <v>0</v>
      </c>
      <c r="T75" s="715">
        <v>0</v>
      </c>
      <c r="U75" s="715">
        <v>0</v>
      </c>
      <c r="V75" s="715">
        <v>0</v>
      </c>
      <c r="W75" s="715">
        <v>0</v>
      </c>
      <c r="X75" s="715">
        <v>0</v>
      </c>
      <c r="Y75" s="715">
        <v>0</v>
      </c>
      <c r="Z75" s="715">
        <v>0</v>
      </c>
      <c r="AA75" s="715">
        <v>0</v>
      </c>
      <c r="AB75" s="715">
        <v>0</v>
      </c>
      <c r="AC75" s="715">
        <v>0</v>
      </c>
      <c r="AD75" s="715">
        <v>0</v>
      </c>
      <c r="AE75" s="715">
        <v>0</v>
      </c>
      <c r="AF75" s="715">
        <v>0</v>
      </c>
      <c r="AG75" s="715">
        <v>0</v>
      </c>
      <c r="AH75" s="715">
        <v>0</v>
      </c>
      <c r="AI75" s="715">
        <v>0</v>
      </c>
      <c r="AJ75" s="715">
        <v>0</v>
      </c>
      <c r="AK75" s="715">
        <v>0</v>
      </c>
      <c r="AL75" s="715">
        <v>0</v>
      </c>
      <c r="AM75" s="715">
        <v>0</v>
      </c>
      <c r="AN75" s="715">
        <v>0</v>
      </c>
      <c r="AO75" s="715">
        <v>0</v>
      </c>
      <c r="AP75" s="715">
        <v>0</v>
      </c>
      <c r="AQ75" s="715">
        <v>0</v>
      </c>
      <c r="AR75" s="715">
        <v>0</v>
      </c>
      <c r="AS75" s="715">
        <v>0</v>
      </c>
      <c r="AT75" s="715">
        <v>0</v>
      </c>
      <c r="AU75" s="715">
        <v>0</v>
      </c>
      <c r="AV75" s="715">
        <v>0</v>
      </c>
      <c r="AW75" s="715">
        <v>0</v>
      </c>
      <c r="AX75" s="715">
        <v>0</v>
      </c>
      <c r="AY75" s="715">
        <v>0</v>
      </c>
      <c r="AZ75" s="715">
        <v>0</v>
      </c>
      <c r="BA75" s="715">
        <v>0</v>
      </c>
      <c r="BB75" s="715">
        <v>0</v>
      </c>
      <c r="BC75" s="715">
        <v>0</v>
      </c>
      <c r="BD75" s="715">
        <v>0</v>
      </c>
      <c r="BE75" s="715">
        <v>0</v>
      </c>
      <c r="BF75" s="715">
        <v>0</v>
      </c>
      <c r="BG75" s="715">
        <v>0</v>
      </c>
      <c r="BH75" s="715">
        <v>0</v>
      </c>
      <c r="BI75" s="715">
        <v>0</v>
      </c>
      <c r="BJ75" s="715">
        <v>0</v>
      </c>
      <c r="BK75" s="715">
        <v>0</v>
      </c>
      <c r="BL75" s="715">
        <v>0</v>
      </c>
      <c r="BM75" s="715">
        <v>0</v>
      </c>
      <c r="BN75" s="715">
        <v>0</v>
      </c>
      <c r="BO75" s="715">
        <v>0</v>
      </c>
      <c r="BP75" s="715">
        <v>0</v>
      </c>
      <c r="BQ75" s="715">
        <v>0</v>
      </c>
      <c r="BR75" s="715">
        <v>0</v>
      </c>
      <c r="BS75" s="715">
        <v>0</v>
      </c>
      <c r="BT75" s="715">
        <v>0</v>
      </c>
      <c r="BU75" s="715">
        <v>0</v>
      </c>
      <c r="BV75" s="715">
        <v>0</v>
      </c>
      <c r="BW75" s="715">
        <v>0</v>
      </c>
      <c r="BX75" s="715">
        <v>0</v>
      </c>
      <c r="BY75" s="715">
        <v>0</v>
      </c>
      <c r="BZ75" s="715">
        <v>0</v>
      </c>
      <c r="CA75" s="715">
        <v>0</v>
      </c>
      <c r="CB75" s="715">
        <v>0</v>
      </c>
      <c r="CC75" s="716">
        <f t="shared" si="18"/>
        <v>0</v>
      </c>
      <c r="CD75" s="716">
        <f t="shared" si="18"/>
        <v>0</v>
      </c>
      <c r="CF75" s="71"/>
      <c r="CG75" s="78">
        <v>66</v>
      </c>
    </row>
    <row r="76" spans="1:85">
      <c r="A76" s="717"/>
      <c r="B76" s="718" t="s">
        <v>1188</v>
      </c>
      <c r="C76" s="715">
        <v>0</v>
      </c>
      <c r="D76" s="715">
        <v>0</v>
      </c>
      <c r="E76" s="715">
        <v>0</v>
      </c>
      <c r="F76" s="715">
        <v>0</v>
      </c>
      <c r="G76" s="715">
        <v>0</v>
      </c>
      <c r="H76" s="715">
        <v>0</v>
      </c>
      <c r="I76" s="715">
        <v>0</v>
      </c>
      <c r="J76" s="715">
        <v>0</v>
      </c>
      <c r="K76" s="715">
        <v>0</v>
      </c>
      <c r="L76" s="715">
        <v>0</v>
      </c>
      <c r="M76" s="715">
        <v>0</v>
      </c>
      <c r="N76" s="715">
        <v>0</v>
      </c>
      <c r="O76" s="715">
        <v>0</v>
      </c>
      <c r="P76" s="715">
        <v>0</v>
      </c>
      <c r="Q76" s="715">
        <v>0</v>
      </c>
      <c r="R76" s="715">
        <v>0</v>
      </c>
      <c r="S76" s="715">
        <v>0</v>
      </c>
      <c r="T76" s="715">
        <v>0</v>
      </c>
      <c r="U76" s="715">
        <v>0</v>
      </c>
      <c r="V76" s="715">
        <v>0</v>
      </c>
      <c r="W76" s="715">
        <v>0</v>
      </c>
      <c r="X76" s="715">
        <v>0</v>
      </c>
      <c r="Y76" s="715">
        <v>0</v>
      </c>
      <c r="Z76" s="715">
        <v>0</v>
      </c>
      <c r="AA76" s="715">
        <v>0</v>
      </c>
      <c r="AB76" s="715">
        <v>0</v>
      </c>
      <c r="AC76" s="715">
        <v>0</v>
      </c>
      <c r="AD76" s="715">
        <v>0</v>
      </c>
      <c r="AE76" s="715">
        <v>0</v>
      </c>
      <c r="AF76" s="715">
        <v>0</v>
      </c>
      <c r="AG76" s="715">
        <v>0</v>
      </c>
      <c r="AH76" s="715">
        <v>0</v>
      </c>
      <c r="AI76" s="715">
        <v>0</v>
      </c>
      <c r="AJ76" s="715">
        <v>0</v>
      </c>
      <c r="AK76" s="715">
        <v>0</v>
      </c>
      <c r="AL76" s="715">
        <v>0</v>
      </c>
      <c r="AM76" s="715">
        <v>0</v>
      </c>
      <c r="AN76" s="715">
        <v>0</v>
      </c>
      <c r="AO76" s="715">
        <v>0</v>
      </c>
      <c r="AP76" s="715">
        <v>0</v>
      </c>
      <c r="AQ76" s="715">
        <v>0</v>
      </c>
      <c r="AR76" s="715">
        <v>0</v>
      </c>
      <c r="AS76" s="715">
        <v>0</v>
      </c>
      <c r="AT76" s="715">
        <v>0</v>
      </c>
      <c r="AU76" s="715">
        <v>0</v>
      </c>
      <c r="AV76" s="715">
        <v>0</v>
      </c>
      <c r="AW76" s="715">
        <v>0</v>
      </c>
      <c r="AX76" s="715">
        <v>0</v>
      </c>
      <c r="AY76" s="715">
        <v>0</v>
      </c>
      <c r="AZ76" s="715">
        <v>0</v>
      </c>
      <c r="BA76" s="715">
        <v>0</v>
      </c>
      <c r="BB76" s="715">
        <v>0</v>
      </c>
      <c r="BC76" s="715">
        <v>0</v>
      </c>
      <c r="BD76" s="715">
        <v>0</v>
      </c>
      <c r="BE76" s="715">
        <v>0</v>
      </c>
      <c r="BF76" s="715">
        <v>0</v>
      </c>
      <c r="BG76" s="715">
        <v>0</v>
      </c>
      <c r="BH76" s="715">
        <v>0</v>
      </c>
      <c r="BI76" s="715">
        <v>0</v>
      </c>
      <c r="BJ76" s="715">
        <v>0</v>
      </c>
      <c r="BK76" s="715">
        <v>0</v>
      </c>
      <c r="BL76" s="715">
        <v>0</v>
      </c>
      <c r="BM76" s="715">
        <v>0</v>
      </c>
      <c r="BN76" s="715">
        <v>0</v>
      </c>
      <c r="BO76" s="715">
        <v>0</v>
      </c>
      <c r="BP76" s="715">
        <v>0</v>
      </c>
      <c r="BQ76" s="715">
        <v>0</v>
      </c>
      <c r="BR76" s="715">
        <v>0</v>
      </c>
      <c r="BS76" s="715">
        <v>0</v>
      </c>
      <c r="BT76" s="715">
        <v>0</v>
      </c>
      <c r="BU76" s="715">
        <v>0</v>
      </c>
      <c r="BV76" s="715">
        <v>0</v>
      </c>
      <c r="BW76" s="715">
        <v>0</v>
      </c>
      <c r="BX76" s="715">
        <v>0</v>
      </c>
      <c r="BY76" s="715">
        <v>0</v>
      </c>
      <c r="BZ76" s="715">
        <v>0</v>
      </c>
      <c r="CA76" s="715">
        <v>0</v>
      </c>
      <c r="CB76" s="715">
        <v>0</v>
      </c>
      <c r="CC76" s="716">
        <f t="shared" si="18"/>
        <v>0</v>
      </c>
      <c r="CD76" s="716">
        <f t="shared" si="18"/>
        <v>0</v>
      </c>
      <c r="CF76" s="71"/>
      <c r="CG76" s="78">
        <v>67</v>
      </c>
    </row>
    <row r="77" spans="1:85">
      <c r="A77" s="719" t="s">
        <v>55</v>
      </c>
      <c r="B77" s="712" t="s">
        <v>1189</v>
      </c>
      <c r="C77" s="713">
        <f>SUM(C78:C87)</f>
        <v>0</v>
      </c>
      <c r="D77" s="713">
        <f t="shared" ref="D77:BO77" si="21">SUM(D78:D87)</f>
        <v>0</v>
      </c>
      <c r="E77" s="713">
        <f t="shared" si="21"/>
        <v>0</v>
      </c>
      <c r="F77" s="713">
        <f t="shared" si="21"/>
        <v>0</v>
      </c>
      <c r="G77" s="713">
        <f t="shared" si="21"/>
        <v>0</v>
      </c>
      <c r="H77" s="713">
        <f t="shared" si="21"/>
        <v>0</v>
      </c>
      <c r="I77" s="713">
        <f t="shared" si="21"/>
        <v>0</v>
      </c>
      <c r="J77" s="713">
        <f t="shared" si="21"/>
        <v>0</v>
      </c>
      <c r="K77" s="713">
        <f t="shared" si="21"/>
        <v>0</v>
      </c>
      <c r="L77" s="713">
        <f t="shared" si="21"/>
        <v>0</v>
      </c>
      <c r="M77" s="713">
        <f t="shared" si="21"/>
        <v>0</v>
      </c>
      <c r="N77" s="713">
        <f t="shared" si="21"/>
        <v>0</v>
      </c>
      <c r="O77" s="713">
        <f t="shared" si="21"/>
        <v>0</v>
      </c>
      <c r="P77" s="713">
        <f t="shared" si="21"/>
        <v>0</v>
      </c>
      <c r="Q77" s="713">
        <f t="shared" si="21"/>
        <v>0</v>
      </c>
      <c r="R77" s="713">
        <f t="shared" si="21"/>
        <v>0</v>
      </c>
      <c r="S77" s="713">
        <f t="shared" si="21"/>
        <v>0</v>
      </c>
      <c r="T77" s="713">
        <f t="shared" si="21"/>
        <v>0</v>
      </c>
      <c r="U77" s="713">
        <f t="shared" si="21"/>
        <v>0</v>
      </c>
      <c r="V77" s="713">
        <f t="shared" si="21"/>
        <v>0</v>
      </c>
      <c r="W77" s="713">
        <f t="shared" si="21"/>
        <v>0</v>
      </c>
      <c r="X77" s="713">
        <f t="shared" si="21"/>
        <v>0</v>
      </c>
      <c r="Y77" s="713">
        <f t="shared" si="21"/>
        <v>0</v>
      </c>
      <c r="Z77" s="713">
        <f t="shared" si="21"/>
        <v>0</v>
      </c>
      <c r="AA77" s="713">
        <f t="shared" si="21"/>
        <v>0</v>
      </c>
      <c r="AB77" s="713">
        <f t="shared" si="21"/>
        <v>0</v>
      </c>
      <c r="AC77" s="713">
        <f t="shared" si="21"/>
        <v>0</v>
      </c>
      <c r="AD77" s="713">
        <f t="shared" si="21"/>
        <v>0</v>
      </c>
      <c r="AE77" s="713">
        <f t="shared" si="21"/>
        <v>0</v>
      </c>
      <c r="AF77" s="713">
        <f t="shared" si="21"/>
        <v>0</v>
      </c>
      <c r="AG77" s="713">
        <f t="shared" si="21"/>
        <v>0</v>
      </c>
      <c r="AH77" s="713">
        <f t="shared" si="21"/>
        <v>0</v>
      </c>
      <c r="AI77" s="713">
        <f t="shared" si="21"/>
        <v>0</v>
      </c>
      <c r="AJ77" s="713">
        <f t="shared" si="21"/>
        <v>0</v>
      </c>
      <c r="AK77" s="713">
        <f t="shared" si="21"/>
        <v>0</v>
      </c>
      <c r="AL77" s="713">
        <f t="shared" si="21"/>
        <v>0</v>
      </c>
      <c r="AM77" s="713">
        <f t="shared" si="21"/>
        <v>0</v>
      </c>
      <c r="AN77" s="713">
        <f t="shared" si="21"/>
        <v>0</v>
      </c>
      <c r="AO77" s="713">
        <f t="shared" si="21"/>
        <v>0</v>
      </c>
      <c r="AP77" s="713">
        <f t="shared" si="21"/>
        <v>0</v>
      </c>
      <c r="AQ77" s="713">
        <f t="shared" si="21"/>
        <v>0</v>
      </c>
      <c r="AR77" s="713">
        <f t="shared" si="21"/>
        <v>0</v>
      </c>
      <c r="AS77" s="713">
        <f t="shared" si="21"/>
        <v>0</v>
      </c>
      <c r="AT77" s="713">
        <f t="shared" si="21"/>
        <v>0</v>
      </c>
      <c r="AU77" s="713">
        <f t="shared" si="21"/>
        <v>0</v>
      </c>
      <c r="AV77" s="713">
        <f t="shared" si="21"/>
        <v>0</v>
      </c>
      <c r="AW77" s="713">
        <f t="shared" si="21"/>
        <v>0</v>
      </c>
      <c r="AX77" s="713">
        <f t="shared" si="21"/>
        <v>0</v>
      </c>
      <c r="AY77" s="713">
        <f t="shared" si="21"/>
        <v>0</v>
      </c>
      <c r="AZ77" s="713">
        <f t="shared" si="21"/>
        <v>0</v>
      </c>
      <c r="BA77" s="713">
        <f t="shared" si="21"/>
        <v>0</v>
      </c>
      <c r="BB77" s="713">
        <f t="shared" si="21"/>
        <v>0</v>
      </c>
      <c r="BC77" s="713">
        <f t="shared" si="21"/>
        <v>0</v>
      </c>
      <c r="BD77" s="713">
        <f t="shared" si="21"/>
        <v>0</v>
      </c>
      <c r="BE77" s="713">
        <f t="shared" si="21"/>
        <v>0</v>
      </c>
      <c r="BF77" s="713">
        <f t="shared" si="21"/>
        <v>0</v>
      </c>
      <c r="BG77" s="713">
        <f t="shared" si="21"/>
        <v>0</v>
      </c>
      <c r="BH77" s="713">
        <f t="shared" si="21"/>
        <v>0</v>
      </c>
      <c r="BI77" s="713">
        <f t="shared" si="21"/>
        <v>0</v>
      </c>
      <c r="BJ77" s="713">
        <f t="shared" si="21"/>
        <v>0</v>
      </c>
      <c r="BK77" s="713">
        <f t="shared" si="21"/>
        <v>0</v>
      </c>
      <c r="BL77" s="713">
        <f t="shared" si="21"/>
        <v>0</v>
      </c>
      <c r="BM77" s="713">
        <f t="shared" si="21"/>
        <v>0</v>
      </c>
      <c r="BN77" s="713">
        <f t="shared" si="21"/>
        <v>0</v>
      </c>
      <c r="BO77" s="713">
        <f t="shared" si="21"/>
        <v>0</v>
      </c>
      <c r="BP77" s="713">
        <f t="shared" ref="BP77:BZ77" si="22">SUM(BP78:BP87)</f>
        <v>0</v>
      </c>
      <c r="BQ77" s="713">
        <f t="shared" si="22"/>
        <v>0</v>
      </c>
      <c r="BR77" s="713">
        <f t="shared" si="22"/>
        <v>0</v>
      </c>
      <c r="BS77" s="713">
        <f t="shared" si="22"/>
        <v>0</v>
      </c>
      <c r="BT77" s="713">
        <f t="shared" si="22"/>
        <v>0</v>
      </c>
      <c r="BU77" s="713">
        <f t="shared" si="22"/>
        <v>0</v>
      </c>
      <c r="BV77" s="713">
        <f t="shared" si="22"/>
        <v>0</v>
      </c>
      <c r="BW77" s="713">
        <f t="shared" si="22"/>
        <v>0</v>
      </c>
      <c r="BX77" s="713">
        <f t="shared" si="22"/>
        <v>0</v>
      </c>
      <c r="BY77" s="713">
        <f t="shared" si="22"/>
        <v>0</v>
      </c>
      <c r="BZ77" s="713">
        <f t="shared" si="22"/>
        <v>0</v>
      </c>
      <c r="CA77" s="713">
        <f>SUM(CA78:CA87)</f>
        <v>0</v>
      </c>
      <c r="CB77" s="713">
        <f>SUM(CB78:CB87)</f>
        <v>0</v>
      </c>
      <c r="CC77" s="713">
        <f>SUM(CC78:CC87)</f>
        <v>0</v>
      </c>
      <c r="CD77" s="713">
        <f>SUM(CD78:CD87)</f>
        <v>0</v>
      </c>
      <c r="CG77" s="78">
        <v>68</v>
      </c>
    </row>
    <row r="78" spans="1:85">
      <c r="A78" s="714"/>
      <c r="B78" s="496" t="s">
        <v>1</v>
      </c>
      <c r="C78" s="715">
        <v>0</v>
      </c>
      <c r="D78" s="715">
        <v>0</v>
      </c>
      <c r="E78" s="715">
        <v>0</v>
      </c>
      <c r="F78" s="715">
        <v>0</v>
      </c>
      <c r="G78" s="715">
        <v>0</v>
      </c>
      <c r="H78" s="715">
        <v>0</v>
      </c>
      <c r="I78" s="715">
        <v>0</v>
      </c>
      <c r="J78" s="715">
        <v>0</v>
      </c>
      <c r="K78" s="715">
        <v>0</v>
      </c>
      <c r="L78" s="715">
        <v>0</v>
      </c>
      <c r="M78" s="715">
        <v>0</v>
      </c>
      <c r="N78" s="715">
        <v>0</v>
      </c>
      <c r="O78" s="715">
        <v>0</v>
      </c>
      <c r="P78" s="715">
        <v>0</v>
      </c>
      <c r="Q78" s="715">
        <v>0</v>
      </c>
      <c r="R78" s="715">
        <v>0</v>
      </c>
      <c r="S78" s="715">
        <v>0</v>
      </c>
      <c r="T78" s="715">
        <v>0</v>
      </c>
      <c r="U78" s="715">
        <v>0</v>
      </c>
      <c r="V78" s="715">
        <v>0</v>
      </c>
      <c r="W78" s="715">
        <v>0</v>
      </c>
      <c r="X78" s="715">
        <v>0</v>
      </c>
      <c r="Y78" s="715">
        <v>0</v>
      </c>
      <c r="Z78" s="715">
        <v>0</v>
      </c>
      <c r="AA78" s="715">
        <v>0</v>
      </c>
      <c r="AB78" s="715">
        <v>0</v>
      </c>
      <c r="AC78" s="715">
        <v>0</v>
      </c>
      <c r="AD78" s="715">
        <v>0</v>
      </c>
      <c r="AE78" s="715">
        <v>0</v>
      </c>
      <c r="AF78" s="715">
        <v>0</v>
      </c>
      <c r="AG78" s="715">
        <v>0</v>
      </c>
      <c r="AH78" s="715">
        <v>0</v>
      </c>
      <c r="AI78" s="715">
        <v>0</v>
      </c>
      <c r="AJ78" s="715">
        <v>0</v>
      </c>
      <c r="AK78" s="715">
        <v>0</v>
      </c>
      <c r="AL78" s="715">
        <v>0</v>
      </c>
      <c r="AM78" s="715">
        <v>0</v>
      </c>
      <c r="AN78" s="715">
        <v>0</v>
      </c>
      <c r="AO78" s="715">
        <v>0</v>
      </c>
      <c r="AP78" s="715">
        <v>0</v>
      </c>
      <c r="AQ78" s="715">
        <v>0</v>
      </c>
      <c r="AR78" s="715">
        <v>0</v>
      </c>
      <c r="AS78" s="715">
        <v>0</v>
      </c>
      <c r="AT78" s="715">
        <v>0</v>
      </c>
      <c r="AU78" s="715">
        <v>0</v>
      </c>
      <c r="AV78" s="715">
        <v>0</v>
      </c>
      <c r="AW78" s="715">
        <v>0</v>
      </c>
      <c r="AX78" s="715">
        <v>0</v>
      </c>
      <c r="AY78" s="715">
        <v>0</v>
      </c>
      <c r="AZ78" s="715">
        <v>0</v>
      </c>
      <c r="BA78" s="715">
        <v>0</v>
      </c>
      <c r="BB78" s="715">
        <v>0</v>
      </c>
      <c r="BC78" s="715">
        <v>0</v>
      </c>
      <c r="BD78" s="715">
        <v>0</v>
      </c>
      <c r="BE78" s="715">
        <v>0</v>
      </c>
      <c r="BF78" s="715">
        <v>0</v>
      </c>
      <c r="BG78" s="715">
        <v>0</v>
      </c>
      <c r="BH78" s="715">
        <v>0</v>
      </c>
      <c r="BI78" s="715">
        <v>0</v>
      </c>
      <c r="BJ78" s="715">
        <v>0</v>
      </c>
      <c r="BK78" s="715">
        <v>0</v>
      </c>
      <c r="BL78" s="715">
        <v>0</v>
      </c>
      <c r="BM78" s="715">
        <v>0</v>
      </c>
      <c r="BN78" s="715">
        <v>0</v>
      </c>
      <c r="BO78" s="715">
        <v>0</v>
      </c>
      <c r="BP78" s="715">
        <v>0</v>
      </c>
      <c r="BQ78" s="715">
        <v>0</v>
      </c>
      <c r="BR78" s="715">
        <v>0</v>
      </c>
      <c r="BS78" s="715">
        <v>0</v>
      </c>
      <c r="BT78" s="715">
        <v>0</v>
      </c>
      <c r="BU78" s="715">
        <v>0</v>
      </c>
      <c r="BV78" s="715">
        <v>0</v>
      </c>
      <c r="BW78" s="715">
        <v>0</v>
      </c>
      <c r="BX78" s="715">
        <v>0</v>
      </c>
      <c r="BY78" s="715">
        <v>0</v>
      </c>
      <c r="BZ78" s="715">
        <v>0</v>
      </c>
      <c r="CA78" s="715">
        <v>0</v>
      </c>
      <c r="CB78" s="715">
        <v>0</v>
      </c>
      <c r="CC78" s="716">
        <f t="shared" si="18"/>
        <v>0</v>
      </c>
      <c r="CD78" s="716">
        <f t="shared" si="18"/>
        <v>0</v>
      </c>
      <c r="CG78" s="78">
        <v>69</v>
      </c>
    </row>
    <row r="79" spans="1:85">
      <c r="A79" s="717"/>
      <c r="B79" s="25" t="s">
        <v>126</v>
      </c>
      <c r="C79" s="715">
        <v>0</v>
      </c>
      <c r="D79" s="715">
        <v>0</v>
      </c>
      <c r="E79" s="715">
        <v>0</v>
      </c>
      <c r="F79" s="715">
        <v>0</v>
      </c>
      <c r="G79" s="715">
        <v>0</v>
      </c>
      <c r="H79" s="715">
        <v>0</v>
      </c>
      <c r="I79" s="715">
        <v>0</v>
      </c>
      <c r="J79" s="715">
        <v>0</v>
      </c>
      <c r="K79" s="715">
        <v>0</v>
      </c>
      <c r="L79" s="715">
        <v>0</v>
      </c>
      <c r="M79" s="715">
        <v>0</v>
      </c>
      <c r="N79" s="715">
        <v>0</v>
      </c>
      <c r="O79" s="715">
        <v>0</v>
      </c>
      <c r="P79" s="715">
        <v>0</v>
      </c>
      <c r="Q79" s="715">
        <v>0</v>
      </c>
      <c r="R79" s="715">
        <v>0</v>
      </c>
      <c r="S79" s="715">
        <v>0</v>
      </c>
      <c r="T79" s="715">
        <v>0</v>
      </c>
      <c r="U79" s="715">
        <v>0</v>
      </c>
      <c r="V79" s="715">
        <v>0</v>
      </c>
      <c r="W79" s="715">
        <v>0</v>
      </c>
      <c r="X79" s="715">
        <v>0</v>
      </c>
      <c r="Y79" s="715">
        <v>0</v>
      </c>
      <c r="Z79" s="715">
        <v>0</v>
      </c>
      <c r="AA79" s="715">
        <v>0</v>
      </c>
      <c r="AB79" s="715">
        <v>0</v>
      </c>
      <c r="AC79" s="715">
        <v>0</v>
      </c>
      <c r="AD79" s="715">
        <v>0</v>
      </c>
      <c r="AE79" s="715">
        <v>0</v>
      </c>
      <c r="AF79" s="715">
        <v>0</v>
      </c>
      <c r="AG79" s="715">
        <v>0</v>
      </c>
      <c r="AH79" s="715">
        <v>0</v>
      </c>
      <c r="AI79" s="715">
        <v>0</v>
      </c>
      <c r="AJ79" s="715">
        <v>0</v>
      </c>
      <c r="AK79" s="715">
        <v>0</v>
      </c>
      <c r="AL79" s="715">
        <v>0</v>
      </c>
      <c r="AM79" s="715">
        <v>0</v>
      </c>
      <c r="AN79" s="715">
        <v>0</v>
      </c>
      <c r="AO79" s="715">
        <v>0</v>
      </c>
      <c r="AP79" s="715">
        <v>0</v>
      </c>
      <c r="AQ79" s="715">
        <v>0</v>
      </c>
      <c r="AR79" s="715">
        <v>0</v>
      </c>
      <c r="AS79" s="715">
        <v>0</v>
      </c>
      <c r="AT79" s="715">
        <v>0</v>
      </c>
      <c r="AU79" s="715">
        <v>0</v>
      </c>
      <c r="AV79" s="715">
        <v>0</v>
      </c>
      <c r="AW79" s="715">
        <v>0</v>
      </c>
      <c r="AX79" s="715">
        <v>0</v>
      </c>
      <c r="AY79" s="715">
        <v>0</v>
      </c>
      <c r="AZ79" s="715">
        <v>0</v>
      </c>
      <c r="BA79" s="715">
        <v>0</v>
      </c>
      <c r="BB79" s="715">
        <v>0</v>
      </c>
      <c r="BC79" s="715">
        <v>0</v>
      </c>
      <c r="BD79" s="715">
        <v>0</v>
      </c>
      <c r="BE79" s="715">
        <v>0</v>
      </c>
      <c r="BF79" s="715">
        <v>0</v>
      </c>
      <c r="BG79" s="715">
        <v>0</v>
      </c>
      <c r="BH79" s="715">
        <v>0</v>
      </c>
      <c r="BI79" s="715">
        <v>0</v>
      </c>
      <c r="BJ79" s="715">
        <v>0</v>
      </c>
      <c r="BK79" s="715">
        <v>0</v>
      </c>
      <c r="BL79" s="715">
        <v>0</v>
      </c>
      <c r="BM79" s="715">
        <v>0</v>
      </c>
      <c r="BN79" s="715">
        <v>0</v>
      </c>
      <c r="BO79" s="715">
        <v>0</v>
      </c>
      <c r="BP79" s="715">
        <v>0</v>
      </c>
      <c r="BQ79" s="715">
        <v>0</v>
      </c>
      <c r="BR79" s="715">
        <v>0</v>
      </c>
      <c r="BS79" s="715">
        <v>0</v>
      </c>
      <c r="BT79" s="715">
        <v>0</v>
      </c>
      <c r="BU79" s="715">
        <v>0</v>
      </c>
      <c r="BV79" s="715">
        <v>0</v>
      </c>
      <c r="BW79" s="715">
        <v>0</v>
      </c>
      <c r="BX79" s="715">
        <v>0</v>
      </c>
      <c r="BY79" s="715">
        <v>0</v>
      </c>
      <c r="BZ79" s="715">
        <v>0</v>
      </c>
      <c r="CA79" s="715">
        <v>0</v>
      </c>
      <c r="CB79" s="715">
        <v>0</v>
      </c>
      <c r="CC79" s="716">
        <f t="shared" si="18"/>
        <v>0</v>
      </c>
      <c r="CD79" s="716">
        <f t="shared" si="18"/>
        <v>0</v>
      </c>
      <c r="CG79" s="78">
        <v>70</v>
      </c>
    </row>
    <row r="80" spans="1:85">
      <c r="A80" s="717"/>
      <c r="B80" s="25" t="s">
        <v>66</v>
      </c>
      <c r="C80" s="715">
        <v>0</v>
      </c>
      <c r="D80" s="715">
        <v>0</v>
      </c>
      <c r="E80" s="715">
        <v>0</v>
      </c>
      <c r="F80" s="715">
        <v>0</v>
      </c>
      <c r="G80" s="715">
        <v>0</v>
      </c>
      <c r="H80" s="715">
        <v>0</v>
      </c>
      <c r="I80" s="715">
        <v>0</v>
      </c>
      <c r="J80" s="715">
        <v>0</v>
      </c>
      <c r="K80" s="715">
        <v>0</v>
      </c>
      <c r="L80" s="715">
        <v>0</v>
      </c>
      <c r="M80" s="715">
        <v>0</v>
      </c>
      <c r="N80" s="715">
        <v>0</v>
      </c>
      <c r="O80" s="715">
        <v>0</v>
      </c>
      <c r="P80" s="715">
        <v>0</v>
      </c>
      <c r="Q80" s="715">
        <v>0</v>
      </c>
      <c r="R80" s="715">
        <v>0</v>
      </c>
      <c r="S80" s="715">
        <v>0</v>
      </c>
      <c r="T80" s="715">
        <v>0</v>
      </c>
      <c r="U80" s="715">
        <v>0</v>
      </c>
      <c r="V80" s="715">
        <v>0</v>
      </c>
      <c r="W80" s="715">
        <v>0</v>
      </c>
      <c r="X80" s="715">
        <v>0</v>
      </c>
      <c r="Y80" s="715">
        <v>0</v>
      </c>
      <c r="Z80" s="715">
        <v>0</v>
      </c>
      <c r="AA80" s="715">
        <v>0</v>
      </c>
      <c r="AB80" s="715">
        <v>0</v>
      </c>
      <c r="AC80" s="715">
        <v>0</v>
      </c>
      <c r="AD80" s="715">
        <v>0</v>
      </c>
      <c r="AE80" s="715">
        <v>0</v>
      </c>
      <c r="AF80" s="715">
        <v>0</v>
      </c>
      <c r="AG80" s="715">
        <v>0</v>
      </c>
      <c r="AH80" s="715">
        <v>0</v>
      </c>
      <c r="AI80" s="715">
        <v>0</v>
      </c>
      <c r="AJ80" s="715">
        <v>0</v>
      </c>
      <c r="AK80" s="715">
        <v>0</v>
      </c>
      <c r="AL80" s="715">
        <v>0</v>
      </c>
      <c r="AM80" s="715">
        <v>0</v>
      </c>
      <c r="AN80" s="715">
        <v>0</v>
      </c>
      <c r="AO80" s="715">
        <v>0</v>
      </c>
      <c r="AP80" s="715">
        <v>0</v>
      </c>
      <c r="AQ80" s="715">
        <v>0</v>
      </c>
      <c r="AR80" s="715">
        <v>0</v>
      </c>
      <c r="AS80" s="715">
        <v>0</v>
      </c>
      <c r="AT80" s="715">
        <v>0</v>
      </c>
      <c r="AU80" s="715">
        <v>0</v>
      </c>
      <c r="AV80" s="715">
        <v>0</v>
      </c>
      <c r="AW80" s="715">
        <v>0</v>
      </c>
      <c r="AX80" s="715">
        <v>0</v>
      </c>
      <c r="AY80" s="715">
        <v>0</v>
      </c>
      <c r="AZ80" s="715">
        <v>0</v>
      </c>
      <c r="BA80" s="715">
        <v>0</v>
      </c>
      <c r="BB80" s="715">
        <v>0</v>
      </c>
      <c r="BC80" s="715">
        <v>0</v>
      </c>
      <c r="BD80" s="715">
        <v>0</v>
      </c>
      <c r="BE80" s="715">
        <v>0</v>
      </c>
      <c r="BF80" s="715">
        <v>0</v>
      </c>
      <c r="BG80" s="715">
        <v>0</v>
      </c>
      <c r="BH80" s="715">
        <v>0</v>
      </c>
      <c r="BI80" s="715">
        <v>0</v>
      </c>
      <c r="BJ80" s="715">
        <v>0</v>
      </c>
      <c r="BK80" s="715">
        <v>0</v>
      </c>
      <c r="BL80" s="715">
        <v>0</v>
      </c>
      <c r="BM80" s="715">
        <v>0</v>
      </c>
      <c r="BN80" s="715">
        <v>0</v>
      </c>
      <c r="BO80" s="715">
        <v>0</v>
      </c>
      <c r="BP80" s="715">
        <v>0</v>
      </c>
      <c r="BQ80" s="715">
        <v>0</v>
      </c>
      <c r="BR80" s="715">
        <v>0</v>
      </c>
      <c r="BS80" s="715">
        <v>0</v>
      </c>
      <c r="BT80" s="715">
        <v>0</v>
      </c>
      <c r="BU80" s="715">
        <v>0</v>
      </c>
      <c r="BV80" s="715">
        <v>0</v>
      </c>
      <c r="BW80" s="715">
        <v>0</v>
      </c>
      <c r="BX80" s="715">
        <v>0</v>
      </c>
      <c r="BY80" s="715">
        <v>0</v>
      </c>
      <c r="BZ80" s="715">
        <v>0</v>
      </c>
      <c r="CA80" s="715">
        <v>0</v>
      </c>
      <c r="CB80" s="715">
        <v>0</v>
      </c>
      <c r="CC80" s="716">
        <f t="shared" si="18"/>
        <v>0</v>
      </c>
      <c r="CD80" s="716">
        <f t="shared" si="18"/>
        <v>0</v>
      </c>
      <c r="CG80" s="78">
        <v>71</v>
      </c>
    </row>
    <row r="81" spans="1:86">
      <c r="A81" s="717"/>
      <c r="B81" s="25" t="s">
        <v>3</v>
      </c>
      <c r="C81" s="715">
        <v>0</v>
      </c>
      <c r="D81" s="715">
        <v>0</v>
      </c>
      <c r="E81" s="715">
        <v>0</v>
      </c>
      <c r="F81" s="715">
        <v>0</v>
      </c>
      <c r="G81" s="715">
        <v>0</v>
      </c>
      <c r="H81" s="715">
        <v>0</v>
      </c>
      <c r="I81" s="715">
        <v>0</v>
      </c>
      <c r="J81" s="715">
        <v>0</v>
      </c>
      <c r="K81" s="715">
        <v>0</v>
      </c>
      <c r="L81" s="715">
        <v>0</v>
      </c>
      <c r="M81" s="715">
        <v>0</v>
      </c>
      <c r="N81" s="715">
        <v>0</v>
      </c>
      <c r="O81" s="715">
        <v>0</v>
      </c>
      <c r="P81" s="715">
        <v>0</v>
      </c>
      <c r="Q81" s="715">
        <v>0</v>
      </c>
      <c r="R81" s="715">
        <v>0</v>
      </c>
      <c r="S81" s="715">
        <v>0</v>
      </c>
      <c r="T81" s="715">
        <v>0</v>
      </c>
      <c r="U81" s="715">
        <v>0</v>
      </c>
      <c r="V81" s="715">
        <v>0</v>
      </c>
      <c r="W81" s="715">
        <v>0</v>
      </c>
      <c r="X81" s="715">
        <v>0</v>
      </c>
      <c r="Y81" s="715">
        <v>0</v>
      </c>
      <c r="Z81" s="715">
        <v>0</v>
      </c>
      <c r="AA81" s="715">
        <v>0</v>
      </c>
      <c r="AB81" s="715">
        <v>0</v>
      </c>
      <c r="AC81" s="715">
        <v>0</v>
      </c>
      <c r="AD81" s="715">
        <v>0</v>
      </c>
      <c r="AE81" s="715">
        <v>0</v>
      </c>
      <c r="AF81" s="715">
        <v>0</v>
      </c>
      <c r="AG81" s="715">
        <v>0</v>
      </c>
      <c r="AH81" s="715">
        <v>0</v>
      </c>
      <c r="AI81" s="715">
        <v>0</v>
      </c>
      <c r="AJ81" s="715">
        <v>0</v>
      </c>
      <c r="AK81" s="715">
        <v>0</v>
      </c>
      <c r="AL81" s="715">
        <v>0</v>
      </c>
      <c r="AM81" s="715">
        <v>0</v>
      </c>
      <c r="AN81" s="715">
        <v>0</v>
      </c>
      <c r="AO81" s="715">
        <v>0</v>
      </c>
      <c r="AP81" s="715">
        <v>0</v>
      </c>
      <c r="AQ81" s="715">
        <v>0</v>
      </c>
      <c r="AR81" s="715">
        <v>0</v>
      </c>
      <c r="AS81" s="715">
        <v>0</v>
      </c>
      <c r="AT81" s="715">
        <v>0</v>
      </c>
      <c r="AU81" s="715">
        <v>0</v>
      </c>
      <c r="AV81" s="715">
        <v>0</v>
      </c>
      <c r="AW81" s="715">
        <v>0</v>
      </c>
      <c r="AX81" s="715">
        <v>0</v>
      </c>
      <c r="AY81" s="715">
        <v>0</v>
      </c>
      <c r="AZ81" s="715">
        <v>0</v>
      </c>
      <c r="BA81" s="715">
        <v>0</v>
      </c>
      <c r="BB81" s="715">
        <v>0</v>
      </c>
      <c r="BC81" s="715">
        <v>0</v>
      </c>
      <c r="BD81" s="715">
        <v>0</v>
      </c>
      <c r="BE81" s="715">
        <v>0</v>
      </c>
      <c r="BF81" s="715">
        <v>0</v>
      </c>
      <c r="BG81" s="715">
        <v>0</v>
      </c>
      <c r="BH81" s="715">
        <v>0</v>
      </c>
      <c r="BI81" s="715">
        <v>0</v>
      </c>
      <c r="BJ81" s="715">
        <v>0</v>
      </c>
      <c r="BK81" s="715">
        <v>0</v>
      </c>
      <c r="BL81" s="715">
        <v>0</v>
      </c>
      <c r="BM81" s="715">
        <v>0</v>
      </c>
      <c r="BN81" s="715">
        <v>0</v>
      </c>
      <c r="BO81" s="715">
        <v>0</v>
      </c>
      <c r="BP81" s="715">
        <v>0</v>
      </c>
      <c r="BQ81" s="715">
        <v>0</v>
      </c>
      <c r="BR81" s="715">
        <v>0</v>
      </c>
      <c r="BS81" s="715">
        <v>0</v>
      </c>
      <c r="BT81" s="715">
        <v>0</v>
      </c>
      <c r="BU81" s="715">
        <v>0</v>
      </c>
      <c r="BV81" s="715">
        <v>0</v>
      </c>
      <c r="BW81" s="715">
        <v>0</v>
      </c>
      <c r="BX81" s="715">
        <v>0</v>
      </c>
      <c r="BY81" s="715">
        <v>0</v>
      </c>
      <c r="BZ81" s="715">
        <v>0</v>
      </c>
      <c r="CA81" s="715">
        <v>0</v>
      </c>
      <c r="CB81" s="715">
        <v>0</v>
      </c>
      <c r="CC81" s="716">
        <f t="shared" si="18"/>
        <v>0</v>
      </c>
      <c r="CD81" s="716">
        <f t="shared" si="18"/>
        <v>0</v>
      </c>
      <c r="CG81" s="78">
        <v>72</v>
      </c>
    </row>
    <row r="82" spans="1:86">
      <c r="A82" s="717"/>
      <c r="B82" s="25" t="s">
        <v>4</v>
      </c>
      <c r="C82" s="715">
        <v>0</v>
      </c>
      <c r="D82" s="715">
        <v>0</v>
      </c>
      <c r="E82" s="715">
        <v>0</v>
      </c>
      <c r="F82" s="715">
        <v>0</v>
      </c>
      <c r="G82" s="715">
        <v>0</v>
      </c>
      <c r="H82" s="715">
        <v>0</v>
      </c>
      <c r="I82" s="715">
        <v>0</v>
      </c>
      <c r="J82" s="715">
        <v>0</v>
      </c>
      <c r="K82" s="715">
        <v>0</v>
      </c>
      <c r="L82" s="715">
        <v>0</v>
      </c>
      <c r="M82" s="715">
        <v>0</v>
      </c>
      <c r="N82" s="715">
        <v>0</v>
      </c>
      <c r="O82" s="715">
        <v>0</v>
      </c>
      <c r="P82" s="715">
        <v>0</v>
      </c>
      <c r="Q82" s="715">
        <v>0</v>
      </c>
      <c r="R82" s="715">
        <v>0</v>
      </c>
      <c r="S82" s="715">
        <v>0</v>
      </c>
      <c r="T82" s="715">
        <v>0</v>
      </c>
      <c r="U82" s="715">
        <v>0</v>
      </c>
      <c r="V82" s="715">
        <v>0</v>
      </c>
      <c r="W82" s="715">
        <v>0</v>
      </c>
      <c r="X82" s="715">
        <v>0</v>
      </c>
      <c r="Y82" s="715">
        <v>0</v>
      </c>
      <c r="Z82" s="715">
        <v>0</v>
      </c>
      <c r="AA82" s="715">
        <v>0</v>
      </c>
      <c r="AB82" s="715">
        <v>0</v>
      </c>
      <c r="AC82" s="715">
        <v>0</v>
      </c>
      <c r="AD82" s="715">
        <v>0</v>
      </c>
      <c r="AE82" s="715">
        <v>0</v>
      </c>
      <c r="AF82" s="715">
        <v>0</v>
      </c>
      <c r="AG82" s="715">
        <v>0</v>
      </c>
      <c r="AH82" s="715">
        <v>0</v>
      </c>
      <c r="AI82" s="715">
        <v>0</v>
      </c>
      <c r="AJ82" s="715">
        <v>0</v>
      </c>
      <c r="AK82" s="715">
        <v>0</v>
      </c>
      <c r="AL82" s="715">
        <v>0</v>
      </c>
      <c r="AM82" s="715">
        <v>0</v>
      </c>
      <c r="AN82" s="715">
        <v>0</v>
      </c>
      <c r="AO82" s="715">
        <v>0</v>
      </c>
      <c r="AP82" s="715">
        <v>0</v>
      </c>
      <c r="AQ82" s="715">
        <v>0</v>
      </c>
      <c r="AR82" s="715">
        <v>0</v>
      </c>
      <c r="AS82" s="715">
        <v>0</v>
      </c>
      <c r="AT82" s="715">
        <v>0</v>
      </c>
      <c r="AU82" s="715">
        <v>0</v>
      </c>
      <c r="AV82" s="715">
        <v>0</v>
      </c>
      <c r="AW82" s="715">
        <v>0</v>
      </c>
      <c r="AX82" s="715">
        <v>0</v>
      </c>
      <c r="AY82" s="715">
        <v>0</v>
      </c>
      <c r="AZ82" s="715">
        <v>0</v>
      </c>
      <c r="BA82" s="715">
        <v>0</v>
      </c>
      <c r="BB82" s="715">
        <v>0</v>
      </c>
      <c r="BC82" s="715">
        <v>0</v>
      </c>
      <c r="BD82" s="715">
        <v>0</v>
      </c>
      <c r="BE82" s="715">
        <v>0</v>
      </c>
      <c r="BF82" s="715">
        <v>0</v>
      </c>
      <c r="BG82" s="715">
        <v>0</v>
      </c>
      <c r="BH82" s="715">
        <v>0</v>
      </c>
      <c r="BI82" s="715">
        <v>0</v>
      </c>
      <c r="BJ82" s="715">
        <v>0</v>
      </c>
      <c r="BK82" s="715">
        <v>0</v>
      </c>
      <c r="BL82" s="715">
        <v>0</v>
      </c>
      <c r="BM82" s="715">
        <v>0</v>
      </c>
      <c r="BN82" s="715">
        <v>0</v>
      </c>
      <c r="BO82" s="715">
        <v>0</v>
      </c>
      <c r="BP82" s="715">
        <v>0</v>
      </c>
      <c r="BQ82" s="715">
        <v>0</v>
      </c>
      <c r="BR82" s="715">
        <v>0</v>
      </c>
      <c r="BS82" s="715">
        <v>0</v>
      </c>
      <c r="BT82" s="715">
        <v>0</v>
      </c>
      <c r="BU82" s="715">
        <v>0</v>
      </c>
      <c r="BV82" s="715">
        <v>0</v>
      </c>
      <c r="BW82" s="715">
        <v>0</v>
      </c>
      <c r="BX82" s="715">
        <v>0</v>
      </c>
      <c r="BY82" s="715">
        <v>0</v>
      </c>
      <c r="BZ82" s="715">
        <v>0</v>
      </c>
      <c r="CA82" s="715">
        <v>0</v>
      </c>
      <c r="CB82" s="715">
        <v>0</v>
      </c>
      <c r="CC82" s="716">
        <f t="shared" si="18"/>
        <v>0</v>
      </c>
      <c r="CD82" s="716">
        <f t="shared" si="18"/>
        <v>0</v>
      </c>
      <c r="CG82" s="78">
        <v>73</v>
      </c>
    </row>
    <row r="83" spans="1:86">
      <c r="A83" s="717"/>
      <c r="B83" s="13" t="s">
        <v>1186</v>
      </c>
      <c r="C83" s="715">
        <v>0</v>
      </c>
      <c r="D83" s="715">
        <v>0</v>
      </c>
      <c r="E83" s="715">
        <v>0</v>
      </c>
      <c r="F83" s="715">
        <v>0</v>
      </c>
      <c r="G83" s="715">
        <v>0</v>
      </c>
      <c r="H83" s="715">
        <v>0</v>
      </c>
      <c r="I83" s="715">
        <v>0</v>
      </c>
      <c r="J83" s="715">
        <v>0</v>
      </c>
      <c r="K83" s="715">
        <v>0</v>
      </c>
      <c r="L83" s="715">
        <v>0</v>
      </c>
      <c r="M83" s="715">
        <v>0</v>
      </c>
      <c r="N83" s="715">
        <v>0</v>
      </c>
      <c r="O83" s="715">
        <v>0</v>
      </c>
      <c r="P83" s="715">
        <v>0</v>
      </c>
      <c r="Q83" s="715">
        <v>0</v>
      </c>
      <c r="R83" s="715">
        <v>0</v>
      </c>
      <c r="S83" s="715">
        <v>0</v>
      </c>
      <c r="T83" s="715">
        <v>0</v>
      </c>
      <c r="U83" s="715">
        <v>0</v>
      </c>
      <c r="V83" s="715">
        <v>0</v>
      </c>
      <c r="W83" s="715">
        <v>0</v>
      </c>
      <c r="X83" s="715">
        <v>0</v>
      </c>
      <c r="Y83" s="715">
        <v>0</v>
      </c>
      <c r="Z83" s="715">
        <v>0</v>
      </c>
      <c r="AA83" s="715">
        <v>0</v>
      </c>
      <c r="AB83" s="715">
        <v>0</v>
      </c>
      <c r="AC83" s="715">
        <v>0</v>
      </c>
      <c r="AD83" s="715">
        <v>0</v>
      </c>
      <c r="AE83" s="715">
        <v>0</v>
      </c>
      <c r="AF83" s="715">
        <v>0</v>
      </c>
      <c r="AG83" s="715">
        <v>0</v>
      </c>
      <c r="AH83" s="715">
        <v>0</v>
      </c>
      <c r="AI83" s="715">
        <v>0</v>
      </c>
      <c r="AJ83" s="715">
        <v>0</v>
      </c>
      <c r="AK83" s="715">
        <v>0</v>
      </c>
      <c r="AL83" s="715">
        <v>0</v>
      </c>
      <c r="AM83" s="715">
        <v>0</v>
      </c>
      <c r="AN83" s="715">
        <v>0</v>
      </c>
      <c r="AO83" s="715">
        <v>0</v>
      </c>
      <c r="AP83" s="715">
        <v>0</v>
      </c>
      <c r="AQ83" s="715">
        <v>0</v>
      </c>
      <c r="AR83" s="715">
        <v>0</v>
      </c>
      <c r="AS83" s="715">
        <v>0</v>
      </c>
      <c r="AT83" s="715">
        <v>0</v>
      </c>
      <c r="AU83" s="715">
        <v>0</v>
      </c>
      <c r="AV83" s="715">
        <v>0</v>
      </c>
      <c r="AW83" s="715">
        <v>0</v>
      </c>
      <c r="AX83" s="715">
        <v>0</v>
      </c>
      <c r="AY83" s="715">
        <v>0</v>
      </c>
      <c r="AZ83" s="715">
        <v>0</v>
      </c>
      <c r="BA83" s="715">
        <v>0</v>
      </c>
      <c r="BB83" s="715">
        <v>0</v>
      </c>
      <c r="BC83" s="715">
        <v>0</v>
      </c>
      <c r="BD83" s="715">
        <v>0</v>
      </c>
      <c r="BE83" s="715">
        <v>0</v>
      </c>
      <c r="BF83" s="715">
        <v>0</v>
      </c>
      <c r="BG83" s="715">
        <v>0</v>
      </c>
      <c r="BH83" s="715">
        <v>0</v>
      </c>
      <c r="BI83" s="715">
        <v>0</v>
      </c>
      <c r="BJ83" s="715">
        <v>0</v>
      </c>
      <c r="BK83" s="715">
        <v>0</v>
      </c>
      <c r="BL83" s="715">
        <v>0</v>
      </c>
      <c r="BM83" s="715">
        <v>0</v>
      </c>
      <c r="BN83" s="715">
        <v>0</v>
      </c>
      <c r="BO83" s="715">
        <v>0</v>
      </c>
      <c r="BP83" s="715">
        <v>0</v>
      </c>
      <c r="BQ83" s="715">
        <v>0</v>
      </c>
      <c r="BR83" s="715">
        <v>0</v>
      </c>
      <c r="BS83" s="715">
        <v>0</v>
      </c>
      <c r="BT83" s="715">
        <v>0</v>
      </c>
      <c r="BU83" s="715">
        <v>0</v>
      </c>
      <c r="BV83" s="715">
        <v>0</v>
      </c>
      <c r="BW83" s="715">
        <v>0</v>
      </c>
      <c r="BX83" s="715">
        <v>0</v>
      </c>
      <c r="BY83" s="715">
        <v>0</v>
      </c>
      <c r="BZ83" s="715">
        <v>0</v>
      </c>
      <c r="CA83" s="715">
        <v>0</v>
      </c>
      <c r="CB83" s="715">
        <v>0</v>
      </c>
      <c r="CC83" s="716">
        <f t="shared" si="18"/>
        <v>0</v>
      </c>
      <c r="CD83" s="716">
        <f t="shared" si="18"/>
        <v>0</v>
      </c>
      <c r="CG83" s="78">
        <v>74</v>
      </c>
    </row>
    <row r="84" spans="1:86">
      <c r="A84" s="717"/>
      <c r="B84" s="13" t="s">
        <v>1187</v>
      </c>
      <c r="C84" s="715">
        <v>0</v>
      </c>
      <c r="D84" s="715">
        <v>0</v>
      </c>
      <c r="E84" s="715">
        <v>0</v>
      </c>
      <c r="F84" s="715">
        <v>0</v>
      </c>
      <c r="G84" s="715">
        <v>0</v>
      </c>
      <c r="H84" s="715">
        <v>0</v>
      </c>
      <c r="I84" s="715">
        <v>0</v>
      </c>
      <c r="J84" s="715">
        <v>0</v>
      </c>
      <c r="K84" s="715">
        <v>0</v>
      </c>
      <c r="L84" s="715">
        <v>0</v>
      </c>
      <c r="M84" s="715">
        <v>0</v>
      </c>
      <c r="N84" s="715">
        <v>0</v>
      </c>
      <c r="O84" s="715">
        <v>0</v>
      </c>
      <c r="P84" s="715">
        <v>0</v>
      </c>
      <c r="Q84" s="715">
        <v>0</v>
      </c>
      <c r="R84" s="715">
        <v>0</v>
      </c>
      <c r="S84" s="715">
        <v>0</v>
      </c>
      <c r="T84" s="715">
        <v>0</v>
      </c>
      <c r="U84" s="715">
        <v>0</v>
      </c>
      <c r="V84" s="715">
        <v>0</v>
      </c>
      <c r="W84" s="715">
        <v>0</v>
      </c>
      <c r="X84" s="715">
        <v>0</v>
      </c>
      <c r="Y84" s="715">
        <v>0</v>
      </c>
      <c r="Z84" s="715">
        <v>0</v>
      </c>
      <c r="AA84" s="715">
        <v>0</v>
      </c>
      <c r="AB84" s="715">
        <v>0</v>
      </c>
      <c r="AC84" s="715">
        <v>0</v>
      </c>
      <c r="AD84" s="715">
        <v>0</v>
      </c>
      <c r="AE84" s="715">
        <v>0</v>
      </c>
      <c r="AF84" s="715">
        <v>0</v>
      </c>
      <c r="AG84" s="715">
        <v>0</v>
      </c>
      <c r="AH84" s="715">
        <v>0</v>
      </c>
      <c r="AI84" s="715">
        <v>0</v>
      </c>
      <c r="AJ84" s="715">
        <v>0</v>
      </c>
      <c r="AK84" s="715">
        <v>0</v>
      </c>
      <c r="AL84" s="715">
        <v>0</v>
      </c>
      <c r="AM84" s="715">
        <v>0</v>
      </c>
      <c r="AN84" s="715">
        <v>0</v>
      </c>
      <c r="AO84" s="715">
        <v>0</v>
      </c>
      <c r="AP84" s="715">
        <v>0</v>
      </c>
      <c r="AQ84" s="715">
        <v>0</v>
      </c>
      <c r="AR84" s="715">
        <v>0</v>
      </c>
      <c r="AS84" s="715">
        <v>0</v>
      </c>
      <c r="AT84" s="715">
        <v>0</v>
      </c>
      <c r="AU84" s="715">
        <v>0</v>
      </c>
      <c r="AV84" s="715">
        <v>0</v>
      </c>
      <c r="AW84" s="715">
        <v>0</v>
      </c>
      <c r="AX84" s="715">
        <v>0</v>
      </c>
      <c r="AY84" s="715">
        <v>0</v>
      </c>
      <c r="AZ84" s="715">
        <v>0</v>
      </c>
      <c r="BA84" s="715">
        <v>0</v>
      </c>
      <c r="BB84" s="715">
        <v>0</v>
      </c>
      <c r="BC84" s="715">
        <v>0</v>
      </c>
      <c r="BD84" s="715">
        <v>0</v>
      </c>
      <c r="BE84" s="715">
        <v>0</v>
      </c>
      <c r="BF84" s="715">
        <v>0</v>
      </c>
      <c r="BG84" s="715">
        <v>0</v>
      </c>
      <c r="BH84" s="715">
        <v>0</v>
      </c>
      <c r="BI84" s="715">
        <v>0</v>
      </c>
      <c r="BJ84" s="715">
        <v>0</v>
      </c>
      <c r="BK84" s="715">
        <v>0</v>
      </c>
      <c r="BL84" s="715">
        <v>0</v>
      </c>
      <c r="BM84" s="715">
        <v>0</v>
      </c>
      <c r="BN84" s="715">
        <v>0</v>
      </c>
      <c r="BO84" s="715">
        <v>0</v>
      </c>
      <c r="BP84" s="715">
        <v>0</v>
      </c>
      <c r="BQ84" s="715">
        <v>0</v>
      </c>
      <c r="BR84" s="715">
        <v>0</v>
      </c>
      <c r="BS84" s="715">
        <v>0</v>
      </c>
      <c r="BT84" s="715">
        <v>0</v>
      </c>
      <c r="BU84" s="715">
        <v>0</v>
      </c>
      <c r="BV84" s="715">
        <v>0</v>
      </c>
      <c r="BW84" s="715">
        <v>0</v>
      </c>
      <c r="BX84" s="715">
        <v>0</v>
      </c>
      <c r="BY84" s="715">
        <v>0</v>
      </c>
      <c r="BZ84" s="715">
        <v>0</v>
      </c>
      <c r="CA84" s="715">
        <v>0</v>
      </c>
      <c r="CB84" s="715">
        <v>0</v>
      </c>
      <c r="CC84" s="716">
        <f t="shared" si="18"/>
        <v>0</v>
      </c>
      <c r="CD84" s="716">
        <f t="shared" si="18"/>
        <v>0</v>
      </c>
      <c r="CG84" s="78">
        <v>75</v>
      </c>
    </row>
    <row r="85" spans="1:86">
      <c r="A85" s="717"/>
      <c r="B85" s="13" t="s">
        <v>5</v>
      </c>
      <c r="C85" s="715">
        <v>0</v>
      </c>
      <c r="D85" s="715">
        <v>0</v>
      </c>
      <c r="E85" s="715">
        <v>0</v>
      </c>
      <c r="F85" s="715">
        <v>0</v>
      </c>
      <c r="G85" s="715">
        <v>0</v>
      </c>
      <c r="H85" s="715">
        <v>0</v>
      </c>
      <c r="I85" s="715">
        <v>0</v>
      </c>
      <c r="J85" s="715">
        <v>0</v>
      </c>
      <c r="K85" s="715">
        <v>0</v>
      </c>
      <c r="L85" s="715">
        <v>0</v>
      </c>
      <c r="M85" s="715">
        <v>0</v>
      </c>
      <c r="N85" s="715">
        <v>0</v>
      </c>
      <c r="O85" s="715">
        <v>0</v>
      </c>
      <c r="P85" s="715">
        <v>0</v>
      </c>
      <c r="Q85" s="715">
        <v>0</v>
      </c>
      <c r="R85" s="715">
        <v>0</v>
      </c>
      <c r="S85" s="715">
        <v>0</v>
      </c>
      <c r="T85" s="715">
        <v>0</v>
      </c>
      <c r="U85" s="715">
        <v>0</v>
      </c>
      <c r="V85" s="715">
        <v>0</v>
      </c>
      <c r="W85" s="715">
        <v>0</v>
      </c>
      <c r="X85" s="715">
        <v>0</v>
      </c>
      <c r="Y85" s="715">
        <v>0</v>
      </c>
      <c r="Z85" s="715">
        <v>0</v>
      </c>
      <c r="AA85" s="715">
        <v>0</v>
      </c>
      <c r="AB85" s="715">
        <v>0</v>
      </c>
      <c r="AC85" s="715">
        <v>0</v>
      </c>
      <c r="AD85" s="715">
        <v>0</v>
      </c>
      <c r="AE85" s="715">
        <v>0</v>
      </c>
      <c r="AF85" s="715">
        <v>0</v>
      </c>
      <c r="AG85" s="715">
        <v>0</v>
      </c>
      <c r="AH85" s="715">
        <v>0</v>
      </c>
      <c r="AI85" s="715">
        <v>0</v>
      </c>
      <c r="AJ85" s="715">
        <v>0</v>
      </c>
      <c r="AK85" s="715">
        <v>0</v>
      </c>
      <c r="AL85" s="715">
        <v>0</v>
      </c>
      <c r="AM85" s="715">
        <v>0</v>
      </c>
      <c r="AN85" s="715">
        <v>0</v>
      </c>
      <c r="AO85" s="715">
        <v>0</v>
      </c>
      <c r="AP85" s="715">
        <v>0</v>
      </c>
      <c r="AQ85" s="715">
        <v>0</v>
      </c>
      <c r="AR85" s="715">
        <v>0</v>
      </c>
      <c r="AS85" s="715">
        <v>0</v>
      </c>
      <c r="AT85" s="715">
        <v>0</v>
      </c>
      <c r="AU85" s="715">
        <v>0</v>
      </c>
      <c r="AV85" s="715">
        <v>0</v>
      </c>
      <c r="AW85" s="715">
        <v>0</v>
      </c>
      <c r="AX85" s="715">
        <v>0</v>
      </c>
      <c r="AY85" s="715">
        <v>0</v>
      </c>
      <c r="AZ85" s="715">
        <v>0</v>
      </c>
      <c r="BA85" s="715">
        <v>0</v>
      </c>
      <c r="BB85" s="715">
        <v>0</v>
      </c>
      <c r="BC85" s="715">
        <v>0</v>
      </c>
      <c r="BD85" s="715">
        <v>0</v>
      </c>
      <c r="BE85" s="715">
        <v>0</v>
      </c>
      <c r="BF85" s="715">
        <v>0</v>
      </c>
      <c r="BG85" s="715">
        <v>0</v>
      </c>
      <c r="BH85" s="715">
        <v>0</v>
      </c>
      <c r="BI85" s="715">
        <v>0</v>
      </c>
      <c r="BJ85" s="715">
        <v>0</v>
      </c>
      <c r="BK85" s="715">
        <v>0</v>
      </c>
      <c r="BL85" s="715">
        <v>0</v>
      </c>
      <c r="BM85" s="715">
        <v>0</v>
      </c>
      <c r="BN85" s="715">
        <v>0</v>
      </c>
      <c r="BO85" s="715">
        <v>0</v>
      </c>
      <c r="BP85" s="715">
        <v>0</v>
      </c>
      <c r="BQ85" s="715">
        <v>0</v>
      </c>
      <c r="BR85" s="715">
        <v>0</v>
      </c>
      <c r="BS85" s="715">
        <v>0</v>
      </c>
      <c r="BT85" s="715">
        <v>0</v>
      </c>
      <c r="BU85" s="715">
        <v>0</v>
      </c>
      <c r="BV85" s="715">
        <v>0</v>
      </c>
      <c r="BW85" s="715">
        <v>0</v>
      </c>
      <c r="BX85" s="715">
        <v>0</v>
      </c>
      <c r="BY85" s="715">
        <v>0</v>
      </c>
      <c r="BZ85" s="715">
        <v>0</v>
      </c>
      <c r="CA85" s="715">
        <v>0</v>
      </c>
      <c r="CB85" s="715">
        <v>0</v>
      </c>
      <c r="CC85" s="716">
        <f t="shared" si="18"/>
        <v>0</v>
      </c>
      <c r="CD85" s="716">
        <f t="shared" si="18"/>
        <v>0</v>
      </c>
      <c r="CG85" s="78">
        <v>76</v>
      </c>
    </row>
    <row r="86" spans="1:86">
      <c r="A86" s="717"/>
      <c r="B86" s="13" t="s">
        <v>9</v>
      </c>
      <c r="C86" s="715">
        <v>0</v>
      </c>
      <c r="D86" s="715">
        <v>0</v>
      </c>
      <c r="E86" s="715">
        <v>0</v>
      </c>
      <c r="F86" s="715">
        <v>0</v>
      </c>
      <c r="G86" s="715">
        <v>0</v>
      </c>
      <c r="H86" s="715">
        <v>0</v>
      </c>
      <c r="I86" s="715">
        <v>0</v>
      </c>
      <c r="J86" s="715">
        <v>0</v>
      </c>
      <c r="K86" s="715">
        <v>0</v>
      </c>
      <c r="L86" s="715">
        <v>0</v>
      </c>
      <c r="M86" s="715">
        <v>0</v>
      </c>
      <c r="N86" s="715">
        <v>0</v>
      </c>
      <c r="O86" s="715">
        <v>0</v>
      </c>
      <c r="P86" s="715">
        <v>0</v>
      </c>
      <c r="Q86" s="715">
        <v>0</v>
      </c>
      <c r="R86" s="715">
        <v>0</v>
      </c>
      <c r="S86" s="715">
        <v>0</v>
      </c>
      <c r="T86" s="715">
        <v>0</v>
      </c>
      <c r="U86" s="715">
        <v>0</v>
      </c>
      <c r="V86" s="715">
        <v>0</v>
      </c>
      <c r="W86" s="715">
        <v>0</v>
      </c>
      <c r="X86" s="715">
        <v>0</v>
      </c>
      <c r="Y86" s="715">
        <v>0</v>
      </c>
      <c r="Z86" s="715">
        <v>0</v>
      </c>
      <c r="AA86" s="715">
        <v>0</v>
      </c>
      <c r="AB86" s="715">
        <v>0</v>
      </c>
      <c r="AC86" s="715">
        <v>0</v>
      </c>
      <c r="AD86" s="715">
        <v>0</v>
      </c>
      <c r="AE86" s="715">
        <v>0</v>
      </c>
      <c r="AF86" s="715">
        <v>0</v>
      </c>
      <c r="AG86" s="715">
        <v>0</v>
      </c>
      <c r="AH86" s="715">
        <v>0</v>
      </c>
      <c r="AI86" s="715">
        <v>0</v>
      </c>
      <c r="AJ86" s="715">
        <v>0</v>
      </c>
      <c r="AK86" s="715">
        <v>0</v>
      </c>
      <c r="AL86" s="715">
        <v>0</v>
      </c>
      <c r="AM86" s="715">
        <v>0</v>
      </c>
      <c r="AN86" s="715">
        <v>0</v>
      </c>
      <c r="AO86" s="715">
        <v>0</v>
      </c>
      <c r="AP86" s="715">
        <v>0</v>
      </c>
      <c r="AQ86" s="715">
        <v>0</v>
      </c>
      <c r="AR86" s="715">
        <v>0</v>
      </c>
      <c r="AS86" s="715">
        <v>0</v>
      </c>
      <c r="AT86" s="715">
        <v>0</v>
      </c>
      <c r="AU86" s="715">
        <v>0</v>
      </c>
      <c r="AV86" s="715">
        <v>0</v>
      </c>
      <c r="AW86" s="715">
        <v>0</v>
      </c>
      <c r="AX86" s="715">
        <v>0</v>
      </c>
      <c r="AY86" s="715">
        <v>0</v>
      </c>
      <c r="AZ86" s="715">
        <v>0</v>
      </c>
      <c r="BA86" s="715">
        <v>0</v>
      </c>
      <c r="BB86" s="715">
        <v>0</v>
      </c>
      <c r="BC86" s="715">
        <v>0</v>
      </c>
      <c r="BD86" s="715">
        <v>0</v>
      </c>
      <c r="BE86" s="715">
        <v>0</v>
      </c>
      <c r="BF86" s="715">
        <v>0</v>
      </c>
      <c r="BG86" s="715">
        <v>0</v>
      </c>
      <c r="BH86" s="715">
        <v>0</v>
      </c>
      <c r="BI86" s="715">
        <v>0</v>
      </c>
      <c r="BJ86" s="715">
        <v>0</v>
      </c>
      <c r="BK86" s="715">
        <v>0</v>
      </c>
      <c r="BL86" s="715">
        <v>0</v>
      </c>
      <c r="BM86" s="715">
        <v>0</v>
      </c>
      <c r="BN86" s="715">
        <v>0</v>
      </c>
      <c r="BO86" s="715">
        <v>0</v>
      </c>
      <c r="BP86" s="715">
        <v>0</v>
      </c>
      <c r="BQ86" s="715">
        <v>0</v>
      </c>
      <c r="BR86" s="715">
        <v>0</v>
      </c>
      <c r="BS86" s="715">
        <v>0</v>
      </c>
      <c r="BT86" s="715">
        <v>0</v>
      </c>
      <c r="BU86" s="715">
        <v>0</v>
      </c>
      <c r="BV86" s="715">
        <v>0</v>
      </c>
      <c r="BW86" s="715">
        <v>0</v>
      </c>
      <c r="BX86" s="715">
        <v>0</v>
      </c>
      <c r="BY86" s="715">
        <v>0</v>
      </c>
      <c r="BZ86" s="715">
        <v>0</v>
      </c>
      <c r="CA86" s="715">
        <v>0</v>
      </c>
      <c r="CB86" s="715">
        <v>0</v>
      </c>
      <c r="CC86" s="716">
        <f t="shared" si="18"/>
        <v>0</v>
      </c>
      <c r="CD86" s="716">
        <f t="shared" si="18"/>
        <v>0</v>
      </c>
      <c r="CG86" s="78">
        <v>77</v>
      </c>
    </row>
    <row r="87" spans="1:86">
      <c r="A87" s="717"/>
      <c r="B87" s="718" t="s">
        <v>1188</v>
      </c>
      <c r="C87" s="715">
        <v>0</v>
      </c>
      <c r="D87" s="715">
        <v>0</v>
      </c>
      <c r="E87" s="715">
        <v>0</v>
      </c>
      <c r="F87" s="715">
        <v>0</v>
      </c>
      <c r="G87" s="715">
        <v>0</v>
      </c>
      <c r="H87" s="715">
        <v>0</v>
      </c>
      <c r="I87" s="715">
        <v>0</v>
      </c>
      <c r="J87" s="715">
        <v>0</v>
      </c>
      <c r="K87" s="715">
        <v>0</v>
      </c>
      <c r="L87" s="715">
        <v>0</v>
      </c>
      <c r="M87" s="715">
        <v>0</v>
      </c>
      <c r="N87" s="715">
        <v>0</v>
      </c>
      <c r="O87" s="715">
        <v>0</v>
      </c>
      <c r="P87" s="715">
        <v>0</v>
      </c>
      <c r="Q87" s="715">
        <v>0</v>
      </c>
      <c r="R87" s="715">
        <v>0</v>
      </c>
      <c r="S87" s="715">
        <v>0</v>
      </c>
      <c r="T87" s="715">
        <v>0</v>
      </c>
      <c r="U87" s="715">
        <v>0</v>
      </c>
      <c r="V87" s="715">
        <v>0</v>
      </c>
      <c r="W87" s="715">
        <v>0</v>
      </c>
      <c r="X87" s="715">
        <v>0</v>
      </c>
      <c r="Y87" s="715">
        <v>0</v>
      </c>
      <c r="Z87" s="715">
        <v>0</v>
      </c>
      <c r="AA87" s="715">
        <v>0</v>
      </c>
      <c r="AB87" s="715">
        <v>0</v>
      </c>
      <c r="AC87" s="715">
        <v>0</v>
      </c>
      <c r="AD87" s="715">
        <v>0</v>
      </c>
      <c r="AE87" s="715">
        <v>0</v>
      </c>
      <c r="AF87" s="715">
        <v>0</v>
      </c>
      <c r="AG87" s="715">
        <v>0</v>
      </c>
      <c r="AH87" s="715">
        <v>0</v>
      </c>
      <c r="AI87" s="715">
        <v>0</v>
      </c>
      <c r="AJ87" s="715">
        <v>0</v>
      </c>
      <c r="AK87" s="715">
        <v>0</v>
      </c>
      <c r="AL87" s="715">
        <v>0</v>
      </c>
      <c r="AM87" s="715">
        <v>0</v>
      </c>
      <c r="AN87" s="715">
        <v>0</v>
      </c>
      <c r="AO87" s="715">
        <v>0</v>
      </c>
      <c r="AP87" s="715">
        <v>0</v>
      </c>
      <c r="AQ87" s="715">
        <v>0</v>
      </c>
      <c r="AR87" s="715">
        <v>0</v>
      </c>
      <c r="AS87" s="715">
        <v>0</v>
      </c>
      <c r="AT87" s="715">
        <v>0</v>
      </c>
      <c r="AU87" s="715">
        <v>0</v>
      </c>
      <c r="AV87" s="715">
        <v>0</v>
      </c>
      <c r="AW87" s="715">
        <v>0</v>
      </c>
      <c r="AX87" s="715">
        <v>0</v>
      </c>
      <c r="AY87" s="715">
        <v>0</v>
      </c>
      <c r="AZ87" s="715">
        <v>0</v>
      </c>
      <c r="BA87" s="715">
        <v>0</v>
      </c>
      <c r="BB87" s="715">
        <v>0</v>
      </c>
      <c r="BC87" s="715">
        <v>0</v>
      </c>
      <c r="BD87" s="715">
        <v>0</v>
      </c>
      <c r="BE87" s="715">
        <v>0</v>
      </c>
      <c r="BF87" s="715">
        <v>0</v>
      </c>
      <c r="BG87" s="715">
        <v>0</v>
      </c>
      <c r="BH87" s="715">
        <v>0</v>
      </c>
      <c r="BI87" s="715">
        <v>0</v>
      </c>
      <c r="BJ87" s="715">
        <v>0</v>
      </c>
      <c r="BK87" s="715">
        <v>0</v>
      </c>
      <c r="BL87" s="715">
        <v>0</v>
      </c>
      <c r="BM87" s="715">
        <v>0</v>
      </c>
      <c r="BN87" s="715">
        <v>0</v>
      </c>
      <c r="BO87" s="715">
        <v>0</v>
      </c>
      <c r="BP87" s="715">
        <v>0</v>
      </c>
      <c r="BQ87" s="715">
        <v>0</v>
      </c>
      <c r="BR87" s="715">
        <v>0</v>
      </c>
      <c r="BS87" s="715">
        <v>0</v>
      </c>
      <c r="BT87" s="715">
        <v>0</v>
      </c>
      <c r="BU87" s="715">
        <v>0</v>
      </c>
      <c r="BV87" s="715">
        <v>0</v>
      </c>
      <c r="BW87" s="715">
        <v>0</v>
      </c>
      <c r="BX87" s="715">
        <v>0</v>
      </c>
      <c r="BY87" s="715">
        <v>0</v>
      </c>
      <c r="BZ87" s="715">
        <v>0</v>
      </c>
      <c r="CA87" s="715">
        <v>0</v>
      </c>
      <c r="CB87" s="715">
        <v>0</v>
      </c>
      <c r="CC87" s="716">
        <f t="shared" si="18"/>
        <v>0</v>
      </c>
      <c r="CD87" s="716">
        <f t="shared" si="18"/>
        <v>0</v>
      </c>
      <c r="CG87" s="78">
        <v>78</v>
      </c>
      <c r="CH87" s="71"/>
    </row>
    <row r="88" spans="1:86">
      <c r="A88" s="719" t="s">
        <v>55</v>
      </c>
      <c r="B88" s="712" t="s">
        <v>1190</v>
      </c>
      <c r="C88" s="713">
        <f>SUM(C89:C98)</f>
        <v>0</v>
      </c>
      <c r="D88" s="713">
        <f t="shared" ref="D88:BO88" si="23">SUM(D89:D98)</f>
        <v>0</v>
      </c>
      <c r="E88" s="713">
        <f t="shared" si="23"/>
        <v>0</v>
      </c>
      <c r="F88" s="713">
        <f t="shared" si="23"/>
        <v>0</v>
      </c>
      <c r="G88" s="713">
        <f t="shared" si="23"/>
        <v>0</v>
      </c>
      <c r="H88" s="713">
        <f t="shared" si="23"/>
        <v>0</v>
      </c>
      <c r="I88" s="713">
        <f t="shared" si="23"/>
        <v>0</v>
      </c>
      <c r="J88" s="713">
        <f t="shared" si="23"/>
        <v>0</v>
      </c>
      <c r="K88" s="713">
        <f t="shared" si="23"/>
        <v>0</v>
      </c>
      <c r="L88" s="713">
        <f t="shared" si="23"/>
        <v>0</v>
      </c>
      <c r="M88" s="713">
        <f t="shared" si="23"/>
        <v>0</v>
      </c>
      <c r="N88" s="713">
        <f t="shared" si="23"/>
        <v>0</v>
      </c>
      <c r="O88" s="713">
        <f t="shared" si="23"/>
        <v>0</v>
      </c>
      <c r="P88" s="713">
        <f t="shared" si="23"/>
        <v>0</v>
      </c>
      <c r="Q88" s="713">
        <f t="shared" si="23"/>
        <v>0</v>
      </c>
      <c r="R88" s="713">
        <f t="shared" si="23"/>
        <v>0</v>
      </c>
      <c r="S88" s="713">
        <f t="shared" si="23"/>
        <v>0</v>
      </c>
      <c r="T88" s="713">
        <f t="shared" si="23"/>
        <v>0</v>
      </c>
      <c r="U88" s="713">
        <f t="shared" si="23"/>
        <v>0</v>
      </c>
      <c r="V88" s="713">
        <f t="shared" si="23"/>
        <v>0</v>
      </c>
      <c r="W88" s="713">
        <f t="shared" si="23"/>
        <v>0</v>
      </c>
      <c r="X88" s="713">
        <f t="shared" si="23"/>
        <v>0</v>
      </c>
      <c r="Y88" s="713">
        <f t="shared" si="23"/>
        <v>0</v>
      </c>
      <c r="Z88" s="713">
        <f t="shared" si="23"/>
        <v>0</v>
      </c>
      <c r="AA88" s="713">
        <f t="shared" si="23"/>
        <v>0</v>
      </c>
      <c r="AB88" s="713">
        <f t="shared" si="23"/>
        <v>0</v>
      </c>
      <c r="AC88" s="713">
        <f t="shared" si="23"/>
        <v>0</v>
      </c>
      <c r="AD88" s="713">
        <f t="shared" si="23"/>
        <v>0</v>
      </c>
      <c r="AE88" s="713">
        <f t="shared" si="23"/>
        <v>0</v>
      </c>
      <c r="AF88" s="713">
        <f t="shared" si="23"/>
        <v>0</v>
      </c>
      <c r="AG88" s="713">
        <f t="shared" si="23"/>
        <v>0</v>
      </c>
      <c r="AH88" s="713">
        <f t="shared" si="23"/>
        <v>0</v>
      </c>
      <c r="AI88" s="713">
        <f t="shared" si="23"/>
        <v>0</v>
      </c>
      <c r="AJ88" s="713">
        <f t="shared" si="23"/>
        <v>0</v>
      </c>
      <c r="AK88" s="713">
        <f t="shared" si="23"/>
        <v>0</v>
      </c>
      <c r="AL88" s="713">
        <f t="shared" si="23"/>
        <v>0</v>
      </c>
      <c r="AM88" s="713">
        <f t="shared" si="23"/>
        <v>0</v>
      </c>
      <c r="AN88" s="713">
        <f t="shared" si="23"/>
        <v>0</v>
      </c>
      <c r="AO88" s="713">
        <f t="shared" si="23"/>
        <v>0</v>
      </c>
      <c r="AP88" s="713">
        <f t="shared" si="23"/>
        <v>0</v>
      </c>
      <c r="AQ88" s="713">
        <f t="shared" si="23"/>
        <v>0</v>
      </c>
      <c r="AR88" s="713">
        <f t="shared" si="23"/>
        <v>0</v>
      </c>
      <c r="AS88" s="713">
        <f t="shared" si="23"/>
        <v>0</v>
      </c>
      <c r="AT88" s="713">
        <f t="shared" si="23"/>
        <v>0</v>
      </c>
      <c r="AU88" s="713">
        <f t="shared" si="23"/>
        <v>0</v>
      </c>
      <c r="AV88" s="713">
        <f t="shared" si="23"/>
        <v>0</v>
      </c>
      <c r="AW88" s="713">
        <f t="shared" si="23"/>
        <v>0</v>
      </c>
      <c r="AX88" s="713">
        <f t="shared" si="23"/>
        <v>0</v>
      </c>
      <c r="AY88" s="713">
        <f t="shared" si="23"/>
        <v>0</v>
      </c>
      <c r="AZ88" s="713">
        <f t="shared" si="23"/>
        <v>0</v>
      </c>
      <c r="BA88" s="713">
        <f t="shared" si="23"/>
        <v>0</v>
      </c>
      <c r="BB88" s="713">
        <f t="shared" si="23"/>
        <v>0</v>
      </c>
      <c r="BC88" s="713">
        <f t="shared" si="23"/>
        <v>0</v>
      </c>
      <c r="BD88" s="713">
        <f t="shared" si="23"/>
        <v>0</v>
      </c>
      <c r="BE88" s="713">
        <f t="shared" si="23"/>
        <v>0</v>
      </c>
      <c r="BF88" s="713">
        <f t="shared" si="23"/>
        <v>0</v>
      </c>
      <c r="BG88" s="713">
        <f t="shared" si="23"/>
        <v>0</v>
      </c>
      <c r="BH88" s="713">
        <f t="shared" si="23"/>
        <v>0</v>
      </c>
      <c r="BI88" s="713">
        <f t="shared" si="23"/>
        <v>0</v>
      </c>
      <c r="BJ88" s="713">
        <f t="shared" si="23"/>
        <v>0</v>
      </c>
      <c r="BK88" s="713">
        <f t="shared" si="23"/>
        <v>0</v>
      </c>
      <c r="BL88" s="713">
        <f t="shared" si="23"/>
        <v>0</v>
      </c>
      <c r="BM88" s="713">
        <f t="shared" si="23"/>
        <v>0</v>
      </c>
      <c r="BN88" s="713">
        <f t="shared" si="23"/>
        <v>0</v>
      </c>
      <c r="BO88" s="713">
        <f t="shared" si="23"/>
        <v>0</v>
      </c>
      <c r="BP88" s="713">
        <f t="shared" ref="BP88:BZ88" si="24">SUM(BP89:BP98)</f>
        <v>0</v>
      </c>
      <c r="BQ88" s="713">
        <f t="shared" si="24"/>
        <v>0</v>
      </c>
      <c r="BR88" s="713">
        <f t="shared" si="24"/>
        <v>0</v>
      </c>
      <c r="BS88" s="713">
        <f t="shared" si="24"/>
        <v>0</v>
      </c>
      <c r="BT88" s="713">
        <f t="shared" si="24"/>
        <v>0</v>
      </c>
      <c r="BU88" s="713">
        <f t="shared" si="24"/>
        <v>0</v>
      </c>
      <c r="BV88" s="713">
        <f t="shared" si="24"/>
        <v>0</v>
      </c>
      <c r="BW88" s="713">
        <f t="shared" si="24"/>
        <v>0</v>
      </c>
      <c r="BX88" s="713">
        <f t="shared" si="24"/>
        <v>0</v>
      </c>
      <c r="BY88" s="713">
        <f t="shared" si="24"/>
        <v>0</v>
      </c>
      <c r="BZ88" s="713">
        <f t="shared" si="24"/>
        <v>0</v>
      </c>
      <c r="CA88" s="713">
        <f>SUM(CA89:CA98)</f>
        <v>0</v>
      </c>
      <c r="CB88" s="713">
        <f>SUM(CB89:CB98)</f>
        <v>0</v>
      </c>
      <c r="CC88" s="713">
        <f t="shared" ref="CC88:CD88" si="25">SUM(CC89:CC98)</f>
        <v>0</v>
      </c>
      <c r="CD88" s="713">
        <f t="shared" si="25"/>
        <v>0</v>
      </c>
      <c r="CG88" s="78">
        <v>79</v>
      </c>
    </row>
    <row r="89" spans="1:86">
      <c r="A89" s="714"/>
      <c r="B89" s="496" t="s">
        <v>1</v>
      </c>
      <c r="C89" s="715">
        <v>0</v>
      </c>
      <c r="D89" s="715">
        <v>0</v>
      </c>
      <c r="E89" s="715">
        <v>0</v>
      </c>
      <c r="F89" s="715">
        <v>0</v>
      </c>
      <c r="G89" s="715">
        <v>0</v>
      </c>
      <c r="H89" s="715">
        <v>0</v>
      </c>
      <c r="I89" s="715">
        <v>0</v>
      </c>
      <c r="J89" s="715">
        <v>0</v>
      </c>
      <c r="K89" s="715">
        <v>0</v>
      </c>
      <c r="L89" s="715">
        <v>0</v>
      </c>
      <c r="M89" s="715">
        <v>0</v>
      </c>
      <c r="N89" s="715">
        <v>0</v>
      </c>
      <c r="O89" s="715">
        <v>0</v>
      </c>
      <c r="P89" s="715">
        <v>0</v>
      </c>
      <c r="Q89" s="715">
        <v>0</v>
      </c>
      <c r="R89" s="715">
        <v>0</v>
      </c>
      <c r="S89" s="715">
        <v>0</v>
      </c>
      <c r="T89" s="715">
        <v>0</v>
      </c>
      <c r="U89" s="715">
        <v>0</v>
      </c>
      <c r="V89" s="715">
        <v>0</v>
      </c>
      <c r="W89" s="715">
        <v>0</v>
      </c>
      <c r="X89" s="715">
        <v>0</v>
      </c>
      <c r="Y89" s="715">
        <v>0</v>
      </c>
      <c r="Z89" s="715">
        <v>0</v>
      </c>
      <c r="AA89" s="715">
        <v>0</v>
      </c>
      <c r="AB89" s="715">
        <v>0</v>
      </c>
      <c r="AC89" s="715">
        <v>0</v>
      </c>
      <c r="AD89" s="715">
        <v>0</v>
      </c>
      <c r="AE89" s="715">
        <v>0</v>
      </c>
      <c r="AF89" s="715">
        <v>0</v>
      </c>
      <c r="AG89" s="715">
        <v>0</v>
      </c>
      <c r="AH89" s="715">
        <v>0</v>
      </c>
      <c r="AI89" s="715">
        <v>0</v>
      </c>
      <c r="AJ89" s="715">
        <v>0</v>
      </c>
      <c r="AK89" s="715">
        <v>0</v>
      </c>
      <c r="AL89" s="715">
        <v>0</v>
      </c>
      <c r="AM89" s="715">
        <v>0</v>
      </c>
      <c r="AN89" s="715">
        <v>0</v>
      </c>
      <c r="AO89" s="715">
        <v>0</v>
      </c>
      <c r="AP89" s="715">
        <v>0</v>
      </c>
      <c r="AQ89" s="715">
        <v>0</v>
      </c>
      <c r="AR89" s="715">
        <v>0</v>
      </c>
      <c r="AS89" s="715">
        <v>0</v>
      </c>
      <c r="AT89" s="715">
        <v>0</v>
      </c>
      <c r="AU89" s="715">
        <v>0</v>
      </c>
      <c r="AV89" s="715">
        <v>0</v>
      </c>
      <c r="AW89" s="715">
        <v>0</v>
      </c>
      <c r="AX89" s="715">
        <v>0</v>
      </c>
      <c r="AY89" s="715">
        <v>0</v>
      </c>
      <c r="AZ89" s="715">
        <v>0</v>
      </c>
      <c r="BA89" s="715">
        <v>0</v>
      </c>
      <c r="BB89" s="715">
        <v>0</v>
      </c>
      <c r="BC89" s="715">
        <v>0</v>
      </c>
      <c r="BD89" s="715">
        <v>0</v>
      </c>
      <c r="BE89" s="715">
        <v>0</v>
      </c>
      <c r="BF89" s="715">
        <v>0</v>
      </c>
      <c r="BG89" s="715">
        <v>0</v>
      </c>
      <c r="BH89" s="715">
        <v>0</v>
      </c>
      <c r="BI89" s="715">
        <v>0</v>
      </c>
      <c r="BJ89" s="715">
        <v>0</v>
      </c>
      <c r="BK89" s="715">
        <v>0</v>
      </c>
      <c r="BL89" s="715">
        <v>0</v>
      </c>
      <c r="BM89" s="715">
        <v>0</v>
      </c>
      <c r="BN89" s="715">
        <v>0</v>
      </c>
      <c r="BO89" s="715">
        <v>0</v>
      </c>
      <c r="BP89" s="715">
        <v>0</v>
      </c>
      <c r="BQ89" s="715">
        <v>0</v>
      </c>
      <c r="BR89" s="715">
        <v>0</v>
      </c>
      <c r="BS89" s="715">
        <v>0</v>
      </c>
      <c r="BT89" s="715">
        <v>0</v>
      </c>
      <c r="BU89" s="715">
        <v>0</v>
      </c>
      <c r="BV89" s="715">
        <v>0</v>
      </c>
      <c r="BW89" s="715">
        <v>0</v>
      </c>
      <c r="BX89" s="715">
        <v>0</v>
      </c>
      <c r="BY89" s="715">
        <v>0</v>
      </c>
      <c r="BZ89" s="715">
        <v>0</v>
      </c>
      <c r="CA89" s="715">
        <v>0</v>
      </c>
      <c r="CB89" s="715">
        <v>0</v>
      </c>
      <c r="CC89" s="716">
        <f t="shared" si="18"/>
        <v>0</v>
      </c>
      <c r="CD89" s="716">
        <f t="shared" si="18"/>
        <v>0</v>
      </c>
      <c r="CG89" s="78">
        <v>80</v>
      </c>
    </row>
    <row r="90" spans="1:86">
      <c r="A90" s="717"/>
      <c r="B90" s="25" t="s">
        <v>126</v>
      </c>
      <c r="C90" s="715">
        <v>0</v>
      </c>
      <c r="D90" s="715">
        <v>0</v>
      </c>
      <c r="E90" s="715">
        <v>0</v>
      </c>
      <c r="F90" s="715">
        <v>0</v>
      </c>
      <c r="G90" s="715">
        <v>0</v>
      </c>
      <c r="H90" s="715">
        <v>0</v>
      </c>
      <c r="I90" s="715">
        <v>0</v>
      </c>
      <c r="J90" s="715">
        <v>0</v>
      </c>
      <c r="K90" s="715">
        <v>0</v>
      </c>
      <c r="L90" s="715">
        <v>0</v>
      </c>
      <c r="M90" s="715">
        <v>0</v>
      </c>
      <c r="N90" s="715">
        <v>0</v>
      </c>
      <c r="O90" s="715">
        <v>0</v>
      </c>
      <c r="P90" s="715">
        <v>0</v>
      </c>
      <c r="Q90" s="715">
        <v>0</v>
      </c>
      <c r="R90" s="715">
        <v>0</v>
      </c>
      <c r="S90" s="715">
        <v>0</v>
      </c>
      <c r="T90" s="715">
        <v>0</v>
      </c>
      <c r="U90" s="715">
        <v>0</v>
      </c>
      <c r="V90" s="715">
        <v>0</v>
      </c>
      <c r="W90" s="715">
        <v>0</v>
      </c>
      <c r="X90" s="715">
        <v>0</v>
      </c>
      <c r="Y90" s="715">
        <v>0</v>
      </c>
      <c r="Z90" s="715">
        <v>0</v>
      </c>
      <c r="AA90" s="715">
        <v>0</v>
      </c>
      <c r="AB90" s="715">
        <v>0</v>
      </c>
      <c r="AC90" s="715">
        <v>0</v>
      </c>
      <c r="AD90" s="715">
        <v>0</v>
      </c>
      <c r="AE90" s="715">
        <v>0</v>
      </c>
      <c r="AF90" s="715">
        <v>0</v>
      </c>
      <c r="AG90" s="715">
        <v>0</v>
      </c>
      <c r="AH90" s="715">
        <v>0</v>
      </c>
      <c r="AI90" s="715">
        <v>0</v>
      </c>
      <c r="AJ90" s="715">
        <v>0</v>
      </c>
      <c r="AK90" s="715">
        <v>0</v>
      </c>
      <c r="AL90" s="715">
        <v>0</v>
      </c>
      <c r="AM90" s="715">
        <v>0</v>
      </c>
      <c r="AN90" s="715">
        <v>0</v>
      </c>
      <c r="AO90" s="715">
        <v>0</v>
      </c>
      <c r="AP90" s="715">
        <v>0</v>
      </c>
      <c r="AQ90" s="715">
        <v>0</v>
      </c>
      <c r="AR90" s="715">
        <v>0</v>
      </c>
      <c r="AS90" s="715">
        <v>0</v>
      </c>
      <c r="AT90" s="715">
        <v>0</v>
      </c>
      <c r="AU90" s="715">
        <v>0</v>
      </c>
      <c r="AV90" s="715">
        <v>0</v>
      </c>
      <c r="AW90" s="715">
        <v>0</v>
      </c>
      <c r="AX90" s="715">
        <v>0</v>
      </c>
      <c r="AY90" s="715">
        <v>0</v>
      </c>
      <c r="AZ90" s="715">
        <v>0</v>
      </c>
      <c r="BA90" s="715">
        <v>0</v>
      </c>
      <c r="BB90" s="715">
        <v>0</v>
      </c>
      <c r="BC90" s="715">
        <v>0</v>
      </c>
      <c r="BD90" s="715">
        <v>0</v>
      </c>
      <c r="BE90" s="715">
        <v>0</v>
      </c>
      <c r="BF90" s="715">
        <v>0</v>
      </c>
      <c r="BG90" s="715">
        <v>0</v>
      </c>
      <c r="BH90" s="715">
        <v>0</v>
      </c>
      <c r="BI90" s="715">
        <v>0</v>
      </c>
      <c r="BJ90" s="715">
        <v>0</v>
      </c>
      <c r="BK90" s="715">
        <v>0</v>
      </c>
      <c r="BL90" s="715">
        <v>0</v>
      </c>
      <c r="BM90" s="715">
        <v>0</v>
      </c>
      <c r="BN90" s="715">
        <v>0</v>
      </c>
      <c r="BO90" s="715">
        <v>0</v>
      </c>
      <c r="BP90" s="715">
        <v>0</v>
      </c>
      <c r="BQ90" s="715">
        <v>0</v>
      </c>
      <c r="BR90" s="715">
        <v>0</v>
      </c>
      <c r="BS90" s="715">
        <v>0</v>
      </c>
      <c r="BT90" s="715">
        <v>0</v>
      </c>
      <c r="BU90" s="715">
        <v>0</v>
      </c>
      <c r="BV90" s="715">
        <v>0</v>
      </c>
      <c r="BW90" s="715">
        <v>0</v>
      </c>
      <c r="BX90" s="715">
        <v>0</v>
      </c>
      <c r="BY90" s="715">
        <v>0</v>
      </c>
      <c r="BZ90" s="715">
        <v>0</v>
      </c>
      <c r="CA90" s="715">
        <v>0</v>
      </c>
      <c r="CB90" s="715">
        <v>0</v>
      </c>
      <c r="CC90" s="716">
        <f t="shared" si="18"/>
        <v>0</v>
      </c>
      <c r="CD90" s="716">
        <f t="shared" si="18"/>
        <v>0</v>
      </c>
      <c r="CG90" s="78">
        <v>81</v>
      </c>
    </row>
    <row r="91" spans="1:86">
      <c r="A91" s="717"/>
      <c r="B91" s="25" t="s">
        <v>66</v>
      </c>
      <c r="C91" s="715">
        <v>0</v>
      </c>
      <c r="D91" s="715">
        <v>0</v>
      </c>
      <c r="E91" s="715">
        <v>0</v>
      </c>
      <c r="F91" s="715">
        <v>0</v>
      </c>
      <c r="G91" s="715">
        <v>0</v>
      </c>
      <c r="H91" s="715">
        <v>0</v>
      </c>
      <c r="I91" s="715">
        <v>0</v>
      </c>
      <c r="J91" s="715">
        <v>0</v>
      </c>
      <c r="K91" s="715">
        <v>0</v>
      </c>
      <c r="L91" s="715">
        <v>0</v>
      </c>
      <c r="M91" s="715">
        <v>0</v>
      </c>
      <c r="N91" s="715">
        <v>0</v>
      </c>
      <c r="O91" s="715">
        <v>0</v>
      </c>
      <c r="P91" s="715">
        <v>0</v>
      </c>
      <c r="Q91" s="715">
        <v>0</v>
      </c>
      <c r="R91" s="715">
        <v>0</v>
      </c>
      <c r="S91" s="715">
        <v>0</v>
      </c>
      <c r="T91" s="715">
        <v>0</v>
      </c>
      <c r="U91" s="715">
        <v>0</v>
      </c>
      <c r="V91" s="715">
        <v>0</v>
      </c>
      <c r="W91" s="715">
        <v>0</v>
      </c>
      <c r="X91" s="715">
        <v>0</v>
      </c>
      <c r="Y91" s="715">
        <v>0</v>
      </c>
      <c r="Z91" s="715">
        <v>0</v>
      </c>
      <c r="AA91" s="715">
        <v>0</v>
      </c>
      <c r="AB91" s="715">
        <v>0</v>
      </c>
      <c r="AC91" s="715">
        <v>0</v>
      </c>
      <c r="AD91" s="715">
        <v>0</v>
      </c>
      <c r="AE91" s="715">
        <v>0</v>
      </c>
      <c r="AF91" s="715">
        <v>0</v>
      </c>
      <c r="AG91" s="715">
        <v>0</v>
      </c>
      <c r="AH91" s="715">
        <v>0</v>
      </c>
      <c r="AI91" s="715">
        <v>0</v>
      </c>
      <c r="AJ91" s="715">
        <v>0</v>
      </c>
      <c r="AK91" s="715">
        <v>0</v>
      </c>
      <c r="AL91" s="715">
        <v>0</v>
      </c>
      <c r="AM91" s="715">
        <v>0</v>
      </c>
      <c r="AN91" s="715">
        <v>0</v>
      </c>
      <c r="AO91" s="715">
        <v>0</v>
      </c>
      <c r="AP91" s="715">
        <v>0</v>
      </c>
      <c r="AQ91" s="715">
        <v>0</v>
      </c>
      <c r="AR91" s="715">
        <v>0</v>
      </c>
      <c r="AS91" s="715">
        <v>0</v>
      </c>
      <c r="AT91" s="715">
        <v>0</v>
      </c>
      <c r="AU91" s="715">
        <v>0</v>
      </c>
      <c r="AV91" s="715">
        <v>0</v>
      </c>
      <c r="AW91" s="715">
        <v>0</v>
      </c>
      <c r="AX91" s="715">
        <v>0</v>
      </c>
      <c r="AY91" s="715">
        <v>0</v>
      </c>
      <c r="AZ91" s="715">
        <v>0</v>
      </c>
      <c r="BA91" s="715">
        <v>0</v>
      </c>
      <c r="BB91" s="715">
        <v>0</v>
      </c>
      <c r="BC91" s="715">
        <v>0</v>
      </c>
      <c r="BD91" s="715">
        <v>0</v>
      </c>
      <c r="BE91" s="715">
        <v>0</v>
      </c>
      <c r="BF91" s="715">
        <v>0</v>
      </c>
      <c r="BG91" s="715">
        <v>0</v>
      </c>
      <c r="BH91" s="715">
        <v>0</v>
      </c>
      <c r="BI91" s="715">
        <v>0</v>
      </c>
      <c r="BJ91" s="715">
        <v>0</v>
      </c>
      <c r="BK91" s="715">
        <v>0</v>
      </c>
      <c r="BL91" s="715">
        <v>0</v>
      </c>
      <c r="BM91" s="715">
        <v>0</v>
      </c>
      <c r="BN91" s="715">
        <v>0</v>
      </c>
      <c r="BO91" s="715">
        <v>0</v>
      </c>
      <c r="BP91" s="715">
        <v>0</v>
      </c>
      <c r="BQ91" s="715">
        <v>0</v>
      </c>
      <c r="BR91" s="715">
        <v>0</v>
      </c>
      <c r="BS91" s="715">
        <v>0</v>
      </c>
      <c r="BT91" s="715">
        <v>0</v>
      </c>
      <c r="BU91" s="715">
        <v>0</v>
      </c>
      <c r="BV91" s="715">
        <v>0</v>
      </c>
      <c r="BW91" s="715">
        <v>0</v>
      </c>
      <c r="BX91" s="715">
        <v>0</v>
      </c>
      <c r="BY91" s="715">
        <v>0</v>
      </c>
      <c r="BZ91" s="715">
        <v>0</v>
      </c>
      <c r="CA91" s="715">
        <v>0</v>
      </c>
      <c r="CB91" s="715">
        <v>0</v>
      </c>
      <c r="CC91" s="716">
        <f t="shared" si="18"/>
        <v>0</v>
      </c>
      <c r="CD91" s="716">
        <f t="shared" si="18"/>
        <v>0</v>
      </c>
      <c r="CG91" s="78">
        <v>82</v>
      </c>
    </row>
    <row r="92" spans="1:86">
      <c r="A92" s="717"/>
      <c r="B92" s="25" t="s">
        <v>3</v>
      </c>
      <c r="C92" s="715">
        <v>0</v>
      </c>
      <c r="D92" s="715">
        <v>0</v>
      </c>
      <c r="E92" s="715">
        <v>0</v>
      </c>
      <c r="F92" s="715">
        <v>0</v>
      </c>
      <c r="G92" s="715">
        <v>0</v>
      </c>
      <c r="H92" s="715">
        <v>0</v>
      </c>
      <c r="I92" s="715">
        <v>0</v>
      </c>
      <c r="J92" s="715">
        <v>0</v>
      </c>
      <c r="K92" s="715">
        <v>0</v>
      </c>
      <c r="L92" s="715">
        <v>0</v>
      </c>
      <c r="M92" s="715">
        <v>0</v>
      </c>
      <c r="N92" s="715">
        <v>0</v>
      </c>
      <c r="O92" s="715">
        <v>0</v>
      </c>
      <c r="P92" s="715">
        <v>0</v>
      </c>
      <c r="Q92" s="715">
        <v>0</v>
      </c>
      <c r="R92" s="715">
        <v>0</v>
      </c>
      <c r="S92" s="715">
        <v>0</v>
      </c>
      <c r="T92" s="715">
        <v>0</v>
      </c>
      <c r="U92" s="715">
        <v>0</v>
      </c>
      <c r="V92" s="715">
        <v>0</v>
      </c>
      <c r="W92" s="715">
        <v>0</v>
      </c>
      <c r="X92" s="715">
        <v>0</v>
      </c>
      <c r="Y92" s="715">
        <v>0</v>
      </c>
      <c r="Z92" s="715">
        <v>0</v>
      </c>
      <c r="AA92" s="715">
        <v>0</v>
      </c>
      <c r="AB92" s="715">
        <v>0</v>
      </c>
      <c r="AC92" s="715">
        <v>0</v>
      </c>
      <c r="AD92" s="715">
        <v>0</v>
      </c>
      <c r="AE92" s="715">
        <v>0</v>
      </c>
      <c r="AF92" s="715">
        <v>0</v>
      </c>
      <c r="AG92" s="715">
        <v>0</v>
      </c>
      <c r="AH92" s="715">
        <v>0</v>
      </c>
      <c r="AI92" s="715">
        <v>0</v>
      </c>
      <c r="AJ92" s="715">
        <v>0</v>
      </c>
      <c r="AK92" s="715">
        <v>0</v>
      </c>
      <c r="AL92" s="715">
        <v>0</v>
      </c>
      <c r="AM92" s="715">
        <v>0</v>
      </c>
      <c r="AN92" s="715">
        <v>0</v>
      </c>
      <c r="AO92" s="715">
        <v>0</v>
      </c>
      <c r="AP92" s="715">
        <v>0</v>
      </c>
      <c r="AQ92" s="715">
        <v>0</v>
      </c>
      <c r="AR92" s="715">
        <v>0</v>
      </c>
      <c r="AS92" s="715">
        <v>0</v>
      </c>
      <c r="AT92" s="715">
        <v>0</v>
      </c>
      <c r="AU92" s="715">
        <v>0</v>
      </c>
      <c r="AV92" s="715">
        <v>0</v>
      </c>
      <c r="AW92" s="715">
        <v>0</v>
      </c>
      <c r="AX92" s="715">
        <v>0</v>
      </c>
      <c r="AY92" s="715">
        <v>0</v>
      </c>
      <c r="AZ92" s="715">
        <v>0</v>
      </c>
      <c r="BA92" s="715">
        <v>0</v>
      </c>
      <c r="BB92" s="715">
        <v>0</v>
      </c>
      <c r="BC92" s="715">
        <v>0</v>
      </c>
      <c r="BD92" s="715">
        <v>0</v>
      </c>
      <c r="BE92" s="715">
        <v>0</v>
      </c>
      <c r="BF92" s="715">
        <v>0</v>
      </c>
      <c r="BG92" s="715">
        <v>0</v>
      </c>
      <c r="BH92" s="715">
        <v>0</v>
      </c>
      <c r="BI92" s="715">
        <v>0</v>
      </c>
      <c r="BJ92" s="715">
        <v>0</v>
      </c>
      <c r="BK92" s="715">
        <v>0</v>
      </c>
      <c r="BL92" s="715">
        <v>0</v>
      </c>
      <c r="BM92" s="715">
        <v>0</v>
      </c>
      <c r="BN92" s="715">
        <v>0</v>
      </c>
      <c r="BO92" s="715">
        <v>0</v>
      </c>
      <c r="BP92" s="715">
        <v>0</v>
      </c>
      <c r="BQ92" s="715">
        <v>0</v>
      </c>
      <c r="BR92" s="715">
        <v>0</v>
      </c>
      <c r="BS92" s="715">
        <v>0</v>
      </c>
      <c r="BT92" s="715">
        <v>0</v>
      </c>
      <c r="BU92" s="715">
        <v>0</v>
      </c>
      <c r="BV92" s="715">
        <v>0</v>
      </c>
      <c r="BW92" s="715">
        <v>0</v>
      </c>
      <c r="BX92" s="715">
        <v>0</v>
      </c>
      <c r="BY92" s="715">
        <v>0</v>
      </c>
      <c r="BZ92" s="715">
        <v>0</v>
      </c>
      <c r="CA92" s="715">
        <v>0</v>
      </c>
      <c r="CB92" s="715">
        <v>0</v>
      </c>
      <c r="CC92" s="716">
        <f t="shared" si="18"/>
        <v>0</v>
      </c>
      <c r="CD92" s="716">
        <f t="shared" si="18"/>
        <v>0</v>
      </c>
      <c r="CG92" s="78">
        <v>83</v>
      </c>
    </row>
    <row r="93" spans="1:86">
      <c r="A93" s="717"/>
      <c r="B93" s="25" t="s">
        <v>4</v>
      </c>
      <c r="C93" s="715">
        <v>0</v>
      </c>
      <c r="D93" s="715">
        <v>0</v>
      </c>
      <c r="E93" s="715">
        <v>0</v>
      </c>
      <c r="F93" s="715">
        <v>0</v>
      </c>
      <c r="G93" s="715">
        <v>0</v>
      </c>
      <c r="H93" s="715">
        <v>0</v>
      </c>
      <c r="I93" s="715">
        <v>0</v>
      </c>
      <c r="J93" s="715">
        <v>0</v>
      </c>
      <c r="K93" s="715">
        <v>0</v>
      </c>
      <c r="L93" s="715">
        <v>0</v>
      </c>
      <c r="M93" s="715">
        <v>0</v>
      </c>
      <c r="N93" s="715">
        <v>0</v>
      </c>
      <c r="O93" s="715">
        <v>0</v>
      </c>
      <c r="P93" s="715">
        <v>0</v>
      </c>
      <c r="Q93" s="715">
        <v>0</v>
      </c>
      <c r="R93" s="715">
        <v>0</v>
      </c>
      <c r="S93" s="715">
        <v>0</v>
      </c>
      <c r="T93" s="715">
        <v>0</v>
      </c>
      <c r="U93" s="715">
        <v>0</v>
      </c>
      <c r="V93" s="715">
        <v>0</v>
      </c>
      <c r="W93" s="715">
        <v>0</v>
      </c>
      <c r="X93" s="715">
        <v>0</v>
      </c>
      <c r="Y93" s="715">
        <v>0</v>
      </c>
      <c r="Z93" s="715">
        <v>0</v>
      </c>
      <c r="AA93" s="715">
        <v>0</v>
      </c>
      <c r="AB93" s="715">
        <v>0</v>
      </c>
      <c r="AC93" s="715">
        <v>0</v>
      </c>
      <c r="AD93" s="715">
        <v>0</v>
      </c>
      <c r="AE93" s="715">
        <v>0</v>
      </c>
      <c r="AF93" s="715">
        <v>0</v>
      </c>
      <c r="AG93" s="715">
        <v>0</v>
      </c>
      <c r="AH93" s="715">
        <v>0</v>
      </c>
      <c r="AI93" s="715">
        <v>0</v>
      </c>
      <c r="AJ93" s="715">
        <v>0</v>
      </c>
      <c r="AK93" s="715">
        <v>0</v>
      </c>
      <c r="AL93" s="715">
        <v>0</v>
      </c>
      <c r="AM93" s="715">
        <v>0</v>
      </c>
      <c r="AN93" s="715">
        <v>0</v>
      </c>
      <c r="AO93" s="715">
        <v>0</v>
      </c>
      <c r="AP93" s="715">
        <v>0</v>
      </c>
      <c r="AQ93" s="715">
        <v>0</v>
      </c>
      <c r="AR93" s="715">
        <v>0</v>
      </c>
      <c r="AS93" s="715">
        <v>0</v>
      </c>
      <c r="AT93" s="715">
        <v>0</v>
      </c>
      <c r="AU93" s="715">
        <v>0</v>
      </c>
      <c r="AV93" s="715">
        <v>0</v>
      </c>
      <c r="AW93" s="715">
        <v>0</v>
      </c>
      <c r="AX93" s="715">
        <v>0</v>
      </c>
      <c r="AY93" s="715">
        <v>0</v>
      </c>
      <c r="AZ93" s="715">
        <v>0</v>
      </c>
      <c r="BA93" s="715">
        <v>0</v>
      </c>
      <c r="BB93" s="715">
        <v>0</v>
      </c>
      <c r="BC93" s="715">
        <v>0</v>
      </c>
      <c r="BD93" s="715">
        <v>0</v>
      </c>
      <c r="BE93" s="715">
        <v>0</v>
      </c>
      <c r="BF93" s="715">
        <v>0</v>
      </c>
      <c r="BG93" s="715">
        <v>0</v>
      </c>
      <c r="BH93" s="715">
        <v>0</v>
      </c>
      <c r="BI93" s="715">
        <v>0</v>
      </c>
      <c r="BJ93" s="715">
        <v>0</v>
      </c>
      <c r="BK93" s="715">
        <v>0</v>
      </c>
      <c r="BL93" s="715">
        <v>0</v>
      </c>
      <c r="BM93" s="715">
        <v>0</v>
      </c>
      <c r="BN93" s="715">
        <v>0</v>
      </c>
      <c r="BO93" s="715">
        <v>0</v>
      </c>
      <c r="BP93" s="715">
        <v>0</v>
      </c>
      <c r="BQ93" s="715">
        <v>0</v>
      </c>
      <c r="BR93" s="715">
        <v>0</v>
      </c>
      <c r="BS93" s="715">
        <v>0</v>
      </c>
      <c r="BT93" s="715">
        <v>0</v>
      </c>
      <c r="BU93" s="715">
        <v>0</v>
      </c>
      <c r="BV93" s="715">
        <v>0</v>
      </c>
      <c r="BW93" s="715">
        <v>0</v>
      </c>
      <c r="BX93" s="715">
        <v>0</v>
      </c>
      <c r="BY93" s="715">
        <v>0</v>
      </c>
      <c r="BZ93" s="715">
        <v>0</v>
      </c>
      <c r="CA93" s="715">
        <v>0</v>
      </c>
      <c r="CB93" s="715">
        <v>0</v>
      </c>
      <c r="CC93" s="716">
        <f t="shared" si="18"/>
        <v>0</v>
      </c>
      <c r="CD93" s="716">
        <f t="shared" si="18"/>
        <v>0</v>
      </c>
      <c r="CG93" s="78">
        <v>84</v>
      </c>
    </row>
    <row r="94" spans="1:86">
      <c r="A94" s="717"/>
      <c r="B94" s="13" t="s">
        <v>1186</v>
      </c>
      <c r="C94" s="715">
        <v>0</v>
      </c>
      <c r="D94" s="715">
        <v>0</v>
      </c>
      <c r="E94" s="715">
        <v>0</v>
      </c>
      <c r="F94" s="715">
        <v>0</v>
      </c>
      <c r="G94" s="715">
        <v>0</v>
      </c>
      <c r="H94" s="715">
        <v>0</v>
      </c>
      <c r="I94" s="715">
        <v>0</v>
      </c>
      <c r="J94" s="715">
        <v>0</v>
      </c>
      <c r="K94" s="715">
        <v>0</v>
      </c>
      <c r="L94" s="715">
        <v>0</v>
      </c>
      <c r="M94" s="715">
        <v>0</v>
      </c>
      <c r="N94" s="715">
        <v>0</v>
      </c>
      <c r="O94" s="715">
        <v>0</v>
      </c>
      <c r="P94" s="715">
        <v>0</v>
      </c>
      <c r="Q94" s="715">
        <v>0</v>
      </c>
      <c r="R94" s="715">
        <v>0</v>
      </c>
      <c r="S94" s="715">
        <v>0</v>
      </c>
      <c r="T94" s="715">
        <v>0</v>
      </c>
      <c r="U94" s="715">
        <v>0</v>
      </c>
      <c r="V94" s="715">
        <v>0</v>
      </c>
      <c r="W94" s="715">
        <v>0</v>
      </c>
      <c r="X94" s="715">
        <v>0</v>
      </c>
      <c r="Y94" s="715">
        <v>0</v>
      </c>
      <c r="Z94" s="715">
        <v>0</v>
      </c>
      <c r="AA94" s="715">
        <v>0</v>
      </c>
      <c r="AB94" s="715">
        <v>0</v>
      </c>
      <c r="AC94" s="715">
        <v>0</v>
      </c>
      <c r="AD94" s="715">
        <v>0</v>
      </c>
      <c r="AE94" s="715">
        <v>0</v>
      </c>
      <c r="AF94" s="715">
        <v>0</v>
      </c>
      <c r="AG94" s="715">
        <v>0</v>
      </c>
      <c r="AH94" s="715">
        <v>0</v>
      </c>
      <c r="AI94" s="715">
        <v>0</v>
      </c>
      <c r="AJ94" s="715">
        <v>0</v>
      </c>
      <c r="AK94" s="715">
        <v>0</v>
      </c>
      <c r="AL94" s="715">
        <v>0</v>
      </c>
      <c r="AM94" s="715">
        <v>0</v>
      </c>
      <c r="AN94" s="715">
        <v>0</v>
      </c>
      <c r="AO94" s="715">
        <v>0</v>
      </c>
      <c r="AP94" s="715">
        <v>0</v>
      </c>
      <c r="AQ94" s="715">
        <v>0</v>
      </c>
      <c r="AR94" s="715">
        <v>0</v>
      </c>
      <c r="AS94" s="715">
        <v>0</v>
      </c>
      <c r="AT94" s="715">
        <v>0</v>
      </c>
      <c r="AU94" s="715">
        <v>0</v>
      </c>
      <c r="AV94" s="715">
        <v>0</v>
      </c>
      <c r="AW94" s="715">
        <v>0</v>
      </c>
      <c r="AX94" s="715">
        <v>0</v>
      </c>
      <c r="AY94" s="715">
        <v>0</v>
      </c>
      <c r="AZ94" s="715">
        <v>0</v>
      </c>
      <c r="BA94" s="715">
        <v>0</v>
      </c>
      <c r="BB94" s="715">
        <v>0</v>
      </c>
      <c r="BC94" s="715">
        <v>0</v>
      </c>
      <c r="BD94" s="715">
        <v>0</v>
      </c>
      <c r="BE94" s="715">
        <v>0</v>
      </c>
      <c r="BF94" s="715">
        <v>0</v>
      </c>
      <c r="BG94" s="715">
        <v>0</v>
      </c>
      <c r="BH94" s="715">
        <v>0</v>
      </c>
      <c r="BI94" s="715">
        <v>0</v>
      </c>
      <c r="BJ94" s="715">
        <v>0</v>
      </c>
      <c r="BK94" s="715">
        <v>0</v>
      </c>
      <c r="BL94" s="715">
        <v>0</v>
      </c>
      <c r="BM94" s="715">
        <v>0</v>
      </c>
      <c r="BN94" s="715">
        <v>0</v>
      </c>
      <c r="BO94" s="715">
        <v>0</v>
      </c>
      <c r="BP94" s="715">
        <v>0</v>
      </c>
      <c r="BQ94" s="715">
        <v>0</v>
      </c>
      <c r="BR94" s="715">
        <v>0</v>
      </c>
      <c r="BS94" s="715">
        <v>0</v>
      </c>
      <c r="BT94" s="715">
        <v>0</v>
      </c>
      <c r="BU94" s="715">
        <v>0</v>
      </c>
      <c r="BV94" s="715">
        <v>0</v>
      </c>
      <c r="BW94" s="715">
        <v>0</v>
      </c>
      <c r="BX94" s="715">
        <v>0</v>
      </c>
      <c r="BY94" s="715">
        <v>0</v>
      </c>
      <c r="BZ94" s="715">
        <v>0</v>
      </c>
      <c r="CA94" s="715">
        <v>0</v>
      </c>
      <c r="CB94" s="715">
        <v>0</v>
      </c>
      <c r="CC94" s="716">
        <f t="shared" si="18"/>
        <v>0</v>
      </c>
      <c r="CD94" s="716">
        <f t="shared" si="18"/>
        <v>0</v>
      </c>
      <c r="CG94" s="78">
        <v>85</v>
      </c>
    </row>
    <row r="95" spans="1:86">
      <c r="A95" s="717"/>
      <c r="B95" s="13" t="s">
        <v>1187</v>
      </c>
      <c r="C95" s="715">
        <v>0</v>
      </c>
      <c r="D95" s="715">
        <v>0</v>
      </c>
      <c r="E95" s="715">
        <v>0</v>
      </c>
      <c r="F95" s="715">
        <v>0</v>
      </c>
      <c r="G95" s="715">
        <v>0</v>
      </c>
      <c r="H95" s="715">
        <v>0</v>
      </c>
      <c r="I95" s="715">
        <v>0</v>
      </c>
      <c r="J95" s="715">
        <v>0</v>
      </c>
      <c r="K95" s="715">
        <v>0</v>
      </c>
      <c r="L95" s="715">
        <v>0</v>
      </c>
      <c r="M95" s="715">
        <v>0</v>
      </c>
      <c r="N95" s="715">
        <v>0</v>
      </c>
      <c r="O95" s="715">
        <v>0</v>
      </c>
      <c r="P95" s="715">
        <v>0</v>
      </c>
      <c r="Q95" s="715">
        <v>0</v>
      </c>
      <c r="R95" s="715">
        <v>0</v>
      </c>
      <c r="S95" s="715">
        <v>0</v>
      </c>
      <c r="T95" s="715">
        <v>0</v>
      </c>
      <c r="U95" s="715">
        <v>0</v>
      </c>
      <c r="V95" s="715">
        <v>0</v>
      </c>
      <c r="W95" s="715">
        <v>0</v>
      </c>
      <c r="X95" s="715">
        <v>0</v>
      </c>
      <c r="Y95" s="715">
        <v>0</v>
      </c>
      <c r="Z95" s="715">
        <v>0</v>
      </c>
      <c r="AA95" s="715">
        <v>0</v>
      </c>
      <c r="AB95" s="715">
        <v>0</v>
      </c>
      <c r="AC95" s="715">
        <v>0</v>
      </c>
      <c r="AD95" s="715">
        <v>0</v>
      </c>
      <c r="AE95" s="715">
        <v>0</v>
      </c>
      <c r="AF95" s="715">
        <v>0</v>
      </c>
      <c r="AG95" s="715">
        <v>0</v>
      </c>
      <c r="AH95" s="715">
        <v>0</v>
      </c>
      <c r="AI95" s="715">
        <v>0</v>
      </c>
      <c r="AJ95" s="715">
        <v>0</v>
      </c>
      <c r="AK95" s="715">
        <v>0</v>
      </c>
      <c r="AL95" s="715">
        <v>0</v>
      </c>
      <c r="AM95" s="715">
        <v>0</v>
      </c>
      <c r="AN95" s="715">
        <v>0</v>
      </c>
      <c r="AO95" s="715">
        <v>0</v>
      </c>
      <c r="AP95" s="715">
        <v>0</v>
      </c>
      <c r="AQ95" s="715">
        <v>0</v>
      </c>
      <c r="AR95" s="715">
        <v>0</v>
      </c>
      <c r="AS95" s="715">
        <v>0</v>
      </c>
      <c r="AT95" s="715">
        <v>0</v>
      </c>
      <c r="AU95" s="715">
        <v>0</v>
      </c>
      <c r="AV95" s="715">
        <v>0</v>
      </c>
      <c r="AW95" s="715">
        <v>0</v>
      </c>
      <c r="AX95" s="715">
        <v>0</v>
      </c>
      <c r="AY95" s="715">
        <v>0</v>
      </c>
      <c r="AZ95" s="715">
        <v>0</v>
      </c>
      <c r="BA95" s="715">
        <v>0</v>
      </c>
      <c r="BB95" s="715">
        <v>0</v>
      </c>
      <c r="BC95" s="715">
        <v>0</v>
      </c>
      <c r="BD95" s="715">
        <v>0</v>
      </c>
      <c r="BE95" s="715">
        <v>0</v>
      </c>
      <c r="BF95" s="715">
        <v>0</v>
      </c>
      <c r="BG95" s="715">
        <v>0</v>
      </c>
      <c r="BH95" s="715">
        <v>0</v>
      </c>
      <c r="BI95" s="715">
        <v>0</v>
      </c>
      <c r="BJ95" s="715">
        <v>0</v>
      </c>
      <c r="BK95" s="715">
        <v>0</v>
      </c>
      <c r="BL95" s="715">
        <v>0</v>
      </c>
      <c r="BM95" s="715">
        <v>0</v>
      </c>
      <c r="BN95" s="715">
        <v>0</v>
      </c>
      <c r="BO95" s="715">
        <v>0</v>
      </c>
      <c r="BP95" s="715">
        <v>0</v>
      </c>
      <c r="BQ95" s="715">
        <v>0</v>
      </c>
      <c r="BR95" s="715">
        <v>0</v>
      </c>
      <c r="BS95" s="715">
        <v>0</v>
      </c>
      <c r="BT95" s="715">
        <v>0</v>
      </c>
      <c r="BU95" s="715">
        <v>0</v>
      </c>
      <c r="BV95" s="715">
        <v>0</v>
      </c>
      <c r="BW95" s="715">
        <v>0</v>
      </c>
      <c r="BX95" s="715">
        <v>0</v>
      </c>
      <c r="BY95" s="715">
        <v>0</v>
      </c>
      <c r="BZ95" s="715">
        <v>0</v>
      </c>
      <c r="CA95" s="715">
        <v>0</v>
      </c>
      <c r="CB95" s="715">
        <v>0</v>
      </c>
      <c r="CC95" s="716">
        <f t="shared" si="18"/>
        <v>0</v>
      </c>
      <c r="CD95" s="716">
        <f t="shared" si="18"/>
        <v>0</v>
      </c>
      <c r="CG95" s="78">
        <v>86</v>
      </c>
    </row>
    <row r="96" spans="1:86">
      <c r="A96" s="717"/>
      <c r="B96" s="13" t="s">
        <v>5</v>
      </c>
      <c r="C96" s="715">
        <v>0</v>
      </c>
      <c r="D96" s="715">
        <v>0</v>
      </c>
      <c r="E96" s="715">
        <v>0</v>
      </c>
      <c r="F96" s="715">
        <v>0</v>
      </c>
      <c r="G96" s="715">
        <v>0</v>
      </c>
      <c r="H96" s="715">
        <v>0</v>
      </c>
      <c r="I96" s="715">
        <v>0</v>
      </c>
      <c r="J96" s="715">
        <v>0</v>
      </c>
      <c r="K96" s="715">
        <v>0</v>
      </c>
      <c r="L96" s="715">
        <v>0</v>
      </c>
      <c r="M96" s="715">
        <v>0</v>
      </c>
      <c r="N96" s="715">
        <v>0</v>
      </c>
      <c r="O96" s="715">
        <v>0</v>
      </c>
      <c r="P96" s="715">
        <v>0</v>
      </c>
      <c r="Q96" s="715">
        <v>0</v>
      </c>
      <c r="R96" s="715">
        <v>0</v>
      </c>
      <c r="S96" s="715">
        <v>0</v>
      </c>
      <c r="T96" s="715">
        <v>0</v>
      </c>
      <c r="U96" s="715">
        <v>0</v>
      </c>
      <c r="V96" s="715">
        <v>0</v>
      </c>
      <c r="W96" s="715">
        <v>0</v>
      </c>
      <c r="X96" s="715">
        <v>0</v>
      </c>
      <c r="Y96" s="715">
        <v>0</v>
      </c>
      <c r="Z96" s="715">
        <v>0</v>
      </c>
      <c r="AA96" s="715">
        <v>0</v>
      </c>
      <c r="AB96" s="715">
        <v>0</v>
      </c>
      <c r="AC96" s="715">
        <v>0</v>
      </c>
      <c r="AD96" s="715">
        <v>0</v>
      </c>
      <c r="AE96" s="715">
        <v>0</v>
      </c>
      <c r="AF96" s="715">
        <v>0</v>
      </c>
      <c r="AG96" s="715">
        <v>0</v>
      </c>
      <c r="AH96" s="715">
        <v>0</v>
      </c>
      <c r="AI96" s="715">
        <v>0</v>
      </c>
      <c r="AJ96" s="715">
        <v>0</v>
      </c>
      <c r="AK96" s="715">
        <v>0</v>
      </c>
      <c r="AL96" s="715">
        <v>0</v>
      </c>
      <c r="AM96" s="715">
        <v>0</v>
      </c>
      <c r="AN96" s="715">
        <v>0</v>
      </c>
      <c r="AO96" s="715">
        <v>0</v>
      </c>
      <c r="AP96" s="715">
        <v>0</v>
      </c>
      <c r="AQ96" s="715">
        <v>0</v>
      </c>
      <c r="AR96" s="715">
        <v>0</v>
      </c>
      <c r="AS96" s="715">
        <v>0</v>
      </c>
      <c r="AT96" s="715">
        <v>0</v>
      </c>
      <c r="AU96" s="715">
        <v>0</v>
      </c>
      <c r="AV96" s="715">
        <v>0</v>
      </c>
      <c r="AW96" s="715">
        <v>0</v>
      </c>
      <c r="AX96" s="715">
        <v>0</v>
      </c>
      <c r="AY96" s="715">
        <v>0</v>
      </c>
      <c r="AZ96" s="715">
        <v>0</v>
      </c>
      <c r="BA96" s="715">
        <v>0</v>
      </c>
      <c r="BB96" s="715">
        <v>0</v>
      </c>
      <c r="BC96" s="715">
        <v>0</v>
      </c>
      <c r="BD96" s="715">
        <v>0</v>
      </c>
      <c r="BE96" s="715">
        <v>0</v>
      </c>
      <c r="BF96" s="715">
        <v>0</v>
      </c>
      <c r="BG96" s="715">
        <v>0</v>
      </c>
      <c r="BH96" s="715">
        <v>0</v>
      </c>
      <c r="BI96" s="715">
        <v>0</v>
      </c>
      <c r="BJ96" s="715">
        <v>0</v>
      </c>
      <c r="BK96" s="715">
        <v>0</v>
      </c>
      <c r="BL96" s="715">
        <v>0</v>
      </c>
      <c r="BM96" s="715">
        <v>0</v>
      </c>
      <c r="BN96" s="715">
        <v>0</v>
      </c>
      <c r="BO96" s="715">
        <v>0</v>
      </c>
      <c r="BP96" s="715">
        <v>0</v>
      </c>
      <c r="BQ96" s="715">
        <v>0</v>
      </c>
      <c r="BR96" s="715">
        <v>0</v>
      </c>
      <c r="BS96" s="715">
        <v>0</v>
      </c>
      <c r="BT96" s="715">
        <v>0</v>
      </c>
      <c r="BU96" s="715">
        <v>0</v>
      </c>
      <c r="BV96" s="715">
        <v>0</v>
      </c>
      <c r="BW96" s="715">
        <v>0</v>
      </c>
      <c r="BX96" s="715">
        <v>0</v>
      </c>
      <c r="BY96" s="715">
        <v>0</v>
      </c>
      <c r="BZ96" s="715">
        <v>0</v>
      </c>
      <c r="CA96" s="715">
        <v>0</v>
      </c>
      <c r="CB96" s="715">
        <v>0</v>
      </c>
      <c r="CC96" s="716">
        <f t="shared" si="18"/>
        <v>0</v>
      </c>
      <c r="CD96" s="716">
        <f t="shared" si="18"/>
        <v>0</v>
      </c>
      <c r="CG96" s="78">
        <v>87</v>
      </c>
    </row>
    <row r="97" spans="1:86">
      <c r="A97" s="717"/>
      <c r="B97" s="13" t="s">
        <v>9</v>
      </c>
      <c r="C97" s="715">
        <v>0</v>
      </c>
      <c r="D97" s="715">
        <v>0</v>
      </c>
      <c r="E97" s="715">
        <v>0</v>
      </c>
      <c r="F97" s="715">
        <v>0</v>
      </c>
      <c r="G97" s="715">
        <v>0</v>
      </c>
      <c r="H97" s="715">
        <v>0</v>
      </c>
      <c r="I97" s="715">
        <v>0</v>
      </c>
      <c r="J97" s="715">
        <v>0</v>
      </c>
      <c r="K97" s="715">
        <v>0</v>
      </c>
      <c r="L97" s="715">
        <v>0</v>
      </c>
      <c r="M97" s="715">
        <v>0</v>
      </c>
      <c r="N97" s="715">
        <v>0</v>
      </c>
      <c r="O97" s="715">
        <v>0</v>
      </c>
      <c r="P97" s="715">
        <v>0</v>
      </c>
      <c r="Q97" s="715">
        <v>0</v>
      </c>
      <c r="R97" s="715">
        <v>0</v>
      </c>
      <c r="S97" s="715">
        <v>0</v>
      </c>
      <c r="T97" s="715">
        <v>0</v>
      </c>
      <c r="U97" s="715">
        <v>0</v>
      </c>
      <c r="V97" s="715">
        <v>0</v>
      </c>
      <c r="W97" s="715">
        <v>0</v>
      </c>
      <c r="X97" s="715">
        <v>0</v>
      </c>
      <c r="Y97" s="715">
        <v>0</v>
      </c>
      <c r="Z97" s="715">
        <v>0</v>
      </c>
      <c r="AA97" s="715">
        <v>0</v>
      </c>
      <c r="AB97" s="715">
        <v>0</v>
      </c>
      <c r="AC97" s="715">
        <v>0</v>
      </c>
      <c r="AD97" s="715">
        <v>0</v>
      </c>
      <c r="AE97" s="715">
        <v>0</v>
      </c>
      <c r="AF97" s="715">
        <v>0</v>
      </c>
      <c r="AG97" s="715">
        <v>0</v>
      </c>
      <c r="AH97" s="715">
        <v>0</v>
      </c>
      <c r="AI97" s="715">
        <v>0</v>
      </c>
      <c r="AJ97" s="715">
        <v>0</v>
      </c>
      <c r="AK97" s="715">
        <v>0</v>
      </c>
      <c r="AL97" s="715">
        <v>0</v>
      </c>
      <c r="AM97" s="715">
        <v>0</v>
      </c>
      <c r="AN97" s="715">
        <v>0</v>
      </c>
      <c r="AO97" s="715">
        <v>0</v>
      </c>
      <c r="AP97" s="715">
        <v>0</v>
      </c>
      <c r="AQ97" s="715">
        <v>0</v>
      </c>
      <c r="AR97" s="715">
        <v>0</v>
      </c>
      <c r="AS97" s="715">
        <v>0</v>
      </c>
      <c r="AT97" s="715">
        <v>0</v>
      </c>
      <c r="AU97" s="715">
        <v>0</v>
      </c>
      <c r="AV97" s="715">
        <v>0</v>
      </c>
      <c r="AW97" s="715">
        <v>0</v>
      </c>
      <c r="AX97" s="715">
        <v>0</v>
      </c>
      <c r="AY97" s="715">
        <v>0</v>
      </c>
      <c r="AZ97" s="715">
        <v>0</v>
      </c>
      <c r="BA97" s="715">
        <v>0</v>
      </c>
      <c r="BB97" s="715">
        <v>0</v>
      </c>
      <c r="BC97" s="715">
        <v>0</v>
      </c>
      <c r="BD97" s="715">
        <v>0</v>
      </c>
      <c r="BE97" s="715">
        <v>0</v>
      </c>
      <c r="BF97" s="715">
        <v>0</v>
      </c>
      <c r="BG97" s="715">
        <v>0</v>
      </c>
      <c r="BH97" s="715">
        <v>0</v>
      </c>
      <c r="BI97" s="715">
        <v>0</v>
      </c>
      <c r="BJ97" s="715">
        <v>0</v>
      </c>
      <c r="BK97" s="715">
        <v>0</v>
      </c>
      <c r="BL97" s="715">
        <v>0</v>
      </c>
      <c r="BM97" s="715">
        <v>0</v>
      </c>
      <c r="BN97" s="715">
        <v>0</v>
      </c>
      <c r="BO97" s="715">
        <v>0</v>
      </c>
      <c r="BP97" s="715">
        <v>0</v>
      </c>
      <c r="BQ97" s="715">
        <v>0</v>
      </c>
      <c r="BR97" s="715">
        <v>0</v>
      </c>
      <c r="BS97" s="715">
        <v>0</v>
      </c>
      <c r="BT97" s="715">
        <v>0</v>
      </c>
      <c r="BU97" s="715">
        <v>0</v>
      </c>
      <c r="BV97" s="715">
        <v>0</v>
      </c>
      <c r="BW97" s="715">
        <v>0</v>
      </c>
      <c r="BX97" s="715">
        <v>0</v>
      </c>
      <c r="BY97" s="715">
        <v>0</v>
      </c>
      <c r="BZ97" s="715">
        <v>0</v>
      </c>
      <c r="CA97" s="715">
        <v>0</v>
      </c>
      <c r="CB97" s="715">
        <v>0</v>
      </c>
      <c r="CC97" s="716">
        <f t="shared" si="18"/>
        <v>0</v>
      </c>
      <c r="CD97" s="716">
        <f t="shared" si="18"/>
        <v>0</v>
      </c>
      <c r="CG97" s="78">
        <v>88</v>
      </c>
    </row>
    <row r="98" spans="1:86">
      <c r="A98" s="717"/>
      <c r="B98" s="718" t="s">
        <v>1188</v>
      </c>
      <c r="C98" s="715">
        <v>0</v>
      </c>
      <c r="D98" s="715">
        <v>0</v>
      </c>
      <c r="E98" s="715">
        <v>0</v>
      </c>
      <c r="F98" s="715">
        <v>0</v>
      </c>
      <c r="G98" s="715">
        <v>0</v>
      </c>
      <c r="H98" s="715">
        <v>0</v>
      </c>
      <c r="I98" s="715">
        <v>0</v>
      </c>
      <c r="J98" s="715">
        <v>0</v>
      </c>
      <c r="K98" s="715">
        <v>0</v>
      </c>
      <c r="L98" s="715">
        <v>0</v>
      </c>
      <c r="M98" s="715">
        <v>0</v>
      </c>
      <c r="N98" s="715">
        <v>0</v>
      </c>
      <c r="O98" s="715">
        <v>0</v>
      </c>
      <c r="P98" s="715">
        <v>0</v>
      </c>
      <c r="Q98" s="715">
        <v>0</v>
      </c>
      <c r="R98" s="715">
        <v>0</v>
      </c>
      <c r="S98" s="715">
        <v>0</v>
      </c>
      <c r="T98" s="715">
        <v>0</v>
      </c>
      <c r="U98" s="715">
        <v>0</v>
      </c>
      <c r="V98" s="715">
        <v>0</v>
      </c>
      <c r="W98" s="715">
        <v>0</v>
      </c>
      <c r="X98" s="715">
        <v>0</v>
      </c>
      <c r="Y98" s="715">
        <v>0</v>
      </c>
      <c r="Z98" s="715">
        <v>0</v>
      </c>
      <c r="AA98" s="715">
        <v>0</v>
      </c>
      <c r="AB98" s="715">
        <v>0</v>
      </c>
      <c r="AC98" s="715">
        <v>0</v>
      </c>
      <c r="AD98" s="715">
        <v>0</v>
      </c>
      <c r="AE98" s="715">
        <v>0</v>
      </c>
      <c r="AF98" s="715">
        <v>0</v>
      </c>
      <c r="AG98" s="715">
        <v>0</v>
      </c>
      <c r="AH98" s="715">
        <v>0</v>
      </c>
      <c r="AI98" s="715">
        <v>0</v>
      </c>
      <c r="AJ98" s="715">
        <v>0</v>
      </c>
      <c r="AK98" s="715">
        <v>0</v>
      </c>
      <c r="AL98" s="715">
        <v>0</v>
      </c>
      <c r="AM98" s="715">
        <v>0</v>
      </c>
      <c r="AN98" s="715">
        <v>0</v>
      </c>
      <c r="AO98" s="715">
        <v>0</v>
      </c>
      <c r="AP98" s="715">
        <v>0</v>
      </c>
      <c r="AQ98" s="715">
        <v>0</v>
      </c>
      <c r="AR98" s="715">
        <v>0</v>
      </c>
      <c r="AS98" s="715">
        <v>0</v>
      </c>
      <c r="AT98" s="715">
        <v>0</v>
      </c>
      <c r="AU98" s="715">
        <v>0</v>
      </c>
      <c r="AV98" s="715">
        <v>0</v>
      </c>
      <c r="AW98" s="715">
        <v>0</v>
      </c>
      <c r="AX98" s="715">
        <v>0</v>
      </c>
      <c r="AY98" s="715">
        <v>0</v>
      </c>
      <c r="AZ98" s="715">
        <v>0</v>
      </c>
      <c r="BA98" s="715">
        <v>0</v>
      </c>
      <c r="BB98" s="715">
        <v>0</v>
      </c>
      <c r="BC98" s="715">
        <v>0</v>
      </c>
      <c r="BD98" s="715">
        <v>0</v>
      </c>
      <c r="BE98" s="715">
        <v>0</v>
      </c>
      <c r="BF98" s="715">
        <v>0</v>
      </c>
      <c r="BG98" s="715">
        <v>0</v>
      </c>
      <c r="BH98" s="715">
        <v>0</v>
      </c>
      <c r="BI98" s="715">
        <v>0</v>
      </c>
      <c r="BJ98" s="715">
        <v>0</v>
      </c>
      <c r="BK98" s="715">
        <v>0</v>
      </c>
      <c r="BL98" s="715">
        <v>0</v>
      </c>
      <c r="BM98" s="715">
        <v>0</v>
      </c>
      <c r="BN98" s="715">
        <v>0</v>
      </c>
      <c r="BO98" s="715">
        <v>0</v>
      </c>
      <c r="BP98" s="715">
        <v>0</v>
      </c>
      <c r="BQ98" s="715">
        <v>0</v>
      </c>
      <c r="BR98" s="715">
        <v>0</v>
      </c>
      <c r="BS98" s="715">
        <v>0</v>
      </c>
      <c r="BT98" s="715">
        <v>0</v>
      </c>
      <c r="BU98" s="715">
        <v>0</v>
      </c>
      <c r="BV98" s="715">
        <v>0</v>
      </c>
      <c r="BW98" s="715">
        <v>0</v>
      </c>
      <c r="BX98" s="715">
        <v>0</v>
      </c>
      <c r="BY98" s="715">
        <v>0</v>
      </c>
      <c r="BZ98" s="715">
        <v>0</v>
      </c>
      <c r="CA98" s="715">
        <v>0</v>
      </c>
      <c r="CB98" s="715">
        <v>0</v>
      </c>
      <c r="CC98" s="716">
        <f t="shared" si="18"/>
        <v>0</v>
      </c>
      <c r="CD98" s="716">
        <f t="shared" si="18"/>
        <v>0</v>
      </c>
      <c r="CG98" s="78">
        <v>89</v>
      </c>
      <c r="CH98" s="71"/>
    </row>
    <row r="99" spans="1:86">
      <c r="A99" s="719"/>
      <c r="B99" s="712" t="s">
        <v>1192</v>
      </c>
      <c r="C99" s="713">
        <f>C88+C77+C66+C55</f>
        <v>0</v>
      </c>
      <c r="D99" s="713">
        <f t="shared" ref="D99:BO99" si="26">D88+D77+D66+D55</f>
        <v>0</v>
      </c>
      <c r="E99" s="713">
        <f t="shared" si="26"/>
        <v>0</v>
      </c>
      <c r="F99" s="713">
        <f t="shared" si="26"/>
        <v>0</v>
      </c>
      <c r="G99" s="713">
        <f t="shared" si="26"/>
        <v>0</v>
      </c>
      <c r="H99" s="713">
        <f t="shared" si="26"/>
        <v>0</v>
      </c>
      <c r="I99" s="713">
        <f t="shared" si="26"/>
        <v>0</v>
      </c>
      <c r="J99" s="713">
        <f t="shared" si="26"/>
        <v>0</v>
      </c>
      <c r="K99" s="713">
        <f t="shared" si="26"/>
        <v>0</v>
      </c>
      <c r="L99" s="713">
        <f t="shared" si="26"/>
        <v>0</v>
      </c>
      <c r="M99" s="713">
        <f t="shared" si="26"/>
        <v>0</v>
      </c>
      <c r="N99" s="713">
        <f t="shared" si="26"/>
        <v>0</v>
      </c>
      <c r="O99" s="713">
        <f t="shared" si="26"/>
        <v>0</v>
      </c>
      <c r="P99" s="713">
        <f t="shared" si="26"/>
        <v>0</v>
      </c>
      <c r="Q99" s="713">
        <f t="shared" si="26"/>
        <v>0</v>
      </c>
      <c r="R99" s="713">
        <f t="shared" si="26"/>
        <v>0</v>
      </c>
      <c r="S99" s="713">
        <f t="shared" si="26"/>
        <v>0</v>
      </c>
      <c r="T99" s="713">
        <f t="shared" si="26"/>
        <v>0</v>
      </c>
      <c r="U99" s="713">
        <f t="shared" si="26"/>
        <v>0</v>
      </c>
      <c r="V99" s="713">
        <f t="shared" si="26"/>
        <v>0</v>
      </c>
      <c r="W99" s="713">
        <f t="shared" si="26"/>
        <v>0</v>
      </c>
      <c r="X99" s="713">
        <f t="shared" si="26"/>
        <v>0</v>
      </c>
      <c r="Y99" s="713">
        <f t="shared" si="26"/>
        <v>0</v>
      </c>
      <c r="Z99" s="713">
        <f t="shared" si="26"/>
        <v>0</v>
      </c>
      <c r="AA99" s="713">
        <f t="shared" si="26"/>
        <v>0</v>
      </c>
      <c r="AB99" s="713">
        <f t="shared" si="26"/>
        <v>0</v>
      </c>
      <c r="AC99" s="713">
        <f t="shared" si="26"/>
        <v>0</v>
      </c>
      <c r="AD99" s="713">
        <f t="shared" si="26"/>
        <v>0</v>
      </c>
      <c r="AE99" s="713">
        <f t="shared" si="26"/>
        <v>0</v>
      </c>
      <c r="AF99" s="713">
        <f t="shared" si="26"/>
        <v>0</v>
      </c>
      <c r="AG99" s="713">
        <f t="shared" si="26"/>
        <v>0</v>
      </c>
      <c r="AH99" s="713">
        <f t="shared" si="26"/>
        <v>0</v>
      </c>
      <c r="AI99" s="713">
        <f t="shared" si="26"/>
        <v>0</v>
      </c>
      <c r="AJ99" s="713">
        <f t="shared" si="26"/>
        <v>0</v>
      </c>
      <c r="AK99" s="713">
        <f t="shared" si="26"/>
        <v>0</v>
      </c>
      <c r="AL99" s="713">
        <f t="shared" si="26"/>
        <v>0</v>
      </c>
      <c r="AM99" s="713">
        <f t="shared" si="26"/>
        <v>0</v>
      </c>
      <c r="AN99" s="713">
        <f t="shared" si="26"/>
        <v>0</v>
      </c>
      <c r="AO99" s="713">
        <f t="shared" si="26"/>
        <v>0</v>
      </c>
      <c r="AP99" s="713">
        <f t="shared" si="26"/>
        <v>0</v>
      </c>
      <c r="AQ99" s="713">
        <f t="shared" si="26"/>
        <v>0</v>
      </c>
      <c r="AR99" s="713">
        <f t="shared" si="26"/>
        <v>0</v>
      </c>
      <c r="AS99" s="713">
        <f t="shared" si="26"/>
        <v>0</v>
      </c>
      <c r="AT99" s="713">
        <f t="shared" si="26"/>
        <v>0</v>
      </c>
      <c r="AU99" s="713">
        <f t="shared" si="26"/>
        <v>0</v>
      </c>
      <c r="AV99" s="713">
        <f t="shared" si="26"/>
        <v>0</v>
      </c>
      <c r="AW99" s="713">
        <f t="shared" si="26"/>
        <v>0</v>
      </c>
      <c r="AX99" s="713">
        <f t="shared" si="26"/>
        <v>0</v>
      </c>
      <c r="AY99" s="713">
        <f t="shared" si="26"/>
        <v>0</v>
      </c>
      <c r="AZ99" s="713">
        <f t="shared" si="26"/>
        <v>0</v>
      </c>
      <c r="BA99" s="713">
        <f t="shared" si="26"/>
        <v>0</v>
      </c>
      <c r="BB99" s="713">
        <f t="shared" si="26"/>
        <v>0</v>
      </c>
      <c r="BC99" s="713">
        <f t="shared" si="26"/>
        <v>0</v>
      </c>
      <c r="BD99" s="713">
        <f t="shared" si="26"/>
        <v>0</v>
      </c>
      <c r="BE99" s="713">
        <f t="shared" si="26"/>
        <v>0</v>
      </c>
      <c r="BF99" s="713">
        <f t="shared" si="26"/>
        <v>0</v>
      </c>
      <c r="BG99" s="713">
        <f t="shared" si="26"/>
        <v>0</v>
      </c>
      <c r="BH99" s="713">
        <f t="shared" si="26"/>
        <v>0</v>
      </c>
      <c r="BI99" s="713">
        <f t="shared" si="26"/>
        <v>0</v>
      </c>
      <c r="BJ99" s="713">
        <f t="shared" si="26"/>
        <v>0</v>
      </c>
      <c r="BK99" s="713">
        <f t="shared" si="26"/>
        <v>0</v>
      </c>
      <c r="BL99" s="713">
        <f t="shared" si="26"/>
        <v>0</v>
      </c>
      <c r="BM99" s="713">
        <f t="shared" si="26"/>
        <v>0</v>
      </c>
      <c r="BN99" s="713">
        <f t="shared" si="26"/>
        <v>0</v>
      </c>
      <c r="BO99" s="713">
        <f t="shared" si="26"/>
        <v>0</v>
      </c>
      <c r="BP99" s="713">
        <f t="shared" ref="BP99:CB99" si="27">BP88+BP77+BP66+BP55</f>
        <v>0</v>
      </c>
      <c r="BQ99" s="713">
        <f t="shared" si="27"/>
        <v>0</v>
      </c>
      <c r="BR99" s="713">
        <f t="shared" si="27"/>
        <v>0</v>
      </c>
      <c r="BS99" s="713">
        <f t="shared" si="27"/>
        <v>0</v>
      </c>
      <c r="BT99" s="713">
        <f t="shared" si="27"/>
        <v>0</v>
      </c>
      <c r="BU99" s="713">
        <f t="shared" si="27"/>
        <v>0</v>
      </c>
      <c r="BV99" s="713">
        <f t="shared" si="27"/>
        <v>0</v>
      </c>
      <c r="BW99" s="713">
        <f t="shared" si="27"/>
        <v>0</v>
      </c>
      <c r="BX99" s="713">
        <f t="shared" si="27"/>
        <v>0</v>
      </c>
      <c r="BY99" s="713">
        <f t="shared" si="27"/>
        <v>0</v>
      </c>
      <c r="BZ99" s="713">
        <f t="shared" si="27"/>
        <v>0</v>
      </c>
      <c r="CA99" s="713">
        <f t="shared" si="27"/>
        <v>0</v>
      </c>
      <c r="CB99" s="713">
        <f t="shared" si="27"/>
        <v>0</v>
      </c>
      <c r="CC99" s="713">
        <f>CC88+CC77+CC66+CC55</f>
        <v>0</v>
      </c>
      <c r="CD99" s="713">
        <f>CD88+CD77+CD66+CD55</f>
        <v>0</v>
      </c>
      <c r="CG99" s="78">
        <v>90</v>
      </c>
    </row>
    <row r="100" spans="1:86">
      <c r="A100" s="711" t="s">
        <v>56</v>
      </c>
      <c r="B100" s="712" t="s">
        <v>1185</v>
      </c>
      <c r="C100" s="713">
        <f>SUM(C101:C110)</f>
        <v>0</v>
      </c>
      <c r="D100" s="713">
        <f t="shared" ref="D100:BO100" si="28">SUM(D101:D110)</f>
        <v>0</v>
      </c>
      <c r="E100" s="713">
        <f t="shared" si="28"/>
        <v>0</v>
      </c>
      <c r="F100" s="713">
        <f t="shared" si="28"/>
        <v>0</v>
      </c>
      <c r="G100" s="713">
        <f t="shared" si="28"/>
        <v>0</v>
      </c>
      <c r="H100" s="713">
        <f t="shared" si="28"/>
        <v>0</v>
      </c>
      <c r="I100" s="713">
        <f t="shared" si="28"/>
        <v>0</v>
      </c>
      <c r="J100" s="713">
        <f t="shared" si="28"/>
        <v>0</v>
      </c>
      <c r="K100" s="713">
        <f t="shared" si="28"/>
        <v>0</v>
      </c>
      <c r="L100" s="713">
        <f t="shared" si="28"/>
        <v>0</v>
      </c>
      <c r="M100" s="713">
        <f t="shared" si="28"/>
        <v>0</v>
      </c>
      <c r="N100" s="713">
        <f t="shared" si="28"/>
        <v>0</v>
      </c>
      <c r="O100" s="713">
        <f t="shared" si="28"/>
        <v>0</v>
      </c>
      <c r="P100" s="713">
        <f t="shared" si="28"/>
        <v>0</v>
      </c>
      <c r="Q100" s="713">
        <f t="shared" si="28"/>
        <v>0</v>
      </c>
      <c r="R100" s="713">
        <f t="shared" si="28"/>
        <v>0</v>
      </c>
      <c r="S100" s="713">
        <f t="shared" si="28"/>
        <v>0</v>
      </c>
      <c r="T100" s="713">
        <f t="shared" si="28"/>
        <v>0</v>
      </c>
      <c r="U100" s="713">
        <f t="shared" si="28"/>
        <v>0</v>
      </c>
      <c r="V100" s="713">
        <f t="shared" si="28"/>
        <v>0</v>
      </c>
      <c r="W100" s="713">
        <f t="shared" si="28"/>
        <v>0</v>
      </c>
      <c r="X100" s="713">
        <f t="shared" si="28"/>
        <v>0</v>
      </c>
      <c r="Y100" s="713">
        <f t="shared" si="28"/>
        <v>0</v>
      </c>
      <c r="Z100" s="713">
        <f t="shared" si="28"/>
        <v>0</v>
      </c>
      <c r="AA100" s="713">
        <f t="shared" si="28"/>
        <v>0</v>
      </c>
      <c r="AB100" s="713">
        <f t="shared" si="28"/>
        <v>0</v>
      </c>
      <c r="AC100" s="713">
        <f t="shared" si="28"/>
        <v>0</v>
      </c>
      <c r="AD100" s="713">
        <f t="shared" si="28"/>
        <v>0</v>
      </c>
      <c r="AE100" s="713">
        <f t="shared" si="28"/>
        <v>0</v>
      </c>
      <c r="AF100" s="713">
        <f t="shared" si="28"/>
        <v>0</v>
      </c>
      <c r="AG100" s="713">
        <f t="shared" si="28"/>
        <v>0</v>
      </c>
      <c r="AH100" s="713">
        <f t="shared" si="28"/>
        <v>0</v>
      </c>
      <c r="AI100" s="713">
        <f t="shared" si="28"/>
        <v>0</v>
      </c>
      <c r="AJ100" s="713">
        <f t="shared" si="28"/>
        <v>0</v>
      </c>
      <c r="AK100" s="713">
        <f t="shared" si="28"/>
        <v>0</v>
      </c>
      <c r="AL100" s="713">
        <f t="shared" si="28"/>
        <v>0</v>
      </c>
      <c r="AM100" s="713">
        <f t="shared" si="28"/>
        <v>0</v>
      </c>
      <c r="AN100" s="713">
        <f t="shared" si="28"/>
        <v>0</v>
      </c>
      <c r="AO100" s="713">
        <f t="shared" si="28"/>
        <v>0</v>
      </c>
      <c r="AP100" s="713">
        <f t="shared" si="28"/>
        <v>0</v>
      </c>
      <c r="AQ100" s="713">
        <f t="shared" si="28"/>
        <v>0</v>
      </c>
      <c r="AR100" s="713">
        <f t="shared" si="28"/>
        <v>0</v>
      </c>
      <c r="AS100" s="713">
        <f t="shared" si="28"/>
        <v>0</v>
      </c>
      <c r="AT100" s="713">
        <f t="shared" si="28"/>
        <v>0</v>
      </c>
      <c r="AU100" s="713">
        <f t="shared" si="28"/>
        <v>0</v>
      </c>
      <c r="AV100" s="713">
        <f t="shared" si="28"/>
        <v>0</v>
      </c>
      <c r="AW100" s="713">
        <f t="shared" si="28"/>
        <v>0</v>
      </c>
      <c r="AX100" s="713">
        <f t="shared" si="28"/>
        <v>0</v>
      </c>
      <c r="AY100" s="713">
        <f t="shared" si="28"/>
        <v>0</v>
      </c>
      <c r="AZ100" s="713">
        <f t="shared" si="28"/>
        <v>0</v>
      </c>
      <c r="BA100" s="713">
        <f t="shared" si="28"/>
        <v>0</v>
      </c>
      <c r="BB100" s="713">
        <f t="shared" si="28"/>
        <v>0</v>
      </c>
      <c r="BC100" s="713">
        <f t="shared" si="28"/>
        <v>0</v>
      </c>
      <c r="BD100" s="713">
        <f t="shared" si="28"/>
        <v>0</v>
      </c>
      <c r="BE100" s="713">
        <f t="shared" si="28"/>
        <v>0</v>
      </c>
      <c r="BF100" s="713">
        <f t="shared" si="28"/>
        <v>0</v>
      </c>
      <c r="BG100" s="713">
        <f t="shared" si="28"/>
        <v>0</v>
      </c>
      <c r="BH100" s="713">
        <f t="shared" si="28"/>
        <v>0</v>
      </c>
      <c r="BI100" s="713">
        <f t="shared" si="28"/>
        <v>0</v>
      </c>
      <c r="BJ100" s="713">
        <f t="shared" si="28"/>
        <v>0</v>
      </c>
      <c r="BK100" s="713">
        <f t="shared" si="28"/>
        <v>0</v>
      </c>
      <c r="BL100" s="713">
        <f t="shared" si="28"/>
        <v>0</v>
      </c>
      <c r="BM100" s="713">
        <f t="shared" si="28"/>
        <v>0</v>
      </c>
      <c r="BN100" s="713">
        <f t="shared" si="28"/>
        <v>0</v>
      </c>
      <c r="BO100" s="713">
        <f t="shared" si="28"/>
        <v>0</v>
      </c>
      <c r="BP100" s="713">
        <f t="shared" ref="BP100:BZ100" si="29">SUM(BP101:BP110)</f>
        <v>0</v>
      </c>
      <c r="BQ100" s="713">
        <f t="shared" si="29"/>
        <v>0</v>
      </c>
      <c r="BR100" s="713">
        <f t="shared" si="29"/>
        <v>0</v>
      </c>
      <c r="BS100" s="713">
        <f t="shared" si="29"/>
        <v>0</v>
      </c>
      <c r="BT100" s="713">
        <f t="shared" si="29"/>
        <v>0</v>
      </c>
      <c r="BU100" s="713">
        <f t="shared" si="29"/>
        <v>0</v>
      </c>
      <c r="BV100" s="713">
        <f t="shared" si="29"/>
        <v>0</v>
      </c>
      <c r="BW100" s="713">
        <f t="shared" si="29"/>
        <v>0</v>
      </c>
      <c r="BX100" s="713">
        <f t="shared" si="29"/>
        <v>0</v>
      </c>
      <c r="BY100" s="713">
        <f t="shared" si="29"/>
        <v>0</v>
      </c>
      <c r="BZ100" s="713">
        <f t="shared" si="29"/>
        <v>0</v>
      </c>
      <c r="CA100" s="713">
        <f>SUM(CA101:CA110)</f>
        <v>0</v>
      </c>
      <c r="CB100" s="713">
        <f>SUM(CB101:CB110)</f>
        <v>0</v>
      </c>
      <c r="CC100" s="713">
        <f>SUM(CC101:CC110)</f>
        <v>0</v>
      </c>
      <c r="CD100" s="713">
        <f t="shared" ref="CD100" si="30">SUM(CD101:CD110)</f>
        <v>0</v>
      </c>
      <c r="CG100" s="78">
        <v>91</v>
      </c>
    </row>
    <row r="101" spans="1:86">
      <c r="A101" s="714"/>
      <c r="B101" s="496" t="s">
        <v>1</v>
      </c>
      <c r="C101" s="715">
        <v>0</v>
      </c>
      <c r="D101" s="715">
        <v>0</v>
      </c>
      <c r="E101" s="715">
        <v>0</v>
      </c>
      <c r="F101" s="715">
        <v>0</v>
      </c>
      <c r="G101" s="715">
        <v>0</v>
      </c>
      <c r="H101" s="715">
        <v>0</v>
      </c>
      <c r="I101" s="715">
        <v>0</v>
      </c>
      <c r="J101" s="715">
        <v>0</v>
      </c>
      <c r="K101" s="715">
        <v>0</v>
      </c>
      <c r="L101" s="715">
        <v>0</v>
      </c>
      <c r="M101" s="715">
        <v>0</v>
      </c>
      <c r="N101" s="715">
        <v>0</v>
      </c>
      <c r="O101" s="715">
        <v>0</v>
      </c>
      <c r="P101" s="715">
        <v>0</v>
      </c>
      <c r="Q101" s="715">
        <v>0</v>
      </c>
      <c r="R101" s="715">
        <v>0</v>
      </c>
      <c r="S101" s="715">
        <v>0</v>
      </c>
      <c r="T101" s="715">
        <v>0</v>
      </c>
      <c r="U101" s="715">
        <v>0</v>
      </c>
      <c r="V101" s="715">
        <v>0</v>
      </c>
      <c r="W101" s="715">
        <v>0</v>
      </c>
      <c r="X101" s="715">
        <v>0</v>
      </c>
      <c r="Y101" s="715">
        <v>0</v>
      </c>
      <c r="Z101" s="715">
        <v>0</v>
      </c>
      <c r="AA101" s="715">
        <v>0</v>
      </c>
      <c r="AB101" s="715">
        <v>0</v>
      </c>
      <c r="AC101" s="715">
        <v>0</v>
      </c>
      <c r="AD101" s="715">
        <v>0</v>
      </c>
      <c r="AE101" s="715">
        <v>0</v>
      </c>
      <c r="AF101" s="715">
        <v>0</v>
      </c>
      <c r="AG101" s="715">
        <v>0</v>
      </c>
      <c r="AH101" s="715">
        <v>0</v>
      </c>
      <c r="AI101" s="715">
        <v>0</v>
      </c>
      <c r="AJ101" s="715">
        <v>0</v>
      </c>
      <c r="AK101" s="715">
        <v>0</v>
      </c>
      <c r="AL101" s="715">
        <v>0</v>
      </c>
      <c r="AM101" s="715">
        <v>0</v>
      </c>
      <c r="AN101" s="715">
        <v>0</v>
      </c>
      <c r="AO101" s="715">
        <v>0</v>
      </c>
      <c r="AP101" s="715">
        <v>0</v>
      </c>
      <c r="AQ101" s="715">
        <v>0</v>
      </c>
      <c r="AR101" s="715">
        <v>0</v>
      </c>
      <c r="AS101" s="715">
        <v>0</v>
      </c>
      <c r="AT101" s="715">
        <v>0</v>
      </c>
      <c r="AU101" s="715">
        <v>0</v>
      </c>
      <c r="AV101" s="715">
        <v>0</v>
      </c>
      <c r="AW101" s="715">
        <v>0</v>
      </c>
      <c r="AX101" s="715">
        <v>0</v>
      </c>
      <c r="AY101" s="715">
        <v>0</v>
      </c>
      <c r="AZ101" s="715">
        <v>0</v>
      </c>
      <c r="BA101" s="715">
        <v>0</v>
      </c>
      <c r="BB101" s="715">
        <v>0</v>
      </c>
      <c r="BC101" s="715">
        <v>0</v>
      </c>
      <c r="BD101" s="715">
        <v>0</v>
      </c>
      <c r="BE101" s="715">
        <v>0</v>
      </c>
      <c r="BF101" s="715">
        <v>0</v>
      </c>
      <c r="BG101" s="715">
        <v>0</v>
      </c>
      <c r="BH101" s="715">
        <v>0</v>
      </c>
      <c r="BI101" s="715">
        <v>0</v>
      </c>
      <c r="BJ101" s="715">
        <v>0</v>
      </c>
      <c r="BK101" s="715">
        <v>0</v>
      </c>
      <c r="BL101" s="715">
        <v>0</v>
      </c>
      <c r="BM101" s="715">
        <v>0</v>
      </c>
      <c r="BN101" s="715">
        <v>0</v>
      </c>
      <c r="BO101" s="715">
        <v>0</v>
      </c>
      <c r="BP101" s="715">
        <v>0</v>
      </c>
      <c r="BQ101" s="715">
        <v>0</v>
      </c>
      <c r="BR101" s="715">
        <v>0</v>
      </c>
      <c r="BS101" s="715">
        <v>0</v>
      </c>
      <c r="BT101" s="715">
        <v>0</v>
      </c>
      <c r="BU101" s="715">
        <v>0</v>
      </c>
      <c r="BV101" s="715">
        <v>0</v>
      </c>
      <c r="BW101" s="715">
        <v>0</v>
      </c>
      <c r="BX101" s="715">
        <v>0</v>
      </c>
      <c r="BY101" s="715">
        <v>0</v>
      </c>
      <c r="BZ101" s="715">
        <v>0</v>
      </c>
      <c r="CA101" s="715">
        <v>0</v>
      </c>
      <c r="CB101" s="715">
        <v>0</v>
      </c>
      <c r="CC101" s="716">
        <f>C101+E101+G101+I101+K101+M101+O101+Q101+S101+U101+W101+Y101+AA101+AC101+AE101+AG101+AI101+AK101+AM101+AO101+AQ101+AS101+AU101+AW101+AY101+BA101+BC101+BE101+BG101+BI101+BK101+BM101+BO101+BQ101+BS101+BU101+BW101+BY101+CA101</f>
        <v>0</v>
      </c>
      <c r="CD101" s="716">
        <f>D101+F101+H101+J101+L101+N101+P101+R101+T101+V101+X101+Z101+AB101+AD101+AF101+AH101+AJ101+AL101+AN101+AP101+AR101+AT101+AV101+AX101+AZ101+BB101+BD101+BF101+BH101+BJ101+BL101+BN101+BP101+BR101+BT101+BV101+BX101+BZ101+CB101</f>
        <v>0</v>
      </c>
      <c r="CF101" s="71"/>
      <c r="CG101" s="78">
        <v>92</v>
      </c>
    </row>
    <row r="102" spans="1:86">
      <c r="A102" s="717"/>
      <c r="B102" s="25" t="s">
        <v>126</v>
      </c>
      <c r="C102" s="715">
        <v>0</v>
      </c>
      <c r="D102" s="715">
        <v>0</v>
      </c>
      <c r="E102" s="715">
        <v>0</v>
      </c>
      <c r="F102" s="715">
        <v>0</v>
      </c>
      <c r="G102" s="715">
        <v>0</v>
      </c>
      <c r="H102" s="715">
        <v>0</v>
      </c>
      <c r="I102" s="715">
        <v>0</v>
      </c>
      <c r="J102" s="715">
        <v>0</v>
      </c>
      <c r="K102" s="715">
        <v>0</v>
      </c>
      <c r="L102" s="715">
        <v>0</v>
      </c>
      <c r="M102" s="715">
        <v>0</v>
      </c>
      <c r="N102" s="715">
        <v>0</v>
      </c>
      <c r="O102" s="715">
        <v>0</v>
      </c>
      <c r="P102" s="715">
        <v>0</v>
      </c>
      <c r="Q102" s="715">
        <v>0</v>
      </c>
      <c r="R102" s="715">
        <v>0</v>
      </c>
      <c r="S102" s="715">
        <v>0</v>
      </c>
      <c r="T102" s="715">
        <v>0</v>
      </c>
      <c r="U102" s="715">
        <v>0</v>
      </c>
      <c r="V102" s="715">
        <v>0</v>
      </c>
      <c r="W102" s="715">
        <v>0</v>
      </c>
      <c r="X102" s="715">
        <v>0</v>
      </c>
      <c r="Y102" s="715">
        <v>0</v>
      </c>
      <c r="Z102" s="715">
        <v>0</v>
      </c>
      <c r="AA102" s="715">
        <v>0</v>
      </c>
      <c r="AB102" s="715">
        <v>0</v>
      </c>
      <c r="AC102" s="715">
        <v>0</v>
      </c>
      <c r="AD102" s="715">
        <v>0</v>
      </c>
      <c r="AE102" s="715">
        <v>0</v>
      </c>
      <c r="AF102" s="715">
        <v>0</v>
      </c>
      <c r="AG102" s="715">
        <v>0</v>
      </c>
      <c r="AH102" s="715">
        <v>0</v>
      </c>
      <c r="AI102" s="715">
        <v>0</v>
      </c>
      <c r="AJ102" s="715">
        <v>0</v>
      </c>
      <c r="AK102" s="715">
        <v>0</v>
      </c>
      <c r="AL102" s="715">
        <v>0</v>
      </c>
      <c r="AM102" s="715">
        <v>0</v>
      </c>
      <c r="AN102" s="715">
        <v>0</v>
      </c>
      <c r="AO102" s="715">
        <v>0</v>
      </c>
      <c r="AP102" s="715">
        <v>0</v>
      </c>
      <c r="AQ102" s="715">
        <v>0</v>
      </c>
      <c r="AR102" s="715">
        <v>0</v>
      </c>
      <c r="AS102" s="715">
        <v>0</v>
      </c>
      <c r="AT102" s="715">
        <v>0</v>
      </c>
      <c r="AU102" s="715">
        <v>0</v>
      </c>
      <c r="AV102" s="715">
        <v>0</v>
      </c>
      <c r="AW102" s="715">
        <v>0</v>
      </c>
      <c r="AX102" s="715">
        <v>0</v>
      </c>
      <c r="AY102" s="715">
        <v>0</v>
      </c>
      <c r="AZ102" s="715">
        <v>0</v>
      </c>
      <c r="BA102" s="715">
        <v>0</v>
      </c>
      <c r="BB102" s="715">
        <v>0</v>
      </c>
      <c r="BC102" s="715">
        <v>0</v>
      </c>
      <c r="BD102" s="715">
        <v>0</v>
      </c>
      <c r="BE102" s="715">
        <v>0</v>
      </c>
      <c r="BF102" s="715">
        <v>0</v>
      </c>
      <c r="BG102" s="715">
        <v>0</v>
      </c>
      <c r="BH102" s="715">
        <v>0</v>
      </c>
      <c r="BI102" s="715">
        <v>0</v>
      </c>
      <c r="BJ102" s="715">
        <v>0</v>
      </c>
      <c r="BK102" s="715">
        <v>0</v>
      </c>
      <c r="BL102" s="715">
        <v>0</v>
      </c>
      <c r="BM102" s="715">
        <v>0</v>
      </c>
      <c r="BN102" s="715">
        <v>0</v>
      </c>
      <c r="BO102" s="715">
        <v>0</v>
      </c>
      <c r="BP102" s="715">
        <v>0</v>
      </c>
      <c r="BQ102" s="715">
        <v>0</v>
      </c>
      <c r="BR102" s="715">
        <v>0</v>
      </c>
      <c r="BS102" s="715">
        <v>0</v>
      </c>
      <c r="BT102" s="715">
        <v>0</v>
      </c>
      <c r="BU102" s="715">
        <v>0</v>
      </c>
      <c r="BV102" s="715">
        <v>0</v>
      </c>
      <c r="BW102" s="715">
        <v>0</v>
      </c>
      <c r="BX102" s="715">
        <v>0</v>
      </c>
      <c r="BY102" s="715">
        <v>0</v>
      </c>
      <c r="BZ102" s="715">
        <v>0</v>
      </c>
      <c r="CA102" s="715">
        <v>0</v>
      </c>
      <c r="CB102" s="715">
        <v>0</v>
      </c>
      <c r="CC102" s="716">
        <f t="shared" ref="CC102:CD143" si="31">C102+E102+G102+I102+K102+M102+O102+Q102+S102+U102+W102+Y102+AA102+AC102+AE102+AG102+AI102+AK102+AM102+AO102+AQ102+AS102+AU102+AW102+AY102+BA102+BC102+BE102+BG102+BI102+BK102+BM102+BO102+BQ102+BS102+BU102+BW102+BY102+CA102</f>
        <v>0</v>
      </c>
      <c r="CD102" s="716">
        <f t="shared" si="31"/>
        <v>0</v>
      </c>
      <c r="CF102" s="71"/>
      <c r="CG102" s="78">
        <v>93</v>
      </c>
    </row>
    <row r="103" spans="1:86">
      <c r="A103" s="717"/>
      <c r="B103" s="25" t="s">
        <v>66</v>
      </c>
      <c r="C103" s="715">
        <v>0</v>
      </c>
      <c r="D103" s="715">
        <v>0</v>
      </c>
      <c r="E103" s="715">
        <v>0</v>
      </c>
      <c r="F103" s="715">
        <v>0</v>
      </c>
      <c r="G103" s="715">
        <v>0</v>
      </c>
      <c r="H103" s="715">
        <v>0</v>
      </c>
      <c r="I103" s="715">
        <v>0</v>
      </c>
      <c r="J103" s="715">
        <v>0</v>
      </c>
      <c r="K103" s="715">
        <v>0</v>
      </c>
      <c r="L103" s="715">
        <v>0</v>
      </c>
      <c r="M103" s="715">
        <v>0</v>
      </c>
      <c r="N103" s="715">
        <v>0</v>
      </c>
      <c r="O103" s="715">
        <v>0</v>
      </c>
      <c r="P103" s="715">
        <v>0</v>
      </c>
      <c r="Q103" s="715">
        <v>0</v>
      </c>
      <c r="R103" s="715">
        <v>0</v>
      </c>
      <c r="S103" s="715">
        <v>0</v>
      </c>
      <c r="T103" s="715">
        <v>0</v>
      </c>
      <c r="U103" s="715">
        <v>0</v>
      </c>
      <c r="V103" s="715">
        <v>0</v>
      </c>
      <c r="W103" s="715">
        <v>0</v>
      </c>
      <c r="X103" s="715">
        <v>0</v>
      </c>
      <c r="Y103" s="715">
        <v>0</v>
      </c>
      <c r="Z103" s="715">
        <v>0</v>
      </c>
      <c r="AA103" s="715">
        <v>0</v>
      </c>
      <c r="AB103" s="715">
        <v>0</v>
      </c>
      <c r="AC103" s="715">
        <v>0</v>
      </c>
      <c r="AD103" s="715">
        <v>0</v>
      </c>
      <c r="AE103" s="715">
        <v>0</v>
      </c>
      <c r="AF103" s="715">
        <v>0</v>
      </c>
      <c r="AG103" s="715">
        <v>0</v>
      </c>
      <c r="AH103" s="715">
        <v>0</v>
      </c>
      <c r="AI103" s="715">
        <v>0</v>
      </c>
      <c r="AJ103" s="715">
        <v>0</v>
      </c>
      <c r="AK103" s="715">
        <v>0</v>
      </c>
      <c r="AL103" s="715">
        <v>0</v>
      </c>
      <c r="AM103" s="715">
        <v>0</v>
      </c>
      <c r="AN103" s="715">
        <v>0</v>
      </c>
      <c r="AO103" s="715">
        <v>0</v>
      </c>
      <c r="AP103" s="715">
        <v>0</v>
      </c>
      <c r="AQ103" s="715">
        <v>0</v>
      </c>
      <c r="AR103" s="715">
        <v>0</v>
      </c>
      <c r="AS103" s="715">
        <v>0</v>
      </c>
      <c r="AT103" s="715">
        <v>0</v>
      </c>
      <c r="AU103" s="715">
        <v>0</v>
      </c>
      <c r="AV103" s="715">
        <v>0</v>
      </c>
      <c r="AW103" s="715">
        <v>0</v>
      </c>
      <c r="AX103" s="715">
        <v>0</v>
      </c>
      <c r="AY103" s="715">
        <v>0</v>
      </c>
      <c r="AZ103" s="715">
        <v>0</v>
      </c>
      <c r="BA103" s="715">
        <v>0</v>
      </c>
      <c r="BB103" s="715">
        <v>0</v>
      </c>
      <c r="BC103" s="715">
        <v>0</v>
      </c>
      <c r="BD103" s="715">
        <v>0</v>
      </c>
      <c r="BE103" s="715">
        <v>0</v>
      </c>
      <c r="BF103" s="715">
        <v>0</v>
      </c>
      <c r="BG103" s="715">
        <v>0</v>
      </c>
      <c r="BH103" s="715">
        <v>0</v>
      </c>
      <c r="BI103" s="715">
        <v>0</v>
      </c>
      <c r="BJ103" s="715">
        <v>0</v>
      </c>
      <c r="BK103" s="715">
        <v>0</v>
      </c>
      <c r="BL103" s="715">
        <v>0</v>
      </c>
      <c r="BM103" s="715">
        <v>0</v>
      </c>
      <c r="BN103" s="715">
        <v>0</v>
      </c>
      <c r="BO103" s="715">
        <v>0</v>
      </c>
      <c r="BP103" s="715">
        <v>0</v>
      </c>
      <c r="BQ103" s="715">
        <v>0</v>
      </c>
      <c r="BR103" s="715">
        <v>0</v>
      </c>
      <c r="BS103" s="715">
        <v>0</v>
      </c>
      <c r="BT103" s="715">
        <v>0</v>
      </c>
      <c r="BU103" s="715">
        <v>0</v>
      </c>
      <c r="BV103" s="715">
        <v>0</v>
      </c>
      <c r="BW103" s="715">
        <v>0</v>
      </c>
      <c r="BX103" s="715">
        <v>0</v>
      </c>
      <c r="BY103" s="715">
        <v>0</v>
      </c>
      <c r="BZ103" s="715">
        <v>0</v>
      </c>
      <c r="CA103" s="715">
        <v>0</v>
      </c>
      <c r="CB103" s="715">
        <v>0</v>
      </c>
      <c r="CC103" s="716">
        <f t="shared" si="31"/>
        <v>0</v>
      </c>
      <c r="CD103" s="716">
        <f t="shared" si="31"/>
        <v>0</v>
      </c>
      <c r="CF103" s="71"/>
      <c r="CG103" s="78">
        <v>94</v>
      </c>
    </row>
    <row r="104" spans="1:86">
      <c r="A104" s="717"/>
      <c r="B104" s="25" t="s">
        <v>3</v>
      </c>
      <c r="C104" s="715">
        <v>0</v>
      </c>
      <c r="D104" s="715">
        <v>0</v>
      </c>
      <c r="E104" s="715">
        <v>0</v>
      </c>
      <c r="F104" s="715">
        <v>0</v>
      </c>
      <c r="G104" s="715">
        <v>0</v>
      </c>
      <c r="H104" s="715">
        <v>0</v>
      </c>
      <c r="I104" s="715">
        <v>0</v>
      </c>
      <c r="J104" s="715">
        <v>0</v>
      </c>
      <c r="K104" s="715">
        <v>0</v>
      </c>
      <c r="L104" s="715">
        <v>0</v>
      </c>
      <c r="M104" s="715">
        <v>0</v>
      </c>
      <c r="N104" s="715">
        <v>0</v>
      </c>
      <c r="O104" s="715">
        <v>0</v>
      </c>
      <c r="P104" s="715">
        <v>0</v>
      </c>
      <c r="Q104" s="715">
        <v>0</v>
      </c>
      <c r="R104" s="715">
        <v>0</v>
      </c>
      <c r="S104" s="715">
        <v>0</v>
      </c>
      <c r="T104" s="715">
        <v>0</v>
      </c>
      <c r="U104" s="715">
        <v>0</v>
      </c>
      <c r="V104" s="715">
        <v>0</v>
      </c>
      <c r="W104" s="715">
        <v>0</v>
      </c>
      <c r="X104" s="715">
        <v>0</v>
      </c>
      <c r="Y104" s="715">
        <v>0</v>
      </c>
      <c r="Z104" s="715">
        <v>0</v>
      </c>
      <c r="AA104" s="715">
        <v>0</v>
      </c>
      <c r="AB104" s="715">
        <v>0</v>
      </c>
      <c r="AC104" s="715">
        <v>0</v>
      </c>
      <c r="AD104" s="715">
        <v>0</v>
      </c>
      <c r="AE104" s="715">
        <v>0</v>
      </c>
      <c r="AF104" s="715">
        <v>0</v>
      </c>
      <c r="AG104" s="715">
        <v>0</v>
      </c>
      <c r="AH104" s="715">
        <v>0</v>
      </c>
      <c r="AI104" s="715">
        <v>0</v>
      </c>
      <c r="AJ104" s="715">
        <v>0</v>
      </c>
      <c r="AK104" s="715">
        <v>0</v>
      </c>
      <c r="AL104" s="715">
        <v>0</v>
      </c>
      <c r="AM104" s="715">
        <v>0</v>
      </c>
      <c r="AN104" s="715">
        <v>0</v>
      </c>
      <c r="AO104" s="715">
        <v>0</v>
      </c>
      <c r="AP104" s="715">
        <v>0</v>
      </c>
      <c r="AQ104" s="715">
        <v>0</v>
      </c>
      <c r="AR104" s="715">
        <v>0</v>
      </c>
      <c r="AS104" s="715">
        <v>0</v>
      </c>
      <c r="AT104" s="715">
        <v>0</v>
      </c>
      <c r="AU104" s="715">
        <v>0</v>
      </c>
      <c r="AV104" s="715">
        <v>0</v>
      </c>
      <c r="AW104" s="715">
        <v>0</v>
      </c>
      <c r="AX104" s="715">
        <v>0</v>
      </c>
      <c r="AY104" s="715">
        <v>0</v>
      </c>
      <c r="AZ104" s="715">
        <v>0</v>
      </c>
      <c r="BA104" s="715">
        <v>0</v>
      </c>
      <c r="BB104" s="715">
        <v>0</v>
      </c>
      <c r="BC104" s="715">
        <v>0</v>
      </c>
      <c r="BD104" s="715">
        <v>0</v>
      </c>
      <c r="BE104" s="715">
        <v>0</v>
      </c>
      <c r="BF104" s="715">
        <v>0</v>
      </c>
      <c r="BG104" s="715">
        <v>0</v>
      </c>
      <c r="BH104" s="715">
        <v>0</v>
      </c>
      <c r="BI104" s="715">
        <v>0</v>
      </c>
      <c r="BJ104" s="715">
        <v>0</v>
      </c>
      <c r="BK104" s="715">
        <v>0</v>
      </c>
      <c r="BL104" s="715">
        <v>0</v>
      </c>
      <c r="BM104" s="715">
        <v>0</v>
      </c>
      <c r="BN104" s="715">
        <v>0</v>
      </c>
      <c r="BO104" s="715">
        <v>0</v>
      </c>
      <c r="BP104" s="715">
        <v>0</v>
      </c>
      <c r="BQ104" s="715">
        <v>0</v>
      </c>
      <c r="BR104" s="715">
        <v>0</v>
      </c>
      <c r="BS104" s="715">
        <v>0</v>
      </c>
      <c r="BT104" s="715">
        <v>0</v>
      </c>
      <c r="BU104" s="715">
        <v>0</v>
      </c>
      <c r="BV104" s="715">
        <v>0</v>
      </c>
      <c r="BW104" s="715">
        <v>0</v>
      </c>
      <c r="BX104" s="715">
        <v>0</v>
      </c>
      <c r="BY104" s="715">
        <v>0</v>
      </c>
      <c r="BZ104" s="715">
        <v>0</v>
      </c>
      <c r="CA104" s="715">
        <v>0</v>
      </c>
      <c r="CB104" s="715">
        <v>0</v>
      </c>
      <c r="CC104" s="716">
        <f t="shared" si="31"/>
        <v>0</v>
      </c>
      <c r="CD104" s="716">
        <f t="shared" si="31"/>
        <v>0</v>
      </c>
      <c r="CF104" s="71"/>
      <c r="CG104" s="78">
        <v>95</v>
      </c>
    </row>
    <row r="105" spans="1:86">
      <c r="A105" s="717"/>
      <c r="B105" s="25" t="s">
        <v>4</v>
      </c>
      <c r="C105" s="715">
        <v>0</v>
      </c>
      <c r="D105" s="715">
        <v>0</v>
      </c>
      <c r="E105" s="715">
        <v>0</v>
      </c>
      <c r="F105" s="715">
        <v>0</v>
      </c>
      <c r="G105" s="715">
        <v>0</v>
      </c>
      <c r="H105" s="715">
        <v>0</v>
      </c>
      <c r="I105" s="715">
        <v>0</v>
      </c>
      <c r="J105" s="715">
        <v>0</v>
      </c>
      <c r="K105" s="715">
        <v>0</v>
      </c>
      <c r="L105" s="715">
        <v>0</v>
      </c>
      <c r="M105" s="715">
        <v>0</v>
      </c>
      <c r="N105" s="715">
        <v>0</v>
      </c>
      <c r="O105" s="715">
        <v>0</v>
      </c>
      <c r="P105" s="715">
        <v>0</v>
      </c>
      <c r="Q105" s="715">
        <v>0</v>
      </c>
      <c r="R105" s="715">
        <v>0</v>
      </c>
      <c r="S105" s="715">
        <v>0</v>
      </c>
      <c r="T105" s="715">
        <v>0</v>
      </c>
      <c r="U105" s="715">
        <v>0</v>
      </c>
      <c r="V105" s="715">
        <v>0</v>
      </c>
      <c r="W105" s="715">
        <v>0</v>
      </c>
      <c r="X105" s="715">
        <v>0</v>
      </c>
      <c r="Y105" s="715">
        <v>0</v>
      </c>
      <c r="Z105" s="715">
        <v>0</v>
      </c>
      <c r="AA105" s="715">
        <v>0</v>
      </c>
      <c r="AB105" s="715">
        <v>0</v>
      </c>
      <c r="AC105" s="715">
        <v>0</v>
      </c>
      <c r="AD105" s="715">
        <v>0</v>
      </c>
      <c r="AE105" s="715">
        <v>0</v>
      </c>
      <c r="AF105" s="715">
        <v>0</v>
      </c>
      <c r="AG105" s="715">
        <v>0</v>
      </c>
      <c r="AH105" s="715">
        <v>0</v>
      </c>
      <c r="AI105" s="715">
        <v>0</v>
      </c>
      <c r="AJ105" s="715">
        <v>0</v>
      </c>
      <c r="AK105" s="715">
        <v>0</v>
      </c>
      <c r="AL105" s="715">
        <v>0</v>
      </c>
      <c r="AM105" s="715">
        <v>0</v>
      </c>
      <c r="AN105" s="715">
        <v>0</v>
      </c>
      <c r="AO105" s="715">
        <v>0</v>
      </c>
      <c r="AP105" s="715">
        <v>0</v>
      </c>
      <c r="AQ105" s="715">
        <v>0</v>
      </c>
      <c r="AR105" s="715">
        <v>0</v>
      </c>
      <c r="AS105" s="715">
        <v>0</v>
      </c>
      <c r="AT105" s="715">
        <v>0</v>
      </c>
      <c r="AU105" s="715">
        <v>0</v>
      </c>
      <c r="AV105" s="715">
        <v>0</v>
      </c>
      <c r="AW105" s="715">
        <v>0</v>
      </c>
      <c r="AX105" s="715">
        <v>0</v>
      </c>
      <c r="AY105" s="715">
        <v>0</v>
      </c>
      <c r="AZ105" s="715">
        <v>0</v>
      </c>
      <c r="BA105" s="715">
        <v>0</v>
      </c>
      <c r="BB105" s="715">
        <v>0</v>
      </c>
      <c r="BC105" s="715">
        <v>0</v>
      </c>
      <c r="BD105" s="715">
        <v>0</v>
      </c>
      <c r="BE105" s="715">
        <v>0</v>
      </c>
      <c r="BF105" s="715">
        <v>0</v>
      </c>
      <c r="BG105" s="715">
        <v>0</v>
      </c>
      <c r="BH105" s="715">
        <v>0</v>
      </c>
      <c r="BI105" s="715">
        <v>0</v>
      </c>
      <c r="BJ105" s="715">
        <v>0</v>
      </c>
      <c r="BK105" s="715">
        <v>0</v>
      </c>
      <c r="BL105" s="715">
        <v>0</v>
      </c>
      <c r="BM105" s="715">
        <v>0</v>
      </c>
      <c r="BN105" s="715">
        <v>0</v>
      </c>
      <c r="BO105" s="715">
        <v>0</v>
      </c>
      <c r="BP105" s="715">
        <v>0</v>
      </c>
      <c r="BQ105" s="715">
        <v>0</v>
      </c>
      <c r="BR105" s="715">
        <v>0</v>
      </c>
      <c r="BS105" s="715">
        <v>0</v>
      </c>
      <c r="BT105" s="715">
        <v>0</v>
      </c>
      <c r="BU105" s="715">
        <v>0</v>
      </c>
      <c r="BV105" s="715">
        <v>0</v>
      </c>
      <c r="BW105" s="715">
        <v>0</v>
      </c>
      <c r="BX105" s="715">
        <v>0</v>
      </c>
      <c r="BY105" s="715">
        <v>0</v>
      </c>
      <c r="BZ105" s="715">
        <v>0</v>
      </c>
      <c r="CA105" s="715">
        <v>0</v>
      </c>
      <c r="CB105" s="715">
        <v>0</v>
      </c>
      <c r="CC105" s="716">
        <f t="shared" si="31"/>
        <v>0</v>
      </c>
      <c r="CD105" s="716">
        <f t="shared" si="31"/>
        <v>0</v>
      </c>
      <c r="CF105" s="71"/>
      <c r="CG105" s="78">
        <v>96</v>
      </c>
    </row>
    <row r="106" spans="1:86">
      <c r="A106" s="717"/>
      <c r="B106" s="13" t="s">
        <v>1186</v>
      </c>
      <c r="C106" s="715">
        <v>0</v>
      </c>
      <c r="D106" s="715">
        <v>0</v>
      </c>
      <c r="E106" s="715">
        <v>0</v>
      </c>
      <c r="F106" s="715">
        <v>0</v>
      </c>
      <c r="G106" s="715">
        <v>0</v>
      </c>
      <c r="H106" s="715">
        <v>0</v>
      </c>
      <c r="I106" s="715">
        <v>0</v>
      </c>
      <c r="J106" s="715">
        <v>0</v>
      </c>
      <c r="K106" s="715">
        <v>0</v>
      </c>
      <c r="L106" s="715">
        <v>0</v>
      </c>
      <c r="M106" s="715">
        <v>0</v>
      </c>
      <c r="N106" s="715">
        <v>0</v>
      </c>
      <c r="O106" s="715">
        <v>0</v>
      </c>
      <c r="P106" s="715">
        <v>0</v>
      </c>
      <c r="Q106" s="715">
        <v>0</v>
      </c>
      <c r="R106" s="715">
        <v>0</v>
      </c>
      <c r="S106" s="715">
        <v>0</v>
      </c>
      <c r="T106" s="715">
        <v>0</v>
      </c>
      <c r="U106" s="715">
        <v>0</v>
      </c>
      <c r="V106" s="715">
        <v>0</v>
      </c>
      <c r="W106" s="715">
        <v>0</v>
      </c>
      <c r="X106" s="715">
        <v>0</v>
      </c>
      <c r="Y106" s="715">
        <v>0</v>
      </c>
      <c r="Z106" s="715">
        <v>0</v>
      </c>
      <c r="AA106" s="715">
        <v>0</v>
      </c>
      <c r="AB106" s="715">
        <v>0</v>
      </c>
      <c r="AC106" s="715">
        <v>0</v>
      </c>
      <c r="AD106" s="715">
        <v>0</v>
      </c>
      <c r="AE106" s="715">
        <v>0</v>
      </c>
      <c r="AF106" s="715">
        <v>0</v>
      </c>
      <c r="AG106" s="715">
        <v>0</v>
      </c>
      <c r="AH106" s="715">
        <v>0</v>
      </c>
      <c r="AI106" s="715">
        <v>0</v>
      </c>
      <c r="AJ106" s="715">
        <v>0</v>
      </c>
      <c r="AK106" s="715">
        <v>0</v>
      </c>
      <c r="AL106" s="715">
        <v>0</v>
      </c>
      <c r="AM106" s="715">
        <v>0</v>
      </c>
      <c r="AN106" s="715">
        <v>0</v>
      </c>
      <c r="AO106" s="715">
        <v>0</v>
      </c>
      <c r="AP106" s="715">
        <v>0</v>
      </c>
      <c r="AQ106" s="715">
        <v>0</v>
      </c>
      <c r="AR106" s="715">
        <v>0</v>
      </c>
      <c r="AS106" s="715">
        <v>0</v>
      </c>
      <c r="AT106" s="715">
        <v>0</v>
      </c>
      <c r="AU106" s="715">
        <v>0</v>
      </c>
      <c r="AV106" s="715">
        <v>0</v>
      </c>
      <c r="AW106" s="715">
        <v>0</v>
      </c>
      <c r="AX106" s="715">
        <v>0</v>
      </c>
      <c r="AY106" s="715">
        <v>0</v>
      </c>
      <c r="AZ106" s="715">
        <v>0</v>
      </c>
      <c r="BA106" s="715">
        <v>0</v>
      </c>
      <c r="BB106" s="715">
        <v>0</v>
      </c>
      <c r="BC106" s="715">
        <v>0</v>
      </c>
      <c r="BD106" s="715">
        <v>0</v>
      </c>
      <c r="BE106" s="715">
        <v>0</v>
      </c>
      <c r="BF106" s="715">
        <v>0</v>
      </c>
      <c r="BG106" s="715">
        <v>0</v>
      </c>
      <c r="BH106" s="715">
        <v>0</v>
      </c>
      <c r="BI106" s="715">
        <v>0</v>
      </c>
      <c r="BJ106" s="715">
        <v>0</v>
      </c>
      <c r="BK106" s="715">
        <v>0</v>
      </c>
      <c r="BL106" s="715">
        <v>0</v>
      </c>
      <c r="BM106" s="715">
        <v>0</v>
      </c>
      <c r="BN106" s="715">
        <v>0</v>
      </c>
      <c r="BO106" s="715">
        <v>0</v>
      </c>
      <c r="BP106" s="715">
        <v>0</v>
      </c>
      <c r="BQ106" s="715">
        <v>0</v>
      </c>
      <c r="BR106" s="715">
        <v>0</v>
      </c>
      <c r="BS106" s="715">
        <v>0</v>
      </c>
      <c r="BT106" s="715">
        <v>0</v>
      </c>
      <c r="BU106" s="715">
        <v>0</v>
      </c>
      <c r="BV106" s="715">
        <v>0</v>
      </c>
      <c r="BW106" s="715">
        <v>0</v>
      </c>
      <c r="BX106" s="715">
        <v>0</v>
      </c>
      <c r="BY106" s="715">
        <v>0</v>
      </c>
      <c r="BZ106" s="715">
        <v>0</v>
      </c>
      <c r="CA106" s="715">
        <v>0</v>
      </c>
      <c r="CB106" s="715">
        <v>0</v>
      </c>
      <c r="CC106" s="716">
        <f t="shared" si="31"/>
        <v>0</v>
      </c>
      <c r="CD106" s="716">
        <f t="shared" si="31"/>
        <v>0</v>
      </c>
      <c r="CF106" s="71"/>
      <c r="CG106" s="78">
        <v>97</v>
      </c>
    </row>
    <row r="107" spans="1:86">
      <c r="A107" s="717"/>
      <c r="B107" s="13" t="s">
        <v>1187</v>
      </c>
      <c r="C107" s="715">
        <v>0</v>
      </c>
      <c r="D107" s="715">
        <v>0</v>
      </c>
      <c r="E107" s="715">
        <v>0</v>
      </c>
      <c r="F107" s="715">
        <v>0</v>
      </c>
      <c r="G107" s="715">
        <v>0</v>
      </c>
      <c r="H107" s="715">
        <v>0</v>
      </c>
      <c r="I107" s="715">
        <v>0</v>
      </c>
      <c r="J107" s="715">
        <v>0</v>
      </c>
      <c r="K107" s="715">
        <v>0</v>
      </c>
      <c r="L107" s="715">
        <v>0</v>
      </c>
      <c r="M107" s="715">
        <v>0</v>
      </c>
      <c r="N107" s="715">
        <v>0</v>
      </c>
      <c r="O107" s="715">
        <v>0</v>
      </c>
      <c r="P107" s="715">
        <v>0</v>
      </c>
      <c r="Q107" s="715">
        <v>0</v>
      </c>
      <c r="R107" s="715">
        <v>0</v>
      </c>
      <c r="S107" s="715">
        <v>0</v>
      </c>
      <c r="T107" s="715">
        <v>0</v>
      </c>
      <c r="U107" s="715">
        <v>0</v>
      </c>
      <c r="V107" s="715">
        <v>0</v>
      </c>
      <c r="W107" s="715">
        <v>0</v>
      </c>
      <c r="X107" s="715">
        <v>0</v>
      </c>
      <c r="Y107" s="715">
        <v>0</v>
      </c>
      <c r="Z107" s="715">
        <v>0</v>
      </c>
      <c r="AA107" s="715">
        <v>0</v>
      </c>
      <c r="AB107" s="715">
        <v>0</v>
      </c>
      <c r="AC107" s="715">
        <v>0</v>
      </c>
      <c r="AD107" s="715">
        <v>0</v>
      </c>
      <c r="AE107" s="715">
        <v>0</v>
      </c>
      <c r="AF107" s="715">
        <v>0</v>
      </c>
      <c r="AG107" s="715">
        <v>0</v>
      </c>
      <c r="AH107" s="715">
        <v>0</v>
      </c>
      <c r="AI107" s="715">
        <v>0</v>
      </c>
      <c r="AJ107" s="715">
        <v>0</v>
      </c>
      <c r="AK107" s="715">
        <v>0</v>
      </c>
      <c r="AL107" s="715">
        <v>0</v>
      </c>
      <c r="AM107" s="715">
        <v>0</v>
      </c>
      <c r="AN107" s="715">
        <v>0</v>
      </c>
      <c r="AO107" s="715">
        <v>0</v>
      </c>
      <c r="AP107" s="715">
        <v>0</v>
      </c>
      <c r="AQ107" s="715">
        <v>0</v>
      </c>
      <c r="AR107" s="715">
        <v>0</v>
      </c>
      <c r="AS107" s="715">
        <v>0</v>
      </c>
      <c r="AT107" s="715">
        <v>0</v>
      </c>
      <c r="AU107" s="715">
        <v>0</v>
      </c>
      <c r="AV107" s="715">
        <v>0</v>
      </c>
      <c r="AW107" s="715">
        <v>0</v>
      </c>
      <c r="AX107" s="715">
        <v>0</v>
      </c>
      <c r="AY107" s="715">
        <v>0</v>
      </c>
      <c r="AZ107" s="715">
        <v>0</v>
      </c>
      <c r="BA107" s="715">
        <v>0</v>
      </c>
      <c r="BB107" s="715">
        <v>0</v>
      </c>
      <c r="BC107" s="715">
        <v>0</v>
      </c>
      <c r="BD107" s="715">
        <v>0</v>
      </c>
      <c r="BE107" s="715">
        <v>0</v>
      </c>
      <c r="BF107" s="715">
        <v>0</v>
      </c>
      <c r="BG107" s="715">
        <v>0</v>
      </c>
      <c r="BH107" s="715">
        <v>0</v>
      </c>
      <c r="BI107" s="715">
        <v>0</v>
      </c>
      <c r="BJ107" s="715">
        <v>0</v>
      </c>
      <c r="BK107" s="715">
        <v>0</v>
      </c>
      <c r="BL107" s="715">
        <v>0</v>
      </c>
      <c r="BM107" s="715">
        <v>0</v>
      </c>
      <c r="BN107" s="715">
        <v>0</v>
      </c>
      <c r="BO107" s="715">
        <v>0</v>
      </c>
      <c r="BP107" s="715">
        <v>0</v>
      </c>
      <c r="BQ107" s="715">
        <v>0</v>
      </c>
      <c r="BR107" s="715">
        <v>0</v>
      </c>
      <c r="BS107" s="715">
        <v>0</v>
      </c>
      <c r="BT107" s="715">
        <v>0</v>
      </c>
      <c r="BU107" s="715">
        <v>0</v>
      </c>
      <c r="BV107" s="715">
        <v>0</v>
      </c>
      <c r="BW107" s="715">
        <v>0</v>
      </c>
      <c r="BX107" s="715">
        <v>0</v>
      </c>
      <c r="BY107" s="715">
        <v>0</v>
      </c>
      <c r="BZ107" s="715">
        <v>0</v>
      </c>
      <c r="CA107" s="715">
        <v>0</v>
      </c>
      <c r="CB107" s="715">
        <v>0</v>
      </c>
      <c r="CC107" s="716">
        <f t="shared" si="31"/>
        <v>0</v>
      </c>
      <c r="CD107" s="716">
        <f t="shared" si="31"/>
        <v>0</v>
      </c>
      <c r="CF107" s="71"/>
      <c r="CG107" s="78">
        <v>98</v>
      </c>
    </row>
    <row r="108" spans="1:86">
      <c r="A108" s="717"/>
      <c r="B108" s="13" t="s">
        <v>5</v>
      </c>
      <c r="C108" s="715">
        <v>0</v>
      </c>
      <c r="D108" s="715">
        <v>0</v>
      </c>
      <c r="E108" s="715">
        <v>0</v>
      </c>
      <c r="F108" s="715">
        <v>0</v>
      </c>
      <c r="G108" s="715">
        <v>0</v>
      </c>
      <c r="H108" s="715">
        <v>0</v>
      </c>
      <c r="I108" s="715">
        <v>0</v>
      </c>
      <c r="J108" s="715">
        <v>0</v>
      </c>
      <c r="K108" s="715">
        <v>0</v>
      </c>
      <c r="L108" s="715">
        <v>0</v>
      </c>
      <c r="M108" s="715">
        <v>0</v>
      </c>
      <c r="N108" s="715">
        <v>0</v>
      </c>
      <c r="O108" s="715">
        <v>0</v>
      </c>
      <c r="P108" s="715">
        <v>0</v>
      </c>
      <c r="Q108" s="715">
        <v>0</v>
      </c>
      <c r="R108" s="715">
        <v>0</v>
      </c>
      <c r="S108" s="715">
        <v>0</v>
      </c>
      <c r="T108" s="715">
        <v>0</v>
      </c>
      <c r="U108" s="715">
        <v>0</v>
      </c>
      <c r="V108" s="715">
        <v>0</v>
      </c>
      <c r="W108" s="715">
        <v>0</v>
      </c>
      <c r="X108" s="715">
        <v>0</v>
      </c>
      <c r="Y108" s="715">
        <v>0</v>
      </c>
      <c r="Z108" s="715">
        <v>0</v>
      </c>
      <c r="AA108" s="715">
        <v>0</v>
      </c>
      <c r="AB108" s="715">
        <v>0</v>
      </c>
      <c r="AC108" s="715">
        <v>0</v>
      </c>
      <c r="AD108" s="715">
        <v>0</v>
      </c>
      <c r="AE108" s="715">
        <v>0</v>
      </c>
      <c r="AF108" s="715">
        <v>0</v>
      </c>
      <c r="AG108" s="715">
        <v>0</v>
      </c>
      <c r="AH108" s="715">
        <v>0</v>
      </c>
      <c r="AI108" s="715">
        <v>0</v>
      </c>
      <c r="AJ108" s="715">
        <v>0</v>
      </c>
      <c r="AK108" s="715">
        <v>0</v>
      </c>
      <c r="AL108" s="715">
        <v>0</v>
      </c>
      <c r="AM108" s="715">
        <v>0</v>
      </c>
      <c r="AN108" s="715">
        <v>0</v>
      </c>
      <c r="AO108" s="715">
        <v>0</v>
      </c>
      <c r="AP108" s="715">
        <v>0</v>
      </c>
      <c r="AQ108" s="715">
        <v>0</v>
      </c>
      <c r="AR108" s="715">
        <v>0</v>
      </c>
      <c r="AS108" s="715">
        <v>0</v>
      </c>
      <c r="AT108" s="715">
        <v>0</v>
      </c>
      <c r="AU108" s="715">
        <v>0</v>
      </c>
      <c r="AV108" s="715">
        <v>0</v>
      </c>
      <c r="AW108" s="715">
        <v>0</v>
      </c>
      <c r="AX108" s="715">
        <v>0</v>
      </c>
      <c r="AY108" s="715">
        <v>0</v>
      </c>
      <c r="AZ108" s="715">
        <v>0</v>
      </c>
      <c r="BA108" s="715">
        <v>0</v>
      </c>
      <c r="BB108" s="715">
        <v>0</v>
      </c>
      <c r="BC108" s="715">
        <v>0</v>
      </c>
      <c r="BD108" s="715">
        <v>0</v>
      </c>
      <c r="BE108" s="715">
        <v>0</v>
      </c>
      <c r="BF108" s="715">
        <v>0</v>
      </c>
      <c r="BG108" s="715">
        <v>0</v>
      </c>
      <c r="BH108" s="715">
        <v>0</v>
      </c>
      <c r="BI108" s="715">
        <v>0</v>
      </c>
      <c r="BJ108" s="715">
        <v>0</v>
      </c>
      <c r="BK108" s="715">
        <v>0</v>
      </c>
      <c r="BL108" s="715">
        <v>0</v>
      </c>
      <c r="BM108" s="715">
        <v>0</v>
      </c>
      <c r="BN108" s="715">
        <v>0</v>
      </c>
      <c r="BO108" s="715">
        <v>0</v>
      </c>
      <c r="BP108" s="715">
        <v>0</v>
      </c>
      <c r="BQ108" s="715">
        <v>0</v>
      </c>
      <c r="BR108" s="715">
        <v>0</v>
      </c>
      <c r="BS108" s="715">
        <v>0</v>
      </c>
      <c r="BT108" s="715">
        <v>0</v>
      </c>
      <c r="BU108" s="715">
        <v>0</v>
      </c>
      <c r="BV108" s="715">
        <v>0</v>
      </c>
      <c r="BW108" s="715">
        <v>0</v>
      </c>
      <c r="BX108" s="715">
        <v>0</v>
      </c>
      <c r="BY108" s="715">
        <v>0</v>
      </c>
      <c r="BZ108" s="715">
        <v>0</v>
      </c>
      <c r="CA108" s="715">
        <v>0</v>
      </c>
      <c r="CB108" s="715">
        <v>0</v>
      </c>
      <c r="CC108" s="716">
        <f t="shared" si="31"/>
        <v>0</v>
      </c>
      <c r="CD108" s="716">
        <f t="shared" si="31"/>
        <v>0</v>
      </c>
      <c r="CF108" s="71"/>
      <c r="CG108" s="78">
        <v>99</v>
      </c>
    </row>
    <row r="109" spans="1:86">
      <c r="A109" s="717"/>
      <c r="B109" s="13" t="s">
        <v>9</v>
      </c>
      <c r="C109" s="715">
        <v>0</v>
      </c>
      <c r="D109" s="715">
        <v>0</v>
      </c>
      <c r="E109" s="715">
        <v>0</v>
      </c>
      <c r="F109" s="715">
        <v>0</v>
      </c>
      <c r="G109" s="715">
        <v>0</v>
      </c>
      <c r="H109" s="715">
        <v>0</v>
      </c>
      <c r="I109" s="715">
        <v>0</v>
      </c>
      <c r="J109" s="715">
        <v>0</v>
      </c>
      <c r="K109" s="715">
        <v>0</v>
      </c>
      <c r="L109" s="715">
        <v>0</v>
      </c>
      <c r="M109" s="715">
        <v>0</v>
      </c>
      <c r="N109" s="715">
        <v>0</v>
      </c>
      <c r="O109" s="715">
        <v>0</v>
      </c>
      <c r="P109" s="715">
        <v>0</v>
      </c>
      <c r="Q109" s="715">
        <v>0</v>
      </c>
      <c r="R109" s="715">
        <v>0</v>
      </c>
      <c r="S109" s="715">
        <v>0</v>
      </c>
      <c r="T109" s="715">
        <v>0</v>
      </c>
      <c r="U109" s="715">
        <v>0</v>
      </c>
      <c r="V109" s="715">
        <v>0</v>
      </c>
      <c r="W109" s="715">
        <v>0</v>
      </c>
      <c r="X109" s="715">
        <v>0</v>
      </c>
      <c r="Y109" s="715">
        <v>0</v>
      </c>
      <c r="Z109" s="715">
        <v>0</v>
      </c>
      <c r="AA109" s="715">
        <v>0</v>
      </c>
      <c r="AB109" s="715">
        <v>0</v>
      </c>
      <c r="AC109" s="715">
        <v>0</v>
      </c>
      <c r="AD109" s="715">
        <v>0</v>
      </c>
      <c r="AE109" s="715">
        <v>0</v>
      </c>
      <c r="AF109" s="715">
        <v>0</v>
      </c>
      <c r="AG109" s="715">
        <v>0</v>
      </c>
      <c r="AH109" s="715">
        <v>0</v>
      </c>
      <c r="AI109" s="715">
        <v>0</v>
      </c>
      <c r="AJ109" s="715">
        <v>0</v>
      </c>
      <c r="AK109" s="715">
        <v>0</v>
      </c>
      <c r="AL109" s="715">
        <v>0</v>
      </c>
      <c r="AM109" s="715">
        <v>0</v>
      </c>
      <c r="AN109" s="715">
        <v>0</v>
      </c>
      <c r="AO109" s="715">
        <v>0</v>
      </c>
      <c r="AP109" s="715">
        <v>0</v>
      </c>
      <c r="AQ109" s="715">
        <v>0</v>
      </c>
      <c r="AR109" s="715">
        <v>0</v>
      </c>
      <c r="AS109" s="715">
        <v>0</v>
      </c>
      <c r="AT109" s="715">
        <v>0</v>
      </c>
      <c r="AU109" s="715">
        <v>0</v>
      </c>
      <c r="AV109" s="715">
        <v>0</v>
      </c>
      <c r="AW109" s="715">
        <v>0</v>
      </c>
      <c r="AX109" s="715">
        <v>0</v>
      </c>
      <c r="AY109" s="715">
        <v>0</v>
      </c>
      <c r="AZ109" s="715">
        <v>0</v>
      </c>
      <c r="BA109" s="715">
        <v>0</v>
      </c>
      <c r="BB109" s="715">
        <v>0</v>
      </c>
      <c r="BC109" s="715">
        <v>0</v>
      </c>
      <c r="BD109" s="715">
        <v>0</v>
      </c>
      <c r="BE109" s="715">
        <v>0</v>
      </c>
      <c r="BF109" s="715">
        <v>0</v>
      </c>
      <c r="BG109" s="715">
        <v>0</v>
      </c>
      <c r="BH109" s="715">
        <v>0</v>
      </c>
      <c r="BI109" s="715">
        <v>0</v>
      </c>
      <c r="BJ109" s="715">
        <v>0</v>
      </c>
      <c r="BK109" s="715">
        <v>0</v>
      </c>
      <c r="BL109" s="715">
        <v>0</v>
      </c>
      <c r="BM109" s="715">
        <v>0</v>
      </c>
      <c r="BN109" s="715">
        <v>0</v>
      </c>
      <c r="BO109" s="715">
        <v>0</v>
      </c>
      <c r="BP109" s="715">
        <v>0</v>
      </c>
      <c r="BQ109" s="715">
        <v>0</v>
      </c>
      <c r="BR109" s="715">
        <v>0</v>
      </c>
      <c r="BS109" s="715">
        <v>0</v>
      </c>
      <c r="BT109" s="715">
        <v>0</v>
      </c>
      <c r="BU109" s="715">
        <v>0</v>
      </c>
      <c r="BV109" s="715">
        <v>0</v>
      </c>
      <c r="BW109" s="715">
        <v>0</v>
      </c>
      <c r="BX109" s="715">
        <v>0</v>
      </c>
      <c r="BY109" s="715">
        <v>0</v>
      </c>
      <c r="BZ109" s="715">
        <v>0</v>
      </c>
      <c r="CA109" s="715">
        <v>0</v>
      </c>
      <c r="CB109" s="715">
        <v>0</v>
      </c>
      <c r="CC109" s="716">
        <f t="shared" si="31"/>
        <v>0</v>
      </c>
      <c r="CD109" s="716">
        <f t="shared" si="31"/>
        <v>0</v>
      </c>
      <c r="CF109" s="71"/>
      <c r="CG109" s="78">
        <v>100</v>
      </c>
    </row>
    <row r="110" spans="1:86">
      <c r="A110" s="717"/>
      <c r="B110" s="718" t="s">
        <v>1188</v>
      </c>
      <c r="C110" s="715">
        <v>0</v>
      </c>
      <c r="D110" s="715">
        <v>0</v>
      </c>
      <c r="E110" s="715">
        <v>0</v>
      </c>
      <c r="F110" s="715">
        <v>0</v>
      </c>
      <c r="G110" s="715">
        <v>0</v>
      </c>
      <c r="H110" s="715">
        <v>0</v>
      </c>
      <c r="I110" s="715">
        <v>0</v>
      </c>
      <c r="J110" s="715">
        <v>0</v>
      </c>
      <c r="K110" s="715">
        <v>0</v>
      </c>
      <c r="L110" s="715">
        <v>0</v>
      </c>
      <c r="M110" s="715">
        <v>0</v>
      </c>
      <c r="N110" s="715">
        <v>0</v>
      </c>
      <c r="O110" s="715">
        <v>0</v>
      </c>
      <c r="P110" s="715">
        <v>0</v>
      </c>
      <c r="Q110" s="715">
        <v>0</v>
      </c>
      <c r="R110" s="715">
        <v>0</v>
      </c>
      <c r="S110" s="715">
        <v>0</v>
      </c>
      <c r="T110" s="715">
        <v>0</v>
      </c>
      <c r="U110" s="715">
        <v>0</v>
      </c>
      <c r="V110" s="715">
        <v>0</v>
      </c>
      <c r="W110" s="715">
        <v>0</v>
      </c>
      <c r="X110" s="715">
        <v>0</v>
      </c>
      <c r="Y110" s="715">
        <v>0</v>
      </c>
      <c r="Z110" s="715">
        <v>0</v>
      </c>
      <c r="AA110" s="715">
        <v>0</v>
      </c>
      <c r="AB110" s="715">
        <v>0</v>
      </c>
      <c r="AC110" s="715">
        <v>0</v>
      </c>
      <c r="AD110" s="715">
        <v>0</v>
      </c>
      <c r="AE110" s="715">
        <v>0</v>
      </c>
      <c r="AF110" s="715">
        <v>0</v>
      </c>
      <c r="AG110" s="715">
        <v>0</v>
      </c>
      <c r="AH110" s="715">
        <v>0</v>
      </c>
      <c r="AI110" s="715">
        <v>0</v>
      </c>
      <c r="AJ110" s="715">
        <v>0</v>
      </c>
      <c r="AK110" s="715">
        <v>0</v>
      </c>
      <c r="AL110" s="715">
        <v>0</v>
      </c>
      <c r="AM110" s="715">
        <v>0</v>
      </c>
      <c r="AN110" s="715">
        <v>0</v>
      </c>
      <c r="AO110" s="715">
        <v>0</v>
      </c>
      <c r="AP110" s="715">
        <v>0</v>
      </c>
      <c r="AQ110" s="715">
        <v>0</v>
      </c>
      <c r="AR110" s="715">
        <v>0</v>
      </c>
      <c r="AS110" s="715">
        <v>0</v>
      </c>
      <c r="AT110" s="715">
        <v>0</v>
      </c>
      <c r="AU110" s="715">
        <v>0</v>
      </c>
      <c r="AV110" s="715">
        <v>0</v>
      </c>
      <c r="AW110" s="715">
        <v>0</v>
      </c>
      <c r="AX110" s="715">
        <v>0</v>
      </c>
      <c r="AY110" s="715">
        <v>0</v>
      </c>
      <c r="AZ110" s="715">
        <v>0</v>
      </c>
      <c r="BA110" s="715">
        <v>0</v>
      </c>
      <c r="BB110" s="715">
        <v>0</v>
      </c>
      <c r="BC110" s="715">
        <v>0</v>
      </c>
      <c r="BD110" s="715">
        <v>0</v>
      </c>
      <c r="BE110" s="715">
        <v>0</v>
      </c>
      <c r="BF110" s="715">
        <v>0</v>
      </c>
      <c r="BG110" s="715">
        <v>0</v>
      </c>
      <c r="BH110" s="715">
        <v>0</v>
      </c>
      <c r="BI110" s="715">
        <v>0</v>
      </c>
      <c r="BJ110" s="715">
        <v>0</v>
      </c>
      <c r="BK110" s="715">
        <v>0</v>
      </c>
      <c r="BL110" s="715">
        <v>0</v>
      </c>
      <c r="BM110" s="715">
        <v>0</v>
      </c>
      <c r="BN110" s="715">
        <v>0</v>
      </c>
      <c r="BO110" s="715">
        <v>0</v>
      </c>
      <c r="BP110" s="715">
        <v>0</v>
      </c>
      <c r="BQ110" s="715">
        <v>0</v>
      </c>
      <c r="BR110" s="715">
        <v>0</v>
      </c>
      <c r="BS110" s="715">
        <v>0</v>
      </c>
      <c r="BT110" s="715">
        <v>0</v>
      </c>
      <c r="BU110" s="715">
        <v>0</v>
      </c>
      <c r="BV110" s="715">
        <v>0</v>
      </c>
      <c r="BW110" s="715">
        <v>0</v>
      </c>
      <c r="BX110" s="715">
        <v>0</v>
      </c>
      <c r="BY110" s="715">
        <v>0</v>
      </c>
      <c r="BZ110" s="715">
        <v>0</v>
      </c>
      <c r="CA110" s="715">
        <v>0</v>
      </c>
      <c r="CB110" s="715">
        <v>0</v>
      </c>
      <c r="CC110" s="716">
        <f t="shared" si="31"/>
        <v>0</v>
      </c>
      <c r="CD110" s="716">
        <f t="shared" si="31"/>
        <v>0</v>
      </c>
      <c r="CF110" s="71"/>
      <c r="CG110" s="78">
        <v>101</v>
      </c>
    </row>
    <row r="111" spans="1:86">
      <c r="A111" s="719" t="s">
        <v>56</v>
      </c>
      <c r="B111" s="712" t="s">
        <v>67</v>
      </c>
      <c r="C111" s="713">
        <f>SUM(C112:C121)</f>
        <v>0</v>
      </c>
      <c r="D111" s="713">
        <f t="shared" ref="D111:BO111" si="32">SUM(D112:D121)</f>
        <v>0</v>
      </c>
      <c r="E111" s="713">
        <f t="shared" si="32"/>
        <v>0</v>
      </c>
      <c r="F111" s="713">
        <f t="shared" si="32"/>
        <v>0</v>
      </c>
      <c r="G111" s="713">
        <f t="shared" si="32"/>
        <v>0</v>
      </c>
      <c r="H111" s="713">
        <f t="shared" si="32"/>
        <v>0</v>
      </c>
      <c r="I111" s="713">
        <f t="shared" si="32"/>
        <v>0</v>
      </c>
      <c r="J111" s="713">
        <f t="shared" si="32"/>
        <v>0</v>
      </c>
      <c r="K111" s="713">
        <f t="shared" si="32"/>
        <v>0</v>
      </c>
      <c r="L111" s="713">
        <f t="shared" si="32"/>
        <v>0</v>
      </c>
      <c r="M111" s="713">
        <f t="shared" si="32"/>
        <v>0</v>
      </c>
      <c r="N111" s="713">
        <f t="shared" si="32"/>
        <v>0</v>
      </c>
      <c r="O111" s="713">
        <f t="shared" si="32"/>
        <v>0</v>
      </c>
      <c r="P111" s="713">
        <f t="shared" si="32"/>
        <v>0</v>
      </c>
      <c r="Q111" s="713">
        <f t="shared" si="32"/>
        <v>0</v>
      </c>
      <c r="R111" s="713">
        <f t="shared" si="32"/>
        <v>0</v>
      </c>
      <c r="S111" s="713">
        <f t="shared" si="32"/>
        <v>0</v>
      </c>
      <c r="T111" s="713">
        <f t="shared" si="32"/>
        <v>0</v>
      </c>
      <c r="U111" s="713">
        <f t="shared" si="32"/>
        <v>0</v>
      </c>
      <c r="V111" s="713">
        <f t="shared" si="32"/>
        <v>0</v>
      </c>
      <c r="W111" s="713">
        <f t="shared" si="32"/>
        <v>0</v>
      </c>
      <c r="X111" s="713">
        <f t="shared" si="32"/>
        <v>0</v>
      </c>
      <c r="Y111" s="713">
        <f t="shared" si="32"/>
        <v>0</v>
      </c>
      <c r="Z111" s="713">
        <f t="shared" si="32"/>
        <v>0</v>
      </c>
      <c r="AA111" s="713">
        <f t="shared" si="32"/>
        <v>0</v>
      </c>
      <c r="AB111" s="713">
        <f t="shared" si="32"/>
        <v>0</v>
      </c>
      <c r="AC111" s="713">
        <f t="shared" si="32"/>
        <v>0</v>
      </c>
      <c r="AD111" s="713">
        <f t="shared" si="32"/>
        <v>0</v>
      </c>
      <c r="AE111" s="713">
        <f t="shared" si="32"/>
        <v>0</v>
      </c>
      <c r="AF111" s="713">
        <f t="shared" si="32"/>
        <v>0</v>
      </c>
      <c r="AG111" s="713">
        <f t="shared" si="32"/>
        <v>0</v>
      </c>
      <c r="AH111" s="713">
        <f t="shared" si="32"/>
        <v>0</v>
      </c>
      <c r="AI111" s="713">
        <f t="shared" si="32"/>
        <v>0</v>
      </c>
      <c r="AJ111" s="713">
        <f t="shared" si="32"/>
        <v>0</v>
      </c>
      <c r="AK111" s="713">
        <f t="shared" si="32"/>
        <v>0</v>
      </c>
      <c r="AL111" s="713">
        <f t="shared" si="32"/>
        <v>0</v>
      </c>
      <c r="AM111" s="713">
        <f t="shared" si="32"/>
        <v>0</v>
      </c>
      <c r="AN111" s="713">
        <f t="shared" si="32"/>
        <v>0</v>
      </c>
      <c r="AO111" s="713">
        <f t="shared" si="32"/>
        <v>0</v>
      </c>
      <c r="AP111" s="713">
        <f t="shared" si="32"/>
        <v>0</v>
      </c>
      <c r="AQ111" s="713">
        <f t="shared" si="32"/>
        <v>0</v>
      </c>
      <c r="AR111" s="713">
        <f t="shared" si="32"/>
        <v>0</v>
      </c>
      <c r="AS111" s="713">
        <f t="shared" si="32"/>
        <v>0</v>
      </c>
      <c r="AT111" s="713">
        <f t="shared" si="32"/>
        <v>0</v>
      </c>
      <c r="AU111" s="713">
        <f t="shared" si="32"/>
        <v>0</v>
      </c>
      <c r="AV111" s="713">
        <f t="shared" si="32"/>
        <v>0</v>
      </c>
      <c r="AW111" s="713">
        <f t="shared" si="32"/>
        <v>0</v>
      </c>
      <c r="AX111" s="713">
        <f t="shared" si="32"/>
        <v>0</v>
      </c>
      <c r="AY111" s="713">
        <f t="shared" si="32"/>
        <v>0</v>
      </c>
      <c r="AZ111" s="713">
        <f t="shared" si="32"/>
        <v>0</v>
      </c>
      <c r="BA111" s="713">
        <f t="shared" si="32"/>
        <v>0</v>
      </c>
      <c r="BB111" s="713">
        <f t="shared" si="32"/>
        <v>0</v>
      </c>
      <c r="BC111" s="713">
        <f t="shared" si="32"/>
        <v>0</v>
      </c>
      <c r="BD111" s="713">
        <f t="shared" si="32"/>
        <v>0</v>
      </c>
      <c r="BE111" s="713">
        <f t="shared" si="32"/>
        <v>0</v>
      </c>
      <c r="BF111" s="713">
        <f t="shared" si="32"/>
        <v>0</v>
      </c>
      <c r="BG111" s="713">
        <f t="shared" si="32"/>
        <v>0</v>
      </c>
      <c r="BH111" s="713">
        <f t="shared" si="32"/>
        <v>0</v>
      </c>
      <c r="BI111" s="713">
        <f t="shared" si="32"/>
        <v>0</v>
      </c>
      <c r="BJ111" s="713">
        <f t="shared" si="32"/>
        <v>0</v>
      </c>
      <c r="BK111" s="713">
        <f t="shared" si="32"/>
        <v>0</v>
      </c>
      <c r="BL111" s="713">
        <f t="shared" si="32"/>
        <v>0</v>
      </c>
      <c r="BM111" s="713">
        <f t="shared" si="32"/>
        <v>0</v>
      </c>
      <c r="BN111" s="713">
        <f t="shared" si="32"/>
        <v>0</v>
      </c>
      <c r="BO111" s="713">
        <f t="shared" si="32"/>
        <v>0</v>
      </c>
      <c r="BP111" s="713">
        <f t="shared" ref="BP111:CA111" si="33">SUM(BP112:BP121)</f>
        <v>0</v>
      </c>
      <c r="BQ111" s="713">
        <f t="shared" si="33"/>
        <v>0</v>
      </c>
      <c r="BR111" s="713">
        <f t="shared" si="33"/>
        <v>0</v>
      </c>
      <c r="BS111" s="713">
        <f t="shared" si="33"/>
        <v>0</v>
      </c>
      <c r="BT111" s="713">
        <f t="shared" si="33"/>
        <v>0</v>
      </c>
      <c r="BU111" s="713">
        <f t="shared" si="33"/>
        <v>0</v>
      </c>
      <c r="BV111" s="713">
        <f t="shared" si="33"/>
        <v>0</v>
      </c>
      <c r="BW111" s="713">
        <f t="shared" si="33"/>
        <v>0</v>
      </c>
      <c r="BX111" s="713">
        <f t="shared" si="33"/>
        <v>0</v>
      </c>
      <c r="BY111" s="713">
        <f t="shared" si="33"/>
        <v>0</v>
      </c>
      <c r="BZ111" s="713">
        <f t="shared" si="33"/>
        <v>0</v>
      </c>
      <c r="CA111" s="713">
        <f t="shared" si="33"/>
        <v>0</v>
      </c>
      <c r="CB111" s="713">
        <f>SUM(CB112:CB121)</f>
        <v>0</v>
      </c>
      <c r="CC111" s="713">
        <f t="shared" ref="CC111:CD111" si="34">SUM(CC112:CC121)</f>
        <v>0</v>
      </c>
      <c r="CD111" s="713">
        <f t="shared" si="34"/>
        <v>0</v>
      </c>
      <c r="CF111" s="71"/>
      <c r="CG111" s="78">
        <v>102</v>
      </c>
    </row>
    <row r="112" spans="1:86">
      <c r="A112" s="717"/>
      <c r="B112" s="496" t="s">
        <v>1</v>
      </c>
      <c r="C112" s="715">
        <v>0</v>
      </c>
      <c r="D112" s="715">
        <v>0</v>
      </c>
      <c r="E112" s="715">
        <v>0</v>
      </c>
      <c r="F112" s="715">
        <v>0</v>
      </c>
      <c r="G112" s="715">
        <v>0</v>
      </c>
      <c r="H112" s="715">
        <v>0</v>
      </c>
      <c r="I112" s="715">
        <v>0</v>
      </c>
      <c r="J112" s="715">
        <v>0</v>
      </c>
      <c r="K112" s="715">
        <v>0</v>
      </c>
      <c r="L112" s="715">
        <v>0</v>
      </c>
      <c r="M112" s="715">
        <v>0</v>
      </c>
      <c r="N112" s="715">
        <v>0</v>
      </c>
      <c r="O112" s="715">
        <v>0</v>
      </c>
      <c r="P112" s="715">
        <v>0</v>
      </c>
      <c r="Q112" s="715">
        <v>0</v>
      </c>
      <c r="R112" s="715">
        <v>0</v>
      </c>
      <c r="S112" s="715">
        <v>0</v>
      </c>
      <c r="T112" s="715">
        <v>0</v>
      </c>
      <c r="U112" s="715">
        <v>0</v>
      </c>
      <c r="V112" s="715">
        <v>0</v>
      </c>
      <c r="W112" s="715">
        <v>0</v>
      </c>
      <c r="X112" s="715">
        <v>0</v>
      </c>
      <c r="Y112" s="715">
        <v>0</v>
      </c>
      <c r="Z112" s="715">
        <v>0</v>
      </c>
      <c r="AA112" s="715">
        <v>0</v>
      </c>
      <c r="AB112" s="715">
        <v>0</v>
      </c>
      <c r="AC112" s="715">
        <v>0</v>
      </c>
      <c r="AD112" s="715">
        <v>0</v>
      </c>
      <c r="AE112" s="715">
        <v>0</v>
      </c>
      <c r="AF112" s="715">
        <v>0</v>
      </c>
      <c r="AG112" s="715">
        <v>0</v>
      </c>
      <c r="AH112" s="715">
        <v>0</v>
      </c>
      <c r="AI112" s="715">
        <v>0</v>
      </c>
      <c r="AJ112" s="715">
        <v>0</v>
      </c>
      <c r="AK112" s="715">
        <v>0</v>
      </c>
      <c r="AL112" s="715">
        <v>0</v>
      </c>
      <c r="AM112" s="715">
        <v>0</v>
      </c>
      <c r="AN112" s="715">
        <v>0</v>
      </c>
      <c r="AO112" s="715">
        <v>0</v>
      </c>
      <c r="AP112" s="715">
        <v>0</v>
      </c>
      <c r="AQ112" s="715">
        <v>0</v>
      </c>
      <c r="AR112" s="715">
        <v>0</v>
      </c>
      <c r="AS112" s="715">
        <v>0</v>
      </c>
      <c r="AT112" s="715">
        <v>0</v>
      </c>
      <c r="AU112" s="715">
        <v>0</v>
      </c>
      <c r="AV112" s="715">
        <v>0</v>
      </c>
      <c r="AW112" s="715">
        <v>0</v>
      </c>
      <c r="AX112" s="715">
        <v>0</v>
      </c>
      <c r="AY112" s="715">
        <v>0</v>
      </c>
      <c r="AZ112" s="715">
        <v>0</v>
      </c>
      <c r="BA112" s="715">
        <v>0</v>
      </c>
      <c r="BB112" s="715">
        <v>0</v>
      </c>
      <c r="BC112" s="715">
        <v>0</v>
      </c>
      <c r="BD112" s="715">
        <v>0</v>
      </c>
      <c r="BE112" s="715">
        <v>0</v>
      </c>
      <c r="BF112" s="715">
        <v>0</v>
      </c>
      <c r="BG112" s="715">
        <v>0</v>
      </c>
      <c r="BH112" s="715">
        <v>0</v>
      </c>
      <c r="BI112" s="715">
        <v>0</v>
      </c>
      <c r="BJ112" s="715">
        <v>0</v>
      </c>
      <c r="BK112" s="715">
        <v>0</v>
      </c>
      <c r="BL112" s="715">
        <v>0</v>
      </c>
      <c r="BM112" s="715">
        <v>0</v>
      </c>
      <c r="BN112" s="715">
        <v>0</v>
      </c>
      <c r="BO112" s="715">
        <v>0</v>
      </c>
      <c r="BP112" s="715">
        <v>0</v>
      </c>
      <c r="BQ112" s="715">
        <v>0</v>
      </c>
      <c r="BR112" s="715">
        <v>0</v>
      </c>
      <c r="BS112" s="715">
        <v>0</v>
      </c>
      <c r="BT112" s="715">
        <v>0</v>
      </c>
      <c r="BU112" s="715">
        <v>0</v>
      </c>
      <c r="BV112" s="715">
        <v>0</v>
      </c>
      <c r="BW112" s="715">
        <v>0</v>
      </c>
      <c r="BX112" s="715">
        <v>0</v>
      </c>
      <c r="BY112" s="715">
        <v>0</v>
      </c>
      <c r="BZ112" s="715">
        <v>0</v>
      </c>
      <c r="CA112" s="715">
        <v>0</v>
      </c>
      <c r="CB112" s="715">
        <v>0</v>
      </c>
      <c r="CC112" s="716">
        <f t="shared" si="31"/>
        <v>0</v>
      </c>
      <c r="CD112" s="716">
        <f t="shared" si="31"/>
        <v>0</v>
      </c>
      <c r="CF112" s="71"/>
      <c r="CG112" s="78">
        <v>103</v>
      </c>
    </row>
    <row r="113" spans="1:85">
      <c r="A113" s="717"/>
      <c r="B113" s="25" t="s">
        <v>126</v>
      </c>
      <c r="C113" s="715">
        <v>0</v>
      </c>
      <c r="D113" s="715">
        <v>0</v>
      </c>
      <c r="E113" s="715">
        <v>0</v>
      </c>
      <c r="F113" s="715">
        <v>0</v>
      </c>
      <c r="G113" s="715">
        <v>0</v>
      </c>
      <c r="H113" s="715">
        <v>0</v>
      </c>
      <c r="I113" s="715">
        <v>0</v>
      </c>
      <c r="J113" s="715">
        <v>0</v>
      </c>
      <c r="K113" s="715">
        <v>0</v>
      </c>
      <c r="L113" s="715">
        <v>0</v>
      </c>
      <c r="M113" s="715">
        <v>0</v>
      </c>
      <c r="N113" s="715">
        <v>0</v>
      </c>
      <c r="O113" s="715">
        <v>0</v>
      </c>
      <c r="P113" s="715">
        <v>0</v>
      </c>
      <c r="Q113" s="715">
        <v>0</v>
      </c>
      <c r="R113" s="715">
        <v>0</v>
      </c>
      <c r="S113" s="715">
        <v>0</v>
      </c>
      <c r="T113" s="715">
        <v>0</v>
      </c>
      <c r="U113" s="715">
        <v>0</v>
      </c>
      <c r="V113" s="715">
        <v>0</v>
      </c>
      <c r="W113" s="715">
        <v>0</v>
      </c>
      <c r="X113" s="715">
        <v>0</v>
      </c>
      <c r="Y113" s="715">
        <v>0</v>
      </c>
      <c r="Z113" s="715">
        <v>0</v>
      </c>
      <c r="AA113" s="715">
        <v>0</v>
      </c>
      <c r="AB113" s="715">
        <v>0</v>
      </c>
      <c r="AC113" s="715">
        <v>0</v>
      </c>
      <c r="AD113" s="715">
        <v>0</v>
      </c>
      <c r="AE113" s="715">
        <v>0</v>
      </c>
      <c r="AF113" s="715">
        <v>0</v>
      </c>
      <c r="AG113" s="715">
        <v>0</v>
      </c>
      <c r="AH113" s="715">
        <v>0</v>
      </c>
      <c r="AI113" s="715">
        <v>0</v>
      </c>
      <c r="AJ113" s="715">
        <v>0</v>
      </c>
      <c r="AK113" s="715">
        <v>0</v>
      </c>
      <c r="AL113" s="715">
        <v>0</v>
      </c>
      <c r="AM113" s="715">
        <v>0</v>
      </c>
      <c r="AN113" s="715">
        <v>0</v>
      </c>
      <c r="AO113" s="715">
        <v>0</v>
      </c>
      <c r="AP113" s="715">
        <v>0</v>
      </c>
      <c r="AQ113" s="715">
        <v>0</v>
      </c>
      <c r="AR113" s="715">
        <v>0</v>
      </c>
      <c r="AS113" s="715">
        <v>0</v>
      </c>
      <c r="AT113" s="715">
        <v>0</v>
      </c>
      <c r="AU113" s="715">
        <v>0</v>
      </c>
      <c r="AV113" s="715">
        <v>0</v>
      </c>
      <c r="AW113" s="715">
        <v>0</v>
      </c>
      <c r="AX113" s="715">
        <v>0</v>
      </c>
      <c r="AY113" s="715">
        <v>0</v>
      </c>
      <c r="AZ113" s="715">
        <v>0</v>
      </c>
      <c r="BA113" s="715">
        <v>0</v>
      </c>
      <c r="BB113" s="715">
        <v>0</v>
      </c>
      <c r="BC113" s="715">
        <v>0</v>
      </c>
      <c r="BD113" s="715">
        <v>0</v>
      </c>
      <c r="BE113" s="715">
        <v>0</v>
      </c>
      <c r="BF113" s="715">
        <v>0</v>
      </c>
      <c r="BG113" s="715">
        <v>0</v>
      </c>
      <c r="BH113" s="715">
        <v>0</v>
      </c>
      <c r="BI113" s="715">
        <v>0</v>
      </c>
      <c r="BJ113" s="715">
        <v>0</v>
      </c>
      <c r="BK113" s="715">
        <v>0</v>
      </c>
      <c r="BL113" s="715">
        <v>0</v>
      </c>
      <c r="BM113" s="715">
        <v>0</v>
      </c>
      <c r="BN113" s="715">
        <v>0</v>
      </c>
      <c r="BO113" s="715">
        <v>0</v>
      </c>
      <c r="BP113" s="715">
        <v>0</v>
      </c>
      <c r="BQ113" s="715">
        <v>0</v>
      </c>
      <c r="BR113" s="715">
        <v>0</v>
      </c>
      <c r="BS113" s="715">
        <v>0</v>
      </c>
      <c r="BT113" s="715">
        <v>0</v>
      </c>
      <c r="BU113" s="715">
        <v>0</v>
      </c>
      <c r="BV113" s="715">
        <v>0</v>
      </c>
      <c r="BW113" s="715">
        <v>0</v>
      </c>
      <c r="BX113" s="715">
        <v>0</v>
      </c>
      <c r="BY113" s="715">
        <v>0</v>
      </c>
      <c r="BZ113" s="715">
        <v>0</v>
      </c>
      <c r="CA113" s="715">
        <v>0</v>
      </c>
      <c r="CB113" s="715">
        <v>0</v>
      </c>
      <c r="CC113" s="716">
        <f t="shared" si="31"/>
        <v>0</v>
      </c>
      <c r="CD113" s="716">
        <f t="shared" si="31"/>
        <v>0</v>
      </c>
      <c r="CF113" s="71"/>
      <c r="CG113" s="78">
        <v>104</v>
      </c>
    </row>
    <row r="114" spans="1:85">
      <c r="A114" s="717"/>
      <c r="B114" s="25" t="s">
        <v>66</v>
      </c>
      <c r="C114" s="715">
        <v>0</v>
      </c>
      <c r="D114" s="715">
        <v>0</v>
      </c>
      <c r="E114" s="715">
        <v>0</v>
      </c>
      <c r="F114" s="715">
        <v>0</v>
      </c>
      <c r="G114" s="715">
        <v>0</v>
      </c>
      <c r="H114" s="715">
        <v>0</v>
      </c>
      <c r="I114" s="715">
        <v>0</v>
      </c>
      <c r="J114" s="715">
        <v>0</v>
      </c>
      <c r="K114" s="715">
        <v>0</v>
      </c>
      <c r="L114" s="715">
        <v>0</v>
      </c>
      <c r="M114" s="715">
        <v>0</v>
      </c>
      <c r="N114" s="715">
        <v>0</v>
      </c>
      <c r="O114" s="715">
        <v>0</v>
      </c>
      <c r="P114" s="715">
        <v>0</v>
      </c>
      <c r="Q114" s="715">
        <v>0</v>
      </c>
      <c r="R114" s="715">
        <v>0</v>
      </c>
      <c r="S114" s="715">
        <v>0</v>
      </c>
      <c r="T114" s="715">
        <v>0</v>
      </c>
      <c r="U114" s="715">
        <v>0</v>
      </c>
      <c r="V114" s="715">
        <v>0</v>
      </c>
      <c r="W114" s="715">
        <v>0</v>
      </c>
      <c r="X114" s="715">
        <v>0</v>
      </c>
      <c r="Y114" s="715">
        <v>0</v>
      </c>
      <c r="Z114" s="715">
        <v>0</v>
      </c>
      <c r="AA114" s="715">
        <v>0</v>
      </c>
      <c r="AB114" s="715">
        <v>0</v>
      </c>
      <c r="AC114" s="715">
        <v>0</v>
      </c>
      <c r="AD114" s="715">
        <v>0</v>
      </c>
      <c r="AE114" s="715">
        <v>0</v>
      </c>
      <c r="AF114" s="715">
        <v>0</v>
      </c>
      <c r="AG114" s="715">
        <v>0</v>
      </c>
      <c r="AH114" s="715">
        <v>0</v>
      </c>
      <c r="AI114" s="715">
        <v>0</v>
      </c>
      <c r="AJ114" s="715">
        <v>0</v>
      </c>
      <c r="AK114" s="715">
        <v>0</v>
      </c>
      <c r="AL114" s="715">
        <v>0</v>
      </c>
      <c r="AM114" s="715">
        <v>0</v>
      </c>
      <c r="AN114" s="715">
        <v>0</v>
      </c>
      <c r="AO114" s="715">
        <v>0</v>
      </c>
      <c r="AP114" s="715">
        <v>0</v>
      </c>
      <c r="AQ114" s="715">
        <v>0</v>
      </c>
      <c r="AR114" s="715">
        <v>0</v>
      </c>
      <c r="AS114" s="715">
        <v>0</v>
      </c>
      <c r="AT114" s="715">
        <v>0</v>
      </c>
      <c r="AU114" s="715">
        <v>0</v>
      </c>
      <c r="AV114" s="715">
        <v>0</v>
      </c>
      <c r="AW114" s="715">
        <v>0</v>
      </c>
      <c r="AX114" s="715">
        <v>0</v>
      </c>
      <c r="AY114" s="715">
        <v>0</v>
      </c>
      <c r="AZ114" s="715">
        <v>0</v>
      </c>
      <c r="BA114" s="715">
        <v>0</v>
      </c>
      <c r="BB114" s="715">
        <v>0</v>
      </c>
      <c r="BC114" s="715">
        <v>0</v>
      </c>
      <c r="BD114" s="715">
        <v>0</v>
      </c>
      <c r="BE114" s="715">
        <v>0</v>
      </c>
      <c r="BF114" s="715">
        <v>0</v>
      </c>
      <c r="BG114" s="715">
        <v>0</v>
      </c>
      <c r="BH114" s="715">
        <v>0</v>
      </c>
      <c r="BI114" s="715">
        <v>0</v>
      </c>
      <c r="BJ114" s="715">
        <v>0</v>
      </c>
      <c r="BK114" s="715">
        <v>0</v>
      </c>
      <c r="BL114" s="715">
        <v>0</v>
      </c>
      <c r="BM114" s="715">
        <v>0</v>
      </c>
      <c r="BN114" s="715">
        <v>0</v>
      </c>
      <c r="BO114" s="715">
        <v>0</v>
      </c>
      <c r="BP114" s="715">
        <v>0</v>
      </c>
      <c r="BQ114" s="715">
        <v>0</v>
      </c>
      <c r="BR114" s="715">
        <v>0</v>
      </c>
      <c r="BS114" s="715">
        <v>0</v>
      </c>
      <c r="BT114" s="715">
        <v>0</v>
      </c>
      <c r="BU114" s="715">
        <v>0</v>
      </c>
      <c r="BV114" s="715">
        <v>0</v>
      </c>
      <c r="BW114" s="715">
        <v>0</v>
      </c>
      <c r="BX114" s="715">
        <v>0</v>
      </c>
      <c r="BY114" s="715">
        <v>0</v>
      </c>
      <c r="BZ114" s="715">
        <v>0</v>
      </c>
      <c r="CA114" s="715">
        <v>0</v>
      </c>
      <c r="CB114" s="715">
        <v>0</v>
      </c>
      <c r="CC114" s="716">
        <f t="shared" si="31"/>
        <v>0</v>
      </c>
      <c r="CD114" s="716">
        <f t="shared" si="31"/>
        <v>0</v>
      </c>
      <c r="CF114" s="71"/>
      <c r="CG114" s="78">
        <v>105</v>
      </c>
    </row>
    <row r="115" spans="1:85">
      <c r="A115" s="717"/>
      <c r="B115" s="25" t="s">
        <v>3</v>
      </c>
      <c r="C115" s="715">
        <v>0</v>
      </c>
      <c r="D115" s="715">
        <v>0</v>
      </c>
      <c r="E115" s="715">
        <v>0</v>
      </c>
      <c r="F115" s="715">
        <v>0</v>
      </c>
      <c r="G115" s="715">
        <v>0</v>
      </c>
      <c r="H115" s="715">
        <v>0</v>
      </c>
      <c r="I115" s="715">
        <v>0</v>
      </c>
      <c r="J115" s="715">
        <v>0</v>
      </c>
      <c r="K115" s="715">
        <v>0</v>
      </c>
      <c r="L115" s="715">
        <v>0</v>
      </c>
      <c r="M115" s="715">
        <v>0</v>
      </c>
      <c r="N115" s="715">
        <v>0</v>
      </c>
      <c r="O115" s="715">
        <v>0</v>
      </c>
      <c r="P115" s="715">
        <v>0</v>
      </c>
      <c r="Q115" s="715">
        <v>0</v>
      </c>
      <c r="R115" s="715">
        <v>0</v>
      </c>
      <c r="S115" s="715">
        <v>0</v>
      </c>
      <c r="T115" s="715">
        <v>0</v>
      </c>
      <c r="U115" s="715">
        <v>0</v>
      </c>
      <c r="V115" s="715">
        <v>0</v>
      </c>
      <c r="W115" s="715">
        <v>0</v>
      </c>
      <c r="X115" s="715">
        <v>0</v>
      </c>
      <c r="Y115" s="715">
        <v>0</v>
      </c>
      <c r="Z115" s="715">
        <v>0</v>
      </c>
      <c r="AA115" s="715">
        <v>0</v>
      </c>
      <c r="AB115" s="715">
        <v>0</v>
      </c>
      <c r="AC115" s="715">
        <v>0</v>
      </c>
      <c r="AD115" s="715">
        <v>0</v>
      </c>
      <c r="AE115" s="715">
        <v>0</v>
      </c>
      <c r="AF115" s="715">
        <v>0</v>
      </c>
      <c r="AG115" s="715">
        <v>0</v>
      </c>
      <c r="AH115" s="715">
        <v>0</v>
      </c>
      <c r="AI115" s="715">
        <v>0</v>
      </c>
      <c r="AJ115" s="715">
        <v>0</v>
      </c>
      <c r="AK115" s="715">
        <v>0</v>
      </c>
      <c r="AL115" s="715">
        <v>0</v>
      </c>
      <c r="AM115" s="715">
        <v>0</v>
      </c>
      <c r="AN115" s="715">
        <v>0</v>
      </c>
      <c r="AO115" s="715">
        <v>0</v>
      </c>
      <c r="AP115" s="715">
        <v>0</v>
      </c>
      <c r="AQ115" s="715">
        <v>0</v>
      </c>
      <c r="AR115" s="715">
        <v>0</v>
      </c>
      <c r="AS115" s="715">
        <v>0</v>
      </c>
      <c r="AT115" s="715">
        <v>0</v>
      </c>
      <c r="AU115" s="715">
        <v>0</v>
      </c>
      <c r="AV115" s="715">
        <v>0</v>
      </c>
      <c r="AW115" s="715">
        <v>0</v>
      </c>
      <c r="AX115" s="715">
        <v>0</v>
      </c>
      <c r="AY115" s="715">
        <v>0</v>
      </c>
      <c r="AZ115" s="715">
        <v>0</v>
      </c>
      <c r="BA115" s="715">
        <v>0</v>
      </c>
      <c r="BB115" s="715">
        <v>0</v>
      </c>
      <c r="BC115" s="715">
        <v>0</v>
      </c>
      <c r="BD115" s="715">
        <v>0</v>
      </c>
      <c r="BE115" s="715">
        <v>0</v>
      </c>
      <c r="BF115" s="715">
        <v>0</v>
      </c>
      <c r="BG115" s="715">
        <v>0</v>
      </c>
      <c r="BH115" s="715">
        <v>0</v>
      </c>
      <c r="BI115" s="715">
        <v>0</v>
      </c>
      <c r="BJ115" s="715">
        <v>0</v>
      </c>
      <c r="BK115" s="715">
        <v>0</v>
      </c>
      <c r="BL115" s="715">
        <v>0</v>
      </c>
      <c r="BM115" s="715">
        <v>0</v>
      </c>
      <c r="BN115" s="715">
        <v>0</v>
      </c>
      <c r="BO115" s="715">
        <v>0</v>
      </c>
      <c r="BP115" s="715">
        <v>0</v>
      </c>
      <c r="BQ115" s="715">
        <v>0</v>
      </c>
      <c r="BR115" s="715">
        <v>0</v>
      </c>
      <c r="BS115" s="715">
        <v>0</v>
      </c>
      <c r="BT115" s="715">
        <v>0</v>
      </c>
      <c r="BU115" s="715">
        <v>0</v>
      </c>
      <c r="BV115" s="715">
        <v>0</v>
      </c>
      <c r="BW115" s="715">
        <v>0</v>
      </c>
      <c r="BX115" s="715">
        <v>0</v>
      </c>
      <c r="BY115" s="715">
        <v>0</v>
      </c>
      <c r="BZ115" s="715">
        <v>0</v>
      </c>
      <c r="CA115" s="715">
        <v>0</v>
      </c>
      <c r="CB115" s="715">
        <v>0</v>
      </c>
      <c r="CC115" s="716">
        <f t="shared" si="31"/>
        <v>0</v>
      </c>
      <c r="CD115" s="716">
        <f t="shared" si="31"/>
        <v>0</v>
      </c>
      <c r="CF115" s="71"/>
      <c r="CG115" s="78">
        <v>106</v>
      </c>
    </row>
    <row r="116" spans="1:85">
      <c r="A116" s="717"/>
      <c r="B116" s="25" t="s">
        <v>4</v>
      </c>
      <c r="C116" s="715">
        <v>0</v>
      </c>
      <c r="D116" s="715">
        <v>0</v>
      </c>
      <c r="E116" s="715">
        <v>0</v>
      </c>
      <c r="F116" s="715">
        <v>0</v>
      </c>
      <c r="G116" s="715">
        <v>0</v>
      </c>
      <c r="H116" s="715">
        <v>0</v>
      </c>
      <c r="I116" s="715">
        <v>0</v>
      </c>
      <c r="J116" s="715">
        <v>0</v>
      </c>
      <c r="K116" s="715">
        <v>0</v>
      </c>
      <c r="L116" s="715">
        <v>0</v>
      </c>
      <c r="M116" s="715">
        <v>0</v>
      </c>
      <c r="N116" s="715">
        <v>0</v>
      </c>
      <c r="O116" s="715">
        <v>0</v>
      </c>
      <c r="P116" s="715">
        <v>0</v>
      </c>
      <c r="Q116" s="715">
        <v>0</v>
      </c>
      <c r="R116" s="715">
        <v>0</v>
      </c>
      <c r="S116" s="715">
        <v>0</v>
      </c>
      <c r="T116" s="715">
        <v>0</v>
      </c>
      <c r="U116" s="715">
        <v>0</v>
      </c>
      <c r="V116" s="715">
        <v>0</v>
      </c>
      <c r="W116" s="715">
        <v>0</v>
      </c>
      <c r="X116" s="715">
        <v>0</v>
      </c>
      <c r="Y116" s="715">
        <v>0</v>
      </c>
      <c r="Z116" s="715">
        <v>0</v>
      </c>
      <c r="AA116" s="715">
        <v>0</v>
      </c>
      <c r="AB116" s="715">
        <v>0</v>
      </c>
      <c r="AC116" s="715">
        <v>0</v>
      </c>
      <c r="AD116" s="715">
        <v>0</v>
      </c>
      <c r="AE116" s="715">
        <v>0</v>
      </c>
      <c r="AF116" s="715">
        <v>0</v>
      </c>
      <c r="AG116" s="715">
        <v>0</v>
      </c>
      <c r="AH116" s="715">
        <v>0</v>
      </c>
      <c r="AI116" s="715">
        <v>0</v>
      </c>
      <c r="AJ116" s="715">
        <v>0</v>
      </c>
      <c r="AK116" s="715">
        <v>0</v>
      </c>
      <c r="AL116" s="715">
        <v>0</v>
      </c>
      <c r="AM116" s="715">
        <v>0</v>
      </c>
      <c r="AN116" s="715">
        <v>0</v>
      </c>
      <c r="AO116" s="715">
        <v>0</v>
      </c>
      <c r="AP116" s="715">
        <v>0</v>
      </c>
      <c r="AQ116" s="715">
        <v>0</v>
      </c>
      <c r="AR116" s="715">
        <v>0</v>
      </c>
      <c r="AS116" s="715">
        <v>0</v>
      </c>
      <c r="AT116" s="715">
        <v>0</v>
      </c>
      <c r="AU116" s="715">
        <v>0</v>
      </c>
      <c r="AV116" s="715">
        <v>0</v>
      </c>
      <c r="AW116" s="715">
        <v>0</v>
      </c>
      <c r="AX116" s="715">
        <v>0</v>
      </c>
      <c r="AY116" s="715">
        <v>0</v>
      </c>
      <c r="AZ116" s="715">
        <v>0</v>
      </c>
      <c r="BA116" s="715">
        <v>0</v>
      </c>
      <c r="BB116" s="715">
        <v>0</v>
      </c>
      <c r="BC116" s="715">
        <v>0</v>
      </c>
      <c r="BD116" s="715">
        <v>0</v>
      </c>
      <c r="BE116" s="715">
        <v>0</v>
      </c>
      <c r="BF116" s="715">
        <v>0</v>
      </c>
      <c r="BG116" s="715">
        <v>0</v>
      </c>
      <c r="BH116" s="715">
        <v>0</v>
      </c>
      <c r="BI116" s="715">
        <v>0</v>
      </c>
      <c r="BJ116" s="715">
        <v>0</v>
      </c>
      <c r="BK116" s="715">
        <v>0</v>
      </c>
      <c r="BL116" s="715">
        <v>0</v>
      </c>
      <c r="BM116" s="715">
        <v>0</v>
      </c>
      <c r="BN116" s="715">
        <v>0</v>
      </c>
      <c r="BO116" s="715">
        <v>0</v>
      </c>
      <c r="BP116" s="715">
        <v>0</v>
      </c>
      <c r="BQ116" s="715">
        <v>0</v>
      </c>
      <c r="BR116" s="715">
        <v>0</v>
      </c>
      <c r="BS116" s="715">
        <v>0</v>
      </c>
      <c r="BT116" s="715">
        <v>0</v>
      </c>
      <c r="BU116" s="715">
        <v>0</v>
      </c>
      <c r="BV116" s="715">
        <v>0</v>
      </c>
      <c r="BW116" s="715">
        <v>0</v>
      </c>
      <c r="BX116" s="715">
        <v>0</v>
      </c>
      <c r="BY116" s="715">
        <v>0</v>
      </c>
      <c r="BZ116" s="715">
        <v>0</v>
      </c>
      <c r="CA116" s="715">
        <v>0</v>
      </c>
      <c r="CB116" s="715">
        <v>0</v>
      </c>
      <c r="CC116" s="716">
        <f t="shared" si="31"/>
        <v>0</v>
      </c>
      <c r="CD116" s="716">
        <f t="shared" si="31"/>
        <v>0</v>
      </c>
      <c r="CF116" s="71"/>
      <c r="CG116" s="78">
        <v>107</v>
      </c>
    </row>
    <row r="117" spans="1:85">
      <c r="A117" s="717"/>
      <c r="B117" s="13" t="s">
        <v>1186</v>
      </c>
      <c r="C117" s="715">
        <v>0</v>
      </c>
      <c r="D117" s="715">
        <v>0</v>
      </c>
      <c r="E117" s="715">
        <v>0</v>
      </c>
      <c r="F117" s="715">
        <v>0</v>
      </c>
      <c r="G117" s="715">
        <v>0</v>
      </c>
      <c r="H117" s="715">
        <v>0</v>
      </c>
      <c r="I117" s="715">
        <v>0</v>
      </c>
      <c r="J117" s="715">
        <v>0</v>
      </c>
      <c r="K117" s="715">
        <v>0</v>
      </c>
      <c r="L117" s="715">
        <v>0</v>
      </c>
      <c r="M117" s="715">
        <v>0</v>
      </c>
      <c r="N117" s="715">
        <v>0</v>
      </c>
      <c r="O117" s="715">
        <v>0</v>
      </c>
      <c r="P117" s="715">
        <v>0</v>
      </c>
      <c r="Q117" s="715">
        <v>0</v>
      </c>
      <c r="R117" s="715">
        <v>0</v>
      </c>
      <c r="S117" s="715">
        <v>0</v>
      </c>
      <c r="T117" s="715">
        <v>0</v>
      </c>
      <c r="U117" s="715">
        <v>0</v>
      </c>
      <c r="V117" s="715">
        <v>0</v>
      </c>
      <c r="W117" s="715">
        <v>0</v>
      </c>
      <c r="X117" s="715">
        <v>0</v>
      </c>
      <c r="Y117" s="715">
        <v>0</v>
      </c>
      <c r="Z117" s="715">
        <v>0</v>
      </c>
      <c r="AA117" s="715">
        <v>0</v>
      </c>
      <c r="AB117" s="715">
        <v>0</v>
      </c>
      <c r="AC117" s="715">
        <v>0</v>
      </c>
      <c r="AD117" s="715">
        <v>0</v>
      </c>
      <c r="AE117" s="715">
        <v>0</v>
      </c>
      <c r="AF117" s="715">
        <v>0</v>
      </c>
      <c r="AG117" s="715">
        <v>0</v>
      </c>
      <c r="AH117" s="715">
        <v>0</v>
      </c>
      <c r="AI117" s="715">
        <v>0</v>
      </c>
      <c r="AJ117" s="715">
        <v>0</v>
      </c>
      <c r="AK117" s="715">
        <v>0</v>
      </c>
      <c r="AL117" s="715">
        <v>0</v>
      </c>
      <c r="AM117" s="715">
        <v>0</v>
      </c>
      <c r="AN117" s="715">
        <v>0</v>
      </c>
      <c r="AO117" s="715">
        <v>0</v>
      </c>
      <c r="AP117" s="715">
        <v>0</v>
      </c>
      <c r="AQ117" s="715">
        <v>0</v>
      </c>
      <c r="AR117" s="715">
        <v>0</v>
      </c>
      <c r="AS117" s="715">
        <v>0</v>
      </c>
      <c r="AT117" s="715">
        <v>0</v>
      </c>
      <c r="AU117" s="715">
        <v>0</v>
      </c>
      <c r="AV117" s="715">
        <v>0</v>
      </c>
      <c r="AW117" s="715">
        <v>0</v>
      </c>
      <c r="AX117" s="715">
        <v>0</v>
      </c>
      <c r="AY117" s="715">
        <v>0</v>
      </c>
      <c r="AZ117" s="715">
        <v>0</v>
      </c>
      <c r="BA117" s="715">
        <v>0</v>
      </c>
      <c r="BB117" s="715">
        <v>0</v>
      </c>
      <c r="BC117" s="715">
        <v>0</v>
      </c>
      <c r="BD117" s="715">
        <v>0</v>
      </c>
      <c r="BE117" s="715">
        <v>0</v>
      </c>
      <c r="BF117" s="715">
        <v>0</v>
      </c>
      <c r="BG117" s="715">
        <v>0</v>
      </c>
      <c r="BH117" s="715">
        <v>0</v>
      </c>
      <c r="BI117" s="715">
        <v>0</v>
      </c>
      <c r="BJ117" s="715">
        <v>0</v>
      </c>
      <c r="BK117" s="715">
        <v>0</v>
      </c>
      <c r="BL117" s="715">
        <v>0</v>
      </c>
      <c r="BM117" s="715">
        <v>0</v>
      </c>
      <c r="BN117" s="715">
        <v>0</v>
      </c>
      <c r="BO117" s="715">
        <v>0</v>
      </c>
      <c r="BP117" s="715">
        <v>0</v>
      </c>
      <c r="BQ117" s="715">
        <v>0</v>
      </c>
      <c r="BR117" s="715">
        <v>0</v>
      </c>
      <c r="BS117" s="715">
        <v>0</v>
      </c>
      <c r="BT117" s="715">
        <v>0</v>
      </c>
      <c r="BU117" s="715">
        <v>0</v>
      </c>
      <c r="BV117" s="715">
        <v>0</v>
      </c>
      <c r="BW117" s="715">
        <v>0</v>
      </c>
      <c r="BX117" s="715">
        <v>0</v>
      </c>
      <c r="BY117" s="715">
        <v>0</v>
      </c>
      <c r="BZ117" s="715">
        <v>0</v>
      </c>
      <c r="CA117" s="715">
        <v>0</v>
      </c>
      <c r="CB117" s="715">
        <v>0</v>
      </c>
      <c r="CC117" s="716">
        <f t="shared" si="31"/>
        <v>0</v>
      </c>
      <c r="CD117" s="716">
        <f t="shared" si="31"/>
        <v>0</v>
      </c>
      <c r="CF117" s="71"/>
      <c r="CG117" s="78">
        <v>108</v>
      </c>
    </row>
    <row r="118" spans="1:85">
      <c r="A118" s="717"/>
      <c r="B118" s="13" t="s">
        <v>1187</v>
      </c>
      <c r="C118" s="715">
        <v>0</v>
      </c>
      <c r="D118" s="715">
        <v>0</v>
      </c>
      <c r="E118" s="715">
        <v>0</v>
      </c>
      <c r="F118" s="715">
        <v>0</v>
      </c>
      <c r="G118" s="715">
        <v>0</v>
      </c>
      <c r="H118" s="715">
        <v>0</v>
      </c>
      <c r="I118" s="715">
        <v>0</v>
      </c>
      <c r="J118" s="715">
        <v>0</v>
      </c>
      <c r="K118" s="715">
        <v>0</v>
      </c>
      <c r="L118" s="715">
        <v>0</v>
      </c>
      <c r="M118" s="715">
        <v>0</v>
      </c>
      <c r="N118" s="715">
        <v>0</v>
      </c>
      <c r="O118" s="715">
        <v>0</v>
      </c>
      <c r="P118" s="715">
        <v>0</v>
      </c>
      <c r="Q118" s="715">
        <v>0</v>
      </c>
      <c r="R118" s="715">
        <v>0</v>
      </c>
      <c r="S118" s="715">
        <v>0</v>
      </c>
      <c r="T118" s="715">
        <v>0</v>
      </c>
      <c r="U118" s="715">
        <v>0</v>
      </c>
      <c r="V118" s="715">
        <v>0</v>
      </c>
      <c r="W118" s="715">
        <v>0</v>
      </c>
      <c r="X118" s="715">
        <v>0</v>
      </c>
      <c r="Y118" s="715">
        <v>0</v>
      </c>
      <c r="Z118" s="715">
        <v>0</v>
      </c>
      <c r="AA118" s="715">
        <v>0</v>
      </c>
      <c r="AB118" s="715">
        <v>0</v>
      </c>
      <c r="AC118" s="715">
        <v>0</v>
      </c>
      <c r="AD118" s="715">
        <v>0</v>
      </c>
      <c r="AE118" s="715">
        <v>0</v>
      </c>
      <c r="AF118" s="715">
        <v>0</v>
      </c>
      <c r="AG118" s="715">
        <v>0</v>
      </c>
      <c r="AH118" s="715">
        <v>0</v>
      </c>
      <c r="AI118" s="715">
        <v>0</v>
      </c>
      <c r="AJ118" s="715">
        <v>0</v>
      </c>
      <c r="AK118" s="715">
        <v>0</v>
      </c>
      <c r="AL118" s="715">
        <v>0</v>
      </c>
      <c r="AM118" s="715">
        <v>0</v>
      </c>
      <c r="AN118" s="715">
        <v>0</v>
      </c>
      <c r="AO118" s="715">
        <v>0</v>
      </c>
      <c r="AP118" s="715">
        <v>0</v>
      </c>
      <c r="AQ118" s="715">
        <v>0</v>
      </c>
      <c r="AR118" s="715">
        <v>0</v>
      </c>
      <c r="AS118" s="715">
        <v>0</v>
      </c>
      <c r="AT118" s="715">
        <v>0</v>
      </c>
      <c r="AU118" s="715">
        <v>0</v>
      </c>
      <c r="AV118" s="715">
        <v>0</v>
      </c>
      <c r="AW118" s="715">
        <v>0</v>
      </c>
      <c r="AX118" s="715">
        <v>0</v>
      </c>
      <c r="AY118" s="715">
        <v>0</v>
      </c>
      <c r="AZ118" s="715">
        <v>0</v>
      </c>
      <c r="BA118" s="715">
        <v>0</v>
      </c>
      <c r="BB118" s="715">
        <v>0</v>
      </c>
      <c r="BC118" s="715">
        <v>0</v>
      </c>
      <c r="BD118" s="715">
        <v>0</v>
      </c>
      <c r="BE118" s="715">
        <v>0</v>
      </c>
      <c r="BF118" s="715">
        <v>0</v>
      </c>
      <c r="BG118" s="715">
        <v>0</v>
      </c>
      <c r="BH118" s="715">
        <v>0</v>
      </c>
      <c r="BI118" s="715">
        <v>0</v>
      </c>
      <c r="BJ118" s="715">
        <v>0</v>
      </c>
      <c r="BK118" s="715">
        <v>0</v>
      </c>
      <c r="BL118" s="715">
        <v>0</v>
      </c>
      <c r="BM118" s="715">
        <v>0</v>
      </c>
      <c r="BN118" s="715">
        <v>0</v>
      </c>
      <c r="BO118" s="715">
        <v>0</v>
      </c>
      <c r="BP118" s="715">
        <v>0</v>
      </c>
      <c r="BQ118" s="715">
        <v>0</v>
      </c>
      <c r="BR118" s="715">
        <v>0</v>
      </c>
      <c r="BS118" s="715">
        <v>0</v>
      </c>
      <c r="BT118" s="715">
        <v>0</v>
      </c>
      <c r="BU118" s="715">
        <v>0</v>
      </c>
      <c r="BV118" s="715">
        <v>0</v>
      </c>
      <c r="BW118" s="715">
        <v>0</v>
      </c>
      <c r="BX118" s="715">
        <v>0</v>
      </c>
      <c r="BY118" s="715">
        <v>0</v>
      </c>
      <c r="BZ118" s="715">
        <v>0</v>
      </c>
      <c r="CA118" s="715">
        <v>0</v>
      </c>
      <c r="CB118" s="715">
        <v>0</v>
      </c>
      <c r="CC118" s="716">
        <f t="shared" si="31"/>
        <v>0</v>
      </c>
      <c r="CD118" s="716">
        <f t="shared" si="31"/>
        <v>0</v>
      </c>
      <c r="CF118" s="71"/>
      <c r="CG118" s="78">
        <v>109</v>
      </c>
    </row>
    <row r="119" spans="1:85">
      <c r="A119" s="717"/>
      <c r="B119" s="13" t="s">
        <v>5</v>
      </c>
      <c r="C119" s="715">
        <v>0</v>
      </c>
      <c r="D119" s="715">
        <v>0</v>
      </c>
      <c r="E119" s="715">
        <v>0</v>
      </c>
      <c r="F119" s="715">
        <v>0</v>
      </c>
      <c r="G119" s="715">
        <v>0</v>
      </c>
      <c r="H119" s="715">
        <v>0</v>
      </c>
      <c r="I119" s="715">
        <v>0</v>
      </c>
      <c r="J119" s="715">
        <v>0</v>
      </c>
      <c r="K119" s="715">
        <v>0</v>
      </c>
      <c r="L119" s="715">
        <v>0</v>
      </c>
      <c r="M119" s="715">
        <v>0</v>
      </c>
      <c r="N119" s="715">
        <v>0</v>
      </c>
      <c r="O119" s="715">
        <v>0</v>
      </c>
      <c r="P119" s="715">
        <v>0</v>
      </c>
      <c r="Q119" s="715">
        <v>0</v>
      </c>
      <c r="R119" s="715">
        <v>0</v>
      </c>
      <c r="S119" s="715">
        <v>0</v>
      </c>
      <c r="T119" s="715">
        <v>0</v>
      </c>
      <c r="U119" s="715">
        <v>0</v>
      </c>
      <c r="V119" s="715">
        <v>0</v>
      </c>
      <c r="W119" s="715">
        <v>0</v>
      </c>
      <c r="X119" s="715">
        <v>0</v>
      </c>
      <c r="Y119" s="715">
        <v>0</v>
      </c>
      <c r="Z119" s="715">
        <v>0</v>
      </c>
      <c r="AA119" s="715">
        <v>0</v>
      </c>
      <c r="AB119" s="715">
        <v>0</v>
      </c>
      <c r="AC119" s="715">
        <v>0</v>
      </c>
      <c r="AD119" s="715">
        <v>0</v>
      </c>
      <c r="AE119" s="715">
        <v>0</v>
      </c>
      <c r="AF119" s="715">
        <v>0</v>
      </c>
      <c r="AG119" s="715">
        <v>0</v>
      </c>
      <c r="AH119" s="715">
        <v>0</v>
      </c>
      <c r="AI119" s="715">
        <v>0</v>
      </c>
      <c r="AJ119" s="715">
        <v>0</v>
      </c>
      <c r="AK119" s="715">
        <v>0</v>
      </c>
      <c r="AL119" s="715">
        <v>0</v>
      </c>
      <c r="AM119" s="715">
        <v>0</v>
      </c>
      <c r="AN119" s="715">
        <v>0</v>
      </c>
      <c r="AO119" s="715">
        <v>0</v>
      </c>
      <c r="AP119" s="715">
        <v>0</v>
      </c>
      <c r="AQ119" s="715">
        <v>0</v>
      </c>
      <c r="AR119" s="715">
        <v>0</v>
      </c>
      <c r="AS119" s="715">
        <v>0</v>
      </c>
      <c r="AT119" s="715">
        <v>0</v>
      </c>
      <c r="AU119" s="715">
        <v>0</v>
      </c>
      <c r="AV119" s="715">
        <v>0</v>
      </c>
      <c r="AW119" s="715">
        <v>0</v>
      </c>
      <c r="AX119" s="715">
        <v>0</v>
      </c>
      <c r="AY119" s="715">
        <v>0</v>
      </c>
      <c r="AZ119" s="715">
        <v>0</v>
      </c>
      <c r="BA119" s="715">
        <v>0</v>
      </c>
      <c r="BB119" s="715">
        <v>0</v>
      </c>
      <c r="BC119" s="715">
        <v>0</v>
      </c>
      <c r="BD119" s="715">
        <v>0</v>
      </c>
      <c r="BE119" s="715">
        <v>0</v>
      </c>
      <c r="BF119" s="715">
        <v>0</v>
      </c>
      <c r="BG119" s="715">
        <v>0</v>
      </c>
      <c r="BH119" s="715">
        <v>0</v>
      </c>
      <c r="BI119" s="715">
        <v>0</v>
      </c>
      <c r="BJ119" s="715">
        <v>0</v>
      </c>
      <c r="BK119" s="715">
        <v>0</v>
      </c>
      <c r="BL119" s="715">
        <v>0</v>
      </c>
      <c r="BM119" s="715">
        <v>0</v>
      </c>
      <c r="BN119" s="715">
        <v>0</v>
      </c>
      <c r="BO119" s="715">
        <v>0</v>
      </c>
      <c r="BP119" s="715">
        <v>0</v>
      </c>
      <c r="BQ119" s="715">
        <v>0</v>
      </c>
      <c r="BR119" s="715">
        <v>0</v>
      </c>
      <c r="BS119" s="715">
        <v>0</v>
      </c>
      <c r="BT119" s="715">
        <v>0</v>
      </c>
      <c r="BU119" s="715">
        <v>0</v>
      </c>
      <c r="BV119" s="715">
        <v>0</v>
      </c>
      <c r="BW119" s="715">
        <v>0</v>
      </c>
      <c r="BX119" s="715">
        <v>0</v>
      </c>
      <c r="BY119" s="715">
        <v>0</v>
      </c>
      <c r="BZ119" s="715">
        <v>0</v>
      </c>
      <c r="CA119" s="715">
        <v>0</v>
      </c>
      <c r="CB119" s="715">
        <v>0</v>
      </c>
      <c r="CC119" s="716">
        <f t="shared" si="31"/>
        <v>0</v>
      </c>
      <c r="CD119" s="716">
        <f t="shared" si="31"/>
        <v>0</v>
      </c>
      <c r="CF119" s="71"/>
      <c r="CG119" s="78">
        <v>110</v>
      </c>
    </row>
    <row r="120" spans="1:85">
      <c r="A120" s="717"/>
      <c r="B120" s="13" t="s">
        <v>9</v>
      </c>
      <c r="C120" s="715">
        <v>0</v>
      </c>
      <c r="D120" s="715">
        <v>0</v>
      </c>
      <c r="E120" s="715">
        <v>0</v>
      </c>
      <c r="F120" s="715">
        <v>0</v>
      </c>
      <c r="G120" s="715">
        <v>0</v>
      </c>
      <c r="H120" s="715">
        <v>0</v>
      </c>
      <c r="I120" s="715">
        <v>0</v>
      </c>
      <c r="J120" s="715">
        <v>0</v>
      </c>
      <c r="K120" s="715">
        <v>0</v>
      </c>
      <c r="L120" s="715">
        <v>0</v>
      </c>
      <c r="M120" s="715">
        <v>0</v>
      </c>
      <c r="N120" s="715">
        <v>0</v>
      </c>
      <c r="O120" s="715">
        <v>0</v>
      </c>
      <c r="P120" s="715">
        <v>0</v>
      </c>
      <c r="Q120" s="715">
        <v>0</v>
      </c>
      <c r="R120" s="715">
        <v>0</v>
      </c>
      <c r="S120" s="715">
        <v>0</v>
      </c>
      <c r="T120" s="715">
        <v>0</v>
      </c>
      <c r="U120" s="715">
        <v>0</v>
      </c>
      <c r="V120" s="715">
        <v>0</v>
      </c>
      <c r="W120" s="715">
        <v>0</v>
      </c>
      <c r="X120" s="715">
        <v>0</v>
      </c>
      <c r="Y120" s="715">
        <v>0</v>
      </c>
      <c r="Z120" s="715">
        <v>0</v>
      </c>
      <c r="AA120" s="715">
        <v>0</v>
      </c>
      <c r="AB120" s="715">
        <v>0</v>
      </c>
      <c r="AC120" s="715">
        <v>0</v>
      </c>
      <c r="AD120" s="715">
        <v>0</v>
      </c>
      <c r="AE120" s="715">
        <v>0</v>
      </c>
      <c r="AF120" s="715">
        <v>0</v>
      </c>
      <c r="AG120" s="715">
        <v>0</v>
      </c>
      <c r="AH120" s="715">
        <v>0</v>
      </c>
      <c r="AI120" s="715">
        <v>0</v>
      </c>
      <c r="AJ120" s="715">
        <v>0</v>
      </c>
      <c r="AK120" s="715">
        <v>0</v>
      </c>
      <c r="AL120" s="715">
        <v>0</v>
      </c>
      <c r="AM120" s="715">
        <v>0</v>
      </c>
      <c r="AN120" s="715">
        <v>0</v>
      </c>
      <c r="AO120" s="715">
        <v>0</v>
      </c>
      <c r="AP120" s="715">
        <v>0</v>
      </c>
      <c r="AQ120" s="715">
        <v>0</v>
      </c>
      <c r="AR120" s="715">
        <v>0</v>
      </c>
      <c r="AS120" s="715">
        <v>0</v>
      </c>
      <c r="AT120" s="715">
        <v>0</v>
      </c>
      <c r="AU120" s="715">
        <v>0</v>
      </c>
      <c r="AV120" s="715">
        <v>0</v>
      </c>
      <c r="AW120" s="715">
        <v>0</v>
      </c>
      <c r="AX120" s="715">
        <v>0</v>
      </c>
      <c r="AY120" s="715">
        <v>0</v>
      </c>
      <c r="AZ120" s="715">
        <v>0</v>
      </c>
      <c r="BA120" s="715">
        <v>0</v>
      </c>
      <c r="BB120" s="715">
        <v>0</v>
      </c>
      <c r="BC120" s="715">
        <v>0</v>
      </c>
      <c r="BD120" s="715">
        <v>0</v>
      </c>
      <c r="BE120" s="715">
        <v>0</v>
      </c>
      <c r="BF120" s="715">
        <v>0</v>
      </c>
      <c r="BG120" s="715">
        <v>0</v>
      </c>
      <c r="BH120" s="715">
        <v>0</v>
      </c>
      <c r="BI120" s="715">
        <v>0</v>
      </c>
      <c r="BJ120" s="715">
        <v>0</v>
      </c>
      <c r="BK120" s="715">
        <v>0</v>
      </c>
      <c r="BL120" s="715">
        <v>0</v>
      </c>
      <c r="BM120" s="715">
        <v>0</v>
      </c>
      <c r="BN120" s="715">
        <v>0</v>
      </c>
      <c r="BO120" s="715">
        <v>0</v>
      </c>
      <c r="BP120" s="715">
        <v>0</v>
      </c>
      <c r="BQ120" s="715">
        <v>0</v>
      </c>
      <c r="BR120" s="715">
        <v>0</v>
      </c>
      <c r="BS120" s="715">
        <v>0</v>
      </c>
      <c r="BT120" s="715">
        <v>0</v>
      </c>
      <c r="BU120" s="715">
        <v>0</v>
      </c>
      <c r="BV120" s="715">
        <v>0</v>
      </c>
      <c r="BW120" s="715">
        <v>0</v>
      </c>
      <c r="BX120" s="715">
        <v>0</v>
      </c>
      <c r="BY120" s="715">
        <v>0</v>
      </c>
      <c r="BZ120" s="715">
        <v>0</v>
      </c>
      <c r="CA120" s="715">
        <v>0</v>
      </c>
      <c r="CB120" s="715">
        <v>0</v>
      </c>
      <c r="CC120" s="716">
        <f t="shared" si="31"/>
        <v>0</v>
      </c>
      <c r="CD120" s="716">
        <f t="shared" si="31"/>
        <v>0</v>
      </c>
      <c r="CF120" s="71"/>
      <c r="CG120" s="78">
        <v>111</v>
      </c>
    </row>
    <row r="121" spans="1:85">
      <c r="A121" s="717"/>
      <c r="B121" s="718" t="s">
        <v>1188</v>
      </c>
      <c r="C121" s="715">
        <v>0</v>
      </c>
      <c r="D121" s="715">
        <v>0</v>
      </c>
      <c r="E121" s="715">
        <v>0</v>
      </c>
      <c r="F121" s="715">
        <v>0</v>
      </c>
      <c r="G121" s="715">
        <v>0</v>
      </c>
      <c r="H121" s="715">
        <v>0</v>
      </c>
      <c r="I121" s="715">
        <v>0</v>
      </c>
      <c r="J121" s="715">
        <v>0</v>
      </c>
      <c r="K121" s="715">
        <v>0</v>
      </c>
      <c r="L121" s="715">
        <v>0</v>
      </c>
      <c r="M121" s="715">
        <v>0</v>
      </c>
      <c r="N121" s="715">
        <v>0</v>
      </c>
      <c r="O121" s="715">
        <v>0</v>
      </c>
      <c r="P121" s="715">
        <v>0</v>
      </c>
      <c r="Q121" s="715">
        <v>0</v>
      </c>
      <c r="R121" s="715">
        <v>0</v>
      </c>
      <c r="S121" s="715">
        <v>0</v>
      </c>
      <c r="T121" s="715">
        <v>0</v>
      </c>
      <c r="U121" s="715">
        <v>0</v>
      </c>
      <c r="V121" s="715">
        <v>0</v>
      </c>
      <c r="W121" s="715">
        <v>0</v>
      </c>
      <c r="X121" s="715">
        <v>0</v>
      </c>
      <c r="Y121" s="715">
        <v>0</v>
      </c>
      <c r="Z121" s="715">
        <v>0</v>
      </c>
      <c r="AA121" s="715">
        <v>0</v>
      </c>
      <c r="AB121" s="715">
        <v>0</v>
      </c>
      <c r="AC121" s="715">
        <v>0</v>
      </c>
      <c r="AD121" s="715">
        <v>0</v>
      </c>
      <c r="AE121" s="715">
        <v>0</v>
      </c>
      <c r="AF121" s="715">
        <v>0</v>
      </c>
      <c r="AG121" s="715">
        <v>0</v>
      </c>
      <c r="AH121" s="715">
        <v>0</v>
      </c>
      <c r="AI121" s="715">
        <v>0</v>
      </c>
      <c r="AJ121" s="715">
        <v>0</v>
      </c>
      <c r="AK121" s="715">
        <v>0</v>
      </c>
      <c r="AL121" s="715">
        <v>0</v>
      </c>
      <c r="AM121" s="715">
        <v>0</v>
      </c>
      <c r="AN121" s="715">
        <v>0</v>
      </c>
      <c r="AO121" s="715">
        <v>0</v>
      </c>
      <c r="AP121" s="715">
        <v>0</v>
      </c>
      <c r="AQ121" s="715">
        <v>0</v>
      </c>
      <c r="AR121" s="715">
        <v>0</v>
      </c>
      <c r="AS121" s="715">
        <v>0</v>
      </c>
      <c r="AT121" s="715">
        <v>0</v>
      </c>
      <c r="AU121" s="715">
        <v>0</v>
      </c>
      <c r="AV121" s="715">
        <v>0</v>
      </c>
      <c r="AW121" s="715">
        <v>0</v>
      </c>
      <c r="AX121" s="715">
        <v>0</v>
      </c>
      <c r="AY121" s="715">
        <v>0</v>
      </c>
      <c r="AZ121" s="715">
        <v>0</v>
      </c>
      <c r="BA121" s="715">
        <v>0</v>
      </c>
      <c r="BB121" s="715">
        <v>0</v>
      </c>
      <c r="BC121" s="715">
        <v>0</v>
      </c>
      <c r="BD121" s="715">
        <v>0</v>
      </c>
      <c r="BE121" s="715">
        <v>0</v>
      </c>
      <c r="BF121" s="715">
        <v>0</v>
      </c>
      <c r="BG121" s="715">
        <v>0</v>
      </c>
      <c r="BH121" s="715">
        <v>0</v>
      </c>
      <c r="BI121" s="715">
        <v>0</v>
      </c>
      <c r="BJ121" s="715">
        <v>0</v>
      </c>
      <c r="BK121" s="715">
        <v>0</v>
      </c>
      <c r="BL121" s="715">
        <v>0</v>
      </c>
      <c r="BM121" s="715">
        <v>0</v>
      </c>
      <c r="BN121" s="715">
        <v>0</v>
      </c>
      <c r="BO121" s="715">
        <v>0</v>
      </c>
      <c r="BP121" s="715">
        <v>0</v>
      </c>
      <c r="BQ121" s="715">
        <v>0</v>
      </c>
      <c r="BR121" s="715">
        <v>0</v>
      </c>
      <c r="BS121" s="715">
        <v>0</v>
      </c>
      <c r="BT121" s="715">
        <v>0</v>
      </c>
      <c r="BU121" s="715">
        <v>0</v>
      </c>
      <c r="BV121" s="715">
        <v>0</v>
      </c>
      <c r="BW121" s="715">
        <v>0</v>
      </c>
      <c r="BX121" s="715">
        <v>0</v>
      </c>
      <c r="BY121" s="715">
        <v>0</v>
      </c>
      <c r="BZ121" s="715">
        <v>0</v>
      </c>
      <c r="CA121" s="715">
        <v>0</v>
      </c>
      <c r="CB121" s="715">
        <v>0</v>
      </c>
      <c r="CC121" s="716">
        <f t="shared" si="31"/>
        <v>0</v>
      </c>
      <c r="CD121" s="716">
        <f t="shared" si="31"/>
        <v>0</v>
      </c>
      <c r="CF121" s="71"/>
      <c r="CG121" s="78">
        <v>112</v>
      </c>
    </row>
    <row r="122" spans="1:85">
      <c r="A122" s="719" t="s">
        <v>56</v>
      </c>
      <c r="B122" s="712" t="s">
        <v>1189</v>
      </c>
      <c r="C122" s="713">
        <f>SUM(C123:C132)</f>
        <v>0</v>
      </c>
      <c r="D122" s="713">
        <f t="shared" ref="D122:BO122" si="35">SUM(D123:D132)</f>
        <v>0</v>
      </c>
      <c r="E122" s="713">
        <f t="shared" si="35"/>
        <v>0</v>
      </c>
      <c r="F122" s="713">
        <f t="shared" si="35"/>
        <v>0</v>
      </c>
      <c r="G122" s="713">
        <f t="shared" si="35"/>
        <v>0</v>
      </c>
      <c r="H122" s="713">
        <f t="shared" si="35"/>
        <v>0</v>
      </c>
      <c r="I122" s="713">
        <f t="shared" si="35"/>
        <v>0</v>
      </c>
      <c r="J122" s="713">
        <f t="shared" si="35"/>
        <v>0</v>
      </c>
      <c r="K122" s="713">
        <f t="shared" si="35"/>
        <v>0</v>
      </c>
      <c r="L122" s="713">
        <f t="shared" si="35"/>
        <v>0</v>
      </c>
      <c r="M122" s="713">
        <f t="shared" si="35"/>
        <v>0</v>
      </c>
      <c r="N122" s="713">
        <f t="shared" si="35"/>
        <v>0</v>
      </c>
      <c r="O122" s="713">
        <f t="shared" si="35"/>
        <v>0</v>
      </c>
      <c r="P122" s="713">
        <f t="shared" si="35"/>
        <v>0</v>
      </c>
      <c r="Q122" s="713">
        <f t="shared" si="35"/>
        <v>0</v>
      </c>
      <c r="R122" s="713">
        <f t="shared" si="35"/>
        <v>0</v>
      </c>
      <c r="S122" s="713">
        <f t="shared" si="35"/>
        <v>0</v>
      </c>
      <c r="T122" s="713">
        <f t="shared" si="35"/>
        <v>0</v>
      </c>
      <c r="U122" s="713">
        <f t="shared" si="35"/>
        <v>0</v>
      </c>
      <c r="V122" s="713">
        <f t="shared" si="35"/>
        <v>0</v>
      </c>
      <c r="W122" s="713">
        <f t="shared" si="35"/>
        <v>0</v>
      </c>
      <c r="X122" s="713">
        <f t="shared" si="35"/>
        <v>0</v>
      </c>
      <c r="Y122" s="713">
        <f t="shared" si="35"/>
        <v>0</v>
      </c>
      <c r="Z122" s="713">
        <f t="shared" si="35"/>
        <v>0</v>
      </c>
      <c r="AA122" s="713">
        <f t="shared" si="35"/>
        <v>0</v>
      </c>
      <c r="AB122" s="713">
        <f t="shared" si="35"/>
        <v>0</v>
      </c>
      <c r="AC122" s="713">
        <f t="shared" si="35"/>
        <v>0</v>
      </c>
      <c r="AD122" s="713">
        <f t="shared" si="35"/>
        <v>0</v>
      </c>
      <c r="AE122" s="713">
        <f t="shared" si="35"/>
        <v>0</v>
      </c>
      <c r="AF122" s="713">
        <f t="shared" si="35"/>
        <v>0</v>
      </c>
      <c r="AG122" s="713">
        <f t="shared" si="35"/>
        <v>0</v>
      </c>
      <c r="AH122" s="713">
        <f t="shared" si="35"/>
        <v>0</v>
      </c>
      <c r="AI122" s="713">
        <f t="shared" si="35"/>
        <v>0</v>
      </c>
      <c r="AJ122" s="713">
        <f t="shared" si="35"/>
        <v>0</v>
      </c>
      <c r="AK122" s="713">
        <f t="shared" si="35"/>
        <v>0</v>
      </c>
      <c r="AL122" s="713">
        <f t="shared" si="35"/>
        <v>0</v>
      </c>
      <c r="AM122" s="713">
        <f t="shared" si="35"/>
        <v>0</v>
      </c>
      <c r="AN122" s="713">
        <f t="shared" si="35"/>
        <v>0</v>
      </c>
      <c r="AO122" s="713">
        <f t="shared" si="35"/>
        <v>0</v>
      </c>
      <c r="AP122" s="713">
        <f t="shared" si="35"/>
        <v>0</v>
      </c>
      <c r="AQ122" s="713">
        <f t="shared" si="35"/>
        <v>0</v>
      </c>
      <c r="AR122" s="713">
        <f t="shared" si="35"/>
        <v>0</v>
      </c>
      <c r="AS122" s="713">
        <f t="shared" si="35"/>
        <v>0</v>
      </c>
      <c r="AT122" s="713">
        <f t="shared" si="35"/>
        <v>0</v>
      </c>
      <c r="AU122" s="713">
        <f t="shared" si="35"/>
        <v>0</v>
      </c>
      <c r="AV122" s="713">
        <f t="shared" si="35"/>
        <v>0</v>
      </c>
      <c r="AW122" s="713">
        <f t="shared" si="35"/>
        <v>0</v>
      </c>
      <c r="AX122" s="713">
        <f t="shared" si="35"/>
        <v>0</v>
      </c>
      <c r="AY122" s="713">
        <f t="shared" si="35"/>
        <v>0</v>
      </c>
      <c r="AZ122" s="713">
        <f t="shared" si="35"/>
        <v>0</v>
      </c>
      <c r="BA122" s="713">
        <f t="shared" si="35"/>
        <v>0</v>
      </c>
      <c r="BB122" s="713">
        <f t="shared" si="35"/>
        <v>0</v>
      </c>
      <c r="BC122" s="713">
        <f t="shared" si="35"/>
        <v>0</v>
      </c>
      <c r="BD122" s="713">
        <f t="shared" si="35"/>
        <v>0</v>
      </c>
      <c r="BE122" s="713">
        <f t="shared" si="35"/>
        <v>0</v>
      </c>
      <c r="BF122" s="713">
        <f t="shared" si="35"/>
        <v>0</v>
      </c>
      <c r="BG122" s="713">
        <f t="shared" si="35"/>
        <v>0</v>
      </c>
      <c r="BH122" s="713">
        <f t="shared" si="35"/>
        <v>0</v>
      </c>
      <c r="BI122" s="713">
        <f t="shared" si="35"/>
        <v>0</v>
      </c>
      <c r="BJ122" s="713">
        <f t="shared" si="35"/>
        <v>0</v>
      </c>
      <c r="BK122" s="713">
        <f t="shared" si="35"/>
        <v>0</v>
      </c>
      <c r="BL122" s="713">
        <f t="shared" si="35"/>
        <v>0</v>
      </c>
      <c r="BM122" s="713">
        <f t="shared" si="35"/>
        <v>0</v>
      </c>
      <c r="BN122" s="713">
        <f t="shared" si="35"/>
        <v>0</v>
      </c>
      <c r="BO122" s="713">
        <f t="shared" si="35"/>
        <v>0</v>
      </c>
      <c r="BP122" s="713">
        <f t="shared" ref="BP122:CB122" si="36">SUM(BP123:BP132)</f>
        <v>0</v>
      </c>
      <c r="BQ122" s="713">
        <f t="shared" si="36"/>
        <v>0</v>
      </c>
      <c r="BR122" s="713">
        <f t="shared" si="36"/>
        <v>0</v>
      </c>
      <c r="BS122" s="713">
        <f t="shared" si="36"/>
        <v>0</v>
      </c>
      <c r="BT122" s="713">
        <f t="shared" si="36"/>
        <v>0</v>
      </c>
      <c r="BU122" s="713">
        <f t="shared" si="36"/>
        <v>0</v>
      </c>
      <c r="BV122" s="713">
        <f t="shared" si="36"/>
        <v>0</v>
      </c>
      <c r="BW122" s="713">
        <f t="shared" si="36"/>
        <v>0</v>
      </c>
      <c r="BX122" s="713">
        <f t="shared" si="36"/>
        <v>0</v>
      </c>
      <c r="BY122" s="713">
        <f t="shared" si="36"/>
        <v>0</v>
      </c>
      <c r="BZ122" s="713">
        <f t="shared" si="36"/>
        <v>0</v>
      </c>
      <c r="CA122" s="713">
        <f t="shared" si="36"/>
        <v>0</v>
      </c>
      <c r="CB122" s="713">
        <f t="shared" si="36"/>
        <v>0</v>
      </c>
      <c r="CC122" s="713">
        <f>SUM(CC123:CC132)</f>
        <v>0</v>
      </c>
      <c r="CD122" s="713">
        <f>SUM(CD123:CD132)</f>
        <v>0</v>
      </c>
      <c r="CG122" s="78">
        <v>113</v>
      </c>
    </row>
    <row r="123" spans="1:85">
      <c r="A123" s="714"/>
      <c r="B123" s="496" t="s">
        <v>1</v>
      </c>
      <c r="C123" s="715">
        <v>0</v>
      </c>
      <c r="D123" s="715">
        <v>0</v>
      </c>
      <c r="E123" s="715">
        <v>0</v>
      </c>
      <c r="F123" s="715">
        <v>0</v>
      </c>
      <c r="G123" s="715">
        <v>0</v>
      </c>
      <c r="H123" s="715">
        <v>0</v>
      </c>
      <c r="I123" s="715">
        <v>0</v>
      </c>
      <c r="J123" s="715">
        <v>0</v>
      </c>
      <c r="K123" s="715">
        <v>0</v>
      </c>
      <c r="L123" s="715">
        <v>0</v>
      </c>
      <c r="M123" s="715">
        <v>0</v>
      </c>
      <c r="N123" s="715">
        <v>0</v>
      </c>
      <c r="O123" s="715">
        <v>0</v>
      </c>
      <c r="P123" s="715">
        <v>0</v>
      </c>
      <c r="Q123" s="715">
        <v>0</v>
      </c>
      <c r="R123" s="715">
        <v>0</v>
      </c>
      <c r="S123" s="715">
        <v>0</v>
      </c>
      <c r="T123" s="715">
        <v>0</v>
      </c>
      <c r="U123" s="715">
        <v>0</v>
      </c>
      <c r="V123" s="715">
        <v>0</v>
      </c>
      <c r="W123" s="715">
        <v>0</v>
      </c>
      <c r="X123" s="715">
        <v>0</v>
      </c>
      <c r="Y123" s="715">
        <v>0</v>
      </c>
      <c r="Z123" s="715">
        <v>0</v>
      </c>
      <c r="AA123" s="715">
        <v>0</v>
      </c>
      <c r="AB123" s="715">
        <v>0</v>
      </c>
      <c r="AC123" s="715">
        <v>0</v>
      </c>
      <c r="AD123" s="715">
        <v>0</v>
      </c>
      <c r="AE123" s="715">
        <v>0</v>
      </c>
      <c r="AF123" s="715">
        <v>0</v>
      </c>
      <c r="AG123" s="715">
        <v>0</v>
      </c>
      <c r="AH123" s="715">
        <v>0</v>
      </c>
      <c r="AI123" s="715">
        <v>0</v>
      </c>
      <c r="AJ123" s="715">
        <v>0</v>
      </c>
      <c r="AK123" s="715">
        <v>0</v>
      </c>
      <c r="AL123" s="715">
        <v>0</v>
      </c>
      <c r="AM123" s="715">
        <v>0</v>
      </c>
      <c r="AN123" s="715">
        <v>0</v>
      </c>
      <c r="AO123" s="715">
        <v>0</v>
      </c>
      <c r="AP123" s="715">
        <v>0</v>
      </c>
      <c r="AQ123" s="715">
        <v>0</v>
      </c>
      <c r="AR123" s="715">
        <v>0</v>
      </c>
      <c r="AS123" s="715">
        <v>0</v>
      </c>
      <c r="AT123" s="715">
        <v>0</v>
      </c>
      <c r="AU123" s="715">
        <v>0</v>
      </c>
      <c r="AV123" s="715">
        <v>0</v>
      </c>
      <c r="AW123" s="715">
        <v>0</v>
      </c>
      <c r="AX123" s="715">
        <v>0</v>
      </c>
      <c r="AY123" s="715">
        <v>0</v>
      </c>
      <c r="AZ123" s="715">
        <v>0</v>
      </c>
      <c r="BA123" s="715">
        <v>0</v>
      </c>
      <c r="BB123" s="715">
        <v>0</v>
      </c>
      <c r="BC123" s="715">
        <v>0</v>
      </c>
      <c r="BD123" s="715">
        <v>0</v>
      </c>
      <c r="BE123" s="715">
        <v>0</v>
      </c>
      <c r="BF123" s="715">
        <v>0</v>
      </c>
      <c r="BG123" s="715">
        <v>0</v>
      </c>
      <c r="BH123" s="715">
        <v>0</v>
      </c>
      <c r="BI123" s="715">
        <v>0</v>
      </c>
      <c r="BJ123" s="715">
        <v>0</v>
      </c>
      <c r="BK123" s="715">
        <v>0</v>
      </c>
      <c r="BL123" s="715">
        <v>0</v>
      </c>
      <c r="BM123" s="715">
        <v>0</v>
      </c>
      <c r="BN123" s="715">
        <v>0</v>
      </c>
      <c r="BO123" s="715">
        <v>0</v>
      </c>
      <c r="BP123" s="715">
        <v>0</v>
      </c>
      <c r="BQ123" s="715">
        <v>0</v>
      </c>
      <c r="BR123" s="715">
        <v>0</v>
      </c>
      <c r="BS123" s="715">
        <v>0</v>
      </c>
      <c r="BT123" s="715">
        <v>0</v>
      </c>
      <c r="BU123" s="715">
        <v>0</v>
      </c>
      <c r="BV123" s="715">
        <v>0</v>
      </c>
      <c r="BW123" s="715">
        <v>0</v>
      </c>
      <c r="BX123" s="715">
        <v>0</v>
      </c>
      <c r="BY123" s="715">
        <v>0</v>
      </c>
      <c r="BZ123" s="715">
        <v>0</v>
      </c>
      <c r="CA123" s="715">
        <v>0</v>
      </c>
      <c r="CB123" s="715">
        <v>0</v>
      </c>
      <c r="CC123" s="716">
        <f t="shared" si="31"/>
        <v>0</v>
      </c>
      <c r="CD123" s="716">
        <f t="shared" si="31"/>
        <v>0</v>
      </c>
      <c r="CG123" s="78">
        <v>114</v>
      </c>
    </row>
    <row r="124" spans="1:85">
      <c r="A124" s="717"/>
      <c r="B124" s="25" t="s">
        <v>126</v>
      </c>
      <c r="C124" s="715">
        <v>0</v>
      </c>
      <c r="D124" s="715">
        <v>0</v>
      </c>
      <c r="E124" s="715">
        <v>0</v>
      </c>
      <c r="F124" s="715">
        <v>0</v>
      </c>
      <c r="G124" s="715">
        <v>0</v>
      </c>
      <c r="H124" s="715">
        <v>0</v>
      </c>
      <c r="I124" s="715">
        <v>0</v>
      </c>
      <c r="J124" s="715">
        <v>0</v>
      </c>
      <c r="K124" s="715">
        <v>0</v>
      </c>
      <c r="L124" s="715">
        <v>0</v>
      </c>
      <c r="M124" s="715">
        <v>0</v>
      </c>
      <c r="N124" s="715">
        <v>0</v>
      </c>
      <c r="O124" s="715">
        <v>0</v>
      </c>
      <c r="P124" s="715">
        <v>0</v>
      </c>
      <c r="Q124" s="715">
        <v>0</v>
      </c>
      <c r="R124" s="715">
        <v>0</v>
      </c>
      <c r="S124" s="715">
        <v>0</v>
      </c>
      <c r="T124" s="715">
        <v>0</v>
      </c>
      <c r="U124" s="715">
        <v>0</v>
      </c>
      <c r="V124" s="715">
        <v>0</v>
      </c>
      <c r="W124" s="715">
        <v>0</v>
      </c>
      <c r="X124" s="715">
        <v>0</v>
      </c>
      <c r="Y124" s="715">
        <v>0</v>
      </c>
      <c r="Z124" s="715">
        <v>0</v>
      </c>
      <c r="AA124" s="715">
        <v>0</v>
      </c>
      <c r="AB124" s="715">
        <v>0</v>
      </c>
      <c r="AC124" s="715">
        <v>0</v>
      </c>
      <c r="AD124" s="715">
        <v>0</v>
      </c>
      <c r="AE124" s="715">
        <v>0</v>
      </c>
      <c r="AF124" s="715">
        <v>0</v>
      </c>
      <c r="AG124" s="715">
        <v>0</v>
      </c>
      <c r="AH124" s="715">
        <v>0</v>
      </c>
      <c r="AI124" s="715">
        <v>0</v>
      </c>
      <c r="AJ124" s="715">
        <v>0</v>
      </c>
      <c r="AK124" s="715">
        <v>0</v>
      </c>
      <c r="AL124" s="715">
        <v>0</v>
      </c>
      <c r="AM124" s="715">
        <v>0</v>
      </c>
      <c r="AN124" s="715">
        <v>0</v>
      </c>
      <c r="AO124" s="715">
        <v>0</v>
      </c>
      <c r="AP124" s="715">
        <v>0</v>
      </c>
      <c r="AQ124" s="715">
        <v>0</v>
      </c>
      <c r="AR124" s="715">
        <v>0</v>
      </c>
      <c r="AS124" s="715">
        <v>0</v>
      </c>
      <c r="AT124" s="715">
        <v>0</v>
      </c>
      <c r="AU124" s="715">
        <v>0</v>
      </c>
      <c r="AV124" s="715">
        <v>0</v>
      </c>
      <c r="AW124" s="715">
        <v>0</v>
      </c>
      <c r="AX124" s="715">
        <v>0</v>
      </c>
      <c r="AY124" s="715">
        <v>0</v>
      </c>
      <c r="AZ124" s="715">
        <v>0</v>
      </c>
      <c r="BA124" s="715">
        <v>0</v>
      </c>
      <c r="BB124" s="715">
        <v>0</v>
      </c>
      <c r="BC124" s="715">
        <v>0</v>
      </c>
      <c r="BD124" s="715">
        <v>0</v>
      </c>
      <c r="BE124" s="715">
        <v>0</v>
      </c>
      <c r="BF124" s="715">
        <v>0</v>
      </c>
      <c r="BG124" s="715">
        <v>0</v>
      </c>
      <c r="BH124" s="715">
        <v>0</v>
      </c>
      <c r="BI124" s="715">
        <v>0</v>
      </c>
      <c r="BJ124" s="715">
        <v>0</v>
      </c>
      <c r="BK124" s="715">
        <v>0</v>
      </c>
      <c r="BL124" s="715">
        <v>0</v>
      </c>
      <c r="BM124" s="715">
        <v>0</v>
      </c>
      <c r="BN124" s="715">
        <v>0</v>
      </c>
      <c r="BO124" s="715">
        <v>0</v>
      </c>
      <c r="BP124" s="715">
        <v>0</v>
      </c>
      <c r="BQ124" s="715">
        <v>0</v>
      </c>
      <c r="BR124" s="715">
        <v>0</v>
      </c>
      <c r="BS124" s="715">
        <v>0</v>
      </c>
      <c r="BT124" s="715">
        <v>0</v>
      </c>
      <c r="BU124" s="715">
        <v>0</v>
      </c>
      <c r="BV124" s="715">
        <v>0</v>
      </c>
      <c r="BW124" s="715">
        <v>0</v>
      </c>
      <c r="BX124" s="715">
        <v>0</v>
      </c>
      <c r="BY124" s="715">
        <v>0</v>
      </c>
      <c r="BZ124" s="715">
        <v>0</v>
      </c>
      <c r="CA124" s="715">
        <v>0</v>
      </c>
      <c r="CB124" s="715">
        <v>0</v>
      </c>
      <c r="CC124" s="716">
        <f t="shared" si="31"/>
        <v>0</v>
      </c>
      <c r="CD124" s="716">
        <f t="shared" si="31"/>
        <v>0</v>
      </c>
      <c r="CG124" s="78">
        <v>115</v>
      </c>
    </row>
    <row r="125" spans="1:85">
      <c r="A125" s="717"/>
      <c r="B125" s="25" t="s">
        <v>66</v>
      </c>
      <c r="C125" s="715">
        <v>0</v>
      </c>
      <c r="D125" s="715">
        <v>0</v>
      </c>
      <c r="E125" s="715">
        <v>0</v>
      </c>
      <c r="F125" s="715">
        <v>0</v>
      </c>
      <c r="G125" s="715">
        <v>0</v>
      </c>
      <c r="H125" s="715">
        <v>0</v>
      </c>
      <c r="I125" s="715">
        <v>0</v>
      </c>
      <c r="J125" s="715">
        <v>0</v>
      </c>
      <c r="K125" s="715">
        <v>0</v>
      </c>
      <c r="L125" s="715">
        <v>0</v>
      </c>
      <c r="M125" s="715">
        <v>0</v>
      </c>
      <c r="N125" s="715">
        <v>0</v>
      </c>
      <c r="O125" s="715">
        <v>0</v>
      </c>
      <c r="P125" s="715">
        <v>0</v>
      </c>
      <c r="Q125" s="715">
        <v>0</v>
      </c>
      <c r="R125" s="715">
        <v>0</v>
      </c>
      <c r="S125" s="715">
        <v>0</v>
      </c>
      <c r="T125" s="715">
        <v>0</v>
      </c>
      <c r="U125" s="715">
        <v>0</v>
      </c>
      <c r="V125" s="715">
        <v>0</v>
      </c>
      <c r="W125" s="715">
        <v>0</v>
      </c>
      <c r="X125" s="715">
        <v>0</v>
      </c>
      <c r="Y125" s="715">
        <v>0</v>
      </c>
      <c r="Z125" s="715">
        <v>0</v>
      </c>
      <c r="AA125" s="715">
        <v>0</v>
      </c>
      <c r="AB125" s="715">
        <v>0</v>
      </c>
      <c r="AC125" s="715">
        <v>0</v>
      </c>
      <c r="AD125" s="715">
        <v>0</v>
      </c>
      <c r="AE125" s="715">
        <v>0</v>
      </c>
      <c r="AF125" s="715">
        <v>0</v>
      </c>
      <c r="AG125" s="715">
        <v>0</v>
      </c>
      <c r="AH125" s="715">
        <v>0</v>
      </c>
      <c r="AI125" s="715">
        <v>0</v>
      </c>
      <c r="AJ125" s="715">
        <v>0</v>
      </c>
      <c r="AK125" s="715">
        <v>0</v>
      </c>
      <c r="AL125" s="715">
        <v>0</v>
      </c>
      <c r="AM125" s="715">
        <v>0</v>
      </c>
      <c r="AN125" s="715">
        <v>0</v>
      </c>
      <c r="AO125" s="715">
        <v>0</v>
      </c>
      <c r="AP125" s="715">
        <v>0</v>
      </c>
      <c r="AQ125" s="715">
        <v>0</v>
      </c>
      <c r="AR125" s="715">
        <v>0</v>
      </c>
      <c r="AS125" s="715">
        <v>0</v>
      </c>
      <c r="AT125" s="715">
        <v>0</v>
      </c>
      <c r="AU125" s="715">
        <v>0</v>
      </c>
      <c r="AV125" s="715">
        <v>0</v>
      </c>
      <c r="AW125" s="715">
        <v>0</v>
      </c>
      <c r="AX125" s="715">
        <v>0</v>
      </c>
      <c r="AY125" s="715">
        <v>0</v>
      </c>
      <c r="AZ125" s="715">
        <v>0</v>
      </c>
      <c r="BA125" s="715">
        <v>0</v>
      </c>
      <c r="BB125" s="715">
        <v>0</v>
      </c>
      <c r="BC125" s="715">
        <v>0</v>
      </c>
      <c r="BD125" s="715">
        <v>0</v>
      </c>
      <c r="BE125" s="715">
        <v>0</v>
      </c>
      <c r="BF125" s="715">
        <v>0</v>
      </c>
      <c r="BG125" s="715">
        <v>0</v>
      </c>
      <c r="BH125" s="715">
        <v>0</v>
      </c>
      <c r="BI125" s="715">
        <v>0</v>
      </c>
      <c r="BJ125" s="715">
        <v>0</v>
      </c>
      <c r="BK125" s="715">
        <v>0</v>
      </c>
      <c r="BL125" s="715">
        <v>0</v>
      </c>
      <c r="BM125" s="715">
        <v>0</v>
      </c>
      <c r="BN125" s="715">
        <v>0</v>
      </c>
      <c r="BO125" s="715">
        <v>0</v>
      </c>
      <c r="BP125" s="715">
        <v>0</v>
      </c>
      <c r="BQ125" s="715">
        <v>0</v>
      </c>
      <c r="BR125" s="715">
        <v>0</v>
      </c>
      <c r="BS125" s="715">
        <v>0</v>
      </c>
      <c r="BT125" s="715">
        <v>0</v>
      </c>
      <c r="BU125" s="715">
        <v>0</v>
      </c>
      <c r="BV125" s="715">
        <v>0</v>
      </c>
      <c r="BW125" s="715">
        <v>0</v>
      </c>
      <c r="BX125" s="715">
        <v>0</v>
      </c>
      <c r="BY125" s="715">
        <v>0</v>
      </c>
      <c r="BZ125" s="715">
        <v>0</v>
      </c>
      <c r="CA125" s="715">
        <v>0</v>
      </c>
      <c r="CB125" s="715">
        <v>0</v>
      </c>
      <c r="CC125" s="716">
        <f t="shared" si="31"/>
        <v>0</v>
      </c>
      <c r="CD125" s="716">
        <f t="shared" si="31"/>
        <v>0</v>
      </c>
      <c r="CG125" s="78">
        <v>116</v>
      </c>
    </row>
    <row r="126" spans="1:85">
      <c r="A126" s="717"/>
      <c r="B126" s="25" t="s">
        <v>3</v>
      </c>
      <c r="C126" s="715">
        <v>0</v>
      </c>
      <c r="D126" s="715">
        <v>0</v>
      </c>
      <c r="E126" s="715">
        <v>0</v>
      </c>
      <c r="F126" s="715">
        <v>0</v>
      </c>
      <c r="G126" s="715">
        <v>0</v>
      </c>
      <c r="H126" s="715">
        <v>0</v>
      </c>
      <c r="I126" s="715">
        <v>0</v>
      </c>
      <c r="J126" s="715">
        <v>0</v>
      </c>
      <c r="K126" s="715">
        <v>0</v>
      </c>
      <c r="L126" s="715">
        <v>0</v>
      </c>
      <c r="M126" s="715">
        <v>0</v>
      </c>
      <c r="N126" s="715">
        <v>0</v>
      </c>
      <c r="O126" s="715">
        <v>0</v>
      </c>
      <c r="P126" s="715">
        <v>0</v>
      </c>
      <c r="Q126" s="715">
        <v>0</v>
      </c>
      <c r="R126" s="715">
        <v>0</v>
      </c>
      <c r="S126" s="715">
        <v>0</v>
      </c>
      <c r="T126" s="715">
        <v>0</v>
      </c>
      <c r="U126" s="715">
        <v>0</v>
      </c>
      <c r="V126" s="715">
        <v>0</v>
      </c>
      <c r="W126" s="715">
        <v>0</v>
      </c>
      <c r="X126" s="715">
        <v>0</v>
      </c>
      <c r="Y126" s="715">
        <v>0</v>
      </c>
      <c r="Z126" s="715">
        <v>0</v>
      </c>
      <c r="AA126" s="715">
        <v>0</v>
      </c>
      <c r="AB126" s="715">
        <v>0</v>
      </c>
      <c r="AC126" s="715">
        <v>0</v>
      </c>
      <c r="AD126" s="715">
        <v>0</v>
      </c>
      <c r="AE126" s="715">
        <v>0</v>
      </c>
      <c r="AF126" s="715">
        <v>0</v>
      </c>
      <c r="AG126" s="715">
        <v>0</v>
      </c>
      <c r="AH126" s="715">
        <v>0</v>
      </c>
      <c r="AI126" s="715">
        <v>0</v>
      </c>
      <c r="AJ126" s="715">
        <v>0</v>
      </c>
      <c r="AK126" s="715">
        <v>0</v>
      </c>
      <c r="AL126" s="715">
        <v>0</v>
      </c>
      <c r="AM126" s="715">
        <v>0</v>
      </c>
      <c r="AN126" s="715">
        <v>0</v>
      </c>
      <c r="AO126" s="715">
        <v>0</v>
      </c>
      <c r="AP126" s="715">
        <v>0</v>
      </c>
      <c r="AQ126" s="715">
        <v>0</v>
      </c>
      <c r="AR126" s="715">
        <v>0</v>
      </c>
      <c r="AS126" s="715">
        <v>0</v>
      </c>
      <c r="AT126" s="715">
        <v>0</v>
      </c>
      <c r="AU126" s="715">
        <v>0</v>
      </c>
      <c r="AV126" s="715">
        <v>0</v>
      </c>
      <c r="AW126" s="715">
        <v>0</v>
      </c>
      <c r="AX126" s="715">
        <v>0</v>
      </c>
      <c r="AY126" s="715">
        <v>0</v>
      </c>
      <c r="AZ126" s="715">
        <v>0</v>
      </c>
      <c r="BA126" s="715">
        <v>0</v>
      </c>
      <c r="BB126" s="715">
        <v>0</v>
      </c>
      <c r="BC126" s="715">
        <v>0</v>
      </c>
      <c r="BD126" s="715">
        <v>0</v>
      </c>
      <c r="BE126" s="715">
        <v>0</v>
      </c>
      <c r="BF126" s="715">
        <v>0</v>
      </c>
      <c r="BG126" s="715">
        <v>0</v>
      </c>
      <c r="BH126" s="715">
        <v>0</v>
      </c>
      <c r="BI126" s="715">
        <v>0</v>
      </c>
      <c r="BJ126" s="715">
        <v>0</v>
      </c>
      <c r="BK126" s="715">
        <v>0</v>
      </c>
      <c r="BL126" s="715">
        <v>0</v>
      </c>
      <c r="BM126" s="715">
        <v>0</v>
      </c>
      <c r="BN126" s="715">
        <v>0</v>
      </c>
      <c r="BO126" s="715">
        <v>0</v>
      </c>
      <c r="BP126" s="715">
        <v>0</v>
      </c>
      <c r="BQ126" s="715">
        <v>0</v>
      </c>
      <c r="BR126" s="715">
        <v>0</v>
      </c>
      <c r="BS126" s="715">
        <v>0</v>
      </c>
      <c r="BT126" s="715">
        <v>0</v>
      </c>
      <c r="BU126" s="715">
        <v>0</v>
      </c>
      <c r="BV126" s="715">
        <v>0</v>
      </c>
      <c r="BW126" s="715">
        <v>0</v>
      </c>
      <c r="BX126" s="715">
        <v>0</v>
      </c>
      <c r="BY126" s="715">
        <v>0</v>
      </c>
      <c r="BZ126" s="715">
        <v>0</v>
      </c>
      <c r="CA126" s="715">
        <v>0</v>
      </c>
      <c r="CB126" s="715">
        <v>0</v>
      </c>
      <c r="CC126" s="716">
        <f t="shared" si="31"/>
        <v>0</v>
      </c>
      <c r="CD126" s="716">
        <f t="shared" si="31"/>
        <v>0</v>
      </c>
      <c r="CG126" s="78">
        <v>117</v>
      </c>
    </row>
    <row r="127" spans="1:85">
      <c r="A127" s="717"/>
      <c r="B127" s="25" t="s">
        <v>4</v>
      </c>
      <c r="C127" s="715">
        <v>0</v>
      </c>
      <c r="D127" s="715">
        <v>0</v>
      </c>
      <c r="E127" s="715">
        <v>0</v>
      </c>
      <c r="F127" s="715">
        <v>0</v>
      </c>
      <c r="G127" s="715">
        <v>0</v>
      </c>
      <c r="H127" s="715">
        <v>0</v>
      </c>
      <c r="I127" s="715">
        <v>0</v>
      </c>
      <c r="J127" s="715">
        <v>0</v>
      </c>
      <c r="K127" s="715">
        <v>0</v>
      </c>
      <c r="L127" s="715">
        <v>0</v>
      </c>
      <c r="M127" s="715">
        <v>0</v>
      </c>
      <c r="N127" s="715">
        <v>0</v>
      </c>
      <c r="O127" s="715">
        <v>0</v>
      </c>
      <c r="P127" s="715">
        <v>0</v>
      </c>
      <c r="Q127" s="715">
        <v>0</v>
      </c>
      <c r="R127" s="715">
        <v>0</v>
      </c>
      <c r="S127" s="715">
        <v>0</v>
      </c>
      <c r="T127" s="715">
        <v>0</v>
      </c>
      <c r="U127" s="715">
        <v>0</v>
      </c>
      <c r="V127" s="715">
        <v>0</v>
      </c>
      <c r="W127" s="715">
        <v>0</v>
      </c>
      <c r="X127" s="715">
        <v>0</v>
      </c>
      <c r="Y127" s="715">
        <v>0</v>
      </c>
      <c r="Z127" s="715">
        <v>0</v>
      </c>
      <c r="AA127" s="715">
        <v>0</v>
      </c>
      <c r="AB127" s="715">
        <v>0</v>
      </c>
      <c r="AC127" s="715">
        <v>0</v>
      </c>
      <c r="AD127" s="715">
        <v>0</v>
      </c>
      <c r="AE127" s="715">
        <v>0</v>
      </c>
      <c r="AF127" s="715">
        <v>0</v>
      </c>
      <c r="AG127" s="715">
        <v>0</v>
      </c>
      <c r="AH127" s="715">
        <v>0</v>
      </c>
      <c r="AI127" s="715">
        <v>0</v>
      </c>
      <c r="AJ127" s="715">
        <v>0</v>
      </c>
      <c r="AK127" s="715">
        <v>0</v>
      </c>
      <c r="AL127" s="715">
        <v>0</v>
      </c>
      <c r="AM127" s="715">
        <v>0</v>
      </c>
      <c r="AN127" s="715">
        <v>0</v>
      </c>
      <c r="AO127" s="715">
        <v>0</v>
      </c>
      <c r="AP127" s="715">
        <v>0</v>
      </c>
      <c r="AQ127" s="715">
        <v>0</v>
      </c>
      <c r="AR127" s="715">
        <v>0</v>
      </c>
      <c r="AS127" s="715">
        <v>0</v>
      </c>
      <c r="AT127" s="715">
        <v>0</v>
      </c>
      <c r="AU127" s="715">
        <v>0</v>
      </c>
      <c r="AV127" s="715">
        <v>0</v>
      </c>
      <c r="AW127" s="715">
        <v>0</v>
      </c>
      <c r="AX127" s="715">
        <v>0</v>
      </c>
      <c r="AY127" s="715">
        <v>0</v>
      </c>
      <c r="AZ127" s="715">
        <v>0</v>
      </c>
      <c r="BA127" s="715">
        <v>0</v>
      </c>
      <c r="BB127" s="715">
        <v>0</v>
      </c>
      <c r="BC127" s="715">
        <v>0</v>
      </c>
      <c r="BD127" s="715">
        <v>0</v>
      </c>
      <c r="BE127" s="715">
        <v>0</v>
      </c>
      <c r="BF127" s="715">
        <v>0</v>
      </c>
      <c r="BG127" s="715">
        <v>0</v>
      </c>
      <c r="BH127" s="715">
        <v>0</v>
      </c>
      <c r="BI127" s="715">
        <v>0</v>
      </c>
      <c r="BJ127" s="715">
        <v>0</v>
      </c>
      <c r="BK127" s="715">
        <v>0</v>
      </c>
      <c r="BL127" s="715">
        <v>0</v>
      </c>
      <c r="BM127" s="715">
        <v>0</v>
      </c>
      <c r="BN127" s="715">
        <v>0</v>
      </c>
      <c r="BO127" s="715">
        <v>0</v>
      </c>
      <c r="BP127" s="715">
        <v>0</v>
      </c>
      <c r="BQ127" s="715">
        <v>0</v>
      </c>
      <c r="BR127" s="715">
        <v>0</v>
      </c>
      <c r="BS127" s="715">
        <v>0</v>
      </c>
      <c r="BT127" s="715">
        <v>0</v>
      </c>
      <c r="BU127" s="715">
        <v>0</v>
      </c>
      <c r="BV127" s="715">
        <v>0</v>
      </c>
      <c r="BW127" s="715">
        <v>0</v>
      </c>
      <c r="BX127" s="715">
        <v>0</v>
      </c>
      <c r="BY127" s="715">
        <v>0</v>
      </c>
      <c r="BZ127" s="715">
        <v>0</v>
      </c>
      <c r="CA127" s="715">
        <v>0</v>
      </c>
      <c r="CB127" s="715">
        <v>0</v>
      </c>
      <c r="CC127" s="716">
        <f t="shared" si="31"/>
        <v>0</v>
      </c>
      <c r="CD127" s="716">
        <f t="shared" si="31"/>
        <v>0</v>
      </c>
      <c r="CG127" s="78">
        <v>118</v>
      </c>
    </row>
    <row r="128" spans="1:85">
      <c r="A128" s="717"/>
      <c r="B128" s="13" t="s">
        <v>1186</v>
      </c>
      <c r="C128" s="715">
        <v>0</v>
      </c>
      <c r="D128" s="715">
        <v>0</v>
      </c>
      <c r="E128" s="715">
        <v>0</v>
      </c>
      <c r="F128" s="715">
        <v>0</v>
      </c>
      <c r="G128" s="715">
        <v>0</v>
      </c>
      <c r="H128" s="715">
        <v>0</v>
      </c>
      <c r="I128" s="715">
        <v>0</v>
      </c>
      <c r="J128" s="715">
        <v>0</v>
      </c>
      <c r="K128" s="715">
        <v>0</v>
      </c>
      <c r="L128" s="715">
        <v>0</v>
      </c>
      <c r="M128" s="715">
        <v>0</v>
      </c>
      <c r="N128" s="715">
        <v>0</v>
      </c>
      <c r="O128" s="715">
        <v>0</v>
      </c>
      <c r="P128" s="715">
        <v>0</v>
      </c>
      <c r="Q128" s="715">
        <v>0</v>
      </c>
      <c r="R128" s="715">
        <v>0</v>
      </c>
      <c r="S128" s="715">
        <v>0</v>
      </c>
      <c r="T128" s="715">
        <v>0</v>
      </c>
      <c r="U128" s="715">
        <v>0</v>
      </c>
      <c r="V128" s="715">
        <v>0</v>
      </c>
      <c r="W128" s="715">
        <v>0</v>
      </c>
      <c r="X128" s="715">
        <v>0</v>
      </c>
      <c r="Y128" s="715">
        <v>0</v>
      </c>
      <c r="Z128" s="715">
        <v>0</v>
      </c>
      <c r="AA128" s="715">
        <v>0</v>
      </c>
      <c r="AB128" s="715">
        <v>0</v>
      </c>
      <c r="AC128" s="715">
        <v>0</v>
      </c>
      <c r="AD128" s="715">
        <v>0</v>
      </c>
      <c r="AE128" s="715">
        <v>0</v>
      </c>
      <c r="AF128" s="715">
        <v>0</v>
      </c>
      <c r="AG128" s="715">
        <v>0</v>
      </c>
      <c r="AH128" s="715">
        <v>0</v>
      </c>
      <c r="AI128" s="715">
        <v>0</v>
      </c>
      <c r="AJ128" s="715">
        <v>0</v>
      </c>
      <c r="AK128" s="715">
        <v>0</v>
      </c>
      <c r="AL128" s="715">
        <v>0</v>
      </c>
      <c r="AM128" s="715">
        <v>0</v>
      </c>
      <c r="AN128" s="715">
        <v>0</v>
      </c>
      <c r="AO128" s="715">
        <v>0</v>
      </c>
      <c r="AP128" s="715">
        <v>0</v>
      </c>
      <c r="AQ128" s="715">
        <v>0</v>
      </c>
      <c r="AR128" s="715">
        <v>0</v>
      </c>
      <c r="AS128" s="715">
        <v>0</v>
      </c>
      <c r="AT128" s="715">
        <v>0</v>
      </c>
      <c r="AU128" s="715">
        <v>0</v>
      </c>
      <c r="AV128" s="715">
        <v>0</v>
      </c>
      <c r="AW128" s="715">
        <v>0</v>
      </c>
      <c r="AX128" s="715">
        <v>0</v>
      </c>
      <c r="AY128" s="715">
        <v>0</v>
      </c>
      <c r="AZ128" s="715">
        <v>0</v>
      </c>
      <c r="BA128" s="715">
        <v>0</v>
      </c>
      <c r="BB128" s="715">
        <v>0</v>
      </c>
      <c r="BC128" s="715">
        <v>0</v>
      </c>
      <c r="BD128" s="715">
        <v>0</v>
      </c>
      <c r="BE128" s="715">
        <v>0</v>
      </c>
      <c r="BF128" s="715">
        <v>0</v>
      </c>
      <c r="BG128" s="715">
        <v>0</v>
      </c>
      <c r="BH128" s="715">
        <v>0</v>
      </c>
      <c r="BI128" s="715">
        <v>0</v>
      </c>
      <c r="BJ128" s="715">
        <v>0</v>
      </c>
      <c r="BK128" s="715">
        <v>0</v>
      </c>
      <c r="BL128" s="715">
        <v>0</v>
      </c>
      <c r="BM128" s="715">
        <v>0</v>
      </c>
      <c r="BN128" s="715">
        <v>0</v>
      </c>
      <c r="BO128" s="715">
        <v>0</v>
      </c>
      <c r="BP128" s="715">
        <v>0</v>
      </c>
      <c r="BQ128" s="715">
        <v>0</v>
      </c>
      <c r="BR128" s="715">
        <v>0</v>
      </c>
      <c r="BS128" s="715">
        <v>0</v>
      </c>
      <c r="BT128" s="715">
        <v>0</v>
      </c>
      <c r="BU128" s="715">
        <v>0</v>
      </c>
      <c r="BV128" s="715">
        <v>0</v>
      </c>
      <c r="BW128" s="715">
        <v>0</v>
      </c>
      <c r="BX128" s="715">
        <v>0</v>
      </c>
      <c r="BY128" s="715">
        <v>0</v>
      </c>
      <c r="BZ128" s="715">
        <v>0</v>
      </c>
      <c r="CA128" s="715">
        <v>0</v>
      </c>
      <c r="CB128" s="715">
        <v>0</v>
      </c>
      <c r="CC128" s="716">
        <f t="shared" si="31"/>
        <v>0</v>
      </c>
      <c r="CD128" s="716">
        <f t="shared" si="31"/>
        <v>0</v>
      </c>
      <c r="CG128" s="78">
        <v>119</v>
      </c>
    </row>
    <row r="129" spans="1:86">
      <c r="A129" s="717"/>
      <c r="B129" s="13" t="s">
        <v>1187</v>
      </c>
      <c r="C129" s="715">
        <v>0</v>
      </c>
      <c r="D129" s="715">
        <v>0</v>
      </c>
      <c r="E129" s="715">
        <v>0</v>
      </c>
      <c r="F129" s="715">
        <v>0</v>
      </c>
      <c r="G129" s="715">
        <v>0</v>
      </c>
      <c r="H129" s="715">
        <v>0</v>
      </c>
      <c r="I129" s="715">
        <v>0</v>
      </c>
      <c r="J129" s="715">
        <v>0</v>
      </c>
      <c r="K129" s="715">
        <v>0</v>
      </c>
      <c r="L129" s="715">
        <v>0</v>
      </c>
      <c r="M129" s="715">
        <v>0</v>
      </c>
      <c r="N129" s="715">
        <v>0</v>
      </c>
      <c r="O129" s="715">
        <v>0</v>
      </c>
      <c r="P129" s="715">
        <v>0</v>
      </c>
      <c r="Q129" s="715">
        <v>0</v>
      </c>
      <c r="R129" s="715">
        <v>0</v>
      </c>
      <c r="S129" s="715">
        <v>0</v>
      </c>
      <c r="T129" s="715">
        <v>0</v>
      </c>
      <c r="U129" s="715">
        <v>0</v>
      </c>
      <c r="V129" s="715">
        <v>0</v>
      </c>
      <c r="W129" s="715">
        <v>0</v>
      </c>
      <c r="X129" s="715">
        <v>0</v>
      </c>
      <c r="Y129" s="715">
        <v>0</v>
      </c>
      <c r="Z129" s="715">
        <v>0</v>
      </c>
      <c r="AA129" s="715">
        <v>0</v>
      </c>
      <c r="AB129" s="715">
        <v>0</v>
      </c>
      <c r="AC129" s="715">
        <v>0</v>
      </c>
      <c r="AD129" s="715">
        <v>0</v>
      </c>
      <c r="AE129" s="715">
        <v>0</v>
      </c>
      <c r="AF129" s="715">
        <v>0</v>
      </c>
      <c r="AG129" s="715">
        <v>0</v>
      </c>
      <c r="AH129" s="715">
        <v>0</v>
      </c>
      <c r="AI129" s="715">
        <v>0</v>
      </c>
      <c r="AJ129" s="715">
        <v>0</v>
      </c>
      <c r="AK129" s="715">
        <v>0</v>
      </c>
      <c r="AL129" s="715">
        <v>0</v>
      </c>
      <c r="AM129" s="715">
        <v>0</v>
      </c>
      <c r="AN129" s="715">
        <v>0</v>
      </c>
      <c r="AO129" s="715">
        <v>0</v>
      </c>
      <c r="AP129" s="715">
        <v>0</v>
      </c>
      <c r="AQ129" s="715">
        <v>0</v>
      </c>
      <c r="AR129" s="715">
        <v>0</v>
      </c>
      <c r="AS129" s="715">
        <v>0</v>
      </c>
      <c r="AT129" s="715">
        <v>0</v>
      </c>
      <c r="AU129" s="715">
        <v>0</v>
      </c>
      <c r="AV129" s="715">
        <v>0</v>
      </c>
      <c r="AW129" s="715">
        <v>0</v>
      </c>
      <c r="AX129" s="715">
        <v>0</v>
      </c>
      <c r="AY129" s="715">
        <v>0</v>
      </c>
      <c r="AZ129" s="715">
        <v>0</v>
      </c>
      <c r="BA129" s="715">
        <v>0</v>
      </c>
      <c r="BB129" s="715">
        <v>0</v>
      </c>
      <c r="BC129" s="715">
        <v>0</v>
      </c>
      <c r="BD129" s="715">
        <v>0</v>
      </c>
      <c r="BE129" s="715">
        <v>0</v>
      </c>
      <c r="BF129" s="715">
        <v>0</v>
      </c>
      <c r="BG129" s="715">
        <v>0</v>
      </c>
      <c r="BH129" s="715">
        <v>0</v>
      </c>
      <c r="BI129" s="715">
        <v>0</v>
      </c>
      <c r="BJ129" s="715">
        <v>0</v>
      </c>
      <c r="BK129" s="715">
        <v>0</v>
      </c>
      <c r="BL129" s="715">
        <v>0</v>
      </c>
      <c r="BM129" s="715">
        <v>0</v>
      </c>
      <c r="BN129" s="715">
        <v>0</v>
      </c>
      <c r="BO129" s="715">
        <v>0</v>
      </c>
      <c r="BP129" s="715">
        <v>0</v>
      </c>
      <c r="BQ129" s="715">
        <v>0</v>
      </c>
      <c r="BR129" s="715">
        <v>0</v>
      </c>
      <c r="BS129" s="715">
        <v>0</v>
      </c>
      <c r="BT129" s="715">
        <v>0</v>
      </c>
      <c r="BU129" s="715">
        <v>0</v>
      </c>
      <c r="BV129" s="715">
        <v>0</v>
      </c>
      <c r="BW129" s="715">
        <v>0</v>
      </c>
      <c r="BX129" s="715">
        <v>0</v>
      </c>
      <c r="BY129" s="715">
        <v>0</v>
      </c>
      <c r="BZ129" s="715">
        <v>0</v>
      </c>
      <c r="CA129" s="715">
        <v>0</v>
      </c>
      <c r="CB129" s="715">
        <v>0</v>
      </c>
      <c r="CC129" s="716">
        <f t="shared" si="31"/>
        <v>0</v>
      </c>
      <c r="CD129" s="716">
        <f t="shared" si="31"/>
        <v>0</v>
      </c>
      <c r="CG129" s="78">
        <v>120</v>
      </c>
    </row>
    <row r="130" spans="1:86">
      <c r="A130" s="717"/>
      <c r="B130" s="13" t="s">
        <v>5</v>
      </c>
      <c r="C130" s="715">
        <v>0</v>
      </c>
      <c r="D130" s="715">
        <v>0</v>
      </c>
      <c r="E130" s="715">
        <v>0</v>
      </c>
      <c r="F130" s="715">
        <v>0</v>
      </c>
      <c r="G130" s="715">
        <v>0</v>
      </c>
      <c r="H130" s="715">
        <v>0</v>
      </c>
      <c r="I130" s="715">
        <v>0</v>
      </c>
      <c r="J130" s="715">
        <v>0</v>
      </c>
      <c r="K130" s="715">
        <v>0</v>
      </c>
      <c r="L130" s="715">
        <v>0</v>
      </c>
      <c r="M130" s="715">
        <v>0</v>
      </c>
      <c r="N130" s="715">
        <v>0</v>
      </c>
      <c r="O130" s="715">
        <v>0</v>
      </c>
      <c r="P130" s="715">
        <v>0</v>
      </c>
      <c r="Q130" s="715">
        <v>0</v>
      </c>
      <c r="R130" s="715">
        <v>0</v>
      </c>
      <c r="S130" s="715">
        <v>0</v>
      </c>
      <c r="T130" s="715">
        <v>0</v>
      </c>
      <c r="U130" s="715">
        <v>0</v>
      </c>
      <c r="V130" s="715">
        <v>0</v>
      </c>
      <c r="W130" s="715">
        <v>0</v>
      </c>
      <c r="X130" s="715">
        <v>0</v>
      </c>
      <c r="Y130" s="715">
        <v>0</v>
      </c>
      <c r="Z130" s="715">
        <v>0</v>
      </c>
      <c r="AA130" s="715">
        <v>0</v>
      </c>
      <c r="AB130" s="715">
        <v>0</v>
      </c>
      <c r="AC130" s="715">
        <v>0</v>
      </c>
      <c r="AD130" s="715">
        <v>0</v>
      </c>
      <c r="AE130" s="715">
        <v>0</v>
      </c>
      <c r="AF130" s="715">
        <v>0</v>
      </c>
      <c r="AG130" s="715">
        <v>0</v>
      </c>
      <c r="AH130" s="715">
        <v>0</v>
      </c>
      <c r="AI130" s="715">
        <v>0</v>
      </c>
      <c r="AJ130" s="715">
        <v>0</v>
      </c>
      <c r="AK130" s="715">
        <v>0</v>
      </c>
      <c r="AL130" s="715">
        <v>0</v>
      </c>
      <c r="AM130" s="715">
        <v>0</v>
      </c>
      <c r="AN130" s="715">
        <v>0</v>
      </c>
      <c r="AO130" s="715">
        <v>0</v>
      </c>
      <c r="AP130" s="715">
        <v>0</v>
      </c>
      <c r="AQ130" s="715">
        <v>0</v>
      </c>
      <c r="AR130" s="715">
        <v>0</v>
      </c>
      <c r="AS130" s="715">
        <v>0</v>
      </c>
      <c r="AT130" s="715">
        <v>0</v>
      </c>
      <c r="AU130" s="715">
        <v>0</v>
      </c>
      <c r="AV130" s="715">
        <v>0</v>
      </c>
      <c r="AW130" s="715">
        <v>0</v>
      </c>
      <c r="AX130" s="715">
        <v>0</v>
      </c>
      <c r="AY130" s="715">
        <v>0</v>
      </c>
      <c r="AZ130" s="715">
        <v>0</v>
      </c>
      <c r="BA130" s="715">
        <v>0</v>
      </c>
      <c r="BB130" s="715">
        <v>0</v>
      </c>
      <c r="BC130" s="715">
        <v>0</v>
      </c>
      <c r="BD130" s="715">
        <v>0</v>
      </c>
      <c r="BE130" s="715">
        <v>0</v>
      </c>
      <c r="BF130" s="715">
        <v>0</v>
      </c>
      <c r="BG130" s="715">
        <v>0</v>
      </c>
      <c r="BH130" s="715">
        <v>0</v>
      </c>
      <c r="BI130" s="715">
        <v>0</v>
      </c>
      <c r="BJ130" s="715">
        <v>0</v>
      </c>
      <c r="BK130" s="715">
        <v>0</v>
      </c>
      <c r="BL130" s="715">
        <v>0</v>
      </c>
      <c r="BM130" s="715">
        <v>0</v>
      </c>
      <c r="BN130" s="715">
        <v>0</v>
      </c>
      <c r="BO130" s="715">
        <v>0</v>
      </c>
      <c r="BP130" s="715">
        <v>0</v>
      </c>
      <c r="BQ130" s="715">
        <v>0</v>
      </c>
      <c r="BR130" s="715">
        <v>0</v>
      </c>
      <c r="BS130" s="715">
        <v>0</v>
      </c>
      <c r="BT130" s="715">
        <v>0</v>
      </c>
      <c r="BU130" s="715">
        <v>0</v>
      </c>
      <c r="BV130" s="715">
        <v>0</v>
      </c>
      <c r="BW130" s="715">
        <v>0</v>
      </c>
      <c r="BX130" s="715">
        <v>0</v>
      </c>
      <c r="BY130" s="715">
        <v>0</v>
      </c>
      <c r="BZ130" s="715">
        <v>0</v>
      </c>
      <c r="CA130" s="715">
        <v>0</v>
      </c>
      <c r="CB130" s="715">
        <v>0</v>
      </c>
      <c r="CC130" s="716">
        <f t="shared" si="31"/>
        <v>0</v>
      </c>
      <c r="CD130" s="716">
        <f t="shared" si="31"/>
        <v>0</v>
      </c>
      <c r="CG130" s="78">
        <v>121</v>
      </c>
    </row>
    <row r="131" spans="1:86">
      <c r="A131" s="717"/>
      <c r="B131" s="13" t="s">
        <v>9</v>
      </c>
      <c r="C131" s="715">
        <v>0</v>
      </c>
      <c r="D131" s="715">
        <v>0</v>
      </c>
      <c r="E131" s="715">
        <v>0</v>
      </c>
      <c r="F131" s="715">
        <v>0</v>
      </c>
      <c r="G131" s="715">
        <v>0</v>
      </c>
      <c r="H131" s="715">
        <v>0</v>
      </c>
      <c r="I131" s="715">
        <v>0</v>
      </c>
      <c r="J131" s="715">
        <v>0</v>
      </c>
      <c r="K131" s="715">
        <v>0</v>
      </c>
      <c r="L131" s="715">
        <v>0</v>
      </c>
      <c r="M131" s="715">
        <v>0</v>
      </c>
      <c r="N131" s="715">
        <v>0</v>
      </c>
      <c r="O131" s="715">
        <v>0</v>
      </c>
      <c r="P131" s="715">
        <v>0</v>
      </c>
      <c r="Q131" s="715">
        <v>0</v>
      </c>
      <c r="R131" s="715">
        <v>0</v>
      </c>
      <c r="S131" s="715">
        <v>0</v>
      </c>
      <c r="T131" s="715">
        <v>0</v>
      </c>
      <c r="U131" s="715">
        <v>0</v>
      </c>
      <c r="V131" s="715">
        <v>0</v>
      </c>
      <c r="W131" s="715">
        <v>0</v>
      </c>
      <c r="X131" s="715">
        <v>0</v>
      </c>
      <c r="Y131" s="715">
        <v>0</v>
      </c>
      <c r="Z131" s="715">
        <v>0</v>
      </c>
      <c r="AA131" s="715">
        <v>0</v>
      </c>
      <c r="AB131" s="715">
        <v>0</v>
      </c>
      <c r="AC131" s="715">
        <v>0</v>
      </c>
      <c r="AD131" s="715">
        <v>0</v>
      </c>
      <c r="AE131" s="715">
        <v>0</v>
      </c>
      <c r="AF131" s="715">
        <v>0</v>
      </c>
      <c r="AG131" s="715">
        <v>0</v>
      </c>
      <c r="AH131" s="715">
        <v>0</v>
      </c>
      <c r="AI131" s="715">
        <v>0</v>
      </c>
      <c r="AJ131" s="715">
        <v>0</v>
      </c>
      <c r="AK131" s="715">
        <v>0</v>
      </c>
      <c r="AL131" s="715">
        <v>0</v>
      </c>
      <c r="AM131" s="715">
        <v>0</v>
      </c>
      <c r="AN131" s="715">
        <v>0</v>
      </c>
      <c r="AO131" s="715">
        <v>0</v>
      </c>
      <c r="AP131" s="715">
        <v>0</v>
      </c>
      <c r="AQ131" s="715">
        <v>0</v>
      </c>
      <c r="AR131" s="715">
        <v>0</v>
      </c>
      <c r="AS131" s="715">
        <v>0</v>
      </c>
      <c r="AT131" s="715">
        <v>0</v>
      </c>
      <c r="AU131" s="715">
        <v>0</v>
      </c>
      <c r="AV131" s="715">
        <v>0</v>
      </c>
      <c r="AW131" s="715">
        <v>0</v>
      </c>
      <c r="AX131" s="715">
        <v>0</v>
      </c>
      <c r="AY131" s="715">
        <v>0</v>
      </c>
      <c r="AZ131" s="715">
        <v>0</v>
      </c>
      <c r="BA131" s="715">
        <v>0</v>
      </c>
      <c r="BB131" s="715">
        <v>0</v>
      </c>
      <c r="BC131" s="715">
        <v>0</v>
      </c>
      <c r="BD131" s="715">
        <v>0</v>
      </c>
      <c r="BE131" s="715">
        <v>0</v>
      </c>
      <c r="BF131" s="715">
        <v>0</v>
      </c>
      <c r="BG131" s="715">
        <v>0</v>
      </c>
      <c r="BH131" s="715">
        <v>0</v>
      </c>
      <c r="BI131" s="715">
        <v>0</v>
      </c>
      <c r="BJ131" s="715">
        <v>0</v>
      </c>
      <c r="BK131" s="715">
        <v>0</v>
      </c>
      <c r="BL131" s="715">
        <v>0</v>
      </c>
      <c r="BM131" s="715">
        <v>0</v>
      </c>
      <c r="BN131" s="715">
        <v>0</v>
      </c>
      <c r="BO131" s="715">
        <v>0</v>
      </c>
      <c r="BP131" s="715">
        <v>0</v>
      </c>
      <c r="BQ131" s="715">
        <v>0</v>
      </c>
      <c r="BR131" s="715">
        <v>0</v>
      </c>
      <c r="BS131" s="715">
        <v>0</v>
      </c>
      <c r="BT131" s="715">
        <v>0</v>
      </c>
      <c r="BU131" s="715">
        <v>0</v>
      </c>
      <c r="BV131" s="715">
        <v>0</v>
      </c>
      <c r="BW131" s="715">
        <v>0</v>
      </c>
      <c r="BX131" s="715">
        <v>0</v>
      </c>
      <c r="BY131" s="715">
        <v>0</v>
      </c>
      <c r="BZ131" s="715">
        <v>0</v>
      </c>
      <c r="CA131" s="715">
        <v>0</v>
      </c>
      <c r="CB131" s="715">
        <v>0</v>
      </c>
      <c r="CC131" s="716">
        <f t="shared" si="31"/>
        <v>0</v>
      </c>
      <c r="CD131" s="716">
        <f t="shared" si="31"/>
        <v>0</v>
      </c>
      <c r="CG131" s="78">
        <v>122</v>
      </c>
    </row>
    <row r="132" spans="1:86">
      <c r="A132" s="717"/>
      <c r="B132" s="718" t="s">
        <v>1188</v>
      </c>
      <c r="C132" s="715">
        <v>0</v>
      </c>
      <c r="D132" s="715">
        <v>0</v>
      </c>
      <c r="E132" s="715">
        <v>0</v>
      </c>
      <c r="F132" s="715">
        <v>0</v>
      </c>
      <c r="G132" s="715">
        <v>0</v>
      </c>
      <c r="H132" s="715">
        <v>0</v>
      </c>
      <c r="I132" s="715">
        <v>0</v>
      </c>
      <c r="J132" s="715">
        <v>0</v>
      </c>
      <c r="K132" s="715">
        <v>0</v>
      </c>
      <c r="L132" s="715">
        <v>0</v>
      </c>
      <c r="M132" s="715">
        <v>0</v>
      </c>
      <c r="N132" s="715">
        <v>0</v>
      </c>
      <c r="O132" s="715">
        <v>0</v>
      </c>
      <c r="P132" s="715">
        <v>0</v>
      </c>
      <c r="Q132" s="715">
        <v>0</v>
      </c>
      <c r="R132" s="715">
        <v>0</v>
      </c>
      <c r="S132" s="715">
        <v>0</v>
      </c>
      <c r="T132" s="715">
        <v>0</v>
      </c>
      <c r="U132" s="715">
        <v>0</v>
      </c>
      <c r="V132" s="715">
        <v>0</v>
      </c>
      <c r="W132" s="715">
        <v>0</v>
      </c>
      <c r="X132" s="715">
        <v>0</v>
      </c>
      <c r="Y132" s="715">
        <v>0</v>
      </c>
      <c r="Z132" s="715">
        <v>0</v>
      </c>
      <c r="AA132" s="715">
        <v>0</v>
      </c>
      <c r="AB132" s="715">
        <v>0</v>
      </c>
      <c r="AC132" s="715">
        <v>0</v>
      </c>
      <c r="AD132" s="715">
        <v>0</v>
      </c>
      <c r="AE132" s="715">
        <v>0</v>
      </c>
      <c r="AF132" s="715">
        <v>0</v>
      </c>
      <c r="AG132" s="715">
        <v>0</v>
      </c>
      <c r="AH132" s="715">
        <v>0</v>
      </c>
      <c r="AI132" s="715">
        <v>0</v>
      </c>
      <c r="AJ132" s="715">
        <v>0</v>
      </c>
      <c r="AK132" s="715">
        <v>0</v>
      </c>
      <c r="AL132" s="715">
        <v>0</v>
      </c>
      <c r="AM132" s="715">
        <v>0</v>
      </c>
      <c r="AN132" s="715">
        <v>0</v>
      </c>
      <c r="AO132" s="715">
        <v>0</v>
      </c>
      <c r="AP132" s="715">
        <v>0</v>
      </c>
      <c r="AQ132" s="715">
        <v>0</v>
      </c>
      <c r="AR132" s="715">
        <v>0</v>
      </c>
      <c r="AS132" s="715">
        <v>0</v>
      </c>
      <c r="AT132" s="715">
        <v>0</v>
      </c>
      <c r="AU132" s="715">
        <v>0</v>
      </c>
      <c r="AV132" s="715">
        <v>0</v>
      </c>
      <c r="AW132" s="715">
        <v>0</v>
      </c>
      <c r="AX132" s="715">
        <v>0</v>
      </c>
      <c r="AY132" s="715">
        <v>0</v>
      </c>
      <c r="AZ132" s="715">
        <v>0</v>
      </c>
      <c r="BA132" s="715">
        <v>0</v>
      </c>
      <c r="BB132" s="715">
        <v>0</v>
      </c>
      <c r="BC132" s="715">
        <v>0</v>
      </c>
      <c r="BD132" s="715">
        <v>0</v>
      </c>
      <c r="BE132" s="715">
        <v>0</v>
      </c>
      <c r="BF132" s="715">
        <v>0</v>
      </c>
      <c r="BG132" s="715">
        <v>0</v>
      </c>
      <c r="BH132" s="715">
        <v>0</v>
      </c>
      <c r="BI132" s="715">
        <v>0</v>
      </c>
      <c r="BJ132" s="715">
        <v>0</v>
      </c>
      <c r="BK132" s="715">
        <v>0</v>
      </c>
      <c r="BL132" s="715">
        <v>0</v>
      </c>
      <c r="BM132" s="715">
        <v>0</v>
      </c>
      <c r="BN132" s="715">
        <v>0</v>
      </c>
      <c r="BO132" s="715">
        <v>0</v>
      </c>
      <c r="BP132" s="715">
        <v>0</v>
      </c>
      <c r="BQ132" s="715">
        <v>0</v>
      </c>
      <c r="BR132" s="715">
        <v>0</v>
      </c>
      <c r="BS132" s="715">
        <v>0</v>
      </c>
      <c r="BT132" s="715">
        <v>0</v>
      </c>
      <c r="BU132" s="715">
        <v>0</v>
      </c>
      <c r="BV132" s="715">
        <v>0</v>
      </c>
      <c r="BW132" s="715">
        <v>0</v>
      </c>
      <c r="BX132" s="715">
        <v>0</v>
      </c>
      <c r="BY132" s="715">
        <v>0</v>
      </c>
      <c r="BZ132" s="715">
        <v>0</v>
      </c>
      <c r="CA132" s="715">
        <v>0</v>
      </c>
      <c r="CB132" s="715">
        <v>0</v>
      </c>
      <c r="CC132" s="716">
        <f t="shared" si="31"/>
        <v>0</v>
      </c>
      <c r="CD132" s="716">
        <f t="shared" si="31"/>
        <v>0</v>
      </c>
      <c r="CG132" s="78">
        <v>123</v>
      </c>
      <c r="CH132" s="71"/>
    </row>
    <row r="133" spans="1:86">
      <c r="A133" s="719" t="s">
        <v>56</v>
      </c>
      <c r="B133" s="712" t="s">
        <v>1190</v>
      </c>
      <c r="C133" s="713">
        <f>SUM(C134:C143)</f>
        <v>0</v>
      </c>
      <c r="D133" s="713">
        <f t="shared" ref="D133:BO133" si="37">SUM(D134:D143)</f>
        <v>0</v>
      </c>
      <c r="E133" s="713">
        <f t="shared" si="37"/>
        <v>0</v>
      </c>
      <c r="F133" s="713">
        <f t="shared" si="37"/>
        <v>0</v>
      </c>
      <c r="G133" s="713">
        <f t="shared" si="37"/>
        <v>0</v>
      </c>
      <c r="H133" s="713">
        <f t="shared" si="37"/>
        <v>0</v>
      </c>
      <c r="I133" s="713">
        <f t="shared" si="37"/>
        <v>0</v>
      </c>
      <c r="J133" s="713">
        <f t="shared" si="37"/>
        <v>0</v>
      </c>
      <c r="K133" s="713">
        <f t="shared" si="37"/>
        <v>0</v>
      </c>
      <c r="L133" s="713">
        <f t="shared" si="37"/>
        <v>0</v>
      </c>
      <c r="M133" s="713">
        <f t="shared" si="37"/>
        <v>0</v>
      </c>
      <c r="N133" s="713">
        <f t="shared" si="37"/>
        <v>0</v>
      </c>
      <c r="O133" s="713">
        <f t="shared" si="37"/>
        <v>0</v>
      </c>
      <c r="P133" s="713">
        <f t="shared" si="37"/>
        <v>0</v>
      </c>
      <c r="Q133" s="713">
        <f t="shared" si="37"/>
        <v>0</v>
      </c>
      <c r="R133" s="713">
        <f t="shared" si="37"/>
        <v>0</v>
      </c>
      <c r="S133" s="713">
        <f t="shared" si="37"/>
        <v>0</v>
      </c>
      <c r="T133" s="713">
        <f t="shared" si="37"/>
        <v>0</v>
      </c>
      <c r="U133" s="713">
        <f t="shared" si="37"/>
        <v>0</v>
      </c>
      <c r="V133" s="713">
        <f t="shared" si="37"/>
        <v>0</v>
      </c>
      <c r="W133" s="713">
        <f t="shared" si="37"/>
        <v>0</v>
      </c>
      <c r="X133" s="713">
        <f t="shared" si="37"/>
        <v>0</v>
      </c>
      <c r="Y133" s="713">
        <f t="shared" si="37"/>
        <v>0</v>
      </c>
      <c r="Z133" s="713">
        <f t="shared" si="37"/>
        <v>0</v>
      </c>
      <c r="AA133" s="713">
        <f t="shared" si="37"/>
        <v>0</v>
      </c>
      <c r="AB133" s="713">
        <f t="shared" si="37"/>
        <v>0</v>
      </c>
      <c r="AC133" s="713">
        <f t="shared" si="37"/>
        <v>0</v>
      </c>
      <c r="AD133" s="713">
        <f t="shared" si="37"/>
        <v>0</v>
      </c>
      <c r="AE133" s="713">
        <f t="shared" si="37"/>
        <v>0</v>
      </c>
      <c r="AF133" s="713">
        <f t="shared" si="37"/>
        <v>0</v>
      </c>
      <c r="AG133" s="713">
        <f t="shared" si="37"/>
        <v>0</v>
      </c>
      <c r="AH133" s="713">
        <f t="shared" si="37"/>
        <v>0</v>
      </c>
      <c r="AI133" s="713">
        <f t="shared" si="37"/>
        <v>0</v>
      </c>
      <c r="AJ133" s="713">
        <f t="shared" si="37"/>
        <v>0</v>
      </c>
      <c r="AK133" s="713">
        <f t="shared" si="37"/>
        <v>0</v>
      </c>
      <c r="AL133" s="713">
        <f t="shared" si="37"/>
        <v>0</v>
      </c>
      <c r="AM133" s="713">
        <f t="shared" si="37"/>
        <v>0</v>
      </c>
      <c r="AN133" s="713">
        <f t="shared" si="37"/>
        <v>0</v>
      </c>
      <c r="AO133" s="713">
        <f t="shared" si="37"/>
        <v>0</v>
      </c>
      <c r="AP133" s="713">
        <f t="shared" si="37"/>
        <v>0</v>
      </c>
      <c r="AQ133" s="713">
        <f t="shared" si="37"/>
        <v>0</v>
      </c>
      <c r="AR133" s="713">
        <f t="shared" si="37"/>
        <v>0</v>
      </c>
      <c r="AS133" s="713">
        <f t="shared" si="37"/>
        <v>0</v>
      </c>
      <c r="AT133" s="713">
        <f t="shared" si="37"/>
        <v>0</v>
      </c>
      <c r="AU133" s="713">
        <f t="shared" si="37"/>
        <v>0</v>
      </c>
      <c r="AV133" s="713">
        <f t="shared" si="37"/>
        <v>0</v>
      </c>
      <c r="AW133" s="713">
        <f t="shared" si="37"/>
        <v>0</v>
      </c>
      <c r="AX133" s="713">
        <f t="shared" si="37"/>
        <v>0</v>
      </c>
      <c r="AY133" s="713">
        <f t="shared" si="37"/>
        <v>0</v>
      </c>
      <c r="AZ133" s="713">
        <f t="shared" si="37"/>
        <v>0</v>
      </c>
      <c r="BA133" s="713">
        <f t="shared" si="37"/>
        <v>0</v>
      </c>
      <c r="BB133" s="713">
        <f t="shared" si="37"/>
        <v>0</v>
      </c>
      <c r="BC133" s="713">
        <f t="shared" si="37"/>
        <v>0</v>
      </c>
      <c r="BD133" s="713">
        <f t="shared" si="37"/>
        <v>0</v>
      </c>
      <c r="BE133" s="713">
        <f t="shared" si="37"/>
        <v>0</v>
      </c>
      <c r="BF133" s="713">
        <f t="shared" si="37"/>
        <v>0</v>
      </c>
      <c r="BG133" s="713">
        <f t="shared" si="37"/>
        <v>0</v>
      </c>
      <c r="BH133" s="713">
        <f t="shared" si="37"/>
        <v>0</v>
      </c>
      <c r="BI133" s="713">
        <f t="shared" si="37"/>
        <v>0</v>
      </c>
      <c r="BJ133" s="713">
        <f t="shared" si="37"/>
        <v>0</v>
      </c>
      <c r="BK133" s="713">
        <f t="shared" si="37"/>
        <v>0</v>
      </c>
      <c r="BL133" s="713">
        <f t="shared" si="37"/>
        <v>0</v>
      </c>
      <c r="BM133" s="713">
        <f t="shared" si="37"/>
        <v>0</v>
      </c>
      <c r="BN133" s="713">
        <f t="shared" si="37"/>
        <v>0</v>
      </c>
      <c r="BO133" s="713">
        <f t="shared" si="37"/>
        <v>0</v>
      </c>
      <c r="BP133" s="713">
        <f t="shared" ref="BP133:CA133" si="38">SUM(BP134:BP143)</f>
        <v>0</v>
      </c>
      <c r="BQ133" s="713">
        <f t="shared" si="38"/>
        <v>0</v>
      </c>
      <c r="BR133" s="713">
        <f t="shared" si="38"/>
        <v>0</v>
      </c>
      <c r="BS133" s="713">
        <f t="shared" si="38"/>
        <v>0</v>
      </c>
      <c r="BT133" s="713">
        <f t="shared" si="38"/>
        <v>0</v>
      </c>
      <c r="BU133" s="713">
        <f t="shared" si="38"/>
        <v>0</v>
      </c>
      <c r="BV133" s="713">
        <f t="shared" si="38"/>
        <v>0</v>
      </c>
      <c r="BW133" s="713">
        <f t="shared" si="38"/>
        <v>0</v>
      </c>
      <c r="BX133" s="713">
        <f t="shared" si="38"/>
        <v>0</v>
      </c>
      <c r="BY133" s="713">
        <f t="shared" si="38"/>
        <v>0</v>
      </c>
      <c r="BZ133" s="713">
        <f t="shared" si="38"/>
        <v>0</v>
      </c>
      <c r="CA133" s="713">
        <f t="shared" si="38"/>
        <v>0</v>
      </c>
      <c r="CB133" s="713">
        <f>SUM(CB134:CB143)</f>
        <v>0</v>
      </c>
      <c r="CC133" s="713">
        <f>SUM(CC134:CC143)</f>
        <v>0</v>
      </c>
      <c r="CD133" s="713">
        <f>SUM(CD134:CD143)</f>
        <v>0</v>
      </c>
      <c r="CG133" s="78">
        <v>124</v>
      </c>
    </row>
    <row r="134" spans="1:86">
      <c r="A134" s="714"/>
      <c r="B134" s="496" t="s">
        <v>1</v>
      </c>
      <c r="C134" s="715">
        <v>0</v>
      </c>
      <c r="D134" s="715">
        <v>0</v>
      </c>
      <c r="E134" s="715">
        <v>0</v>
      </c>
      <c r="F134" s="715">
        <v>0</v>
      </c>
      <c r="G134" s="715">
        <v>0</v>
      </c>
      <c r="H134" s="715">
        <v>0</v>
      </c>
      <c r="I134" s="715">
        <v>0</v>
      </c>
      <c r="J134" s="715">
        <v>0</v>
      </c>
      <c r="K134" s="715">
        <v>0</v>
      </c>
      <c r="L134" s="715">
        <v>0</v>
      </c>
      <c r="M134" s="715">
        <v>0</v>
      </c>
      <c r="N134" s="715">
        <v>0</v>
      </c>
      <c r="O134" s="715">
        <v>0</v>
      </c>
      <c r="P134" s="715">
        <v>0</v>
      </c>
      <c r="Q134" s="715">
        <v>0</v>
      </c>
      <c r="R134" s="715">
        <v>0</v>
      </c>
      <c r="S134" s="715">
        <v>0</v>
      </c>
      <c r="T134" s="715">
        <v>0</v>
      </c>
      <c r="U134" s="715">
        <v>0</v>
      </c>
      <c r="V134" s="715">
        <v>0</v>
      </c>
      <c r="W134" s="715">
        <v>0</v>
      </c>
      <c r="X134" s="715">
        <v>0</v>
      </c>
      <c r="Y134" s="715">
        <v>0</v>
      </c>
      <c r="Z134" s="715">
        <v>0</v>
      </c>
      <c r="AA134" s="715">
        <v>0</v>
      </c>
      <c r="AB134" s="715">
        <v>0</v>
      </c>
      <c r="AC134" s="715">
        <v>0</v>
      </c>
      <c r="AD134" s="715">
        <v>0</v>
      </c>
      <c r="AE134" s="715">
        <v>0</v>
      </c>
      <c r="AF134" s="715">
        <v>0</v>
      </c>
      <c r="AG134" s="715">
        <v>0</v>
      </c>
      <c r="AH134" s="715">
        <v>0</v>
      </c>
      <c r="AI134" s="715">
        <v>0</v>
      </c>
      <c r="AJ134" s="715">
        <v>0</v>
      </c>
      <c r="AK134" s="715">
        <v>0</v>
      </c>
      <c r="AL134" s="715">
        <v>0</v>
      </c>
      <c r="AM134" s="715">
        <v>0</v>
      </c>
      <c r="AN134" s="715">
        <v>0</v>
      </c>
      <c r="AO134" s="715">
        <v>0</v>
      </c>
      <c r="AP134" s="715">
        <v>0</v>
      </c>
      <c r="AQ134" s="715">
        <v>0</v>
      </c>
      <c r="AR134" s="715">
        <v>0</v>
      </c>
      <c r="AS134" s="715">
        <v>0</v>
      </c>
      <c r="AT134" s="715">
        <v>0</v>
      </c>
      <c r="AU134" s="715">
        <v>0</v>
      </c>
      <c r="AV134" s="715">
        <v>0</v>
      </c>
      <c r="AW134" s="715">
        <v>0</v>
      </c>
      <c r="AX134" s="715">
        <v>0</v>
      </c>
      <c r="AY134" s="715">
        <v>0</v>
      </c>
      <c r="AZ134" s="715">
        <v>0</v>
      </c>
      <c r="BA134" s="715">
        <v>0</v>
      </c>
      <c r="BB134" s="715">
        <v>0</v>
      </c>
      <c r="BC134" s="715">
        <v>0</v>
      </c>
      <c r="BD134" s="715">
        <v>0</v>
      </c>
      <c r="BE134" s="715">
        <v>0</v>
      </c>
      <c r="BF134" s="715">
        <v>0</v>
      </c>
      <c r="BG134" s="715">
        <v>0</v>
      </c>
      <c r="BH134" s="715">
        <v>0</v>
      </c>
      <c r="BI134" s="715">
        <v>0</v>
      </c>
      <c r="BJ134" s="715">
        <v>0</v>
      </c>
      <c r="BK134" s="715">
        <v>0</v>
      </c>
      <c r="BL134" s="715">
        <v>0</v>
      </c>
      <c r="BM134" s="715">
        <v>0</v>
      </c>
      <c r="BN134" s="715">
        <v>0</v>
      </c>
      <c r="BO134" s="715">
        <v>0</v>
      </c>
      <c r="BP134" s="715">
        <v>0</v>
      </c>
      <c r="BQ134" s="715">
        <v>0</v>
      </c>
      <c r="BR134" s="715">
        <v>0</v>
      </c>
      <c r="BS134" s="715">
        <v>0</v>
      </c>
      <c r="BT134" s="715">
        <v>0</v>
      </c>
      <c r="BU134" s="715">
        <v>0</v>
      </c>
      <c r="BV134" s="715">
        <v>0</v>
      </c>
      <c r="BW134" s="715">
        <v>0</v>
      </c>
      <c r="BX134" s="715">
        <v>0</v>
      </c>
      <c r="BY134" s="715">
        <v>0</v>
      </c>
      <c r="BZ134" s="715">
        <v>0</v>
      </c>
      <c r="CA134" s="715">
        <v>0</v>
      </c>
      <c r="CB134" s="715">
        <v>0</v>
      </c>
      <c r="CC134" s="716">
        <f>C134+E134+G134+I134+K134+M134+O134+Q134+S134+U134+W134+Y134+AA134+AC134+AE134+AG134+AI134+AK134+AM134+AO134+AQ134+AS134+AU134+AW134+AY134+BA134+BC134+BE134+BG134+BI134+BK134+BM134+BO134+BQ134+BS134+BU134+BW134+BY134+CA134</f>
        <v>0</v>
      </c>
      <c r="CD134" s="716">
        <f t="shared" si="31"/>
        <v>0</v>
      </c>
      <c r="CG134" s="78">
        <v>125</v>
      </c>
    </row>
    <row r="135" spans="1:86">
      <c r="A135" s="717"/>
      <c r="B135" s="25" t="s">
        <v>126</v>
      </c>
      <c r="C135" s="715">
        <v>0</v>
      </c>
      <c r="D135" s="715">
        <v>0</v>
      </c>
      <c r="E135" s="715">
        <v>0</v>
      </c>
      <c r="F135" s="715">
        <v>0</v>
      </c>
      <c r="G135" s="715">
        <v>0</v>
      </c>
      <c r="H135" s="715">
        <v>0</v>
      </c>
      <c r="I135" s="715">
        <v>0</v>
      </c>
      <c r="J135" s="715">
        <v>0</v>
      </c>
      <c r="K135" s="715">
        <v>0</v>
      </c>
      <c r="L135" s="715">
        <v>0</v>
      </c>
      <c r="M135" s="715">
        <v>0</v>
      </c>
      <c r="N135" s="715">
        <v>0</v>
      </c>
      <c r="O135" s="715">
        <v>0</v>
      </c>
      <c r="P135" s="715">
        <v>0</v>
      </c>
      <c r="Q135" s="715">
        <v>0</v>
      </c>
      <c r="R135" s="715">
        <v>0</v>
      </c>
      <c r="S135" s="715">
        <v>0</v>
      </c>
      <c r="T135" s="715">
        <v>0</v>
      </c>
      <c r="U135" s="715">
        <v>0</v>
      </c>
      <c r="V135" s="715">
        <v>0</v>
      </c>
      <c r="W135" s="715">
        <v>0</v>
      </c>
      <c r="X135" s="715">
        <v>0</v>
      </c>
      <c r="Y135" s="715">
        <v>0</v>
      </c>
      <c r="Z135" s="715">
        <v>0</v>
      </c>
      <c r="AA135" s="715">
        <v>0</v>
      </c>
      <c r="AB135" s="715">
        <v>0</v>
      </c>
      <c r="AC135" s="715">
        <v>0</v>
      </c>
      <c r="AD135" s="715">
        <v>0</v>
      </c>
      <c r="AE135" s="715">
        <v>0</v>
      </c>
      <c r="AF135" s="715">
        <v>0</v>
      </c>
      <c r="AG135" s="715">
        <v>0</v>
      </c>
      <c r="AH135" s="715">
        <v>0</v>
      </c>
      <c r="AI135" s="715">
        <v>0</v>
      </c>
      <c r="AJ135" s="715">
        <v>0</v>
      </c>
      <c r="AK135" s="715">
        <v>0</v>
      </c>
      <c r="AL135" s="715">
        <v>0</v>
      </c>
      <c r="AM135" s="715">
        <v>0</v>
      </c>
      <c r="AN135" s="715">
        <v>0</v>
      </c>
      <c r="AO135" s="715">
        <v>0</v>
      </c>
      <c r="AP135" s="715">
        <v>0</v>
      </c>
      <c r="AQ135" s="715">
        <v>0</v>
      </c>
      <c r="AR135" s="715">
        <v>0</v>
      </c>
      <c r="AS135" s="715">
        <v>0</v>
      </c>
      <c r="AT135" s="715">
        <v>0</v>
      </c>
      <c r="AU135" s="715">
        <v>0</v>
      </c>
      <c r="AV135" s="715">
        <v>0</v>
      </c>
      <c r="AW135" s="715">
        <v>0</v>
      </c>
      <c r="AX135" s="715">
        <v>0</v>
      </c>
      <c r="AY135" s="715">
        <v>0</v>
      </c>
      <c r="AZ135" s="715">
        <v>0</v>
      </c>
      <c r="BA135" s="715">
        <v>0</v>
      </c>
      <c r="BB135" s="715">
        <v>0</v>
      </c>
      <c r="BC135" s="715">
        <v>0</v>
      </c>
      <c r="BD135" s="715">
        <v>0</v>
      </c>
      <c r="BE135" s="715">
        <v>0</v>
      </c>
      <c r="BF135" s="715">
        <v>0</v>
      </c>
      <c r="BG135" s="715">
        <v>0</v>
      </c>
      <c r="BH135" s="715">
        <v>0</v>
      </c>
      <c r="BI135" s="715">
        <v>0</v>
      </c>
      <c r="BJ135" s="715">
        <v>0</v>
      </c>
      <c r="BK135" s="715">
        <v>0</v>
      </c>
      <c r="BL135" s="715">
        <v>0</v>
      </c>
      <c r="BM135" s="715">
        <v>0</v>
      </c>
      <c r="BN135" s="715">
        <v>0</v>
      </c>
      <c r="BO135" s="715">
        <v>0</v>
      </c>
      <c r="BP135" s="715">
        <v>0</v>
      </c>
      <c r="BQ135" s="715">
        <v>0</v>
      </c>
      <c r="BR135" s="715">
        <v>0</v>
      </c>
      <c r="BS135" s="715">
        <v>0</v>
      </c>
      <c r="BT135" s="715">
        <v>0</v>
      </c>
      <c r="BU135" s="715">
        <v>0</v>
      </c>
      <c r="BV135" s="715">
        <v>0</v>
      </c>
      <c r="BW135" s="715">
        <v>0</v>
      </c>
      <c r="BX135" s="715">
        <v>0</v>
      </c>
      <c r="BY135" s="715">
        <v>0</v>
      </c>
      <c r="BZ135" s="715">
        <v>0</v>
      </c>
      <c r="CA135" s="715">
        <v>0</v>
      </c>
      <c r="CB135" s="715">
        <v>0</v>
      </c>
      <c r="CC135" s="716">
        <f t="shared" si="31"/>
        <v>0</v>
      </c>
      <c r="CD135" s="716">
        <f t="shared" si="31"/>
        <v>0</v>
      </c>
      <c r="CG135" s="78">
        <v>126</v>
      </c>
    </row>
    <row r="136" spans="1:86">
      <c r="A136" s="717"/>
      <c r="B136" s="25" t="s">
        <v>66</v>
      </c>
      <c r="C136" s="715">
        <v>0</v>
      </c>
      <c r="D136" s="715">
        <v>0</v>
      </c>
      <c r="E136" s="715">
        <v>0</v>
      </c>
      <c r="F136" s="715">
        <v>0</v>
      </c>
      <c r="G136" s="715">
        <v>0</v>
      </c>
      <c r="H136" s="715">
        <v>0</v>
      </c>
      <c r="I136" s="715">
        <v>0</v>
      </c>
      <c r="J136" s="715">
        <v>0</v>
      </c>
      <c r="K136" s="715">
        <v>0</v>
      </c>
      <c r="L136" s="715">
        <v>0</v>
      </c>
      <c r="M136" s="715">
        <v>0</v>
      </c>
      <c r="N136" s="715">
        <v>0</v>
      </c>
      <c r="O136" s="715">
        <v>0</v>
      </c>
      <c r="P136" s="715">
        <v>0</v>
      </c>
      <c r="Q136" s="715">
        <v>0</v>
      </c>
      <c r="R136" s="715">
        <v>0</v>
      </c>
      <c r="S136" s="715">
        <v>0</v>
      </c>
      <c r="T136" s="715">
        <v>0</v>
      </c>
      <c r="U136" s="715">
        <v>0</v>
      </c>
      <c r="V136" s="715">
        <v>0</v>
      </c>
      <c r="W136" s="715">
        <v>0</v>
      </c>
      <c r="X136" s="715">
        <v>0</v>
      </c>
      <c r="Y136" s="715">
        <v>0</v>
      </c>
      <c r="Z136" s="715">
        <v>0</v>
      </c>
      <c r="AA136" s="715">
        <v>0</v>
      </c>
      <c r="AB136" s="715">
        <v>0</v>
      </c>
      <c r="AC136" s="715">
        <v>0</v>
      </c>
      <c r="AD136" s="715">
        <v>0</v>
      </c>
      <c r="AE136" s="715">
        <v>0</v>
      </c>
      <c r="AF136" s="715">
        <v>0</v>
      </c>
      <c r="AG136" s="715">
        <v>0</v>
      </c>
      <c r="AH136" s="715">
        <v>0</v>
      </c>
      <c r="AI136" s="715">
        <v>0</v>
      </c>
      <c r="AJ136" s="715">
        <v>0</v>
      </c>
      <c r="AK136" s="715">
        <v>0</v>
      </c>
      <c r="AL136" s="715">
        <v>0</v>
      </c>
      <c r="AM136" s="715">
        <v>0</v>
      </c>
      <c r="AN136" s="715">
        <v>0</v>
      </c>
      <c r="AO136" s="715">
        <v>0</v>
      </c>
      <c r="AP136" s="715">
        <v>0</v>
      </c>
      <c r="AQ136" s="715">
        <v>0</v>
      </c>
      <c r="AR136" s="715">
        <v>0</v>
      </c>
      <c r="AS136" s="715">
        <v>0</v>
      </c>
      <c r="AT136" s="715">
        <v>0</v>
      </c>
      <c r="AU136" s="715">
        <v>0</v>
      </c>
      <c r="AV136" s="715">
        <v>0</v>
      </c>
      <c r="AW136" s="715">
        <v>0</v>
      </c>
      <c r="AX136" s="715">
        <v>0</v>
      </c>
      <c r="AY136" s="715">
        <v>0</v>
      </c>
      <c r="AZ136" s="715">
        <v>0</v>
      </c>
      <c r="BA136" s="715">
        <v>0</v>
      </c>
      <c r="BB136" s="715">
        <v>0</v>
      </c>
      <c r="BC136" s="715">
        <v>0</v>
      </c>
      <c r="BD136" s="715">
        <v>0</v>
      </c>
      <c r="BE136" s="715">
        <v>0</v>
      </c>
      <c r="BF136" s="715">
        <v>0</v>
      </c>
      <c r="BG136" s="715">
        <v>0</v>
      </c>
      <c r="BH136" s="715">
        <v>0</v>
      </c>
      <c r="BI136" s="715">
        <v>0</v>
      </c>
      <c r="BJ136" s="715">
        <v>0</v>
      </c>
      <c r="BK136" s="715">
        <v>0</v>
      </c>
      <c r="BL136" s="715">
        <v>0</v>
      </c>
      <c r="BM136" s="715">
        <v>0</v>
      </c>
      <c r="BN136" s="715">
        <v>0</v>
      </c>
      <c r="BO136" s="715">
        <v>0</v>
      </c>
      <c r="BP136" s="715">
        <v>0</v>
      </c>
      <c r="BQ136" s="715">
        <v>0</v>
      </c>
      <c r="BR136" s="715">
        <v>0</v>
      </c>
      <c r="BS136" s="715">
        <v>0</v>
      </c>
      <c r="BT136" s="715">
        <v>0</v>
      </c>
      <c r="BU136" s="715">
        <v>0</v>
      </c>
      <c r="BV136" s="715">
        <v>0</v>
      </c>
      <c r="BW136" s="715">
        <v>0</v>
      </c>
      <c r="BX136" s="715">
        <v>0</v>
      </c>
      <c r="BY136" s="715">
        <v>0</v>
      </c>
      <c r="BZ136" s="715">
        <v>0</v>
      </c>
      <c r="CA136" s="715">
        <v>0</v>
      </c>
      <c r="CB136" s="715">
        <v>0</v>
      </c>
      <c r="CC136" s="716">
        <f t="shared" si="31"/>
        <v>0</v>
      </c>
      <c r="CD136" s="716">
        <f t="shared" si="31"/>
        <v>0</v>
      </c>
      <c r="CG136" s="78">
        <v>127</v>
      </c>
    </row>
    <row r="137" spans="1:86">
      <c r="A137" s="717"/>
      <c r="B137" s="25" t="s">
        <v>3</v>
      </c>
      <c r="C137" s="715">
        <v>0</v>
      </c>
      <c r="D137" s="715">
        <v>0</v>
      </c>
      <c r="E137" s="715">
        <v>0</v>
      </c>
      <c r="F137" s="715">
        <v>0</v>
      </c>
      <c r="G137" s="715">
        <v>0</v>
      </c>
      <c r="H137" s="715">
        <v>0</v>
      </c>
      <c r="I137" s="715">
        <v>0</v>
      </c>
      <c r="J137" s="715">
        <v>0</v>
      </c>
      <c r="K137" s="715">
        <v>0</v>
      </c>
      <c r="L137" s="715">
        <v>0</v>
      </c>
      <c r="M137" s="715">
        <v>0</v>
      </c>
      <c r="N137" s="715">
        <v>0</v>
      </c>
      <c r="O137" s="715">
        <v>0</v>
      </c>
      <c r="P137" s="715">
        <v>0</v>
      </c>
      <c r="Q137" s="715">
        <v>0</v>
      </c>
      <c r="R137" s="715">
        <v>0</v>
      </c>
      <c r="S137" s="715">
        <v>0</v>
      </c>
      <c r="T137" s="715">
        <v>0</v>
      </c>
      <c r="U137" s="715">
        <v>0</v>
      </c>
      <c r="V137" s="715">
        <v>0</v>
      </c>
      <c r="W137" s="715">
        <v>0</v>
      </c>
      <c r="X137" s="715">
        <v>0</v>
      </c>
      <c r="Y137" s="715">
        <v>0</v>
      </c>
      <c r="Z137" s="715">
        <v>0</v>
      </c>
      <c r="AA137" s="715">
        <v>0</v>
      </c>
      <c r="AB137" s="715">
        <v>0</v>
      </c>
      <c r="AC137" s="715">
        <v>0</v>
      </c>
      <c r="AD137" s="715">
        <v>0</v>
      </c>
      <c r="AE137" s="715">
        <v>0</v>
      </c>
      <c r="AF137" s="715">
        <v>0</v>
      </c>
      <c r="AG137" s="715">
        <v>0</v>
      </c>
      <c r="AH137" s="715">
        <v>0</v>
      </c>
      <c r="AI137" s="715">
        <v>0</v>
      </c>
      <c r="AJ137" s="715">
        <v>0</v>
      </c>
      <c r="AK137" s="715">
        <v>0</v>
      </c>
      <c r="AL137" s="715">
        <v>0</v>
      </c>
      <c r="AM137" s="715">
        <v>0</v>
      </c>
      <c r="AN137" s="715">
        <v>0</v>
      </c>
      <c r="AO137" s="715">
        <v>0</v>
      </c>
      <c r="AP137" s="715">
        <v>0</v>
      </c>
      <c r="AQ137" s="715">
        <v>0</v>
      </c>
      <c r="AR137" s="715">
        <v>0</v>
      </c>
      <c r="AS137" s="715">
        <v>0</v>
      </c>
      <c r="AT137" s="715">
        <v>0</v>
      </c>
      <c r="AU137" s="715">
        <v>0</v>
      </c>
      <c r="AV137" s="715">
        <v>0</v>
      </c>
      <c r="AW137" s="715">
        <v>0</v>
      </c>
      <c r="AX137" s="715">
        <v>0</v>
      </c>
      <c r="AY137" s="715">
        <v>0</v>
      </c>
      <c r="AZ137" s="715">
        <v>0</v>
      </c>
      <c r="BA137" s="715">
        <v>0</v>
      </c>
      <c r="BB137" s="715">
        <v>0</v>
      </c>
      <c r="BC137" s="715">
        <v>0</v>
      </c>
      <c r="BD137" s="715">
        <v>0</v>
      </c>
      <c r="BE137" s="715">
        <v>0</v>
      </c>
      <c r="BF137" s="715">
        <v>0</v>
      </c>
      <c r="BG137" s="715">
        <v>0</v>
      </c>
      <c r="BH137" s="715">
        <v>0</v>
      </c>
      <c r="BI137" s="715">
        <v>0</v>
      </c>
      <c r="BJ137" s="715">
        <v>0</v>
      </c>
      <c r="BK137" s="715">
        <v>0</v>
      </c>
      <c r="BL137" s="715">
        <v>0</v>
      </c>
      <c r="BM137" s="715">
        <v>0</v>
      </c>
      <c r="BN137" s="715">
        <v>0</v>
      </c>
      <c r="BO137" s="715">
        <v>0</v>
      </c>
      <c r="BP137" s="715">
        <v>0</v>
      </c>
      <c r="BQ137" s="715">
        <v>0</v>
      </c>
      <c r="BR137" s="715">
        <v>0</v>
      </c>
      <c r="BS137" s="715">
        <v>0</v>
      </c>
      <c r="BT137" s="715">
        <v>0</v>
      </c>
      <c r="BU137" s="715">
        <v>0</v>
      </c>
      <c r="BV137" s="715">
        <v>0</v>
      </c>
      <c r="BW137" s="715">
        <v>0</v>
      </c>
      <c r="BX137" s="715">
        <v>0</v>
      </c>
      <c r="BY137" s="715">
        <v>0</v>
      </c>
      <c r="BZ137" s="715">
        <v>0</v>
      </c>
      <c r="CA137" s="715">
        <v>0</v>
      </c>
      <c r="CB137" s="715">
        <v>0</v>
      </c>
      <c r="CC137" s="716">
        <f t="shared" si="31"/>
        <v>0</v>
      </c>
      <c r="CD137" s="716">
        <f t="shared" si="31"/>
        <v>0</v>
      </c>
      <c r="CG137" s="78">
        <v>128</v>
      </c>
    </row>
    <row r="138" spans="1:86">
      <c r="A138" s="717"/>
      <c r="B138" s="25" t="s">
        <v>4</v>
      </c>
      <c r="C138" s="715">
        <v>0</v>
      </c>
      <c r="D138" s="715">
        <v>0</v>
      </c>
      <c r="E138" s="715">
        <v>0</v>
      </c>
      <c r="F138" s="715">
        <v>0</v>
      </c>
      <c r="G138" s="715">
        <v>0</v>
      </c>
      <c r="H138" s="715">
        <v>0</v>
      </c>
      <c r="I138" s="715">
        <v>0</v>
      </c>
      <c r="J138" s="715">
        <v>0</v>
      </c>
      <c r="K138" s="715">
        <v>0</v>
      </c>
      <c r="L138" s="715">
        <v>0</v>
      </c>
      <c r="M138" s="715">
        <v>0</v>
      </c>
      <c r="N138" s="715">
        <v>0</v>
      </c>
      <c r="O138" s="715">
        <v>0</v>
      </c>
      <c r="P138" s="715">
        <v>0</v>
      </c>
      <c r="Q138" s="715">
        <v>0</v>
      </c>
      <c r="R138" s="715">
        <v>0</v>
      </c>
      <c r="S138" s="715">
        <v>0</v>
      </c>
      <c r="T138" s="715">
        <v>0</v>
      </c>
      <c r="U138" s="715">
        <v>0</v>
      </c>
      <c r="V138" s="715">
        <v>0</v>
      </c>
      <c r="W138" s="715">
        <v>0</v>
      </c>
      <c r="X138" s="715">
        <v>0</v>
      </c>
      <c r="Y138" s="715">
        <v>0</v>
      </c>
      <c r="Z138" s="715">
        <v>0</v>
      </c>
      <c r="AA138" s="715">
        <v>0</v>
      </c>
      <c r="AB138" s="715">
        <v>0</v>
      </c>
      <c r="AC138" s="715">
        <v>0</v>
      </c>
      <c r="AD138" s="715">
        <v>0</v>
      </c>
      <c r="AE138" s="715">
        <v>0</v>
      </c>
      <c r="AF138" s="715">
        <v>0</v>
      </c>
      <c r="AG138" s="715">
        <v>0</v>
      </c>
      <c r="AH138" s="715">
        <v>0</v>
      </c>
      <c r="AI138" s="715">
        <v>0</v>
      </c>
      <c r="AJ138" s="715">
        <v>0</v>
      </c>
      <c r="AK138" s="715">
        <v>0</v>
      </c>
      <c r="AL138" s="715">
        <v>0</v>
      </c>
      <c r="AM138" s="715">
        <v>0</v>
      </c>
      <c r="AN138" s="715">
        <v>0</v>
      </c>
      <c r="AO138" s="715">
        <v>0</v>
      </c>
      <c r="AP138" s="715">
        <v>0</v>
      </c>
      <c r="AQ138" s="715">
        <v>0</v>
      </c>
      <c r="AR138" s="715">
        <v>0</v>
      </c>
      <c r="AS138" s="715">
        <v>0</v>
      </c>
      <c r="AT138" s="715">
        <v>0</v>
      </c>
      <c r="AU138" s="715">
        <v>0</v>
      </c>
      <c r="AV138" s="715">
        <v>0</v>
      </c>
      <c r="AW138" s="715">
        <v>0</v>
      </c>
      <c r="AX138" s="715">
        <v>0</v>
      </c>
      <c r="AY138" s="715">
        <v>0</v>
      </c>
      <c r="AZ138" s="715">
        <v>0</v>
      </c>
      <c r="BA138" s="715">
        <v>0</v>
      </c>
      <c r="BB138" s="715">
        <v>0</v>
      </c>
      <c r="BC138" s="715">
        <v>0</v>
      </c>
      <c r="BD138" s="715">
        <v>0</v>
      </c>
      <c r="BE138" s="715">
        <v>0</v>
      </c>
      <c r="BF138" s="715">
        <v>0</v>
      </c>
      <c r="BG138" s="715">
        <v>0</v>
      </c>
      <c r="BH138" s="715">
        <v>0</v>
      </c>
      <c r="BI138" s="715">
        <v>0</v>
      </c>
      <c r="BJ138" s="715">
        <v>0</v>
      </c>
      <c r="BK138" s="715">
        <v>0</v>
      </c>
      <c r="BL138" s="715">
        <v>0</v>
      </c>
      <c r="BM138" s="715">
        <v>0</v>
      </c>
      <c r="BN138" s="715">
        <v>0</v>
      </c>
      <c r="BO138" s="715">
        <v>0</v>
      </c>
      <c r="BP138" s="715">
        <v>0</v>
      </c>
      <c r="BQ138" s="715">
        <v>0</v>
      </c>
      <c r="BR138" s="715">
        <v>0</v>
      </c>
      <c r="BS138" s="715">
        <v>0</v>
      </c>
      <c r="BT138" s="715">
        <v>0</v>
      </c>
      <c r="BU138" s="715">
        <v>0</v>
      </c>
      <c r="BV138" s="715">
        <v>0</v>
      </c>
      <c r="BW138" s="715">
        <v>0</v>
      </c>
      <c r="BX138" s="715">
        <v>0</v>
      </c>
      <c r="BY138" s="715">
        <v>0</v>
      </c>
      <c r="BZ138" s="715">
        <v>0</v>
      </c>
      <c r="CA138" s="715">
        <v>0</v>
      </c>
      <c r="CB138" s="715">
        <v>0</v>
      </c>
      <c r="CC138" s="716">
        <f t="shared" si="31"/>
        <v>0</v>
      </c>
      <c r="CD138" s="716">
        <f t="shared" si="31"/>
        <v>0</v>
      </c>
      <c r="CG138" s="78">
        <v>129</v>
      </c>
    </row>
    <row r="139" spans="1:86">
      <c r="A139" s="717"/>
      <c r="B139" s="13" t="s">
        <v>1186</v>
      </c>
      <c r="C139" s="715">
        <v>0</v>
      </c>
      <c r="D139" s="715">
        <v>0</v>
      </c>
      <c r="E139" s="715">
        <v>0</v>
      </c>
      <c r="F139" s="715">
        <v>0</v>
      </c>
      <c r="G139" s="715">
        <v>0</v>
      </c>
      <c r="H139" s="715">
        <v>0</v>
      </c>
      <c r="I139" s="715">
        <v>0</v>
      </c>
      <c r="J139" s="715">
        <v>0</v>
      </c>
      <c r="K139" s="715">
        <v>0</v>
      </c>
      <c r="L139" s="715">
        <v>0</v>
      </c>
      <c r="M139" s="715">
        <v>0</v>
      </c>
      <c r="N139" s="715">
        <v>0</v>
      </c>
      <c r="O139" s="715">
        <v>0</v>
      </c>
      <c r="P139" s="715">
        <v>0</v>
      </c>
      <c r="Q139" s="715">
        <v>0</v>
      </c>
      <c r="R139" s="715">
        <v>0</v>
      </c>
      <c r="S139" s="715">
        <v>0</v>
      </c>
      <c r="T139" s="715">
        <v>0</v>
      </c>
      <c r="U139" s="715">
        <v>0</v>
      </c>
      <c r="V139" s="715">
        <v>0</v>
      </c>
      <c r="W139" s="715">
        <v>0</v>
      </c>
      <c r="X139" s="715">
        <v>0</v>
      </c>
      <c r="Y139" s="715">
        <v>0</v>
      </c>
      <c r="Z139" s="715">
        <v>0</v>
      </c>
      <c r="AA139" s="715">
        <v>0</v>
      </c>
      <c r="AB139" s="715">
        <v>0</v>
      </c>
      <c r="AC139" s="715">
        <v>0</v>
      </c>
      <c r="AD139" s="715">
        <v>0</v>
      </c>
      <c r="AE139" s="715">
        <v>0</v>
      </c>
      <c r="AF139" s="715">
        <v>0</v>
      </c>
      <c r="AG139" s="715">
        <v>0</v>
      </c>
      <c r="AH139" s="715">
        <v>0</v>
      </c>
      <c r="AI139" s="715">
        <v>0</v>
      </c>
      <c r="AJ139" s="715">
        <v>0</v>
      </c>
      <c r="AK139" s="715">
        <v>0</v>
      </c>
      <c r="AL139" s="715">
        <v>0</v>
      </c>
      <c r="AM139" s="715">
        <v>0</v>
      </c>
      <c r="AN139" s="715">
        <v>0</v>
      </c>
      <c r="AO139" s="715">
        <v>0</v>
      </c>
      <c r="AP139" s="715">
        <v>0</v>
      </c>
      <c r="AQ139" s="715">
        <v>0</v>
      </c>
      <c r="AR139" s="715">
        <v>0</v>
      </c>
      <c r="AS139" s="715">
        <v>0</v>
      </c>
      <c r="AT139" s="715">
        <v>0</v>
      </c>
      <c r="AU139" s="715">
        <v>0</v>
      </c>
      <c r="AV139" s="715">
        <v>0</v>
      </c>
      <c r="AW139" s="715">
        <v>0</v>
      </c>
      <c r="AX139" s="715">
        <v>0</v>
      </c>
      <c r="AY139" s="715">
        <v>0</v>
      </c>
      <c r="AZ139" s="715">
        <v>0</v>
      </c>
      <c r="BA139" s="715">
        <v>0</v>
      </c>
      <c r="BB139" s="715">
        <v>0</v>
      </c>
      <c r="BC139" s="715">
        <v>0</v>
      </c>
      <c r="BD139" s="715">
        <v>0</v>
      </c>
      <c r="BE139" s="715">
        <v>0</v>
      </c>
      <c r="BF139" s="715">
        <v>0</v>
      </c>
      <c r="BG139" s="715">
        <v>0</v>
      </c>
      <c r="BH139" s="715">
        <v>0</v>
      </c>
      <c r="BI139" s="715">
        <v>0</v>
      </c>
      <c r="BJ139" s="715">
        <v>0</v>
      </c>
      <c r="BK139" s="715">
        <v>0</v>
      </c>
      <c r="BL139" s="715">
        <v>0</v>
      </c>
      <c r="BM139" s="715">
        <v>0</v>
      </c>
      <c r="BN139" s="715">
        <v>0</v>
      </c>
      <c r="BO139" s="715">
        <v>0</v>
      </c>
      <c r="BP139" s="715">
        <v>0</v>
      </c>
      <c r="BQ139" s="715">
        <v>0</v>
      </c>
      <c r="BR139" s="715">
        <v>0</v>
      </c>
      <c r="BS139" s="715">
        <v>0</v>
      </c>
      <c r="BT139" s="715">
        <v>0</v>
      </c>
      <c r="BU139" s="715">
        <v>0</v>
      </c>
      <c r="BV139" s="715">
        <v>0</v>
      </c>
      <c r="BW139" s="715">
        <v>0</v>
      </c>
      <c r="BX139" s="715">
        <v>0</v>
      </c>
      <c r="BY139" s="715">
        <v>0</v>
      </c>
      <c r="BZ139" s="715">
        <v>0</v>
      </c>
      <c r="CA139" s="715">
        <v>0</v>
      </c>
      <c r="CB139" s="715">
        <v>0</v>
      </c>
      <c r="CC139" s="716">
        <f t="shared" si="31"/>
        <v>0</v>
      </c>
      <c r="CD139" s="716">
        <f t="shared" si="31"/>
        <v>0</v>
      </c>
      <c r="CG139" s="78">
        <v>130</v>
      </c>
    </row>
    <row r="140" spans="1:86">
      <c r="A140" s="717"/>
      <c r="B140" s="13" t="s">
        <v>1187</v>
      </c>
      <c r="C140" s="715">
        <v>0</v>
      </c>
      <c r="D140" s="715">
        <v>0</v>
      </c>
      <c r="E140" s="715">
        <v>0</v>
      </c>
      <c r="F140" s="715">
        <v>0</v>
      </c>
      <c r="G140" s="715">
        <v>0</v>
      </c>
      <c r="H140" s="715">
        <v>0</v>
      </c>
      <c r="I140" s="715">
        <v>0</v>
      </c>
      <c r="J140" s="715">
        <v>0</v>
      </c>
      <c r="K140" s="715">
        <v>0</v>
      </c>
      <c r="L140" s="715">
        <v>0</v>
      </c>
      <c r="M140" s="715">
        <v>0</v>
      </c>
      <c r="N140" s="715">
        <v>0</v>
      </c>
      <c r="O140" s="715">
        <v>0</v>
      </c>
      <c r="P140" s="715">
        <v>0</v>
      </c>
      <c r="Q140" s="715">
        <v>0</v>
      </c>
      <c r="R140" s="715">
        <v>0</v>
      </c>
      <c r="S140" s="715">
        <v>0</v>
      </c>
      <c r="T140" s="715">
        <v>0</v>
      </c>
      <c r="U140" s="715">
        <v>0</v>
      </c>
      <c r="V140" s="715">
        <v>0</v>
      </c>
      <c r="W140" s="715">
        <v>0</v>
      </c>
      <c r="X140" s="715">
        <v>0</v>
      </c>
      <c r="Y140" s="715">
        <v>0</v>
      </c>
      <c r="Z140" s="715">
        <v>0</v>
      </c>
      <c r="AA140" s="715">
        <v>0</v>
      </c>
      <c r="AB140" s="715">
        <v>0</v>
      </c>
      <c r="AC140" s="715">
        <v>0</v>
      </c>
      <c r="AD140" s="715">
        <v>0</v>
      </c>
      <c r="AE140" s="715">
        <v>0</v>
      </c>
      <c r="AF140" s="715">
        <v>0</v>
      </c>
      <c r="AG140" s="715">
        <v>0</v>
      </c>
      <c r="AH140" s="715">
        <v>0</v>
      </c>
      <c r="AI140" s="715">
        <v>0</v>
      </c>
      <c r="AJ140" s="715">
        <v>0</v>
      </c>
      <c r="AK140" s="715">
        <v>0</v>
      </c>
      <c r="AL140" s="715">
        <v>0</v>
      </c>
      <c r="AM140" s="715">
        <v>0</v>
      </c>
      <c r="AN140" s="715">
        <v>0</v>
      </c>
      <c r="AO140" s="715">
        <v>0</v>
      </c>
      <c r="AP140" s="715">
        <v>0</v>
      </c>
      <c r="AQ140" s="715">
        <v>0</v>
      </c>
      <c r="AR140" s="715">
        <v>0</v>
      </c>
      <c r="AS140" s="715">
        <v>0</v>
      </c>
      <c r="AT140" s="715">
        <v>0</v>
      </c>
      <c r="AU140" s="715">
        <v>0</v>
      </c>
      <c r="AV140" s="715">
        <v>0</v>
      </c>
      <c r="AW140" s="715">
        <v>0</v>
      </c>
      <c r="AX140" s="715">
        <v>0</v>
      </c>
      <c r="AY140" s="715">
        <v>0</v>
      </c>
      <c r="AZ140" s="715">
        <v>0</v>
      </c>
      <c r="BA140" s="715">
        <v>0</v>
      </c>
      <c r="BB140" s="715">
        <v>0</v>
      </c>
      <c r="BC140" s="715">
        <v>0</v>
      </c>
      <c r="BD140" s="715">
        <v>0</v>
      </c>
      <c r="BE140" s="715">
        <v>0</v>
      </c>
      <c r="BF140" s="715">
        <v>0</v>
      </c>
      <c r="BG140" s="715">
        <v>0</v>
      </c>
      <c r="BH140" s="715">
        <v>0</v>
      </c>
      <c r="BI140" s="715">
        <v>0</v>
      </c>
      <c r="BJ140" s="715">
        <v>0</v>
      </c>
      <c r="BK140" s="715">
        <v>0</v>
      </c>
      <c r="BL140" s="715">
        <v>0</v>
      </c>
      <c r="BM140" s="715">
        <v>0</v>
      </c>
      <c r="BN140" s="715">
        <v>0</v>
      </c>
      <c r="BO140" s="715">
        <v>0</v>
      </c>
      <c r="BP140" s="715">
        <v>0</v>
      </c>
      <c r="BQ140" s="715">
        <v>0</v>
      </c>
      <c r="BR140" s="715">
        <v>0</v>
      </c>
      <c r="BS140" s="715">
        <v>0</v>
      </c>
      <c r="BT140" s="715">
        <v>0</v>
      </c>
      <c r="BU140" s="715">
        <v>0</v>
      </c>
      <c r="BV140" s="715">
        <v>0</v>
      </c>
      <c r="BW140" s="715">
        <v>0</v>
      </c>
      <c r="BX140" s="715">
        <v>0</v>
      </c>
      <c r="BY140" s="715">
        <v>0</v>
      </c>
      <c r="BZ140" s="715">
        <v>0</v>
      </c>
      <c r="CA140" s="715">
        <v>0</v>
      </c>
      <c r="CB140" s="715">
        <v>0</v>
      </c>
      <c r="CC140" s="716">
        <f t="shared" si="31"/>
        <v>0</v>
      </c>
      <c r="CD140" s="716">
        <f t="shared" si="31"/>
        <v>0</v>
      </c>
      <c r="CG140" s="78">
        <v>131</v>
      </c>
    </row>
    <row r="141" spans="1:86">
      <c r="A141" s="717"/>
      <c r="B141" s="13" t="s">
        <v>5</v>
      </c>
      <c r="C141" s="715">
        <v>0</v>
      </c>
      <c r="D141" s="715">
        <v>0</v>
      </c>
      <c r="E141" s="715">
        <v>0</v>
      </c>
      <c r="F141" s="715">
        <v>0</v>
      </c>
      <c r="G141" s="715">
        <v>0</v>
      </c>
      <c r="H141" s="715">
        <v>0</v>
      </c>
      <c r="I141" s="715">
        <v>0</v>
      </c>
      <c r="J141" s="715">
        <v>0</v>
      </c>
      <c r="K141" s="715">
        <v>0</v>
      </c>
      <c r="L141" s="715">
        <v>0</v>
      </c>
      <c r="M141" s="715">
        <v>0</v>
      </c>
      <c r="N141" s="715">
        <v>0</v>
      </c>
      <c r="O141" s="715">
        <v>0</v>
      </c>
      <c r="P141" s="715">
        <v>0</v>
      </c>
      <c r="Q141" s="715">
        <v>0</v>
      </c>
      <c r="R141" s="715">
        <v>0</v>
      </c>
      <c r="S141" s="715">
        <v>0</v>
      </c>
      <c r="T141" s="715">
        <v>0</v>
      </c>
      <c r="U141" s="715">
        <v>0</v>
      </c>
      <c r="V141" s="715">
        <v>0</v>
      </c>
      <c r="W141" s="715">
        <v>0</v>
      </c>
      <c r="X141" s="715">
        <v>0</v>
      </c>
      <c r="Y141" s="715">
        <v>0</v>
      </c>
      <c r="Z141" s="715">
        <v>0</v>
      </c>
      <c r="AA141" s="715">
        <v>0</v>
      </c>
      <c r="AB141" s="715">
        <v>0</v>
      </c>
      <c r="AC141" s="715">
        <v>0</v>
      </c>
      <c r="AD141" s="715">
        <v>0</v>
      </c>
      <c r="AE141" s="715">
        <v>0</v>
      </c>
      <c r="AF141" s="715">
        <v>0</v>
      </c>
      <c r="AG141" s="715">
        <v>0</v>
      </c>
      <c r="AH141" s="715">
        <v>0</v>
      </c>
      <c r="AI141" s="715">
        <v>0</v>
      </c>
      <c r="AJ141" s="715">
        <v>0</v>
      </c>
      <c r="AK141" s="715">
        <v>0</v>
      </c>
      <c r="AL141" s="715">
        <v>0</v>
      </c>
      <c r="AM141" s="715">
        <v>0</v>
      </c>
      <c r="AN141" s="715">
        <v>0</v>
      </c>
      <c r="AO141" s="715">
        <v>0</v>
      </c>
      <c r="AP141" s="715">
        <v>0</v>
      </c>
      <c r="AQ141" s="715">
        <v>0</v>
      </c>
      <c r="AR141" s="715">
        <v>0</v>
      </c>
      <c r="AS141" s="715">
        <v>0</v>
      </c>
      <c r="AT141" s="715">
        <v>0</v>
      </c>
      <c r="AU141" s="715">
        <v>0</v>
      </c>
      <c r="AV141" s="715">
        <v>0</v>
      </c>
      <c r="AW141" s="715">
        <v>0</v>
      </c>
      <c r="AX141" s="715">
        <v>0</v>
      </c>
      <c r="AY141" s="715">
        <v>0</v>
      </c>
      <c r="AZ141" s="715">
        <v>0</v>
      </c>
      <c r="BA141" s="715">
        <v>0</v>
      </c>
      <c r="BB141" s="715">
        <v>0</v>
      </c>
      <c r="BC141" s="715">
        <v>0</v>
      </c>
      <c r="BD141" s="715">
        <v>0</v>
      </c>
      <c r="BE141" s="715">
        <v>0</v>
      </c>
      <c r="BF141" s="715">
        <v>0</v>
      </c>
      <c r="BG141" s="715">
        <v>0</v>
      </c>
      <c r="BH141" s="715">
        <v>0</v>
      </c>
      <c r="BI141" s="715">
        <v>0</v>
      </c>
      <c r="BJ141" s="715">
        <v>0</v>
      </c>
      <c r="BK141" s="715">
        <v>0</v>
      </c>
      <c r="BL141" s="715">
        <v>0</v>
      </c>
      <c r="BM141" s="715">
        <v>0</v>
      </c>
      <c r="BN141" s="715">
        <v>0</v>
      </c>
      <c r="BO141" s="715">
        <v>0</v>
      </c>
      <c r="BP141" s="715">
        <v>0</v>
      </c>
      <c r="BQ141" s="715">
        <v>0</v>
      </c>
      <c r="BR141" s="715">
        <v>0</v>
      </c>
      <c r="BS141" s="715">
        <v>0</v>
      </c>
      <c r="BT141" s="715">
        <v>0</v>
      </c>
      <c r="BU141" s="715">
        <v>0</v>
      </c>
      <c r="BV141" s="715">
        <v>0</v>
      </c>
      <c r="BW141" s="715">
        <v>0</v>
      </c>
      <c r="BX141" s="715">
        <v>0</v>
      </c>
      <c r="BY141" s="715">
        <v>0</v>
      </c>
      <c r="BZ141" s="715">
        <v>0</v>
      </c>
      <c r="CA141" s="715">
        <v>0</v>
      </c>
      <c r="CB141" s="715">
        <v>0</v>
      </c>
      <c r="CC141" s="716">
        <f t="shared" si="31"/>
        <v>0</v>
      </c>
      <c r="CD141" s="716">
        <f t="shared" si="31"/>
        <v>0</v>
      </c>
      <c r="CG141" s="78">
        <v>132</v>
      </c>
    </row>
    <row r="142" spans="1:86">
      <c r="A142" s="717"/>
      <c r="B142" s="13" t="s">
        <v>9</v>
      </c>
      <c r="C142" s="715">
        <v>0</v>
      </c>
      <c r="D142" s="715">
        <v>0</v>
      </c>
      <c r="E142" s="715">
        <v>0</v>
      </c>
      <c r="F142" s="715">
        <v>0</v>
      </c>
      <c r="G142" s="715">
        <v>0</v>
      </c>
      <c r="H142" s="715">
        <v>0</v>
      </c>
      <c r="I142" s="715">
        <v>0</v>
      </c>
      <c r="J142" s="715">
        <v>0</v>
      </c>
      <c r="K142" s="715">
        <v>0</v>
      </c>
      <c r="L142" s="715">
        <v>0</v>
      </c>
      <c r="M142" s="715">
        <v>0</v>
      </c>
      <c r="N142" s="715">
        <v>0</v>
      </c>
      <c r="O142" s="715">
        <v>0</v>
      </c>
      <c r="P142" s="715">
        <v>0</v>
      </c>
      <c r="Q142" s="715">
        <v>0</v>
      </c>
      <c r="R142" s="715">
        <v>0</v>
      </c>
      <c r="S142" s="715">
        <v>0</v>
      </c>
      <c r="T142" s="715">
        <v>0</v>
      </c>
      <c r="U142" s="715">
        <v>0</v>
      </c>
      <c r="V142" s="715">
        <v>0</v>
      </c>
      <c r="W142" s="715">
        <v>0</v>
      </c>
      <c r="X142" s="715">
        <v>0</v>
      </c>
      <c r="Y142" s="715">
        <v>0</v>
      </c>
      <c r="Z142" s="715">
        <v>0</v>
      </c>
      <c r="AA142" s="715">
        <v>0</v>
      </c>
      <c r="AB142" s="715">
        <v>0</v>
      </c>
      <c r="AC142" s="715">
        <v>0</v>
      </c>
      <c r="AD142" s="715">
        <v>0</v>
      </c>
      <c r="AE142" s="715">
        <v>0</v>
      </c>
      <c r="AF142" s="715">
        <v>0</v>
      </c>
      <c r="AG142" s="715">
        <v>0</v>
      </c>
      <c r="AH142" s="715">
        <v>0</v>
      </c>
      <c r="AI142" s="715">
        <v>0</v>
      </c>
      <c r="AJ142" s="715">
        <v>0</v>
      </c>
      <c r="AK142" s="715">
        <v>0</v>
      </c>
      <c r="AL142" s="715">
        <v>0</v>
      </c>
      <c r="AM142" s="715">
        <v>0</v>
      </c>
      <c r="AN142" s="715">
        <v>0</v>
      </c>
      <c r="AO142" s="715">
        <v>0</v>
      </c>
      <c r="AP142" s="715">
        <v>0</v>
      </c>
      <c r="AQ142" s="715">
        <v>0</v>
      </c>
      <c r="AR142" s="715">
        <v>0</v>
      </c>
      <c r="AS142" s="715">
        <v>0</v>
      </c>
      <c r="AT142" s="715">
        <v>0</v>
      </c>
      <c r="AU142" s="715">
        <v>0</v>
      </c>
      <c r="AV142" s="715">
        <v>0</v>
      </c>
      <c r="AW142" s="715">
        <v>0</v>
      </c>
      <c r="AX142" s="715">
        <v>0</v>
      </c>
      <c r="AY142" s="715">
        <v>0</v>
      </c>
      <c r="AZ142" s="715">
        <v>0</v>
      </c>
      <c r="BA142" s="715">
        <v>0</v>
      </c>
      <c r="BB142" s="715">
        <v>0</v>
      </c>
      <c r="BC142" s="715">
        <v>0</v>
      </c>
      <c r="BD142" s="715">
        <v>0</v>
      </c>
      <c r="BE142" s="715">
        <v>0</v>
      </c>
      <c r="BF142" s="715">
        <v>0</v>
      </c>
      <c r="BG142" s="715">
        <v>0</v>
      </c>
      <c r="BH142" s="715">
        <v>0</v>
      </c>
      <c r="BI142" s="715">
        <v>0</v>
      </c>
      <c r="BJ142" s="715">
        <v>0</v>
      </c>
      <c r="BK142" s="715">
        <v>0</v>
      </c>
      <c r="BL142" s="715">
        <v>0</v>
      </c>
      <c r="BM142" s="715">
        <v>0</v>
      </c>
      <c r="BN142" s="715">
        <v>0</v>
      </c>
      <c r="BO142" s="715">
        <v>0</v>
      </c>
      <c r="BP142" s="715">
        <v>0</v>
      </c>
      <c r="BQ142" s="715">
        <v>0</v>
      </c>
      <c r="BR142" s="715">
        <v>0</v>
      </c>
      <c r="BS142" s="715">
        <v>0</v>
      </c>
      <c r="BT142" s="715">
        <v>0</v>
      </c>
      <c r="BU142" s="715">
        <v>0</v>
      </c>
      <c r="BV142" s="715">
        <v>0</v>
      </c>
      <c r="BW142" s="715">
        <v>0</v>
      </c>
      <c r="BX142" s="715">
        <v>0</v>
      </c>
      <c r="BY142" s="715">
        <v>0</v>
      </c>
      <c r="BZ142" s="715">
        <v>0</v>
      </c>
      <c r="CA142" s="715">
        <v>0</v>
      </c>
      <c r="CB142" s="715">
        <v>0</v>
      </c>
      <c r="CC142" s="716">
        <f t="shared" si="31"/>
        <v>0</v>
      </c>
      <c r="CD142" s="716">
        <f t="shared" si="31"/>
        <v>0</v>
      </c>
      <c r="CG142" s="78">
        <v>133</v>
      </c>
    </row>
    <row r="143" spans="1:86">
      <c r="A143" s="717"/>
      <c r="B143" s="718" t="s">
        <v>1188</v>
      </c>
      <c r="C143" s="715">
        <v>0</v>
      </c>
      <c r="D143" s="715">
        <v>0</v>
      </c>
      <c r="E143" s="715">
        <v>0</v>
      </c>
      <c r="F143" s="715">
        <v>0</v>
      </c>
      <c r="G143" s="715">
        <v>0</v>
      </c>
      <c r="H143" s="715">
        <v>0</v>
      </c>
      <c r="I143" s="715">
        <v>0</v>
      </c>
      <c r="J143" s="715">
        <v>0</v>
      </c>
      <c r="K143" s="715">
        <v>0</v>
      </c>
      <c r="L143" s="715">
        <v>0</v>
      </c>
      <c r="M143" s="715">
        <v>0</v>
      </c>
      <c r="N143" s="715">
        <v>0</v>
      </c>
      <c r="O143" s="715">
        <v>0</v>
      </c>
      <c r="P143" s="715">
        <v>0</v>
      </c>
      <c r="Q143" s="715">
        <v>0</v>
      </c>
      <c r="R143" s="715">
        <v>0</v>
      </c>
      <c r="S143" s="715">
        <v>0</v>
      </c>
      <c r="T143" s="715">
        <v>0</v>
      </c>
      <c r="U143" s="715">
        <v>0</v>
      </c>
      <c r="V143" s="715">
        <v>0</v>
      </c>
      <c r="W143" s="715">
        <v>0</v>
      </c>
      <c r="X143" s="715">
        <v>0</v>
      </c>
      <c r="Y143" s="715">
        <v>0</v>
      </c>
      <c r="Z143" s="715">
        <v>0</v>
      </c>
      <c r="AA143" s="715">
        <v>0</v>
      </c>
      <c r="AB143" s="715">
        <v>0</v>
      </c>
      <c r="AC143" s="715">
        <v>0</v>
      </c>
      <c r="AD143" s="715">
        <v>0</v>
      </c>
      <c r="AE143" s="715">
        <v>0</v>
      </c>
      <c r="AF143" s="715">
        <v>0</v>
      </c>
      <c r="AG143" s="715">
        <v>0</v>
      </c>
      <c r="AH143" s="715">
        <v>0</v>
      </c>
      <c r="AI143" s="715">
        <v>0</v>
      </c>
      <c r="AJ143" s="715">
        <v>0</v>
      </c>
      <c r="AK143" s="715">
        <v>0</v>
      </c>
      <c r="AL143" s="715">
        <v>0</v>
      </c>
      <c r="AM143" s="715">
        <v>0</v>
      </c>
      <c r="AN143" s="715">
        <v>0</v>
      </c>
      <c r="AO143" s="715">
        <v>0</v>
      </c>
      <c r="AP143" s="715">
        <v>0</v>
      </c>
      <c r="AQ143" s="715">
        <v>0</v>
      </c>
      <c r="AR143" s="715">
        <v>0</v>
      </c>
      <c r="AS143" s="715">
        <v>0</v>
      </c>
      <c r="AT143" s="715">
        <v>0</v>
      </c>
      <c r="AU143" s="715">
        <v>0</v>
      </c>
      <c r="AV143" s="715">
        <v>0</v>
      </c>
      <c r="AW143" s="715">
        <v>0</v>
      </c>
      <c r="AX143" s="715">
        <v>0</v>
      </c>
      <c r="AY143" s="715">
        <v>0</v>
      </c>
      <c r="AZ143" s="715">
        <v>0</v>
      </c>
      <c r="BA143" s="715">
        <v>0</v>
      </c>
      <c r="BB143" s="715">
        <v>0</v>
      </c>
      <c r="BC143" s="715">
        <v>0</v>
      </c>
      <c r="BD143" s="715">
        <v>0</v>
      </c>
      <c r="BE143" s="715">
        <v>0</v>
      </c>
      <c r="BF143" s="715">
        <v>0</v>
      </c>
      <c r="BG143" s="715">
        <v>0</v>
      </c>
      <c r="BH143" s="715">
        <v>0</v>
      </c>
      <c r="BI143" s="715">
        <v>0</v>
      </c>
      <c r="BJ143" s="715">
        <v>0</v>
      </c>
      <c r="BK143" s="715">
        <v>0</v>
      </c>
      <c r="BL143" s="715">
        <v>0</v>
      </c>
      <c r="BM143" s="715">
        <v>0</v>
      </c>
      <c r="BN143" s="715">
        <v>0</v>
      </c>
      <c r="BO143" s="715">
        <v>0</v>
      </c>
      <c r="BP143" s="715">
        <v>0</v>
      </c>
      <c r="BQ143" s="715">
        <v>0</v>
      </c>
      <c r="BR143" s="715">
        <v>0</v>
      </c>
      <c r="BS143" s="715">
        <v>0</v>
      </c>
      <c r="BT143" s="715">
        <v>0</v>
      </c>
      <c r="BU143" s="715">
        <v>0</v>
      </c>
      <c r="BV143" s="715">
        <v>0</v>
      </c>
      <c r="BW143" s="715">
        <v>0</v>
      </c>
      <c r="BX143" s="715">
        <v>0</v>
      </c>
      <c r="BY143" s="715">
        <v>0</v>
      </c>
      <c r="BZ143" s="715">
        <v>0</v>
      </c>
      <c r="CA143" s="715">
        <v>0</v>
      </c>
      <c r="CB143" s="715">
        <v>0</v>
      </c>
      <c r="CC143" s="716">
        <f t="shared" si="31"/>
        <v>0</v>
      </c>
      <c r="CD143" s="716">
        <f t="shared" si="31"/>
        <v>0</v>
      </c>
      <c r="CG143" s="78">
        <v>134</v>
      </c>
      <c r="CH143" s="71"/>
    </row>
    <row r="144" spans="1:86">
      <c r="A144" s="719"/>
      <c r="B144" s="712" t="s">
        <v>1193</v>
      </c>
      <c r="C144" s="713">
        <f>C133+C122+C111+C100</f>
        <v>0</v>
      </c>
      <c r="D144" s="713">
        <f t="shared" ref="D144:BO144" si="39">D133+D122+D111+D100</f>
        <v>0</v>
      </c>
      <c r="E144" s="713">
        <f t="shared" si="39"/>
        <v>0</v>
      </c>
      <c r="F144" s="713">
        <f t="shared" si="39"/>
        <v>0</v>
      </c>
      <c r="G144" s="713">
        <f t="shared" si="39"/>
        <v>0</v>
      </c>
      <c r="H144" s="713">
        <f t="shared" si="39"/>
        <v>0</v>
      </c>
      <c r="I144" s="713">
        <f t="shared" si="39"/>
        <v>0</v>
      </c>
      <c r="J144" s="713">
        <f t="shared" si="39"/>
        <v>0</v>
      </c>
      <c r="K144" s="713">
        <f t="shared" si="39"/>
        <v>0</v>
      </c>
      <c r="L144" s="713">
        <f t="shared" si="39"/>
        <v>0</v>
      </c>
      <c r="M144" s="713">
        <f t="shared" si="39"/>
        <v>0</v>
      </c>
      <c r="N144" s="713">
        <f t="shared" si="39"/>
        <v>0</v>
      </c>
      <c r="O144" s="713">
        <f t="shared" si="39"/>
        <v>0</v>
      </c>
      <c r="P144" s="713">
        <f t="shared" si="39"/>
        <v>0</v>
      </c>
      <c r="Q144" s="713">
        <f t="shared" si="39"/>
        <v>0</v>
      </c>
      <c r="R144" s="713">
        <f t="shared" si="39"/>
        <v>0</v>
      </c>
      <c r="S144" s="713">
        <f t="shared" si="39"/>
        <v>0</v>
      </c>
      <c r="T144" s="713">
        <f t="shared" si="39"/>
        <v>0</v>
      </c>
      <c r="U144" s="713">
        <f t="shared" si="39"/>
        <v>0</v>
      </c>
      <c r="V144" s="713">
        <f t="shared" si="39"/>
        <v>0</v>
      </c>
      <c r="W144" s="713">
        <f t="shared" si="39"/>
        <v>0</v>
      </c>
      <c r="X144" s="713">
        <f t="shared" si="39"/>
        <v>0</v>
      </c>
      <c r="Y144" s="713">
        <f t="shared" si="39"/>
        <v>0</v>
      </c>
      <c r="Z144" s="713">
        <f t="shared" si="39"/>
        <v>0</v>
      </c>
      <c r="AA144" s="713">
        <f t="shared" si="39"/>
        <v>0</v>
      </c>
      <c r="AB144" s="713">
        <f t="shared" si="39"/>
        <v>0</v>
      </c>
      <c r="AC144" s="713">
        <f t="shared" si="39"/>
        <v>0</v>
      </c>
      <c r="AD144" s="713">
        <f t="shared" si="39"/>
        <v>0</v>
      </c>
      <c r="AE144" s="713">
        <f t="shared" si="39"/>
        <v>0</v>
      </c>
      <c r="AF144" s="713">
        <f t="shared" si="39"/>
        <v>0</v>
      </c>
      <c r="AG144" s="713">
        <f t="shared" si="39"/>
        <v>0</v>
      </c>
      <c r="AH144" s="713">
        <f t="shared" si="39"/>
        <v>0</v>
      </c>
      <c r="AI144" s="713">
        <f t="shared" si="39"/>
        <v>0</v>
      </c>
      <c r="AJ144" s="713">
        <f t="shared" si="39"/>
        <v>0</v>
      </c>
      <c r="AK144" s="713">
        <f t="shared" si="39"/>
        <v>0</v>
      </c>
      <c r="AL144" s="713">
        <f t="shared" si="39"/>
        <v>0</v>
      </c>
      <c r="AM144" s="713">
        <f t="shared" si="39"/>
        <v>0</v>
      </c>
      <c r="AN144" s="713">
        <f t="shared" si="39"/>
        <v>0</v>
      </c>
      <c r="AO144" s="713">
        <f t="shared" si="39"/>
        <v>0</v>
      </c>
      <c r="AP144" s="713">
        <f t="shared" si="39"/>
        <v>0</v>
      </c>
      <c r="AQ144" s="713">
        <f t="shared" si="39"/>
        <v>0</v>
      </c>
      <c r="AR144" s="713">
        <f t="shared" si="39"/>
        <v>0</v>
      </c>
      <c r="AS144" s="713">
        <f t="shared" si="39"/>
        <v>0</v>
      </c>
      <c r="AT144" s="713">
        <f t="shared" si="39"/>
        <v>0</v>
      </c>
      <c r="AU144" s="713">
        <f t="shared" si="39"/>
        <v>0</v>
      </c>
      <c r="AV144" s="713">
        <f t="shared" si="39"/>
        <v>0</v>
      </c>
      <c r="AW144" s="713">
        <f t="shared" si="39"/>
        <v>0</v>
      </c>
      <c r="AX144" s="713">
        <f t="shared" si="39"/>
        <v>0</v>
      </c>
      <c r="AY144" s="713">
        <f t="shared" si="39"/>
        <v>0</v>
      </c>
      <c r="AZ144" s="713">
        <f t="shared" si="39"/>
        <v>0</v>
      </c>
      <c r="BA144" s="713">
        <f t="shared" si="39"/>
        <v>0</v>
      </c>
      <c r="BB144" s="713">
        <f t="shared" si="39"/>
        <v>0</v>
      </c>
      <c r="BC144" s="713">
        <f t="shared" si="39"/>
        <v>0</v>
      </c>
      <c r="BD144" s="713">
        <f t="shared" si="39"/>
        <v>0</v>
      </c>
      <c r="BE144" s="713">
        <f t="shared" si="39"/>
        <v>0</v>
      </c>
      <c r="BF144" s="713">
        <f t="shared" si="39"/>
        <v>0</v>
      </c>
      <c r="BG144" s="713">
        <f t="shared" si="39"/>
        <v>0</v>
      </c>
      <c r="BH144" s="713">
        <f t="shared" si="39"/>
        <v>0</v>
      </c>
      <c r="BI144" s="713">
        <f t="shared" si="39"/>
        <v>0</v>
      </c>
      <c r="BJ144" s="713">
        <f t="shared" si="39"/>
        <v>0</v>
      </c>
      <c r="BK144" s="713">
        <f t="shared" si="39"/>
        <v>0</v>
      </c>
      <c r="BL144" s="713">
        <f t="shared" si="39"/>
        <v>0</v>
      </c>
      <c r="BM144" s="713">
        <f t="shared" si="39"/>
        <v>0</v>
      </c>
      <c r="BN144" s="713">
        <f t="shared" si="39"/>
        <v>0</v>
      </c>
      <c r="BO144" s="713">
        <f t="shared" si="39"/>
        <v>0</v>
      </c>
      <c r="BP144" s="713">
        <f t="shared" ref="BP144:CA144" si="40">BP133+BP122+BP111+BP100</f>
        <v>0</v>
      </c>
      <c r="BQ144" s="713">
        <f t="shared" si="40"/>
        <v>0</v>
      </c>
      <c r="BR144" s="713">
        <f t="shared" si="40"/>
        <v>0</v>
      </c>
      <c r="BS144" s="713">
        <f t="shared" si="40"/>
        <v>0</v>
      </c>
      <c r="BT144" s="713">
        <f t="shared" si="40"/>
        <v>0</v>
      </c>
      <c r="BU144" s="713">
        <f t="shared" si="40"/>
        <v>0</v>
      </c>
      <c r="BV144" s="713">
        <f t="shared" si="40"/>
        <v>0</v>
      </c>
      <c r="BW144" s="713">
        <f t="shared" si="40"/>
        <v>0</v>
      </c>
      <c r="BX144" s="713">
        <f t="shared" si="40"/>
        <v>0</v>
      </c>
      <c r="BY144" s="713">
        <f t="shared" si="40"/>
        <v>0</v>
      </c>
      <c r="BZ144" s="713">
        <f t="shared" si="40"/>
        <v>0</v>
      </c>
      <c r="CA144" s="713">
        <f t="shared" si="40"/>
        <v>0</v>
      </c>
      <c r="CB144" s="713">
        <f>CB133+CB122+CB111+CB100</f>
        <v>0</v>
      </c>
      <c r="CC144" s="713">
        <f t="shared" ref="CC144:CD144" si="41">CC133+CC122+CC111+CC100</f>
        <v>0</v>
      </c>
      <c r="CD144" s="713">
        <f t="shared" si="41"/>
        <v>0</v>
      </c>
      <c r="CG144" s="78">
        <v>135</v>
      </c>
    </row>
    <row r="145" spans="1:85">
      <c r="A145" s="711" t="s">
        <v>1194</v>
      </c>
      <c r="B145" s="712" t="s">
        <v>1185</v>
      </c>
      <c r="C145" s="713">
        <f>SUM(C146:C155)</f>
        <v>0</v>
      </c>
      <c r="D145" s="713">
        <f t="shared" ref="D145:BO145" si="42">SUM(D146:D155)</f>
        <v>0</v>
      </c>
      <c r="E145" s="713">
        <f t="shared" si="42"/>
        <v>0</v>
      </c>
      <c r="F145" s="713">
        <f t="shared" si="42"/>
        <v>0</v>
      </c>
      <c r="G145" s="713">
        <f t="shared" si="42"/>
        <v>0</v>
      </c>
      <c r="H145" s="713">
        <f t="shared" si="42"/>
        <v>0</v>
      </c>
      <c r="I145" s="713">
        <f t="shared" si="42"/>
        <v>0</v>
      </c>
      <c r="J145" s="713">
        <f t="shared" si="42"/>
        <v>0</v>
      </c>
      <c r="K145" s="713">
        <f t="shared" si="42"/>
        <v>0</v>
      </c>
      <c r="L145" s="713">
        <f t="shared" si="42"/>
        <v>0</v>
      </c>
      <c r="M145" s="713">
        <f t="shared" si="42"/>
        <v>0</v>
      </c>
      <c r="N145" s="713">
        <f t="shared" si="42"/>
        <v>0</v>
      </c>
      <c r="O145" s="713">
        <f t="shared" si="42"/>
        <v>0</v>
      </c>
      <c r="P145" s="713">
        <f t="shared" si="42"/>
        <v>0</v>
      </c>
      <c r="Q145" s="713">
        <f t="shared" si="42"/>
        <v>0</v>
      </c>
      <c r="R145" s="713">
        <f t="shared" si="42"/>
        <v>0</v>
      </c>
      <c r="S145" s="713">
        <f t="shared" si="42"/>
        <v>0</v>
      </c>
      <c r="T145" s="713">
        <f t="shared" si="42"/>
        <v>0</v>
      </c>
      <c r="U145" s="713">
        <f t="shared" si="42"/>
        <v>0</v>
      </c>
      <c r="V145" s="713">
        <f t="shared" si="42"/>
        <v>0</v>
      </c>
      <c r="W145" s="713">
        <f t="shared" si="42"/>
        <v>0</v>
      </c>
      <c r="X145" s="713">
        <f t="shared" si="42"/>
        <v>0</v>
      </c>
      <c r="Y145" s="713">
        <f t="shared" si="42"/>
        <v>0</v>
      </c>
      <c r="Z145" s="713">
        <f t="shared" si="42"/>
        <v>0</v>
      </c>
      <c r="AA145" s="713">
        <f t="shared" si="42"/>
        <v>0</v>
      </c>
      <c r="AB145" s="713">
        <f t="shared" si="42"/>
        <v>0</v>
      </c>
      <c r="AC145" s="713">
        <f t="shared" si="42"/>
        <v>0</v>
      </c>
      <c r="AD145" s="713">
        <f t="shared" si="42"/>
        <v>0</v>
      </c>
      <c r="AE145" s="713">
        <f t="shared" si="42"/>
        <v>0</v>
      </c>
      <c r="AF145" s="713">
        <f t="shared" si="42"/>
        <v>0</v>
      </c>
      <c r="AG145" s="713">
        <f t="shared" si="42"/>
        <v>0</v>
      </c>
      <c r="AH145" s="713">
        <f t="shared" si="42"/>
        <v>0</v>
      </c>
      <c r="AI145" s="713">
        <f t="shared" si="42"/>
        <v>0</v>
      </c>
      <c r="AJ145" s="713">
        <f t="shared" si="42"/>
        <v>0</v>
      </c>
      <c r="AK145" s="713">
        <f t="shared" si="42"/>
        <v>0</v>
      </c>
      <c r="AL145" s="713">
        <f t="shared" si="42"/>
        <v>0</v>
      </c>
      <c r="AM145" s="713">
        <f t="shared" si="42"/>
        <v>0</v>
      </c>
      <c r="AN145" s="713">
        <f t="shared" si="42"/>
        <v>0</v>
      </c>
      <c r="AO145" s="713">
        <f t="shared" si="42"/>
        <v>0</v>
      </c>
      <c r="AP145" s="713">
        <f t="shared" si="42"/>
        <v>0</v>
      </c>
      <c r="AQ145" s="713">
        <f t="shared" si="42"/>
        <v>0</v>
      </c>
      <c r="AR145" s="713">
        <f t="shared" si="42"/>
        <v>0</v>
      </c>
      <c r="AS145" s="713">
        <f t="shared" si="42"/>
        <v>0</v>
      </c>
      <c r="AT145" s="713">
        <f t="shared" si="42"/>
        <v>0</v>
      </c>
      <c r="AU145" s="713">
        <f t="shared" si="42"/>
        <v>0</v>
      </c>
      <c r="AV145" s="713">
        <f t="shared" si="42"/>
        <v>0</v>
      </c>
      <c r="AW145" s="713">
        <f t="shared" si="42"/>
        <v>0</v>
      </c>
      <c r="AX145" s="713">
        <f t="shared" si="42"/>
        <v>0</v>
      </c>
      <c r="AY145" s="713">
        <f t="shared" si="42"/>
        <v>0</v>
      </c>
      <c r="AZ145" s="713">
        <f t="shared" si="42"/>
        <v>0</v>
      </c>
      <c r="BA145" s="713">
        <f t="shared" si="42"/>
        <v>0</v>
      </c>
      <c r="BB145" s="713">
        <f t="shared" si="42"/>
        <v>0</v>
      </c>
      <c r="BC145" s="713">
        <f t="shared" si="42"/>
        <v>0</v>
      </c>
      <c r="BD145" s="713">
        <f t="shared" si="42"/>
        <v>0</v>
      </c>
      <c r="BE145" s="713">
        <f t="shared" si="42"/>
        <v>0</v>
      </c>
      <c r="BF145" s="713">
        <f t="shared" si="42"/>
        <v>0</v>
      </c>
      <c r="BG145" s="713">
        <f t="shared" si="42"/>
        <v>0</v>
      </c>
      <c r="BH145" s="713">
        <f t="shared" si="42"/>
        <v>0</v>
      </c>
      <c r="BI145" s="713">
        <f t="shared" si="42"/>
        <v>0</v>
      </c>
      <c r="BJ145" s="713">
        <f t="shared" si="42"/>
        <v>0</v>
      </c>
      <c r="BK145" s="713">
        <f t="shared" si="42"/>
        <v>0</v>
      </c>
      <c r="BL145" s="713">
        <f t="shared" si="42"/>
        <v>0</v>
      </c>
      <c r="BM145" s="713">
        <f t="shared" si="42"/>
        <v>0</v>
      </c>
      <c r="BN145" s="713">
        <f t="shared" si="42"/>
        <v>0</v>
      </c>
      <c r="BO145" s="713">
        <f t="shared" si="42"/>
        <v>0</v>
      </c>
      <c r="BP145" s="713">
        <f t="shared" ref="BP145:CA145" si="43">SUM(BP146:BP155)</f>
        <v>0</v>
      </c>
      <c r="BQ145" s="713">
        <f t="shared" si="43"/>
        <v>0</v>
      </c>
      <c r="BR145" s="713">
        <f t="shared" si="43"/>
        <v>0</v>
      </c>
      <c r="BS145" s="713">
        <f t="shared" si="43"/>
        <v>0</v>
      </c>
      <c r="BT145" s="713">
        <f t="shared" si="43"/>
        <v>0</v>
      </c>
      <c r="BU145" s="713">
        <f t="shared" si="43"/>
        <v>0</v>
      </c>
      <c r="BV145" s="713">
        <f t="shared" si="43"/>
        <v>0</v>
      </c>
      <c r="BW145" s="713">
        <f t="shared" si="43"/>
        <v>0</v>
      </c>
      <c r="BX145" s="713">
        <f t="shared" si="43"/>
        <v>0</v>
      </c>
      <c r="BY145" s="713">
        <f t="shared" si="43"/>
        <v>0</v>
      </c>
      <c r="BZ145" s="713">
        <f t="shared" si="43"/>
        <v>0</v>
      </c>
      <c r="CA145" s="713">
        <f t="shared" si="43"/>
        <v>0</v>
      </c>
      <c r="CB145" s="713">
        <f>SUM(CB146:CB155)</f>
        <v>0</v>
      </c>
      <c r="CC145" s="713">
        <f t="shared" ref="CC145:CD145" si="44">SUM(CC146:CC155)</f>
        <v>0</v>
      </c>
      <c r="CD145" s="713">
        <f t="shared" si="44"/>
        <v>0</v>
      </c>
      <c r="CG145" s="78">
        <v>136</v>
      </c>
    </row>
    <row r="146" spans="1:85">
      <c r="A146" s="714"/>
      <c r="B146" s="496" t="s">
        <v>1</v>
      </c>
      <c r="C146" s="715">
        <v>0</v>
      </c>
      <c r="D146" s="715">
        <v>0</v>
      </c>
      <c r="E146" s="715">
        <v>0</v>
      </c>
      <c r="F146" s="715">
        <v>0</v>
      </c>
      <c r="G146" s="715">
        <v>0</v>
      </c>
      <c r="H146" s="715">
        <v>0</v>
      </c>
      <c r="I146" s="715">
        <v>0</v>
      </c>
      <c r="J146" s="715">
        <v>0</v>
      </c>
      <c r="K146" s="715">
        <v>0</v>
      </c>
      <c r="L146" s="715">
        <v>0</v>
      </c>
      <c r="M146" s="715">
        <v>0</v>
      </c>
      <c r="N146" s="715">
        <v>0</v>
      </c>
      <c r="O146" s="715">
        <v>0</v>
      </c>
      <c r="P146" s="715">
        <v>0</v>
      </c>
      <c r="Q146" s="715">
        <v>0</v>
      </c>
      <c r="R146" s="715">
        <v>0</v>
      </c>
      <c r="S146" s="715">
        <v>0</v>
      </c>
      <c r="T146" s="715">
        <v>0</v>
      </c>
      <c r="U146" s="715">
        <v>0</v>
      </c>
      <c r="V146" s="715">
        <v>0</v>
      </c>
      <c r="W146" s="715">
        <v>0</v>
      </c>
      <c r="X146" s="715">
        <v>0</v>
      </c>
      <c r="Y146" s="715">
        <v>0</v>
      </c>
      <c r="Z146" s="715">
        <v>0</v>
      </c>
      <c r="AA146" s="715">
        <v>0</v>
      </c>
      <c r="AB146" s="715">
        <v>0</v>
      </c>
      <c r="AC146" s="715">
        <v>0</v>
      </c>
      <c r="AD146" s="715">
        <v>0</v>
      </c>
      <c r="AE146" s="715">
        <v>0</v>
      </c>
      <c r="AF146" s="715">
        <v>0</v>
      </c>
      <c r="AG146" s="715">
        <v>0</v>
      </c>
      <c r="AH146" s="715">
        <v>0</v>
      </c>
      <c r="AI146" s="715">
        <v>0</v>
      </c>
      <c r="AJ146" s="715">
        <v>0</v>
      </c>
      <c r="AK146" s="715">
        <v>0</v>
      </c>
      <c r="AL146" s="715">
        <v>0</v>
      </c>
      <c r="AM146" s="715">
        <v>0</v>
      </c>
      <c r="AN146" s="715">
        <v>0</v>
      </c>
      <c r="AO146" s="715">
        <v>0</v>
      </c>
      <c r="AP146" s="715">
        <v>0</v>
      </c>
      <c r="AQ146" s="715">
        <v>0</v>
      </c>
      <c r="AR146" s="715">
        <v>0</v>
      </c>
      <c r="AS146" s="715">
        <v>0</v>
      </c>
      <c r="AT146" s="715">
        <v>0</v>
      </c>
      <c r="AU146" s="715">
        <v>0</v>
      </c>
      <c r="AV146" s="715">
        <v>0</v>
      </c>
      <c r="AW146" s="715">
        <v>0</v>
      </c>
      <c r="AX146" s="715">
        <v>0</v>
      </c>
      <c r="AY146" s="715">
        <v>0</v>
      </c>
      <c r="AZ146" s="715">
        <v>0</v>
      </c>
      <c r="BA146" s="715">
        <v>0</v>
      </c>
      <c r="BB146" s="715">
        <v>0</v>
      </c>
      <c r="BC146" s="715">
        <v>0</v>
      </c>
      <c r="BD146" s="715">
        <v>0</v>
      </c>
      <c r="BE146" s="715">
        <v>0</v>
      </c>
      <c r="BF146" s="715">
        <v>0</v>
      </c>
      <c r="BG146" s="715">
        <v>0</v>
      </c>
      <c r="BH146" s="715">
        <v>0</v>
      </c>
      <c r="BI146" s="715">
        <v>0</v>
      </c>
      <c r="BJ146" s="715">
        <v>0</v>
      </c>
      <c r="BK146" s="715">
        <v>0</v>
      </c>
      <c r="BL146" s="715">
        <v>0</v>
      </c>
      <c r="BM146" s="715">
        <v>0</v>
      </c>
      <c r="BN146" s="715">
        <v>0</v>
      </c>
      <c r="BO146" s="715">
        <v>0</v>
      </c>
      <c r="BP146" s="715">
        <v>0</v>
      </c>
      <c r="BQ146" s="715">
        <v>0</v>
      </c>
      <c r="BR146" s="715">
        <v>0</v>
      </c>
      <c r="BS146" s="715">
        <v>0</v>
      </c>
      <c r="BT146" s="715">
        <v>0</v>
      </c>
      <c r="BU146" s="715">
        <v>0</v>
      </c>
      <c r="BV146" s="715">
        <v>0</v>
      </c>
      <c r="BW146" s="715">
        <v>0</v>
      </c>
      <c r="BX146" s="715">
        <v>0</v>
      </c>
      <c r="BY146" s="715">
        <v>0</v>
      </c>
      <c r="BZ146" s="715">
        <v>0</v>
      </c>
      <c r="CA146" s="715">
        <v>0</v>
      </c>
      <c r="CB146" s="715">
        <v>0</v>
      </c>
      <c r="CC146" s="716">
        <f>C146+E146+G146+I146+K146+M146+O146+Q146+S146+U146+W146+Y146+AA146+AC146+AE146+AG146+AI146+AK146+AM146+AO146+AQ146+AS146+AU146+AW146+AY146+BA146+BC146+BE146+BG146+BI146+BK146+BM146+BO146+BQ146+BS146+BU146+BW146+BY146+CA146</f>
        <v>0</v>
      </c>
      <c r="CD146" s="716">
        <f>D146+F146+H146+J146+L146+N146+P146+R146+T146+V146+X146+Z146+AB146+AD146+AF146+AH146+AJ146+AL146+AN146+AP146+AR146+AT146+AV146+AX146+AZ146+BB146+BD146+BF146+BH146+BJ146+BL146+BN146+BP146+BR146+BT146+BV146+BX146+BZ146+CB146</f>
        <v>0</v>
      </c>
      <c r="CF146" s="71"/>
      <c r="CG146" s="78">
        <v>137</v>
      </c>
    </row>
    <row r="147" spans="1:85">
      <c r="A147" s="717"/>
      <c r="B147" s="25" t="s">
        <v>126</v>
      </c>
      <c r="C147" s="715">
        <v>0</v>
      </c>
      <c r="D147" s="715">
        <v>0</v>
      </c>
      <c r="E147" s="715">
        <v>0</v>
      </c>
      <c r="F147" s="715">
        <v>0</v>
      </c>
      <c r="G147" s="715">
        <v>0</v>
      </c>
      <c r="H147" s="715">
        <v>0</v>
      </c>
      <c r="I147" s="715">
        <v>0</v>
      </c>
      <c r="J147" s="715">
        <v>0</v>
      </c>
      <c r="K147" s="715">
        <v>0</v>
      </c>
      <c r="L147" s="715">
        <v>0</v>
      </c>
      <c r="M147" s="715">
        <v>0</v>
      </c>
      <c r="N147" s="715">
        <v>0</v>
      </c>
      <c r="O147" s="715">
        <v>0</v>
      </c>
      <c r="P147" s="715">
        <v>0</v>
      </c>
      <c r="Q147" s="715">
        <v>0</v>
      </c>
      <c r="R147" s="715">
        <v>0</v>
      </c>
      <c r="S147" s="715">
        <v>0</v>
      </c>
      <c r="T147" s="715">
        <v>0</v>
      </c>
      <c r="U147" s="715">
        <v>0</v>
      </c>
      <c r="V147" s="715">
        <v>0</v>
      </c>
      <c r="W147" s="715">
        <v>0</v>
      </c>
      <c r="X147" s="715">
        <v>0</v>
      </c>
      <c r="Y147" s="715">
        <v>0</v>
      </c>
      <c r="Z147" s="715">
        <v>0</v>
      </c>
      <c r="AA147" s="715">
        <v>0</v>
      </c>
      <c r="AB147" s="715">
        <v>0</v>
      </c>
      <c r="AC147" s="715">
        <v>0</v>
      </c>
      <c r="AD147" s="715">
        <v>0</v>
      </c>
      <c r="AE147" s="715">
        <v>0</v>
      </c>
      <c r="AF147" s="715">
        <v>0</v>
      </c>
      <c r="AG147" s="715">
        <v>0</v>
      </c>
      <c r="AH147" s="715">
        <v>0</v>
      </c>
      <c r="AI147" s="715">
        <v>0</v>
      </c>
      <c r="AJ147" s="715">
        <v>0</v>
      </c>
      <c r="AK147" s="715">
        <v>0</v>
      </c>
      <c r="AL147" s="715">
        <v>0</v>
      </c>
      <c r="AM147" s="715">
        <v>0</v>
      </c>
      <c r="AN147" s="715">
        <v>0</v>
      </c>
      <c r="AO147" s="715">
        <v>0</v>
      </c>
      <c r="AP147" s="715">
        <v>0</v>
      </c>
      <c r="AQ147" s="715">
        <v>0</v>
      </c>
      <c r="AR147" s="715">
        <v>0</v>
      </c>
      <c r="AS147" s="715">
        <v>0</v>
      </c>
      <c r="AT147" s="715">
        <v>0</v>
      </c>
      <c r="AU147" s="715">
        <v>0</v>
      </c>
      <c r="AV147" s="715">
        <v>0</v>
      </c>
      <c r="AW147" s="715">
        <v>0</v>
      </c>
      <c r="AX147" s="715">
        <v>0</v>
      </c>
      <c r="AY147" s="715">
        <v>0</v>
      </c>
      <c r="AZ147" s="715">
        <v>0</v>
      </c>
      <c r="BA147" s="715">
        <v>0</v>
      </c>
      <c r="BB147" s="715">
        <v>0</v>
      </c>
      <c r="BC147" s="715">
        <v>0</v>
      </c>
      <c r="BD147" s="715">
        <v>0</v>
      </c>
      <c r="BE147" s="715">
        <v>0</v>
      </c>
      <c r="BF147" s="715">
        <v>0</v>
      </c>
      <c r="BG147" s="715">
        <v>0</v>
      </c>
      <c r="BH147" s="715">
        <v>0</v>
      </c>
      <c r="BI147" s="715">
        <v>0</v>
      </c>
      <c r="BJ147" s="715">
        <v>0</v>
      </c>
      <c r="BK147" s="715">
        <v>0</v>
      </c>
      <c r="BL147" s="715">
        <v>0</v>
      </c>
      <c r="BM147" s="715">
        <v>0</v>
      </c>
      <c r="BN147" s="715">
        <v>0</v>
      </c>
      <c r="BO147" s="715">
        <v>0</v>
      </c>
      <c r="BP147" s="715">
        <v>0</v>
      </c>
      <c r="BQ147" s="715">
        <v>0</v>
      </c>
      <c r="BR147" s="715">
        <v>0</v>
      </c>
      <c r="BS147" s="715">
        <v>0</v>
      </c>
      <c r="BT147" s="715">
        <v>0</v>
      </c>
      <c r="BU147" s="715">
        <v>0</v>
      </c>
      <c r="BV147" s="715">
        <v>0</v>
      </c>
      <c r="BW147" s="715">
        <v>0</v>
      </c>
      <c r="BX147" s="715">
        <v>0</v>
      </c>
      <c r="BY147" s="715">
        <v>0</v>
      </c>
      <c r="BZ147" s="715">
        <v>0</v>
      </c>
      <c r="CA147" s="715">
        <v>0</v>
      </c>
      <c r="CB147" s="715">
        <v>0</v>
      </c>
      <c r="CC147" s="716">
        <f t="shared" ref="CC147:CD188" si="45">C147+E147+G147+I147+K147+M147+O147+Q147+S147+U147+W147+Y147+AA147+AC147+AE147+AG147+AI147+AK147+AM147+AO147+AQ147+AS147+AU147+AW147+AY147+BA147+BC147+BE147+BG147+BI147+BK147+BM147+BO147+BQ147+BS147+BU147+BW147+BY147+CA147</f>
        <v>0</v>
      </c>
      <c r="CD147" s="716">
        <f t="shared" si="45"/>
        <v>0</v>
      </c>
      <c r="CF147" s="71"/>
      <c r="CG147" s="78">
        <v>138</v>
      </c>
    </row>
    <row r="148" spans="1:85">
      <c r="A148" s="717"/>
      <c r="B148" s="25" t="s">
        <v>66</v>
      </c>
      <c r="C148" s="715">
        <v>0</v>
      </c>
      <c r="D148" s="715">
        <v>0</v>
      </c>
      <c r="E148" s="715">
        <v>0</v>
      </c>
      <c r="F148" s="715">
        <v>0</v>
      </c>
      <c r="G148" s="715">
        <v>0</v>
      </c>
      <c r="H148" s="715">
        <v>0</v>
      </c>
      <c r="I148" s="715">
        <v>0</v>
      </c>
      <c r="J148" s="715">
        <v>0</v>
      </c>
      <c r="K148" s="715">
        <v>0</v>
      </c>
      <c r="L148" s="715">
        <v>0</v>
      </c>
      <c r="M148" s="715">
        <v>0</v>
      </c>
      <c r="N148" s="715">
        <v>0</v>
      </c>
      <c r="O148" s="715">
        <v>0</v>
      </c>
      <c r="P148" s="715">
        <v>0</v>
      </c>
      <c r="Q148" s="715">
        <v>0</v>
      </c>
      <c r="R148" s="715">
        <v>0</v>
      </c>
      <c r="S148" s="715">
        <v>0</v>
      </c>
      <c r="T148" s="715">
        <v>0</v>
      </c>
      <c r="U148" s="715">
        <v>0</v>
      </c>
      <c r="V148" s="715">
        <v>0</v>
      </c>
      <c r="W148" s="715">
        <v>0</v>
      </c>
      <c r="X148" s="715">
        <v>0</v>
      </c>
      <c r="Y148" s="715">
        <v>0</v>
      </c>
      <c r="Z148" s="715">
        <v>0</v>
      </c>
      <c r="AA148" s="715">
        <v>0</v>
      </c>
      <c r="AB148" s="715">
        <v>0</v>
      </c>
      <c r="AC148" s="715">
        <v>0</v>
      </c>
      <c r="AD148" s="715">
        <v>0</v>
      </c>
      <c r="AE148" s="715">
        <v>0</v>
      </c>
      <c r="AF148" s="715">
        <v>0</v>
      </c>
      <c r="AG148" s="715">
        <v>0</v>
      </c>
      <c r="AH148" s="715">
        <v>0</v>
      </c>
      <c r="AI148" s="715">
        <v>0</v>
      </c>
      <c r="AJ148" s="715">
        <v>0</v>
      </c>
      <c r="AK148" s="715">
        <v>0</v>
      </c>
      <c r="AL148" s="715">
        <v>0</v>
      </c>
      <c r="AM148" s="715">
        <v>0</v>
      </c>
      <c r="AN148" s="715">
        <v>0</v>
      </c>
      <c r="AO148" s="715">
        <v>0</v>
      </c>
      <c r="AP148" s="715">
        <v>0</v>
      </c>
      <c r="AQ148" s="715">
        <v>0</v>
      </c>
      <c r="AR148" s="715">
        <v>0</v>
      </c>
      <c r="AS148" s="715">
        <v>0</v>
      </c>
      <c r="AT148" s="715">
        <v>0</v>
      </c>
      <c r="AU148" s="715">
        <v>0</v>
      </c>
      <c r="AV148" s="715">
        <v>0</v>
      </c>
      <c r="AW148" s="715">
        <v>0</v>
      </c>
      <c r="AX148" s="715">
        <v>0</v>
      </c>
      <c r="AY148" s="715">
        <v>0</v>
      </c>
      <c r="AZ148" s="715">
        <v>0</v>
      </c>
      <c r="BA148" s="715">
        <v>0</v>
      </c>
      <c r="BB148" s="715">
        <v>0</v>
      </c>
      <c r="BC148" s="715">
        <v>0</v>
      </c>
      <c r="BD148" s="715">
        <v>0</v>
      </c>
      <c r="BE148" s="715">
        <v>0</v>
      </c>
      <c r="BF148" s="715">
        <v>0</v>
      </c>
      <c r="BG148" s="715">
        <v>0</v>
      </c>
      <c r="BH148" s="715">
        <v>0</v>
      </c>
      <c r="BI148" s="715">
        <v>0</v>
      </c>
      <c r="BJ148" s="715">
        <v>0</v>
      </c>
      <c r="BK148" s="715">
        <v>0</v>
      </c>
      <c r="BL148" s="715">
        <v>0</v>
      </c>
      <c r="BM148" s="715">
        <v>0</v>
      </c>
      <c r="BN148" s="715">
        <v>0</v>
      </c>
      <c r="BO148" s="715">
        <v>0</v>
      </c>
      <c r="BP148" s="715">
        <v>0</v>
      </c>
      <c r="BQ148" s="715">
        <v>0</v>
      </c>
      <c r="BR148" s="715">
        <v>0</v>
      </c>
      <c r="BS148" s="715">
        <v>0</v>
      </c>
      <c r="BT148" s="715">
        <v>0</v>
      </c>
      <c r="BU148" s="715">
        <v>0</v>
      </c>
      <c r="BV148" s="715">
        <v>0</v>
      </c>
      <c r="BW148" s="715">
        <v>0</v>
      </c>
      <c r="BX148" s="715">
        <v>0</v>
      </c>
      <c r="BY148" s="715">
        <v>0</v>
      </c>
      <c r="BZ148" s="715">
        <v>0</v>
      </c>
      <c r="CA148" s="715">
        <v>0</v>
      </c>
      <c r="CB148" s="715">
        <v>0</v>
      </c>
      <c r="CC148" s="716">
        <f t="shared" si="45"/>
        <v>0</v>
      </c>
      <c r="CD148" s="716">
        <f t="shared" si="45"/>
        <v>0</v>
      </c>
      <c r="CF148" s="71"/>
      <c r="CG148" s="78">
        <v>139</v>
      </c>
    </row>
    <row r="149" spans="1:85">
      <c r="A149" s="717"/>
      <c r="B149" s="25" t="s">
        <v>3</v>
      </c>
      <c r="C149" s="715">
        <v>0</v>
      </c>
      <c r="D149" s="715">
        <v>0</v>
      </c>
      <c r="E149" s="715">
        <v>0</v>
      </c>
      <c r="F149" s="715">
        <v>0</v>
      </c>
      <c r="G149" s="715">
        <v>0</v>
      </c>
      <c r="H149" s="715">
        <v>0</v>
      </c>
      <c r="I149" s="715">
        <v>0</v>
      </c>
      <c r="J149" s="715">
        <v>0</v>
      </c>
      <c r="K149" s="715">
        <v>0</v>
      </c>
      <c r="L149" s="715">
        <v>0</v>
      </c>
      <c r="M149" s="715">
        <v>0</v>
      </c>
      <c r="N149" s="715">
        <v>0</v>
      </c>
      <c r="O149" s="715">
        <v>0</v>
      </c>
      <c r="P149" s="715">
        <v>0</v>
      </c>
      <c r="Q149" s="715">
        <v>0</v>
      </c>
      <c r="R149" s="715">
        <v>0</v>
      </c>
      <c r="S149" s="715">
        <v>0</v>
      </c>
      <c r="T149" s="715">
        <v>0</v>
      </c>
      <c r="U149" s="715">
        <v>0</v>
      </c>
      <c r="V149" s="715">
        <v>0</v>
      </c>
      <c r="W149" s="715">
        <v>0</v>
      </c>
      <c r="X149" s="715">
        <v>0</v>
      </c>
      <c r="Y149" s="715">
        <v>0</v>
      </c>
      <c r="Z149" s="715">
        <v>0</v>
      </c>
      <c r="AA149" s="715">
        <v>0</v>
      </c>
      <c r="AB149" s="715">
        <v>0</v>
      </c>
      <c r="AC149" s="715">
        <v>0</v>
      </c>
      <c r="AD149" s="715">
        <v>0</v>
      </c>
      <c r="AE149" s="715">
        <v>0</v>
      </c>
      <c r="AF149" s="715">
        <v>0</v>
      </c>
      <c r="AG149" s="715">
        <v>0</v>
      </c>
      <c r="AH149" s="715">
        <v>0</v>
      </c>
      <c r="AI149" s="715">
        <v>0</v>
      </c>
      <c r="AJ149" s="715">
        <v>0</v>
      </c>
      <c r="AK149" s="715">
        <v>0</v>
      </c>
      <c r="AL149" s="715">
        <v>0</v>
      </c>
      <c r="AM149" s="715">
        <v>0</v>
      </c>
      <c r="AN149" s="715">
        <v>0</v>
      </c>
      <c r="AO149" s="715">
        <v>0</v>
      </c>
      <c r="AP149" s="715">
        <v>0</v>
      </c>
      <c r="AQ149" s="715">
        <v>0</v>
      </c>
      <c r="AR149" s="715">
        <v>0</v>
      </c>
      <c r="AS149" s="715">
        <v>0</v>
      </c>
      <c r="AT149" s="715">
        <v>0</v>
      </c>
      <c r="AU149" s="715">
        <v>0</v>
      </c>
      <c r="AV149" s="715">
        <v>0</v>
      </c>
      <c r="AW149" s="715">
        <v>0</v>
      </c>
      <c r="AX149" s="715">
        <v>0</v>
      </c>
      <c r="AY149" s="715">
        <v>0</v>
      </c>
      <c r="AZ149" s="715">
        <v>0</v>
      </c>
      <c r="BA149" s="715">
        <v>0</v>
      </c>
      <c r="BB149" s="715">
        <v>0</v>
      </c>
      <c r="BC149" s="715">
        <v>0</v>
      </c>
      <c r="BD149" s="715">
        <v>0</v>
      </c>
      <c r="BE149" s="715">
        <v>0</v>
      </c>
      <c r="BF149" s="715">
        <v>0</v>
      </c>
      <c r="BG149" s="715">
        <v>0</v>
      </c>
      <c r="BH149" s="715">
        <v>0</v>
      </c>
      <c r="BI149" s="715">
        <v>0</v>
      </c>
      <c r="BJ149" s="715">
        <v>0</v>
      </c>
      <c r="BK149" s="715">
        <v>0</v>
      </c>
      <c r="BL149" s="715">
        <v>0</v>
      </c>
      <c r="BM149" s="715">
        <v>0</v>
      </c>
      <c r="BN149" s="715">
        <v>0</v>
      </c>
      <c r="BO149" s="715">
        <v>0</v>
      </c>
      <c r="BP149" s="715">
        <v>0</v>
      </c>
      <c r="BQ149" s="715">
        <v>0</v>
      </c>
      <c r="BR149" s="715">
        <v>0</v>
      </c>
      <c r="BS149" s="715">
        <v>0</v>
      </c>
      <c r="BT149" s="715">
        <v>0</v>
      </c>
      <c r="BU149" s="715">
        <v>0</v>
      </c>
      <c r="BV149" s="715">
        <v>0</v>
      </c>
      <c r="BW149" s="715">
        <v>0</v>
      </c>
      <c r="BX149" s="715">
        <v>0</v>
      </c>
      <c r="BY149" s="715">
        <v>0</v>
      </c>
      <c r="BZ149" s="715">
        <v>0</v>
      </c>
      <c r="CA149" s="715">
        <v>0</v>
      </c>
      <c r="CB149" s="715">
        <v>0</v>
      </c>
      <c r="CC149" s="716">
        <f t="shared" si="45"/>
        <v>0</v>
      </c>
      <c r="CD149" s="716">
        <f t="shared" si="45"/>
        <v>0</v>
      </c>
      <c r="CF149" s="71"/>
      <c r="CG149" s="78">
        <v>140</v>
      </c>
    </row>
    <row r="150" spans="1:85">
      <c r="A150" s="717"/>
      <c r="B150" s="25" t="s">
        <v>4</v>
      </c>
      <c r="C150" s="715">
        <v>0</v>
      </c>
      <c r="D150" s="715">
        <v>0</v>
      </c>
      <c r="E150" s="715">
        <v>0</v>
      </c>
      <c r="F150" s="715">
        <v>0</v>
      </c>
      <c r="G150" s="715">
        <v>0</v>
      </c>
      <c r="H150" s="715">
        <v>0</v>
      </c>
      <c r="I150" s="715">
        <v>0</v>
      </c>
      <c r="J150" s="715">
        <v>0</v>
      </c>
      <c r="K150" s="715">
        <v>0</v>
      </c>
      <c r="L150" s="715">
        <v>0</v>
      </c>
      <c r="M150" s="715">
        <v>0</v>
      </c>
      <c r="N150" s="715">
        <v>0</v>
      </c>
      <c r="O150" s="715">
        <v>0</v>
      </c>
      <c r="P150" s="715">
        <v>0</v>
      </c>
      <c r="Q150" s="715">
        <v>0</v>
      </c>
      <c r="R150" s="715">
        <v>0</v>
      </c>
      <c r="S150" s="715">
        <v>0</v>
      </c>
      <c r="T150" s="715">
        <v>0</v>
      </c>
      <c r="U150" s="715">
        <v>0</v>
      </c>
      <c r="V150" s="715">
        <v>0</v>
      </c>
      <c r="W150" s="715">
        <v>0</v>
      </c>
      <c r="X150" s="715">
        <v>0</v>
      </c>
      <c r="Y150" s="715">
        <v>0</v>
      </c>
      <c r="Z150" s="715">
        <v>0</v>
      </c>
      <c r="AA150" s="715">
        <v>0</v>
      </c>
      <c r="AB150" s="715">
        <v>0</v>
      </c>
      <c r="AC150" s="715">
        <v>0</v>
      </c>
      <c r="AD150" s="715">
        <v>0</v>
      </c>
      <c r="AE150" s="715">
        <v>0</v>
      </c>
      <c r="AF150" s="715">
        <v>0</v>
      </c>
      <c r="AG150" s="715">
        <v>0</v>
      </c>
      <c r="AH150" s="715">
        <v>0</v>
      </c>
      <c r="AI150" s="715">
        <v>0</v>
      </c>
      <c r="AJ150" s="715">
        <v>0</v>
      </c>
      <c r="AK150" s="715">
        <v>0</v>
      </c>
      <c r="AL150" s="715">
        <v>0</v>
      </c>
      <c r="AM150" s="715">
        <v>0</v>
      </c>
      <c r="AN150" s="715">
        <v>0</v>
      </c>
      <c r="AO150" s="715">
        <v>0</v>
      </c>
      <c r="AP150" s="715">
        <v>0</v>
      </c>
      <c r="AQ150" s="715">
        <v>0</v>
      </c>
      <c r="AR150" s="715">
        <v>0</v>
      </c>
      <c r="AS150" s="715">
        <v>0</v>
      </c>
      <c r="AT150" s="715">
        <v>0</v>
      </c>
      <c r="AU150" s="715">
        <v>0</v>
      </c>
      <c r="AV150" s="715">
        <v>0</v>
      </c>
      <c r="AW150" s="715">
        <v>0</v>
      </c>
      <c r="AX150" s="715">
        <v>0</v>
      </c>
      <c r="AY150" s="715">
        <v>0</v>
      </c>
      <c r="AZ150" s="715">
        <v>0</v>
      </c>
      <c r="BA150" s="715">
        <v>0</v>
      </c>
      <c r="BB150" s="715">
        <v>0</v>
      </c>
      <c r="BC150" s="715">
        <v>0</v>
      </c>
      <c r="BD150" s="715">
        <v>0</v>
      </c>
      <c r="BE150" s="715">
        <v>0</v>
      </c>
      <c r="BF150" s="715">
        <v>0</v>
      </c>
      <c r="BG150" s="715">
        <v>0</v>
      </c>
      <c r="BH150" s="715">
        <v>0</v>
      </c>
      <c r="BI150" s="715">
        <v>0</v>
      </c>
      <c r="BJ150" s="715">
        <v>0</v>
      </c>
      <c r="BK150" s="715">
        <v>0</v>
      </c>
      <c r="BL150" s="715">
        <v>0</v>
      </c>
      <c r="BM150" s="715">
        <v>0</v>
      </c>
      <c r="BN150" s="715">
        <v>0</v>
      </c>
      <c r="BO150" s="715">
        <v>0</v>
      </c>
      <c r="BP150" s="715">
        <v>0</v>
      </c>
      <c r="BQ150" s="715">
        <v>0</v>
      </c>
      <c r="BR150" s="715">
        <v>0</v>
      </c>
      <c r="BS150" s="715">
        <v>0</v>
      </c>
      <c r="BT150" s="715">
        <v>0</v>
      </c>
      <c r="BU150" s="715">
        <v>0</v>
      </c>
      <c r="BV150" s="715">
        <v>0</v>
      </c>
      <c r="BW150" s="715">
        <v>0</v>
      </c>
      <c r="BX150" s="715">
        <v>0</v>
      </c>
      <c r="BY150" s="715">
        <v>0</v>
      </c>
      <c r="BZ150" s="715">
        <v>0</v>
      </c>
      <c r="CA150" s="715">
        <v>0</v>
      </c>
      <c r="CB150" s="715">
        <v>0</v>
      </c>
      <c r="CC150" s="716">
        <f t="shared" si="45"/>
        <v>0</v>
      </c>
      <c r="CD150" s="716">
        <f t="shared" si="45"/>
        <v>0</v>
      </c>
      <c r="CF150" s="71"/>
      <c r="CG150" s="78">
        <v>141</v>
      </c>
    </row>
    <row r="151" spans="1:85">
      <c r="A151" s="717"/>
      <c r="B151" s="13" t="s">
        <v>1186</v>
      </c>
      <c r="C151" s="715">
        <v>0</v>
      </c>
      <c r="D151" s="715">
        <v>0</v>
      </c>
      <c r="E151" s="715">
        <v>0</v>
      </c>
      <c r="F151" s="715">
        <v>0</v>
      </c>
      <c r="G151" s="715">
        <v>0</v>
      </c>
      <c r="H151" s="715">
        <v>0</v>
      </c>
      <c r="I151" s="715">
        <v>0</v>
      </c>
      <c r="J151" s="715">
        <v>0</v>
      </c>
      <c r="K151" s="715">
        <v>0</v>
      </c>
      <c r="L151" s="715">
        <v>0</v>
      </c>
      <c r="M151" s="715">
        <v>0</v>
      </c>
      <c r="N151" s="715">
        <v>0</v>
      </c>
      <c r="O151" s="715">
        <v>0</v>
      </c>
      <c r="P151" s="715">
        <v>0</v>
      </c>
      <c r="Q151" s="715">
        <v>0</v>
      </c>
      <c r="R151" s="715">
        <v>0</v>
      </c>
      <c r="S151" s="715">
        <v>0</v>
      </c>
      <c r="T151" s="715">
        <v>0</v>
      </c>
      <c r="U151" s="715">
        <v>0</v>
      </c>
      <c r="V151" s="715">
        <v>0</v>
      </c>
      <c r="W151" s="715">
        <v>0</v>
      </c>
      <c r="X151" s="715">
        <v>0</v>
      </c>
      <c r="Y151" s="715">
        <v>0</v>
      </c>
      <c r="Z151" s="715">
        <v>0</v>
      </c>
      <c r="AA151" s="715">
        <v>0</v>
      </c>
      <c r="AB151" s="715">
        <v>0</v>
      </c>
      <c r="AC151" s="715">
        <v>0</v>
      </c>
      <c r="AD151" s="715">
        <v>0</v>
      </c>
      <c r="AE151" s="715">
        <v>0</v>
      </c>
      <c r="AF151" s="715">
        <v>0</v>
      </c>
      <c r="AG151" s="715">
        <v>0</v>
      </c>
      <c r="AH151" s="715">
        <v>0</v>
      </c>
      <c r="AI151" s="715">
        <v>0</v>
      </c>
      <c r="AJ151" s="715">
        <v>0</v>
      </c>
      <c r="AK151" s="715">
        <v>0</v>
      </c>
      <c r="AL151" s="715">
        <v>0</v>
      </c>
      <c r="AM151" s="715">
        <v>0</v>
      </c>
      <c r="AN151" s="715">
        <v>0</v>
      </c>
      <c r="AO151" s="715">
        <v>0</v>
      </c>
      <c r="AP151" s="715">
        <v>0</v>
      </c>
      <c r="AQ151" s="715">
        <v>0</v>
      </c>
      <c r="AR151" s="715">
        <v>0</v>
      </c>
      <c r="AS151" s="715">
        <v>0</v>
      </c>
      <c r="AT151" s="715">
        <v>0</v>
      </c>
      <c r="AU151" s="715">
        <v>0</v>
      </c>
      <c r="AV151" s="715">
        <v>0</v>
      </c>
      <c r="AW151" s="715">
        <v>0</v>
      </c>
      <c r="AX151" s="715">
        <v>0</v>
      </c>
      <c r="AY151" s="715">
        <v>0</v>
      </c>
      <c r="AZ151" s="715">
        <v>0</v>
      </c>
      <c r="BA151" s="715">
        <v>0</v>
      </c>
      <c r="BB151" s="715">
        <v>0</v>
      </c>
      <c r="BC151" s="715">
        <v>0</v>
      </c>
      <c r="BD151" s="715">
        <v>0</v>
      </c>
      <c r="BE151" s="715">
        <v>0</v>
      </c>
      <c r="BF151" s="715">
        <v>0</v>
      </c>
      <c r="BG151" s="715">
        <v>0</v>
      </c>
      <c r="BH151" s="715">
        <v>0</v>
      </c>
      <c r="BI151" s="715">
        <v>0</v>
      </c>
      <c r="BJ151" s="715">
        <v>0</v>
      </c>
      <c r="BK151" s="715">
        <v>0</v>
      </c>
      <c r="BL151" s="715">
        <v>0</v>
      </c>
      <c r="BM151" s="715">
        <v>0</v>
      </c>
      <c r="BN151" s="715">
        <v>0</v>
      </c>
      <c r="BO151" s="715">
        <v>0</v>
      </c>
      <c r="BP151" s="715">
        <v>0</v>
      </c>
      <c r="BQ151" s="715">
        <v>0</v>
      </c>
      <c r="BR151" s="715">
        <v>0</v>
      </c>
      <c r="BS151" s="715">
        <v>0</v>
      </c>
      <c r="BT151" s="715">
        <v>0</v>
      </c>
      <c r="BU151" s="715">
        <v>0</v>
      </c>
      <c r="BV151" s="715">
        <v>0</v>
      </c>
      <c r="BW151" s="715">
        <v>0</v>
      </c>
      <c r="BX151" s="715">
        <v>0</v>
      </c>
      <c r="BY151" s="715">
        <v>0</v>
      </c>
      <c r="BZ151" s="715">
        <v>0</v>
      </c>
      <c r="CA151" s="715">
        <v>0</v>
      </c>
      <c r="CB151" s="715">
        <v>0</v>
      </c>
      <c r="CC151" s="716">
        <f t="shared" si="45"/>
        <v>0</v>
      </c>
      <c r="CD151" s="716">
        <f t="shared" si="45"/>
        <v>0</v>
      </c>
      <c r="CF151" s="71"/>
      <c r="CG151" s="78">
        <v>142</v>
      </c>
    </row>
    <row r="152" spans="1:85">
      <c r="A152" s="717"/>
      <c r="B152" s="13" t="s">
        <v>1187</v>
      </c>
      <c r="C152" s="715">
        <v>0</v>
      </c>
      <c r="D152" s="715">
        <v>0</v>
      </c>
      <c r="E152" s="715">
        <v>0</v>
      </c>
      <c r="F152" s="715">
        <v>0</v>
      </c>
      <c r="G152" s="715">
        <v>0</v>
      </c>
      <c r="H152" s="715">
        <v>0</v>
      </c>
      <c r="I152" s="715">
        <v>0</v>
      </c>
      <c r="J152" s="715">
        <v>0</v>
      </c>
      <c r="K152" s="715">
        <v>0</v>
      </c>
      <c r="L152" s="715">
        <v>0</v>
      </c>
      <c r="M152" s="715">
        <v>0</v>
      </c>
      <c r="N152" s="715">
        <v>0</v>
      </c>
      <c r="O152" s="715">
        <v>0</v>
      </c>
      <c r="P152" s="715">
        <v>0</v>
      </c>
      <c r="Q152" s="715">
        <v>0</v>
      </c>
      <c r="R152" s="715">
        <v>0</v>
      </c>
      <c r="S152" s="715">
        <v>0</v>
      </c>
      <c r="T152" s="715">
        <v>0</v>
      </c>
      <c r="U152" s="715">
        <v>0</v>
      </c>
      <c r="V152" s="715">
        <v>0</v>
      </c>
      <c r="W152" s="715">
        <v>0</v>
      </c>
      <c r="X152" s="715">
        <v>0</v>
      </c>
      <c r="Y152" s="715">
        <v>0</v>
      </c>
      <c r="Z152" s="715">
        <v>0</v>
      </c>
      <c r="AA152" s="715">
        <v>0</v>
      </c>
      <c r="AB152" s="715">
        <v>0</v>
      </c>
      <c r="AC152" s="715">
        <v>0</v>
      </c>
      <c r="AD152" s="715">
        <v>0</v>
      </c>
      <c r="AE152" s="715">
        <v>0</v>
      </c>
      <c r="AF152" s="715">
        <v>0</v>
      </c>
      <c r="AG152" s="715">
        <v>0</v>
      </c>
      <c r="AH152" s="715">
        <v>0</v>
      </c>
      <c r="AI152" s="715">
        <v>0</v>
      </c>
      <c r="AJ152" s="715">
        <v>0</v>
      </c>
      <c r="AK152" s="715">
        <v>0</v>
      </c>
      <c r="AL152" s="715">
        <v>0</v>
      </c>
      <c r="AM152" s="715">
        <v>0</v>
      </c>
      <c r="AN152" s="715">
        <v>0</v>
      </c>
      <c r="AO152" s="715">
        <v>0</v>
      </c>
      <c r="AP152" s="715">
        <v>0</v>
      </c>
      <c r="AQ152" s="715">
        <v>0</v>
      </c>
      <c r="AR152" s="715">
        <v>0</v>
      </c>
      <c r="AS152" s="715">
        <v>0</v>
      </c>
      <c r="AT152" s="715">
        <v>0</v>
      </c>
      <c r="AU152" s="715">
        <v>0</v>
      </c>
      <c r="AV152" s="715">
        <v>0</v>
      </c>
      <c r="AW152" s="715">
        <v>0</v>
      </c>
      <c r="AX152" s="715">
        <v>0</v>
      </c>
      <c r="AY152" s="715">
        <v>0</v>
      </c>
      <c r="AZ152" s="715">
        <v>0</v>
      </c>
      <c r="BA152" s="715">
        <v>0</v>
      </c>
      <c r="BB152" s="715">
        <v>0</v>
      </c>
      <c r="BC152" s="715">
        <v>0</v>
      </c>
      <c r="BD152" s="715">
        <v>0</v>
      </c>
      <c r="BE152" s="715">
        <v>0</v>
      </c>
      <c r="BF152" s="715">
        <v>0</v>
      </c>
      <c r="BG152" s="715">
        <v>0</v>
      </c>
      <c r="BH152" s="715">
        <v>0</v>
      </c>
      <c r="BI152" s="715">
        <v>0</v>
      </c>
      <c r="BJ152" s="715">
        <v>0</v>
      </c>
      <c r="BK152" s="715">
        <v>0</v>
      </c>
      <c r="BL152" s="715">
        <v>0</v>
      </c>
      <c r="BM152" s="715">
        <v>0</v>
      </c>
      <c r="BN152" s="715">
        <v>0</v>
      </c>
      <c r="BO152" s="715">
        <v>0</v>
      </c>
      <c r="BP152" s="715">
        <v>0</v>
      </c>
      <c r="BQ152" s="715">
        <v>0</v>
      </c>
      <c r="BR152" s="715">
        <v>0</v>
      </c>
      <c r="BS152" s="715">
        <v>0</v>
      </c>
      <c r="BT152" s="715">
        <v>0</v>
      </c>
      <c r="BU152" s="715">
        <v>0</v>
      </c>
      <c r="BV152" s="715">
        <v>0</v>
      </c>
      <c r="BW152" s="715">
        <v>0</v>
      </c>
      <c r="BX152" s="715">
        <v>0</v>
      </c>
      <c r="BY152" s="715">
        <v>0</v>
      </c>
      <c r="BZ152" s="715">
        <v>0</v>
      </c>
      <c r="CA152" s="715">
        <v>0</v>
      </c>
      <c r="CB152" s="715">
        <v>0</v>
      </c>
      <c r="CC152" s="716">
        <f t="shared" si="45"/>
        <v>0</v>
      </c>
      <c r="CD152" s="716">
        <f t="shared" si="45"/>
        <v>0</v>
      </c>
      <c r="CF152" s="71"/>
      <c r="CG152" s="78">
        <v>143</v>
      </c>
    </row>
    <row r="153" spans="1:85">
      <c r="A153" s="717"/>
      <c r="B153" s="13" t="s">
        <v>5</v>
      </c>
      <c r="C153" s="715">
        <v>0</v>
      </c>
      <c r="D153" s="715">
        <v>0</v>
      </c>
      <c r="E153" s="715">
        <v>0</v>
      </c>
      <c r="F153" s="715">
        <v>0</v>
      </c>
      <c r="G153" s="715">
        <v>0</v>
      </c>
      <c r="H153" s="715">
        <v>0</v>
      </c>
      <c r="I153" s="715">
        <v>0</v>
      </c>
      <c r="J153" s="715">
        <v>0</v>
      </c>
      <c r="K153" s="715">
        <v>0</v>
      </c>
      <c r="L153" s="715">
        <v>0</v>
      </c>
      <c r="M153" s="715">
        <v>0</v>
      </c>
      <c r="N153" s="715">
        <v>0</v>
      </c>
      <c r="O153" s="715">
        <v>0</v>
      </c>
      <c r="P153" s="715">
        <v>0</v>
      </c>
      <c r="Q153" s="715">
        <v>0</v>
      </c>
      <c r="R153" s="715">
        <v>0</v>
      </c>
      <c r="S153" s="715">
        <v>0</v>
      </c>
      <c r="T153" s="715">
        <v>0</v>
      </c>
      <c r="U153" s="715">
        <v>0</v>
      </c>
      <c r="V153" s="715">
        <v>0</v>
      </c>
      <c r="W153" s="715">
        <v>0</v>
      </c>
      <c r="X153" s="715">
        <v>0</v>
      </c>
      <c r="Y153" s="715">
        <v>0</v>
      </c>
      <c r="Z153" s="715">
        <v>0</v>
      </c>
      <c r="AA153" s="715">
        <v>0</v>
      </c>
      <c r="AB153" s="715">
        <v>0</v>
      </c>
      <c r="AC153" s="715">
        <v>0</v>
      </c>
      <c r="AD153" s="715">
        <v>0</v>
      </c>
      <c r="AE153" s="715">
        <v>0</v>
      </c>
      <c r="AF153" s="715">
        <v>0</v>
      </c>
      <c r="AG153" s="715">
        <v>0</v>
      </c>
      <c r="AH153" s="715">
        <v>0</v>
      </c>
      <c r="AI153" s="715">
        <v>0</v>
      </c>
      <c r="AJ153" s="715">
        <v>0</v>
      </c>
      <c r="AK153" s="715">
        <v>0</v>
      </c>
      <c r="AL153" s="715">
        <v>0</v>
      </c>
      <c r="AM153" s="715">
        <v>0</v>
      </c>
      <c r="AN153" s="715">
        <v>0</v>
      </c>
      <c r="AO153" s="715">
        <v>0</v>
      </c>
      <c r="AP153" s="715">
        <v>0</v>
      </c>
      <c r="AQ153" s="715">
        <v>0</v>
      </c>
      <c r="AR153" s="715">
        <v>0</v>
      </c>
      <c r="AS153" s="715">
        <v>0</v>
      </c>
      <c r="AT153" s="715">
        <v>0</v>
      </c>
      <c r="AU153" s="715">
        <v>0</v>
      </c>
      <c r="AV153" s="715">
        <v>0</v>
      </c>
      <c r="AW153" s="715">
        <v>0</v>
      </c>
      <c r="AX153" s="715">
        <v>0</v>
      </c>
      <c r="AY153" s="715">
        <v>0</v>
      </c>
      <c r="AZ153" s="715">
        <v>0</v>
      </c>
      <c r="BA153" s="715">
        <v>0</v>
      </c>
      <c r="BB153" s="715">
        <v>0</v>
      </c>
      <c r="BC153" s="715">
        <v>0</v>
      </c>
      <c r="BD153" s="715">
        <v>0</v>
      </c>
      <c r="BE153" s="715">
        <v>0</v>
      </c>
      <c r="BF153" s="715">
        <v>0</v>
      </c>
      <c r="BG153" s="715">
        <v>0</v>
      </c>
      <c r="BH153" s="715">
        <v>0</v>
      </c>
      <c r="BI153" s="715">
        <v>0</v>
      </c>
      <c r="BJ153" s="715">
        <v>0</v>
      </c>
      <c r="BK153" s="715">
        <v>0</v>
      </c>
      <c r="BL153" s="715">
        <v>0</v>
      </c>
      <c r="BM153" s="715">
        <v>0</v>
      </c>
      <c r="BN153" s="715">
        <v>0</v>
      </c>
      <c r="BO153" s="715">
        <v>0</v>
      </c>
      <c r="BP153" s="715">
        <v>0</v>
      </c>
      <c r="BQ153" s="715">
        <v>0</v>
      </c>
      <c r="BR153" s="715">
        <v>0</v>
      </c>
      <c r="BS153" s="715">
        <v>0</v>
      </c>
      <c r="BT153" s="715">
        <v>0</v>
      </c>
      <c r="BU153" s="715">
        <v>0</v>
      </c>
      <c r="BV153" s="715">
        <v>0</v>
      </c>
      <c r="BW153" s="715">
        <v>0</v>
      </c>
      <c r="BX153" s="715">
        <v>0</v>
      </c>
      <c r="BY153" s="715">
        <v>0</v>
      </c>
      <c r="BZ153" s="715">
        <v>0</v>
      </c>
      <c r="CA153" s="715">
        <v>0</v>
      </c>
      <c r="CB153" s="715">
        <v>0</v>
      </c>
      <c r="CC153" s="716">
        <f t="shared" si="45"/>
        <v>0</v>
      </c>
      <c r="CD153" s="716">
        <f t="shared" si="45"/>
        <v>0</v>
      </c>
      <c r="CF153" s="71"/>
      <c r="CG153" s="78">
        <v>144</v>
      </c>
    </row>
    <row r="154" spans="1:85">
      <c r="A154" s="717"/>
      <c r="B154" s="13" t="s">
        <v>9</v>
      </c>
      <c r="C154" s="715">
        <v>0</v>
      </c>
      <c r="D154" s="715">
        <v>0</v>
      </c>
      <c r="E154" s="715">
        <v>0</v>
      </c>
      <c r="F154" s="715">
        <v>0</v>
      </c>
      <c r="G154" s="715">
        <v>0</v>
      </c>
      <c r="H154" s="715">
        <v>0</v>
      </c>
      <c r="I154" s="715">
        <v>0</v>
      </c>
      <c r="J154" s="715">
        <v>0</v>
      </c>
      <c r="K154" s="715">
        <v>0</v>
      </c>
      <c r="L154" s="715">
        <v>0</v>
      </c>
      <c r="M154" s="715">
        <v>0</v>
      </c>
      <c r="N154" s="715">
        <v>0</v>
      </c>
      <c r="O154" s="715">
        <v>0</v>
      </c>
      <c r="P154" s="715">
        <v>0</v>
      </c>
      <c r="Q154" s="715">
        <v>0</v>
      </c>
      <c r="R154" s="715">
        <v>0</v>
      </c>
      <c r="S154" s="715">
        <v>0</v>
      </c>
      <c r="T154" s="715">
        <v>0</v>
      </c>
      <c r="U154" s="715">
        <v>0</v>
      </c>
      <c r="V154" s="715">
        <v>0</v>
      </c>
      <c r="W154" s="715">
        <v>0</v>
      </c>
      <c r="X154" s="715">
        <v>0</v>
      </c>
      <c r="Y154" s="715">
        <v>0</v>
      </c>
      <c r="Z154" s="715">
        <v>0</v>
      </c>
      <c r="AA154" s="715">
        <v>0</v>
      </c>
      <c r="AB154" s="715">
        <v>0</v>
      </c>
      <c r="AC154" s="715">
        <v>0</v>
      </c>
      <c r="AD154" s="715">
        <v>0</v>
      </c>
      <c r="AE154" s="715">
        <v>0</v>
      </c>
      <c r="AF154" s="715">
        <v>0</v>
      </c>
      <c r="AG154" s="715">
        <v>0</v>
      </c>
      <c r="AH154" s="715">
        <v>0</v>
      </c>
      <c r="AI154" s="715">
        <v>0</v>
      </c>
      <c r="AJ154" s="715">
        <v>0</v>
      </c>
      <c r="AK154" s="715">
        <v>0</v>
      </c>
      <c r="AL154" s="715">
        <v>0</v>
      </c>
      <c r="AM154" s="715">
        <v>0</v>
      </c>
      <c r="AN154" s="715">
        <v>0</v>
      </c>
      <c r="AO154" s="715">
        <v>0</v>
      </c>
      <c r="AP154" s="715">
        <v>0</v>
      </c>
      <c r="AQ154" s="715">
        <v>0</v>
      </c>
      <c r="AR154" s="715">
        <v>0</v>
      </c>
      <c r="AS154" s="715">
        <v>0</v>
      </c>
      <c r="AT154" s="715">
        <v>0</v>
      </c>
      <c r="AU154" s="715">
        <v>0</v>
      </c>
      <c r="AV154" s="715">
        <v>0</v>
      </c>
      <c r="AW154" s="715">
        <v>0</v>
      </c>
      <c r="AX154" s="715">
        <v>0</v>
      </c>
      <c r="AY154" s="715">
        <v>0</v>
      </c>
      <c r="AZ154" s="715">
        <v>0</v>
      </c>
      <c r="BA154" s="715">
        <v>0</v>
      </c>
      <c r="BB154" s="715">
        <v>0</v>
      </c>
      <c r="BC154" s="715">
        <v>0</v>
      </c>
      <c r="BD154" s="715">
        <v>0</v>
      </c>
      <c r="BE154" s="715">
        <v>0</v>
      </c>
      <c r="BF154" s="715">
        <v>0</v>
      </c>
      <c r="BG154" s="715">
        <v>0</v>
      </c>
      <c r="BH154" s="715">
        <v>0</v>
      </c>
      <c r="BI154" s="715">
        <v>0</v>
      </c>
      <c r="BJ154" s="715">
        <v>0</v>
      </c>
      <c r="BK154" s="715">
        <v>0</v>
      </c>
      <c r="BL154" s="715">
        <v>0</v>
      </c>
      <c r="BM154" s="715">
        <v>0</v>
      </c>
      <c r="BN154" s="715">
        <v>0</v>
      </c>
      <c r="BO154" s="715">
        <v>0</v>
      </c>
      <c r="BP154" s="715">
        <v>0</v>
      </c>
      <c r="BQ154" s="715">
        <v>0</v>
      </c>
      <c r="BR154" s="715">
        <v>0</v>
      </c>
      <c r="BS154" s="715">
        <v>0</v>
      </c>
      <c r="BT154" s="715">
        <v>0</v>
      </c>
      <c r="BU154" s="715">
        <v>0</v>
      </c>
      <c r="BV154" s="715">
        <v>0</v>
      </c>
      <c r="BW154" s="715">
        <v>0</v>
      </c>
      <c r="BX154" s="715">
        <v>0</v>
      </c>
      <c r="BY154" s="715">
        <v>0</v>
      </c>
      <c r="BZ154" s="715">
        <v>0</v>
      </c>
      <c r="CA154" s="715">
        <v>0</v>
      </c>
      <c r="CB154" s="715">
        <v>0</v>
      </c>
      <c r="CC154" s="716">
        <f t="shared" si="45"/>
        <v>0</v>
      </c>
      <c r="CD154" s="716">
        <f t="shared" si="45"/>
        <v>0</v>
      </c>
      <c r="CF154" s="71"/>
      <c r="CG154" s="78">
        <v>145</v>
      </c>
    </row>
    <row r="155" spans="1:85">
      <c r="A155" s="717"/>
      <c r="B155" s="718" t="s">
        <v>1188</v>
      </c>
      <c r="C155" s="715">
        <v>0</v>
      </c>
      <c r="D155" s="715">
        <v>0</v>
      </c>
      <c r="E155" s="715">
        <v>0</v>
      </c>
      <c r="F155" s="715">
        <v>0</v>
      </c>
      <c r="G155" s="715">
        <v>0</v>
      </c>
      <c r="H155" s="715">
        <v>0</v>
      </c>
      <c r="I155" s="715">
        <v>0</v>
      </c>
      <c r="J155" s="715">
        <v>0</v>
      </c>
      <c r="K155" s="715">
        <v>0</v>
      </c>
      <c r="L155" s="715">
        <v>0</v>
      </c>
      <c r="M155" s="715">
        <v>0</v>
      </c>
      <c r="N155" s="715">
        <v>0</v>
      </c>
      <c r="O155" s="715">
        <v>0</v>
      </c>
      <c r="P155" s="715">
        <v>0</v>
      </c>
      <c r="Q155" s="715">
        <v>0</v>
      </c>
      <c r="R155" s="715">
        <v>0</v>
      </c>
      <c r="S155" s="715">
        <v>0</v>
      </c>
      <c r="T155" s="715">
        <v>0</v>
      </c>
      <c r="U155" s="715">
        <v>0</v>
      </c>
      <c r="V155" s="715">
        <v>0</v>
      </c>
      <c r="W155" s="715">
        <v>0</v>
      </c>
      <c r="X155" s="715">
        <v>0</v>
      </c>
      <c r="Y155" s="715">
        <v>0</v>
      </c>
      <c r="Z155" s="715">
        <v>0</v>
      </c>
      <c r="AA155" s="715">
        <v>0</v>
      </c>
      <c r="AB155" s="715">
        <v>0</v>
      </c>
      <c r="AC155" s="715">
        <v>0</v>
      </c>
      <c r="AD155" s="715">
        <v>0</v>
      </c>
      <c r="AE155" s="715">
        <v>0</v>
      </c>
      <c r="AF155" s="715">
        <v>0</v>
      </c>
      <c r="AG155" s="715">
        <v>0</v>
      </c>
      <c r="AH155" s="715">
        <v>0</v>
      </c>
      <c r="AI155" s="715">
        <v>0</v>
      </c>
      <c r="AJ155" s="715">
        <v>0</v>
      </c>
      <c r="AK155" s="715">
        <v>0</v>
      </c>
      <c r="AL155" s="715">
        <v>0</v>
      </c>
      <c r="AM155" s="715">
        <v>0</v>
      </c>
      <c r="AN155" s="715">
        <v>0</v>
      </c>
      <c r="AO155" s="715">
        <v>0</v>
      </c>
      <c r="AP155" s="715">
        <v>0</v>
      </c>
      <c r="AQ155" s="715">
        <v>0</v>
      </c>
      <c r="AR155" s="715">
        <v>0</v>
      </c>
      <c r="AS155" s="715">
        <v>0</v>
      </c>
      <c r="AT155" s="715">
        <v>0</v>
      </c>
      <c r="AU155" s="715">
        <v>0</v>
      </c>
      <c r="AV155" s="715">
        <v>0</v>
      </c>
      <c r="AW155" s="715">
        <v>0</v>
      </c>
      <c r="AX155" s="715">
        <v>0</v>
      </c>
      <c r="AY155" s="715">
        <v>0</v>
      </c>
      <c r="AZ155" s="715">
        <v>0</v>
      </c>
      <c r="BA155" s="715">
        <v>0</v>
      </c>
      <c r="BB155" s="715">
        <v>0</v>
      </c>
      <c r="BC155" s="715">
        <v>0</v>
      </c>
      <c r="BD155" s="715">
        <v>0</v>
      </c>
      <c r="BE155" s="715">
        <v>0</v>
      </c>
      <c r="BF155" s="715">
        <v>0</v>
      </c>
      <c r="BG155" s="715">
        <v>0</v>
      </c>
      <c r="BH155" s="715">
        <v>0</v>
      </c>
      <c r="BI155" s="715">
        <v>0</v>
      </c>
      <c r="BJ155" s="715">
        <v>0</v>
      </c>
      <c r="BK155" s="715">
        <v>0</v>
      </c>
      <c r="BL155" s="715">
        <v>0</v>
      </c>
      <c r="BM155" s="715">
        <v>0</v>
      </c>
      <c r="BN155" s="715">
        <v>0</v>
      </c>
      <c r="BO155" s="715">
        <v>0</v>
      </c>
      <c r="BP155" s="715">
        <v>0</v>
      </c>
      <c r="BQ155" s="715">
        <v>0</v>
      </c>
      <c r="BR155" s="715">
        <v>0</v>
      </c>
      <c r="BS155" s="715">
        <v>0</v>
      </c>
      <c r="BT155" s="715">
        <v>0</v>
      </c>
      <c r="BU155" s="715">
        <v>0</v>
      </c>
      <c r="BV155" s="715">
        <v>0</v>
      </c>
      <c r="BW155" s="715">
        <v>0</v>
      </c>
      <c r="BX155" s="715">
        <v>0</v>
      </c>
      <c r="BY155" s="715">
        <v>0</v>
      </c>
      <c r="BZ155" s="715">
        <v>0</v>
      </c>
      <c r="CA155" s="715">
        <v>0</v>
      </c>
      <c r="CB155" s="715">
        <v>0</v>
      </c>
      <c r="CC155" s="716">
        <f t="shared" si="45"/>
        <v>0</v>
      </c>
      <c r="CD155" s="716">
        <f t="shared" si="45"/>
        <v>0</v>
      </c>
      <c r="CF155" s="71"/>
      <c r="CG155" s="78">
        <v>146</v>
      </c>
    </row>
    <row r="156" spans="1:85">
      <c r="A156" s="719" t="s">
        <v>1194</v>
      </c>
      <c r="B156" s="712" t="s">
        <v>67</v>
      </c>
      <c r="C156" s="713">
        <f>SUM(C157:C166)</f>
        <v>0</v>
      </c>
      <c r="D156" s="713">
        <f t="shared" ref="D156:BO156" si="46">SUM(D157:D166)</f>
        <v>0</v>
      </c>
      <c r="E156" s="713">
        <f t="shared" si="46"/>
        <v>0</v>
      </c>
      <c r="F156" s="713">
        <f t="shared" si="46"/>
        <v>0</v>
      </c>
      <c r="G156" s="713">
        <f t="shared" si="46"/>
        <v>0</v>
      </c>
      <c r="H156" s="713">
        <f t="shared" si="46"/>
        <v>0</v>
      </c>
      <c r="I156" s="713">
        <f t="shared" si="46"/>
        <v>0</v>
      </c>
      <c r="J156" s="713">
        <f t="shared" si="46"/>
        <v>0</v>
      </c>
      <c r="K156" s="713">
        <f t="shared" si="46"/>
        <v>0</v>
      </c>
      <c r="L156" s="713">
        <f t="shared" si="46"/>
        <v>0</v>
      </c>
      <c r="M156" s="713">
        <f t="shared" si="46"/>
        <v>0</v>
      </c>
      <c r="N156" s="713">
        <f t="shared" si="46"/>
        <v>0</v>
      </c>
      <c r="O156" s="713">
        <f t="shared" si="46"/>
        <v>0</v>
      </c>
      <c r="P156" s="713">
        <f t="shared" si="46"/>
        <v>0</v>
      </c>
      <c r="Q156" s="713">
        <f t="shared" si="46"/>
        <v>0</v>
      </c>
      <c r="R156" s="713">
        <f t="shared" si="46"/>
        <v>0</v>
      </c>
      <c r="S156" s="713">
        <f t="shared" si="46"/>
        <v>0</v>
      </c>
      <c r="T156" s="713">
        <f t="shared" si="46"/>
        <v>0</v>
      </c>
      <c r="U156" s="713">
        <f t="shared" si="46"/>
        <v>0</v>
      </c>
      <c r="V156" s="713">
        <f t="shared" si="46"/>
        <v>0</v>
      </c>
      <c r="W156" s="713">
        <f t="shared" si="46"/>
        <v>0</v>
      </c>
      <c r="X156" s="713">
        <f t="shared" si="46"/>
        <v>0</v>
      </c>
      <c r="Y156" s="713">
        <f t="shared" si="46"/>
        <v>0</v>
      </c>
      <c r="Z156" s="713">
        <f t="shared" si="46"/>
        <v>0</v>
      </c>
      <c r="AA156" s="713">
        <f t="shared" si="46"/>
        <v>0</v>
      </c>
      <c r="AB156" s="713">
        <f t="shared" si="46"/>
        <v>0</v>
      </c>
      <c r="AC156" s="713">
        <f t="shared" si="46"/>
        <v>0</v>
      </c>
      <c r="AD156" s="713">
        <f t="shared" si="46"/>
        <v>0</v>
      </c>
      <c r="AE156" s="713">
        <f t="shared" si="46"/>
        <v>0</v>
      </c>
      <c r="AF156" s="713">
        <f t="shared" si="46"/>
        <v>0</v>
      </c>
      <c r="AG156" s="713">
        <f t="shared" si="46"/>
        <v>0</v>
      </c>
      <c r="AH156" s="713">
        <f t="shared" si="46"/>
        <v>0</v>
      </c>
      <c r="AI156" s="713">
        <f t="shared" si="46"/>
        <v>0</v>
      </c>
      <c r="AJ156" s="713">
        <f t="shared" si="46"/>
        <v>0</v>
      </c>
      <c r="AK156" s="713">
        <f t="shared" si="46"/>
        <v>0</v>
      </c>
      <c r="AL156" s="713">
        <f t="shared" si="46"/>
        <v>0</v>
      </c>
      <c r="AM156" s="713">
        <f t="shared" si="46"/>
        <v>0</v>
      </c>
      <c r="AN156" s="713">
        <f t="shared" si="46"/>
        <v>0</v>
      </c>
      <c r="AO156" s="713">
        <f t="shared" si="46"/>
        <v>0</v>
      </c>
      <c r="AP156" s="713">
        <f t="shared" si="46"/>
        <v>0</v>
      </c>
      <c r="AQ156" s="713">
        <f t="shared" si="46"/>
        <v>0</v>
      </c>
      <c r="AR156" s="713">
        <f t="shared" si="46"/>
        <v>0</v>
      </c>
      <c r="AS156" s="713">
        <f t="shared" si="46"/>
        <v>0</v>
      </c>
      <c r="AT156" s="713">
        <f t="shared" si="46"/>
        <v>0</v>
      </c>
      <c r="AU156" s="713">
        <f t="shared" si="46"/>
        <v>0</v>
      </c>
      <c r="AV156" s="713">
        <f t="shared" si="46"/>
        <v>0</v>
      </c>
      <c r="AW156" s="713">
        <f t="shared" si="46"/>
        <v>0</v>
      </c>
      <c r="AX156" s="713">
        <f t="shared" si="46"/>
        <v>0</v>
      </c>
      <c r="AY156" s="713">
        <f t="shared" si="46"/>
        <v>0</v>
      </c>
      <c r="AZ156" s="713">
        <f t="shared" si="46"/>
        <v>0</v>
      </c>
      <c r="BA156" s="713">
        <f t="shared" si="46"/>
        <v>0</v>
      </c>
      <c r="BB156" s="713">
        <f t="shared" si="46"/>
        <v>0</v>
      </c>
      <c r="BC156" s="713">
        <f t="shared" si="46"/>
        <v>0</v>
      </c>
      <c r="BD156" s="713">
        <f t="shared" si="46"/>
        <v>0</v>
      </c>
      <c r="BE156" s="713">
        <f t="shared" si="46"/>
        <v>0</v>
      </c>
      <c r="BF156" s="713">
        <f t="shared" si="46"/>
        <v>0</v>
      </c>
      <c r="BG156" s="713">
        <f t="shared" si="46"/>
        <v>0</v>
      </c>
      <c r="BH156" s="713">
        <f t="shared" si="46"/>
        <v>0</v>
      </c>
      <c r="BI156" s="713">
        <f t="shared" si="46"/>
        <v>0</v>
      </c>
      <c r="BJ156" s="713">
        <f t="shared" si="46"/>
        <v>0</v>
      </c>
      <c r="BK156" s="713">
        <f t="shared" si="46"/>
        <v>0</v>
      </c>
      <c r="BL156" s="713">
        <f t="shared" si="46"/>
        <v>0</v>
      </c>
      <c r="BM156" s="713">
        <f t="shared" si="46"/>
        <v>0</v>
      </c>
      <c r="BN156" s="713">
        <f t="shared" si="46"/>
        <v>0</v>
      </c>
      <c r="BO156" s="713">
        <f t="shared" si="46"/>
        <v>0</v>
      </c>
      <c r="BP156" s="713">
        <f t="shared" ref="BP156:CA156" si="47">SUM(BP157:BP166)</f>
        <v>0</v>
      </c>
      <c r="BQ156" s="713">
        <f t="shared" si="47"/>
        <v>0</v>
      </c>
      <c r="BR156" s="713">
        <f t="shared" si="47"/>
        <v>0</v>
      </c>
      <c r="BS156" s="713">
        <f t="shared" si="47"/>
        <v>0</v>
      </c>
      <c r="BT156" s="713">
        <f t="shared" si="47"/>
        <v>0</v>
      </c>
      <c r="BU156" s="713">
        <f t="shared" si="47"/>
        <v>0</v>
      </c>
      <c r="BV156" s="713">
        <f t="shared" si="47"/>
        <v>0</v>
      </c>
      <c r="BW156" s="713">
        <f t="shared" si="47"/>
        <v>0</v>
      </c>
      <c r="BX156" s="713">
        <f t="shared" si="47"/>
        <v>0</v>
      </c>
      <c r="BY156" s="713">
        <f t="shared" si="47"/>
        <v>0</v>
      </c>
      <c r="BZ156" s="713">
        <f t="shared" si="47"/>
        <v>0</v>
      </c>
      <c r="CA156" s="713">
        <f t="shared" si="47"/>
        <v>0</v>
      </c>
      <c r="CB156" s="713">
        <f>SUM(CB157:CB166)</f>
        <v>0</v>
      </c>
      <c r="CC156" s="713">
        <f t="shared" ref="CC156:CD156" si="48">SUM(CC157:CC166)</f>
        <v>0</v>
      </c>
      <c r="CD156" s="713">
        <f t="shared" si="48"/>
        <v>0</v>
      </c>
      <c r="CF156" s="71"/>
      <c r="CG156" s="78">
        <v>147</v>
      </c>
    </row>
    <row r="157" spans="1:85">
      <c r="A157" s="717"/>
      <c r="B157" s="496" t="s">
        <v>1</v>
      </c>
      <c r="C157" s="715">
        <v>0</v>
      </c>
      <c r="D157" s="715">
        <v>0</v>
      </c>
      <c r="E157" s="715">
        <v>0</v>
      </c>
      <c r="F157" s="715">
        <v>0</v>
      </c>
      <c r="G157" s="715">
        <v>0</v>
      </c>
      <c r="H157" s="715">
        <v>0</v>
      </c>
      <c r="I157" s="715">
        <v>0</v>
      </c>
      <c r="J157" s="715">
        <v>0</v>
      </c>
      <c r="K157" s="715">
        <v>0</v>
      </c>
      <c r="L157" s="715">
        <v>0</v>
      </c>
      <c r="M157" s="715">
        <v>0</v>
      </c>
      <c r="N157" s="715">
        <v>0</v>
      </c>
      <c r="O157" s="715">
        <v>0</v>
      </c>
      <c r="P157" s="715">
        <v>0</v>
      </c>
      <c r="Q157" s="715">
        <v>0</v>
      </c>
      <c r="R157" s="715">
        <v>0</v>
      </c>
      <c r="S157" s="715">
        <v>0</v>
      </c>
      <c r="T157" s="715">
        <v>0</v>
      </c>
      <c r="U157" s="715">
        <v>0</v>
      </c>
      <c r="V157" s="715">
        <v>0</v>
      </c>
      <c r="W157" s="715">
        <v>0</v>
      </c>
      <c r="X157" s="715">
        <v>0</v>
      </c>
      <c r="Y157" s="715">
        <v>0</v>
      </c>
      <c r="Z157" s="715">
        <v>0</v>
      </c>
      <c r="AA157" s="715">
        <v>0</v>
      </c>
      <c r="AB157" s="715">
        <v>0</v>
      </c>
      <c r="AC157" s="715">
        <v>0</v>
      </c>
      <c r="AD157" s="715">
        <v>0</v>
      </c>
      <c r="AE157" s="715">
        <v>0</v>
      </c>
      <c r="AF157" s="715">
        <v>0</v>
      </c>
      <c r="AG157" s="715">
        <v>0</v>
      </c>
      <c r="AH157" s="715">
        <v>0</v>
      </c>
      <c r="AI157" s="715">
        <v>0</v>
      </c>
      <c r="AJ157" s="715">
        <v>0</v>
      </c>
      <c r="AK157" s="715">
        <v>0</v>
      </c>
      <c r="AL157" s="715">
        <v>0</v>
      </c>
      <c r="AM157" s="715">
        <v>0</v>
      </c>
      <c r="AN157" s="715">
        <v>0</v>
      </c>
      <c r="AO157" s="715">
        <v>0</v>
      </c>
      <c r="AP157" s="715">
        <v>0</v>
      </c>
      <c r="AQ157" s="715">
        <v>0</v>
      </c>
      <c r="AR157" s="715">
        <v>0</v>
      </c>
      <c r="AS157" s="715">
        <v>0</v>
      </c>
      <c r="AT157" s="715">
        <v>0</v>
      </c>
      <c r="AU157" s="715">
        <v>0</v>
      </c>
      <c r="AV157" s="715">
        <v>0</v>
      </c>
      <c r="AW157" s="715">
        <v>0</v>
      </c>
      <c r="AX157" s="715">
        <v>0</v>
      </c>
      <c r="AY157" s="715">
        <v>0</v>
      </c>
      <c r="AZ157" s="715">
        <v>0</v>
      </c>
      <c r="BA157" s="715">
        <v>0</v>
      </c>
      <c r="BB157" s="715">
        <v>0</v>
      </c>
      <c r="BC157" s="715">
        <v>0</v>
      </c>
      <c r="BD157" s="715">
        <v>0</v>
      </c>
      <c r="BE157" s="715">
        <v>0</v>
      </c>
      <c r="BF157" s="715">
        <v>0</v>
      </c>
      <c r="BG157" s="715">
        <v>0</v>
      </c>
      <c r="BH157" s="715">
        <v>0</v>
      </c>
      <c r="BI157" s="715">
        <v>0</v>
      </c>
      <c r="BJ157" s="715">
        <v>0</v>
      </c>
      <c r="BK157" s="715">
        <v>0</v>
      </c>
      <c r="BL157" s="715">
        <v>0</v>
      </c>
      <c r="BM157" s="715">
        <v>0</v>
      </c>
      <c r="BN157" s="715">
        <v>0</v>
      </c>
      <c r="BO157" s="715">
        <v>0</v>
      </c>
      <c r="BP157" s="715">
        <v>0</v>
      </c>
      <c r="BQ157" s="715">
        <v>0</v>
      </c>
      <c r="BR157" s="715">
        <v>0</v>
      </c>
      <c r="BS157" s="715">
        <v>0</v>
      </c>
      <c r="BT157" s="715">
        <v>0</v>
      </c>
      <c r="BU157" s="715">
        <v>0</v>
      </c>
      <c r="BV157" s="715">
        <v>0</v>
      </c>
      <c r="BW157" s="715">
        <v>0</v>
      </c>
      <c r="BX157" s="715">
        <v>0</v>
      </c>
      <c r="BY157" s="715">
        <v>0</v>
      </c>
      <c r="BZ157" s="715">
        <v>0</v>
      </c>
      <c r="CA157" s="715">
        <v>0</v>
      </c>
      <c r="CB157" s="715">
        <v>0</v>
      </c>
      <c r="CC157" s="716">
        <f t="shared" si="45"/>
        <v>0</v>
      </c>
      <c r="CD157" s="716">
        <f t="shared" si="45"/>
        <v>0</v>
      </c>
      <c r="CF157" s="71"/>
      <c r="CG157" s="78">
        <v>148</v>
      </c>
    </row>
    <row r="158" spans="1:85">
      <c r="A158" s="717"/>
      <c r="B158" s="25" t="s">
        <v>126</v>
      </c>
      <c r="C158" s="715">
        <v>0</v>
      </c>
      <c r="D158" s="715">
        <v>0</v>
      </c>
      <c r="E158" s="715">
        <v>0</v>
      </c>
      <c r="F158" s="715">
        <v>0</v>
      </c>
      <c r="G158" s="715">
        <v>0</v>
      </c>
      <c r="H158" s="715">
        <v>0</v>
      </c>
      <c r="I158" s="715">
        <v>0</v>
      </c>
      <c r="J158" s="715">
        <v>0</v>
      </c>
      <c r="K158" s="715">
        <v>0</v>
      </c>
      <c r="L158" s="715">
        <v>0</v>
      </c>
      <c r="M158" s="715">
        <v>0</v>
      </c>
      <c r="N158" s="715">
        <v>0</v>
      </c>
      <c r="O158" s="715">
        <v>0</v>
      </c>
      <c r="P158" s="715">
        <v>0</v>
      </c>
      <c r="Q158" s="715">
        <v>0</v>
      </c>
      <c r="R158" s="715">
        <v>0</v>
      </c>
      <c r="S158" s="715">
        <v>0</v>
      </c>
      <c r="T158" s="715">
        <v>0</v>
      </c>
      <c r="U158" s="715">
        <v>0</v>
      </c>
      <c r="V158" s="715">
        <v>0</v>
      </c>
      <c r="W158" s="715">
        <v>0</v>
      </c>
      <c r="X158" s="715">
        <v>0</v>
      </c>
      <c r="Y158" s="715">
        <v>0</v>
      </c>
      <c r="Z158" s="715">
        <v>0</v>
      </c>
      <c r="AA158" s="715">
        <v>0</v>
      </c>
      <c r="AB158" s="715">
        <v>0</v>
      </c>
      <c r="AC158" s="715">
        <v>0</v>
      </c>
      <c r="AD158" s="715">
        <v>0</v>
      </c>
      <c r="AE158" s="715">
        <v>0</v>
      </c>
      <c r="AF158" s="715">
        <v>0</v>
      </c>
      <c r="AG158" s="715">
        <v>0</v>
      </c>
      <c r="AH158" s="715">
        <v>0</v>
      </c>
      <c r="AI158" s="715">
        <v>0</v>
      </c>
      <c r="AJ158" s="715">
        <v>0</v>
      </c>
      <c r="AK158" s="715">
        <v>0</v>
      </c>
      <c r="AL158" s="715">
        <v>0</v>
      </c>
      <c r="AM158" s="715">
        <v>0</v>
      </c>
      <c r="AN158" s="715">
        <v>0</v>
      </c>
      <c r="AO158" s="715">
        <v>0</v>
      </c>
      <c r="AP158" s="715">
        <v>0</v>
      </c>
      <c r="AQ158" s="715">
        <v>0</v>
      </c>
      <c r="AR158" s="715">
        <v>0</v>
      </c>
      <c r="AS158" s="715">
        <v>0</v>
      </c>
      <c r="AT158" s="715">
        <v>0</v>
      </c>
      <c r="AU158" s="715">
        <v>0</v>
      </c>
      <c r="AV158" s="715">
        <v>0</v>
      </c>
      <c r="AW158" s="715">
        <v>0</v>
      </c>
      <c r="AX158" s="715">
        <v>0</v>
      </c>
      <c r="AY158" s="715">
        <v>0</v>
      </c>
      <c r="AZ158" s="715">
        <v>0</v>
      </c>
      <c r="BA158" s="715">
        <v>0</v>
      </c>
      <c r="BB158" s="715">
        <v>0</v>
      </c>
      <c r="BC158" s="715">
        <v>0</v>
      </c>
      <c r="BD158" s="715">
        <v>0</v>
      </c>
      <c r="BE158" s="715">
        <v>0</v>
      </c>
      <c r="BF158" s="715">
        <v>0</v>
      </c>
      <c r="BG158" s="715">
        <v>0</v>
      </c>
      <c r="BH158" s="715">
        <v>0</v>
      </c>
      <c r="BI158" s="715">
        <v>0</v>
      </c>
      <c r="BJ158" s="715">
        <v>0</v>
      </c>
      <c r="BK158" s="715">
        <v>0</v>
      </c>
      <c r="BL158" s="715">
        <v>0</v>
      </c>
      <c r="BM158" s="715">
        <v>0</v>
      </c>
      <c r="BN158" s="715">
        <v>0</v>
      </c>
      <c r="BO158" s="715">
        <v>0</v>
      </c>
      <c r="BP158" s="715">
        <v>0</v>
      </c>
      <c r="BQ158" s="715">
        <v>0</v>
      </c>
      <c r="BR158" s="715">
        <v>0</v>
      </c>
      <c r="BS158" s="715">
        <v>0</v>
      </c>
      <c r="BT158" s="715">
        <v>0</v>
      </c>
      <c r="BU158" s="715">
        <v>0</v>
      </c>
      <c r="BV158" s="715">
        <v>0</v>
      </c>
      <c r="BW158" s="715">
        <v>0</v>
      </c>
      <c r="BX158" s="715">
        <v>0</v>
      </c>
      <c r="BY158" s="715">
        <v>0</v>
      </c>
      <c r="BZ158" s="715">
        <v>0</v>
      </c>
      <c r="CA158" s="715">
        <v>0</v>
      </c>
      <c r="CB158" s="715">
        <v>0</v>
      </c>
      <c r="CC158" s="716">
        <f t="shared" si="45"/>
        <v>0</v>
      </c>
      <c r="CD158" s="716">
        <f t="shared" si="45"/>
        <v>0</v>
      </c>
      <c r="CF158" s="71"/>
      <c r="CG158" s="78">
        <v>149</v>
      </c>
    </row>
    <row r="159" spans="1:85">
      <c r="A159" s="717"/>
      <c r="B159" s="25" t="s">
        <v>66</v>
      </c>
      <c r="C159" s="715">
        <v>0</v>
      </c>
      <c r="D159" s="715">
        <v>0</v>
      </c>
      <c r="E159" s="715">
        <v>0</v>
      </c>
      <c r="F159" s="715">
        <v>0</v>
      </c>
      <c r="G159" s="715">
        <v>0</v>
      </c>
      <c r="H159" s="715">
        <v>0</v>
      </c>
      <c r="I159" s="715">
        <v>0</v>
      </c>
      <c r="J159" s="715">
        <v>0</v>
      </c>
      <c r="K159" s="715">
        <v>0</v>
      </c>
      <c r="L159" s="715">
        <v>0</v>
      </c>
      <c r="M159" s="715">
        <v>0</v>
      </c>
      <c r="N159" s="715">
        <v>0</v>
      </c>
      <c r="O159" s="715">
        <v>0</v>
      </c>
      <c r="P159" s="715">
        <v>0</v>
      </c>
      <c r="Q159" s="715">
        <v>0</v>
      </c>
      <c r="R159" s="715">
        <v>0</v>
      </c>
      <c r="S159" s="715">
        <v>0</v>
      </c>
      <c r="T159" s="715">
        <v>0</v>
      </c>
      <c r="U159" s="715">
        <v>0</v>
      </c>
      <c r="V159" s="715">
        <v>0</v>
      </c>
      <c r="W159" s="715">
        <v>0</v>
      </c>
      <c r="X159" s="715">
        <v>0</v>
      </c>
      <c r="Y159" s="715">
        <v>0</v>
      </c>
      <c r="Z159" s="715">
        <v>0</v>
      </c>
      <c r="AA159" s="715">
        <v>0</v>
      </c>
      <c r="AB159" s="715">
        <v>0</v>
      </c>
      <c r="AC159" s="715">
        <v>0</v>
      </c>
      <c r="AD159" s="715">
        <v>0</v>
      </c>
      <c r="AE159" s="715">
        <v>0</v>
      </c>
      <c r="AF159" s="715">
        <v>0</v>
      </c>
      <c r="AG159" s="715">
        <v>0</v>
      </c>
      <c r="AH159" s="715">
        <v>0</v>
      </c>
      <c r="AI159" s="715">
        <v>0</v>
      </c>
      <c r="AJ159" s="715">
        <v>0</v>
      </c>
      <c r="AK159" s="715">
        <v>0</v>
      </c>
      <c r="AL159" s="715">
        <v>0</v>
      </c>
      <c r="AM159" s="715">
        <v>0</v>
      </c>
      <c r="AN159" s="715">
        <v>0</v>
      </c>
      <c r="AO159" s="715">
        <v>0</v>
      </c>
      <c r="AP159" s="715">
        <v>0</v>
      </c>
      <c r="AQ159" s="715">
        <v>0</v>
      </c>
      <c r="AR159" s="715">
        <v>0</v>
      </c>
      <c r="AS159" s="715">
        <v>0</v>
      </c>
      <c r="AT159" s="715">
        <v>0</v>
      </c>
      <c r="AU159" s="715">
        <v>0</v>
      </c>
      <c r="AV159" s="715">
        <v>0</v>
      </c>
      <c r="AW159" s="715">
        <v>0</v>
      </c>
      <c r="AX159" s="715">
        <v>0</v>
      </c>
      <c r="AY159" s="715">
        <v>0</v>
      </c>
      <c r="AZ159" s="715">
        <v>0</v>
      </c>
      <c r="BA159" s="715">
        <v>0</v>
      </c>
      <c r="BB159" s="715">
        <v>0</v>
      </c>
      <c r="BC159" s="715">
        <v>0</v>
      </c>
      <c r="BD159" s="715">
        <v>0</v>
      </c>
      <c r="BE159" s="715">
        <v>0</v>
      </c>
      <c r="BF159" s="715">
        <v>0</v>
      </c>
      <c r="BG159" s="715">
        <v>0</v>
      </c>
      <c r="BH159" s="715">
        <v>0</v>
      </c>
      <c r="BI159" s="715">
        <v>0</v>
      </c>
      <c r="BJ159" s="715">
        <v>0</v>
      </c>
      <c r="BK159" s="715">
        <v>0</v>
      </c>
      <c r="BL159" s="715">
        <v>0</v>
      </c>
      <c r="BM159" s="715">
        <v>0</v>
      </c>
      <c r="BN159" s="715">
        <v>0</v>
      </c>
      <c r="BO159" s="715">
        <v>0</v>
      </c>
      <c r="BP159" s="715">
        <v>0</v>
      </c>
      <c r="BQ159" s="715">
        <v>0</v>
      </c>
      <c r="BR159" s="715">
        <v>0</v>
      </c>
      <c r="BS159" s="715">
        <v>0</v>
      </c>
      <c r="BT159" s="715">
        <v>0</v>
      </c>
      <c r="BU159" s="715">
        <v>0</v>
      </c>
      <c r="BV159" s="715">
        <v>0</v>
      </c>
      <c r="BW159" s="715">
        <v>0</v>
      </c>
      <c r="BX159" s="715">
        <v>0</v>
      </c>
      <c r="BY159" s="715">
        <v>0</v>
      </c>
      <c r="BZ159" s="715">
        <v>0</v>
      </c>
      <c r="CA159" s="715">
        <v>0</v>
      </c>
      <c r="CB159" s="715">
        <v>0</v>
      </c>
      <c r="CC159" s="716">
        <f t="shared" si="45"/>
        <v>0</v>
      </c>
      <c r="CD159" s="716">
        <f t="shared" si="45"/>
        <v>0</v>
      </c>
      <c r="CF159" s="71"/>
      <c r="CG159" s="78">
        <v>150</v>
      </c>
    </row>
    <row r="160" spans="1:85">
      <c r="A160" s="717"/>
      <c r="B160" s="25" t="s">
        <v>3</v>
      </c>
      <c r="C160" s="715">
        <v>0</v>
      </c>
      <c r="D160" s="715">
        <v>0</v>
      </c>
      <c r="E160" s="715">
        <v>0</v>
      </c>
      <c r="F160" s="715">
        <v>0</v>
      </c>
      <c r="G160" s="715">
        <v>0</v>
      </c>
      <c r="H160" s="715">
        <v>0</v>
      </c>
      <c r="I160" s="715">
        <v>0</v>
      </c>
      <c r="J160" s="715">
        <v>0</v>
      </c>
      <c r="K160" s="715">
        <v>0</v>
      </c>
      <c r="L160" s="715">
        <v>0</v>
      </c>
      <c r="M160" s="715">
        <v>0</v>
      </c>
      <c r="N160" s="715">
        <v>0</v>
      </c>
      <c r="O160" s="715">
        <v>0</v>
      </c>
      <c r="P160" s="715">
        <v>0</v>
      </c>
      <c r="Q160" s="715">
        <v>0</v>
      </c>
      <c r="R160" s="715">
        <v>0</v>
      </c>
      <c r="S160" s="715">
        <v>0</v>
      </c>
      <c r="T160" s="715">
        <v>0</v>
      </c>
      <c r="U160" s="715">
        <v>0</v>
      </c>
      <c r="V160" s="715">
        <v>0</v>
      </c>
      <c r="W160" s="715">
        <v>0</v>
      </c>
      <c r="X160" s="715">
        <v>0</v>
      </c>
      <c r="Y160" s="715">
        <v>0</v>
      </c>
      <c r="Z160" s="715">
        <v>0</v>
      </c>
      <c r="AA160" s="715">
        <v>0</v>
      </c>
      <c r="AB160" s="715">
        <v>0</v>
      </c>
      <c r="AC160" s="715">
        <v>0</v>
      </c>
      <c r="AD160" s="715">
        <v>0</v>
      </c>
      <c r="AE160" s="715">
        <v>0</v>
      </c>
      <c r="AF160" s="715">
        <v>0</v>
      </c>
      <c r="AG160" s="715">
        <v>0</v>
      </c>
      <c r="AH160" s="715">
        <v>0</v>
      </c>
      <c r="AI160" s="715">
        <v>0</v>
      </c>
      <c r="AJ160" s="715">
        <v>0</v>
      </c>
      <c r="AK160" s="715">
        <v>0</v>
      </c>
      <c r="AL160" s="715">
        <v>0</v>
      </c>
      <c r="AM160" s="715">
        <v>0</v>
      </c>
      <c r="AN160" s="715">
        <v>0</v>
      </c>
      <c r="AO160" s="715">
        <v>0</v>
      </c>
      <c r="AP160" s="715">
        <v>0</v>
      </c>
      <c r="AQ160" s="715">
        <v>0</v>
      </c>
      <c r="AR160" s="715">
        <v>0</v>
      </c>
      <c r="AS160" s="715">
        <v>0</v>
      </c>
      <c r="AT160" s="715">
        <v>0</v>
      </c>
      <c r="AU160" s="715">
        <v>0</v>
      </c>
      <c r="AV160" s="715">
        <v>0</v>
      </c>
      <c r="AW160" s="715">
        <v>0</v>
      </c>
      <c r="AX160" s="715">
        <v>0</v>
      </c>
      <c r="AY160" s="715">
        <v>0</v>
      </c>
      <c r="AZ160" s="715">
        <v>0</v>
      </c>
      <c r="BA160" s="715">
        <v>0</v>
      </c>
      <c r="BB160" s="715">
        <v>0</v>
      </c>
      <c r="BC160" s="715">
        <v>0</v>
      </c>
      <c r="BD160" s="715">
        <v>0</v>
      </c>
      <c r="BE160" s="715">
        <v>0</v>
      </c>
      <c r="BF160" s="715">
        <v>0</v>
      </c>
      <c r="BG160" s="715">
        <v>0</v>
      </c>
      <c r="BH160" s="715">
        <v>0</v>
      </c>
      <c r="BI160" s="715">
        <v>0</v>
      </c>
      <c r="BJ160" s="715">
        <v>0</v>
      </c>
      <c r="BK160" s="715">
        <v>0</v>
      </c>
      <c r="BL160" s="715">
        <v>0</v>
      </c>
      <c r="BM160" s="715">
        <v>0</v>
      </c>
      <c r="BN160" s="715">
        <v>0</v>
      </c>
      <c r="BO160" s="715">
        <v>0</v>
      </c>
      <c r="BP160" s="715">
        <v>0</v>
      </c>
      <c r="BQ160" s="715">
        <v>0</v>
      </c>
      <c r="BR160" s="715">
        <v>0</v>
      </c>
      <c r="BS160" s="715">
        <v>0</v>
      </c>
      <c r="BT160" s="715">
        <v>0</v>
      </c>
      <c r="BU160" s="715">
        <v>0</v>
      </c>
      <c r="BV160" s="715">
        <v>0</v>
      </c>
      <c r="BW160" s="715">
        <v>0</v>
      </c>
      <c r="BX160" s="715">
        <v>0</v>
      </c>
      <c r="BY160" s="715">
        <v>0</v>
      </c>
      <c r="BZ160" s="715">
        <v>0</v>
      </c>
      <c r="CA160" s="715">
        <v>0</v>
      </c>
      <c r="CB160" s="715">
        <v>0</v>
      </c>
      <c r="CC160" s="716">
        <f t="shared" si="45"/>
        <v>0</v>
      </c>
      <c r="CD160" s="716">
        <f t="shared" si="45"/>
        <v>0</v>
      </c>
      <c r="CF160" s="71"/>
      <c r="CG160" s="78">
        <v>151</v>
      </c>
    </row>
    <row r="161" spans="1:85">
      <c r="A161" s="717"/>
      <c r="B161" s="25" t="s">
        <v>4</v>
      </c>
      <c r="C161" s="715">
        <v>0</v>
      </c>
      <c r="D161" s="715">
        <v>0</v>
      </c>
      <c r="E161" s="715">
        <v>0</v>
      </c>
      <c r="F161" s="715">
        <v>0</v>
      </c>
      <c r="G161" s="715">
        <v>0</v>
      </c>
      <c r="H161" s="715">
        <v>0</v>
      </c>
      <c r="I161" s="715">
        <v>0</v>
      </c>
      <c r="J161" s="715">
        <v>0</v>
      </c>
      <c r="K161" s="715">
        <v>0</v>
      </c>
      <c r="L161" s="715">
        <v>0</v>
      </c>
      <c r="M161" s="715">
        <v>0</v>
      </c>
      <c r="N161" s="715">
        <v>0</v>
      </c>
      <c r="O161" s="715">
        <v>0</v>
      </c>
      <c r="P161" s="715">
        <v>0</v>
      </c>
      <c r="Q161" s="715">
        <v>0</v>
      </c>
      <c r="R161" s="715">
        <v>0</v>
      </c>
      <c r="S161" s="715">
        <v>0</v>
      </c>
      <c r="T161" s="715">
        <v>0</v>
      </c>
      <c r="U161" s="715">
        <v>0</v>
      </c>
      <c r="V161" s="715">
        <v>0</v>
      </c>
      <c r="W161" s="715">
        <v>0</v>
      </c>
      <c r="X161" s="715">
        <v>0</v>
      </c>
      <c r="Y161" s="715">
        <v>0</v>
      </c>
      <c r="Z161" s="715">
        <v>0</v>
      </c>
      <c r="AA161" s="715">
        <v>0</v>
      </c>
      <c r="AB161" s="715">
        <v>0</v>
      </c>
      <c r="AC161" s="715">
        <v>0</v>
      </c>
      <c r="AD161" s="715">
        <v>0</v>
      </c>
      <c r="AE161" s="715">
        <v>0</v>
      </c>
      <c r="AF161" s="715">
        <v>0</v>
      </c>
      <c r="AG161" s="715">
        <v>0</v>
      </c>
      <c r="AH161" s="715">
        <v>0</v>
      </c>
      <c r="AI161" s="715">
        <v>0</v>
      </c>
      <c r="AJ161" s="715">
        <v>0</v>
      </c>
      <c r="AK161" s="715">
        <v>0</v>
      </c>
      <c r="AL161" s="715">
        <v>0</v>
      </c>
      <c r="AM161" s="715">
        <v>0</v>
      </c>
      <c r="AN161" s="715">
        <v>0</v>
      </c>
      <c r="AO161" s="715">
        <v>0</v>
      </c>
      <c r="AP161" s="715">
        <v>0</v>
      </c>
      <c r="AQ161" s="715">
        <v>0</v>
      </c>
      <c r="AR161" s="715">
        <v>0</v>
      </c>
      <c r="AS161" s="715">
        <v>0</v>
      </c>
      <c r="AT161" s="715">
        <v>0</v>
      </c>
      <c r="AU161" s="715">
        <v>0</v>
      </c>
      <c r="AV161" s="715">
        <v>0</v>
      </c>
      <c r="AW161" s="715">
        <v>0</v>
      </c>
      <c r="AX161" s="715">
        <v>0</v>
      </c>
      <c r="AY161" s="715">
        <v>0</v>
      </c>
      <c r="AZ161" s="715">
        <v>0</v>
      </c>
      <c r="BA161" s="715">
        <v>0</v>
      </c>
      <c r="BB161" s="715">
        <v>0</v>
      </c>
      <c r="BC161" s="715">
        <v>0</v>
      </c>
      <c r="BD161" s="715">
        <v>0</v>
      </c>
      <c r="BE161" s="715">
        <v>0</v>
      </c>
      <c r="BF161" s="715">
        <v>0</v>
      </c>
      <c r="BG161" s="715">
        <v>0</v>
      </c>
      <c r="BH161" s="715">
        <v>0</v>
      </c>
      <c r="BI161" s="715">
        <v>0</v>
      </c>
      <c r="BJ161" s="715">
        <v>0</v>
      </c>
      <c r="BK161" s="715">
        <v>0</v>
      </c>
      <c r="BL161" s="715">
        <v>0</v>
      </c>
      <c r="BM161" s="715">
        <v>0</v>
      </c>
      <c r="BN161" s="715">
        <v>0</v>
      </c>
      <c r="BO161" s="715">
        <v>0</v>
      </c>
      <c r="BP161" s="715">
        <v>0</v>
      </c>
      <c r="BQ161" s="715">
        <v>0</v>
      </c>
      <c r="BR161" s="715">
        <v>0</v>
      </c>
      <c r="BS161" s="715">
        <v>0</v>
      </c>
      <c r="BT161" s="715">
        <v>0</v>
      </c>
      <c r="BU161" s="715">
        <v>0</v>
      </c>
      <c r="BV161" s="715">
        <v>0</v>
      </c>
      <c r="BW161" s="715">
        <v>0</v>
      </c>
      <c r="BX161" s="715">
        <v>0</v>
      </c>
      <c r="BY161" s="715">
        <v>0</v>
      </c>
      <c r="BZ161" s="715">
        <v>0</v>
      </c>
      <c r="CA161" s="715">
        <v>0</v>
      </c>
      <c r="CB161" s="715">
        <v>0</v>
      </c>
      <c r="CC161" s="716">
        <f t="shared" si="45"/>
        <v>0</v>
      </c>
      <c r="CD161" s="716">
        <f t="shared" si="45"/>
        <v>0</v>
      </c>
      <c r="CF161" s="71"/>
      <c r="CG161" s="78">
        <v>152</v>
      </c>
    </row>
    <row r="162" spans="1:85">
      <c r="A162" s="717"/>
      <c r="B162" s="13" t="s">
        <v>1186</v>
      </c>
      <c r="C162" s="715">
        <v>0</v>
      </c>
      <c r="D162" s="715">
        <v>0</v>
      </c>
      <c r="E162" s="715">
        <v>0</v>
      </c>
      <c r="F162" s="715">
        <v>0</v>
      </c>
      <c r="G162" s="715">
        <v>0</v>
      </c>
      <c r="H162" s="715">
        <v>0</v>
      </c>
      <c r="I162" s="715">
        <v>0</v>
      </c>
      <c r="J162" s="715">
        <v>0</v>
      </c>
      <c r="K162" s="715">
        <v>0</v>
      </c>
      <c r="L162" s="715">
        <v>0</v>
      </c>
      <c r="M162" s="715">
        <v>0</v>
      </c>
      <c r="N162" s="715">
        <v>0</v>
      </c>
      <c r="O162" s="715">
        <v>0</v>
      </c>
      <c r="P162" s="715">
        <v>0</v>
      </c>
      <c r="Q162" s="715">
        <v>0</v>
      </c>
      <c r="R162" s="715">
        <v>0</v>
      </c>
      <c r="S162" s="715">
        <v>0</v>
      </c>
      <c r="T162" s="715">
        <v>0</v>
      </c>
      <c r="U162" s="715">
        <v>0</v>
      </c>
      <c r="V162" s="715">
        <v>0</v>
      </c>
      <c r="W162" s="715">
        <v>0</v>
      </c>
      <c r="X162" s="715">
        <v>0</v>
      </c>
      <c r="Y162" s="715">
        <v>0</v>
      </c>
      <c r="Z162" s="715">
        <v>0</v>
      </c>
      <c r="AA162" s="715">
        <v>0</v>
      </c>
      <c r="AB162" s="715">
        <v>0</v>
      </c>
      <c r="AC162" s="715">
        <v>0</v>
      </c>
      <c r="AD162" s="715">
        <v>0</v>
      </c>
      <c r="AE162" s="715">
        <v>0</v>
      </c>
      <c r="AF162" s="715">
        <v>0</v>
      </c>
      <c r="AG162" s="715">
        <v>0</v>
      </c>
      <c r="AH162" s="715">
        <v>0</v>
      </c>
      <c r="AI162" s="715">
        <v>0</v>
      </c>
      <c r="AJ162" s="715">
        <v>0</v>
      </c>
      <c r="AK162" s="715">
        <v>0</v>
      </c>
      <c r="AL162" s="715">
        <v>0</v>
      </c>
      <c r="AM162" s="715">
        <v>0</v>
      </c>
      <c r="AN162" s="715">
        <v>0</v>
      </c>
      <c r="AO162" s="715">
        <v>0</v>
      </c>
      <c r="AP162" s="715">
        <v>0</v>
      </c>
      <c r="AQ162" s="715">
        <v>0</v>
      </c>
      <c r="AR162" s="715">
        <v>0</v>
      </c>
      <c r="AS162" s="715">
        <v>0</v>
      </c>
      <c r="AT162" s="715">
        <v>0</v>
      </c>
      <c r="AU162" s="715">
        <v>0</v>
      </c>
      <c r="AV162" s="715">
        <v>0</v>
      </c>
      <c r="AW162" s="715">
        <v>0</v>
      </c>
      <c r="AX162" s="715">
        <v>0</v>
      </c>
      <c r="AY162" s="715">
        <v>0</v>
      </c>
      <c r="AZ162" s="715">
        <v>0</v>
      </c>
      <c r="BA162" s="715">
        <v>0</v>
      </c>
      <c r="BB162" s="715">
        <v>0</v>
      </c>
      <c r="BC162" s="715">
        <v>0</v>
      </c>
      <c r="BD162" s="715">
        <v>0</v>
      </c>
      <c r="BE162" s="715">
        <v>0</v>
      </c>
      <c r="BF162" s="715">
        <v>0</v>
      </c>
      <c r="BG162" s="715">
        <v>0</v>
      </c>
      <c r="BH162" s="715">
        <v>0</v>
      </c>
      <c r="BI162" s="715">
        <v>0</v>
      </c>
      <c r="BJ162" s="715">
        <v>0</v>
      </c>
      <c r="BK162" s="715">
        <v>0</v>
      </c>
      <c r="BL162" s="715">
        <v>0</v>
      </c>
      <c r="BM162" s="715">
        <v>0</v>
      </c>
      <c r="BN162" s="715">
        <v>0</v>
      </c>
      <c r="BO162" s="715">
        <v>0</v>
      </c>
      <c r="BP162" s="715">
        <v>0</v>
      </c>
      <c r="BQ162" s="715">
        <v>0</v>
      </c>
      <c r="BR162" s="715">
        <v>0</v>
      </c>
      <c r="BS162" s="715">
        <v>0</v>
      </c>
      <c r="BT162" s="715">
        <v>0</v>
      </c>
      <c r="BU162" s="715">
        <v>0</v>
      </c>
      <c r="BV162" s="715">
        <v>0</v>
      </c>
      <c r="BW162" s="715">
        <v>0</v>
      </c>
      <c r="BX162" s="715">
        <v>0</v>
      </c>
      <c r="BY162" s="715">
        <v>0</v>
      </c>
      <c r="BZ162" s="715">
        <v>0</v>
      </c>
      <c r="CA162" s="715">
        <v>0</v>
      </c>
      <c r="CB162" s="715">
        <v>0</v>
      </c>
      <c r="CC162" s="716">
        <f t="shared" si="45"/>
        <v>0</v>
      </c>
      <c r="CD162" s="716">
        <f t="shared" si="45"/>
        <v>0</v>
      </c>
      <c r="CF162" s="71"/>
      <c r="CG162" s="78">
        <v>153</v>
      </c>
    </row>
    <row r="163" spans="1:85">
      <c r="A163" s="717"/>
      <c r="B163" s="13" t="s">
        <v>1187</v>
      </c>
      <c r="C163" s="715">
        <v>0</v>
      </c>
      <c r="D163" s="715">
        <v>0</v>
      </c>
      <c r="E163" s="715">
        <v>0</v>
      </c>
      <c r="F163" s="715">
        <v>0</v>
      </c>
      <c r="G163" s="715">
        <v>0</v>
      </c>
      <c r="H163" s="715">
        <v>0</v>
      </c>
      <c r="I163" s="715">
        <v>0</v>
      </c>
      <c r="J163" s="715">
        <v>0</v>
      </c>
      <c r="K163" s="715">
        <v>0</v>
      </c>
      <c r="L163" s="715">
        <v>0</v>
      </c>
      <c r="M163" s="715">
        <v>0</v>
      </c>
      <c r="N163" s="715">
        <v>0</v>
      </c>
      <c r="O163" s="715">
        <v>0</v>
      </c>
      <c r="P163" s="715">
        <v>0</v>
      </c>
      <c r="Q163" s="715">
        <v>0</v>
      </c>
      <c r="R163" s="715">
        <v>0</v>
      </c>
      <c r="S163" s="715">
        <v>0</v>
      </c>
      <c r="T163" s="715">
        <v>0</v>
      </c>
      <c r="U163" s="715">
        <v>0</v>
      </c>
      <c r="V163" s="715">
        <v>0</v>
      </c>
      <c r="W163" s="715">
        <v>0</v>
      </c>
      <c r="X163" s="715">
        <v>0</v>
      </c>
      <c r="Y163" s="715">
        <v>0</v>
      </c>
      <c r="Z163" s="715">
        <v>0</v>
      </c>
      <c r="AA163" s="715">
        <v>0</v>
      </c>
      <c r="AB163" s="715">
        <v>0</v>
      </c>
      <c r="AC163" s="715">
        <v>0</v>
      </c>
      <c r="AD163" s="715">
        <v>0</v>
      </c>
      <c r="AE163" s="715">
        <v>0</v>
      </c>
      <c r="AF163" s="715">
        <v>0</v>
      </c>
      <c r="AG163" s="715">
        <v>0</v>
      </c>
      <c r="AH163" s="715">
        <v>0</v>
      </c>
      <c r="AI163" s="715">
        <v>0</v>
      </c>
      <c r="AJ163" s="715">
        <v>0</v>
      </c>
      <c r="AK163" s="715">
        <v>0</v>
      </c>
      <c r="AL163" s="715">
        <v>0</v>
      </c>
      <c r="AM163" s="715">
        <v>0</v>
      </c>
      <c r="AN163" s="715">
        <v>0</v>
      </c>
      <c r="AO163" s="715">
        <v>0</v>
      </c>
      <c r="AP163" s="715">
        <v>0</v>
      </c>
      <c r="AQ163" s="715">
        <v>0</v>
      </c>
      <c r="AR163" s="715">
        <v>0</v>
      </c>
      <c r="AS163" s="715">
        <v>0</v>
      </c>
      <c r="AT163" s="715">
        <v>0</v>
      </c>
      <c r="AU163" s="715">
        <v>0</v>
      </c>
      <c r="AV163" s="715">
        <v>0</v>
      </c>
      <c r="AW163" s="715">
        <v>0</v>
      </c>
      <c r="AX163" s="715">
        <v>0</v>
      </c>
      <c r="AY163" s="715">
        <v>0</v>
      </c>
      <c r="AZ163" s="715">
        <v>0</v>
      </c>
      <c r="BA163" s="715">
        <v>0</v>
      </c>
      <c r="BB163" s="715">
        <v>0</v>
      </c>
      <c r="BC163" s="715">
        <v>0</v>
      </c>
      <c r="BD163" s="715">
        <v>0</v>
      </c>
      <c r="BE163" s="715">
        <v>0</v>
      </c>
      <c r="BF163" s="715">
        <v>0</v>
      </c>
      <c r="BG163" s="715">
        <v>0</v>
      </c>
      <c r="BH163" s="715">
        <v>0</v>
      </c>
      <c r="BI163" s="715">
        <v>0</v>
      </c>
      <c r="BJ163" s="715">
        <v>0</v>
      </c>
      <c r="BK163" s="715">
        <v>0</v>
      </c>
      <c r="BL163" s="715">
        <v>0</v>
      </c>
      <c r="BM163" s="715">
        <v>0</v>
      </c>
      <c r="BN163" s="715">
        <v>0</v>
      </c>
      <c r="BO163" s="715">
        <v>0</v>
      </c>
      <c r="BP163" s="715">
        <v>0</v>
      </c>
      <c r="BQ163" s="715">
        <v>0</v>
      </c>
      <c r="BR163" s="715">
        <v>0</v>
      </c>
      <c r="BS163" s="715">
        <v>0</v>
      </c>
      <c r="BT163" s="715">
        <v>0</v>
      </c>
      <c r="BU163" s="715">
        <v>0</v>
      </c>
      <c r="BV163" s="715">
        <v>0</v>
      </c>
      <c r="BW163" s="715">
        <v>0</v>
      </c>
      <c r="BX163" s="715">
        <v>0</v>
      </c>
      <c r="BY163" s="715">
        <v>0</v>
      </c>
      <c r="BZ163" s="715">
        <v>0</v>
      </c>
      <c r="CA163" s="715">
        <v>0</v>
      </c>
      <c r="CB163" s="715">
        <v>0</v>
      </c>
      <c r="CC163" s="716">
        <f t="shared" si="45"/>
        <v>0</v>
      </c>
      <c r="CD163" s="716">
        <f t="shared" si="45"/>
        <v>0</v>
      </c>
      <c r="CF163" s="71"/>
      <c r="CG163" s="78">
        <v>154</v>
      </c>
    </row>
    <row r="164" spans="1:85">
      <c r="A164" s="717"/>
      <c r="B164" s="13" t="s">
        <v>5</v>
      </c>
      <c r="C164" s="715">
        <v>0</v>
      </c>
      <c r="D164" s="715">
        <v>0</v>
      </c>
      <c r="E164" s="715">
        <v>0</v>
      </c>
      <c r="F164" s="715">
        <v>0</v>
      </c>
      <c r="G164" s="715">
        <v>0</v>
      </c>
      <c r="H164" s="715">
        <v>0</v>
      </c>
      <c r="I164" s="715">
        <v>0</v>
      </c>
      <c r="J164" s="715">
        <v>0</v>
      </c>
      <c r="K164" s="715">
        <v>0</v>
      </c>
      <c r="L164" s="715">
        <v>0</v>
      </c>
      <c r="M164" s="715">
        <v>0</v>
      </c>
      <c r="N164" s="715">
        <v>0</v>
      </c>
      <c r="O164" s="715">
        <v>0</v>
      </c>
      <c r="P164" s="715">
        <v>0</v>
      </c>
      <c r="Q164" s="715">
        <v>0</v>
      </c>
      <c r="R164" s="715">
        <v>0</v>
      </c>
      <c r="S164" s="715">
        <v>0</v>
      </c>
      <c r="T164" s="715">
        <v>0</v>
      </c>
      <c r="U164" s="715">
        <v>0</v>
      </c>
      <c r="V164" s="715">
        <v>0</v>
      </c>
      <c r="W164" s="715">
        <v>0</v>
      </c>
      <c r="X164" s="715">
        <v>0</v>
      </c>
      <c r="Y164" s="715">
        <v>0</v>
      </c>
      <c r="Z164" s="715">
        <v>0</v>
      </c>
      <c r="AA164" s="715">
        <v>0</v>
      </c>
      <c r="AB164" s="715">
        <v>0</v>
      </c>
      <c r="AC164" s="715">
        <v>0</v>
      </c>
      <c r="AD164" s="715">
        <v>0</v>
      </c>
      <c r="AE164" s="715">
        <v>0</v>
      </c>
      <c r="AF164" s="715">
        <v>0</v>
      </c>
      <c r="AG164" s="715">
        <v>0</v>
      </c>
      <c r="AH164" s="715">
        <v>0</v>
      </c>
      <c r="AI164" s="715">
        <v>0</v>
      </c>
      <c r="AJ164" s="715">
        <v>0</v>
      </c>
      <c r="AK164" s="715">
        <v>0</v>
      </c>
      <c r="AL164" s="715">
        <v>0</v>
      </c>
      <c r="AM164" s="715">
        <v>0</v>
      </c>
      <c r="AN164" s="715">
        <v>0</v>
      </c>
      <c r="AO164" s="715">
        <v>0</v>
      </c>
      <c r="AP164" s="715">
        <v>0</v>
      </c>
      <c r="AQ164" s="715">
        <v>0</v>
      </c>
      <c r="AR164" s="715">
        <v>0</v>
      </c>
      <c r="AS164" s="715">
        <v>0</v>
      </c>
      <c r="AT164" s="715">
        <v>0</v>
      </c>
      <c r="AU164" s="715">
        <v>0</v>
      </c>
      <c r="AV164" s="715">
        <v>0</v>
      </c>
      <c r="AW164" s="715">
        <v>0</v>
      </c>
      <c r="AX164" s="715">
        <v>0</v>
      </c>
      <c r="AY164" s="715">
        <v>0</v>
      </c>
      <c r="AZ164" s="715">
        <v>0</v>
      </c>
      <c r="BA164" s="715">
        <v>0</v>
      </c>
      <c r="BB164" s="715">
        <v>0</v>
      </c>
      <c r="BC164" s="715">
        <v>0</v>
      </c>
      <c r="BD164" s="715">
        <v>0</v>
      </c>
      <c r="BE164" s="715">
        <v>0</v>
      </c>
      <c r="BF164" s="715">
        <v>0</v>
      </c>
      <c r="BG164" s="715">
        <v>0</v>
      </c>
      <c r="BH164" s="715">
        <v>0</v>
      </c>
      <c r="BI164" s="715">
        <v>0</v>
      </c>
      <c r="BJ164" s="715">
        <v>0</v>
      </c>
      <c r="BK164" s="715">
        <v>0</v>
      </c>
      <c r="BL164" s="715">
        <v>0</v>
      </c>
      <c r="BM164" s="715">
        <v>0</v>
      </c>
      <c r="BN164" s="715">
        <v>0</v>
      </c>
      <c r="BO164" s="715">
        <v>0</v>
      </c>
      <c r="BP164" s="715">
        <v>0</v>
      </c>
      <c r="BQ164" s="715">
        <v>0</v>
      </c>
      <c r="BR164" s="715">
        <v>0</v>
      </c>
      <c r="BS164" s="715">
        <v>0</v>
      </c>
      <c r="BT164" s="715">
        <v>0</v>
      </c>
      <c r="BU164" s="715">
        <v>0</v>
      </c>
      <c r="BV164" s="715">
        <v>0</v>
      </c>
      <c r="BW164" s="715">
        <v>0</v>
      </c>
      <c r="BX164" s="715">
        <v>0</v>
      </c>
      <c r="BY164" s="715">
        <v>0</v>
      </c>
      <c r="BZ164" s="715">
        <v>0</v>
      </c>
      <c r="CA164" s="715">
        <v>0</v>
      </c>
      <c r="CB164" s="715">
        <v>0</v>
      </c>
      <c r="CC164" s="716">
        <f t="shared" si="45"/>
        <v>0</v>
      </c>
      <c r="CD164" s="716">
        <f t="shared" si="45"/>
        <v>0</v>
      </c>
      <c r="CF164" s="71"/>
      <c r="CG164" s="78">
        <v>155</v>
      </c>
    </row>
    <row r="165" spans="1:85">
      <c r="A165" s="717"/>
      <c r="B165" s="13" t="s">
        <v>9</v>
      </c>
      <c r="C165" s="715">
        <v>0</v>
      </c>
      <c r="D165" s="715">
        <v>0</v>
      </c>
      <c r="E165" s="715">
        <v>0</v>
      </c>
      <c r="F165" s="715">
        <v>0</v>
      </c>
      <c r="G165" s="715">
        <v>0</v>
      </c>
      <c r="H165" s="715">
        <v>0</v>
      </c>
      <c r="I165" s="715">
        <v>0</v>
      </c>
      <c r="J165" s="715">
        <v>0</v>
      </c>
      <c r="K165" s="715">
        <v>0</v>
      </c>
      <c r="L165" s="715">
        <v>0</v>
      </c>
      <c r="M165" s="715">
        <v>0</v>
      </c>
      <c r="N165" s="715">
        <v>0</v>
      </c>
      <c r="O165" s="715">
        <v>0</v>
      </c>
      <c r="P165" s="715">
        <v>0</v>
      </c>
      <c r="Q165" s="715">
        <v>0</v>
      </c>
      <c r="R165" s="715">
        <v>0</v>
      </c>
      <c r="S165" s="715">
        <v>0</v>
      </c>
      <c r="T165" s="715">
        <v>0</v>
      </c>
      <c r="U165" s="715">
        <v>0</v>
      </c>
      <c r="V165" s="715">
        <v>0</v>
      </c>
      <c r="W165" s="715">
        <v>0</v>
      </c>
      <c r="X165" s="715">
        <v>0</v>
      </c>
      <c r="Y165" s="715">
        <v>0</v>
      </c>
      <c r="Z165" s="715">
        <v>0</v>
      </c>
      <c r="AA165" s="715">
        <v>0</v>
      </c>
      <c r="AB165" s="715">
        <v>0</v>
      </c>
      <c r="AC165" s="715">
        <v>0</v>
      </c>
      <c r="AD165" s="715">
        <v>0</v>
      </c>
      <c r="AE165" s="715">
        <v>0</v>
      </c>
      <c r="AF165" s="715">
        <v>0</v>
      </c>
      <c r="AG165" s="715">
        <v>0</v>
      </c>
      <c r="AH165" s="715">
        <v>0</v>
      </c>
      <c r="AI165" s="715">
        <v>0</v>
      </c>
      <c r="AJ165" s="715">
        <v>0</v>
      </c>
      <c r="AK165" s="715">
        <v>0</v>
      </c>
      <c r="AL165" s="715">
        <v>0</v>
      </c>
      <c r="AM165" s="715">
        <v>0</v>
      </c>
      <c r="AN165" s="715">
        <v>0</v>
      </c>
      <c r="AO165" s="715">
        <v>0</v>
      </c>
      <c r="AP165" s="715">
        <v>0</v>
      </c>
      <c r="AQ165" s="715">
        <v>0</v>
      </c>
      <c r="AR165" s="715">
        <v>0</v>
      </c>
      <c r="AS165" s="715">
        <v>0</v>
      </c>
      <c r="AT165" s="715">
        <v>0</v>
      </c>
      <c r="AU165" s="715">
        <v>0</v>
      </c>
      <c r="AV165" s="715">
        <v>0</v>
      </c>
      <c r="AW165" s="715">
        <v>0</v>
      </c>
      <c r="AX165" s="715">
        <v>0</v>
      </c>
      <c r="AY165" s="715">
        <v>0</v>
      </c>
      <c r="AZ165" s="715">
        <v>0</v>
      </c>
      <c r="BA165" s="715">
        <v>0</v>
      </c>
      <c r="BB165" s="715">
        <v>0</v>
      </c>
      <c r="BC165" s="715">
        <v>0</v>
      </c>
      <c r="BD165" s="715">
        <v>0</v>
      </c>
      <c r="BE165" s="715">
        <v>0</v>
      </c>
      <c r="BF165" s="715">
        <v>0</v>
      </c>
      <c r="BG165" s="715">
        <v>0</v>
      </c>
      <c r="BH165" s="715">
        <v>0</v>
      </c>
      <c r="BI165" s="715">
        <v>0</v>
      </c>
      <c r="BJ165" s="715">
        <v>0</v>
      </c>
      <c r="BK165" s="715">
        <v>0</v>
      </c>
      <c r="BL165" s="715">
        <v>0</v>
      </c>
      <c r="BM165" s="715">
        <v>0</v>
      </c>
      <c r="BN165" s="715">
        <v>0</v>
      </c>
      <c r="BO165" s="715">
        <v>0</v>
      </c>
      <c r="BP165" s="715">
        <v>0</v>
      </c>
      <c r="BQ165" s="715">
        <v>0</v>
      </c>
      <c r="BR165" s="715">
        <v>0</v>
      </c>
      <c r="BS165" s="715">
        <v>0</v>
      </c>
      <c r="BT165" s="715">
        <v>0</v>
      </c>
      <c r="BU165" s="715">
        <v>0</v>
      </c>
      <c r="BV165" s="715">
        <v>0</v>
      </c>
      <c r="BW165" s="715">
        <v>0</v>
      </c>
      <c r="BX165" s="715">
        <v>0</v>
      </c>
      <c r="BY165" s="715">
        <v>0</v>
      </c>
      <c r="BZ165" s="715">
        <v>0</v>
      </c>
      <c r="CA165" s="715">
        <v>0</v>
      </c>
      <c r="CB165" s="715">
        <v>0</v>
      </c>
      <c r="CC165" s="716">
        <f t="shared" si="45"/>
        <v>0</v>
      </c>
      <c r="CD165" s="716">
        <f t="shared" si="45"/>
        <v>0</v>
      </c>
      <c r="CF165" s="71"/>
      <c r="CG165" s="78">
        <v>156</v>
      </c>
    </row>
    <row r="166" spans="1:85">
      <c r="A166" s="717"/>
      <c r="B166" s="718" t="s">
        <v>1188</v>
      </c>
      <c r="C166" s="715">
        <v>0</v>
      </c>
      <c r="D166" s="715">
        <v>0</v>
      </c>
      <c r="E166" s="715">
        <v>0</v>
      </c>
      <c r="F166" s="715">
        <v>0</v>
      </c>
      <c r="G166" s="715">
        <v>0</v>
      </c>
      <c r="H166" s="715">
        <v>0</v>
      </c>
      <c r="I166" s="715">
        <v>0</v>
      </c>
      <c r="J166" s="715">
        <v>0</v>
      </c>
      <c r="K166" s="715">
        <v>0</v>
      </c>
      <c r="L166" s="715">
        <v>0</v>
      </c>
      <c r="M166" s="715">
        <v>0</v>
      </c>
      <c r="N166" s="715">
        <v>0</v>
      </c>
      <c r="O166" s="715">
        <v>0</v>
      </c>
      <c r="P166" s="715">
        <v>0</v>
      </c>
      <c r="Q166" s="715">
        <v>0</v>
      </c>
      <c r="R166" s="715">
        <v>0</v>
      </c>
      <c r="S166" s="715">
        <v>0</v>
      </c>
      <c r="T166" s="715">
        <v>0</v>
      </c>
      <c r="U166" s="715">
        <v>0</v>
      </c>
      <c r="V166" s="715">
        <v>0</v>
      </c>
      <c r="W166" s="715">
        <v>0</v>
      </c>
      <c r="X166" s="715">
        <v>0</v>
      </c>
      <c r="Y166" s="715">
        <v>0</v>
      </c>
      <c r="Z166" s="715">
        <v>0</v>
      </c>
      <c r="AA166" s="715">
        <v>0</v>
      </c>
      <c r="AB166" s="715">
        <v>0</v>
      </c>
      <c r="AC166" s="715">
        <v>0</v>
      </c>
      <c r="AD166" s="715">
        <v>0</v>
      </c>
      <c r="AE166" s="715">
        <v>0</v>
      </c>
      <c r="AF166" s="715">
        <v>0</v>
      </c>
      <c r="AG166" s="715">
        <v>0</v>
      </c>
      <c r="AH166" s="715">
        <v>0</v>
      </c>
      <c r="AI166" s="715">
        <v>0</v>
      </c>
      <c r="AJ166" s="715">
        <v>0</v>
      </c>
      <c r="AK166" s="715">
        <v>0</v>
      </c>
      <c r="AL166" s="715">
        <v>0</v>
      </c>
      <c r="AM166" s="715">
        <v>0</v>
      </c>
      <c r="AN166" s="715">
        <v>0</v>
      </c>
      <c r="AO166" s="715">
        <v>0</v>
      </c>
      <c r="AP166" s="715">
        <v>0</v>
      </c>
      <c r="AQ166" s="715">
        <v>0</v>
      </c>
      <c r="AR166" s="715">
        <v>0</v>
      </c>
      <c r="AS166" s="715">
        <v>0</v>
      </c>
      <c r="AT166" s="715">
        <v>0</v>
      </c>
      <c r="AU166" s="715">
        <v>0</v>
      </c>
      <c r="AV166" s="715">
        <v>0</v>
      </c>
      <c r="AW166" s="715">
        <v>0</v>
      </c>
      <c r="AX166" s="715">
        <v>0</v>
      </c>
      <c r="AY166" s="715">
        <v>0</v>
      </c>
      <c r="AZ166" s="715">
        <v>0</v>
      </c>
      <c r="BA166" s="715">
        <v>0</v>
      </c>
      <c r="BB166" s="715">
        <v>0</v>
      </c>
      <c r="BC166" s="715">
        <v>0</v>
      </c>
      <c r="BD166" s="715">
        <v>0</v>
      </c>
      <c r="BE166" s="715">
        <v>0</v>
      </c>
      <c r="BF166" s="715">
        <v>0</v>
      </c>
      <c r="BG166" s="715">
        <v>0</v>
      </c>
      <c r="BH166" s="715">
        <v>0</v>
      </c>
      <c r="BI166" s="715">
        <v>0</v>
      </c>
      <c r="BJ166" s="715">
        <v>0</v>
      </c>
      <c r="BK166" s="715">
        <v>0</v>
      </c>
      <c r="BL166" s="715">
        <v>0</v>
      </c>
      <c r="BM166" s="715">
        <v>0</v>
      </c>
      <c r="BN166" s="715">
        <v>0</v>
      </c>
      <c r="BO166" s="715">
        <v>0</v>
      </c>
      <c r="BP166" s="715">
        <v>0</v>
      </c>
      <c r="BQ166" s="715">
        <v>0</v>
      </c>
      <c r="BR166" s="715">
        <v>0</v>
      </c>
      <c r="BS166" s="715">
        <v>0</v>
      </c>
      <c r="BT166" s="715">
        <v>0</v>
      </c>
      <c r="BU166" s="715">
        <v>0</v>
      </c>
      <c r="BV166" s="715">
        <v>0</v>
      </c>
      <c r="BW166" s="715">
        <v>0</v>
      </c>
      <c r="BX166" s="715">
        <v>0</v>
      </c>
      <c r="BY166" s="715">
        <v>0</v>
      </c>
      <c r="BZ166" s="715">
        <v>0</v>
      </c>
      <c r="CA166" s="715">
        <v>0</v>
      </c>
      <c r="CB166" s="715">
        <v>0</v>
      </c>
      <c r="CC166" s="716">
        <f t="shared" si="45"/>
        <v>0</v>
      </c>
      <c r="CD166" s="716">
        <f t="shared" si="45"/>
        <v>0</v>
      </c>
      <c r="CF166" s="71"/>
      <c r="CG166" s="78">
        <v>157</v>
      </c>
    </row>
    <row r="167" spans="1:85">
      <c r="A167" s="719" t="s">
        <v>1194</v>
      </c>
      <c r="B167" s="712" t="s">
        <v>1189</v>
      </c>
      <c r="C167" s="713">
        <f>SUM(C168:C177)</f>
        <v>0</v>
      </c>
      <c r="D167" s="713">
        <f t="shared" ref="D167:BO167" si="49">SUM(D168:D177)</f>
        <v>0</v>
      </c>
      <c r="E167" s="713">
        <f t="shared" si="49"/>
        <v>0</v>
      </c>
      <c r="F167" s="713">
        <f t="shared" si="49"/>
        <v>0</v>
      </c>
      <c r="G167" s="713">
        <f t="shared" si="49"/>
        <v>0</v>
      </c>
      <c r="H167" s="713">
        <f t="shared" si="49"/>
        <v>0</v>
      </c>
      <c r="I167" s="713">
        <f t="shared" si="49"/>
        <v>0</v>
      </c>
      <c r="J167" s="713">
        <f t="shared" si="49"/>
        <v>0</v>
      </c>
      <c r="K167" s="713">
        <f t="shared" si="49"/>
        <v>0</v>
      </c>
      <c r="L167" s="713">
        <f t="shared" si="49"/>
        <v>0</v>
      </c>
      <c r="M167" s="713">
        <f t="shared" si="49"/>
        <v>0</v>
      </c>
      <c r="N167" s="713">
        <f t="shared" si="49"/>
        <v>0</v>
      </c>
      <c r="O167" s="713">
        <f t="shared" si="49"/>
        <v>0</v>
      </c>
      <c r="P167" s="713">
        <f t="shared" si="49"/>
        <v>0</v>
      </c>
      <c r="Q167" s="713">
        <f t="shared" si="49"/>
        <v>0</v>
      </c>
      <c r="R167" s="713">
        <f t="shared" si="49"/>
        <v>0</v>
      </c>
      <c r="S167" s="713">
        <f t="shared" si="49"/>
        <v>0</v>
      </c>
      <c r="T167" s="713">
        <f t="shared" si="49"/>
        <v>0</v>
      </c>
      <c r="U167" s="713">
        <f t="shared" si="49"/>
        <v>0</v>
      </c>
      <c r="V167" s="713">
        <f t="shared" si="49"/>
        <v>0</v>
      </c>
      <c r="W167" s="713">
        <f t="shared" si="49"/>
        <v>0</v>
      </c>
      <c r="X167" s="713">
        <f t="shared" si="49"/>
        <v>0</v>
      </c>
      <c r="Y167" s="713">
        <f t="shared" si="49"/>
        <v>0</v>
      </c>
      <c r="Z167" s="713">
        <f t="shared" si="49"/>
        <v>0</v>
      </c>
      <c r="AA167" s="713">
        <f t="shared" si="49"/>
        <v>0</v>
      </c>
      <c r="AB167" s="713">
        <f t="shared" si="49"/>
        <v>0</v>
      </c>
      <c r="AC167" s="713">
        <f t="shared" si="49"/>
        <v>0</v>
      </c>
      <c r="AD167" s="713">
        <f t="shared" si="49"/>
        <v>0</v>
      </c>
      <c r="AE167" s="713">
        <f t="shared" si="49"/>
        <v>0</v>
      </c>
      <c r="AF167" s="713">
        <f t="shared" si="49"/>
        <v>0</v>
      </c>
      <c r="AG167" s="713">
        <f t="shared" si="49"/>
        <v>0</v>
      </c>
      <c r="AH167" s="713">
        <f t="shared" si="49"/>
        <v>0</v>
      </c>
      <c r="AI167" s="713">
        <f t="shared" si="49"/>
        <v>0</v>
      </c>
      <c r="AJ167" s="713">
        <f t="shared" si="49"/>
        <v>0</v>
      </c>
      <c r="AK167" s="713">
        <f t="shared" si="49"/>
        <v>0</v>
      </c>
      <c r="AL167" s="713">
        <f t="shared" si="49"/>
        <v>0</v>
      </c>
      <c r="AM167" s="713">
        <f t="shared" si="49"/>
        <v>0</v>
      </c>
      <c r="AN167" s="713">
        <f t="shared" si="49"/>
        <v>0</v>
      </c>
      <c r="AO167" s="713">
        <f t="shared" si="49"/>
        <v>0</v>
      </c>
      <c r="AP167" s="713">
        <f t="shared" si="49"/>
        <v>0</v>
      </c>
      <c r="AQ167" s="713">
        <f t="shared" si="49"/>
        <v>0</v>
      </c>
      <c r="AR167" s="713">
        <f t="shared" si="49"/>
        <v>0</v>
      </c>
      <c r="AS167" s="713">
        <f t="shared" si="49"/>
        <v>0</v>
      </c>
      <c r="AT167" s="713">
        <f t="shared" si="49"/>
        <v>0</v>
      </c>
      <c r="AU167" s="713">
        <f t="shared" si="49"/>
        <v>0</v>
      </c>
      <c r="AV167" s="713">
        <f t="shared" si="49"/>
        <v>0</v>
      </c>
      <c r="AW167" s="713">
        <f t="shared" si="49"/>
        <v>0</v>
      </c>
      <c r="AX167" s="713">
        <f t="shared" si="49"/>
        <v>0</v>
      </c>
      <c r="AY167" s="713">
        <f t="shared" si="49"/>
        <v>0</v>
      </c>
      <c r="AZ167" s="713">
        <f t="shared" si="49"/>
        <v>0</v>
      </c>
      <c r="BA167" s="713">
        <f t="shared" si="49"/>
        <v>0</v>
      </c>
      <c r="BB167" s="713">
        <f t="shared" si="49"/>
        <v>0</v>
      </c>
      <c r="BC167" s="713">
        <f t="shared" si="49"/>
        <v>0</v>
      </c>
      <c r="BD167" s="713">
        <f t="shared" si="49"/>
        <v>0</v>
      </c>
      <c r="BE167" s="713">
        <f t="shared" si="49"/>
        <v>0</v>
      </c>
      <c r="BF167" s="713">
        <f t="shared" si="49"/>
        <v>0</v>
      </c>
      <c r="BG167" s="713">
        <f t="shared" si="49"/>
        <v>0</v>
      </c>
      <c r="BH167" s="713">
        <f t="shared" si="49"/>
        <v>0</v>
      </c>
      <c r="BI167" s="713">
        <f t="shared" si="49"/>
        <v>0</v>
      </c>
      <c r="BJ167" s="713">
        <f t="shared" si="49"/>
        <v>0</v>
      </c>
      <c r="BK167" s="713">
        <f t="shared" si="49"/>
        <v>0</v>
      </c>
      <c r="BL167" s="713">
        <f t="shared" si="49"/>
        <v>0</v>
      </c>
      <c r="BM167" s="713">
        <f t="shared" si="49"/>
        <v>0</v>
      </c>
      <c r="BN167" s="713">
        <f t="shared" si="49"/>
        <v>0</v>
      </c>
      <c r="BO167" s="713">
        <f t="shared" si="49"/>
        <v>0</v>
      </c>
      <c r="BP167" s="713">
        <f t="shared" ref="BP167:CD167" si="50">SUM(BP168:BP177)</f>
        <v>0</v>
      </c>
      <c r="BQ167" s="713">
        <f t="shared" si="50"/>
        <v>0</v>
      </c>
      <c r="BR167" s="713">
        <f t="shared" si="50"/>
        <v>0</v>
      </c>
      <c r="BS167" s="713">
        <f t="shared" si="50"/>
        <v>0</v>
      </c>
      <c r="BT167" s="713">
        <f t="shared" si="50"/>
        <v>0</v>
      </c>
      <c r="BU167" s="713">
        <f t="shared" si="50"/>
        <v>0</v>
      </c>
      <c r="BV167" s="713">
        <f t="shared" si="50"/>
        <v>0</v>
      </c>
      <c r="BW167" s="713">
        <f t="shared" si="50"/>
        <v>0</v>
      </c>
      <c r="BX167" s="713">
        <f t="shared" si="50"/>
        <v>0</v>
      </c>
      <c r="BY167" s="713">
        <f t="shared" si="50"/>
        <v>0</v>
      </c>
      <c r="BZ167" s="713">
        <f t="shared" si="50"/>
        <v>0</v>
      </c>
      <c r="CA167" s="713">
        <f t="shared" si="50"/>
        <v>0</v>
      </c>
      <c r="CB167" s="713">
        <f>SUM(CB168:CB177)</f>
        <v>0</v>
      </c>
      <c r="CC167" s="713">
        <f t="shared" si="50"/>
        <v>0</v>
      </c>
      <c r="CD167" s="713">
        <f t="shared" si="50"/>
        <v>0</v>
      </c>
      <c r="CG167" s="78">
        <v>158</v>
      </c>
    </row>
    <row r="168" spans="1:85">
      <c r="A168" s="714"/>
      <c r="B168" s="496" t="s">
        <v>1</v>
      </c>
      <c r="C168" s="715">
        <v>0</v>
      </c>
      <c r="D168" s="715">
        <v>0</v>
      </c>
      <c r="E168" s="715">
        <v>0</v>
      </c>
      <c r="F168" s="715">
        <v>0</v>
      </c>
      <c r="G168" s="715">
        <v>0</v>
      </c>
      <c r="H168" s="715">
        <v>0</v>
      </c>
      <c r="I168" s="715">
        <v>0</v>
      </c>
      <c r="J168" s="715">
        <v>0</v>
      </c>
      <c r="K168" s="715">
        <v>0</v>
      </c>
      <c r="L168" s="715">
        <v>0</v>
      </c>
      <c r="M168" s="715">
        <v>0</v>
      </c>
      <c r="N168" s="715">
        <v>0</v>
      </c>
      <c r="O168" s="715">
        <v>0</v>
      </c>
      <c r="P168" s="715">
        <v>0</v>
      </c>
      <c r="Q168" s="715">
        <v>0</v>
      </c>
      <c r="R168" s="715">
        <v>0</v>
      </c>
      <c r="S168" s="715">
        <v>0</v>
      </c>
      <c r="T168" s="715">
        <v>0</v>
      </c>
      <c r="U168" s="715">
        <v>0</v>
      </c>
      <c r="V168" s="715">
        <v>0</v>
      </c>
      <c r="W168" s="715">
        <v>0</v>
      </c>
      <c r="X168" s="715">
        <v>0</v>
      </c>
      <c r="Y168" s="715">
        <v>0</v>
      </c>
      <c r="Z168" s="715">
        <v>0</v>
      </c>
      <c r="AA168" s="715">
        <v>0</v>
      </c>
      <c r="AB168" s="715">
        <v>0</v>
      </c>
      <c r="AC168" s="715">
        <v>0</v>
      </c>
      <c r="AD168" s="715">
        <v>0</v>
      </c>
      <c r="AE168" s="715">
        <v>0</v>
      </c>
      <c r="AF168" s="715">
        <v>0</v>
      </c>
      <c r="AG168" s="715">
        <v>0</v>
      </c>
      <c r="AH168" s="715">
        <v>0</v>
      </c>
      <c r="AI168" s="715">
        <v>0</v>
      </c>
      <c r="AJ168" s="715">
        <v>0</v>
      </c>
      <c r="AK168" s="715">
        <v>0</v>
      </c>
      <c r="AL168" s="715">
        <v>0</v>
      </c>
      <c r="AM168" s="715">
        <v>0</v>
      </c>
      <c r="AN168" s="715">
        <v>0</v>
      </c>
      <c r="AO168" s="715">
        <v>0</v>
      </c>
      <c r="AP168" s="715">
        <v>0</v>
      </c>
      <c r="AQ168" s="715">
        <v>0</v>
      </c>
      <c r="AR168" s="715">
        <v>0</v>
      </c>
      <c r="AS168" s="715">
        <v>0</v>
      </c>
      <c r="AT168" s="715">
        <v>0</v>
      </c>
      <c r="AU168" s="715">
        <v>0</v>
      </c>
      <c r="AV168" s="715">
        <v>0</v>
      </c>
      <c r="AW168" s="715">
        <v>0</v>
      </c>
      <c r="AX168" s="715">
        <v>0</v>
      </c>
      <c r="AY168" s="715">
        <v>0</v>
      </c>
      <c r="AZ168" s="715">
        <v>0</v>
      </c>
      <c r="BA168" s="715">
        <v>0</v>
      </c>
      <c r="BB168" s="715">
        <v>0</v>
      </c>
      <c r="BC168" s="715">
        <v>0</v>
      </c>
      <c r="BD168" s="715">
        <v>0</v>
      </c>
      <c r="BE168" s="715">
        <v>0</v>
      </c>
      <c r="BF168" s="715">
        <v>0</v>
      </c>
      <c r="BG168" s="715">
        <v>0</v>
      </c>
      <c r="BH168" s="715">
        <v>0</v>
      </c>
      <c r="BI168" s="715">
        <v>0</v>
      </c>
      <c r="BJ168" s="715">
        <v>0</v>
      </c>
      <c r="BK168" s="715">
        <v>0</v>
      </c>
      <c r="BL168" s="715">
        <v>0</v>
      </c>
      <c r="BM168" s="715">
        <v>0</v>
      </c>
      <c r="BN168" s="715">
        <v>0</v>
      </c>
      <c r="BO168" s="715">
        <v>0</v>
      </c>
      <c r="BP168" s="715">
        <v>0</v>
      </c>
      <c r="BQ168" s="715">
        <v>0</v>
      </c>
      <c r="BR168" s="715">
        <v>0</v>
      </c>
      <c r="BS168" s="715">
        <v>0</v>
      </c>
      <c r="BT168" s="715">
        <v>0</v>
      </c>
      <c r="BU168" s="715">
        <v>0</v>
      </c>
      <c r="BV168" s="715">
        <v>0</v>
      </c>
      <c r="BW168" s="715">
        <v>0</v>
      </c>
      <c r="BX168" s="715">
        <v>0</v>
      </c>
      <c r="BY168" s="715">
        <v>0</v>
      </c>
      <c r="BZ168" s="715">
        <v>0</v>
      </c>
      <c r="CA168" s="715">
        <v>0</v>
      </c>
      <c r="CB168" s="715">
        <v>0</v>
      </c>
      <c r="CC168" s="716">
        <f t="shared" si="45"/>
        <v>0</v>
      </c>
      <c r="CD168" s="716">
        <f t="shared" si="45"/>
        <v>0</v>
      </c>
      <c r="CG168" s="78">
        <v>159</v>
      </c>
    </row>
    <row r="169" spans="1:85">
      <c r="A169" s="717"/>
      <c r="B169" s="25" t="s">
        <v>126</v>
      </c>
      <c r="C169" s="715">
        <v>0</v>
      </c>
      <c r="D169" s="715">
        <v>0</v>
      </c>
      <c r="E169" s="715">
        <v>0</v>
      </c>
      <c r="F169" s="715">
        <v>0</v>
      </c>
      <c r="G169" s="715">
        <v>0</v>
      </c>
      <c r="H169" s="715">
        <v>0</v>
      </c>
      <c r="I169" s="715">
        <v>0</v>
      </c>
      <c r="J169" s="715">
        <v>0</v>
      </c>
      <c r="K169" s="715">
        <v>0</v>
      </c>
      <c r="L169" s="715">
        <v>0</v>
      </c>
      <c r="M169" s="715">
        <v>0</v>
      </c>
      <c r="N169" s="715">
        <v>0</v>
      </c>
      <c r="O169" s="715">
        <v>0</v>
      </c>
      <c r="P169" s="715">
        <v>0</v>
      </c>
      <c r="Q169" s="715">
        <v>0</v>
      </c>
      <c r="R169" s="715">
        <v>0</v>
      </c>
      <c r="S169" s="715">
        <v>0</v>
      </c>
      <c r="T169" s="715">
        <v>0</v>
      </c>
      <c r="U169" s="715">
        <v>0</v>
      </c>
      <c r="V169" s="715">
        <v>0</v>
      </c>
      <c r="W169" s="715">
        <v>0</v>
      </c>
      <c r="X169" s="715">
        <v>0</v>
      </c>
      <c r="Y169" s="715">
        <v>0</v>
      </c>
      <c r="Z169" s="715">
        <v>0</v>
      </c>
      <c r="AA169" s="715">
        <v>0</v>
      </c>
      <c r="AB169" s="715">
        <v>0</v>
      </c>
      <c r="AC169" s="715">
        <v>0</v>
      </c>
      <c r="AD169" s="715">
        <v>0</v>
      </c>
      <c r="AE169" s="715">
        <v>0</v>
      </c>
      <c r="AF169" s="715">
        <v>0</v>
      </c>
      <c r="AG169" s="715">
        <v>0</v>
      </c>
      <c r="AH169" s="715">
        <v>0</v>
      </c>
      <c r="AI169" s="715">
        <v>0</v>
      </c>
      <c r="AJ169" s="715">
        <v>0</v>
      </c>
      <c r="AK169" s="715">
        <v>0</v>
      </c>
      <c r="AL169" s="715">
        <v>0</v>
      </c>
      <c r="AM169" s="715">
        <v>0</v>
      </c>
      <c r="AN169" s="715">
        <v>0</v>
      </c>
      <c r="AO169" s="715">
        <v>0</v>
      </c>
      <c r="AP169" s="715">
        <v>0</v>
      </c>
      <c r="AQ169" s="715">
        <v>0</v>
      </c>
      <c r="AR169" s="715">
        <v>0</v>
      </c>
      <c r="AS169" s="715">
        <v>0</v>
      </c>
      <c r="AT169" s="715">
        <v>0</v>
      </c>
      <c r="AU169" s="715">
        <v>0</v>
      </c>
      <c r="AV169" s="715">
        <v>0</v>
      </c>
      <c r="AW169" s="715">
        <v>0</v>
      </c>
      <c r="AX169" s="715">
        <v>0</v>
      </c>
      <c r="AY169" s="715">
        <v>0</v>
      </c>
      <c r="AZ169" s="715">
        <v>0</v>
      </c>
      <c r="BA169" s="715">
        <v>0</v>
      </c>
      <c r="BB169" s="715">
        <v>0</v>
      </c>
      <c r="BC169" s="715">
        <v>0</v>
      </c>
      <c r="BD169" s="715">
        <v>0</v>
      </c>
      <c r="BE169" s="715">
        <v>0</v>
      </c>
      <c r="BF169" s="715">
        <v>0</v>
      </c>
      <c r="BG169" s="715">
        <v>0</v>
      </c>
      <c r="BH169" s="715">
        <v>0</v>
      </c>
      <c r="BI169" s="715">
        <v>0</v>
      </c>
      <c r="BJ169" s="715">
        <v>0</v>
      </c>
      <c r="BK169" s="715">
        <v>0</v>
      </c>
      <c r="BL169" s="715">
        <v>0</v>
      </c>
      <c r="BM169" s="715">
        <v>0</v>
      </c>
      <c r="BN169" s="715">
        <v>0</v>
      </c>
      <c r="BO169" s="715">
        <v>0</v>
      </c>
      <c r="BP169" s="715">
        <v>0</v>
      </c>
      <c r="BQ169" s="715">
        <v>0</v>
      </c>
      <c r="BR169" s="715">
        <v>0</v>
      </c>
      <c r="BS169" s="715">
        <v>0</v>
      </c>
      <c r="BT169" s="715">
        <v>0</v>
      </c>
      <c r="BU169" s="715">
        <v>0</v>
      </c>
      <c r="BV169" s="715">
        <v>0</v>
      </c>
      <c r="BW169" s="715">
        <v>0</v>
      </c>
      <c r="BX169" s="715">
        <v>0</v>
      </c>
      <c r="BY169" s="715">
        <v>0</v>
      </c>
      <c r="BZ169" s="715">
        <v>0</v>
      </c>
      <c r="CA169" s="715">
        <v>0</v>
      </c>
      <c r="CB169" s="715">
        <v>0</v>
      </c>
      <c r="CC169" s="716">
        <f t="shared" si="45"/>
        <v>0</v>
      </c>
      <c r="CD169" s="716">
        <f t="shared" si="45"/>
        <v>0</v>
      </c>
      <c r="CG169" s="78">
        <v>160</v>
      </c>
    </row>
    <row r="170" spans="1:85">
      <c r="A170" s="717"/>
      <c r="B170" s="25" t="s">
        <v>66</v>
      </c>
      <c r="C170" s="715">
        <v>0</v>
      </c>
      <c r="D170" s="715">
        <v>0</v>
      </c>
      <c r="E170" s="715">
        <v>0</v>
      </c>
      <c r="F170" s="715">
        <v>0</v>
      </c>
      <c r="G170" s="715">
        <v>0</v>
      </c>
      <c r="H170" s="715">
        <v>0</v>
      </c>
      <c r="I170" s="715">
        <v>0</v>
      </c>
      <c r="J170" s="715">
        <v>0</v>
      </c>
      <c r="K170" s="715">
        <v>0</v>
      </c>
      <c r="L170" s="715">
        <v>0</v>
      </c>
      <c r="M170" s="715">
        <v>0</v>
      </c>
      <c r="N170" s="715">
        <v>0</v>
      </c>
      <c r="O170" s="715">
        <v>0</v>
      </c>
      <c r="P170" s="715">
        <v>0</v>
      </c>
      <c r="Q170" s="715">
        <v>0</v>
      </c>
      <c r="R170" s="715">
        <v>0</v>
      </c>
      <c r="S170" s="715">
        <v>0</v>
      </c>
      <c r="T170" s="715">
        <v>0</v>
      </c>
      <c r="U170" s="715">
        <v>0</v>
      </c>
      <c r="V170" s="715">
        <v>0</v>
      </c>
      <c r="W170" s="715">
        <v>0</v>
      </c>
      <c r="X170" s="715">
        <v>0</v>
      </c>
      <c r="Y170" s="715">
        <v>0</v>
      </c>
      <c r="Z170" s="715">
        <v>0</v>
      </c>
      <c r="AA170" s="715">
        <v>0</v>
      </c>
      <c r="AB170" s="715">
        <v>0</v>
      </c>
      <c r="AC170" s="715">
        <v>0</v>
      </c>
      <c r="AD170" s="715">
        <v>0</v>
      </c>
      <c r="AE170" s="715">
        <v>0</v>
      </c>
      <c r="AF170" s="715">
        <v>0</v>
      </c>
      <c r="AG170" s="715">
        <v>0</v>
      </c>
      <c r="AH170" s="715">
        <v>0</v>
      </c>
      <c r="AI170" s="715">
        <v>0</v>
      </c>
      <c r="AJ170" s="715">
        <v>0</v>
      </c>
      <c r="AK170" s="715">
        <v>0</v>
      </c>
      <c r="AL170" s="715">
        <v>0</v>
      </c>
      <c r="AM170" s="715">
        <v>0</v>
      </c>
      <c r="AN170" s="715">
        <v>0</v>
      </c>
      <c r="AO170" s="715">
        <v>0</v>
      </c>
      <c r="AP170" s="715">
        <v>0</v>
      </c>
      <c r="AQ170" s="715">
        <v>0</v>
      </c>
      <c r="AR170" s="715">
        <v>0</v>
      </c>
      <c r="AS170" s="715">
        <v>0</v>
      </c>
      <c r="AT170" s="715">
        <v>0</v>
      </c>
      <c r="AU170" s="715">
        <v>0</v>
      </c>
      <c r="AV170" s="715">
        <v>0</v>
      </c>
      <c r="AW170" s="715">
        <v>0</v>
      </c>
      <c r="AX170" s="715">
        <v>0</v>
      </c>
      <c r="AY170" s="715">
        <v>0</v>
      </c>
      <c r="AZ170" s="715">
        <v>0</v>
      </c>
      <c r="BA170" s="715">
        <v>0</v>
      </c>
      <c r="BB170" s="715">
        <v>0</v>
      </c>
      <c r="BC170" s="715">
        <v>0</v>
      </c>
      <c r="BD170" s="715">
        <v>0</v>
      </c>
      <c r="BE170" s="715">
        <v>0</v>
      </c>
      <c r="BF170" s="715">
        <v>0</v>
      </c>
      <c r="BG170" s="715">
        <v>0</v>
      </c>
      <c r="BH170" s="715">
        <v>0</v>
      </c>
      <c r="BI170" s="715">
        <v>0</v>
      </c>
      <c r="BJ170" s="715">
        <v>0</v>
      </c>
      <c r="BK170" s="715">
        <v>0</v>
      </c>
      <c r="BL170" s="715">
        <v>0</v>
      </c>
      <c r="BM170" s="715">
        <v>0</v>
      </c>
      <c r="BN170" s="715">
        <v>0</v>
      </c>
      <c r="BO170" s="715">
        <v>0</v>
      </c>
      <c r="BP170" s="715">
        <v>0</v>
      </c>
      <c r="BQ170" s="715">
        <v>0</v>
      </c>
      <c r="BR170" s="715">
        <v>0</v>
      </c>
      <c r="BS170" s="715">
        <v>0</v>
      </c>
      <c r="BT170" s="715">
        <v>0</v>
      </c>
      <c r="BU170" s="715">
        <v>0</v>
      </c>
      <c r="BV170" s="715">
        <v>0</v>
      </c>
      <c r="BW170" s="715">
        <v>0</v>
      </c>
      <c r="BX170" s="715">
        <v>0</v>
      </c>
      <c r="BY170" s="715">
        <v>0</v>
      </c>
      <c r="BZ170" s="715">
        <v>0</v>
      </c>
      <c r="CA170" s="715">
        <v>0</v>
      </c>
      <c r="CB170" s="715">
        <v>0</v>
      </c>
      <c r="CC170" s="716">
        <f t="shared" si="45"/>
        <v>0</v>
      </c>
      <c r="CD170" s="716">
        <f t="shared" si="45"/>
        <v>0</v>
      </c>
      <c r="CG170" s="78">
        <v>161</v>
      </c>
    </row>
    <row r="171" spans="1:85">
      <c r="A171" s="717"/>
      <c r="B171" s="25" t="s">
        <v>3</v>
      </c>
      <c r="C171" s="715">
        <v>0</v>
      </c>
      <c r="D171" s="715">
        <v>0</v>
      </c>
      <c r="E171" s="715">
        <v>0</v>
      </c>
      <c r="F171" s="715">
        <v>0</v>
      </c>
      <c r="G171" s="715">
        <v>0</v>
      </c>
      <c r="H171" s="715">
        <v>0</v>
      </c>
      <c r="I171" s="715">
        <v>0</v>
      </c>
      <c r="J171" s="715">
        <v>0</v>
      </c>
      <c r="K171" s="715">
        <v>0</v>
      </c>
      <c r="L171" s="715">
        <v>0</v>
      </c>
      <c r="M171" s="715">
        <v>0</v>
      </c>
      <c r="N171" s="715">
        <v>0</v>
      </c>
      <c r="O171" s="715">
        <v>0</v>
      </c>
      <c r="P171" s="715">
        <v>0</v>
      </c>
      <c r="Q171" s="715">
        <v>0</v>
      </c>
      <c r="R171" s="715">
        <v>0</v>
      </c>
      <c r="S171" s="715">
        <v>0</v>
      </c>
      <c r="T171" s="715">
        <v>0</v>
      </c>
      <c r="U171" s="715">
        <v>0</v>
      </c>
      <c r="V171" s="715">
        <v>0</v>
      </c>
      <c r="W171" s="715">
        <v>0</v>
      </c>
      <c r="X171" s="715">
        <v>0</v>
      </c>
      <c r="Y171" s="715">
        <v>0</v>
      </c>
      <c r="Z171" s="715">
        <v>0</v>
      </c>
      <c r="AA171" s="715">
        <v>0</v>
      </c>
      <c r="AB171" s="715">
        <v>0</v>
      </c>
      <c r="AC171" s="715">
        <v>0</v>
      </c>
      <c r="AD171" s="715">
        <v>0</v>
      </c>
      <c r="AE171" s="715">
        <v>0</v>
      </c>
      <c r="AF171" s="715">
        <v>0</v>
      </c>
      <c r="AG171" s="715">
        <v>0</v>
      </c>
      <c r="AH171" s="715">
        <v>0</v>
      </c>
      <c r="AI171" s="715">
        <v>0</v>
      </c>
      <c r="AJ171" s="715">
        <v>0</v>
      </c>
      <c r="AK171" s="715">
        <v>0</v>
      </c>
      <c r="AL171" s="715">
        <v>0</v>
      </c>
      <c r="AM171" s="715">
        <v>0</v>
      </c>
      <c r="AN171" s="715">
        <v>0</v>
      </c>
      <c r="AO171" s="715">
        <v>0</v>
      </c>
      <c r="AP171" s="715">
        <v>0</v>
      </c>
      <c r="AQ171" s="715">
        <v>0</v>
      </c>
      <c r="AR171" s="715">
        <v>0</v>
      </c>
      <c r="AS171" s="715">
        <v>0</v>
      </c>
      <c r="AT171" s="715">
        <v>0</v>
      </c>
      <c r="AU171" s="715">
        <v>0</v>
      </c>
      <c r="AV171" s="715">
        <v>0</v>
      </c>
      <c r="AW171" s="715">
        <v>0</v>
      </c>
      <c r="AX171" s="715">
        <v>0</v>
      </c>
      <c r="AY171" s="715">
        <v>0</v>
      </c>
      <c r="AZ171" s="715">
        <v>0</v>
      </c>
      <c r="BA171" s="715">
        <v>0</v>
      </c>
      <c r="BB171" s="715">
        <v>0</v>
      </c>
      <c r="BC171" s="715">
        <v>0</v>
      </c>
      <c r="BD171" s="715">
        <v>0</v>
      </c>
      <c r="BE171" s="715">
        <v>0</v>
      </c>
      <c r="BF171" s="715">
        <v>0</v>
      </c>
      <c r="BG171" s="715">
        <v>0</v>
      </c>
      <c r="BH171" s="715">
        <v>0</v>
      </c>
      <c r="BI171" s="715">
        <v>0</v>
      </c>
      <c r="BJ171" s="715">
        <v>0</v>
      </c>
      <c r="BK171" s="715">
        <v>0</v>
      </c>
      <c r="BL171" s="715">
        <v>0</v>
      </c>
      <c r="BM171" s="715">
        <v>0</v>
      </c>
      <c r="BN171" s="715">
        <v>0</v>
      </c>
      <c r="BO171" s="715">
        <v>0</v>
      </c>
      <c r="BP171" s="715">
        <v>0</v>
      </c>
      <c r="BQ171" s="715">
        <v>0</v>
      </c>
      <c r="BR171" s="715">
        <v>0</v>
      </c>
      <c r="BS171" s="715">
        <v>0</v>
      </c>
      <c r="BT171" s="715">
        <v>0</v>
      </c>
      <c r="BU171" s="715">
        <v>0</v>
      </c>
      <c r="BV171" s="715">
        <v>0</v>
      </c>
      <c r="BW171" s="715">
        <v>0</v>
      </c>
      <c r="BX171" s="715">
        <v>0</v>
      </c>
      <c r="BY171" s="715">
        <v>0</v>
      </c>
      <c r="BZ171" s="715">
        <v>0</v>
      </c>
      <c r="CA171" s="715">
        <v>0</v>
      </c>
      <c r="CB171" s="715">
        <v>0</v>
      </c>
      <c r="CC171" s="716">
        <f t="shared" si="45"/>
        <v>0</v>
      </c>
      <c r="CD171" s="716">
        <f t="shared" si="45"/>
        <v>0</v>
      </c>
      <c r="CG171" s="78">
        <v>162</v>
      </c>
    </row>
    <row r="172" spans="1:85">
      <c r="A172" s="717"/>
      <c r="B172" s="25" t="s">
        <v>4</v>
      </c>
      <c r="C172" s="715">
        <v>0</v>
      </c>
      <c r="D172" s="715">
        <v>0</v>
      </c>
      <c r="E172" s="715">
        <v>0</v>
      </c>
      <c r="F172" s="715">
        <v>0</v>
      </c>
      <c r="G172" s="715">
        <v>0</v>
      </c>
      <c r="H172" s="715">
        <v>0</v>
      </c>
      <c r="I172" s="715">
        <v>0</v>
      </c>
      <c r="J172" s="715">
        <v>0</v>
      </c>
      <c r="K172" s="715">
        <v>0</v>
      </c>
      <c r="L172" s="715">
        <v>0</v>
      </c>
      <c r="M172" s="715">
        <v>0</v>
      </c>
      <c r="N172" s="715">
        <v>0</v>
      </c>
      <c r="O172" s="715">
        <v>0</v>
      </c>
      <c r="P172" s="715">
        <v>0</v>
      </c>
      <c r="Q172" s="715">
        <v>0</v>
      </c>
      <c r="R172" s="715">
        <v>0</v>
      </c>
      <c r="S172" s="715">
        <v>0</v>
      </c>
      <c r="T172" s="715">
        <v>0</v>
      </c>
      <c r="U172" s="715">
        <v>0</v>
      </c>
      <c r="V172" s="715">
        <v>0</v>
      </c>
      <c r="W172" s="715">
        <v>0</v>
      </c>
      <c r="X172" s="715">
        <v>0</v>
      </c>
      <c r="Y172" s="715">
        <v>0</v>
      </c>
      <c r="Z172" s="715">
        <v>0</v>
      </c>
      <c r="AA172" s="715">
        <v>0</v>
      </c>
      <c r="AB172" s="715">
        <v>0</v>
      </c>
      <c r="AC172" s="715">
        <v>0</v>
      </c>
      <c r="AD172" s="715">
        <v>0</v>
      </c>
      <c r="AE172" s="715">
        <v>0</v>
      </c>
      <c r="AF172" s="715">
        <v>0</v>
      </c>
      <c r="AG172" s="715">
        <v>0</v>
      </c>
      <c r="AH172" s="715">
        <v>0</v>
      </c>
      <c r="AI172" s="715">
        <v>0</v>
      </c>
      <c r="AJ172" s="715">
        <v>0</v>
      </c>
      <c r="AK172" s="715">
        <v>0</v>
      </c>
      <c r="AL172" s="715">
        <v>0</v>
      </c>
      <c r="AM172" s="715">
        <v>0</v>
      </c>
      <c r="AN172" s="715">
        <v>0</v>
      </c>
      <c r="AO172" s="715">
        <v>0</v>
      </c>
      <c r="AP172" s="715">
        <v>0</v>
      </c>
      <c r="AQ172" s="715">
        <v>0</v>
      </c>
      <c r="AR172" s="715">
        <v>0</v>
      </c>
      <c r="AS172" s="715">
        <v>0</v>
      </c>
      <c r="AT172" s="715">
        <v>0</v>
      </c>
      <c r="AU172" s="715">
        <v>0</v>
      </c>
      <c r="AV172" s="715">
        <v>0</v>
      </c>
      <c r="AW172" s="715">
        <v>0</v>
      </c>
      <c r="AX172" s="715">
        <v>0</v>
      </c>
      <c r="AY172" s="715">
        <v>0</v>
      </c>
      <c r="AZ172" s="715">
        <v>0</v>
      </c>
      <c r="BA172" s="715">
        <v>0</v>
      </c>
      <c r="BB172" s="715">
        <v>0</v>
      </c>
      <c r="BC172" s="715">
        <v>0</v>
      </c>
      <c r="BD172" s="715">
        <v>0</v>
      </c>
      <c r="BE172" s="715">
        <v>0</v>
      </c>
      <c r="BF172" s="715">
        <v>0</v>
      </c>
      <c r="BG172" s="715">
        <v>0</v>
      </c>
      <c r="BH172" s="715">
        <v>0</v>
      </c>
      <c r="BI172" s="715">
        <v>0</v>
      </c>
      <c r="BJ172" s="715">
        <v>0</v>
      </c>
      <c r="BK172" s="715">
        <v>0</v>
      </c>
      <c r="BL172" s="715">
        <v>0</v>
      </c>
      <c r="BM172" s="715">
        <v>0</v>
      </c>
      <c r="BN172" s="715">
        <v>0</v>
      </c>
      <c r="BO172" s="715">
        <v>0</v>
      </c>
      <c r="BP172" s="715">
        <v>0</v>
      </c>
      <c r="BQ172" s="715">
        <v>0</v>
      </c>
      <c r="BR172" s="715">
        <v>0</v>
      </c>
      <c r="BS172" s="715">
        <v>0</v>
      </c>
      <c r="BT172" s="715">
        <v>0</v>
      </c>
      <c r="BU172" s="715">
        <v>0</v>
      </c>
      <c r="BV172" s="715">
        <v>0</v>
      </c>
      <c r="BW172" s="715">
        <v>0</v>
      </c>
      <c r="BX172" s="715">
        <v>0</v>
      </c>
      <c r="BY172" s="715">
        <v>0</v>
      </c>
      <c r="BZ172" s="715">
        <v>0</v>
      </c>
      <c r="CA172" s="715">
        <v>0</v>
      </c>
      <c r="CB172" s="715">
        <v>0</v>
      </c>
      <c r="CC172" s="716">
        <f t="shared" si="45"/>
        <v>0</v>
      </c>
      <c r="CD172" s="716">
        <f t="shared" si="45"/>
        <v>0</v>
      </c>
      <c r="CG172" s="78">
        <v>163</v>
      </c>
    </row>
    <row r="173" spans="1:85">
      <c r="A173" s="717"/>
      <c r="B173" s="13" t="s">
        <v>1186</v>
      </c>
      <c r="C173" s="715">
        <v>0</v>
      </c>
      <c r="D173" s="715">
        <v>0</v>
      </c>
      <c r="E173" s="715">
        <v>0</v>
      </c>
      <c r="F173" s="715">
        <v>0</v>
      </c>
      <c r="G173" s="715">
        <v>0</v>
      </c>
      <c r="H173" s="715">
        <v>0</v>
      </c>
      <c r="I173" s="715">
        <v>0</v>
      </c>
      <c r="J173" s="715">
        <v>0</v>
      </c>
      <c r="K173" s="715">
        <v>0</v>
      </c>
      <c r="L173" s="715">
        <v>0</v>
      </c>
      <c r="M173" s="715">
        <v>0</v>
      </c>
      <c r="N173" s="715">
        <v>0</v>
      </c>
      <c r="O173" s="715">
        <v>0</v>
      </c>
      <c r="P173" s="715">
        <v>0</v>
      </c>
      <c r="Q173" s="715">
        <v>0</v>
      </c>
      <c r="R173" s="715">
        <v>0</v>
      </c>
      <c r="S173" s="715">
        <v>0</v>
      </c>
      <c r="T173" s="715">
        <v>0</v>
      </c>
      <c r="U173" s="715">
        <v>0</v>
      </c>
      <c r="V173" s="715">
        <v>0</v>
      </c>
      <c r="W173" s="715">
        <v>0</v>
      </c>
      <c r="X173" s="715">
        <v>0</v>
      </c>
      <c r="Y173" s="715">
        <v>0</v>
      </c>
      <c r="Z173" s="715">
        <v>0</v>
      </c>
      <c r="AA173" s="715">
        <v>0</v>
      </c>
      <c r="AB173" s="715">
        <v>0</v>
      </c>
      <c r="AC173" s="715">
        <v>0</v>
      </c>
      <c r="AD173" s="715">
        <v>0</v>
      </c>
      <c r="AE173" s="715">
        <v>0</v>
      </c>
      <c r="AF173" s="715">
        <v>0</v>
      </c>
      <c r="AG173" s="715">
        <v>0</v>
      </c>
      <c r="AH173" s="715">
        <v>0</v>
      </c>
      <c r="AI173" s="715">
        <v>0</v>
      </c>
      <c r="AJ173" s="715">
        <v>0</v>
      </c>
      <c r="AK173" s="715">
        <v>0</v>
      </c>
      <c r="AL173" s="715">
        <v>0</v>
      </c>
      <c r="AM173" s="715">
        <v>0</v>
      </c>
      <c r="AN173" s="715">
        <v>0</v>
      </c>
      <c r="AO173" s="715">
        <v>0</v>
      </c>
      <c r="AP173" s="715">
        <v>0</v>
      </c>
      <c r="AQ173" s="715">
        <v>0</v>
      </c>
      <c r="AR173" s="715">
        <v>0</v>
      </c>
      <c r="AS173" s="715">
        <v>0</v>
      </c>
      <c r="AT173" s="715">
        <v>0</v>
      </c>
      <c r="AU173" s="715">
        <v>0</v>
      </c>
      <c r="AV173" s="715">
        <v>0</v>
      </c>
      <c r="AW173" s="715">
        <v>0</v>
      </c>
      <c r="AX173" s="715">
        <v>0</v>
      </c>
      <c r="AY173" s="715">
        <v>0</v>
      </c>
      <c r="AZ173" s="715">
        <v>0</v>
      </c>
      <c r="BA173" s="715">
        <v>0</v>
      </c>
      <c r="BB173" s="715">
        <v>0</v>
      </c>
      <c r="BC173" s="715">
        <v>0</v>
      </c>
      <c r="BD173" s="715">
        <v>0</v>
      </c>
      <c r="BE173" s="715">
        <v>0</v>
      </c>
      <c r="BF173" s="715">
        <v>0</v>
      </c>
      <c r="BG173" s="715">
        <v>0</v>
      </c>
      <c r="BH173" s="715">
        <v>0</v>
      </c>
      <c r="BI173" s="715">
        <v>0</v>
      </c>
      <c r="BJ173" s="715">
        <v>0</v>
      </c>
      <c r="BK173" s="715">
        <v>0</v>
      </c>
      <c r="BL173" s="715">
        <v>0</v>
      </c>
      <c r="BM173" s="715">
        <v>0</v>
      </c>
      <c r="BN173" s="715">
        <v>0</v>
      </c>
      <c r="BO173" s="715">
        <v>0</v>
      </c>
      <c r="BP173" s="715">
        <v>0</v>
      </c>
      <c r="BQ173" s="715">
        <v>0</v>
      </c>
      <c r="BR173" s="715">
        <v>0</v>
      </c>
      <c r="BS173" s="715">
        <v>0</v>
      </c>
      <c r="BT173" s="715">
        <v>0</v>
      </c>
      <c r="BU173" s="715">
        <v>0</v>
      </c>
      <c r="BV173" s="715">
        <v>0</v>
      </c>
      <c r="BW173" s="715">
        <v>0</v>
      </c>
      <c r="BX173" s="715">
        <v>0</v>
      </c>
      <c r="BY173" s="715">
        <v>0</v>
      </c>
      <c r="BZ173" s="715">
        <v>0</v>
      </c>
      <c r="CA173" s="715">
        <v>0</v>
      </c>
      <c r="CB173" s="715">
        <v>0</v>
      </c>
      <c r="CC173" s="716">
        <f t="shared" si="45"/>
        <v>0</v>
      </c>
      <c r="CD173" s="716">
        <f t="shared" si="45"/>
        <v>0</v>
      </c>
      <c r="CG173" s="78">
        <v>164</v>
      </c>
    </row>
    <row r="174" spans="1:85">
      <c r="A174" s="717"/>
      <c r="B174" s="13" t="s">
        <v>1187</v>
      </c>
      <c r="C174" s="715">
        <v>0</v>
      </c>
      <c r="D174" s="715">
        <v>0</v>
      </c>
      <c r="E174" s="715">
        <v>0</v>
      </c>
      <c r="F174" s="715">
        <v>0</v>
      </c>
      <c r="G174" s="715">
        <v>0</v>
      </c>
      <c r="H174" s="715">
        <v>0</v>
      </c>
      <c r="I174" s="715">
        <v>0</v>
      </c>
      <c r="J174" s="715">
        <v>0</v>
      </c>
      <c r="K174" s="715">
        <v>0</v>
      </c>
      <c r="L174" s="715">
        <v>0</v>
      </c>
      <c r="M174" s="715">
        <v>0</v>
      </c>
      <c r="N174" s="715">
        <v>0</v>
      </c>
      <c r="O174" s="715">
        <v>0</v>
      </c>
      <c r="P174" s="715">
        <v>0</v>
      </c>
      <c r="Q174" s="715">
        <v>0</v>
      </c>
      <c r="R174" s="715">
        <v>0</v>
      </c>
      <c r="S174" s="715">
        <v>0</v>
      </c>
      <c r="T174" s="715">
        <v>0</v>
      </c>
      <c r="U174" s="715">
        <v>0</v>
      </c>
      <c r="V174" s="715">
        <v>0</v>
      </c>
      <c r="W174" s="715">
        <v>0</v>
      </c>
      <c r="X174" s="715">
        <v>0</v>
      </c>
      <c r="Y174" s="715">
        <v>0</v>
      </c>
      <c r="Z174" s="715">
        <v>0</v>
      </c>
      <c r="AA174" s="715">
        <v>0</v>
      </c>
      <c r="AB174" s="715">
        <v>0</v>
      </c>
      <c r="AC174" s="715">
        <v>0</v>
      </c>
      <c r="AD174" s="715">
        <v>0</v>
      </c>
      <c r="AE174" s="715">
        <v>0</v>
      </c>
      <c r="AF174" s="715">
        <v>0</v>
      </c>
      <c r="AG174" s="715">
        <v>0</v>
      </c>
      <c r="AH174" s="715">
        <v>0</v>
      </c>
      <c r="AI174" s="715">
        <v>0</v>
      </c>
      <c r="AJ174" s="715">
        <v>0</v>
      </c>
      <c r="AK174" s="715">
        <v>0</v>
      </c>
      <c r="AL174" s="715">
        <v>0</v>
      </c>
      <c r="AM174" s="715">
        <v>0</v>
      </c>
      <c r="AN174" s="715">
        <v>0</v>
      </c>
      <c r="AO174" s="715">
        <v>0</v>
      </c>
      <c r="AP174" s="715">
        <v>0</v>
      </c>
      <c r="AQ174" s="715">
        <v>0</v>
      </c>
      <c r="AR174" s="715">
        <v>0</v>
      </c>
      <c r="AS174" s="715">
        <v>0</v>
      </c>
      <c r="AT174" s="715">
        <v>0</v>
      </c>
      <c r="AU174" s="715">
        <v>0</v>
      </c>
      <c r="AV174" s="715">
        <v>0</v>
      </c>
      <c r="AW174" s="715">
        <v>0</v>
      </c>
      <c r="AX174" s="715">
        <v>0</v>
      </c>
      <c r="AY174" s="715">
        <v>0</v>
      </c>
      <c r="AZ174" s="715">
        <v>0</v>
      </c>
      <c r="BA174" s="715">
        <v>0</v>
      </c>
      <c r="BB174" s="715">
        <v>0</v>
      </c>
      <c r="BC174" s="715">
        <v>0</v>
      </c>
      <c r="BD174" s="715">
        <v>0</v>
      </c>
      <c r="BE174" s="715">
        <v>0</v>
      </c>
      <c r="BF174" s="715">
        <v>0</v>
      </c>
      <c r="BG174" s="715">
        <v>0</v>
      </c>
      <c r="BH174" s="715">
        <v>0</v>
      </c>
      <c r="BI174" s="715">
        <v>0</v>
      </c>
      <c r="BJ174" s="715">
        <v>0</v>
      </c>
      <c r="BK174" s="715">
        <v>0</v>
      </c>
      <c r="BL174" s="715">
        <v>0</v>
      </c>
      <c r="BM174" s="715">
        <v>0</v>
      </c>
      <c r="BN174" s="715">
        <v>0</v>
      </c>
      <c r="BO174" s="715">
        <v>0</v>
      </c>
      <c r="BP174" s="715">
        <v>0</v>
      </c>
      <c r="BQ174" s="715">
        <v>0</v>
      </c>
      <c r="BR174" s="715">
        <v>0</v>
      </c>
      <c r="BS174" s="715">
        <v>0</v>
      </c>
      <c r="BT174" s="715">
        <v>0</v>
      </c>
      <c r="BU174" s="715">
        <v>0</v>
      </c>
      <c r="BV174" s="715">
        <v>0</v>
      </c>
      <c r="BW174" s="715">
        <v>0</v>
      </c>
      <c r="BX174" s="715">
        <v>0</v>
      </c>
      <c r="BY174" s="715">
        <v>0</v>
      </c>
      <c r="BZ174" s="715">
        <v>0</v>
      </c>
      <c r="CA174" s="715">
        <v>0</v>
      </c>
      <c r="CB174" s="715">
        <v>0</v>
      </c>
      <c r="CC174" s="716">
        <f t="shared" si="45"/>
        <v>0</v>
      </c>
      <c r="CD174" s="716">
        <f t="shared" si="45"/>
        <v>0</v>
      </c>
      <c r="CG174" s="78">
        <v>165</v>
      </c>
    </row>
    <row r="175" spans="1:85">
      <c r="A175" s="717"/>
      <c r="B175" s="13" t="s">
        <v>5</v>
      </c>
      <c r="C175" s="715">
        <v>0</v>
      </c>
      <c r="D175" s="715">
        <v>0</v>
      </c>
      <c r="E175" s="715">
        <v>0</v>
      </c>
      <c r="F175" s="715">
        <v>0</v>
      </c>
      <c r="G175" s="715">
        <v>0</v>
      </c>
      <c r="H175" s="715">
        <v>0</v>
      </c>
      <c r="I175" s="715">
        <v>0</v>
      </c>
      <c r="J175" s="715">
        <v>0</v>
      </c>
      <c r="K175" s="715">
        <v>0</v>
      </c>
      <c r="L175" s="715">
        <v>0</v>
      </c>
      <c r="M175" s="715">
        <v>0</v>
      </c>
      <c r="N175" s="715">
        <v>0</v>
      </c>
      <c r="O175" s="715">
        <v>0</v>
      </c>
      <c r="P175" s="715">
        <v>0</v>
      </c>
      <c r="Q175" s="715">
        <v>0</v>
      </c>
      <c r="R175" s="715">
        <v>0</v>
      </c>
      <c r="S175" s="715">
        <v>0</v>
      </c>
      <c r="T175" s="715">
        <v>0</v>
      </c>
      <c r="U175" s="715">
        <v>0</v>
      </c>
      <c r="V175" s="715">
        <v>0</v>
      </c>
      <c r="W175" s="715">
        <v>0</v>
      </c>
      <c r="X175" s="715">
        <v>0</v>
      </c>
      <c r="Y175" s="715">
        <v>0</v>
      </c>
      <c r="Z175" s="715">
        <v>0</v>
      </c>
      <c r="AA175" s="715">
        <v>0</v>
      </c>
      <c r="AB175" s="715">
        <v>0</v>
      </c>
      <c r="AC175" s="715">
        <v>0</v>
      </c>
      <c r="AD175" s="715">
        <v>0</v>
      </c>
      <c r="AE175" s="715">
        <v>0</v>
      </c>
      <c r="AF175" s="715">
        <v>0</v>
      </c>
      <c r="AG175" s="715">
        <v>0</v>
      </c>
      <c r="AH175" s="715">
        <v>0</v>
      </c>
      <c r="AI175" s="715">
        <v>0</v>
      </c>
      <c r="AJ175" s="715">
        <v>0</v>
      </c>
      <c r="AK175" s="715">
        <v>0</v>
      </c>
      <c r="AL175" s="715">
        <v>0</v>
      </c>
      <c r="AM175" s="715">
        <v>0</v>
      </c>
      <c r="AN175" s="715">
        <v>0</v>
      </c>
      <c r="AO175" s="715">
        <v>0</v>
      </c>
      <c r="AP175" s="715">
        <v>0</v>
      </c>
      <c r="AQ175" s="715">
        <v>0</v>
      </c>
      <c r="AR175" s="715">
        <v>0</v>
      </c>
      <c r="AS175" s="715">
        <v>0</v>
      </c>
      <c r="AT175" s="715">
        <v>0</v>
      </c>
      <c r="AU175" s="715">
        <v>0</v>
      </c>
      <c r="AV175" s="715">
        <v>0</v>
      </c>
      <c r="AW175" s="715">
        <v>0</v>
      </c>
      <c r="AX175" s="715">
        <v>0</v>
      </c>
      <c r="AY175" s="715">
        <v>0</v>
      </c>
      <c r="AZ175" s="715">
        <v>0</v>
      </c>
      <c r="BA175" s="715">
        <v>0</v>
      </c>
      <c r="BB175" s="715">
        <v>0</v>
      </c>
      <c r="BC175" s="715">
        <v>0</v>
      </c>
      <c r="BD175" s="715">
        <v>0</v>
      </c>
      <c r="BE175" s="715">
        <v>0</v>
      </c>
      <c r="BF175" s="715">
        <v>0</v>
      </c>
      <c r="BG175" s="715">
        <v>0</v>
      </c>
      <c r="BH175" s="715">
        <v>0</v>
      </c>
      <c r="BI175" s="715">
        <v>0</v>
      </c>
      <c r="BJ175" s="715">
        <v>0</v>
      </c>
      <c r="BK175" s="715">
        <v>0</v>
      </c>
      <c r="BL175" s="715">
        <v>0</v>
      </c>
      <c r="BM175" s="715">
        <v>0</v>
      </c>
      <c r="BN175" s="715">
        <v>0</v>
      </c>
      <c r="BO175" s="715">
        <v>0</v>
      </c>
      <c r="BP175" s="715">
        <v>0</v>
      </c>
      <c r="BQ175" s="715">
        <v>0</v>
      </c>
      <c r="BR175" s="715">
        <v>0</v>
      </c>
      <c r="BS175" s="715">
        <v>0</v>
      </c>
      <c r="BT175" s="715">
        <v>0</v>
      </c>
      <c r="BU175" s="715">
        <v>0</v>
      </c>
      <c r="BV175" s="715">
        <v>0</v>
      </c>
      <c r="BW175" s="715">
        <v>0</v>
      </c>
      <c r="BX175" s="715">
        <v>0</v>
      </c>
      <c r="BY175" s="715">
        <v>0</v>
      </c>
      <c r="BZ175" s="715">
        <v>0</v>
      </c>
      <c r="CA175" s="715">
        <v>0</v>
      </c>
      <c r="CB175" s="715">
        <v>0</v>
      </c>
      <c r="CC175" s="716">
        <f t="shared" si="45"/>
        <v>0</v>
      </c>
      <c r="CD175" s="716">
        <f t="shared" si="45"/>
        <v>0</v>
      </c>
      <c r="CG175" s="78">
        <v>166</v>
      </c>
    </row>
    <row r="176" spans="1:85">
      <c r="A176" s="717"/>
      <c r="B176" s="13" t="s">
        <v>9</v>
      </c>
      <c r="C176" s="715">
        <v>0</v>
      </c>
      <c r="D176" s="715">
        <v>0</v>
      </c>
      <c r="E176" s="715">
        <v>0</v>
      </c>
      <c r="F176" s="715">
        <v>0</v>
      </c>
      <c r="G176" s="715">
        <v>0</v>
      </c>
      <c r="H176" s="715">
        <v>0</v>
      </c>
      <c r="I176" s="715">
        <v>0</v>
      </c>
      <c r="J176" s="715">
        <v>0</v>
      </c>
      <c r="K176" s="715">
        <v>0</v>
      </c>
      <c r="L176" s="715">
        <v>0</v>
      </c>
      <c r="M176" s="715">
        <v>0</v>
      </c>
      <c r="N176" s="715">
        <v>0</v>
      </c>
      <c r="O176" s="715">
        <v>0</v>
      </c>
      <c r="P176" s="715">
        <v>0</v>
      </c>
      <c r="Q176" s="715">
        <v>0</v>
      </c>
      <c r="R176" s="715">
        <v>0</v>
      </c>
      <c r="S176" s="715">
        <v>0</v>
      </c>
      <c r="T176" s="715">
        <v>0</v>
      </c>
      <c r="U176" s="715">
        <v>0</v>
      </c>
      <c r="V176" s="715">
        <v>0</v>
      </c>
      <c r="W176" s="715">
        <v>0</v>
      </c>
      <c r="X176" s="715">
        <v>0</v>
      </c>
      <c r="Y176" s="715">
        <v>0</v>
      </c>
      <c r="Z176" s="715">
        <v>0</v>
      </c>
      <c r="AA176" s="715">
        <v>0</v>
      </c>
      <c r="AB176" s="715">
        <v>0</v>
      </c>
      <c r="AC176" s="715">
        <v>0</v>
      </c>
      <c r="AD176" s="715">
        <v>0</v>
      </c>
      <c r="AE176" s="715">
        <v>0</v>
      </c>
      <c r="AF176" s="715">
        <v>0</v>
      </c>
      <c r="AG176" s="715">
        <v>0</v>
      </c>
      <c r="AH176" s="715">
        <v>0</v>
      </c>
      <c r="AI176" s="715">
        <v>0</v>
      </c>
      <c r="AJ176" s="715">
        <v>0</v>
      </c>
      <c r="AK176" s="715">
        <v>0</v>
      </c>
      <c r="AL176" s="715">
        <v>0</v>
      </c>
      <c r="AM176" s="715">
        <v>0</v>
      </c>
      <c r="AN176" s="715">
        <v>0</v>
      </c>
      <c r="AO176" s="715">
        <v>0</v>
      </c>
      <c r="AP176" s="715">
        <v>0</v>
      </c>
      <c r="AQ176" s="715">
        <v>0</v>
      </c>
      <c r="AR176" s="715">
        <v>0</v>
      </c>
      <c r="AS176" s="715">
        <v>0</v>
      </c>
      <c r="AT176" s="715">
        <v>0</v>
      </c>
      <c r="AU176" s="715">
        <v>0</v>
      </c>
      <c r="AV176" s="715">
        <v>0</v>
      </c>
      <c r="AW176" s="715">
        <v>0</v>
      </c>
      <c r="AX176" s="715">
        <v>0</v>
      </c>
      <c r="AY176" s="715">
        <v>0</v>
      </c>
      <c r="AZ176" s="715">
        <v>0</v>
      </c>
      <c r="BA176" s="715">
        <v>0</v>
      </c>
      <c r="BB176" s="715">
        <v>0</v>
      </c>
      <c r="BC176" s="715">
        <v>0</v>
      </c>
      <c r="BD176" s="715">
        <v>0</v>
      </c>
      <c r="BE176" s="715">
        <v>0</v>
      </c>
      <c r="BF176" s="715">
        <v>0</v>
      </c>
      <c r="BG176" s="715">
        <v>0</v>
      </c>
      <c r="BH176" s="715">
        <v>0</v>
      </c>
      <c r="BI176" s="715">
        <v>0</v>
      </c>
      <c r="BJ176" s="715">
        <v>0</v>
      </c>
      <c r="BK176" s="715">
        <v>0</v>
      </c>
      <c r="BL176" s="715">
        <v>0</v>
      </c>
      <c r="BM176" s="715">
        <v>0</v>
      </c>
      <c r="BN176" s="715">
        <v>0</v>
      </c>
      <c r="BO176" s="715">
        <v>0</v>
      </c>
      <c r="BP176" s="715">
        <v>0</v>
      </c>
      <c r="BQ176" s="715">
        <v>0</v>
      </c>
      <c r="BR176" s="715">
        <v>0</v>
      </c>
      <c r="BS176" s="715">
        <v>0</v>
      </c>
      <c r="BT176" s="715">
        <v>0</v>
      </c>
      <c r="BU176" s="715">
        <v>0</v>
      </c>
      <c r="BV176" s="715">
        <v>0</v>
      </c>
      <c r="BW176" s="715">
        <v>0</v>
      </c>
      <c r="BX176" s="715">
        <v>0</v>
      </c>
      <c r="BY176" s="715">
        <v>0</v>
      </c>
      <c r="BZ176" s="715">
        <v>0</v>
      </c>
      <c r="CA176" s="715">
        <v>0</v>
      </c>
      <c r="CB176" s="715">
        <v>0</v>
      </c>
      <c r="CC176" s="716">
        <f t="shared" si="45"/>
        <v>0</v>
      </c>
      <c r="CD176" s="716">
        <f t="shared" si="45"/>
        <v>0</v>
      </c>
      <c r="CG176" s="78">
        <v>167</v>
      </c>
    </row>
    <row r="177" spans="1:86">
      <c r="A177" s="717"/>
      <c r="B177" s="718" t="s">
        <v>1188</v>
      </c>
      <c r="C177" s="715">
        <v>0</v>
      </c>
      <c r="D177" s="715">
        <v>0</v>
      </c>
      <c r="E177" s="715">
        <v>0</v>
      </c>
      <c r="F177" s="715">
        <v>0</v>
      </c>
      <c r="G177" s="715">
        <v>0</v>
      </c>
      <c r="H177" s="715">
        <v>0</v>
      </c>
      <c r="I177" s="715">
        <v>0</v>
      </c>
      <c r="J177" s="715">
        <v>0</v>
      </c>
      <c r="K177" s="715">
        <v>0</v>
      </c>
      <c r="L177" s="715">
        <v>0</v>
      </c>
      <c r="M177" s="715">
        <v>0</v>
      </c>
      <c r="N177" s="715">
        <v>0</v>
      </c>
      <c r="O177" s="715">
        <v>0</v>
      </c>
      <c r="P177" s="715">
        <v>0</v>
      </c>
      <c r="Q177" s="715">
        <v>0</v>
      </c>
      <c r="R177" s="715">
        <v>0</v>
      </c>
      <c r="S177" s="715">
        <v>0</v>
      </c>
      <c r="T177" s="715">
        <v>0</v>
      </c>
      <c r="U177" s="715">
        <v>0</v>
      </c>
      <c r="V177" s="715">
        <v>0</v>
      </c>
      <c r="W177" s="715">
        <v>0</v>
      </c>
      <c r="X177" s="715">
        <v>0</v>
      </c>
      <c r="Y177" s="715">
        <v>0</v>
      </c>
      <c r="Z177" s="715">
        <v>0</v>
      </c>
      <c r="AA177" s="715">
        <v>0</v>
      </c>
      <c r="AB177" s="715">
        <v>0</v>
      </c>
      <c r="AC177" s="715">
        <v>0</v>
      </c>
      <c r="AD177" s="715">
        <v>0</v>
      </c>
      <c r="AE177" s="715">
        <v>0</v>
      </c>
      <c r="AF177" s="715">
        <v>0</v>
      </c>
      <c r="AG177" s="715">
        <v>0</v>
      </c>
      <c r="AH177" s="715">
        <v>0</v>
      </c>
      <c r="AI177" s="715">
        <v>0</v>
      </c>
      <c r="AJ177" s="715">
        <v>0</v>
      </c>
      <c r="AK177" s="715">
        <v>0</v>
      </c>
      <c r="AL177" s="715">
        <v>0</v>
      </c>
      <c r="AM177" s="715">
        <v>0</v>
      </c>
      <c r="AN177" s="715">
        <v>0</v>
      </c>
      <c r="AO177" s="715">
        <v>0</v>
      </c>
      <c r="AP177" s="715">
        <v>0</v>
      </c>
      <c r="AQ177" s="715">
        <v>0</v>
      </c>
      <c r="AR177" s="715">
        <v>0</v>
      </c>
      <c r="AS177" s="715">
        <v>0</v>
      </c>
      <c r="AT177" s="715">
        <v>0</v>
      </c>
      <c r="AU177" s="715">
        <v>0</v>
      </c>
      <c r="AV177" s="715">
        <v>0</v>
      </c>
      <c r="AW177" s="715">
        <v>0</v>
      </c>
      <c r="AX177" s="715">
        <v>0</v>
      </c>
      <c r="AY177" s="715">
        <v>0</v>
      </c>
      <c r="AZ177" s="715">
        <v>0</v>
      </c>
      <c r="BA177" s="715">
        <v>0</v>
      </c>
      <c r="BB177" s="715">
        <v>0</v>
      </c>
      <c r="BC177" s="715">
        <v>0</v>
      </c>
      <c r="BD177" s="715">
        <v>0</v>
      </c>
      <c r="BE177" s="715">
        <v>0</v>
      </c>
      <c r="BF177" s="715">
        <v>0</v>
      </c>
      <c r="BG177" s="715">
        <v>0</v>
      </c>
      <c r="BH177" s="715">
        <v>0</v>
      </c>
      <c r="BI177" s="715">
        <v>0</v>
      </c>
      <c r="BJ177" s="715">
        <v>0</v>
      </c>
      <c r="BK177" s="715">
        <v>0</v>
      </c>
      <c r="BL177" s="715">
        <v>0</v>
      </c>
      <c r="BM177" s="715">
        <v>0</v>
      </c>
      <c r="BN177" s="715">
        <v>0</v>
      </c>
      <c r="BO177" s="715">
        <v>0</v>
      </c>
      <c r="BP177" s="715">
        <v>0</v>
      </c>
      <c r="BQ177" s="715">
        <v>0</v>
      </c>
      <c r="BR177" s="715">
        <v>0</v>
      </c>
      <c r="BS177" s="715">
        <v>0</v>
      </c>
      <c r="BT177" s="715">
        <v>0</v>
      </c>
      <c r="BU177" s="715">
        <v>0</v>
      </c>
      <c r="BV177" s="715">
        <v>0</v>
      </c>
      <c r="BW177" s="715">
        <v>0</v>
      </c>
      <c r="BX177" s="715">
        <v>0</v>
      </c>
      <c r="BY177" s="715">
        <v>0</v>
      </c>
      <c r="BZ177" s="715">
        <v>0</v>
      </c>
      <c r="CA177" s="715">
        <v>0</v>
      </c>
      <c r="CB177" s="715">
        <v>0</v>
      </c>
      <c r="CC177" s="716">
        <f t="shared" si="45"/>
        <v>0</v>
      </c>
      <c r="CD177" s="716">
        <f t="shared" si="45"/>
        <v>0</v>
      </c>
      <c r="CG177" s="78">
        <v>168</v>
      </c>
      <c r="CH177" s="71"/>
    </row>
    <row r="178" spans="1:86">
      <c r="A178" s="719" t="s">
        <v>1194</v>
      </c>
      <c r="B178" s="712" t="s">
        <v>1190</v>
      </c>
      <c r="C178" s="713">
        <f>SUM(C179:C188)</f>
        <v>0</v>
      </c>
      <c r="D178" s="713">
        <f t="shared" ref="D178:BO178" si="51">SUM(D179:D188)</f>
        <v>0</v>
      </c>
      <c r="E178" s="713">
        <f t="shared" si="51"/>
        <v>0</v>
      </c>
      <c r="F178" s="713">
        <f t="shared" si="51"/>
        <v>0</v>
      </c>
      <c r="G178" s="713">
        <f t="shared" si="51"/>
        <v>0</v>
      </c>
      <c r="H178" s="713">
        <f t="shared" si="51"/>
        <v>0</v>
      </c>
      <c r="I178" s="713">
        <f t="shared" si="51"/>
        <v>0</v>
      </c>
      <c r="J178" s="713">
        <f t="shared" si="51"/>
        <v>0</v>
      </c>
      <c r="K178" s="713">
        <f t="shared" si="51"/>
        <v>0</v>
      </c>
      <c r="L178" s="713">
        <f t="shared" si="51"/>
        <v>0</v>
      </c>
      <c r="M178" s="713">
        <f t="shared" si="51"/>
        <v>0</v>
      </c>
      <c r="N178" s="713">
        <f t="shared" si="51"/>
        <v>0</v>
      </c>
      <c r="O178" s="713">
        <f t="shared" si="51"/>
        <v>0</v>
      </c>
      <c r="P178" s="713">
        <f t="shared" si="51"/>
        <v>0</v>
      </c>
      <c r="Q178" s="713">
        <f t="shared" si="51"/>
        <v>0</v>
      </c>
      <c r="R178" s="713">
        <f t="shared" si="51"/>
        <v>0</v>
      </c>
      <c r="S178" s="713">
        <f t="shared" si="51"/>
        <v>0</v>
      </c>
      <c r="T178" s="713">
        <f t="shared" si="51"/>
        <v>0</v>
      </c>
      <c r="U178" s="713">
        <f t="shared" si="51"/>
        <v>0</v>
      </c>
      <c r="V178" s="713">
        <f t="shared" si="51"/>
        <v>0</v>
      </c>
      <c r="W178" s="713">
        <f t="shared" si="51"/>
        <v>0</v>
      </c>
      <c r="X178" s="713">
        <f t="shared" si="51"/>
        <v>0</v>
      </c>
      <c r="Y178" s="713">
        <f t="shared" si="51"/>
        <v>0</v>
      </c>
      <c r="Z178" s="713">
        <f t="shared" si="51"/>
        <v>0</v>
      </c>
      <c r="AA178" s="713">
        <f t="shared" si="51"/>
        <v>0</v>
      </c>
      <c r="AB178" s="713">
        <f t="shared" si="51"/>
        <v>0</v>
      </c>
      <c r="AC178" s="713">
        <f t="shared" si="51"/>
        <v>0</v>
      </c>
      <c r="AD178" s="713">
        <f t="shared" si="51"/>
        <v>0</v>
      </c>
      <c r="AE178" s="713">
        <f t="shared" si="51"/>
        <v>0</v>
      </c>
      <c r="AF178" s="713">
        <f t="shared" si="51"/>
        <v>0</v>
      </c>
      <c r="AG178" s="713">
        <f t="shared" si="51"/>
        <v>0</v>
      </c>
      <c r="AH178" s="713">
        <f t="shared" si="51"/>
        <v>0</v>
      </c>
      <c r="AI178" s="713">
        <f t="shared" si="51"/>
        <v>0</v>
      </c>
      <c r="AJ178" s="713">
        <f t="shared" si="51"/>
        <v>0</v>
      </c>
      <c r="AK178" s="713">
        <f t="shared" si="51"/>
        <v>0</v>
      </c>
      <c r="AL178" s="713">
        <f t="shared" si="51"/>
        <v>0</v>
      </c>
      <c r="AM178" s="713">
        <f t="shared" si="51"/>
        <v>0</v>
      </c>
      <c r="AN178" s="713">
        <f t="shared" si="51"/>
        <v>0</v>
      </c>
      <c r="AO178" s="713">
        <f t="shared" si="51"/>
        <v>0</v>
      </c>
      <c r="AP178" s="713">
        <f t="shared" si="51"/>
        <v>0</v>
      </c>
      <c r="AQ178" s="713">
        <f t="shared" si="51"/>
        <v>0</v>
      </c>
      <c r="AR178" s="713">
        <f t="shared" si="51"/>
        <v>0</v>
      </c>
      <c r="AS178" s="713">
        <f t="shared" si="51"/>
        <v>0</v>
      </c>
      <c r="AT178" s="713">
        <f t="shared" si="51"/>
        <v>0</v>
      </c>
      <c r="AU178" s="713">
        <f t="shared" si="51"/>
        <v>0</v>
      </c>
      <c r="AV178" s="713">
        <f t="shared" si="51"/>
        <v>0</v>
      </c>
      <c r="AW178" s="713">
        <f t="shared" si="51"/>
        <v>0</v>
      </c>
      <c r="AX178" s="713">
        <f t="shared" si="51"/>
        <v>0</v>
      </c>
      <c r="AY178" s="713">
        <f t="shared" si="51"/>
        <v>0</v>
      </c>
      <c r="AZ178" s="713">
        <f t="shared" si="51"/>
        <v>0</v>
      </c>
      <c r="BA178" s="713">
        <f t="shared" si="51"/>
        <v>0</v>
      </c>
      <c r="BB178" s="713">
        <f t="shared" si="51"/>
        <v>0</v>
      </c>
      <c r="BC178" s="713">
        <f t="shared" si="51"/>
        <v>0</v>
      </c>
      <c r="BD178" s="713">
        <f t="shared" si="51"/>
        <v>0</v>
      </c>
      <c r="BE178" s="713">
        <f t="shared" si="51"/>
        <v>0</v>
      </c>
      <c r="BF178" s="713">
        <f t="shared" si="51"/>
        <v>0</v>
      </c>
      <c r="BG178" s="713">
        <f t="shared" si="51"/>
        <v>0</v>
      </c>
      <c r="BH178" s="713">
        <f t="shared" si="51"/>
        <v>0</v>
      </c>
      <c r="BI178" s="713">
        <f t="shared" si="51"/>
        <v>0</v>
      </c>
      <c r="BJ178" s="713">
        <f t="shared" si="51"/>
        <v>0</v>
      </c>
      <c r="BK178" s="713">
        <f t="shared" si="51"/>
        <v>0</v>
      </c>
      <c r="BL178" s="713">
        <f t="shared" si="51"/>
        <v>0</v>
      </c>
      <c r="BM178" s="713">
        <f t="shared" si="51"/>
        <v>0</v>
      </c>
      <c r="BN178" s="713">
        <f t="shared" si="51"/>
        <v>0</v>
      </c>
      <c r="BO178" s="713">
        <f t="shared" si="51"/>
        <v>0</v>
      </c>
      <c r="BP178" s="713">
        <f t="shared" ref="BP178:CD178" si="52">SUM(BP179:BP188)</f>
        <v>0</v>
      </c>
      <c r="BQ178" s="713">
        <f t="shared" si="52"/>
        <v>0</v>
      </c>
      <c r="BR178" s="713">
        <f t="shared" si="52"/>
        <v>0</v>
      </c>
      <c r="BS178" s="713">
        <f t="shared" si="52"/>
        <v>0</v>
      </c>
      <c r="BT178" s="713">
        <f t="shared" si="52"/>
        <v>0</v>
      </c>
      <c r="BU178" s="713">
        <f t="shared" si="52"/>
        <v>0</v>
      </c>
      <c r="BV178" s="713">
        <f t="shared" si="52"/>
        <v>0</v>
      </c>
      <c r="BW178" s="713">
        <f t="shared" si="52"/>
        <v>0</v>
      </c>
      <c r="BX178" s="713">
        <f t="shared" si="52"/>
        <v>0</v>
      </c>
      <c r="BY178" s="713">
        <f t="shared" si="52"/>
        <v>0</v>
      </c>
      <c r="BZ178" s="713">
        <f t="shared" si="52"/>
        <v>0</v>
      </c>
      <c r="CA178" s="713">
        <f t="shared" si="52"/>
        <v>0</v>
      </c>
      <c r="CB178" s="713">
        <f>SUM(CB179:CB188)</f>
        <v>0</v>
      </c>
      <c r="CC178" s="713">
        <f t="shared" si="52"/>
        <v>0</v>
      </c>
      <c r="CD178" s="713">
        <f t="shared" si="52"/>
        <v>0</v>
      </c>
      <c r="CG178" s="78">
        <v>169</v>
      </c>
    </row>
    <row r="179" spans="1:86">
      <c r="A179" s="714"/>
      <c r="B179" s="496" t="s">
        <v>1</v>
      </c>
      <c r="C179" s="715">
        <v>0</v>
      </c>
      <c r="D179" s="715">
        <v>0</v>
      </c>
      <c r="E179" s="715">
        <v>0</v>
      </c>
      <c r="F179" s="715">
        <v>0</v>
      </c>
      <c r="G179" s="715">
        <v>0</v>
      </c>
      <c r="H179" s="715">
        <v>0</v>
      </c>
      <c r="I179" s="715">
        <v>0</v>
      </c>
      <c r="J179" s="715">
        <v>0</v>
      </c>
      <c r="K179" s="715">
        <v>0</v>
      </c>
      <c r="L179" s="715">
        <v>0</v>
      </c>
      <c r="M179" s="715">
        <v>0</v>
      </c>
      <c r="N179" s="715">
        <v>0</v>
      </c>
      <c r="O179" s="715">
        <v>0</v>
      </c>
      <c r="P179" s="715">
        <v>0</v>
      </c>
      <c r="Q179" s="715">
        <v>0</v>
      </c>
      <c r="R179" s="715">
        <v>0</v>
      </c>
      <c r="S179" s="715">
        <v>0</v>
      </c>
      <c r="T179" s="715">
        <v>0</v>
      </c>
      <c r="U179" s="715">
        <v>0</v>
      </c>
      <c r="V179" s="715">
        <v>0</v>
      </c>
      <c r="W179" s="715">
        <v>0</v>
      </c>
      <c r="X179" s="715">
        <v>0</v>
      </c>
      <c r="Y179" s="715">
        <v>0</v>
      </c>
      <c r="Z179" s="715">
        <v>0</v>
      </c>
      <c r="AA179" s="715">
        <v>0</v>
      </c>
      <c r="AB179" s="715">
        <v>0</v>
      </c>
      <c r="AC179" s="715">
        <v>0</v>
      </c>
      <c r="AD179" s="715">
        <v>0</v>
      </c>
      <c r="AE179" s="715">
        <v>0</v>
      </c>
      <c r="AF179" s="715">
        <v>0</v>
      </c>
      <c r="AG179" s="715">
        <v>0</v>
      </c>
      <c r="AH179" s="715">
        <v>0</v>
      </c>
      <c r="AI179" s="715">
        <v>0</v>
      </c>
      <c r="AJ179" s="715">
        <v>0</v>
      </c>
      <c r="AK179" s="715">
        <v>0</v>
      </c>
      <c r="AL179" s="715">
        <v>0</v>
      </c>
      <c r="AM179" s="715">
        <v>0</v>
      </c>
      <c r="AN179" s="715">
        <v>0</v>
      </c>
      <c r="AO179" s="715">
        <v>0</v>
      </c>
      <c r="AP179" s="715">
        <v>0</v>
      </c>
      <c r="AQ179" s="715">
        <v>0</v>
      </c>
      <c r="AR179" s="715">
        <v>0</v>
      </c>
      <c r="AS179" s="715">
        <v>0</v>
      </c>
      <c r="AT179" s="715">
        <v>0</v>
      </c>
      <c r="AU179" s="715">
        <v>0</v>
      </c>
      <c r="AV179" s="715">
        <v>0</v>
      </c>
      <c r="AW179" s="715">
        <v>0</v>
      </c>
      <c r="AX179" s="715">
        <v>0</v>
      </c>
      <c r="AY179" s="715">
        <v>0</v>
      </c>
      <c r="AZ179" s="715">
        <v>0</v>
      </c>
      <c r="BA179" s="715">
        <v>0</v>
      </c>
      <c r="BB179" s="715">
        <v>0</v>
      </c>
      <c r="BC179" s="715">
        <v>0</v>
      </c>
      <c r="BD179" s="715">
        <v>0</v>
      </c>
      <c r="BE179" s="715">
        <v>0</v>
      </c>
      <c r="BF179" s="715">
        <v>0</v>
      </c>
      <c r="BG179" s="715">
        <v>0</v>
      </c>
      <c r="BH179" s="715">
        <v>0</v>
      </c>
      <c r="BI179" s="715">
        <v>0</v>
      </c>
      <c r="BJ179" s="715">
        <v>0</v>
      </c>
      <c r="BK179" s="715">
        <v>0</v>
      </c>
      <c r="BL179" s="715">
        <v>0</v>
      </c>
      <c r="BM179" s="715">
        <v>0</v>
      </c>
      <c r="BN179" s="715">
        <v>0</v>
      </c>
      <c r="BO179" s="715">
        <v>0</v>
      </c>
      <c r="BP179" s="715">
        <v>0</v>
      </c>
      <c r="BQ179" s="715">
        <v>0</v>
      </c>
      <c r="BR179" s="715">
        <v>0</v>
      </c>
      <c r="BS179" s="715">
        <v>0</v>
      </c>
      <c r="BT179" s="715">
        <v>0</v>
      </c>
      <c r="BU179" s="715">
        <v>0</v>
      </c>
      <c r="BV179" s="715">
        <v>0</v>
      </c>
      <c r="BW179" s="715">
        <v>0</v>
      </c>
      <c r="BX179" s="715">
        <v>0</v>
      </c>
      <c r="BY179" s="715">
        <v>0</v>
      </c>
      <c r="BZ179" s="715">
        <v>0</v>
      </c>
      <c r="CA179" s="715">
        <v>0</v>
      </c>
      <c r="CB179" s="715">
        <v>0</v>
      </c>
      <c r="CC179" s="716">
        <f t="shared" si="45"/>
        <v>0</v>
      </c>
      <c r="CD179" s="716">
        <f t="shared" si="45"/>
        <v>0</v>
      </c>
      <c r="CG179" s="78">
        <v>170</v>
      </c>
    </row>
    <row r="180" spans="1:86">
      <c r="A180" s="717"/>
      <c r="B180" s="25" t="s">
        <v>126</v>
      </c>
      <c r="C180" s="715">
        <v>0</v>
      </c>
      <c r="D180" s="715">
        <v>0</v>
      </c>
      <c r="E180" s="715">
        <v>0</v>
      </c>
      <c r="F180" s="715">
        <v>0</v>
      </c>
      <c r="G180" s="715">
        <v>0</v>
      </c>
      <c r="H180" s="715">
        <v>0</v>
      </c>
      <c r="I180" s="715">
        <v>0</v>
      </c>
      <c r="J180" s="715">
        <v>0</v>
      </c>
      <c r="K180" s="715">
        <v>0</v>
      </c>
      <c r="L180" s="715">
        <v>0</v>
      </c>
      <c r="M180" s="715">
        <v>0</v>
      </c>
      <c r="N180" s="715">
        <v>0</v>
      </c>
      <c r="O180" s="715">
        <v>0</v>
      </c>
      <c r="P180" s="715">
        <v>0</v>
      </c>
      <c r="Q180" s="715">
        <v>0</v>
      </c>
      <c r="R180" s="715">
        <v>0</v>
      </c>
      <c r="S180" s="715">
        <v>0</v>
      </c>
      <c r="T180" s="715">
        <v>0</v>
      </c>
      <c r="U180" s="715">
        <v>0</v>
      </c>
      <c r="V180" s="715">
        <v>0</v>
      </c>
      <c r="W180" s="715">
        <v>0</v>
      </c>
      <c r="X180" s="715">
        <v>0</v>
      </c>
      <c r="Y180" s="715">
        <v>0</v>
      </c>
      <c r="Z180" s="715">
        <v>0</v>
      </c>
      <c r="AA180" s="715">
        <v>0</v>
      </c>
      <c r="AB180" s="715">
        <v>0</v>
      </c>
      <c r="AC180" s="715">
        <v>0</v>
      </c>
      <c r="AD180" s="715">
        <v>0</v>
      </c>
      <c r="AE180" s="715">
        <v>0</v>
      </c>
      <c r="AF180" s="715">
        <v>0</v>
      </c>
      <c r="AG180" s="715">
        <v>0</v>
      </c>
      <c r="AH180" s="715">
        <v>0</v>
      </c>
      <c r="AI180" s="715">
        <v>0</v>
      </c>
      <c r="AJ180" s="715">
        <v>0</v>
      </c>
      <c r="AK180" s="715">
        <v>0</v>
      </c>
      <c r="AL180" s="715">
        <v>0</v>
      </c>
      <c r="AM180" s="715">
        <v>0</v>
      </c>
      <c r="AN180" s="715">
        <v>0</v>
      </c>
      <c r="AO180" s="715">
        <v>0</v>
      </c>
      <c r="AP180" s="715">
        <v>0</v>
      </c>
      <c r="AQ180" s="715">
        <v>0</v>
      </c>
      <c r="AR180" s="715">
        <v>0</v>
      </c>
      <c r="AS180" s="715">
        <v>0</v>
      </c>
      <c r="AT180" s="715">
        <v>0</v>
      </c>
      <c r="AU180" s="715">
        <v>0</v>
      </c>
      <c r="AV180" s="715">
        <v>0</v>
      </c>
      <c r="AW180" s="715">
        <v>0</v>
      </c>
      <c r="AX180" s="715">
        <v>0</v>
      </c>
      <c r="AY180" s="715">
        <v>0</v>
      </c>
      <c r="AZ180" s="715">
        <v>0</v>
      </c>
      <c r="BA180" s="715">
        <v>0</v>
      </c>
      <c r="BB180" s="715">
        <v>0</v>
      </c>
      <c r="BC180" s="715">
        <v>0</v>
      </c>
      <c r="BD180" s="715">
        <v>0</v>
      </c>
      <c r="BE180" s="715">
        <v>0</v>
      </c>
      <c r="BF180" s="715">
        <v>0</v>
      </c>
      <c r="BG180" s="715">
        <v>0</v>
      </c>
      <c r="BH180" s="715">
        <v>0</v>
      </c>
      <c r="BI180" s="715">
        <v>0</v>
      </c>
      <c r="BJ180" s="715">
        <v>0</v>
      </c>
      <c r="BK180" s="715">
        <v>0</v>
      </c>
      <c r="BL180" s="715">
        <v>0</v>
      </c>
      <c r="BM180" s="715">
        <v>0</v>
      </c>
      <c r="BN180" s="715">
        <v>0</v>
      </c>
      <c r="BO180" s="715">
        <v>0</v>
      </c>
      <c r="BP180" s="715">
        <v>0</v>
      </c>
      <c r="BQ180" s="715">
        <v>0</v>
      </c>
      <c r="BR180" s="715">
        <v>0</v>
      </c>
      <c r="BS180" s="715">
        <v>0</v>
      </c>
      <c r="BT180" s="715">
        <v>0</v>
      </c>
      <c r="BU180" s="715">
        <v>0</v>
      </c>
      <c r="BV180" s="715">
        <v>0</v>
      </c>
      <c r="BW180" s="715">
        <v>0</v>
      </c>
      <c r="BX180" s="715">
        <v>0</v>
      </c>
      <c r="BY180" s="715">
        <v>0</v>
      </c>
      <c r="BZ180" s="715">
        <v>0</v>
      </c>
      <c r="CA180" s="715">
        <v>0</v>
      </c>
      <c r="CB180" s="715">
        <v>0</v>
      </c>
      <c r="CC180" s="716">
        <f t="shared" si="45"/>
        <v>0</v>
      </c>
      <c r="CD180" s="716">
        <f t="shared" si="45"/>
        <v>0</v>
      </c>
      <c r="CG180" s="78">
        <v>171</v>
      </c>
    </row>
    <row r="181" spans="1:86">
      <c r="A181" s="717"/>
      <c r="B181" s="25" t="s">
        <v>66</v>
      </c>
      <c r="C181" s="715">
        <v>0</v>
      </c>
      <c r="D181" s="715">
        <v>0</v>
      </c>
      <c r="E181" s="715">
        <v>0</v>
      </c>
      <c r="F181" s="715">
        <v>0</v>
      </c>
      <c r="G181" s="715">
        <v>0</v>
      </c>
      <c r="H181" s="715">
        <v>0</v>
      </c>
      <c r="I181" s="715">
        <v>0</v>
      </c>
      <c r="J181" s="715">
        <v>0</v>
      </c>
      <c r="K181" s="715">
        <v>0</v>
      </c>
      <c r="L181" s="715">
        <v>0</v>
      </c>
      <c r="M181" s="715">
        <v>0</v>
      </c>
      <c r="N181" s="715">
        <v>0</v>
      </c>
      <c r="O181" s="715">
        <v>0</v>
      </c>
      <c r="P181" s="715">
        <v>0</v>
      </c>
      <c r="Q181" s="715">
        <v>0</v>
      </c>
      <c r="R181" s="715">
        <v>0</v>
      </c>
      <c r="S181" s="715">
        <v>0</v>
      </c>
      <c r="T181" s="715">
        <v>0</v>
      </c>
      <c r="U181" s="715">
        <v>0</v>
      </c>
      <c r="V181" s="715">
        <v>0</v>
      </c>
      <c r="W181" s="715">
        <v>0</v>
      </c>
      <c r="X181" s="715">
        <v>0</v>
      </c>
      <c r="Y181" s="715">
        <v>0</v>
      </c>
      <c r="Z181" s="715">
        <v>0</v>
      </c>
      <c r="AA181" s="715">
        <v>0</v>
      </c>
      <c r="AB181" s="715">
        <v>0</v>
      </c>
      <c r="AC181" s="715">
        <v>0</v>
      </c>
      <c r="AD181" s="715">
        <v>0</v>
      </c>
      <c r="AE181" s="715">
        <v>0</v>
      </c>
      <c r="AF181" s="715">
        <v>0</v>
      </c>
      <c r="AG181" s="715">
        <v>0</v>
      </c>
      <c r="AH181" s="715">
        <v>0</v>
      </c>
      <c r="AI181" s="715">
        <v>0</v>
      </c>
      <c r="AJ181" s="715">
        <v>0</v>
      </c>
      <c r="AK181" s="715">
        <v>0</v>
      </c>
      <c r="AL181" s="715">
        <v>0</v>
      </c>
      <c r="AM181" s="715">
        <v>0</v>
      </c>
      <c r="AN181" s="715">
        <v>0</v>
      </c>
      <c r="AO181" s="715">
        <v>0</v>
      </c>
      <c r="AP181" s="715">
        <v>0</v>
      </c>
      <c r="AQ181" s="715">
        <v>0</v>
      </c>
      <c r="AR181" s="715">
        <v>0</v>
      </c>
      <c r="AS181" s="715">
        <v>0</v>
      </c>
      <c r="AT181" s="715">
        <v>0</v>
      </c>
      <c r="AU181" s="715">
        <v>0</v>
      </c>
      <c r="AV181" s="715">
        <v>0</v>
      </c>
      <c r="AW181" s="715">
        <v>0</v>
      </c>
      <c r="AX181" s="715">
        <v>0</v>
      </c>
      <c r="AY181" s="715">
        <v>0</v>
      </c>
      <c r="AZ181" s="715">
        <v>0</v>
      </c>
      <c r="BA181" s="715">
        <v>0</v>
      </c>
      <c r="BB181" s="715">
        <v>0</v>
      </c>
      <c r="BC181" s="715">
        <v>0</v>
      </c>
      <c r="BD181" s="715">
        <v>0</v>
      </c>
      <c r="BE181" s="715">
        <v>0</v>
      </c>
      <c r="BF181" s="715">
        <v>0</v>
      </c>
      <c r="BG181" s="715">
        <v>0</v>
      </c>
      <c r="BH181" s="715">
        <v>0</v>
      </c>
      <c r="BI181" s="715">
        <v>0</v>
      </c>
      <c r="BJ181" s="715">
        <v>0</v>
      </c>
      <c r="BK181" s="715">
        <v>0</v>
      </c>
      <c r="BL181" s="715">
        <v>0</v>
      </c>
      <c r="BM181" s="715">
        <v>0</v>
      </c>
      <c r="BN181" s="715">
        <v>0</v>
      </c>
      <c r="BO181" s="715">
        <v>0</v>
      </c>
      <c r="BP181" s="715">
        <v>0</v>
      </c>
      <c r="BQ181" s="715">
        <v>0</v>
      </c>
      <c r="BR181" s="715">
        <v>0</v>
      </c>
      <c r="BS181" s="715">
        <v>0</v>
      </c>
      <c r="BT181" s="715">
        <v>0</v>
      </c>
      <c r="BU181" s="715">
        <v>0</v>
      </c>
      <c r="BV181" s="715">
        <v>0</v>
      </c>
      <c r="BW181" s="715">
        <v>0</v>
      </c>
      <c r="BX181" s="715">
        <v>0</v>
      </c>
      <c r="BY181" s="715">
        <v>0</v>
      </c>
      <c r="BZ181" s="715">
        <v>0</v>
      </c>
      <c r="CA181" s="715">
        <v>0</v>
      </c>
      <c r="CB181" s="715">
        <v>0</v>
      </c>
      <c r="CC181" s="716">
        <f t="shared" si="45"/>
        <v>0</v>
      </c>
      <c r="CD181" s="716">
        <f t="shared" si="45"/>
        <v>0</v>
      </c>
      <c r="CG181" s="78">
        <v>172</v>
      </c>
    </row>
    <row r="182" spans="1:86">
      <c r="A182" s="717"/>
      <c r="B182" s="25" t="s">
        <v>3</v>
      </c>
      <c r="C182" s="715">
        <v>0</v>
      </c>
      <c r="D182" s="715">
        <v>0</v>
      </c>
      <c r="E182" s="715">
        <v>0</v>
      </c>
      <c r="F182" s="715">
        <v>0</v>
      </c>
      <c r="G182" s="715">
        <v>0</v>
      </c>
      <c r="H182" s="715">
        <v>0</v>
      </c>
      <c r="I182" s="715">
        <v>0</v>
      </c>
      <c r="J182" s="715">
        <v>0</v>
      </c>
      <c r="K182" s="715">
        <v>0</v>
      </c>
      <c r="L182" s="715">
        <v>0</v>
      </c>
      <c r="M182" s="715">
        <v>0</v>
      </c>
      <c r="N182" s="715">
        <v>0</v>
      </c>
      <c r="O182" s="715">
        <v>0</v>
      </c>
      <c r="P182" s="715">
        <v>0</v>
      </c>
      <c r="Q182" s="715">
        <v>0</v>
      </c>
      <c r="R182" s="715">
        <v>0</v>
      </c>
      <c r="S182" s="715">
        <v>0</v>
      </c>
      <c r="T182" s="715">
        <v>0</v>
      </c>
      <c r="U182" s="715">
        <v>0</v>
      </c>
      <c r="V182" s="715">
        <v>0</v>
      </c>
      <c r="W182" s="715">
        <v>0</v>
      </c>
      <c r="X182" s="715">
        <v>0</v>
      </c>
      <c r="Y182" s="715">
        <v>0</v>
      </c>
      <c r="Z182" s="715">
        <v>0</v>
      </c>
      <c r="AA182" s="715">
        <v>0</v>
      </c>
      <c r="AB182" s="715">
        <v>0</v>
      </c>
      <c r="AC182" s="715">
        <v>0</v>
      </c>
      <c r="AD182" s="715">
        <v>0</v>
      </c>
      <c r="AE182" s="715">
        <v>0</v>
      </c>
      <c r="AF182" s="715">
        <v>0</v>
      </c>
      <c r="AG182" s="715">
        <v>0</v>
      </c>
      <c r="AH182" s="715">
        <v>0</v>
      </c>
      <c r="AI182" s="715">
        <v>0</v>
      </c>
      <c r="AJ182" s="715">
        <v>0</v>
      </c>
      <c r="AK182" s="715">
        <v>0</v>
      </c>
      <c r="AL182" s="715">
        <v>0</v>
      </c>
      <c r="AM182" s="715">
        <v>0</v>
      </c>
      <c r="AN182" s="715">
        <v>0</v>
      </c>
      <c r="AO182" s="715">
        <v>0</v>
      </c>
      <c r="AP182" s="715">
        <v>0</v>
      </c>
      <c r="AQ182" s="715">
        <v>0</v>
      </c>
      <c r="AR182" s="715">
        <v>0</v>
      </c>
      <c r="AS182" s="715">
        <v>0</v>
      </c>
      <c r="AT182" s="715">
        <v>0</v>
      </c>
      <c r="AU182" s="715">
        <v>0</v>
      </c>
      <c r="AV182" s="715">
        <v>0</v>
      </c>
      <c r="AW182" s="715">
        <v>0</v>
      </c>
      <c r="AX182" s="715">
        <v>0</v>
      </c>
      <c r="AY182" s="715">
        <v>0</v>
      </c>
      <c r="AZ182" s="715">
        <v>0</v>
      </c>
      <c r="BA182" s="715">
        <v>0</v>
      </c>
      <c r="BB182" s="715">
        <v>0</v>
      </c>
      <c r="BC182" s="715">
        <v>0</v>
      </c>
      <c r="BD182" s="715">
        <v>0</v>
      </c>
      <c r="BE182" s="715">
        <v>0</v>
      </c>
      <c r="BF182" s="715">
        <v>0</v>
      </c>
      <c r="BG182" s="715">
        <v>0</v>
      </c>
      <c r="BH182" s="715">
        <v>0</v>
      </c>
      <c r="BI182" s="715">
        <v>0</v>
      </c>
      <c r="BJ182" s="715">
        <v>0</v>
      </c>
      <c r="BK182" s="715">
        <v>0</v>
      </c>
      <c r="BL182" s="715">
        <v>0</v>
      </c>
      <c r="BM182" s="715">
        <v>0</v>
      </c>
      <c r="BN182" s="715">
        <v>0</v>
      </c>
      <c r="BO182" s="715">
        <v>0</v>
      </c>
      <c r="BP182" s="715">
        <v>0</v>
      </c>
      <c r="BQ182" s="715">
        <v>0</v>
      </c>
      <c r="BR182" s="715">
        <v>0</v>
      </c>
      <c r="BS182" s="715">
        <v>0</v>
      </c>
      <c r="BT182" s="715">
        <v>0</v>
      </c>
      <c r="BU182" s="715">
        <v>0</v>
      </c>
      <c r="BV182" s="715">
        <v>0</v>
      </c>
      <c r="BW182" s="715">
        <v>0</v>
      </c>
      <c r="BX182" s="715">
        <v>0</v>
      </c>
      <c r="BY182" s="715">
        <v>0</v>
      </c>
      <c r="BZ182" s="715">
        <v>0</v>
      </c>
      <c r="CA182" s="715">
        <v>0</v>
      </c>
      <c r="CB182" s="715">
        <v>0</v>
      </c>
      <c r="CC182" s="716">
        <f t="shared" si="45"/>
        <v>0</v>
      </c>
      <c r="CD182" s="716">
        <f t="shared" si="45"/>
        <v>0</v>
      </c>
      <c r="CG182" s="78">
        <v>173</v>
      </c>
    </row>
    <row r="183" spans="1:86">
      <c r="A183" s="717"/>
      <c r="B183" s="25" t="s">
        <v>4</v>
      </c>
      <c r="C183" s="715">
        <v>0</v>
      </c>
      <c r="D183" s="715">
        <v>0</v>
      </c>
      <c r="E183" s="715">
        <v>0</v>
      </c>
      <c r="F183" s="715">
        <v>0</v>
      </c>
      <c r="G183" s="715">
        <v>0</v>
      </c>
      <c r="H183" s="715">
        <v>0</v>
      </c>
      <c r="I183" s="715">
        <v>0</v>
      </c>
      <c r="J183" s="715">
        <v>0</v>
      </c>
      <c r="K183" s="715">
        <v>0</v>
      </c>
      <c r="L183" s="715">
        <v>0</v>
      </c>
      <c r="M183" s="715">
        <v>0</v>
      </c>
      <c r="N183" s="715">
        <v>0</v>
      </c>
      <c r="O183" s="715">
        <v>0</v>
      </c>
      <c r="P183" s="715">
        <v>0</v>
      </c>
      <c r="Q183" s="715">
        <v>0</v>
      </c>
      <c r="R183" s="715">
        <v>0</v>
      </c>
      <c r="S183" s="715">
        <v>0</v>
      </c>
      <c r="T183" s="715">
        <v>0</v>
      </c>
      <c r="U183" s="715">
        <v>0</v>
      </c>
      <c r="V183" s="715">
        <v>0</v>
      </c>
      <c r="W183" s="715">
        <v>0</v>
      </c>
      <c r="X183" s="715">
        <v>0</v>
      </c>
      <c r="Y183" s="715">
        <v>0</v>
      </c>
      <c r="Z183" s="715">
        <v>0</v>
      </c>
      <c r="AA183" s="715">
        <v>0</v>
      </c>
      <c r="AB183" s="715">
        <v>0</v>
      </c>
      <c r="AC183" s="715">
        <v>0</v>
      </c>
      <c r="AD183" s="715">
        <v>0</v>
      </c>
      <c r="AE183" s="715">
        <v>0</v>
      </c>
      <c r="AF183" s="715">
        <v>0</v>
      </c>
      <c r="AG183" s="715">
        <v>0</v>
      </c>
      <c r="AH183" s="715">
        <v>0</v>
      </c>
      <c r="AI183" s="715">
        <v>0</v>
      </c>
      <c r="AJ183" s="715">
        <v>0</v>
      </c>
      <c r="AK183" s="715">
        <v>0</v>
      </c>
      <c r="AL183" s="715">
        <v>0</v>
      </c>
      <c r="AM183" s="715">
        <v>0</v>
      </c>
      <c r="AN183" s="715">
        <v>0</v>
      </c>
      <c r="AO183" s="715">
        <v>0</v>
      </c>
      <c r="AP183" s="715">
        <v>0</v>
      </c>
      <c r="AQ183" s="715">
        <v>0</v>
      </c>
      <c r="AR183" s="715">
        <v>0</v>
      </c>
      <c r="AS183" s="715">
        <v>0</v>
      </c>
      <c r="AT183" s="715">
        <v>0</v>
      </c>
      <c r="AU183" s="715">
        <v>0</v>
      </c>
      <c r="AV183" s="715">
        <v>0</v>
      </c>
      <c r="AW183" s="715">
        <v>0</v>
      </c>
      <c r="AX183" s="715">
        <v>0</v>
      </c>
      <c r="AY183" s="715">
        <v>0</v>
      </c>
      <c r="AZ183" s="715">
        <v>0</v>
      </c>
      <c r="BA183" s="715">
        <v>0</v>
      </c>
      <c r="BB183" s="715">
        <v>0</v>
      </c>
      <c r="BC183" s="715">
        <v>0</v>
      </c>
      <c r="BD183" s="715">
        <v>0</v>
      </c>
      <c r="BE183" s="715">
        <v>0</v>
      </c>
      <c r="BF183" s="715">
        <v>0</v>
      </c>
      <c r="BG183" s="715">
        <v>0</v>
      </c>
      <c r="BH183" s="715">
        <v>0</v>
      </c>
      <c r="BI183" s="715">
        <v>0</v>
      </c>
      <c r="BJ183" s="715">
        <v>0</v>
      </c>
      <c r="BK183" s="715">
        <v>0</v>
      </c>
      <c r="BL183" s="715">
        <v>0</v>
      </c>
      <c r="BM183" s="715">
        <v>0</v>
      </c>
      <c r="BN183" s="715">
        <v>0</v>
      </c>
      <c r="BO183" s="715">
        <v>0</v>
      </c>
      <c r="BP183" s="715">
        <v>0</v>
      </c>
      <c r="BQ183" s="715">
        <v>0</v>
      </c>
      <c r="BR183" s="715">
        <v>0</v>
      </c>
      <c r="BS183" s="715">
        <v>0</v>
      </c>
      <c r="BT183" s="715">
        <v>0</v>
      </c>
      <c r="BU183" s="715">
        <v>0</v>
      </c>
      <c r="BV183" s="715">
        <v>0</v>
      </c>
      <c r="BW183" s="715">
        <v>0</v>
      </c>
      <c r="BX183" s="715">
        <v>0</v>
      </c>
      <c r="BY183" s="715">
        <v>0</v>
      </c>
      <c r="BZ183" s="715">
        <v>0</v>
      </c>
      <c r="CA183" s="715">
        <v>0</v>
      </c>
      <c r="CB183" s="715">
        <v>0</v>
      </c>
      <c r="CC183" s="716">
        <f t="shared" si="45"/>
        <v>0</v>
      </c>
      <c r="CD183" s="716">
        <f t="shared" si="45"/>
        <v>0</v>
      </c>
      <c r="CG183" s="78">
        <v>174</v>
      </c>
    </row>
    <row r="184" spans="1:86">
      <c r="A184" s="717"/>
      <c r="B184" s="13" t="s">
        <v>1186</v>
      </c>
      <c r="C184" s="715">
        <v>0</v>
      </c>
      <c r="D184" s="715">
        <v>0</v>
      </c>
      <c r="E184" s="715">
        <v>0</v>
      </c>
      <c r="F184" s="715">
        <v>0</v>
      </c>
      <c r="G184" s="715">
        <v>0</v>
      </c>
      <c r="H184" s="715">
        <v>0</v>
      </c>
      <c r="I184" s="715">
        <v>0</v>
      </c>
      <c r="J184" s="715">
        <v>0</v>
      </c>
      <c r="K184" s="715">
        <v>0</v>
      </c>
      <c r="L184" s="715">
        <v>0</v>
      </c>
      <c r="M184" s="715">
        <v>0</v>
      </c>
      <c r="N184" s="715">
        <v>0</v>
      </c>
      <c r="O184" s="715">
        <v>0</v>
      </c>
      <c r="P184" s="715">
        <v>0</v>
      </c>
      <c r="Q184" s="715">
        <v>0</v>
      </c>
      <c r="R184" s="715">
        <v>0</v>
      </c>
      <c r="S184" s="715">
        <v>0</v>
      </c>
      <c r="T184" s="715">
        <v>0</v>
      </c>
      <c r="U184" s="715">
        <v>0</v>
      </c>
      <c r="V184" s="715">
        <v>0</v>
      </c>
      <c r="W184" s="715">
        <v>0</v>
      </c>
      <c r="X184" s="715">
        <v>0</v>
      </c>
      <c r="Y184" s="715">
        <v>0</v>
      </c>
      <c r="Z184" s="715">
        <v>0</v>
      </c>
      <c r="AA184" s="715">
        <v>0</v>
      </c>
      <c r="AB184" s="715">
        <v>0</v>
      </c>
      <c r="AC184" s="715">
        <v>0</v>
      </c>
      <c r="AD184" s="715">
        <v>0</v>
      </c>
      <c r="AE184" s="715">
        <v>0</v>
      </c>
      <c r="AF184" s="715">
        <v>0</v>
      </c>
      <c r="AG184" s="715">
        <v>0</v>
      </c>
      <c r="AH184" s="715">
        <v>0</v>
      </c>
      <c r="AI184" s="715">
        <v>0</v>
      </c>
      <c r="AJ184" s="715">
        <v>0</v>
      </c>
      <c r="AK184" s="715">
        <v>0</v>
      </c>
      <c r="AL184" s="715">
        <v>0</v>
      </c>
      <c r="AM184" s="715">
        <v>0</v>
      </c>
      <c r="AN184" s="715">
        <v>0</v>
      </c>
      <c r="AO184" s="715">
        <v>0</v>
      </c>
      <c r="AP184" s="715">
        <v>0</v>
      </c>
      <c r="AQ184" s="715">
        <v>0</v>
      </c>
      <c r="AR184" s="715">
        <v>0</v>
      </c>
      <c r="AS184" s="715">
        <v>0</v>
      </c>
      <c r="AT184" s="715">
        <v>0</v>
      </c>
      <c r="AU184" s="715">
        <v>0</v>
      </c>
      <c r="AV184" s="715">
        <v>0</v>
      </c>
      <c r="AW184" s="715">
        <v>0</v>
      </c>
      <c r="AX184" s="715">
        <v>0</v>
      </c>
      <c r="AY184" s="715">
        <v>0</v>
      </c>
      <c r="AZ184" s="715">
        <v>0</v>
      </c>
      <c r="BA184" s="715">
        <v>0</v>
      </c>
      <c r="BB184" s="715">
        <v>0</v>
      </c>
      <c r="BC184" s="715">
        <v>0</v>
      </c>
      <c r="BD184" s="715">
        <v>0</v>
      </c>
      <c r="BE184" s="715">
        <v>0</v>
      </c>
      <c r="BF184" s="715">
        <v>0</v>
      </c>
      <c r="BG184" s="715">
        <v>0</v>
      </c>
      <c r="BH184" s="715">
        <v>0</v>
      </c>
      <c r="BI184" s="715">
        <v>0</v>
      </c>
      <c r="BJ184" s="715">
        <v>0</v>
      </c>
      <c r="BK184" s="715">
        <v>0</v>
      </c>
      <c r="BL184" s="715">
        <v>0</v>
      </c>
      <c r="BM184" s="715">
        <v>0</v>
      </c>
      <c r="BN184" s="715">
        <v>0</v>
      </c>
      <c r="BO184" s="715">
        <v>0</v>
      </c>
      <c r="BP184" s="715">
        <v>0</v>
      </c>
      <c r="BQ184" s="715">
        <v>0</v>
      </c>
      <c r="BR184" s="715">
        <v>0</v>
      </c>
      <c r="BS184" s="715">
        <v>0</v>
      </c>
      <c r="BT184" s="715">
        <v>0</v>
      </c>
      <c r="BU184" s="715">
        <v>0</v>
      </c>
      <c r="BV184" s="715">
        <v>0</v>
      </c>
      <c r="BW184" s="715">
        <v>0</v>
      </c>
      <c r="BX184" s="715">
        <v>0</v>
      </c>
      <c r="BY184" s="715">
        <v>0</v>
      </c>
      <c r="BZ184" s="715">
        <v>0</v>
      </c>
      <c r="CA184" s="715">
        <v>0</v>
      </c>
      <c r="CB184" s="715">
        <v>0</v>
      </c>
      <c r="CC184" s="716">
        <f t="shared" si="45"/>
        <v>0</v>
      </c>
      <c r="CD184" s="716">
        <f t="shared" si="45"/>
        <v>0</v>
      </c>
      <c r="CG184" s="78">
        <v>175</v>
      </c>
    </row>
    <row r="185" spans="1:86">
      <c r="A185" s="717"/>
      <c r="B185" s="13" t="s">
        <v>1187</v>
      </c>
      <c r="C185" s="715">
        <v>0</v>
      </c>
      <c r="D185" s="715">
        <v>0</v>
      </c>
      <c r="E185" s="715">
        <v>0</v>
      </c>
      <c r="F185" s="715">
        <v>0</v>
      </c>
      <c r="G185" s="715">
        <v>0</v>
      </c>
      <c r="H185" s="715">
        <v>0</v>
      </c>
      <c r="I185" s="715">
        <v>0</v>
      </c>
      <c r="J185" s="715">
        <v>0</v>
      </c>
      <c r="K185" s="715">
        <v>0</v>
      </c>
      <c r="L185" s="715">
        <v>0</v>
      </c>
      <c r="M185" s="715">
        <v>0</v>
      </c>
      <c r="N185" s="715">
        <v>0</v>
      </c>
      <c r="O185" s="715">
        <v>0</v>
      </c>
      <c r="P185" s="715">
        <v>0</v>
      </c>
      <c r="Q185" s="715">
        <v>0</v>
      </c>
      <c r="R185" s="715">
        <v>0</v>
      </c>
      <c r="S185" s="715">
        <v>0</v>
      </c>
      <c r="T185" s="715">
        <v>0</v>
      </c>
      <c r="U185" s="715">
        <v>0</v>
      </c>
      <c r="V185" s="715">
        <v>0</v>
      </c>
      <c r="W185" s="715">
        <v>0</v>
      </c>
      <c r="X185" s="715">
        <v>0</v>
      </c>
      <c r="Y185" s="715">
        <v>0</v>
      </c>
      <c r="Z185" s="715">
        <v>0</v>
      </c>
      <c r="AA185" s="715">
        <v>0</v>
      </c>
      <c r="AB185" s="715">
        <v>0</v>
      </c>
      <c r="AC185" s="715">
        <v>0</v>
      </c>
      <c r="AD185" s="715">
        <v>0</v>
      </c>
      <c r="AE185" s="715">
        <v>0</v>
      </c>
      <c r="AF185" s="715">
        <v>0</v>
      </c>
      <c r="AG185" s="715">
        <v>0</v>
      </c>
      <c r="AH185" s="715">
        <v>0</v>
      </c>
      <c r="AI185" s="715">
        <v>0</v>
      </c>
      <c r="AJ185" s="715">
        <v>0</v>
      </c>
      <c r="AK185" s="715">
        <v>0</v>
      </c>
      <c r="AL185" s="715">
        <v>0</v>
      </c>
      <c r="AM185" s="715">
        <v>0</v>
      </c>
      <c r="AN185" s="715">
        <v>0</v>
      </c>
      <c r="AO185" s="715">
        <v>0</v>
      </c>
      <c r="AP185" s="715">
        <v>0</v>
      </c>
      <c r="AQ185" s="715">
        <v>0</v>
      </c>
      <c r="AR185" s="715">
        <v>0</v>
      </c>
      <c r="AS185" s="715">
        <v>0</v>
      </c>
      <c r="AT185" s="715">
        <v>0</v>
      </c>
      <c r="AU185" s="715">
        <v>0</v>
      </c>
      <c r="AV185" s="715">
        <v>0</v>
      </c>
      <c r="AW185" s="715">
        <v>0</v>
      </c>
      <c r="AX185" s="715">
        <v>0</v>
      </c>
      <c r="AY185" s="715">
        <v>0</v>
      </c>
      <c r="AZ185" s="715">
        <v>0</v>
      </c>
      <c r="BA185" s="715">
        <v>0</v>
      </c>
      <c r="BB185" s="715">
        <v>0</v>
      </c>
      <c r="BC185" s="715">
        <v>0</v>
      </c>
      <c r="BD185" s="715">
        <v>0</v>
      </c>
      <c r="BE185" s="715">
        <v>0</v>
      </c>
      <c r="BF185" s="715">
        <v>0</v>
      </c>
      <c r="BG185" s="715">
        <v>0</v>
      </c>
      <c r="BH185" s="715">
        <v>0</v>
      </c>
      <c r="BI185" s="715">
        <v>0</v>
      </c>
      <c r="BJ185" s="715">
        <v>0</v>
      </c>
      <c r="BK185" s="715">
        <v>0</v>
      </c>
      <c r="BL185" s="715">
        <v>0</v>
      </c>
      <c r="BM185" s="715">
        <v>0</v>
      </c>
      <c r="BN185" s="715">
        <v>0</v>
      </c>
      <c r="BO185" s="715">
        <v>0</v>
      </c>
      <c r="BP185" s="715">
        <v>0</v>
      </c>
      <c r="BQ185" s="715">
        <v>0</v>
      </c>
      <c r="BR185" s="715">
        <v>0</v>
      </c>
      <c r="BS185" s="715">
        <v>0</v>
      </c>
      <c r="BT185" s="715">
        <v>0</v>
      </c>
      <c r="BU185" s="715">
        <v>0</v>
      </c>
      <c r="BV185" s="715">
        <v>0</v>
      </c>
      <c r="BW185" s="715">
        <v>0</v>
      </c>
      <c r="BX185" s="715">
        <v>0</v>
      </c>
      <c r="BY185" s="715">
        <v>0</v>
      </c>
      <c r="BZ185" s="715">
        <v>0</v>
      </c>
      <c r="CA185" s="715">
        <v>0</v>
      </c>
      <c r="CB185" s="715">
        <v>0</v>
      </c>
      <c r="CC185" s="716">
        <f t="shared" si="45"/>
        <v>0</v>
      </c>
      <c r="CD185" s="716">
        <f t="shared" si="45"/>
        <v>0</v>
      </c>
      <c r="CG185" s="78">
        <v>176</v>
      </c>
    </row>
    <row r="186" spans="1:86">
      <c r="A186" s="717"/>
      <c r="B186" s="13" t="s">
        <v>5</v>
      </c>
      <c r="C186" s="715">
        <v>0</v>
      </c>
      <c r="D186" s="715">
        <v>0</v>
      </c>
      <c r="E186" s="715">
        <v>0</v>
      </c>
      <c r="F186" s="715">
        <v>0</v>
      </c>
      <c r="G186" s="715">
        <v>0</v>
      </c>
      <c r="H186" s="715">
        <v>0</v>
      </c>
      <c r="I186" s="715">
        <v>0</v>
      </c>
      <c r="J186" s="715">
        <v>0</v>
      </c>
      <c r="K186" s="715">
        <v>0</v>
      </c>
      <c r="L186" s="715">
        <v>0</v>
      </c>
      <c r="M186" s="715">
        <v>0</v>
      </c>
      <c r="N186" s="715">
        <v>0</v>
      </c>
      <c r="O186" s="715">
        <v>0</v>
      </c>
      <c r="P186" s="715">
        <v>0</v>
      </c>
      <c r="Q186" s="715">
        <v>0</v>
      </c>
      <c r="R186" s="715">
        <v>0</v>
      </c>
      <c r="S186" s="715">
        <v>0</v>
      </c>
      <c r="T186" s="715">
        <v>0</v>
      </c>
      <c r="U186" s="715">
        <v>0</v>
      </c>
      <c r="V186" s="715">
        <v>0</v>
      </c>
      <c r="W186" s="715">
        <v>0</v>
      </c>
      <c r="X186" s="715">
        <v>0</v>
      </c>
      <c r="Y186" s="715">
        <v>0</v>
      </c>
      <c r="Z186" s="715">
        <v>0</v>
      </c>
      <c r="AA186" s="715">
        <v>0</v>
      </c>
      <c r="AB186" s="715">
        <v>0</v>
      </c>
      <c r="AC186" s="715">
        <v>0</v>
      </c>
      <c r="AD186" s="715">
        <v>0</v>
      </c>
      <c r="AE186" s="715">
        <v>0</v>
      </c>
      <c r="AF186" s="715">
        <v>0</v>
      </c>
      <c r="AG186" s="715">
        <v>0</v>
      </c>
      <c r="AH186" s="715">
        <v>0</v>
      </c>
      <c r="AI186" s="715">
        <v>0</v>
      </c>
      <c r="AJ186" s="715">
        <v>0</v>
      </c>
      <c r="AK186" s="715">
        <v>0</v>
      </c>
      <c r="AL186" s="715">
        <v>0</v>
      </c>
      <c r="AM186" s="715">
        <v>0</v>
      </c>
      <c r="AN186" s="715">
        <v>0</v>
      </c>
      <c r="AO186" s="715">
        <v>0</v>
      </c>
      <c r="AP186" s="715">
        <v>0</v>
      </c>
      <c r="AQ186" s="715">
        <v>0</v>
      </c>
      <c r="AR186" s="715">
        <v>0</v>
      </c>
      <c r="AS186" s="715">
        <v>0</v>
      </c>
      <c r="AT186" s="715">
        <v>0</v>
      </c>
      <c r="AU186" s="715">
        <v>0</v>
      </c>
      <c r="AV186" s="715">
        <v>0</v>
      </c>
      <c r="AW186" s="715">
        <v>0</v>
      </c>
      <c r="AX186" s="715">
        <v>0</v>
      </c>
      <c r="AY186" s="715">
        <v>0</v>
      </c>
      <c r="AZ186" s="715">
        <v>0</v>
      </c>
      <c r="BA186" s="715">
        <v>0</v>
      </c>
      <c r="BB186" s="715">
        <v>0</v>
      </c>
      <c r="BC186" s="715">
        <v>0</v>
      </c>
      <c r="BD186" s="715">
        <v>0</v>
      </c>
      <c r="BE186" s="715">
        <v>0</v>
      </c>
      <c r="BF186" s="715">
        <v>0</v>
      </c>
      <c r="BG186" s="715">
        <v>0</v>
      </c>
      <c r="BH186" s="715">
        <v>0</v>
      </c>
      <c r="BI186" s="715">
        <v>0</v>
      </c>
      <c r="BJ186" s="715">
        <v>0</v>
      </c>
      <c r="BK186" s="715">
        <v>0</v>
      </c>
      <c r="BL186" s="715">
        <v>0</v>
      </c>
      <c r="BM186" s="715">
        <v>0</v>
      </c>
      <c r="BN186" s="715">
        <v>0</v>
      </c>
      <c r="BO186" s="715">
        <v>0</v>
      </c>
      <c r="BP186" s="715">
        <v>0</v>
      </c>
      <c r="BQ186" s="715">
        <v>0</v>
      </c>
      <c r="BR186" s="715">
        <v>0</v>
      </c>
      <c r="BS186" s="715">
        <v>0</v>
      </c>
      <c r="BT186" s="715">
        <v>0</v>
      </c>
      <c r="BU186" s="715">
        <v>0</v>
      </c>
      <c r="BV186" s="715">
        <v>0</v>
      </c>
      <c r="BW186" s="715">
        <v>0</v>
      </c>
      <c r="BX186" s="715">
        <v>0</v>
      </c>
      <c r="BY186" s="715">
        <v>0</v>
      </c>
      <c r="BZ186" s="715">
        <v>0</v>
      </c>
      <c r="CA186" s="715">
        <v>0</v>
      </c>
      <c r="CB186" s="715">
        <v>0</v>
      </c>
      <c r="CC186" s="716">
        <f t="shared" si="45"/>
        <v>0</v>
      </c>
      <c r="CD186" s="716">
        <f t="shared" si="45"/>
        <v>0</v>
      </c>
      <c r="CG186" s="78">
        <v>177</v>
      </c>
    </row>
    <row r="187" spans="1:86">
      <c r="A187" s="717"/>
      <c r="B187" s="13" t="s">
        <v>9</v>
      </c>
      <c r="C187" s="715">
        <v>0</v>
      </c>
      <c r="D187" s="715">
        <v>0</v>
      </c>
      <c r="E187" s="715">
        <v>0</v>
      </c>
      <c r="F187" s="715">
        <v>0</v>
      </c>
      <c r="G187" s="715">
        <v>0</v>
      </c>
      <c r="H187" s="715">
        <v>0</v>
      </c>
      <c r="I187" s="715">
        <v>0</v>
      </c>
      <c r="J187" s="715">
        <v>0</v>
      </c>
      <c r="K187" s="715">
        <v>0</v>
      </c>
      <c r="L187" s="715">
        <v>0</v>
      </c>
      <c r="M187" s="715">
        <v>0</v>
      </c>
      <c r="N187" s="715">
        <v>0</v>
      </c>
      <c r="O187" s="715">
        <v>0</v>
      </c>
      <c r="P187" s="715">
        <v>0</v>
      </c>
      <c r="Q187" s="715">
        <v>0</v>
      </c>
      <c r="R187" s="715">
        <v>0</v>
      </c>
      <c r="S187" s="715">
        <v>0</v>
      </c>
      <c r="T187" s="715">
        <v>0</v>
      </c>
      <c r="U187" s="715">
        <v>0</v>
      </c>
      <c r="V187" s="715">
        <v>0</v>
      </c>
      <c r="W187" s="715">
        <v>0</v>
      </c>
      <c r="X187" s="715">
        <v>0</v>
      </c>
      <c r="Y187" s="715">
        <v>0</v>
      </c>
      <c r="Z187" s="715">
        <v>0</v>
      </c>
      <c r="AA187" s="715">
        <v>0</v>
      </c>
      <c r="AB187" s="715">
        <v>0</v>
      </c>
      <c r="AC187" s="715">
        <v>0</v>
      </c>
      <c r="AD187" s="715">
        <v>0</v>
      </c>
      <c r="AE187" s="715">
        <v>0</v>
      </c>
      <c r="AF187" s="715">
        <v>0</v>
      </c>
      <c r="AG187" s="715">
        <v>0</v>
      </c>
      <c r="AH187" s="715">
        <v>0</v>
      </c>
      <c r="AI187" s="715">
        <v>0</v>
      </c>
      <c r="AJ187" s="715">
        <v>0</v>
      </c>
      <c r="AK187" s="715">
        <v>0</v>
      </c>
      <c r="AL187" s="715">
        <v>0</v>
      </c>
      <c r="AM187" s="715">
        <v>0</v>
      </c>
      <c r="AN187" s="715">
        <v>0</v>
      </c>
      <c r="AO187" s="715">
        <v>0</v>
      </c>
      <c r="AP187" s="715">
        <v>0</v>
      </c>
      <c r="AQ187" s="715">
        <v>0</v>
      </c>
      <c r="AR187" s="715">
        <v>0</v>
      </c>
      <c r="AS187" s="715">
        <v>0</v>
      </c>
      <c r="AT187" s="715">
        <v>0</v>
      </c>
      <c r="AU187" s="715">
        <v>0</v>
      </c>
      <c r="AV187" s="715">
        <v>0</v>
      </c>
      <c r="AW187" s="715">
        <v>0</v>
      </c>
      <c r="AX187" s="715">
        <v>0</v>
      </c>
      <c r="AY187" s="715">
        <v>0</v>
      </c>
      <c r="AZ187" s="715">
        <v>0</v>
      </c>
      <c r="BA187" s="715">
        <v>0</v>
      </c>
      <c r="BB187" s="715">
        <v>0</v>
      </c>
      <c r="BC187" s="715">
        <v>0</v>
      </c>
      <c r="BD187" s="715">
        <v>0</v>
      </c>
      <c r="BE187" s="715">
        <v>0</v>
      </c>
      <c r="BF187" s="715">
        <v>0</v>
      </c>
      <c r="BG187" s="715">
        <v>0</v>
      </c>
      <c r="BH187" s="715">
        <v>0</v>
      </c>
      <c r="BI187" s="715">
        <v>0</v>
      </c>
      <c r="BJ187" s="715">
        <v>0</v>
      </c>
      <c r="BK187" s="715">
        <v>0</v>
      </c>
      <c r="BL187" s="715">
        <v>0</v>
      </c>
      <c r="BM187" s="715">
        <v>0</v>
      </c>
      <c r="BN187" s="715">
        <v>0</v>
      </c>
      <c r="BO187" s="715">
        <v>0</v>
      </c>
      <c r="BP187" s="715">
        <v>0</v>
      </c>
      <c r="BQ187" s="715">
        <v>0</v>
      </c>
      <c r="BR187" s="715">
        <v>0</v>
      </c>
      <c r="BS187" s="715">
        <v>0</v>
      </c>
      <c r="BT187" s="715">
        <v>0</v>
      </c>
      <c r="BU187" s="715">
        <v>0</v>
      </c>
      <c r="BV187" s="715">
        <v>0</v>
      </c>
      <c r="BW187" s="715">
        <v>0</v>
      </c>
      <c r="BX187" s="715">
        <v>0</v>
      </c>
      <c r="BY187" s="715">
        <v>0</v>
      </c>
      <c r="BZ187" s="715">
        <v>0</v>
      </c>
      <c r="CA187" s="715">
        <v>0</v>
      </c>
      <c r="CB187" s="715">
        <v>0</v>
      </c>
      <c r="CC187" s="716">
        <f t="shared" si="45"/>
        <v>0</v>
      </c>
      <c r="CD187" s="716">
        <f t="shared" si="45"/>
        <v>0</v>
      </c>
      <c r="CG187" s="78">
        <v>178</v>
      </c>
    </row>
    <row r="188" spans="1:86">
      <c r="A188" s="717"/>
      <c r="B188" s="718" t="s">
        <v>1188</v>
      </c>
      <c r="C188" s="715">
        <v>0</v>
      </c>
      <c r="D188" s="715">
        <v>0</v>
      </c>
      <c r="E188" s="715">
        <v>0</v>
      </c>
      <c r="F188" s="715">
        <v>0</v>
      </c>
      <c r="G188" s="715">
        <v>0</v>
      </c>
      <c r="H188" s="715">
        <v>0</v>
      </c>
      <c r="I188" s="715">
        <v>0</v>
      </c>
      <c r="J188" s="715">
        <v>0</v>
      </c>
      <c r="K188" s="715">
        <v>0</v>
      </c>
      <c r="L188" s="715">
        <v>0</v>
      </c>
      <c r="M188" s="715">
        <v>0</v>
      </c>
      <c r="N188" s="715">
        <v>0</v>
      </c>
      <c r="O188" s="715">
        <v>0</v>
      </c>
      <c r="P188" s="715">
        <v>0</v>
      </c>
      <c r="Q188" s="715">
        <v>0</v>
      </c>
      <c r="R188" s="715">
        <v>0</v>
      </c>
      <c r="S188" s="715">
        <v>0</v>
      </c>
      <c r="T188" s="715">
        <v>0</v>
      </c>
      <c r="U188" s="715">
        <v>0</v>
      </c>
      <c r="V188" s="715">
        <v>0</v>
      </c>
      <c r="W188" s="715">
        <v>0</v>
      </c>
      <c r="X188" s="715">
        <v>0</v>
      </c>
      <c r="Y188" s="715">
        <v>0</v>
      </c>
      <c r="Z188" s="715">
        <v>0</v>
      </c>
      <c r="AA188" s="715">
        <v>0</v>
      </c>
      <c r="AB188" s="715">
        <v>0</v>
      </c>
      <c r="AC188" s="715">
        <v>0</v>
      </c>
      <c r="AD188" s="715">
        <v>0</v>
      </c>
      <c r="AE188" s="715">
        <v>0</v>
      </c>
      <c r="AF188" s="715">
        <v>0</v>
      </c>
      <c r="AG188" s="715">
        <v>0</v>
      </c>
      <c r="AH188" s="715">
        <v>0</v>
      </c>
      <c r="AI188" s="715">
        <v>0</v>
      </c>
      <c r="AJ188" s="715">
        <v>0</v>
      </c>
      <c r="AK188" s="715">
        <v>0</v>
      </c>
      <c r="AL188" s="715">
        <v>0</v>
      </c>
      <c r="AM188" s="715">
        <v>0</v>
      </c>
      <c r="AN188" s="715">
        <v>0</v>
      </c>
      <c r="AO188" s="715">
        <v>0</v>
      </c>
      <c r="AP188" s="715">
        <v>0</v>
      </c>
      <c r="AQ188" s="715">
        <v>0</v>
      </c>
      <c r="AR188" s="715">
        <v>0</v>
      </c>
      <c r="AS188" s="715">
        <v>0</v>
      </c>
      <c r="AT188" s="715">
        <v>0</v>
      </c>
      <c r="AU188" s="715">
        <v>0</v>
      </c>
      <c r="AV188" s="715">
        <v>0</v>
      </c>
      <c r="AW188" s="715">
        <v>0</v>
      </c>
      <c r="AX188" s="715">
        <v>0</v>
      </c>
      <c r="AY188" s="715">
        <v>0</v>
      </c>
      <c r="AZ188" s="715">
        <v>0</v>
      </c>
      <c r="BA188" s="715">
        <v>0</v>
      </c>
      <c r="BB188" s="715">
        <v>0</v>
      </c>
      <c r="BC188" s="715">
        <v>0</v>
      </c>
      <c r="BD188" s="715">
        <v>0</v>
      </c>
      <c r="BE188" s="715">
        <v>0</v>
      </c>
      <c r="BF188" s="715">
        <v>0</v>
      </c>
      <c r="BG188" s="715">
        <v>0</v>
      </c>
      <c r="BH188" s="715">
        <v>0</v>
      </c>
      <c r="BI188" s="715">
        <v>0</v>
      </c>
      <c r="BJ188" s="715">
        <v>0</v>
      </c>
      <c r="BK188" s="715">
        <v>0</v>
      </c>
      <c r="BL188" s="715">
        <v>0</v>
      </c>
      <c r="BM188" s="715">
        <v>0</v>
      </c>
      <c r="BN188" s="715">
        <v>0</v>
      </c>
      <c r="BO188" s="715">
        <v>0</v>
      </c>
      <c r="BP188" s="715">
        <v>0</v>
      </c>
      <c r="BQ188" s="715">
        <v>0</v>
      </c>
      <c r="BR188" s="715">
        <v>0</v>
      </c>
      <c r="BS188" s="715">
        <v>0</v>
      </c>
      <c r="BT188" s="715">
        <v>0</v>
      </c>
      <c r="BU188" s="715">
        <v>0</v>
      </c>
      <c r="BV188" s="715">
        <v>0</v>
      </c>
      <c r="BW188" s="715">
        <v>0</v>
      </c>
      <c r="BX188" s="715">
        <v>0</v>
      </c>
      <c r="BY188" s="715">
        <v>0</v>
      </c>
      <c r="BZ188" s="715">
        <v>0</v>
      </c>
      <c r="CA188" s="715">
        <v>0</v>
      </c>
      <c r="CB188" s="715">
        <v>0</v>
      </c>
      <c r="CC188" s="716">
        <f t="shared" si="45"/>
        <v>0</v>
      </c>
      <c r="CD188" s="716">
        <f t="shared" si="45"/>
        <v>0</v>
      </c>
      <c r="CG188" s="78">
        <v>179</v>
      </c>
      <c r="CH188" s="71"/>
    </row>
    <row r="189" spans="1:86">
      <c r="A189" s="720"/>
      <c r="B189" s="721" t="s">
        <v>1195</v>
      </c>
      <c r="C189" s="713">
        <f>C178+C167+C156+C145</f>
        <v>0</v>
      </c>
      <c r="D189" s="713">
        <f t="shared" ref="D189:BO189" si="53">D178+D167+D156+D145</f>
        <v>0</v>
      </c>
      <c r="E189" s="713">
        <f t="shared" si="53"/>
        <v>0</v>
      </c>
      <c r="F189" s="713">
        <f t="shared" si="53"/>
        <v>0</v>
      </c>
      <c r="G189" s="713">
        <f t="shared" si="53"/>
        <v>0</v>
      </c>
      <c r="H189" s="713">
        <f t="shared" si="53"/>
        <v>0</v>
      </c>
      <c r="I189" s="713">
        <f t="shared" si="53"/>
        <v>0</v>
      </c>
      <c r="J189" s="713">
        <f t="shared" si="53"/>
        <v>0</v>
      </c>
      <c r="K189" s="713">
        <f t="shared" si="53"/>
        <v>0</v>
      </c>
      <c r="L189" s="713">
        <f t="shared" si="53"/>
        <v>0</v>
      </c>
      <c r="M189" s="713">
        <f t="shared" si="53"/>
        <v>0</v>
      </c>
      <c r="N189" s="713">
        <f t="shared" si="53"/>
        <v>0</v>
      </c>
      <c r="O189" s="713">
        <f t="shared" si="53"/>
        <v>0</v>
      </c>
      <c r="P189" s="713">
        <f t="shared" si="53"/>
        <v>0</v>
      </c>
      <c r="Q189" s="713">
        <f t="shared" si="53"/>
        <v>0</v>
      </c>
      <c r="R189" s="713">
        <f t="shared" si="53"/>
        <v>0</v>
      </c>
      <c r="S189" s="713">
        <f t="shared" si="53"/>
        <v>0</v>
      </c>
      <c r="T189" s="713">
        <f t="shared" si="53"/>
        <v>0</v>
      </c>
      <c r="U189" s="713">
        <f t="shared" si="53"/>
        <v>0</v>
      </c>
      <c r="V189" s="713">
        <f t="shared" si="53"/>
        <v>0</v>
      </c>
      <c r="W189" s="713">
        <f t="shared" si="53"/>
        <v>0</v>
      </c>
      <c r="X189" s="713">
        <f t="shared" si="53"/>
        <v>0</v>
      </c>
      <c r="Y189" s="713">
        <f t="shared" si="53"/>
        <v>0</v>
      </c>
      <c r="Z189" s="713">
        <f t="shared" si="53"/>
        <v>0</v>
      </c>
      <c r="AA189" s="713">
        <f t="shared" si="53"/>
        <v>0</v>
      </c>
      <c r="AB189" s="713">
        <f t="shared" si="53"/>
        <v>0</v>
      </c>
      <c r="AC189" s="713">
        <f t="shared" si="53"/>
        <v>0</v>
      </c>
      <c r="AD189" s="713">
        <f t="shared" si="53"/>
        <v>0</v>
      </c>
      <c r="AE189" s="713">
        <f t="shared" si="53"/>
        <v>0</v>
      </c>
      <c r="AF189" s="713">
        <f t="shared" si="53"/>
        <v>0</v>
      </c>
      <c r="AG189" s="713">
        <f t="shared" si="53"/>
        <v>0</v>
      </c>
      <c r="AH189" s="713">
        <f t="shared" si="53"/>
        <v>0</v>
      </c>
      <c r="AI189" s="713">
        <f t="shared" si="53"/>
        <v>0</v>
      </c>
      <c r="AJ189" s="713">
        <f t="shared" si="53"/>
        <v>0</v>
      </c>
      <c r="AK189" s="713">
        <f t="shared" si="53"/>
        <v>0</v>
      </c>
      <c r="AL189" s="713">
        <f t="shared" si="53"/>
        <v>0</v>
      </c>
      <c r="AM189" s="713">
        <f t="shared" si="53"/>
        <v>0</v>
      </c>
      <c r="AN189" s="713">
        <f t="shared" si="53"/>
        <v>0</v>
      </c>
      <c r="AO189" s="713">
        <f t="shared" si="53"/>
        <v>0</v>
      </c>
      <c r="AP189" s="713">
        <f t="shared" si="53"/>
        <v>0</v>
      </c>
      <c r="AQ189" s="713">
        <f t="shared" si="53"/>
        <v>0</v>
      </c>
      <c r="AR189" s="713">
        <f t="shared" si="53"/>
        <v>0</v>
      </c>
      <c r="AS189" s="713">
        <f t="shared" si="53"/>
        <v>0</v>
      </c>
      <c r="AT189" s="713">
        <f t="shared" si="53"/>
        <v>0</v>
      </c>
      <c r="AU189" s="713">
        <f t="shared" si="53"/>
        <v>0</v>
      </c>
      <c r="AV189" s="713">
        <f t="shared" si="53"/>
        <v>0</v>
      </c>
      <c r="AW189" s="713">
        <f t="shared" si="53"/>
        <v>0</v>
      </c>
      <c r="AX189" s="713">
        <f t="shared" si="53"/>
        <v>0</v>
      </c>
      <c r="AY189" s="713">
        <f t="shared" si="53"/>
        <v>0</v>
      </c>
      <c r="AZ189" s="713">
        <f t="shared" si="53"/>
        <v>0</v>
      </c>
      <c r="BA189" s="713">
        <f t="shared" si="53"/>
        <v>0</v>
      </c>
      <c r="BB189" s="713">
        <f t="shared" si="53"/>
        <v>0</v>
      </c>
      <c r="BC189" s="713">
        <f t="shared" si="53"/>
        <v>0</v>
      </c>
      <c r="BD189" s="713">
        <f t="shared" si="53"/>
        <v>0</v>
      </c>
      <c r="BE189" s="713">
        <f t="shared" si="53"/>
        <v>0</v>
      </c>
      <c r="BF189" s="713">
        <f t="shared" si="53"/>
        <v>0</v>
      </c>
      <c r="BG189" s="713">
        <f t="shared" si="53"/>
        <v>0</v>
      </c>
      <c r="BH189" s="713">
        <f t="shared" si="53"/>
        <v>0</v>
      </c>
      <c r="BI189" s="713">
        <f t="shared" si="53"/>
        <v>0</v>
      </c>
      <c r="BJ189" s="713">
        <f t="shared" si="53"/>
        <v>0</v>
      </c>
      <c r="BK189" s="713">
        <f t="shared" si="53"/>
        <v>0</v>
      </c>
      <c r="BL189" s="713">
        <f t="shared" si="53"/>
        <v>0</v>
      </c>
      <c r="BM189" s="713">
        <f t="shared" si="53"/>
        <v>0</v>
      </c>
      <c r="BN189" s="713">
        <f t="shared" si="53"/>
        <v>0</v>
      </c>
      <c r="BO189" s="713">
        <f t="shared" si="53"/>
        <v>0</v>
      </c>
      <c r="BP189" s="713">
        <f t="shared" ref="BP189:CD189" si="54">BP178+BP167+BP156+BP145</f>
        <v>0</v>
      </c>
      <c r="BQ189" s="713">
        <f t="shared" si="54"/>
        <v>0</v>
      </c>
      <c r="BR189" s="713">
        <f t="shared" si="54"/>
        <v>0</v>
      </c>
      <c r="BS189" s="713">
        <f t="shared" si="54"/>
        <v>0</v>
      </c>
      <c r="BT189" s="713">
        <f t="shared" si="54"/>
        <v>0</v>
      </c>
      <c r="BU189" s="713">
        <f t="shared" si="54"/>
        <v>0</v>
      </c>
      <c r="BV189" s="713">
        <f t="shared" si="54"/>
        <v>0</v>
      </c>
      <c r="BW189" s="713">
        <f t="shared" si="54"/>
        <v>0</v>
      </c>
      <c r="BX189" s="713">
        <f t="shared" si="54"/>
        <v>0</v>
      </c>
      <c r="BY189" s="713">
        <f t="shared" si="54"/>
        <v>0</v>
      </c>
      <c r="BZ189" s="713">
        <f t="shared" si="54"/>
        <v>0</v>
      </c>
      <c r="CA189" s="713">
        <f t="shared" si="54"/>
        <v>0</v>
      </c>
      <c r="CB189" s="713">
        <f t="shared" si="54"/>
        <v>0</v>
      </c>
      <c r="CC189" s="713">
        <f t="shared" si="54"/>
        <v>0</v>
      </c>
      <c r="CD189" s="713">
        <f t="shared" si="54"/>
        <v>0</v>
      </c>
      <c r="CG189" s="78">
        <v>180</v>
      </c>
    </row>
    <row r="190" spans="1:86">
      <c r="A190" s="722" t="s">
        <v>1196</v>
      </c>
      <c r="B190" s="723"/>
      <c r="C190" s="713">
        <f>C189+C144+C99+C54</f>
        <v>0</v>
      </c>
      <c r="D190" s="713">
        <f t="shared" ref="D190:BO190" si="55">D189+D144+D99+D54</f>
        <v>0</v>
      </c>
      <c r="E190" s="713">
        <f t="shared" si="55"/>
        <v>0</v>
      </c>
      <c r="F190" s="713">
        <f t="shared" si="55"/>
        <v>0</v>
      </c>
      <c r="G190" s="713">
        <f t="shared" si="55"/>
        <v>0</v>
      </c>
      <c r="H190" s="713">
        <f t="shared" si="55"/>
        <v>0</v>
      </c>
      <c r="I190" s="713">
        <f t="shared" si="55"/>
        <v>0</v>
      </c>
      <c r="J190" s="713">
        <f t="shared" si="55"/>
        <v>0</v>
      </c>
      <c r="K190" s="713">
        <f t="shared" si="55"/>
        <v>0</v>
      </c>
      <c r="L190" s="713">
        <f t="shared" si="55"/>
        <v>0</v>
      </c>
      <c r="M190" s="713">
        <f t="shared" si="55"/>
        <v>0</v>
      </c>
      <c r="N190" s="713">
        <f t="shared" si="55"/>
        <v>0</v>
      </c>
      <c r="O190" s="713">
        <f t="shared" si="55"/>
        <v>0</v>
      </c>
      <c r="P190" s="713">
        <f t="shared" si="55"/>
        <v>0</v>
      </c>
      <c r="Q190" s="713">
        <f t="shared" si="55"/>
        <v>0</v>
      </c>
      <c r="R190" s="713">
        <f t="shared" si="55"/>
        <v>0</v>
      </c>
      <c r="S190" s="713">
        <f t="shared" si="55"/>
        <v>0</v>
      </c>
      <c r="T190" s="713">
        <f t="shared" si="55"/>
        <v>0</v>
      </c>
      <c r="U190" s="713">
        <f t="shared" si="55"/>
        <v>0</v>
      </c>
      <c r="V190" s="713">
        <f t="shared" si="55"/>
        <v>0</v>
      </c>
      <c r="W190" s="713">
        <f t="shared" si="55"/>
        <v>0</v>
      </c>
      <c r="X190" s="713">
        <f t="shared" si="55"/>
        <v>0</v>
      </c>
      <c r="Y190" s="713">
        <f t="shared" si="55"/>
        <v>0</v>
      </c>
      <c r="Z190" s="713">
        <f t="shared" si="55"/>
        <v>0</v>
      </c>
      <c r="AA190" s="713">
        <f t="shared" si="55"/>
        <v>0</v>
      </c>
      <c r="AB190" s="713">
        <f t="shared" si="55"/>
        <v>0</v>
      </c>
      <c r="AC190" s="713">
        <f t="shared" si="55"/>
        <v>0</v>
      </c>
      <c r="AD190" s="713">
        <f t="shared" si="55"/>
        <v>0</v>
      </c>
      <c r="AE190" s="713">
        <f t="shared" si="55"/>
        <v>0</v>
      </c>
      <c r="AF190" s="713">
        <f t="shared" si="55"/>
        <v>0</v>
      </c>
      <c r="AG190" s="713">
        <f t="shared" si="55"/>
        <v>0</v>
      </c>
      <c r="AH190" s="713">
        <f t="shared" si="55"/>
        <v>0</v>
      </c>
      <c r="AI190" s="713">
        <f t="shared" si="55"/>
        <v>0</v>
      </c>
      <c r="AJ190" s="713">
        <f t="shared" si="55"/>
        <v>0</v>
      </c>
      <c r="AK190" s="713">
        <f t="shared" si="55"/>
        <v>0</v>
      </c>
      <c r="AL190" s="713">
        <f t="shared" si="55"/>
        <v>0</v>
      </c>
      <c r="AM190" s="713">
        <f t="shared" si="55"/>
        <v>0</v>
      </c>
      <c r="AN190" s="713">
        <f t="shared" si="55"/>
        <v>0</v>
      </c>
      <c r="AO190" s="713">
        <f t="shared" si="55"/>
        <v>0</v>
      </c>
      <c r="AP190" s="713">
        <f t="shared" si="55"/>
        <v>0</v>
      </c>
      <c r="AQ190" s="713">
        <f t="shared" si="55"/>
        <v>0</v>
      </c>
      <c r="AR190" s="713">
        <f t="shared" si="55"/>
        <v>0</v>
      </c>
      <c r="AS190" s="713">
        <f t="shared" si="55"/>
        <v>0</v>
      </c>
      <c r="AT190" s="713">
        <f t="shared" si="55"/>
        <v>0</v>
      </c>
      <c r="AU190" s="713">
        <f t="shared" si="55"/>
        <v>0</v>
      </c>
      <c r="AV190" s="713">
        <f t="shared" si="55"/>
        <v>0</v>
      </c>
      <c r="AW190" s="713">
        <f t="shared" si="55"/>
        <v>0</v>
      </c>
      <c r="AX190" s="713">
        <f t="shared" si="55"/>
        <v>0</v>
      </c>
      <c r="AY190" s="713">
        <f t="shared" si="55"/>
        <v>0</v>
      </c>
      <c r="AZ190" s="713">
        <f t="shared" si="55"/>
        <v>0</v>
      </c>
      <c r="BA190" s="713">
        <f t="shared" si="55"/>
        <v>0</v>
      </c>
      <c r="BB190" s="713">
        <f t="shared" si="55"/>
        <v>0</v>
      </c>
      <c r="BC190" s="713">
        <f t="shared" si="55"/>
        <v>0</v>
      </c>
      <c r="BD190" s="713">
        <f t="shared" si="55"/>
        <v>0</v>
      </c>
      <c r="BE190" s="713">
        <f t="shared" si="55"/>
        <v>0</v>
      </c>
      <c r="BF190" s="713">
        <f t="shared" si="55"/>
        <v>0</v>
      </c>
      <c r="BG190" s="713">
        <f t="shared" si="55"/>
        <v>0</v>
      </c>
      <c r="BH190" s="713">
        <f t="shared" si="55"/>
        <v>0</v>
      </c>
      <c r="BI190" s="713">
        <f t="shared" si="55"/>
        <v>0</v>
      </c>
      <c r="BJ190" s="713">
        <f t="shared" si="55"/>
        <v>0</v>
      </c>
      <c r="BK190" s="713">
        <f t="shared" si="55"/>
        <v>0</v>
      </c>
      <c r="BL190" s="713">
        <f t="shared" si="55"/>
        <v>0</v>
      </c>
      <c r="BM190" s="713">
        <f t="shared" si="55"/>
        <v>0</v>
      </c>
      <c r="BN190" s="713">
        <f t="shared" si="55"/>
        <v>0</v>
      </c>
      <c r="BO190" s="713">
        <f t="shared" si="55"/>
        <v>0</v>
      </c>
      <c r="BP190" s="713">
        <f t="shared" ref="BP190:CD190" si="56">BP189+BP144+BP99+BP54</f>
        <v>0</v>
      </c>
      <c r="BQ190" s="713">
        <f t="shared" si="56"/>
        <v>0</v>
      </c>
      <c r="BR190" s="713">
        <f t="shared" si="56"/>
        <v>0</v>
      </c>
      <c r="BS190" s="713">
        <f t="shared" si="56"/>
        <v>0</v>
      </c>
      <c r="BT190" s="713">
        <f t="shared" si="56"/>
        <v>0</v>
      </c>
      <c r="BU190" s="713">
        <f t="shared" si="56"/>
        <v>0</v>
      </c>
      <c r="BV190" s="713">
        <f t="shared" si="56"/>
        <v>0</v>
      </c>
      <c r="BW190" s="713">
        <f t="shared" si="56"/>
        <v>0</v>
      </c>
      <c r="BX190" s="713">
        <f t="shared" si="56"/>
        <v>0</v>
      </c>
      <c r="BY190" s="713">
        <f t="shared" si="56"/>
        <v>0</v>
      </c>
      <c r="BZ190" s="713">
        <f t="shared" si="56"/>
        <v>0</v>
      </c>
      <c r="CA190" s="713">
        <f t="shared" si="56"/>
        <v>0</v>
      </c>
      <c r="CB190" s="713">
        <f t="shared" si="56"/>
        <v>0</v>
      </c>
      <c r="CC190" s="713">
        <f t="shared" si="56"/>
        <v>0</v>
      </c>
      <c r="CD190" s="713">
        <f t="shared" si="56"/>
        <v>0</v>
      </c>
      <c r="CG190" s="78">
        <v>181</v>
      </c>
    </row>
    <row r="191" spans="1:86">
      <c r="A191" s="724" t="s">
        <v>1197</v>
      </c>
    </row>
    <row r="197" spans="2:2" s="78" customFormat="1">
      <c r="B197" s="22"/>
    </row>
  </sheetData>
  <mergeCells count="42">
    <mergeCell ref="I7:J7"/>
    <mergeCell ref="A7:A9"/>
    <mergeCell ref="B7:B9"/>
    <mergeCell ref="C7:D7"/>
    <mergeCell ref="E7:F7"/>
    <mergeCell ref="G7:H7"/>
    <mergeCell ref="AG7:AH7"/>
    <mergeCell ref="K7:L7"/>
    <mergeCell ref="M7:N7"/>
    <mergeCell ref="O7:P7"/>
    <mergeCell ref="Q7:R7"/>
    <mergeCell ref="S7:T7"/>
    <mergeCell ref="U7:V7"/>
    <mergeCell ref="W7:X7"/>
    <mergeCell ref="Y7:Z7"/>
    <mergeCell ref="AA7:AB7"/>
    <mergeCell ref="AC7:AD7"/>
    <mergeCell ref="AE7:AF7"/>
    <mergeCell ref="BE7:BF7"/>
    <mergeCell ref="AI7:AJ7"/>
    <mergeCell ref="AK7:AL7"/>
    <mergeCell ref="AM7:AN7"/>
    <mergeCell ref="AO7:AP7"/>
    <mergeCell ref="AQ7:AR7"/>
    <mergeCell ref="AS7:AT7"/>
    <mergeCell ref="AU7:AV7"/>
    <mergeCell ref="AW7:AX7"/>
    <mergeCell ref="AY7:AZ7"/>
    <mergeCell ref="BA7:BB7"/>
    <mergeCell ref="BC7:BD7"/>
    <mergeCell ref="CC7:CD7"/>
    <mergeCell ref="BG7:BH7"/>
    <mergeCell ref="BI7:BJ7"/>
    <mergeCell ref="BK7:BL7"/>
    <mergeCell ref="BM7:BN7"/>
    <mergeCell ref="BO7:BP7"/>
    <mergeCell ref="BQ7:BR7"/>
    <mergeCell ref="BS7:BT7"/>
    <mergeCell ref="BU7:BV7"/>
    <mergeCell ref="BW7:BX7"/>
    <mergeCell ref="BY7:BZ7"/>
    <mergeCell ref="CA7:CB7"/>
  </mergeCells>
  <pageMargins left="0.75" right="0.75" top="1" bottom="1"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80"/>
  <sheetViews>
    <sheetView zoomScale="85" zoomScaleNormal="85" workbookViewId="0">
      <pane xSplit="1" ySplit="9" topLeftCell="B65" activePane="bottomRight" state="frozen"/>
      <selection activeCell="I4" sqref="I4"/>
      <selection pane="topRight" activeCell="I4" sqref="I4"/>
      <selection pane="bottomLeft" activeCell="I4" sqref="I4"/>
      <selection pane="bottomRight"/>
    </sheetView>
  </sheetViews>
  <sheetFormatPr defaultRowHeight="15"/>
  <cols>
    <col min="1" max="1" width="88.7109375" style="41" customWidth="1"/>
    <col min="2" max="8" width="13.28515625" style="2" customWidth="1"/>
    <col min="9" max="9" width="9.5703125" style="2" customWidth="1"/>
    <col min="10" max="74" width="13.28515625" style="2" customWidth="1"/>
    <col min="75" max="75" width="13" style="2" customWidth="1"/>
    <col min="76" max="76" width="16.85546875" style="2" customWidth="1"/>
    <col min="77" max="77" width="12.85546875" style="2" customWidth="1"/>
    <col min="78" max="79" width="12.7109375" style="2" customWidth="1"/>
    <col min="80" max="81" width="13.42578125" style="2" customWidth="1"/>
    <col min="82" max="82" width="9.140625" style="2"/>
    <col min="83" max="83" width="9.140625" style="726"/>
    <col min="84" max="16384" width="9.140625" style="2"/>
  </cols>
  <sheetData>
    <row r="1" spans="1:83">
      <c r="A1" s="41" t="s">
        <v>48</v>
      </c>
      <c r="B1" s="725">
        <v>2</v>
      </c>
    </row>
    <row r="2" spans="1:83">
      <c r="A2" s="41" t="s">
        <v>49</v>
      </c>
      <c r="B2" s="41" t="s">
        <v>1140</v>
      </c>
    </row>
    <row r="3" spans="1:83">
      <c r="A3" s="24" t="s">
        <v>47</v>
      </c>
      <c r="B3" s="23" t="s">
        <v>1049</v>
      </c>
    </row>
    <row r="4" spans="1:83">
      <c r="A4" s="24" t="s">
        <v>50</v>
      </c>
      <c r="B4" s="12" t="s">
        <v>53</v>
      </c>
      <c r="C4" s="727"/>
    </row>
    <row r="5" spans="1:83">
      <c r="A5" s="24" t="s">
        <v>51</v>
      </c>
      <c r="B5" s="95" t="s">
        <v>71</v>
      </c>
      <c r="C5" s="727"/>
    </row>
    <row r="7" spans="1:83" s="1" customFormat="1" ht="30" customHeight="1">
      <c r="A7" s="4423" t="s">
        <v>1198</v>
      </c>
      <c r="B7" s="4564" t="s">
        <v>1143</v>
      </c>
      <c r="C7" s="4565"/>
      <c r="D7" s="4564" t="s">
        <v>1144</v>
      </c>
      <c r="E7" s="4565"/>
      <c r="F7" s="4564" t="s">
        <v>1145</v>
      </c>
      <c r="G7" s="4565"/>
      <c r="H7" s="4564" t="s">
        <v>1146</v>
      </c>
      <c r="I7" s="4565"/>
      <c r="J7" s="4564" t="s">
        <v>1147</v>
      </c>
      <c r="K7" s="4565"/>
      <c r="L7" s="4564" t="s">
        <v>1148</v>
      </c>
      <c r="M7" s="4565"/>
      <c r="N7" s="4564" t="s">
        <v>1149</v>
      </c>
      <c r="O7" s="4565"/>
      <c r="P7" s="4564" t="s">
        <v>1150</v>
      </c>
      <c r="Q7" s="4565"/>
      <c r="R7" s="4564" t="s">
        <v>1151</v>
      </c>
      <c r="S7" s="4565"/>
      <c r="T7" s="4564" t="s">
        <v>1152</v>
      </c>
      <c r="U7" s="4565"/>
      <c r="V7" s="4564" t="s">
        <v>1153</v>
      </c>
      <c r="W7" s="4565"/>
      <c r="X7" s="4564" t="s">
        <v>1154</v>
      </c>
      <c r="Y7" s="4565"/>
      <c r="Z7" s="4564" t="s">
        <v>1155</v>
      </c>
      <c r="AA7" s="4565"/>
      <c r="AB7" s="4564" t="s">
        <v>1156</v>
      </c>
      <c r="AC7" s="4565"/>
      <c r="AD7" s="4564" t="s">
        <v>1157</v>
      </c>
      <c r="AE7" s="4565"/>
      <c r="AF7" s="4564" t="s">
        <v>1158</v>
      </c>
      <c r="AG7" s="4565"/>
      <c r="AH7" s="4564" t="s">
        <v>1159</v>
      </c>
      <c r="AI7" s="4565"/>
      <c r="AJ7" s="4564" t="s">
        <v>1160</v>
      </c>
      <c r="AK7" s="4565"/>
      <c r="AL7" s="4564" t="s">
        <v>1161</v>
      </c>
      <c r="AM7" s="4565"/>
      <c r="AN7" s="4564" t="s">
        <v>1162</v>
      </c>
      <c r="AO7" s="4565"/>
      <c r="AP7" s="4564" t="s">
        <v>1163</v>
      </c>
      <c r="AQ7" s="4565"/>
      <c r="AR7" s="4564" t="s">
        <v>1164</v>
      </c>
      <c r="AS7" s="4565"/>
      <c r="AT7" s="4564" t="s">
        <v>1165</v>
      </c>
      <c r="AU7" s="4565"/>
      <c r="AV7" s="4564" t="s">
        <v>1166</v>
      </c>
      <c r="AW7" s="4565"/>
      <c r="AX7" s="4564" t="s">
        <v>1167</v>
      </c>
      <c r="AY7" s="4565"/>
      <c r="AZ7" s="4564" t="s">
        <v>1168</v>
      </c>
      <c r="BA7" s="4565"/>
      <c r="BB7" s="4564" t="s">
        <v>1169</v>
      </c>
      <c r="BC7" s="4565"/>
      <c r="BD7" s="4564" t="s">
        <v>1170</v>
      </c>
      <c r="BE7" s="4565"/>
      <c r="BF7" s="4564" t="s">
        <v>1171</v>
      </c>
      <c r="BG7" s="4565"/>
      <c r="BH7" s="4564" t="s">
        <v>1172</v>
      </c>
      <c r="BI7" s="4565"/>
      <c r="BJ7" s="4564" t="s">
        <v>1173</v>
      </c>
      <c r="BK7" s="4565"/>
      <c r="BL7" s="4564" t="s">
        <v>1174</v>
      </c>
      <c r="BM7" s="4565"/>
      <c r="BN7" s="4564" t="s">
        <v>1175</v>
      </c>
      <c r="BO7" s="4565"/>
      <c r="BP7" s="4564" t="s">
        <v>1176</v>
      </c>
      <c r="BQ7" s="4565"/>
      <c r="BR7" s="4564" t="s">
        <v>1177</v>
      </c>
      <c r="BS7" s="4565"/>
      <c r="BT7" s="4564" t="s">
        <v>1178</v>
      </c>
      <c r="BU7" s="4565"/>
      <c r="BV7" s="4564" t="s">
        <v>1179</v>
      </c>
      <c r="BW7" s="4565"/>
      <c r="BX7" s="4564" t="s">
        <v>1180</v>
      </c>
      <c r="BY7" s="4565"/>
      <c r="BZ7" s="4564" t="s">
        <v>1181</v>
      </c>
      <c r="CA7" s="4565"/>
      <c r="CB7" s="4561" t="s">
        <v>486</v>
      </c>
      <c r="CC7" s="4562"/>
      <c r="CE7" s="79"/>
    </row>
    <row r="8" spans="1:83" s="730" customFormat="1" ht="15" customHeight="1">
      <c r="A8" s="4572"/>
      <c r="B8" s="728" t="s">
        <v>1199</v>
      </c>
      <c r="C8" s="729" t="s">
        <v>1200</v>
      </c>
      <c r="D8" s="728" t="s">
        <v>1199</v>
      </c>
      <c r="E8" s="729" t="s">
        <v>1201</v>
      </c>
      <c r="F8" s="728" t="s">
        <v>1199</v>
      </c>
      <c r="G8" s="729" t="s">
        <v>1201</v>
      </c>
      <c r="H8" s="728" t="s">
        <v>1199</v>
      </c>
      <c r="I8" s="729" t="s">
        <v>1201</v>
      </c>
      <c r="J8" s="728" t="s">
        <v>1199</v>
      </c>
      <c r="K8" s="729" t="s">
        <v>1201</v>
      </c>
      <c r="L8" s="728" t="s">
        <v>1199</v>
      </c>
      <c r="M8" s="729" t="s">
        <v>1201</v>
      </c>
      <c r="N8" s="728" t="s">
        <v>1199</v>
      </c>
      <c r="O8" s="729" t="s">
        <v>1201</v>
      </c>
      <c r="P8" s="728" t="s">
        <v>1199</v>
      </c>
      <c r="Q8" s="729" t="s">
        <v>1201</v>
      </c>
      <c r="R8" s="728" t="s">
        <v>1199</v>
      </c>
      <c r="S8" s="729" t="s">
        <v>1201</v>
      </c>
      <c r="T8" s="728" t="s">
        <v>1199</v>
      </c>
      <c r="U8" s="729" t="s">
        <v>1201</v>
      </c>
      <c r="V8" s="728" t="s">
        <v>1199</v>
      </c>
      <c r="W8" s="729" t="s">
        <v>1201</v>
      </c>
      <c r="X8" s="728" t="s">
        <v>1199</v>
      </c>
      <c r="Y8" s="729" t="s">
        <v>1201</v>
      </c>
      <c r="Z8" s="728" t="s">
        <v>1199</v>
      </c>
      <c r="AA8" s="729" t="s">
        <v>1201</v>
      </c>
      <c r="AB8" s="728" t="s">
        <v>1199</v>
      </c>
      <c r="AC8" s="729" t="s">
        <v>1201</v>
      </c>
      <c r="AD8" s="728" t="s">
        <v>1199</v>
      </c>
      <c r="AE8" s="729" t="s">
        <v>1201</v>
      </c>
      <c r="AF8" s="728" t="s">
        <v>1199</v>
      </c>
      <c r="AG8" s="729" t="s">
        <v>1201</v>
      </c>
      <c r="AH8" s="728" t="s">
        <v>1199</v>
      </c>
      <c r="AI8" s="729" t="s">
        <v>1201</v>
      </c>
      <c r="AJ8" s="728" t="s">
        <v>1199</v>
      </c>
      <c r="AK8" s="729" t="s">
        <v>1201</v>
      </c>
      <c r="AL8" s="728" t="s">
        <v>1199</v>
      </c>
      <c r="AM8" s="729" t="s">
        <v>1201</v>
      </c>
      <c r="AN8" s="728" t="s">
        <v>1199</v>
      </c>
      <c r="AO8" s="729" t="s">
        <v>1201</v>
      </c>
      <c r="AP8" s="728" t="s">
        <v>1199</v>
      </c>
      <c r="AQ8" s="729" t="s">
        <v>1201</v>
      </c>
      <c r="AR8" s="728" t="s">
        <v>1199</v>
      </c>
      <c r="AS8" s="729" t="s">
        <v>1201</v>
      </c>
      <c r="AT8" s="728" t="s">
        <v>1199</v>
      </c>
      <c r="AU8" s="729" t="s">
        <v>1201</v>
      </c>
      <c r="AV8" s="728" t="s">
        <v>1199</v>
      </c>
      <c r="AW8" s="729" t="s">
        <v>1201</v>
      </c>
      <c r="AX8" s="728" t="s">
        <v>1199</v>
      </c>
      <c r="AY8" s="729" t="s">
        <v>1201</v>
      </c>
      <c r="AZ8" s="728" t="s">
        <v>1199</v>
      </c>
      <c r="BA8" s="729" t="s">
        <v>1201</v>
      </c>
      <c r="BB8" s="728" t="s">
        <v>1199</v>
      </c>
      <c r="BC8" s="729" t="s">
        <v>1201</v>
      </c>
      <c r="BD8" s="728" t="s">
        <v>1199</v>
      </c>
      <c r="BE8" s="729" t="s">
        <v>1201</v>
      </c>
      <c r="BF8" s="728" t="s">
        <v>1199</v>
      </c>
      <c r="BG8" s="729" t="s">
        <v>1201</v>
      </c>
      <c r="BH8" s="728" t="s">
        <v>1199</v>
      </c>
      <c r="BI8" s="729" t="s">
        <v>1201</v>
      </c>
      <c r="BJ8" s="728" t="s">
        <v>1199</v>
      </c>
      <c r="BK8" s="729" t="s">
        <v>1201</v>
      </c>
      <c r="BL8" s="728" t="s">
        <v>1199</v>
      </c>
      <c r="BM8" s="729" t="s">
        <v>1201</v>
      </c>
      <c r="BN8" s="728" t="s">
        <v>1199</v>
      </c>
      <c r="BO8" s="729" t="s">
        <v>1201</v>
      </c>
      <c r="BP8" s="728" t="s">
        <v>1199</v>
      </c>
      <c r="BQ8" s="729" t="s">
        <v>1201</v>
      </c>
      <c r="BR8" s="728" t="s">
        <v>1199</v>
      </c>
      <c r="BS8" s="729" t="s">
        <v>1201</v>
      </c>
      <c r="BT8" s="728" t="s">
        <v>1199</v>
      </c>
      <c r="BU8" s="729" t="s">
        <v>1201</v>
      </c>
      <c r="BV8" s="728" t="s">
        <v>1199</v>
      </c>
      <c r="BW8" s="729" t="s">
        <v>1201</v>
      </c>
      <c r="BX8" s="728" t="s">
        <v>1199</v>
      </c>
      <c r="BY8" s="729" t="s">
        <v>1201</v>
      </c>
      <c r="BZ8" s="728" t="s">
        <v>1199</v>
      </c>
      <c r="CA8" s="729" t="s">
        <v>1202</v>
      </c>
      <c r="CB8" s="729" t="s">
        <v>1199</v>
      </c>
      <c r="CC8" s="729" t="s">
        <v>1202</v>
      </c>
      <c r="CE8" s="731"/>
    </row>
    <row r="9" spans="1:83" s="734" customFormat="1" ht="30.75" customHeight="1">
      <c r="A9" s="4424"/>
      <c r="B9" s="732" t="s">
        <v>1203</v>
      </c>
      <c r="C9" s="733" t="s">
        <v>1204</v>
      </c>
      <c r="D9" s="732" t="s">
        <v>1203</v>
      </c>
      <c r="E9" s="733" t="s">
        <v>1204</v>
      </c>
      <c r="F9" s="732" t="s">
        <v>1203</v>
      </c>
      <c r="G9" s="733" t="s">
        <v>1204</v>
      </c>
      <c r="H9" s="732" t="s">
        <v>1203</v>
      </c>
      <c r="I9" s="733" t="s">
        <v>1204</v>
      </c>
      <c r="J9" s="732" t="s">
        <v>1203</v>
      </c>
      <c r="K9" s="733" t="s">
        <v>1204</v>
      </c>
      <c r="L9" s="732" t="s">
        <v>1203</v>
      </c>
      <c r="M9" s="733" t="s">
        <v>1204</v>
      </c>
      <c r="N9" s="732" t="s">
        <v>1203</v>
      </c>
      <c r="O9" s="733" t="s">
        <v>1204</v>
      </c>
      <c r="P9" s="732" t="s">
        <v>1203</v>
      </c>
      <c r="Q9" s="733" t="s">
        <v>1204</v>
      </c>
      <c r="R9" s="732" t="s">
        <v>1203</v>
      </c>
      <c r="S9" s="733" t="s">
        <v>1204</v>
      </c>
      <c r="T9" s="732" t="s">
        <v>1203</v>
      </c>
      <c r="U9" s="733" t="s">
        <v>1204</v>
      </c>
      <c r="V9" s="732" t="s">
        <v>1203</v>
      </c>
      <c r="W9" s="733" t="s">
        <v>1204</v>
      </c>
      <c r="X9" s="732" t="s">
        <v>1203</v>
      </c>
      <c r="Y9" s="733" t="s">
        <v>1204</v>
      </c>
      <c r="Z9" s="732" t="s">
        <v>1203</v>
      </c>
      <c r="AA9" s="733" t="s">
        <v>1204</v>
      </c>
      <c r="AB9" s="732" t="s">
        <v>1203</v>
      </c>
      <c r="AC9" s="733" t="s">
        <v>1204</v>
      </c>
      <c r="AD9" s="732" t="s">
        <v>1203</v>
      </c>
      <c r="AE9" s="733" t="s">
        <v>1204</v>
      </c>
      <c r="AF9" s="732" t="s">
        <v>1203</v>
      </c>
      <c r="AG9" s="733" t="s">
        <v>1204</v>
      </c>
      <c r="AH9" s="732" t="s">
        <v>1203</v>
      </c>
      <c r="AI9" s="733" t="s">
        <v>1204</v>
      </c>
      <c r="AJ9" s="732" t="s">
        <v>1203</v>
      </c>
      <c r="AK9" s="733" t="s">
        <v>1204</v>
      </c>
      <c r="AL9" s="732" t="s">
        <v>1203</v>
      </c>
      <c r="AM9" s="733" t="s">
        <v>1204</v>
      </c>
      <c r="AN9" s="732" t="s">
        <v>1203</v>
      </c>
      <c r="AO9" s="733" t="s">
        <v>1204</v>
      </c>
      <c r="AP9" s="732" t="s">
        <v>1203</v>
      </c>
      <c r="AQ9" s="733" t="s">
        <v>1204</v>
      </c>
      <c r="AR9" s="732" t="s">
        <v>1203</v>
      </c>
      <c r="AS9" s="733" t="s">
        <v>1204</v>
      </c>
      <c r="AT9" s="732" t="s">
        <v>1203</v>
      </c>
      <c r="AU9" s="733" t="s">
        <v>1204</v>
      </c>
      <c r="AV9" s="732" t="s">
        <v>1203</v>
      </c>
      <c r="AW9" s="733" t="s">
        <v>1204</v>
      </c>
      <c r="AX9" s="732" t="s">
        <v>1203</v>
      </c>
      <c r="AY9" s="733" t="s">
        <v>1204</v>
      </c>
      <c r="AZ9" s="732" t="s">
        <v>1203</v>
      </c>
      <c r="BA9" s="733" t="s">
        <v>1204</v>
      </c>
      <c r="BB9" s="732" t="s">
        <v>1203</v>
      </c>
      <c r="BC9" s="733" t="s">
        <v>1204</v>
      </c>
      <c r="BD9" s="732" t="s">
        <v>1203</v>
      </c>
      <c r="BE9" s="733" t="s">
        <v>1204</v>
      </c>
      <c r="BF9" s="732" t="s">
        <v>1203</v>
      </c>
      <c r="BG9" s="733" t="s">
        <v>1204</v>
      </c>
      <c r="BH9" s="732" t="s">
        <v>1203</v>
      </c>
      <c r="BI9" s="733" t="s">
        <v>1204</v>
      </c>
      <c r="BJ9" s="732" t="s">
        <v>1203</v>
      </c>
      <c r="BK9" s="733" t="s">
        <v>1204</v>
      </c>
      <c r="BL9" s="732" t="s">
        <v>1203</v>
      </c>
      <c r="BM9" s="733" t="s">
        <v>1204</v>
      </c>
      <c r="BN9" s="732" t="s">
        <v>1203</v>
      </c>
      <c r="BO9" s="733" t="s">
        <v>1204</v>
      </c>
      <c r="BP9" s="732" t="s">
        <v>1203</v>
      </c>
      <c r="BQ9" s="733" t="s">
        <v>1204</v>
      </c>
      <c r="BR9" s="732" t="s">
        <v>1203</v>
      </c>
      <c r="BS9" s="733" t="s">
        <v>1204</v>
      </c>
      <c r="BT9" s="732" t="s">
        <v>1203</v>
      </c>
      <c r="BU9" s="733" t="s">
        <v>1204</v>
      </c>
      <c r="BV9" s="732" t="s">
        <v>1203</v>
      </c>
      <c r="BW9" s="733" t="s">
        <v>1204</v>
      </c>
      <c r="BX9" s="732" t="s">
        <v>1203</v>
      </c>
      <c r="BY9" s="733" t="s">
        <v>1204</v>
      </c>
      <c r="BZ9" s="732" t="s">
        <v>1203</v>
      </c>
      <c r="CA9" s="733" t="s">
        <v>1204</v>
      </c>
      <c r="CB9" s="733" t="s">
        <v>1203</v>
      </c>
      <c r="CC9" s="733" t="s">
        <v>1204</v>
      </c>
      <c r="CE9" s="735"/>
    </row>
    <row r="10" spans="1:83">
      <c r="A10" s="10" t="s">
        <v>77</v>
      </c>
      <c r="B10" s="736">
        <f>B11+B22</f>
        <v>0</v>
      </c>
      <c r="C10" s="736">
        <f t="shared" ref="C10:BN10" si="0">C11+C22</f>
        <v>0</v>
      </c>
      <c r="D10" s="736">
        <f t="shared" si="0"/>
        <v>0</v>
      </c>
      <c r="E10" s="736">
        <f t="shared" si="0"/>
        <v>0</v>
      </c>
      <c r="F10" s="736">
        <f t="shared" si="0"/>
        <v>0</v>
      </c>
      <c r="G10" s="736">
        <f t="shared" si="0"/>
        <v>0</v>
      </c>
      <c r="H10" s="736">
        <f t="shared" si="0"/>
        <v>0</v>
      </c>
      <c r="I10" s="736">
        <f t="shared" si="0"/>
        <v>0</v>
      </c>
      <c r="J10" s="736">
        <f t="shared" si="0"/>
        <v>0</v>
      </c>
      <c r="K10" s="736">
        <f t="shared" si="0"/>
        <v>0</v>
      </c>
      <c r="L10" s="736">
        <f t="shared" si="0"/>
        <v>0</v>
      </c>
      <c r="M10" s="736">
        <f t="shared" si="0"/>
        <v>0</v>
      </c>
      <c r="N10" s="736">
        <f t="shared" si="0"/>
        <v>0</v>
      </c>
      <c r="O10" s="736">
        <f t="shared" si="0"/>
        <v>0</v>
      </c>
      <c r="P10" s="736">
        <f t="shared" si="0"/>
        <v>0</v>
      </c>
      <c r="Q10" s="736">
        <f t="shared" si="0"/>
        <v>0</v>
      </c>
      <c r="R10" s="736">
        <f t="shared" si="0"/>
        <v>0</v>
      </c>
      <c r="S10" s="736">
        <f t="shared" si="0"/>
        <v>0</v>
      </c>
      <c r="T10" s="736">
        <f t="shared" si="0"/>
        <v>0</v>
      </c>
      <c r="U10" s="736">
        <f t="shared" si="0"/>
        <v>0</v>
      </c>
      <c r="V10" s="736">
        <f t="shared" si="0"/>
        <v>0</v>
      </c>
      <c r="W10" s="736">
        <f t="shared" si="0"/>
        <v>0</v>
      </c>
      <c r="X10" s="736">
        <f t="shared" si="0"/>
        <v>0</v>
      </c>
      <c r="Y10" s="736">
        <f t="shared" si="0"/>
        <v>0</v>
      </c>
      <c r="Z10" s="736">
        <f t="shared" si="0"/>
        <v>0</v>
      </c>
      <c r="AA10" s="736">
        <f t="shared" si="0"/>
        <v>0</v>
      </c>
      <c r="AB10" s="736">
        <f t="shared" si="0"/>
        <v>0</v>
      </c>
      <c r="AC10" s="736">
        <f t="shared" si="0"/>
        <v>0</v>
      </c>
      <c r="AD10" s="736">
        <f t="shared" si="0"/>
        <v>0</v>
      </c>
      <c r="AE10" s="736">
        <f t="shared" si="0"/>
        <v>0</v>
      </c>
      <c r="AF10" s="736">
        <f t="shared" si="0"/>
        <v>0</v>
      </c>
      <c r="AG10" s="736">
        <f t="shared" si="0"/>
        <v>0</v>
      </c>
      <c r="AH10" s="736">
        <f t="shared" si="0"/>
        <v>0</v>
      </c>
      <c r="AI10" s="736">
        <f t="shared" si="0"/>
        <v>0</v>
      </c>
      <c r="AJ10" s="736">
        <f t="shared" si="0"/>
        <v>0</v>
      </c>
      <c r="AK10" s="736">
        <f t="shared" si="0"/>
        <v>0</v>
      </c>
      <c r="AL10" s="736">
        <f t="shared" si="0"/>
        <v>0</v>
      </c>
      <c r="AM10" s="736">
        <f t="shared" si="0"/>
        <v>0</v>
      </c>
      <c r="AN10" s="736">
        <f t="shared" si="0"/>
        <v>0</v>
      </c>
      <c r="AO10" s="736">
        <f t="shared" si="0"/>
        <v>0</v>
      </c>
      <c r="AP10" s="736">
        <f t="shared" si="0"/>
        <v>0</v>
      </c>
      <c r="AQ10" s="736">
        <f t="shared" si="0"/>
        <v>0</v>
      </c>
      <c r="AR10" s="736">
        <f t="shared" si="0"/>
        <v>0</v>
      </c>
      <c r="AS10" s="736">
        <f t="shared" si="0"/>
        <v>0</v>
      </c>
      <c r="AT10" s="736">
        <f t="shared" si="0"/>
        <v>0</v>
      </c>
      <c r="AU10" s="736">
        <f t="shared" si="0"/>
        <v>0</v>
      </c>
      <c r="AV10" s="736">
        <f t="shared" si="0"/>
        <v>0</v>
      </c>
      <c r="AW10" s="736">
        <f t="shared" si="0"/>
        <v>0</v>
      </c>
      <c r="AX10" s="736">
        <f t="shared" si="0"/>
        <v>0</v>
      </c>
      <c r="AY10" s="736">
        <f t="shared" si="0"/>
        <v>0</v>
      </c>
      <c r="AZ10" s="736">
        <f t="shared" si="0"/>
        <v>0</v>
      </c>
      <c r="BA10" s="736">
        <f t="shared" si="0"/>
        <v>0</v>
      </c>
      <c r="BB10" s="736">
        <f t="shared" si="0"/>
        <v>0</v>
      </c>
      <c r="BC10" s="736">
        <f t="shared" si="0"/>
        <v>0</v>
      </c>
      <c r="BD10" s="736">
        <f t="shared" si="0"/>
        <v>0</v>
      </c>
      <c r="BE10" s="736">
        <f t="shared" si="0"/>
        <v>0</v>
      </c>
      <c r="BF10" s="736">
        <f t="shared" si="0"/>
        <v>0</v>
      </c>
      <c r="BG10" s="736">
        <f t="shared" si="0"/>
        <v>0</v>
      </c>
      <c r="BH10" s="736">
        <f t="shared" si="0"/>
        <v>0</v>
      </c>
      <c r="BI10" s="736">
        <f t="shared" si="0"/>
        <v>0</v>
      </c>
      <c r="BJ10" s="736">
        <f t="shared" si="0"/>
        <v>0</v>
      </c>
      <c r="BK10" s="736">
        <f t="shared" si="0"/>
        <v>0</v>
      </c>
      <c r="BL10" s="736">
        <f t="shared" si="0"/>
        <v>0</v>
      </c>
      <c r="BM10" s="736">
        <f t="shared" si="0"/>
        <v>0</v>
      </c>
      <c r="BN10" s="736">
        <f t="shared" si="0"/>
        <v>0</v>
      </c>
      <c r="BO10" s="736">
        <f t="shared" ref="BO10:CA10" si="1">BO11+BO22</f>
        <v>0</v>
      </c>
      <c r="BP10" s="736">
        <f t="shared" si="1"/>
        <v>0</v>
      </c>
      <c r="BQ10" s="736">
        <f t="shared" si="1"/>
        <v>0</v>
      </c>
      <c r="BR10" s="736">
        <f t="shared" si="1"/>
        <v>0</v>
      </c>
      <c r="BS10" s="736">
        <f t="shared" si="1"/>
        <v>0</v>
      </c>
      <c r="BT10" s="736">
        <f t="shared" si="1"/>
        <v>0</v>
      </c>
      <c r="BU10" s="736">
        <f t="shared" si="1"/>
        <v>0</v>
      </c>
      <c r="BV10" s="736">
        <f t="shared" si="1"/>
        <v>0</v>
      </c>
      <c r="BW10" s="736">
        <f t="shared" si="1"/>
        <v>0</v>
      </c>
      <c r="BX10" s="736">
        <f t="shared" si="1"/>
        <v>0</v>
      </c>
      <c r="BY10" s="736">
        <f t="shared" si="1"/>
        <v>0</v>
      </c>
      <c r="BZ10" s="736">
        <f t="shared" si="1"/>
        <v>0</v>
      </c>
      <c r="CA10" s="736">
        <f t="shared" si="1"/>
        <v>0</v>
      </c>
      <c r="CB10" s="736">
        <f t="shared" ref="CB10:CB32" si="2">B10+D10+F10+H10+J10+L10++N10+P10+R10+T10++V10+X10+Z10+AB10+AD10+AF10+AH10+AJ10+AL10+AN10+AP10+AR10+AT10+AV10+AX10++AZ10+BB10+BD10+BF10+BH10+BJ10+BL10+BN10+BP10+BR10+BT10+BV10+BX10+BZ10</f>
        <v>0</v>
      </c>
      <c r="CC10" s="736">
        <f t="shared" ref="CC10:CC32" si="3">C10+E10+G10+I10+K10+M10++O10+Q10+S10+U10+W10+Y10+AA10+AC10+AE10+AG10+AI10+AK10+AM10+AO10+AQ10+AS10+AU10+AW10+AY10++BA10+BC10+BE10+BG10+BI10+BK10+BM10+BO10+BQ10+BS10+BU10+BW10+BY10+CA10</f>
        <v>0</v>
      </c>
    </row>
    <row r="11" spans="1:83">
      <c r="A11" s="737" t="s">
        <v>1205</v>
      </c>
      <c r="B11" s="738">
        <f>SUM(B12:B21)</f>
        <v>0</v>
      </c>
      <c r="C11" s="738">
        <f t="shared" ref="C11:BN11" si="4">SUM(C12:C21)</f>
        <v>0</v>
      </c>
      <c r="D11" s="738">
        <f t="shared" si="4"/>
        <v>0</v>
      </c>
      <c r="E11" s="738">
        <f t="shared" si="4"/>
        <v>0</v>
      </c>
      <c r="F11" s="738">
        <f>SUM(F12:F21)</f>
        <v>0</v>
      </c>
      <c r="G11" s="738">
        <f t="shared" si="4"/>
        <v>0</v>
      </c>
      <c r="H11" s="738">
        <f t="shared" si="4"/>
        <v>0</v>
      </c>
      <c r="I11" s="738">
        <f t="shared" si="4"/>
        <v>0</v>
      </c>
      <c r="J11" s="738">
        <f t="shared" si="4"/>
        <v>0</v>
      </c>
      <c r="K11" s="738">
        <f t="shared" si="4"/>
        <v>0</v>
      </c>
      <c r="L11" s="738">
        <f t="shared" si="4"/>
        <v>0</v>
      </c>
      <c r="M11" s="738">
        <f t="shared" si="4"/>
        <v>0</v>
      </c>
      <c r="N11" s="738">
        <f t="shared" si="4"/>
        <v>0</v>
      </c>
      <c r="O11" s="738">
        <f t="shared" si="4"/>
        <v>0</v>
      </c>
      <c r="P11" s="738">
        <f t="shared" si="4"/>
        <v>0</v>
      </c>
      <c r="Q11" s="738">
        <f t="shared" si="4"/>
        <v>0</v>
      </c>
      <c r="R11" s="738">
        <f t="shared" si="4"/>
        <v>0</v>
      </c>
      <c r="S11" s="738">
        <f t="shared" si="4"/>
        <v>0</v>
      </c>
      <c r="T11" s="738">
        <f t="shared" si="4"/>
        <v>0</v>
      </c>
      <c r="U11" s="738">
        <f t="shared" si="4"/>
        <v>0</v>
      </c>
      <c r="V11" s="738">
        <f t="shared" si="4"/>
        <v>0</v>
      </c>
      <c r="W11" s="738">
        <f t="shared" si="4"/>
        <v>0</v>
      </c>
      <c r="X11" s="738">
        <f t="shared" si="4"/>
        <v>0</v>
      </c>
      <c r="Y11" s="738">
        <f t="shared" si="4"/>
        <v>0</v>
      </c>
      <c r="Z11" s="738">
        <f t="shared" si="4"/>
        <v>0</v>
      </c>
      <c r="AA11" s="738">
        <f t="shared" si="4"/>
        <v>0</v>
      </c>
      <c r="AB11" s="738">
        <f t="shared" si="4"/>
        <v>0</v>
      </c>
      <c r="AC11" s="738">
        <f t="shared" si="4"/>
        <v>0</v>
      </c>
      <c r="AD11" s="738">
        <f t="shared" si="4"/>
        <v>0</v>
      </c>
      <c r="AE11" s="738">
        <f t="shared" si="4"/>
        <v>0</v>
      </c>
      <c r="AF11" s="738">
        <f t="shared" si="4"/>
        <v>0</v>
      </c>
      <c r="AG11" s="738">
        <f t="shared" si="4"/>
        <v>0</v>
      </c>
      <c r="AH11" s="738">
        <f t="shared" si="4"/>
        <v>0</v>
      </c>
      <c r="AI11" s="738">
        <f t="shared" si="4"/>
        <v>0</v>
      </c>
      <c r="AJ11" s="738">
        <f t="shared" si="4"/>
        <v>0</v>
      </c>
      <c r="AK11" s="738">
        <f t="shared" si="4"/>
        <v>0</v>
      </c>
      <c r="AL11" s="738">
        <f t="shared" si="4"/>
        <v>0</v>
      </c>
      <c r="AM11" s="738">
        <f t="shared" si="4"/>
        <v>0</v>
      </c>
      <c r="AN11" s="738">
        <f t="shared" si="4"/>
        <v>0</v>
      </c>
      <c r="AO11" s="738">
        <f t="shared" si="4"/>
        <v>0</v>
      </c>
      <c r="AP11" s="738">
        <f t="shared" si="4"/>
        <v>0</v>
      </c>
      <c r="AQ11" s="738">
        <f t="shared" si="4"/>
        <v>0</v>
      </c>
      <c r="AR11" s="738">
        <f t="shared" si="4"/>
        <v>0</v>
      </c>
      <c r="AS11" s="738">
        <f t="shared" si="4"/>
        <v>0</v>
      </c>
      <c r="AT11" s="738">
        <f t="shared" si="4"/>
        <v>0</v>
      </c>
      <c r="AU11" s="738">
        <f t="shared" si="4"/>
        <v>0</v>
      </c>
      <c r="AV11" s="738">
        <f t="shared" si="4"/>
        <v>0</v>
      </c>
      <c r="AW11" s="738">
        <f t="shared" si="4"/>
        <v>0</v>
      </c>
      <c r="AX11" s="738">
        <f t="shared" si="4"/>
        <v>0</v>
      </c>
      <c r="AY11" s="738">
        <f t="shared" si="4"/>
        <v>0</v>
      </c>
      <c r="AZ11" s="738">
        <f t="shared" si="4"/>
        <v>0</v>
      </c>
      <c r="BA11" s="738">
        <f t="shared" si="4"/>
        <v>0</v>
      </c>
      <c r="BB11" s="738">
        <f t="shared" si="4"/>
        <v>0</v>
      </c>
      <c r="BC11" s="738">
        <f t="shared" si="4"/>
        <v>0</v>
      </c>
      <c r="BD11" s="738">
        <f t="shared" si="4"/>
        <v>0</v>
      </c>
      <c r="BE11" s="738">
        <f t="shared" si="4"/>
        <v>0</v>
      </c>
      <c r="BF11" s="738">
        <f t="shared" si="4"/>
        <v>0</v>
      </c>
      <c r="BG11" s="738">
        <f t="shared" si="4"/>
        <v>0</v>
      </c>
      <c r="BH11" s="738">
        <f t="shared" si="4"/>
        <v>0</v>
      </c>
      <c r="BI11" s="738">
        <f t="shared" si="4"/>
        <v>0</v>
      </c>
      <c r="BJ11" s="738">
        <f t="shared" si="4"/>
        <v>0</v>
      </c>
      <c r="BK11" s="738">
        <f t="shared" si="4"/>
        <v>0</v>
      </c>
      <c r="BL11" s="738">
        <f t="shared" si="4"/>
        <v>0</v>
      </c>
      <c r="BM11" s="738">
        <f t="shared" si="4"/>
        <v>0</v>
      </c>
      <c r="BN11" s="738">
        <f t="shared" si="4"/>
        <v>0</v>
      </c>
      <c r="BO11" s="738">
        <f t="shared" ref="BO11:CC11" si="5">SUM(BO12:BO21)</f>
        <v>0</v>
      </c>
      <c r="BP11" s="738">
        <f t="shared" si="5"/>
        <v>0</v>
      </c>
      <c r="BQ11" s="738">
        <f t="shared" si="5"/>
        <v>0</v>
      </c>
      <c r="BR11" s="738">
        <f t="shared" si="5"/>
        <v>0</v>
      </c>
      <c r="BS11" s="738">
        <f t="shared" si="5"/>
        <v>0</v>
      </c>
      <c r="BT11" s="738">
        <f t="shared" si="5"/>
        <v>0</v>
      </c>
      <c r="BU11" s="738">
        <f t="shared" si="5"/>
        <v>0</v>
      </c>
      <c r="BV11" s="738">
        <f t="shared" si="5"/>
        <v>0</v>
      </c>
      <c r="BW11" s="738">
        <f t="shared" si="5"/>
        <v>0</v>
      </c>
      <c r="BX11" s="738">
        <f t="shared" si="5"/>
        <v>0</v>
      </c>
      <c r="BY11" s="738">
        <f t="shared" si="5"/>
        <v>0</v>
      </c>
      <c r="BZ11" s="738">
        <f t="shared" si="5"/>
        <v>0</v>
      </c>
      <c r="CA11" s="738">
        <f>SUM(CA12:CA21)</f>
        <v>0</v>
      </c>
      <c r="CB11" s="738">
        <f t="shared" si="5"/>
        <v>0</v>
      </c>
      <c r="CC11" s="736">
        <f t="shared" si="5"/>
        <v>0</v>
      </c>
    </row>
    <row r="12" spans="1:83">
      <c r="A12" s="739" t="s">
        <v>1</v>
      </c>
      <c r="B12" s="740">
        <v>0</v>
      </c>
      <c r="C12" s="740">
        <v>0</v>
      </c>
      <c r="D12" s="740">
        <v>0</v>
      </c>
      <c r="E12" s="740">
        <v>0</v>
      </c>
      <c r="F12" s="740">
        <v>0</v>
      </c>
      <c r="G12" s="740">
        <v>0</v>
      </c>
      <c r="H12" s="740">
        <v>0</v>
      </c>
      <c r="I12" s="740">
        <v>0</v>
      </c>
      <c r="J12" s="740">
        <v>0</v>
      </c>
      <c r="K12" s="740">
        <v>0</v>
      </c>
      <c r="L12" s="740">
        <v>0</v>
      </c>
      <c r="M12" s="740">
        <v>0</v>
      </c>
      <c r="N12" s="740">
        <v>0</v>
      </c>
      <c r="O12" s="740">
        <v>0</v>
      </c>
      <c r="P12" s="740">
        <v>0</v>
      </c>
      <c r="Q12" s="740">
        <v>0</v>
      </c>
      <c r="R12" s="740">
        <v>0</v>
      </c>
      <c r="S12" s="740">
        <v>0</v>
      </c>
      <c r="T12" s="740">
        <v>0</v>
      </c>
      <c r="U12" s="740">
        <v>0</v>
      </c>
      <c r="V12" s="740">
        <v>0</v>
      </c>
      <c r="W12" s="740">
        <v>0</v>
      </c>
      <c r="X12" s="740">
        <v>0</v>
      </c>
      <c r="Y12" s="740">
        <v>0</v>
      </c>
      <c r="Z12" s="740">
        <v>0</v>
      </c>
      <c r="AA12" s="740">
        <v>0</v>
      </c>
      <c r="AB12" s="740">
        <v>0</v>
      </c>
      <c r="AC12" s="740">
        <v>0</v>
      </c>
      <c r="AD12" s="740">
        <v>0</v>
      </c>
      <c r="AE12" s="740">
        <v>0</v>
      </c>
      <c r="AF12" s="740">
        <v>0</v>
      </c>
      <c r="AG12" s="740">
        <v>0</v>
      </c>
      <c r="AH12" s="740">
        <v>0</v>
      </c>
      <c r="AI12" s="740">
        <v>0</v>
      </c>
      <c r="AJ12" s="740">
        <v>0</v>
      </c>
      <c r="AK12" s="740">
        <v>0</v>
      </c>
      <c r="AL12" s="740">
        <v>0</v>
      </c>
      <c r="AM12" s="740">
        <v>0</v>
      </c>
      <c r="AN12" s="740">
        <v>0</v>
      </c>
      <c r="AO12" s="740">
        <v>0</v>
      </c>
      <c r="AP12" s="740">
        <v>0</v>
      </c>
      <c r="AQ12" s="740">
        <v>0</v>
      </c>
      <c r="AR12" s="740">
        <v>0</v>
      </c>
      <c r="AS12" s="740">
        <v>0</v>
      </c>
      <c r="AT12" s="740">
        <v>0</v>
      </c>
      <c r="AU12" s="740">
        <v>0</v>
      </c>
      <c r="AV12" s="740">
        <v>0</v>
      </c>
      <c r="AW12" s="740">
        <v>0</v>
      </c>
      <c r="AX12" s="740">
        <v>0</v>
      </c>
      <c r="AY12" s="740">
        <v>0</v>
      </c>
      <c r="AZ12" s="740">
        <v>0</v>
      </c>
      <c r="BA12" s="740">
        <v>0</v>
      </c>
      <c r="BB12" s="740">
        <v>0</v>
      </c>
      <c r="BC12" s="740">
        <v>0</v>
      </c>
      <c r="BD12" s="740">
        <v>0</v>
      </c>
      <c r="BE12" s="740">
        <v>0</v>
      </c>
      <c r="BF12" s="740">
        <v>0</v>
      </c>
      <c r="BG12" s="740">
        <v>0</v>
      </c>
      <c r="BH12" s="740">
        <v>0</v>
      </c>
      <c r="BI12" s="740">
        <v>0</v>
      </c>
      <c r="BJ12" s="740">
        <v>0</v>
      </c>
      <c r="BK12" s="740">
        <v>0</v>
      </c>
      <c r="BL12" s="740">
        <v>0</v>
      </c>
      <c r="BM12" s="740">
        <v>0</v>
      </c>
      <c r="BN12" s="740">
        <v>0</v>
      </c>
      <c r="BO12" s="740">
        <v>0</v>
      </c>
      <c r="BP12" s="740">
        <v>0</v>
      </c>
      <c r="BQ12" s="740">
        <v>0</v>
      </c>
      <c r="BR12" s="740">
        <v>0</v>
      </c>
      <c r="BS12" s="740">
        <v>0</v>
      </c>
      <c r="BT12" s="740">
        <v>0</v>
      </c>
      <c r="BU12" s="740">
        <v>0</v>
      </c>
      <c r="BV12" s="740">
        <v>0</v>
      </c>
      <c r="BW12" s="740">
        <v>0</v>
      </c>
      <c r="BX12" s="740">
        <v>0</v>
      </c>
      <c r="BY12" s="740">
        <v>0</v>
      </c>
      <c r="BZ12" s="740">
        <v>0</v>
      </c>
      <c r="CA12" s="740">
        <v>0</v>
      </c>
      <c r="CB12" s="741">
        <f t="shared" ref="CB12:CB18" si="6">B12+D12+F12+H12+J12+L12++N12+P12+R12+T12++V12+X12+Z12+AB12+AD12+AF12+AH12+AJ12+AL12+AN12+AP12+AR12+AT12+AV12+AX12++AZ12+BB12+BD12+BF12+BH12+BJ12+BL12+BN12+BP12+BR12+BT12+BV12+BX12+BZ12</f>
        <v>0</v>
      </c>
      <c r="CC12" s="742">
        <f t="shared" ref="CC12:CC18" si="7">C12+E12+G12+I12+K12+M12++O12+Q12+S12+U12+W12+Y12+AA12+AC12+AE12+AG12+AI12+AK12+AM12+AO12+AQ12+AS12+AU12+AW12+AY12++BA12+BC12+BE12+BG12+BI12+BK12+BM12+BO12+BQ12+BS12+BU12+BW12+BY12+CA12</f>
        <v>0</v>
      </c>
    </row>
    <row r="13" spans="1:83">
      <c r="A13" s="739" t="s">
        <v>126</v>
      </c>
      <c r="B13" s="740">
        <v>0</v>
      </c>
      <c r="C13" s="740">
        <v>0</v>
      </c>
      <c r="D13" s="740">
        <v>0</v>
      </c>
      <c r="E13" s="740">
        <v>0</v>
      </c>
      <c r="F13" s="740">
        <v>0</v>
      </c>
      <c r="G13" s="740">
        <v>0</v>
      </c>
      <c r="H13" s="740">
        <v>0</v>
      </c>
      <c r="I13" s="740">
        <v>0</v>
      </c>
      <c r="J13" s="740">
        <v>0</v>
      </c>
      <c r="K13" s="740">
        <v>0</v>
      </c>
      <c r="L13" s="740">
        <v>0</v>
      </c>
      <c r="M13" s="740">
        <v>0</v>
      </c>
      <c r="N13" s="740">
        <v>0</v>
      </c>
      <c r="O13" s="740">
        <v>0</v>
      </c>
      <c r="P13" s="740">
        <v>0</v>
      </c>
      <c r="Q13" s="740">
        <v>0</v>
      </c>
      <c r="R13" s="740">
        <v>0</v>
      </c>
      <c r="S13" s="740">
        <v>0</v>
      </c>
      <c r="T13" s="740">
        <v>0</v>
      </c>
      <c r="U13" s="740">
        <v>0</v>
      </c>
      <c r="V13" s="740">
        <v>0</v>
      </c>
      <c r="W13" s="740">
        <v>0</v>
      </c>
      <c r="X13" s="740">
        <v>0</v>
      </c>
      <c r="Y13" s="740">
        <v>0</v>
      </c>
      <c r="Z13" s="740">
        <v>0</v>
      </c>
      <c r="AA13" s="740">
        <v>0</v>
      </c>
      <c r="AB13" s="740">
        <v>0</v>
      </c>
      <c r="AC13" s="740">
        <v>0</v>
      </c>
      <c r="AD13" s="740">
        <v>0</v>
      </c>
      <c r="AE13" s="740">
        <v>0</v>
      </c>
      <c r="AF13" s="740">
        <v>0</v>
      </c>
      <c r="AG13" s="740">
        <v>0</v>
      </c>
      <c r="AH13" s="740">
        <v>0</v>
      </c>
      <c r="AI13" s="740">
        <v>0</v>
      </c>
      <c r="AJ13" s="740">
        <v>0</v>
      </c>
      <c r="AK13" s="740">
        <v>0</v>
      </c>
      <c r="AL13" s="740">
        <v>0</v>
      </c>
      <c r="AM13" s="740">
        <v>0</v>
      </c>
      <c r="AN13" s="740">
        <v>0</v>
      </c>
      <c r="AO13" s="740">
        <v>0</v>
      </c>
      <c r="AP13" s="740">
        <v>0</v>
      </c>
      <c r="AQ13" s="740">
        <v>0</v>
      </c>
      <c r="AR13" s="740">
        <v>0</v>
      </c>
      <c r="AS13" s="740">
        <v>0</v>
      </c>
      <c r="AT13" s="740">
        <v>0</v>
      </c>
      <c r="AU13" s="740">
        <v>0</v>
      </c>
      <c r="AV13" s="740">
        <v>0</v>
      </c>
      <c r="AW13" s="740">
        <v>0</v>
      </c>
      <c r="AX13" s="740">
        <v>0</v>
      </c>
      <c r="AY13" s="740">
        <v>0</v>
      </c>
      <c r="AZ13" s="740">
        <v>0</v>
      </c>
      <c r="BA13" s="740">
        <v>0</v>
      </c>
      <c r="BB13" s="740">
        <v>0</v>
      </c>
      <c r="BC13" s="740">
        <v>0</v>
      </c>
      <c r="BD13" s="740">
        <v>0</v>
      </c>
      <c r="BE13" s="740">
        <v>0</v>
      </c>
      <c r="BF13" s="740">
        <v>0</v>
      </c>
      <c r="BG13" s="740">
        <v>0</v>
      </c>
      <c r="BH13" s="740">
        <v>0</v>
      </c>
      <c r="BI13" s="740">
        <v>0</v>
      </c>
      <c r="BJ13" s="740">
        <v>0</v>
      </c>
      <c r="BK13" s="740">
        <v>0</v>
      </c>
      <c r="BL13" s="740">
        <v>0</v>
      </c>
      <c r="BM13" s="740">
        <v>0</v>
      </c>
      <c r="BN13" s="740">
        <v>0</v>
      </c>
      <c r="BO13" s="740">
        <v>0</v>
      </c>
      <c r="BP13" s="740">
        <v>0</v>
      </c>
      <c r="BQ13" s="740">
        <v>0</v>
      </c>
      <c r="BR13" s="740">
        <v>0</v>
      </c>
      <c r="BS13" s="740">
        <v>0</v>
      </c>
      <c r="BT13" s="740">
        <v>0</v>
      </c>
      <c r="BU13" s="740">
        <v>0</v>
      </c>
      <c r="BV13" s="740">
        <v>0</v>
      </c>
      <c r="BW13" s="740">
        <v>0</v>
      </c>
      <c r="BX13" s="740">
        <v>0</v>
      </c>
      <c r="BY13" s="740">
        <v>0</v>
      </c>
      <c r="BZ13" s="740">
        <v>0</v>
      </c>
      <c r="CA13" s="740">
        <v>0</v>
      </c>
      <c r="CB13" s="741">
        <f t="shared" si="6"/>
        <v>0</v>
      </c>
      <c r="CC13" s="742">
        <f t="shared" si="7"/>
        <v>0</v>
      </c>
    </row>
    <row r="14" spans="1:83">
      <c r="A14" s="743" t="s">
        <v>66</v>
      </c>
      <c r="B14" s="740">
        <v>0</v>
      </c>
      <c r="C14" s="740">
        <v>0</v>
      </c>
      <c r="D14" s="740">
        <v>0</v>
      </c>
      <c r="E14" s="740">
        <v>0</v>
      </c>
      <c r="F14" s="740">
        <v>0</v>
      </c>
      <c r="G14" s="740">
        <v>0</v>
      </c>
      <c r="H14" s="740">
        <v>0</v>
      </c>
      <c r="I14" s="740">
        <v>0</v>
      </c>
      <c r="J14" s="740">
        <v>0</v>
      </c>
      <c r="K14" s="740">
        <v>0</v>
      </c>
      <c r="L14" s="740">
        <v>0</v>
      </c>
      <c r="M14" s="740">
        <v>0</v>
      </c>
      <c r="N14" s="740">
        <v>0</v>
      </c>
      <c r="O14" s="740">
        <v>0</v>
      </c>
      <c r="P14" s="740">
        <v>0</v>
      </c>
      <c r="Q14" s="740">
        <v>0</v>
      </c>
      <c r="R14" s="740">
        <v>0</v>
      </c>
      <c r="S14" s="740">
        <v>0</v>
      </c>
      <c r="T14" s="740">
        <v>0</v>
      </c>
      <c r="U14" s="740">
        <v>0</v>
      </c>
      <c r="V14" s="740">
        <v>0</v>
      </c>
      <c r="W14" s="740">
        <v>0</v>
      </c>
      <c r="X14" s="740">
        <v>0</v>
      </c>
      <c r="Y14" s="740">
        <v>0</v>
      </c>
      <c r="Z14" s="740">
        <v>0</v>
      </c>
      <c r="AA14" s="740">
        <v>0</v>
      </c>
      <c r="AB14" s="740">
        <v>0</v>
      </c>
      <c r="AC14" s="740">
        <v>0</v>
      </c>
      <c r="AD14" s="740">
        <v>0</v>
      </c>
      <c r="AE14" s="740">
        <v>0</v>
      </c>
      <c r="AF14" s="740">
        <v>0</v>
      </c>
      <c r="AG14" s="740">
        <v>0</v>
      </c>
      <c r="AH14" s="740">
        <v>0</v>
      </c>
      <c r="AI14" s="740">
        <v>0</v>
      </c>
      <c r="AJ14" s="740">
        <v>0</v>
      </c>
      <c r="AK14" s="740">
        <v>0</v>
      </c>
      <c r="AL14" s="740">
        <v>0</v>
      </c>
      <c r="AM14" s="740">
        <v>0</v>
      </c>
      <c r="AN14" s="740">
        <v>0</v>
      </c>
      <c r="AO14" s="740">
        <v>0</v>
      </c>
      <c r="AP14" s="740">
        <v>0</v>
      </c>
      <c r="AQ14" s="740">
        <v>0</v>
      </c>
      <c r="AR14" s="740">
        <v>0</v>
      </c>
      <c r="AS14" s="740">
        <v>0</v>
      </c>
      <c r="AT14" s="740">
        <v>0</v>
      </c>
      <c r="AU14" s="740">
        <v>0</v>
      </c>
      <c r="AV14" s="740">
        <v>0</v>
      </c>
      <c r="AW14" s="740">
        <v>0</v>
      </c>
      <c r="AX14" s="740">
        <v>0</v>
      </c>
      <c r="AY14" s="740">
        <v>0</v>
      </c>
      <c r="AZ14" s="740">
        <v>0</v>
      </c>
      <c r="BA14" s="740">
        <v>0</v>
      </c>
      <c r="BB14" s="740">
        <v>0</v>
      </c>
      <c r="BC14" s="740">
        <v>0</v>
      </c>
      <c r="BD14" s="740">
        <v>0</v>
      </c>
      <c r="BE14" s="740">
        <v>0</v>
      </c>
      <c r="BF14" s="740">
        <v>0</v>
      </c>
      <c r="BG14" s="740">
        <v>0</v>
      </c>
      <c r="BH14" s="740">
        <v>0</v>
      </c>
      <c r="BI14" s="740">
        <v>0</v>
      </c>
      <c r="BJ14" s="740">
        <v>0</v>
      </c>
      <c r="BK14" s="740">
        <v>0</v>
      </c>
      <c r="BL14" s="740">
        <v>0</v>
      </c>
      <c r="BM14" s="740">
        <v>0</v>
      </c>
      <c r="BN14" s="740">
        <v>0</v>
      </c>
      <c r="BO14" s="740">
        <v>0</v>
      </c>
      <c r="BP14" s="740">
        <v>0</v>
      </c>
      <c r="BQ14" s="740">
        <v>0</v>
      </c>
      <c r="BR14" s="740">
        <v>0</v>
      </c>
      <c r="BS14" s="740">
        <v>0</v>
      </c>
      <c r="BT14" s="740">
        <v>0</v>
      </c>
      <c r="BU14" s="740">
        <v>0</v>
      </c>
      <c r="BV14" s="740">
        <v>0</v>
      </c>
      <c r="BW14" s="740">
        <v>0</v>
      </c>
      <c r="BX14" s="740">
        <v>0</v>
      </c>
      <c r="BY14" s="740">
        <v>0</v>
      </c>
      <c r="BZ14" s="740">
        <v>0</v>
      </c>
      <c r="CA14" s="740">
        <v>0</v>
      </c>
      <c r="CB14" s="741">
        <f t="shared" si="6"/>
        <v>0</v>
      </c>
      <c r="CC14" s="742">
        <f t="shared" si="7"/>
        <v>0</v>
      </c>
    </row>
    <row r="15" spans="1:83">
      <c r="A15" s="739" t="s">
        <v>3</v>
      </c>
      <c r="B15" s="740">
        <v>0</v>
      </c>
      <c r="C15" s="740">
        <v>0</v>
      </c>
      <c r="D15" s="740">
        <v>0</v>
      </c>
      <c r="E15" s="740">
        <v>0</v>
      </c>
      <c r="F15" s="740">
        <v>0</v>
      </c>
      <c r="G15" s="740">
        <v>0</v>
      </c>
      <c r="H15" s="740">
        <v>0</v>
      </c>
      <c r="I15" s="740">
        <v>0</v>
      </c>
      <c r="J15" s="740">
        <v>0</v>
      </c>
      <c r="K15" s="740">
        <v>0</v>
      </c>
      <c r="L15" s="740">
        <v>0</v>
      </c>
      <c r="M15" s="740">
        <v>0</v>
      </c>
      <c r="N15" s="740">
        <v>0</v>
      </c>
      <c r="O15" s="740">
        <v>0</v>
      </c>
      <c r="P15" s="740">
        <v>0</v>
      </c>
      <c r="Q15" s="740">
        <v>0</v>
      </c>
      <c r="R15" s="740">
        <v>0</v>
      </c>
      <c r="S15" s="740">
        <v>0</v>
      </c>
      <c r="T15" s="740">
        <v>0</v>
      </c>
      <c r="U15" s="740">
        <v>0</v>
      </c>
      <c r="V15" s="740">
        <v>0</v>
      </c>
      <c r="W15" s="740">
        <v>0</v>
      </c>
      <c r="X15" s="740">
        <v>0</v>
      </c>
      <c r="Y15" s="740">
        <v>0</v>
      </c>
      <c r="Z15" s="740">
        <v>0</v>
      </c>
      <c r="AA15" s="740">
        <v>0</v>
      </c>
      <c r="AB15" s="740">
        <v>0</v>
      </c>
      <c r="AC15" s="740">
        <v>0</v>
      </c>
      <c r="AD15" s="740">
        <v>0</v>
      </c>
      <c r="AE15" s="740">
        <v>0</v>
      </c>
      <c r="AF15" s="740">
        <v>0</v>
      </c>
      <c r="AG15" s="740">
        <v>0</v>
      </c>
      <c r="AH15" s="740">
        <v>0</v>
      </c>
      <c r="AI15" s="740">
        <v>0</v>
      </c>
      <c r="AJ15" s="740">
        <v>0</v>
      </c>
      <c r="AK15" s="740">
        <v>0</v>
      </c>
      <c r="AL15" s="740">
        <v>0</v>
      </c>
      <c r="AM15" s="740">
        <v>0</v>
      </c>
      <c r="AN15" s="740">
        <v>0</v>
      </c>
      <c r="AO15" s="740">
        <v>0</v>
      </c>
      <c r="AP15" s="740">
        <v>0</v>
      </c>
      <c r="AQ15" s="740">
        <v>0</v>
      </c>
      <c r="AR15" s="740">
        <v>0</v>
      </c>
      <c r="AS15" s="740">
        <v>0</v>
      </c>
      <c r="AT15" s="740">
        <v>0</v>
      </c>
      <c r="AU15" s="740">
        <v>0</v>
      </c>
      <c r="AV15" s="740">
        <v>0</v>
      </c>
      <c r="AW15" s="740">
        <v>0</v>
      </c>
      <c r="AX15" s="740">
        <v>0</v>
      </c>
      <c r="AY15" s="740">
        <v>0</v>
      </c>
      <c r="AZ15" s="740">
        <v>0</v>
      </c>
      <c r="BA15" s="740">
        <v>0</v>
      </c>
      <c r="BB15" s="740">
        <v>0</v>
      </c>
      <c r="BC15" s="740">
        <v>0</v>
      </c>
      <c r="BD15" s="740">
        <v>0</v>
      </c>
      <c r="BE15" s="740">
        <v>0</v>
      </c>
      <c r="BF15" s="740">
        <v>0</v>
      </c>
      <c r="BG15" s="740">
        <v>0</v>
      </c>
      <c r="BH15" s="740">
        <v>0</v>
      </c>
      <c r="BI15" s="740">
        <v>0</v>
      </c>
      <c r="BJ15" s="740">
        <v>0</v>
      </c>
      <c r="BK15" s="740">
        <v>0</v>
      </c>
      <c r="BL15" s="740">
        <v>0</v>
      </c>
      <c r="BM15" s="740">
        <v>0</v>
      </c>
      <c r="BN15" s="740">
        <v>0</v>
      </c>
      <c r="BO15" s="740">
        <v>0</v>
      </c>
      <c r="BP15" s="740">
        <v>0</v>
      </c>
      <c r="BQ15" s="740">
        <v>0</v>
      </c>
      <c r="BR15" s="740">
        <v>0</v>
      </c>
      <c r="BS15" s="740">
        <v>0</v>
      </c>
      <c r="BT15" s="740">
        <v>0</v>
      </c>
      <c r="BU15" s="740">
        <v>0</v>
      </c>
      <c r="BV15" s="740">
        <v>0</v>
      </c>
      <c r="BW15" s="740">
        <v>0</v>
      </c>
      <c r="BX15" s="740">
        <v>0</v>
      </c>
      <c r="BY15" s="740">
        <v>0</v>
      </c>
      <c r="BZ15" s="740">
        <v>0</v>
      </c>
      <c r="CA15" s="740">
        <v>0</v>
      </c>
      <c r="CB15" s="741">
        <f t="shared" si="6"/>
        <v>0</v>
      </c>
      <c r="CC15" s="742">
        <f t="shared" si="7"/>
        <v>0</v>
      </c>
    </row>
    <row r="16" spans="1:83">
      <c r="A16" s="739" t="s">
        <v>4</v>
      </c>
      <c r="B16" s="740">
        <v>0</v>
      </c>
      <c r="C16" s="740">
        <v>0</v>
      </c>
      <c r="D16" s="740">
        <v>0</v>
      </c>
      <c r="E16" s="740">
        <v>0</v>
      </c>
      <c r="F16" s="740">
        <v>0</v>
      </c>
      <c r="G16" s="740">
        <v>0</v>
      </c>
      <c r="H16" s="740">
        <v>0</v>
      </c>
      <c r="I16" s="740">
        <v>0</v>
      </c>
      <c r="J16" s="740">
        <v>0</v>
      </c>
      <c r="K16" s="740">
        <v>0</v>
      </c>
      <c r="L16" s="740">
        <v>0</v>
      </c>
      <c r="M16" s="740">
        <v>0</v>
      </c>
      <c r="N16" s="740">
        <v>0</v>
      </c>
      <c r="O16" s="740">
        <v>0</v>
      </c>
      <c r="P16" s="740">
        <v>0</v>
      </c>
      <c r="Q16" s="740">
        <v>0</v>
      </c>
      <c r="R16" s="740">
        <v>0</v>
      </c>
      <c r="S16" s="740">
        <v>0</v>
      </c>
      <c r="T16" s="740">
        <v>0</v>
      </c>
      <c r="U16" s="740">
        <v>0</v>
      </c>
      <c r="V16" s="740">
        <v>0</v>
      </c>
      <c r="W16" s="740">
        <v>0</v>
      </c>
      <c r="X16" s="740">
        <v>0</v>
      </c>
      <c r="Y16" s="740">
        <v>0</v>
      </c>
      <c r="Z16" s="740">
        <v>0</v>
      </c>
      <c r="AA16" s="740">
        <v>0</v>
      </c>
      <c r="AB16" s="740">
        <v>0</v>
      </c>
      <c r="AC16" s="740">
        <v>0</v>
      </c>
      <c r="AD16" s="740">
        <v>0</v>
      </c>
      <c r="AE16" s="740">
        <v>0</v>
      </c>
      <c r="AF16" s="740">
        <v>0</v>
      </c>
      <c r="AG16" s="740">
        <v>0</v>
      </c>
      <c r="AH16" s="740">
        <v>0</v>
      </c>
      <c r="AI16" s="740">
        <v>0</v>
      </c>
      <c r="AJ16" s="740">
        <v>0</v>
      </c>
      <c r="AK16" s="740">
        <v>0</v>
      </c>
      <c r="AL16" s="740">
        <v>0</v>
      </c>
      <c r="AM16" s="740">
        <v>0</v>
      </c>
      <c r="AN16" s="740">
        <v>0</v>
      </c>
      <c r="AO16" s="740">
        <v>0</v>
      </c>
      <c r="AP16" s="740">
        <v>0</v>
      </c>
      <c r="AQ16" s="740">
        <v>0</v>
      </c>
      <c r="AR16" s="740">
        <v>0</v>
      </c>
      <c r="AS16" s="740">
        <v>0</v>
      </c>
      <c r="AT16" s="740">
        <v>0</v>
      </c>
      <c r="AU16" s="740">
        <v>0</v>
      </c>
      <c r="AV16" s="740">
        <v>0</v>
      </c>
      <c r="AW16" s="740">
        <v>0</v>
      </c>
      <c r="AX16" s="740">
        <v>0</v>
      </c>
      <c r="AY16" s="740">
        <v>0</v>
      </c>
      <c r="AZ16" s="740">
        <v>0</v>
      </c>
      <c r="BA16" s="740">
        <v>0</v>
      </c>
      <c r="BB16" s="740">
        <v>0</v>
      </c>
      <c r="BC16" s="740">
        <v>0</v>
      </c>
      <c r="BD16" s="740">
        <v>0</v>
      </c>
      <c r="BE16" s="740">
        <v>0</v>
      </c>
      <c r="BF16" s="740">
        <v>0</v>
      </c>
      <c r="BG16" s="740">
        <v>0</v>
      </c>
      <c r="BH16" s="740">
        <v>0</v>
      </c>
      <c r="BI16" s="740">
        <v>0</v>
      </c>
      <c r="BJ16" s="740">
        <v>0</v>
      </c>
      <c r="BK16" s="740">
        <v>0</v>
      </c>
      <c r="BL16" s="740">
        <v>0</v>
      </c>
      <c r="BM16" s="740">
        <v>0</v>
      </c>
      <c r="BN16" s="740">
        <v>0</v>
      </c>
      <c r="BO16" s="740">
        <v>0</v>
      </c>
      <c r="BP16" s="740">
        <v>0</v>
      </c>
      <c r="BQ16" s="740">
        <v>0</v>
      </c>
      <c r="BR16" s="740">
        <v>0</v>
      </c>
      <c r="BS16" s="740">
        <v>0</v>
      </c>
      <c r="BT16" s="740">
        <v>0</v>
      </c>
      <c r="BU16" s="740">
        <v>0</v>
      </c>
      <c r="BV16" s="740">
        <v>0</v>
      </c>
      <c r="BW16" s="740">
        <v>0</v>
      </c>
      <c r="BX16" s="740">
        <v>0</v>
      </c>
      <c r="BY16" s="740">
        <v>0</v>
      </c>
      <c r="BZ16" s="740">
        <v>0</v>
      </c>
      <c r="CA16" s="740">
        <v>0</v>
      </c>
      <c r="CB16" s="741">
        <f t="shared" si="6"/>
        <v>0</v>
      </c>
      <c r="CC16" s="742">
        <f t="shared" si="7"/>
        <v>0</v>
      </c>
    </row>
    <row r="17" spans="1:81">
      <c r="A17" s="13" t="s">
        <v>1186</v>
      </c>
      <c r="B17" s="740">
        <v>0</v>
      </c>
      <c r="C17" s="740">
        <v>0</v>
      </c>
      <c r="D17" s="740">
        <v>0</v>
      </c>
      <c r="E17" s="740">
        <v>0</v>
      </c>
      <c r="F17" s="740">
        <v>0</v>
      </c>
      <c r="G17" s="740">
        <v>0</v>
      </c>
      <c r="H17" s="740">
        <v>0</v>
      </c>
      <c r="I17" s="740">
        <v>0</v>
      </c>
      <c r="J17" s="740">
        <v>0</v>
      </c>
      <c r="K17" s="740">
        <v>0</v>
      </c>
      <c r="L17" s="740">
        <v>0</v>
      </c>
      <c r="M17" s="740">
        <v>0</v>
      </c>
      <c r="N17" s="740">
        <v>0</v>
      </c>
      <c r="O17" s="740">
        <v>0</v>
      </c>
      <c r="P17" s="740">
        <v>0</v>
      </c>
      <c r="Q17" s="740">
        <v>0</v>
      </c>
      <c r="R17" s="740">
        <v>0</v>
      </c>
      <c r="S17" s="740">
        <v>0</v>
      </c>
      <c r="T17" s="740">
        <v>0</v>
      </c>
      <c r="U17" s="740">
        <v>0</v>
      </c>
      <c r="V17" s="740">
        <v>0</v>
      </c>
      <c r="W17" s="740">
        <v>0</v>
      </c>
      <c r="X17" s="740">
        <v>0</v>
      </c>
      <c r="Y17" s="740">
        <v>0</v>
      </c>
      <c r="Z17" s="740">
        <v>0</v>
      </c>
      <c r="AA17" s="740">
        <v>0</v>
      </c>
      <c r="AB17" s="740">
        <v>0</v>
      </c>
      <c r="AC17" s="740">
        <v>0</v>
      </c>
      <c r="AD17" s="740">
        <v>0</v>
      </c>
      <c r="AE17" s="740">
        <v>0</v>
      </c>
      <c r="AF17" s="740">
        <v>0</v>
      </c>
      <c r="AG17" s="740">
        <v>0</v>
      </c>
      <c r="AH17" s="740">
        <v>0</v>
      </c>
      <c r="AI17" s="740">
        <v>0</v>
      </c>
      <c r="AJ17" s="740">
        <v>0</v>
      </c>
      <c r="AK17" s="740">
        <v>0</v>
      </c>
      <c r="AL17" s="740">
        <v>0</v>
      </c>
      <c r="AM17" s="740">
        <v>0</v>
      </c>
      <c r="AN17" s="740">
        <v>0</v>
      </c>
      <c r="AO17" s="740">
        <v>0</v>
      </c>
      <c r="AP17" s="740">
        <v>0</v>
      </c>
      <c r="AQ17" s="740">
        <v>0</v>
      </c>
      <c r="AR17" s="740">
        <v>0</v>
      </c>
      <c r="AS17" s="740">
        <v>0</v>
      </c>
      <c r="AT17" s="740">
        <v>0</v>
      </c>
      <c r="AU17" s="740">
        <v>0</v>
      </c>
      <c r="AV17" s="740">
        <v>0</v>
      </c>
      <c r="AW17" s="740">
        <v>0</v>
      </c>
      <c r="AX17" s="740">
        <v>0</v>
      </c>
      <c r="AY17" s="740">
        <v>0</v>
      </c>
      <c r="AZ17" s="740">
        <v>0</v>
      </c>
      <c r="BA17" s="740">
        <v>0</v>
      </c>
      <c r="BB17" s="740">
        <v>0</v>
      </c>
      <c r="BC17" s="740">
        <v>0</v>
      </c>
      <c r="BD17" s="740">
        <v>0</v>
      </c>
      <c r="BE17" s="740">
        <v>0</v>
      </c>
      <c r="BF17" s="740">
        <v>0</v>
      </c>
      <c r="BG17" s="740">
        <v>0</v>
      </c>
      <c r="BH17" s="740">
        <v>0</v>
      </c>
      <c r="BI17" s="740">
        <v>0</v>
      </c>
      <c r="BJ17" s="740">
        <v>0</v>
      </c>
      <c r="BK17" s="740">
        <v>0</v>
      </c>
      <c r="BL17" s="740">
        <v>0</v>
      </c>
      <c r="BM17" s="740">
        <v>0</v>
      </c>
      <c r="BN17" s="740">
        <v>0</v>
      </c>
      <c r="BO17" s="740">
        <v>0</v>
      </c>
      <c r="BP17" s="740">
        <v>0</v>
      </c>
      <c r="BQ17" s="740">
        <v>0</v>
      </c>
      <c r="BR17" s="740">
        <v>0</v>
      </c>
      <c r="BS17" s="740">
        <v>0</v>
      </c>
      <c r="BT17" s="740">
        <v>0</v>
      </c>
      <c r="BU17" s="740">
        <v>0</v>
      </c>
      <c r="BV17" s="740">
        <v>0</v>
      </c>
      <c r="BW17" s="740">
        <v>0</v>
      </c>
      <c r="BX17" s="740">
        <v>0</v>
      </c>
      <c r="BY17" s="740">
        <v>0</v>
      </c>
      <c r="BZ17" s="740">
        <v>0</v>
      </c>
      <c r="CA17" s="740">
        <v>0</v>
      </c>
      <c r="CB17" s="741">
        <f t="shared" si="6"/>
        <v>0</v>
      </c>
      <c r="CC17" s="742">
        <f t="shared" si="7"/>
        <v>0</v>
      </c>
    </row>
    <row r="18" spans="1:81">
      <c r="A18" s="13" t="s">
        <v>1187</v>
      </c>
      <c r="B18" s="740">
        <v>0</v>
      </c>
      <c r="C18" s="740">
        <v>0</v>
      </c>
      <c r="D18" s="740">
        <v>0</v>
      </c>
      <c r="E18" s="740">
        <v>0</v>
      </c>
      <c r="F18" s="740">
        <v>0</v>
      </c>
      <c r="G18" s="740">
        <v>0</v>
      </c>
      <c r="H18" s="740">
        <v>0</v>
      </c>
      <c r="I18" s="740">
        <v>0</v>
      </c>
      <c r="J18" s="740">
        <v>0</v>
      </c>
      <c r="K18" s="740">
        <v>0</v>
      </c>
      <c r="L18" s="740">
        <v>0</v>
      </c>
      <c r="M18" s="740">
        <v>0</v>
      </c>
      <c r="N18" s="740">
        <v>0</v>
      </c>
      <c r="O18" s="740">
        <v>0</v>
      </c>
      <c r="P18" s="740">
        <v>0</v>
      </c>
      <c r="Q18" s="740">
        <v>0</v>
      </c>
      <c r="R18" s="740">
        <v>0</v>
      </c>
      <c r="S18" s="740">
        <v>0</v>
      </c>
      <c r="T18" s="740">
        <v>0</v>
      </c>
      <c r="U18" s="740">
        <v>0</v>
      </c>
      <c r="V18" s="740">
        <v>0</v>
      </c>
      <c r="W18" s="740">
        <v>0</v>
      </c>
      <c r="X18" s="740">
        <v>0</v>
      </c>
      <c r="Y18" s="740">
        <v>0</v>
      </c>
      <c r="Z18" s="740">
        <v>0</v>
      </c>
      <c r="AA18" s="740">
        <v>0</v>
      </c>
      <c r="AB18" s="740">
        <v>0</v>
      </c>
      <c r="AC18" s="740">
        <v>0</v>
      </c>
      <c r="AD18" s="740">
        <v>0</v>
      </c>
      <c r="AE18" s="740">
        <v>0</v>
      </c>
      <c r="AF18" s="740">
        <v>0</v>
      </c>
      <c r="AG18" s="740">
        <v>0</v>
      </c>
      <c r="AH18" s="740">
        <v>0</v>
      </c>
      <c r="AI18" s="740">
        <v>0</v>
      </c>
      <c r="AJ18" s="740">
        <v>0</v>
      </c>
      <c r="AK18" s="740">
        <v>0</v>
      </c>
      <c r="AL18" s="740">
        <v>0</v>
      </c>
      <c r="AM18" s="740">
        <v>0</v>
      </c>
      <c r="AN18" s="740">
        <v>0</v>
      </c>
      <c r="AO18" s="740">
        <v>0</v>
      </c>
      <c r="AP18" s="740">
        <v>0</v>
      </c>
      <c r="AQ18" s="740">
        <v>0</v>
      </c>
      <c r="AR18" s="740">
        <v>0</v>
      </c>
      <c r="AS18" s="740">
        <v>0</v>
      </c>
      <c r="AT18" s="740">
        <v>0</v>
      </c>
      <c r="AU18" s="740">
        <v>0</v>
      </c>
      <c r="AV18" s="740">
        <v>0</v>
      </c>
      <c r="AW18" s="740">
        <v>0</v>
      </c>
      <c r="AX18" s="740">
        <v>0</v>
      </c>
      <c r="AY18" s="740">
        <v>0</v>
      </c>
      <c r="AZ18" s="740">
        <v>0</v>
      </c>
      <c r="BA18" s="740">
        <v>0</v>
      </c>
      <c r="BB18" s="740">
        <v>0</v>
      </c>
      <c r="BC18" s="740">
        <v>0</v>
      </c>
      <c r="BD18" s="740">
        <v>0</v>
      </c>
      <c r="BE18" s="740">
        <v>0</v>
      </c>
      <c r="BF18" s="740">
        <v>0</v>
      </c>
      <c r="BG18" s="740">
        <v>0</v>
      </c>
      <c r="BH18" s="740">
        <v>0</v>
      </c>
      <c r="BI18" s="740">
        <v>0</v>
      </c>
      <c r="BJ18" s="740">
        <v>0</v>
      </c>
      <c r="BK18" s="740">
        <v>0</v>
      </c>
      <c r="BL18" s="740">
        <v>0</v>
      </c>
      <c r="BM18" s="740">
        <v>0</v>
      </c>
      <c r="BN18" s="740">
        <v>0</v>
      </c>
      <c r="BO18" s="740">
        <v>0</v>
      </c>
      <c r="BP18" s="740">
        <v>0</v>
      </c>
      <c r="BQ18" s="740">
        <v>0</v>
      </c>
      <c r="BR18" s="740">
        <v>0</v>
      </c>
      <c r="BS18" s="740">
        <v>0</v>
      </c>
      <c r="BT18" s="740">
        <v>0</v>
      </c>
      <c r="BU18" s="740">
        <v>0</v>
      </c>
      <c r="BV18" s="740">
        <v>0</v>
      </c>
      <c r="BW18" s="740">
        <v>0</v>
      </c>
      <c r="BX18" s="740">
        <v>0</v>
      </c>
      <c r="BY18" s="740">
        <v>0</v>
      </c>
      <c r="BZ18" s="740">
        <v>0</v>
      </c>
      <c r="CA18" s="740">
        <v>0</v>
      </c>
      <c r="CB18" s="741">
        <f t="shared" si="6"/>
        <v>0</v>
      </c>
      <c r="CC18" s="742">
        <f t="shared" si="7"/>
        <v>0</v>
      </c>
    </row>
    <row r="19" spans="1:81">
      <c r="A19" s="13" t="s">
        <v>5</v>
      </c>
      <c r="B19" s="740">
        <v>0</v>
      </c>
      <c r="C19" s="740">
        <v>0</v>
      </c>
      <c r="D19" s="740">
        <v>0</v>
      </c>
      <c r="E19" s="740">
        <v>0</v>
      </c>
      <c r="F19" s="740">
        <v>0</v>
      </c>
      <c r="G19" s="740">
        <v>0</v>
      </c>
      <c r="H19" s="740">
        <v>0</v>
      </c>
      <c r="I19" s="740">
        <v>0</v>
      </c>
      <c r="J19" s="740">
        <v>0</v>
      </c>
      <c r="K19" s="740">
        <v>0</v>
      </c>
      <c r="L19" s="740">
        <v>0</v>
      </c>
      <c r="M19" s="740">
        <v>0</v>
      </c>
      <c r="N19" s="740">
        <v>0</v>
      </c>
      <c r="O19" s="740">
        <v>0</v>
      </c>
      <c r="P19" s="740">
        <v>0</v>
      </c>
      <c r="Q19" s="740">
        <v>0</v>
      </c>
      <c r="R19" s="740">
        <v>0</v>
      </c>
      <c r="S19" s="740">
        <v>0</v>
      </c>
      <c r="T19" s="740">
        <v>0</v>
      </c>
      <c r="U19" s="740">
        <v>0</v>
      </c>
      <c r="V19" s="740">
        <v>0</v>
      </c>
      <c r="W19" s="740">
        <v>0</v>
      </c>
      <c r="X19" s="740">
        <v>0</v>
      </c>
      <c r="Y19" s="740">
        <v>0</v>
      </c>
      <c r="Z19" s="740">
        <v>0</v>
      </c>
      <c r="AA19" s="740">
        <v>0</v>
      </c>
      <c r="AB19" s="740">
        <v>0</v>
      </c>
      <c r="AC19" s="740">
        <v>0</v>
      </c>
      <c r="AD19" s="740">
        <v>0</v>
      </c>
      <c r="AE19" s="740">
        <v>0</v>
      </c>
      <c r="AF19" s="740">
        <v>0</v>
      </c>
      <c r="AG19" s="740">
        <v>0</v>
      </c>
      <c r="AH19" s="740">
        <v>0</v>
      </c>
      <c r="AI19" s="740">
        <v>0</v>
      </c>
      <c r="AJ19" s="740">
        <v>0</v>
      </c>
      <c r="AK19" s="740">
        <v>0</v>
      </c>
      <c r="AL19" s="740">
        <v>0</v>
      </c>
      <c r="AM19" s="740">
        <v>0</v>
      </c>
      <c r="AN19" s="740">
        <v>0</v>
      </c>
      <c r="AO19" s="740">
        <v>0</v>
      </c>
      <c r="AP19" s="740">
        <v>0</v>
      </c>
      <c r="AQ19" s="740">
        <v>0</v>
      </c>
      <c r="AR19" s="740">
        <v>0</v>
      </c>
      <c r="AS19" s="740">
        <v>0</v>
      </c>
      <c r="AT19" s="740">
        <v>0</v>
      </c>
      <c r="AU19" s="740">
        <v>0</v>
      </c>
      <c r="AV19" s="740">
        <v>0</v>
      </c>
      <c r="AW19" s="740">
        <v>0</v>
      </c>
      <c r="AX19" s="740">
        <v>0</v>
      </c>
      <c r="AY19" s="740">
        <v>0</v>
      </c>
      <c r="AZ19" s="740">
        <v>0</v>
      </c>
      <c r="BA19" s="740">
        <v>0</v>
      </c>
      <c r="BB19" s="740">
        <v>0</v>
      </c>
      <c r="BC19" s="740">
        <v>0</v>
      </c>
      <c r="BD19" s="740">
        <v>0</v>
      </c>
      <c r="BE19" s="740">
        <v>0</v>
      </c>
      <c r="BF19" s="740">
        <v>0</v>
      </c>
      <c r="BG19" s="740">
        <v>0</v>
      </c>
      <c r="BH19" s="740">
        <v>0</v>
      </c>
      <c r="BI19" s="740">
        <v>0</v>
      </c>
      <c r="BJ19" s="740">
        <v>0</v>
      </c>
      <c r="BK19" s="740">
        <v>0</v>
      </c>
      <c r="BL19" s="740">
        <v>0</v>
      </c>
      <c r="BM19" s="740">
        <v>0</v>
      </c>
      <c r="BN19" s="740">
        <v>0</v>
      </c>
      <c r="BO19" s="740">
        <v>0</v>
      </c>
      <c r="BP19" s="740">
        <v>0</v>
      </c>
      <c r="BQ19" s="740">
        <v>0</v>
      </c>
      <c r="BR19" s="740">
        <v>0</v>
      </c>
      <c r="BS19" s="740">
        <v>0</v>
      </c>
      <c r="BT19" s="740">
        <v>0</v>
      </c>
      <c r="BU19" s="740">
        <v>0</v>
      </c>
      <c r="BV19" s="740">
        <v>0</v>
      </c>
      <c r="BW19" s="740">
        <v>0</v>
      </c>
      <c r="BX19" s="740">
        <v>0</v>
      </c>
      <c r="BY19" s="740">
        <v>0</v>
      </c>
      <c r="BZ19" s="740">
        <v>0</v>
      </c>
      <c r="CA19" s="740">
        <v>0</v>
      </c>
      <c r="CB19" s="741">
        <f>B19+D19+F19+H19+J19+L19++N19+P19+R19+T19++V19+X19+Z19+AB19+AD19+AF19+AH19+AJ19+AL19+AN19+AP19+AR19+AT19+AV19+AX19++AZ19+BB19+BD19+BF19+BH19+BJ19+BL19+BN19+BP19+BR19+BT19+BV19+BX19+BZ19</f>
        <v>0</v>
      </c>
      <c r="CC19" s="742">
        <f t="shared" si="3"/>
        <v>0</v>
      </c>
    </row>
    <row r="20" spans="1:81">
      <c r="A20" s="13" t="s">
        <v>9</v>
      </c>
      <c r="B20" s="740">
        <v>0</v>
      </c>
      <c r="C20" s="740">
        <v>0</v>
      </c>
      <c r="D20" s="740">
        <v>0</v>
      </c>
      <c r="E20" s="740">
        <v>0</v>
      </c>
      <c r="F20" s="740">
        <v>0</v>
      </c>
      <c r="G20" s="740">
        <v>0</v>
      </c>
      <c r="H20" s="740">
        <v>0</v>
      </c>
      <c r="I20" s="740">
        <v>0</v>
      </c>
      <c r="J20" s="740">
        <v>0</v>
      </c>
      <c r="K20" s="740">
        <v>0</v>
      </c>
      <c r="L20" s="740">
        <v>0</v>
      </c>
      <c r="M20" s="740">
        <v>0</v>
      </c>
      <c r="N20" s="740">
        <v>0</v>
      </c>
      <c r="O20" s="740">
        <v>0</v>
      </c>
      <c r="P20" s="740">
        <v>0</v>
      </c>
      <c r="Q20" s="740">
        <v>0</v>
      </c>
      <c r="R20" s="740">
        <v>0</v>
      </c>
      <c r="S20" s="740">
        <v>0</v>
      </c>
      <c r="T20" s="740">
        <v>0</v>
      </c>
      <c r="U20" s="740">
        <v>0</v>
      </c>
      <c r="V20" s="740">
        <v>0</v>
      </c>
      <c r="W20" s="740">
        <v>0</v>
      </c>
      <c r="X20" s="740">
        <v>0</v>
      </c>
      <c r="Y20" s="740">
        <v>0</v>
      </c>
      <c r="Z20" s="740">
        <v>0</v>
      </c>
      <c r="AA20" s="740">
        <v>0</v>
      </c>
      <c r="AB20" s="740">
        <v>0</v>
      </c>
      <c r="AC20" s="740">
        <v>0</v>
      </c>
      <c r="AD20" s="740">
        <v>0</v>
      </c>
      <c r="AE20" s="740">
        <v>0</v>
      </c>
      <c r="AF20" s="740">
        <v>0</v>
      </c>
      <c r="AG20" s="740">
        <v>0</v>
      </c>
      <c r="AH20" s="740">
        <v>0</v>
      </c>
      <c r="AI20" s="740">
        <v>0</v>
      </c>
      <c r="AJ20" s="740">
        <v>0</v>
      </c>
      <c r="AK20" s="740">
        <v>0</v>
      </c>
      <c r="AL20" s="740">
        <v>0</v>
      </c>
      <c r="AM20" s="740">
        <v>0</v>
      </c>
      <c r="AN20" s="740">
        <v>0</v>
      </c>
      <c r="AO20" s="740">
        <v>0</v>
      </c>
      <c r="AP20" s="740">
        <v>0</v>
      </c>
      <c r="AQ20" s="740">
        <v>0</v>
      </c>
      <c r="AR20" s="740">
        <v>0</v>
      </c>
      <c r="AS20" s="740">
        <v>0</v>
      </c>
      <c r="AT20" s="740">
        <v>0</v>
      </c>
      <c r="AU20" s="740">
        <v>0</v>
      </c>
      <c r="AV20" s="740">
        <v>0</v>
      </c>
      <c r="AW20" s="740">
        <v>0</v>
      </c>
      <c r="AX20" s="740">
        <v>0</v>
      </c>
      <c r="AY20" s="740">
        <v>0</v>
      </c>
      <c r="AZ20" s="740">
        <v>0</v>
      </c>
      <c r="BA20" s="740">
        <v>0</v>
      </c>
      <c r="BB20" s="740">
        <v>0</v>
      </c>
      <c r="BC20" s="740">
        <v>0</v>
      </c>
      <c r="BD20" s="740">
        <v>0</v>
      </c>
      <c r="BE20" s="740">
        <v>0</v>
      </c>
      <c r="BF20" s="740">
        <v>0</v>
      </c>
      <c r="BG20" s="740">
        <v>0</v>
      </c>
      <c r="BH20" s="740">
        <v>0</v>
      </c>
      <c r="BI20" s="740">
        <v>0</v>
      </c>
      <c r="BJ20" s="740">
        <v>0</v>
      </c>
      <c r="BK20" s="740">
        <v>0</v>
      </c>
      <c r="BL20" s="740">
        <v>0</v>
      </c>
      <c r="BM20" s="740">
        <v>0</v>
      </c>
      <c r="BN20" s="740">
        <v>0</v>
      </c>
      <c r="BO20" s="740">
        <v>0</v>
      </c>
      <c r="BP20" s="740">
        <v>0</v>
      </c>
      <c r="BQ20" s="740">
        <v>0</v>
      </c>
      <c r="BR20" s="740">
        <v>0</v>
      </c>
      <c r="BS20" s="740">
        <v>0</v>
      </c>
      <c r="BT20" s="740">
        <v>0</v>
      </c>
      <c r="BU20" s="740">
        <v>0</v>
      </c>
      <c r="BV20" s="740">
        <v>0</v>
      </c>
      <c r="BW20" s="740">
        <v>0</v>
      </c>
      <c r="BX20" s="740">
        <v>0</v>
      </c>
      <c r="BY20" s="740">
        <v>0</v>
      </c>
      <c r="BZ20" s="740">
        <v>0</v>
      </c>
      <c r="CA20" s="740">
        <v>0</v>
      </c>
      <c r="CB20" s="741">
        <f t="shared" si="2"/>
        <v>0</v>
      </c>
      <c r="CC20" s="742">
        <f t="shared" si="3"/>
        <v>0</v>
      </c>
    </row>
    <row r="21" spans="1:81">
      <c r="A21" s="718" t="s">
        <v>1188</v>
      </c>
      <c r="B21" s="740">
        <v>0</v>
      </c>
      <c r="C21" s="740">
        <v>0</v>
      </c>
      <c r="D21" s="740">
        <v>0</v>
      </c>
      <c r="E21" s="740">
        <v>0</v>
      </c>
      <c r="F21" s="740">
        <v>0</v>
      </c>
      <c r="G21" s="740">
        <v>0</v>
      </c>
      <c r="H21" s="740">
        <v>0</v>
      </c>
      <c r="I21" s="740">
        <v>0</v>
      </c>
      <c r="J21" s="740">
        <v>0</v>
      </c>
      <c r="K21" s="740">
        <v>0</v>
      </c>
      <c r="L21" s="740">
        <v>0</v>
      </c>
      <c r="M21" s="740">
        <v>0</v>
      </c>
      <c r="N21" s="740">
        <v>0</v>
      </c>
      <c r="O21" s="740">
        <v>0</v>
      </c>
      <c r="P21" s="740">
        <v>0</v>
      </c>
      <c r="Q21" s="740">
        <v>0</v>
      </c>
      <c r="R21" s="740">
        <v>0</v>
      </c>
      <c r="S21" s="740">
        <v>0</v>
      </c>
      <c r="T21" s="740">
        <v>0</v>
      </c>
      <c r="U21" s="740">
        <v>0</v>
      </c>
      <c r="V21" s="740">
        <v>0</v>
      </c>
      <c r="W21" s="740">
        <v>0</v>
      </c>
      <c r="X21" s="740">
        <v>0</v>
      </c>
      <c r="Y21" s="740">
        <v>0</v>
      </c>
      <c r="Z21" s="740">
        <v>0</v>
      </c>
      <c r="AA21" s="740">
        <v>0</v>
      </c>
      <c r="AB21" s="740">
        <v>0</v>
      </c>
      <c r="AC21" s="740">
        <v>0</v>
      </c>
      <c r="AD21" s="740">
        <v>0</v>
      </c>
      <c r="AE21" s="740">
        <v>0</v>
      </c>
      <c r="AF21" s="740">
        <v>0</v>
      </c>
      <c r="AG21" s="740">
        <v>0</v>
      </c>
      <c r="AH21" s="740">
        <v>0</v>
      </c>
      <c r="AI21" s="740">
        <v>0</v>
      </c>
      <c r="AJ21" s="740">
        <v>0</v>
      </c>
      <c r="AK21" s="740">
        <v>0</v>
      </c>
      <c r="AL21" s="740">
        <v>0</v>
      </c>
      <c r="AM21" s="740">
        <v>0</v>
      </c>
      <c r="AN21" s="740">
        <v>0</v>
      </c>
      <c r="AO21" s="740">
        <v>0</v>
      </c>
      <c r="AP21" s="740">
        <v>0</v>
      </c>
      <c r="AQ21" s="740">
        <v>0</v>
      </c>
      <c r="AR21" s="740">
        <v>0</v>
      </c>
      <c r="AS21" s="740">
        <v>0</v>
      </c>
      <c r="AT21" s="740">
        <v>0</v>
      </c>
      <c r="AU21" s="740">
        <v>0</v>
      </c>
      <c r="AV21" s="740">
        <v>0</v>
      </c>
      <c r="AW21" s="740">
        <v>0</v>
      </c>
      <c r="AX21" s="740">
        <v>0</v>
      </c>
      <c r="AY21" s="740">
        <v>0</v>
      </c>
      <c r="AZ21" s="740">
        <v>0</v>
      </c>
      <c r="BA21" s="740">
        <v>0</v>
      </c>
      <c r="BB21" s="740">
        <v>0</v>
      </c>
      <c r="BC21" s="740">
        <v>0</v>
      </c>
      <c r="BD21" s="740">
        <v>0</v>
      </c>
      <c r="BE21" s="740">
        <v>0</v>
      </c>
      <c r="BF21" s="740">
        <v>0</v>
      </c>
      <c r="BG21" s="740">
        <v>0</v>
      </c>
      <c r="BH21" s="740">
        <v>0</v>
      </c>
      <c r="BI21" s="740">
        <v>0</v>
      </c>
      <c r="BJ21" s="740">
        <v>0</v>
      </c>
      <c r="BK21" s="740">
        <v>0</v>
      </c>
      <c r="BL21" s="740">
        <v>0</v>
      </c>
      <c r="BM21" s="740">
        <v>0</v>
      </c>
      <c r="BN21" s="740">
        <v>0</v>
      </c>
      <c r="BO21" s="740">
        <v>0</v>
      </c>
      <c r="BP21" s="740">
        <v>0</v>
      </c>
      <c r="BQ21" s="740">
        <v>0</v>
      </c>
      <c r="BR21" s="740">
        <v>0</v>
      </c>
      <c r="BS21" s="740">
        <v>0</v>
      </c>
      <c r="BT21" s="740">
        <v>0</v>
      </c>
      <c r="BU21" s="740">
        <v>0</v>
      </c>
      <c r="BV21" s="740">
        <v>0</v>
      </c>
      <c r="BW21" s="740">
        <v>0</v>
      </c>
      <c r="BX21" s="740">
        <v>0</v>
      </c>
      <c r="BY21" s="740">
        <v>0</v>
      </c>
      <c r="BZ21" s="740">
        <v>0</v>
      </c>
      <c r="CA21" s="740">
        <v>0</v>
      </c>
      <c r="CB21" s="741">
        <f t="shared" si="2"/>
        <v>0</v>
      </c>
      <c r="CC21" s="742">
        <f t="shared" si="3"/>
        <v>0</v>
      </c>
    </row>
    <row r="22" spans="1:81">
      <c r="A22" s="744" t="s">
        <v>1206</v>
      </c>
      <c r="B22" s="738">
        <f>SUM(B23:B32)</f>
        <v>0</v>
      </c>
      <c r="C22" s="738">
        <f t="shared" ref="C22:BN22" si="8">SUM(C23:C32)</f>
        <v>0</v>
      </c>
      <c r="D22" s="738">
        <f t="shared" si="8"/>
        <v>0</v>
      </c>
      <c r="E22" s="738">
        <f t="shared" si="8"/>
        <v>0</v>
      </c>
      <c r="F22" s="738">
        <f t="shared" si="8"/>
        <v>0</v>
      </c>
      <c r="G22" s="738">
        <f t="shared" si="8"/>
        <v>0</v>
      </c>
      <c r="H22" s="738">
        <f>SUM(H23:H32)</f>
        <v>0</v>
      </c>
      <c r="I22" s="738">
        <f t="shared" si="8"/>
        <v>0</v>
      </c>
      <c r="J22" s="738">
        <f t="shared" si="8"/>
        <v>0</v>
      </c>
      <c r="K22" s="738">
        <f t="shared" si="8"/>
        <v>0</v>
      </c>
      <c r="L22" s="738">
        <f t="shared" si="8"/>
        <v>0</v>
      </c>
      <c r="M22" s="738">
        <f t="shared" si="8"/>
        <v>0</v>
      </c>
      <c r="N22" s="738">
        <f t="shared" si="8"/>
        <v>0</v>
      </c>
      <c r="O22" s="738">
        <f t="shared" si="8"/>
        <v>0</v>
      </c>
      <c r="P22" s="738">
        <f t="shared" si="8"/>
        <v>0</v>
      </c>
      <c r="Q22" s="738">
        <f t="shared" si="8"/>
        <v>0</v>
      </c>
      <c r="R22" s="738">
        <f t="shared" si="8"/>
        <v>0</v>
      </c>
      <c r="S22" s="738">
        <f t="shared" si="8"/>
        <v>0</v>
      </c>
      <c r="T22" s="738">
        <f t="shared" si="8"/>
        <v>0</v>
      </c>
      <c r="U22" s="738">
        <f t="shared" si="8"/>
        <v>0</v>
      </c>
      <c r="V22" s="738">
        <f t="shared" si="8"/>
        <v>0</v>
      </c>
      <c r="W22" s="738">
        <f t="shared" si="8"/>
        <v>0</v>
      </c>
      <c r="X22" s="738">
        <f t="shared" si="8"/>
        <v>0</v>
      </c>
      <c r="Y22" s="738">
        <f t="shared" si="8"/>
        <v>0</v>
      </c>
      <c r="Z22" s="738">
        <f t="shared" si="8"/>
        <v>0</v>
      </c>
      <c r="AA22" s="738">
        <f t="shared" si="8"/>
        <v>0</v>
      </c>
      <c r="AB22" s="738">
        <f t="shared" si="8"/>
        <v>0</v>
      </c>
      <c r="AC22" s="738">
        <f t="shared" si="8"/>
        <v>0</v>
      </c>
      <c r="AD22" s="738">
        <f t="shared" si="8"/>
        <v>0</v>
      </c>
      <c r="AE22" s="738">
        <f t="shared" si="8"/>
        <v>0</v>
      </c>
      <c r="AF22" s="738">
        <f t="shared" si="8"/>
        <v>0</v>
      </c>
      <c r="AG22" s="738">
        <f t="shared" si="8"/>
        <v>0</v>
      </c>
      <c r="AH22" s="738">
        <f t="shared" si="8"/>
        <v>0</v>
      </c>
      <c r="AI22" s="738">
        <f t="shared" si="8"/>
        <v>0</v>
      </c>
      <c r="AJ22" s="738">
        <f t="shared" si="8"/>
        <v>0</v>
      </c>
      <c r="AK22" s="738">
        <f t="shared" si="8"/>
        <v>0</v>
      </c>
      <c r="AL22" s="738">
        <f t="shared" si="8"/>
        <v>0</v>
      </c>
      <c r="AM22" s="738">
        <f t="shared" si="8"/>
        <v>0</v>
      </c>
      <c r="AN22" s="738">
        <f t="shared" si="8"/>
        <v>0</v>
      </c>
      <c r="AO22" s="738">
        <f t="shared" si="8"/>
        <v>0</v>
      </c>
      <c r="AP22" s="738">
        <f t="shared" si="8"/>
        <v>0</v>
      </c>
      <c r="AQ22" s="738">
        <f t="shared" si="8"/>
        <v>0</v>
      </c>
      <c r="AR22" s="738">
        <f t="shared" si="8"/>
        <v>0</v>
      </c>
      <c r="AS22" s="738">
        <f t="shared" si="8"/>
        <v>0</v>
      </c>
      <c r="AT22" s="738">
        <f t="shared" si="8"/>
        <v>0</v>
      </c>
      <c r="AU22" s="738">
        <f t="shared" si="8"/>
        <v>0</v>
      </c>
      <c r="AV22" s="738">
        <f t="shared" si="8"/>
        <v>0</v>
      </c>
      <c r="AW22" s="738">
        <f t="shared" si="8"/>
        <v>0</v>
      </c>
      <c r="AX22" s="738">
        <f t="shared" si="8"/>
        <v>0</v>
      </c>
      <c r="AY22" s="738">
        <f t="shared" si="8"/>
        <v>0</v>
      </c>
      <c r="AZ22" s="738">
        <f t="shared" si="8"/>
        <v>0</v>
      </c>
      <c r="BA22" s="738">
        <f t="shared" si="8"/>
        <v>0</v>
      </c>
      <c r="BB22" s="738">
        <f t="shared" si="8"/>
        <v>0</v>
      </c>
      <c r="BC22" s="738">
        <f t="shared" si="8"/>
        <v>0</v>
      </c>
      <c r="BD22" s="738">
        <f t="shared" si="8"/>
        <v>0</v>
      </c>
      <c r="BE22" s="738">
        <f t="shared" si="8"/>
        <v>0</v>
      </c>
      <c r="BF22" s="738">
        <f t="shared" si="8"/>
        <v>0</v>
      </c>
      <c r="BG22" s="738">
        <f t="shared" si="8"/>
        <v>0</v>
      </c>
      <c r="BH22" s="738">
        <f t="shared" si="8"/>
        <v>0</v>
      </c>
      <c r="BI22" s="738">
        <f t="shared" si="8"/>
        <v>0</v>
      </c>
      <c r="BJ22" s="738">
        <f t="shared" si="8"/>
        <v>0</v>
      </c>
      <c r="BK22" s="738">
        <f t="shared" si="8"/>
        <v>0</v>
      </c>
      <c r="BL22" s="738">
        <f t="shared" si="8"/>
        <v>0</v>
      </c>
      <c r="BM22" s="738">
        <f t="shared" si="8"/>
        <v>0</v>
      </c>
      <c r="BN22" s="738">
        <f t="shared" si="8"/>
        <v>0</v>
      </c>
      <c r="BO22" s="738">
        <f t="shared" ref="BO22:CC22" si="9">SUM(BO23:BO32)</f>
        <v>0</v>
      </c>
      <c r="BP22" s="738">
        <f t="shared" si="9"/>
        <v>0</v>
      </c>
      <c r="BQ22" s="738">
        <f t="shared" si="9"/>
        <v>0</v>
      </c>
      <c r="BR22" s="738">
        <f t="shared" si="9"/>
        <v>0</v>
      </c>
      <c r="BS22" s="738">
        <f t="shared" si="9"/>
        <v>0</v>
      </c>
      <c r="BT22" s="738">
        <f t="shared" si="9"/>
        <v>0</v>
      </c>
      <c r="BU22" s="738">
        <f t="shared" si="9"/>
        <v>0</v>
      </c>
      <c r="BV22" s="738">
        <f t="shared" si="9"/>
        <v>0</v>
      </c>
      <c r="BW22" s="738">
        <f t="shared" si="9"/>
        <v>0</v>
      </c>
      <c r="BX22" s="738">
        <f t="shared" si="9"/>
        <v>0</v>
      </c>
      <c r="BY22" s="738">
        <f t="shared" si="9"/>
        <v>0</v>
      </c>
      <c r="BZ22" s="738">
        <f t="shared" si="9"/>
        <v>0</v>
      </c>
      <c r="CA22" s="738">
        <f>SUM(CA23:CA32)</f>
        <v>0</v>
      </c>
      <c r="CB22" s="738">
        <f t="shared" si="9"/>
        <v>0</v>
      </c>
      <c r="CC22" s="738">
        <f t="shared" si="9"/>
        <v>0</v>
      </c>
    </row>
    <row r="23" spans="1:81">
      <c r="A23" s="745" t="s">
        <v>1</v>
      </c>
      <c r="B23" s="740">
        <v>0</v>
      </c>
      <c r="C23" s="740">
        <v>0</v>
      </c>
      <c r="D23" s="740">
        <v>0</v>
      </c>
      <c r="E23" s="740">
        <v>0</v>
      </c>
      <c r="F23" s="740">
        <v>0</v>
      </c>
      <c r="G23" s="740">
        <v>0</v>
      </c>
      <c r="H23" s="740">
        <v>0</v>
      </c>
      <c r="I23" s="740">
        <v>0</v>
      </c>
      <c r="J23" s="740">
        <v>0</v>
      </c>
      <c r="K23" s="740">
        <v>0</v>
      </c>
      <c r="L23" s="740">
        <v>0</v>
      </c>
      <c r="M23" s="740">
        <v>0</v>
      </c>
      <c r="N23" s="740">
        <v>0</v>
      </c>
      <c r="O23" s="740">
        <v>0</v>
      </c>
      <c r="P23" s="740">
        <v>0</v>
      </c>
      <c r="Q23" s="740">
        <v>0</v>
      </c>
      <c r="R23" s="740">
        <v>0</v>
      </c>
      <c r="S23" s="740">
        <v>0</v>
      </c>
      <c r="T23" s="740">
        <v>0</v>
      </c>
      <c r="U23" s="740">
        <v>0</v>
      </c>
      <c r="V23" s="740">
        <v>0</v>
      </c>
      <c r="W23" s="740">
        <v>0</v>
      </c>
      <c r="X23" s="740">
        <v>0</v>
      </c>
      <c r="Y23" s="740">
        <v>0</v>
      </c>
      <c r="Z23" s="740">
        <v>0</v>
      </c>
      <c r="AA23" s="740">
        <v>0</v>
      </c>
      <c r="AB23" s="740">
        <v>0</v>
      </c>
      <c r="AC23" s="740">
        <v>0</v>
      </c>
      <c r="AD23" s="740">
        <v>0</v>
      </c>
      <c r="AE23" s="740">
        <v>0</v>
      </c>
      <c r="AF23" s="740">
        <v>0</v>
      </c>
      <c r="AG23" s="740">
        <v>0</v>
      </c>
      <c r="AH23" s="740">
        <v>0</v>
      </c>
      <c r="AI23" s="740">
        <v>0</v>
      </c>
      <c r="AJ23" s="740">
        <v>0</v>
      </c>
      <c r="AK23" s="740">
        <v>0</v>
      </c>
      <c r="AL23" s="740">
        <v>0</v>
      </c>
      <c r="AM23" s="740">
        <v>0</v>
      </c>
      <c r="AN23" s="740">
        <v>0</v>
      </c>
      <c r="AO23" s="740">
        <v>0</v>
      </c>
      <c r="AP23" s="740">
        <v>0</v>
      </c>
      <c r="AQ23" s="740">
        <v>0</v>
      </c>
      <c r="AR23" s="740">
        <v>0</v>
      </c>
      <c r="AS23" s="740">
        <v>0</v>
      </c>
      <c r="AT23" s="740">
        <v>0</v>
      </c>
      <c r="AU23" s="740">
        <v>0</v>
      </c>
      <c r="AV23" s="740">
        <v>0</v>
      </c>
      <c r="AW23" s="740">
        <v>0</v>
      </c>
      <c r="AX23" s="740">
        <v>0</v>
      </c>
      <c r="AY23" s="740">
        <v>0</v>
      </c>
      <c r="AZ23" s="740">
        <v>0</v>
      </c>
      <c r="BA23" s="740">
        <v>0</v>
      </c>
      <c r="BB23" s="740">
        <v>0</v>
      </c>
      <c r="BC23" s="740">
        <v>0</v>
      </c>
      <c r="BD23" s="740">
        <v>0</v>
      </c>
      <c r="BE23" s="740">
        <v>0</v>
      </c>
      <c r="BF23" s="740">
        <v>0</v>
      </c>
      <c r="BG23" s="740">
        <v>0</v>
      </c>
      <c r="BH23" s="740">
        <v>0</v>
      </c>
      <c r="BI23" s="740">
        <v>0</v>
      </c>
      <c r="BJ23" s="740">
        <v>0</v>
      </c>
      <c r="BK23" s="740">
        <v>0</v>
      </c>
      <c r="BL23" s="740">
        <v>0</v>
      </c>
      <c r="BM23" s="740">
        <v>0</v>
      </c>
      <c r="BN23" s="740">
        <v>0</v>
      </c>
      <c r="BO23" s="740">
        <v>0</v>
      </c>
      <c r="BP23" s="740">
        <v>0</v>
      </c>
      <c r="BQ23" s="740">
        <v>0</v>
      </c>
      <c r="BR23" s="740">
        <v>0</v>
      </c>
      <c r="BS23" s="740">
        <v>0</v>
      </c>
      <c r="BT23" s="740">
        <v>0</v>
      </c>
      <c r="BU23" s="740">
        <v>0</v>
      </c>
      <c r="BV23" s="740">
        <v>0</v>
      </c>
      <c r="BW23" s="740">
        <v>0</v>
      </c>
      <c r="BX23" s="740">
        <v>0</v>
      </c>
      <c r="BY23" s="740">
        <v>0</v>
      </c>
      <c r="BZ23" s="740">
        <v>0</v>
      </c>
      <c r="CA23" s="740">
        <v>0</v>
      </c>
      <c r="CB23" s="741">
        <f t="shared" si="2"/>
        <v>0</v>
      </c>
      <c r="CC23" s="742">
        <f t="shared" si="3"/>
        <v>0</v>
      </c>
    </row>
    <row r="24" spans="1:81">
      <c r="A24" s="745" t="s">
        <v>126</v>
      </c>
      <c r="B24" s="740">
        <v>0</v>
      </c>
      <c r="C24" s="740">
        <v>0</v>
      </c>
      <c r="D24" s="740">
        <v>0</v>
      </c>
      <c r="E24" s="740">
        <v>0</v>
      </c>
      <c r="F24" s="740">
        <v>0</v>
      </c>
      <c r="G24" s="740">
        <v>0</v>
      </c>
      <c r="H24" s="740">
        <v>0</v>
      </c>
      <c r="I24" s="740">
        <v>0</v>
      </c>
      <c r="J24" s="740">
        <v>0</v>
      </c>
      <c r="K24" s="740">
        <v>0</v>
      </c>
      <c r="L24" s="740">
        <v>0</v>
      </c>
      <c r="M24" s="740">
        <v>0</v>
      </c>
      <c r="N24" s="740">
        <v>0</v>
      </c>
      <c r="O24" s="740">
        <v>0</v>
      </c>
      <c r="P24" s="740">
        <v>0</v>
      </c>
      <c r="Q24" s="740">
        <v>0</v>
      </c>
      <c r="R24" s="740">
        <v>0</v>
      </c>
      <c r="S24" s="740">
        <v>0</v>
      </c>
      <c r="T24" s="740">
        <v>0</v>
      </c>
      <c r="U24" s="740">
        <v>0</v>
      </c>
      <c r="V24" s="740">
        <v>0</v>
      </c>
      <c r="W24" s="740">
        <v>0</v>
      </c>
      <c r="X24" s="740">
        <v>0</v>
      </c>
      <c r="Y24" s="740">
        <v>0</v>
      </c>
      <c r="Z24" s="740">
        <v>0</v>
      </c>
      <c r="AA24" s="740">
        <v>0</v>
      </c>
      <c r="AB24" s="740">
        <v>0</v>
      </c>
      <c r="AC24" s="740">
        <v>0</v>
      </c>
      <c r="AD24" s="740">
        <v>0</v>
      </c>
      <c r="AE24" s="740">
        <v>0</v>
      </c>
      <c r="AF24" s="740">
        <v>0</v>
      </c>
      <c r="AG24" s="740">
        <v>0</v>
      </c>
      <c r="AH24" s="740">
        <v>0</v>
      </c>
      <c r="AI24" s="740">
        <v>0</v>
      </c>
      <c r="AJ24" s="740">
        <v>0</v>
      </c>
      <c r="AK24" s="740">
        <v>0</v>
      </c>
      <c r="AL24" s="740">
        <v>0</v>
      </c>
      <c r="AM24" s="740">
        <v>0</v>
      </c>
      <c r="AN24" s="740">
        <v>0</v>
      </c>
      <c r="AO24" s="740">
        <v>0</v>
      </c>
      <c r="AP24" s="740">
        <v>0</v>
      </c>
      <c r="AQ24" s="740">
        <v>0</v>
      </c>
      <c r="AR24" s="740">
        <v>0</v>
      </c>
      <c r="AS24" s="740">
        <v>0</v>
      </c>
      <c r="AT24" s="740">
        <v>0</v>
      </c>
      <c r="AU24" s="740">
        <v>0</v>
      </c>
      <c r="AV24" s="740">
        <v>0</v>
      </c>
      <c r="AW24" s="740">
        <v>0</v>
      </c>
      <c r="AX24" s="740">
        <v>0</v>
      </c>
      <c r="AY24" s="740">
        <v>0</v>
      </c>
      <c r="AZ24" s="740">
        <v>0</v>
      </c>
      <c r="BA24" s="740">
        <v>0</v>
      </c>
      <c r="BB24" s="740">
        <v>0</v>
      </c>
      <c r="BC24" s="740">
        <v>0</v>
      </c>
      <c r="BD24" s="740">
        <v>0</v>
      </c>
      <c r="BE24" s="740">
        <v>0</v>
      </c>
      <c r="BF24" s="740">
        <v>0</v>
      </c>
      <c r="BG24" s="740">
        <v>0</v>
      </c>
      <c r="BH24" s="740">
        <v>0</v>
      </c>
      <c r="BI24" s="740">
        <v>0</v>
      </c>
      <c r="BJ24" s="740">
        <v>0</v>
      </c>
      <c r="BK24" s="740">
        <v>0</v>
      </c>
      <c r="BL24" s="740">
        <v>0</v>
      </c>
      <c r="BM24" s="740">
        <v>0</v>
      </c>
      <c r="BN24" s="740">
        <v>0</v>
      </c>
      <c r="BO24" s="740">
        <v>0</v>
      </c>
      <c r="BP24" s="740">
        <v>0</v>
      </c>
      <c r="BQ24" s="740">
        <v>0</v>
      </c>
      <c r="BR24" s="740">
        <v>0</v>
      </c>
      <c r="BS24" s="740">
        <v>0</v>
      </c>
      <c r="BT24" s="740">
        <v>0</v>
      </c>
      <c r="BU24" s="740">
        <v>0</v>
      </c>
      <c r="BV24" s="740">
        <v>0</v>
      </c>
      <c r="BW24" s="740">
        <v>0</v>
      </c>
      <c r="BX24" s="740">
        <v>0</v>
      </c>
      <c r="BY24" s="740">
        <v>0</v>
      </c>
      <c r="BZ24" s="740">
        <v>0</v>
      </c>
      <c r="CA24" s="740">
        <v>0</v>
      </c>
      <c r="CB24" s="741">
        <f t="shared" si="2"/>
        <v>0</v>
      </c>
      <c r="CC24" s="742">
        <f t="shared" si="3"/>
        <v>0</v>
      </c>
    </row>
    <row r="25" spans="1:81">
      <c r="A25" s="745" t="s">
        <v>66</v>
      </c>
      <c r="B25" s="740">
        <v>0</v>
      </c>
      <c r="C25" s="740">
        <v>0</v>
      </c>
      <c r="D25" s="740">
        <v>0</v>
      </c>
      <c r="E25" s="740">
        <v>0</v>
      </c>
      <c r="F25" s="740">
        <v>0</v>
      </c>
      <c r="G25" s="740">
        <v>0</v>
      </c>
      <c r="H25" s="740">
        <v>0</v>
      </c>
      <c r="I25" s="740">
        <v>0</v>
      </c>
      <c r="J25" s="740">
        <v>0</v>
      </c>
      <c r="K25" s="740">
        <v>0</v>
      </c>
      <c r="L25" s="740">
        <v>0</v>
      </c>
      <c r="M25" s="740">
        <v>0</v>
      </c>
      <c r="N25" s="740">
        <v>0</v>
      </c>
      <c r="O25" s="740">
        <v>0</v>
      </c>
      <c r="P25" s="740">
        <v>0</v>
      </c>
      <c r="Q25" s="740">
        <v>0</v>
      </c>
      <c r="R25" s="740">
        <v>0</v>
      </c>
      <c r="S25" s="740">
        <v>0</v>
      </c>
      <c r="T25" s="740">
        <v>0</v>
      </c>
      <c r="U25" s="740">
        <v>0</v>
      </c>
      <c r="V25" s="740">
        <v>0</v>
      </c>
      <c r="W25" s="740">
        <v>0</v>
      </c>
      <c r="X25" s="740">
        <v>0</v>
      </c>
      <c r="Y25" s="740">
        <v>0</v>
      </c>
      <c r="Z25" s="740">
        <v>0</v>
      </c>
      <c r="AA25" s="740">
        <v>0</v>
      </c>
      <c r="AB25" s="740">
        <v>0</v>
      </c>
      <c r="AC25" s="740">
        <v>0</v>
      </c>
      <c r="AD25" s="740">
        <v>0</v>
      </c>
      <c r="AE25" s="740">
        <v>0</v>
      </c>
      <c r="AF25" s="740">
        <v>0</v>
      </c>
      <c r="AG25" s="740">
        <v>0</v>
      </c>
      <c r="AH25" s="740">
        <v>0</v>
      </c>
      <c r="AI25" s="740">
        <v>0</v>
      </c>
      <c r="AJ25" s="740">
        <v>0</v>
      </c>
      <c r="AK25" s="740">
        <v>0</v>
      </c>
      <c r="AL25" s="740">
        <v>0</v>
      </c>
      <c r="AM25" s="740">
        <v>0</v>
      </c>
      <c r="AN25" s="740">
        <v>0</v>
      </c>
      <c r="AO25" s="740">
        <v>0</v>
      </c>
      <c r="AP25" s="740">
        <v>0</v>
      </c>
      <c r="AQ25" s="740">
        <v>0</v>
      </c>
      <c r="AR25" s="740">
        <v>0</v>
      </c>
      <c r="AS25" s="740">
        <v>0</v>
      </c>
      <c r="AT25" s="740">
        <v>0</v>
      </c>
      <c r="AU25" s="740">
        <v>0</v>
      </c>
      <c r="AV25" s="740">
        <v>0</v>
      </c>
      <c r="AW25" s="740">
        <v>0</v>
      </c>
      <c r="AX25" s="740">
        <v>0</v>
      </c>
      <c r="AY25" s="740">
        <v>0</v>
      </c>
      <c r="AZ25" s="740">
        <v>0</v>
      </c>
      <c r="BA25" s="740">
        <v>0</v>
      </c>
      <c r="BB25" s="740">
        <v>0</v>
      </c>
      <c r="BC25" s="740">
        <v>0</v>
      </c>
      <c r="BD25" s="740">
        <v>0</v>
      </c>
      <c r="BE25" s="740">
        <v>0</v>
      </c>
      <c r="BF25" s="740">
        <v>0</v>
      </c>
      <c r="BG25" s="740">
        <v>0</v>
      </c>
      <c r="BH25" s="740">
        <v>0</v>
      </c>
      <c r="BI25" s="740">
        <v>0</v>
      </c>
      <c r="BJ25" s="740">
        <v>0</v>
      </c>
      <c r="BK25" s="740">
        <v>0</v>
      </c>
      <c r="BL25" s="740">
        <v>0</v>
      </c>
      <c r="BM25" s="740">
        <v>0</v>
      </c>
      <c r="BN25" s="740">
        <v>0</v>
      </c>
      <c r="BO25" s="740">
        <v>0</v>
      </c>
      <c r="BP25" s="740">
        <v>0</v>
      </c>
      <c r="BQ25" s="740">
        <v>0</v>
      </c>
      <c r="BR25" s="740">
        <v>0</v>
      </c>
      <c r="BS25" s="740">
        <v>0</v>
      </c>
      <c r="BT25" s="740">
        <v>0</v>
      </c>
      <c r="BU25" s="740">
        <v>0</v>
      </c>
      <c r="BV25" s="740">
        <v>0</v>
      </c>
      <c r="BW25" s="740">
        <v>0</v>
      </c>
      <c r="BX25" s="740">
        <v>0</v>
      </c>
      <c r="BY25" s="740">
        <v>0</v>
      </c>
      <c r="BZ25" s="740">
        <v>0</v>
      </c>
      <c r="CA25" s="740">
        <v>0</v>
      </c>
      <c r="CB25" s="741">
        <f t="shared" si="2"/>
        <v>0</v>
      </c>
      <c r="CC25" s="742">
        <f t="shared" si="3"/>
        <v>0</v>
      </c>
    </row>
    <row r="26" spans="1:81">
      <c r="A26" s="745" t="s">
        <v>3</v>
      </c>
      <c r="B26" s="740">
        <v>0</v>
      </c>
      <c r="C26" s="740">
        <v>0</v>
      </c>
      <c r="D26" s="740">
        <v>0</v>
      </c>
      <c r="E26" s="740">
        <v>0</v>
      </c>
      <c r="F26" s="740">
        <v>0</v>
      </c>
      <c r="G26" s="740">
        <v>0</v>
      </c>
      <c r="H26" s="740">
        <v>0</v>
      </c>
      <c r="I26" s="740">
        <v>0</v>
      </c>
      <c r="J26" s="740">
        <v>0</v>
      </c>
      <c r="K26" s="740">
        <v>0</v>
      </c>
      <c r="L26" s="740">
        <v>0</v>
      </c>
      <c r="M26" s="740">
        <v>0</v>
      </c>
      <c r="N26" s="740">
        <v>0</v>
      </c>
      <c r="O26" s="740">
        <v>0</v>
      </c>
      <c r="P26" s="740">
        <v>0</v>
      </c>
      <c r="Q26" s="740">
        <v>0</v>
      </c>
      <c r="R26" s="740">
        <v>0</v>
      </c>
      <c r="S26" s="740">
        <v>0</v>
      </c>
      <c r="T26" s="740">
        <v>0</v>
      </c>
      <c r="U26" s="740">
        <v>0</v>
      </c>
      <c r="V26" s="740">
        <v>0</v>
      </c>
      <c r="W26" s="740">
        <v>0</v>
      </c>
      <c r="X26" s="740">
        <v>0</v>
      </c>
      <c r="Y26" s="740">
        <v>0</v>
      </c>
      <c r="Z26" s="740">
        <v>0</v>
      </c>
      <c r="AA26" s="740">
        <v>0</v>
      </c>
      <c r="AB26" s="740">
        <v>0</v>
      </c>
      <c r="AC26" s="740">
        <v>0</v>
      </c>
      <c r="AD26" s="740">
        <v>0</v>
      </c>
      <c r="AE26" s="740">
        <v>0</v>
      </c>
      <c r="AF26" s="740">
        <v>0</v>
      </c>
      <c r="AG26" s="740">
        <v>0</v>
      </c>
      <c r="AH26" s="740">
        <v>0</v>
      </c>
      <c r="AI26" s="740">
        <v>0</v>
      </c>
      <c r="AJ26" s="740">
        <v>0</v>
      </c>
      <c r="AK26" s="740">
        <v>0</v>
      </c>
      <c r="AL26" s="740">
        <v>0</v>
      </c>
      <c r="AM26" s="740">
        <v>0</v>
      </c>
      <c r="AN26" s="740">
        <v>0</v>
      </c>
      <c r="AO26" s="740">
        <v>0</v>
      </c>
      <c r="AP26" s="740">
        <v>0</v>
      </c>
      <c r="AQ26" s="740">
        <v>0</v>
      </c>
      <c r="AR26" s="740">
        <v>0</v>
      </c>
      <c r="AS26" s="740">
        <v>0</v>
      </c>
      <c r="AT26" s="740">
        <v>0</v>
      </c>
      <c r="AU26" s="740">
        <v>0</v>
      </c>
      <c r="AV26" s="740">
        <v>0</v>
      </c>
      <c r="AW26" s="740">
        <v>0</v>
      </c>
      <c r="AX26" s="740">
        <v>0</v>
      </c>
      <c r="AY26" s="740">
        <v>0</v>
      </c>
      <c r="AZ26" s="740">
        <v>0</v>
      </c>
      <c r="BA26" s="740">
        <v>0</v>
      </c>
      <c r="BB26" s="740">
        <v>0</v>
      </c>
      <c r="BC26" s="740">
        <v>0</v>
      </c>
      <c r="BD26" s="740">
        <v>0</v>
      </c>
      <c r="BE26" s="740">
        <v>0</v>
      </c>
      <c r="BF26" s="740">
        <v>0</v>
      </c>
      <c r="BG26" s="740">
        <v>0</v>
      </c>
      <c r="BH26" s="740">
        <v>0</v>
      </c>
      <c r="BI26" s="740">
        <v>0</v>
      </c>
      <c r="BJ26" s="740">
        <v>0</v>
      </c>
      <c r="BK26" s="740">
        <v>0</v>
      </c>
      <c r="BL26" s="740">
        <v>0</v>
      </c>
      <c r="BM26" s="740">
        <v>0</v>
      </c>
      <c r="BN26" s="740">
        <v>0</v>
      </c>
      <c r="BO26" s="740">
        <v>0</v>
      </c>
      <c r="BP26" s="740">
        <v>0</v>
      </c>
      <c r="BQ26" s="740">
        <v>0</v>
      </c>
      <c r="BR26" s="740">
        <v>0</v>
      </c>
      <c r="BS26" s="740">
        <v>0</v>
      </c>
      <c r="BT26" s="740">
        <v>0</v>
      </c>
      <c r="BU26" s="740">
        <v>0</v>
      </c>
      <c r="BV26" s="740">
        <v>0</v>
      </c>
      <c r="BW26" s="740">
        <v>0</v>
      </c>
      <c r="BX26" s="740">
        <v>0</v>
      </c>
      <c r="BY26" s="740">
        <v>0</v>
      </c>
      <c r="BZ26" s="740">
        <v>0</v>
      </c>
      <c r="CA26" s="740">
        <v>0</v>
      </c>
      <c r="CB26" s="741">
        <f t="shared" si="2"/>
        <v>0</v>
      </c>
      <c r="CC26" s="742">
        <f t="shared" si="3"/>
        <v>0</v>
      </c>
    </row>
    <row r="27" spans="1:81">
      <c r="A27" s="745" t="s">
        <v>4</v>
      </c>
      <c r="B27" s="740">
        <v>0</v>
      </c>
      <c r="C27" s="740">
        <v>0</v>
      </c>
      <c r="D27" s="740">
        <v>0</v>
      </c>
      <c r="E27" s="740">
        <v>0</v>
      </c>
      <c r="F27" s="740">
        <v>0</v>
      </c>
      <c r="G27" s="740">
        <v>0</v>
      </c>
      <c r="H27" s="740">
        <v>0</v>
      </c>
      <c r="I27" s="740">
        <v>0</v>
      </c>
      <c r="J27" s="740">
        <v>0</v>
      </c>
      <c r="K27" s="740">
        <v>0</v>
      </c>
      <c r="L27" s="740">
        <v>0</v>
      </c>
      <c r="M27" s="740">
        <v>0</v>
      </c>
      <c r="N27" s="740">
        <v>0</v>
      </c>
      <c r="O27" s="740">
        <v>0</v>
      </c>
      <c r="P27" s="740">
        <v>0</v>
      </c>
      <c r="Q27" s="740">
        <v>0</v>
      </c>
      <c r="R27" s="740">
        <v>0</v>
      </c>
      <c r="S27" s="740">
        <v>0</v>
      </c>
      <c r="T27" s="740">
        <v>0</v>
      </c>
      <c r="U27" s="740">
        <v>0</v>
      </c>
      <c r="V27" s="740">
        <v>0</v>
      </c>
      <c r="W27" s="740">
        <v>0</v>
      </c>
      <c r="X27" s="740">
        <v>0</v>
      </c>
      <c r="Y27" s="740">
        <v>0</v>
      </c>
      <c r="Z27" s="740">
        <v>0</v>
      </c>
      <c r="AA27" s="740">
        <v>0</v>
      </c>
      <c r="AB27" s="740">
        <v>0</v>
      </c>
      <c r="AC27" s="740">
        <v>0</v>
      </c>
      <c r="AD27" s="740">
        <v>0</v>
      </c>
      <c r="AE27" s="740">
        <v>0</v>
      </c>
      <c r="AF27" s="740">
        <v>0</v>
      </c>
      <c r="AG27" s="740">
        <v>0</v>
      </c>
      <c r="AH27" s="740">
        <v>0</v>
      </c>
      <c r="AI27" s="740">
        <v>0</v>
      </c>
      <c r="AJ27" s="740">
        <v>0</v>
      </c>
      <c r="AK27" s="740">
        <v>0</v>
      </c>
      <c r="AL27" s="740">
        <v>0</v>
      </c>
      <c r="AM27" s="740">
        <v>0</v>
      </c>
      <c r="AN27" s="740">
        <v>0</v>
      </c>
      <c r="AO27" s="740">
        <v>0</v>
      </c>
      <c r="AP27" s="740">
        <v>0</v>
      </c>
      <c r="AQ27" s="740">
        <v>0</v>
      </c>
      <c r="AR27" s="740">
        <v>0</v>
      </c>
      <c r="AS27" s="740">
        <v>0</v>
      </c>
      <c r="AT27" s="740">
        <v>0</v>
      </c>
      <c r="AU27" s="740">
        <v>0</v>
      </c>
      <c r="AV27" s="740">
        <v>0</v>
      </c>
      <c r="AW27" s="740">
        <v>0</v>
      </c>
      <c r="AX27" s="740">
        <v>0</v>
      </c>
      <c r="AY27" s="740">
        <v>0</v>
      </c>
      <c r="AZ27" s="740">
        <v>0</v>
      </c>
      <c r="BA27" s="740">
        <v>0</v>
      </c>
      <c r="BB27" s="740">
        <v>0</v>
      </c>
      <c r="BC27" s="740">
        <v>0</v>
      </c>
      <c r="BD27" s="740">
        <v>0</v>
      </c>
      <c r="BE27" s="740">
        <v>0</v>
      </c>
      <c r="BF27" s="740">
        <v>0</v>
      </c>
      <c r="BG27" s="740">
        <v>0</v>
      </c>
      <c r="BH27" s="740">
        <v>0</v>
      </c>
      <c r="BI27" s="740">
        <v>0</v>
      </c>
      <c r="BJ27" s="740">
        <v>0</v>
      </c>
      <c r="BK27" s="740">
        <v>0</v>
      </c>
      <c r="BL27" s="740">
        <v>0</v>
      </c>
      <c r="BM27" s="740">
        <v>0</v>
      </c>
      <c r="BN27" s="740">
        <v>0</v>
      </c>
      <c r="BO27" s="740">
        <v>0</v>
      </c>
      <c r="BP27" s="740">
        <v>0</v>
      </c>
      <c r="BQ27" s="740">
        <v>0</v>
      </c>
      <c r="BR27" s="740">
        <v>0</v>
      </c>
      <c r="BS27" s="740">
        <v>0</v>
      </c>
      <c r="BT27" s="740">
        <v>0</v>
      </c>
      <c r="BU27" s="740">
        <v>0</v>
      </c>
      <c r="BV27" s="740">
        <v>0</v>
      </c>
      <c r="BW27" s="740">
        <v>0</v>
      </c>
      <c r="BX27" s="740">
        <v>0</v>
      </c>
      <c r="BY27" s="740">
        <v>0</v>
      </c>
      <c r="BZ27" s="740">
        <v>0</v>
      </c>
      <c r="CA27" s="740">
        <v>0</v>
      </c>
      <c r="CB27" s="741">
        <f t="shared" si="2"/>
        <v>0</v>
      </c>
      <c r="CC27" s="742">
        <f t="shared" si="3"/>
        <v>0</v>
      </c>
    </row>
    <row r="28" spans="1:81">
      <c r="A28" s="13" t="s">
        <v>1186</v>
      </c>
      <c r="B28" s="740">
        <v>0</v>
      </c>
      <c r="C28" s="740">
        <v>0</v>
      </c>
      <c r="D28" s="740">
        <v>0</v>
      </c>
      <c r="E28" s="740">
        <v>0</v>
      </c>
      <c r="F28" s="740">
        <v>0</v>
      </c>
      <c r="G28" s="740">
        <v>0</v>
      </c>
      <c r="H28" s="740">
        <v>0</v>
      </c>
      <c r="I28" s="740">
        <v>0</v>
      </c>
      <c r="J28" s="740">
        <v>0</v>
      </c>
      <c r="K28" s="740">
        <v>0</v>
      </c>
      <c r="L28" s="740">
        <v>0</v>
      </c>
      <c r="M28" s="740">
        <v>0</v>
      </c>
      <c r="N28" s="740">
        <v>0</v>
      </c>
      <c r="O28" s="740">
        <v>0</v>
      </c>
      <c r="P28" s="740">
        <v>0</v>
      </c>
      <c r="Q28" s="740">
        <v>0</v>
      </c>
      <c r="R28" s="740">
        <v>0</v>
      </c>
      <c r="S28" s="740">
        <v>0</v>
      </c>
      <c r="T28" s="740">
        <v>0</v>
      </c>
      <c r="U28" s="740">
        <v>0</v>
      </c>
      <c r="V28" s="740">
        <v>0</v>
      </c>
      <c r="W28" s="740">
        <v>0</v>
      </c>
      <c r="X28" s="740">
        <v>0</v>
      </c>
      <c r="Y28" s="740">
        <v>0</v>
      </c>
      <c r="Z28" s="740">
        <v>0</v>
      </c>
      <c r="AA28" s="740">
        <v>0</v>
      </c>
      <c r="AB28" s="740">
        <v>0</v>
      </c>
      <c r="AC28" s="740">
        <v>0</v>
      </c>
      <c r="AD28" s="740">
        <v>0</v>
      </c>
      <c r="AE28" s="740">
        <v>0</v>
      </c>
      <c r="AF28" s="740">
        <v>0</v>
      </c>
      <c r="AG28" s="740">
        <v>0</v>
      </c>
      <c r="AH28" s="740">
        <v>0</v>
      </c>
      <c r="AI28" s="740">
        <v>0</v>
      </c>
      <c r="AJ28" s="740">
        <v>0</v>
      </c>
      <c r="AK28" s="740">
        <v>0</v>
      </c>
      <c r="AL28" s="740">
        <v>0</v>
      </c>
      <c r="AM28" s="740">
        <v>0</v>
      </c>
      <c r="AN28" s="740">
        <v>0</v>
      </c>
      <c r="AO28" s="740">
        <v>0</v>
      </c>
      <c r="AP28" s="740">
        <v>0</v>
      </c>
      <c r="AQ28" s="740">
        <v>0</v>
      </c>
      <c r="AR28" s="740">
        <v>0</v>
      </c>
      <c r="AS28" s="740">
        <v>0</v>
      </c>
      <c r="AT28" s="740">
        <v>0</v>
      </c>
      <c r="AU28" s="740">
        <v>0</v>
      </c>
      <c r="AV28" s="740">
        <v>0</v>
      </c>
      <c r="AW28" s="740">
        <v>0</v>
      </c>
      <c r="AX28" s="740">
        <v>0</v>
      </c>
      <c r="AY28" s="740">
        <v>0</v>
      </c>
      <c r="AZ28" s="740">
        <v>0</v>
      </c>
      <c r="BA28" s="740">
        <v>0</v>
      </c>
      <c r="BB28" s="740">
        <v>0</v>
      </c>
      <c r="BC28" s="740">
        <v>0</v>
      </c>
      <c r="BD28" s="740">
        <v>0</v>
      </c>
      <c r="BE28" s="740">
        <v>0</v>
      </c>
      <c r="BF28" s="740">
        <v>0</v>
      </c>
      <c r="BG28" s="740">
        <v>0</v>
      </c>
      <c r="BH28" s="740">
        <v>0</v>
      </c>
      <c r="BI28" s="740">
        <v>0</v>
      </c>
      <c r="BJ28" s="740">
        <v>0</v>
      </c>
      <c r="BK28" s="740">
        <v>0</v>
      </c>
      <c r="BL28" s="740">
        <v>0</v>
      </c>
      <c r="BM28" s="740">
        <v>0</v>
      </c>
      <c r="BN28" s="740">
        <v>0</v>
      </c>
      <c r="BO28" s="740">
        <v>0</v>
      </c>
      <c r="BP28" s="740">
        <v>0</v>
      </c>
      <c r="BQ28" s="740">
        <v>0</v>
      </c>
      <c r="BR28" s="740">
        <v>0</v>
      </c>
      <c r="BS28" s="740">
        <v>0</v>
      </c>
      <c r="BT28" s="740">
        <v>0</v>
      </c>
      <c r="BU28" s="740">
        <v>0</v>
      </c>
      <c r="BV28" s="740">
        <v>0</v>
      </c>
      <c r="BW28" s="740">
        <v>0</v>
      </c>
      <c r="BX28" s="740">
        <v>0</v>
      </c>
      <c r="BY28" s="740">
        <v>0</v>
      </c>
      <c r="BZ28" s="740">
        <v>0</v>
      </c>
      <c r="CA28" s="740">
        <v>0</v>
      </c>
      <c r="CB28" s="741">
        <f t="shared" si="2"/>
        <v>0</v>
      </c>
      <c r="CC28" s="742">
        <f t="shared" si="3"/>
        <v>0</v>
      </c>
    </row>
    <row r="29" spans="1:81">
      <c r="A29" s="13" t="s">
        <v>1187</v>
      </c>
      <c r="B29" s="740">
        <v>0</v>
      </c>
      <c r="C29" s="740">
        <v>0</v>
      </c>
      <c r="D29" s="740">
        <v>0</v>
      </c>
      <c r="E29" s="740">
        <v>0</v>
      </c>
      <c r="F29" s="740">
        <v>0</v>
      </c>
      <c r="G29" s="740">
        <v>0</v>
      </c>
      <c r="H29" s="740">
        <v>0</v>
      </c>
      <c r="I29" s="740">
        <v>0</v>
      </c>
      <c r="J29" s="740">
        <v>0</v>
      </c>
      <c r="K29" s="740">
        <v>0</v>
      </c>
      <c r="L29" s="740">
        <v>0</v>
      </c>
      <c r="M29" s="740">
        <v>0</v>
      </c>
      <c r="N29" s="740">
        <v>0</v>
      </c>
      <c r="O29" s="740">
        <v>0</v>
      </c>
      <c r="P29" s="740">
        <v>0</v>
      </c>
      <c r="Q29" s="740">
        <v>0</v>
      </c>
      <c r="R29" s="740">
        <v>0</v>
      </c>
      <c r="S29" s="740">
        <v>0</v>
      </c>
      <c r="T29" s="740">
        <v>0</v>
      </c>
      <c r="U29" s="740">
        <v>0</v>
      </c>
      <c r="V29" s="740">
        <v>0</v>
      </c>
      <c r="W29" s="740">
        <v>0</v>
      </c>
      <c r="X29" s="740">
        <v>0</v>
      </c>
      <c r="Y29" s="740">
        <v>0</v>
      </c>
      <c r="Z29" s="740">
        <v>0</v>
      </c>
      <c r="AA29" s="740">
        <v>0</v>
      </c>
      <c r="AB29" s="740">
        <v>0</v>
      </c>
      <c r="AC29" s="740">
        <v>0</v>
      </c>
      <c r="AD29" s="740">
        <v>0</v>
      </c>
      <c r="AE29" s="740">
        <v>0</v>
      </c>
      <c r="AF29" s="740">
        <v>0</v>
      </c>
      <c r="AG29" s="740">
        <v>0</v>
      </c>
      <c r="AH29" s="740">
        <v>0</v>
      </c>
      <c r="AI29" s="740">
        <v>0</v>
      </c>
      <c r="AJ29" s="740">
        <v>0</v>
      </c>
      <c r="AK29" s="740">
        <v>0</v>
      </c>
      <c r="AL29" s="740">
        <v>0</v>
      </c>
      <c r="AM29" s="740">
        <v>0</v>
      </c>
      <c r="AN29" s="740">
        <v>0</v>
      </c>
      <c r="AO29" s="740">
        <v>0</v>
      </c>
      <c r="AP29" s="740">
        <v>0</v>
      </c>
      <c r="AQ29" s="740">
        <v>0</v>
      </c>
      <c r="AR29" s="740">
        <v>0</v>
      </c>
      <c r="AS29" s="740">
        <v>0</v>
      </c>
      <c r="AT29" s="740">
        <v>0</v>
      </c>
      <c r="AU29" s="740">
        <v>0</v>
      </c>
      <c r="AV29" s="740">
        <v>0</v>
      </c>
      <c r="AW29" s="740">
        <v>0</v>
      </c>
      <c r="AX29" s="740">
        <v>0</v>
      </c>
      <c r="AY29" s="740">
        <v>0</v>
      </c>
      <c r="AZ29" s="740">
        <v>0</v>
      </c>
      <c r="BA29" s="740">
        <v>0</v>
      </c>
      <c r="BB29" s="740">
        <v>0</v>
      </c>
      <c r="BC29" s="740">
        <v>0</v>
      </c>
      <c r="BD29" s="740">
        <v>0</v>
      </c>
      <c r="BE29" s="740">
        <v>0</v>
      </c>
      <c r="BF29" s="740">
        <v>0</v>
      </c>
      <c r="BG29" s="740">
        <v>0</v>
      </c>
      <c r="BH29" s="740">
        <v>0</v>
      </c>
      <c r="BI29" s="740">
        <v>0</v>
      </c>
      <c r="BJ29" s="740">
        <v>0</v>
      </c>
      <c r="BK29" s="740">
        <v>0</v>
      </c>
      <c r="BL29" s="740">
        <v>0</v>
      </c>
      <c r="BM29" s="740">
        <v>0</v>
      </c>
      <c r="BN29" s="740">
        <v>0</v>
      </c>
      <c r="BO29" s="740">
        <v>0</v>
      </c>
      <c r="BP29" s="740">
        <v>0</v>
      </c>
      <c r="BQ29" s="740">
        <v>0</v>
      </c>
      <c r="BR29" s="740">
        <v>0</v>
      </c>
      <c r="BS29" s="740">
        <v>0</v>
      </c>
      <c r="BT29" s="740">
        <v>0</v>
      </c>
      <c r="BU29" s="740">
        <v>0</v>
      </c>
      <c r="BV29" s="740">
        <v>0</v>
      </c>
      <c r="BW29" s="740">
        <v>0</v>
      </c>
      <c r="BX29" s="740">
        <v>0</v>
      </c>
      <c r="BY29" s="740">
        <v>0</v>
      </c>
      <c r="BZ29" s="740">
        <v>0</v>
      </c>
      <c r="CA29" s="740">
        <v>0</v>
      </c>
      <c r="CB29" s="741">
        <f t="shared" si="2"/>
        <v>0</v>
      </c>
      <c r="CC29" s="742">
        <f t="shared" si="3"/>
        <v>0</v>
      </c>
    </row>
    <row r="30" spans="1:81">
      <c r="A30" s="13" t="s">
        <v>5</v>
      </c>
      <c r="B30" s="740">
        <v>0</v>
      </c>
      <c r="C30" s="740">
        <v>0</v>
      </c>
      <c r="D30" s="740">
        <v>0</v>
      </c>
      <c r="E30" s="740">
        <v>0</v>
      </c>
      <c r="F30" s="740">
        <v>0</v>
      </c>
      <c r="G30" s="740">
        <v>0</v>
      </c>
      <c r="H30" s="740">
        <v>0</v>
      </c>
      <c r="I30" s="740">
        <v>0</v>
      </c>
      <c r="J30" s="740">
        <v>0</v>
      </c>
      <c r="K30" s="740">
        <v>0</v>
      </c>
      <c r="L30" s="740">
        <v>0</v>
      </c>
      <c r="M30" s="740">
        <v>0</v>
      </c>
      <c r="N30" s="740">
        <v>0</v>
      </c>
      <c r="O30" s="740">
        <v>0</v>
      </c>
      <c r="P30" s="740">
        <v>0</v>
      </c>
      <c r="Q30" s="740">
        <v>0</v>
      </c>
      <c r="R30" s="740">
        <v>0</v>
      </c>
      <c r="S30" s="740">
        <v>0</v>
      </c>
      <c r="T30" s="740">
        <v>0</v>
      </c>
      <c r="U30" s="740">
        <v>0</v>
      </c>
      <c r="V30" s="740">
        <v>0</v>
      </c>
      <c r="W30" s="740">
        <v>0</v>
      </c>
      <c r="X30" s="740">
        <v>0</v>
      </c>
      <c r="Y30" s="740">
        <v>0</v>
      </c>
      <c r="Z30" s="740">
        <v>0</v>
      </c>
      <c r="AA30" s="740">
        <v>0</v>
      </c>
      <c r="AB30" s="740">
        <v>0</v>
      </c>
      <c r="AC30" s="740">
        <v>0</v>
      </c>
      <c r="AD30" s="740">
        <v>0</v>
      </c>
      <c r="AE30" s="740">
        <v>0</v>
      </c>
      <c r="AF30" s="740">
        <v>0</v>
      </c>
      <c r="AG30" s="740">
        <v>0</v>
      </c>
      <c r="AH30" s="740">
        <v>0</v>
      </c>
      <c r="AI30" s="740">
        <v>0</v>
      </c>
      <c r="AJ30" s="740">
        <v>0</v>
      </c>
      <c r="AK30" s="740">
        <v>0</v>
      </c>
      <c r="AL30" s="740">
        <v>0</v>
      </c>
      <c r="AM30" s="740">
        <v>0</v>
      </c>
      <c r="AN30" s="740">
        <v>0</v>
      </c>
      <c r="AO30" s="740">
        <v>0</v>
      </c>
      <c r="AP30" s="740">
        <v>0</v>
      </c>
      <c r="AQ30" s="740">
        <v>0</v>
      </c>
      <c r="AR30" s="740">
        <v>0</v>
      </c>
      <c r="AS30" s="740">
        <v>0</v>
      </c>
      <c r="AT30" s="740">
        <v>0</v>
      </c>
      <c r="AU30" s="740">
        <v>0</v>
      </c>
      <c r="AV30" s="740">
        <v>0</v>
      </c>
      <c r="AW30" s="740">
        <v>0</v>
      </c>
      <c r="AX30" s="740">
        <v>0</v>
      </c>
      <c r="AY30" s="740">
        <v>0</v>
      </c>
      <c r="AZ30" s="740">
        <v>0</v>
      </c>
      <c r="BA30" s="740">
        <v>0</v>
      </c>
      <c r="BB30" s="740">
        <v>0</v>
      </c>
      <c r="BC30" s="740">
        <v>0</v>
      </c>
      <c r="BD30" s="740">
        <v>0</v>
      </c>
      <c r="BE30" s="740">
        <v>0</v>
      </c>
      <c r="BF30" s="740">
        <v>0</v>
      </c>
      <c r="BG30" s="740">
        <v>0</v>
      </c>
      <c r="BH30" s="740">
        <v>0</v>
      </c>
      <c r="BI30" s="740">
        <v>0</v>
      </c>
      <c r="BJ30" s="740">
        <v>0</v>
      </c>
      <c r="BK30" s="740">
        <v>0</v>
      </c>
      <c r="BL30" s="740">
        <v>0</v>
      </c>
      <c r="BM30" s="740">
        <v>0</v>
      </c>
      <c r="BN30" s="740">
        <v>0</v>
      </c>
      <c r="BO30" s="740">
        <v>0</v>
      </c>
      <c r="BP30" s="740">
        <v>0</v>
      </c>
      <c r="BQ30" s="740">
        <v>0</v>
      </c>
      <c r="BR30" s="740">
        <v>0</v>
      </c>
      <c r="BS30" s="740">
        <v>0</v>
      </c>
      <c r="BT30" s="740">
        <v>0</v>
      </c>
      <c r="BU30" s="740">
        <v>0</v>
      </c>
      <c r="BV30" s="740">
        <v>0</v>
      </c>
      <c r="BW30" s="740">
        <v>0</v>
      </c>
      <c r="BX30" s="740">
        <v>0</v>
      </c>
      <c r="BY30" s="740">
        <v>0</v>
      </c>
      <c r="BZ30" s="740">
        <v>0</v>
      </c>
      <c r="CA30" s="740">
        <v>0</v>
      </c>
      <c r="CB30" s="741">
        <f t="shared" si="2"/>
        <v>0</v>
      </c>
      <c r="CC30" s="742">
        <f t="shared" si="3"/>
        <v>0</v>
      </c>
    </row>
    <row r="31" spans="1:81">
      <c r="A31" s="13" t="s">
        <v>9</v>
      </c>
      <c r="B31" s="740">
        <v>0</v>
      </c>
      <c r="C31" s="740">
        <v>0</v>
      </c>
      <c r="D31" s="740">
        <v>0</v>
      </c>
      <c r="E31" s="740">
        <v>0</v>
      </c>
      <c r="F31" s="740">
        <v>0</v>
      </c>
      <c r="G31" s="740">
        <v>0</v>
      </c>
      <c r="H31" s="740">
        <v>0</v>
      </c>
      <c r="I31" s="740">
        <v>0</v>
      </c>
      <c r="J31" s="740">
        <v>0</v>
      </c>
      <c r="K31" s="740">
        <v>0</v>
      </c>
      <c r="L31" s="740">
        <v>0</v>
      </c>
      <c r="M31" s="740">
        <v>0</v>
      </c>
      <c r="N31" s="740">
        <v>0</v>
      </c>
      <c r="O31" s="740">
        <v>0</v>
      </c>
      <c r="P31" s="740">
        <v>0</v>
      </c>
      <c r="Q31" s="740">
        <v>0</v>
      </c>
      <c r="R31" s="740">
        <v>0</v>
      </c>
      <c r="S31" s="740">
        <v>0</v>
      </c>
      <c r="T31" s="740">
        <v>0</v>
      </c>
      <c r="U31" s="740">
        <v>0</v>
      </c>
      <c r="V31" s="740">
        <v>0</v>
      </c>
      <c r="W31" s="740">
        <v>0</v>
      </c>
      <c r="X31" s="740">
        <v>0</v>
      </c>
      <c r="Y31" s="740">
        <v>0</v>
      </c>
      <c r="Z31" s="740">
        <v>0</v>
      </c>
      <c r="AA31" s="740">
        <v>0</v>
      </c>
      <c r="AB31" s="740">
        <v>0</v>
      </c>
      <c r="AC31" s="740">
        <v>0</v>
      </c>
      <c r="AD31" s="740">
        <v>0</v>
      </c>
      <c r="AE31" s="740">
        <v>0</v>
      </c>
      <c r="AF31" s="740">
        <v>0</v>
      </c>
      <c r="AG31" s="740">
        <v>0</v>
      </c>
      <c r="AH31" s="740">
        <v>0</v>
      </c>
      <c r="AI31" s="740">
        <v>0</v>
      </c>
      <c r="AJ31" s="740">
        <v>0</v>
      </c>
      <c r="AK31" s="740">
        <v>0</v>
      </c>
      <c r="AL31" s="740">
        <v>0</v>
      </c>
      <c r="AM31" s="740">
        <v>0</v>
      </c>
      <c r="AN31" s="740">
        <v>0</v>
      </c>
      <c r="AO31" s="740">
        <v>0</v>
      </c>
      <c r="AP31" s="740">
        <v>0</v>
      </c>
      <c r="AQ31" s="740">
        <v>0</v>
      </c>
      <c r="AR31" s="740">
        <v>0</v>
      </c>
      <c r="AS31" s="740">
        <v>0</v>
      </c>
      <c r="AT31" s="740">
        <v>0</v>
      </c>
      <c r="AU31" s="740">
        <v>0</v>
      </c>
      <c r="AV31" s="740">
        <v>0</v>
      </c>
      <c r="AW31" s="740">
        <v>0</v>
      </c>
      <c r="AX31" s="740">
        <v>0</v>
      </c>
      <c r="AY31" s="740">
        <v>0</v>
      </c>
      <c r="AZ31" s="740">
        <v>0</v>
      </c>
      <c r="BA31" s="740">
        <v>0</v>
      </c>
      <c r="BB31" s="740">
        <v>0</v>
      </c>
      <c r="BC31" s="740">
        <v>0</v>
      </c>
      <c r="BD31" s="740">
        <v>0</v>
      </c>
      <c r="BE31" s="740">
        <v>0</v>
      </c>
      <c r="BF31" s="740">
        <v>0</v>
      </c>
      <c r="BG31" s="740">
        <v>0</v>
      </c>
      <c r="BH31" s="740">
        <v>0</v>
      </c>
      <c r="BI31" s="740">
        <v>0</v>
      </c>
      <c r="BJ31" s="740">
        <v>0</v>
      </c>
      <c r="BK31" s="740">
        <v>0</v>
      </c>
      <c r="BL31" s="740">
        <v>0</v>
      </c>
      <c r="BM31" s="740">
        <v>0</v>
      </c>
      <c r="BN31" s="740">
        <v>0</v>
      </c>
      <c r="BO31" s="740">
        <v>0</v>
      </c>
      <c r="BP31" s="740">
        <v>0</v>
      </c>
      <c r="BQ31" s="740">
        <v>0</v>
      </c>
      <c r="BR31" s="740">
        <v>0</v>
      </c>
      <c r="BS31" s="740">
        <v>0</v>
      </c>
      <c r="BT31" s="740">
        <v>0</v>
      </c>
      <c r="BU31" s="740">
        <v>0</v>
      </c>
      <c r="BV31" s="740">
        <v>0</v>
      </c>
      <c r="BW31" s="740">
        <v>0</v>
      </c>
      <c r="BX31" s="740">
        <v>0</v>
      </c>
      <c r="BY31" s="740">
        <v>0</v>
      </c>
      <c r="BZ31" s="740">
        <v>0</v>
      </c>
      <c r="CA31" s="740">
        <v>0</v>
      </c>
      <c r="CB31" s="741">
        <f t="shared" si="2"/>
        <v>0</v>
      </c>
      <c r="CC31" s="742">
        <f t="shared" si="3"/>
        <v>0</v>
      </c>
    </row>
    <row r="32" spans="1:81">
      <c r="A32" s="718" t="s">
        <v>1188</v>
      </c>
      <c r="B32" s="740">
        <v>0</v>
      </c>
      <c r="C32" s="740">
        <v>0</v>
      </c>
      <c r="D32" s="740">
        <v>0</v>
      </c>
      <c r="E32" s="740">
        <v>0</v>
      </c>
      <c r="F32" s="740">
        <v>0</v>
      </c>
      <c r="G32" s="740">
        <v>0</v>
      </c>
      <c r="H32" s="740">
        <v>0</v>
      </c>
      <c r="I32" s="740">
        <v>0</v>
      </c>
      <c r="J32" s="740">
        <v>0</v>
      </c>
      <c r="K32" s="740">
        <v>0</v>
      </c>
      <c r="L32" s="740">
        <v>0</v>
      </c>
      <c r="M32" s="740">
        <v>0</v>
      </c>
      <c r="N32" s="740">
        <v>0</v>
      </c>
      <c r="O32" s="740">
        <v>0</v>
      </c>
      <c r="P32" s="740">
        <v>0</v>
      </c>
      <c r="Q32" s="740">
        <v>0</v>
      </c>
      <c r="R32" s="740">
        <v>0</v>
      </c>
      <c r="S32" s="740">
        <v>0</v>
      </c>
      <c r="T32" s="740">
        <v>0</v>
      </c>
      <c r="U32" s="740">
        <v>0</v>
      </c>
      <c r="V32" s="740">
        <v>0</v>
      </c>
      <c r="W32" s="740">
        <v>0</v>
      </c>
      <c r="X32" s="740">
        <v>0</v>
      </c>
      <c r="Y32" s="740">
        <v>0</v>
      </c>
      <c r="Z32" s="740">
        <v>0</v>
      </c>
      <c r="AA32" s="740">
        <v>0</v>
      </c>
      <c r="AB32" s="740">
        <v>0</v>
      </c>
      <c r="AC32" s="740">
        <v>0</v>
      </c>
      <c r="AD32" s="740">
        <v>0</v>
      </c>
      <c r="AE32" s="740">
        <v>0</v>
      </c>
      <c r="AF32" s="740">
        <v>0</v>
      </c>
      <c r="AG32" s="740">
        <v>0</v>
      </c>
      <c r="AH32" s="740">
        <v>0</v>
      </c>
      <c r="AI32" s="740">
        <v>0</v>
      </c>
      <c r="AJ32" s="740">
        <v>0</v>
      </c>
      <c r="AK32" s="740">
        <v>0</v>
      </c>
      <c r="AL32" s="740">
        <v>0</v>
      </c>
      <c r="AM32" s="740">
        <v>0</v>
      </c>
      <c r="AN32" s="740">
        <v>0</v>
      </c>
      <c r="AO32" s="740">
        <v>0</v>
      </c>
      <c r="AP32" s="740">
        <v>0</v>
      </c>
      <c r="AQ32" s="740">
        <v>0</v>
      </c>
      <c r="AR32" s="740">
        <v>0</v>
      </c>
      <c r="AS32" s="740">
        <v>0</v>
      </c>
      <c r="AT32" s="740">
        <v>0</v>
      </c>
      <c r="AU32" s="740">
        <v>0</v>
      </c>
      <c r="AV32" s="740">
        <v>0</v>
      </c>
      <c r="AW32" s="740">
        <v>0</v>
      </c>
      <c r="AX32" s="740">
        <v>0</v>
      </c>
      <c r="AY32" s="740">
        <v>0</v>
      </c>
      <c r="AZ32" s="740">
        <v>0</v>
      </c>
      <c r="BA32" s="740">
        <v>0</v>
      </c>
      <c r="BB32" s="740">
        <v>0</v>
      </c>
      <c r="BC32" s="740">
        <v>0</v>
      </c>
      <c r="BD32" s="740">
        <v>0</v>
      </c>
      <c r="BE32" s="740">
        <v>0</v>
      </c>
      <c r="BF32" s="740">
        <v>0</v>
      </c>
      <c r="BG32" s="740">
        <v>0</v>
      </c>
      <c r="BH32" s="740">
        <v>0</v>
      </c>
      <c r="BI32" s="740">
        <v>0</v>
      </c>
      <c r="BJ32" s="740">
        <v>0</v>
      </c>
      <c r="BK32" s="740">
        <v>0</v>
      </c>
      <c r="BL32" s="740">
        <v>0</v>
      </c>
      <c r="BM32" s="740">
        <v>0</v>
      </c>
      <c r="BN32" s="740">
        <v>0</v>
      </c>
      <c r="BO32" s="740">
        <v>0</v>
      </c>
      <c r="BP32" s="740">
        <v>0</v>
      </c>
      <c r="BQ32" s="740">
        <v>0</v>
      </c>
      <c r="BR32" s="740">
        <v>0</v>
      </c>
      <c r="BS32" s="740">
        <v>0</v>
      </c>
      <c r="BT32" s="740">
        <v>0</v>
      </c>
      <c r="BU32" s="740">
        <v>0</v>
      </c>
      <c r="BV32" s="740">
        <v>0</v>
      </c>
      <c r="BW32" s="740">
        <v>0</v>
      </c>
      <c r="BX32" s="740">
        <v>0</v>
      </c>
      <c r="BY32" s="740">
        <v>0</v>
      </c>
      <c r="BZ32" s="740">
        <v>0</v>
      </c>
      <c r="CA32" s="740">
        <v>0</v>
      </c>
      <c r="CB32" s="741">
        <f t="shared" si="2"/>
        <v>0</v>
      </c>
      <c r="CC32" s="742">
        <f t="shared" si="3"/>
        <v>0</v>
      </c>
    </row>
    <row r="33" spans="1:81">
      <c r="A33" s="719" t="s">
        <v>73</v>
      </c>
      <c r="B33" s="736">
        <f>B34+B45</f>
        <v>0</v>
      </c>
      <c r="C33" s="736">
        <f t="shared" ref="C33:BN33" si="10">C34+C45</f>
        <v>0</v>
      </c>
      <c r="D33" s="736">
        <f t="shared" si="10"/>
        <v>0</v>
      </c>
      <c r="E33" s="736">
        <f t="shared" si="10"/>
        <v>0</v>
      </c>
      <c r="F33" s="736">
        <f t="shared" si="10"/>
        <v>0</v>
      </c>
      <c r="G33" s="736">
        <f t="shared" si="10"/>
        <v>0</v>
      </c>
      <c r="H33" s="736">
        <f t="shared" si="10"/>
        <v>0</v>
      </c>
      <c r="I33" s="736">
        <f t="shared" si="10"/>
        <v>0</v>
      </c>
      <c r="J33" s="736">
        <f t="shared" si="10"/>
        <v>0</v>
      </c>
      <c r="K33" s="736">
        <f t="shared" si="10"/>
        <v>0</v>
      </c>
      <c r="L33" s="736">
        <f t="shared" si="10"/>
        <v>0</v>
      </c>
      <c r="M33" s="736">
        <f t="shared" si="10"/>
        <v>0</v>
      </c>
      <c r="N33" s="736">
        <f t="shared" si="10"/>
        <v>0</v>
      </c>
      <c r="O33" s="736">
        <f t="shared" si="10"/>
        <v>0</v>
      </c>
      <c r="P33" s="736">
        <f t="shared" si="10"/>
        <v>0</v>
      </c>
      <c r="Q33" s="736">
        <f t="shared" si="10"/>
        <v>0</v>
      </c>
      <c r="R33" s="736">
        <f t="shared" si="10"/>
        <v>0</v>
      </c>
      <c r="S33" s="736">
        <f t="shared" si="10"/>
        <v>0</v>
      </c>
      <c r="T33" s="736">
        <f t="shared" si="10"/>
        <v>0</v>
      </c>
      <c r="U33" s="736">
        <f t="shared" si="10"/>
        <v>0</v>
      </c>
      <c r="V33" s="736">
        <f t="shared" si="10"/>
        <v>0</v>
      </c>
      <c r="W33" s="736">
        <f t="shared" si="10"/>
        <v>0</v>
      </c>
      <c r="X33" s="736">
        <f t="shared" si="10"/>
        <v>0</v>
      </c>
      <c r="Y33" s="736">
        <f t="shared" si="10"/>
        <v>0</v>
      </c>
      <c r="Z33" s="736">
        <f t="shared" si="10"/>
        <v>0</v>
      </c>
      <c r="AA33" s="736">
        <f t="shared" si="10"/>
        <v>0</v>
      </c>
      <c r="AB33" s="736">
        <f t="shared" si="10"/>
        <v>0</v>
      </c>
      <c r="AC33" s="736">
        <f t="shared" si="10"/>
        <v>0</v>
      </c>
      <c r="AD33" s="736">
        <f t="shared" si="10"/>
        <v>0</v>
      </c>
      <c r="AE33" s="736">
        <f t="shared" si="10"/>
        <v>0</v>
      </c>
      <c r="AF33" s="736">
        <f t="shared" si="10"/>
        <v>0</v>
      </c>
      <c r="AG33" s="736">
        <f t="shared" si="10"/>
        <v>0</v>
      </c>
      <c r="AH33" s="736">
        <f t="shared" si="10"/>
        <v>0</v>
      </c>
      <c r="AI33" s="736">
        <f t="shared" si="10"/>
        <v>0</v>
      </c>
      <c r="AJ33" s="736">
        <f t="shared" si="10"/>
        <v>0</v>
      </c>
      <c r="AK33" s="736">
        <f t="shared" si="10"/>
        <v>0</v>
      </c>
      <c r="AL33" s="736">
        <f t="shared" si="10"/>
        <v>0</v>
      </c>
      <c r="AM33" s="736">
        <f t="shared" si="10"/>
        <v>0</v>
      </c>
      <c r="AN33" s="736">
        <f t="shared" si="10"/>
        <v>0</v>
      </c>
      <c r="AO33" s="736">
        <f t="shared" si="10"/>
        <v>0</v>
      </c>
      <c r="AP33" s="736">
        <f t="shared" si="10"/>
        <v>0</v>
      </c>
      <c r="AQ33" s="736">
        <f t="shared" si="10"/>
        <v>0</v>
      </c>
      <c r="AR33" s="736">
        <f t="shared" si="10"/>
        <v>0</v>
      </c>
      <c r="AS33" s="736">
        <f t="shared" si="10"/>
        <v>0</v>
      </c>
      <c r="AT33" s="736">
        <f t="shared" si="10"/>
        <v>0</v>
      </c>
      <c r="AU33" s="736">
        <f t="shared" si="10"/>
        <v>0</v>
      </c>
      <c r="AV33" s="736">
        <f t="shared" si="10"/>
        <v>0</v>
      </c>
      <c r="AW33" s="736">
        <f t="shared" si="10"/>
        <v>0</v>
      </c>
      <c r="AX33" s="736">
        <f t="shared" si="10"/>
        <v>0</v>
      </c>
      <c r="AY33" s="736">
        <f t="shared" si="10"/>
        <v>0</v>
      </c>
      <c r="AZ33" s="736">
        <f t="shared" si="10"/>
        <v>0</v>
      </c>
      <c r="BA33" s="736">
        <f t="shared" si="10"/>
        <v>0</v>
      </c>
      <c r="BB33" s="736">
        <f t="shared" si="10"/>
        <v>0</v>
      </c>
      <c r="BC33" s="736">
        <f t="shared" si="10"/>
        <v>0</v>
      </c>
      <c r="BD33" s="736">
        <f t="shared" si="10"/>
        <v>0</v>
      </c>
      <c r="BE33" s="736">
        <f t="shared" si="10"/>
        <v>0</v>
      </c>
      <c r="BF33" s="736">
        <f t="shared" si="10"/>
        <v>0</v>
      </c>
      <c r="BG33" s="736">
        <f t="shared" si="10"/>
        <v>0</v>
      </c>
      <c r="BH33" s="736">
        <f t="shared" si="10"/>
        <v>0</v>
      </c>
      <c r="BI33" s="736">
        <f t="shared" si="10"/>
        <v>0</v>
      </c>
      <c r="BJ33" s="736">
        <f t="shared" si="10"/>
        <v>0</v>
      </c>
      <c r="BK33" s="736">
        <f t="shared" si="10"/>
        <v>0</v>
      </c>
      <c r="BL33" s="736">
        <f t="shared" si="10"/>
        <v>0</v>
      </c>
      <c r="BM33" s="736">
        <f t="shared" si="10"/>
        <v>0</v>
      </c>
      <c r="BN33" s="736">
        <f t="shared" si="10"/>
        <v>0</v>
      </c>
      <c r="BO33" s="736">
        <f t="shared" ref="BO33:CC33" si="11">BO34+BO45</f>
        <v>0</v>
      </c>
      <c r="BP33" s="736">
        <f t="shared" si="11"/>
        <v>0</v>
      </c>
      <c r="BQ33" s="736">
        <f t="shared" si="11"/>
        <v>0</v>
      </c>
      <c r="BR33" s="736">
        <f t="shared" si="11"/>
        <v>0</v>
      </c>
      <c r="BS33" s="736">
        <f t="shared" si="11"/>
        <v>0</v>
      </c>
      <c r="BT33" s="736">
        <f t="shared" si="11"/>
        <v>0</v>
      </c>
      <c r="BU33" s="736">
        <f t="shared" si="11"/>
        <v>0</v>
      </c>
      <c r="BV33" s="736">
        <f t="shared" si="11"/>
        <v>0</v>
      </c>
      <c r="BW33" s="736">
        <f t="shared" si="11"/>
        <v>0</v>
      </c>
      <c r="BX33" s="736">
        <f t="shared" si="11"/>
        <v>0</v>
      </c>
      <c r="BY33" s="736">
        <f t="shared" si="11"/>
        <v>0</v>
      </c>
      <c r="BZ33" s="736">
        <f t="shared" si="11"/>
        <v>0</v>
      </c>
      <c r="CA33" s="736">
        <f t="shared" si="11"/>
        <v>0</v>
      </c>
      <c r="CB33" s="736">
        <f t="shared" si="11"/>
        <v>0</v>
      </c>
      <c r="CC33" s="736">
        <f t="shared" si="11"/>
        <v>0</v>
      </c>
    </row>
    <row r="34" spans="1:81">
      <c r="A34" s="737" t="s">
        <v>1205</v>
      </c>
      <c r="B34" s="738">
        <f>SUM(B35:B44)</f>
        <v>0</v>
      </c>
      <c r="C34" s="738">
        <f>SUM(C35:C44)</f>
        <v>0</v>
      </c>
      <c r="D34" s="738">
        <f t="shared" ref="D34:F34" si="12">SUM(D35:D44)</f>
        <v>0</v>
      </c>
      <c r="E34" s="738">
        <f t="shared" si="12"/>
        <v>0</v>
      </c>
      <c r="F34" s="738">
        <f t="shared" si="12"/>
        <v>0</v>
      </c>
      <c r="G34" s="738">
        <f>SUM(G35:G44)</f>
        <v>0</v>
      </c>
      <c r="H34" s="738">
        <f t="shared" ref="H34:BS34" si="13">SUM(H35:H44)</f>
        <v>0</v>
      </c>
      <c r="I34" s="738">
        <f t="shared" si="13"/>
        <v>0</v>
      </c>
      <c r="J34" s="738">
        <f t="shared" si="13"/>
        <v>0</v>
      </c>
      <c r="K34" s="738">
        <f t="shared" si="13"/>
        <v>0</v>
      </c>
      <c r="L34" s="738">
        <f t="shared" si="13"/>
        <v>0</v>
      </c>
      <c r="M34" s="738">
        <f t="shared" si="13"/>
        <v>0</v>
      </c>
      <c r="N34" s="738">
        <f t="shared" si="13"/>
        <v>0</v>
      </c>
      <c r="O34" s="738">
        <f t="shared" si="13"/>
        <v>0</v>
      </c>
      <c r="P34" s="738">
        <f t="shared" si="13"/>
        <v>0</v>
      </c>
      <c r="Q34" s="738">
        <f t="shared" si="13"/>
        <v>0</v>
      </c>
      <c r="R34" s="738">
        <f t="shared" si="13"/>
        <v>0</v>
      </c>
      <c r="S34" s="738">
        <f t="shared" si="13"/>
        <v>0</v>
      </c>
      <c r="T34" s="738">
        <f t="shared" si="13"/>
        <v>0</v>
      </c>
      <c r="U34" s="738">
        <f t="shared" si="13"/>
        <v>0</v>
      </c>
      <c r="V34" s="738">
        <f t="shared" si="13"/>
        <v>0</v>
      </c>
      <c r="W34" s="738">
        <f t="shared" si="13"/>
        <v>0</v>
      </c>
      <c r="X34" s="738">
        <f t="shared" si="13"/>
        <v>0</v>
      </c>
      <c r="Y34" s="738">
        <f t="shared" si="13"/>
        <v>0</v>
      </c>
      <c r="Z34" s="738">
        <f t="shared" si="13"/>
        <v>0</v>
      </c>
      <c r="AA34" s="738">
        <f t="shared" si="13"/>
        <v>0</v>
      </c>
      <c r="AB34" s="738">
        <f t="shared" si="13"/>
        <v>0</v>
      </c>
      <c r="AC34" s="738">
        <f t="shared" si="13"/>
        <v>0</v>
      </c>
      <c r="AD34" s="738">
        <f t="shared" si="13"/>
        <v>0</v>
      </c>
      <c r="AE34" s="738">
        <f t="shared" si="13"/>
        <v>0</v>
      </c>
      <c r="AF34" s="738">
        <f t="shared" si="13"/>
        <v>0</v>
      </c>
      <c r="AG34" s="738">
        <f t="shared" si="13"/>
        <v>0</v>
      </c>
      <c r="AH34" s="738">
        <f t="shared" si="13"/>
        <v>0</v>
      </c>
      <c r="AI34" s="738">
        <f t="shared" si="13"/>
        <v>0</v>
      </c>
      <c r="AJ34" s="738">
        <f t="shared" si="13"/>
        <v>0</v>
      </c>
      <c r="AK34" s="738">
        <f t="shared" si="13"/>
        <v>0</v>
      </c>
      <c r="AL34" s="738">
        <f t="shared" si="13"/>
        <v>0</v>
      </c>
      <c r="AM34" s="738">
        <f t="shared" si="13"/>
        <v>0</v>
      </c>
      <c r="AN34" s="738">
        <f t="shared" si="13"/>
        <v>0</v>
      </c>
      <c r="AO34" s="738">
        <f t="shared" si="13"/>
        <v>0</v>
      </c>
      <c r="AP34" s="738">
        <f t="shared" si="13"/>
        <v>0</v>
      </c>
      <c r="AQ34" s="738">
        <f t="shared" si="13"/>
        <v>0</v>
      </c>
      <c r="AR34" s="738">
        <f t="shared" si="13"/>
        <v>0</v>
      </c>
      <c r="AS34" s="738">
        <f t="shared" si="13"/>
        <v>0</v>
      </c>
      <c r="AT34" s="738">
        <f t="shared" si="13"/>
        <v>0</v>
      </c>
      <c r="AU34" s="738">
        <f t="shared" si="13"/>
        <v>0</v>
      </c>
      <c r="AV34" s="738">
        <f t="shared" si="13"/>
        <v>0</v>
      </c>
      <c r="AW34" s="738">
        <f t="shared" si="13"/>
        <v>0</v>
      </c>
      <c r="AX34" s="738">
        <f t="shared" si="13"/>
        <v>0</v>
      </c>
      <c r="AY34" s="738">
        <f t="shared" si="13"/>
        <v>0</v>
      </c>
      <c r="AZ34" s="738">
        <f t="shared" si="13"/>
        <v>0</v>
      </c>
      <c r="BA34" s="738">
        <f t="shared" si="13"/>
        <v>0</v>
      </c>
      <c r="BB34" s="738">
        <f t="shared" si="13"/>
        <v>0</v>
      </c>
      <c r="BC34" s="738">
        <f t="shared" si="13"/>
        <v>0</v>
      </c>
      <c r="BD34" s="738">
        <f t="shared" si="13"/>
        <v>0</v>
      </c>
      <c r="BE34" s="738">
        <f t="shared" si="13"/>
        <v>0</v>
      </c>
      <c r="BF34" s="738">
        <f t="shared" si="13"/>
        <v>0</v>
      </c>
      <c r="BG34" s="738">
        <f t="shared" si="13"/>
        <v>0</v>
      </c>
      <c r="BH34" s="738">
        <f t="shared" si="13"/>
        <v>0</v>
      </c>
      <c r="BI34" s="738">
        <f t="shared" si="13"/>
        <v>0</v>
      </c>
      <c r="BJ34" s="738">
        <f t="shared" si="13"/>
        <v>0</v>
      </c>
      <c r="BK34" s="738">
        <f t="shared" si="13"/>
        <v>0</v>
      </c>
      <c r="BL34" s="738">
        <f t="shared" si="13"/>
        <v>0</v>
      </c>
      <c r="BM34" s="738">
        <f t="shared" si="13"/>
        <v>0</v>
      </c>
      <c r="BN34" s="738">
        <f t="shared" si="13"/>
        <v>0</v>
      </c>
      <c r="BO34" s="738">
        <f t="shared" si="13"/>
        <v>0</v>
      </c>
      <c r="BP34" s="738">
        <f t="shared" si="13"/>
        <v>0</v>
      </c>
      <c r="BQ34" s="738">
        <f t="shared" si="13"/>
        <v>0</v>
      </c>
      <c r="BR34" s="738">
        <f t="shared" si="13"/>
        <v>0</v>
      </c>
      <c r="BS34" s="738">
        <f t="shared" si="13"/>
        <v>0</v>
      </c>
      <c r="BT34" s="738">
        <f t="shared" ref="BT34:BZ34" si="14">SUM(BT35:BT44)</f>
        <v>0</v>
      </c>
      <c r="BU34" s="738">
        <f t="shared" si="14"/>
        <v>0</v>
      </c>
      <c r="BV34" s="738">
        <f t="shared" si="14"/>
        <v>0</v>
      </c>
      <c r="BW34" s="738">
        <f t="shared" si="14"/>
        <v>0</v>
      </c>
      <c r="BX34" s="738">
        <f t="shared" si="14"/>
        <v>0</v>
      </c>
      <c r="BY34" s="738">
        <f t="shared" si="14"/>
        <v>0</v>
      </c>
      <c r="BZ34" s="738">
        <f t="shared" si="14"/>
        <v>0</v>
      </c>
      <c r="CA34" s="738">
        <f>SUM(CA35:CA44)</f>
        <v>0</v>
      </c>
      <c r="CB34" s="738">
        <f t="shared" ref="CB34:CC34" si="15">SUM(CB35:CB44)</f>
        <v>0</v>
      </c>
      <c r="CC34" s="736">
        <f t="shared" si="15"/>
        <v>0</v>
      </c>
    </row>
    <row r="35" spans="1:81">
      <c r="A35" s="739" t="s">
        <v>1</v>
      </c>
      <c r="B35" s="740">
        <v>0</v>
      </c>
      <c r="C35" s="740">
        <v>0</v>
      </c>
      <c r="D35" s="740">
        <v>0</v>
      </c>
      <c r="E35" s="740">
        <v>0</v>
      </c>
      <c r="F35" s="740">
        <v>0</v>
      </c>
      <c r="G35" s="740">
        <v>0</v>
      </c>
      <c r="H35" s="740">
        <v>0</v>
      </c>
      <c r="I35" s="740">
        <v>0</v>
      </c>
      <c r="J35" s="740">
        <v>0</v>
      </c>
      <c r="K35" s="740">
        <v>0</v>
      </c>
      <c r="L35" s="740">
        <v>0</v>
      </c>
      <c r="M35" s="740">
        <v>0</v>
      </c>
      <c r="N35" s="740">
        <v>0</v>
      </c>
      <c r="O35" s="740">
        <v>0</v>
      </c>
      <c r="P35" s="740">
        <v>0</v>
      </c>
      <c r="Q35" s="740">
        <v>0</v>
      </c>
      <c r="R35" s="740">
        <v>0</v>
      </c>
      <c r="S35" s="740">
        <v>0</v>
      </c>
      <c r="T35" s="740">
        <v>0</v>
      </c>
      <c r="U35" s="740">
        <v>0</v>
      </c>
      <c r="V35" s="740">
        <v>0</v>
      </c>
      <c r="W35" s="740">
        <v>0</v>
      </c>
      <c r="X35" s="740">
        <v>0</v>
      </c>
      <c r="Y35" s="740">
        <v>0</v>
      </c>
      <c r="Z35" s="740">
        <v>0</v>
      </c>
      <c r="AA35" s="740">
        <v>0</v>
      </c>
      <c r="AB35" s="740">
        <v>0</v>
      </c>
      <c r="AC35" s="740">
        <v>0</v>
      </c>
      <c r="AD35" s="740">
        <v>0</v>
      </c>
      <c r="AE35" s="740">
        <v>0</v>
      </c>
      <c r="AF35" s="740">
        <v>0</v>
      </c>
      <c r="AG35" s="740">
        <v>0</v>
      </c>
      <c r="AH35" s="740">
        <v>0</v>
      </c>
      <c r="AI35" s="740">
        <v>0</v>
      </c>
      <c r="AJ35" s="740">
        <v>0</v>
      </c>
      <c r="AK35" s="740">
        <v>0</v>
      </c>
      <c r="AL35" s="740">
        <v>0</v>
      </c>
      <c r="AM35" s="740">
        <v>0</v>
      </c>
      <c r="AN35" s="740">
        <v>0</v>
      </c>
      <c r="AO35" s="740">
        <v>0</v>
      </c>
      <c r="AP35" s="740">
        <v>0</v>
      </c>
      <c r="AQ35" s="740">
        <v>0</v>
      </c>
      <c r="AR35" s="740">
        <v>0</v>
      </c>
      <c r="AS35" s="740">
        <v>0</v>
      </c>
      <c r="AT35" s="740">
        <v>0</v>
      </c>
      <c r="AU35" s="740">
        <v>0</v>
      </c>
      <c r="AV35" s="740">
        <v>0</v>
      </c>
      <c r="AW35" s="740">
        <v>0</v>
      </c>
      <c r="AX35" s="740">
        <v>0</v>
      </c>
      <c r="AY35" s="740">
        <v>0</v>
      </c>
      <c r="AZ35" s="740">
        <v>0</v>
      </c>
      <c r="BA35" s="740">
        <v>0</v>
      </c>
      <c r="BB35" s="740">
        <v>0</v>
      </c>
      <c r="BC35" s="740">
        <v>0</v>
      </c>
      <c r="BD35" s="740">
        <v>0</v>
      </c>
      <c r="BE35" s="740">
        <v>0</v>
      </c>
      <c r="BF35" s="740">
        <v>0</v>
      </c>
      <c r="BG35" s="740">
        <v>0</v>
      </c>
      <c r="BH35" s="740">
        <v>0</v>
      </c>
      <c r="BI35" s="740">
        <v>0</v>
      </c>
      <c r="BJ35" s="740">
        <v>0</v>
      </c>
      <c r="BK35" s="740">
        <v>0</v>
      </c>
      <c r="BL35" s="740">
        <v>0</v>
      </c>
      <c r="BM35" s="740">
        <v>0</v>
      </c>
      <c r="BN35" s="740">
        <v>0</v>
      </c>
      <c r="BO35" s="740">
        <v>0</v>
      </c>
      <c r="BP35" s="740">
        <v>0</v>
      </c>
      <c r="BQ35" s="740">
        <v>0</v>
      </c>
      <c r="BR35" s="740">
        <v>0</v>
      </c>
      <c r="BS35" s="740">
        <v>0</v>
      </c>
      <c r="BT35" s="740">
        <v>0</v>
      </c>
      <c r="BU35" s="740">
        <v>0</v>
      </c>
      <c r="BV35" s="740">
        <v>0</v>
      </c>
      <c r="BW35" s="740">
        <v>0</v>
      </c>
      <c r="BX35" s="740">
        <v>0</v>
      </c>
      <c r="BY35" s="740">
        <v>0</v>
      </c>
      <c r="BZ35" s="740">
        <v>0</v>
      </c>
      <c r="CA35" s="740">
        <v>0</v>
      </c>
      <c r="CB35" s="741">
        <f t="shared" ref="CB35:CB55" si="16">B35+D35+F35+H35+J35+L35++N35+P35+R35+T35++V35+X35+Z35+AB35+AD35+AF35+AH35+AJ35+AL35+AN35+AP35+AR35+AT35+AV35+AX35++AZ35+BB35+BD35+BF35+BH35+BJ35+BL35+BN35+BP35+BR35+BT35+BV35+BX35+BZ35</f>
        <v>0</v>
      </c>
      <c r="CC35" s="742">
        <f t="shared" ref="CC35:CC55" si="17">C35+E35+G35+I35+K35+M35++O35+Q35+S35+U35+W35+Y35+AA35+AC35+AE35+AG35+AI35+AK35+AM35+AO35+AQ35+AS35+AU35+AW35+AY35++BA35+BC35+BE35+BG35+BI35+BK35+BM35+BO35+BQ35+BS35+BU35+BW35+BY35+CA35</f>
        <v>0</v>
      </c>
    </row>
    <row r="36" spans="1:81">
      <c r="A36" s="739" t="s">
        <v>126</v>
      </c>
      <c r="B36" s="740">
        <v>0</v>
      </c>
      <c r="C36" s="740">
        <v>0</v>
      </c>
      <c r="D36" s="740">
        <v>0</v>
      </c>
      <c r="E36" s="740">
        <v>0</v>
      </c>
      <c r="F36" s="740">
        <v>0</v>
      </c>
      <c r="G36" s="740">
        <v>0</v>
      </c>
      <c r="H36" s="740">
        <v>0</v>
      </c>
      <c r="I36" s="740">
        <v>0</v>
      </c>
      <c r="J36" s="740">
        <v>0</v>
      </c>
      <c r="K36" s="740">
        <v>0</v>
      </c>
      <c r="L36" s="740">
        <v>0</v>
      </c>
      <c r="M36" s="740">
        <v>0</v>
      </c>
      <c r="N36" s="740">
        <v>0</v>
      </c>
      <c r="O36" s="740">
        <v>0</v>
      </c>
      <c r="P36" s="740">
        <v>0</v>
      </c>
      <c r="Q36" s="740">
        <v>0</v>
      </c>
      <c r="R36" s="740">
        <v>0</v>
      </c>
      <c r="S36" s="740">
        <v>0</v>
      </c>
      <c r="T36" s="740">
        <v>0</v>
      </c>
      <c r="U36" s="740">
        <v>0</v>
      </c>
      <c r="V36" s="740">
        <v>0</v>
      </c>
      <c r="W36" s="740">
        <v>0</v>
      </c>
      <c r="X36" s="740">
        <v>0</v>
      </c>
      <c r="Y36" s="740">
        <v>0</v>
      </c>
      <c r="Z36" s="740">
        <v>0</v>
      </c>
      <c r="AA36" s="740">
        <v>0</v>
      </c>
      <c r="AB36" s="740">
        <v>0</v>
      </c>
      <c r="AC36" s="740">
        <v>0</v>
      </c>
      <c r="AD36" s="740">
        <v>0</v>
      </c>
      <c r="AE36" s="740">
        <v>0</v>
      </c>
      <c r="AF36" s="740">
        <v>0</v>
      </c>
      <c r="AG36" s="740">
        <v>0</v>
      </c>
      <c r="AH36" s="740">
        <v>0</v>
      </c>
      <c r="AI36" s="740">
        <v>0</v>
      </c>
      <c r="AJ36" s="740">
        <v>0</v>
      </c>
      <c r="AK36" s="740">
        <v>0</v>
      </c>
      <c r="AL36" s="740">
        <v>0</v>
      </c>
      <c r="AM36" s="740">
        <v>0</v>
      </c>
      <c r="AN36" s="740">
        <v>0</v>
      </c>
      <c r="AO36" s="740">
        <v>0</v>
      </c>
      <c r="AP36" s="740">
        <v>0</v>
      </c>
      <c r="AQ36" s="740">
        <v>0</v>
      </c>
      <c r="AR36" s="740">
        <v>0</v>
      </c>
      <c r="AS36" s="740">
        <v>0</v>
      </c>
      <c r="AT36" s="740">
        <v>0</v>
      </c>
      <c r="AU36" s="740">
        <v>0</v>
      </c>
      <c r="AV36" s="740">
        <v>0</v>
      </c>
      <c r="AW36" s="740">
        <v>0</v>
      </c>
      <c r="AX36" s="740">
        <v>0</v>
      </c>
      <c r="AY36" s="740">
        <v>0</v>
      </c>
      <c r="AZ36" s="740">
        <v>0</v>
      </c>
      <c r="BA36" s="740">
        <v>0</v>
      </c>
      <c r="BB36" s="740">
        <v>0</v>
      </c>
      <c r="BC36" s="740">
        <v>0</v>
      </c>
      <c r="BD36" s="740">
        <v>0</v>
      </c>
      <c r="BE36" s="740">
        <v>0</v>
      </c>
      <c r="BF36" s="740">
        <v>0</v>
      </c>
      <c r="BG36" s="740">
        <v>0</v>
      </c>
      <c r="BH36" s="740">
        <v>0</v>
      </c>
      <c r="BI36" s="740">
        <v>0</v>
      </c>
      <c r="BJ36" s="740">
        <v>0</v>
      </c>
      <c r="BK36" s="740">
        <v>0</v>
      </c>
      <c r="BL36" s="740">
        <v>0</v>
      </c>
      <c r="BM36" s="740">
        <v>0</v>
      </c>
      <c r="BN36" s="740">
        <v>0</v>
      </c>
      <c r="BO36" s="740">
        <v>0</v>
      </c>
      <c r="BP36" s="740">
        <v>0</v>
      </c>
      <c r="BQ36" s="740">
        <v>0</v>
      </c>
      <c r="BR36" s="740">
        <v>0</v>
      </c>
      <c r="BS36" s="740">
        <v>0</v>
      </c>
      <c r="BT36" s="740">
        <v>0</v>
      </c>
      <c r="BU36" s="740">
        <v>0</v>
      </c>
      <c r="BV36" s="740">
        <v>0</v>
      </c>
      <c r="BW36" s="740">
        <v>0</v>
      </c>
      <c r="BX36" s="740">
        <v>0</v>
      </c>
      <c r="BY36" s="740">
        <v>0</v>
      </c>
      <c r="BZ36" s="740">
        <v>0</v>
      </c>
      <c r="CA36" s="740">
        <v>0</v>
      </c>
      <c r="CB36" s="741">
        <f t="shared" si="16"/>
        <v>0</v>
      </c>
      <c r="CC36" s="742">
        <f t="shared" si="17"/>
        <v>0</v>
      </c>
    </row>
    <row r="37" spans="1:81">
      <c r="A37" s="743" t="s">
        <v>66</v>
      </c>
      <c r="B37" s="740">
        <v>0</v>
      </c>
      <c r="C37" s="740">
        <v>0</v>
      </c>
      <c r="D37" s="740">
        <v>0</v>
      </c>
      <c r="E37" s="740">
        <v>0</v>
      </c>
      <c r="F37" s="740">
        <v>0</v>
      </c>
      <c r="G37" s="740">
        <v>0</v>
      </c>
      <c r="H37" s="740">
        <v>0</v>
      </c>
      <c r="I37" s="740">
        <v>0</v>
      </c>
      <c r="J37" s="740">
        <v>0</v>
      </c>
      <c r="K37" s="740">
        <v>0</v>
      </c>
      <c r="L37" s="740">
        <v>0</v>
      </c>
      <c r="M37" s="740">
        <v>0</v>
      </c>
      <c r="N37" s="740">
        <v>0</v>
      </c>
      <c r="O37" s="740">
        <v>0</v>
      </c>
      <c r="P37" s="740">
        <v>0</v>
      </c>
      <c r="Q37" s="740">
        <v>0</v>
      </c>
      <c r="R37" s="740">
        <v>0</v>
      </c>
      <c r="S37" s="740">
        <v>0</v>
      </c>
      <c r="T37" s="740">
        <v>0</v>
      </c>
      <c r="U37" s="740">
        <v>0</v>
      </c>
      <c r="V37" s="740">
        <v>0</v>
      </c>
      <c r="W37" s="740">
        <v>0</v>
      </c>
      <c r="X37" s="740">
        <v>0</v>
      </c>
      <c r="Y37" s="740">
        <v>0</v>
      </c>
      <c r="Z37" s="740">
        <v>0</v>
      </c>
      <c r="AA37" s="740">
        <v>0</v>
      </c>
      <c r="AB37" s="740">
        <v>0</v>
      </c>
      <c r="AC37" s="740">
        <v>0</v>
      </c>
      <c r="AD37" s="740">
        <v>0</v>
      </c>
      <c r="AE37" s="740">
        <v>0</v>
      </c>
      <c r="AF37" s="740">
        <v>0</v>
      </c>
      <c r="AG37" s="740">
        <v>0</v>
      </c>
      <c r="AH37" s="740">
        <v>0</v>
      </c>
      <c r="AI37" s="740">
        <v>0</v>
      </c>
      <c r="AJ37" s="740">
        <v>0</v>
      </c>
      <c r="AK37" s="740">
        <v>0</v>
      </c>
      <c r="AL37" s="740">
        <v>0</v>
      </c>
      <c r="AM37" s="740">
        <v>0</v>
      </c>
      <c r="AN37" s="740">
        <v>0</v>
      </c>
      <c r="AO37" s="740">
        <v>0</v>
      </c>
      <c r="AP37" s="740">
        <v>0</v>
      </c>
      <c r="AQ37" s="740">
        <v>0</v>
      </c>
      <c r="AR37" s="740">
        <v>0</v>
      </c>
      <c r="AS37" s="740">
        <v>0</v>
      </c>
      <c r="AT37" s="740">
        <v>0</v>
      </c>
      <c r="AU37" s="740">
        <v>0</v>
      </c>
      <c r="AV37" s="740">
        <v>0</v>
      </c>
      <c r="AW37" s="740">
        <v>0</v>
      </c>
      <c r="AX37" s="740">
        <v>0</v>
      </c>
      <c r="AY37" s="740">
        <v>0</v>
      </c>
      <c r="AZ37" s="740">
        <v>0</v>
      </c>
      <c r="BA37" s="740">
        <v>0</v>
      </c>
      <c r="BB37" s="740">
        <v>0</v>
      </c>
      <c r="BC37" s="740">
        <v>0</v>
      </c>
      <c r="BD37" s="740">
        <v>0</v>
      </c>
      <c r="BE37" s="740">
        <v>0</v>
      </c>
      <c r="BF37" s="740">
        <v>0</v>
      </c>
      <c r="BG37" s="740">
        <v>0</v>
      </c>
      <c r="BH37" s="740">
        <v>0</v>
      </c>
      <c r="BI37" s="740">
        <v>0</v>
      </c>
      <c r="BJ37" s="740">
        <v>0</v>
      </c>
      <c r="BK37" s="740">
        <v>0</v>
      </c>
      <c r="BL37" s="740">
        <v>0</v>
      </c>
      <c r="BM37" s="740">
        <v>0</v>
      </c>
      <c r="BN37" s="740">
        <v>0</v>
      </c>
      <c r="BO37" s="740">
        <v>0</v>
      </c>
      <c r="BP37" s="740">
        <v>0</v>
      </c>
      <c r="BQ37" s="740">
        <v>0</v>
      </c>
      <c r="BR37" s="740">
        <v>0</v>
      </c>
      <c r="BS37" s="740">
        <v>0</v>
      </c>
      <c r="BT37" s="740">
        <v>0</v>
      </c>
      <c r="BU37" s="740">
        <v>0</v>
      </c>
      <c r="BV37" s="740">
        <v>0</v>
      </c>
      <c r="BW37" s="740">
        <v>0</v>
      </c>
      <c r="BX37" s="740">
        <v>0</v>
      </c>
      <c r="BY37" s="740">
        <v>0</v>
      </c>
      <c r="BZ37" s="740">
        <v>0</v>
      </c>
      <c r="CA37" s="740">
        <v>0</v>
      </c>
      <c r="CB37" s="741">
        <f t="shared" si="16"/>
        <v>0</v>
      </c>
      <c r="CC37" s="742">
        <f t="shared" si="17"/>
        <v>0</v>
      </c>
    </row>
    <row r="38" spans="1:81">
      <c r="A38" s="739" t="s">
        <v>3</v>
      </c>
      <c r="B38" s="740">
        <v>0</v>
      </c>
      <c r="C38" s="740">
        <v>0</v>
      </c>
      <c r="D38" s="740">
        <v>0</v>
      </c>
      <c r="E38" s="740">
        <v>0</v>
      </c>
      <c r="F38" s="740">
        <v>0</v>
      </c>
      <c r="G38" s="740">
        <v>0</v>
      </c>
      <c r="H38" s="740">
        <v>0</v>
      </c>
      <c r="I38" s="740">
        <v>0</v>
      </c>
      <c r="J38" s="740">
        <v>0</v>
      </c>
      <c r="K38" s="740">
        <v>0</v>
      </c>
      <c r="L38" s="740">
        <v>0</v>
      </c>
      <c r="M38" s="740">
        <v>0</v>
      </c>
      <c r="N38" s="740">
        <v>0</v>
      </c>
      <c r="O38" s="740">
        <v>0</v>
      </c>
      <c r="P38" s="740">
        <v>0</v>
      </c>
      <c r="Q38" s="740">
        <v>0</v>
      </c>
      <c r="R38" s="740">
        <v>0</v>
      </c>
      <c r="S38" s="740">
        <v>0</v>
      </c>
      <c r="T38" s="740">
        <v>0</v>
      </c>
      <c r="U38" s="740">
        <v>0</v>
      </c>
      <c r="V38" s="740">
        <v>0</v>
      </c>
      <c r="W38" s="740">
        <v>0</v>
      </c>
      <c r="X38" s="740">
        <v>0</v>
      </c>
      <c r="Y38" s="740">
        <v>0</v>
      </c>
      <c r="Z38" s="740">
        <v>0</v>
      </c>
      <c r="AA38" s="740">
        <v>0</v>
      </c>
      <c r="AB38" s="740">
        <v>0</v>
      </c>
      <c r="AC38" s="740">
        <v>0</v>
      </c>
      <c r="AD38" s="740">
        <v>0</v>
      </c>
      <c r="AE38" s="740">
        <v>0</v>
      </c>
      <c r="AF38" s="740">
        <v>0</v>
      </c>
      <c r="AG38" s="740">
        <v>0</v>
      </c>
      <c r="AH38" s="740">
        <v>0</v>
      </c>
      <c r="AI38" s="740">
        <v>0</v>
      </c>
      <c r="AJ38" s="740">
        <v>0</v>
      </c>
      <c r="AK38" s="740">
        <v>0</v>
      </c>
      <c r="AL38" s="740">
        <v>0</v>
      </c>
      <c r="AM38" s="740">
        <v>0</v>
      </c>
      <c r="AN38" s="740">
        <v>0</v>
      </c>
      <c r="AO38" s="740">
        <v>0</v>
      </c>
      <c r="AP38" s="740">
        <v>0</v>
      </c>
      <c r="AQ38" s="740">
        <v>0</v>
      </c>
      <c r="AR38" s="740">
        <v>0</v>
      </c>
      <c r="AS38" s="740">
        <v>0</v>
      </c>
      <c r="AT38" s="740">
        <v>0</v>
      </c>
      <c r="AU38" s="740">
        <v>0</v>
      </c>
      <c r="AV38" s="740">
        <v>0</v>
      </c>
      <c r="AW38" s="740">
        <v>0</v>
      </c>
      <c r="AX38" s="740">
        <v>0</v>
      </c>
      <c r="AY38" s="740">
        <v>0</v>
      </c>
      <c r="AZ38" s="740">
        <v>0</v>
      </c>
      <c r="BA38" s="740">
        <v>0</v>
      </c>
      <c r="BB38" s="740">
        <v>0</v>
      </c>
      <c r="BC38" s="740">
        <v>0</v>
      </c>
      <c r="BD38" s="740">
        <v>0</v>
      </c>
      <c r="BE38" s="740">
        <v>0</v>
      </c>
      <c r="BF38" s="740">
        <v>0</v>
      </c>
      <c r="BG38" s="740">
        <v>0</v>
      </c>
      <c r="BH38" s="740">
        <v>0</v>
      </c>
      <c r="BI38" s="740">
        <v>0</v>
      </c>
      <c r="BJ38" s="740">
        <v>0</v>
      </c>
      <c r="BK38" s="740">
        <v>0</v>
      </c>
      <c r="BL38" s="740">
        <v>0</v>
      </c>
      <c r="BM38" s="740">
        <v>0</v>
      </c>
      <c r="BN38" s="740">
        <v>0</v>
      </c>
      <c r="BO38" s="740">
        <v>0</v>
      </c>
      <c r="BP38" s="740">
        <v>0</v>
      </c>
      <c r="BQ38" s="740">
        <v>0</v>
      </c>
      <c r="BR38" s="740">
        <v>0</v>
      </c>
      <c r="BS38" s="740">
        <v>0</v>
      </c>
      <c r="BT38" s="740">
        <v>0</v>
      </c>
      <c r="BU38" s="740">
        <v>0</v>
      </c>
      <c r="BV38" s="740">
        <v>0</v>
      </c>
      <c r="BW38" s="740">
        <v>0</v>
      </c>
      <c r="BX38" s="740">
        <v>0</v>
      </c>
      <c r="BY38" s="740">
        <v>0</v>
      </c>
      <c r="BZ38" s="740">
        <v>0</v>
      </c>
      <c r="CA38" s="740">
        <v>0</v>
      </c>
      <c r="CB38" s="741">
        <f t="shared" si="16"/>
        <v>0</v>
      </c>
      <c r="CC38" s="742">
        <f t="shared" si="17"/>
        <v>0</v>
      </c>
    </row>
    <row r="39" spans="1:81">
      <c r="A39" s="739" t="s">
        <v>4</v>
      </c>
      <c r="B39" s="740">
        <v>0</v>
      </c>
      <c r="C39" s="740">
        <v>0</v>
      </c>
      <c r="D39" s="740">
        <v>0</v>
      </c>
      <c r="E39" s="740">
        <v>0</v>
      </c>
      <c r="F39" s="740">
        <v>0</v>
      </c>
      <c r="G39" s="740">
        <v>0</v>
      </c>
      <c r="H39" s="740">
        <v>0</v>
      </c>
      <c r="I39" s="740">
        <v>0</v>
      </c>
      <c r="J39" s="740">
        <v>0</v>
      </c>
      <c r="K39" s="740">
        <v>0</v>
      </c>
      <c r="L39" s="740">
        <v>0</v>
      </c>
      <c r="M39" s="740">
        <v>0</v>
      </c>
      <c r="N39" s="740">
        <v>0</v>
      </c>
      <c r="O39" s="740">
        <v>0</v>
      </c>
      <c r="P39" s="740">
        <v>0</v>
      </c>
      <c r="Q39" s="740">
        <v>0</v>
      </c>
      <c r="R39" s="740">
        <v>0</v>
      </c>
      <c r="S39" s="740">
        <v>0</v>
      </c>
      <c r="T39" s="740">
        <v>0</v>
      </c>
      <c r="U39" s="740">
        <v>0</v>
      </c>
      <c r="V39" s="740">
        <v>0</v>
      </c>
      <c r="W39" s="740">
        <v>0</v>
      </c>
      <c r="X39" s="740">
        <v>0</v>
      </c>
      <c r="Y39" s="740">
        <v>0</v>
      </c>
      <c r="Z39" s="740">
        <v>0</v>
      </c>
      <c r="AA39" s="740">
        <v>0</v>
      </c>
      <c r="AB39" s="740">
        <v>0</v>
      </c>
      <c r="AC39" s="740">
        <v>0</v>
      </c>
      <c r="AD39" s="740">
        <v>0</v>
      </c>
      <c r="AE39" s="740">
        <v>0</v>
      </c>
      <c r="AF39" s="740">
        <v>0</v>
      </c>
      <c r="AG39" s="740">
        <v>0</v>
      </c>
      <c r="AH39" s="740">
        <v>0</v>
      </c>
      <c r="AI39" s="740">
        <v>0</v>
      </c>
      <c r="AJ39" s="740">
        <v>0</v>
      </c>
      <c r="AK39" s="740">
        <v>0</v>
      </c>
      <c r="AL39" s="740">
        <v>0</v>
      </c>
      <c r="AM39" s="740">
        <v>0</v>
      </c>
      <c r="AN39" s="740">
        <v>0</v>
      </c>
      <c r="AO39" s="740">
        <v>0</v>
      </c>
      <c r="AP39" s="740">
        <v>0</v>
      </c>
      <c r="AQ39" s="740">
        <v>0</v>
      </c>
      <c r="AR39" s="740">
        <v>0</v>
      </c>
      <c r="AS39" s="740">
        <v>0</v>
      </c>
      <c r="AT39" s="740">
        <v>0</v>
      </c>
      <c r="AU39" s="740">
        <v>0</v>
      </c>
      <c r="AV39" s="740">
        <v>0</v>
      </c>
      <c r="AW39" s="740">
        <v>0</v>
      </c>
      <c r="AX39" s="740">
        <v>0</v>
      </c>
      <c r="AY39" s="740">
        <v>0</v>
      </c>
      <c r="AZ39" s="740">
        <v>0</v>
      </c>
      <c r="BA39" s="740">
        <v>0</v>
      </c>
      <c r="BB39" s="740">
        <v>0</v>
      </c>
      <c r="BC39" s="740">
        <v>0</v>
      </c>
      <c r="BD39" s="740">
        <v>0</v>
      </c>
      <c r="BE39" s="740">
        <v>0</v>
      </c>
      <c r="BF39" s="740">
        <v>0</v>
      </c>
      <c r="BG39" s="740">
        <v>0</v>
      </c>
      <c r="BH39" s="740">
        <v>0</v>
      </c>
      <c r="BI39" s="740">
        <v>0</v>
      </c>
      <c r="BJ39" s="740">
        <v>0</v>
      </c>
      <c r="BK39" s="740">
        <v>0</v>
      </c>
      <c r="BL39" s="740">
        <v>0</v>
      </c>
      <c r="BM39" s="740">
        <v>0</v>
      </c>
      <c r="BN39" s="740">
        <v>0</v>
      </c>
      <c r="BO39" s="740">
        <v>0</v>
      </c>
      <c r="BP39" s="740">
        <v>0</v>
      </c>
      <c r="BQ39" s="740">
        <v>0</v>
      </c>
      <c r="BR39" s="740">
        <v>0</v>
      </c>
      <c r="BS39" s="740">
        <v>0</v>
      </c>
      <c r="BT39" s="740">
        <v>0</v>
      </c>
      <c r="BU39" s="740">
        <v>0</v>
      </c>
      <c r="BV39" s="740">
        <v>0</v>
      </c>
      <c r="BW39" s="740">
        <v>0</v>
      </c>
      <c r="BX39" s="740">
        <v>0</v>
      </c>
      <c r="BY39" s="740">
        <v>0</v>
      </c>
      <c r="BZ39" s="740">
        <v>0</v>
      </c>
      <c r="CA39" s="740">
        <v>0</v>
      </c>
      <c r="CB39" s="741">
        <f t="shared" si="16"/>
        <v>0</v>
      </c>
      <c r="CC39" s="742">
        <f t="shared" si="17"/>
        <v>0</v>
      </c>
    </row>
    <row r="40" spans="1:81">
      <c r="A40" s="13" t="s">
        <v>1186</v>
      </c>
      <c r="B40" s="740">
        <v>0</v>
      </c>
      <c r="C40" s="740">
        <v>0</v>
      </c>
      <c r="D40" s="740">
        <v>0</v>
      </c>
      <c r="E40" s="740">
        <v>0</v>
      </c>
      <c r="F40" s="740">
        <v>0</v>
      </c>
      <c r="G40" s="740">
        <v>0</v>
      </c>
      <c r="H40" s="740">
        <v>0</v>
      </c>
      <c r="I40" s="740">
        <v>0</v>
      </c>
      <c r="J40" s="740">
        <v>0</v>
      </c>
      <c r="K40" s="740">
        <v>0</v>
      </c>
      <c r="L40" s="740">
        <v>0</v>
      </c>
      <c r="M40" s="740">
        <v>0</v>
      </c>
      <c r="N40" s="740">
        <v>0</v>
      </c>
      <c r="O40" s="740">
        <v>0</v>
      </c>
      <c r="P40" s="740">
        <v>0</v>
      </c>
      <c r="Q40" s="740">
        <v>0</v>
      </c>
      <c r="R40" s="740">
        <v>0</v>
      </c>
      <c r="S40" s="740">
        <v>0</v>
      </c>
      <c r="T40" s="740">
        <v>0</v>
      </c>
      <c r="U40" s="740">
        <v>0</v>
      </c>
      <c r="V40" s="740">
        <v>0</v>
      </c>
      <c r="W40" s="740">
        <v>0</v>
      </c>
      <c r="X40" s="740">
        <v>0</v>
      </c>
      <c r="Y40" s="740">
        <v>0</v>
      </c>
      <c r="Z40" s="740">
        <v>0</v>
      </c>
      <c r="AA40" s="740">
        <v>0</v>
      </c>
      <c r="AB40" s="740">
        <v>0</v>
      </c>
      <c r="AC40" s="740">
        <v>0</v>
      </c>
      <c r="AD40" s="740">
        <v>0</v>
      </c>
      <c r="AE40" s="740">
        <v>0</v>
      </c>
      <c r="AF40" s="740">
        <v>0</v>
      </c>
      <c r="AG40" s="740">
        <v>0</v>
      </c>
      <c r="AH40" s="740">
        <v>0</v>
      </c>
      <c r="AI40" s="740">
        <v>0</v>
      </c>
      <c r="AJ40" s="740">
        <v>0</v>
      </c>
      <c r="AK40" s="740">
        <v>0</v>
      </c>
      <c r="AL40" s="740">
        <v>0</v>
      </c>
      <c r="AM40" s="740">
        <v>0</v>
      </c>
      <c r="AN40" s="740">
        <v>0</v>
      </c>
      <c r="AO40" s="740">
        <v>0</v>
      </c>
      <c r="AP40" s="740">
        <v>0</v>
      </c>
      <c r="AQ40" s="740">
        <v>0</v>
      </c>
      <c r="AR40" s="740">
        <v>0</v>
      </c>
      <c r="AS40" s="740">
        <v>0</v>
      </c>
      <c r="AT40" s="740">
        <v>0</v>
      </c>
      <c r="AU40" s="740">
        <v>0</v>
      </c>
      <c r="AV40" s="740">
        <v>0</v>
      </c>
      <c r="AW40" s="740">
        <v>0</v>
      </c>
      <c r="AX40" s="740">
        <v>0</v>
      </c>
      <c r="AY40" s="740">
        <v>0</v>
      </c>
      <c r="AZ40" s="740">
        <v>0</v>
      </c>
      <c r="BA40" s="740">
        <v>0</v>
      </c>
      <c r="BB40" s="740">
        <v>0</v>
      </c>
      <c r="BC40" s="740">
        <v>0</v>
      </c>
      <c r="BD40" s="740">
        <v>0</v>
      </c>
      <c r="BE40" s="740">
        <v>0</v>
      </c>
      <c r="BF40" s="740">
        <v>0</v>
      </c>
      <c r="BG40" s="740">
        <v>0</v>
      </c>
      <c r="BH40" s="740">
        <v>0</v>
      </c>
      <c r="BI40" s="740">
        <v>0</v>
      </c>
      <c r="BJ40" s="740">
        <v>0</v>
      </c>
      <c r="BK40" s="740">
        <v>0</v>
      </c>
      <c r="BL40" s="740">
        <v>0</v>
      </c>
      <c r="BM40" s="740">
        <v>0</v>
      </c>
      <c r="BN40" s="740">
        <v>0</v>
      </c>
      <c r="BO40" s="740">
        <v>0</v>
      </c>
      <c r="BP40" s="740">
        <v>0</v>
      </c>
      <c r="BQ40" s="740">
        <v>0</v>
      </c>
      <c r="BR40" s="740">
        <v>0</v>
      </c>
      <c r="BS40" s="740">
        <v>0</v>
      </c>
      <c r="BT40" s="740">
        <v>0</v>
      </c>
      <c r="BU40" s="740">
        <v>0</v>
      </c>
      <c r="BV40" s="740">
        <v>0</v>
      </c>
      <c r="BW40" s="740">
        <v>0</v>
      </c>
      <c r="BX40" s="740">
        <v>0</v>
      </c>
      <c r="BY40" s="740">
        <v>0</v>
      </c>
      <c r="BZ40" s="740">
        <v>0</v>
      </c>
      <c r="CA40" s="740">
        <v>0</v>
      </c>
      <c r="CB40" s="741">
        <f t="shared" si="16"/>
        <v>0</v>
      </c>
      <c r="CC40" s="742">
        <f t="shared" si="17"/>
        <v>0</v>
      </c>
    </row>
    <row r="41" spans="1:81">
      <c r="A41" s="13" t="s">
        <v>1187</v>
      </c>
      <c r="B41" s="740">
        <v>0</v>
      </c>
      <c r="C41" s="740">
        <v>0</v>
      </c>
      <c r="D41" s="740">
        <v>0</v>
      </c>
      <c r="E41" s="740">
        <v>0</v>
      </c>
      <c r="F41" s="740">
        <v>0</v>
      </c>
      <c r="G41" s="740">
        <v>0</v>
      </c>
      <c r="H41" s="740">
        <v>0</v>
      </c>
      <c r="I41" s="740">
        <v>0</v>
      </c>
      <c r="J41" s="740">
        <v>0</v>
      </c>
      <c r="K41" s="740">
        <v>0</v>
      </c>
      <c r="L41" s="740">
        <v>0</v>
      </c>
      <c r="M41" s="740">
        <v>0</v>
      </c>
      <c r="N41" s="740">
        <v>0</v>
      </c>
      <c r="O41" s="740">
        <v>0</v>
      </c>
      <c r="P41" s="740">
        <v>0</v>
      </c>
      <c r="Q41" s="740">
        <v>0</v>
      </c>
      <c r="R41" s="740">
        <v>0</v>
      </c>
      <c r="S41" s="740">
        <v>0</v>
      </c>
      <c r="T41" s="740">
        <v>0</v>
      </c>
      <c r="U41" s="740">
        <v>0</v>
      </c>
      <c r="V41" s="740">
        <v>0</v>
      </c>
      <c r="W41" s="740">
        <v>0</v>
      </c>
      <c r="X41" s="740">
        <v>0</v>
      </c>
      <c r="Y41" s="740">
        <v>0</v>
      </c>
      <c r="Z41" s="740">
        <v>0</v>
      </c>
      <c r="AA41" s="740">
        <v>0</v>
      </c>
      <c r="AB41" s="740">
        <v>0</v>
      </c>
      <c r="AC41" s="740">
        <v>0</v>
      </c>
      <c r="AD41" s="740">
        <v>0</v>
      </c>
      <c r="AE41" s="740">
        <v>0</v>
      </c>
      <c r="AF41" s="740">
        <v>0</v>
      </c>
      <c r="AG41" s="740">
        <v>0</v>
      </c>
      <c r="AH41" s="740">
        <v>0</v>
      </c>
      <c r="AI41" s="740">
        <v>0</v>
      </c>
      <c r="AJ41" s="740">
        <v>0</v>
      </c>
      <c r="AK41" s="740">
        <v>0</v>
      </c>
      <c r="AL41" s="740">
        <v>0</v>
      </c>
      <c r="AM41" s="740">
        <v>0</v>
      </c>
      <c r="AN41" s="740">
        <v>0</v>
      </c>
      <c r="AO41" s="740">
        <v>0</v>
      </c>
      <c r="AP41" s="740">
        <v>0</v>
      </c>
      <c r="AQ41" s="740">
        <v>0</v>
      </c>
      <c r="AR41" s="740">
        <v>0</v>
      </c>
      <c r="AS41" s="740">
        <v>0</v>
      </c>
      <c r="AT41" s="740">
        <v>0</v>
      </c>
      <c r="AU41" s="740">
        <v>0</v>
      </c>
      <c r="AV41" s="740">
        <v>0</v>
      </c>
      <c r="AW41" s="740">
        <v>0</v>
      </c>
      <c r="AX41" s="740">
        <v>0</v>
      </c>
      <c r="AY41" s="740">
        <v>0</v>
      </c>
      <c r="AZ41" s="740">
        <v>0</v>
      </c>
      <c r="BA41" s="740">
        <v>0</v>
      </c>
      <c r="BB41" s="740">
        <v>0</v>
      </c>
      <c r="BC41" s="740">
        <v>0</v>
      </c>
      <c r="BD41" s="740">
        <v>0</v>
      </c>
      <c r="BE41" s="740">
        <v>0</v>
      </c>
      <c r="BF41" s="740">
        <v>0</v>
      </c>
      <c r="BG41" s="740">
        <v>0</v>
      </c>
      <c r="BH41" s="740">
        <v>0</v>
      </c>
      <c r="BI41" s="740">
        <v>0</v>
      </c>
      <c r="BJ41" s="740">
        <v>0</v>
      </c>
      <c r="BK41" s="740">
        <v>0</v>
      </c>
      <c r="BL41" s="740">
        <v>0</v>
      </c>
      <c r="BM41" s="740">
        <v>0</v>
      </c>
      <c r="BN41" s="740">
        <v>0</v>
      </c>
      <c r="BO41" s="740">
        <v>0</v>
      </c>
      <c r="BP41" s="740">
        <v>0</v>
      </c>
      <c r="BQ41" s="740">
        <v>0</v>
      </c>
      <c r="BR41" s="740">
        <v>0</v>
      </c>
      <c r="BS41" s="740">
        <v>0</v>
      </c>
      <c r="BT41" s="740">
        <v>0</v>
      </c>
      <c r="BU41" s="740">
        <v>0</v>
      </c>
      <c r="BV41" s="740">
        <v>0</v>
      </c>
      <c r="BW41" s="740">
        <v>0</v>
      </c>
      <c r="BX41" s="740">
        <v>0</v>
      </c>
      <c r="BY41" s="740">
        <v>0</v>
      </c>
      <c r="BZ41" s="740">
        <v>0</v>
      </c>
      <c r="CA41" s="740">
        <v>0</v>
      </c>
      <c r="CB41" s="741">
        <f t="shared" si="16"/>
        <v>0</v>
      </c>
      <c r="CC41" s="742">
        <f t="shared" si="17"/>
        <v>0</v>
      </c>
    </row>
    <row r="42" spans="1:81">
      <c r="A42" s="13" t="s">
        <v>5</v>
      </c>
      <c r="B42" s="740">
        <v>0</v>
      </c>
      <c r="C42" s="740">
        <v>0</v>
      </c>
      <c r="D42" s="740">
        <v>0</v>
      </c>
      <c r="E42" s="740">
        <v>0</v>
      </c>
      <c r="F42" s="740">
        <v>0</v>
      </c>
      <c r="G42" s="740">
        <v>0</v>
      </c>
      <c r="H42" s="740">
        <v>0</v>
      </c>
      <c r="I42" s="740">
        <v>0</v>
      </c>
      <c r="J42" s="740">
        <v>0</v>
      </c>
      <c r="K42" s="740">
        <v>0</v>
      </c>
      <c r="L42" s="740">
        <v>0</v>
      </c>
      <c r="M42" s="740">
        <v>0</v>
      </c>
      <c r="N42" s="740">
        <v>0</v>
      </c>
      <c r="O42" s="740">
        <v>0</v>
      </c>
      <c r="P42" s="740">
        <v>0</v>
      </c>
      <c r="Q42" s="740">
        <v>0</v>
      </c>
      <c r="R42" s="740">
        <v>0</v>
      </c>
      <c r="S42" s="740">
        <v>0</v>
      </c>
      <c r="T42" s="740">
        <v>0</v>
      </c>
      <c r="U42" s="740">
        <v>0</v>
      </c>
      <c r="V42" s="740">
        <v>0</v>
      </c>
      <c r="W42" s="740">
        <v>0</v>
      </c>
      <c r="X42" s="740">
        <v>0</v>
      </c>
      <c r="Y42" s="740">
        <v>0</v>
      </c>
      <c r="Z42" s="740">
        <v>0</v>
      </c>
      <c r="AA42" s="740">
        <v>0</v>
      </c>
      <c r="AB42" s="740">
        <v>0</v>
      </c>
      <c r="AC42" s="740">
        <v>0</v>
      </c>
      <c r="AD42" s="740">
        <v>0</v>
      </c>
      <c r="AE42" s="740">
        <v>0</v>
      </c>
      <c r="AF42" s="740">
        <v>0</v>
      </c>
      <c r="AG42" s="740">
        <v>0</v>
      </c>
      <c r="AH42" s="740">
        <v>0</v>
      </c>
      <c r="AI42" s="740">
        <v>0</v>
      </c>
      <c r="AJ42" s="740">
        <v>0</v>
      </c>
      <c r="AK42" s="740">
        <v>0</v>
      </c>
      <c r="AL42" s="740">
        <v>0</v>
      </c>
      <c r="AM42" s="740">
        <v>0</v>
      </c>
      <c r="AN42" s="740">
        <v>0</v>
      </c>
      <c r="AO42" s="740">
        <v>0</v>
      </c>
      <c r="AP42" s="740">
        <v>0</v>
      </c>
      <c r="AQ42" s="740">
        <v>0</v>
      </c>
      <c r="AR42" s="740">
        <v>0</v>
      </c>
      <c r="AS42" s="740">
        <v>0</v>
      </c>
      <c r="AT42" s="740">
        <v>0</v>
      </c>
      <c r="AU42" s="740">
        <v>0</v>
      </c>
      <c r="AV42" s="740">
        <v>0</v>
      </c>
      <c r="AW42" s="740">
        <v>0</v>
      </c>
      <c r="AX42" s="740">
        <v>0</v>
      </c>
      <c r="AY42" s="740">
        <v>0</v>
      </c>
      <c r="AZ42" s="740">
        <v>0</v>
      </c>
      <c r="BA42" s="740">
        <v>0</v>
      </c>
      <c r="BB42" s="740">
        <v>0</v>
      </c>
      <c r="BC42" s="740">
        <v>0</v>
      </c>
      <c r="BD42" s="740">
        <v>0</v>
      </c>
      <c r="BE42" s="740">
        <v>0</v>
      </c>
      <c r="BF42" s="740">
        <v>0</v>
      </c>
      <c r="BG42" s="740">
        <v>0</v>
      </c>
      <c r="BH42" s="740">
        <v>0</v>
      </c>
      <c r="BI42" s="740">
        <v>0</v>
      </c>
      <c r="BJ42" s="740">
        <v>0</v>
      </c>
      <c r="BK42" s="740">
        <v>0</v>
      </c>
      <c r="BL42" s="740">
        <v>0</v>
      </c>
      <c r="BM42" s="740">
        <v>0</v>
      </c>
      <c r="BN42" s="740">
        <v>0</v>
      </c>
      <c r="BO42" s="740">
        <v>0</v>
      </c>
      <c r="BP42" s="740">
        <v>0</v>
      </c>
      <c r="BQ42" s="740">
        <v>0</v>
      </c>
      <c r="BR42" s="740">
        <v>0</v>
      </c>
      <c r="BS42" s="740">
        <v>0</v>
      </c>
      <c r="BT42" s="740">
        <v>0</v>
      </c>
      <c r="BU42" s="740">
        <v>0</v>
      </c>
      <c r="BV42" s="740">
        <v>0</v>
      </c>
      <c r="BW42" s="740">
        <v>0</v>
      </c>
      <c r="BX42" s="740">
        <v>0</v>
      </c>
      <c r="BY42" s="740">
        <v>0</v>
      </c>
      <c r="BZ42" s="740">
        <v>0</v>
      </c>
      <c r="CA42" s="740">
        <v>0</v>
      </c>
      <c r="CB42" s="741">
        <f t="shared" si="16"/>
        <v>0</v>
      </c>
      <c r="CC42" s="742">
        <f t="shared" si="17"/>
        <v>0</v>
      </c>
    </row>
    <row r="43" spans="1:81">
      <c r="A43" s="13" t="s">
        <v>9</v>
      </c>
      <c r="B43" s="740">
        <v>0</v>
      </c>
      <c r="C43" s="740">
        <v>0</v>
      </c>
      <c r="D43" s="740">
        <v>0</v>
      </c>
      <c r="E43" s="740">
        <v>0</v>
      </c>
      <c r="F43" s="740">
        <v>0</v>
      </c>
      <c r="G43" s="740">
        <v>0</v>
      </c>
      <c r="H43" s="740">
        <v>0</v>
      </c>
      <c r="I43" s="740">
        <v>0</v>
      </c>
      <c r="J43" s="740">
        <v>0</v>
      </c>
      <c r="K43" s="740">
        <v>0</v>
      </c>
      <c r="L43" s="740">
        <v>0</v>
      </c>
      <c r="M43" s="740">
        <v>0</v>
      </c>
      <c r="N43" s="740">
        <v>0</v>
      </c>
      <c r="O43" s="740">
        <v>0</v>
      </c>
      <c r="P43" s="740">
        <v>0</v>
      </c>
      <c r="Q43" s="740">
        <v>0</v>
      </c>
      <c r="R43" s="740">
        <v>0</v>
      </c>
      <c r="S43" s="740">
        <v>0</v>
      </c>
      <c r="T43" s="740">
        <v>0</v>
      </c>
      <c r="U43" s="740">
        <v>0</v>
      </c>
      <c r="V43" s="740">
        <v>0</v>
      </c>
      <c r="W43" s="740">
        <v>0</v>
      </c>
      <c r="X43" s="740">
        <v>0</v>
      </c>
      <c r="Y43" s="740">
        <v>0</v>
      </c>
      <c r="Z43" s="740">
        <v>0</v>
      </c>
      <c r="AA43" s="740">
        <v>0</v>
      </c>
      <c r="AB43" s="740">
        <v>0</v>
      </c>
      <c r="AC43" s="740">
        <v>0</v>
      </c>
      <c r="AD43" s="740">
        <v>0</v>
      </c>
      <c r="AE43" s="740">
        <v>0</v>
      </c>
      <c r="AF43" s="740">
        <v>0</v>
      </c>
      <c r="AG43" s="740">
        <v>0</v>
      </c>
      <c r="AH43" s="740">
        <v>0</v>
      </c>
      <c r="AI43" s="740">
        <v>0</v>
      </c>
      <c r="AJ43" s="740">
        <v>0</v>
      </c>
      <c r="AK43" s="740">
        <v>0</v>
      </c>
      <c r="AL43" s="740">
        <v>0</v>
      </c>
      <c r="AM43" s="740">
        <v>0</v>
      </c>
      <c r="AN43" s="740">
        <v>0</v>
      </c>
      <c r="AO43" s="740">
        <v>0</v>
      </c>
      <c r="AP43" s="740">
        <v>0</v>
      </c>
      <c r="AQ43" s="740">
        <v>0</v>
      </c>
      <c r="AR43" s="740">
        <v>0</v>
      </c>
      <c r="AS43" s="740">
        <v>0</v>
      </c>
      <c r="AT43" s="740">
        <v>0</v>
      </c>
      <c r="AU43" s="740">
        <v>0</v>
      </c>
      <c r="AV43" s="740">
        <v>0</v>
      </c>
      <c r="AW43" s="740">
        <v>0</v>
      </c>
      <c r="AX43" s="740">
        <v>0</v>
      </c>
      <c r="AY43" s="740">
        <v>0</v>
      </c>
      <c r="AZ43" s="740">
        <v>0</v>
      </c>
      <c r="BA43" s="740">
        <v>0</v>
      </c>
      <c r="BB43" s="740">
        <v>0</v>
      </c>
      <c r="BC43" s="740">
        <v>0</v>
      </c>
      <c r="BD43" s="740">
        <v>0</v>
      </c>
      <c r="BE43" s="740">
        <v>0</v>
      </c>
      <c r="BF43" s="740">
        <v>0</v>
      </c>
      <c r="BG43" s="740">
        <v>0</v>
      </c>
      <c r="BH43" s="740">
        <v>0</v>
      </c>
      <c r="BI43" s="740">
        <v>0</v>
      </c>
      <c r="BJ43" s="740">
        <v>0</v>
      </c>
      <c r="BK43" s="740">
        <v>0</v>
      </c>
      <c r="BL43" s="740">
        <v>0</v>
      </c>
      <c r="BM43" s="740">
        <v>0</v>
      </c>
      <c r="BN43" s="740">
        <v>0</v>
      </c>
      <c r="BO43" s="740">
        <v>0</v>
      </c>
      <c r="BP43" s="740">
        <v>0</v>
      </c>
      <c r="BQ43" s="740">
        <v>0</v>
      </c>
      <c r="BR43" s="740">
        <v>0</v>
      </c>
      <c r="BS43" s="740">
        <v>0</v>
      </c>
      <c r="BT43" s="740">
        <v>0</v>
      </c>
      <c r="BU43" s="740">
        <v>0</v>
      </c>
      <c r="BV43" s="740">
        <v>0</v>
      </c>
      <c r="BW43" s="740">
        <v>0</v>
      </c>
      <c r="BX43" s="740">
        <v>0</v>
      </c>
      <c r="BY43" s="740">
        <v>0</v>
      </c>
      <c r="BZ43" s="740">
        <v>0</v>
      </c>
      <c r="CA43" s="740">
        <v>0</v>
      </c>
      <c r="CB43" s="741">
        <f t="shared" si="16"/>
        <v>0</v>
      </c>
      <c r="CC43" s="742">
        <f t="shared" si="17"/>
        <v>0</v>
      </c>
    </row>
    <row r="44" spans="1:81">
      <c r="A44" s="718" t="s">
        <v>1188</v>
      </c>
      <c r="B44" s="740">
        <v>0</v>
      </c>
      <c r="C44" s="740">
        <v>0</v>
      </c>
      <c r="D44" s="740">
        <v>0</v>
      </c>
      <c r="E44" s="740">
        <v>0</v>
      </c>
      <c r="F44" s="740">
        <v>0</v>
      </c>
      <c r="G44" s="740">
        <v>0</v>
      </c>
      <c r="H44" s="740">
        <v>0</v>
      </c>
      <c r="I44" s="740">
        <v>0</v>
      </c>
      <c r="J44" s="740">
        <v>0</v>
      </c>
      <c r="K44" s="740">
        <v>0</v>
      </c>
      <c r="L44" s="740">
        <v>0</v>
      </c>
      <c r="M44" s="740">
        <v>0</v>
      </c>
      <c r="N44" s="740">
        <v>0</v>
      </c>
      <c r="O44" s="740">
        <v>0</v>
      </c>
      <c r="P44" s="740">
        <v>0</v>
      </c>
      <c r="Q44" s="740">
        <v>0</v>
      </c>
      <c r="R44" s="740">
        <v>0</v>
      </c>
      <c r="S44" s="740">
        <v>0</v>
      </c>
      <c r="T44" s="740">
        <v>0</v>
      </c>
      <c r="U44" s="740">
        <v>0</v>
      </c>
      <c r="V44" s="740">
        <v>0</v>
      </c>
      <c r="W44" s="740">
        <v>0</v>
      </c>
      <c r="X44" s="740">
        <v>0</v>
      </c>
      <c r="Y44" s="740">
        <v>0</v>
      </c>
      <c r="Z44" s="740">
        <v>0</v>
      </c>
      <c r="AA44" s="740">
        <v>0</v>
      </c>
      <c r="AB44" s="740">
        <v>0</v>
      </c>
      <c r="AC44" s="740">
        <v>0</v>
      </c>
      <c r="AD44" s="740">
        <v>0</v>
      </c>
      <c r="AE44" s="740">
        <v>0</v>
      </c>
      <c r="AF44" s="740">
        <v>0</v>
      </c>
      <c r="AG44" s="740">
        <v>0</v>
      </c>
      <c r="AH44" s="740">
        <v>0</v>
      </c>
      <c r="AI44" s="740">
        <v>0</v>
      </c>
      <c r="AJ44" s="740">
        <v>0</v>
      </c>
      <c r="AK44" s="740">
        <v>0</v>
      </c>
      <c r="AL44" s="740">
        <v>0</v>
      </c>
      <c r="AM44" s="740">
        <v>0</v>
      </c>
      <c r="AN44" s="740">
        <v>0</v>
      </c>
      <c r="AO44" s="740">
        <v>0</v>
      </c>
      <c r="AP44" s="740">
        <v>0</v>
      </c>
      <c r="AQ44" s="740">
        <v>0</v>
      </c>
      <c r="AR44" s="740">
        <v>0</v>
      </c>
      <c r="AS44" s="740">
        <v>0</v>
      </c>
      <c r="AT44" s="740">
        <v>0</v>
      </c>
      <c r="AU44" s="740">
        <v>0</v>
      </c>
      <c r="AV44" s="740">
        <v>0</v>
      </c>
      <c r="AW44" s="740">
        <v>0</v>
      </c>
      <c r="AX44" s="740">
        <v>0</v>
      </c>
      <c r="AY44" s="740">
        <v>0</v>
      </c>
      <c r="AZ44" s="740">
        <v>0</v>
      </c>
      <c r="BA44" s="740">
        <v>0</v>
      </c>
      <c r="BB44" s="740">
        <v>0</v>
      </c>
      <c r="BC44" s="740">
        <v>0</v>
      </c>
      <c r="BD44" s="740">
        <v>0</v>
      </c>
      <c r="BE44" s="740">
        <v>0</v>
      </c>
      <c r="BF44" s="740">
        <v>0</v>
      </c>
      <c r="BG44" s="740">
        <v>0</v>
      </c>
      <c r="BH44" s="740">
        <v>0</v>
      </c>
      <c r="BI44" s="740">
        <v>0</v>
      </c>
      <c r="BJ44" s="740">
        <v>0</v>
      </c>
      <c r="BK44" s="740">
        <v>0</v>
      </c>
      <c r="BL44" s="740">
        <v>0</v>
      </c>
      <c r="BM44" s="740">
        <v>0</v>
      </c>
      <c r="BN44" s="740">
        <v>0</v>
      </c>
      <c r="BO44" s="740">
        <v>0</v>
      </c>
      <c r="BP44" s="740">
        <v>0</v>
      </c>
      <c r="BQ44" s="740">
        <v>0</v>
      </c>
      <c r="BR44" s="740">
        <v>0</v>
      </c>
      <c r="BS44" s="740">
        <v>0</v>
      </c>
      <c r="BT44" s="740">
        <v>0</v>
      </c>
      <c r="BU44" s="740">
        <v>0</v>
      </c>
      <c r="BV44" s="740">
        <v>0</v>
      </c>
      <c r="BW44" s="740">
        <v>0</v>
      </c>
      <c r="BX44" s="740">
        <v>0</v>
      </c>
      <c r="BY44" s="740">
        <v>0</v>
      </c>
      <c r="BZ44" s="740">
        <v>0</v>
      </c>
      <c r="CA44" s="740">
        <v>0</v>
      </c>
      <c r="CB44" s="741">
        <f t="shared" si="16"/>
        <v>0</v>
      </c>
      <c r="CC44" s="742">
        <f t="shared" si="17"/>
        <v>0</v>
      </c>
    </row>
    <row r="45" spans="1:81">
      <c r="A45" s="744" t="s">
        <v>1206</v>
      </c>
      <c r="B45" s="738">
        <f>SUM(B46:B55)</f>
        <v>0</v>
      </c>
      <c r="C45" s="738">
        <f t="shared" ref="C45:BN45" si="18">SUM(C46:C55)</f>
        <v>0</v>
      </c>
      <c r="D45" s="738">
        <f t="shared" si="18"/>
        <v>0</v>
      </c>
      <c r="E45" s="738">
        <f t="shared" si="18"/>
        <v>0</v>
      </c>
      <c r="F45" s="738">
        <f t="shared" si="18"/>
        <v>0</v>
      </c>
      <c r="G45" s="738">
        <f t="shared" si="18"/>
        <v>0</v>
      </c>
      <c r="H45" s="738">
        <f t="shared" si="18"/>
        <v>0</v>
      </c>
      <c r="I45" s="738">
        <f>SUM(I46:I55)</f>
        <v>0</v>
      </c>
      <c r="J45" s="738">
        <f t="shared" si="18"/>
        <v>0</v>
      </c>
      <c r="K45" s="738">
        <f t="shared" si="18"/>
        <v>0</v>
      </c>
      <c r="L45" s="738">
        <f t="shared" si="18"/>
        <v>0</v>
      </c>
      <c r="M45" s="738">
        <f t="shared" si="18"/>
        <v>0</v>
      </c>
      <c r="N45" s="738">
        <f t="shared" si="18"/>
        <v>0</v>
      </c>
      <c r="O45" s="738">
        <f t="shared" si="18"/>
        <v>0</v>
      </c>
      <c r="P45" s="738">
        <f t="shared" si="18"/>
        <v>0</v>
      </c>
      <c r="Q45" s="738">
        <f t="shared" si="18"/>
        <v>0</v>
      </c>
      <c r="R45" s="738">
        <f t="shared" si="18"/>
        <v>0</v>
      </c>
      <c r="S45" s="738">
        <f t="shared" si="18"/>
        <v>0</v>
      </c>
      <c r="T45" s="738">
        <f t="shared" si="18"/>
        <v>0</v>
      </c>
      <c r="U45" s="738">
        <f t="shared" si="18"/>
        <v>0</v>
      </c>
      <c r="V45" s="738">
        <f t="shared" si="18"/>
        <v>0</v>
      </c>
      <c r="W45" s="738">
        <f t="shared" si="18"/>
        <v>0</v>
      </c>
      <c r="X45" s="738">
        <f t="shared" si="18"/>
        <v>0</v>
      </c>
      <c r="Y45" s="738">
        <f t="shared" si="18"/>
        <v>0</v>
      </c>
      <c r="Z45" s="738">
        <f t="shared" si="18"/>
        <v>0</v>
      </c>
      <c r="AA45" s="738">
        <f t="shared" si="18"/>
        <v>0</v>
      </c>
      <c r="AB45" s="738">
        <f t="shared" si="18"/>
        <v>0</v>
      </c>
      <c r="AC45" s="738">
        <f t="shared" si="18"/>
        <v>0</v>
      </c>
      <c r="AD45" s="738">
        <f t="shared" si="18"/>
        <v>0</v>
      </c>
      <c r="AE45" s="738">
        <f t="shared" si="18"/>
        <v>0</v>
      </c>
      <c r="AF45" s="738">
        <f t="shared" si="18"/>
        <v>0</v>
      </c>
      <c r="AG45" s="738">
        <f t="shared" si="18"/>
        <v>0</v>
      </c>
      <c r="AH45" s="738">
        <f t="shared" si="18"/>
        <v>0</v>
      </c>
      <c r="AI45" s="738">
        <f t="shared" si="18"/>
        <v>0</v>
      </c>
      <c r="AJ45" s="738">
        <f t="shared" si="18"/>
        <v>0</v>
      </c>
      <c r="AK45" s="738">
        <f t="shared" si="18"/>
        <v>0</v>
      </c>
      <c r="AL45" s="738">
        <f t="shared" si="18"/>
        <v>0</v>
      </c>
      <c r="AM45" s="738">
        <f t="shared" si="18"/>
        <v>0</v>
      </c>
      <c r="AN45" s="738">
        <f t="shared" si="18"/>
        <v>0</v>
      </c>
      <c r="AO45" s="738">
        <f t="shared" si="18"/>
        <v>0</v>
      </c>
      <c r="AP45" s="738">
        <f t="shared" si="18"/>
        <v>0</v>
      </c>
      <c r="AQ45" s="738">
        <f t="shared" si="18"/>
        <v>0</v>
      </c>
      <c r="AR45" s="738">
        <f t="shared" si="18"/>
        <v>0</v>
      </c>
      <c r="AS45" s="738">
        <f t="shared" si="18"/>
        <v>0</v>
      </c>
      <c r="AT45" s="738">
        <f t="shared" si="18"/>
        <v>0</v>
      </c>
      <c r="AU45" s="738">
        <f t="shared" si="18"/>
        <v>0</v>
      </c>
      <c r="AV45" s="738">
        <f t="shared" si="18"/>
        <v>0</v>
      </c>
      <c r="AW45" s="738">
        <f t="shared" si="18"/>
        <v>0</v>
      </c>
      <c r="AX45" s="738">
        <f t="shared" si="18"/>
        <v>0</v>
      </c>
      <c r="AY45" s="738">
        <f t="shared" si="18"/>
        <v>0</v>
      </c>
      <c r="AZ45" s="738">
        <f t="shared" si="18"/>
        <v>0</v>
      </c>
      <c r="BA45" s="738">
        <f t="shared" si="18"/>
        <v>0</v>
      </c>
      <c r="BB45" s="738">
        <f t="shared" si="18"/>
        <v>0</v>
      </c>
      <c r="BC45" s="738">
        <f t="shared" si="18"/>
        <v>0</v>
      </c>
      <c r="BD45" s="738">
        <f t="shared" si="18"/>
        <v>0</v>
      </c>
      <c r="BE45" s="738">
        <f t="shared" si="18"/>
        <v>0</v>
      </c>
      <c r="BF45" s="738">
        <f t="shared" si="18"/>
        <v>0</v>
      </c>
      <c r="BG45" s="738">
        <f t="shared" si="18"/>
        <v>0</v>
      </c>
      <c r="BH45" s="738">
        <f t="shared" si="18"/>
        <v>0</v>
      </c>
      <c r="BI45" s="738">
        <f t="shared" si="18"/>
        <v>0</v>
      </c>
      <c r="BJ45" s="738">
        <f t="shared" si="18"/>
        <v>0</v>
      </c>
      <c r="BK45" s="738">
        <f t="shared" si="18"/>
        <v>0</v>
      </c>
      <c r="BL45" s="738">
        <f t="shared" si="18"/>
        <v>0</v>
      </c>
      <c r="BM45" s="738">
        <f t="shared" si="18"/>
        <v>0</v>
      </c>
      <c r="BN45" s="738">
        <f t="shared" si="18"/>
        <v>0</v>
      </c>
      <c r="BO45" s="738">
        <f t="shared" ref="BO45:CC45" si="19">SUM(BO46:BO55)</f>
        <v>0</v>
      </c>
      <c r="BP45" s="738">
        <f t="shared" si="19"/>
        <v>0</v>
      </c>
      <c r="BQ45" s="738">
        <f t="shared" si="19"/>
        <v>0</v>
      </c>
      <c r="BR45" s="738">
        <f t="shared" si="19"/>
        <v>0</v>
      </c>
      <c r="BS45" s="738">
        <f t="shared" si="19"/>
        <v>0</v>
      </c>
      <c r="BT45" s="738">
        <f t="shared" si="19"/>
        <v>0</v>
      </c>
      <c r="BU45" s="738">
        <f t="shared" si="19"/>
        <v>0</v>
      </c>
      <c r="BV45" s="738">
        <f t="shared" si="19"/>
        <v>0</v>
      </c>
      <c r="BW45" s="738">
        <f t="shared" si="19"/>
        <v>0</v>
      </c>
      <c r="BX45" s="738">
        <f t="shared" si="19"/>
        <v>0</v>
      </c>
      <c r="BY45" s="738">
        <f t="shared" si="19"/>
        <v>0</v>
      </c>
      <c r="BZ45" s="738">
        <f t="shared" si="19"/>
        <v>0</v>
      </c>
      <c r="CA45" s="738">
        <f>SUM(CA46:CA55)</f>
        <v>0</v>
      </c>
      <c r="CB45" s="738">
        <f t="shared" si="19"/>
        <v>0</v>
      </c>
      <c r="CC45" s="738">
        <f t="shared" si="19"/>
        <v>0</v>
      </c>
    </row>
    <row r="46" spans="1:81">
      <c r="A46" s="745" t="s">
        <v>1</v>
      </c>
      <c r="B46" s="740">
        <v>0</v>
      </c>
      <c r="C46" s="740">
        <v>0</v>
      </c>
      <c r="D46" s="740">
        <v>0</v>
      </c>
      <c r="E46" s="740">
        <v>0</v>
      </c>
      <c r="F46" s="740">
        <v>0</v>
      </c>
      <c r="G46" s="740">
        <v>0</v>
      </c>
      <c r="H46" s="740">
        <v>0</v>
      </c>
      <c r="I46" s="740">
        <v>0</v>
      </c>
      <c r="J46" s="740">
        <v>0</v>
      </c>
      <c r="K46" s="740">
        <v>0</v>
      </c>
      <c r="L46" s="740">
        <v>0</v>
      </c>
      <c r="M46" s="740">
        <v>0</v>
      </c>
      <c r="N46" s="740">
        <v>0</v>
      </c>
      <c r="O46" s="740">
        <v>0</v>
      </c>
      <c r="P46" s="740">
        <v>0</v>
      </c>
      <c r="Q46" s="740">
        <v>0</v>
      </c>
      <c r="R46" s="740">
        <v>0</v>
      </c>
      <c r="S46" s="740">
        <v>0</v>
      </c>
      <c r="T46" s="740">
        <v>0</v>
      </c>
      <c r="U46" s="740">
        <v>0</v>
      </c>
      <c r="V46" s="740">
        <v>0</v>
      </c>
      <c r="W46" s="740">
        <v>0</v>
      </c>
      <c r="X46" s="740">
        <v>0</v>
      </c>
      <c r="Y46" s="740">
        <v>0</v>
      </c>
      <c r="Z46" s="740">
        <v>0</v>
      </c>
      <c r="AA46" s="740">
        <v>0</v>
      </c>
      <c r="AB46" s="740">
        <v>0</v>
      </c>
      <c r="AC46" s="740">
        <v>0</v>
      </c>
      <c r="AD46" s="740">
        <v>0</v>
      </c>
      <c r="AE46" s="740">
        <v>0</v>
      </c>
      <c r="AF46" s="740">
        <v>0</v>
      </c>
      <c r="AG46" s="740">
        <v>0</v>
      </c>
      <c r="AH46" s="740">
        <v>0</v>
      </c>
      <c r="AI46" s="740">
        <v>0</v>
      </c>
      <c r="AJ46" s="740">
        <v>0</v>
      </c>
      <c r="AK46" s="740">
        <v>0</v>
      </c>
      <c r="AL46" s="740">
        <v>0</v>
      </c>
      <c r="AM46" s="740">
        <v>0</v>
      </c>
      <c r="AN46" s="740">
        <v>0</v>
      </c>
      <c r="AO46" s="740">
        <v>0</v>
      </c>
      <c r="AP46" s="740">
        <v>0</v>
      </c>
      <c r="AQ46" s="740">
        <v>0</v>
      </c>
      <c r="AR46" s="740">
        <v>0</v>
      </c>
      <c r="AS46" s="740">
        <v>0</v>
      </c>
      <c r="AT46" s="740">
        <v>0</v>
      </c>
      <c r="AU46" s="740">
        <v>0</v>
      </c>
      <c r="AV46" s="740">
        <v>0</v>
      </c>
      <c r="AW46" s="740">
        <v>0</v>
      </c>
      <c r="AX46" s="740">
        <v>0</v>
      </c>
      <c r="AY46" s="740">
        <v>0</v>
      </c>
      <c r="AZ46" s="740">
        <v>0</v>
      </c>
      <c r="BA46" s="740">
        <v>0</v>
      </c>
      <c r="BB46" s="740">
        <v>0</v>
      </c>
      <c r="BC46" s="740">
        <v>0</v>
      </c>
      <c r="BD46" s="740">
        <v>0</v>
      </c>
      <c r="BE46" s="740">
        <v>0</v>
      </c>
      <c r="BF46" s="740">
        <v>0</v>
      </c>
      <c r="BG46" s="740">
        <v>0</v>
      </c>
      <c r="BH46" s="740">
        <v>0</v>
      </c>
      <c r="BI46" s="740">
        <v>0</v>
      </c>
      <c r="BJ46" s="740">
        <v>0</v>
      </c>
      <c r="BK46" s="740">
        <v>0</v>
      </c>
      <c r="BL46" s="740">
        <v>0</v>
      </c>
      <c r="BM46" s="740">
        <v>0</v>
      </c>
      <c r="BN46" s="740">
        <v>0</v>
      </c>
      <c r="BO46" s="740">
        <v>0</v>
      </c>
      <c r="BP46" s="740">
        <v>0</v>
      </c>
      <c r="BQ46" s="740">
        <v>0</v>
      </c>
      <c r="BR46" s="740">
        <v>0</v>
      </c>
      <c r="BS46" s="740">
        <v>0</v>
      </c>
      <c r="BT46" s="740">
        <v>0</v>
      </c>
      <c r="BU46" s="740">
        <v>0</v>
      </c>
      <c r="BV46" s="740">
        <v>0</v>
      </c>
      <c r="BW46" s="740">
        <v>0</v>
      </c>
      <c r="BX46" s="740">
        <v>0</v>
      </c>
      <c r="BY46" s="740">
        <v>0</v>
      </c>
      <c r="BZ46" s="740">
        <v>0</v>
      </c>
      <c r="CA46" s="740">
        <v>0</v>
      </c>
      <c r="CB46" s="741">
        <f t="shared" si="16"/>
        <v>0</v>
      </c>
      <c r="CC46" s="742">
        <f t="shared" si="17"/>
        <v>0</v>
      </c>
    </row>
    <row r="47" spans="1:81">
      <c r="A47" s="745" t="s">
        <v>126</v>
      </c>
      <c r="B47" s="740">
        <v>0</v>
      </c>
      <c r="C47" s="740">
        <v>0</v>
      </c>
      <c r="D47" s="740">
        <v>0</v>
      </c>
      <c r="E47" s="740">
        <v>0</v>
      </c>
      <c r="F47" s="740">
        <v>0</v>
      </c>
      <c r="G47" s="740">
        <v>0</v>
      </c>
      <c r="H47" s="740">
        <v>0</v>
      </c>
      <c r="I47" s="740">
        <v>0</v>
      </c>
      <c r="J47" s="740">
        <v>0</v>
      </c>
      <c r="K47" s="740">
        <v>0</v>
      </c>
      <c r="L47" s="740">
        <v>0</v>
      </c>
      <c r="M47" s="740">
        <v>0</v>
      </c>
      <c r="N47" s="740">
        <v>0</v>
      </c>
      <c r="O47" s="740">
        <v>0</v>
      </c>
      <c r="P47" s="740">
        <v>0</v>
      </c>
      <c r="Q47" s="740">
        <v>0</v>
      </c>
      <c r="R47" s="740">
        <v>0</v>
      </c>
      <c r="S47" s="740">
        <v>0</v>
      </c>
      <c r="T47" s="740">
        <v>0</v>
      </c>
      <c r="U47" s="740">
        <v>0</v>
      </c>
      <c r="V47" s="740">
        <v>0</v>
      </c>
      <c r="W47" s="740">
        <v>0</v>
      </c>
      <c r="X47" s="740">
        <v>0</v>
      </c>
      <c r="Y47" s="740">
        <v>0</v>
      </c>
      <c r="Z47" s="740">
        <v>0</v>
      </c>
      <c r="AA47" s="740">
        <v>0</v>
      </c>
      <c r="AB47" s="740">
        <v>0</v>
      </c>
      <c r="AC47" s="740">
        <v>0</v>
      </c>
      <c r="AD47" s="740">
        <v>0</v>
      </c>
      <c r="AE47" s="740">
        <v>0</v>
      </c>
      <c r="AF47" s="740">
        <v>0</v>
      </c>
      <c r="AG47" s="740">
        <v>0</v>
      </c>
      <c r="AH47" s="740">
        <v>0</v>
      </c>
      <c r="AI47" s="740">
        <v>0</v>
      </c>
      <c r="AJ47" s="740">
        <v>0</v>
      </c>
      <c r="AK47" s="740">
        <v>0</v>
      </c>
      <c r="AL47" s="740">
        <v>0</v>
      </c>
      <c r="AM47" s="740">
        <v>0</v>
      </c>
      <c r="AN47" s="740">
        <v>0</v>
      </c>
      <c r="AO47" s="740">
        <v>0</v>
      </c>
      <c r="AP47" s="740">
        <v>0</v>
      </c>
      <c r="AQ47" s="740">
        <v>0</v>
      </c>
      <c r="AR47" s="740">
        <v>0</v>
      </c>
      <c r="AS47" s="740">
        <v>0</v>
      </c>
      <c r="AT47" s="740">
        <v>0</v>
      </c>
      <c r="AU47" s="740">
        <v>0</v>
      </c>
      <c r="AV47" s="740">
        <v>0</v>
      </c>
      <c r="AW47" s="740">
        <v>0</v>
      </c>
      <c r="AX47" s="740">
        <v>0</v>
      </c>
      <c r="AY47" s="740">
        <v>0</v>
      </c>
      <c r="AZ47" s="740">
        <v>0</v>
      </c>
      <c r="BA47" s="740">
        <v>0</v>
      </c>
      <c r="BB47" s="740">
        <v>0</v>
      </c>
      <c r="BC47" s="740">
        <v>0</v>
      </c>
      <c r="BD47" s="740">
        <v>0</v>
      </c>
      <c r="BE47" s="740">
        <v>0</v>
      </c>
      <c r="BF47" s="740">
        <v>0</v>
      </c>
      <c r="BG47" s="740">
        <v>0</v>
      </c>
      <c r="BH47" s="740">
        <v>0</v>
      </c>
      <c r="BI47" s="740">
        <v>0</v>
      </c>
      <c r="BJ47" s="740">
        <v>0</v>
      </c>
      <c r="BK47" s="740">
        <v>0</v>
      </c>
      <c r="BL47" s="740">
        <v>0</v>
      </c>
      <c r="BM47" s="740">
        <v>0</v>
      </c>
      <c r="BN47" s="740">
        <v>0</v>
      </c>
      <c r="BO47" s="740">
        <v>0</v>
      </c>
      <c r="BP47" s="740">
        <v>0</v>
      </c>
      <c r="BQ47" s="740">
        <v>0</v>
      </c>
      <c r="BR47" s="740">
        <v>0</v>
      </c>
      <c r="BS47" s="740">
        <v>0</v>
      </c>
      <c r="BT47" s="740">
        <v>0</v>
      </c>
      <c r="BU47" s="740">
        <v>0</v>
      </c>
      <c r="BV47" s="740">
        <v>0</v>
      </c>
      <c r="BW47" s="740">
        <v>0</v>
      </c>
      <c r="BX47" s="740">
        <v>0</v>
      </c>
      <c r="BY47" s="740">
        <v>0</v>
      </c>
      <c r="BZ47" s="740">
        <v>0</v>
      </c>
      <c r="CA47" s="740">
        <v>0</v>
      </c>
      <c r="CB47" s="741">
        <f t="shared" si="16"/>
        <v>0</v>
      </c>
      <c r="CC47" s="742">
        <f t="shared" si="17"/>
        <v>0</v>
      </c>
    </row>
    <row r="48" spans="1:81">
      <c r="A48" s="745" t="s">
        <v>66</v>
      </c>
      <c r="B48" s="740">
        <v>0</v>
      </c>
      <c r="C48" s="740">
        <v>0</v>
      </c>
      <c r="D48" s="740">
        <v>0</v>
      </c>
      <c r="E48" s="740">
        <v>0</v>
      </c>
      <c r="F48" s="740">
        <v>0</v>
      </c>
      <c r="G48" s="740">
        <v>0</v>
      </c>
      <c r="H48" s="740">
        <v>0</v>
      </c>
      <c r="I48" s="740">
        <v>0</v>
      </c>
      <c r="J48" s="740">
        <v>0</v>
      </c>
      <c r="K48" s="740">
        <v>0</v>
      </c>
      <c r="L48" s="740">
        <v>0</v>
      </c>
      <c r="M48" s="740">
        <v>0</v>
      </c>
      <c r="N48" s="740">
        <v>0</v>
      </c>
      <c r="O48" s="740">
        <v>0</v>
      </c>
      <c r="P48" s="740">
        <v>0</v>
      </c>
      <c r="Q48" s="740">
        <v>0</v>
      </c>
      <c r="R48" s="740">
        <v>0</v>
      </c>
      <c r="S48" s="740">
        <v>0</v>
      </c>
      <c r="T48" s="740">
        <v>0</v>
      </c>
      <c r="U48" s="740">
        <v>0</v>
      </c>
      <c r="V48" s="740">
        <v>0</v>
      </c>
      <c r="W48" s="740">
        <v>0</v>
      </c>
      <c r="X48" s="740">
        <v>0</v>
      </c>
      <c r="Y48" s="740">
        <v>0</v>
      </c>
      <c r="Z48" s="740">
        <v>0</v>
      </c>
      <c r="AA48" s="740">
        <v>0</v>
      </c>
      <c r="AB48" s="740">
        <v>0</v>
      </c>
      <c r="AC48" s="740">
        <v>0</v>
      </c>
      <c r="AD48" s="740">
        <v>0</v>
      </c>
      <c r="AE48" s="740">
        <v>0</v>
      </c>
      <c r="AF48" s="740">
        <v>0</v>
      </c>
      <c r="AG48" s="740">
        <v>0</v>
      </c>
      <c r="AH48" s="740">
        <v>0</v>
      </c>
      <c r="AI48" s="740">
        <v>0</v>
      </c>
      <c r="AJ48" s="740">
        <v>0</v>
      </c>
      <c r="AK48" s="740">
        <v>0</v>
      </c>
      <c r="AL48" s="740">
        <v>0</v>
      </c>
      <c r="AM48" s="740">
        <v>0</v>
      </c>
      <c r="AN48" s="740">
        <v>0</v>
      </c>
      <c r="AO48" s="740">
        <v>0</v>
      </c>
      <c r="AP48" s="740">
        <v>0</v>
      </c>
      <c r="AQ48" s="740">
        <v>0</v>
      </c>
      <c r="AR48" s="740">
        <v>0</v>
      </c>
      <c r="AS48" s="740">
        <v>0</v>
      </c>
      <c r="AT48" s="740">
        <v>0</v>
      </c>
      <c r="AU48" s="740">
        <v>0</v>
      </c>
      <c r="AV48" s="740">
        <v>0</v>
      </c>
      <c r="AW48" s="740">
        <v>0</v>
      </c>
      <c r="AX48" s="740">
        <v>0</v>
      </c>
      <c r="AY48" s="740">
        <v>0</v>
      </c>
      <c r="AZ48" s="740">
        <v>0</v>
      </c>
      <c r="BA48" s="740">
        <v>0</v>
      </c>
      <c r="BB48" s="740">
        <v>0</v>
      </c>
      <c r="BC48" s="740">
        <v>0</v>
      </c>
      <c r="BD48" s="740">
        <v>0</v>
      </c>
      <c r="BE48" s="740">
        <v>0</v>
      </c>
      <c r="BF48" s="740">
        <v>0</v>
      </c>
      <c r="BG48" s="740">
        <v>0</v>
      </c>
      <c r="BH48" s="740">
        <v>0</v>
      </c>
      <c r="BI48" s="740">
        <v>0</v>
      </c>
      <c r="BJ48" s="740">
        <v>0</v>
      </c>
      <c r="BK48" s="740">
        <v>0</v>
      </c>
      <c r="BL48" s="740">
        <v>0</v>
      </c>
      <c r="BM48" s="740">
        <v>0</v>
      </c>
      <c r="BN48" s="740">
        <v>0</v>
      </c>
      <c r="BO48" s="740">
        <v>0</v>
      </c>
      <c r="BP48" s="740">
        <v>0</v>
      </c>
      <c r="BQ48" s="740">
        <v>0</v>
      </c>
      <c r="BR48" s="740">
        <v>0</v>
      </c>
      <c r="BS48" s="740">
        <v>0</v>
      </c>
      <c r="BT48" s="740">
        <v>0</v>
      </c>
      <c r="BU48" s="740">
        <v>0</v>
      </c>
      <c r="BV48" s="740">
        <v>0</v>
      </c>
      <c r="BW48" s="740">
        <v>0</v>
      </c>
      <c r="BX48" s="740">
        <v>0</v>
      </c>
      <c r="BY48" s="740">
        <v>0</v>
      </c>
      <c r="BZ48" s="740">
        <v>0</v>
      </c>
      <c r="CA48" s="740">
        <v>0</v>
      </c>
      <c r="CB48" s="741">
        <f t="shared" si="16"/>
        <v>0</v>
      </c>
      <c r="CC48" s="742">
        <f t="shared" si="17"/>
        <v>0</v>
      </c>
    </row>
    <row r="49" spans="1:81">
      <c r="A49" s="745" t="s">
        <v>3</v>
      </c>
      <c r="B49" s="740">
        <v>0</v>
      </c>
      <c r="C49" s="740">
        <v>0</v>
      </c>
      <c r="D49" s="740">
        <v>0</v>
      </c>
      <c r="E49" s="740">
        <v>0</v>
      </c>
      <c r="F49" s="740">
        <v>0</v>
      </c>
      <c r="G49" s="740">
        <v>0</v>
      </c>
      <c r="H49" s="740">
        <v>0</v>
      </c>
      <c r="I49" s="740">
        <v>0</v>
      </c>
      <c r="J49" s="740">
        <v>0</v>
      </c>
      <c r="K49" s="740">
        <v>0</v>
      </c>
      <c r="L49" s="740">
        <v>0</v>
      </c>
      <c r="M49" s="740">
        <v>0</v>
      </c>
      <c r="N49" s="740">
        <v>0</v>
      </c>
      <c r="O49" s="740">
        <v>0</v>
      </c>
      <c r="P49" s="740">
        <v>0</v>
      </c>
      <c r="Q49" s="740">
        <v>0</v>
      </c>
      <c r="R49" s="740">
        <v>0</v>
      </c>
      <c r="S49" s="740">
        <v>0</v>
      </c>
      <c r="T49" s="740">
        <v>0</v>
      </c>
      <c r="U49" s="740">
        <v>0</v>
      </c>
      <c r="V49" s="740">
        <v>0</v>
      </c>
      <c r="W49" s="740">
        <v>0</v>
      </c>
      <c r="X49" s="740">
        <v>0</v>
      </c>
      <c r="Y49" s="740">
        <v>0</v>
      </c>
      <c r="Z49" s="740">
        <v>0</v>
      </c>
      <c r="AA49" s="740">
        <v>0</v>
      </c>
      <c r="AB49" s="740">
        <v>0</v>
      </c>
      <c r="AC49" s="740">
        <v>0</v>
      </c>
      <c r="AD49" s="740">
        <v>0</v>
      </c>
      <c r="AE49" s="740">
        <v>0</v>
      </c>
      <c r="AF49" s="740">
        <v>0</v>
      </c>
      <c r="AG49" s="740">
        <v>0</v>
      </c>
      <c r="AH49" s="740">
        <v>0</v>
      </c>
      <c r="AI49" s="740">
        <v>0</v>
      </c>
      <c r="AJ49" s="740">
        <v>0</v>
      </c>
      <c r="AK49" s="740">
        <v>0</v>
      </c>
      <c r="AL49" s="740">
        <v>0</v>
      </c>
      <c r="AM49" s="740">
        <v>0</v>
      </c>
      <c r="AN49" s="740">
        <v>0</v>
      </c>
      <c r="AO49" s="740">
        <v>0</v>
      </c>
      <c r="AP49" s="740">
        <v>0</v>
      </c>
      <c r="AQ49" s="740">
        <v>0</v>
      </c>
      <c r="AR49" s="740">
        <v>0</v>
      </c>
      <c r="AS49" s="740">
        <v>0</v>
      </c>
      <c r="AT49" s="740">
        <v>0</v>
      </c>
      <c r="AU49" s="740">
        <v>0</v>
      </c>
      <c r="AV49" s="740">
        <v>0</v>
      </c>
      <c r="AW49" s="740">
        <v>0</v>
      </c>
      <c r="AX49" s="740">
        <v>0</v>
      </c>
      <c r="AY49" s="740">
        <v>0</v>
      </c>
      <c r="AZ49" s="740">
        <v>0</v>
      </c>
      <c r="BA49" s="740">
        <v>0</v>
      </c>
      <c r="BB49" s="740">
        <v>0</v>
      </c>
      <c r="BC49" s="740">
        <v>0</v>
      </c>
      <c r="BD49" s="740">
        <v>0</v>
      </c>
      <c r="BE49" s="740">
        <v>0</v>
      </c>
      <c r="BF49" s="740">
        <v>0</v>
      </c>
      <c r="BG49" s="740">
        <v>0</v>
      </c>
      <c r="BH49" s="740">
        <v>0</v>
      </c>
      <c r="BI49" s="740">
        <v>0</v>
      </c>
      <c r="BJ49" s="740">
        <v>0</v>
      </c>
      <c r="BK49" s="740">
        <v>0</v>
      </c>
      <c r="BL49" s="740">
        <v>0</v>
      </c>
      <c r="BM49" s="740">
        <v>0</v>
      </c>
      <c r="BN49" s="740">
        <v>0</v>
      </c>
      <c r="BO49" s="740">
        <v>0</v>
      </c>
      <c r="BP49" s="740">
        <v>0</v>
      </c>
      <c r="BQ49" s="740">
        <v>0</v>
      </c>
      <c r="BR49" s="740">
        <v>0</v>
      </c>
      <c r="BS49" s="740">
        <v>0</v>
      </c>
      <c r="BT49" s="740">
        <v>0</v>
      </c>
      <c r="BU49" s="740">
        <v>0</v>
      </c>
      <c r="BV49" s="740">
        <v>0</v>
      </c>
      <c r="BW49" s="740">
        <v>0</v>
      </c>
      <c r="BX49" s="740">
        <v>0</v>
      </c>
      <c r="BY49" s="740">
        <v>0</v>
      </c>
      <c r="BZ49" s="740">
        <v>0</v>
      </c>
      <c r="CA49" s="740">
        <v>0</v>
      </c>
      <c r="CB49" s="741">
        <f t="shared" si="16"/>
        <v>0</v>
      </c>
      <c r="CC49" s="742">
        <f t="shared" si="17"/>
        <v>0</v>
      </c>
    </row>
    <row r="50" spans="1:81">
      <c r="A50" s="745" t="s">
        <v>4</v>
      </c>
      <c r="B50" s="740">
        <v>0</v>
      </c>
      <c r="C50" s="740">
        <v>0</v>
      </c>
      <c r="D50" s="740">
        <v>0</v>
      </c>
      <c r="E50" s="740">
        <v>0</v>
      </c>
      <c r="F50" s="740">
        <v>0</v>
      </c>
      <c r="G50" s="740">
        <v>0</v>
      </c>
      <c r="H50" s="740">
        <v>0</v>
      </c>
      <c r="I50" s="740">
        <v>0</v>
      </c>
      <c r="J50" s="740">
        <v>0</v>
      </c>
      <c r="K50" s="740">
        <v>0</v>
      </c>
      <c r="L50" s="740">
        <v>0</v>
      </c>
      <c r="M50" s="740">
        <v>0</v>
      </c>
      <c r="N50" s="740">
        <v>0</v>
      </c>
      <c r="O50" s="740">
        <v>0</v>
      </c>
      <c r="P50" s="740">
        <v>0</v>
      </c>
      <c r="Q50" s="740">
        <v>0</v>
      </c>
      <c r="R50" s="740">
        <v>0</v>
      </c>
      <c r="S50" s="740">
        <v>0</v>
      </c>
      <c r="T50" s="740">
        <v>0</v>
      </c>
      <c r="U50" s="740">
        <v>0</v>
      </c>
      <c r="V50" s="740">
        <v>0</v>
      </c>
      <c r="W50" s="740">
        <v>0</v>
      </c>
      <c r="X50" s="740">
        <v>0</v>
      </c>
      <c r="Y50" s="740">
        <v>0</v>
      </c>
      <c r="Z50" s="740">
        <v>0</v>
      </c>
      <c r="AA50" s="740">
        <v>0</v>
      </c>
      <c r="AB50" s="740">
        <v>0</v>
      </c>
      <c r="AC50" s="740">
        <v>0</v>
      </c>
      <c r="AD50" s="740">
        <v>0</v>
      </c>
      <c r="AE50" s="740">
        <v>0</v>
      </c>
      <c r="AF50" s="740">
        <v>0</v>
      </c>
      <c r="AG50" s="740">
        <v>0</v>
      </c>
      <c r="AH50" s="740">
        <v>0</v>
      </c>
      <c r="AI50" s="740">
        <v>0</v>
      </c>
      <c r="AJ50" s="740">
        <v>0</v>
      </c>
      <c r="AK50" s="740">
        <v>0</v>
      </c>
      <c r="AL50" s="740">
        <v>0</v>
      </c>
      <c r="AM50" s="740">
        <v>0</v>
      </c>
      <c r="AN50" s="740">
        <v>0</v>
      </c>
      <c r="AO50" s="740">
        <v>0</v>
      </c>
      <c r="AP50" s="740">
        <v>0</v>
      </c>
      <c r="AQ50" s="740">
        <v>0</v>
      </c>
      <c r="AR50" s="740">
        <v>0</v>
      </c>
      <c r="AS50" s="740">
        <v>0</v>
      </c>
      <c r="AT50" s="740">
        <v>0</v>
      </c>
      <c r="AU50" s="740">
        <v>0</v>
      </c>
      <c r="AV50" s="740">
        <v>0</v>
      </c>
      <c r="AW50" s="740">
        <v>0</v>
      </c>
      <c r="AX50" s="740">
        <v>0</v>
      </c>
      <c r="AY50" s="740">
        <v>0</v>
      </c>
      <c r="AZ50" s="740">
        <v>0</v>
      </c>
      <c r="BA50" s="740">
        <v>0</v>
      </c>
      <c r="BB50" s="740">
        <v>0</v>
      </c>
      <c r="BC50" s="740">
        <v>0</v>
      </c>
      <c r="BD50" s="740">
        <v>0</v>
      </c>
      <c r="BE50" s="740">
        <v>0</v>
      </c>
      <c r="BF50" s="740">
        <v>0</v>
      </c>
      <c r="BG50" s="740">
        <v>0</v>
      </c>
      <c r="BH50" s="740">
        <v>0</v>
      </c>
      <c r="BI50" s="740">
        <v>0</v>
      </c>
      <c r="BJ50" s="740">
        <v>0</v>
      </c>
      <c r="BK50" s="740">
        <v>0</v>
      </c>
      <c r="BL50" s="740">
        <v>0</v>
      </c>
      <c r="BM50" s="740">
        <v>0</v>
      </c>
      <c r="BN50" s="740">
        <v>0</v>
      </c>
      <c r="BO50" s="740">
        <v>0</v>
      </c>
      <c r="BP50" s="740">
        <v>0</v>
      </c>
      <c r="BQ50" s="740">
        <v>0</v>
      </c>
      <c r="BR50" s="740">
        <v>0</v>
      </c>
      <c r="BS50" s="740">
        <v>0</v>
      </c>
      <c r="BT50" s="740">
        <v>0</v>
      </c>
      <c r="BU50" s="740">
        <v>0</v>
      </c>
      <c r="BV50" s="740">
        <v>0</v>
      </c>
      <c r="BW50" s="740">
        <v>0</v>
      </c>
      <c r="BX50" s="740">
        <v>0</v>
      </c>
      <c r="BY50" s="740">
        <v>0</v>
      </c>
      <c r="BZ50" s="740">
        <v>0</v>
      </c>
      <c r="CA50" s="740">
        <v>0</v>
      </c>
      <c r="CB50" s="741">
        <f t="shared" si="16"/>
        <v>0</v>
      </c>
      <c r="CC50" s="742">
        <f t="shared" si="17"/>
        <v>0</v>
      </c>
    </row>
    <row r="51" spans="1:81">
      <c r="A51" s="13" t="s">
        <v>1186</v>
      </c>
      <c r="B51" s="740">
        <v>0</v>
      </c>
      <c r="C51" s="740">
        <v>0</v>
      </c>
      <c r="D51" s="740">
        <v>0</v>
      </c>
      <c r="E51" s="740">
        <v>0</v>
      </c>
      <c r="F51" s="740">
        <v>0</v>
      </c>
      <c r="G51" s="740">
        <v>0</v>
      </c>
      <c r="H51" s="740">
        <v>0</v>
      </c>
      <c r="I51" s="740">
        <v>0</v>
      </c>
      <c r="J51" s="740">
        <v>0</v>
      </c>
      <c r="K51" s="740">
        <v>0</v>
      </c>
      <c r="L51" s="740">
        <v>0</v>
      </c>
      <c r="M51" s="740">
        <v>0</v>
      </c>
      <c r="N51" s="740">
        <v>0</v>
      </c>
      <c r="O51" s="740">
        <v>0</v>
      </c>
      <c r="P51" s="740">
        <v>0</v>
      </c>
      <c r="Q51" s="740">
        <v>0</v>
      </c>
      <c r="R51" s="740">
        <v>0</v>
      </c>
      <c r="S51" s="740">
        <v>0</v>
      </c>
      <c r="T51" s="740">
        <v>0</v>
      </c>
      <c r="U51" s="740">
        <v>0</v>
      </c>
      <c r="V51" s="740">
        <v>0</v>
      </c>
      <c r="W51" s="740">
        <v>0</v>
      </c>
      <c r="X51" s="740">
        <v>0</v>
      </c>
      <c r="Y51" s="740">
        <v>0</v>
      </c>
      <c r="Z51" s="740">
        <v>0</v>
      </c>
      <c r="AA51" s="740">
        <v>0</v>
      </c>
      <c r="AB51" s="740">
        <v>0</v>
      </c>
      <c r="AC51" s="740">
        <v>0</v>
      </c>
      <c r="AD51" s="740">
        <v>0</v>
      </c>
      <c r="AE51" s="740">
        <v>0</v>
      </c>
      <c r="AF51" s="740">
        <v>0</v>
      </c>
      <c r="AG51" s="740">
        <v>0</v>
      </c>
      <c r="AH51" s="740">
        <v>0</v>
      </c>
      <c r="AI51" s="740">
        <v>0</v>
      </c>
      <c r="AJ51" s="740">
        <v>0</v>
      </c>
      <c r="AK51" s="740">
        <v>0</v>
      </c>
      <c r="AL51" s="740">
        <v>0</v>
      </c>
      <c r="AM51" s="740">
        <v>0</v>
      </c>
      <c r="AN51" s="740">
        <v>0</v>
      </c>
      <c r="AO51" s="740">
        <v>0</v>
      </c>
      <c r="AP51" s="740">
        <v>0</v>
      </c>
      <c r="AQ51" s="740">
        <v>0</v>
      </c>
      <c r="AR51" s="740">
        <v>0</v>
      </c>
      <c r="AS51" s="740">
        <v>0</v>
      </c>
      <c r="AT51" s="740">
        <v>0</v>
      </c>
      <c r="AU51" s="740">
        <v>0</v>
      </c>
      <c r="AV51" s="740">
        <v>0</v>
      </c>
      <c r="AW51" s="740">
        <v>0</v>
      </c>
      <c r="AX51" s="740">
        <v>0</v>
      </c>
      <c r="AY51" s="740">
        <v>0</v>
      </c>
      <c r="AZ51" s="740">
        <v>0</v>
      </c>
      <c r="BA51" s="740">
        <v>0</v>
      </c>
      <c r="BB51" s="740">
        <v>0</v>
      </c>
      <c r="BC51" s="740">
        <v>0</v>
      </c>
      <c r="BD51" s="740">
        <v>0</v>
      </c>
      <c r="BE51" s="740">
        <v>0</v>
      </c>
      <c r="BF51" s="740">
        <v>0</v>
      </c>
      <c r="BG51" s="740">
        <v>0</v>
      </c>
      <c r="BH51" s="740">
        <v>0</v>
      </c>
      <c r="BI51" s="740">
        <v>0</v>
      </c>
      <c r="BJ51" s="740">
        <v>0</v>
      </c>
      <c r="BK51" s="740">
        <v>0</v>
      </c>
      <c r="BL51" s="740">
        <v>0</v>
      </c>
      <c r="BM51" s="740">
        <v>0</v>
      </c>
      <c r="BN51" s="740">
        <v>0</v>
      </c>
      <c r="BO51" s="740">
        <v>0</v>
      </c>
      <c r="BP51" s="740">
        <v>0</v>
      </c>
      <c r="BQ51" s="740">
        <v>0</v>
      </c>
      <c r="BR51" s="740">
        <v>0</v>
      </c>
      <c r="BS51" s="740">
        <v>0</v>
      </c>
      <c r="BT51" s="740">
        <v>0</v>
      </c>
      <c r="BU51" s="740">
        <v>0</v>
      </c>
      <c r="BV51" s="740">
        <v>0</v>
      </c>
      <c r="BW51" s="740">
        <v>0</v>
      </c>
      <c r="BX51" s="740">
        <v>0</v>
      </c>
      <c r="BY51" s="740">
        <v>0</v>
      </c>
      <c r="BZ51" s="740">
        <v>0</v>
      </c>
      <c r="CA51" s="740">
        <v>0</v>
      </c>
      <c r="CB51" s="741">
        <f t="shared" si="16"/>
        <v>0</v>
      </c>
      <c r="CC51" s="742">
        <f t="shared" si="17"/>
        <v>0</v>
      </c>
    </row>
    <row r="52" spans="1:81">
      <c r="A52" s="13" t="s">
        <v>1187</v>
      </c>
      <c r="B52" s="740">
        <v>0</v>
      </c>
      <c r="C52" s="740">
        <v>0</v>
      </c>
      <c r="D52" s="740">
        <v>0</v>
      </c>
      <c r="E52" s="740">
        <v>0</v>
      </c>
      <c r="F52" s="740">
        <v>0</v>
      </c>
      <c r="G52" s="740">
        <v>0</v>
      </c>
      <c r="H52" s="740">
        <v>0</v>
      </c>
      <c r="I52" s="740">
        <v>0</v>
      </c>
      <c r="J52" s="740">
        <v>0</v>
      </c>
      <c r="K52" s="740">
        <v>0</v>
      </c>
      <c r="L52" s="740">
        <v>0</v>
      </c>
      <c r="M52" s="740">
        <v>0</v>
      </c>
      <c r="N52" s="740">
        <v>0</v>
      </c>
      <c r="O52" s="740">
        <v>0</v>
      </c>
      <c r="P52" s="740">
        <v>0</v>
      </c>
      <c r="Q52" s="740">
        <v>0</v>
      </c>
      <c r="R52" s="740">
        <v>0</v>
      </c>
      <c r="S52" s="740">
        <v>0</v>
      </c>
      <c r="T52" s="740">
        <v>0</v>
      </c>
      <c r="U52" s="740">
        <v>0</v>
      </c>
      <c r="V52" s="740">
        <v>0</v>
      </c>
      <c r="W52" s="740">
        <v>0</v>
      </c>
      <c r="X52" s="740">
        <v>0</v>
      </c>
      <c r="Y52" s="740">
        <v>0</v>
      </c>
      <c r="Z52" s="740">
        <v>0</v>
      </c>
      <c r="AA52" s="740">
        <v>0</v>
      </c>
      <c r="AB52" s="740">
        <v>0</v>
      </c>
      <c r="AC52" s="740">
        <v>0</v>
      </c>
      <c r="AD52" s="740">
        <v>0</v>
      </c>
      <c r="AE52" s="740">
        <v>0</v>
      </c>
      <c r="AF52" s="740">
        <v>0</v>
      </c>
      <c r="AG52" s="740">
        <v>0</v>
      </c>
      <c r="AH52" s="740">
        <v>0</v>
      </c>
      <c r="AI52" s="740">
        <v>0</v>
      </c>
      <c r="AJ52" s="740">
        <v>0</v>
      </c>
      <c r="AK52" s="740">
        <v>0</v>
      </c>
      <c r="AL52" s="740">
        <v>0</v>
      </c>
      <c r="AM52" s="740">
        <v>0</v>
      </c>
      <c r="AN52" s="740">
        <v>0</v>
      </c>
      <c r="AO52" s="740">
        <v>0</v>
      </c>
      <c r="AP52" s="740">
        <v>0</v>
      </c>
      <c r="AQ52" s="740">
        <v>0</v>
      </c>
      <c r="AR52" s="740">
        <v>0</v>
      </c>
      <c r="AS52" s="740">
        <v>0</v>
      </c>
      <c r="AT52" s="740">
        <v>0</v>
      </c>
      <c r="AU52" s="740">
        <v>0</v>
      </c>
      <c r="AV52" s="740">
        <v>0</v>
      </c>
      <c r="AW52" s="740">
        <v>0</v>
      </c>
      <c r="AX52" s="740">
        <v>0</v>
      </c>
      <c r="AY52" s="740">
        <v>0</v>
      </c>
      <c r="AZ52" s="740">
        <v>0</v>
      </c>
      <c r="BA52" s="740">
        <v>0</v>
      </c>
      <c r="BB52" s="740">
        <v>0</v>
      </c>
      <c r="BC52" s="740">
        <v>0</v>
      </c>
      <c r="BD52" s="740">
        <v>0</v>
      </c>
      <c r="BE52" s="740">
        <v>0</v>
      </c>
      <c r="BF52" s="740">
        <v>0</v>
      </c>
      <c r="BG52" s="740">
        <v>0</v>
      </c>
      <c r="BH52" s="740">
        <v>0</v>
      </c>
      <c r="BI52" s="740">
        <v>0</v>
      </c>
      <c r="BJ52" s="740">
        <v>0</v>
      </c>
      <c r="BK52" s="740">
        <v>0</v>
      </c>
      <c r="BL52" s="740">
        <v>0</v>
      </c>
      <c r="BM52" s="740">
        <v>0</v>
      </c>
      <c r="BN52" s="740">
        <v>0</v>
      </c>
      <c r="BO52" s="740">
        <v>0</v>
      </c>
      <c r="BP52" s="740">
        <v>0</v>
      </c>
      <c r="BQ52" s="740">
        <v>0</v>
      </c>
      <c r="BR52" s="740">
        <v>0</v>
      </c>
      <c r="BS52" s="740">
        <v>0</v>
      </c>
      <c r="BT52" s="740">
        <v>0</v>
      </c>
      <c r="BU52" s="740">
        <v>0</v>
      </c>
      <c r="BV52" s="740">
        <v>0</v>
      </c>
      <c r="BW52" s="740">
        <v>0</v>
      </c>
      <c r="BX52" s="740">
        <v>0</v>
      </c>
      <c r="BY52" s="740">
        <v>0</v>
      </c>
      <c r="BZ52" s="740">
        <v>0</v>
      </c>
      <c r="CA52" s="740">
        <v>0</v>
      </c>
      <c r="CB52" s="741">
        <f t="shared" si="16"/>
        <v>0</v>
      </c>
      <c r="CC52" s="742">
        <f t="shared" si="17"/>
        <v>0</v>
      </c>
    </row>
    <row r="53" spans="1:81">
      <c r="A53" s="13" t="s">
        <v>5</v>
      </c>
      <c r="B53" s="740">
        <v>0</v>
      </c>
      <c r="C53" s="740">
        <v>0</v>
      </c>
      <c r="D53" s="740">
        <v>0</v>
      </c>
      <c r="E53" s="740">
        <v>0</v>
      </c>
      <c r="F53" s="740">
        <v>0</v>
      </c>
      <c r="G53" s="740">
        <v>0</v>
      </c>
      <c r="H53" s="740">
        <v>0</v>
      </c>
      <c r="I53" s="740">
        <v>0</v>
      </c>
      <c r="J53" s="740">
        <v>0</v>
      </c>
      <c r="K53" s="740">
        <v>0</v>
      </c>
      <c r="L53" s="740">
        <v>0</v>
      </c>
      <c r="M53" s="740">
        <v>0</v>
      </c>
      <c r="N53" s="740">
        <v>0</v>
      </c>
      <c r="O53" s="740">
        <v>0</v>
      </c>
      <c r="P53" s="740">
        <v>0</v>
      </c>
      <c r="Q53" s="740">
        <v>0</v>
      </c>
      <c r="R53" s="740">
        <v>0</v>
      </c>
      <c r="S53" s="740">
        <v>0</v>
      </c>
      <c r="T53" s="740">
        <v>0</v>
      </c>
      <c r="U53" s="740">
        <v>0</v>
      </c>
      <c r="V53" s="740">
        <v>0</v>
      </c>
      <c r="W53" s="740">
        <v>0</v>
      </c>
      <c r="X53" s="740">
        <v>0</v>
      </c>
      <c r="Y53" s="740">
        <v>0</v>
      </c>
      <c r="Z53" s="740">
        <v>0</v>
      </c>
      <c r="AA53" s="740">
        <v>0</v>
      </c>
      <c r="AB53" s="740">
        <v>0</v>
      </c>
      <c r="AC53" s="740">
        <v>0</v>
      </c>
      <c r="AD53" s="740">
        <v>0</v>
      </c>
      <c r="AE53" s="740">
        <v>0</v>
      </c>
      <c r="AF53" s="740">
        <v>0</v>
      </c>
      <c r="AG53" s="740">
        <v>0</v>
      </c>
      <c r="AH53" s="740">
        <v>0</v>
      </c>
      <c r="AI53" s="740">
        <v>0</v>
      </c>
      <c r="AJ53" s="740">
        <v>0</v>
      </c>
      <c r="AK53" s="740">
        <v>0</v>
      </c>
      <c r="AL53" s="740">
        <v>0</v>
      </c>
      <c r="AM53" s="740">
        <v>0</v>
      </c>
      <c r="AN53" s="740">
        <v>0</v>
      </c>
      <c r="AO53" s="740">
        <v>0</v>
      </c>
      <c r="AP53" s="740">
        <v>0</v>
      </c>
      <c r="AQ53" s="740">
        <v>0</v>
      </c>
      <c r="AR53" s="740">
        <v>0</v>
      </c>
      <c r="AS53" s="740">
        <v>0</v>
      </c>
      <c r="AT53" s="740">
        <v>0</v>
      </c>
      <c r="AU53" s="740">
        <v>0</v>
      </c>
      <c r="AV53" s="740">
        <v>0</v>
      </c>
      <c r="AW53" s="740">
        <v>0</v>
      </c>
      <c r="AX53" s="740">
        <v>0</v>
      </c>
      <c r="AY53" s="740">
        <v>0</v>
      </c>
      <c r="AZ53" s="740">
        <v>0</v>
      </c>
      <c r="BA53" s="740">
        <v>0</v>
      </c>
      <c r="BB53" s="740">
        <v>0</v>
      </c>
      <c r="BC53" s="740">
        <v>0</v>
      </c>
      <c r="BD53" s="740">
        <v>0</v>
      </c>
      <c r="BE53" s="740">
        <v>0</v>
      </c>
      <c r="BF53" s="740">
        <v>0</v>
      </c>
      <c r="BG53" s="740">
        <v>0</v>
      </c>
      <c r="BH53" s="740">
        <v>0</v>
      </c>
      <c r="BI53" s="740">
        <v>0</v>
      </c>
      <c r="BJ53" s="740">
        <v>0</v>
      </c>
      <c r="BK53" s="740">
        <v>0</v>
      </c>
      <c r="BL53" s="740">
        <v>0</v>
      </c>
      <c r="BM53" s="740">
        <v>0</v>
      </c>
      <c r="BN53" s="740">
        <v>0</v>
      </c>
      <c r="BO53" s="740">
        <v>0</v>
      </c>
      <c r="BP53" s="740">
        <v>0</v>
      </c>
      <c r="BQ53" s="740">
        <v>0</v>
      </c>
      <c r="BR53" s="740">
        <v>0</v>
      </c>
      <c r="BS53" s="740">
        <v>0</v>
      </c>
      <c r="BT53" s="740">
        <v>0</v>
      </c>
      <c r="BU53" s="740">
        <v>0</v>
      </c>
      <c r="BV53" s="740">
        <v>0</v>
      </c>
      <c r="BW53" s="740">
        <v>0</v>
      </c>
      <c r="BX53" s="740">
        <v>0</v>
      </c>
      <c r="BY53" s="740">
        <v>0</v>
      </c>
      <c r="BZ53" s="740">
        <v>0</v>
      </c>
      <c r="CA53" s="740">
        <v>0</v>
      </c>
      <c r="CB53" s="741">
        <f t="shared" si="16"/>
        <v>0</v>
      </c>
      <c r="CC53" s="742">
        <f t="shared" si="17"/>
        <v>0</v>
      </c>
    </row>
    <row r="54" spans="1:81">
      <c r="A54" s="13" t="s">
        <v>9</v>
      </c>
      <c r="B54" s="740">
        <v>0</v>
      </c>
      <c r="C54" s="740">
        <v>0</v>
      </c>
      <c r="D54" s="740">
        <v>0</v>
      </c>
      <c r="E54" s="740">
        <v>0</v>
      </c>
      <c r="F54" s="740">
        <v>0</v>
      </c>
      <c r="G54" s="740">
        <v>0</v>
      </c>
      <c r="H54" s="740">
        <v>0</v>
      </c>
      <c r="I54" s="740">
        <v>0</v>
      </c>
      <c r="J54" s="740">
        <v>0</v>
      </c>
      <c r="K54" s="740">
        <v>0</v>
      </c>
      <c r="L54" s="740">
        <v>0</v>
      </c>
      <c r="M54" s="740">
        <v>0</v>
      </c>
      <c r="N54" s="740">
        <v>0</v>
      </c>
      <c r="O54" s="740">
        <v>0</v>
      </c>
      <c r="P54" s="740">
        <v>0</v>
      </c>
      <c r="Q54" s="740">
        <v>0</v>
      </c>
      <c r="R54" s="740">
        <v>0</v>
      </c>
      <c r="S54" s="740">
        <v>0</v>
      </c>
      <c r="T54" s="740">
        <v>0</v>
      </c>
      <c r="U54" s="740">
        <v>0</v>
      </c>
      <c r="V54" s="740">
        <v>0</v>
      </c>
      <c r="W54" s="740">
        <v>0</v>
      </c>
      <c r="X54" s="740">
        <v>0</v>
      </c>
      <c r="Y54" s="740">
        <v>0</v>
      </c>
      <c r="Z54" s="740">
        <v>0</v>
      </c>
      <c r="AA54" s="740">
        <v>0</v>
      </c>
      <c r="AB54" s="740">
        <v>0</v>
      </c>
      <c r="AC54" s="740">
        <v>0</v>
      </c>
      <c r="AD54" s="740">
        <v>0</v>
      </c>
      <c r="AE54" s="740">
        <v>0</v>
      </c>
      <c r="AF54" s="740">
        <v>0</v>
      </c>
      <c r="AG54" s="740">
        <v>0</v>
      </c>
      <c r="AH54" s="740">
        <v>0</v>
      </c>
      <c r="AI54" s="740">
        <v>0</v>
      </c>
      <c r="AJ54" s="740">
        <v>0</v>
      </c>
      <c r="AK54" s="740">
        <v>0</v>
      </c>
      <c r="AL54" s="740">
        <v>0</v>
      </c>
      <c r="AM54" s="740">
        <v>0</v>
      </c>
      <c r="AN54" s="740">
        <v>0</v>
      </c>
      <c r="AO54" s="740">
        <v>0</v>
      </c>
      <c r="AP54" s="740">
        <v>0</v>
      </c>
      <c r="AQ54" s="740">
        <v>0</v>
      </c>
      <c r="AR54" s="740">
        <v>0</v>
      </c>
      <c r="AS54" s="740">
        <v>0</v>
      </c>
      <c r="AT54" s="740">
        <v>0</v>
      </c>
      <c r="AU54" s="740">
        <v>0</v>
      </c>
      <c r="AV54" s="740">
        <v>0</v>
      </c>
      <c r="AW54" s="740">
        <v>0</v>
      </c>
      <c r="AX54" s="740">
        <v>0</v>
      </c>
      <c r="AY54" s="740">
        <v>0</v>
      </c>
      <c r="AZ54" s="740">
        <v>0</v>
      </c>
      <c r="BA54" s="740">
        <v>0</v>
      </c>
      <c r="BB54" s="740">
        <v>0</v>
      </c>
      <c r="BC54" s="740">
        <v>0</v>
      </c>
      <c r="BD54" s="740">
        <v>0</v>
      </c>
      <c r="BE54" s="740">
        <v>0</v>
      </c>
      <c r="BF54" s="740">
        <v>0</v>
      </c>
      <c r="BG54" s="740">
        <v>0</v>
      </c>
      <c r="BH54" s="740">
        <v>0</v>
      </c>
      <c r="BI54" s="740">
        <v>0</v>
      </c>
      <c r="BJ54" s="740">
        <v>0</v>
      </c>
      <c r="BK54" s="740">
        <v>0</v>
      </c>
      <c r="BL54" s="740">
        <v>0</v>
      </c>
      <c r="BM54" s="740">
        <v>0</v>
      </c>
      <c r="BN54" s="740">
        <v>0</v>
      </c>
      <c r="BO54" s="740">
        <v>0</v>
      </c>
      <c r="BP54" s="740">
        <v>0</v>
      </c>
      <c r="BQ54" s="740">
        <v>0</v>
      </c>
      <c r="BR54" s="740">
        <v>0</v>
      </c>
      <c r="BS54" s="740">
        <v>0</v>
      </c>
      <c r="BT54" s="740">
        <v>0</v>
      </c>
      <c r="BU54" s="740">
        <v>0</v>
      </c>
      <c r="BV54" s="740">
        <v>0</v>
      </c>
      <c r="BW54" s="740">
        <v>0</v>
      </c>
      <c r="BX54" s="740">
        <v>0</v>
      </c>
      <c r="BY54" s="740">
        <v>0</v>
      </c>
      <c r="BZ54" s="740">
        <v>0</v>
      </c>
      <c r="CA54" s="740">
        <v>0</v>
      </c>
      <c r="CB54" s="741">
        <f t="shared" si="16"/>
        <v>0</v>
      </c>
      <c r="CC54" s="742">
        <f t="shared" si="17"/>
        <v>0</v>
      </c>
    </row>
    <row r="55" spans="1:81">
      <c r="A55" s="718" t="s">
        <v>1188</v>
      </c>
      <c r="B55" s="740">
        <v>0</v>
      </c>
      <c r="C55" s="740">
        <v>0</v>
      </c>
      <c r="D55" s="740">
        <v>0</v>
      </c>
      <c r="E55" s="740">
        <v>0</v>
      </c>
      <c r="F55" s="740">
        <v>0</v>
      </c>
      <c r="G55" s="740">
        <v>0</v>
      </c>
      <c r="H55" s="740">
        <v>0</v>
      </c>
      <c r="I55" s="740">
        <v>0</v>
      </c>
      <c r="J55" s="740">
        <v>0</v>
      </c>
      <c r="K55" s="740">
        <v>0</v>
      </c>
      <c r="L55" s="740">
        <v>0</v>
      </c>
      <c r="M55" s="740">
        <v>0</v>
      </c>
      <c r="N55" s="740">
        <v>0</v>
      </c>
      <c r="O55" s="740">
        <v>0</v>
      </c>
      <c r="P55" s="740">
        <v>0</v>
      </c>
      <c r="Q55" s="740">
        <v>0</v>
      </c>
      <c r="R55" s="740">
        <v>0</v>
      </c>
      <c r="S55" s="740">
        <v>0</v>
      </c>
      <c r="T55" s="740">
        <v>0</v>
      </c>
      <c r="U55" s="740">
        <v>0</v>
      </c>
      <c r="V55" s="740">
        <v>0</v>
      </c>
      <c r="W55" s="740">
        <v>0</v>
      </c>
      <c r="X55" s="740">
        <v>0</v>
      </c>
      <c r="Y55" s="740">
        <v>0</v>
      </c>
      <c r="Z55" s="740">
        <v>0</v>
      </c>
      <c r="AA55" s="740">
        <v>0</v>
      </c>
      <c r="AB55" s="740">
        <v>0</v>
      </c>
      <c r="AC55" s="740">
        <v>0</v>
      </c>
      <c r="AD55" s="740">
        <v>0</v>
      </c>
      <c r="AE55" s="740">
        <v>0</v>
      </c>
      <c r="AF55" s="740">
        <v>0</v>
      </c>
      <c r="AG55" s="740">
        <v>0</v>
      </c>
      <c r="AH55" s="740">
        <v>0</v>
      </c>
      <c r="AI55" s="740">
        <v>0</v>
      </c>
      <c r="AJ55" s="740">
        <v>0</v>
      </c>
      <c r="AK55" s="740">
        <v>0</v>
      </c>
      <c r="AL55" s="740">
        <v>0</v>
      </c>
      <c r="AM55" s="740">
        <v>0</v>
      </c>
      <c r="AN55" s="740">
        <v>0</v>
      </c>
      <c r="AO55" s="740">
        <v>0</v>
      </c>
      <c r="AP55" s="740">
        <v>0</v>
      </c>
      <c r="AQ55" s="740">
        <v>0</v>
      </c>
      <c r="AR55" s="740">
        <v>0</v>
      </c>
      <c r="AS55" s="740">
        <v>0</v>
      </c>
      <c r="AT55" s="740">
        <v>0</v>
      </c>
      <c r="AU55" s="740">
        <v>0</v>
      </c>
      <c r="AV55" s="740">
        <v>0</v>
      </c>
      <c r="AW55" s="740">
        <v>0</v>
      </c>
      <c r="AX55" s="740">
        <v>0</v>
      </c>
      <c r="AY55" s="740">
        <v>0</v>
      </c>
      <c r="AZ55" s="740">
        <v>0</v>
      </c>
      <c r="BA55" s="740">
        <v>0</v>
      </c>
      <c r="BB55" s="740">
        <v>0</v>
      </c>
      <c r="BC55" s="740">
        <v>0</v>
      </c>
      <c r="BD55" s="740">
        <v>0</v>
      </c>
      <c r="BE55" s="740">
        <v>0</v>
      </c>
      <c r="BF55" s="740">
        <v>0</v>
      </c>
      <c r="BG55" s="740">
        <v>0</v>
      </c>
      <c r="BH55" s="740">
        <v>0</v>
      </c>
      <c r="BI55" s="740">
        <v>0</v>
      </c>
      <c r="BJ55" s="740">
        <v>0</v>
      </c>
      <c r="BK55" s="740">
        <v>0</v>
      </c>
      <c r="BL55" s="740">
        <v>0</v>
      </c>
      <c r="BM55" s="740">
        <v>0</v>
      </c>
      <c r="BN55" s="740">
        <v>0</v>
      </c>
      <c r="BO55" s="740">
        <v>0</v>
      </c>
      <c r="BP55" s="740">
        <v>0</v>
      </c>
      <c r="BQ55" s="740">
        <v>0</v>
      </c>
      <c r="BR55" s="740">
        <v>0</v>
      </c>
      <c r="BS55" s="740">
        <v>0</v>
      </c>
      <c r="BT55" s="740">
        <v>0</v>
      </c>
      <c r="BU55" s="740">
        <v>0</v>
      </c>
      <c r="BV55" s="740">
        <v>0</v>
      </c>
      <c r="BW55" s="740">
        <v>0</v>
      </c>
      <c r="BX55" s="740">
        <v>0</v>
      </c>
      <c r="BY55" s="740">
        <v>0</v>
      </c>
      <c r="BZ55" s="740">
        <v>0</v>
      </c>
      <c r="CA55" s="740">
        <v>0</v>
      </c>
      <c r="CB55" s="741">
        <f t="shared" si="16"/>
        <v>0</v>
      </c>
      <c r="CC55" s="742">
        <f t="shared" si="17"/>
        <v>0</v>
      </c>
    </row>
    <row r="56" spans="1:81">
      <c r="A56" s="719" t="s">
        <v>74</v>
      </c>
      <c r="B56" s="736">
        <f>B57+B68</f>
        <v>0</v>
      </c>
      <c r="C56" s="736">
        <f t="shared" ref="C56:BN56" si="20">C57+C68</f>
        <v>0</v>
      </c>
      <c r="D56" s="736">
        <f t="shared" si="20"/>
        <v>0</v>
      </c>
      <c r="E56" s="736">
        <f t="shared" si="20"/>
        <v>0</v>
      </c>
      <c r="F56" s="736">
        <f t="shared" si="20"/>
        <v>0</v>
      </c>
      <c r="G56" s="736">
        <f t="shared" si="20"/>
        <v>0</v>
      </c>
      <c r="H56" s="736">
        <f t="shared" si="20"/>
        <v>0</v>
      </c>
      <c r="I56" s="736">
        <f t="shared" si="20"/>
        <v>0</v>
      </c>
      <c r="J56" s="736">
        <f t="shared" si="20"/>
        <v>0</v>
      </c>
      <c r="K56" s="736">
        <f t="shared" si="20"/>
        <v>0</v>
      </c>
      <c r="L56" s="736">
        <f t="shared" si="20"/>
        <v>0</v>
      </c>
      <c r="M56" s="736">
        <f t="shared" si="20"/>
        <v>0</v>
      </c>
      <c r="N56" s="736">
        <f t="shared" si="20"/>
        <v>0</v>
      </c>
      <c r="O56" s="736">
        <f t="shared" si="20"/>
        <v>0</v>
      </c>
      <c r="P56" s="736">
        <f t="shared" si="20"/>
        <v>0</v>
      </c>
      <c r="Q56" s="736">
        <f t="shared" si="20"/>
        <v>0</v>
      </c>
      <c r="R56" s="736">
        <f t="shared" si="20"/>
        <v>0</v>
      </c>
      <c r="S56" s="736">
        <f t="shared" si="20"/>
        <v>0</v>
      </c>
      <c r="T56" s="736">
        <f t="shared" si="20"/>
        <v>0</v>
      </c>
      <c r="U56" s="736">
        <f t="shared" si="20"/>
        <v>0</v>
      </c>
      <c r="V56" s="736">
        <f t="shared" si="20"/>
        <v>0</v>
      </c>
      <c r="W56" s="736">
        <f t="shared" si="20"/>
        <v>0</v>
      </c>
      <c r="X56" s="736">
        <f t="shared" si="20"/>
        <v>0</v>
      </c>
      <c r="Y56" s="736">
        <f t="shared" si="20"/>
        <v>0</v>
      </c>
      <c r="Z56" s="736">
        <f t="shared" si="20"/>
        <v>0</v>
      </c>
      <c r="AA56" s="736">
        <f t="shared" si="20"/>
        <v>0</v>
      </c>
      <c r="AB56" s="736">
        <f t="shared" si="20"/>
        <v>0</v>
      </c>
      <c r="AC56" s="736">
        <f t="shared" si="20"/>
        <v>0</v>
      </c>
      <c r="AD56" s="736">
        <f t="shared" si="20"/>
        <v>0</v>
      </c>
      <c r="AE56" s="736">
        <f t="shared" si="20"/>
        <v>0</v>
      </c>
      <c r="AF56" s="736">
        <f t="shared" si="20"/>
        <v>0</v>
      </c>
      <c r="AG56" s="736">
        <f t="shared" si="20"/>
        <v>0</v>
      </c>
      <c r="AH56" s="736">
        <f t="shared" si="20"/>
        <v>0</v>
      </c>
      <c r="AI56" s="736">
        <f t="shared" si="20"/>
        <v>0</v>
      </c>
      <c r="AJ56" s="736">
        <f t="shared" si="20"/>
        <v>0</v>
      </c>
      <c r="AK56" s="736">
        <f t="shared" si="20"/>
        <v>0</v>
      </c>
      <c r="AL56" s="736">
        <f t="shared" si="20"/>
        <v>0</v>
      </c>
      <c r="AM56" s="736">
        <f t="shared" si="20"/>
        <v>0</v>
      </c>
      <c r="AN56" s="736">
        <f t="shared" si="20"/>
        <v>0</v>
      </c>
      <c r="AO56" s="736">
        <f t="shared" si="20"/>
        <v>0</v>
      </c>
      <c r="AP56" s="736">
        <f t="shared" si="20"/>
        <v>0</v>
      </c>
      <c r="AQ56" s="736">
        <f t="shared" si="20"/>
        <v>0</v>
      </c>
      <c r="AR56" s="736">
        <f t="shared" si="20"/>
        <v>0</v>
      </c>
      <c r="AS56" s="736">
        <f t="shared" si="20"/>
        <v>0</v>
      </c>
      <c r="AT56" s="736">
        <f t="shared" si="20"/>
        <v>0</v>
      </c>
      <c r="AU56" s="736">
        <f t="shared" si="20"/>
        <v>0</v>
      </c>
      <c r="AV56" s="736">
        <f t="shared" si="20"/>
        <v>0</v>
      </c>
      <c r="AW56" s="736">
        <f t="shared" si="20"/>
        <v>0</v>
      </c>
      <c r="AX56" s="736">
        <f t="shared" si="20"/>
        <v>0</v>
      </c>
      <c r="AY56" s="736">
        <f t="shared" si="20"/>
        <v>0</v>
      </c>
      <c r="AZ56" s="736">
        <f t="shared" si="20"/>
        <v>0</v>
      </c>
      <c r="BA56" s="736">
        <f t="shared" si="20"/>
        <v>0</v>
      </c>
      <c r="BB56" s="736">
        <f t="shared" si="20"/>
        <v>0</v>
      </c>
      <c r="BC56" s="736">
        <f t="shared" si="20"/>
        <v>0</v>
      </c>
      <c r="BD56" s="736">
        <f t="shared" si="20"/>
        <v>0</v>
      </c>
      <c r="BE56" s="736">
        <f t="shared" si="20"/>
        <v>0</v>
      </c>
      <c r="BF56" s="736">
        <f t="shared" si="20"/>
        <v>0</v>
      </c>
      <c r="BG56" s="736">
        <f t="shared" si="20"/>
        <v>0</v>
      </c>
      <c r="BH56" s="736">
        <f t="shared" si="20"/>
        <v>0</v>
      </c>
      <c r="BI56" s="736">
        <f t="shared" si="20"/>
        <v>0</v>
      </c>
      <c r="BJ56" s="736">
        <f t="shared" si="20"/>
        <v>0</v>
      </c>
      <c r="BK56" s="736">
        <f t="shared" si="20"/>
        <v>0</v>
      </c>
      <c r="BL56" s="736">
        <f t="shared" si="20"/>
        <v>0</v>
      </c>
      <c r="BM56" s="736">
        <f t="shared" si="20"/>
        <v>0</v>
      </c>
      <c r="BN56" s="736">
        <f t="shared" si="20"/>
        <v>0</v>
      </c>
      <c r="BO56" s="736">
        <f t="shared" ref="BO56:CC56" si="21">BO57+BO68</f>
        <v>0</v>
      </c>
      <c r="BP56" s="736">
        <f t="shared" si="21"/>
        <v>0</v>
      </c>
      <c r="BQ56" s="736">
        <f t="shared" si="21"/>
        <v>0</v>
      </c>
      <c r="BR56" s="736">
        <f t="shared" si="21"/>
        <v>0</v>
      </c>
      <c r="BS56" s="736">
        <f t="shared" si="21"/>
        <v>0</v>
      </c>
      <c r="BT56" s="736">
        <f t="shared" si="21"/>
        <v>0</v>
      </c>
      <c r="BU56" s="736">
        <f t="shared" si="21"/>
        <v>0</v>
      </c>
      <c r="BV56" s="736">
        <f t="shared" si="21"/>
        <v>0</v>
      </c>
      <c r="BW56" s="736">
        <f t="shared" si="21"/>
        <v>0</v>
      </c>
      <c r="BX56" s="736">
        <f t="shared" si="21"/>
        <v>0</v>
      </c>
      <c r="BY56" s="736">
        <f t="shared" si="21"/>
        <v>0</v>
      </c>
      <c r="BZ56" s="736">
        <f t="shared" si="21"/>
        <v>0</v>
      </c>
      <c r="CA56" s="736">
        <f t="shared" si="21"/>
        <v>0</v>
      </c>
      <c r="CB56" s="736">
        <f t="shared" si="21"/>
        <v>0</v>
      </c>
      <c r="CC56" s="736">
        <f t="shared" si="21"/>
        <v>0</v>
      </c>
    </row>
    <row r="57" spans="1:81">
      <c r="A57" s="737" t="s">
        <v>1205</v>
      </c>
      <c r="B57" s="738">
        <f>SUM(B58:B67)</f>
        <v>0</v>
      </c>
      <c r="C57" s="738">
        <f t="shared" ref="C57:BN57" si="22">SUM(C58:C67)</f>
        <v>0</v>
      </c>
      <c r="D57" s="738">
        <f t="shared" si="22"/>
        <v>0</v>
      </c>
      <c r="E57" s="738">
        <f t="shared" si="22"/>
        <v>0</v>
      </c>
      <c r="F57" s="738">
        <f t="shared" si="22"/>
        <v>0</v>
      </c>
      <c r="G57" s="738">
        <f t="shared" si="22"/>
        <v>0</v>
      </c>
      <c r="H57" s="738">
        <f t="shared" si="22"/>
        <v>0</v>
      </c>
      <c r="I57" s="738">
        <f t="shared" si="22"/>
        <v>0</v>
      </c>
      <c r="J57" s="738">
        <f t="shared" si="22"/>
        <v>0</v>
      </c>
      <c r="K57" s="738">
        <f t="shared" si="22"/>
        <v>0</v>
      </c>
      <c r="L57" s="738">
        <f t="shared" si="22"/>
        <v>0</v>
      </c>
      <c r="M57" s="738">
        <f t="shared" si="22"/>
        <v>0</v>
      </c>
      <c r="N57" s="738">
        <f t="shared" si="22"/>
        <v>0</v>
      </c>
      <c r="O57" s="738">
        <f t="shared" si="22"/>
        <v>0</v>
      </c>
      <c r="P57" s="738">
        <f t="shared" si="22"/>
        <v>0</v>
      </c>
      <c r="Q57" s="738">
        <f t="shared" si="22"/>
        <v>0</v>
      </c>
      <c r="R57" s="738">
        <f t="shared" si="22"/>
        <v>0</v>
      </c>
      <c r="S57" s="738">
        <f t="shared" si="22"/>
        <v>0</v>
      </c>
      <c r="T57" s="738">
        <f t="shared" si="22"/>
        <v>0</v>
      </c>
      <c r="U57" s="738">
        <f t="shared" si="22"/>
        <v>0</v>
      </c>
      <c r="V57" s="738">
        <f t="shared" si="22"/>
        <v>0</v>
      </c>
      <c r="W57" s="738">
        <f t="shared" si="22"/>
        <v>0</v>
      </c>
      <c r="X57" s="738">
        <f t="shared" si="22"/>
        <v>0</v>
      </c>
      <c r="Y57" s="738">
        <f t="shared" si="22"/>
        <v>0</v>
      </c>
      <c r="Z57" s="738">
        <f t="shared" si="22"/>
        <v>0</v>
      </c>
      <c r="AA57" s="738">
        <f t="shared" si="22"/>
        <v>0</v>
      </c>
      <c r="AB57" s="738">
        <f t="shared" si="22"/>
        <v>0</v>
      </c>
      <c r="AC57" s="738">
        <f t="shared" si="22"/>
        <v>0</v>
      </c>
      <c r="AD57" s="738">
        <f t="shared" si="22"/>
        <v>0</v>
      </c>
      <c r="AE57" s="738">
        <f t="shared" si="22"/>
        <v>0</v>
      </c>
      <c r="AF57" s="738">
        <f t="shared" si="22"/>
        <v>0</v>
      </c>
      <c r="AG57" s="738">
        <f t="shared" si="22"/>
        <v>0</v>
      </c>
      <c r="AH57" s="738">
        <f t="shared" si="22"/>
        <v>0</v>
      </c>
      <c r="AI57" s="738">
        <f t="shared" si="22"/>
        <v>0</v>
      </c>
      <c r="AJ57" s="738">
        <f t="shared" si="22"/>
        <v>0</v>
      </c>
      <c r="AK57" s="738">
        <f t="shared" si="22"/>
        <v>0</v>
      </c>
      <c r="AL57" s="738">
        <f t="shared" si="22"/>
        <v>0</v>
      </c>
      <c r="AM57" s="738">
        <f t="shared" si="22"/>
        <v>0</v>
      </c>
      <c r="AN57" s="738">
        <f t="shared" si="22"/>
        <v>0</v>
      </c>
      <c r="AO57" s="738">
        <f t="shared" si="22"/>
        <v>0</v>
      </c>
      <c r="AP57" s="738">
        <f t="shared" si="22"/>
        <v>0</v>
      </c>
      <c r="AQ57" s="738">
        <f t="shared" si="22"/>
        <v>0</v>
      </c>
      <c r="AR57" s="738">
        <f t="shared" si="22"/>
        <v>0</v>
      </c>
      <c r="AS57" s="738">
        <f t="shared" si="22"/>
        <v>0</v>
      </c>
      <c r="AT57" s="738">
        <f t="shared" si="22"/>
        <v>0</v>
      </c>
      <c r="AU57" s="738">
        <f t="shared" si="22"/>
        <v>0</v>
      </c>
      <c r="AV57" s="738">
        <f t="shared" si="22"/>
        <v>0</v>
      </c>
      <c r="AW57" s="738">
        <f t="shared" si="22"/>
        <v>0</v>
      </c>
      <c r="AX57" s="738">
        <f t="shared" si="22"/>
        <v>0</v>
      </c>
      <c r="AY57" s="738">
        <f t="shared" si="22"/>
        <v>0</v>
      </c>
      <c r="AZ57" s="738">
        <f t="shared" si="22"/>
        <v>0</v>
      </c>
      <c r="BA57" s="738">
        <f t="shared" si="22"/>
        <v>0</v>
      </c>
      <c r="BB57" s="738">
        <f t="shared" si="22"/>
        <v>0</v>
      </c>
      <c r="BC57" s="738">
        <f t="shared" si="22"/>
        <v>0</v>
      </c>
      <c r="BD57" s="738">
        <f t="shared" si="22"/>
        <v>0</v>
      </c>
      <c r="BE57" s="738">
        <f t="shared" si="22"/>
        <v>0</v>
      </c>
      <c r="BF57" s="738">
        <f t="shared" si="22"/>
        <v>0</v>
      </c>
      <c r="BG57" s="738">
        <f t="shared" si="22"/>
        <v>0</v>
      </c>
      <c r="BH57" s="738">
        <f t="shared" si="22"/>
        <v>0</v>
      </c>
      <c r="BI57" s="738">
        <f t="shared" si="22"/>
        <v>0</v>
      </c>
      <c r="BJ57" s="738">
        <f t="shared" si="22"/>
        <v>0</v>
      </c>
      <c r="BK57" s="738">
        <f t="shared" si="22"/>
        <v>0</v>
      </c>
      <c r="BL57" s="738">
        <f t="shared" si="22"/>
        <v>0</v>
      </c>
      <c r="BM57" s="738">
        <f t="shared" si="22"/>
        <v>0</v>
      </c>
      <c r="BN57" s="738">
        <f t="shared" si="22"/>
        <v>0</v>
      </c>
      <c r="BO57" s="738">
        <f t="shared" ref="BO57:BZ57" si="23">SUM(BO58:BO67)</f>
        <v>0</v>
      </c>
      <c r="BP57" s="738">
        <f t="shared" si="23"/>
        <v>0</v>
      </c>
      <c r="BQ57" s="738">
        <f t="shared" si="23"/>
        <v>0</v>
      </c>
      <c r="BR57" s="738">
        <f t="shared" si="23"/>
        <v>0</v>
      </c>
      <c r="BS57" s="738">
        <f t="shared" si="23"/>
        <v>0</v>
      </c>
      <c r="BT57" s="738">
        <f t="shared" si="23"/>
        <v>0</v>
      </c>
      <c r="BU57" s="738">
        <f t="shared" si="23"/>
        <v>0</v>
      </c>
      <c r="BV57" s="738">
        <f t="shared" si="23"/>
        <v>0</v>
      </c>
      <c r="BW57" s="738">
        <f t="shared" si="23"/>
        <v>0</v>
      </c>
      <c r="BX57" s="738">
        <f t="shared" si="23"/>
        <v>0</v>
      </c>
      <c r="BY57" s="738">
        <f t="shared" si="23"/>
        <v>0</v>
      </c>
      <c r="BZ57" s="738">
        <f t="shared" si="23"/>
        <v>0</v>
      </c>
      <c r="CA57" s="738">
        <f>SUM(CA58:CA67)</f>
        <v>0</v>
      </c>
      <c r="CB57" s="738">
        <f t="shared" ref="CB57:CC57" si="24">SUM(CB58:CB67)</f>
        <v>0</v>
      </c>
      <c r="CC57" s="736">
        <f t="shared" si="24"/>
        <v>0</v>
      </c>
    </row>
    <row r="58" spans="1:81">
      <c r="A58" s="739" t="s">
        <v>1</v>
      </c>
      <c r="B58" s="740">
        <v>0</v>
      </c>
      <c r="C58" s="740">
        <v>0</v>
      </c>
      <c r="D58" s="740">
        <v>0</v>
      </c>
      <c r="E58" s="740">
        <v>0</v>
      </c>
      <c r="F58" s="740">
        <v>0</v>
      </c>
      <c r="G58" s="740">
        <v>0</v>
      </c>
      <c r="H58" s="740">
        <v>0</v>
      </c>
      <c r="I58" s="740">
        <v>0</v>
      </c>
      <c r="J58" s="740">
        <v>0</v>
      </c>
      <c r="K58" s="740">
        <v>0</v>
      </c>
      <c r="L58" s="740">
        <v>0</v>
      </c>
      <c r="M58" s="740">
        <v>0</v>
      </c>
      <c r="N58" s="740">
        <v>0</v>
      </c>
      <c r="O58" s="740">
        <v>0</v>
      </c>
      <c r="P58" s="740">
        <v>0</v>
      </c>
      <c r="Q58" s="740">
        <v>0</v>
      </c>
      <c r="R58" s="740">
        <v>0</v>
      </c>
      <c r="S58" s="740">
        <v>0</v>
      </c>
      <c r="T58" s="740">
        <v>0</v>
      </c>
      <c r="U58" s="740">
        <v>0</v>
      </c>
      <c r="V58" s="740">
        <v>0</v>
      </c>
      <c r="W58" s="740">
        <v>0</v>
      </c>
      <c r="X58" s="740">
        <v>0</v>
      </c>
      <c r="Y58" s="740">
        <v>0</v>
      </c>
      <c r="Z58" s="740">
        <v>0</v>
      </c>
      <c r="AA58" s="740">
        <v>0</v>
      </c>
      <c r="AB58" s="740">
        <v>0</v>
      </c>
      <c r="AC58" s="740">
        <v>0</v>
      </c>
      <c r="AD58" s="740">
        <v>0</v>
      </c>
      <c r="AE58" s="740">
        <v>0</v>
      </c>
      <c r="AF58" s="740">
        <v>0</v>
      </c>
      <c r="AG58" s="740">
        <v>0</v>
      </c>
      <c r="AH58" s="740">
        <v>0</v>
      </c>
      <c r="AI58" s="740">
        <v>0</v>
      </c>
      <c r="AJ58" s="740">
        <v>0</v>
      </c>
      <c r="AK58" s="740">
        <v>0</v>
      </c>
      <c r="AL58" s="740">
        <v>0</v>
      </c>
      <c r="AM58" s="740">
        <v>0</v>
      </c>
      <c r="AN58" s="740">
        <v>0</v>
      </c>
      <c r="AO58" s="740">
        <v>0</v>
      </c>
      <c r="AP58" s="740">
        <v>0</v>
      </c>
      <c r="AQ58" s="740">
        <v>0</v>
      </c>
      <c r="AR58" s="740">
        <v>0</v>
      </c>
      <c r="AS58" s="740">
        <v>0</v>
      </c>
      <c r="AT58" s="740">
        <v>0</v>
      </c>
      <c r="AU58" s="740">
        <v>0</v>
      </c>
      <c r="AV58" s="740">
        <v>0</v>
      </c>
      <c r="AW58" s="740">
        <v>0</v>
      </c>
      <c r="AX58" s="740">
        <v>0</v>
      </c>
      <c r="AY58" s="740">
        <v>0</v>
      </c>
      <c r="AZ58" s="740">
        <v>0</v>
      </c>
      <c r="BA58" s="740">
        <v>0</v>
      </c>
      <c r="BB58" s="740">
        <v>0</v>
      </c>
      <c r="BC58" s="740">
        <v>0</v>
      </c>
      <c r="BD58" s="740">
        <v>0</v>
      </c>
      <c r="BE58" s="740">
        <v>0</v>
      </c>
      <c r="BF58" s="740">
        <v>0</v>
      </c>
      <c r="BG58" s="740">
        <v>0</v>
      </c>
      <c r="BH58" s="740">
        <v>0</v>
      </c>
      <c r="BI58" s="740">
        <v>0</v>
      </c>
      <c r="BJ58" s="740">
        <v>0</v>
      </c>
      <c r="BK58" s="740">
        <v>0</v>
      </c>
      <c r="BL58" s="740">
        <v>0</v>
      </c>
      <c r="BM58" s="740">
        <v>0</v>
      </c>
      <c r="BN58" s="740">
        <v>0</v>
      </c>
      <c r="BO58" s="740">
        <v>0</v>
      </c>
      <c r="BP58" s="740">
        <v>0</v>
      </c>
      <c r="BQ58" s="740">
        <v>0</v>
      </c>
      <c r="BR58" s="740">
        <v>0</v>
      </c>
      <c r="BS58" s="740">
        <v>0</v>
      </c>
      <c r="BT58" s="740">
        <v>0</v>
      </c>
      <c r="BU58" s="740">
        <v>0</v>
      </c>
      <c r="BV58" s="740">
        <v>0</v>
      </c>
      <c r="BW58" s="740">
        <v>0</v>
      </c>
      <c r="BX58" s="740">
        <v>0</v>
      </c>
      <c r="BY58" s="740">
        <v>0</v>
      </c>
      <c r="BZ58" s="740">
        <v>0</v>
      </c>
      <c r="CA58" s="740">
        <v>0</v>
      </c>
      <c r="CB58" s="741">
        <f t="shared" ref="CB58:CB78" si="25">B58+D58+F58+H58+J58+L58++N58+P58+R58+T58++V58+X58+Z58+AB58+AD58+AF58+AH58+AJ58+AL58+AN58+AP58+AR58+AT58+AV58+AX58++AZ58+BB58+BD58+BF58+BH58+BJ58+BL58+BN58+BP58+BR58+BT58+BV58+BX58+BZ58</f>
        <v>0</v>
      </c>
      <c r="CC58" s="742">
        <f t="shared" ref="CC58:CC78" si="26">C58+E58+G58+I58+K58+M58++O58+Q58+S58+U58+W58+Y58+AA58+AC58+AE58+AG58+AI58+AK58+AM58+AO58+AQ58+AS58+AU58+AW58+AY58++BA58+BC58+BE58+BG58+BI58+BK58+BM58+BO58+BQ58+BS58+BU58+BW58+BY58+CA58</f>
        <v>0</v>
      </c>
    </row>
    <row r="59" spans="1:81">
      <c r="A59" s="739" t="s">
        <v>126</v>
      </c>
      <c r="B59" s="740">
        <v>0</v>
      </c>
      <c r="C59" s="740">
        <v>0</v>
      </c>
      <c r="D59" s="740">
        <v>0</v>
      </c>
      <c r="E59" s="740">
        <v>0</v>
      </c>
      <c r="F59" s="740">
        <v>0</v>
      </c>
      <c r="G59" s="740">
        <v>0</v>
      </c>
      <c r="H59" s="740">
        <v>0</v>
      </c>
      <c r="I59" s="740">
        <v>0</v>
      </c>
      <c r="J59" s="740">
        <v>0</v>
      </c>
      <c r="K59" s="740">
        <v>0</v>
      </c>
      <c r="L59" s="740">
        <v>0</v>
      </c>
      <c r="M59" s="740">
        <v>0</v>
      </c>
      <c r="N59" s="740">
        <v>0</v>
      </c>
      <c r="O59" s="740">
        <v>0</v>
      </c>
      <c r="P59" s="740">
        <v>0</v>
      </c>
      <c r="Q59" s="740">
        <v>0</v>
      </c>
      <c r="R59" s="740">
        <v>0</v>
      </c>
      <c r="S59" s="740">
        <v>0</v>
      </c>
      <c r="T59" s="740">
        <v>0</v>
      </c>
      <c r="U59" s="740">
        <v>0</v>
      </c>
      <c r="V59" s="740">
        <v>0</v>
      </c>
      <c r="W59" s="740">
        <v>0</v>
      </c>
      <c r="X59" s="740">
        <v>0</v>
      </c>
      <c r="Y59" s="740">
        <v>0</v>
      </c>
      <c r="Z59" s="740">
        <v>0</v>
      </c>
      <c r="AA59" s="740">
        <v>0</v>
      </c>
      <c r="AB59" s="740">
        <v>0</v>
      </c>
      <c r="AC59" s="740">
        <v>0</v>
      </c>
      <c r="AD59" s="740">
        <v>0</v>
      </c>
      <c r="AE59" s="740">
        <v>0</v>
      </c>
      <c r="AF59" s="740">
        <v>0</v>
      </c>
      <c r="AG59" s="740">
        <v>0</v>
      </c>
      <c r="AH59" s="740">
        <v>0</v>
      </c>
      <c r="AI59" s="740">
        <v>0</v>
      </c>
      <c r="AJ59" s="740">
        <v>0</v>
      </c>
      <c r="AK59" s="740">
        <v>0</v>
      </c>
      <c r="AL59" s="740">
        <v>0</v>
      </c>
      <c r="AM59" s="740">
        <v>0</v>
      </c>
      <c r="AN59" s="740">
        <v>0</v>
      </c>
      <c r="AO59" s="740">
        <v>0</v>
      </c>
      <c r="AP59" s="740">
        <v>0</v>
      </c>
      <c r="AQ59" s="740">
        <v>0</v>
      </c>
      <c r="AR59" s="740">
        <v>0</v>
      </c>
      <c r="AS59" s="740">
        <v>0</v>
      </c>
      <c r="AT59" s="740">
        <v>0</v>
      </c>
      <c r="AU59" s="740">
        <v>0</v>
      </c>
      <c r="AV59" s="740">
        <v>0</v>
      </c>
      <c r="AW59" s="740">
        <v>0</v>
      </c>
      <c r="AX59" s="740">
        <v>0</v>
      </c>
      <c r="AY59" s="740">
        <v>0</v>
      </c>
      <c r="AZ59" s="740">
        <v>0</v>
      </c>
      <c r="BA59" s="740">
        <v>0</v>
      </c>
      <c r="BB59" s="740">
        <v>0</v>
      </c>
      <c r="BC59" s="740">
        <v>0</v>
      </c>
      <c r="BD59" s="740">
        <v>0</v>
      </c>
      <c r="BE59" s="740">
        <v>0</v>
      </c>
      <c r="BF59" s="740">
        <v>0</v>
      </c>
      <c r="BG59" s="740">
        <v>0</v>
      </c>
      <c r="BH59" s="740">
        <v>0</v>
      </c>
      <c r="BI59" s="740">
        <v>0</v>
      </c>
      <c r="BJ59" s="740">
        <v>0</v>
      </c>
      <c r="BK59" s="740">
        <v>0</v>
      </c>
      <c r="BL59" s="740">
        <v>0</v>
      </c>
      <c r="BM59" s="740">
        <v>0</v>
      </c>
      <c r="BN59" s="740">
        <v>0</v>
      </c>
      <c r="BO59" s="740">
        <v>0</v>
      </c>
      <c r="BP59" s="740">
        <v>0</v>
      </c>
      <c r="BQ59" s="740">
        <v>0</v>
      </c>
      <c r="BR59" s="740">
        <v>0</v>
      </c>
      <c r="BS59" s="740">
        <v>0</v>
      </c>
      <c r="BT59" s="740">
        <v>0</v>
      </c>
      <c r="BU59" s="740">
        <v>0</v>
      </c>
      <c r="BV59" s="740">
        <v>0</v>
      </c>
      <c r="BW59" s="740">
        <v>0</v>
      </c>
      <c r="BX59" s="740">
        <v>0</v>
      </c>
      <c r="BY59" s="740">
        <v>0</v>
      </c>
      <c r="BZ59" s="740">
        <v>0</v>
      </c>
      <c r="CA59" s="740">
        <v>0</v>
      </c>
      <c r="CB59" s="741">
        <f t="shared" si="25"/>
        <v>0</v>
      </c>
      <c r="CC59" s="742">
        <f t="shared" si="26"/>
        <v>0</v>
      </c>
    </row>
    <row r="60" spans="1:81">
      <c r="A60" s="743" t="s">
        <v>66</v>
      </c>
      <c r="B60" s="740">
        <v>0</v>
      </c>
      <c r="C60" s="740">
        <v>0</v>
      </c>
      <c r="D60" s="740">
        <v>0</v>
      </c>
      <c r="E60" s="740">
        <v>0</v>
      </c>
      <c r="F60" s="740">
        <v>0</v>
      </c>
      <c r="G60" s="740">
        <v>0</v>
      </c>
      <c r="H60" s="740">
        <v>0</v>
      </c>
      <c r="I60" s="740">
        <v>0</v>
      </c>
      <c r="J60" s="740">
        <v>0</v>
      </c>
      <c r="K60" s="740">
        <v>0</v>
      </c>
      <c r="L60" s="740">
        <v>0</v>
      </c>
      <c r="M60" s="740">
        <v>0</v>
      </c>
      <c r="N60" s="740">
        <v>0</v>
      </c>
      <c r="O60" s="740">
        <v>0</v>
      </c>
      <c r="P60" s="740">
        <v>0</v>
      </c>
      <c r="Q60" s="740">
        <v>0</v>
      </c>
      <c r="R60" s="740">
        <v>0</v>
      </c>
      <c r="S60" s="740">
        <v>0</v>
      </c>
      <c r="T60" s="740">
        <v>0</v>
      </c>
      <c r="U60" s="740">
        <v>0</v>
      </c>
      <c r="V60" s="740">
        <v>0</v>
      </c>
      <c r="W60" s="740">
        <v>0</v>
      </c>
      <c r="X60" s="740">
        <v>0</v>
      </c>
      <c r="Y60" s="740">
        <v>0</v>
      </c>
      <c r="Z60" s="740">
        <v>0</v>
      </c>
      <c r="AA60" s="740">
        <v>0</v>
      </c>
      <c r="AB60" s="740">
        <v>0</v>
      </c>
      <c r="AC60" s="740">
        <v>0</v>
      </c>
      <c r="AD60" s="740">
        <v>0</v>
      </c>
      <c r="AE60" s="740">
        <v>0</v>
      </c>
      <c r="AF60" s="740">
        <v>0</v>
      </c>
      <c r="AG60" s="740">
        <v>0</v>
      </c>
      <c r="AH60" s="740">
        <v>0</v>
      </c>
      <c r="AI60" s="740">
        <v>0</v>
      </c>
      <c r="AJ60" s="740">
        <v>0</v>
      </c>
      <c r="AK60" s="740">
        <v>0</v>
      </c>
      <c r="AL60" s="740">
        <v>0</v>
      </c>
      <c r="AM60" s="740">
        <v>0</v>
      </c>
      <c r="AN60" s="740">
        <v>0</v>
      </c>
      <c r="AO60" s="740">
        <v>0</v>
      </c>
      <c r="AP60" s="740">
        <v>0</v>
      </c>
      <c r="AQ60" s="740">
        <v>0</v>
      </c>
      <c r="AR60" s="740">
        <v>0</v>
      </c>
      <c r="AS60" s="740">
        <v>0</v>
      </c>
      <c r="AT60" s="740">
        <v>0</v>
      </c>
      <c r="AU60" s="740">
        <v>0</v>
      </c>
      <c r="AV60" s="740">
        <v>0</v>
      </c>
      <c r="AW60" s="740">
        <v>0</v>
      </c>
      <c r="AX60" s="740">
        <v>0</v>
      </c>
      <c r="AY60" s="740">
        <v>0</v>
      </c>
      <c r="AZ60" s="740">
        <v>0</v>
      </c>
      <c r="BA60" s="740">
        <v>0</v>
      </c>
      <c r="BB60" s="740">
        <v>0</v>
      </c>
      <c r="BC60" s="740">
        <v>0</v>
      </c>
      <c r="BD60" s="740">
        <v>0</v>
      </c>
      <c r="BE60" s="740">
        <v>0</v>
      </c>
      <c r="BF60" s="740">
        <v>0</v>
      </c>
      <c r="BG60" s="740">
        <v>0</v>
      </c>
      <c r="BH60" s="740">
        <v>0</v>
      </c>
      <c r="BI60" s="740">
        <v>0</v>
      </c>
      <c r="BJ60" s="740">
        <v>0</v>
      </c>
      <c r="BK60" s="740">
        <v>0</v>
      </c>
      <c r="BL60" s="740">
        <v>0</v>
      </c>
      <c r="BM60" s="740">
        <v>0</v>
      </c>
      <c r="BN60" s="740">
        <v>0</v>
      </c>
      <c r="BO60" s="740">
        <v>0</v>
      </c>
      <c r="BP60" s="740">
        <v>0</v>
      </c>
      <c r="BQ60" s="740">
        <v>0</v>
      </c>
      <c r="BR60" s="740">
        <v>0</v>
      </c>
      <c r="BS60" s="740">
        <v>0</v>
      </c>
      <c r="BT60" s="740">
        <v>0</v>
      </c>
      <c r="BU60" s="740">
        <v>0</v>
      </c>
      <c r="BV60" s="740">
        <v>0</v>
      </c>
      <c r="BW60" s="740">
        <v>0</v>
      </c>
      <c r="BX60" s="740">
        <v>0</v>
      </c>
      <c r="BY60" s="740">
        <v>0</v>
      </c>
      <c r="BZ60" s="740">
        <v>0</v>
      </c>
      <c r="CA60" s="740">
        <v>0</v>
      </c>
      <c r="CB60" s="741">
        <f t="shared" si="25"/>
        <v>0</v>
      </c>
      <c r="CC60" s="742">
        <f t="shared" si="26"/>
        <v>0</v>
      </c>
    </row>
    <row r="61" spans="1:81">
      <c r="A61" s="739" t="s">
        <v>3</v>
      </c>
      <c r="B61" s="740">
        <v>0</v>
      </c>
      <c r="C61" s="740">
        <v>0</v>
      </c>
      <c r="D61" s="740">
        <v>0</v>
      </c>
      <c r="E61" s="740">
        <v>0</v>
      </c>
      <c r="F61" s="740">
        <v>0</v>
      </c>
      <c r="G61" s="740">
        <v>0</v>
      </c>
      <c r="H61" s="740">
        <v>0</v>
      </c>
      <c r="I61" s="740">
        <v>0</v>
      </c>
      <c r="J61" s="740">
        <v>0</v>
      </c>
      <c r="K61" s="740">
        <v>0</v>
      </c>
      <c r="L61" s="740">
        <v>0</v>
      </c>
      <c r="M61" s="740">
        <v>0</v>
      </c>
      <c r="N61" s="740">
        <v>0</v>
      </c>
      <c r="O61" s="740">
        <v>0</v>
      </c>
      <c r="P61" s="740">
        <v>0</v>
      </c>
      <c r="Q61" s="740">
        <v>0</v>
      </c>
      <c r="R61" s="740">
        <v>0</v>
      </c>
      <c r="S61" s="740">
        <v>0</v>
      </c>
      <c r="T61" s="740">
        <v>0</v>
      </c>
      <c r="U61" s="740">
        <v>0</v>
      </c>
      <c r="V61" s="740">
        <v>0</v>
      </c>
      <c r="W61" s="740">
        <v>0</v>
      </c>
      <c r="X61" s="740">
        <v>0</v>
      </c>
      <c r="Y61" s="740">
        <v>0</v>
      </c>
      <c r="Z61" s="740">
        <v>0</v>
      </c>
      <c r="AA61" s="740">
        <v>0</v>
      </c>
      <c r="AB61" s="740">
        <v>0</v>
      </c>
      <c r="AC61" s="740">
        <v>0</v>
      </c>
      <c r="AD61" s="740">
        <v>0</v>
      </c>
      <c r="AE61" s="740">
        <v>0</v>
      </c>
      <c r="AF61" s="740">
        <v>0</v>
      </c>
      <c r="AG61" s="740">
        <v>0</v>
      </c>
      <c r="AH61" s="740">
        <v>0</v>
      </c>
      <c r="AI61" s="740">
        <v>0</v>
      </c>
      <c r="AJ61" s="740">
        <v>0</v>
      </c>
      <c r="AK61" s="740">
        <v>0</v>
      </c>
      <c r="AL61" s="740">
        <v>0</v>
      </c>
      <c r="AM61" s="740">
        <v>0</v>
      </c>
      <c r="AN61" s="740">
        <v>0</v>
      </c>
      <c r="AO61" s="740">
        <v>0</v>
      </c>
      <c r="AP61" s="740">
        <v>0</v>
      </c>
      <c r="AQ61" s="740">
        <v>0</v>
      </c>
      <c r="AR61" s="740">
        <v>0</v>
      </c>
      <c r="AS61" s="740">
        <v>0</v>
      </c>
      <c r="AT61" s="740">
        <v>0</v>
      </c>
      <c r="AU61" s="740">
        <v>0</v>
      </c>
      <c r="AV61" s="740">
        <v>0</v>
      </c>
      <c r="AW61" s="740">
        <v>0</v>
      </c>
      <c r="AX61" s="740">
        <v>0</v>
      </c>
      <c r="AY61" s="740">
        <v>0</v>
      </c>
      <c r="AZ61" s="740">
        <v>0</v>
      </c>
      <c r="BA61" s="740">
        <v>0</v>
      </c>
      <c r="BB61" s="740">
        <v>0</v>
      </c>
      <c r="BC61" s="740">
        <v>0</v>
      </c>
      <c r="BD61" s="740">
        <v>0</v>
      </c>
      <c r="BE61" s="740">
        <v>0</v>
      </c>
      <c r="BF61" s="740">
        <v>0</v>
      </c>
      <c r="BG61" s="740">
        <v>0</v>
      </c>
      <c r="BH61" s="740">
        <v>0</v>
      </c>
      <c r="BI61" s="740">
        <v>0</v>
      </c>
      <c r="BJ61" s="740">
        <v>0</v>
      </c>
      <c r="BK61" s="740">
        <v>0</v>
      </c>
      <c r="BL61" s="740">
        <v>0</v>
      </c>
      <c r="BM61" s="740">
        <v>0</v>
      </c>
      <c r="BN61" s="740">
        <v>0</v>
      </c>
      <c r="BO61" s="740">
        <v>0</v>
      </c>
      <c r="BP61" s="740">
        <v>0</v>
      </c>
      <c r="BQ61" s="740">
        <v>0</v>
      </c>
      <c r="BR61" s="740">
        <v>0</v>
      </c>
      <c r="BS61" s="740">
        <v>0</v>
      </c>
      <c r="BT61" s="740">
        <v>0</v>
      </c>
      <c r="BU61" s="740">
        <v>0</v>
      </c>
      <c r="BV61" s="740">
        <v>0</v>
      </c>
      <c r="BW61" s="740">
        <v>0</v>
      </c>
      <c r="BX61" s="740">
        <v>0</v>
      </c>
      <c r="BY61" s="740">
        <v>0</v>
      </c>
      <c r="BZ61" s="740">
        <v>0</v>
      </c>
      <c r="CA61" s="740">
        <v>0</v>
      </c>
      <c r="CB61" s="741">
        <f t="shared" si="25"/>
        <v>0</v>
      </c>
      <c r="CC61" s="742">
        <f t="shared" si="26"/>
        <v>0</v>
      </c>
    </row>
    <row r="62" spans="1:81">
      <c r="A62" s="739" t="s">
        <v>4</v>
      </c>
      <c r="B62" s="740">
        <v>0</v>
      </c>
      <c r="C62" s="740">
        <v>0</v>
      </c>
      <c r="D62" s="740">
        <v>0</v>
      </c>
      <c r="E62" s="740">
        <v>0</v>
      </c>
      <c r="F62" s="740">
        <v>0</v>
      </c>
      <c r="G62" s="740">
        <v>0</v>
      </c>
      <c r="H62" s="740">
        <v>0</v>
      </c>
      <c r="I62" s="740">
        <v>0</v>
      </c>
      <c r="J62" s="740">
        <v>0</v>
      </c>
      <c r="K62" s="740">
        <v>0</v>
      </c>
      <c r="L62" s="740">
        <v>0</v>
      </c>
      <c r="M62" s="740">
        <v>0</v>
      </c>
      <c r="N62" s="740">
        <v>0</v>
      </c>
      <c r="O62" s="740">
        <v>0</v>
      </c>
      <c r="P62" s="740">
        <v>0</v>
      </c>
      <c r="Q62" s="740">
        <v>0</v>
      </c>
      <c r="R62" s="740">
        <v>0</v>
      </c>
      <c r="S62" s="740">
        <v>0</v>
      </c>
      <c r="T62" s="740">
        <v>0</v>
      </c>
      <c r="U62" s="740">
        <v>0</v>
      </c>
      <c r="V62" s="740">
        <v>0</v>
      </c>
      <c r="W62" s="740">
        <v>0</v>
      </c>
      <c r="X62" s="740">
        <v>0</v>
      </c>
      <c r="Y62" s="740">
        <v>0</v>
      </c>
      <c r="Z62" s="740">
        <v>0</v>
      </c>
      <c r="AA62" s="740">
        <v>0</v>
      </c>
      <c r="AB62" s="740">
        <v>0</v>
      </c>
      <c r="AC62" s="740">
        <v>0</v>
      </c>
      <c r="AD62" s="740">
        <v>0</v>
      </c>
      <c r="AE62" s="740">
        <v>0</v>
      </c>
      <c r="AF62" s="740">
        <v>0</v>
      </c>
      <c r="AG62" s="740">
        <v>0</v>
      </c>
      <c r="AH62" s="740">
        <v>0</v>
      </c>
      <c r="AI62" s="740">
        <v>0</v>
      </c>
      <c r="AJ62" s="740">
        <v>0</v>
      </c>
      <c r="AK62" s="740">
        <v>0</v>
      </c>
      <c r="AL62" s="740">
        <v>0</v>
      </c>
      <c r="AM62" s="740">
        <v>0</v>
      </c>
      <c r="AN62" s="740">
        <v>0</v>
      </c>
      <c r="AO62" s="740">
        <v>0</v>
      </c>
      <c r="AP62" s="740">
        <v>0</v>
      </c>
      <c r="AQ62" s="740">
        <v>0</v>
      </c>
      <c r="AR62" s="740">
        <v>0</v>
      </c>
      <c r="AS62" s="740">
        <v>0</v>
      </c>
      <c r="AT62" s="740">
        <v>0</v>
      </c>
      <c r="AU62" s="740">
        <v>0</v>
      </c>
      <c r="AV62" s="740">
        <v>0</v>
      </c>
      <c r="AW62" s="740">
        <v>0</v>
      </c>
      <c r="AX62" s="740">
        <v>0</v>
      </c>
      <c r="AY62" s="740">
        <v>0</v>
      </c>
      <c r="AZ62" s="740">
        <v>0</v>
      </c>
      <c r="BA62" s="740">
        <v>0</v>
      </c>
      <c r="BB62" s="740">
        <v>0</v>
      </c>
      <c r="BC62" s="740">
        <v>0</v>
      </c>
      <c r="BD62" s="740">
        <v>0</v>
      </c>
      <c r="BE62" s="740">
        <v>0</v>
      </c>
      <c r="BF62" s="740">
        <v>0</v>
      </c>
      <c r="BG62" s="740">
        <v>0</v>
      </c>
      <c r="BH62" s="740">
        <v>0</v>
      </c>
      <c r="BI62" s="740">
        <v>0</v>
      </c>
      <c r="BJ62" s="740">
        <v>0</v>
      </c>
      <c r="BK62" s="740">
        <v>0</v>
      </c>
      <c r="BL62" s="740">
        <v>0</v>
      </c>
      <c r="BM62" s="740">
        <v>0</v>
      </c>
      <c r="BN62" s="740">
        <v>0</v>
      </c>
      <c r="BO62" s="740">
        <v>0</v>
      </c>
      <c r="BP62" s="740">
        <v>0</v>
      </c>
      <c r="BQ62" s="740">
        <v>0</v>
      </c>
      <c r="BR62" s="740">
        <v>0</v>
      </c>
      <c r="BS62" s="740">
        <v>0</v>
      </c>
      <c r="BT62" s="740">
        <v>0</v>
      </c>
      <c r="BU62" s="740">
        <v>0</v>
      </c>
      <c r="BV62" s="740">
        <v>0</v>
      </c>
      <c r="BW62" s="740">
        <v>0</v>
      </c>
      <c r="BX62" s="740">
        <v>0</v>
      </c>
      <c r="BY62" s="740">
        <v>0</v>
      </c>
      <c r="BZ62" s="740">
        <v>0</v>
      </c>
      <c r="CA62" s="740">
        <v>0</v>
      </c>
      <c r="CB62" s="741">
        <f t="shared" si="25"/>
        <v>0</v>
      </c>
      <c r="CC62" s="742">
        <f t="shared" si="26"/>
        <v>0</v>
      </c>
    </row>
    <row r="63" spans="1:81">
      <c r="A63" s="13" t="s">
        <v>1186</v>
      </c>
      <c r="B63" s="740">
        <v>0</v>
      </c>
      <c r="C63" s="740">
        <v>0</v>
      </c>
      <c r="D63" s="740">
        <v>0</v>
      </c>
      <c r="E63" s="740">
        <v>0</v>
      </c>
      <c r="F63" s="740">
        <v>0</v>
      </c>
      <c r="G63" s="740">
        <v>0</v>
      </c>
      <c r="H63" s="740">
        <v>0</v>
      </c>
      <c r="I63" s="740">
        <v>0</v>
      </c>
      <c r="J63" s="740">
        <v>0</v>
      </c>
      <c r="K63" s="740">
        <v>0</v>
      </c>
      <c r="L63" s="740">
        <v>0</v>
      </c>
      <c r="M63" s="740">
        <v>0</v>
      </c>
      <c r="N63" s="740">
        <v>0</v>
      </c>
      <c r="O63" s="740">
        <v>0</v>
      </c>
      <c r="P63" s="740">
        <v>0</v>
      </c>
      <c r="Q63" s="740">
        <v>0</v>
      </c>
      <c r="R63" s="740">
        <v>0</v>
      </c>
      <c r="S63" s="740">
        <v>0</v>
      </c>
      <c r="T63" s="740">
        <v>0</v>
      </c>
      <c r="U63" s="740">
        <v>0</v>
      </c>
      <c r="V63" s="740">
        <v>0</v>
      </c>
      <c r="W63" s="740">
        <v>0</v>
      </c>
      <c r="X63" s="740">
        <v>0</v>
      </c>
      <c r="Y63" s="740">
        <v>0</v>
      </c>
      <c r="Z63" s="740">
        <v>0</v>
      </c>
      <c r="AA63" s="740">
        <v>0</v>
      </c>
      <c r="AB63" s="740">
        <v>0</v>
      </c>
      <c r="AC63" s="740">
        <v>0</v>
      </c>
      <c r="AD63" s="740">
        <v>0</v>
      </c>
      <c r="AE63" s="740">
        <v>0</v>
      </c>
      <c r="AF63" s="740">
        <v>0</v>
      </c>
      <c r="AG63" s="740">
        <v>0</v>
      </c>
      <c r="AH63" s="740">
        <v>0</v>
      </c>
      <c r="AI63" s="740">
        <v>0</v>
      </c>
      <c r="AJ63" s="740">
        <v>0</v>
      </c>
      <c r="AK63" s="740">
        <v>0</v>
      </c>
      <c r="AL63" s="740">
        <v>0</v>
      </c>
      <c r="AM63" s="740">
        <v>0</v>
      </c>
      <c r="AN63" s="740">
        <v>0</v>
      </c>
      <c r="AO63" s="740">
        <v>0</v>
      </c>
      <c r="AP63" s="740">
        <v>0</v>
      </c>
      <c r="AQ63" s="740">
        <v>0</v>
      </c>
      <c r="AR63" s="740">
        <v>0</v>
      </c>
      <c r="AS63" s="740">
        <v>0</v>
      </c>
      <c r="AT63" s="740">
        <v>0</v>
      </c>
      <c r="AU63" s="740">
        <v>0</v>
      </c>
      <c r="AV63" s="740">
        <v>0</v>
      </c>
      <c r="AW63" s="740">
        <v>0</v>
      </c>
      <c r="AX63" s="740">
        <v>0</v>
      </c>
      <c r="AY63" s="740">
        <v>0</v>
      </c>
      <c r="AZ63" s="740">
        <v>0</v>
      </c>
      <c r="BA63" s="740">
        <v>0</v>
      </c>
      <c r="BB63" s="740">
        <v>0</v>
      </c>
      <c r="BC63" s="740">
        <v>0</v>
      </c>
      <c r="BD63" s="740">
        <v>0</v>
      </c>
      <c r="BE63" s="740">
        <v>0</v>
      </c>
      <c r="BF63" s="740">
        <v>0</v>
      </c>
      <c r="BG63" s="740">
        <v>0</v>
      </c>
      <c r="BH63" s="740">
        <v>0</v>
      </c>
      <c r="BI63" s="740">
        <v>0</v>
      </c>
      <c r="BJ63" s="740">
        <v>0</v>
      </c>
      <c r="BK63" s="740">
        <v>0</v>
      </c>
      <c r="BL63" s="740">
        <v>0</v>
      </c>
      <c r="BM63" s="740">
        <v>0</v>
      </c>
      <c r="BN63" s="740">
        <v>0</v>
      </c>
      <c r="BO63" s="740">
        <v>0</v>
      </c>
      <c r="BP63" s="740">
        <v>0</v>
      </c>
      <c r="BQ63" s="740">
        <v>0</v>
      </c>
      <c r="BR63" s="740">
        <v>0</v>
      </c>
      <c r="BS63" s="740">
        <v>0</v>
      </c>
      <c r="BT63" s="740">
        <v>0</v>
      </c>
      <c r="BU63" s="740">
        <v>0</v>
      </c>
      <c r="BV63" s="740">
        <v>0</v>
      </c>
      <c r="BW63" s="740">
        <v>0</v>
      </c>
      <c r="BX63" s="740">
        <v>0</v>
      </c>
      <c r="BY63" s="740">
        <v>0</v>
      </c>
      <c r="BZ63" s="740">
        <v>0</v>
      </c>
      <c r="CA63" s="740">
        <v>0</v>
      </c>
      <c r="CB63" s="741">
        <f t="shared" si="25"/>
        <v>0</v>
      </c>
      <c r="CC63" s="742">
        <f t="shared" si="26"/>
        <v>0</v>
      </c>
    </row>
    <row r="64" spans="1:81">
      <c r="A64" s="13" t="s">
        <v>1187</v>
      </c>
      <c r="B64" s="740">
        <v>0</v>
      </c>
      <c r="C64" s="740">
        <v>0</v>
      </c>
      <c r="D64" s="740">
        <v>0</v>
      </c>
      <c r="E64" s="740">
        <v>0</v>
      </c>
      <c r="F64" s="740">
        <v>0</v>
      </c>
      <c r="G64" s="740">
        <v>0</v>
      </c>
      <c r="H64" s="740">
        <v>0</v>
      </c>
      <c r="I64" s="740">
        <v>0</v>
      </c>
      <c r="J64" s="740">
        <v>0</v>
      </c>
      <c r="K64" s="740">
        <v>0</v>
      </c>
      <c r="L64" s="740">
        <v>0</v>
      </c>
      <c r="M64" s="740">
        <v>0</v>
      </c>
      <c r="N64" s="740">
        <v>0</v>
      </c>
      <c r="O64" s="740">
        <v>0</v>
      </c>
      <c r="P64" s="740">
        <v>0</v>
      </c>
      <c r="Q64" s="740">
        <v>0</v>
      </c>
      <c r="R64" s="740">
        <v>0</v>
      </c>
      <c r="S64" s="740">
        <v>0</v>
      </c>
      <c r="T64" s="740">
        <v>0</v>
      </c>
      <c r="U64" s="740">
        <v>0</v>
      </c>
      <c r="V64" s="740">
        <v>0</v>
      </c>
      <c r="W64" s="740">
        <v>0</v>
      </c>
      <c r="X64" s="740">
        <v>0</v>
      </c>
      <c r="Y64" s="740">
        <v>0</v>
      </c>
      <c r="Z64" s="740">
        <v>0</v>
      </c>
      <c r="AA64" s="740">
        <v>0</v>
      </c>
      <c r="AB64" s="740">
        <v>0</v>
      </c>
      <c r="AC64" s="740">
        <v>0</v>
      </c>
      <c r="AD64" s="740">
        <v>0</v>
      </c>
      <c r="AE64" s="740">
        <v>0</v>
      </c>
      <c r="AF64" s="740">
        <v>0</v>
      </c>
      <c r="AG64" s="740">
        <v>0</v>
      </c>
      <c r="AH64" s="740">
        <v>0</v>
      </c>
      <c r="AI64" s="740">
        <v>0</v>
      </c>
      <c r="AJ64" s="740">
        <v>0</v>
      </c>
      <c r="AK64" s="740">
        <v>0</v>
      </c>
      <c r="AL64" s="740">
        <v>0</v>
      </c>
      <c r="AM64" s="740">
        <v>0</v>
      </c>
      <c r="AN64" s="740">
        <v>0</v>
      </c>
      <c r="AO64" s="740">
        <v>0</v>
      </c>
      <c r="AP64" s="740">
        <v>0</v>
      </c>
      <c r="AQ64" s="740">
        <v>0</v>
      </c>
      <c r="AR64" s="740">
        <v>0</v>
      </c>
      <c r="AS64" s="740">
        <v>0</v>
      </c>
      <c r="AT64" s="740">
        <v>0</v>
      </c>
      <c r="AU64" s="740">
        <v>0</v>
      </c>
      <c r="AV64" s="740">
        <v>0</v>
      </c>
      <c r="AW64" s="740">
        <v>0</v>
      </c>
      <c r="AX64" s="740">
        <v>0</v>
      </c>
      <c r="AY64" s="740">
        <v>0</v>
      </c>
      <c r="AZ64" s="740">
        <v>0</v>
      </c>
      <c r="BA64" s="740">
        <v>0</v>
      </c>
      <c r="BB64" s="740">
        <v>0</v>
      </c>
      <c r="BC64" s="740">
        <v>0</v>
      </c>
      <c r="BD64" s="740">
        <v>0</v>
      </c>
      <c r="BE64" s="740">
        <v>0</v>
      </c>
      <c r="BF64" s="740">
        <v>0</v>
      </c>
      <c r="BG64" s="740">
        <v>0</v>
      </c>
      <c r="BH64" s="740">
        <v>0</v>
      </c>
      <c r="BI64" s="740">
        <v>0</v>
      </c>
      <c r="BJ64" s="740">
        <v>0</v>
      </c>
      <c r="BK64" s="740">
        <v>0</v>
      </c>
      <c r="BL64" s="740">
        <v>0</v>
      </c>
      <c r="BM64" s="740">
        <v>0</v>
      </c>
      <c r="BN64" s="740">
        <v>0</v>
      </c>
      <c r="BO64" s="740">
        <v>0</v>
      </c>
      <c r="BP64" s="740">
        <v>0</v>
      </c>
      <c r="BQ64" s="740">
        <v>0</v>
      </c>
      <c r="BR64" s="740">
        <v>0</v>
      </c>
      <c r="BS64" s="740">
        <v>0</v>
      </c>
      <c r="BT64" s="740">
        <v>0</v>
      </c>
      <c r="BU64" s="740">
        <v>0</v>
      </c>
      <c r="BV64" s="740">
        <v>0</v>
      </c>
      <c r="BW64" s="740">
        <v>0</v>
      </c>
      <c r="BX64" s="740">
        <v>0</v>
      </c>
      <c r="BY64" s="740">
        <v>0</v>
      </c>
      <c r="BZ64" s="740">
        <v>0</v>
      </c>
      <c r="CA64" s="740">
        <v>0</v>
      </c>
      <c r="CB64" s="741">
        <f t="shared" si="25"/>
        <v>0</v>
      </c>
      <c r="CC64" s="742">
        <f t="shared" si="26"/>
        <v>0</v>
      </c>
    </row>
    <row r="65" spans="1:83">
      <c r="A65" s="13" t="s">
        <v>5</v>
      </c>
      <c r="B65" s="740">
        <v>0</v>
      </c>
      <c r="C65" s="740">
        <v>0</v>
      </c>
      <c r="D65" s="740">
        <v>0</v>
      </c>
      <c r="E65" s="740">
        <v>0</v>
      </c>
      <c r="F65" s="740">
        <v>0</v>
      </c>
      <c r="G65" s="740">
        <v>0</v>
      </c>
      <c r="H65" s="740">
        <v>0</v>
      </c>
      <c r="I65" s="740">
        <v>0</v>
      </c>
      <c r="J65" s="740">
        <v>0</v>
      </c>
      <c r="K65" s="740">
        <v>0</v>
      </c>
      <c r="L65" s="740">
        <v>0</v>
      </c>
      <c r="M65" s="740">
        <v>0</v>
      </c>
      <c r="N65" s="740">
        <v>0</v>
      </c>
      <c r="O65" s="740">
        <v>0</v>
      </c>
      <c r="P65" s="740">
        <v>0</v>
      </c>
      <c r="Q65" s="740">
        <v>0</v>
      </c>
      <c r="R65" s="740">
        <v>0</v>
      </c>
      <c r="S65" s="740">
        <v>0</v>
      </c>
      <c r="T65" s="740">
        <v>0</v>
      </c>
      <c r="U65" s="740">
        <v>0</v>
      </c>
      <c r="V65" s="740">
        <v>0</v>
      </c>
      <c r="W65" s="740">
        <v>0</v>
      </c>
      <c r="X65" s="740">
        <v>0</v>
      </c>
      <c r="Y65" s="740">
        <v>0</v>
      </c>
      <c r="Z65" s="740">
        <v>0</v>
      </c>
      <c r="AA65" s="740">
        <v>0</v>
      </c>
      <c r="AB65" s="740">
        <v>0</v>
      </c>
      <c r="AC65" s="740">
        <v>0</v>
      </c>
      <c r="AD65" s="740">
        <v>0</v>
      </c>
      <c r="AE65" s="740">
        <v>0</v>
      </c>
      <c r="AF65" s="740">
        <v>0</v>
      </c>
      <c r="AG65" s="740">
        <v>0</v>
      </c>
      <c r="AH65" s="740">
        <v>0</v>
      </c>
      <c r="AI65" s="740">
        <v>0</v>
      </c>
      <c r="AJ65" s="740">
        <v>0</v>
      </c>
      <c r="AK65" s="740">
        <v>0</v>
      </c>
      <c r="AL65" s="740">
        <v>0</v>
      </c>
      <c r="AM65" s="740">
        <v>0</v>
      </c>
      <c r="AN65" s="740">
        <v>0</v>
      </c>
      <c r="AO65" s="740">
        <v>0</v>
      </c>
      <c r="AP65" s="740">
        <v>0</v>
      </c>
      <c r="AQ65" s="740">
        <v>0</v>
      </c>
      <c r="AR65" s="740">
        <v>0</v>
      </c>
      <c r="AS65" s="740">
        <v>0</v>
      </c>
      <c r="AT65" s="740">
        <v>0</v>
      </c>
      <c r="AU65" s="740">
        <v>0</v>
      </c>
      <c r="AV65" s="740">
        <v>0</v>
      </c>
      <c r="AW65" s="740">
        <v>0</v>
      </c>
      <c r="AX65" s="740">
        <v>0</v>
      </c>
      <c r="AY65" s="740">
        <v>0</v>
      </c>
      <c r="AZ65" s="740">
        <v>0</v>
      </c>
      <c r="BA65" s="740">
        <v>0</v>
      </c>
      <c r="BB65" s="740">
        <v>0</v>
      </c>
      <c r="BC65" s="740">
        <v>0</v>
      </c>
      <c r="BD65" s="740">
        <v>0</v>
      </c>
      <c r="BE65" s="740">
        <v>0</v>
      </c>
      <c r="BF65" s="740">
        <v>0</v>
      </c>
      <c r="BG65" s="740">
        <v>0</v>
      </c>
      <c r="BH65" s="740">
        <v>0</v>
      </c>
      <c r="BI65" s="740">
        <v>0</v>
      </c>
      <c r="BJ65" s="740">
        <v>0</v>
      </c>
      <c r="BK65" s="740">
        <v>0</v>
      </c>
      <c r="BL65" s="740">
        <v>0</v>
      </c>
      <c r="BM65" s="740">
        <v>0</v>
      </c>
      <c r="BN65" s="740">
        <v>0</v>
      </c>
      <c r="BO65" s="740">
        <v>0</v>
      </c>
      <c r="BP65" s="740">
        <v>0</v>
      </c>
      <c r="BQ65" s="740">
        <v>0</v>
      </c>
      <c r="BR65" s="740">
        <v>0</v>
      </c>
      <c r="BS65" s="740">
        <v>0</v>
      </c>
      <c r="BT65" s="740">
        <v>0</v>
      </c>
      <c r="BU65" s="740">
        <v>0</v>
      </c>
      <c r="BV65" s="740">
        <v>0</v>
      </c>
      <c r="BW65" s="740">
        <v>0</v>
      </c>
      <c r="BX65" s="740">
        <v>0</v>
      </c>
      <c r="BY65" s="740">
        <v>0</v>
      </c>
      <c r="BZ65" s="740">
        <v>0</v>
      </c>
      <c r="CA65" s="740">
        <v>0</v>
      </c>
      <c r="CB65" s="741">
        <f t="shared" si="25"/>
        <v>0</v>
      </c>
      <c r="CC65" s="742">
        <f t="shared" si="26"/>
        <v>0</v>
      </c>
    </row>
    <row r="66" spans="1:83">
      <c r="A66" s="13" t="s">
        <v>9</v>
      </c>
      <c r="B66" s="740">
        <v>0</v>
      </c>
      <c r="C66" s="740">
        <v>0</v>
      </c>
      <c r="D66" s="740">
        <v>0</v>
      </c>
      <c r="E66" s="740">
        <v>0</v>
      </c>
      <c r="F66" s="740">
        <v>0</v>
      </c>
      <c r="G66" s="740">
        <v>0</v>
      </c>
      <c r="H66" s="740">
        <v>0</v>
      </c>
      <c r="I66" s="740">
        <v>0</v>
      </c>
      <c r="J66" s="740">
        <v>0</v>
      </c>
      <c r="K66" s="740">
        <v>0</v>
      </c>
      <c r="L66" s="740">
        <v>0</v>
      </c>
      <c r="M66" s="740">
        <v>0</v>
      </c>
      <c r="N66" s="740">
        <v>0</v>
      </c>
      <c r="O66" s="740">
        <v>0</v>
      </c>
      <c r="P66" s="740">
        <v>0</v>
      </c>
      <c r="Q66" s="740">
        <v>0</v>
      </c>
      <c r="R66" s="740">
        <v>0</v>
      </c>
      <c r="S66" s="740">
        <v>0</v>
      </c>
      <c r="T66" s="740">
        <v>0</v>
      </c>
      <c r="U66" s="740">
        <v>0</v>
      </c>
      <c r="V66" s="740">
        <v>0</v>
      </c>
      <c r="W66" s="740">
        <v>0</v>
      </c>
      <c r="X66" s="740">
        <v>0</v>
      </c>
      <c r="Y66" s="740">
        <v>0</v>
      </c>
      <c r="Z66" s="740">
        <v>0</v>
      </c>
      <c r="AA66" s="740">
        <v>0</v>
      </c>
      <c r="AB66" s="740">
        <v>0</v>
      </c>
      <c r="AC66" s="740">
        <v>0</v>
      </c>
      <c r="AD66" s="740">
        <v>0</v>
      </c>
      <c r="AE66" s="740">
        <v>0</v>
      </c>
      <c r="AF66" s="740">
        <v>0</v>
      </c>
      <c r="AG66" s="740">
        <v>0</v>
      </c>
      <c r="AH66" s="740">
        <v>0</v>
      </c>
      <c r="AI66" s="740">
        <v>0</v>
      </c>
      <c r="AJ66" s="740">
        <v>0</v>
      </c>
      <c r="AK66" s="740">
        <v>0</v>
      </c>
      <c r="AL66" s="740">
        <v>0</v>
      </c>
      <c r="AM66" s="740">
        <v>0</v>
      </c>
      <c r="AN66" s="740">
        <v>0</v>
      </c>
      <c r="AO66" s="740">
        <v>0</v>
      </c>
      <c r="AP66" s="740">
        <v>0</v>
      </c>
      <c r="AQ66" s="740">
        <v>0</v>
      </c>
      <c r="AR66" s="740">
        <v>0</v>
      </c>
      <c r="AS66" s="740">
        <v>0</v>
      </c>
      <c r="AT66" s="740">
        <v>0</v>
      </c>
      <c r="AU66" s="740">
        <v>0</v>
      </c>
      <c r="AV66" s="740">
        <v>0</v>
      </c>
      <c r="AW66" s="740">
        <v>0</v>
      </c>
      <c r="AX66" s="740">
        <v>0</v>
      </c>
      <c r="AY66" s="740">
        <v>0</v>
      </c>
      <c r="AZ66" s="740">
        <v>0</v>
      </c>
      <c r="BA66" s="740">
        <v>0</v>
      </c>
      <c r="BB66" s="740">
        <v>0</v>
      </c>
      <c r="BC66" s="740">
        <v>0</v>
      </c>
      <c r="BD66" s="740">
        <v>0</v>
      </c>
      <c r="BE66" s="740">
        <v>0</v>
      </c>
      <c r="BF66" s="740">
        <v>0</v>
      </c>
      <c r="BG66" s="740">
        <v>0</v>
      </c>
      <c r="BH66" s="740">
        <v>0</v>
      </c>
      <c r="BI66" s="740">
        <v>0</v>
      </c>
      <c r="BJ66" s="740">
        <v>0</v>
      </c>
      <c r="BK66" s="740">
        <v>0</v>
      </c>
      <c r="BL66" s="740">
        <v>0</v>
      </c>
      <c r="BM66" s="740">
        <v>0</v>
      </c>
      <c r="BN66" s="740">
        <v>0</v>
      </c>
      <c r="BO66" s="740">
        <v>0</v>
      </c>
      <c r="BP66" s="740">
        <v>0</v>
      </c>
      <c r="BQ66" s="740">
        <v>0</v>
      </c>
      <c r="BR66" s="740">
        <v>0</v>
      </c>
      <c r="BS66" s="740">
        <v>0</v>
      </c>
      <c r="BT66" s="740">
        <v>0</v>
      </c>
      <c r="BU66" s="740">
        <v>0</v>
      </c>
      <c r="BV66" s="740">
        <v>0</v>
      </c>
      <c r="BW66" s="740">
        <v>0</v>
      </c>
      <c r="BX66" s="740">
        <v>0</v>
      </c>
      <c r="BY66" s="740">
        <v>0</v>
      </c>
      <c r="BZ66" s="740">
        <v>0</v>
      </c>
      <c r="CA66" s="740">
        <v>0</v>
      </c>
      <c r="CB66" s="741">
        <f t="shared" si="25"/>
        <v>0</v>
      </c>
      <c r="CC66" s="742">
        <f t="shared" si="26"/>
        <v>0</v>
      </c>
    </row>
    <row r="67" spans="1:83">
      <c r="A67" s="718" t="s">
        <v>1188</v>
      </c>
      <c r="B67" s="740">
        <v>0</v>
      </c>
      <c r="C67" s="740">
        <v>0</v>
      </c>
      <c r="D67" s="740">
        <v>0</v>
      </c>
      <c r="E67" s="740">
        <v>0</v>
      </c>
      <c r="F67" s="740">
        <v>0</v>
      </c>
      <c r="G67" s="740">
        <v>0</v>
      </c>
      <c r="H67" s="740">
        <v>0</v>
      </c>
      <c r="I67" s="740">
        <v>0</v>
      </c>
      <c r="J67" s="740">
        <v>0</v>
      </c>
      <c r="K67" s="740">
        <v>0</v>
      </c>
      <c r="L67" s="740">
        <v>0</v>
      </c>
      <c r="M67" s="740">
        <v>0</v>
      </c>
      <c r="N67" s="740">
        <v>0</v>
      </c>
      <c r="O67" s="740">
        <v>0</v>
      </c>
      <c r="P67" s="740">
        <v>0</v>
      </c>
      <c r="Q67" s="740">
        <v>0</v>
      </c>
      <c r="R67" s="740">
        <v>0</v>
      </c>
      <c r="S67" s="740">
        <v>0</v>
      </c>
      <c r="T67" s="740">
        <v>0</v>
      </c>
      <c r="U67" s="740">
        <v>0</v>
      </c>
      <c r="V67" s="740">
        <v>0</v>
      </c>
      <c r="W67" s="740">
        <v>0</v>
      </c>
      <c r="X67" s="740">
        <v>0</v>
      </c>
      <c r="Y67" s="740">
        <v>0</v>
      </c>
      <c r="Z67" s="740">
        <v>0</v>
      </c>
      <c r="AA67" s="740">
        <v>0</v>
      </c>
      <c r="AB67" s="740">
        <v>0</v>
      </c>
      <c r="AC67" s="740">
        <v>0</v>
      </c>
      <c r="AD67" s="740">
        <v>0</v>
      </c>
      <c r="AE67" s="740">
        <v>0</v>
      </c>
      <c r="AF67" s="740">
        <v>0</v>
      </c>
      <c r="AG67" s="740">
        <v>0</v>
      </c>
      <c r="AH67" s="740">
        <v>0</v>
      </c>
      <c r="AI67" s="740">
        <v>0</v>
      </c>
      <c r="AJ67" s="740">
        <v>0</v>
      </c>
      <c r="AK67" s="740">
        <v>0</v>
      </c>
      <c r="AL67" s="740">
        <v>0</v>
      </c>
      <c r="AM67" s="740">
        <v>0</v>
      </c>
      <c r="AN67" s="740">
        <v>0</v>
      </c>
      <c r="AO67" s="740">
        <v>0</v>
      </c>
      <c r="AP67" s="740">
        <v>0</v>
      </c>
      <c r="AQ67" s="740">
        <v>0</v>
      </c>
      <c r="AR67" s="740">
        <v>0</v>
      </c>
      <c r="AS67" s="740">
        <v>0</v>
      </c>
      <c r="AT67" s="740">
        <v>0</v>
      </c>
      <c r="AU67" s="740">
        <v>0</v>
      </c>
      <c r="AV67" s="740">
        <v>0</v>
      </c>
      <c r="AW67" s="740">
        <v>0</v>
      </c>
      <c r="AX67" s="740">
        <v>0</v>
      </c>
      <c r="AY67" s="740">
        <v>0</v>
      </c>
      <c r="AZ67" s="740">
        <v>0</v>
      </c>
      <c r="BA67" s="740">
        <v>0</v>
      </c>
      <c r="BB67" s="740">
        <v>0</v>
      </c>
      <c r="BC67" s="740">
        <v>0</v>
      </c>
      <c r="BD67" s="740">
        <v>0</v>
      </c>
      <c r="BE67" s="740">
        <v>0</v>
      </c>
      <c r="BF67" s="740">
        <v>0</v>
      </c>
      <c r="BG67" s="740">
        <v>0</v>
      </c>
      <c r="BH67" s="740">
        <v>0</v>
      </c>
      <c r="BI67" s="740">
        <v>0</v>
      </c>
      <c r="BJ67" s="740">
        <v>0</v>
      </c>
      <c r="BK67" s="740">
        <v>0</v>
      </c>
      <c r="BL67" s="740">
        <v>0</v>
      </c>
      <c r="BM67" s="740">
        <v>0</v>
      </c>
      <c r="BN67" s="740">
        <v>0</v>
      </c>
      <c r="BO67" s="740">
        <v>0</v>
      </c>
      <c r="BP67" s="740">
        <v>0</v>
      </c>
      <c r="BQ67" s="740">
        <v>0</v>
      </c>
      <c r="BR67" s="740">
        <v>0</v>
      </c>
      <c r="BS67" s="740">
        <v>0</v>
      </c>
      <c r="BT67" s="740">
        <v>0</v>
      </c>
      <c r="BU67" s="740">
        <v>0</v>
      </c>
      <c r="BV67" s="740">
        <v>0</v>
      </c>
      <c r="BW67" s="740">
        <v>0</v>
      </c>
      <c r="BX67" s="740">
        <v>0</v>
      </c>
      <c r="BY67" s="740">
        <v>0</v>
      </c>
      <c r="BZ67" s="740">
        <v>0</v>
      </c>
      <c r="CA67" s="740">
        <v>0</v>
      </c>
      <c r="CB67" s="741">
        <f t="shared" si="25"/>
        <v>0</v>
      </c>
      <c r="CC67" s="742">
        <f t="shared" si="26"/>
        <v>0</v>
      </c>
    </row>
    <row r="68" spans="1:83">
      <c r="A68" s="744" t="s">
        <v>1206</v>
      </c>
      <c r="B68" s="738">
        <f>SUM(B69:B78)</f>
        <v>0</v>
      </c>
      <c r="C68" s="738">
        <f t="shared" ref="C68:BN68" si="27">SUM(C69:C78)</f>
        <v>0</v>
      </c>
      <c r="D68" s="738">
        <f t="shared" si="27"/>
        <v>0</v>
      </c>
      <c r="E68" s="738">
        <f t="shared" si="27"/>
        <v>0</v>
      </c>
      <c r="F68" s="738">
        <f t="shared" si="27"/>
        <v>0</v>
      </c>
      <c r="G68" s="738">
        <f t="shared" si="27"/>
        <v>0</v>
      </c>
      <c r="H68" s="738">
        <f t="shared" si="27"/>
        <v>0</v>
      </c>
      <c r="I68" s="738">
        <f t="shared" si="27"/>
        <v>0</v>
      </c>
      <c r="J68" s="738">
        <f t="shared" si="27"/>
        <v>0</v>
      </c>
      <c r="K68" s="738">
        <f t="shared" si="27"/>
        <v>0</v>
      </c>
      <c r="L68" s="738">
        <f t="shared" si="27"/>
        <v>0</v>
      </c>
      <c r="M68" s="738">
        <f t="shared" si="27"/>
        <v>0</v>
      </c>
      <c r="N68" s="738">
        <f t="shared" si="27"/>
        <v>0</v>
      </c>
      <c r="O68" s="738">
        <f t="shared" si="27"/>
        <v>0</v>
      </c>
      <c r="P68" s="738">
        <f t="shared" si="27"/>
        <v>0</v>
      </c>
      <c r="Q68" s="738">
        <f t="shared" si="27"/>
        <v>0</v>
      </c>
      <c r="R68" s="738">
        <f t="shared" si="27"/>
        <v>0</v>
      </c>
      <c r="S68" s="738">
        <f t="shared" si="27"/>
        <v>0</v>
      </c>
      <c r="T68" s="738">
        <f t="shared" si="27"/>
        <v>0</v>
      </c>
      <c r="U68" s="738">
        <f t="shared" si="27"/>
        <v>0</v>
      </c>
      <c r="V68" s="738">
        <f t="shared" si="27"/>
        <v>0</v>
      </c>
      <c r="W68" s="738">
        <f t="shared" si="27"/>
        <v>0</v>
      </c>
      <c r="X68" s="738">
        <f t="shared" si="27"/>
        <v>0</v>
      </c>
      <c r="Y68" s="738">
        <f t="shared" si="27"/>
        <v>0</v>
      </c>
      <c r="Z68" s="738">
        <f t="shared" si="27"/>
        <v>0</v>
      </c>
      <c r="AA68" s="738">
        <f t="shared" si="27"/>
        <v>0</v>
      </c>
      <c r="AB68" s="738">
        <f t="shared" si="27"/>
        <v>0</v>
      </c>
      <c r="AC68" s="738">
        <f t="shared" si="27"/>
        <v>0</v>
      </c>
      <c r="AD68" s="738">
        <f t="shared" si="27"/>
        <v>0</v>
      </c>
      <c r="AE68" s="738">
        <f t="shared" si="27"/>
        <v>0</v>
      </c>
      <c r="AF68" s="738">
        <f t="shared" si="27"/>
        <v>0</v>
      </c>
      <c r="AG68" s="738">
        <f t="shared" si="27"/>
        <v>0</v>
      </c>
      <c r="AH68" s="738">
        <f t="shared" si="27"/>
        <v>0</v>
      </c>
      <c r="AI68" s="738">
        <f t="shared" si="27"/>
        <v>0</v>
      </c>
      <c r="AJ68" s="738">
        <f t="shared" si="27"/>
        <v>0</v>
      </c>
      <c r="AK68" s="738">
        <f t="shared" si="27"/>
        <v>0</v>
      </c>
      <c r="AL68" s="738">
        <f t="shared" si="27"/>
        <v>0</v>
      </c>
      <c r="AM68" s="738">
        <f t="shared" si="27"/>
        <v>0</v>
      </c>
      <c r="AN68" s="738">
        <f t="shared" si="27"/>
        <v>0</v>
      </c>
      <c r="AO68" s="738">
        <f t="shared" si="27"/>
        <v>0</v>
      </c>
      <c r="AP68" s="738">
        <f t="shared" si="27"/>
        <v>0</v>
      </c>
      <c r="AQ68" s="738">
        <f t="shared" si="27"/>
        <v>0</v>
      </c>
      <c r="AR68" s="738">
        <f t="shared" si="27"/>
        <v>0</v>
      </c>
      <c r="AS68" s="738">
        <f t="shared" si="27"/>
        <v>0</v>
      </c>
      <c r="AT68" s="738">
        <f t="shared" si="27"/>
        <v>0</v>
      </c>
      <c r="AU68" s="738">
        <f t="shared" si="27"/>
        <v>0</v>
      </c>
      <c r="AV68" s="738">
        <f t="shared" si="27"/>
        <v>0</v>
      </c>
      <c r="AW68" s="738">
        <f t="shared" si="27"/>
        <v>0</v>
      </c>
      <c r="AX68" s="738">
        <f t="shared" si="27"/>
        <v>0</v>
      </c>
      <c r="AY68" s="738">
        <f t="shared" si="27"/>
        <v>0</v>
      </c>
      <c r="AZ68" s="738">
        <f t="shared" si="27"/>
        <v>0</v>
      </c>
      <c r="BA68" s="738">
        <f t="shared" si="27"/>
        <v>0</v>
      </c>
      <c r="BB68" s="738">
        <f t="shared" si="27"/>
        <v>0</v>
      </c>
      <c r="BC68" s="738">
        <f t="shared" si="27"/>
        <v>0</v>
      </c>
      <c r="BD68" s="738">
        <f t="shared" si="27"/>
        <v>0</v>
      </c>
      <c r="BE68" s="738">
        <f t="shared" si="27"/>
        <v>0</v>
      </c>
      <c r="BF68" s="738">
        <f t="shared" si="27"/>
        <v>0</v>
      </c>
      <c r="BG68" s="738">
        <f t="shared" si="27"/>
        <v>0</v>
      </c>
      <c r="BH68" s="738">
        <f t="shared" si="27"/>
        <v>0</v>
      </c>
      <c r="BI68" s="738">
        <f t="shared" si="27"/>
        <v>0</v>
      </c>
      <c r="BJ68" s="738">
        <f t="shared" si="27"/>
        <v>0</v>
      </c>
      <c r="BK68" s="738">
        <f t="shared" si="27"/>
        <v>0</v>
      </c>
      <c r="BL68" s="738">
        <f t="shared" si="27"/>
        <v>0</v>
      </c>
      <c r="BM68" s="738">
        <f t="shared" si="27"/>
        <v>0</v>
      </c>
      <c r="BN68" s="738">
        <f t="shared" si="27"/>
        <v>0</v>
      </c>
      <c r="BO68" s="738">
        <f t="shared" ref="BO68:BZ68" si="28">SUM(BO69:BO78)</f>
        <v>0</v>
      </c>
      <c r="BP68" s="738">
        <f t="shared" si="28"/>
        <v>0</v>
      </c>
      <c r="BQ68" s="738">
        <f t="shared" si="28"/>
        <v>0</v>
      </c>
      <c r="BR68" s="738">
        <f t="shared" si="28"/>
        <v>0</v>
      </c>
      <c r="BS68" s="738">
        <f t="shared" si="28"/>
        <v>0</v>
      </c>
      <c r="BT68" s="738">
        <f t="shared" si="28"/>
        <v>0</v>
      </c>
      <c r="BU68" s="738">
        <f t="shared" si="28"/>
        <v>0</v>
      </c>
      <c r="BV68" s="738">
        <f t="shared" si="28"/>
        <v>0</v>
      </c>
      <c r="BW68" s="738">
        <f t="shared" si="28"/>
        <v>0</v>
      </c>
      <c r="BX68" s="738">
        <f t="shared" si="28"/>
        <v>0</v>
      </c>
      <c r="BY68" s="738">
        <f t="shared" si="28"/>
        <v>0</v>
      </c>
      <c r="BZ68" s="738">
        <f t="shared" si="28"/>
        <v>0</v>
      </c>
      <c r="CA68" s="738">
        <f>SUM(CA69:CA78)</f>
        <v>0</v>
      </c>
      <c r="CB68" s="738">
        <f t="shared" ref="CB68:CC68" si="29">SUM(CB69:CB78)</f>
        <v>0</v>
      </c>
      <c r="CC68" s="738">
        <f t="shared" si="29"/>
        <v>0</v>
      </c>
    </row>
    <row r="69" spans="1:83">
      <c r="A69" s="745" t="s">
        <v>1</v>
      </c>
      <c r="B69" s="740">
        <v>0</v>
      </c>
      <c r="C69" s="740">
        <v>0</v>
      </c>
      <c r="D69" s="740">
        <v>0</v>
      </c>
      <c r="E69" s="740">
        <v>0</v>
      </c>
      <c r="F69" s="740">
        <v>0</v>
      </c>
      <c r="G69" s="740">
        <v>0</v>
      </c>
      <c r="H69" s="740">
        <v>0</v>
      </c>
      <c r="I69" s="740">
        <v>0</v>
      </c>
      <c r="J69" s="740">
        <v>0</v>
      </c>
      <c r="K69" s="740">
        <v>0</v>
      </c>
      <c r="L69" s="740">
        <v>0</v>
      </c>
      <c r="M69" s="740">
        <v>0</v>
      </c>
      <c r="N69" s="740">
        <v>0</v>
      </c>
      <c r="O69" s="740">
        <v>0</v>
      </c>
      <c r="P69" s="740">
        <v>0</v>
      </c>
      <c r="Q69" s="740">
        <v>0</v>
      </c>
      <c r="R69" s="740">
        <v>0</v>
      </c>
      <c r="S69" s="740">
        <v>0</v>
      </c>
      <c r="T69" s="740">
        <v>0</v>
      </c>
      <c r="U69" s="740">
        <v>0</v>
      </c>
      <c r="V69" s="740">
        <v>0</v>
      </c>
      <c r="W69" s="740">
        <v>0</v>
      </c>
      <c r="X69" s="740">
        <v>0</v>
      </c>
      <c r="Y69" s="740">
        <v>0</v>
      </c>
      <c r="Z69" s="740">
        <v>0</v>
      </c>
      <c r="AA69" s="740">
        <v>0</v>
      </c>
      <c r="AB69" s="740">
        <v>0</v>
      </c>
      <c r="AC69" s="740">
        <v>0</v>
      </c>
      <c r="AD69" s="740">
        <v>0</v>
      </c>
      <c r="AE69" s="740">
        <v>0</v>
      </c>
      <c r="AF69" s="740">
        <v>0</v>
      </c>
      <c r="AG69" s="740">
        <v>0</v>
      </c>
      <c r="AH69" s="740">
        <v>0</v>
      </c>
      <c r="AI69" s="740">
        <v>0</v>
      </c>
      <c r="AJ69" s="740">
        <v>0</v>
      </c>
      <c r="AK69" s="740">
        <v>0</v>
      </c>
      <c r="AL69" s="740">
        <v>0</v>
      </c>
      <c r="AM69" s="740">
        <v>0</v>
      </c>
      <c r="AN69" s="740">
        <v>0</v>
      </c>
      <c r="AO69" s="740">
        <v>0</v>
      </c>
      <c r="AP69" s="740">
        <v>0</v>
      </c>
      <c r="AQ69" s="740">
        <v>0</v>
      </c>
      <c r="AR69" s="740">
        <v>0</v>
      </c>
      <c r="AS69" s="740">
        <v>0</v>
      </c>
      <c r="AT69" s="740">
        <v>0</v>
      </c>
      <c r="AU69" s="740">
        <v>0</v>
      </c>
      <c r="AV69" s="740">
        <v>0</v>
      </c>
      <c r="AW69" s="740">
        <v>0</v>
      </c>
      <c r="AX69" s="740">
        <v>0</v>
      </c>
      <c r="AY69" s="740">
        <v>0</v>
      </c>
      <c r="AZ69" s="740">
        <v>0</v>
      </c>
      <c r="BA69" s="740">
        <v>0</v>
      </c>
      <c r="BB69" s="740">
        <v>0</v>
      </c>
      <c r="BC69" s="740">
        <v>0</v>
      </c>
      <c r="BD69" s="740">
        <v>0</v>
      </c>
      <c r="BE69" s="740">
        <v>0</v>
      </c>
      <c r="BF69" s="740">
        <v>0</v>
      </c>
      <c r="BG69" s="740">
        <v>0</v>
      </c>
      <c r="BH69" s="740">
        <v>0</v>
      </c>
      <c r="BI69" s="740">
        <v>0</v>
      </c>
      <c r="BJ69" s="740">
        <v>0</v>
      </c>
      <c r="BK69" s="740">
        <v>0</v>
      </c>
      <c r="BL69" s="740">
        <v>0</v>
      </c>
      <c r="BM69" s="740">
        <v>0</v>
      </c>
      <c r="BN69" s="740">
        <v>0</v>
      </c>
      <c r="BO69" s="740">
        <v>0</v>
      </c>
      <c r="BP69" s="740">
        <v>0</v>
      </c>
      <c r="BQ69" s="740">
        <v>0</v>
      </c>
      <c r="BR69" s="740">
        <v>0</v>
      </c>
      <c r="BS69" s="740">
        <v>0</v>
      </c>
      <c r="BT69" s="740">
        <v>0</v>
      </c>
      <c r="BU69" s="740">
        <v>0</v>
      </c>
      <c r="BV69" s="740">
        <v>0</v>
      </c>
      <c r="BW69" s="740">
        <v>0</v>
      </c>
      <c r="BX69" s="740">
        <v>0</v>
      </c>
      <c r="BY69" s="740">
        <v>0</v>
      </c>
      <c r="BZ69" s="740">
        <v>0</v>
      </c>
      <c r="CA69" s="740">
        <v>0</v>
      </c>
      <c r="CB69" s="741">
        <f t="shared" si="25"/>
        <v>0</v>
      </c>
      <c r="CC69" s="742">
        <f t="shared" si="26"/>
        <v>0</v>
      </c>
    </row>
    <row r="70" spans="1:83">
      <c r="A70" s="745" t="s">
        <v>126</v>
      </c>
      <c r="B70" s="740">
        <v>0</v>
      </c>
      <c r="C70" s="740">
        <v>0</v>
      </c>
      <c r="D70" s="740">
        <v>0</v>
      </c>
      <c r="E70" s="740">
        <v>0</v>
      </c>
      <c r="F70" s="740">
        <v>0</v>
      </c>
      <c r="G70" s="740">
        <v>0</v>
      </c>
      <c r="H70" s="740">
        <v>0</v>
      </c>
      <c r="I70" s="740">
        <v>0</v>
      </c>
      <c r="J70" s="740">
        <v>0</v>
      </c>
      <c r="K70" s="740">
        <v>0</v>
      </c>
      <c r="L70" s="740">
        <v>0</v>
      </c>
      <c r="M70" s="740">
        <v>0</v>
      </c>
      <c r="N70" s="740">
        <v>0</v>
      </c>
      <c r="O70" s="740">
        <v>0</v>
      </c>
      <c r="P70" s="740">
        <v>0</v>
      </c>
      <c r="Q70" s="740">
        <v>0</v>
      </c>
      <c r="R70" s="740">
        <v>0</v>
      </c>
      <c r="S70" s="740">
        <v>0</v>
      </c>
      <c r="T70" s="740">
        <v>0</v>
      </c>
      <c r="U70" s="740">
        <v>0</v>
      </c>
      <c r="V70" s="740">
        <v>0</v>
      </c>
      <c r="W70" s="740">
        <v>0</v>
      </c>
      <c r="X70" s="740">
        <v>0</v>
      </c>
      <c r="Y70" s="740">
        <v>0</v>
      </c>
      <c r="Z70" s="740">
        <v>0</v>
      </c>
      <c r="AA70" s="740">
        <v>0</v>
      </c>
      <c r="AB70" s="740">
        <v>0</v>
      </c>
      <c r="AC70" s="740">
        <v>0</v>
      </c>
      <c r="AD70" s="740">
        <v>0</v>
      </c>
      <c r="AE70" s="740">
        <v>0</v>
      </c>
      <c r="AF70" s="740">
        <v>0</v>
      </c>
      <c r="AG70" s="740">
        <v>0</v>
      </c>
      <c r="AH70" s="740">
        <v>0</v>
      </c>
      <c r="AI70" s="740">
        <v>0</v>
      </c>
      <c r="AJ70" s="740">
        <v>0</v>
      </c>
      <c r="AK70" s="740">
        <v>0</v>
      </c>
      <c r="AL70" s="740">
        <v>0</v>
      </c>
      <c r="AM70" s="740">
        <v>0</v>
      </c>
      <c r="AN70" s="740">
        <v>0</v>
      </c>
      <c r="AO70" s="740">
        <v>0</v>
      </c>
      <c r="AP70" s="740">
        <v>0</v>
      </c>
      <c r="AQ70" s="740">
        <v>0</v>
      </c>
      <c r="AR70" s="740">
        <v>0</v>
      </c>
      <c r="AS70" s="740">
        <v>0</v>
      </c>
      <c r="AT70" s="740">
        <v>0</v>
      </c>
      <c r="AU70" s="740">
        <v>0</v>
      </c>
      <c r="AV70" s="740">
        <v>0</v>
      </c>
      <c r="AW70" s="740">
        <v>0</v>
      </c>
      <c r="AX70" s="740">
        <v>0</v>
      </c>
      <c r="AY70" s="740">
        <v>0</v>
      </c>
      <c r="AZ70" s="740">
        <v>0</v>
      </c>
      <c r="BA70" s="740">
        <v>0</v>
      </c>
      <c r="BB70" s="740">
        <v>0</v>
      </c>
      <c r="BC70" s="740">
        <v>0</v>
      </c>
      <c r="BD70" s="740">
        <v>0</v>
      </c>
      <c r="BE70" s="740">
        <v>0</v>
      </c>
      <c r="BF70" s="740">
        <v>0</v>
      </c>
      <c r="BG70" s="740">
        <v>0</v>
      </c>
      <c r="BH70" s="740">
        <v>0</v>
      </c>
      <c r="BI70" s="740">
        <v>0</v>
      </c>
      <c r="BJ70" s="740">
        <v>0</v>
      </c>
      <c r="BK70" s="740">
        <v>0</v>
      </c>
      <c r="BL70" s="740">
        <v>0</v>
      </c>
      <c r="BM70" s="740">
        <v>0</v>
      </c>
      <c r="BN70" s="740">
        <v>0</v>
      </c>
      <c r="BO70" s="740">
        <v>0</v>
      </c>
      <c r="BP70" s="740">
        <v>0</v>
      </c>
      <c r="BQ70" s="740">
        <v>0</v>
      </c>
      <c r="BR70" s="740">
        <v>0</v>
      </c>
      <c r="BS70" s="740">
        <v>0</v>
      </c>
      <c r="BT70" s="740">
        <v>0</v>
      </c>
      <c r="BU70" s="740">
        <v>0</v>
      </c>
      <c r="BV70" s="740">
        <v>0</v>
      </c>
      <c r="BW70" s="740">
        <v>0</v>
      </c>
      <c r="BX70" s="740">
        <v>0</v>
      </c>
      <c r="BY70" s="740">
        <v>0</v>
      </c>
      <c r="BZ70" s="740">
        <v>0</v>
      </c>
      <c r="CA70" s="740">
        <v>0</v>
      </c>
      <c r="CB70" s="741">
        <f t="shared" si="25"/>
        <v>0</v>
      </c>
      <c r="CC70" s="742">
        <f t="shared" si="26"/>
        <v>0</v>
      </c>
    </row>
    <row r="71" spans="1:83">
      <c r="A71" s="745" t="s">
        <v>66</v>
      </c>
      <c r="B71" s="740">
        <v>0</v>
      </c>
      <c r="C71" s="740">
        <v>0</v>
      </c>
      <c r="D71" s="740">
        <v>0</v>
      </c>
      <c r="E71" s="740">
        <v>0</v>
      </c>
      <c r="F71" s="740">
        <v>0</v>
      </c>
      <c r="G71" s="740">
        <v>0</v>
      </c>
      <c r="H71" s="740">
        <v>0</v>
      </c>
      <c r="I71" s="740">
        <v>0</v>
      </c>
      <c r="J71" s="740">
        <v>0</v>
      </c>
      <c r="K71" s="740">
        <v>0</v>
      </c>
      <c r="L71" s="740">
        <v>0</v>
      </c>
      <c r="M71" s="740">
        <v>0</v>
      </c>
      <c r="N71" s="740">
        <v>0</v>
      </c>
      <c r="O71" s="740">
        <v>0</v>
      </c>
      <c r="P71" s="740">
        <v>0</v>
      </c>
      <c r="Q71" s="740">
        <v>0</v>
      </c>
      <c r="R71" s="740">
        <v>0</v>
      </c>
      <c r="S71" s="740">
        <v>0</v>
      </c>
      <c r="T71" s="740">
        <v>0</v>
      </c>
      <c r="U71" s="740">
        <v>0</v>
      </c>
      <c r="V71" s="740">
        <v>0</v>
      </c>
      <c r="W71" s="740">
        <v>0</v>
      </c>
      <c r="X71" s="740">
        <v>0</v>
      </c>
      <c r="Y71" s="740">
        <v>0</v>
      </c>
      <c r="Z71" s="740">
        <v>0</v>
      </c>
      <c r="AA71" s="740">
        <v>0</v>
      </c>
      <c r="AB71" s="740">
        <v>0</v>
      </c>
      <c r="AC71" s="740">
        <v>0</v>
      </c>
      <c r="AD71" s="740">
        <v>0</v>
      </c>
      <c r="AE71" s="740">
        <v>0</v>
      </c>
      <c r="AF71" s="740">
        <v>0</v>
      </c>
      <c r="AG71" s="740">
        <v>0</v>
      </c>
      <c r="AH71" s="740">
        <v>0</v>
      </c>
      <c r="AI71" s="740">
        <v>0</v>
      </c>
      <c r="AJ71" s="740">
        <v>0</v>
      </c>
      <c r="AK71" s="740">
        <v>0</v>
      </c>
      <c r="AL71" s="740">
        <v>0</v>
      </c>
      <c r="AM71" s="740">
        <v>0</v>
      </c>
      <c r="AN71" s="740">
        <v>0</v>
      </c>
      <c r="AO71" s="740">
        <v>0</v>
      </c>
      <c r="AP71" s="740">
        <v>0</v>
      </c>
      <c r="AQ71" s="740">
        <v>0</v>
      </c>
      <c r="AR71" s="740">
        <v>0</v>
      </c>
      <c r="AS71" s="740">
        <v>0</v>
      </c>
      <c r="AT71" s="740">
        <v>0</v>
      </c>
      <c r="AU71" s="740">
        <v>0</v>
      </c>
      <c r="AV71" s="740">
        <v>0</v>
      </c>
      <c r="AW71" s="740">
        <v>0</v>
      </c>
      <c r="AX71" s="740">
        <v>0</v>
      </c>
      <c r="AY71" s="740">
        <v>0</v>
      </c>
      <c r="AZ71" s="740">
        <v>0</v>
      </c>
      <c r="BA71" s="740">
        <v>0</v>
      </c>
      <c r="BB71" s="740">
        <v>0</v>
      </c>
      <c r="BC71" s="740">
        <v>0</v>
      </c>
      <c r="BD71" s="740">
        <v>0</v>
      </c>
      <c r="BE71" s="740">
        <v>0</v>
      </c>
      <c r="BF71" s="740">
        <v>0</v>
      </c>
      <c r="BG71" s="740">
        <v>0</v>
      </c>
      <c r="BH71" s="740">
        <v>0</v>
      </c>
      <c r="BI71" s="740">
        <v>0</v>
      </c>
      <c r="BJ71" s="740">
        <v>0</v>
      </c>
      <c r="BK71" s="740">
        <v>0</v>
      </c>
      <c r="BL71" s="740">
        <v>0</v>
      </c>
      <c r="BM71" s="740">
        <v>0</v>
      </c>
      <c r="BN71" s="740">
        <v>0</v>
      </c>
      <c r="BO71" s="740">
        <v>0</v>
      </c>
      <c r="BP71" s="740">
        <v>0</v>
      </c>
      <c r="BQ71" s="740">
        <v>0</v>
      </c>
      <c r="BR71" s="740">
        <v>0</v>
      </c>
      <c r="BS71" s="740">
        <v>0</v>
      </c>
      <c r="BT71" s="740">
        <v>0</v>
      </c>
      <c r="BU71" s="740">
        <v>0</v>
      </c>
      <c r="BV71" s="740">
        <v>0</v>
      </c>
      <c r="BW71" s="740">
        <v>0</v>
      </c>
      <c r="BX71" s="740">
        <v>0</v>
      </c>
      <c r="BY71" s="740">
        <v>0</v>
      </c>
      <c r="BZ71" s="740">
        <v>0</v>
      </c>
      <c r="CA71" s="740">
        <v>0</v>
      </c>
      <c r="CB71" s="741">
        <f t="shared" si="25"/>
        <v>0</v>
      </c>
      <c r="CC71" s="742">
        <f t="shared" si="26"/>
        <v>0</v>
      </c>
    </row>
    <row r="72" spans="1:83">
      <c r="A72" s="745" t="s">
        <v>3</v>
      </c>
      <c r="B72" s="740">
        <v>0</v>
      </c>
      <c r="C72" s="740">
        <v>0</v>
      </c>
      <c r="D72" s="740">
        <v>0</v>
      </c>
      <c r="E72" s="740">
        <v>0</v>
      </c>
      <c r="F72" s="740">
        <v>0</v>
      </c>
      <c r="G72" s="740">
        <v>0</v>
      </c>
      <c r="H72" s="740">
        <v>0</v>
      </c>
      <c r="I72" s="740">
        <v>0</v>
      </c>
      <c r="J72" s="740">
        <v>0</v>
      </c>
      <c r="K72" s="740">
        <v>0</v>
      </c>
      <c r="L72" s="740">
        <v>0</v>
      </c>
      <c r="M72" s="740">
        <v>0</v>
      </c>
      <c r="N72" s="740">
        <v>0</v>
      </c>
      <c r="O72" s="740">
        <v>0</v>
      </c>
      <c r="P72" s="740">
        <v>0</v>
      </c>
      <c r="Q72" s="740">
        <v>0</v>
      </c>
      <c r="R72" s="740">
        <v>0</v>
      </c>
      <c r="S72" s="740">
        <v>0</v>
      </c>
      <c r="T72" s="740">
        <v>0</v>
      </c>
      <c r="U72" s="740">
        <v>0</v>
      </c>
      <c r="V72" s="740">
        <v>0</v>
      </c>
      <c r="W72" s="740">
        <v>0</v>
      </c>
      <c r="X72" s="740">
        <v>0</v>
      </c>
      <c r="Y72" s="740">
        <v>0</v>
      </c>
      <c r="Z72" s="740">
        <v>0</v>
      </c>
      <c r="AA72" s="740">
        <v>0</v>
      </c>
      <c r="AB72" s="740">
        <v>0</v>
      </c>
      <c r="AC72" s="740">
        <v>0</v>
      </c>
      <c r="AD72" s="740">
        <v>0</v>
      </c>
      <c r="AE72" s="740">
        <v>0</v>
      </c>
      <c r="AF72" s="740">
        <v>0</v>
      </c>
      <c r="AG72" s="740">
        <v>0</v>
      </c>
      <c r="AH72" s="740">
        <v>0</v>
      </c>
      <c r="AI72" s="740">
        <v>0</v>
      </c>
      <c r="AJ72" s="740">
        <v>0</v>
      </c>
      <c r="AK72" s="740">
        <v>0</v>
      </c>
      <c r="AL72" s="740">
        <v>0</v>
      </c>
      <c r="AM72" s="740">
        <v>0</v>
      </c>
      <c r="AN72" s="740">
        <v>0</v>
      </c>
      <c r="AO72" s="740">
        <v>0</v>
      </c>
      <c r="AP72" s="740">
        <v>0</v>
      </c>
      <c r="AQ72" s="740">
        <v>0</v>
      </c>
      <c r="AR72" s="740">
        <v>0</v>
      </c>
      <c r="AS72" s="740">
        <v>0</v>
      </c>
      <c r="AT72" s="740">
        <v>0</v>
      </c>
      <c r="AU72" s="740">
        <v>0</v>
      </c>
      <c r="AV72" s="740">
        <v>0</v>
      </c>
      <c r="AW72" s="740">
        <v>0</v>
      </c>
      <c r="AX72" s="740">
        <v>0</v>
      </c>
      <c r="AY72" s="740">
        <v>0</v>
      </c>
      <c r="AZ72" s="740">
        <v>0</v>
      </c>
      <c r="BA72" s="740">
        <v>0</v>
      </c>
      <c r="BB72" s="740">
        <v>0</v>
      </c>
      <c r="BC72" s="740">
        <v>0</v>
      </c>
      <c r="BD72" s="740">
        <v>0</v>
      </c>
      <c r="BE72" s="740">
        <v>0</v>
      </c>
      <c r="BF72" s="740">
        <v>0</v>
      </c>
      <c r="BG72" s="740">
        <v>0</v>
      </c>
      <c r="BH72" s="740">
        <v>0</v>
      </c>
      <c r="BI72" s="740">
        <v>0</v>
      </c>
      <c r="BJ72" s="740">
        <v>0</v>
      </c>
      <c r="BK72" s="740">
        <v>0</v>
      </c>
      <c r="BL72" s="740">
        <v>0</v>
      </c>
      <c r="BM72" s="740">
        <v>0</v>
      </c>
      <c r="BN72" s="740">
        <v>0</v>
      </c>
      <c r="BO72" s="740">
        <v>0</v>
      </c>
      <c r="BP72" s="740">
        <v>0</v>
      </c>
      <c r="BQ72" s="740">
        <v>0</v>
      </c>
      <c r="BR72" s="740">
        <v>0</v>
      </c>
      <c r="BS72" s="740">
        <v>0</v>
      </c>
      <c r="BT72" s="740">
        <v>0</v>
      </c>
      <c r="BU72" s="740">
        <v>0</v>
      </c>
      <c r="BV72" s="740">
        <v>0</v>
      </c>
      <c r="BW72" s="740">
        <v>0</v>
      </c>
      <c r="BX72" s="740">
        <v>0</v>
      </c>
      <c r="BY72" s="740">
        <v>0</v>
      </c>
      <c r="BZ72" s="740">
        <v>0</v>
      </c>
      <c r="CA72" s="740">
        <v>0</v>
      </c>
      <c r="CB72" s="741">
        <f t="shared" si="25"/>
        <v>0</v>
      </c>
      <c r="CC72" s="742">
        <f t="shared" si="26"/>
        <v>0</v>
      </c>
    </row>
    <row r="73" spans="1:83">
      <c r="A73" s="745" t="s">
        <v>4</v>
      </c>
      <c r="B73" s="740">
        <v>0</v>
      </c>
      <c r="C73" s="740">
        <v>0</v>
      </c>
      <c r="D73" s="740">
        <v>0</v>
      </c>
      <c r="E73" s="740">
        <v>0</v>
      </c>
      <c r="F73" s="740">
        <v>0</v>
      </c>
      <c r="G73" s="740">
        <v>0</v>
      </c>
      <c r="H73" s="740">
        <v>0</v>
      </c>
      <c r="I73" s="740">
        <v>0</v>
      </c>
      <c r="J73" s="740">
        <v>0</v>
      </c>
      <c r="K73" s="740">
        <v>0</v>
      </c>
      <c r="L73" s="740">
        <v>0</v>
      </c>
      <c r="M73" s="740">
        <v>0</v>
      </c>
      <c r="N73" s="740">
        <v>0</v>
      </c>
      <c r="O73" s="740">
        <v>0</v>
      </c>
      <c r="P73" s="740">
        <v>0</v>
      </c>
      <c r="Q73" s="740">
        <v>0</v>
      </c>
      <c r="R73" s="740">
        <v>0</v>
      </c>
      <c r="S73" s="740">
        <v>0</v>
      </c>
      <c r="T73" s="740">
        <v>0</v>
      </c>
      <c r="U73" s="740">
        <v>0</v>
      </c>
      <c r="V73" s="740">
        <v>0</v>
      </c>
      <c r="W73" s="740">
        <v>0</v>
      </c>
      <c r="X73" s="740">
        <v>0</v>
      </c>
      <c r="Y73" s="740">
        <v>0</v>
      </c>
      <c r="Z73" s="740">
        <v>0</v>
      </c>
      <c r="AA73" s="740">
        <v>0</v>
      </c>
      <c r="AB73" s="740">
        <v>0</v>
      </c>
      <c r="AC73" s="740">
        <v>0</v>
      </c>
      <c r="AD73" s="740">
        <v>0</v>
      </c>
      <c r="AE73" s="740">
        <v>0</v>
      </c>
      <c r="AF73" s="740">
        <v>0</v>
      </c>
      <c r="AG73" s="740">
        <v>0</v>
      </c>
      <c r="AH73" s="740">
        <v>0</v>
      </c>
      <c r="AI73" s="740">
        <v>0</v>
      </c>
      <c r="AJ73" s="740">
        <v>0</v>
      </c>
      <c r="AK73" s="740">
        <v>0</v>
      </c>
      <c r="AL73" s="740">
        <v>0</v>
      </c>
      <c r="AM73" s="740">
        <v>0</v>
      </c>
      <c r="AN73" s="740">
        <v>0</v>
      </c>
      <c r="AO73" s="740">
        <v>0</v>
      </c>
      <c r="AP73" s="740">
        <v>0</v>
      </c>
      <c r="AQ73" s="740">
        <v>0</v>
      </c>
      <c r="AR73" s="740">
        <v>0</v>
      </c>
      <c r="AS73" s="740">
        <v>0</v>
      </c>
      <c r="AT73" s="740">
        <v>0</v>
      </c>
      <c r="AU73" s="740">
        <v>0</v>
      </c>
      <c r="AV73" s="740">
        <v>0</v>
      </c>
      <c r="AW73" s="740">
        <v>0</v>
      </c>
      <c r="AX73" s="740">
        <v>0</v>
      </c>
      <c r="AY73" s="740">
        <v>0</v>
      </c>
      <c r="AZ73" s="740">
        <v>0</v>
      </c>
      <c r="BA73" s="740">
        <v>0</v>
      </c>
      <c r="BB73" s="740">
        <v>0</v>
      </c>
      <c r="BC73" s="740">
        <v>0</v>
      </c>
      <c r="BD73" s="740">
        <v>0</v>
      </c>
      <c r="BE73" s="740">
        <v>0</v>
      </c>
      <c r="BF73" s="740">
        <v>0</v>
      </c>
      <c r="BG73" s="740">
        <v>0</v>
      </c>
      <c r="BH73" s="740">
        <v>0</v>
      </c>
      <c r="BI73" s="740">
        <v>0</v>
      </c>
      <c r="BJ73" s="740">
        <v>0</v>
      </c>
      <c r="BK73" s="740">
        <v>0</v>
      </c>
      <c r="BL73" s="740">
        <v>0</v>
      </c>
      <c r="BM73" s="740">
        <v>0</v>
      </c>
      <c r="BN73" s="740">
        <v>0</v>
      </c>
      <c r="BO73" s="740">
        <v>0</v>
      </c>
      <c r="BP73" s="740">
        <v>0</v>
      </c>
      <c r="BQ73" s="740">
        <v>0</v>
      </c>
      <c r="BR73" s="740">
        <v>0</v>
      </c>
      <c r="BS73" s="740">
        <v>0</v>
      </c>
      <c r="BT73" s="740">
        <v>0</v>
      </c>
      <c r="BU73" s="740">
        <v>0</v>
      </c>
      <c r="BV73" s="740">
        <v>0</v>
      </c>
      <c r="BW73" s="740">
        <v>0</v>
      </c>
      <c r="BX73" s="740">
        <v>0</v>
      </c>
      <c r="BY73" s="740">
        <v>0</v>
      </c>
      <c r="BZ73" s="740">
        <v>0</v>
      </c>
      <c r="CA73" s="740">
        <v>0</v>
      </c>
      <c r="CB73" s="741">
        <f t="shared" si="25"/>
        <v>0</v>
      </c>
      <c r="CC73" s="742">
        <f t="shared" si="26"/>
        <v>0</v>
      </c>
    </row>
    <row r="74" spans="1:83">
      <c r="A74" s="13" t="s">
        <v>1186</v>
      </c>
      <c r="B74" s="740">
        <v>0</v>
      </c>
      <c r="C74" s="740">
        <v>0</v>
      </c>
      <c r="D74" s="740">
        <v>0</v>
      </c>
      <c r="E74" s="740">
        <v>0</v>
      </c>
      <c r="F74" s="740">
        <v>0</v>
      </c>
      <c r="G74" s="740">
        <v>0</v>
      </c>
      <c r="H74" s="740">
        <v>0</v>
      </c>
      <c r="I74" s="740">
        <v>0</v>
      </c>
      <c r="J74" s="740">
        <v>0</v>
      </c>
      <c r="K74" s="740">
        <v>0</v>
      </c>
      <c r="L74" s="740">
        <v>0</v>
      </c>
      <c r="M74" s="740">
        <v>0</v>
      </c>
      <c r="N74" s="740">
        <v>0</v>
      </c>
      <c r="O74" s="740">
        <v>0</v>
      </c>
      <c r="P74" s="740">
        <v>0</v>
      </c>
      <c r="Q74" s="740">
        <v>0</v>
      </c>
      <c r="R74" s="740">
        <v>0</v>
      </c>
      <c r="S74" s="740">
        <v>0</v>
      </c>
      <c r="T74" s="740">
        <v>0</v>
      </c>
      <c r="U74" s="740">
        <v>0</v>
      </c>
      <c r="V74" s="740">
        <v>0</v>
      </c>
      <c r="W74" s="740">
        <v>0</v>
      </c>
      <c r="X74" s="740">
        <v>0</v>
      </c>
      <c r="Y74" s="740">
        <v>0</v>
      </c>
      <c r="Z74" s="740">
        <v>0</v>
      </c>
      <c r="AA74" s="740">
        <v>0</v>
      </c>
      <c r="AB74" s="740">
        <v>0</v>
      </c>
      <c r="AC74" s="740">
        <v>0</v>
      </c>
      <c r="AD74" s="740">
        <v>0</v>
      </c>
      <c r="AE74" s="740">
        <v>0</v>
      </c>
      <c r="AF74" s="740">
        <v>0</v>
      </c>
      <c r="AG74" s="740">
        <v>0</v>
      </c>
      <c r="AH74" s="740">
        <v>0</v>
      </c>
      <c r="AI74" s="740">
        <v>0</v>
      </c>
      <c r="AJ74" s="740">
        <v>0</v>
      </c>
      <c r="AK74" s="740">
        <v>0</v>
      </c>
      <c r="AL74" s="740">
        <v>0</v>
      </c>
      <c r="AM74" s="740">
        <v>0</v>
      </c>
      <c r="AN74" s="740">
        <v>0</v>
      </c>
      <c r="AO74" s="740">
        <v>0</v>
      </c>
      <c r="AP74" s="740">
        <v>0</v>
      </c>
      <c r="AQ74" s="740">
        <v>0</v>
      </c>
      <c r="AR74" s="740">
        <v>0</v>
      </c>
      <c r="AS74" s="740">
        <v>0</v>
      </c>
      <c r="AT74" s="740">
        <v>0</v>
      </c>
      <c r="AU74" s="740">
        <v>0</v>
      </c>
      <c r="AV74" s="740">
        <v>0</v>
      </c>
      <c r="AW74" s="740">
        <v>0</v>
      </c>
      <c r="AX74" s="740">
        <v>0</v>
      </c>
      <c r="AY74" s="740">
        <v>0</v>
      </c>
      <c r="AZ74" s="740">
        <v>0</v>
      </c>
      <c r="BA74" s="740">
        <v>0</v>
      </c>
      <c r="BB74" s="740">
        <v>0</v>
      </c>
      <c r="BC74" s="740">
        <v>0</v>
      </c>
      <c r="BD74" s="740">
        <v>0</v>
      </c>
      <c r="BE74" s="740">
        <v>0</v>
      </c>
      <c r="BF74" s="740">
        <v>0</v>
      </c>
      <c r="BG74" s="740">
        <v>0</v>
      </c>
      <c r="BH74" s="740">
        <v>0</v>
      </c>
      <c r="BI74" s="740">
        <v>0</v>
      </c>
      <c r="BJ74" s="740">
        <v>0</v>
      </c>
      <c r="BK74" s="740">
        <v>0</v>
      </c>
      <c r="BL74" s="740">
        <v>0</v>
      </c>
      <c r="BM74" s="740">
        <v>0</v>
      </c>
      <c r="BN74" s="740">
        <v>0</v>
      </c>
      <c r="BO74" s="740">
        <v>0</v>
      </c>
      <c r="BP74" s="740">
        <v>0</v>
      </c>
      <c r="BQ74" s="740">
        <v>0</v>
      </c>
      <c r="BR74" s="740">
        <v>0</v>
      </c>
      <c r="BS74" s="740">
        <v>0</v>
      </c>
      <c r="BT74" s="740">
        <v>0</v>
      </c>
      <c r="BU74" s="740">
        <v>0</v>
      </c>
      <c r="BV74" s="740">
        <v>0</v>
      </c>
      <c r="BW74" s="740">
        <v>0</v>
      </c>
      <c r="BX74" s="740">
        <v>0</v>
      </c>
      <c r="BY74" s="740">
        <v>0</v>
      </c>
      <c r="BZ74" s="740">
        <v>0</v>
      </c>
      <c r="CA74" s="740">
        <v>0</v>
      </c>
      <c r="CB74" s="741">
        <f t="shared" si="25"/>
        <v>0</v>
      </c>
      <c r="CC74" s="742">
        <f t="shared" si="26"/>
        <v>0</v>
      </c>
    </row>
    <row r="75" spans="1:83">
      <c r="A75" s="13" t="s">
        <v>1187</v>
      </c>
      <c r="B75" s="740">
        <v>0</v>
      </c>
      <c r="C75" s="740">
        <v>0</v>
      </c>
      <c r="D75" s="740">
        <v>0</v>
      </c>
      <c r="E75" s="740">
        <v>0</v>
      </c>
      <c r="F75" s="740">
        <v>0</v>
      </c>
      <c r="G75" s="740">
        <v>0</v>
      </c>
      <c r="H75" s="740">
        <v>0</v>
      </c>
      <c r="I75" s="740">
        <v>0</v>
      </c>
      <c r="J75" s="740">
        <v>0</v>
      </c>
      <c r="K75" s="740">
        <v>0</v>
      </c>
      <c r="L75" s="740">
        <v>0</v>
      </c>
      <c r="M75" s="740">
        <v>0</v>
      </c>
      <c r="N75" s="740">
        <v>0</v>
      </c>
      <c r="O75" s="740">
        <v>0</v>
      </c>
      <c r="P75" s="740">
        <v>0</v>
      </c>
      <c r="Q75" s="740">
        <v>0</v>
      </c>
      <c r="R75" s="740">
        <v>0</v>
      </c>
      <c r="S75" s="740">
        <v>0</v>
      </c>
      <c r="T75" s="740">
        <v>0</v>
      </c>
      <c r="U75" s="740">
        <v>0</v>
      </c>
      <c r="V75" s="740">
        <v>0</v>
      </c>
      <c r="W75" s="740">
        <v>0</v>
      </c>
      <c r="X75" s="740">
        <v>0</v>
      </c>
      <c r="Y75" s="740">
        <v>0</v>
      </c>
      <c r="Z75" s="740">
        <v>0</v>
      </c>
      <c r="AA75" s="740">
        <v>0</v>
      </c>
      <c r="AB75" s="740">
        <v>0</v>
      </c>
      <c r="AC75" s="740">
        <v>0</v>
      </c>
      <c r="AD75" s="740">
        <v>0</v>
      </c>
      <c r="AE75" s="740">
        <v>0</v>
      </c>
      <c r="AF75" s="740">
        <v>0</v>
      </c>
      <c r="AG75" s="740">
        <v>0</v>
      </c>
      <c r="AH75" s="740">
        <v>0</v>
      </c>
      <c r="AI75" s="740">
        <v>0</v>
      </c>
      <c r="AJ75" s="740">
        <v>0</v>
      </c>
      <c r="AK75" s="740">
        <v>0</v>
      </c>
      <c r="AL75" s="740">
        <v>0</v>
      </c>
      <c r="AM75" s="740">
        <v>0</v>
      </c>
      <c r="AN75" s="740">
        <v>0</v>
      </c>
      <c r="AO75" s="740">
        <v>0</v>
      </c>
      <c r="AP75" s="740">
        <v>0</v>
      </c>
      <c r="AQ75" s="740">
        <v>0</v>
      </c>
      <c r="AR75" s="740">
        <v>0</v>
      </c>
      <c r="AS75" s="740">
        <v>0</v>
      </c>
      <c r="AT75" s="740">
        <v>0</v>
      </c>
      <c r="AU75" s="740">
        <v>0</v>
      </c>
      <c r="AV75" s="740">
        <v>0</v>
      </c>
      <c r="AW75" s="740">
        <v>0</v>
      </c>
      <c r="AX75" s="740">
        <v>0</v>
      </c>
      <c r="AY75" s="740">
        <v>0</v>
      </c>
      <c r="AZ75" s="740">
        <v>0</v>
      </c>
      <c r="BA75" s="740">
        <v>0</v>
      </c>
      <c r="BB75" s="740">
        <v>0</v>
      </c>
      <c r="BC75" s="740">
        <v>0</v>
      </c>
      <c r="BD75" s="740">
        <v>0</v>
      </c>
      <c r="BE75" s="740">
        <v>0</v>
      </c>
      <c r="BF75" s="740">
        <v>0</v>
      </c>
      <c r="BG75" s="740">
        <v>0</v>
      </c>
      <c r="BH75" s="740">
        <v>0</v>
      </c>
      <c r="BI75" s="740">
        <v>0</v>
      </c>
      <c r="BJ75" s="740">
        <v>0</v>
      </c>
      <c r="BK75" s="740">
        <v>0</v>
      </c>
      <c r="BL75" s="740">
        <v>0</v>
      </c>
      <c r="BM75" s="740">
        <v>0</v>
      </c>
      <c r="BN75" s="740">
        <v>0</v>
      </c>
      <c r="BO75" s="740">
        <v>0</v>
      </c>
      <c r="BP75" s="740">
        <v>0</v>
      </c>
      <c r="BQ75" s="740">
        <v>0</v>
      </c>
      <c r="BR75" s="740">
        <v>0</v>
      </c>
      <c r="BS75" s="740">
        <v>0</v>
      </c>
      <c r="BT75" s="740">
        <v>0</v>
      </c>
      <c r="BU75" s="740">
        <v>0</v>
      </c>
      <c r="BV75" s="740">
        <v>0</v>
      </c>
      <c r="BW75" s="740">
        <v>0</v>
      </c>
      <c r="BX75" s="740">
        <v>0</v>
      </c>
      <c r="BY75" s="740">
        <v>0</v>
      </c>
      <c r="BZ75" s="740">
        <v>0</v>
      </c>
      <c r="CA75" s="740">
        <v>0</v>
      </c>
      <c r="CB75" s="741">
        <f t="shared" si="25"/>
        <v>0</v>
      </c>
      <c r="CC75" s="742">
        <f t="shared" si="26"/>
        <v>0</v>
      </c>
    </row>
    <row r="76" spans="1:83">
      <c r="A76" s="13" t="s">
        <v>5</v>
      </c>
      <c r="B76" s="740">
        <v>0</v>
      </c>
      <c r="C76" s="740">
        <v>0</v>
      </c>
      <c r="D76" s="740">
        <v>0</v>
      </c>
      <c r="E76" s="740">
        <v>0</v>
      </c>
      <c r="F76" s="740">
        <v>0</v>
      </c>
      <c r="G76" s="740">
        <v>0</v>
      </c>
      <c r="H76" s="740">
        <v>0</v>
      </c>
      <c r="I76" s="740">
        <v>0</v>
      </c>
      <c r="J76" s="740">
        <v>0</v>
      </c>
      <c r="K76" s="740">
        <v>0</v>
      </c>
      <c r="L76" s="740">
        <v>0</v>
      </c>
      <c r="M76" s="740">
        <v>0</v>
      </c>
      <c r="N76" s="740">
        <v>0</v>
      </c>
      <c r="O76" s="740">
        <v>0</v>
      </c>
      <c r="P76" s="740">
        <v>0</v>
      </c>
      <c r="Q76" s="740">
        <v>0</v>
      </c>
      <c r="R76" s="740">
        <v>0</v>
      </c>
      <c r="S76" s="740">
        <v>0</v>
      </c>
      <c r="T76" s="740">
        <v>0</v>
      </c>
      <c r="U76" s="740">
        <v>0</v>
      </c>
      <c r="V76" s="740">
        <v>0</v>
      </c>
      <c r="W76" s="740">
        <v>0</v>
      </c>
      <c r="X76" s="740">
        <v>0</v>
      </c>
      <c r="Y76" s="740">
        <v>0</v>
      </c>
      <c r="Z76" s="740">
        <v>0</v>
      </c>
      <c r="AA76" s="740">
        <v>0</v>
      </c>
      <c r="AB76" s="740">
        <v>0</v>
      </c>
      <c r="AC76" s="740">
        <v>0</v>
      </c>
      <c r="AD76" s="740">
        <v>0</v>
      </c>
      <c r="AE76" s="740">
        <v>0</v>
      </c>
      <c r="AF76" s="740">
        <v>0</v>
      </c>
      <c r="AG76" s="740">
        <v>0</v>
      </c>
      <c r="AH76" s="740">
        <v>0</v>
      </c>
      <c r="AI76" s="740">
        <v>0</v>
      </c>
      <c r="AJ76" s="740">
        <v>0</v>
      </c>
      <c r="AK76" s="740">
        <v>0</v>
      </c>
      <c r="AL76" s="740">
        <v>0</v>
      </c>
      <c r="AM76" s="740">
        <v>0</v>
      </c>
      <c r="AN76" s="740">
        <v>0</v>
      </c>
      <c r="AO76" s="740">
        <v>0</v>
      </c>
      <c r="AP76" s="740">
        <v>0</v>
      </c>
      <c r="AQ76" s="740">
        <v>0</v>
      </c>
      <c r="AR76" s="740">
        <v>0</v>
      </c>
      <c r="AS76" s="740">
        <v>0</v>
      </c>
      <c r="AT76" s="740">
        <v>0</v>
      </c>
      <c r="AU76" s="740">
        <v>0</v>
      </c>
      <c r="AV76" s="740">
        <v>0</v>
      </c>
      <c r="AW76" s="740">
        <v>0</v>
      </c>
      <c r="AX76" s="740">
        <v>0</v>
      </c>
      <c r="AY76" s="740">
        <v>0</v>
      </c>
      <c r="AZ76" s="740">
        <v>0</v>
      </c>
      <c r="BA76" s="740">
        <v>0</v>
      </c>
      <c r="BB76" s="740">
        <v>0</v>
      </c>
      <c r="BC76" s="740">
        <v>0</v>
      </c>
      <c r="BD76" s="740">
        <v>0</v>
      </c>
      <c r="BE76" s="740">
        <v>0</v>
      </c>
      <c r="BF76" s="740">
        <v>0</v>
      </c>
      <c r="BG76" s="740">
        <v>0</v>
      </c>
      <c r="BH76" s="740">
        <v>0</v>
      </c>
      <c r="BI76" s="740">
        <v>0</v>
      </c>
      <c r="BJ76" s="740">
        <v>0</v>
      </c>
      <c r="BK76" s="740">
        <v>0</v>
      </c>
      <c r="BL76" s="740">
        <v>0</v>
      </c>
      <c r="BM76" s="740">
        <v>0</v>
      </c>
      <c r="BN76" s="740">
        <v>0</v>
      </c>
      <c r="BO76" s="740">
        <v>0</v>
      </c>
      <c r="BP76" s="740">
        <v>0</v>
      </c>
      <c r="BQ76" s="740">
        <v>0</v>
      </c>
      <c r="BR76" s="740">
        <v>0</v>
      </c>
      <c r="BS76" s="740">
        <v>0</v>
      </c>
      <c r="BT76" s="740">
        <v>0</v>
      </c>
      <c r="BU76" s="740">
        <v>0</v>
      </c>
      <c r="BV76" s="740">
        <v>0</v>
      </c>
      <c r="BW76" s="740">
        <v>0</v>
      </c>
      <c r="BX76" s="740">
        <v>0</v>
      </c>
      <c r="BY76" s="740">
        <v>0</v>
      </c>
      <c r="BZ76" s="740">
        <v>0</v>
      </c>
      <c r="CA76" s="740">
        <v>0</v>
      </c>
      <c r="CB76" s="741">
        <f t="shared" si="25"/>
        <v>0</v>
      </c>
      <c r="CC76" s="742">
        <f t="shared" si="26"/>
        <v>0</v>
      </c>
    </row>
    <row r="77" spans="1:83">
      <c r="A77" s="13" t="s">
        <v>9</v>
      </c>
      <c r="B77" s="740">
        <v>0</v>
      </c>
      <c r="C77" s="740">
        <v>0</v>
      </c>
      <c r="D77" s="740">
        <v>0</v>
      </c>
      <c r="E77" s="740">
        <v>0</v>
      </c>
      <c r="F77" s="740">
        <v>0</v>
      </c>
      <c r="G77" s="740">
        <v>0</v>
      </c>
      <c r="H77" s="740">
        <v>0</v>
      </c>
      <c r="I77" s="740">
        <v>0</v>
      </c>
      <c r="J77" s="740">
        <v>0</v>
      </c>
      <c r="K77" s="740">
        <v>0</v>
      </c>
      <c r="L77" s="740">
        <v>0</v>
      </c>
      <c r="M77" s="740">
        <v>0</v>
      </c>
      <c r="N77" s="740">
        <v>0</v>
      </c>
      <c r="O77" s="740">
        <v>0</v>
      </c>
      <c r="P77" s="740">
        <v>0</v>
      </c>
      <c r="Q77" s="740">
        <v>0</v>
      </c>
      <c r="R77" s="740">
        <v>0</v>
      </c>
      <c r="S77" s="740">
        <v>0</v>
      </c>
      <c r="T77" s="740">
        <v>0</v>
      </c>
      <c r="U77" s="740">
        <v>0</v>
      </c>
      <c r="V77" s="740">
        <v>0</v>
      </c>
      <c r="W77" s="740">
        <v>0</v>
      </c>
      <c r="X77" s="740">
        <v>0</v>
      </c>
      <c r="Y77" s="740">
        <v>0</v>
      </c>
      <c r="Z77" s="740">
        <v>0</v>
      </c>
      <c r="AA77" s="740">
        <v>0</v>
      </c>
      <c r="AB77" s="740">
        <v>0</v>
      </c>
      <c r="AC77" s="740">
        <v>0</v>
      </c>
      <c r="AD77" s="740">
        <v>0</v>
      </c>
      <c r="AE77" s="740">
        <v>0</v>
      </c>
      <c r="AF77" s="740">
        <v>0</v>
      </c>
      <c r="AG77" s="740">
        <v>0</v>
      </c>
      <c r="AH77" s="740">
        <v>0</v>
      </c>
      <c r="AI77" s="740">
        <v>0</v>
      </c>
      <c r="AJ77" s="740">
        <v>0</v>
      </c>
      <c r="AK77" s="740">
        <v>0</v>
      </c>
      <c r="AL77" s="740">
        <v>0</v>
      </c>
      <c r="AM77" s="740">
        <v>0</v>
      </c>
      <c r="AN77" s="740">
        <v>0</v>
      </c>
      <c r="AO77" s="740">
        <v>0</v>
      </c>
      <c r="AP77" s="740">
        <v>0</v>
      </c>
      <c r="AQ77" s="740">
        <v>0</v>
      </c>
      <c r="AR77" s="740">
        <v>0</v>
      </c>
      <c r="AS77" s="740">
        <v>0</v>
      </c>
      <c r="AT77" s="740">
        <v>0</v>
      </c>
      <c r="AU77" s="740">
        <v>0</v>
      </c>
      <c r="AV77" s="740">
        <v>0</v>
      </c>
      <c r="AW77" s="740">
        <v>0</v>
      </c>
      <c r="AX77" s="740">
        <v>0</v>
      </c>
      <c r="AY77" s="740">
        <v>0</v>
      </c>
      <c r="AZ77" s="740">
        <v>0</v>
      </c>
      <c r="BA77" s="740">
        <v>0</v>
      </c>
      <c r="BB77" s="740">
        <v>0</v>
      </c>
      <c r="BC77" s="740">
        <v>0</v>
      </c>
      <c r="BD77" s="740">
        <v>0</v>
      </c>
      <c r="BE77" s="740">
        <v>0</v>
      </c>
      <c r="BF77" s="740">
        <v>0</v>
      </c>
      <c r="BG77" s="740">
        <v>0</v>
      </c>
      <c r="BH77" s="740">
        <v>0</v>
      </c>
      <c r="BI77" s="740">
        <v>0</v>
      </c>
      <c r="BJ77" s="740">
        <v>0</v>
      </c>
      <c r="BK77" s="740">
        <v>0</v>
      </c>
      <c r="BL77" s="740">
        <v>0</v>
      </c>
      <c r="BM77" s="740">
        <v>0</v>
      </c>
      <c r="BN77" s="740">
        <v>0</v>
      </c>
      <c r="BO77" s="740">
        <v>0</v>
      </c>
      <c r="BP77" s="740">
        <v>0</v>
      </c>
      <c r="BQ77" s="740">
        <v>0</v>
      </c>
      <c r="BR77" s="740">
        <v>0</v>
      </c>
      <c r="BS77" s="740">
        <v>0</v>
      </c>
      <c r="BT77" s="740">
        <v>0</v>
      </c>
      <c r="BU77" s="740">
        <v>0</v>
      </c>
      <c r="BV77" s="740">
        <v>0</v>
      </c>
      <c r="BW77" s="740">
        <v>0</v>
      </c>
      <c r="BX77" s="740">
        <v>0</v>
      </c>
      <c r="BY77" s="740">
        <v>0</v>
      </c>
      <c r="BZ77" s="740">
        <v>0</v>
      </c>
      <c r="CA77" s="740">
        <v>0</v>
      </c>
      <c r="CB77" s="741">
        <f t="shared" si="25"/>
        <v>0</v>
      </c>
      <c r="CC77" s="742">
        <f t="shared" si="26"/>
        <v>0</v>
      </c>
    </row>
    <row r="78" spans="1:83">
      <c r="A78" s="718" t="s">
        <v>1188</v>
      </c>
      <c r="B78" s="740">
        <v>0</v>
      </c>
      <c r="C78" s="740">
        <v>0</v>
      </c>
      <c r="D78" s="740">
        <v>0</v>
      </c>
      <c r="E78" s="740">
        <v>0</v>
      </c>
      <c r="F78" s="740">
        <v>0</v>
      </c>
      <c r="G78" s="740">
        <v>0</v>
      </c>
      <c r="H78" s="740">
        <v>0</v>
      </c>
      <c r="I78" s="740">
        <v>0</v>
      </c>
      <c r="J78" s="740">
        <v>0</v>
      </c>
      <c r="K78" s="740">
        <v>0</v>
      </c>
      <c r="L78" s="740">
        <v>0</v>
      </c>
      <c r="M78" s="740">
        <v>0</v>
      </c>
      <c r="N78" s="740">
        <v>0</v>
      </c>
      <c r="O78" s="740">
        <v>0</v>
      </c>
      <c r="P78" s="740">
        <v>0</v>
      </c>
      <c r="Q78" s="740">
        <v>0</v>
      </c>
      <c r="R78" s="740">
        <v>0</v>
      </c>
      <c r="S78" s="740">
        <v>0</v>
      </c>
      <c r="T78" s="740">
        <v>0</v>
      </c>
      <c r="U78" s="740">
        <v>0</v>
      </c>
      <c r="V78" s="740">
        <v>0</v>
      </c>
      <c r="W78" s="740">
        <v>0</v>
      </c>
      <c r="X78" s="740">
        <v>0</v>
      </c>
      <c r="Y78" s="740">
        <v>0</v>
      </c>
      <c r="Z78" s="740">
        <v>0</v>
      </c>
      <c r="AA78" s="740">
        <v>0</v>
      </c>
      <c r="AB78" s="740">
        <v>0</v>
      </c>
      <c r="AC78" s="740">
        <v>0</v>
      </c>
      <c r="AD78" s="740">
        <v>0</v>
      </c>
      <c r="AE78" s="740">
        <v>0</v>
      </c>
      <c r="AF78" s="740">
        <v>0</v>
      </c>
      <c r="AG78" s="740">
        <v>0</v>
      </c>
      <c r="AH78" s="740">
        <v>0</v>
      </c>
      <c r="AI78" s="740">
        <v>0</v>
      </c>
      <c r="AJ78" s="740">
        <v>0</v>
      </c>
      <c r="AK78" s="740">
        <v>0</v>
      </c>
      <c r="AL78" s="740">
        <v>0</v>
      </c>
      <c r="AM78" s="740">
        <v>0</v>
      </c>
      <c r="AN78" s="740">
        <v>0</v>
      </c>
      <c r="AO78" s="740">
        <v>0</v>
      </c>
      <c r="AP78" s="740">
        <v>0</v>
      </c>
      <c r="AQ78" s="740">
        <v>0</v>
      </c>
      <c r="AR78" s="740">
        <v>0</v>
      </c>
      <c r="AS78" s="740">
        <v>0</v>
      </c>
      <c r="AT78" s="740">
        <v>0</v>
      </c>
      <c r="AU78" s="740">
        <v>0</v>
      </c>
      <c r="AV78" s="740">
        <v>0</v>
      </c>
      <c r="AW78" s="740">
        <v>0</v>
      </c>
      <c r="AX78" s="740">
        <v>0</v>
      </c>
      <c r="AY78" s="740">
        <v>0</v>
      </c>
      <c r="AZ78" s="740">
        <v>0</v>
      </c>
      <c r="BA78" s="740">
        <v>0</v>
      </c>
      <c r="BB78" s="740">
        <v>0</v>
      </c>
      <c r="BC78" s="740">
        <v>0</v>
      </c>
      <c r="BD78" s="740">
        <v>0</v>
      </c>
      <c r="BE78" s="740">
        <v>0</v>
      </c>
      <c r="BF78" s="740">
        <v>0</v>
      </c>
      <c r="BG78" s="740">
        <v>0</v>
      </c>
      <c r="BH78" s="740">
        <v>0</v>
      </c>
      <c r="BI78" s="740">
        <v>0</v>
      </c>
      <c r="BJ78" s="740">
        <v>0</v>
      </c>
      <c r="BK78" s="740">
        <v>0</v>
      </c>
      <c r="BL78" s="740">
        <v>0</v>
      </c>
      <c r="BM78" s="740">
        <v>0</v>
      </c>
      <c r="BN78" s="740">
        <v>0</v>
      </c>
      <c r="BO78" s="740">
        <v>0</v>
      </c>
      <c r="BP78" s="740">
        <v>0</v>
      </c>
      <c r="BQ78" s="740">
        <v>0</v>
      </c>
      <c r="BR78" s="740">
        <v>0</v>
      </c>
      <c r="BS78" s="740">
        <v>0</v>
      </c>
      <c r="BT78" s="740">
        <v>0</v>
      </c>
      <c r="BU78" s="740">
        <v>0</v>
      </c>
      <c r="BV78" s="740">
        <v>0</v>
      </c>
      <c r="BW78" s="740">
        <v>0</v>
      </c>
      <c r="BX78" s="740">
        <v>0</v>
      </c>
      <c r="BY78" s="740">
        <v>0</v>
      </c>
      <c r="BZ78" s="740">
        <v>0</v>
      </c>
      <c r="CA78" s="740">
        <v>0</v>
      </c>
      <c r="CB78" s="741">
        <f t="shared" si="25"/>
        <v>0</v>
      </c>
      <c r="CC78" s="742">
        <f t="shared" si="26"/>
        <v>0</v>
      </c>
    </row>
    <row r="79" spans="1:83" s="12" customFormat="1">
      <c r="A79" s="722" t="s">
        <v>19</v>
      </c>
      <c r="B79" s="736">
        <f t="shared" ref="B79:BM79" si="30">B56+B33+B10</f>
        <v>0</v>
      </c>
      <c r="C79" s="736">
        <f t="shared" si="30"/>
        <v>0</v>
      </c>
      <c r="D79" s="736">
        <f t="shared" si="30"/>
        <v>0</v>
      </c>
      <c r="E79" s="736">
        <f t="shared" si="30"/>
        <v>0</v>
      </c>
      <c r="F79" s="736">
        <f t="shared" si="30"/>
        <v>0</v>
      </c>
      <c r="G79" s="736">
        <f t="shared" si="30"/>
        <v>0</v>
      </c>
      <c r="H79" s="736">
        <f t="shared" si="30"/>
        <v>0</v>
      </c>
      <c r="I79" s="736">
        <f t="shared" si="30"/>
        <v>0</v>
      </c>
      <c r="J79" s="736">
        <f t="shared" si="30"/>
        <v>0</v>
      </c>
      <c r="K79" s="736">
        <f t="shared" si="30"/>
        <v>0</v>
      </c>
      <c r="L79" s="736">
        <f t="shared" si="30"/>
        <v>0</v>
      </c>
      <c r="M79" s="736">
        <f t="shared" si="30"/>
        <v>0</v>
      </c>
      <c r="N79" s="736">
        <f t="shared" si="30"/>
        <v>0</v>
      </c>
      <c r="O79" s="736">
        <f t="shared" si="30"/>
        <v>0</v>
      </c>
      <c r="P79" s="736">
        <f t="shared" si="30"/>
        <v>0</v>
      </c>
      <c r="Q79" s="736">
        <f t="shared" si="30"/>
        <v>0</v>
      </c>
      <c r="R79" s="736">
        <f t="shared" si="30"/>
        <v>0</v>
      </c>
      <c r="S79" s="736">
        <f t="shared" si="30"/>
        <v>0</v>
      </c>
      <c r="T79" s="736">
        <f t="shared" si="30"/>
        <v>0</v>
      </c>
      <c r="U79" s="736">
        <f t="shared" si="30"/>
        <v>0</v>
      </c>
      <c r="V79" s="736">
        <f t="shared" si="30"/>
        <v>0</v>
      </c>
      <c r="W79" s="736">
        <f t="shared" si="30"/>
        <v>0</v>
      </c>
      <c r="X79" s="736">
        <f t="shared" si="30"/>
        <v>0</v>
      </c>
      <c r="Y79" s="736">
        <f t="shared" si="30"/>
        <v>0</v>
      </c>
      <c r="Z79" s="736">
        <f t="shared" si="30"/>
        <v>0</v>
      </c>
      <c r="AA79" s="736">
        <f t="shared" si="30"/>
        <v>0</v>
      </c>
      <c r="AB79" s="736">
        <f t="shared" si="30"/>
        <v>0</v>
      </c>
      <c r="AC79" s="736">
        <f t="shared" si="30"/>
        <v>0</v>
      </c>
      <c r="AD79" s="736">
        <f t="shared" si="30"/>
        <v>0</v>
      </c>
      <c r="AE79" s="736">
        <f t="shared" si="30"/>
        <v>0</v>
      </c>
      <c r="AF79" s="736">
        <f t="shared" si="30"/>
        <v>0</v>
      </c>
      <c r="AG79" s="736">
        <f t="shared" si="30"/>
        <v>0</v>
      </c>
      <c r="AH79" s="736">
        <f t="shared" si="30"/>
        <v>0</v>
      </c>
      <c r="AI79" s="736">
        <f t="shared" si="30"/>
        <v>0</v>
      </c>
      <c r="AJ79" s="736">
        <f t="shared" si="30"/>
        <v>0</v>
      </c>
      <c r="AK79" s="736">
        <f t="shared" si="30"/>
        <v>0</v>
      </c>
      <c r="AL79" s="736">
        <f t="shared" si="30"/>
        <v>0</v>
      </c>
      <c r="AM79" s="736">
        <f t="shared" si="30"/>
        <v>0</v>
      </c>
      <c r="AN79" s="736">
        <f t="shared" si="30"/>
        <v>0</v>
      </c>
      <c r="AO79" s="736">
        <f t="shared" si="30"/>
        <v>0</v>
      </c>
      <c r="AP79" s="736">
        <f t="shared" si="30"/>
        <v>0</v>
      </c>
      <c r="AQ79" s="736">
        <f t="shared" si="30"/>
        <v>0</v>
      </c>
      <c r="AR79" s="736">
        <f t="shared" si="30"/>
        <v>0</v>
      </c>
      <c r="AS79" s="736">
        <f t="shared" si="30"/>
        <v>0</v>
      </c>
      <c r="AT79" s="736">
        <f t="shared" si="30"/>
        <v>0</v>
      </c>
      <c r="AU79" s="736">
        <f t="shared" si="30"/>
        <v>0</v>
      </c>
      <c r="AV79" s="736">
        <f t="shared" si="30"/>
        <v>0</v>
      </c>
      <c r="AW79" s="736">
        <f t="shared" si="30"/>
        <v>0</v>
      </c>
      <c r="AX79" s="736">
        <f t="shared" si="30"/>
        <v>0</v>
      </c>
      <c r="AY79" s="736">
        <f t="shared" si="30"/>
        <v>0</v>
      </c>
      <c r="AZ79" s="736">
        <f t="shared" si="30"/>
        <v>0</v>
      </c>
      <c r="BA79" s="736">
        <f t="shared" si="30"/>
        <v>0</v>
      </c>
      <c r="BB79" s="736">
        <f t="shared" si="30"/>
        <v>0</v>
      </c>
      <c r="BC79" s="736">
        <f t="shared" si="30"/>
        <v>0</v>
      </c>
      <c r="BD79" s="736">
        <f t="shared" si="30"/>
        <v>0</v>
      </c>
      <c r="BE79" s="736">
        <f t="shared" si="30"/>
        <v>0</v>
      </c>
      <c r="BF79" s="736">
        <f t="shared" si="30"/>
        <v>0</v>
      </c>
      <c r="BG79" s="736">
        <f t="shared" si="30"/>
        <v>0</v>
      </c>
      <c r="BH79" s="736">
        <f t="shared" si="30"/>
        <v>0</v>
      </c>
      <c r="BI79" s="736">
        <f t="shared" si="30"/>
        <v>0</v>
      </c>
      <c r="BJ79" s="736">
        <f t="shared" si="30"/>
        <v>0</v>
      </c>
      <c r="BK79" s="736">
        <f t="shared" si="30"/>
        <v>0</v>
      </c>
      <c r="BL79" s="736">
        <f t="shared" si="30"/>
        <v>0</v>
      </c>
      <c r="BM79" s="736">
        <f t="shared" si="30"/>
        <v>0</v>
      </c>
      <c r="BN79" s="736">
        <f t="shared" ref="BN79:CC79" si="31">BN56+BN33+BN10</f>
        <v>0</v>
      </c>
      <c r="BO79" s="736">
        <f t="shared" si="31"/>
        <v>0</v>
      </c>
      <c r="BP79" s="736">
        <f t="shared" si="31"/>
        <v>0</v>
      </c>
      <c r="BQ79" s="736">
        <f t="shared" si="31"/>
        <v>0</v>
      </c>
      <c r="BR79" s="736">
        <f t="shared" si="31"/>
        <v>0</v>
      </c>
      <c r="BS79" s="736">
        <f t="shared" si="31"/>
        <v>0</v>
      </c>
      <c r="BT79" s="736">
        <f t="shared" si="31"/>
        <v>0</v>
      </c>
      <c r="BU79" s="736">
        <f t="shared" si="31"/>
        <v>0</v>
      </c>
      <c r="BV79" s="736">
        <f t="shared" si="31"/>
        <v>0</v>
      </c>
      <c r="BW79" s="736">
        <f t="shared" si="31"/>
        <v>0</v>
      </c>
      <c r="BX79" s="736">
        <f t="shared" si="31"/>
        <v>0</v>
      </c>
      <c r="BY79" s="736">
        <f t="shared" si="31"/>
        <v>0</v>
      </c>
      <c r="BZ79" s="736">
        <f t="shared" si="31"/>
        <v>0</v>
      </c>
      <c r="CA79" s="736">
        <f t="shared" si="31"/>
        <v>0</v>
      </c>
      <c r="CB79" s="736">
        <f t="shared" si="31"/>
        <v>0</v>
      </c>
      <c r="CC79" s="736">
        <f t="shared" si="31"/>
        <v>0</v>
      </c>
      <c r="CE79" s="726"/>
    </row>
    <row r="80" spans="1:83">
      <c r="A80" s="746" t="s">
        <v>1207</v>
      </c>
    </row>
  </sheetData>
  <mergeCells count="41">
    <mergeCell ref="V7:W7"/>
    <mergeCell ref="A7:A9"/>
    <mergeCell ref="B7:C7"/>
    <mergeCell ref="D7:E7"/>
    <mergeCell ref="F7:G7"/>
    <mergeCell ref="H7:I7"/>
    <mergeCell ref="J7:K7"/>
    <mergeCell ref="L7:M7"/>
    <mergeCell ref="N7:O7"/>
    <mergeCell ref="P7:Q7"/>
    <mergeCell ref="R7:S7"/>
    <mergeCell ref="T7:U7"/>
    <mergeCell ref="AT7:AU7"/>
    <mergeCell ref="X7:Y7"/>
    <mergeCell ref="Z7:AA7"/>
    <mergeCell ref="AB7:AC7"/>
    <mergeCell ref="AD7:AE7"/>
    <mergeCell ref="AF7:AG7"/>
    <mergeCell ref="AH7:AI7"/>
    <mergeCell ref="AJ7:AK7"/>
    <mergeCell ref="AL7:AM7"/>
    <mergeCell ref="AN7:AO7"/>
    <mergeCell ref="AP7:AQ7"/>
    <mergeCell ref="AR7:AS7"/>
    <mergeCell ref="BR7:BS7"/>
    <mergeCell ref="AV7:AW7"/>
    <mergeCell ref="AX7:AY7"/>
    <mergeCell ref="AZ7:BA7"/>
    <mergeCell ref="BB7:BC7"/>
    <mergeCell ref="BD7:BE7"/>
    <mergeCell ref="BF7:BG7"/>
    <mergeCell ref="BH7:BI7"/>
    <mergeCell ref="BJ7:BK7"/>
    <mergeCell ref="BL7:BM7"/>
    <mergeCell ref="BN7:BO7"/>
    <mergeCell ref="BP7:BQ7"/>
    <mergeCell ref="BT7:BU7"/>
    <mergeCell ref="BV7:BW7"/>
    <mergeCell ref="BX7:BY7"/>
    <mergeCell ref="BZ7:CA7"/>
    <mergeCell ref="CB7:C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9"/>
  <sheetViews>
    <sheetView zoomScale="70" zoomScaleNormal="70" workbookViewId="0"/>
  </sheetViews>
  <sheetFormatPr defaultRowHeight="15"/>
  <cols>
    <col min="1" max="1" width="5.42578125" style="747" customWidth="1"/>
    <col min="2" max="2" width="70" style="748" customWidth="1"/>
    <col min="3" max="3" width="14.5703125" style="2" customWidth="1"/>
    <col min="4" max="4" width="16.42578125" style="2" customWidth="1"/>
    <col min="5" max="5" width="15.5703125" style="2" customWidth="1"/>
    <col min="6" max="6" width="15.42578125" style="2" customWidth="1"/>
    <col min="7" max="8" width="13" style="2" customWidth="1"/>
    <col min="9" max="9" width="13.7109375" style="2" customWidth="1"/>
    <col min="10" max="80" width="13" style="2" customWidth="1"/>
    <col min="81" max="81" width="16.28515625" style="2" customWidth="1"/>
    <col min="82" max="82" width="16.5703125" style="2" customWidth="1"/>
    <col min="83" max="16384" width="9.140625" style="2"/>
  </cols>
  <sheetData>
    <row r="1" spans="1:85">
      <c r="B1" s="748" t="s">
        <v>48</v>
      </c>
      <c r="C1" s="749">
        <v>3</v>
      </c>
    </row>
    <row r="2" spans="1:85">
      <c r="B2" s="2" t="s">
        <v>49</v>
      </c>
      <c r="C2" s="41" t="s">
        <v>1141</v>
      </c>
    </row>
    <row r="3" spans="1:85">
      <c r="B3" s="750" t="s">
        <v>47</v>
      </c>
      <c r="C3" s="41" t="s">
        <v>1049</v>
      </c>
    </row>
    <row r="4" spans="1:85">
      <c r="B4" s="750" t="s">
        <v>50</v>
      </c>
      <c r="C4" s="32" t="s">
        <v>53</v>
      </c>
    </row>
    <row r="5" spans="1:85">
      <c r="B5" s="750" t="s">
        <v>51</v>
      </c>
      <c r="C5" s="118" t="s">
        <v>71</v>
      </c>
    </row>
    <row r="7" spans="1:85" s="1" customFormat="1" ht="30" customHeight="1">
      <c r="A7" s="4578"/>
      <c r="B7" s="4581" t="s">
        <v>1208</v>
      </c>
      <c r="C7" s="4583" t="s">
        <v>1143</v>
      </c>
      <c r="D7" s="4577"/>
      <c r="E7" s="4576" t="s">
        <v>1144</v>
      </c>
      <c r="F7" s="4577"/>
      <c r="G7" s="4576" t="s">
        <v>1145</v>
      </c>
      <c r="H7" s="4577"/>
      <c r="I7" s="4576" t="s">
        <v>1146</v>
      </c>
      <c r="J7" s="4577"/>
      <c r="K7" s="4576" t="s">
        <v>1147</v>
      </c>
      <c r="L7" s="4577"/>
      <c r="M7" s="4576" t="s">
        <v>1148</v>
      </c>
      <c r="N7" s="4577"/>
      <c r="O7" s="4576" t="s">
        <v>1209</v>
      </c>
      <c r="P7" s="4577"/>
      <c r="Q7" s="4576" t="s">
        <v>1150</v>
      </c>
      <c r="R7" s="4577"/>
      <c r="S7" s="4576" t="s">
        <v>1151</v>
      </c>
      <c r="T7" s="4577"/>
      <c r="U7" s="4576" t="s">
        <v>1152</v>
      </c>
      <c r="V7" s="4577"/>
      <c r="W7" s="4576" t="s">
        <v>1153</v>
      </c>
      <c r="X7" s="4577"/>
      <c r="Y7" s="4576" t="s">
        <v>1154</v>
      </c>
      <c r="Z7" s="4577"/>
      <c r="AA7" s="4576" t="s">
        <v>1155</v>
      </c>
      <c r="AB7" s="4577"/>
      <c r="AC7" s="4576" t="s">
        <v>1156</v>
      </c>
      <c r="AD7" s="4577"/>
      <c r="AE7" s="4576" t="s">
        <v>1157</v>
      </c>
      <c r="AF7" s="4577"/>
      <c r="AG7" s="4576" t="s">
        <v>1158</v>
      </c>
      <c r="AH7" s="4577"/>
      <c r="AI7" s="4576" t="s">
        <v>1159</v>
      </c>
      <c r="AJ7" s="4577"/>
      <c r="AK7" s="4576" t="s">
        <v>1160</v>
      </c>
      <c r="AL7" s="4577"/>
      <c r="AM7" s="4576" t="s">
        <v>1161</v>
      </c>
      <c r="AN7" s="4577"/>
      <c r="AO7" s="4576" t="s">
        <v>1162</v>
      </c>
      <c r="AP7" s="4577"/>
      <c r="AQ7" s="4576" t="s">
        <v>1163</v>
      </c>
      <c r="AR7" s="4577"/>
      <c r="AS7" s="4576" t="s">
        <v>1164</v>
      </c>
      <c r="AT7" s="4577"/>
      <c r="AU7" s="4576" t="s">
        <v>1165</v>
      </c>
      <c r="AV7" s="4577"/>
      <c r="AW7" s="4576" t="s">
        <v>1166</v>
      </c>
      <c r="AX7" s="4577"/>
      <c r="AY7" s="4576" t="s">
        <v>1167</v>
      </c>
      <c r="AZ7" s="4577"/>
      <c r="BA7" s="4576" t="s">
        <v>1168</v>
      </c>
      <c r="BB7" s="4577"/>
      <c r="BC7" s="4576" t="s">
        <v>1169</v>
      </c>
      <c r="BD7" s="4577"/>
      <c r="BE7" s="4573" t="s">
        <v>1170</v>
      </c>
      <c r="BF7" s="4574"/>
      <c r="BG7" s="4573" t="s">
        <v>1171</v>
      </c>
      <c r="BH7" s="4574"/>
      <c r="BI7" s="4573" t="s">
        <v>1172</v>
      </c>
      <c r="BJ7" s="4574"/>
      <c r="BK7" s="4573" t="s">
        <v>1173</v>
      </c>
      <c r="BL7" s="4574"/>
      <c r="BM7" s="4573" t="s">
        <v>1174</v>
      </c>
      <c r="BN7" s="4574"/>
      <c r="BO7" s="4573" t="s">
        <v>1175</v>
      </c>
      <c r="BP7" s="4574"/>
      <c r="BQ7" s="4573" t="s">
        <v>1176</v>
      </c>
      <c r="BR7" s="4574"/>
      <c r="BS7" s="4573" t="s">
        <v>1177</v>
      </c>
      <c r="BT7" s="4574"/>
      <c r="BU7" s="4573" t="s">
        <v>1178</v>
      </c>
      <c r="BV7" s="4574"/>
      <c r="BW7" s="4573" t="s">
        <v>1179</v>
      </c>
      <c r="BX7" s="4574"/>
      <c r="BY7" s="4573" t="s">
        <v>1180</v>
      </c>
      <c r="BZ7" s="4574"/>
      <c r="CA7" s="4573" t="s">
        <v>1181</v>
      </c>
      <c r="CB7" s="4575"/>
      <c r="CC7" s="4573" t="s">
        <v>486</v>
      </c>
      <c r="CD7" s="4574"/>
    </row>
    <row r="8" spans="1:85" s="1" customFormat="1" ht="20.25" customHeight="1">
      <c r="A8" s="4579"/>
      <c r="B8" s="4582"/>
      <c r="C8" s="751" t="s">
        <v>1199</v>
      </c>
      <c r="D8" s="752" t="s">
        <v>1201</v>
      </c>
      <c r="E8" s="752" t="s">
        <v>1199</v>
      </c>
      <c r="F8" s="752" t="s">
        <v>1201</v>
      </c>
      <c r="G8" s="752" t="s">
        <v>1199</v>
      </c>
      <c r="H8" s="752" t="s">
        <v>1201</v>
      </c>
      <c r="I8" s="752" t="s">
        <v>1199</v>
      </c>
      <c r="J8" s="752" t="s">
        <v>1201</v>
      </c>
      <c r="K8" s="752" t="s">
        <v>1199</v>
      </c>
      <c r="L8" s="752" t="s">
        <v>1201</v>
      </c>
      <c r="M8" s="752" t="s">
        <v>1199</v>
      </c>
      <c r="N8" s="752" t="s">
        <v>1201</v>
      </c>
      <c r="O8" s="752" t="s">
        <v>1199</v>
      </c>
      <c r="P8" s="752" t="s">
        <v>1201</v>
      </c>
      <c r="Q8" s="752" t="s">
        <v>1199</v>
      </c>
      <c r="R8" s="752" t="s">
        <v>1201</v>
      </c>
      <c r="S8" s="752" t="s">
        <v>1199</v>
      </c>
      <c r="T8" s="752" t="s">
        <v>1201</v>
      </c>
      <c r="U8" s="752" t="s">
        <v>1199</v>
      </c>
      <c r="V8" s="752" t="s">
        <v>1201</v>
      </c>
      <c r="W8" s="752" t="s">
        <v>1199</v>
      </c>
      <c r="X8" s="752" t="s">
        <v>1201</v>
      </c>
      <c r="Y8" s="752" t="s">
        <v>1199</v>
      </c>
      <c r="Z8" s="752" t="s">
        <v>1201</v>
      </c>
      <c r="AA8" s="752" t="s">
        <v>1199</v>
      </c>
      <c r="AB8" s="752" t="s">
        <v>1201</v>
      </c>
      <c r="AC8" s="752" t="s">
        <v>1199</v>
      </c>
      <c r="AD8" s="752" t="s">
        <v>1201</v>
      </c>
      <c r="AE8" s="752" t="s">
        <v>1199</v>
      </c>
      <c r="AF8" s="752" t="s">
        <v>1201</v>
      </c>
      <c r="AG8" s="752" t="s">
        <v>1199</v>
      </c>
      <c r="AH8" s="752" t="s">
        <v>1201</v>
      </c>
      <c r="AI8" s="752" t="s">
        <v>1199</v>
      </c>
      <c r="AJ8" s="752" t="s">
        <v>1201</v>
      </c>
      <c r="AK8" s="752" t="s">
        <v>1199</v>
      </c>
      <c r="AL8" s="752" t="s">
        <v>1201</v>
      </c>
      <c r="AM8" s="752" t="s">
        <v>1199</v>
      </c>
      <c r="AN8" s="752" t="s">
        <v>1201</v>
      </c>
      <c r="AO8" s="752" t="s">
        <v>1199</v>
      </c>
      <c r="AP8" s="752" t="s">
        <v>1201</v>
      </c>
      <c r="AQ8" s="752" t="s">
        <v>1199</v>
      </c>
      <c r="AR8" s="752" t="s">
        <v>1201</v>
      </c>
      <c r="AS8" s="752" t="s">
        <v>1199</v>
      </c>
      <c r="AT8" s="752" t="s">
        <v>1201</v>
      </c>
      <c r="AU8" s="752" t="s">
        <v>1199</v>
      </c>
      <c r="AV8" s="752" t="s">
        <v>1201</v>
      </c>
      <c r="AW8" s="752" t="s">
        <v>1199</v>
      </c>
      <c r="AX8" s="752" t="s">
        <v>1201</v>
      </c>
      <c r="AY8" s="752" t="s">
        <v>1199</v>
      </c>
      <c r="AZ8" s="752" t="s">
        <v>1201</v>
      </c>
      <c r="BA8" s="752" t="s">
        <v>1199</v>
      </c>
      <c r="BB8" s="752" t="s">
        <v>1201</v>
      </c>
      <c r="BC8" s="752" t="s">
        <v>1199</v>
      </c>
      <c r="BD8" s="752" t="s">
        <v>1201</v>
      </c>
      <c r="BE8" s="752" t="s">
        <v>1199</v>
      </c>
      <c r="BF8" s="752" t="s">
        <v>1201</v>
      </c>
      <c r="BG8" s="752" t="s">
        <v>1199</v>
      </c>
      <c r="BH8" s="752" t="s">
        <v>1201</v>
      </c>
      <c r="BI8" s="752" t="s">
        <v>1199</v>
      </c>
      <c r="BJ8" s="752" t="s">
        <v>1201</v>
      </c>
      <c r="BK8" s="752" t="s">
        <v>1199</v>
      </c>
      <c r="BL8" s="752" t="s">
        <v>1201</v>
      </c>
      <c r="BM8" s="752" t="s">
        <v>1199</v>
      </c>
      <c r="BN8" s="752" t="s">
        <v>1201</v>
      </c>
      <c r="BO8" s="752" t="s">
        <v>1199</v>
      </c>
      <c r="BP8" s="752" t="s">
        <v>1201</v>
      </c>
      <c r="BQ8" s="752" t="s">
        <v>1199</v>
      </c>
      <c r="BR8" s="752" t="s">
        <v>1201</v>
      </c>
      <c r="BS8" s="752" t="s">
        <v>1199</v>
      </c>
      <c r="BT8" s="752" t="s">
        <v>1201</v>
      </c>
      <c r="BU8" s="752" t="s">
        <v>1199</v>
      </c>
      <c r="BV8" s="752" t="s">
        <v>1201</v>
      </c>
      <c r="BW8" s="752" t="s">
        <v>1199</v>
      </c>
      <c r="BX8" s="752" t="s">
        <v>1201</v>
      </c>
      <c r="BY8" s="752" t="s">
        <v>1199</v>
      </c>
      <c r="BZ8" s="752" t="s">
        <v>1201</v>
      </c>
      <c r="CA8" s="752" t="s">
        <v>1199</v>
      </c>
      <c r="CB8" s="752" t="s">
        <v>1202</v>
      </c>
      <c r="CC8" s="752" t="s">
        <v>1199</v>
      </c>
      <c r="CD8" s="752" t="s">
        <v>1202</v>
      </c>
    </row>
    <row r="9" spans="1:85" s="755" customFormat="1" ht="27.75" customHeight="1">
      <c r="A9" s="4580"/>
      <c r="B9" s="4472"/>
      <c r="C9" s="753" t="s">
        <v>1203</v>
      </c>
      <c r="D9" s="754" t="s">
        <v>1204</v>
      </c>
      <c r="E9" s="753" t="s">
        <v>1203</v>
      </c>
      <c r="F9" s="754" t="s">
        <v>1204</v>
      </c>
      <c r="G9" s="753" t="s">
        <v>1203</v>
      </c>
      <c r="H9" s="754" t="s">
        <v>1204</v>
      </c>
      <c r="I9" s="753" t="s">
        <v>1203</v>
      </c>
      <c r="J9" s="754" t="s">
        <v>1204</v>
      </c>
      <c r="K9" s="753" t="s">
        <v>1203</v>
      </c>
      <c r="L9" s="754" t="s">
        <v>1204</v>
      </c>
      <c r="M9" s="753" t="s">
        <v>1203</v>
      </c>
      <c r="N9" s="754" t="s">
        <v>1204</v>
      </c>
      <c r="O9" s="753" t="s">
        <v>1203</v>
      </c>
      <c r="P9" s="754" t="s">
        <v>1204</v>
      </c>
      <c r="Q9" s="753" t="s">
        <v>1203</v>
      </c>
      <c r="R9" s="754" t="s">
        <v>1204</v>
      </c>
      <c r="S9" s="753" t="s">
        <v>1203</v>
      </c>
      <c r="T9" s="754" t="s">
        <v>1204</v>
      </c>
      <c r="U9" s="753" t="s">
        <v>1203</v>
      </c>
      <c r="V9" s="754" t="s">
        <v>1204</v>
      </c>
      <c r="W9" s="753" t="s">
        <v>1203</v>
      </c>
      <c r="X9" s="754" t="s">
        <v>1204</v>
      </c>
      <c r="Y9" s="753" t="s">
        <v>1203</v>
      </c>
      <c r="Z9" s="754" t="s">
        <v>1204</v>
      </c>
      <c r="AA9" s="753" t="s">
        <v>1203</v>
      </c>
      <c r="AB9" s="754" t="s">
        <v>1204</v>
      </c>
      <c r="AC9" s="753" t="s">
        <v>1203</v>
      </c>
      <c r="AD9" s="754" t="s">
        <v>1204</v>
      </c>
      <c r="AE9" s="753" t="s">
        <v>1203</v>
      </c>
      <c r="AF9" s="754" t="s">
        <v>1204</v>
      </c>
      <c r="AG9" s="753" t="s">
        <v>1203</v>
      </c>
      <c r="AH9" s="754" t="s">
        <v>1204</v>
      </c>
      <c r="AI9" s="753" t="s">
        <v>1203</v>
      </c>
      <c r="AJ9" s="754" t="s">
        <v>1204</v>
      </c>
      <c r="AK9" s="753" t="s">
        <v>1203</v>
      </c>
      <c r="AL9" s="754" t="s">
        <v>1204</v>
      </c>
      <c r="AM9" s="753" t="s">
        <v>1203</v>
      </c>
      <c r="AN9" s="754" t="s">
        <v>1204</v>
      </c>
      <c r="AO9" s="753" t="s">
        <v>1203</v>
      </c>
      <c r="AP9" s="754" t="s">
        <v>1204</v>
      </c>
      <c r="AQ9" s="753" t="s">
        <v>1203</v>
      </c>
      <c r="AR9" s="754" t="s">
        <v>1204</v>
      </c>
      <c r="AS9" s="753" t="s">
        <v>1203</v>
      </c>
      <c r="AT9" s="754" t="s">
        <v>1204</v>
      </c>
      <c r="AU9" s="753" t="s">
        <v>1203</v>
      </c>
      <c r="AV9" s="754" t="s">
        <v>1204</v>
      </c>
      <c r="AW9" s="753" t="s">
        <v>1203</v>
      </c>
      <c r="AX9" s="754" t="s">
        <v>1204</v>
      </c>
      <c r="AY9" s="753" t="s">
        <v>1203</v>
      </c>
      <c r="AZ9" s="754" t="s">
        <v>1204</v>
      </c>
      <c r="BA9" s="753" t="s">
        <v>1203</v>
      </c>
      <c r="BB9" s="754" t="s">
        <v>1204</v>
      </c>
      <c r="BC9" s="753" t="s">
        <v>1203</v>
      </c>
      <c r="BD9" s="754" t="s">
        <v>1204</v>
      </c>
      <c r="BE9" s="753" t="s">
        <v>1203</v>
      </c>
      <c r="BF9" s="754" t="s">
        <v>1204</v>
      </c>
      <c r="BG9" s="753" t="s">
        <v>1203</v>
      </c>
      <c r="BH9" s="754" t="s">
        <v>1204</v>
      </c>
      <c r="BI9" s="753" t="s">
        <v>1203</v>
      </c>
      <c r="BJ9" s="754" t="s">
        <v>1204</v>
      </c>
      <c r="BK9" s="753" t="s">
        <v>1203</v>
      </c>
      <c r="BL9" s="754" t="s">
        <v>1204</v>
      </c>
      <c r="BM9" s="753" t="s">
        <v>1203</v>
      </c>
      <c r="BN9" s="754" t="s">
        <v>1204</v>
      </c>
      <c r="BO9" s="753" t="s">
        <v>1203</v>
      </c>
      <c r="BP9" s="754" t="s">
        <v>1204</v>
      </c>
      <c r="BQ9" s="753" t="s">
        <v>1203</v>
      </c>
      <c r="BR9" s="754" t="s">
        <v>1204</v>
      </c>
      <c r="BS9" s="753" t="s">
        <v>1203</v>
      </c>
      <c r="BT9" s="754" t="s">
        <v>1204</v>
      </c>
      <c r="BU9" s="753" t="s">
        <v>1203</v>
      </c>
      <c r="BV9" s="754" t="s">
        <v>1204</v>
      </c>
      <c r="BW9" s="753" t="s">
        <v>1203</v>
      </c>
      <c r="BX9" s="754" t="s">
        <v>1204</v>
      </c>
      <c r="BY9" s="753" t="s">
        <v>1203</v>
      </c>
      <c r="BZ9" s="754" t="s">
        <v>1204</v>
      </c>
      <c r="CA9" s="753" t="s">
        <v>1203</v>
      </c>
      <c r="CB9" s="754" t="s">
        <v>1204</v>
      </c>
      <c r="CC9" s="754" t="s">
        <v>1203</v>
      </c>
      <c r="CD9" s="754" t="s">
        <v>1204</v>
      </c>
    </row>
    <row r="10" spans="1:85">
      <c r="A10" s="756">
        <v>1</v>
      </c>
      <c r="B10" s="757" t="s">
        <v>9</v>
      </c>
      <c r="C10" s="758">
        <f>SUM(C11:C31)</f>
        <v>0</v>
      </c>
      <c r="D10" s="758">
        <f t="shared" ref="D10:BO10" si="0">SUM(D11:D31)</f>
        <v>0</v>
      </c>
      <c r="E10" s="758">
        <f t="shared" si="0"/>
        <v>0</v>
      </c>
      <c r="F10" s="758">
        <f t="shared" si="0"/>
        <v>0</v>
      </c>
      <c r="G10" s="758">
        <f t="shared" si="0"/>
        <v>0</v>
      </c>
      <c r="H10" s="758">
        <f t="shared" si="0"/>
        <v>0</v>
      </c>
      <c r="I10" s="758">
        <f t="shared" si="0"/>
        <v>0</v>
      </c>
      <c r="J10" s="758">
        <f t="shared" si="0"/>
        <v>0</v>
      </c>
      <c r="K10" s="758">
        <f t="shared" si="0"/>
        <v>0</v>
      </c>
      <c r="L10" s="758">
        <f t="shared" si="0"/>
        <v>0</v>
      </c>
      <c r="M10" s="758">
        <f t="shared" si="0"/>
        <v>0</v>
      </c>
      <c r="N10" s="758">
        <f t="shared" si="0"/>
        <v>0</v>
      </c>
      <c r="O10" s="758">
        <f t="shared" si="0"/>
        <v>0</v>
      </c>
      <c r="P10" s="758">
        <f t="shared" si="0"/>
        <v>0</v>
      </c>
      <c r="Q10" s="758">
        <f t="shared" si="0"/>
        <v>0</v>
      </c>
      <c r="R10" s="758">
        <f t="shared" si="0"/>
        <v>0</v>
      </c>
      <c r="S10" s="758">
        <f t="shared" si="0"/>
        <v>0</v>
      </c>
      <c r="T10" s="758">
        <f t="shared" si="0"/>
        <v>0</v>
      </c>
      <c r="U10" s="758">
        <f t="shared" si="0"/>
        <v>0</v>
      </c>
      <c r="V10" s="758">
        <f t="shared" si="0"/>
        <v>0</v>
      </c>
      <c r="W10" s="758">
        <f t="shared" si="0"/>
        <v>0</v>
      </c>
      <c r="X10" s="758">
        <f t="shared" si="0"/>
        <v>0</v>
      </c>
      <c r="Y10" s="758">
        <f t="shared" si="0"/>
        <v>0</v>
      </c>
      <c r="Z10" s="758">
        <f t="shared" si="0"/>
        <v>0</v>
      </c>
      <c r="AA10" s="758">
        <f t="shared" si="0"/>
        <v>0</v>
      </c>
      <c r="AB10" s="758">
        <f t="shared" si="0"/>
        <v>0</v>
      </c>
      <c r="AC10" s="758">
        <f t="shared" si="0"/>
        <v>0</v>
      </c>
      <c r="AD10" s="758">
        <f t="shared" si="0"/>
        <v>0</v>
      </c>
      <c r="AE10" s="758">
        <f t="shared" si="0"/>
        <v>0</v>
      </c>
      <c r="AF10" s="758">
        <f t="shared" si="0"/>
        <v>0</v>
      </c>
      <c r="AG10" s="758">
        <f t="shared" si="0"/>
        <v>0</v>
      </c>
      <c r="AH10" s="758">
        <f t="shared" si="0"/>
        <v>0</v>
      </c>
      <c r="AI10" s="758">
        <f t="shared" si="0"/>
        <v>0</v>
      </c>
      <c r="AJ10" s="758">
        <f t="shared" si="0"/>
        <v>0</v>
      </c>
      <c r="AK10" s="758">
        <f t="shared" si="0"/>
        <v>0</v>
      </c>
      <c r="AL10" s="758">
        <f t="shared" si="0"/>
        <v>0</v>
      </c>
      <c r="AM10" s="758">
        <f t="shared" si="0"/>
        <v>0</v>
      </c>
      <c r="AN10" s="758">
        <f t="shared" si="0"/>
        <v>0</v>
      </c>
      <c r="AO10" s="758">
        <f t="shared" si="0"/>
        <v>0</v>
      </c>
      <c r="AP10" s="758">
        <f t="shared" si="0"/>
        <v>0</v>
      </c>
      <c r="AQ10" s="758">
        <f t="shared" si="0"/>
        <v>0</v>
      </c>
      <c r="AR10" s="758">
        <f t="shared" si="0"/>
        <v>0</v>
      </c>
      <c r="AS10" s="758">
        <f t="shared" si="0"/>
        <v>0</v>
      </c>
      <c r="AT10" s="758">
        <f t="shared" si="0"/>
        <v>0</v>
      </c>
      <c r="AU10" s="758">
        <f t="shared" si="0"/>
        <v>0</v>
      </c>
      <c r="AV10" s="758">
        <f t="shared" si="0"/>
        <v>0</v>
      </c>
      <c r="AW10" s="758">
        <f t="shared" si="0"/>
        <v>0</v>
      </c>
      <c r="AX10" s="758">
        <f t="shared" si="0"/>
        <v>0</v>
      </c>
      <c r="AY10" s="758">
        <f t="shared" si="0"/>
        <v>0</v>
      </c>
      <c r="AZ10" s="758">
        <f t="shared" si="0"/>
        <v>0</v>
      </c>
      <c r="BA10" s="758">
        <f t="shared" si="0"/>
        <v>0</v>
      </c>
      <c r="BB10" s="758">
        <f t="shared" si="0"/>
        <v>0</v>
      </c>
      <c r="BC10" s="758">
        <f t="shared" si="0"/>
        <v>0</v>
      </c>
      <c r="BD10" s="758">
        <f t="shared" si="0"/>
        <v>0</v>
      </c>
      <c r="BE10" s="758">
        <f t="shared" si="0"/>
        <v>0</v>
      </c>
      <c r="BF10" s="758">
        <f t="shared" si="0"/>
        <v>0</v>
      </c>
      <c r="BG10" s="758">
        <f t="shared" si="0"/>
        <v>0</v>
      </c>
      <c r="BH10" s="758">
        <f t="shared" si="0"/>
        <v>0</v>
      </c>
      <c r="BI10" s="758">
        <f t="shared" si="0"/>
        <v>0</v>
      </c>
      <c r="BJ10" s="758">
        <f t="shared" si="0"/>
        <v>0</v>
      </c>
      <c r="BK10" s="758">
        <f t="shared" si="0"/>
        <v>0</v>
      </c>
      <c r="BL10" s="758">
        <f t="shared" si="0"/>
        <v>0</v>
      </c>
      <c r="BM10" s="758">
        <f t="shared" si="0"/>
        <v>0</v>
      </c>
      <c r="BN10" s="758">
        <f t="shared" si="0"/>
        <v>0</v>
      </c>
      <c r="BO10" s="758">
        <f t="shared" si="0"/>
        <v>0</v>
      </c>
      <c r="BP10" s="758">
        <f t="shared" ref="BP10:CB10" si="1">SUM(BP11:BP31)</f>
        <v>0</v>
      </c>
      <c r="BQ10" s="758">
        <f t="shared" si="1"/>
        <v>0</v>
      </c>
      <c r="BR10" s="758">
        <f t="shared" si="1"/>
        <v>0</v>
      </c>
      <c r="BS10" s="758">
        <f t="shared" si="1"/>
        <v>0</v>
      </c>
      <c r="BT10" s="758">
        <f t="shared" si="1"/>
        <v>0</v>
      </c>
      <c r="BU10" s="758">
        <f t="shared" si="1"/>
        <v>0</v>
      </c>
      <c r="BV10" s="758">
        <f t="shared" si="1"/>
        <v>0</v>
      </c>
      <c r="BW10" s="758">
        <f t="shared" si="1"/>
        <v>0</v>
      </c>
      <c r="BX10" s="758">
        <f t="shared" si="1"/>
        <v>0</v>
      </c>
      <c r="BY10" s="758">
        <f t="shared" si="1"/>
        <v>0</v>
      </c>
      <c r="BZ10" s="758">
        <f t="shared" si="1"/>
        <v>0</v>
      </c>
      <c r="CA10" s="758">
        <f t="shared" si="1"/>
        <v>0</v>
      </c>
      <c r="CB10" s="758">
        <f t="shared" si="1"/>
        <v>0</v>
      </c>
      <c r="CC10" s="758">
        <f t="shared" ref="CC10:CC52" si="2">C10+E10+G10+I10+K10+M10++O10+Q10+S10+U10++W10+Y10+AA10+AC10+AE10+AG10+AI10+AK10+AM10+AO10+AQ10+AS10+AU10+AW10+AY10++BA10+BC10+BE10+BG10+BI10+BK10+BM10+BO10+BQ10+BS10+BU10+BW10+BY10+CA10</f>
        <v>0</v>
      </c>
      <c r="CD10" s="758">
        <f t="shared" ref="CD10:CD53" si="3">D10+F10+H10+J10+L10+N10++P10+R10+T10+V10+X10+Z10+AB10+AD10+AF10+AH10+AJ10+AL10+AN10+AP10+AR10+AT10+AV10+AX10+AZ10++BB10+BD10+BF10+BH10+BJ10+BL10+BN10+BP10+BR10+BT10+BV10+BX10+BZ10+CB10</f>
        <v>0</v>
      </c>
      <c r="CG10" s="726"/>
    </row>
    <row r="11" spans="1:85">
      <c r="A11" s="759" t="s">
        <v>806</v>
      </c>
      <c r="B11" s="760" t="s">
        <v>807</v>
      </c>
      <c r="C11" s="761">
        <v>0</v>
      </c>
      <c r="D11" s="761">
        <v>0</v>
      </c>
      <c r="E11" s="761">
        <v>0</v>
      </c>
      <c r="F11" s="761">
        <v>0</v>
      </c>
      <c r="G11" s="761">
        <v>0</v>
      </c>
      <c r="H11" s="761">
        <v>0</v>
      </c>
      <c r="I11" s="761">
        <v>0</v>
      </c>
      <c r="J11" s="761">
        <v>0</v>
      </c>
      <c r="K11" s="761">
        <v>0</v>
      </c>
      <c r="L11" s="761">
        <v>0</v>
      </c>
      <c r="M11" s="761">
        <v>0</v>
      </c>
      <c r="N11" s="761">
        <v>0</v>
      </c>
      <c r="O11" s="761">
        <v>0</v>
      </c>
      <c r="P11" s="761">
        <v>0</v>
      </c>
      <c r="Q11" s="761">
        <v>0</v>
      </c>
      <c r="R11" s="761">
        <v>0</v>
      </c>
      <c r="S11" s="761">
        <v>0</v>
      </c>
      <c r="T11" s="761">
        <v>0</v>
      </c>
      <c r="U11" s="761">
        <v>0</v>
      </c>
      <c r="V11" s="761">
        <v>0</v>
      </c>
      <c r="W11" s="761">
        <v>0</v>
      </c>
      <c r="X11" s="761">
        <v>0</v>
      </c>
      <c r="Y11" s="761">
        <v>0</v>
      </c>
      <c r="Z11" s="761">
        <v>0</v>
      </c>
      <c r="AA11" s="761">
        <v>0</v>
      </c>
      <c r="AB11" s="761">
        <v>0</v>
      </c>
      <c r="AC11" s="761">
        <v>0</v>
      </c>
      <c r="AD11" s="761">
        <v>0</v>
      </c>
      <c r="AE11" s="761">
        <v>0</v>
      </c>
      <c r="AF11" s="761">
        <v>0</v>
      </c>
      <c r="AG11" s="761">
        <v>0</v>
      </c>
      <c r="AH11" s="761">
        <v>0</v>
      </c>
      <c r="AI11" s="761">
        <v>0</v>
      </c>
      <c r="AJ11" s="761">
        <v>0</v>
      </c>
      <c r="AK11" s="761">
        <v>0</v>
      </c>
      <c r="AL11" s="761">
        <v>0</v>
      </c>
      <c r="AM11" s="761">
        <v>0</v>
      </c>
      <c r="AN11" s="761">
        <v>0</v>
      </c>
      <c r="AO11" s="761">
        <v>0</v>
      </c>
      <c r="AP11" s="761">
        <v>0</v>
      </c>
      <c r="AQ11" s="761">
        <v>0</v>
      </c>
      <c r="AR11" s="761">
        <v>0</v>
      </c>
      <c r="AS11" s="761">
        <v>0</v>
      </c>
      <c r="AT11" s="761">
        <v>0</v>
      </c>
      <c r="AU11" s="761">
        <v>0</v>
      </c>
      <c r="AV11" s="761">
        <v>0</v>
      </c>
      <c r="AW11" s="761">
        <v>0</v>
      </c>
      <c r="AX11" s="761">
        <v>0</v>
      </c>
      <c r="AY11" s="761">
        <v>0</v>
      </c>
      <c r="AZ11" s="761">
        <v>0</v>
      </c>
      <c r="BA11" s="761">
        <v>0</v>
      </c>
      <c r="BB11" s="761">
        <v>0</v>
      </c>
      <c r="BC11" s="761">
        <v>0</v>
      </c>
      <c r="BD11" s="761">
        <v>0</v>
      </c>
      <c r="BE11" s="761">
        <v>0</v>
      </c>
      <c r="BF11" s="761">
        <v>0</v>
      </c>
      <c r="BG11" s="761">
        <v>0</v>
      </c>
      <c r="BH11" s="761">
        <v>0</v>
      </c>
      <c r="BI11" s="761">
        <v>0</v>
      </c>
      <c r="BJ11" s="761">
        <v>0</v>
      </c>
      <c r="BK11" s="761">
        <v>0</v>
      </c>
      <c r="BL11" s="761">
        <v>0</v>
      </c>
      <c r="BM11" s="761">
        <v>0</v>
      </c>
      <c r="BN11" s="761">
        <v>0</v>
      </c>
      <c r="BO11" s="761">
        <v>0</v>
      </c>
      <c r="BP11" s="761">
        <v>0</v>
      </c>
      <c r="BQ11" s="761">
        <v>0</v>
      </c>
      <c r="BR11" s="761">
        <v>0</v>
      </c>
      <c r="BS11" s="761">
        <v>0</v>
      </c>
      <c r="BT11" s="761">
        <v>0</v>
      </c>
      <c r="BU11" s="761">
        <v>0</v>
      </c>
      <c r="BV11" s="761">
        <v>0</v>
      </c>
      <c r="BW11" s="761">
        <v>0</v>
      </c>
      <c r="BX11" s="761">
        <v>0</v>
      </c>
      <c r="BY11" s="761">
        <v>0</v>
      </c>
      <c r="BZ11" s="761">
        <v>0</v>
      </c>
      <c r="CA11" s="761">
        <v>0</v>
      </c>
      <c r="CB11" s="761">
        <v>0</v>
      </c>
      <c r="CC11" s="762">
        <f t="shared" si="2"/>
        <v>0</v>
      </c>
      <c r="CD11" s="762">
        <f t="shared" si="3"/>
        <v>0</v>
      </c>
      <c r="CG11" s="726"/>
    </row>
    <row r="12" spans="1:85">
      <c r="A12" s="759" t="s">
        <v>808</v>
      </c>
      <c r="B12" s="760" t="s">
        <v>12</v>
      </c>
      <c r="C12" s="761">
        <v>0</v>
      </c>
      <c r="D12" s="761">
        <v>0</v>
      </c>
      <c r="E12" s="761">
        <v>0</v>
      </c>
      <c r="F12" s="761">
        <v>0</v>
      </c>
      <c r="G12" s="761">
        <v>0</v>
      </c>
      <c r="H12" s="761">
        <v>0</v>
      </c>
      <c r="I12" s="761">
        <v>0</v>
      </c>
      <c r="J12" s="761">
        <v>0</v>
      </c>
      <c r="K12" s="761">
        <v>0</v>
      </c>
      <c r="L12" s="761">
        <v>0</v>
      </c>
      <c r="M12" s="761">
        <v>0</v>
      </c>
      <c r="N12" s="761">
        <v>0</v>
      </c>
      <c r="O12" s="761">
        <v>0</v>
      </c>
      <c r="P12" s="761">
        <v>0</v>
      </c>
      <c r="Q12" s="761">
        <v>0</v>
      </c>
      <c r="R12" s="761">
        <v>0</v>
      </c>
      <c r="S12" s="761">
        <v>0</v>
      </c>
      <c r="T12" s="761">
        <v>0</v>
      </c>
      <c r="U12" s="761">
        <v>0</v>
      </c>
      <c r="V12" s="761">
        <v>0</v>
      </c>
      <c r="W12" s="761">
        <v>0</v>
      </c>
      <c r="X12" s="761">
        <v>0</v>
      </c>
      <c r="Y12" s="761">
        <v>0</v>
      </c>
      <c r="Z12" s="761">
        <v>0</v>
      </c>
      <c r="AA12" s="761">
        <v>0</v>
      </c>
      <c r="AB12" s="761">
        <v>0</v>
      </c>
      <c r="AC12" s="761">
        <v>0</v>
      </c>
      <c r="AD12" s="761">
        <v>0</v>
      </c>
      <c r="AE12" s="761">
        <v>0</v>
      </c>
      <c r="AF12" s="761">
        <v>0</v>
      </c>
      <c r="AG12" s="761">
        <v>0</v>
      </c>
      <c r="AH12" s="761">
        <v>0</v>
      </c>
      <c r="AI12" s="761">
        <v>0</v>
      </c>
      <c r="AJ12" s="761">
        <v>0</v>
      </c>
      <c r="AK12" s="761">
        <v>0</v>
      </c>
      <c r="AL12" s="761">
        <v>0</v>
      </c>
      <c r="AM12" s="761">
        <v>0</v>
      </c>
      <c r="AN12" s="761">
        <v>0</v>
      </c>
      <c r="AO12" s="761">
        <v>0</v>
      </c>
      <c r="AP12" s="761">
        <v>0</v>
      </c>
      <c r="AQ12" s="761">
        <v>0</v>
      </c>
      <c r="AR12" s="761">
        <v>0</v>
      </c>
      <c r="AS12" s="761">
        <v>0</v>
      </c>
      <c r="AT12" s="761">
        <v>0</v>
      </c>
      <c r="AU12" s="761">
        <v>0</v>
      </c>
      <c r="AV12" s="761">
        <v>0</v>
      </c>
      <c r="AW12" s="761">
        <v>0</v>
      </c>
      <c r="AX12" s="761">
        <v>0</v>
      </c>
      <c r="AY12" s="761">
        <v>0</v>
      </c>
      <c r="AZ12" s="761">
        <v>0</v>
      </c>
      <c r="BA12" s="761">
        <v>0</v>
      </c>
      <c r="BB12" s="761">
        <v>0</v>
      </c>
      <c r="BC12" s="761">
        <v>0</v>
      </c>
      <c r="BD12" s="761">
        <v>0</v>
      </c>
      <c r="BE12" s="761">
        <v>0</v>
      </c>
      <c r="BF12" s="761">
        <v>0</v>
      </c>
      <c r="BG12" s="761">
        <v>0</v>
      </c>
      <c r="BH12" s="761">
        <v>0</v>
      </c>
      <c r="BI12" s="761">
        <v>0</v>
      </c>
      <c r="BJ12" s="761">
        <v>0</v>
      </c>
      <c r="BK12" s="761">
        <v>0</v>
      </c>
      <c r="BL12" s="761">
        <v>0</v>
      </c>
      <c r="BM12" s="761">
        <v>0</v>
      </c>
      <c r="BN12" s="761">
        <v>0</v>
      </c>
      <c r="BO12" s="761">
        <v>0</v>
      </c>
      <c r="BP12" s="761">
        <v>0</v>
      </c>
      <c r="BQ12" s="761">
        <v>0</v>
      </c>
      <c r="BR12" s="761">
        <v>0</v>
      </c>
      <c r="BS12" s="761">
        <v>0</v>
      </c>
      <c r="BT12" s="761">
        <v>0</v>
      </c>
      <c r="BU12" s="761">
        <v>0</v>
      </c>
      <c r="BV12" s="761">
        <v>0</v>
      </c>
      <c r="BW12" s="761">
        <v>0</v>
      </c>
      <c r="BX12" s="761">
        <v>0</v>
      </c>
      <c r="BY12" s="761">
        <v>0</v>
      </c>
      <c r="BZ12" s="761">
        <v>0</v>
      </c>
      <c r="CA12" s="761">
        <v>0</v>
      </c>
      <c r="CB12" s="761">
        <v>0</v>
      </c>
      <c r="CC12" s="762">
        <f t="shared" si="2"/>
        <v>0</v>
      </c>
      <c r="CD12" s="762">
        <f t="shared" si="3"/>
        <v>0</v>
      </c>
      <c r="CG12" s="726"/>
    </row>
    <row r="13" spans="1:85">
      <c r="A13" s="759" t="s">
        <v>809</v>
      </c>
      <c r="B13" s="760" t="s">
        <v>13</v>
      </c>
      <c r="C13" s="761">
        <v>0</v>
      </c>
      <c r="D13" s="761">
        <v>0</v>
      </c>
      <c r="E13" s="761">
        <v>0</v>
      </c>
      <c r="F13" s="761">
        <v>0</v>
      </c>
      <c r="G13" s="761">
        <v>0</v>
      </c>
      <c r="H13" s="761">
        <v>0</v>
      </c>
      <c r="I13" s="761">
        <v>0</v>
      </c>
      <c r="J13" s="761">
        <v>0</v>
      </c>
      <c r="K13" s="761">
        <v>0</v>
      </c>
      <c r="L13" s="761">
        <v>0</v>
      </c>
      <c r="M13" s="761">
        <v>0</v>
      </c>
      <c r="N13" s="761">
        <v>0</v>
      </c>
      <c r="O13" s="761">
        <v>0</v>
      </c>
      <c r="P13" s="761">
        <v>0</v>
      </c>
      <c r="Q13" s="761">
        <v>0</v>
      </c>
      <c r="R13" s="761">
        <v>0</v>
      </c>
      <c r="S13" s="761">
        <v>0</v>
      </c>
      <c r="T13" s="761">
        <v>0</v>
      </c>
      <c r="U13" s="761">
        <v>0</v>
      </c>
      <c r="V13" s="761">
        <v>0</v>
      </c>
      <c r="W13" s="761">
        <v>0</v>
      </c>
      <c r="X13" s="761">
        <v>0</v>
      </c>
      <c r="Y13" s="761">
        <v>0</v>
      </c>
      <c r="Z13" s="761">
        <v>0</v>
      </c>
      <c r="AA13" s="761">
        <v>0</v>
      </c>
      <c r="AB13" s="761">
        <v>0</v>
      </c>
      <c r="AC13" s="761">
        <v>0</v>
      </c>
      <c r="AD13" s="761">
        <v>0</v>
      </c>
      <c r="AE13" s="761">
        <v>0</v>
      </c>
      <c r="AF13" s="761">
        <v>0</v>
      </c>
      <c r="AG13" s="761">
        <v>0</v>
      </c>
      <c r="AH13" s="761">
        <v>0</v>
      </c>
      <c r="AI13" s="761">
        <v>0</v>
      </c>
      <c r="AJ13" s="761">
        <v>0</v>
      </c>
      <c r="AK13" s="761">
        <v>0</v>
      </c>
      <c r="AL13" s="761">
        <v>0</v>
      </c>
      <c r="AM13" s="761">
        <v>0</v>
      </c>
      <c r="AN13" s="761">
        <v>0</v>
      </c>
      <c r="AO13" s="761">
        <v>0</v>
      </c>
      <c r="AP13" s="761">
        <v>0</v>
      </c>
      <c r="AQ13" s="761">
        <v>0</v>
      </c>
      <c r="AR13" s="761">
        <v>0</v>
      </c>
      <c r="AS13" s="761">
        <v>0</v>
      </c>
      <c r="AT13" s="761">
        <v>0</v>
      </c>
      <c r="AU13" s="761">
        <v>0</v>
      </c>
      <c r="AV13" s="761">
        <v>0</v>
      </c>
      <c r="AW13" s="761">
        <v>0</v>
      </c>
      <c r="AX13" s="761">
        <v>0</v>
      </c>
      <c r="AY13" s="761">
        <v>0</v>
      </c>
      <c r="AZ13" s="761">
        <v>0</v>
      </c>
      <c r="BA13" s="761">
        <v>0</v>
      </c>
      <c r="BB13" s="761">
        <v>0</v>
      </c>
      <c r="BC13" s="761">
        <v>0</v>
      </c>
      <c r="BD13" s="761">
        <v>0</v>
      </c>
      <c r="BE13" s="761">
        <v>0</v>
      </c>
      <c r="BF13" s="761">
        <v>0</v>
      </c>
      <c r="BG13" s="761">
        <v>0</v>
      </c>
      <c r="BH13" s="761">
        <v>0</v>
      </c>
      <c r="BI13" s="761">
        <v>0</v>
      </c>
      <c r="BJ13" s="761">
        <v>0</v>
      </c>
      <c r="BK13" s="761">
        <v>0</v>
      </c>
      <c r="BL13" s="761">
        <v>0</v>
      </c>
      <c r="BM13" s="761">
        <v>0</v>
      </c>
      <c r="BN13" s="761">
        <v>0</v>
      </c>
      <c r="BO13" s="761">
        <v>0</v>
      </c>
      <c r="BP13" s="761">
        <v>0</v>
      </c>
      <c r="BQ13" s="761">
        <v>0</v>
      </c>
      <c r="BR13" s="761">
        <v>0</v>
      </c>
      <c r="BS13" s="761">
        <v>0</v>
      </c>
      <c r="BT13" s="761">
        <v>0</v>
      </c>
      <c r="BU13" s="761">
        <v>0</v>
      </c>
      <c r="BV13" s="761">
        <v>0</v>
      </c>
      <c r="BW13" s="761">
        <v>0</v>
      </c>
      <c r="BX13" s="761">
        <v>0</v>
      </c>
      <c r="BY13" s="761">
        <v>0</v>
      </c>
      <c r="BZ13" s="761">
        <v>0</v>
      </c>
      <c r="CA13" s="761">
        <v>0</v>
      </c>
      <c r="CB13" s="761">
        <v>0</v>
      </c>
      <c r="CC13" s="762">
        <f t="shared" si="2"/>
        <v>0</v>
      </c>
      <c r="CD13" s="762">
        <f t="shared" si="3"/>
        <v>0</v>
      </c>
      <c r="CG13" s="726"/>
    </row>
    <row r="14" spans="1:85">
      <c r="A14" s="759" t="s">
        <v>810</v>
      </c>
      <c r="B14" s="760" t="s">
        <v>811</v>
      </c>
      <c r="C14" s="761">
        <v>0</v>
      </c>
      <c r="D14" s="761">
        <v>0</v>
      </c>
      <c r="E14" s="761">
        <v>0</v>
      </c>
      <c r="F14" s="761">
        <v>0</v>
      </c>
      <c r="G14" s="761">
        <v>0</v>
      </c>
      <c r="H14" s="761">
        <v>0</v>
      </c>
      <c r="I14" s="761">
        <v>0</v>
      </c>
      <c r="J14" s="761">
        <v>0</v>
      </c>
      <c r="K14" s="761">
        <v>0</v>
      </c>
      <c r="L14" s="761">
        <v>0</v>
      </c>
      <c r="M14" s="761">
        <v>0</v>
      </c>
      <c r="N14" s="761">
        <v>0</v>
      </c>
      <c r="O14" s="761">
        <v>0</v>
      </c>
      <c r="P14" s="761">
        <v>0</v>
      </c>
      <c r="Q14" s="761">
        <v>0</v>
      </c>
      <c r="R14" s="761">
        <v>0</v>
      </c>
      <c r="S14" s="761">
        <v>0</v>
      </c>
      <c r="T14" s="761">
        <v>0</v>
      </c>
      <c r="U14" s="761">
        <v>0</v>
      </c>
      <c r="V14" s="761">
        <v>0</v>
      </c>
      <c r="W14" s="761">
        <v>0</v>
      </c>
      <c r="X14" s="761">
        <v>0</v>
      </c>
      <c r="Y14" s="761">
        <v>0</v>
      </c>
      <c r="Z14" s="761">
        <v>0</v>
      </c>
      <c r="AA14" s="761">
        <v>0</v>
      </c>
      <c r="AB14" s="761">
        <v>0</v>
      </c>
      <c r="AC14" s="761">
        <v>0</v>
      </c>
      <c r="AD14" s="761">
        <v>0</v>
      </c>
      <c r="AE14" s="761">
        <v>0</v>
      </c>
      <c r="AF14" s="761">
        <v>0</v>
      </c>
      <c r="AG14" s="761">
        <v>0</v>
      </c>
      <c r="AH14" s="761">
        <v>0</v>
      </c>
      <c r="AI14" s="761">
        <v>0</v>
      </c>
      <c r="AJ14" s="761">
        <v>0</v>
      </c>
      <c r="AK14" s="761">
        <v>0</v>
      </c>
      <c r="AL14" s="761">
        <v>0</v>
      </c>
      <c r="AM14" s="761">
        <v>0</v>
      </c>
      <c r="AN14" s="761">
        <v>0</v>
      </c>
      <c r="AO14" s="761">
        <v>0</v>
      </c>
      <c r="AP14" s="761">
        <v>0</v>
      </c>
      <c r="AQ14" s="761">
        <v>0</v>
      </c>
      <c r="AR14" s="761">
        <v>0</v>
      </c>
      <c r="AS14" s="761">
        <v>0</v>
      </c>
      <c r="AT14" s="761">
        <v>0</v>
      </c>
      <c r="AU14" s="761">
        <v>0</v>
      </c>
      <c r="AV14" s="761">
        <v>0</v>
      </c>
      <c r="AW14" s="761">
        <v>0</v>
      </c>
      <c r="AX14" s="761">
        <v>0</v>
      </c>
      <c r="AY14" s="761">
        <v>0</v>
      </c>
      <c r="AZ14" s="761">
        <v>0</v>
      </c>
      <c r="BA14" s="761">
        <v>0</v>
      </c>
      <c r="BB14" s="761">
        <v>0</v>
      </c>
      <c r="BC14" s="761">
        <v>0</v>
      </c>
      <c r="BD14" s="761">
        <v>0</v>
      </c>
      <c r="BE14" s="761">
        <v>0</v>
      </c>
      <c r="BF14" s="761">
        <v>0</v>
      </c>
      <c r="BG14" s="761">
        <v>0</v>
      </c>
      <c r="BH14" s="761">
        <v>0</v>
      </c>
      <c r="BI14" s="761">
        <v>0</v>
      </c>
      <c r="BJ14" s="761">
        <v>0</v>
      </c>
      <c r="BK14" s="761">
        <v>0</v>
      </c>
      <c r="BL14" s="761">
        <v>0</v>
      </c>
      <c r="BM14" s="761">
        <v>0</v>
      </c>
      <c r="BN14" s="761">
        <v>0</v>
      </c>
      <c r="BO14" s="761">
        <v>0</v>
      </c>
      <c r="BP14" s="761">
        <v>0</v>
      </c>
      <c r="BQ14" s="761">
        <v>0</v>
      </c>
      <c r="BR14" s="761">
        <v>0</v>
      </c>
      <c r="BS14" s="761">
        <v>0</v>
      </c>
      <c r="BT14" s="761">
        <v>0</v>
      </c>
      <c r="BU14" s="761">
        <v>0</v>
      </c>
      <c r="BV14" s="761">
        <v>0</v>
      </c>
      <c r="BW14" s="761">
        <v>0</v>
      </c>
      <c r="BX14" s="761">
        <v>0</v>
      </c>
      <c r="BY14" s="761">
        <v>0</v>
      </c>
      <c r="BZ14" s="761">
        <v>0</v>
      </c>
      <c r="CA14" s="761">
        <v>0</v>
      </c>
      <c r="CB14" s="761">
        <v>0</v>
      </c>
      <c r="CC14" s="762">
        <f t="shared" si="2"/>
        <v>0</v>
      </c>
      <c r="CD14" s="762">
        <f t="shared" si="3"/>
        <v>0</v>
      </c>
      <c r="CG14" s="726"/>
    </row>
    <row r="15" spans="1:85" ht="20.25" customHeight="1">
      <c r="A15" s="759" t="s">
        <v>812</v>
      </c>
      <c r="B15" s="760" t="s">
        <v>813</v>
      </c>
      <c r="C15" s="761">
        <v>0</v>
      </c>
      <c r="D15" s="761">
        <v>0</v>
      </c>
      <c r="E15" s="761">
        <v>0</v>
      </c>
      <c r="F15" s="761">
        <v>0</v>
      </c>
      <c r="G15" s="761">
        <v>0</v>
      </c>
      <c r="H15" s="761">
        <v>0</v>
      </c>
      <c r="I15" s="761">
        <v>0</v>
      </c>
      <c r="J15" s="761">
        <v>0</v>
      </c>
      <c r="K15" s="761">
        <v>0</v>
      </c>
      <c r="L15" s="761">
        <v>0</v>
      </c>
      <c r="M15" s="761">
        <v>0</v>
      </c>
      <c r="N15" s="761">
        <v>0</v>
      </c>
      <c r="O15" s="761">
        <v>0</v>
      </c>
      <c r="P15" s="761">
        <v>0</v>
      </c>
      <c r="Q15" s="761">
        <v>0</v>
      </c>
      <c r="R15" s="761">
        <v>0</v>
      </c>
      <c r="S15" s="761">
        <v>0</v>
      </c>
      <c r="T15" s="761">
        <v>0</v>
      </c>
      <c r="U15" s="761">
        <v>0</v>
      </c>
      <c r="V15" s="761">
        <v>0</v>
      </c>
      <c r="W15" s="761">
        <v>0</v>
      </c>
      <c r="X15" s="761">
        <v>0</v>
      </c>
      <c r="Y15" s="761">
        <v>0</v>
      </c>
      <c r="Z15" s="761">
        <v>0</v>
      </c>
      <c r="AA15" s="761">
        <v>0</v>
      </c>
      <c r="AB15" s="761">
        <v>0</v>
      </c>
      <c r="AC15" s="761">
        <v>0</v>
      </c>
      <c r="AD15" s="761">
        <v>0</v>
      </c>
      <c r="AE15" s="761">
        <v>0</v>
      </c>
      <c r="AF15" s="761">
        <v>0</v>
      </c>
      <c r="AG15" s="761">
        <v>0</v>
      </c>
      <c r="AH15" s="761">
        <v>0</v>
      </c>
      <c r="AI15" s="761">
        <v>0</v>
      </c>
      <c r="AJ15" s="761">
        <v>0</v>
      </c>
      <c r="AK15" s="761">
        <v>0</v>
      </c>
      <c r="AL15" s="761">
        <v>0</v>
      </c>
      <c r="AM15" s="761">
        <v>0</v>
      </c>
      <c r="AN15" s="761">
        <v>0</v>
      </c>
      <c r="AO15" s="761">
        <v>0</v>
      </c>
      <c r="AP15" s="761">
        <v>0</v>
      </c>
      <c r="AQ15" s="761">
        <v>0</v>
      </c>
      <c r="AR15" s="761">
        <v>0</v>
      </c>
      <c r="AS15" s="761">
        <v>0</v>
      </c>
      <c r="AT15" s="761">
        <v>0</v>
      </c>
      <c r="AU15" s="761">
        <v>0</v>
      </c>
      <c r="AV15" s="761">
        <v>0</v>
      </c>
      <c r="AW15" s="761">
        <v>0</v>
      </c>
      <c r="AX15" s="761">
        <v>0</v>
      </c>
      <c r="AY15" s="761">
        <v>0</v>
      </c>
      <c r="AZ15" s="761">
        <v>0</v>
      </c>
      <c r="BA15" s="761">
        <v>0</v>
      </c>
      <c r="BB15" s="761">
        <v>0</v>
      </c>
      <c r="BC15" s="761">
        <v>0</v>
      </c>
      <c r="BD15" s="761">
        <v>0</v>
      </c>
      <c r="BE15" s="761">
        <v>0</v>
      </c>
      <c r="BF15" s="761">
        <v>0</v>
      </c>
      <c r="BG15" s="761">
        <v>0</v>
      </c>
      <c r="BH15" s="761">
        <v>0</v>
      </c>
      <c r="BI15" s="761">
        <v>0</v>
      </c>
      <c r="BJ15" s="761">
        <v>0</v>
      </c>
      <c r="BK15" s="761">
        <v>0</v>
      </c>
      <c r="BL15" s="761">
        <v>0</v>
      </c>
      <c r="BM15" s="761">
        <v>0</v>
      </c>
      <c r="BN15" s="761">
        <v>0</v>
      </c>
      <c r="BO15" s="761">
        <v>0</v>
      </c>
      <c r="BP15" s="761">
        <v>0</v>
      </c>
      <c r="BQ15" s="761">
        <v>0</v>
      </c>
      <c r="BR15" s="761">
        <v>0</v>
      </c>
      <c r="BS15" s="761">
        <v>0</v>
      </c>
      <c r="BT15" s="761">
        <v>0</v>
      </c>
      <c r="BU15" s="761">
        <v>0</v>
      </c>
      <c r="BV15" s="761">
        <v>0</v>
      </c>
      <c r="BW15" s="761">
        <v>0</v>
      </c>
      <c r="BX15" s="761">
        <v>0</v>
      </c>
      <c r="BY15" s="761">
        <v>0</v>
      </c>
      <c r="BZ15" s="761">
        <v>0</v>
      </c>
      <c r="CA15" s="761">
        <v>0</v>
      </c>
      <c r="CB15" s="761">
        <v>0</v>
      </c>
      <c r="CC15" s="762">
        <f t="shared" si="2"/>
        <v>0</v>
      </c>
      <c r="CD15" s="762">
        <f t="shared" si="3"/>
        <v>0</v>
      </c>
      <c r="CG15" s="726"/>
    </row>
    <row r="16" spans="1:85">
      <c r="A16" s="759" t="s">
        <v>814</v>
      </c>
      <c r="B16" s="763" t="s">
        <v>14</v>
      </c>
      <c r="C16" s="761">
        <v>0</v>
      </c>
      <c r="D16" s="761">
        <v>0</v>
      </c>
      <c r="E16" s="761">
        <v>0</v>
      </c>
      <c r="F16" s="761">
        <v>0</v>
      </c>
      <c r="G16" s="761">
        <v>0</v>
      </c>
      <c r="H16" s="761">
        <v>0</v>
      </c>
      <c r="I16" s="761">
        <v>0</v>
      </c>
      <c r="J16" s="761">
        <v>0</v>
      </c>
      <c r="K16" s="761">
        <v>0</v>
      </c>
      <c r="L16" s="761">
        <v>0</v>
      </c>
      <c r="M16" s="761">
        <v>0</v>
      </c>
      <c r="N16" s="761">
        <v>0</v>
      </c>
      <c r="O16" s="761">
        <v>0</v>
      </c>
      <c r="P16" s="761">
        <v>0</v>
      </c>
      <c r="Q16" s="761">
        <v>0</v>
      </c>
      <c r="R16" s="761">
        <v>0</v>
      </c>
      <c r="S16" s="761">
        <v>0</v>
      </c>
      <c r="T16" s="761">
        <v>0</v>
      </c>
      <c r="U16" s="761">
        <v>0</v>
      </c>
      <c r="V16" s="761">
        <v>0</v>
      </c>
      <c r="W16" s="761">
        <v>0</v>
      </c>
      <c r="X16" s="761">
        <v>0</v>
      </c>
      <c r="Y16" s="761">
        <v>0</v>
      </c>
      <c r="Z16" s="761">
        <v>0</v>
      </c>
      <c r="AA16" s="761">
        <v>0</v>
      </c>
      <c r="AB16" s="761">
        <v>0</v>
      </c>
      <c r="AC16" s="761">
        <v>0</v>
      </c>
      <c r="AD16" s="761">
        <v>0</v>
      </c>
      <c r="AE16" s="761">
        <v>0</v>
      </c>
      <c r="AF16" s="761">
        <v>0</v>
      </c>
      <c r="AG16" s="761">
        <v>0</v>
      </c>
      <c r="AH16" s="761">
        <v>0</v>
      </c>
      <c r="AI16" s="761">
        <v>0</v>
      </c>
      <c r="AJ16" s="761">
        <v>0</v>
      </c>
      <c r="AK16" s="761">
        <v>0</v>
      </c>
      <c r="AL16" s="761">
        <v>0</v>
      </c>
      <c r="AM16" s="761">
        <v>0</v>
      </c>
      <c r="AN16" s="761">
        <v>0</v>
      </c>
      <c r="AO16" s="761">
        <v>0</v>
      </c>
      <c r="AP16" s="761">
        <v>0</v>
      </c>
      <c r="AQ16" s="761">
        <v>0</v>
      </c>
      <c r="AR16" s="761">
        <v>0</v>
      </c>
      <c r="AS16" s="761">
        <v>0</v>
      </c>
      <c r="AT16" s="761">
        <v>0</v>
      </c>
      <c r="AU16" s="761">
        <v>0</v>
      </c>
      <c r="AV16" s="761">
        <v>0</v>
      </c>
      <c r="AW16" s="761">
        <v>0</v>
      </c>
      <c r="AX16" s="761">
        <v>0</v>
      </c>
      <c r="AY16" s="761">
        <v>0</v>
      </c>
      <c r="AZ16" s="761">
        <v>0</v>
      </c>
      <c r="BA16" s="761">
        <v>0</v>
      </c>
      <c r="BB16" s="761">
        <v>0</v>
      </c>
      <c r="BC16" s="761">
        <v>0</v>
      </c>
      <c r="BD16" s="761">
        <v>0</v>
      </c>
      <c r="BE16" s="761">
        <v>0</v>
      </c>
      <c r="BF16" s="761">
        <v>0</v>
      </c>
      <c r="BG16" s="761">
        <v>0</v>
      </c>
      <c r="BH16" s="761">
        <v>0</v>
      </c>
      <c r="BI16" s="761">
        <v>0</v>
      </c>
      <c r="BJ16" s="761">
        <v>0</v>
      </c>
      <c r="BK16" s="761">
        <v>0</v>
      </c>
      <c r="BL16" s="761">
        <v>0</v>
      </c>
      <c r="BM16" s="761">
        <v>0</v>
      </c>
      <c r="BN16" s="761">
        <v>0</v>
      </c>
      <c r="BO16" s="761">
        <v>0</v>
      </c>
      <c r="BP16" s="761">
        <v>0</v>
      </c>
      <c r="BQ16" s="761">
        <v>0</v>
      </c>
      <c r="BR16" s="761">
        <v>0</v>
      </c>
      <c r="BS16" s="761">
        <v>0</v>
      </c>
      <c r="BT16" s="761">
        <v>0</v>
      </c>
      <c r="BU16" s="761">
        <v>0</v>
      </c>
      <c r="BV16" s="761">
        <v>0</v>
      </c>
      <c r="BW16" s="761">
        <v>0</v>
      </c>
      <c r="BX16" s="761">
        <v>0</v>
      </c>
      <c r="BY16" s="761">
        <v>0</v>
      </c>
      <c r="BZ16" s="761">
        <v>0</v>
      </c>
      <c r="CA16" s="761">
        <v>0</v>
      </c>
      <c r="CB16" s="761">
        <v>0</v>
      </c>
      <c r="CC16" s="762">
        <f t="shared" si="2"/>
        <v>0</v>
      </c>
      <c r="CD16" s="762">
        <f t="shared" si="3"/>
        <v>0</v>
      </c>
      <c r="CG16" s="726"/>
    </row>
    <row r="17" spans="1:85">
      <c r="A17" s="759" t="s">
        <v>815</v>
      </c>
      <c r="B17" s="64" t="s">
        <v>816</v>
      </c>
      <c r="C17" s="761">
        <v>0</v>
      </c>
      <c r="D17" s="761">
        <v>0</v>
      </c>
      <c r="E17" s="761">
        <v>0</v>
      </c>
      <c r="F17" s="761">
        <v>0</v>
      </c>
      <c r="G17" s="761">
        <v>0</v>
      </c>
      <c r="H17" s="761">
        <v>0</v>
      </c>
      <c r="I17" s="761">
        <v>0</v>
      </c>
      <c r="J17" s="761">
        <v>0</v>
      </c>
      <c r="K17" s="761">
        <v>0</v>
      </c>
      <c r="L17" s="761">
        <v>0</v>
      </c>
      <c r="M17" s="761">
        <v>0</v>
      </c>
      <c r="N17" s="761">
        <v>0</v>
      </c>
      <c r="O17" s="761">
        <v>0</v>
      </c>
      <c r="P17" s="761">
        <v>0</v>
      </c>
      <c r="Q17" s="761">
        <v>0</v>
      </c>
      <c r="R17" s="761">
        <v>0</v>
      </c>
      <c r="S17" s="761">
        <v>0</v>
      </c>
      <c r="T17" s="761">
        <v>0</v>
      </c>
      <c r="U17" s="761">
        <v>0</v>
      </c>
      <c r="V17" s="761">
        <v>0</v>
      </c>
      <c r="W17" s="761">
        <v>0</v>
      </c>
      <c r="X17" s="761">
        <v>0</v>
      </c>
      <c r="Y17" s="761">
        <v>0</v>
      </c>
      <c r="Z17" s="761">
        <v>0</v>
      </c>
      <c r="AA17" s="761">
        <v>0</v>
      </c>
      <c r="AB17" s="761">
        <v>0</v>
      </c>
      <c r="AC17" s="761">
        <v>0</v>
      </c>
      <c r="AD17" s="761">
        <v>0</v>
      </c>
      <c r="AE17" s="761">
        <v>0</v>
      </c>
      <c r="AF17" s="761">
        <v>0</v>
      </c>
      <c r="AG17" s="761">
        <v>0</v>
      </c>
      <c r="AH17" s="761">
        <v>0</v>
      </c>
      <c r="AI17" s="761">
        <v>0</v>
      </c>
      <c r="AJ17" s="761">
        <v>0</v>
      </c>
      <c r="AK17" s="761">
        <v>0</v>
      </c>
      <c r="AL17" s="761">
        <v>0</v>
      </c>
      <c r="AM17" s="761">
        <v>0</v>
      </c>
      <c r="AN17" s="761">
        <v>0</v>
      </c>
      <c r="AO17" s="761">
        <v>0</v>
      </c>
      <c r="AP17" s="761">
        <v>0</v>
      </c>
      <c r="AQ17" s="761">
        <v>0</v>
      </c>
      <c r="AR17" s="761">
        <v>0</v>
      </c>
      <c r="AS17" s="761">
        <v>0</v>
      </c>
      <c r="AT17" s="761">
        <v>0</v>
      </c>
      <c r="AU17" s="761">
        <v>0</v>
      </c>
      <c r="AV17" s="761">
        <v>0</v>
      </c>
      <c r="AW17" s="761">
        <v>0</v>
      </c>
      <c r="AX17" s="761">
        <v>0</v>
      </c>
      <c r="AY17" s="761">
        <v>0</v>
      </c>
      <c r="AZ17" s="761">
        <v>0</v>
      </c>
      <c r="BA17" s="761">
        <v>0</v>
      </c>
      <c r="BB17" s="761">
        <v>0</v>
      </c>
      <c r="BC17" s="761">
        <v>0</v>
      </c>
      <c r="BD17" s="761">
        <v>0</v>
      </c>
      <c r="BE17" s="761">
        <v>0</v>
      </c>
      <c r="BF17" s="761">
        <v>0</v>
      </c>
      <c r="BG17" s="761">
        <v>0</v>
      </c>
      <c r="BH17" s="761">
        <v>0</v>
      </c>
      <c r="BI17" s="761">
        <v>0</v>
      </c>
      <c r="BJ17" s="761">
        <v>0</v>
      </c>
      <c r="BK17" s="761">
        <v>0</v>
      </c>
      <c r="BL17" s="761">
        <v>0</v>
      </c>
      <c r="BM17" s="761">
        <v>0</v>
      </c>
      <c r="BN17" s="761">
        <v>0</v>
      </c>
      <c r="BO17" s="761">
        <v>0</v>
      </c>
      <c r="BP17" s="761">
        <v>0</v>
      </c>
      <c r="BQ17" s="761">
        <v>0</v>
      </c>
      <c r="BR17" s="761">
        <v>0</v>
      </c>
      <c r="BS17" s="761">
        <v>0</v>
      </c>
      <c r="BT17" s="761">
        <v>0</v>
      </c>
      <c r="BU17" s="761">
        <v>0</v>
      </c>
      <c r="BV17" s="761">
        <v>0</v>
      </c>
      <c r="BW17" s="761">
        <v>0</v>
      </c>
      <c r="BX17" s="761">
        <v>0</v>
      </c>
      <c r="BY17" s="761">
        <v>0</v>
      </c>
      <c r="BZ17" s="761">
        <v>0</v>
      </c>
      <c r="CA17" s="761">
        <v>0</v>
      </c>
      <c r="CB17" s="761">
        <v>0</v>
      </c>
      <c r="CC17" s="762">
        <f t="shared" si="2"/>
        <v>0</v>
      </c>
      <c r="CD17" s="762">
        <f t="shared" si="3"/>
        <v>0</v>
      </c>
      <c r="CG17" s="726"/>
    </row>
    <row r="18" spans="1:85">
      <c r="A18" s="759" t="s">
        <v>817</v>
      </c>
      <c r="B18" s="763" t="s">
        <v>818</v>
      </c>
      <c r="C18" s="761">
        <v>0</v>
      </c>
      <c r="D18" s="761">
        <v>0</v>
      </c>
      <c r="E18" s="761">
        <v>0</v>
      </c>
      <c r="F18" s="761">
        <v>0</v>
      </c>
      <c r="G18" s="761">
        <v>0</v>
      </c>
      <c r="H18" s="761">
        <v>0</v>
      </c>
      <c r="I18" s="761">
        <v>0</v>
      </c>
      <c r="J18" s="761">
        <v>0</v>
      </c>
      <c r="K18" s="761">
        <v>0</v>
      </c>
      <c r="L18" s="761">
        <v>0</v>
      </c>
      <c r="M18" s="761">
        <v>0</v>
      </c>
      <c r="N18" s="761">
        <v>0</v>
      </c>
      <c r="O18" s="761">
        <v>0</v>
      </c>
      <c r="P18" s="761">
        <v>0</v>
      </c>
      <c r="Q18" s="761">
        <v>0</v>
      </c>
      <c r="R18" s="761">
        <v>0</v>
      </c>
      <c r="S18" s="761">
        <v>0</v>
      </c>
      <c r="T18" s="761">
        <v>0</v>
      </c>
      <c r="U18" s="761">
        <v>0</v>
      </c>
      <c r="V18" s="761">
        <v>0</v>
      </c>
      <c r="W18" s="761">
        <v>0</v>
      </c>
      <c r="X18" s="761">
        <v>0</v>
      </c>
      <c r="Y18" s="761">
        <v>0</v>
      </c>
      <c r="Z18" s="761">
        <v>0</v>
      </c>
      <c r="AA18" s="761">
        <v>0</v>
      </c>
      <c r="AB18" s="761">
        <v>0</v>
      </c>
      <c r="AC18" s="761">
        <v>0</v>
      </c>
      <c r="AD18" s="761">
        <v>0</v>
      </c>
      <c r="AE18" s="761">
        <v>0</v>
      </c>
      <c r="AF18" s="761">
        <v>0</v>
      </c>
      <c r="AG18" s="761">
        <v>0</v>
      </c>
      <c r="AH18" s="761">
        <v>0</v>
      </c>
      <c r="AI18" s="761">
        <v>0</v>
      </c>
      <c r="AJ18" s="761">
        <v>0</v>
      </c>
      <c r="AK18" s="761">
        <v>0</v>
      </c>
      <c r="AL18" s="761">
        <v>0</v>
      </c>
      <c r="AM18" s="761">
        <v>0</v>
      </c>
      <c r="AN18" s="761">
        <v>0</v>
      </c>
      <c r="AO18" s="761">
        <v>0</v>
      </c>
      <c r="AP18" s="761">
        <v>0</v>
      </c>
      <c r="AQ18" s="761">
        <v>0</v>
      </c>
      <c r="AR18" s="761">
        <v>0</v>
      </c>
      <c r="AS18" s="761">
        <v>0</v>
      </c>
      <c r="AT18" s="761">
        <v>0</v>
      </c>
      <c r="AU18" s="761">
        <v>0</v>
      </c>
      <c r="AV18" s="761">
        <v>0</v>
      </c>
      <c r="AW18" s="761">
        <v>0</v>
      </c>
      <c r="AX18" s="761">
        <v>0</v>
      </c>
      <c r="AY18" s="761">
        <v>0</v>
      </c>
      <c r="AZ18" s="761">
        <v>0</v>
      </c>
      <c r="BA18" s="761">
        <v>0</v>
      </c>
      <c r="BB18" s="761">
        <v>0</v>
      </c>
      <c r="BC18" s="761">
        <v>0</v>
      </c>
      <c r="BD18" s="761">
        <v>0</v>
      </c>
      <c r="BE18" s="761">
        <v>0</v>
      </c>
      <c r="BF18" s="761">
        <v>0</v>
      </c>
      <c r="BG18" s="761">
        <v>0</v>
      </c>
      <c r="BH18" s="761">
        <v>0</v>
      </c>
      <c r="BI18" s="761">
        <v>0</v>
      </c>
      <c r="BJ18" s="761">
        <v>0</v>
      </c>
      <c r="BK18" s="761">
        <v>0</v>
      </c>
      <c r="BL18" s="761">
        <v>0</v>
      </c>
      <c r="BM18" s="761">
        <v>0</v>
      </c>
      <c r="BN18" s="761">
        <v>0</v>
      </c>
      <c r="BO18" s="761">
        <v>0</v>
      </c>
      <c r="BP18" s="761">
        <v>0</v>
      </c>
      <c r="BQ18" s="761">
        <v>0</v>
      </c>
      <c r="BR18" s="761">
        <v>0</v>
      </c>
      <c r="BS18" s="761">
        <v>0</v>
      </c>
      <c r="BT18" s="761">
        <v>0</v>
      </c>
      <c r="BU18" s="761">
        <v>0</v>
      </c>
      <c r="BV18" s="761">
        <v>0</v>
      </c>
      <c r="BW18" s="761">
        <v>0</v>
      </c>
      <c r="BX18" s="761">
        <v>0</v>
      </c>
      <c r="BY18" s="761">
        <v>0</v>
      </c>
      <c r="BZ18" s="761">
        <v>0</v>
      </c>
      <c r="CA18" s="761">
        <v>0</v>
      </c>
      <c r="CB18" s="761">
        <v>0</v>
      </c>
      <c r="CC18" s="762">
        <f t="shared" si="2"/>
        <v>0</v>
      </c>
      <c r="CD18" s="762">
        <f t="shared" si="3"/>
        <v>0</v>
      </c>
      <c r="CG18" s="726"/>
    </row>
    <row r="19" spans="1:85">
      <c r="A19" s="759" t="s">
        <v>819</v>
      </c>
      <c r="B19" s="763" t="s">
        <v>820</v>
      </c>
      <c r="C19" s="761">
        <v>0</v>
      </c>
      <c r="D19" s="761">
        <v>0</v>
      </c>
      <c r="E19" s="761">
        <v>0</v>
      </c>
      <c r="F19" s="761">
        <v>0</v>
      </c>
      <c r="G19" s="761">
        <v>0</v>
      </c>
      <c r="H19" s="761">
        <v>0</v>
      </c>
      <c r="I19" s="761">
        <v>0</v>
      </c>
      <c r="J19" s="761">
        <v>0</v>
      </c>
      <c r="K19" s="761">
        <v>0</v>
      </c>
      <c r="L19" s="761">
        <v>0</v>
      </c>
      <c r="M19" s="761">
        <v>0</v>
      </c>
      <c r="N19" s="761">
        <v>0</v>
      </c>
      <c r="O19" s="761">
        <v>0</v>
      </c>
      <c r="P19" s="761">
        <v>0</v>
      </c>
      <c r="Q19" s="761">
        <v>0</v>
      </c>
      <c r="R19" s="761">
        <v>0</v>
      </c>
      <c r="S19" s="761">
        <v>0</v>
      </c>
      <c r="T19" s="761">
        <v>0</v>
      </c>
      <c r="U19" s="761">
        <v>0</v>
      </c>
      <c r="V19" s="761">
        <v>0</v>
      </c>
      <c r="W19" s="761">
        <v>0</v>
      </c>
      <c r="X19" s="761">
        <v>0</v>
      </c>
      <c r="Y19" s="761">
        <v>0</v>
      </c>
      <c r="Z19" s="761">
        <v>0</v>
      </c>
      <c r="AA19" s="761">
        <v>0</v>
      </c>
      <c r="AB19" s="761">
        <v>0</v>
      </c>
      <c r="AC19" s="761">
        <v>0</v>
      </c>
      <c r="AD19" s="761">
        <v>0</v>
      </c>
      <c r="AE19" s="761">
        <v>0</v>
      </c>
      <c r="AF19" s="761">
        <v>0</v>
      </c>
      <c r="AG19" s="761">
        <v>0</v>
      </c>
      <c r="AH19" s="761">
        <v>0</v>
      </c>
      <c r="AI19" s="761">
        <v>0</v>
      </c>
      <c r="AJ19" s="761">
        <v>0</v>
      </c>
      <c r="AK19" s="761">
        <v>0</v>
      </c>
      <c r="AL19" s="761">
        <v>0</v>
      </c>
      <c r="AM19" s="761">
        <v>0</v>
      </c>
      <c r="AN19" s="761">
        <v>0</v>
      </c>
      <c r="AO19" s="761">
        <v>0</v>
      </c>
      <c r="AP19" s="761">
        <v>0</v>
      </c>
      <c r="AQ19" s="761">
        <v>0</v>
      </c>
      <c r="AR19" s="761">
        <v>0</v>
      </c>
      <c r="AS19" s="761">
        <v>0</v>
      </c>
      <c r="AT19" s="761">
        <v>0</v>
      </c>
      <c r="AU19" s="761">
        <v>0</v>
      </c>
      <c r="AV19" s="761">
        <v>0</v>
      </c>
      <c r="AW19" s="761">
        <v>0</v>
      </c>
      <c r="AX19" s="761">
        <v>0</v>
      </c>
      <c r="AY19" s="761">
        <v>0</v>
      </c>
      <c r="AZ19" s="761">
        <v>0</v>
      </c>
      <c r="BA19" s="761">
        <v>0</v>
      </c>
      <c r="BB19" s="761">
        <v>0</v>
      </c>
      <c r="BC19" s="761">
        <v>0</v>
      </c>
      <c r="BD19" s="761">
        <v>0</v>
      </c>
      <c r="BE19" s="761">
        <v>0</v>
      </c>
      <c r="BF19" s="761">
        <v>0</v>
      </c>
      <c r="BG19" s="761">
        <v>0</v>
      </c>
      <c r="BH19" s="761">
        <v>0</v>
      </c>
      <c r="BI19" s="761">
        <v>0</v>
      </c>
      <c r="BJ19" s="761">
        <v>0</v>
      </c>
      <c r="BK19" s="761">
        <v>0</v>
      </c>
      <c r="BL19" s="761">
        <v>0</v>
      </c>
      <c r="BM19" s="761">
        <v>0</v>
      </c>
      <c r="BN19" s="761">
        <v>0</v>
      </c>
      <c r="BO19" s="761">
        <v>0</v>
      </c>
      <c r="BP19" s="761">
        <v>0</v>
      </c>
      <c r="BQ19" s="761">
        <v>0</v>
      </c>
      <c r="BR19" s="761">
        <v>0</v>
      </c>
      <c r="BS19" s="761">
        <v>0</v>
      </c>
      <c r="BT19" s="761">
        <v>0</v>
      </c>
      <c r="BU19" s="761">
        <v>0</v>
      </c>
      <c r="BV19" s="761">
        <v>0</v>
      </c>
      <c r="BW19" s="761">
        <v>0</v>
      </c>
      <c r="BX19" s="761">
        <v>0</v>
      </c>
      <c r="BY19" s="761">
        <v>0</v>
      </c>
      <c r="BZ19" s="761">
        <v>0</v>
      </c>
      <c r="CA19" s="761">
        <v>0</v>
      </c>
      <c r="CB19" s="761">
        <v>0</v>
      </c>
      <c r="CC19" s="762">
        <f t="shared" si="2"/>
        <v>0</v>
      </c>
      <c r="CD19" s="762">
        <f t="shared" si="3"/>
        <v>0</v>
      </c>
      <c r="CG19" s="726"/>
    </row>
    <row r="20" spans="1:85">
      <c r="A20" s="759" t="s">
        <v>821</v>
      </c>
      <c r="B20" s="763" t="s">
        <v>822</v>
      </c>
      <c r="C20" s="761">
        <v>0</v>
      </c>
      <c r="D20" s="761">
        <v>0</v>
      </c>
      <c r="E20" s="761">
        <v>0</v>
      </c>
      <c r="F20" s="761">
        <v>0</v>
      </c>
      <c r="G20" s="761">
        <v>0</v>
      </c>
      <c r="H20" s="761">
        <v>0</v>
      </c>
      <c r="I20" s="761">
        <v>0</v>
      </c>
      <c r="J20" s="761">
        <v>0</v>
      </c>
      <c r="K20" s="761">
        <v>0</v>
      </c>
      <c r="L20" s="761">
        <v>0</v>
      </c>
      <c r="M20" s="761">
        <v>0</v>
      </c>
      <c r="N20" s="761">
        <v>0</v>
      </c>
      <c r="O20" s="761">
        <v>0</v>
      </c>
      <c r="P20" s="761">
        <v>0</v>
      </c>
      <c r="Q20" s="761">
        <v>0</v>
      </c>
      <c r="R20" s="761">
        <v>0</v>
      </c>
      <c r="S20" s="761">
        <v>0</v>
      </c>
      <c r="T20" s="761">
        <v>0</v>
      </c>
      <c r="U20" s="761">
        <v>0</v>
      </c>
      <c r="V20" s="761">
        <v>0</v>
      </c>
      <c r="W20" s="761">
        <v>0</v>
      </c>
      <c r="X20" s="761">
        <v>0</v>
      </c>
      <c r="Y20" s="761">
        <v>0</v>
      </c>
      <c r="Z20" s="761">
        <v>0</v>
      </c>
      <c r="AA20" s="761">
        <v>0</v>
      </c>
      <c r="AB20" s="761">
        <v>0</v>
      </c>
      <c r="AC20" s="761">
        <v>0</v>
      </c>
      <c r="AD20" s="761">
        <v>0</v>
      </c>
      <c r="AE20" s="761">
        <v>0</v>
      </c>
      <c r="AF20" s="761">
        <v>0</v>
      </c>
      <c r="AG20" s="761">
        <v>0</v>
      </c>
      <c r="AH20" s="761">
        <v>0</v>
      </c>
      <c r="AI20" s="761">
        <v>0</v>
      </c>
      <c r="AJ20" s="761">
        <v>0</v>
      </c>
      <c r="AK20" s="761">
        <v>0</v>
      </c>
      <c r="AL20" s="761">
        <v>0</v>
      </c>
      <c r="AM20" s="761">
        <v>0</v>
      </c>
      <c r="AN20" s="761">
        <v>0</v>
      </c>
      <c r="AO20" s="761">
        <v>0</v>
      </c>
      <c r="AP20" s="761">
        <v>0</v>
      </c>
      <c r="AQ20" s="761">
        <v>0</v>
      </c>
      <c r="AR20" s="761">
        <v>0</v>
      </c>
      <c r="AS20" s="761">
        <v>0</v>
      </c>
      <c r="AT20" s="761">
        <v>0</v>
      </c>
      <c r="AU20" s="761">
        <v>0</v>
      </c>
      <c r="AV20" s="761">
        <v>0</v>
      </c>
      <c r="AW20" s="761">
        <v>0</v>
      </c>
      <c r="AX20" s="761">
        <v>0</v>
      </c>
      <c r="AY20" s="761">
        <v>0</v>
      </c>
      <c r="AZ20" s="761">
        <v>0</v>
      </c>
      <c r="BA20" s="761">
        <v>0</v>
      </c>
      <c r="BB20" s="761">
        <v>0</v>
      </c>
      <c r="BC20" s="761">
        <v>0</v>
      </c>
      <c r="BD20" s="761">
        <v>0</v>
      </c>
      <c r="BE20" s="761">
        <v>0</v>
      </c>
      <c r="BF20" s="761">
        <v>0</v>
      </c>
      <c r="BG20" s="761">
        <v>0</v>
      </c>
      <c r="BH20" s="761">
        <v>0</v>
      </c>
      <c r="BI20" s="761">
        <v>0</v>
      </c>
      <c r="BJ20" s="761">
        <v>0</v>
      </c>
      <c r="BK20" s="761">
        <v>0</v>
      </c>
      <c r="BL20" s="761">
        <v>0</v>
      </c>
      <c r="BM20" s="761">
        <v>0</v>
      </c>
      <c r="BN20" s="761">
        <v>0</v>
      </c>
      <c r="BO20" s="761">
        <v>0</v>
      </c>
      <c r="BP20" s="761">
        <v>0</v>
      </c>
      <c r="BQ20" s="761">
        <v>0</v>
      </c>
      <c r="BR20" s="761">
        <v>0</v>
      </c>
      <c r="BS20" s="761">
        <v>0</v>
      </c>
      <c r="BT20" s="761">
        <v>0</v>
      </c>
      <c r="BU20" s="761">
        <v>0</v>
      </c>
      <c r="BV20" s="761">
        <v>0</v>
      </c>
      <c r="BW20" s="761">
        <v>0</v>
      </c>
      <c r="BX20" s="761">
        <v>0</v>
      </c>
      <c r="BY20" s="761">
        <v>0</v>
      </c>
      <c r="BZ20" s="761">
        <v>0</v>
      </c>
      <c r="CA20" s="761">
        <v>0</v>
      </c>
      <c r="CB20" s="761">
        <v>0</v>
      </c>
      <c r="CC20" s="762">
        <f t="shared" si="2"/>
        <v>0</v>
      </c>
      <c r="CD20" s="762">
        <f t="shared" si="3"/>
        <v>0</v>
      </c>
      <c r="CG20" s="726"/>
    </row>
    <row r="21" spans="1:85">
      <c r="A21" s="759" t="s">
        <v>823</v>
      </c>
      <c r="B21" s="763" t="s">
        <v>824</v>
      </c>
      <c r="C21" s="761">
        <v>0</v>
      </c>
      <c r="D21" s="761">
        <v>0</v>
      </c>
      <c r="E21" s="761">
        <v>0</v>
      </c>
      <c r="F21" s="761">
        <v>0</v>
      </c>
      <c r="G21" s="761">
        <v>0</v>
      </c>
      <c r="H21" s="761">
        <v>0</v>
      </c>
      <c r="I21" s="761">
        <v>0</v>
      </c>
      <c r="J21" s="761">
        <v>0</v>
      </c>
      <c r="K21" s="761">
        <v>0</v>
      </c>
      <c r="L21" s="761">
        <v>0</v>
      </c>
      <c r="M21" s="761">
        <v>0</v>
      </c>
      <c r="N21" s="761">
        <v>0</v>
      </c>
      <c r="O21" s="761">
        <v>0</v>
      </c>
      <c r="P21" s="761">
        <v>0</v>
      </c>
      <c r="Q21" s="761">
        <v>0</v>
      </c>
      <c r="R21" s="761">
        <v>0</v>
      </c>
      <c r="S21" s="761">
        <v>0</v>
      </c>
      <c r="T21" s="761">
        <v>0</v>
      </c>
      <c r="U21" s="761">
        <v>0</v>
      </c>
      <c r="V21" s="761">
        <v>0</v>
      </c>
      <c r="W21" s="761">
        <v>0</v>
      </c>
      <c r="X21" s="761">
        <v>0</v>
      </c>
      <c r="Y21" s="761">
        <v>0</v>
      </c>
      <c r="Z21" s="761">
        <v>0</v>
      </c>
      <c r="AA21" s="761">
        <v>0</v>
      </c>
      <c r="AB21" s="761">
        <v>0</v>
      </c>
      <c r="AC21" s="761">
        <v>0</v>
      </c>
      <c r="AD21" s="761">
        <v>0</v>
      </c>
      <c r="AE21" s="761">
        <v>0</v>
      </c>
      <c r="AF21" s="761">
        <v>0</v>
      </c>
      <c r="AG21" s="761">
        <v>0</v>
      </c>
      <c r="AH21" s="761">
        <v>0</v>
      </c>
      <c r="AI21" s="761">
        <v>0</v>
      </c>
      <c r="AJ21" s="761">
        <v>0</v>
      </c>
      <c r="AK21" s="761">
        <v>0</v>
      </c>
      <c r="AL21" s="761">
        <v>0</v>
      </c>
      <c r="AM21" s="761">
        <v>0</v>
      </c>
      <c r="AN21" s="761">
        <v>0</v>
      </c>
      <c r="AO21" s="761">
        <v>0</v>
      </c>
      <c r="AP21" s="761">
        <v>0</v>
      </c>
      <c r="AQ21" s="761">
        <v>0</v>
      </c>
      <c r="AR21" s="761">
        <v>0</v>
      </c>
      <c r="AS21" s="761">
        <v>0</v>
      </c>
      <c r="AT21" s="761">
        <v>0</v>
      </c>
      <c r="AU21" s="761">
        <v>0</v>
      </c>
      <c r="AV21" s="761">
        <v>0</v>
      </c>
      <c r="AW21" s="761">
        <v>0</v>
      </c>
      <c r="AX21" s="761">
        <v>0</v>
      </c>
      <c r="AY21" s="761">
        <v>0</v>
      </c>
      <c r="AZ21" s="761">
        <v>0</v>
      </c>
      <c r="BA21" s="761">
        <v>0</v>
      </c>
      <c r="BB21" s="761">
        <v>0</v>
      </c>
      <c r="BC21" s="761">
        <v>0</v>
      </c>
      <c r="BD21" s="761">
        <v>0</v>
      </c>
      <c r="BE21" s="761">
        <v>0</v>
      </c>
      <c r="BF21" s="761">
        <v>0</v>
      </c>
      <c r="BG21" s="761">
        <v>0</v>
      </c>
      <c r="BH21" s="761">
        <v>0</v>
      </c>
      <c r="BI21" s="761">
        <v>0</v>
      </c>
      <c r="BJ21" s="761">
        <v>0</v>
      </c>
      <c r="BK21" s="761">
        <v>0</v>
      </c>
      <c r="BL21" s="761">
        <v>0</v>
      </c>
      <c r="BM21" s="761">
        <v>0</v>
      </c>
      <c r="BN21" s="761">
        <v>0</v>
      </c>
      <c r="BO21" s="761">
        <v>0</v>
      </c>
      <c r="BP21" s="761">
        <v>0</v>
      </c>
      <c r="BQ21" s="761">
        <v>0</v>
      </c>
      <c r="BR21" s="761">
        <v>0</v>
      </c>
      <c r="BS21" s="761">
        <v>0</v>
      </c>
      <c r="BT21" s="761">
        <v>0</v>
      </c>
      <c r="BU21" s="761">
        <v>0</v>
      </c>
      <c r="BV21" s="761">
        <v>0</v>
      </c>
      <c r="BW21" s="761">
        <v>0</v>
      </c>
      <c r="BX21" s="761">
        <v>0</v>
      </c>
      <c r="BY21" s="761">
        <v>0</v>
      </c>
      <c r="BZ21" s="761">
        <v>0</v>
      </c>
      <c r="CA21" s="761">
        <v>0</v>
      </c>
      <c r="CB21" s="761">
        <v>0</v>
      </c>
      <c r="CC21" s="762">
        <f t="shared" si="2"/>
        <v>0</v>
      </c>
      <c r="CD21" s="762">
        <f t="shared" si="3"/>
        <v>0</v>
      </c>
      <c r="CG21" s="726"/>
    </row>
    <row r="22" spans="1:85">
      <c r="A22" s="759" t="s">
        <v>825</v>
      </c>
      <c r="B22" s="763" t="s">
        <v>826</v>
      </c>
      <c r="C22" s="761">
        <v>0</v>
      </c>
      <c r="D22" s="761">
        <v>0</v>
      </c>
      <c r="E22" s="761">
        <v>0</v>
      </c>
      <c r="F22" s="761">
        <v>0</v>
      </c>
      <c r="G22" s="761">
        <v>0</v>
      </c>
      <c r="H22" s="761">
        <v>0</v>
      </c>
      <c r="I22" s="761">
        <v>0</v>
      </c>
      <c r="J22" s="761">
        <v>0</v>
      </c>
      <c r="K22" s="761">
        <v>0</v>
      </c>
      <c r="L22" s="761">
        <v>0</v>
      </c>
      <c r="M22" s="761">
        <v>0</v>
      </c>
      <c r="N22" s="761">
        <v>0</v>
      </c>
      <c r="O22" s="761">
        <v>0</v>
      </c>
      <c r="P22" s="761">
        <v>0</v>
      </c>
      <c r="Q22" s="761">
        <v>0</v>
      </c>
      <c r="R22" s="761">
        <v>0</v>
      </c>
      <c r="S22" s="761">
        <v>0</v>
      </c>
      <c r="T22" s="761">
        <v>0</v>
      </c>
      <c r="U22" s="761">
        <v>0</v>
      </c>
      <c r="V22" s="761">
        <v>0</v>
      </c>
      <c r="W22" s="761">
        <v>0</v>
      </c>
      <c r="X22" s="761">
        <v>0</v>
      </c>
      <c r="Y22" s="761">
        <v>0</v>
      </c>
      <c r="Z22" s="761">
        <v>0</v>
      </c>
      <c r="AA22" s="761">
        <v>0</v>
      </c>
      <c r="AB22" s="761">
        <v>0</v>
      </c>
      <c r="AC22" s="761">
        <v>0</v>
      </c>
      <c r="AD22" s="761">
        <v>0</v>
      </c>
      <c r="AE22" s="761">
        <v>0</v>
      </c>
      <c r="AF22" s="761">
        <v>0</v>
      </c>
      <c r="AG22" s="761">
        <v>0</v>
      </c>
      <c r="AH22" s="761">
        <v>0</v>
      </c>
      <c r="AI22" s="761">
        <v>0</v>
      </c>
      <c r="AJ22" s="761">
        <v>0</v>
      </c>
      <c r="AK22" s="761">
        <v>0</v>
      </c>
      <c r="AL22" s="761">
        <v>0</v>
      </c>
      <c r="AM22" s="761">
        <v>0</v>
      </c>
      <c r="AN22" s="761">
        <v>0</v>
      </c>
      <c r="AO22" s="761">
        <v>0</v>
      </c>
      <c r="AP22" s="761">
        <v>0</v>
      </c>
      <c r="AQ22" s="761">
        <v>0</v>
      </c>
      <c r="AR22" s="761">
        <v>0</v>
      </c>
      <c r="AS22" s="761">
        <v>0</v>
      </c>
      <c r="AT22" s="761">
        <v>0</v>
      </c>
      <c r="AU22" s="761">
        <v>0</v>
      </c>
      <c r="AV22" s="761">
        <v>0</v>
      </c>
      <c r="AW22" s="761">
        <v>0</v>
      </c>
      <c r="AX22" s="761">
        <v>0</v>
      </c>
      <c r="AY22" s="761">
        <v>0</v>
      </c>
      <c r="AZ22" s="761">
        <v>0</v>
      </c>
      <c r="BA22" s="761">
        <v>0</v>
      </c>
      <c r="BB22" s="761">
        <v>0</v>
      </c>
      <c r="BC22" s="761">
        <v>0</v>
      </c>
      <c r="BD22" s="761">
        <v>0</v>
      </c>
      <c r="BE22" s="761">
        <v>0</v>
      </c>
      <c r="BF22" s="761">
        <v>0</v>
      </c>
      <c r="BG22" s="761">
        <v>0</v>
      </c>
      <c r="BH22" s="761">
        <v>0</v>
      </c>
      <c r="BI22" s="761">
        <v>0</v>
      </c>
      <c r="BJ22" s="761">
        <v>0</v>
      </c>
      <c r="BK22" s="761">
        <v>0</v>
      </c>
      <c r="BL22" s="761">
        <v>0</v>
      </c>
      <c r="BM22" s="761">
        <v>0</v>
      </c>
      <c r="BN22" s="761">
        <v>0</v>
      </c>
      <c r="BO22" s="761">
        <v>0</v>
      </c>
      <c r="BP22" s="761">
        <v>0</v>
      </c>
      <c r="BQ22" s="761">
        <v>0</v>
      </c>
      <c r="BR22" s="761">
        <v>0</v>
      </c>
      <c r="BS22" s="761">
        <v>0</v>
      </c>
      <c r="BT22" s="761">
        <v>0</v>
      </c>
      <c r="BU22" s="761">
        <v>0</v>
      </c>
      <c r="BV22" s="761">
        <v>0</v>
      </c>
      <c r="BW22" s="761">
        <v>0</v>
      </c>
      <c r="BX22" s="761">
        <v>0</v>
      </c>
      <c r="BY22" s="761">
        <v>0</v>
      </c>
      <c r="BZ22" s="761">
        <v>0</v>
      </c>
      <c r="CA22" s="761">
        <v>0</v>
      </c>
      <c r="CB22" s="761">
        <v>0</v>
      </c>
      <c r="CC22" s="762">
        <f t="shared" si="2"/>
        <v>0</v>
      </c>
      <c r="CD22" s="762">
        <f t="shared" si="3"/>
        <v>0</v>
      </c>
      <c r="CG22" s="726"/>
    </row>
    <row r="23" spans="1:85">
      <c r="A23" s="759" t="s">
        <v>827</v>
      </c>
      <c r="B23" s="763" t="s">
        <v>828</v>
      </c>
      <c r="C23" s="761">
        <v>0</v>
      </c>
      <c r="D23" s="761">
        <v>0</v>
      </c>
      <c r="E23" s="761">
        <v>0</v>
      </c>
      <c r="F23" s="761">
        <v>0</v>
      </c>
      <c r="G23" s="761">
        <v>0</v>
      </c>
      <c r="H23" s="761">
        <v>0</v>
      </c>
      <c r="I23" s="761">
        <v>0</v>
      </c>
      <c r="J23" s="761">
        <v>0</v>
      </c>
      <c r="K23" s="761">
        <v>0</v>
      </c>
      <c r="L23" s="761">
        <v>0</v>
      </c>
      <c r="M23" s="761">
        <v>0</v>
      </c>
      <c r="N23" s="761">
        <v>0</v>
      </c>
      <c r="O23" s="761">
        <v>0</v>
      </c>
      <c r="P23" s="761">
        <v>0</v>
      </c>
      <c r="Q23" s="761">
        <v>0</v>
      </c>
      <c r="R23" s="761">
        <v>0</v>
      </c>
      <c r="S23" s="761">
        <v>0</v>
      </c>
      <c r="T23" s="761">
        <v>0</v>
      </c>
      <c r="U23" s="761">
        <v>0</v>
      </c>
      <c r="V23" s="761">
        <v>0</v>
      </c>
      <c r="W23" s="761">
        <v>0</v>
      </c>
      <c r="X23" s="761">
        <v>0</v>
      </c>
      <c r="Y23" s="761">
        <v>0</v>
      </c>
      <c r="Z23" s="761">
        <v>0</v>
      </c>
      <c r="AA23" s="761">
        <v>0</v>
      </c>
      <c r="AB23" s="761">
        <v>0</v>
      </c>
      <c r="AC23" s="761">
        <v>0</v>
      </c>
      <c r="AD23" s="761">
        <v>0</v>
      </c>
      <c r="AE23" s="761">
        <v>0</v>
      </c>
      <c r="AF23" s="761">
        <v>0</v>
      </c>
      <c r="AG23" s="761">
        <v>0</v>
      </c>
      <c r="AH23" s="761">
        <v>0</v>
      </c>
      <c r="AI23" s="761">
        <v>0</v>
      </c>
      <c r="AJ23" s="761">
        <v>0</v>
      </c>
      <c r="AK23" s="761">
        <v>0</v>
      </c>
      <c r="AL23" s="761">
        <v>0</v>
      </c>
      <c r="AM23" s="761">
        <v>0</v>
      </c>
      <c r="AN23" s="761">
        <v>0</v>
      </c>
      <c r="AO23" s="761">
        <v>0</v>
      </c>
      <c r="AP23" s="761">
        <v>0</v>
      </c>
      <c r="AQ23" s="761">
        <v>0</v>
      </c>
      <c r="AR23" s="761">
        <v>0</v>
      </c>
      <c r="AS23" s="761">
        <v>0</v>
      </c>
      <c r="AT23" s="761">
        <v>0</v>
      </c>
      <c r="AU23" s="761">
        <v>0</v>
      </c>
      <c r="AV23" s="761">
        <v>0</v>
      </c>
      <c r="AW23" s="761">
        <v>0</v>
      </c>
      <c r="AX23" s="761">
        <v>0</v>
      </c>
      <c r="AY23" s="761">
        <v>0</v>
      </c>
      <c r="AZ23" s="761">
        <v>0</v>
      </c>
      <c r="BA23" s="761">
        <v>0</v>
      </c>
      <c r="BB23" s="761">
        <v>0</v>
      </c>
      <c r="BC23" s="761">
        <v>0</v>
      </c>
      <c r="BD23" s="761">
        <v>0</v>
      </c>
      <c r="BE23" s="761">
        <v>0</v>
      </c>
      <c r="BF23" s="761">
        <v>0</v>
      </c>
      <c r="BG23" s="761">
        <v>0</v>
      </c>
      <c r="BH23" s="761">
        <v>0</v>
      </c>
      <c r="BI23" s="761">
        <v>0</v>
      </c>
      <c r="BJ23" s="761">
        <v>0</v>
      </c>
      <c r="BK23" s="761">
        <v>0</v>
      </c>
      <c r="BL23" s="761">
        <v>0</v>
      </c>
      <c r="BM23" s="761">
        <v>0</v>
      </c>
      <c r="BN23" s="761">
        <v>0</v>
      </c>
      <c r="BO23" s="761">
        <v>0</v>
      </c>
      <c r="BP23" s="761">
        <v>0</v>
      </c>
      <c r="BQ23" s="761">
        <v>0</v>
      </c>
      <c r="BR23" s="761">
        <v>0</v>
      </c>
      <c r="BS23" s="761">
        <v>0</v>
      </c>
      <c r="BT23" s="761">
        <v>0</v>
      </c>
      <c r="BU23" s="761">
        <v>0</v>
      </c>
      <c r="BV23" s="761">
        <v>0</v>
      </c>
      <c r="BW23" s="761">
        <v>0</v>
      </c>
      <c r="BX23" s="761">
        <v>0</v>
      </c>
      <c r="BY23" s="761">
        <v>0</v>
      </c>
      <c r="BZ23" s="761">
        <v>0</v>
      </c>
      <c r="CA23" s="761">
        <v>0</v>
      </c>
      <c r="CB23" s="761">
        <v>0</v>
      </c>
      <c r="CC23" s="762">
        <f t="shared" si="2"/>
        <v>0</v>
      </c>
      <c r="CD23" s="762">
        <f t="shared" si="3"/>
        <v>0</v>
      </c>
      <c r="CG23" s="726"/>
    </row>
    <row r="24" spans="1:85">
      <c r="A24" s="759" t="s">
        <v>829</v>
      </c>
      <c r="B24" s="763" t="s">
        <v>830</v>
      </c>
      <c r="C24" s="761">
        <v>0</v>
      </c>
      <c r="D24" s="761">
        <v>0</v>
      </c>
      <c r="E24" s="761">
        <v>0</v>
      </c>
      <c r="F24" s="761">
        <v>0</v>
      </c>
      <c r="G24" s="761">
        <v>0</v>
      </c>
      <c r="H24" s="761">
        <v>0</v>
      </c>
      <c r="I24" s="761">
        <v>0</v>
      </c>
      <c r="J24" s="761">
        <v>0</v>
      </c>
      <c r="K24" s="761">
        <v>0</v>
      </c>
      <c r="L24" s="761">
        <v>0</v>
      </c>
      <c r="M24" s="761">
        <v>0</v>
      </c>
      <c r="N24" s="761">
        <v>0</v>
      </c>
      <c r="O24" s="761">
        <v>0</v>
      </c>
      <c r="P24" s="761">
        <v>0</v>
      </c>
      <c r="Q24" s="761">
        <v>0</v>
      </c>
      <c r="R24" s="761">
        <v>0</v>
      </c>
      <c r="S24" s="761">
        <v>0</v>
      </c>
      <c r="T24" s="761">
        <v>0</v>
      </c>
      <c r="U24" s="761">
        <v>0</v>
      </c>
      <c r="V24" s="761">
        <v>0</v>
      </c>
      <c r="W24" s="761">
        <v>0</v>
      </c>
      <c r="X24" s="761">
        <v>0</v>
      </c>
      <c r="Y24" s="761">
        <v>0</v>
      </c>
      <c r="Z24" s="761">
        <v>0</v>
      </c>
      <c r="AA24" s="761">
        <v>0</v>
      </c>
      <c r="AB24" s="761">
        <v>0</v>
      </c>
      <c r="AC24" s="761">
        <v>0</v>
      </c>
      <c r="AD24" s="761">
        <v>0</v>
      </c>
      <c r="AE24" s="761">
        <v>0</v>
      </c>
      <c r="AF24" s="761">
        <v>0</v>
      </c>
      <c r="AG24" s="761">
        <v>0</v>
      </c>
      <c r="AH24" s="761">
        <v>0</v>
      </c>
      <c r="AI24" s="761">
        <v>0</v>
      </c>
      <c r="AJ24" s="761">
        <v>0</v>
      </c>
      <c r="AK24" s="761">
        <v>0</v>
      </c>
      <c r="AL24" s="761">
        <v>0</v>
      </c>
      <c r="AM24" s="761">
        <v>0</v>
      </c>
      <c r="AN24" s="761">
        <v>0</v>
      </c>
      <c r="AO24" s="761">
        <v>0</v>
      </c>
      <c r="AP24" s="761">
        <v>0</v>
      </c>
      <c r="AQ24" s="761">
        <v>0</v>
      </c>
      <c r="AR24" s="761">
        <v>0</v>
      </c>
      <c r="AS24" s="761">
        <v>0</v>
      </c>
      <c r="AT24" s="761">
        <v>0</v>
      </c>
      <c r="AU24" s="761">
        <v>0</v>
      </c>
      <c r="AV24" s="761">
        <v>0</v>
      </c>
      <c r="AW24" s="761">
        <v>0</v>
      </c>
      <c r="AX24" s="761">
        <v>0</v>
      </c>
      <c r="AY24" s="761">
        <v>0</v>
      </c>
      <c r="AZ24" s="761">
        <v>0</v>
      </c>
      <c r="BA24" s="761">
        <v>0</v>
      </c>
      <c r="BB24" s="761">
        <v>0</v>
      </c>
      <c r="BC24" s="761">
        <v>0</v>
      </c>
      <c r="BD24" s="761">
        <v>0</v>
      </c>
      <c r="BE24" s="761">
        <v>0</v>
      </c>
      <c r="BF24" s="761">
        <v>0</v>
      </c>
      <c r="BG24" s="761">
        <v>0</v>
      </c>
      <c r="BH24" s="761">
        <v>0</v>
      </c>
      <c r="BI24" s="761">
        <v>0</v>
      </c>
      <c r="BJ24" s="761">
        <v>0</v>
      </c>
      <c r="BK24" s="761">
        <v>0</v>
      </c>
      <c r="BL24" s="761">
        <v>0</v>
      </c>
      <c r="BM24" s="761">
        <v>0</v>
      </c>
      <c r="BN24" s="761">
        <v>0</v>
      </c>
      <c r="BO24" s="761">
        <v>0</v>
      </c>
      <c r="BP24" s="761">
        <v>0</v>
      </c>
      <c r="BQ24" s="761">
        <v>0</v>
      </c>
      <c r="BR24" s="761">
        <v>0</v>
      </c>
      <c r="BS24" s="761">
        <v>0</v>
      </c>
      <c r="BT24" s="761">
        <v>0</v>
      </c>
      <c r="BU24" s="761">
        <v>0</v>
      </c>
      <c r="BV24" s="761">
        <v>0</v>
      </c>
      <c r="BW24" s="761">
        <v>0</v>
      </c>
      <c r="BX24" s="761">
        <v>0</v>
      </c>
      <c r="BY24" s="761">
        <v>0</v>
      </c>
      <c r="BZ24" s="761">
        <v>0</v>
      </c>
      <c r="CA24" s="761">
        <v>0</v>
      </c>
      <c r="CB24" s="761">
        <v>0</v>
      </c>
      <c r="CC24" s="762">
        <f t="shared" si="2"/>
        <v>0</v>
      </c>
      <c r="CD24" s="762">
        <f t="shared" si="3"/>
        <v>0</v>
      </c>
      <c r="CG24" s="726"/>
    </row>
    <row r="25" spans="1:85" s="764" customFormat="1">
      <c r="A25" s="759" t="s">
        <v>831</v>
      </c>
      <c r="B25" s="763" t="s">
        <v>832</v>
      </c>
      <c r="C25" s="761">
        <v>0</v>
      </c>
      <c r="D25" s="761">
        <v>0</v>
      </c>
      <c r="E25" s="761">
        <v>0</v>
      </c>
      <c r="F25" s="761">
        <v>0</v>
      </c>
      <c r="G25" s="761">
        <v>0</v>
      </c>
      <c r="H25" s="761">
        <v>0</v>
      </c>
      <c r="I25" s="761">
        <v>0</v>
      </c>
      <c r="J25" s="761">
        <v>0</v>
      </c>
      <c r="K25" s="761">
        <v>0</v>
      </c>
      <c r="L25" s="761">
        <v>0</v>
      </c>
      <c r="M25" s="761">
        <v>0</v>
      </c>
      <c r="N25" s="761">
        <v>0</v>
      </c>
      <c r="O25" s="761">
        <v>0</v>
      </c>
      <c r="P25" s="761">
        <v>0</v>
      </c>
      <c r="Q25" s="761">
        <v>0</v>
      </c>
      <c r="R25" s="761">
        <v>0</v>
      </c>
      <c r="S25" s="761">
        <v>0</v>
      </c>
      <c r="T25" s="761">
        <v>0</v>
      </c>
      <c r="U25" s="761">
        <v>0</v>
      </c>
      <c r="V25" s="761">
        <v>0</v>
      </c>
      <c r="W25" s="761">
        <v>0</v>
      </c>
      <c r="X25" s="761">
        <v>0</v>
      </c>
      <c r="Y25" s="761">
        <v>0</v>
      </c>
      <c r="Z25" s="761">
        <v>0</v>
      </c>
      <c r="AA25" s="761">
        <v>0</v>
      </c>
      <c r="AB25" s="761">
        <v>0</v>
      </c>
      <c r="AC25" s="761">
        <v>0</v>
      </c>
      <c r="AD25" s="761">
        <v>0</v>
      </c>
      <c r="AE25" s="761">
        <v>0</v>
      </c>
      <c r="AF25" s="761">
        <v>0</v>
      </c>
      <c r="AG25" s="761">
        <v>0</v>
      </c>
      <c r="AH25" s="761">
        <v>0</v>
      </c>
      <c r="AI25" s="761">
        <v>0</v>
      </c>
      <c r="AJ25" s="761">
        <v>0</v>
      </c>
      <c r="AK25" s="761">
        <v>0</v>
      </c>
      <c r="AL25" s="761">
        <v>0</v>
      </c>
      <c r="AM25" s="761">
        <v>0</v>
      </c>
      <c r="AN25" s="761">
        <v>0</v>
      </c>
      <c r="AO25" s="761">
        <v>0</v>
      </c>
      <c r="AP25" s="761">
        <v>0</v>
      </c>
      <c r="AQ25" s="761">
        <v>0</v>
      </c>
      <c r="AR25" s="761">
        <v>0</v>
      </c>
      <c r="AS25" s="761">
        <v>0</v>
      </c>
      <c r="AT25" s="761">
        <v>0</v>
      </c>
      <c r="AU25" s="761">
        <v>0</v>
      </c>
      <c r="AV25" s="761">
        <v>0</v>
      </c>
      <c r="AW25" s="761">
        <v>0</v>
      </c>
      <c r="AX25" s="761">
        <v>0</v>
      </c>
      <c r="AY25" s="761">
        <v>0</v>
      </c>
      <c r="AZ25" s="761">
        <v>0</v>
      </c>
      <c r="BA25" s="761">
        <v>0</v>
      </c>
      <c r="BB25" s="761">
        <v>0</v>
      </c>
      <c r="BC25" s="761">
        <v>0</v>
      </c>
      <c r="BD25" s="761">
        <v>0</v>
      </c>
      <c r="BE25" s="761">
        <v>0</v>
      </c>
      <c r="BF25" s="761">
        <v>0</v>
      </c>
      <c r="BG25" s="761">
        <v>0</v>
      </c>
      <c r="BH25" s="761">
        <v>0</v>
      </c>
      <c r="BI25" s="761">
        <v>0</v>
      </c>
      <c r="BJ25" s="761">
        <v>0</v>
      </c>
      <c r="BK25" s="761">
        <v>0</v>
      </c>
      <c r="BL25" s="761">
        <v>0</v>
      </c>
      <c r="BM25" s="761">
        <v>0</v>
      </c>
      <c r="BN25" s="761">
        <v>0</v>
      </c>
      <c r="BO25" s="761">
        <v>0</v>
      </c>
      <c r="BP25" s="761">
        <v>0</v>
      </c>
      <c r="BQ25" s="761">
        <v>0</v>
      </c>
      <c r="BR25" s="761">
        <v>0</v>
      </c>
      <c r="BS25" s="761">
        <v>0</v>
      </c>
      <c r="BT25" s="761">
        <v>0</v>
      </c>
      <c r="BU25" s="761">
        <v>0</v>
      </c>
      <c r="BV25" s="761">
        <v>0</v>
      </c>
      <c r="BW25" s="761">
        <v>0</v>
      </c>
      <c r="BX25" s="761">
        <v>0</v>
      </c>
      <c r="BY25" s="761">
        <v>0</v>
      </c>
      <c r="BZ25" s="761">
        <v>0</v>
      </c>
      <c r="CA25" s="761">
        <v>0</v>
      </c>
      <c r="CB25" s="761">
        <v>0</v>
      </c>
      <c r="CC25" s="762">
        <f t="shared" si="2"/>
        <v>0</v>
      </c>
      <c r="CD25" s="762">
        <f t="shared" si="3"/>
        <v>0</v>
      </c>
      <c r="CG25" s="726"/>
    </row>
    <row r="26" spans="1:85" s="764" customFormat="1">
      <c r="A26" s="759" t="s">
        <v>833</v>
      </c>
      <c r="B26" s="763" t="s">
        <v>15</v>
      </c>
      <c r="C26" s="761">
        <v>0</v>
      </c>
      <c r="D26" s="761">
        <v>0</v>
      </c>
      <c r="E26" s="761">
        <v>0</v>
      </c>
      <c r="F26" s="761">
        <v>0</v>
      </c>
      <c r="G26" s="761">
        <v>0</v>
      </c>
      <c r="H26" s="761">
        <v>0</v>
      </c>
      <c r="I26" s="761">
        <v>0</v>
      </c>
      <c r="J26" s="761">
        <v>0</v>
      </c>
      <c r="K26" s="761">
        <v>0</v>
      </c>
      <c r="L26" s="761">
        <v>0</v>
      </c>
      <c r="M26" s="761">
        <v>0</v>
      </c>
      <c r="N26" s="761">
        <v>0</v>
      </c>
      <c r="O26" s="761">
        <v>0</v>
      </c>
      <c r="P26" s="761">
        <v>0</v>
      </c>
      <c r="Q26" s="761">
        <v>0</v>
      </c>
      <c r="R26" s="761">
        <v>0</v>
      </c>
      <c r="S26" s="761">
        <v>0</v>
      </c>
      <c r="T26" s="761">
        <v>0</v>
      </c>
      <c r="U26" s="761">
        <v>0</v>
      </c>
      <c r="V26" s="761">
        <v>0</v>
      </c>
      <c r="W26" s="761">
        <v>0</v>
      </c>
      <c r="X26" s="761">
        <v>0</v>
      </c>
      <c r="Y26" s="761">
        <v>0</v>
      </c>
      <c r="Z26" s="761">
        <v>0</v>
      </c>
      <c r="AA26" s="761">
        <v>0</v>
      </c>
      <c r="AB26" s="761">
        <v>0</v>
      </c>
      <c r="AC26" s="761">
        <v>0</v>
      </c>
      <c r="AD26" s="761">
        <v>0</v>
      </c>
      <c r="AE26" s="761">
        <v>0</v>
      </c>
      <c r="AF26" s="761">
        <v>0</v>
      </c>
      <c r="AG26" s="761">
        <v>0</v>
      </c>
      <c r="AH26" s="761">
        <v>0</v>
      </c>
      <c r="AI26" s="761">
        <v>0</v>
      </c>
      <c r="AJ26" s="761">
        <v>0</v>
      </c>
      <c r="AK26" s="761">
        <v>0</v>
      </c>
      <c r="AL26" s="761">
        <v>0</v>
      </c>
      <c r="AM26" s="761">
        <v>0</v>
      </c>
      <c r="AN26" s="761">
        <v>0</v>
      </c>
      <c r="AO26" s="761">
        <v>0</v>
      </c>
      <c r="AP26" s="761">
        <v>0</v>
      </c>
      <c r="AQ26" s="761">
        <v>0</v>
      </c>
      <c r="AR26" s="761">
        <v>0</v>
      </c>
      <c r="AS26" s="761">
        <v>0</v>
      </c>
      <c r="AT26" s="761">
        <v>0</v>
      </c>
      <c r="AU26" s="761">
        <v>0</v>
      </c>
      <c r="AV26" s="761">
        <v>0</v>
      </c>
      <c r="AW26" s="761">
        <v>0</v>
      </c>
      <c r="AX26" s="761">
        <v>0</v>
      </c>
      <c r="AY26" s="761">
        <v>0</v>
      </c>
      <c r="AZ26" s="761">
        <v>0</v>
      </c>
      <c r="BA26" s="761">
        <v>0</v>
      </c>
      <c r="BB26" s="761">
        <v>0</v>
      </c>
      <c r="BC26" s="761">
        <v>0</v>
      </c>
      <c r="BD26" s="761">
        <v>0</v>
      </c>
      <c r="BE26" s="761">
        <v>0</v>
      </c>
      <c r="BF26" s="761">
        <v>0</v>
      </c>
      <c r="BG26" s="761">
        <v>0</v>
      </c>
      <c r="BH26" s="761">
        <v>0</v>
      </c>
      <c r="BI26" s="761">
        <v>0</v>
      </c>
      <c r="BJ26" s="761">
        <v>0</v>
      </c>
      <c r="BK26" s="761">
        <v>0</v>
      </c>
      <c r="BL26" s="761">
        <v>0</v>
      </c>
      <c r="BM26" s="761">
        <v>0</v>
      </c>
      <c r="BN26" s="761">
        <v>0</v>
      </c>
      <c r="BO26" s="761">
        <v>0</v>
      </c>
      <c r="BP26" s="761">
        <v>0</v>
      </c>
      <c r="BQ26" s="761">
        <v>0</v>
      </c>
      <c r="BR26" s="761">
        <v>0</v>
      </c>
      <c r="BS26" s="761">
        <v>0</v>
      </c>
      <c r="BT26" s="761">
        <v>0</v>
      </c>
      <c r="BU26" s="761">
        <v>0</v>
      </c>
      <c r="BV26" s="761">
        <v>0</v>
      </c>
      <c r="BW26" s="761">
        <v>0</v>
      </c>
      <c r="BX26" s="761">
        <v>0</v>
      </c>
      <c r="BY26" s="761">
        <v>0</v>
      </c>
      <c r="BZ26" s="761">
        <v>0</v>
      </c>
      <c r="CA26" s="761">
        <v>0</v>
      </c>
      <c r="CB26" s="761">
        <v>0</v>
      </c>
      <c r="CC26" s="762">
        <f t="shared" si="2"/>
        <v>0</v>
      </c>
      <c r="CD26" s="762">
        <f t="shared" si="3"/>
        <v>0</v>
      </c>
      <c r="CG26" s="726"/>
    </row>
    <row r="27" spans="1:85" s="765" customFormat="1">
      <c r="A27" s="759" t="s">
        <v>834</v>
      </c>
      <c r="B27" s="763" t="s">
        <v>835</v>
      </c>
      <c r="C27" s="761">
        <v>0</v>
      </c>
      <c r="D27" s="761">
        <v>0</v>
      </c>
      <c r="E27" s="761">
        <v>0</v>
      </c>
      <c r="F27" s="761">
        <v>0</v>
      </c>
      <c r="G27" s="761">
        <v>0</v>
      </c>
      <c r="H27" s="761">
        <v>0</v>
      </c>
      <c r="I27" s="761">
        <v>0</v>
      </c>
      <c r="J27" s="761">
        <v>0</v>
      </c>
      <c r="K27" s="761">
        <v>0</v>
      </c>
      <c r="L27" s="761">
        <v>0</v>
      </c>
      <c r="M27" s="761">
        <v>0</v>
      </c>
      <c r="N27" s="761">
        <v>0</v>
      </c>
      <c r="O27" s="761">
        <v>0</v>
      </c>
      <c r="P27" s="761">
        <v>0</v>
      </c>
      <c r="Q27" s="761">
        <v>0</v>
      </c>
      <c r="R27" s="761">
        <v>0</v>
      </c>
      <c r="S27" s="761">
        <v>0</v>
      </c>
      <c r="T27" s="761">
        <v>0</v>
      </c>
      <c r="U27" s="761">
        <v>0</v>
      </c>
      <c r="V27" s="761">
        <v>0</v>
      </c>
      <c r="W27" s="761">
        <v>0</v>
      </c>
      <c r="X27" s="761">
        <v>0</v>
      </c>
      <c r="Y27" s="761">
        <v>0</v>
      </c>
      <c r="Z27" s="761">
        <v>0</v>
      </c>
      <c r="AA27" s="761">
        <v>0</v>
      </c>
      <c r="AB27" s="761">
        <v>0</v>
      </c>
      <c r="AC27" s="761">
        <v>0</v>
      </c>
      <c r="AD27" s="761">
        <v>0</v>
      </c>
      <c r="AE27" s="761">
        <v>0</v>
      </c>
      <c r="AF27" s="761">
        <v>0</v>
      </c>
      <c r="AG27" s="761">
        <v>0</v>
      </c>
      <c r="AH27" s="761">
        <v>0</v>
      </c>
      <c r="AI27" s="761">
        <v>0</v>
      </c>
      <c r="AJ27" s="761">
        <v>0</v>
      </c>
      <c r="AK27" s="761">
        <v>0</v>
      </c>
      <c r="AL27" s="761">
        <v>0</v>
      </c>
      <c r="AM27" s="761">
        <v>0</v>
      </c>
      <c r="AN27" s="761">
        <v>0</v>
      </c>
      <c r="AO27" s="761">
        <v>0</v>
      </c>
      <c r="AP27" s="761">
        <v>0</v>
      </c>
      <c r="AQ27" s="761">
        <v>0</v>
      </c>
      <c r="AR27" s="761">
        <v>0</v>
      </c>
      <c r="AS27" s="761">
        <v>0</v>
      </c>
      <c r="AT27" s="761">
        <v>0</v>
      </c>
      <c r="AU27" s="761">
        <v>0</v>
      </c>
      <c r="AV27" s="761">
        <v>0</v>
      </c>
      <c r="AW27" s="761">
        <v>0</v>
      </c>
      <c r="AX27" s="761">
        <v>0</v>
      </c>
      <c r="AY27" s="761">
        <v>0</v>
      </c>
      <c r="AZ27" s="761">
        <v>0</v>
      </c>
      <c r="BA27" s="761">
        <v>0</v>
      </c>
      <c r="BB27" s="761">
        <v>0</v>
      </c>
      <c r="BC27" s="761">
        <v>0</v>
      </c>
      <c r="BD27" s="761">
        <v>0</v>
      </c>
      <c r="BE27" s="761">
        <v>0</v>
      </c>
      <c r="BF27" s="761">
        <v>0</v>
      </c>
      <c r="BG27" s="761">
        <v>0</v>
      </c>
      <c r="BH27" s="761">
        <v>0</v>
      </c>
      <c r="BI27" s="761">
        <v>0</v>
      </c>
      <c r="BJ27" s="761">
        <v>0</v>
      </c>
      <c r="BK27" s="761">
        <v>0</v>
      </c>
      <c r="BL27" s="761">
        <v>0</v>
      </c>
      <c r="BM27" s="761">
        <v>0</v>
      </c>
      <c r="BN27" s="761">
        <v>0</v>
      </c>
      <c r="BO27" s="761">
        <v>0</v>
      </c>
      <c r="BP27" s="761">
        <v>0</v>
      </c>
      <c r="BQ27" s="761">
        <v>0</v>
      </c>
      <c r="BR27" s="761">
        <v>0</v>
      </c>
      <c r="BS27" s="761">
        <v>0</v>
      </c>
      <c r="BT27" s="761">
        <v>0</v>
      </c>
      <c r="BU27" s="761">
        <v>0</v>
      </c>
      <c r="BV27" s="761">
        <v>0</v>
      </c>
      <c r="BW27" s="761">
        <v>0</v>
      </c>
      <c r="BX27" s="761">
        <v>0</v>
      </c>
      <c r="BY27" s="761">
        <v>0</v>
      </c>
      <c r="BZ27" s="761">
        <v>0</v>
      </c>
      <c r="CA27" s="761">
        <v>0</v>
      </c>
      <c r="CB27" s="761">
        <v>0</v>
      </c>
      <c r="CC27" s="762">
        <f t="shared" si="2"/>
        <v>0</v>
      </c>
      <c r="CD27" s="762">
        <f t="shared" si="3"/>
        <v>0</v>
      </c>
      <c r="CG27" s="79"/>
    </row>
    <row r="28" spans="1:85" s="765" customFormat="1">
      <c r="A28" s="759" t="s">
        <v>836</v>
      </c>
      <c r="B28" s="763" t="s">
        <v>837</v>
      </c>
      <c r="C28" s="761">
        <v>0</v>
      </c>
      <c r="D28" s="761">
        <v>0</v>
      </c>
      <c r="E28" s="761">
        <v>0</v>
      </c>
      <c r="F28" s="761">
        <v>0</v>
      </c>
      <c r="G28" s="761">
        <v>0</v>
      </c>
      <c r="H28" s="761">
        <v>0</v>
      </c>
      <c r="I28" s="761">
        <v>0</v>
      </c>
      <c r="J28" s="761">
        <v>0</v>
      </c>
      <c r="K28" s="761">
        <v>0</v>
      </c>
      <c r="L28" s="761">
        <v>0</v>
      </c>
      <c r="M28" s="761">
        <v>0</v>
      </c>
      <c r="N28" s="761">
        <v>0</v>
      </c>
      <c r="O28" s="761">
        <v>0</v>
      </c>
      <c r="P28" s="761">
        <v>0</v>
      </c>
      <c r="Q28" s="761">
        <v>0</v>
      </c>
      <c r="R28" s="761">
        <v>0</v>
      </c>
      <c r="S28" s="761">
        <v>0</v>
      </c>
      <c r="T28" s="761">
        <v>0</v>
      </c>
      <c r="U28" s="761">
        <v>0</v>
      </c>
      <c r="V28" s="761">
        <v>0</v>
      </c>
      <c r="W28" s="761">
        <v>0</v>
      </c>
      <c r="X28" s="761">
        <v>0</v>
      </c>
      <c r="Y28" s="761">
        <v>0</v>
      </c>
      <c r="Z28" s="761">
        <v>0</v>
      </c>
      <c r="AA28" s="761">
        <v>0</v>
      </c>
      <c r="AB28" s="761">
        <v>0</v>
      </c>
      <c r="AC28" s="761">
        <v>0</v>
      </c>
      <c r="AD28" s="761">
        <v>0</v>
      </c>
      <c r="AE28" s="761">
        <v>0</v>
      </c>
      <c r="AF28" s="761">
        <v>0</v>
      </c>
      <c r="AG28" s="761">
        <v>0</v>
      </c>
      <c r="AH28" s="761">
        <v>0</v>
      </c>
      <c r="AI28" s="761">
        <v>0</v>
      </c>
      <c r="AJ28" s="761">
        <v>0</v>
      </c>
      <c r="AK28" s="761">
        <v>0</v>
      </c>
      <c r="AL28" s="761">
        <v>0</v>
      </c>
      <c r="AM28" s="761">
        <v>0</v>
      </c>
      <c r="AN28" s="761">
        <v>0</v>
      </c>
      <c r="AO28" s="761">
        <v>0</v>
      </c>
      <c r="AP28" s="761">
        <v>0</v>
      </c>
      <c r="AQ28" s="761">
        <v>0</v>
      </c>
      <c r="AR28" s="761">
        <v>0</v>
      </c>
      <c r="AS28" s="761">
        <v>0</v>
      </c>
      <c r="AT28" s="761">
        <v>0</v>
      </c>
      <c r="AU28" s="761">
        <v>0</v>
      </c>
      <c r="AV28" s="761">
        <v>0</v>
      </c>
      <c r="AW28" s="761">
        <v>0</v>
      </c>
      <c r="AX28" s="761">
        <v>0</v>
      </c>
      <c r="AY28" s="761">
        <v>0</v>
      </c>
      <c r="AZ28" s="761">
        <v>0</v>
      </c>
      <c r="BA28" s="761">
        <v>0</v>
      </c>
      <c r="BB28" s="761">
        <v>0</v>
      </c>
      <c r="BC28" s="761">
        <v>0</v>
      </c>
      <c r="BD28" s="761">
        <v>0</v>
      </c>
      <c r="BE28" s="761">
        <v>0</v>
      </c>
      <c r="BF28" s="761">
        <v>0</v>
      </c>
      <c r="BG28" s="761">
        <v>0</v>
      </c>
      <c r="BH28" s="761">
        <v>0</v>
      </c>
      <c r="BI28" s="761">
        <v>0</v>
      </c>
      <c r="BJ28" s="761">
        <v>0</v>
      </c>
      <c r="BK28" s="761">
        <v>0</v>
      </c>
      <c r="BL28" s="761">
        <v>0</v>
      </c>
      <c r="BM28" s="761">
        <v>0</v>
      </c>
      <c r="BN28" s="761">
        <v>0</v>
      </c>
      <c r="BO28" s="761">
        <v>0</v>
      </c>
      <c r="BP28" s="761">
        <v>0</v>
      </c>
      <c r="BQ28" s="761">
        <v>0</v>
      </c>
      <c r="BR28" s="761">
        <v>0</v>
      </c>
      <c r="BS28" s="761">
        <v>0</v>
      </c>
      <c r="BT28" s="761">
        <v>0</v>
      </c>
      <c r="BU28" s="761">
        <v>0</v>
      </c>
      <c r="BV28" s="761">
        <v>0</v>
      </c>
      <c r="BW28" s="761">
        <v>0</v>
      </c>
      <c r="BX28" s="761">
        <v>0</v>
      </c>
      <c r="BY28" s="761">
        <v>0</v>
      </c>
      <c r="BZ28" s="761">
        <v>0</v>
      </c>
      <c r="CA28" s="761">
        <v>0</v>
      </c>
      <c r="CB28" s="761">
        <v>0</v>
      </c>
      <c r="CC28" s="762">
        <f t="shared" si="2"/>
        <v>0</v>
      </c>
      <c r="CD28" s="762">
        <f t="shared" si="3"/>
        <v>0</v>
      </c>
      <c r="CG28" s="79"/>
    </row>
    <row r="29" spans="1:85" s="765" customFormat="1">
      <c r="A29" s="759" t="s">
        <v>838</v>
      </c>
      <c r="B29" s="763" t="s">
        <v>839</v>
      </c>
      <c r="C29" s="761">
        <v>0</v>
      </c>
      <c r="D29" s="761">
        <v>0</v>
      </c>
      <c r="E29" s="761">
        <v>0</v>
      </c>
      <c r="F29" s="761">
        <v>0</v>
      </c>
      <c r="G29" s="761">
        <v>0</v>
      </c>
      <c r="H29" s="761">
        <v>0</v>
      </c>
      <c r="I29" s="761">
        <v>0</v>
      </c>
      <c r="J29" s="761">
        <v>0</v>
      </c>
      <c r="K29" s="761">
        <v>0</v>
      </c>
      <c r="L29" s="761">
        <v>0</v>
      </c>
      <c r="M29" s="761">
        <v>0</v>
      </c>
      <c r="N29" s="761">
        <v>0</v>
      </c>
      <c r="O29" s="761">
        <v>0</v>
      </c>
      <c r="P29" s="761">
        <v>0</v>
      </c>
      <c r="Q29" s="761">
        <v>0</v>
      </c>
      <c r="R29" s="761">
        <v>0</v>
      </c>
      <c r="S29" s="761">
        <v>0</v>
      </c>
      <c r="T29" s="761">
        <v>0</v>
      </c>
      <c r="U29" s="761">
        <v>0</v>
      </c>
      <c r="V29" s="761">
        <v>0</v>
      </c>
      <c r="W29" s="761">
        <v>0</v>
      </c>
      <c r="X29" s="761">
        <v>0</v>
      </c>
      <c r="Y29" s="761">
        <v>0</v>
      </c>
      <c r="Z29" s="761">
        <v>0</v>
      </c>
      <c r="AA29" s="761">
        <v>0</v>
      </c>
      <c r="AB29" s="761">
        <v>0</v>
      </c>
      <c r="AC29" s="761">
        <v>0</v>
      </c>
      <c r="AD29" s="761">
        <v>0</v>
      </c>
      <c r="AE29" s="761">
        <v>0</v>
      </c>
      <c r="AF29" s="761">
        <v>0</v>
      </c>
      <c r="AG29" s="761">
        <v>0</v>
      </c>
      <c r="AH29" s="761">
        <v>0</v>
      </c>
      <c r="AI29" s="761">
        <v>0</v>
      </c>
      <c r="AJ29" s="761">
        <v>0</v>
      </c>
      <c r="AK29" s="761">
        <v>0</v>
      </c>
      <c r="AL29" s="761">
        <v>0</v>
      </c>
      <c r="AM29" s="761">
        <v>0</v>
      </c>
      <c r="AN29" s="761">
        <v>0</v>
      </c>
      <c r="AO29" s="761">
        <v>0</v>
      </c>
      <c r="AP29" s="761">
        <v>0</v>
      </c>
      <c r="AQ29" s="761">
        <v>0</v>
      </c>
      <c r="AR29" s="761">
        <v>0</v>
      </c>
      <c r="AS29" s="761">
        <v>0</v>
      </c>
      <c r="AT29" s="761">
        <v>0</v>
      </c>
      <c r="AU29" s="761">
        <v>0</v>
      </c>
      <c r="AV29" s="761">
        <v>0</v>
      </c>
      <c r="AW29" s="761">
        <v>0</v>
      </c>
      <c r="AX29" s="761">
        <v>0</v>
      </c>
      <c r="AY29" s="761">
        <v>0</v>
      </c>
      <c r="AZ29" s="761">
        <v>0</v>
      </c>
      <c r="BA29" s="761">
        <v>0</v>
      </c>
      <c r="BB29" s="761">
        <v>0</v>
      </c>
      <c r="BC29" s="761">
        <v>0</v>
      </c>
      <c r="BD29" s="761">
        <v>0</v>
      </c>
      <c r="BE29" s="761">
        <v>0</v>
      </c>
      <c r="BF29" s="761">
        <v>0</v>
      </c>
      <c r="BG29" s="761">
        <v>0</v>
      </c>
      <c r="BH29" s="761">
        <v>0</v>
      </c>
      <c r="BI29" s="761">
        <v>0</v>
      </c>
      <c r="BJ29" s="761">
        <v>0</v>
      </c>
      <c r="BK29" s="761">
        <v>0</v>
      </c>
      <c r="BL29" s="761">
        <v>0</v>
      </c>
      <c r="BM29" s="761">
        <v>0</v>
      </c>
      <c r="BN29" s="761">
        <v>0</v>
      </c>
      <c r="BO29" s="761">
        <v>0</v>
      </c>
      <c r="BP29" s="761">
        <v>0</v>
      </c>
      <c r="BQ29" s="761">
        <v>0</v>
      </c>
      <c r="BR29" s="761">
        <v>0</v>
      </c>
      <c r="BS29" s="761">
        <v>0</v>
      </c>
      <c r="BT29" s="761">
        <v>0</v>
      </c>
      <c r="BU29" s="761">
        <v>0</v>
      </c>
      <c r="BV29" s="761">
        <v>0</v>
      </c>
      <c r="BW29" s="761">
        <v>0</v>
      </c>
      <c r="BX29" s="761">
        <v>0</v>
      </c>
      <c r="BY29" s="761">
        <v>0</v>
      </c>
      <c r="BZ29" s="761">
        <v>0</v>
      </c>
      <c r="CA29" s="761">
        <v>0</v>
      </c>
      <c r="CB29" s="761">
        <v>0</v>
      </c>
      <c r="CC29" s="762">
        <f>C29+E29+G29+I29+K29+M29++O29+Q29+S29+U29++W29+Y29+AA29+AC29+AE29+AG29+AI29+AK29+AM29+AO29+AQ29+AS29+AU29+AW29+AY29++BA29+BC29+BE29+BG29+BI29+BK29+BM29+BO29+BQ29+BS29+BU29+BW29+BY29+CA29</f>
        <v>0</v>
      </c>
      <c r="CD29" s="762">
        <f t="shared" si="3"/>
        <v>0</v>
      </c>
      <c r="CG29" s="79"/>
    </row>
    <row r="30" spans="1:85" s="765" customFormat="1" ht="30">
      <c r="A30" s="759" t="s">
        <v>840</v>
      </c>
      <c r="B30" s="763" t="s">
        <v>841</v>
      </c>
      <c r="C30" s="761">
        <v>0</v>
      </c>
      <c r="D30" s="761">
        <v>0</v>
      </c>
      <c r="E30" s="761">
        <v>0</v>
      </c>
      <c r="F30" s="761">
        <v>0</v>
      </c>
      <c r="G30" s="761">
        <v>0</v>
      </c>
      <c r="H30" s="761">
        <v>0</v>
      </c>
      <c r="I30" s="761">
        <v>0</v>
      </c>
      <c r="J30" s="761">
        <v>0</v>
      </c>
      <c r="K30" s="761">
        <v>0</v>
      </c>
      <c r="L30" s="761">
        <v>0</v>
      </c>
      <c r="M30" s="761">
        <v>0</v>
      </c>
      <c r="N30" s="761">
        <v>0</v>
      </c>
      <c r="O30" s="761">
        <v>0</v>
      </c>
      <c r="P30" s="761">
        <v>0</v>
      </c>
      <c r="Q30" s="761">
        <v>0</v>
      </c>
      <c r="R30" s="761">
        <v>0</v>
      </c>
      <c r="S30" s="761">
        <v>0</v>
      </c>
      <c r="T30" s="761">
        <v>0</v>
      </c>
      <c r="U30" s="761">
        <v>0</v>
      </c>
      <c r="V30" s="761">
        <v>0</v>
      </c>
      <c r="W30" s="761">
        <v>0</v>
      </c>
      <c r="X30" s="761">
        <v>0</v>
      </c>
      <c r="Y30" s="761">
        <v>0</v>
      </c>
      <c r="Z30" s="761">
        <v>0</v>
      </c>
      <c r="AA30" s="761">
        <v>0</v>
      </c>
      <c r="AB30" s="761">
        <v>0</v>
      </c>
      <c r="AC30" s="761">
        <v>0</v>
      </c>
      <c r="AD30" s="761">
        <v>0</v>
      </c>
      <c r="AE30" s="761">
        <v>0</v>
      </c>
      <c r="AF30" s="761">
        <v>0</v>
      </c>
      <c r="AG30" s="761">
        <v>0</v>
      </c>
      <c r="AH30" s="761">
        <v>0</v>
      </c>
      <c r="AI30" s="761">
        <v>0</v>
      </c>
      <c r="AJ30" s="761">
        <v>0</v>
      </c>
      <c r="AK30" s="761">
        <v>0</v>
      </c>
      <c r="AL30" s="761">
        <v>0</v>
      </c>
      <c r="AM30" s="761">
        <v>0</v>
      </c>
      <c r="AN30" s="761">
        <v>0</v>
      </c>
      <c r="AO30" s="761">
        <v>0</v>
      </c>
      <c r="AP30" s="761">
        <v>0</v>
      </c>
      <c r="AQ30" s="761">
        <v>0</v>
      </c>
      <c r="AR30" s="761">
        <v>0</v>
      </c>
      <c r="AS30" s="761">
        <v>0</v>
      </c>
      <c r="AT30" s="761">
        <v>0</v>
      </c>
      <c r="AU30" s="761">
        <v>0</v>
      </c>
      <c r="AV30" s="761">
        <v>0</v>
      </c>
      <c r="AW30" s="761">
        <v>0</v>
      </c>
      <c r="AX30" s="761">
        <v>0</v>
      </c>
      <c r="AY30" s="761">
        <v>0</v>
      </c>
      <c r="AZ30" s="761">
        <v>0</v>
      </c>
      <c r="BA30" s="761">
        <v>0</v>
      </c>
      <c r="BB30" s="761">
        <v>0</v>
      </c>
      <c r="BC30" s="761">
        <v>0</v>
      </c>
      <c r="BD30" s="761">
        <v>0</v>
      </c>
      <c r="BE30" s="761">
        <v>0</v>
      </c>
      <c r="BF30" s="761">
        <v>0</v>
      </c>
      <c r="BG30" s="761">
        <v>0</v>
      </c>
      <c r="BH30" s="761">
        <v>0</v>
      </c>
      <c r="BI30" s="761">
        <v>0</v>
      </c>
      <c r="BJ30" s="761">
        <v>0</v>
      </c>
      <c r="BK30" s="761">
        <v>0</v>
      </c>
      <c r="BL30" s="761">
        <v>0</v>
      </c>
      <c r="BM30" s="761">
        <v>0</v>
      </c>
      <c r="BN30" s="761">
        <v>0</v>
      </c>
      <c r="BO30" s="761">
        <v>0</v>
      </c>
      <c r="BP30" s="761">
        <v>0</v>
      </c>
      <c r="BQ30" s="761">
        <v>0</v>
      </c>
      <c r="BR30" s="761">
        <v>0</v>
      </c>
      <c r="BS30" s="761">
        <v>0</v>
      </c>
      <c r="BT30" s="761">
        <v>0</v>
      </c>
      <c r="BU30" s="761">
        <v>0</v>
      </c>
      <c r="BV30" s="761">
        <v>0</v>
      </c>
      <c r="BW30" s="761">
        <v>0</v>
      </c>
      <c r="BX30" s="761">
        <v>0</v>
      </c>
      <c r="BY30" s="761">
        <v>0</v>
      </c>
      <c r="BZ30" s="761">
        <v>0</v>
      </c>
      <c r="CA30" s="761">
        <v>0</v>
      </c>
      <c r="CB30" s="761">
        <v>0</v>
      </c>
      <c r="CC30" s="762">
        <f t="shared" si="2"/>
        <v>0</v>
      </c>
      <c r="CD30" s="762">
        <f t="shared" si="3"/>
        <v>0</v>
      </c>
      <c r="CG30" s="79"/>
    </row>
    <row r="31" spans="1:85" s="765" customFormat="1">
      <c r="A31" s="759" t="s">
        <v>842</v>
      </c>
      <c r="B31" s="763" t="s">
        <v>843</v>
      </c>
      <c r="C31" s="761">
        <v>0</v>
      </c>
      <c r="D31" s="761">
        <v>0</v>
      </c>
      <c r="E31" s="761">
        <v>0</v>
      </c>
      <c r="F31" s="761">
        <v>0</v>
      </c>
      <c r="G31" s="761">
        <v>0</v>
      </c>
      <c r="H31" s="761">
        <v>0</v>
      </c>
      <c r="I31" s="761">
        <v>0</v>
      </c>
      <c r="J31" s="761">
        <v>0</v>
      </c>
      <c r="K31" s="761">
        <v>0</v>
      </c>
      <c r="L31" s="761">
        <v>0</v>
      </c>
      <c r="M31" s="761">
        <v>0</v>
      </c>
      <c r="N31" s="761">
        <v>0</v>
      </c>
      <c r="O31" s="761">
        <v>0</v>
      </c>
      <c r="P31" s="761">
        <v>0</v>
      </c>
      <c r="Q31" s="761">
        <v>0</v>
      </c>
      <c r="R31" s="761">
        <v>0</v>
      </c>
      <c r="S31" s="761">
        <v>0</v>
      </c>
      <c r="T31" s="761">
        <v>0</v>
      </c>
      <c r="U31" s="761">
        <v>0</v>
      </c>
      <c r="V31" s="761">
        <v>0</v>
      </c>
      <c r="W31" s="761">
        <v>0</v>
      </c>
      <c r="X31" s="761">
        <v>0</v>
      </c>
      <c r="Y31" s="761">
        <v>0</v>
      </c>
      <c r="Z31" s="761">
        <v>0</v>
      </c>
      <c r="AA31" s="761">
        <v>0</v>
      </c>
      <c r="AB31" s="761">
        <v>0</v>
      </c>
      <c r="AC31" s="761">
        <v>0</v>
      </c>
      <c r="AD31" s="761">
        <v>0</v>
      </c>
      <c r="AE31" s="761">
        <v>0</v>
      </c>
      <c r="AF31" s="761">
        <v>0</v>
      </c>
      <c r="AG31" s="761">
        <v>0</v>
      </c>
      <c r="AH31" s="761">
        <v>0</v>
      </c>
      <c r="AI31" s="761">
        <v>0</v>
      </c>
      <c r="AJ31" s="761">
        <v>0</v>
      </c>
      <c r="AK31" s="761">
        <v>0</v>
      </c>
      <c r="AL31" s="761">
        <v>0</v>
      </c>
      <c r="AM31" s="761">
        <v>0</v>
      </c>
      <c r="AN31" s="761">
        <v>0</v>
      </c>
      <c r="AO31" s="761">
        <v>0</v>
      </c>
      <c r="AP31" s="761">
        <v>0</v>
      </c>
      <c r="AQ31" s="761">
        <v>0</v>
      </c>
      <c r="AR31" s="761">
        <v>0</v>
      </c>
      <c r="AS31" s="761">
        <v>0</v>
      </c>
      <c r="AT31" s="761">
        <v>0</v>
      </c>
      <c r="AU31" s="761">
        <v>0</v>
      </c>
      <c r="AV31" s="761">
        <v>0</v>
      </c>
      <c r="AW31" s="761">
        <v>0</v>
      </c>
      <c r="AX31" s="761">
        <v>0</v>
      </c>
      <c r="AY31" s="761">
        <v>0</v>
      </c>
      <c r="AZ31" s="761">
        <v>0</v>
      </c>
      <c r="BA31" s="761">
        <v>0</v>
      </c>
      <c r="BB31" s="761">
        <v>0</v>
      </c>
      <c r="BC31" s="761">
        <v>0</v>
      </c>
      <c r="BD31" s="761">
        <v>0</v>
      </c>
      <c r="BE31" s="761">
        <v>0</v>
      </c>
      <c r="BF31" s="761">
        <v>0</v>
      </c>
      <c r="BG31" s="761">
        <v>0</v>
      </c>
      <c r="BH31" s="761">
        <v>0</v>
      </c>
      <c r="BI31" s="761">
        <v>0</v>
      </c>
      <c r="BJ31" s="761">
        <v>0</v>
      </c>
      <c r="BK31" s="761">
        <v>0</v>
      </c>
      <c r="BL31" s="761">
        <v>0</v>
      </c>
      <c r="BM31" s="761">
        <v>0</v>
      </c>
      <c r="BN31" s="761">
        <v>0</v>
      </c>
      <c r="BO31" s="761">
        <v>0</v>
      </c>
      <c r="BP31" s="761">
        <v>0</v>
      </c>
      <c r="BQ31" s="761">
        <v>0</v>
      </c>
      <c r="BR31" s="761">
        <v>0</v>
      </c>
      <c r="BS31" s="761">
        <v>0</v>
      </c>
      <c r="BT31" s="761">
        <v>0</v>
      </c>
      <c r="BU31" s="761">
        <v>0</v>
      </c>
      <c r="BV31" s="761">
        <v>0</v>
      </c>
      <c r="BW31" s="761">
        <v>0</v>
      </c>
      <c r="BX31" s="761">
        <v>0</v>
      </c>
      <c r="BY31" s="761">
        <v>0</v>
      </c>
      <c r="BZ31" s="761">
        <v>0</v>
      </c>
      <c r="CA31" s="761">
        <v>0</v>
      </c>
      <c r="CB31" s="761">
        <v>0</v>
      </c>
      <c r="CC31" s="762">
        <f t="shared" si="2"/>
        <v>0</v>
      </c>
      <c r="CD31" s="762">
        <f t="shared" si="3"/>
        <v>0</v>
      </c>
      <c r="CG31" s="79"/>
    </row>
    <row r="32" spans="1:85">
      <c r="A32" s="766">
        <v>2</v>
      </c>
      <c r="B32" s="767" t="s">
        <v>5</v>
      </c>
      <c r="C32" s="768">
        <f>SUM(C33:C53)</f>
        <v>0</v>
      </c>
      <c r="D32" s="768">
        <f t="shared" ref="D32:BO32" si="4">SUM(D33:D53)</f>
        <v>0</v>
      </c>
      <c r="E32" s="768">
        <f t="shared" si="4"/>
        <v>0</v>
      </c>
      <c r="F32" s="768">
        <f t="shared" si="4"/>
        <v>0</v>
      </c>
      <c r="G32" s="768">
        <f t="shared" si="4"/>
        <v>0</v>
      </c>
      <c r="H32" s="768">
        <f t="shared" si="4"/>
        <v>0</v>
      </c>
      <c r="I32" s="768">
        <f t="shared" si="4"/>
        <v>0</v>
      </c>
      <c r="J32" s="768">
        <f t="shared" si="4"/>
        <v>0</v>
      </c>
      <c r="K32" s="768">
        <f t="shared" si="4"/>
        <v>0</v>
      </c>
      <c r="L32" s="768">
        <f t="shared" si="4"/>
        <v>0</v>
      </c>
      <c r="M32" s="768">
        <f t="shared" si="4"/>
        <v>0</v>
      </c>
      <c r="N32" s="768">
        <f t="shared" si="4"/>
        <v>0</v>
      </c>
      <c r="O32" s="768">
        <f t="shared" si="4"/>
        <v>0</v>
      </c>
      <c r="P32" s="768">
        <f t="shared" si="4"/>
        <v>0</v>
      </c>
      <c r="Q32" s="768">
        <f t="shared" si="4"/>
        <v>0</v>
      </c>
      <c r="R32" s="768">
        <f t="shared" si="4"/>
        <v>0</v>
      </c>
      <c r="S32" s="768">
        <f t="shared" si="4"/>
        <v>0</v>
      </c>
      <c r="T32" s="768">
        <f t="shared" si="4"/>
        <v>0</v>
      </c>
      <c r="U32" s="768">
        <f t="shared" si="4"/>
        <v>0</v>
      </c>
      <c r="V32" s="768">
        <f t="shared" si="4"/>
        <v>0</v>
      </c>
      <c r="W32" s="768">
        <f t="shared" si="4"/>
        <v>0</v>
      </c>
      <c r="X32" s="768">
        <f t="shared" si="4"/>
        <v>0</v>
      </c>
      <c r="Y32" s="768">
        <f t="shared" si="4"/>
        <v>0</v>
      </c>
      <c r="Z32" s="768">
        <f t="shared" si="4"/>
        <v>0</v>
      </c>
      <c r="AA32" s="768">
        <f t="shared" si="4"/>
        <v>0</v>
      </c>
      <c r="AB32" s="768">
        <f t="shared" si="4"/>
        <v>0</v>
      </c>
      <c r="AC32" s="768">
        <f t="shared" si="4"/>
        <v>0</v>
      </c>
      <c r="AD32" s="768">
        <f t="shared" si="4"/>
        <v>0</v>
      </c>
      <c r="AE32" s="768">
        <f t="shared" si="4"/>
        <v>0</v>
      </c>
      <c r="AF32" s="768">
        <f t="shared" si="4"/>
        <v>0</v>
      </c>
      <c r="AG32" s="768">
        <f t="shared" si="4"/>
        <v>0</v>
      </c>
      <c r="AH32" s="768">
        <f t="shared" si="4"/>
        <v>0</v>
      </c>
      <c r="AI32" s="768">
        <f t="shared" si="4"/>
        <v>0</v>
      </c>
      <c r="AJ32" s="768">
        <f t="shared" si="4"/>
        <v>0</v>
      </c>
      <c r="AK32" s="768">
        <f t="shared" si="4"/>
        <v>0</v>
      </c>
      <c r="AL32" s="768">
        <f t="shared" si="4"/>
        <v>0</v>
      </c>
      <c r="AM32" s="768">
        <f t="shared" si="4"/>
        <v>0</v>
      </c>
      <c r="AN32" s="768">
        <f t="shared" si="4"/>
        <v>0</v>
      </c>
      <c r="AO32" s="768">
        <f t="shared" si="4"/>
        <v>0</v>
      </c>
      <c r="AP32" s="768">
        <f t="shared" si="4"/>
        <v>0</v>
      </c>
      <c r="AQ32" s="768">
        <f t="shared" si="4"/>
        <v>0</v>
      </c>
      <c r="AR32" s="768">
        <f t="shared" si="4"/>
        <v>0</v>
      </c>
      <c r="AS32" s="768">
        <f t="shared" si="4"/>
        <v>0</v>
      </c>
      <c r="AT32" s="768">
        <f t="shared" si="4"/>
        <v>0</v>
      </c>
      <c r="AU32" s="768">
        <f t="shared" si="4"/>
        <v>0</v>
      </c>
      <c r="AV32" s="768">
        <f t="shared" si="4"/>
        <v>0</v>
      </c>
      <c r="AW32" s="768">
        <f t="shared" si="4"/>
        <v>0</v>
      </c>
      <c r="AX32" s="768">
        <f t="shared" si="4"/>
        <v>0</v>
      </c>
      <c r="AY32" s="768">
        <f t="shared" si="4"/>
        <v>0</v>
      </c>
      <c r="AZ32" s="768">
        <f t="shared" si="4"/>
        <v>0</v>
      </c>
      <c r="BA32" s="768">
        <f t="shared" si="4"/>
        <v>0</v>
      </c>
      <c r="BB32" s="768">
        <f t="shared" si="4"/>
        <v>0</v>
      </c>
      <c r="BC32" s="768">
        <f t="shared" si="4"/>
        <v>0</v>
      </c>
      <c r="BD32" s="768">
        <f t="shared" si="4"/>
        <v>0</v>
      </c>
      <c r="BE32" s="768">
        <f t="shared" si="4"/>
        <v>0</v>
      </c>
      <c r="BF32" s="768">
        <f t="shared" si="4"/>
        <v>0</v>
      </c>
      <c r="BG32" s="768">
        <f t="shared" si="4"/>
        <v>0</v>
      </c>
      <c r="BH32" s="768">
        <f t="shared" si="4"/>
        <v>0</v>
      </c>
      <c r="BI32" s="768">
        <f t="shared" si="4"/>
        <v>0</v>
      </c>
      <c r="BJ32" s="768">
        <f t="shared" si="4"/>
        <v>0</v>
      </c>
      <c r="BK32" s="768">
        <f t="shared" si="4"/>
        <v>0</v>
      </c>
      <c r="BL32" s="768">
        <f t="shared" si="4"/>
        <v>0</v>
      </c>
      <c r="BM32" s="768">
        <f t="shared" si="4"/>
        <v>0</v>
      </c>
      <c r="BN32" s="768">
        <f t="shared" si="4"/>
        <v>0</v>
      </c>
      <c r="BO32" s="768">
        <f t="shared" si="4"/>
        <v>0</v>
      </c>
      <c r="BP32" s="768">
        <f t="shared" ref="BP32:CB32" si="5">SUM(BP33:BP53)</f>
        <v>0</v>
      </c>
      <c r="BQ32" s="768">
        <f t="shared" si="5"/>
        <v>0</v>
      </c>
      <c r="BR32" s="768">
        <f t="shared" si="5"/>
        <v>0</v>
      </c>
      <c r="BS32" s="768">
        <f t="shared" si="5"/>
        <v>0</v>
      </c>
      <c r="BT32" s="768">
        <f t="shared" si="5"/>
        <v>0</v>
      </c>
      <c r="BU32" s="768">
        <f t="shared" si="5"/>
        <v>0</v>
      </c>
      <c r="BV32" s="768">
        <f t="shared" si="5"/>
        <v>0</v>
      </c>
      <c r="BW32" s="768">
        <f t="shared" si="5"/>
        <v>0</v>
      </c>
      <c r="BX32" s="768">
        <f t="shared" si="5"/>
        <v>0</v>
      </c>
      <c r="BY32" s="768">
        <f t="shared" si="5"/>
        <v>0</v>
      </c>
      <c r="BZ32" s="768">
        <f t="shared" si="5"/>
        <v>0</v>
      </c>
      <c r="CA32" s="768">
        <f t="shared" si="5"/>
        <v>0</v>
      </c>
      <c r="CB32" s="768">
        <f t="shared" si="5"/>
        <v>0</v>
      </c>
      <c r="CC32" s="762">
        <f t="shared" si="2"/>
        <v>0</v>
      </c>
      <c r="CD32" s="762">
        <f t="shared" si="3"/>
        <v>0</v>
      </c>
      <c r="CG32" s="726"/>
    </row>
    <row r="33" spans="1:85">
      <c r="A33" s="759" t="s">
        <v>806</v>
      </c>
      <c r="B33" s="760" t="s">
        <v>807</v>
      </c>
      <c r="C33" s="761">
        <v>0</v>
      </c>
      <c r="D33" s="761">
        <v>0</v>
      </c>
      <c r="E33" s="761">
        <v>0</v>
      </c>
      <c r="F33" s="761">
        <v>0</v>
      </c>
      <c r="G33" s="761">
        <v>0</v>
      </c>
      <c r="H33" s="761">
        <v>0</v>
      </c>
      <c r="I33" s="761">
        <v>0</v>
      </c>
      <c r="J33" s="761">
        <v>0</v>
      </c>
      <c r="K33" s="761">
        <v>0</v>
      </c>
      <c r="L33" s="761">
        <v>0</v>
      </c>
      <c r="M33" s="761">
        <v>0</v>
      </c>
      <c r="N33" s="761">
        <v>0</v>
      </c>
      <c r="O33" s="761">
        <v>0</v>
      </c>
      <c r="P33" s="761">
        <v>0</v>
      </c>
      <c r="Q33" s="761">
        <v>0</v>
      </c>
      <c r="R33" s="761">
        <v>0</v>
      </c>
      <c r="S33" s="761">
        <v>0</v>
      </c>
      <c r="T33" s="761">
        <v>0</v>
      </c>
      <c r="U33" s="761">
        <v>0</v>
      </c>
      <c r="V33" s="761">
        <v>0</v>
      </c>
      <c r="W33" s="761">
        <v>0</v>
      </c>
      <c r="X33" s="761">
        <v>0</v>
      </c>
      <c r="Y33" s="761">
        <v>0</v>
      </c>
      <c r="Z33" s="761">
        <v>0</v>
      </c>
      <c r="AA33" s="761">
        <v>0</v>
      </c>
      <c r="AB33" s="761">
        <v>0</v>
      </c>
      <c r="AC33" s="761">
        <v>0</v>
      </c>
      <c r="AD33" s="761">
        <v>0</v>
      </c>
      <c r="AE33" s="761">
        <v>0</v>
      </c>
      <c r="AF33" s="761">
        <v>0</v>
      </c>
      <c r="AG33" s="761">
        <v>0</v>
      </c>
      <c r="AH33" s="761">
        <v>0</v>
      </c>
      <c r="AI33" s="761">
        <v>0</v>
      </c>
      <c r="AJ33" s="761">
        <v>0</v>
      </c>
      <c r="AK33" s="761">
        <v>0</v>
      </c>
      <c r="AL33" s="761">
        <v>0</v>
      </c>
      <c r="AM33" s="761">
        <v>0</v>
      </c>
      <c r="AN33" s="761">
        <v>0</v>
      </c>
      <c r="AO33" s="761">
        <v>0</v>
      </c>
      <c r="AP33" s="761">
        <v>0</v>
      </c>
      <c r="AQ33" s="761">
        <v>0</v>
      </c>
      <c r="AR33" s="761">
        <v>0</v>
      </c>
      <c r="AS33" s="761">
        <v>0</v>
      </c>
      <c r="AT33" s="761">
        <v>0</v>
      </c>
      <c r="AU33" s="761">
        <v>0</v>
      </c>
      <c r="AV33" s="761">
        <v>0</v>
      </c>
      <c r="AW33" s="761">
        <v>0</v>
      </c>
      <c r="AX33" s="761">
        <v>0</v>
      </c>
      <c r="AY33" s="761">
        <v>0</v>
      </c>
      <c r="AZ33" s="761">
        <v>0</v>
      </c>
      <c r="BA33" s="761">
        <v>0</v>
      </c>
      <c r="BB33" s="761">
        <v>0</v>
      </c>
      <c r="BC33" s="761">
        <v>0</v>
      </c>
      <c r="BD33" s="761">
        <v>0</v>
      </c>
      <c r="BE33" s="761">
        <v>0</v>
      </c>
      <c r="BF33" s="761">
        <v>0</v>
      </c>
      <c r="BG33" s="761">
        <v>0</v>
      </c>
      <c r="BH33" s="761">
        <v>0</v>
      </c>
      <c r="BI33" s="761">
        <v>0</v>
      </c>
      <c r="BJ33" s="761">
        <v>0</v>
      </c>
      <c r="BK33" s="761">
        <v>0</v>
      </c>
      <c r="BL33" s="761">
        <v>0</v>
      </c>
      <c r="BM33" s="761">
        <v>0</v>
      </c>
      <c r="BN33" s="761">
        <v>0</v>
      </c>
      <c r="BO33" s="761">
        <v>0</v>
      </c>
      <c r="BP33" s="761">
        <v>0</v>
      </c>
      <c r="BQ33" s="761">
        <v>0</v>
      </c>
      <c r="BR33" s="761">
        <v>0</v>
      </c>
      <c r="BS33" s="761">
        <v>0</v>
      </c>
      <c r="BT33" s="761">
        <v>0</v>
      </c>
      <c r="BU33" s="761">
        <v>0</v>
      </c>
      <c r="BV33" s="761">
        <v>0</v>
      </c>
      <c r="BW33" s="761">
        <v>0</v>
      </c>
      <c r="BX33" s="761">
        <v>0</v>
      </c>
      <c r="BY33" s="761">
        <v>0</v>
      </c>
      <c r="BZ33" s="761">
        <v>0</v>
      </c>
      <c r="CA33" s="761">
        <v>0</v>
      </c>
      <c r="CB33" s="761">
        <v>0</v>
      </c>
      <c r="CC33" s="762">
        <f t="shared" si="2"/>
        <v>0</v>
      </c>
      <c r="CD33" s="762">
        <f t="shared" si="3"/>
        <v>0</v>
      </c>
      <c r="CG33" s="726"/>
    </row>
    <row r="34" spans="1:85">
      <c r="A34" s="759" t="s">
        <v>808</v>
      </c>
      <c r="B34" s="760" t="s">
        <v>12</v>
      </c>
      <c r="C34" s="761">
        <v>0</v>
      </c>
      <c r="D34" s="761">
        <v>0</v>
      </c>
      <c r="E34" s="761">
        <v>0</v>
      </c>
      <c r="F34" s="761">
        <v>0</v>
      </c>
      <c r="G34" s="761">
        <v>0</v>
      </c>
      <c r="H34" s="761">
        <v>0</v>
      </c>
      <c r="I34" s="761">
        <v>0</v>
      </c>
      <c r="J34" s="761">
        <v>0</v>
      </c>
      <c r="K34" s="761">
        <v>0</v>
      </c>
      <c r="L34" s="761">
        <v>0</v>
      </c>
      <c r="M34" s="761">
        <v>0</v>
      </c>
      <c r="N34" s="761">
        <v>0</v>
      </c>
      <c r="O34" s="761">
        <v>0</v>
      </c>
      <c r="P34" s="761">
        <v>0</v>
      </c>
      <c r="Q34" s="761">
        <v>0</v>
      </c>
      <c r="R34" s="761">
        <v>0</v>
      </c>
      <c r="S34" s="761">
        <v>0</v>
      </c>
      <c r="T34" s="761">
        <v>0</v>
      </c>
      <c r="U34" s="761">
        <v>0</v>
      </c>
      <c r="V34" s="761">
        <v>0</v>
      </c>
      <c r="W34" s="761">
        <v>0</v>
      </c>
      <c r="X34" s="761">
        <v>0</v>
      </c>
      <c r="Y34" s="761">
        <v>0</v>
      </c>
      <c r="Z34" s="761">
        <v>0</v>
      </c>
      <c r="AA34" s="761">
        <v>0</v>
      </c>
      <c r="AB34" s="761">
        <v>0</v>
      </c>
      <c r="AC34" s="761">
        <v>0</v>
      </c>
      <c r="AD34" s="761">
        <v>0</v>
      </c>
      <c r="AE34" s="761">
        <v>0</v>
      </c>
      <c r="AF34" s="761">
        <v>0</v>
      </c>
      <c r="AG34" s="761">
        <v>0</v>
      </c>
      <c r="AH34" s="761">
        <v>0</v>
      </c>
      <c r="AI34" s="761">
        <v>0</v>
      </c>
      <c r="AJ34" s="761">
        <v>0</v>
      </c>
      <c r="AK34" s="761">
        <v>0</v>
      </c>
      <c r="AL34" s="761">
        <v>0</v>
      </c>
      <c r="AM34" s="761">
        <v>0</v>
      </c>
      <c r="AN34" s="761">
        <v>0</v>
      </c>
      <c r="AO34" s="761">
        <v>0</v>
      </c>
      <c r="AP34" s="761">
        <v>0</v>
      </c>
      <c r="AQ34" s="761">
        <v>0</v>
      </c>
      <c r="AR34" s="761">
        <v>0</v>
      </c>
      <c r="AS34" s="761">
        <v>0</v>
      </c>
      <c r="AT34" s="761">
        <v>0</v>
      </c>
      <c r="AU34" s="761">
        <v>0</v>
      </c>
      <c r="AV34" s="761">
        <v>0</v>
      </c>
      <c r="AW34" s="761">
        <v>0</v>
      </c>
      <c r="AX34" s="761">
        <v>0</v>
      </c>
      <c r="AY34" s="761">
        <v>0</v>
      </c>
      <c r="AZ34" s="761">
        <v>0</v>
      </c>
      <c r="BA34" s="761">
        <v>0</v>
      </c>
      <c r="BB34" s="761">
        <v>0</v>
      </c>
      <c r="BC34" s="761">
        <v>0</v>
      </c>
      <c r="BD34" s="761">
        <v>0</v>
      </c>
      <c r="BE34" s="761">
        <v>0</v>
      </c>
      <c r="BF34" s="761">
        <v>0</v>
      </c>
      <c r="BG34" s="761">
        <v>0</v>
      </c>
      <c r="BH34" s="761">
        <v>0</v>
      </c>
      <c r="BI34" s="761">
        <v>0</v>
      </c>
      <c r="BJ34" s="761">
        <v>0</v>
      </c>
      <c r="BK34" s="761">
        <v>0</v>
      </c>
      <c r="BL34" s="761">
        <v>0</v>
      </c>
      <c r="BM34" s="761">
        <v>0</v>
      </c>
      <c r="BN34" s="761">
        <v>0</v>
      </c>
      <c r="BO34" s="761">
        <v>0</v>
      </c>
      <c r="BP34" s="761">
        <v>0</v>
      </c>
      <c r="BQ34" s="761">
        <v>0</v>
      </c>
      <c r="BR34" s="761">
        <v>0</v>
      </c>
      <c r="BS34" s="761">
        <v>0</v>
      </c>
      <c r="BT34" s="761">
        <v>0</v>
      </c>
      <c r="BU34" s="761">
        <v>0</v>
      </c>
      <c r="BV34" s="761">
        <v>0</v>
      </c>
      <c r="BW34" s="761">
        <v>0</v>
      </c>
      <c r="BX34" s="761">
        <v>0</v>
      </c>
      <c r="BY34" s="761">
        <v>0</v>
      </c>
      <c r="BZ34" s="761">
        <v>0</v>
      </c>
      <c r="CA34" s="761">
        <v>0</v>
      </c>
      <c r="CB34" s="761">
        <v>0</v>
      </c>
      <c r="CC34" s="762">
        <f t="shared" si="2"/>
        <v>0</v>
      </c>
      <c r="CD34" s="762">
        <f t="shared" si="3"/>
        <v>0</v>
      </c>
      <c r="CG34" s="726"/>
    </row>
    <row r="35" spans="1:85">
      <c r="A35" s="759" t="s">
        <v>809</v>
      </c>
      <c r="B35" s="760" t="s">
        <v>13</v>
      </c>
      <c r="C35" s="761">
        <v>0</v>
      </c>
      <c r="D35" s="761">
        <v>0</v>
      </c>
      <c r="E35" s="761">
        <v>0</v>
      </c>
      <c r="F35" s="761">
        <v>0</v>
      </c>
      <c r="G35" s="761">
        <v>0</v>
      </c>
      <c r="H35" s="761">
        <v>0</v>
      </c>
      <c r="I35" s="761">
        <v>0</v>
      </c>
      <c r="J35" s="761">
        <v>0</v>
      </c>
      <c r="K35" s="761">
        <v>0</v>
      </c>
      <c r="L35" s="761">
        <v>0</v>
      </c>
      <c r="M35" s="761">
        <v>0</v>
      </c>
      <c r="N35" s="761">
        <v>0</v>
      </c>
      <c r="O35" s="761">
        <v>0</v>
      </c>
      <c r="P35" s="761">
        <v>0</v>
      </c>
      <c r="Q35" s="761">
        <v>0</v>
      </c>
      <c r="R35" s="761">
        <v>0</v>
      </c>
      <c r="S35" s="761">
        <v>0</v>
      </c>
      <c r="T35" s="761">
        <v>0</v>
      </c>
      <c r="U35" s="761">
        <v>0</v>
      </c>
      <c r="V35" s="761">
        <v>0</v>
      </c>
      <c r="W35" s="761">
        <v>0</v>
      </c>
      <c r="X35" s="761">
        <v>0</v>
      </c>
      <c r="Y35" s="761">
        <v>0</v>
      </c>
      <c r="Z35" s="761">
        <v>0</v>
      </c>
      <c r="AA35" s="761">
        <v>0</v>
      </c>
      <c r="AB35" s="761">
        <v>0</v>
      </c>
      <c r="AC35" s="761">
        <v>0</v>
      </c>
      <c r="AD35" s="761">
        <v>0</v>
      </c>
      <c r="AE35" s="761">
        <v>0</v>
      </c>
      <c r="AF35" s="761">
        <v>0</v>
      </c>
      <c r="AG35" s="761">
        <v>0</v>
      </c>
      <c r="AH35" s="761">
        <v>0</v>
      </c>
      <c r="AI35" s="761">
        <v>0</v>
      </c>
      <c r="AJ35" s="761">
        <v>0</v>
      </c>
      <c r="AK35" s="761">
        <v>0</v>
      </c>
      <c r="AL35" s="761">
        <v>0</v>
      </c>
      <c r="AM35" s="761">
        <v>0</v>
      </c>
      <c r="AN35" s="761">
        <v>0</v>
      </c>
      <c r="AO35" s="761">
        <v>0</v>
      </c>
      <c r="AP35" s="761">
        <v>0</v>
      </c>
      <c r="AQ35" s="761">
        <v>0</v>
      </c>
      <c r="AR35" s="761">
        <v>0</v>
      </c>
      <c r="AS35" s="761">
        <v>0</v>
      </c>
      <c r="AT35" s="761">
        <v>0</v>
      </c>
      <c r="AU35" s="761">
        <v>0</v>
      </c>
      <c r="AV35" s="761">
        <v>0</v>
      </c>
      <c r="AW35" s="761">
        <v>0</v>
      </c>
      <c r="AX35" s="761">
        <v>0</v>
      </c>
      <c r="AY35" s="761">
        <v>0</v>
      </c>
      <c r="AZ35" s="761">
        <v>0</v>
      </c>
      <c r="BA35" s="761">
        <v>0</v>
      </c>
      <c r="BB35" s="761">
        <v>0</v>
      </c>
      <c r="BC35" s="761">
        <v>0</v>
      </c>
      <c r="BD35" s="761">
        <v>0</v>
      </c>
      <c r="BE35" s="761">
        <v>0</v>
      </c>
      <c r="BF35" s="761">
        <v>0</v>
      </c>
      <c r="BG35" s="761">
        <v>0</v>
      </c>
      <c r="BH35" s="761">
        <v>0</v>
      </c>
      <c r="BI35" s="761">
        <v>0</v>
      </c>
      <c r="BJ35" s="761">
        <v>0</v>
      </c>
      <c r="BK35" s="761">
        <v>0</v>
      </c>
      <c r="BL35" s="761">
        <v>0</v>
      </c>
      <c r="BM35" s="761">
        <v>0</v>
      </c>
      <c r="BN35" s="761">
        <v>0</v>
      </c>
      <c r="BO35" s="761">
        <v>0</v>
      </c>
      <c r="BP35" s="761">
        <v>0</v>
      </c>
      <c r="BQ35" s="761">
        <v>0</v>
      </c>
      <c r="BR35" s="761">
        <v>0</v>
      </c>
      <c r="BS35" s="761">
        <v>0</v>
      </c>
      <c r="BT35" s="761">
        <v>0</v>
      </c>
      <c r="BU35" s="761">
        <v>0</v>
      </c>
      <c r="BV35" s="761">
        <v>0</v>
      </c>
      <c r="BW35" s="761">
        <v>0</v>
      </c>
      <c r="BX35" s="761">
        <v>0</v>
      </c>
      <c r="BY35" s="761">
        <v>0</v>
      </c>
      <c r="BZ35" s="761">
        <v>0</v>
      </c>
      <c r="CA35" s="761">
        <v>0</v>
      </c>
      <c r="CB35" s="761">
        <v>0</v>
      </c>
      <c r="CC35" s="762">
        <f t="shared" si="2"/>
        <v>0</v>
      </c>
      <c r="CD35" s="762">
        <f t="shared" si="3"/>
        <v>0</v>
      </c>
      <c r="CG35" s="726"/>
    </row>
    <row r="36" spans="1:85">
      <c r="A36" s="759" t="s">
        <v>810</v>
      </c>
      <c r="B36" s="760" t="s">
        <v>811</v>
      </c>
      <c r="C36" s="761">
        <v>0</v>
      </c>
      <c r="D36" s="761">
        <v>0</v>
      </c>
      <c r="E36" s="761">
        <v>0</v>
      </c>
      <c r="F36" s="761">
        <v>0</v>
      </c>
      <c r="G36" s="761">
        <v>0</v>
      </c>
      <c r="H36" s="761">
        <v>0</v>
      </c>
      <c r="I36" s="761">
        <v>0</v>
      </c>
      <c r="J36" s="761">
        <v>0</v>
      </c>
      <c r="K36" s="761">
        <v>0</v>
      </c>
      <c r="L36" s="761">
        <v>0</v>
      </c>
      <c r="M36" s="761">
        <v>0</v>
      </c>
      <c r="N36" s="761">
        <v>0</v>
      </c>
      <c r="O36" s="761">
        <v>0</v>
      </c>
      <c r="P36" s="761">
        <v>0</v>
      </c>
      <c r="Q36" s="761">
        <v>0</v>
      </c>
      <c r="R36" s="761">
        <v>0</v>
      </c>
      <c r="S36" s="761">
        <v>0</v>
      </c>
      <c r="T36" s="761">
        <v>0</v>
      </c>
      <c r="U36" s="761">
        <v>0</v>
      </c>
      <c r="V36" s="761">
        <v>0</v>
      </c>
      <c r="W36" s="761">
        <v>0</v>
      </c>
      <c r="X36" s="761">
        <v>0</v>
      </c>
      <c r="Y36" s="761">
        <v>0</v>
      </c>
      <c r="Z36" s="761">
        <v>0</v>
      </c>
      <c r="AA36" s="761">
        <v>0</v>
      </c>
      <c r="AB36" s="761">
        <v>0</v>
      </c>
      <c r="AC36" s="761">
        <v>0</v>
      </c>
      <c r="AD36" s="761">
        <v>0</v>
      </c>
      <c r="AE36" s="761">
        <v>0</v>
      </c>
      <c r="AF36" s="761">
        <v>0</v>
      </c>
      <c r="AG36" s="761">
        <v>0</v>
      </c>
      <c r="AH36" s="761">
        <v>0</v>
      </c>
      <c r="AI36" s="761">
        <v>0</v>
      </c>
      <c r="AJ36" s="761">
        <v>0</v>
      </c>
      <c r="AK36" s="761">
        <v>0</v>
      </c>
      <c r="AL36" s="761">
        <v>0</v>
      </c>
      <c r="AM36" s="761">
        <v>0</v>
      </c>
      <c r="AN36" s="761">
        <v>0</v>
      </c>
      <c r="AO36" s="761">
        <v>0</v>
      </c>
      <c r="AP36" s="761">
        <v>0</v>
      </c>
      <c r="AQ36" s="761">
        <v>0</v>
      </c>
      <c r="AR36" s="761">
        <v>0</v>
      </c>
      <c r="AS36" s="761">
        <v>0</v>
      </c>
      <c r="AT36" s="761">
        <v>0</v>
      </c>
      <c r="AU36" s="761">
        <v>0</v>
      </c>
      <c r="AV36" s="761">
        <v>0</v>
      </c>
      <c r="AW36" s="761">
        <v>0</v>
      </c>
      <c r="AX36" s="761">
        <v>0</v>
      </c>
      <c r="AY36" s="761">
        <v>0</v>
      </c>
      <c r="AZ36" s="761">
        <v>0</v>
      </c>
      <c r="BA36" s="761">
        <v>0</v>
      </c>
      <c r="BB36" s="761">
        <v>0</v>
      </c>
      <c r="BC36" s="761">
        <v>0</v>
      </c>
      <c r="BD36" s="761">
        <v>0</v>
      </c>
      <c r="BE36" s="761">
        <v>0</v>
      </c>
      <c r="BF36" s="761">
        <v>0</v>
      </c>
      <c r="BG36" s="761">
        <v>0</v>
      </c>
      <c r="BH36" s="761">
        <v>0</v>
      </c>
      <c r="BI36" s="761">
        <v>0</v>
      </c>
      <c r="BJ36" s="761">
        <v>0</v>
      </c>
      <c r="BK36" s="761">
        <v>0</v>
      </c>
      <c r="BL36" s="761">
        <v>0</v>
      </c>
      <c r="BM36" s="761">
        <v>0</v>
      </c>
      <c r="BN36" s="761">
        <v>0</v>
      </c>
      <c r="BO36" s="761">
        <v>0</v>
      </c>
      <c r="BP36" s="761">
        <v>0</v>
      </c>
      <c r="BQ36" s="761">
        <v>0</v>
      </c>
      <c r="BR36" s="761">
        <v>0</v>
      </c>
      <c r="BS36" s="761">
        <v>0</v>
      </c>
      <c r="BT36" s="761">
        <v>0</v>
      </c>
      <c r="BU36" s="761">
        <v>0</v>
      </c>
      <c r="BV36" s="761">
        <v>0</v>
      </c>
      <c r="BW36" s="761">
        <v>0</v>
      </c>
      <c r="BX36" s="761">
        <v>0</v>
      </c>
      <c r="BY36" s="761">
        <v>0</v>
      </c>
      <c r="BZ36" s="761">
        <v>0</v>
      </c>
      <c r="CA36" s="761">
        <v>0</v>
      </c>
      <c r="CB36" s="761">
        <v>0</v>
      </c>
      <c r="CC36" s="762">
        <f t="shared" si="2"/>
        <v>0</v>
      </c>
      <c r="CD36" s="762">
        <f t="shared" si="3"/>
        <v>0</v>
      </c>
      <c r="CG36" s="726"/>
    </row>
    <row r="37" spans="1:85" ht="27" customHeight="1">
      <c r="A37" s="759" t="s">
        <v>812</v>
      </c>
      <c r="B37" s="760" t="s">
        <v>813</v>
      </c>
      <c r="C37" s="761">
        <v>0</v>
      </c>
      <c r="D37" s="761">
        <v>0</v>
      </c>
      <c r="E37" s="761">
        <v>0</v>
      </c>
      <c r="F37" s="761">
        <v>0</v>
      </c>
      <c r="G37" s="761">
        <v>0</v>
      </c>
      <c r="H37" s="761">
        <v>0</v>
      </c>
      <c r="I37" s="761">
        <v>0</v>
      </c>
      <c r="J37" s="761">
        <v>0</v>
      </c>
      <c r="K37" s="761">
        <v>0</v>
      </c>
      <c r="L37" s="761">
        <v>0</v>
      </c>
      <c r="M37" s="761">
        <v>0</v>
      </c>
      <c r="N37" s="761">
        <v>0</v>
      </c>
      <c r="O37" s="761">
        <v>0</v>
      </c>
      <c r="P37" s="761">
        <v>0</v>
      </c>
      <c r="Q37" s="761">
        <v>0</v>
      </c>
      <c r="R37" s="761">
        <v>0</v>
      </c>
      <c r="S37" s="761">
        <v>0</v>
      </c>
      <c r="T37" s="761">
        <v>0</v>
      </c>
      <c r="U37" s="761">
        <v>0</v>
      </c>
      <c r="V37" s="761">
        <v>0</v>
      </c>
      <c r="W37" s="761">
        <v>0</v>
      </c>
      <c r="X37" s="761">
        <v>0</v>
      </c>
      <c r="Y37" s="761">
        <v>0</v>
      </c>
      <c r="Z37" s="761">
        <v>0</v>
      </c>
      <c r="AA37" s="761">
        <v>0</v>
      </c>
      <c r="AB37" s="761">
        <v>0</v>
      </c>
      <c r="AC37" s="761">
        <v>0</v>
      </c>
      <c r="AD37" s="761">
        <v>0</v>
      </c>
      <c r="AE37" s="761">
        <v>0</v>
      </c>
      <c r="AF37" s="761">
        <v>0</v>
      </c>
      <c r="AG37" s="761">
        <v>0</v>
      </c>
      <c r="AH37" s="761">
        <v>0</v>
      </c>
      <c r="AI37" s="761">
        <v>0</v>
      </c>
      <c r="AJ37" s="761">
        <v>0</v>
      </c>
      <c r="AK37" s="761">
        <v>0</v>
      </c>
      <c r="AL37" s="761">
        <v>0</v>
      </c>
      <c r="AM37" s="761">
        <v>0</v>
      </c>
      <c r="AN37" s="761">
        <v>0</v>
      </c>
      <c r="AO37" s="761">
        <v>0</v>
      </c>
      <c r="AP37" s="761">
        <v>0</v>
      </c>
      <c r="AQ37" s="761">
        <v>0</v>
      </c>
      <c r="AR37" s="761">
        <v>0</v>
      </c>
      <c r="AS37" s="761">
        <v>0</v>
      </c>
      <c r="AT37" s="761">
        <v>0</v>
      </c>
      <c r="AU37" s="761">
        <v>0</v>
      </c>
      <c r="AV37" s="761">
        <v>0</v>
      </c>
      <c r="AW37" s="761">
        <v>0</v>
      </c>
      <c r="AX37" s="761">
        <v>0</v>
      </c>
      <c r="AY37" s="761">
        <v>0</v>
      </c>
      <c r="AZ37" s="761">
        <v>0</v>
      </c>
      <c r="BA37" s="761">
        <v>0</v>
      </c>
      <c r="BB37" s="761">
        <v>0</v>
      </c>
      <c r="BC37" s="761">
        <v>0</v>
      </c>
      <c r="BD37" s="761">
        <v>0</v>
      </c>
      <c r="BE37" s="761">
        <v>0</v>
      </c>
      <c r="BF37" s="761">
        <v>0</v>
      </c>
      <c r="BG37" s="761">
        <v>0</v>
      </c>
      <c r="BH37" s="761">
        <v>0</v>
      </c>
      <c r="BI37" s="761">
        <v>0</v>
      </c>
      <c r="BJ37" s="761">
        <v>0</v>
      </c>
      <c r="BK37" s="761">
        <v>0</v>
      </c>
      <c r="BL37" s="761">
        <v>0</v>
      </c>
      <c r="BM37" s="761">
        <v>0</v>
      </c>
      <c r="BN37" s="761">
        <v>0</v>
      </c>
      <c r="BO37" s="761">
        <v>0</v>
      </c>
      <c r="BP37" s="761">
        <v>0</v>
      </c>
      <c r="BQ37" s="761">
        <v>0</v>
      </c>
      <c r="BR37" s="761">
        <v>0</v>
      </c>
      <c r="BS37" s="761">
        <v>0</v>
      </c>
      <c r="BT37" s="761">
        <v>0</v>
      </c>
      <c r="BU37" s="761">
        <v>0</v>
      </c>
      <c r="BV37" s="761">
        <v>0</v>
      </c>
      <c r="BW37" s="761">
        <v>0</v>
      </c>
      <c r="BX37" s="761">
        <v>0</v>
      </c>
      <c r="BY37" s="761">
        <v>0</v>
      </c>
      <c r="BZ37" s="761">
        <v>0</v>
      </c>
      <c r="CA37" s="761">
        <v>0</v>
      </c>
      <c r="CB37" s="761">
        <v>0</v>
      </c>
      <c r="CC37" s="762">
        <f t="shared" si="2"/>
        <v>0</v>
      </c>
      <c r="CD37" s="762">
        <f t="shared" si="3"/>
        <v>0</v>
      </c>
      <c r="CG37" s="726"/>
    </row>
    <row r="38" spans="1:85">
      <c r="A38" s="759" t="s">
        <v>814</v>
      </c>
      <c r="B38" s="763" t="s">
        <v>14</v>
      </c>
      <c r="C38" s="761">
        <v>0</v>
      </c>
      <c r="D38" s="761">
        <v>0</v>
      </c>
      <c r="E38" s="761">
        <v>0</v>
      </c>
      <c r="F38" s="761">
        <v>0</v>
      </c>
      <c r="G38" s="761">
        <v>0</v>
      </c>
      <c r="H38" s="761">
        <v>0</v>
      </c>
      <c r="I38" s="761">
        <v>0</v>
      </c>
      <c r="J38" s="761">
        <v>0</v>
      </c>
      <c r="K38" s="761">
        <v>0</v>
      </c>
      <c r="L38" s="761">
        <v>0</v>
      </c>
      <c r="M38" s="761">
        <v>0</v>
      </c>
      <c r="N38" s="761">
        <v>0</v>
      </c>
      <c r="O38" s="761">
        <v>0</v>
      </c>
      <c r="P38" s="761">
        <v>0</v>
      </c>
      <c r="Q38" s="761">
        <v>0</v>
      </c>
      <c r="R38" s="761">
        <v>0</v>
      </c>
      <c r="S38" s="761">
        <v>0</v>
      </c>
      <c r="T38" s="761">
        <v>0</v>
      </c>
      <c r="U38" s="761">
        <v>0</v>
      </c>
      <c r="V38" s="761">
        <v>0</v>
      </c>
      <c r="W38" s="761">
        <v>0</v>
      </c>
      <c r="X38" s="761">
        <v>0</v>
      </c>
      <c r="Y38" s="761">
        <v>0</v>
      </c>
      <c r="Z38" s="761">
        <v>0</v>
      </c>
      <c r="AA38" s="761">
        <v>0</v>
      </c>
      <c r="AB38" s="761">
        <v>0</v>
      </c>
      <c r="AC38" s="761">
        <v>0</v>
      </c>
      <c r="AD38" s="761">
        <v>0</v>
      </c>
      <c r="AE38" s="761">
        <v>0</v>
      </c>
      <c r="AF38" s="761">
        <v>0</v>
      </c>
      <c r="AG38" s="761">
        <v>0</v>
      </c>
      <c r="AH38" s="761">
        <v>0</v>
      </c>
      <c r="AI38" s="761">
        <v>0</v>
      </c>
      <c r="AJ38" s="761">
        <v>0</v>
      </c>
      <c r="AK38" s="761">
        <v>0</v>
      </c>
      <c r="AL38" s="761">
        <v>0</v>
      </c>
      <c r="AM38" s="761">
        <v>0</v>
      </c>
      <c r="AN38" s="761">
        <v>0</v>
      </c>
      <c r="AO38" s="761">
        <v>0</v>
      </c>
      <c r="AP38" s="761">
        <v>0</v>
      </c>
      <c r="AQ38" s="761">
        <v>0</v>
      </c>
      <c r="AR38" s="761">
        <v>0</v>
      </c>
      <c r="AS38" s="761">
        <v>0</v>
      </c>
      <c r="AT38" s="761">
        <v>0</v>
      </c>
      <c r="AU38" s="761">
        <v>0</v>
      </c>
      <c r="AV38" s="761">
        <v>0</v>
      </c>
      <c r="AW38" s="761">
        <v>0</v>
      </c>
      <c r="AX38" s="761">
        <v>0</v>
      </c>
      <c r="AY38" s="761">
        <v>0</v>
      </c>
      <c r="AZ38" s="761">
        <v>0</v>
      </c>
      <c r="BA38" s="761">
        <v>0</v>
      </c>
      <c r="BB38" s="761">
        <v>0</v>
      </c>
      <c r="BC38" s="761">
        <v>0</v>
      </c>
      <c r="BD38" s="761">
        <v>0</v>
      </c>
      <c r="BE38" s="761">
        <v>0</v>
      </c>
      <c r="BF38" s="761">
        <v>0</v>
      </c>
      <c r="BG38" s="761">
        <v>0</v>
      </c>
      <c r="BH38" s="761">
        <v>0</v>
      </c>
      <c r="BI38" s="761">
        <v>0</v>
      </c>
      <c r="BJ38" s="761">
        <v>0</v>
      </c>
      <c r="BK38" s="761">
        <v>0</v>
      </c>
      <c r="BL38" s="761">
        <v>0</v>
      </c>
      <c r="BM38" s="761">
        <v>0</v>
      </c>
      <c r="BN38" s="761">
        <v>0</v>
      </c>
      <c r="BO38" s="761">
        <v>0</v>
      </c>
      <c r="BP38" s="761">
        <v>0</v>
      </c>
      <c r="BQ38" s="761">
        <v>0</v>
      </c>
      <c r="BR38" s="761">
        <v>0</v>
      </c>
      <c r="BS38" s="761">
        <v>0</v>
      </c>
      <c r="BT38" s="761">
        <v>0</v>
      </c>
      <c r="BU38" s="761">
        <v>0</v>
      </c>
      <c r="BV38" s="761">
        <v>0</v>
      </c>
      <c r="BW38" s="761">
        <v>0</v>
      </c>
      <c r="BX38" s="761">
        <v>0</v>
      </c>
      <c r="BY38" s="761">
        <v>0</v>
      </c>
      <c r="BZ38" s="761">
        <v>0</v>
      </c>
      <c r="CA38" s="761">
        <v>0</v>
      </c>
      <c r="CB38" s="761">
        <v>0</v>
      </c>
      <c r="CC38" s="762">
        <f t="shared" si="2"/>
        <v>0</v>
      </c>
      <c r="CD38" s="762">
        <f t="shared" si="3"/>
        <v>0</v>
      </c>
      <c r="CG38" s="726"/>
    </row>
    <row r="39" spans="1:85">
      <c r="A39" s="759" t="s">
        <v>815</v>
      </c>
      <c r="B39" s="64" t="s">
        <v>816</v>
      </c>
      <c r="C39" s="761">
        <v>0</v>
      </c>
      <c r="D39" s="761">
        <v>0</v>
      </c>
      <c r="E39" s="761">
        <v>0</v>
      </c>
      <c r="F39" s="761">
        <v>0</v>
      </c>
      <c r="G39" s="761">
        <v>0</v>
      </c>
      <c r="H39" s="761">
        <v>0</v>
      </c>
      <c r="I39" s="761">
        <v>0</v>
      </c>
      <c r="J39" s="761">
        <v>0</v>
      </c>
      <c r="K39" s="761">
        <v>0</v>
      </c>
      <c r="L39" s="761">
        <v>0</v>
      </c>
      <c r="M39" s="761">
        <v>0</v>
      </c>
      <c r="N39" s="761">
        <v>0</v>
      </c>
      <c r="O39" s="761">
        <v>0</v>
      </c>
      <c r="P39" s="761">
        <v>0</v>
      </c>
      <c r="Q39" s="761">
        <v>0</v>
      </c>
      <c r="R39" s="761">
        <v>0</v>
      </c>
      <c r="S39" s="761">
        <v>0</v>
      </c>
      <c r="T39" s="761">
        <v>0</v>
      </c>
      <c r="U39" s="761">
        <v>0</v>
      </c>
      <c r="V39" s="761">
        <v>0</v>
      </c>
      <c r="W39" s="761">
        <v>0</v>
      </c>
      <c r="X39" s="761">
        <v>0</v>
      </c>
      <c r="Y39" s="761">
        <v>0</v>
      </c>
      <c r="Z39" s="761">
        <v>0</v>
      </c>
      <c r="AA39" s="761">
        <v>0</v>
      </c>
      <c r="AB39" s="761">
        <v>0</v>
      </c>
      <c r="AC39" s="761">
        <v>0</v>
      </c>
      <c r="AD39" s="761">
        <v>0</v>
      </c>
      <c r="AE39" s="761">
        <v>0</v>
      </c>
      <c r="AF39" s="761">
        <v>0</v>
      </c>
      <c r="AG39" s="761">
        <v>0</v>
      </c>
      <c r="AH39" s="761">
        <v>0</v>
      </c>
      <c r="AI39" s="761">
        <v>0</v>
      </c>
      <c r="AJ39" s="761">
        <v>0</v>
      </c>
      <c r="AK39" s="761">
        <v>0</v>
      </c>
      <c r="AL39" s="761">
        <v>0</v>
      </c>
      <c r="AM39" s="761">
        <v>0</v>
      </c>
      <c r="AN39" s="761">
        <v>0</v>
      </c>
      <c r="AO39" s="761">
        <v>0</v>
      </c>
      <c r="AP39" s="761">
        <v>0</v>
      </c>
      <c r="AQ39" s="761">
        <v>0</v>
      </c>
      <c r="AR39" s="761">
        <v>0</v>
      </c>
      <c r="AS39" s="761">
        <v>0</v>
      </c>
      <c r="AT39" s="761">
        <v>0</v>
      </c>
      <c r="AU39" s="761">
        <v>0</v>
      </c>
      <c r="AV39" s="761">
        <v>0</v>
      </c>
      <c r="AW39" s="761">
        <v>0</v>
      </c>
      <c r="AX39" s="761">
        <v>0</v>
      </c>
      <c r="AY39" s="761">
        <v>0</v>
      </c>
      <c r="AZ39" s="761">
        <v>0</v>
      </c>
      <c r="BA39" s="761">
        <v>0</v>
      </c>
      <c r="BB39" s="761">
        <v>0</v>
      </c>
      <c r="BC39" s="761">
        <v>0</v>
      </c>
      <c r="BD39" s="761">
        <v>0</v>
      </c>
      <c r="BE39" s="761">
        <v>0</v>
      </c>
      <c r="BF39" s="761">
        <v>0</v>
      </c>
      <c r="BG39" s="761">
        <v>0</v>
      </c>
      <c r="BH39" s="761">
        <v>0</v>
      </c>
      <c r="BI39" s="761">
        <v>0</v>
      </c>
      <c r="BJ39" s="761">
        <v>0</v>
      </c>
      <c r="BK39" s="761">
        <v>0</v>
      </c>
      <c r="BL39" s="761">
        <v>0</v>
      </c>
      <c r="BM39" s="761">
        <v>0</v>
      </c>
      <c r="BN39" s="761">
        <v>0</v>
      </c>
      <c r="BO39" s="761">
        <v>0</v>
      </c>
      <c r="BP39" s="761">
        <v>0</v>
      </c>
      <c r="BQ39" s="761">
        <v>0</v>
      </c>
      <c r="BR39" s="761">
        <v>0</v>
      </c>
      <c r="BS39" s="761">
        <v>0</v>
      </c>
      <c r="BT39" s="761">
        <v>0</v>
      </c>
      <c r="BU39" s="761">
        <v>0</v>
      </c>
      <c r="BV39" s="761">
        <v>0</v>
      </c>
      <c r="BW39" s="761">
        <v>0</v>
      </c>
      <c r="BX39" s="761">
        <v>0</v>
      </c>
      <c r="BY39" s="761">
        <v>0</v>
      </c>
      <c r="BZ39" s="761">
        <v>0</v>
      </c>
      <c r="CA39" s="761">
        <v>0</v>
      </c>
      <c r="CB39" s="761">
        <v>0</v>
      </c>
      <c r="CC39" s="762">
        <f t="shared" si="2"/>
        <v>0</v>
      </c>
      <c r="CD39" s="762">
        <f t="shared" si="3"/>
        <v>0</v>
      </c>
      <c r="CG39" s="726"/>
    </row>
    <row r="40" spans="1:85">
      <c r="A40" s="759" t="s">
        <v>817</v>
      </c>
      <c r="B40" s="763" t="s">
        <v>818</v>
      </c>
      <c r="C40" s="761">
        <v>0</v>
      </c>
      <c r="D40" s="761">
        <v>0</v>
      </c>
      <c r="E40" s="761">
        <v>0</v>
      </c>
      <c r="F40" s="761">
        <v>0</v>
      </c>
      <c r="G40" s="761">
        <v>0</v>
      </c>
      <c r="H40" s="761">
        <v>0</v>
      </c>
      <c r="I40" s="761">
        <v>0</v>
      </c>
      <c r="J40" s="761">
        <v>0</v>
      </c>
      <c r="K40" s="761">
        <v>0</v>
      </c>
      <c r="L40" s="761">
        <v>0</v>
      </c>
      <c r="M40" s="761">
        <v>0</v>
      </c>
      <c r="N40" s="761">
        <v>0</v>
      </c>
      <c r="O40" s="761">
        <v>0</v>
      </c>
      <c r="P40" s="761">
        <v>0</v>
      </c>
      <c r="Q40" s="761">
        <v>0</v>
      </c>
      <c r="R40" s="761">
        <v>0</v>
      </c>
      <c r="S40" s="761">
        <v>0</v>
      </c>
      <c r="T40" s="761">
        <v>0</v>
      </c>
      <c r="U40" s="761">
        <v>0</v>
      </c>
      <c r="V40" s="761">
        <v>0</v>
      </c>
      <c r="W40" s="761">
        <v>0</v>
      </c>
      <c r="X40" s="761">
        <v>0</v>
      </c>
      <c r="Y40" s="761">
        <v>0</v>
      </c>
      <c r="Z40" s="761">
        <v>0</v>
      </c>
      <c r="AA40" s="761">
        <v>0</v>
      </c>
      <c r="AB40" s="761">
        <v>0</v>
      </c>
      <c r="AC40" s="761">
        <v>0</v>
      </c>
      <c r="AD40" s="761">
        <v>0</v>
      </c>
      <c r="AE40" s="761">
        <v>0</v>
      </c>
      <c r="AF40" s="761">
        <v>0</v>
      </c>
      <c r="AG40" s="761">
        <v>0</v>
      </c>
      <c r="AH40" s="761">
        <v>0</v>
      </c>
      <c r="AI40" s="761">
        <v>0</v>
      </c>
      <c r="AJ40" s="761">
        <v>0</v>
      </c>
      <c r="AK40" s="761">
        <v>0</v>
      </c>
      <c r="AL40" s="761">
        <v>0</v>
      </c>
      <c r="AM40" s="761">
        <v>0</v>
      </c>
      <c r="AN40" s="761">
        <v>0</v>
      </c>
      <c r="AO40" s="761">
        <v>0</v>
      </c>
      <c r="AP40" s="761">
        <v>0</v>
      </c>
      <c r="AQ40" s="761">
        <v>0</v>
      </c>
      <c r="AR40" s="761">
        <v>0</v>
      </c>
      <c r="AS40" s="761">
        <v>0</v>
      </c>
      <c r="AT40" s="761">
        <v>0</v>
      </c>
      <c r="AU40" s="761">
        <v>0</v>
      </c>
      <c r="AV40" s="761">
        <v>0</v>
      </c>
      <c r="AW40" s="761">
        <v>0</v>
      </c>
      <c r="AX40" s="761">
        <v>0</v>
      </c>
      <c r="AY40" s="761">
        <v>0</v>
      </c>
      <c r="AZ40" s="761">
        <v>0</v>
      </c>
      <c r="BA40" s="761">
        <v>0</v>
      </c>
      <c r="BB40" s="761">
        <v>0</v>
      </c>
      <c r="BC40" s="761">
        <v>0</v>
      </c>
      <c r="BD40" s="761">
        <v>0</v>
      </c>
      <c r="BE40" s="761">
        <v>0</v>
      </c>
      <c r="BF40" s="761">
        <v>0</v>
      </c>
      <c r="BG40" s="761">
        <v>0</v>
      </c>
      <c r="BH40" s="761">
        <v>0</v>
      </c>
      <c r="BI40" s="761">
        <v>0</v>
      </c>
      <c r="BJ40" s="761">
        <v>0</v>
      </c>
      <c r="BK40" s="761">
        <v>0</v>
      </c>
      <c r="BL40" s="761">
        <v>0</v>
      </c>
      <c r="BM40" s="761">
        <v>0</v>
      </c>
      <c r="BN40" s="761">
        <v>0</v>
      </c>
      <c r="BO40" s="761">
        <v>0</v>
      </c>
      <c r="BP40" s="761">
        <v>0</v>
      </c>
      <c r="BQ40" s="761">
        <v>0</v>
      </c>
      <c r="BR40" s="761">
        <v>0</v>
      </c>
      <c r="BS40" s="761">
        <v>0</v>
      </c>
      <c r="BT40" s="761">
        <v>0</v>
      </c>
      <c r="BU40" s="761">
        <v>0</v>
      </c>
      <c r="BV40" s="761">
        <v>0</v>
      </c>
      <c r="BW40" s="761">
        <v>0</v>
      </c>
      <c r="BX40" s="761">
        <v>0</v>
      </c>
      <c r="BY40" s="761">
        <v>0</v>
      </c>
      <c r="BZ40" s="761">
        <v>0</v>
      </c>
      <c r="CA40" s="761">
        <v>0</v>
      </c>
      <c r="CB40" s="761">
        <v>0</v>
      </c>
      <c r="CC40" s="762">
        <f t="shared" si="2"/>
        <v>0</v>
      </c>
      <c r="CD40" s="762">
        <f t="shared" si="3"/>
        <v>0</v>
      </c>
      <c r="CG40" s="726"/>
    </row>
    <row r="41" spans="1:85">
      <c r="A41" s="759" t="s">
        <v>819</v>
      </c>
      <c r="B41" s="763" t="s">
        <v>820</v>
      </c>
      <c r="C41" s="761">
        <v>0</v>
      </c>
      <c r="D41" s="761">
        <v>0</v>
      </c>
      <c r="E41" s="761">
        <v>0</v>
      </c>
      <c r="F41" s="761">
        <v>0</v>
      </c>
      <c r="G41" s="761">
        <v>0</v>
      </c>
      <c r="H41" s="761">
        <v>0</v>
      </c>
      <c r="I41" s="761">
        <v>0</v>
      </c>
      <c r="J41" s="761">
        <v>0</v>
      </c>
      <c r="K41" s="761">
        <v>0</v>
      </c>
      <c r="L41" s="761">
        <v>0</v>
      </c>
      <c r="M41" s="761">
        <v>0</v>
      </c>
      <c r="N41" s="761">
        <v>0</v>
      </c>
      <c r="O41" s="761">
        <v>0</v>
      </c>
      <c r="P41" s="761">
        <v>0</v>
      </c>
      <c r="Q41" s="761">
        <v>0</v>
      </c>
      <c r="R41" s="761">
        <v>0</v>
      </c>
      <c r="S41" s="761">
        <v>0</v>
      </c>
      <c r="T41" s="761">
        <v>0</v>
      </c>
      <c r="U41" s="761">
        <v>0</v>
      </c>
      <c r="V41" s="761">
        <v>0</v>
      </c>
      <c r="W41" s="761">
        <v>0</v>
      </c>
      <c r="X41" s="761">
        <v>0</v>
      </c>
      <c r="Y41" s="761">
        <v>0</v>
      </c>
      <c r="Z41" s="761">
        <v>0</v>
      </c>
      <c r="AA41" s="761">
        <v>0</v>
      </c>
      <c r="AB41" s="761">
        <v>0</v>
      </c>
      <c r="AC41" s="761">
        <v>0</v>
      </c>
      <c r="AD41" s="761">
        <v>0</v>
      </c>
      <c r="AE41" s="761">
        <v>0</v>
      </c>
      <c r="AF41" s="761">
        <v>0</v>
      </c>
      <c r="AG41" s="761">
        <v>0</v>
      </c>
      <c r="AH41" s="761">
        <v>0</v>
      </c>
      <c r="AI41" s="761">
        <v>0</v>
      </c>
      <c r="AJ41" s="761">
        <v>0</v>
      </c>
      <c r="AK41" s="761">
        <v>0</v>
      </c>
      <c r="AL41" s="761">
        <v>0</v>
      </c>
      <c r="AM41" s="761">
        <v>0</v>
      </c>
      <c r="AN41" s="761">
        <v>0</v>
      </c>
      <c r="AO41" s="761">
        <v>0</v>
      </c>
      <c r="AP41" s="761">
        <v>0</v>
      </c>
      <c r="AQ41" s="761">
        <v>0</v>
      </c>
      <c r="AR41" s="761">
        <v>0</v>
      </c>
      <c r="AS41" s="761">
        <v>0</v>
      </c>
      <c r="AT41" s="761">
        <v>0</v>
      </c>
      <c r="AU41" s="761">
        <v>0</v>
      </c>
      <c r="AV41" s="761">
        <v>0</v>
      </c>
      <c r="AW41" s="761">
        <v>0</v>
      </c>
      <c r="AX41" s="761">
        <v>0</v>
      </c>
      <c r="AY41" s="761">
        <v>0</v>
      </c>
      <c r="AZ41" s="761">
        <v>0</v>
      </c>
      <c r="BA41" s="761">
        <v>0</v>
      </c>
      <c r="BB41" s="761">
        <v>0</v>
      </c>
      <c r="BC41" s="761">
        <v>0</v>
      </c>
      <c r="BD41" s="761">
        <v>0</v>
      </c>
      <c r="BE41" s="761">
        <v>0</v>
      </c>
      <c r="BF41" s="761">
        <v>0</v>
      </c>
      <c r="BG41" s="761">
        <v>0</v>
      </c>
      <c r="BH41" s="761">
        <v>0</v>
      </c>
      <c r="BI41" s="761">
        <v>0</v>
      </c>
      <c r="BJ41" s="761">
        <v>0</v>
      </c>
      <c r="BK41" s="761">
        <v>0</v>
      </c>
      <c r="BL41" s="761">
        <v>0</v>
      </c>
      <c r="BM41" s="761">
        <v>0</v>
      </c>
      <c r="BN41" s="761">
        <v>0</v>
      </c>
      <c r="BO41" s="761">
        <v>0</v>
      </c>
      <c r="BP41" s="761">
        <v>0</v>
      </c>
      <c r="BQ41" s="761">
        <v>0</v>
      </c>
      <c r="BR41" s="761">
        <v>0</v>
      </c>
      <c r="BS41" s="761">
        <v>0</v>
      </c>
      <c r="BT41" s="761">
        <v>0</v>
      </c>
      <c r="BU41" s="761">
        <v>0</v>
      </c>
      <c r="BV41" s="761">
        <v>0</v>
      </c>
      <c r="BW41" s="761">
        <v>0</v>
      </c>
      <c r="BX41" s="761">
        <v>0</v>
      </c>
      <c r="BY41" s="761">
        <v>0</v>
      </c>
      <c r="BZ41" s="761">
        <v>0</v>
      </c>
      <c r="CA41" s="761">
        <v>0</v>
      </c>
      <c r="CB41" s="761">
        <v>0</v>
      </c>
      <c r="CC41" s="762">
        <f t="shared" si="2"/>
        <v>0</v>
      </c>
      <c r="CD41" s="762">
        <f t="shared" si="3"/>
        <v>0</v>
      </c>
      <c r="CG41" s="726"/>
    </row>
    <row r="42" spans="1:85">
      <c r="A42" s="759" t="s">
        <v>821</v>
      </c>
      <c r="B42" s="763" t="s">
        <v>822</v>
      </c>
      <c r="C42" s="761">
        <v>0</v>
      </c>
      <c r="D42" s="761">
        <v>0</v>
      </c>
      <c r="E42" s="761">
        <v>0</v>
      </c>
      <c r="F42" s="761">
        <v>0</v>
      </c>
      <c r="G42" s="761">
        <v>0</v>
      </c>
      <c r="H42" s="761">
        <v>0</v>
      </c>
      <c r="I42" s="761">
        <v>0</v>
      </c>
      <c r="J42" s="761">
        <v>0</v>
      </c>
      <c r="K42" s="761">
        <v>0</v>
      </c>
      <c r="L42" s="761">
        <v>0</v>
      </c>
      <c r="M42" s="761">
        <v>0</v>
      </c>
      <c r="N42" s="761">
        <v>0</v>
      </c>
      <c r="O42" s="761">
        <v>0</v>
      </c>
      <c r="P42" s="761">
        <v>0</v>
      </c>
      <c r="Q42" s="761">
        <v>0</v>
      </c>
      <c r="R42" s="761">
        <v>0</v>
      </c>
      <c r="S42" s="761">
        <v>0</v>
      </c>
      <c r="T42" s="761">
        <v>0</v>
      </c>
      <c r="U42" s="761">
        <v>0</v>
      </c>
      <c r="V42" s="761">
        <v>0</v>
      </c>
      <c r="W42" s="761">
        <v>0</v>
      </c>
      <c r="X42" s="761">
        <v>0</v>
      </c>
      <c r="Y42" s="761">
        <v>0</v>
      </c>
      <c r="Z42" s="761">
        <v>0</v>
      </c>
      <c r="AA42" s="761">
        <v>0</v>
      </c>
      <c r="AB42" s="761">
        <v>0</v>
      </c>
      <c r="AC42" s="761">
        <v>0</v>
      </c>
      <c r="AD42" s="761">
        <v>0</v>
      </c>
      <c r="AE42" s="761">
        <v>0</v>
      </c>
      <c r="AF42" s="761">
        <v>0</v>
      </c>
      <c r="AG42" s="761">
        <v>0</v>
      </c>
      <c r="AH42" s="761">
        <v>0</v>
      </c>
      <c r="AI42" s="761">
        <v>0</v>
      </c>
      <c r="AJ42" s="761">
        <v>0</v>
      </c>
      <c r="AK42" s="761">
        <v>0</v>
      </c>
      <c r="AL42" s="761">
        <v>0</v>
      </c>
      <c r="AM42" s="761">
        <v>0</v>
      </c>
      <c r="AN42" s="761">
        <v>0</v>
      </c>
      <c r="AO42" s="761">
        <v>0</v>
      </c>
      <c r="AP42" s="761">
        <v>0</v>
      </c>
      <c r="AQ42" s="761">
        <v>0</v>
      </c>
      <c r="AR42" s="761">
        <v>0</v>
      </c>
      <c r="AS42" s="761">
        <v>0</v>
      </c>
      <c r="AT42" s="761">
        <v>0</v>
      </c>
      <c r="AU42" s="761">
        <v>0</v>
      </c>
      <c r="AV42" s="761">
        <v>0</v>
      </c>
      <c r="AW42" s="761">
        <v>0</v>
      </c>
      <c r="AX42" s="761">
        <v>0</v>
      </c>
      <c r="AY42" s="761">
        <v>0</v>
      </c>
      <c r="AZ42" s="761">
        <v>0</v>
      </c>
      <c r="BA42" s="761">
        <v>0</v>
      </c>
      <c r="BB42" s="761">
        <v>0</v>
      </c>
      <c r="BC42" s="761">
        <v>0</v>
      </c>
      <c r="BD42" s="761">
        <v>0</v>
      </c>
      <c r="BE42" s="761">
        <v>0</v>
      </c>
      <c r="BF42" s="761">
        <v>0</v>
      </c>
      <c r="BG42" s="761">
        <v>0</v>
      </c>
      <c r="BH42" s="761">
        <v>0</v>
      </c>
      <c r="BI42" s="761">
        <v>0</v>
      </c>
      <c r="BJ42" s="761">
        <v>0</v>
      </c>
      <c r="BK42" s="761">
        <v>0</v>
      </c>
      <c r="BL42" s="761">
        <v>0</v>
      </c>
      <c r="BM42" s="761">
        <v>0</v>
      </c>
      <c r="BN42" s="761">
        <v>0</v>
      </c>
      <c r="BO42" s="761">
        <v>0</v>
      </c>
      <c r="BP42" s="761">
        <v>0</v>
      </c>
      <c r="BQ42" s="761">
        <v>0</v>
      </c>
      <c r="BR42" s="761">
        <v>0</v>
      </c>
      <c r="BS42" s="761">
        <v>0</v>
      </c>
      <c r="BT42" s="761">
        <v>0</v>
      </c>
      <c r="BU42" s="761">
        <v>0</v>
      </c>
      <c r="BV42" s="761">
        <v>0</v>
      </c>
      <c r="BW42" s="761">
        <v>0</v>
      </c>
      <c r="BX42" s="761">
        <v>0</v>
      </c>
      <c r="BY42" s="761">
        <v>0</v>
      </c>
      <c r="BZ42" s="761">
        <v>0</v>
      </c>
      <c r="CA42" s="761">
        <v>0</v>
      </c>
      <c r="CB42" s="761">
        <v>0</v>
      </c>
      <c r="CC42" s="762">
        <f t="shared" si="2"/>
        <v>0</v>
      </c>
      <c r="CD42" s="762">
        <f t="shared" si="3"/>
        <v>0</v>
      </c>
      <c r="CG42" s="726"/>
    </row>
    <row r="43" spans="1:85">
      <c r="A43" s="759" t="s">
        <v>823</v>
      </c>
      <c r="B43" s="763" t="s">
        <v>824</v>
      </c>
      <c r="C43" s="761">
        <v>0</v>
      </c>
      <c r="D43" s="761">
        <v>0</v>
      </c>
      <c r="E43" s="761">
        <v>0</v>
      </c>
      <c r="F43" s="761">
        <v>0</v>
      </c>
      <c r="G43" s="761">
        <v>0</v>
      </c>
      <c r="H43" s="761">
        <v>0</v>
      </c>
      <c r="I43" s="761">
        <v>0</v>
      </c>
      <c r="J43" s="761">
        <v>0</v>
      </c>
      <c r="K43" s="761">
        <v>0</v>
      </c>
      <c r="L43" s="761">
        <v>0</v>
      </c>
      <c r="M43" s="761">
        <v>0</v>
      </c>
      <c r="N43" s="761">
        <v>0</v>
      </c>
      <c r="O43" s="761">
        <v>0</v>
      </c>
      <c r="P43" s="761">
        <v>0</v>
      </c>
      <c r="Q43" s="761">
        <v>0</v>
      </c>
      <c r="R43" s="761">
        <v>0</v>
      </c>
      <c r="S43" s="761">
        <v>0</v>
      </c>
      <c r="T43" s="761">
        <v>0</v>
      </c>
      <c r="U43" s="761">
        <v>0</v>
      </c>
      <c r="V43" s="761">
        <v>0</v>
      </c>
      <c r="W43" s="761">
        <v>0</v>
      </c>
      <c r="X43" s="761">
        <v>0</v>
      </c>
      <c r="Y43" s="761">
        <v>0</v>
      </c>
      <c r="Z43" s="761">
        <v>0</v>
      </c>
      <c r="AA43" s="761">
        <v>0</v>
      </c>
      <c r="AB43" s="761">
        <v>0</v>
      </c>
      <c r="AC43" s="761">
        <v>0</v>
      </c>
      <c r="AD43" s="761">
        <v>0</v>
      </c>
      <c r="AE43" s="761">
        <v>0</v>
      </c>
      <c r="AF43" s="761">
        <v>0</v>
      </c>
      <c r="AG43" s="761">
        <v>0</v>
      </c>
      <c r="AH43" s="761">
        <v>0</v>
      </c>
      <c r="AI43" s="761">
        <v>0</v>
      </c>
      <c r="AJ43" s="761">
        <v>0</v>
      </c>
      <c r="AK43" s="761">
        <v>0</v>
      </c>
      <c r="AL43" s="761">
        <v>0</v>
      </c>
      <c r="AM43" s="761">
        <v>0</v>
      </c>
      <c r="AN43" s="761">
        <v>0</v>
      </c>
      <c r="AO43" s="761">
        <v>0</v>
      </c>
      <c r="AP43" s="761">
        <v>0</v>
      </c>
      <c r="AQ43" s="761">
        <v>0</v>
      </c>
      <c r="AR43" s="761">
        <v>0</v>
      </c>
      <c r="AS43" s="761">
        <v>0</v>
      </c>
      <c r="AT43" s="761">
        <v>0</v>
      </c>
      <c r="AU43" s="761">
        <v>0</v>
      </c>
      <c r="AV43" s="761">
        <v>0</v>
      </c>
      <c r="AW43" s="761">
        <v>0</v>
      </c>
      <c r="AX43" s="761">
        <v>0</v>
      </c>
      <c r="AY43" s="761">
        <v>0</v>
      </c>
      <c r="AZ43" s="761">
        <v>0</v>
      </c>
      <c r="BA43" s="761">
        <v>0</v>
      </c>
      <c r="BB43" s="761">
        <v>0</v>
      </c>
      <c r="BC43" s="761">
        <v>0</v>
      </c>
      <c r="BD43" s="761">
        <v>0</v>
      </c>
      <c r="BE43" s="761">
        <v>0</v>
      </c>
      <c r="BF43" s="761">
        <v>0</v>
      </c>
      <c r="BG43" s="761">
        <v>0</v>
      </c>
      <c r="BH43" s="761">
        <v>0</v>
      </c>
      <c r="BI43" s="761">
        <v>0</v>
      </c>
      <c r="BJ43" s="761">
        <v>0</v>
      </c>
      <c r="BK43" s="761">
        <v>0</v>
      </c>
      <c r="BL43" s="761">
        <v>0</v>
      </c>
      <c r="BM43" s="761">
        <v>0</v>
      </c>
      <c r="BN43" s="761">
        <v>0</v>
      </c>
      <c r="BO43" s="761">
        <v>0</v>
      </c>
      <c r="BP43" s="761">
        <v>0</v>
      </c>
      <c r="BQ43" s="761">
        <v>0</v>
      </c>
      <c r="BR43" s="761">
        <v>0</v>
      </c>
      <c r="BS43" s="761">
        <v>0</v>
      </c>
      <c r="BT43" s="761">
        <v>0</v>
      </c>
      <c r="BU43" s="761">
        <v>0</v>
      </c>
      <c r="BV43" s="761">
        <v>0</v>
      </c>
      <c r="BW43" s="761">
        <v>0</v>
      </c>
      <c r="BX43" s="761">
        <v>0</v>
      </c>
      <c r="BY43" s="761">
        <v>0</v>
      </c>
      <c r="BZ43" s="761">
        <v>0</v>
      </c>
      <c r="CA43" s="761">
        <v>0</v>
      </c>
      <c r="CB43" s="761">
        <v>0</v>
      </c>
      <c r="CC43" s="762">
        <f t="shared" si="2"/>
        <v>0</v>
      </c>
      <c r="CD43" s="762">
        <f t="shared" si="3"/>
        <v>0</v>
      </c>
      <c r="CG43" s="726"/>
    </row>
    <row r="44" spans="1:85">
      <c r="A44" s="759" t="s">
        <v>825</v>
      </c>
      <c r="B44" s="763" t="s">
        <v>826</v>
      </c>
      <c r="C44" s="761">
        <v>0</v>
      </c>
      <c r="D44" s="761">
        <v>0</v>
      </c>
      <c r="E44" s="761">
        <v>0</v>
      </c>
      <c r="F44" s="761">
        <v>0</v>
      </c>
      <c r="G44" s="761">
        <v>0</v>
      </c>
      <c r="H44" s="761">
        <v>0</v>
      </c>
      <c r="I44" s="761">
        <v>0</v>
      </c>
      <c r="J44" s="761">
        <v>0</v>
      </c>
      <c r="K44" s="761">
        <v>0</v>
      </c>
      <c r="L44" s="761">
        <v>0</v>
      </c>
      <c r="M44" s="761">
        <v>0</v>
      </c>
      <c r="N44" s="761">
        <v>0</v>
      </c>
      <c r="O44" s="761">
        <v>0</v>
      </c>
      <c r="P44" s="761">
        <v>0</v>
      </c>
      <c r="Q44" s="761">
        <v>0</v>
      </c>
      <c r="R44" s="761">
        <v>0</v>
      </c>
      <c r="S44" s="761">
        <v>0</v>
      </c>
      <c r="T44" s="761">
        <v>0</v>
      </c>
      <c r="U44" s="761">
        <v>0</v>
      </c>
      <c r="V44" s="761">
        <v>0</v>
      </c>
      <c r="W44" s="761">
        <v>0</v>
      </c>
      <c r="X44" s="761">
        <v>0</v>
      </c>
      <c r="Y44" s="761">
        <v>0</v>
      </c>
      <c r="Z44" s="761">
        <v>0</v>
      </c>
      <c r="AA44" s="761">
        <v>0</v>
      </c>
      <c r="AB44" s="761">
        <v>0</v>
      </c>
      <c r="AC44" s="761">
        <v>0</v>
      </c>
      <c r="AD44" s="761">
        <v>0</v>
      </c>
      <c r="AE44" s="761">
        <v>0</v>
      </c>
      <c r="AF44" s="761">
        <v>0</v>
      </c>
      <c r="AG44" s="761">
        <v>0</v>
      </c>
      <c r="AH44" s="761">
        <v>0</v>
      </c>
      <c r="AI44" s="761">
        <v>0</v>
      </c>
      <c r="AJ44" s="761">
        <v>0</v>
      </c>
      <c r="AK44" s="761">
        <v>0</v>
      </c>
      <c r="AL44" s="761">
        <v>0</v>
      </c>
      <c r="AM44" s="761">
        <v>0</v>
      </c>
      <c r="AN44" s="761">
        <v>0</v>
      </c>
      <c r="AO44" s="761">
        <v>0</v>
      </c>
      <c r="AP44" s="761">
        <v>0</v>
      </c>
      <c r="AQ44" s="761">
        <v>0</v>
      </c>
      <c r="AR44" s="761">
        <v>0</v>
      </c>
      <c r="AS44" s="761">
        <v>0</v>
      </c>
      <c r="AT44" s="761">
        <v>0</v>
      </c>
      <c r="AU44" s="761">
        <v>0</v>
      </c>
      <c r="AV44" s="761">
        <v>0</v>
      </c>
      <c r="AW44" s="761">
        <v>0</v>
      </c>
      <c r="AX44" s="761">
        <v>0</v>
      </c>
      <c r="AY44" s="761">
        <v>0</v>
      </c>
      <c r="AZ44" s="761">
        <v>0</v>
      </c>
      <c r="BA44" s="761">
        <v>0</v>
      </c>
      <c r="BB44" s="761">
        <v>0</v>
      </c>
      <c r="BC44" s="761">
        <v>0</v>
      </c>
      <c r="BD44" s="761">
        <v>0</v>
      </c>
      <c r="BE44" s="761">
        <v>0</v>
      </c>
      <c r="BF44" s="761">
        <v>0</v>
      </c>
      <c r="BG44" s="761">
        <v>0</v>
      </c>
      <c r="BH44" s="761">
        <v>0</v>
      </c>
      <c r="BI44" s="761">
        <v>0</v>
      </c>
      <c r="BJ44" s="761">
        <v>0</v>
      </c>
      <c r="BK44" s="761">
        <v>0</v>
      </c>
      <c r="BL44" s="761">
        <v>0</v>
      </c>
      <c r="BM44" s="761">
        <v>0</v>
      </c>
      <c r="BN44" s="761">
        <v>0</v>
      </c>
      <c r="BO44" s="761">
        <v>0</v>
      </c>
      <c r="BP44" s="761">
        <v>0</v>
      </c>
      <c r="BQ44" s="761">
        <v>0</v>
      </c>
      <c r="BR44" s="761">
        <v>0</v>
      </c>
      <c r="BS44" s="761">
        <v>0</v>
      </c>
      <c r="BT44" s="761">
        <v>0</v>
      </c>
      <c r="BU44" s="761">
        <v>0</v>
      </c>
      <c r="BV44" s="761">
        <v>0</v>
      </c>
      <c r="BW44" s="761">
        <v>0</v>
      </c>
      <c r="BX44" s="761">
        <v>0</v>
      </c>
      <c r="BY44" s="761">
        <v>0</v>
      </c>
      <c r="BZ44" s="761">
        <v>0</v>
      </c>
      <c r="CA44" s="761">
        <v>0</v>
      </c>
      <c r="CB44" s="761">
        <v>0</v>
      </c>
      <c r="CC44" s="762">
        <f t="shared" si="2"/>
        <v>0</v>
      </c>
      <c r="CD44" s="762">
        <f t="shared" si="3"/>
        <v>0</v>
      </c>
      <c r="CG44" s="726"/>
    </row>
    <row r="45" spans="1:85">
      <c r="A45" s="759" t="s">
        <v>827</v>
      </c>
      <c r="B45" s="763" t="s">
        <v>828</v>
      </c>
      <c r="C45" s="761">
        <v>0</v>
      </c>
      <c r="D45" s="761">
        <v>0</v>
      </c>
      <c r="E45" s="761">
        <v>0</v>
      </c>
      <c r="F45" s="761">
        <v>0</v>
      </c>
      <c r="G45" s="761">
        <v>0</v>
      </c>
      <c r="H45" s="761">
        <v>0</v>
      </c>
      <c r="I45" s="761">
        <v>0</v>
      </c>
      <c r="J45" s="761">
        <v>0</v>
      </c>
      <c r="K45" s="761">
        <v>0</v>
      </c>
      <c r="L45" s="761">
        <v>0</v>
      </c>
      <c r="M45" s="761">
        <v>0</v>
      </c>
      <c r="N45" s="761">
        <v>0</v>
      </c>
      <c r="O45" s="761">
        <v>0</v>
      </c>
      <c r="P45" s="761">
        <v>0</v>
      </c>
      <c r="Q45" s="761">
        <v>0</v>
      </c>
      <c r="R45" s="761">
        <v>0</v>
      </c>
      <c r="S45" s="761">
        <v>0</v>
      </c>
      <c r="T45" s="761">
        <v>0</v>
      </c>
      <c r="U45" s="761">
        <v>0</v>
      </c>
      <c r="V45" s="761">
        <v>0</v>
      </c>
      <c r="W45" s="761">
        <v>0</v>
      </c>
      <c r="X45" s="761">
        <v>0</v>
      </c>
      <c r="Y45" s="761">
        <v>0</v>
      </c>
      <c r="Z45" s="761">
        <v>0</v>
      </c>
      <c r="AA45" s="761">
        <v>0</v>
      </c>
      <c r="AB45" s="761">
        <v>0</v>
      </c>
      <c r="AC45" s="761">
        <v>0</v>
      </c>
      <c r="AD45" s="761">
        <v>0</v>
      </c>
      <c r="AE45" s="761">
        <v>0</v>
      </c>
      <c r="AF45" s="761">
        <v>0</v>
      </c>
      <c r="AG45" s="761">
        <v>0</v>
      </c>
      <c r="AH45" s="761">
        <v>0</v>
      </c>
      <c r="AI45" s="761">
        <v>0</v>
      </c>
      <c r="AJ45" s="761">
        <v>0</v>
      </c>
      <c r="AK45" s="761">
        <v>0</v>
      </c>
      <c r="AL45" s="761">
        <v>0</v>
      </c>
      <c r="AM45" s="761">
        <v>0</v>
      </c>
      <c r="AN45" s="761">
        <v>0</v>
      </c>
      <c r="AO45" s="761">
        <v>0</v>
      </c>
      <c r="AP45" s="761">
        <v>0</v>
      </c>
      <c r="AQ45" s="761">
        <v>0</v>
      </c>
      <c r="AR45" s="761">
        <v>0</v>
      </c>
      <c r="AS45" s="761">
        <v>0</v>
      </c>
      <c r="AT45" s="761">
        <v>0</v>
      </c>
      <c r="AU45" s="761">
        <v>0</v>
      </c>
      <c r="AV45" s="761">
        <v>0</v>
      </c>
      <c r="AW45" s="761">
        <v>0</v>
      </c>
      <c r="AX45" s="761">
        <v>0</v>
      </c>
      <c r="AY45" s="761">
        <v>0</v>
      </c>
      <c r="AZ45" s="761">
        <v>0</v>
      </c>
      <c r="BA45" s="761">
        <v>0</v>
      </c>
      <c r="BB45" s="761">
        <v>0</v>
      </c>
      <c r="BC45" s="761">
        <v>0</v>
      </c>
      <c r="BD45" s="761">
        <v>0</v>
      </c>
      <c r="BE45" s="761">
        <v>0</v>
      </c>
      <c r="BF45" s="761">
        <v>0</v>
      </c>
      <c r="BG45" s="761">
        <v>0</v>
      </c>
      <c r="BH45" s="761">
        <v>0</v>
      </c>
      <c r="BI45" s="761">
        <v>0</v>
      </c>
      <c r="BJ45" s="761">
        <v>0</v>
      </c>
      <c r="BK45" s="761">
        <v>0</v>
      </c>
      <c r="BL45" s="761">
        <v>0</v>
      </c>
      <c r="BM45" s="761">
        <v>0</v>
      </c>
      <c r="BN45" s="761">
        <v>0</v>
      </c>
      <c r="BO45" s="761">
        <v>0</v>
      </c>
      <c r="BP45" s="761">
        <v>0</v>
      </c>
      <c r="BQ45" s="761">
        <v>0</v>
      </c>
      <c r="BR45" s="761">
        <v>0</v>
      </c>
      <c r="BS45" s="761">
        <v>0</v>
      </c>
      <c r="BT45" s="761">
        <v>0</v>
      </c>
      <c r="BU45" s="761">
        <v>0</v>
      </c>
      <c r="BV45" s="761">
        <v>0</v>
      </c>
      <c r="BW45" s="761">
        <v>0</v>
      </c>
      <c r="BX45" s="761">
        <v>0</v>
      </c>
      <c r="BY45" s="761">
        <v>0</v>
      </c>
      <c r="BZ45" s="761">
        <v>0</v>
      </c>
      <c r="CA45" s="761">
        <v>0</v>
      </c>
      <c r="CB45" s="761">
        <v>0</v>
      </c>
      <c r="CC45" s="762">
        <f t="shared" si="2"/>
        <v>0</v>
      </c>
      <c r="CD45" s="762">
        <f t="shared" si="3"/>
        <v>0</v>
      </c>
      <c r="CG45" s="726"/>
    </row>
    <row r="46" spans="1:85">
      <c r="A46" s="759" t="s">
        <v>829</v>
      </c>
      <c r="B46" s="763" t="s">
        <v>830</v>
      </c>
      <c r="C46" s="761">
        <v>0</v>
      </c>
      <c r="D46" s="761">
        <v>0</v>
      </c>
      <c r="E46" s="761">
        <v>0</v>
      </c>
      <c r="F46" s="761">
        <v>0</v>
      </c>
      <c r="G46" s="761">
        <v>0</v>
      </c>
      <c r="H46" s="761">
        <v>0</v>
      </c>
      <c r="I46" s="761">
        <v>0</v>
      </c>
      <c r="J46" s="761">
        <v>0</v>
      </c>
      <c r="K46" s="761">
        <v>0</v>
      </c>
      <c r="L46" s="761">
        <v>0</v>
      </c>
      <c r="M46" s="761">
        <v>0</v>
      </c>
      <c r="N46" s="761">
        <v>0</v>
      </c>
      <c r="O46" s="761">
        <v>0</v>
      </c>
      <c r="P46" s="761">
        <v>0</v>
      </c>
      <c r="Q46" s="761">
        <v>0</v>
      </c>
      <c r="R46" s="761">
        <v>0</v>
      </c>
      <c r="S46" s="761">
        <v>0</v>
      </c>
      <c r="T46" s="761">
        <v>0</v>
      </c>
      <c r="U46" s="761">
        <v>0</v>
      </c>
      <c r="V46" s="761">
        <v>0</v>
      </c>
      <c r="W46" s="761">
        <v>0</v>
      </c>
      <c r="X46" s="761">
        <v>0</v>
      </c>
      <c r="Y46" s="761">
        <v>0</v>
      </c>
      <c r="Z46" s="761">
        <v>0</v>
      </c>
      <c r="AA46" s="761">
        <v>0</v>
      </c>
      <c r="AB46" s="761">
        <v>0</v>
      </c>
      <c r="AC46" s="761">
        <v>0</v>
      </c>
      <c r="AD46" s="761">
        <v>0</v>
      </c>
      <c r="AE46" s="761">
        <v>0</v>
      </c>
      <c r="AF46" s="761">
        <v>0</v>
      </c>
      <c r="AG46" s="761">
        <v>0</v>
      </c>
      <c r="AH46" s="761">
        <v>0</v>
      </c>
      <c r="AI46" s="761">
        <v>0</v>
      </c>
      <c r="AJ46" s="761">
        <v>0</v>
      </c>
      <c r="AK46" s="761">
        <v>0</v>
      </c>
      <c r="AL46" s="761">
        <v>0</v>
      </c>
      <c r="AM46" s="761">
        <v>0</v>
      </c>
      <c r="AN46" s="761">
        <v>0</v>
      </c>
      <c r="AO46" s="761">
        <v>0</v>
      </c>
      <c r="AP46" s="761">
        <v>0</v>
      </c>
      <c r="AQ46" s="761">
        <v>0</v>
      </c>
      <c r="AR46" s="761">
        <v>0</v>
      </c>
      <c r="AS46" s="761">
        <v>0</v>
      </c>
      <c r="AT46" s="761">
        <v>0</v>
      </c>
      <c r="AU46" s="761">
        <v>0</v>
      </c>
      <c r="AV46" s="761">
        <v>0</v>
      </c>
      <c r="AW46" s="761">
        <v>0</v>
      </c>
      <c r="AX46" s="761">
        <v>0</v>
      </c>
      <c r="AY46" s="761">
        <v>0</v>
      </c>
      <c r="AZ46" s="761">
        <v>0</v>
      </c>
      <c r="BA46" s="761">
        <v>0</v>
      </c>
      <c r="BB46" s="761">
        <v>0</v>
      </c>
      <c r="BC46" s="761">
        <v>0</v>
      </c>
      <c r="BD46" s="761">
        <v>0</v>
      </c>
      <c r="BE46" s="761">
        <v>0</v>
      </c>
      <c r="BF46" s="761">
        <v>0</v>
      </c>
      <c r="BG46" s="761">
        <v>0</v>
      </c>
      <c r="BH46" s="761">
        <v>0</v>
      </c>
      <c r="BI46" s="761">
        <v>0</v>
      </c>
      <c r="BJ46" s="761">
        <v>0</v>
      </c>
      <c r="BK46" s="761">
        <v>0</v>
      </c>
      <c r="BL46" s="761">
        <v>0</v>
      </c>
      <c r="BM46" s="761">
        <v>0</v>
      </c>
      <c r="BN46" s="761">
        <v>0</v>
      </c>
      <c r="BO46" s="761">
        <v>0</v>
      </c>
      <c r="BP46" s="761">
        <v>0</v>
      </c>
      <c r="BQ46" s="761">
        <v>0</v>
      </c>
      <c r="BR46" s="761">
        <v>0</v>
      </c>
      <c r="BS46" s="761">
        <v>0</v>
      </c>
      <c r="BT46" s="761">
        <v>0</v>
      </c>
      <c r="BU46" s="761">
        <v>0</v>
      </c>
      <c r="BV46" s="761">
        <v>0</v>
      </c>
      <c r="BW46" s="761">
        <v>0</v>
      </c>
      <c r="BX46" s="761">
        <v>0</v>
      </c>
      <c r="BY46" s="761">
        <v>0</v>
      </c>
      <c r="BZ46" s="761">
        <v>0</v>
      </c>
      <c r="CA46" s="761">
        <v>0</v>
      </c>
      <c r="CB46" s="761">
        <v>0</v>
      </c>
      <c r="CC46" s="762">
        <f t="shared" si="2"/>
        <v>0</v>
      </c>
      <c r="CD46" s="762">
        <f t="shared" si="3"/>
        <v>0</v>
      </c>
      <c r="CG46" s="726"/>
    </row>
    <row r="47" spans="1:85">
      <c r="A47" s="759" t="s">
        <v>831</v>
      </c>
      <c r="B47" s="763" t="s">
        <v>832</v>
      </c>
      <c r="C47" s="761">
        <v>0</v>
      </c>
      <c r="D47" s="761">
        <v>0</v>
      </c>
      <c r="E47" s="761">
        <v>0</v>
      </c>
      <c r="F47" s="761">
        <v>0</v>
      </c>
      <c r="G47" s="761">
        <v>0</v>
      </c>
      <c r="H47" s="761">
        <v>0</v>
      </c>
      <c r="I47" s="761">
        <v>0</v>
      </c>
      <c r="J47" s="761">
        <v>0</v>
      </c>
      <c r="K47" s="761">
        <v>0</v>
      </c>
      <c r="L47" s="761">
        <v>0</v>
      </c>
      <c r="M47" s="761">
        <v>0</v>
      </c>
      <c r="N47" s="761">
        <v>0</v>
      </c>
      <c r="O47" s="761">
        <v>0</v>
      </c>
      <c r="P47" s="761">
        <v>0</v>
      </c>
      <c r="Q47" s="761">
        <v>0</v>
      </c>
      <c r="R47" s="761">
        <v>0</v>
      </c>
      <c r="S47" s="761">
        <v>0</v>
      </c>
      <c r="T47" s="761">
        <v>0</v>
      </c>
      <c r="U47" s="761">
        <v>0</v>
      </c>
      <c r="V47" s="761">
        <v>0</v>
      </c>
      <c r="W47" s="761">
        <v>0</v>
      </c>
      <c r="X47" s="761">
        <v>0</v>
      </c>
      <c r="Y47" s="761">
        <v>0</v>
      </c>
      <c r="Z47" s="761">
        <v>0</v>
      </c>
      <c r="AA47" s="761">
        <v>0</v>
      </c>
      <c r="AB47" s="761">
        <v>0</v>
      </c>
      <c r="AC47" s="761">
        <v>0</v>
      </c>
      <c r="AD47" s="761">
        <v>0</v>
      </c>
      <c r="AE47" s="761">
        <v>0</v>
      </c>
      <c r="AF47" s="761">
        <v>0</v>
      </c>
      <c r="AG47" s="761">
        <v>0</v>
      </c>
      <c r="AH47" s="761">
        <v>0</v>
      </c>
      <c r="AI47" s="761">
        <v>0</v>
      </c>
      <c r="AJ47" s="761">
        <v>0</v>
      </c>
      <c r="AK47" s="761">
        <v>0</v>
      </c>
      <c r="AL47" s="761">
        <v>0</v>
      </c>
      <c r="AM47" s="761">
        <v>0</v>
      </c>
      <c r="AN47" s="761">
        <v>0</v>
      </c>
      <c r="AO47" s="761">
        <v>0</v>
      </c>
      <c r="AP47" s="761">
        <v>0</v>
      </c>
      <c r="AQ47" s="761">
        <v>0</v>
      </c>
      <c r="AR47" s="761">
        <v>0</v>
      </c>
      <c r="AS47" s="761">
        <v>0</v>
      </c>
      <c r="AT47" s="761">
        <v>0</v>
      </c>
      <c r="AU47" s="761">
        <v>0</v>
      </c>
      <c r="AV47" s="761">
        <v>0</v>
      </c>
      <c r="AW47" s="761">
        <v>0</v>
      </c>
      <c r="AX47" s="761">
        <v>0</v>
      </c>
      <c r="AY47" s="761">
        <v>0</v>
      </c>
      <c r="AZ47" s="761">
        <v>0</v>
      </c>
      <c r="BA47" s="761">
        <v>0</v>
      </c>
      <c r="BB47" s="761">
        <v>0</v>
      </c>
      <c r="BC47" s="761">
        <v>0</v>
      </c>
      <c r="BD47" s="761">
        <v>0</v>
      </c>
      <c r="BE47" s="761">
        <v>0</v>
      </c>
      <c r="BF47" s="761">
        <v>0</v>
      </c>
      <c r="BG47" s="761">
        <v>0</v>
      </c>
      <c r="BH47" s="761">
        <v>0</v>
      </c>
      <c r="BI47" s="761">
        <v>0</v>
      </c>
      <c r="BJ47" s="761">
        <v>0</v>
      </c>
      <c r="BK47" s="761">
        <v>0</v>
      </c>
      <c r="BL47" s="761">
        <v>0</v>
      </c>
      <c r="BM47" s="761">
        <v>0</v>
      </c>
      <c r="BN47" s="761">
        <v>0</v>
      </c>
      <c r="BO47" s="761">
        <v>0</v>
      </c>
      <c r="BP47" s="761">
        <v>0</v>
      </c>
      <c r="BQ47" s="761">
        <v>0</v>
      </c>
      <c r="BR47" s="761">
        <v>0</v>
      </c>
      <c r="BS47" s="761">
        <v>0</v>
      </c>
      <c r="BT47" s="761">
        <v>0</v>
      </c>
      <c r="BU47" s="761">
        <v>0</v>
      </c>
      <c r="BV47" s="761">
        <v>0</v>
      </c>
      <c r="BW47" s="761">
        <v>0</v>
      </c>
      <c r="BX47" s="761">
        <v>0</v>
      </c>
      <c r="BY47" s="761">
        <v>0</v>
      </c>
      <c r="BZ47" s="761">
        <v>0</v>
      </c>
      <c r="CA47" s="761">
        <v>0</v>
      </c>
      <c r="CB47" s="761">
        <v>0</v>
      </c>
      <c r="CC47" s="762">
        <f t="shared" si="2"/>
        <v>0</v>
      </c>
      <c r="CD47" s="762">
        <f t="shared" si="3"/>
        <v>0</v>
      </c>
      <c r="CG47" s="726"/>
    </row>
    <row r="48" spans="1:85" s="764" customFormat="1">
      <c r="A48" s="759" t="s">
        <v>833</v>
      </c>
      <c r="B48" s="763" t="s">
        <v>15</v>
      </c>
      <c r="C48" s="761">
        <v>0</v>
      </c>
      <c r="D48" s="761">
        <v>0</v>
      </c>
      <c r="E48" s="761">
        <v>0</v>
      </c>
      <c r="F48" s="761">
        <v>0</v>
      </c>
      <c r="G48" s="761">
        <v>0</v>
      </c>
      <c r="H48" s="761">
        <v>0</v>
      </c>
      <c r="I48" s="761">
        <v>0</v>
      </c>
      <c r="J48" s="761">
        <v>0</v>
      </c>
      <c r="K48" s="761">
        <v>0</v>
      </c>
      <c r="L48" s="761">
        <v>0</v>
      </c>
      <c r="M48" s="761">
        <v>0</v>
      </c>
      <c r="N48" s="761">
        <v>0</v>
      </c>
      <c r="O48" s="761">
        <v>0</v>
      </c>
      <c r="P48" s="761">
        <v>0</v>
      </c>
      <c r="Q48" s="761">
        <v>0</v>
      </c>
      <c r="R48" s="761">
        <v>0</v>
      </c>
      <c r="S48" s="761">
        <v>0</v>
      </c>
      <c r="T48" s="761">
        <v>0</v>
      </c>
      <c r="U48" s="761">
        <v>0</v>
      </c>
      <c r="V48" s="761">
        <v>0</v>
      </c>
      <c r="W48" s="761">
        <v>0</v>
      </c>
      <c r="X48" s="761">
        <v>0</v>
      </c>
      <c r="Y48" s="761">
        <v>0</v>
      </c>
      <c r="Z48" s="761">
        <v>0</v>
      </c>
      <c r="AA48" s="761">
        <v>0</v>
      </c>
      <c r="AB48" s="761">
        <v>0</v>
      </c>
      <c r="AC48" s="761">
        <v>0</v>
      </c>
      <c r="AD48" s="761">
        <v>0</v>
      </c>
      <c r="AE48" s="761">
        <v>0</v>
      </c>
      <c r="AF48" s="761">
        <v>0</v>
      </c>
      <c r="AG48" s="761">
        <v>0</v>
      </c>
      <c r="AH48" s="761">
        <v>0</v>
      </c>
      <c r="AI48" s="761">
        <v>0</v>
      </c>
      <c r="AJ48" s="761">
        <v>0</v>
      </c>
      <c r="AK48" s="761">
        <v>0</v>
      </c>
      <c r="AL48" s="761">
        <v>0</v>
      </c>
      <c r="AM48" s="761">
        <v>0</v>
      </c>
      <c r="AN48" s="761">
        <v>0</v>
      </c>
      <c r="AO48" s="761">
        <v>0</v>
      </c>
      <c r="AP48" s="761">
        <v>0</v>
      </c>
      <c r="AQ48" s="761">
        <v>0</v>
      </c>
      <c r="AR48" s="761">
        <v>0</v>
      </c>
      <c r="AS48" s="761">
        <v>0</v>
      </c>
      <c r="AT48" s="761">
        <v>0</v>
      </c>
      <c r="AU48" s="761">
        <v>0</v>
      </c>
      <c r="AV48" s="761">
        <v>0</v>
      </c>
      <c r="AW48" s="761">
        <v>0</v>
      </c>
      <c r="AX48" s="761">
        <v>0</v>
      </c>
      <c r="AY48" s="761">
        <v>0</v>
      </c>
      <c r="AZ48" s="761">
        <v>0</v>
      </c>
      <c r="BA48" s="761">
        <v>0</v>
      </c>
      <c r="BB48" s="761">
        <v>0</v>
      </c>
      <c r="BC48" s="761">
        <v>0</v>
      </c>
      <c r="BD48" s="761">
        <v>0</v>
      </c>
      <c r="BE48" s="761">
        <v>0</v>
      </c>
      <c r="BF48" s="761">
        <v>0</v>
      </c>
      <c r="BG48" s="761">
        <v>0</v>
      </c>
      <c r="BH48" s="761">
        <v>0</v>
      </c>
      <c r="BI48" s="761">
        <v>0</v>
      </c>
      <c r="BJ48" s="761">
        <v>0</v>
      </c>
      <c r="BK48" s="761">
        <v>0</v>
      </c>
      <c r="BL48" s="761">
        <v>0</v>
      </c>
      <c r="BM48" s="761">
        <v>0</v>
      </c>
      <c r="BN48" s="761">
        <v>0</v>
      </c>
      <c r="BO48" s="761">
        <v>0</v>
      </c>
      <c r="BP48" s="761">
        <v>0</v>
      </c>
      <c r="BQ48" s="761">
        <v>0</v>
      </c>
      <c r="BR48" s="761">
        <v>0</v>
      </c>
      <c r="BS48" s="761">
        <v>0</v>
      </c>
      <c r="BT48" s="761">
        <v>0</v>
      </c>
      <c r="BU48" s="761">
        <v>0</v>
      </c>
      <c r="BV48" s="761">
        <v>0</v>
      </c>
      <c r="BW48" s="761">
        <v>0</v>
      </c>
      <c r="BX48" s="761">
        <v>0</v>
      </c>
      <c r="BY48" s="761">
        <v>0</v>
      </c>
      <c r="BZ48" s="761">
        <v>0</v>
      </c>
      <c r="CA48" s="761">
        <v>0</v>
      </c>
      <c r="CB48" s="761">
        <v>0</v>
      </c>
      <c r="CC48" s="762">
        <f t="shared" si="2"/>
        <v>0</v>
      </c>
      <c r="CD48" s="762">
        <f t="shared" si="3"/>
        <v>0</v>
      </c>
      <c r="CG48" s="726"/>
    </row>
    <row r="49" spans="1:85" s="764" customFormat="1">
      <c r="A49" s="759" t="s">
        <v>834</v>
      </c>
      <c r="B49" s="763" t="s">
        <v>835</v>
      </c>
      <c r="C49" s="761">
        <v>0</v>
      </c>
      <c r="D49" s="761">
        <v>0</v>
      </c>
      <c r="E49" s="761">
        <v>0</v>
      </c>
      <c r="F49" s="761">
        <v>0</v>
      </c>
      <c r="G49" s="761">
        <v>0</v>
      </c>
      <c r="H49" s="761">
        <v>0</v>
      </c>
      <c r="I49" s="761">
        <v>0</v>
      </c>
      <c r="J49" s="761">
        <v>0</v>
      </c>
      <c r="K49" s="761">
        <v>0</v>
      </c>
      <c r="L49" s="761">
        <v>0</v>
      </c>
      <c r="M49" s="761">
        <v>0</v>
      </c>
      <c r="N49" s="761">
        <v>0</v>
      </c>
      <c r="O49" s="761">
        <v>0</v>
      </c>
      <c r="P49" s="761">
        <v>0</v>
      </c>
      <c r="Q49" s="761">
        <v>0</v>
      </c>
      <c r="R49" s="761">
        <v>0</v>
      </c>
      <c r="S49" s="761">
        <v>0</v>
      </c>
      <c r="T49" s="761">
        <v>0</v>
      </c>
      <c r="U49" s="761">
        <v>0</v>
      </c>
      <c r="V49" s="761">
        <v>0</v>
      </c>
      <c r="W49" s="761">
        <v>0</v>
      </c>
      <c r="X49" s="761">
        <v>0</v>
      </c>
      <c r="Y49" s="761">
        <v>0</v>
      </c>
      <c r="Z49" s="761">
        <v>0</v>
      </c>
      <c r="AA49" s="761">
        <v>0</v>
      </c>
      <c r="AB49" s="761">
        <v>0</v>
      </c>
      <c r="AC49" s="761">
        <v>0</v>
      </c>
      <c r="AD49" s="761">
        <v>0</v>
      </c>
      <c r="AE49" s="761">
        <v>0</v>
      </c>
      <c r="AF49" s="761">
        <v>0</v>
      </c>
      <c r="AG49" s="761">
        <v>0</v>
      </c>
      <c r="AH49" s="761">
        <v>0</v>
      </c>
      <c r="AI49" s="761">
        <v>0</v>
      </c>
      <c r="AJ49" s="761">
        <v>0</v>
      </c>
      <c r="AK49" s="761">
        <v>0</v>
      </c>
      <c r="AL49" s="761">
        <v>0</v>
      </c>
      <c r="AM49" s="761">
        <v>0</v>
      </c>
      <c r="AN49" s="761">
        <v>0</v>
      </c>
      <c r="AO49" s="761">
        <v>0</v>
      </c>
      <c r="AP49" s="761">
        <v>0</v>
      </c>
      <c r="AQ49" s="761">
        <v>0</v>
      </c>
      <c r="AR49" s="761">
        <v>0</v>
      </c>
      <c r="AS49" s="761">
        <v>0</v>
      </c>
      <c r="AT49" s="761">
        <v>0</v>
      </c>
      <c r="AU49" s="761">
        <v>0</v>
      </c>
      <c r="AV49" s="761">
        <v>0</v>
      </c>
      <c r="AW49" s="761">
        <v>0</v>
      </c>
      <c r="AX49" s="761">
        <v>0</v>
      </c>
      <c r="AY49" s="761">
        <v>0</v>
      </c>
      <c r="AZ49" s="761">
        <v>0</v>
      </c>
      <c r="BA49" s="761">
        <v>0</v>
      </c>
      <c r="BB49" s="761">
        <v>0</v>
      </c>
      <c r="BC49" s="761">
        <v>0</v>
      </c>
      <c r="BD49" s="761">
        <v>0</v>
      </c>
      <c r="BE49" s="761">
        <v>0</v>
      </c>
      <c r="BF49" s="761">
        <v>0</v>
      </c>
      <c r="BG49" s="761">
        <v>0</v>
      </c>
      <c r="BH49" s="761">
        <v>0</v>
      </c>
      <c r="BI49" s="761">
        <v>0</v>
      </c>
      <c r="BJ49" s="761">
        <v>0</v>
      </c>
      <c r="BK49" s="761">
        <v>0</v>
      </c>
      <c r="BL49" s="761">
        <v>0</v>
      </c>
      <c r="BM49" s="761">
        <v>0</v>
      </c>
      <c r="BN49" s="761">
        <v>0</v>
      </c>
      <c r="BO49" s="761">
        <v>0</v>
      </c>
      <c r="BP49" s="761">
        <v>0</v>
      </c>
      <c r="BQ49" s="761">
        <v>0</v>
      </c>
      <c r="BR49" s="761">
        <v>0</v>
      </c>
      <c r="BS49" s="761">
        <v>0</v>
      </c>
      <c r="BT49" s="761">
        <v>0</v>
      </c>
      <c r="BU49" s="761">
        <v>0</v>
      </c>
      <c r="BV49" s="761">
        <v>0</v>
      </c>
      <c r="BW49" s="761">
        <v>0</v>
      </c>
      <c r="BX49" s="761">
        <v>0</v>
      </c>
      <c r="BY49" s="761">
        <v>0</v>
      </c>
      <c r="BZ49" s="761">
        <v>0</v>
      </c>
      <c r="CA49" s="761">
        <v>0</v>
      </c>
      <c r="CB49" s="761">
        <v>0</v>
      </c>
      <c r="CC49" s="762">
        <f t="shared" si="2"/>
        <v>0</v>
      </c>
      <c r="CD49" s="762">
        <f t="shared" si="3"/>
        <v>0</v>
      </c>
      <c r="CG49" s="726"/>
    </row>
    <row r="50" spans="1:85" s="764" customFormat="1">
      <c r="A50" s="759" t="s">
        <v>836</v>
      </c>
      <c r="B50" s="763" t="s">
        <v>837</v>
      </c>
      <c r="C50" s="761">
        <v>0</v>
      </c>
      <c r="D50" s="761">
        <v>0</v>
      </c>
      <c r="E50" s="761">
        <v>0</v>
      </c>
      <c r="F50" s="761">
        <v>0</v>
      </c>
      <c r="G50" s="761">
        <v>0</v>
      </c>
      <c r="H50" s="761">
        <v>0</v>
      </c>
      <c r="I50" s="761">
        <v>0</v>
      </c>
      <c r="J50" s="761">
        <v>0</v>
      </c>
      <c r="K50" s="761">
        <v>0</v>
      </c>
      <c r="L50" s="761">
        <v>0</v>
      </c>
      <c r="M50" s="761">
        <v>0</v>
      </c>
      <c r="N50" s="761">
        <v>0</v>
      </c>
      <c r="O50" s="761">
        <v>0</v>
      </c>
      <c r="P50" s="761">
        <v>0</v>
      </c>
      <c r="Q50" s="761">
        <v>0</v>
      </c>
      <c r="R50" s="761">
        <v>0</v>
      </c>
      <c r="S50" s="761">
        <v>0</v>
      </c>
      <c r="T50" s="761">
        <v>0</v>
      </c>
      <c r="U50" s="761">
        <v>0</v>
      </c>
      <c r="V50" s="761">
        <v>0</v>
      </c>
      <c r="W50" s="761">
        <v>0</v>
      </c>
      <c r="X50" s="761">
        <v>0</v>
      </c>
      <c r="Y50" s="761">
        <v>0</v>
      </c>
      <c r="Z50" s="761">
        <v>0</v>
      </c>
      <c r="AA50" s="761">
        <v>0</v>
      </c>
      <c r="AB50" s="761">
        <v>0</v>
      </c>
      <c r="AC50" s="761">
        <v>0</v>
      </c>
      <c r="AD50" s="761">
        <v>0</v>
      </c>
      <c r="AE50" s="761">
        <v>0</v>
      </c>
      <c r="AF50" s="761">
        <v>0</v>
      </c>
      <c r="AG50" s="761">
        <v>0</v>
      </c>
      <c r="AH50" s="761">
        <v>0</v>
      </c>
      <c r="AI50" s="761">
        <v>0</v>
      </c>
      <c r="AJ50" s="761">
        <v>0</v>
      </c>
      <c r="AK50" s="761">
        <v>0</v>
      </c>
      <c r="AL50" s="761">
        <v>0</v>
      </c>
      <c r="AM50" s="761">
        <v>0</v>
      </c>
      <c r="AN50" s="761">
        <v>0</v>
      </c>
      <c r="AO50" s="761">
        <v>0</v>
      </c>
      <c r="AP50" s="761">
        <v>0</v>
      </c>
      <c r="AQ50" s="761">
        <v>0</v>
      </c>
      <c r="AR50" s="761">
        <v>0</v>
      </c>
      <c r="AS50" s="761">
        <v>0</v>
      </c>
      <c r="AT50" s="761">
        <v>0</v>
      </c>
      <c r="AU50" s="761">
        <v>0</v>
      </c>
      <c r="AV50" s="761">
        <v>0</v>
      </c>
      <c r="AW50" s="761">
        <v>0</v>
      </c>
      <c r="AX50" s="761">
        <v>0</v>
      </c>
      <c r="AY50" s="761">
        <v>0</v>
      </c>
      <c r="AZ50" s="761">
        <v>0</v>
      </c>
      <c r="BA50" s="761">
        <v>0</v>
      </c>
      <c r="BB50" s="761">
        <v>0</v>
      </c>
      <c r="BC50" s="761">
        <v>0</v>
      </c>
      <c r="BD50" s="761">
        <v>0</v>
      </c>
      <c r="BE50" s="761">
        <v>0</v>
      </c>
      <c r="BF50" s="761">
        <v>0</v>
      </c>
      <c r="BG50" s="761">
        <v>0</v>
      </c>
      <c r="BH50" s="761">
        <v>0</v>
      </c>
      <c r="BI50" s="761">
        <v>0</v>
      </c>
      <c r="BJ50" s="761">
        <v>0</v>
      </c>
      <c r="BK50" s="761">
        <v>0</v>
      </c>
      <c r="BL50" s="761">
        <v>0</v>
      </c>
      <c r="BM50" s="761">
        <v>0</v>
      </c>
      <c r="BN50" s="761">
        <v>0</v>
      </c>
      <c r="BO50" s="761">
        <v>0</v>
      </c>
      <c r="BP50" s="761">
        <v>0</v>
      </c>
      <c r="BQ50" s="761">
        <v>0</v>
      </c>
      <c r="BR50" s="761">
        <v>0</v>
      </c>
      <c r="BS50" s="761">
        <v>0</v>
      </c>
      <c r="BT50" s="761">
        <v>0</v>
      </c>
      <c r="BU50" s="761">
        <v>0</v>
      </c>
      <c r="BV50" s="761">
        <v>0</v>
      </c>
      <c r="BW50" s="761">
        <v>0</v>
      </c>
      <c r="BX50" s="761">
        <v>0</v>
      </c>
      <c r="BY50" s="761">
        <v>0</v>
      </c>
      <c r="BZ50" s="761">
        <v>0</v>
      </c>
      <c r="CA50" s="761">
        <v>0</v>
      </c>
      <c r="CB50" s="761">
        <v>0</v>
      </c>
      <c r="CC50" s="762">
        <f t="shared" si="2"/>
        <v>0</v>
      </c>
      <c r="CD50" s="762">
        <f t="shared" si="3"/>
        <v>0</v>
      </c>
      <c r="CG50" s="726"/>
    </row>
    <row r="51" spans="1:85" s="764" customFormat="1">
      <c r="A51" s="759" t="s">
        <v>838</v>
      </c>
      <c r="B51" s="763" t="s">
        <v>839</v>
      </c>
      <c r="C51" s="761">
        <v>0</v>
      </c>
      <c r="D51" s="761">
        <v>0</v>
      </c>
      <c r="E51" s="761">
        <v>0</v>
      </c>
      <c r="F51" s="761">
        <v>0</v>
      </c>
      <c r="G51" s="761">
        <v>0</v>
      </c>
      <c r="H51" s="761">
        <v>0</v>
      </c>
      <c r="I51" s="761">
        <v>0</v>
      </c>
      <c r="J51" s="761">
        <v>0</v>
      </c>
      <c r="K51" s="761">
        <v>0</v>
      </c>
      <c r="L51" s="761">
        <v>0</v>
      </c>
      <c r="M51" s="761">
        <v>0</v>
      </c>
      <c r="N51" s="761">
        <v>0</v>
      </c>
      <c r="O51" s="761">
        <v>0</v>
      </c>
      <c r="P51" s="761">
        <v>0</v>
      </c>
      <c r="Q51" s="761">
        <v>0</v>
      </c>
      <c r="R51" s="761">
        <v>0</v>
      </c>
      <c r="S51" s="761">
        <v>0</v>
      </c>
      <c r="T51" s="761">
        <v>0</v>
      </c>
      <c r="U51" s="761">
        <v>0</v>
      </c>
      <c r="V51" s="761">
        <v>0</v>
      </c>
      <c r="W51" s="761">
        <v>0</v>
      </c>
      <c r="X51" s="761">
        <v>0</v>
      </c>
      <c r="Y51" s="761">
        <v>0</v>
      </c>
      <c r="Z51" s="761">
        <v>0</v>
      </c>
      <c r="AA51" s="761">
        <v>0</v>
      </c>
      <c r="AB51" s="761">
        <v>0</v>
      </c>
      <c r="AC51" s="761">
        <v>0</v>
      </c>
      <c r="AD51" s="761">
        <v>0</v>
      </c>
      <c r="AE51" s="761">
        <v>0</v>
      </c>
      <c r="AF51" s="761">
        <v>0</v>
      </c>
      <c r="AG51" s="761">
        <v>0</v>
      </c>
      <c r="AH51" s="761">
        <v>0</v>
      </c>
      <c r="AI51" s="761">
        <v>0</v>
      </c>
      <c r="AJ51" s="761">
        <v>0</v>
      </c>
      <c r="AK51" s="761">
        <v>0</v>
      </c>
      <c r="AL51" s="761">
        <v>0</v>
      </c>
      <c r="AM51" s="761">
        <v>0</v>
      </c>
      <c r="AN51" s="761">
        <v>0</v>
      </c>
      <c r="AO51" s="761">
        <v>0</v>
      </c>
      <c r="AP51" s="761">
        <v>0</v>
      </c>
      <c r="AQ51" s="761">
        <v>0</v>
      </c>
      <c r="AR51" s="761">
        <v>0</v>
      </c>
      <c r="AS51" s="761">
        <v>0</v>
      </c>
      <c r="AT51" s="761">
        <v>0</v>
      </c>
      <c r="AU51" s="761">
        <v>0</v>
      </c>
      <c r="AV51" s="761">
        <v>0</v>
      </c>
      <c r="AW51" s="761">
        <v>0</v>
      </c>
      <c r="AX51" s="761">
        <v>0</v>
      </c>
      <c r="AY51" s="761">
        <v>0</v>
      </c>
      <c r="AZ51" s="761">
        <v>0</v>
      </c>
      <c r="BA51" s="761">
        <v>0</v>
      </c>
      <c r="BB51" s="761">
        <v>0</v>
      </c>
      <c r="BC51" s="761">
        <v>0</v>
      </c>
      <c r="BD51" s="761">
        <v>0</v>
      </c>
      <c r="BE51" s="761">
        <v>0</v>
      </c>
      <c r="BF51" s="761">
        <v>0</v>
      </c>
      <c r="BG51" s="761">
        <v>0</v>
      </c>
      <c r="BH51" s="761">
        <v>0</v>
      </c>
      <c r="BI51" s="761">
        <v>0</v>
      </c>
      <c r="BJ51" s="761">
        <v>0</v>
      </c>
      <c r="BK51" s="761">
        <v>0</v>
      </c>
      <c r="BL51" s="761">
        <v>0</v>
      </c>
      <c r="BM51" s="761">
        <v>0</v>
      </c>
      <c r="BN51" s="761">
        <v>0</v>
      </c>
      <c r="BO51" s="761">
        <v>0</v>
      </c>
      <c r="BP51" s="761">
        <v>0</v>
      </c>
      <c r="BQ51" s="761">
        <v>0</v>
      </c>
      <c r="BR51" s="761">
        <v>0</v>
      </c>
      <c r="BS51" s="761">
        <v>0</v>
      </c>
      <c r="BT51" s="761">
        <v>0</v>
      </c>
      <c r="BU51" s="761">
        <v>0</v>
      </c>
      <c r="BV51" s="761">
        <v>0</v>
      </c>
      <c r="BW51" s="761">
        <v>0</v>
      </c>
      <c r="BX51" s="761">
        <v>0</v>
      </c>
      <c r="BY51" s="761">
        <v>0</v>
      </c>
      <c r="BZ51" s="761">
        <v>0</v>
      </c>
      <c r="CA51" s="761">
        <v>0</v>
      </c>
      <c r="CB51" s="761">
        <v>0</v>
      </c>
      <c r="CC51" s="762">
        <f t="shared" si="2"/>
        <v>0</v>
      </c>
      <c r="CD51" s="762">
        <f t="shared" si="3"/>
        <v>0</v>
      </c>
      <c r="CG51" s="726"/>
    </row>
    <row r="52" spans="1:85" s="764" customFormat="1" ht="30">
      <c r="A52" s="759" t="s">
        <v>840</v>
      </c>
      <c r="B52" s="763" t="s">
        <v>841</v>
      </c>
      <c r="C52" s="761">
        <v>0</v>
      </c>
      <c r="D52" s="761">
        <v>0</v>
      </c>
      <c r="E52" s="761">
        <v>0</v>
      </c>
      <c r="F52" s="761">
        <v>0</v>
      </c>
      <c r="G52" s="761">
        <v>0</v>
      </c>
      <c r="H52" s="761">
        <v>0</v>
      </c>
      <c r="I52" s="761">
        <v>0</v>
      </c>
      <c r="J52" s="761">
        <v>0</v>
      </c>
      <c r="K52" s="761">
        <v>0</v>
      </c>
      <c r="L52" s="761">
        <v>0</v>
      </c>
      <c r="M52" s="761">
        <v>0</v>
      </c>
      <c r="N52" s="761">
        <v>0</v>
      </c>
      <c r="O52" s="761">
        <v>0</v>
      </c>
      <c r="P52" s="761">
        <v>0</v>
      </c>
      <c r="Q52" s="761">
        <v>0</v>
      </c>
      <c r="R52" s="761">
        <v>0</v>
      </c>
      <c r="S52" s="761">
        <v>0</v>
      </c>
      <c r="T52" s="761">
        <v>0</v>
      </c>
      <c r="U52" s="761">
        <v>0</v>
      </c>
      <c r="V52" s="761">
        <v>0</v>
      </c>
      <c r="W52" s="761">
        <v>0</v>
      </c>
      <c r="X52" s="761">
        <v>0</v>
      </c>
      <c r="Y52" s="761">
        <v>0</v>
      </c>
      <c r="Z52" s="761">
        <v>0</v>
      </c>
      <c r="AA52" s="761">
        <v>0</v>
      </c>
      <c r="AB52" s="761">
        <v>0</v>
      </c>
      <c r="AC52" s="761">
        <v>0</v>
      </c>
      <c r="AD52" s="761">
        <v>0</v>
      </c>
      <c r="AE52" s="761">
        <v>0</v>
      </c>
      <c r="AF52" s="761">
        <v>0</v>
      </c>
      <c r="AG52" s="761">
        <v>0</v>
      </c>
      <c r="AH52" s="761">
        <v>0</v>
      </c>
      <c r="AI52" s="761">
        <v>0</v>
      </c>
      <c r="AJ52" s="761">
        <v>0</v>
      </c>
      <c r="AK52" s="761">
        <v>0</v>
      </c>
      <c r="AL52" s="761">
        <v>0</v>
      </c>
      <c r="AM52" s="761">
        <v>0</v>
      </c>
      <c r="AN52" s="761">
        <v>0</v>
      </c>
      <c r="AO52" s="761">
        <v>0</v>
      </c>
      <c r="AP52" s="761">
        <v>0</v>
      </c>
      <c r="AQ52" s="761">
        <v>0</v>
      </c>
      <c r="AR52" s="761">
        <v>0</v>
      </c>
      <c r="AS52" s="761">
        <v>0</v>
      </c>
      <c r="AT52" s="761">
        <v>0</v>
      </c>
      <c r="AU52" s="761">
        <v>0</v>
      </c>
      <c r="AV52" s="761">
        <v>0</v>
      </c>
      <c r="AW52" s="761">
        <v>0</v>
      </c>
      <c r="AX52" s="761">
        <v>0</v>
      </c>
      <c r="AY52" s="761">
        <v>0</v>
      </c>
      <c r="AZ52" s="761">
        <v>0</v>
      </c>
      <c r="BA52" s="761">
        <v>0</v>
      </c>
      <c r="BB52" s="761">
        <v>0</v>
      </c>
      <c r="BC52" s="761">
        <v>0</v>
      </c>
      <c r="BD52" s="761">
        <v>0</v>
      </c>
      <c r="BE52" s="761">
        <v>0</v>
      </c>
      <c r="BF52" s="761">
        <v>0</v>
      </c>
      <c r="BG52" s="761">
        <v>0</v>
      </c>
      <c r="BH52" s="761">
        <v>0</v>
      </c>
      <c r="BI52" s="761">
        <v>0</v>
      </c>
      <c r="BJ52" s="761">
        <v>0</v>
      </c>
      <c r="BK52" s="761">
        <v>0</v>
      </c>
      <c r="BL52" s="761">
        <v>0</v>
      </c>
      <c r="BM52" s="761">
        <v>0</v>
      </c>
      <c r="BN52" s="761">
        <v>0</v>
      </c>
      <c r="BO52" s="761">
        <v>0</v>
      </c>
      <c r="BP52" s="761">
        <v>0</v>
      </c>
      <c r="BQ52" s="761">
        <v>0</v>
      </c>
      <c r="BR52" s="761">
        <v>0</v>
      </c>
      <c r="BS52" s="761">
        <v>0</v>
      </c>
      <c r="BT52" s="761">
        <v>0</v>
      </c>
      <c r="BU52" s="761">
        <v>0</v>
      </c>
      <c r="BV52" s="761">
        <v>0</v>
      </c>
      <c r="BW52" s="761">
        <v>0</v>
      </c>
      <c r="BX52" s="761">
        <v>0</v>
      </c>
      <c r="BY52" s="761">
        <v>0</v>
      </c>
      <c r="BZ52" s="761">
        <v>0</v>
      </c>
      <c r="CA52" s="761">
        <v>0</v>
      </c>
      <c r="CB52" s="761">
        <v>0</v>
      </c>
      <c r="CC52" s="762">
        <f t="shared" si="2"/>
        <v>0</v>
      </c>
      <c r="CD52" s="762">
        <f t="shared" si="3"/>
        <v>0</v>
      </c>
      <c r="CG52" s="726"/>
    </row>
    <row r="53" spans="1:85" s="764" customFormat="1">
      <c r="A53" s="759" t="s">
        <v>842</v>
      </c>
      <c r="B53" s="763" t="s">
        <v>843</v>
      </c>
      <c r="C53" s="761">
        <v>0</v>
      </c>
      <c r="D53" s="761">
        <v>0</v>
      </c>
      <c r="E53" s="761">
        <v>0</v>
      </c>
      <c r="F53" s="761">
        <v>0</v>
      </c>
      <c r="G53" s="761">
        <v>0</v>
      </c>
      <c r="H53" s="761">
        <v>0</v>
      </c>
      <c r="I53" s="761">
        <v>0</v>
      </c>
      <c r="J53" s="761">
        <v>0</v>
      </c>
      <c r="K53" s="761">
        <v>0</v>
      </c>
      <c r="L53" s="761">
        <v>0</v>
      </c>
      <c r="M53" s="761">
        <v>0</v>
      </c>
      <c r="N53" s="761">
        <v>0</v>
      </c>
      <c r="O53" s="761">
        <v>0</v>
      </c>
      <c r="P53" s="761">
        <v>0</v>
      </c>
      <c r="Q53" s="761">
        <v>0</v>
      </c>
      <c r="R53" s="761">
        <v>0</v>
      </c>
      <c r="S53" s="761">
        <v>0</v>
      </c>
      <c r="T53" s="761">
        <v>0</v>
      </c>
      <c r="U53" s="761">
        <v>0</v>
      </c>
      <c r="V53" s="761">
        <v>0</v>
      </c>
      <c r="W53" s="761">
        <v>0</v>
      </c>
      <c r="X53" s="761">
        <v>0</v>
      </c>
      <c r="Y53" s="761">
        <v>0</v>
      </c>
      <c r="Z53" s="761">
        <v>0</v>
      </c>
      <c r="AA53" s="761">
        <v>0</v>
      </c>
      <c r="AB53" s="761">
        <v>0</v>
      </c>
      <c r="AC53" s="761">
        <v>0</v>
      </c>
      <c r="AD53" s="761">
        <v>0</v>
      </c>
      <c r="AE53" s="761">
        <v>0</v>
      </c>
      <c r="AF53" s="761">
        <v>0</v>
      </c>
      <c r="AG53" s="761">
        <v>0</v>
      </c>
      <c r="AH53" s="761">
        <v>0</v>
      </c>
      <c r="AI53" s="761">
        <v>0</v>
      </c>
      <c r="AJ53" s="761">
        <v>0</v>
      </c>
      <c r="AK53" s="761">
        <v>0</v>
      </c>
      <c r="AL53" s="761">
        <v>0</v>
      </c>
      <c r="AM53" s="761">
        <v>0</v>
      </c>
      <c r="AN53" s="761">
        <v>0</v>
      </c>
      <c r="AO53" s="761">
        <v>0</v>
      </c>
      <c r="AP53" s="761">
        <v>0</v>
      </c>
      <c r="AQ53" s="761">
        <v>0</v>
      </c>
      <c r="AR53" s="761">
        <v>0</v>
      </c>
      <c r="AS53" s="761">
        <v>0</v>
      </c>
      <c r="AT53" s="761">
        <v>0</v>
      </c>
      <c r="AU53" s="761">
        <v>0</v>
      </c>
      <c r="AV53" s="761">
        <v>0</v>
      </c>
      <c r="AW53" s="761">
        <v>0</v>
      </c>
      <c r="AX53" s="761">
        <v>0</v>
      </c>
      <c r="AY53" s="761">
        <v>0</v>
      </c>
      <c r="AZ53" s="761">
        <v>0</v>
      </c>
      <c r="BA53" s="761">
        <v>0</v>
      </c>
      <c r="BB53" s="761">
        <v>0</v>
      </c>
      <c r="BC53" s="761">
        <v>0</v>
      </c>
      <c r="BD53" s="761">
        <v>0</v>
      </c>
      <c r="BE53" s="761">
        <v>0</v>
      </c>
      <c r="BF53" s="761">
        <v>0</v>
      </c>
      <c r="BG53" s="761">
        <v>0</v>
      </c>
      <c r="BH53" s="761">
        <v>0</v>
      </c>
      <c r="BI53" s="761">
        <v>0</v>
      </c>
      <c r="BJ53" s="761">
        <v>0</v>
      </c>
      <c r="BK53" s="761">
        <v>0</v>
      </c>
      <c r="BL53" s="761">
        <v>0</v>
      </c>
      <c r="BM53" s="761">
        <v>0</v>
      </c>
      <c r="BN53" s="761">
        <v>0</v>
      </c>
      <c r="BO53" s="761">
        <v>0</v>
      </c>
      <c r="BP53" s="761">
        <v>0</v>
      </c>
      <c r="BQ53" s="761">
        <v>0</v>
      </c>
      <c r="BR53" s="761">
        <v>0</v>
      </c>
      <c r="BS53" s="761">
        <v>0</v>
      </c>
      <c r="BT53" s="761">
        <v>0</v>
      </c>
      <c r="BU53" s="761">
        <v>0</v>
      </c>
      <c r="BV53" s="761">
        <v>0</v>
      </c>
      <c r="BW53" s="761">
        <v>0</v>
      </c>
      <c r="BX53" s="761">
        <v>0</v>
      </c>
      <c r="BY53" s="761">
        <v>0</v>
      </c>
      <c r="BZ53" s="761">
        <v>0</v>
      </c>
      <c r="CA53" s="761">
        <v>0</v>
      </c>
      <c r="CB53" s="761">
        <v>0</v>
      </c>
      <c r="CC53" s="762">
        <f>C53+E53+G53+I53+K53+M53++O53+Q53+S53+U53++W53+Y53+AA53+AC53+AE53+AG53+AI53+AK53+AM53+AO53+AQ53+AS53+AU53+AW53+AY53++BA53+BC53+BE53+BG53+BI53+BK53+BM53+BO53+BQ53+BS53+BU53+BW53+BY53+CA53</f>
        <v>0</v>
      </c>
      <c r="CD53" s="762">
        <f t="shared" si="3"/>
        <v>0</v>
      </c>
      <c r="CG53" s="726"/>
    </row>
    <row r="54" spans="1:85">
      <c r="A54" s="766">
        <v>3</v>
      </c>
      <c r="B54" s="769" t="s">
        <v>151</v>
      </c>
      <c r="C54" s="768">
        <f t="shared" ref="C54:AH54" si="6">SUM(C55:C57)</f>
        <v>0</v>
      </c>
      <c r="D54" s="768">
        <f t="shared" si="6"/>
        <v>0</v>
      </c>
      <c r="E54" s="768">
        <f t="shared" si="6"/>
        <v>0</v>
      </c>
      <c r="F54" s="768">
        <f t="shared" si="6"/>
        <v>0</v>
      </c>
      <c r="G54" s="768">
        <f t="shared" si="6"/>
        <v>0</v>
      </c>
      <c r="H54" s="768">
        <f t="shared" si="6"/>
        <v>0</v>
      </c>
      <c r="I54" s="768">
        <f t="shared" si="6"/>
        <v>0</v>
      </c>
      <c r="J54" s="768">
        <f t="shared" si="6"/>
        <v>0</v>
      </c>
      <c r="K54" s="768">
        <f t="shared" si="6"/>
        <v>0</v>
      </c>
      <c r="L54" s="768">
        <f t="shared" si="6"/>
        <v>0</v>
      </c>
      <c r="M54" s="768">
        <f t="shared" si="6"/>
        <v>0</v>
      </c>
      <c r="N54" s="768">
        <f t="shared" si="6"/>
        <v>0</v>
      </c>
      <c r="O54" s="768">
        <f t="shared" si="6"/>
        <v>0</v>
      </c>
      <c r="P54" s="768">
        <f t="shared" si="6"/>
        <v>0</v>
      </c>
      <c r="Q54" s="768">
        <f t="shared" si="6"/>
        <v>0</v>
      </c>
      <c r="R54" s="768">
        <f t="shared" si="6"/>
        <v>0</v>
      </c>
      <c r="S54" s="768">
        <f t="shared" si="6"/>
        <v>0</v>
      </c>
      <c r="T54" s="768">
        <f t="shared" si="6"/>
        <v>0</v>
      </c>
      <c r="U54" s="768">
        <f t="shared" si="6"/>
        <v>0</v>
      </c>
      <c r="V54" s="768">
        <f t="shared" si="6"/>
        <v>0</v>
      </c>
      <c r="W54" s="768">
        <f t="shared" si="6"/>
        <v>0</v>
      </c>
      <c r="X54" s="768">
        <f t="shared" si="6"/>
        <v>0</v>
      </c>
      <c r="Y54" s="768">
        <f t="shared" si="6"/>
        <v>0</v>
      </c>
      <c r="Z54" s="768">
        <f t="shared" si="6"/>
        <v>0</v>
      </c>
      <c r="AA54" s="768">
        <f t="shared" si="6"/>
        <v>0</v>
      </c>
      <c r="AB54" s="768">
        <f t="shared" si="6"/>
        <v>0</v>
      </c>
      <c r="AC54" s="768">
        <f t="shared" si="6"/>
        <v>0</v>
      </c>
      <c r="AD54" s="768">
        <f t="shared" si="6"/>
        <v>0</v>
      </c>
      <c r="AE54" s="768">
        <f t="shared" si="6"/>
        <v>0</v>
      </c>
      <c r="AF54" s="768">
        <f t="shared" si="6"/>
        <v>0</v>
      </c>
      <c r="AG54" s="768">
        <f t="shared" si="6"/>
        <v>0</v>
      </c>
      <c r="AH54" s="768">
        <f t="shared" si="6"/>
        <v>0</v>
      </c>
      <c r="AI54" s="768">
        <f t="shared" ref="AI54:CD54" si="7">SUM(AI55:AI57)</f>
        <v>0</v>
      </c>
      <c r="AJ54" s="768">
        <f t="shared" si="7"/>
        <v>0</v>
      </c>
      <c r="AK54" s="768">
        <f t="shared" si="7"/>
        <v>0</v>
      </c>
      <c r="AL54" s="768">
        <f t="shared" si="7"/>
        <v>0</v>
      </c>
      <c r="AM54" s="768">
        <f t="shared" si="7"/>
        <v>0</v>
      </c>
      <c r="AN54" s="768">
        <f t="shared" si="7"/>
        <v>0</v>
      </c>
      <c r="AO54" s="768">
        <f t="shared" si="7"/>
        <v>0</v>
      </c>
      <c r="AP54" s="768">
        <f t="shared" si="7"/>
        <v>0</v>
      </c>
      <c r="AQ54" s="768">
        <f t="shared" si="7"/>
        <v>0</v>
      </c>
      <c r="AR54" s="768">
        <f t="shared" si="7"/>
        <v>0</v>
      </c>
      <c r="AS54" s="768">
        <f t="shared" si="7"/>
        <v>0</v>
      </c>
      <c r="AT54" s="768">
        <f t="shared" si="7"/>
        <v>0</v>
      </c>
      <c r="AU54" s="768">
        <f t="shared" si="7"/>
        <v>0</v>
      </c>
      <c r="AV54" s="768">
        <f t="shared" si="7"/>
        <v>0</v>
      </c>
      <c r="AW54" s="768">
        <f t="shared" si="7"/>
        <v>0</v>
      </c>
      <c r="AX54" s="768">
        <f t="shared" si="7"/>
        <v>0</v>
      </c>
      <c r="AY54" s="768">
        <f t="shared" si="7"/>
        <v>0</v>
      </c>
      <c r="AZ54" s="768">
        <f t="shared" si="7"/>
        <v>0</v>
      </c>
      <c r="BA54" s="768">
        <f t="shared" si="7"/>
        <v>0</v>
      </c>
      <c r="BB54" s="768">
        <f t="shared" si="7"/>
        <v>0</v>
      </c>
      <c r="BC54" s="768">
        <f t="shared" si="7"/>
        <v>0</v>
      </c>
      <c r="BD54" s="768">
        <f t="shared" si="7"/>
        <v>0</v>
      </c>
      <c r="BE54" s="768">
        <f t="shared" si="7"/>
        <v>0</v>
      </c>
      <c r="BF54" s="768">
        <f t="shared" si="7"/>
        <v>0</v>
      </c>
      <c r="BG54" s="768">
        <f t="shared" si="7"/>
        <v>0</v>
      </c>
      <c r="BH54" s="768">
        <f t="shared" si="7"/>
        <v>0</v>
      </c>
      <c r="BI54" s="768">
        <f t="shared" si="7"/>
        <v>0</v>
      </c>
      <c r="BJ54" s="768">
        <f t="shared" si="7"/>
        <v>0</v>
      </c>
      <c r="BK54" s="768">
        <f t="shared" si="7"/>
        <v>0</v>
      </c>
      <c r="BL54" s="768">
        <f t="shared" si="7"/>
        <v>0</v>
      </c>
      <c r="BM54" s="768">
        <f t="shared" si="7"/>
        <v>0</v>
      </c>
      <c r="BN54" s="768">
        <f t="shared" si="7"/>
        <v>0</v>
      </c>
      <c r="BO54" s="768">
        <f t="shared" si="7"/>
        <v>0</v>
      </c>
      <c r="BP54" s="768">
        <f t="shared" si="7"/>
        <v>0</v>
      </c>
      <c r="BQ54" s="768">
        <f t="shared" si="7"/>
        <v>0</v>
      </c>
      <c r="BR54" s="768">
        <f t="shared" si="7"/>
        <v>0</v>
      </c>
      <c r="BS54" s="768">
        <f t="shared" si="7"/>
        <v>0</v>
      </c>
      <c r="BT54" s="768">
        <f t="shared" si="7"/>
        <v>0</v>
      </c>
      <c r="BU54" s="768">
        <f t="shared" si="7"/>
        <v>0</v>
      </c>
      <c r="BV54" s="768">
        <f t="shared" si="7"/>
        <v>0</v>
      </c>
      <c r="BW54" s="768">
        <f t="shared" si="7"/>
        <v>0</v>
      </c>
      <c r="BX54" s="768">
        <f t="shared" si="7"/>
        <v>0</v>
      </c>
      <c r="BY54" s="768">
        <f t="shared" si="7"/>
        <v>0</v>
      </c>
      <c r="BZ54" s="768">
        <f t="shared" si="7"/>
        <v>0</v>
      </c>
      <c r="CA54" s="768">
        <f t="shared" si="7"/>
        <v>0</v>
      </c>
      <c r="CB54" s="768">
        <f t="shared" si="7"/>
        <v>0</v>
      </c>
      <c r="CC54" s="758">
        <f t="shared" si="7"/>
        <v>0</v>
      </c>
      <c r="CD54" s="758">
        <f t="shared" si="7"/>
        <v>0</v>
      </c>
      <c r="CG54" s="726"/>
    </row>
    <row r="55" spans="1:85">
      <c r="A55" s="770"/>
      <c r="B55" s="771" t="s">
        <v>1210</v>
      </c>
      <c r="C55" s="761">
        <v>0</v>
      </c>
      <c r="D55" s="761">
        <v>0</v>
      </c>
      <c r="E55" s="761">
        <v>0</v>
      </c>
      <c r="F55" s="761">
        <v>0</v>
      </c>
      <c r="G55" s="761">
        <v>0</v>
      </c>
      <c r="H55" s="761">
        <v>0</v>
      </c>
      <c r="I55" s="761">
        <v>0</v>
      </c>
      <c r="J55" s="761">
        <v>0</v>
      </c>
      <c r="K55" s="761">
        <v>0</v>
      </c>
      <c r="L55" s="761">
        <v>0</v>
      </c>
      <c r="M55" s="761">
        <v>0</v>
      </c>
      <c r="N55" s="761">
        <v>0</v>
      </c>
      <c r="O55" s="761">
        <v>0</v>
      </c>
      <c r="P55" s="761">
        <v>0</v>
      </c>
      <c r="Q55" s="761">
        <v>0</v>
      </c>
      <c r="R55" s="761">
        <v>0</v>
      </c>
      <c r="S55" s="761">
        <v>0</v>
      </c>
      <c r="T55" s="761">
        <v>0</v>
      </c>
      <c r="U55" s="761">
        <v>0</v>
      </c>
      <c r="V55" s="761">
        <v>0</v>
      </c>
      <c r="W55" s="761">
        <v>0</v>
      </c>
      <c r="X55" s="761">
        <v>0</v>
      </c>
      <c r="Y55" s="761">
        <v>0</v>
      </c>
      <c r="Z55" s="761">
        <v>0</v>
      </c>
      <c r="AA55" s="761">
        <v>0</v>
      </c>
      <c r="AB55" s="761">
        <v>0</v>
      </c>
      <c r="AC55" s="761">
        <v>0</v>
      </c>
      <c r="AD55" s="761">
        <v>0</v>
      </c>
      <c r="AE55" s="761">
        <v>0</v>
      </c>
      <c r="AF55" s="761">
        <v>0</v>
      </c>
      <c r="AG55" s="761">
        <v>0</v>
      </c>
      <c r="AH55" s="761">
        <v>0</v>
      </c>
      <c r="AI55" s="761">
        <v>0</v>
      </c>
      <c r="AJ55" s="761">
        <v>0</v>
      </c>
      <c r="AK55" s="761">
        <v>0</v>
      </c>
      <c r="AL55" s="761">
        <v>0</v>
      </c>
      <c r="AM55" s="761">
        <v>0</v>
      </c>
      <c r="AN55" s="761">
        <v>0</v>
      </c>
      <c r="AO55" s="761">
        <v>0</v>
      </c>
      <c r="AP55" s="761">
        <v>0</v>
      </c>
      <c r="AQ55" s="761">
        <v>0</v>
      </c>
      <c r="AR55" s="761">
        <v>0</v>
      </c>
      <c r="AS55" s="761">
        <v>0</v>
      </c>
      <c r="AT55" s="761">
        <v>0</v>
      </c>
      <c r="AU55" s="761">
        <v>0</v>
      </c>
      <c r="AV55" s="761">
        <v>0</v>
      </c>
      <c r="AW55" s="761">
        <v>0</v>
      </c>
      <c r="AX55" s="761">
        <v>0</v>
      </c>
      <c r="AY55" s="761">
        <v>0</v>
      </c>
      <c r="AZ55" s="761">
        <v>0</v>
      </c>
      <c r="BA55" s="761">
        <v>0</v>
      </c>
      <c r="BB55" s="761">
        <v>0</v>
      </c>
      <c r="BC55" s="761">
        <v>0</v>
      </c>
      <c r="BD55" s="761">
        <v>0</v>
      </c>
      <c r="BE55" s="761">
        <v>0</v>
      </c>
      <c r="BF55" s="761">
        <v>0</v>
      </c>
      <c r="BG55" s="761">
        <v>0</v>
      </c>
      <c r="BH55" s="761">
        <v>0</v>
      </c>
      <c r="BI55" s="761">
        <v>0</v>
      </c>
      <c r="BJ55" s="761">
        <v>0</v>
      </c>
      <c r="BK55" s="761">
        <v>0</v>
      </c>
      <c r="BL55" s="761">
        <v>0</v>
      </c>
      <c r="BM55" s="761">
        <v>0</v>
      </c>
      <c r="BN55" s="761">
        <v>0</v>
      </c>
      <c r="BO55" s="761">
        <v>0</v>
      </c>
      <c r="BP55" s="761">
        <v>0</v>
      </c>
      <c r="BQ55" s="761">
        <v>0</v>
      </c>
      <c r="BR55" s="761">
        <v>0</v>
      </c>
      <c r="BS55" s="761">
        <v>0</v>
      </c>
      <c r="BT55" s="761">
        <v>0</v>
      </c>
      <c r="BU55" s="761">
        <v>0</v>
      </c>
      <c r="BV55" s="761">
        <v>0</v>
      </c>
      <c r="BW55" s="761">
        <v>0</v>
      </c>
      <c r="BX55" s="761">
        <v>0</v>
      </c>
      <c r="BY55" s="761">
        <v>0</v>
      </c>
      <c r="BZ55" s="761">
        <v>0</v>
      </c>
      <c r="CA55" s="761">
        <v>0</v>
      </c>
      <c r="CB55" s="761">
        <v>0</v>
      </c>
      <c r="CC55" s="762">
        <f>C55+E55+G55+I55+K55+M55++O55+Q55+S55+U55++W55+Y55+AA55+AC55+AE55+AG55+AI55+AK55+AM55+AO55+AQ55+AS55+AU55+AW55+AY55++BA55+BC55+BE55+BG55+BI55+BK55+BM55+BO55+BQ55+BS55+BU55+BW55+BY55+CA55</f>
        <v>0</v>
      </c>
      <c r="CD55" s="762">
        <f>D55+F55+H55+J55+L55+N55++P55+R55+T55+V55+X55+Z55+AB55+AD55+AF55+AH55+AJ55+AL55+AN55+AP55+AR55+AT55+AV55+AX55+AZ55++BB55+BD55+BF55+BH55+BJ55+BL55+BN55+BP55+BR55+BT55+BV55+BX55+BZ55+CB55</f>
        <v>0</v>
      </c>
      <c r="CG55" s="726"/>
    </row>
    <row r="56" spans="1:85">
      <c r="A56" s="770"/>
      <c r="B56" s="771" t="s">
        <v>86</v>
      </c>
      <c r="C56" s="761">
        <v>0</v>
      </c>
      <c r="D56" s="761">
        <v>0</v>
      </c>
      <c r="E56" s="761">
        <v>0</v>
      </c>
      <c r="F56" s="761">
        <v>0</v>
      </c>
      <c r="G56" s="761">
        <v>0</v>
      </c>
      <c r="H56" s="761">
        <v>0</v>
      </c>
      <c r="I56" s="761">
        <v>0</v>
      </c>
      <c r="J56" s="761">
        <v>0</v>
      </c>
      <c r="K56" s="761">
        <v>0</v>
      </c>
      <c r="L56" s="761">
        <v>0</v>
      </c>
      <c r="M56" s="761">
        <v>0</v>
      </c>
      <c r="N56" s="761">
        <v>0</v>
      </c>
      <c r="O56" s="761">
        <v>0</v>
      </c>
      <c r="P56" s="761">
        <v>0</v>
      </c>
      <c r="Q56" s="761">
        <v>0</v>
      </c>
      <c r="R56" s="761">
        <v>0</v>
      </c>
      <c r="S56" s="761">
        <v>0</v>
      </c>
      <c r="T56" s="761">
        <v>0</v>
      </c>
      <c r="U56" s="761">
        <v>0</v>
      </c>
      <c r="V56" s="761">
        <v>0</v>
      </c>
      <c r="W56" s="761">
        <v>0</v>
      </c>
      <c r="X56" s="761">
        <v>0</v>
      </c>
      <c r="Y56" s="761">
        <v>0</v>
      </c>
      <c r="Z56" s="761">
        <v>0</v>
      </c>
      <c r="AA56" s="761">
        <v>0</v>
      </c>
      <c r="AB56" s="761">
        <v>0</v>
      </c>
      <c r="AC56" s="761">
        <v>0</v>
      </c>
      <c r="AD56" s="761">
        <v>0</v>
      </c>
      <c r="AE56" s="761">
        <v>0</v>
      </c>
      <c r="AF56" s="761">
        <v>0</v>
      </c>
      <c r="AG56" s="761">
        <v>0</v>
      </c>
      <c r="AH56" s="761">
        <v>0</v>
      </c>
      <c r="AI56" s="761">
        <v>0</v>
      </c>
      <c r="AJ56" s="761">
        <v>0</v>
      </c>
      <c r="AK56" s="761">
        <v>0</v>
      </c>
      <c r="AL56" s="761">
        <v>0</v>
      </c>
      <c r="AM56" s="761">
        <v>0</v>
      </c>
      <c r="AN56" s="761">
        <v>0</v>
      </c>
      <c r="AO56" s="761">
        <v>0</v>
      </c>
      <c r="AP56" s="761">
        <v>0</v>
      </c>
      <c r="AQ56" s="761">
        <v>0</v>
      </c>
      <c r="AR56" s="761">
        <v>0</v>
      </c>
      <c r="AS56" s="761">
        <v>0</v>
      </c>
      <c r="AT56" s="761">
        <v>0</v>
      </c>
      <c r="AU56" s="761">
        <v>0</v>
      </c>
      <c r="AV56" s="761">
        <v>0</v>
      </c>
      <c r="AW56" s="761">
        <v>0</v>
      </c>
      <c r="AX56" s="761">
        <v>0</v>
      </c>
      <c r="AY56" s="761">
        <v>0</v>
      </c>
      <c r="AZ56" s="761">
        <v>0</v>
      </c>
      <c r="BA56" s="761">
        <v>0</v>
      </c>
      <c r="BB56" s="761">
        <v>0</v>
      </c>
      <c r="BC56" s="761">
        <v>0</v>
      </c>
      <c r="BD56" s="761">
        <v>0</v>
      </c>
      <c r="BE56" s="761">
        <v>0</v>
      </c>
      <c r="BF56" s="761">
        <v>0</v>
      </c>
      <c r="BG56" s="761">
        <v>0</v>
      </c>
      <c r="BH56" s="761">
        <v>0</v>
      </c>
      <c r="BI56" s="761">
        <v>0</v>
      </c>
      <c r="BJ56" s="761">
        <v>0</v>
      </c>
      <c r="BK56" s="761">
        <v>0</v>
      </c>
      <c r="BL56" s="761">
        <v>0</v>
      </c>
      <c r="BM56" s="761">
        <v>0</v>
      </c>
      <c r="BN56" s="761">
        <v>0</v>
      </c>
      <c r="BO56" s="761">
        <v>0</v>
      </c>
      <c r="BP56" s="761">
        <v>0</v>
      </c>
      <c r="BQ56" s="761">
        <v>0</v>
      </c>
      <c r="BR56" s="761">
        <v>0</v>
      </c>
      <c r="BS56" s="761">
        <v>0</v>
      </c>
      <c r="BT56" s="761">
        <v>0</v>
      </c>
      <c r="BU56" s="761">
        <v>0</v>
      </c>
      <c r="BV56" s="761">
        <v>0</v>
      </c>
      <c r="BW56" s="761">
        <v>0</v>
      </c>
      <c r="BX56" s="761">
        <v>0</v>
      </c>
      <c r="BY56" s="761">
        <v>0</v>
      </c>
      <c r="BZ56" s="761">
        <v>0</v>
      </c>
      <c r="CA56" s="761">
        <v>0</v>
      </c>
      <c r="CB56" s="761">
        <v>0</v>
      </c>
      <c r="CC56" s="762">
        <f>C56+E56+G56+I56+K56+M56++O56+Q56+S56+U56++W56+Y56+AA56+AC56+AE56+AG56+AI56+AK56+AM56+AO56+AQ56+AS56+AU56+AW56+AY56++BA56+BC56+BE56+BG56+BI56+BK56+BM56+BO56+BQ56+BS56+BU56+BW56+BY56+CA56</f>
        <v>0</v>
      </c>
      <c r="CD56" s="762">
        <f>D56+F56+H56+J56+L56+N56++P56+R56+T56+V56+X56+Z56+AB56+AD56+AF56+AH56+AJ56+AL56+AN56+AP56+AR56+AT56+AV56+AX56+AZ56++BB56+BD56+BF56+BH56+BJ56+BL56+BN56+BP56+BR56+BT56+BV56+BX56+BZ56+CB56</f>
        <v>0</v>
      </c>
      <c r="CG56" s="726"/>
    </row>
    <row r="57" spans="1:85">
      <c r="A57" s="770"/>
      <c r="B57" s="772" t="s">
        <v>1211</v>
      </c>
      <c r="C57" s="761">
        <v>0</v>
      </c>
      <c r="D57" s="761">
        <v>0</v>
      </c>
      <c r="E57" s="761">
        <v>0</v>
      </c>
      <c r="F57" s="761">
        <v>0</v>
      </c>
      <c r="G57" s="761">
        <v>0</v>
      </c>
      <c r="H57" s="761">
        <v>0</v>
      </c>
      <c r="I57" s="761">
        <v>0</v>
      </c>
      <c r="J57" s="761">
        <v>0</v>
      </c>
      <c r="K57" s="761">
        <v>0</v>
      </c>
      <c r="L57" s="761">
        <v>0</v>
      </c>
      <c r="M57" s="761">
        <v>0</v>
      </c>
      <c r="N57" s="761">
        <v>0</v>
      </c>
      <c r="O57" s="761">
        <v>0</v>
      </c>
      <c r="P57" s="761">
        <v>0</v>
      </c>
      <c r="Q57" s="761">
        <v>0</v>
      </c>
      <c r="R57" s="761">
        <v>0</v>
      </c>
      <c r="S57" s="761">
        <v>0</v>
      </c>
      <c r="T57" s="761">
        <v>0</v>
      </c>
      <c r="U57" s="761">
        <v>0</v>
      </c>
      <c r="V57" s="761">
        <v>0</v>
      </c>
      <c r="W57" s="761">
        <v>0</v>
      </c>
      <c r="X57" s="761">
        <v>0</v>
      </c>
      <c r="Y57" s="761">
        <v>0</v>
      </c>
      <c r="Z57" s="761">
        <v>0</v>
      </c>
      <c r="AA57" s="761">
        <v>0</v>
      </c>
      <c r="AB57" s="761">
        <v>0</v>
      </c>
      <c r="AC57" s="761">
        <v>0</v>
      </c>
      <c r="AD57" s="761">
        <v>0</v>
      </c>
      <c r="AE57" s="761">
        <v>0</v>
      </c>
      <c r="AF57" s="761">
        <v>0</v>
      </c>
      <c r="AG57" s="761">
        <v>0</v>
      </c>
      <c r="AH57" s="761">
        <v>0</v>
      </c>
      <c r="AI57" s="761">
        <v>0</v>
      </c>
      <c r="AJ57" s="761">
        <v>0</v>
      </c>
      <c r="AK57" s="761">
        <v>0</v>
      </c>
      <c r="AL57" s="761">
        <v>0</v>
      </c>
      <c r="AM57" s="761">
        <v>0</v>
      </c>
      <c r="AN57" s="761">
        <v>0</v>
      </c>
      <c r="AO57" s="761">
        <v>0</v>
      </c>
      <c r="AP57" s="761">
        <v>0</v>
      </c>
      <c r="AQ57" s="761">
        <v>0</v>
      </c>
      <c r="AR57" s="761">
        <v>0</v>
      </c>
      <c r="AS57" s="761">
        <v>0</v>
      </c>
      <c r="AT57" s="761">
        <v>0</v>
      </c>
      <c r="AU57" s="761">
        <v>0</v>
      </c>
      <c r="AV57" s="761">
        <v>0</v>
      </c>
      <c r="AW57" s="761">
        <v>0</v>
      </c>
      <c r="AX57" s="761">
        <v>0</v>
      </c>
      <c r="AY57" s="761">
        <v>0</v>
      </c>
      <c r="AZ57" s="761">
        <v>0</v>
      </c>
      <c r="BA57" s="761">
        <v>0</v>
      </c>
      <c r="BB57" s="761">
        <v>0</v>
      </c>
      <c r="BC57" s="761">
        <v>0</v>
      </c>
      <c r="BD57" s="761">
        <v>0</v>
      </c>
      <c r="BE57" s="761">
        <v>0</v>
      </c>
      <c r="BF57" s="761">
        <v>0</v>
      </c>
      <c r="BG57" s="761">
        <v>0</v>
      </c>
      <c r="BH57" s="761">
        <v>0</v>
      </c>
      <c r="BI57" s="761">
        <v>0</v>
      </c>
      <c r="BJ57" s="761">
        <v>0</v>
      </c>
      <c r="BK57" s="761">
        <v>0</v>
      </c>
      <c r="BL57" s="761">
        <v>0</v>
      </c>
      <c r="BM57" s="761">
        <v>0</v>
      </c>
      <c r="BN57" s="761">
        <v>0</v>
      </c>
      <c r="BO57" s="761">
        <v>0</v>
      </c>
      <c r="BP57" s="761">
        <v>0</v>
      </c>
      <c r="BQ57" s="761">
        <v>0</v>
      </c>
      <c r="BR57" s="761">
        <v>0</v>
      </c>
      <c r="BS57" s="761">
        <v>0</v>
      </c>
      <c r="BT57" s="761">
        <v>0</v>
      </c>
      <c r="BU57" s="761">
        <v>0</v>
      </c>
      <c r="BV57" s="761">
        <v>0</v>
      </c>
      <c r="BW57" s="761">
        <v>0</v>
      </c>
      <c r="BX57" s="761">
        <v>0</v>
      </c>
      <c r="BY57" s="761">
        <v>0</v>
      </c>
      <c r="BZ57" s="761">
        <v>0</v>
      </c>
      <c r="CA57" s="761">
        <v>0</v>
      </c>
      <c r="CB57" s="761">
        <v>0</v>
      </c>
      <c r="CC57" s="762">
        <f>C57+E57+G57+I57+K57+M57++O57+Q57+S57+U57++W57+Y57+AA57+AC57+AE57+AG57+AI57+AK57+AM57+AO57+AQ57+AS57+AU57+AW57+AY57++BA57+BC57+BE57+BG57+BI57+BK57+BM57+BO57+BQ57+BS57+BU57+BW57+BY57+CA57</f>
        <v>0</v>
      </c>
      <c r="CD57" s="762">
        <f>D57+F57+H57+J57+L57+N57++P57+R57+T57+V57+X57+Z57+AB57+AD57+AF57+AH57+AJ57+AL57+AN57+AP57+AR57+AT57+AV57+AX57+AZ57++BB57+BD57+BF57+BH57+BJ57+BL57+BN57+BP57+BR57+BT57+BV57+BX57+BZ57+CB57</f>
        <v>0</v>
      </c>
      <c r="CG57" s="726"/>
    </row>
    <row r="58" spans="1:85" s="32" customFormat="1">
      <c r="A58" s="773">
        <v>4</v>
      </c>
      <c r="B58" s="767" t="s">
        <v>19</v>
      </c>
      <c r="C58" s="758">
        <f t="shared" ref="C58:BN58" si="8">C54+C32+C10</f>
        <v>0</v>
      </c>
      <c r="D58" s="758">
        <f t="shared" si="8"/>
        <v>0</v>
      </c>
      <c r="E58" s="758">
        <f t="shared" si="8"/>
        <v>0</v>
      </c>
      <c r="F58" s="758">
        <f t="shared" si="8"/>
        <v>0</v>
      </c>
      <c r="G58" s="758">
        <f t="shared" si="8"/>
        <v>0</v>
      </c>
      <c r="H58" s="758">
        <f t="shared" si="8"/>
        <v>0</v>
      </c>
      <c r="I58" s="758">
        <f t="shared" si="8"/>
        <v>0</v>
      </c>
      <c r="J58" s="758">
        <f t="shared" si="8"/>
        <v>0</v>
      </c>
      <c r="K58" s="758">
        <f t="shared" si="8"/>
        <v>0</v>
      </c>
      <c r="L58" s="758">
        <f t="shared" si="8"/>
        <v>0</v>
      </c>
      <c r="M58" s="758">
        <f t="shared" si="8"/>
        <v>0</v>
      </c>
      <c r="N58" s="758">
        <f t="shared" si="8"/>
        <v>0</v>
      </c>
      <c r="O58" s="758">
        <f t="shared" si="8"/>
        <v>0</v>
      </c>
      <c r="P58" s="758">
        <f t="shared" si="8"/>
        <v>0</v>
      </c>
      <c r="Q58" s="758">
        <f t="shared" si="8"/>
        <v>0</v>
      </c>
      <c r="R58" s="758">
        <f t="shared" si="8"/>
        <v>0</v>
      </c>
      <c r="S58" s="758">
        <f t="shared" si="8"/>
        <v>0</v>
      </c>
      <c r="T58" s="758">
        <f t="shared" si="8"/>
        <v>0</v>
      </c>
      <c r="U58" s="758">
        <f t="shared" si="8"/>
        <v>0</v>
      </c>
      <c r="V58" s="758">
        <f t="shared" si="8"/>
        <v>0</v>
      </c>
      <c r="W58" s="758">
        <f t="shared" si="8"/>
        <v>0</v>
      </c>
      <c r="X58" s="758">
        <f t="shared" si="8"/>
        <v>0</v>
      </c>
      <c r="Y58" s="758">
        <f t="shared" si="8"/>
        <v>0</v>
      </c>
      <c r="Z58" s="758">
        <f t="shared" si="8"/>
        <v>0</v>
      </c>
      <c r="AA58" s="758">
        <f t="shared" si="8"/>
        <v>0</v>
      </c>
      <c r="AB58" s="758">
        <f t="shared" si="8"/>
        <v>0</v>
      </c>
      <c r="AC58" s="758">
        <f t="shared" si="8"/>
        <v>0</v>
      </c>
      <c r="AD58" s="758">
        <f t="shared" si="8"/>
        <v>0</v>
      </c>
      <c r="AE58" s="758">
        <f t="shared" si="8"/>
        <v>0</v>
      </c>
      <c r="AF58" s="758">
        <f t="shared" si="8"/>
        <v>0</v>
      </c>
      <c r="AG58" s="758">
        <f t="shared" si="8"/>
        <v>0</v>
      </c>
      <c r="AH58" s="758">
        <f t="shared" si="8"/>
        <v>0</v>
      </c>
      <c r="AI58" s="758">
        <f t="shared" si="8"/>
        <v>0</v>
      </c>
      <c r="AJ58" s="758">
        <f t="shared" si="8"/>
        <v>0</v>
      </c>
      <c r="AK58" s="758">
        <f t="shared" si="8"/>
        <v>0</v>
      </c>
      <c r="AL58" s="758">
        <f t="shared" si="8"/>
        <v>0</v>
      </c>
      <c r="AM58" s="758">
        <f t="shared" si="8"/>
        <v>0</v>
      </c>
      <c r="AN58" s="758">
        <f t="shared" si="8"/>
        <v>0</v>
      </c>
      <c r="AO58" s="758">
        <f t="shared" si="8"/>
        <v>0</v>
      </c>
      <c r="AP58" s="758">
        <f t="shared" si="8"/>
        <v>0</v>
      </c>
      <c r="AQ58" s="758">
        <f t="shared" si="8"/>
        <v>0</v>
      </c>
      <c r="AR58" s="758">
        <f t="shared" si="8"/>
        <v>0</v>
      </c>
      <c r="AS58" s="758">
        <f t="shared" si="8"/>
        <v>0</v>
      </c>
      <c r="AT58" s="758">
        <f t="shared" si="8"/>
        <v>0</v>
      </c>
      <c r="AU58" s="758">
        <f t="shared" si="8"/>
        <v>0</v>
      </c>
      <c r="AV58" s="758">
        <f t="shared" si="8"/>
        <v>0</v>
      </c>
      <c r="AW58" s="758">
        <f t="shared" si="8"/>
        <v>0</v>
      </c>
      <c r="AX58" s="758">
        <f t="shared" si="8"/>
        <v>0</v>
      </c>
      <c r="AY58" s="758">
        <f t="shared" si="8"/>
        <v>0</v>
      </c>
      <c r="AZ58" s="758">
        <f t="shared" si="8"/>
        <v>0</v>
      </c>
      <c r="BA58" s="758">
        <f t="shared" si="8"/>
        <v>0</v>
      </c>
      <c r="BB58" s="758">
        <f t="shared" si="8"/>
        <v>0</v>
      </c>
      <c r="BC58" s="758">
        <f t="shared" si="8"/>
        <v>0</v>
      </c>
      <c r="BD58" s="758">
        <f t="shared" si="8"/>
        <v>0</v>
      </c>
      <c r="BE58" s="758">
        <f t="shared" si="8"/>
        <v>0</v>
      </c>
      <c r="BF58" s="758">
        <f t="shared" si="8"/>
        <v>0</v>
      </c>
      <c r="BG58" s="758">
        <f t="shared" si="8"/>
        <v>0</v>
      </c>
      <c r="BH58" s="758">
        <f t="shared" si="8"/>
        <v>0</v>
      </c>
      <c r="BI58" s="758">
        <f t="shared" si="8"/>
        <v>0</v>
      </c>
      <c r="BJ58" s="758">
        <f t="shared" si="8"/>
        <v>0</v>
      </c>
      <c r="BK58" s="758">
        <f t="shared" si="8"/>
        <v>0</v>
      </c>
      <c r="BL58" s="758">
        <f t="shared" si="8"/>
        <v>0</v>
      </c>
      <c r="BM58" s="758">
        <f t="shared" si="8"/>
        <v>0</v>
      </c>
      <c r="BN58" s="758">
        <f t="shared" si="8"/>
        <v>0</v>
      </c>
      <c r="BO58" s="758">
        <f t="shared" ref="BO58:CD58" si="9">BO54+BO32+BO10</f>
        <v>0</v>
      </c>
      <c r="BP58" s="758">
        <f t="shared" si="9"/>
        <v>0</v>
      </c>
      <c r="BQ58" s="758">
        <f t="shared" si="9"/>
        <v>0</v>
      </c>
      <c r="BR58" s="758">
        <f t="shared" si="9"/>
        <v>0</v>
      </c>
      <c r="BS58" s="758">
        <f t="shared" si="9"/>
        <v>0</v>
      </c>
      <c r="BT58" s="758">
        <f t="shared" si="9"/>
        <v>0</v>
      </c>
      <c r="BU58" s="758">
        <f t="shared" si="9"/>
        <v>0</v>
      </c>
      <c r="BV58" s="758">
        <f t="shared" si="9"/>
        <v>0</v>
      </c>
      <c r="BW58" s="758">
        <f t="shared" si="9"/>
        <v>0</v>
      </c>
      <c r="BX58" s="758">
        <f t="shared" si="9"/>
        <v>0</v>
      </c>
      <c r="BY58" s="758">
        <f t="shared" si="9"/>
        <v>0</v>
      </c>
      <c r="BZ58" s="758">
        <f t="shared" si="9"/>
        <v>0</v>
      </c>
      <c r="CA58" s="758">
        <f t="shared" si="9"/>
        <v>0</v>
      </c>
      <c r="CB58" s="758">
        <f t="shared" si="9"/>
        <v>0</v>
      </c>
      <c r="CC58" s="758">
        <f t="shared" si="9"/>
        <v>0</v>
      </c>
      <c r="CD58" s="758">
        <f t="shared" si="9"/>
        <v>0</v>
      </c>
      <c r="CG58" s="726"/>
    </row>
    <row r="59" spans="1:85">
      <c r="A59" s="774" t="s">
        <v>1207</v>
      </c>
    </row>
  </sheetData>
  <mergeCells count="42">
    <mergeCell ref="I7:J7"/>
    <mergeCell ref="A7:A9"/>
    <mergeCell ref="B7:B9"/>
    <mergeCell ref="C7:D7"/>
    <mergeCell ref="E7:F7"/>
    <mergeCell ref="G7:H7"/>
    <mergeCell ref="AG7:AH7"/>
    <mergeCell ref="K7:L7"/>
    <mergeCell ref="M7:N7"/>
    <mergeCell ref="O7:P7"/>
    <mergeCell ref="Q7:R7"/>
    <mergeCell ref="S7:T7"/>
    <mergeCell ref="U7:V7"/>
    <mergeCell ref="W7:X7"/>
    <mergeCell ref="Y7:Z7"/>
    <mergeCell ref="AA7:AB7"/>
    <mergeCell ref="AC7:AD7"/>
    <mergeCell ref="AE7:AF7"/>
    <mergeCell ref="BE7:BF7"/>
    <mergeCell ref="AI7:AJ7"/>
    <mergeCell ref="AK7:AL7"/>
    <mergeCell ref="AM7:AN7"/>
    <mergeCell ref="AO7:AP7"/>
    <mergeCell ref="AQ7:AR7"/>
    <mergeCell ref="AS7:AT7"/>
    <mergeCell ref="AU7:AV7"/>
    <mergeCell ref="AW7:AX7"/>
    <mergeCell ref="AY7:AZ7"/>
    <mergeCell ref="BA7:BB7"/>
    <mergeCell ref="BC7:BD7"/>
    <mergeCell ref="CC7:CD7"/>
    <mergeCell ref="BG7:BH7"/>
    <mergeCell ref="BI7:BJ7"/>
    <mergeCell ref="BK7:BL7"/>
    <mergeCell ref="BM7:BN7"/>
    <mergeCell ref="BO7:BP7"/>
    <mergeCell ref="BQ7:BR7"/>
    <mergeCell ref="BS7:BT7"/>
    <mergeCell ref="BU7:BV7"/>
    <mergeCell ref="BW7:BX7"/>
    <mergeCell ref="BY7:BZ7"/>
    <mergeCell ref="CA7:CB7"/>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16"/>
  <sheetViews>
    <sheetView zoomScale="85" zoomScaleNormal="85" workbookViewId="0"/>
  </sheetViews>
  <sheetFormatPr defaultRowHeight="15"/>
  <cols>
    <col min="1" max="1" width="42.7109375" style="4" customWidth="1"/>
    <col min="2" max="81" width="14.5703125" style="4" customWidth="1"/>
    <col min="82" max="16384" width="9.140625" style="4"/>
  </cols>
  <sheetData>
    <row r="1" spans="1:83">
      <c r="A1" s="4" t="s">
        <v>48</v>
      </c>
      <c r="B1" s="775">
        <v>4</v>
      </c>
    </row>
    <row r="2" spans="1:83">
      <c r="A2" s="4" t="s">
        <v>49</v>
      </c>
      <c r="B2" s="41" t="s">
        <v>1142</v>
      </c>
    </row>
    <row r="3" spans="1:83">
      <c r="A3" s="776" t="s">
        <v>47</v>
      </c>
      <c r="B3" s="72" t="s">
        <v>1049</v>
      </c>
    </row>
    <row r="4" spans="1:83">
      <c r="A4" s="776" t="s">
        <v>50</v>
      </c>
      <c r="B4" s="94" t="s">
        <v>1212</v>
      </c>
    </row>
    <row r="5" spans="1:83">
      <c r="A5" s="776" t="s">
        <v>51</v>
      </c>
      <c r="B5" s="94" t="s">
        <v>71</v>
      </c>
    </row>
    <row r="7" spans="1:83" s="777" customFormat="1" ht="30" customHeight="1">
      <c r="A7" s="4589" t="s">
        <v>1213</v>
      </c>
      <c r="B7" s="4592" t="s">
        <v>1143</v>
      </c>
      <c r="C7" s="4588"/>
      <c r="D7" s="4587" t="s">
        <v>1144</v>
      </c>
      <c r="E7" s="4588"/>
      <c r="F7" s="4587" t="s">
        <v>1145</v>
      </c>
      <c r="G7" s="4588"/>
      <c r="H7" s="4587" t="s">
        <v>1146</v>
      </c>
      <c r="I7" s="4588"/>
      <c r="J7" s="4587" t="s">
        <v>1147</v>
      </c>
      <c r="K7" s="4588"/>
      <c r="L7" s="4587" t="s">
        <v>1148</v>
      </c>
      <c r="M7" s="4588"/>
      <c r="N7" s="4587" t="s">
        <v>1209</v>
      </c>
      <c r="O7" s="4588"/>
      <c r="P7" s="4587" t="s">
        <v>1150</v>
      </c>
      <c r="Q7" s="4588"/>
      <c r="R7" s="4587" t="s">
        <v>1151</v>
      </c>
      <c r="S7" s="4588"/>
      <c r="T7" s="4587" t="s">
        <v>1152</v>
      </c>
      <c r="U7" s="4588"/>
      <c r="V7" s="4587" t="s">
        <v>1153</v>
      </c>
      <c r="W7" s="4588"/>
      <c r="X7" s="4587" t="s">
        <v>1154</v>
      </c>
      <c r="Y7" s="4588"/>
      <c r="Z7" s="4587" t="s">
        <v>1155</v>
      </c>
      <c r="AA7" s="4588"/>
      <c r="AB7" s="4587" t="s">
        <v>1156</v>
      </c>
      <c r="AC7" s="4588"/>
      <c r="AD7" s="4587" t="s">
        <v>1157</v>
      </c>
      <c r="AE7" s="4588"/>
      <c r="AF7" s="4587" t="s">
        <v>1158</v>
      </c>
      <c r="AG7" s="4588"/>
      <c r="AH7" s="4587" t="s">
        <v>1159</v>
      </c>
      <c r="AI7" s="4588"/>
      <c r="AJ7" s="4587" t="s">
        <v>1160</v>
      </c>
      <c r="AK7" s="4588"/>
      <c r="AL7" s="4587" t="s">
        <v>1161</v>
      </c>
      <c r="AM7" s="4588"/>
      <c r="AN7" s="4587" t="s">
        <v>1162</v>
      </c>
      <c r="AO7" s="4588"/>
      <c r="AP7" s="4587" t="s">
        <v>1163</v>
      </c>
      <c r="AQ7" s="4588"/>
      <c r="AR7" s="4587" t="s">
        <v>1164</v>
      </c>
      <c r="AS7" s="4588"/>
      <c r="AT7" s="4587" t="s">
        <v>1165</v>
      </c>
      <c r="AU7" s="4588"/>
      <c r="AV7" s="4587" t="s">
        <v>1166</v>
      </c>
      <c r="AW7" s="4588"/>
      <c r="AX7" s="4587" t="s">
        <v>1167</v>
      </c>
      <c r="AY7" s="4588"/>
      <c r="AZ7" s="4587" t="s">
        <v>1168</v>
      </c>
      <c r="BA7" s="4588"/>
      <c r="BB7" s="4587" t="s">
        <v>1169</v>
      </c>
      <c r="BC7" s="4588"/>
      <c r="BD7" s="4584" t="s">
        <v>1170</v>
      </c>
      <c r="BE7" s="4585"/>
      <c r="BF7" s="4584" t="s">
        <v>1171</v>
      </c>
      <c r="BG7" s="4585"/>
      <c r="BH7" s="4584" t="s">
        <v>1172</v>
      </c>
      <c r="BI7" s="4585"/>
      <c r="BJ7" s="4584" t="s">
        <v>1173</v>
      </c>
      <c r="BK7" s="4585"/>
      <c r="BL7" s="4584" t="s">
        <v>1174</v>
      </c>
      <c r="BM7" s="4585"/>
      <c r="BN7" s="4584" t="s">
        <v>1175</v>
      </c>
      <c r="BO7" s="4585"/>
      <c r="BP7" s="4584" t="s">
        <v>1176</v>
      </c>
      <c r="BQ7" s="4585"/>
      <c r="BR7" s="4584" t="s">
        <v>1177</v>
      </c>
      <c r="BS7" s="4585"/>
      <c r="BT7" s="4584" t="s">
        <v>1178</v>
      </c>
      <c r="BU7" s="4585"/>
      <c r="BV7" s="4584" t="s">
        <v>1179</v>
      </c>
      <c r="BW7" s="4585"/>
      <c r="BX7" s="4584" t="s">
        <v>1180</v>
      </c>
      <c r="BY7" s="4585"/>
      <c r="BZ7" s="4584" t="s">
        <v>1181</v>
      </c>
      <c r="CA7" s="4586"/>
      <c r="CB7" s="4584" t="s">
        <v>486</v>
      </c>
      <c r="CC7" s="4585"/>
    </row>
    <row r="8" spans="1:83" s="780" customFormat="1" ht="30" customHeight="1">
      <c r="A8" s="4590"/>
      <c r="B8" s="778" t="s">
        <v>1199</v>
      </c>
      <c r="C8" s="778" t="s">
        <v>1201</v>
      </c>
      <c r="D8" s="778" t="s">
        <v>1199</v>
      </c>
      <c r="E8" s="779" t="s">
        <v>1201</v>
      </c>
      <c r="F8" s="778" t="s">
        <v>1199</v>
      </c>
      <c r="G8" s="779" t="s">
        <v>1201</v>
      </c>
      <c r="H8" s="778" t="s">
        <v>1199</v>
      </c>
      <c r="I8" s="779" t="s">
        <v>1201</v>
      </c>
      <c r="J8" s="778" t="s">
        <v>1199</v>
      </c>
      <c r="K8" s="779" t="s">
        <v>1201</v>
      </c>
      <c r="L8" s="778" t="s">
        <v>1199</v>
      </c>
      <c r="M8" s="779" t="s">
        <v>1201</v>
      </c>
      <c r="N8" s="778" t="s">
        <v>1199</v>
      </c>
      <c r="O8" s="779" t="s">
        <v>1201</v>
      </c>
      <c r="P8" s="778" t="s">
        <v>1199</v>
      </c>
      <c r="Q8" s="779" t="s">
        <v>1201</v>
      </c>
      <c r="R8" s="778" t="s">
        <v>1199</v>
      </c>
      <c r="S8" s="779" t="s">
        <v>1201</v>
      </c>
      <c r="T8" s="778" t="s">
        <v>1199</v>
      </c>
      <c r="U8" s="779" t="s">
        <v>1201</v>
      </c>
      <c r="V8" s="778" t="s">
        <v>1199</v>
      </c>
      <c r="W8" s="779" t="s">
        <v>1201</v>
      </c>
      <c r="X8" s="778" t="s">
        <v>1199</v>
      </c>
      <c r="Y8" s="779" t="s">
        <v>1201</v>
      </c>
      <c r="Z8" s="778" t="s">
        <v>1199</v>
      </c>
      <c r="AA8" s="779" t="s">
        <v>1201</v>
      </c>
      <c r="AB8" s="778" t="s">
        <v>1199</v>
      </c>
      <c r="AC8" s="779" t="s">
        <v>1201</v>
      </c>
      <c r="AD8" s="778" t="s">
        <v>1199</v>
      </c>
      <c r="AE8" s="779" t="s">
        <v>1201</v>
      </c>
      <c r="AF8" s="778" t="s">
        <v>1199</v>
      </c>
      <c r="AG8" s="779" t="s">
        <v>1201</v>
      </c>
      <c r="AH8" s="778" t="s">
        <v>1199</v>
      </c>
      <c r="AI8" s="779" t="s">
        <v>1201</v>
      </c>
      <c r="AJ8" s="778" t="s">
        <v>1199</v>
      </c>
      <c r="AK8" s="779" t="s">
        <v>1201</v>
      </c>
      <c r="AL8" s="778" t="s">
        <v>1199</v>
      </c>
      <c r="AM8" s="779" t="s">
        <v>1201</v>
      </c>
      <c r="AN8" s="778" t="s">
        <v>1199</v>
      </c>
      <c r="AO8" s="779" t="s">
        <v>1201</v>
      </c>
      <c r="AP8" s="778" t="s">
        <v>1199</v>
      </c>
      <c r="AQ8" s="779" t="s">
        <v>1201</v>
      </c>
      <c r="AR8" s="778" t="s">
        <v>1199</v>
      </c>
      <c r="AS8" s="779" t="s">
        <v>1201</v>
      </c>
      <c r="AT8" s="778" t="s">
        <v>1199</v>
      </c>
      <c r="AU8" s="779" t="s">
        <v>1201</v>
      </c>
      <c r="AV8" s="778" t="s">
        <v>1199</v>
      </c>
      <c r="AW8" s="779" t="s">
        <v>1201</v>
      </c>
      <c r="AX8" s="778" t="s">
        <v>1199</v>
      </c>
      <c r="AY8" s="779" t="s">
        <v>1201</v>
      </c>
      <c r="AZ8" s="778" t="s">
        <v>1199</v>
      </c>
      <c r="BA8" s="779" t="s">
        <v>1201</v>
      </c>
      <c r="BB8" s="778" t="s">
        <v>1199</v>
      </c>
      <c r="BC8" s="779" t="s">
        <v>1201</v>
      </c>
      <c r="BD8" s="778" t="s">
        <v>1199</v>
      </c>
      <c r="BE8" s="779" t="s">
        <v>1201</v>
      </c>
      <c r="BF8" s="778" t="s">
        <v>1199</v>
      </c>
      <c r="BG8" s="779" t="s">
        <v>1201</v>
      </c>
      <c r="BH8" s="778" t="s">
        <v>1199</v>
      </c>
      <c r="BI8" s="779" t="s">
        <v>1201</v>
      </c>
      <c r="BJ8" s="778" t="s">
        <v>1199</v>
      </c>
      <c r="BK8" s="779" t="s">
        <v>1201</v>
      </c>
      <c r="BL8" s="778" t="s">
        <v>1199</v>
      </c>
      <c r="BM8" s="779" t="s">
        <v>1201</v>
      </c>
      <c r="BN8" s="778" t="s">
        <v>1199</v>
      </c>
      <c r="BO8" s="779" t="s">
        <v>1201</v>
      </c>
      <c r="BP8" s="778" t="s">
        <v>1199</v>
      </c>
      <c r="BQ8" s="779" t="s">
        <v>1201</v>
      </c>
      <c r="BR8" s="778" t="s">
        <v>1199</v>
      </c>
      <c r="BS8" s="779" t="s">
        <v>1201</v>
      </c>
      <c r="BT8" s="778" t="s">
        <v>1199</v>
      </c>
      <c r="BU8" s="779" t="s">
        <v>1201</v>
      </c>
      <c r="BV8" s="778" t="s">
        <v>1199</v>
      </c>
      <c r="BW8" s="779" t="s">
        <v>1201</v>
      </c>
      <c r="BX8" s="778" t="s">
        <v>1199</v>
      </c>
      <c r="BY8" s="779" t="s">
        <v>1201</v>
      </c>
      <c r="BZ8" s="778" t="s">
        <v>1199</v>
      </c>
      <c r="CA8" s="779" t="s">
        <v>1202</v>
      </c>
      <c r="CB8" s="778" t="s">
        <v>1199</v>
      </c>
      <c r="CC8" s="779" t="s">
        <v>1202</v>
      </c>
    </row>
    <row r="9" spans="1:83" s="783" customFormat="1" ht="32.25" customHeight="1">
      <c r="A9" s="4591"/>
      <c r="B9" s="781" t="s">
        <v>1203</v>
      </c>
      <c r="C9" s="781" t="s">
        <v>1204</v>
      </c>
      <c r="D9" s="782" t="s">
        <v>1203</v>
      </c>
      <c r="E9" s="782" t="s">
        <v>1204</v>
      </c>
      <c r="F9" s="782" t="s">
        <v>1203</v>
      </c>
      <c r="G9" s="782" t="s">
        <v>1204</v>
      </c>
      <c r="H9" s="782" t="s">
        <v>1203</v>
      </c>
      <c r="I9" s="782" t="s">
        <v>1204</v>
      </c>
      <c r="J9" s="782" t="s">
        <v>1203</v>
      </c>
      <c r="K9" s="782" t="s">
        <v>1204</v>
      </c>
      <c r="L9" s="782" t="s">
        <v>1203</v>
      </c>
      <c r="M9" s="782" t="s">
        <v>1204</v>
      </c>
      <c r="N9" s="782" t="s">
        <v>1203</v>
      </c>
      <c r="O9" s="782" t="s">
        <v>1204</v>
      </c>
      <c r="P9" s="782" t="s">
        <v>1203</v>
      </c>
      <c r="Q9" s="782" t="s">
        <v>1204</v>
      </c>
      <c r="R9" s="782" t="s">
        <v>1203</v>
      </c>
      <c r="S9" s="782" t="s">
        <v>1204</v>
      </c>
      <c r="T9" s="782" t="s">
        <v>1203</v>
      </c>
      <c r="U9" s="782" t="s">
        <v>1204</v>
      </c>
      <c r="V9" s="782" t="s">
        <v>1203</v>
      </c>
      <c r="W9" s="782" t="s">
        <v>1204</v>
      </c>
      <c r="X9" s="782" t="s">
        <v>1203</v>
      </c>
      <c r="Y9" s="782" t="s">
        <v>1204</v>
      </c>
      <c r="Z9" s="782" t="s">
        <v>1203</v>
      </c>
      <c r="AA9" s="782" t="s">
        <v>1204</v>
      </c>
      <c r="AB9" s="782" t="s">
        <v>1203</v>
      </c>
      <c r="AC9" s="782" t="s">
        <v>1204</v>
      </c>
      <c r="AD9" s="782" t="s">
        <v>1203</v>
      </c>
      <c r="AE9" s="782" t="s">
        <v>1204</v>
      </c>
      <c r="AF9" s="782" t="s">
        <v>1203</v>
      </c>
      <c r="AG9" s="782" t="s">
        <v>1204</v>
      </c>
      <c r="AH9" s="782" t="s">
        <v>1203</v>
      </c>
      <c r="AI9" s="782" t="s">
        <v>1204</v>
      </c>
      <c r="AJ9" s="782" t="s">
        <v>1203</v>
      </c>
      <c r="AK9" s="782" t="s">
        <v>1204</v>
      </c>
      <c r="AL9" s="782" t="s">
        <v>1203</v>
      </c>
      <c r="AM9" s="782" t="s">
        <v>1204</v>
      </c>
      <c r="AN9" s="782" t="s">
        <v>1203</v>
      </c>
      <c r="AO9" s="782" t="s">
        <v>1204</v>
      </c>
      <c r="AP9" s="782" t="s">
        <v>1203</v>
      </c>
      <c r="AQ9" s="782" t="s">
        <v>1204</v>
      </c>
      <c r="AR9" s="782" t="s">
        <v>1203</v>
      </c>
      <c r="AS9" s="782" t="s">
        <v>1204</v>
      </c>
      <c r="AT9" s="782" t="s">
        <v>1203</v>
      </c>
      <c r="AU9" s="782" t="s">
        <v>1204</v>
      </c>
      <c r="AV9" s="782" t="s">
        <v>1203</v>
      </c>
      <c r="AW9" s="782" t="s">
        <v>1204</v>
      </c>
      <c r="AX9" s="782" t="s">
        <v>1203</v>
      </c>
      <c r="AY9" s="782" t="s">
        <v>1204</v>
      </c>
      <c r="AZ9" s="782" t="s">
        <v>1203</v>
      </c>
      <c r="BA9" s="782" t="s">
        <v>1204</v>
      </c>
      <c r="BB9" s="782" t="s">
        <v>1203</v>
      </c>
      <c r="BC9" s="782" t="s">
        <v>1204</v>
      </c>
      <c r="BD9" s="782" t="s">
        <v>1203</v>
      </c>
      <c r="BE9" s="782" t="s">
        <v>1204</v>
      </c>
      <c r="BF9" s="782" t="s">
        <v>1203</v>
      </c>
      <c r="BG9" s="782" t="s">
        <v>1204</v>
      </c>
      <c r="BH9" s="782" t="s">
        <v>1203</v>
      </c>
      <c r="BI9" s="782" t="s">
        <v>1204</v>
      </c>
      <c r="BJ9" s="782" t="s">
        <v>1203</v>
      </c>
      <c r="BK9" s="782" t="s">
        <v>1204</v>
      </c>
      <c r="BL9" s="782" t="s">
        <v>1203</v>
      </c>
      <c r="BM9" s="782" t="s">
        <v>1204</v>
      </c>
      <c r="BN9" s="782" t="s">
        <v>1203</v>
      </c>
      <c r="BO9" s="782" t="s">
        <v>1204</v>
      </c>
      <c r="BP9" s="782" t="s">
        <v>1203</v>
      </c>
      <c r="BQ9" s="782" t="s">
        <v>1204</v>
      </c>
      <c r="BR9" s="782" t="s">
        <v>1203</v>
      </c>
      <c r="BS9" s="782" t="s">
        <v>1204</v>
      </c>
      <c r="BT9" s="782" t="s">
        <v>1203</v>
      </c>
      <c r="BU9" s="782" t="s">
        <v>1204</v>
      </c>
      <c r="BV9" s="782" t="s">
        <v>1203</v>
      </c>
      <c r="BW9" s="782" t="s">
        <v>1204</v>
      </c>
      <c r="BX9" s="782" t="s">
        <v>1203</v>
      </c>
      <c r="BY9" s="782" t="s">
        <v>1204</v>
      </c>
      <c r="BZ9" s="782" t="s">
        <v>1203</v>
      </c>
      <c r="CA9" s="782" t="s">
        <v>1204</v>
      </c>
      <c r="CB9" s="782" t="s">
        <v>1203</v>
      </c>
      <c r="CC9" s="782" t="s">
        <v>1204</v>
      </c>
    </row>
    <row r="10" spans="1:83">
      <c r="A10" s="784" t="s">
        <v>1214</v>
      </c>
      <c r="B10" s="785">
        <v>0</v>
      </c>
      <c r="C10" s="785">
        <v>0</v>
      </c>
      <c r="D10" s="785">
        <v>0</v>
      </c>
      <c r="E10" s="785">
        <v>0</v>
      </c>
      <c r="F10" s="785">
        <v>0</v>
      </c>
      <c r="G10" s="785">
        <v>0</v>
      </c>
      <c r="H10" s="785">
        <v>0</v>
      </c>
      <c r="I10" s="785">
        <v>0</v>
      </c>
      <c r="J10" s="785">
        <v>0</v>
      </c>
      <c r="K10" s="785">
        <v>0</v>
      </c>
      <c r="L10" s="785">
        <v>0</v>
      </c>
      <c r="M10" s="785">
        <v>0</v>
      </c>
      <c r="N10" s="785">
        <v>0</v>
      </c>
      <c r="O10" s="785">
        <v>0</v>
      </c>
      <c r="P10" s="785">
        <v>0</v>
      </c>
      <c r="Q10" s="785">
        <v>0</v>
      </c>
      <c r="R10" s="785">
        <v>0</v>
      </c>
      <c r="S10" s="785">
        <v>0</v>
      </c>
      <c r="T10" s="785">
        <v>0</v>
      </c>
      <c r="U10" s="785">
        <v>0</v>
      </c>
      <c r="V10" s="785">
        <v>0</v>
      </c>
      <c r="W10" s="785">
        <v>0</v>
      </c>
      <c r="X10" s="785">
        <v>0</v>
      </c>
      <c r="Y10" s="785">
        <v>0</v>
      </c>
      <c r="Z10" s="785">
        <v>0</v>
      </c>
      <c r="AA10" s="785">
        <v>0</v>
      </c>
      <c r="AB10" s="785">
        <v>0</v>
      </c>
      <c r="AC10" s="785">
        <v>0</v>
      </c>
      <c r="AD10" s="785">
        <v>0</v>
      </c>
      <c r="AE10" s="785">
        <v>0</v>
      </c>
      <c r="AF10" s="785">
        <v>0</v>
      </c>
      <c r="AG10" s="785">
        <v>0</v>
      </c>
      <c r="AH10" s="785">
        <v>0</v>
      </c>
      <c r="AI10" s="785">
        <v>0</v>
      </c>
      <c r="AJ10" s="785">
        <v>0</v>
      </c>
      <c r="AK10" s="785">
        <v>0</v>
      </c>
      <c r="AL10" s="785">
        <v>0</v>
      </c>
      <c r="AM10" s="785">
        <v>0</v>
      </c>
      <c r="AN10" s="785">
        <v>0</v>
      </c>
      <c r="AO10" s="785">
        <v>0</v>
      </c>
      <c r="AP10" s="785">
        <v>0</v>
      </c>
      <c r="AQ10" s="785">
        <v>0</v>
      </c>
      <c r="AR10" s="785">
        <v>0</v>
      </c>
      <c r="AS10" s="785">
        <v>0</v>
      </c>
      <c r="AT10" s="785">
        <v>0</v>
      </c>
      <c r="AU10" s="785">
        <v>0</v>
      </c>
      <c r="AV10" s="785">
        <v>0</v>
      </c>
      <c r="AW10" s="785">
        <v>0</v>
      </c>
      <c r="AX10" s="785">
        <v>0</v>
      </c>
      <c r="AY10" s="785">
        <v>0</v>
      </c>
      <c r="AZ10" s="785">
        <v>0</v>
      </c>
      <c r="BA10" s="785">
        <v>0</v>
      </c>
      <c r="BB10" s="785">
        <v>0</v>
      </c>
      <c r="BC10" s="785">
        <v>0</v>
      </c>
      <c r="BD10" s="785">
        <v>0</v>
      </c>
      <c r="BE10" s="785">
        <v>0</v>
      </c>
      <c r="BF10" s="785">
        <v>0</v>
      </c>
      <c r="BG10" s="785">
        <v>0</v>
      </c>
      <c r="BH10" s="785">
        <v>0</v>
      </c>
      <c r="BI10" s="785">
        <v>0</v>
      </c>
      <c r="BJ10" s="785">
        <v>0</v>
      </c>
      <c r="BK10" s="785">
        <v>0</v>
      </c>
      <c r="BL10" s="785">
        <v>0</v>
      </c>
      <c r="BM10" s="785">
        <v>0</v>
      </c>
      <c r="BN10" s="785">
        <v>0</v>
      </c>
      <c r="BO10" s="785">
        <v>0</v>
      </c>
      <c r="BP10" s="785">
        <v>0</v>
      </c>
      <c r="BQ10" s="785">
        <v>0</v>
      </c>
      <c r="BR10" s="785">
        <v>0</v>
      </c>
      <c r="BS10" s="785">
        <v>0</v>
      </c>
      <c r="BT10" s="785">
        <v>0</v>
      </c>
      <c r="BU10" s="785">
        <v>0</v>
      </c>
      <c r="BV10" s="785">
        <v>0</v>
      </c>
      <c r="BW10" s="785">
        <v>0</v>
      </c>
      <c r="BX10" s="785">
        <v>0</v>
      </c>
      <c r="BY10" s="785">
        <v>0</v>
      </c>
      <c r="BZ10" s="785">
        <v>0</v>
      </c>
      <c r="CA10" s="785">
        <v>0</v>
      </c>
      <c r="CB10" s="786">
        <f>B10+D10+F10+H10+J10+L10++N10+P10+R10+T10++V10+X10+Z10+AB10+AD10+AF10+AH10+AJ10+AL10+AN10+AP10+AR10+AT10+AV10+AX10++AZ10+BB10+BD10+BF10+BH10+BJ10+BL10+BN10+BP10+BR10+BT10+BV10+BX10+BZ10</f>
        <v>0</v>
      </c>
      <c r="CC10" s="786">
        <f>C10+E10+G10+I10+K10+M10++O10+Q10+S10+U10+W10+Y10+AA10+AC10+AE10+AG10+AI10+AK10+AM10+AO10+AQ10+AS10+AU10+AW10+AY10++BA10+BC10+BE10+BG10+BI10+BK10+BM10+BO10+BQ10+BS10+BU10+BW10+BY10+CA10</f>
        <v>0</v>
      </c>
      <c r="CE10" s="787">
        <v>1</v>
      </c>
    </row>
    <row r="11" spans="1:83">
      <c r="A11" s="784" t="s">
        <v>56</v>
      </c>
      <c r="B11" s="785">
        <v>0</v>
      </c>
      <c r="C11" s="785">
        <v>0</v>
      </c>
      <c r="D11" s="785">
        <v>0</v>
      </c>
      <c r="E11" s="785">
        <v>0</v>
      </c>
      <c r="F11" s="785">
        <v>0</v>
      </c>
      <c r="G11" s="785">
        <v>0</v>
      </c>
      <c r="H11" s="785">
        <v>0</v>
      </c>
      <c r="I11" s="785">
        <v>0</v>
      </c>
      <c r="J11" s="785">
        <v>0</v>
      </c>
      <c r="K11" s="785">
        <v>0</v>
      </c>
      <c r="L11" s="785">
        <v>0</v>
      </c>
      <c r="M11" s="785">
        <v>0</v>
      </c>
      <c r="N11" s="785">
        <v>0</v>
      </c>
      <c r="O11" s="785">
        <v>0</v>
      </c>
      <c r="P11" s="785">
        <v>0</v>
      </c>
      <c r="Q11" s="785">
        <v>0</v>
      </c>
      <c r="R11" s="785">
        <v>0</v>
      </c>
      <c r="S11" s="785">
        <v>0</v>
      </c>
      <c r="T11" s="785">
        <v>0</v>
      </c>
      <c r="U11" s="785">
        <v>0</v>
      </c>
      <c r="V11" s="785">
        <v>0</v>
      </c>
      <c r="W11" s="785">
        <v>0</v>
      </c>
      <c r="X11" s="785">
        <v>0</v>
      </c>
      <c r="Y11" s="785">
        <v>0</v>
      </c>
      <c r="Z11" s="785">
        <v>0</v>
      </c>
      <c r="AA11" s="785">
        <v>0</v>
      </c>
      <c r="AB11" s="785">
        <v>0</v>
      </c>
      <c r="AC11" s="785">
        <v>0</v>
      </c>
      <c r="AD11" s="785">
        <v>0</v>
      </c>
      <c r="AE11" s="785">
        <v>0</v>
      </c>
      <c r="AF11" s="785">
        <v>0</v>
      </c>
      <c r="AG11" s="785">
        <v>0</v>
      </c>
      <c r="AH11" s="785">
        <v>0</v>
      </c>
      <c r="AI11" s="785">
        <v>0</v>
      </c>
      <c r="AJ11" s="785">
        <v>0</v>
      </c>
      <c r="AK11" s="785">
        <v>0</v>
      </c>
      <c r="AL11" s="785">
        <v>0</v>
      </c>
      <c r="AM11" s="785">
        <v>0</v>
      </c>
      <c r="AN11" s="785">
        <v>0</v>
      </c>
      <c r="AO11" s="785">
        <v>0</v>
      </c>
      <c r="AP11" s="785">
        <v>0</v>
      </c>
      <c r="AQ11" s="785">
        <v>0</v>
      </c>
      <c r="AR11" s="785">
        <v>0</v>
      </c>
      <c r="AS11" s="785">
        <v>0</v>
      </c>
      <c r="AT11" s="785">
        <v>0</v>
      </c>
      <c r="AU11" s="785">
        <v>0</v>
      </c>
      <c r="AV11" s="785">
        <v>0</v>
      </c>
      <c r="AW11" s="785">
        <v>0</v>
      </c>
      <c r="AX11" s="785">
        <v>0</v>
      </c>
      <c r="AY11" s="785">
        <v>0</v>
      </c>
      <c r="AZ11" s="785">
        <v>0</v>
      </c>
      <c r="BA11" s="785">
        <v>0</v>
      </c>
      <c r="BB11" s="785">
        <v>0</v>
      </c>
      <c r="BC11" s="785">
        <v>0</v>
      </c>
      <c r="BD11" s="785">
        <v>0</v>
      </c>
      <c r="BE11" s="785">
        <v>0</v>
      </c>
      <c r="BF11" s="785">
        <v>0</v>
      </c>
      <c r="BG11" s="785">
        <v>0</v>
      </c>
      <c r="BH11" s="785">
        <v>0</v>
      </c>
      <c r="BI11" s="785">
        <v>0</v>
      </c>
      <c r="BJ11" s="785">
        <v>0</v>
      </c>
      <c r="BK11" s="785">
        <v>0</v>
      </c>
      <c r="BL11" s="785">
        <v>0</v>
      </c>
      <c r="BM11" s="785">
        <v>0</v>
      </c>
      <c r="BN11" s="785">
        <v>0</v>
      </c>
      <c r="BO11" s="785">
        <v>0</v>
      </c>
      <c r="BP11" s="785">
        <v>0</v>
      </c>
      <c r="BQ11" s="785">
        <v>0</v>
      </c>
      <c r="BR11" s="785">
        <v>0</v>
      </c>
      <c r="BS11" s="785">
        <v>0</v>
      </c>
      <c r="BT11" s="785">
        <v>0</v>
      </c>
      <c r="BU11" s="785">
        <v>0</v>
      </c>
      <c r="BV11" s="785">
        <v>0</v>
      </c>
      <c r="BW11" s="785">
        <v>0</v>
      </c>
      <c r="BX11" s="785">
        <v>0</v>
      </c>
      <c r="BY11" s="785">
        <v>0</v>
      </c>
      <c r="BZ11" s="785">
        <v>0</v>
      </c>
      <c r="CA11" s="785">
        <v>0</v>
      </c>
      <c r="CB11" s="786">
        <f t="shared" ref="CB11:CB13" si="0">B11+D11+F11+H11+J11+L11++N11+P11+R11+T11++V11+X11+Z11+AB11+AD11+AF11+AH11+AJ11+AL11+AN11+AP11+AR11+AT11+AV11+AX11++AZ11+BB11+BD11+BF11+BH11+BJ11+BL11+BN11+BP11+BR11+BT11+BV11+BX11+BZ11</f>
        <v>0</v>
      </c>
      <c r="CC11" s="786">
        <f t="shared" ref="CC11:CC13" si="1">C11+E11+G11+I11+K11+M11++O11+Q11+S11+U11+W11+Y11+AA11+AC11+AE11+AG11+AI11+AK11+AM11+AO11+AQ11+AS11+AU11+AW11+AY11++BA11+BC11+BE11+BG11+BI11+BK11+BM11+BO11+BQ11+BS11+BU11+BW11+BY11+CA11</f>
        <v>0</v>
      </c>
      <c r="CE11" s="787">
        <v>2</v>
      </c>
    </row>
    <row r="12" spans="1:83">
      <c r="A12" s="784" t="s">
        <v>55</v>
      </c>
      <c r="B12" s="788">
        <v>0</v>
      </c>
      <c r="C12" s="788">
        <v>0</v>
      </c>
      <c r="D12" s="788">
        <v>0</v>
      </c>
      <c r="E12" s="788">
        <v>0</v>
      </c>
      <c r="F12" s="788">
        <v>0</v>
      </c>
      <c r="G12" s="788">
        <v>0</v>
      </c>
      <c r="H12" s="788">
        <v>0</v>
      </c>
      <c r="I12" s="788">
        <v>0</v>
      </c>
      <c r="J12" s="788">
        <v>0</v>
      </c>
      <c r="K12" s="788">
        <v>0</v>
      </c>
      <c r="L12" s="788">
        <v>0</v>
      </c>
      <c r="M12" s="788">
        <v>0</v>
      </c>
      <c r="N12" s="788">
        <v>0</v>
      </c>
      <c r="O12" s="788">
        <v>0</v>
      </c>
      <c r="P12" s="788">
        <v>0</v>
      </c>
      <c r="Q12" s="788">
        <v>0</v>
      </c>
      <c r="R12" s="788">
        <v>0</v>
      </c>
      <c r="S12" s="788">
        <v>0</v>
      </c>
      <c r="T12" s="788">
        <v>0</v>
      </c>
      <c r="U12" s="788">
        <v>0</v>
      </c>
      <c r="V12" s="788">
        <v>0</v>
      </c>
      <c r="W12" s="788">
        <v>0</v>
      </c>
      <c r="X12" s="788">
        <v>0</v>
      </c>
      <c r="Y12" s="788">
        <v>0</v>
      </c>
      <c r="Z12" s="788">
        <v>0</v>
      </c>
      <c r="AA12" s="788">
        <v>0</v>
      </c>
      <c r="AB12" s="788">
        <v>0</v>
      </c>
      <c r="AC12" s="788">
        <v>0</v>
      </c>
      <c r="AD12" s="788">
        <v>0</v>
      </c>
      <c r="AE12" s="788">
        <v>0</v>
      </c>
      <c r="AF12" s="788">
        <v>0</v>
      </c>
      <c r="AG12" s="788">
        <v>0</v>
      </c>
      <c r="AH12" s="788">
        <v>0</v>
      </c>
      <c r="AI12" s="788">
        <v>0</v>
      </c>
      <c r="AJ12" s="788">
        <v>0</v>
      </c>
      <c r="AK12" s="788">
        <v>0</v>
      </c>
      <c r="AL12" s="788">
        <v>0</v>
      </c>
      <c r="AM12" s="788">
        <v>0</v>
      </c>
      <c r="AN12" s="788">
        <v>0</v>
      </c>
      <c r="AO12" s="788">
        <v>0</v>
      </c>
      <c r="AP12" s="788">
        <v>0</v>
      </c>
      <c r="AQ12" s="788">
        <v>0</v>
      </c>
      <c r="AR12" s="788">
        <v>0</v>
      </c>
      <c r="AS12" s="788">
        <v>0</v>
      </c>
      <c r="AT12" s="788">
        <v>0</v>
      </c>
      <c r="AU12" s="788">
        <v>0</v>
      </c>
      <c r="AV12" s="788">
        <v>0</v>
      </c>
      <c r="AW12" s="788">
        <v>0</v>
      </c>
      <c r="AX12" s="788">
        <v>0</v>
      </c>
      <c r="AY12" s="788">
        <v>0</v>
      </c>
      <c r="AZ12" s="788">
        <v>0</v>
      </c>
      <c r="BA12" s="788">
        <v>0</v>
      </c>
      <c r="BB12" s="788">
        <v>0</v>
      </c>
      <c r="BC12" s="788">
        <v>0</v>
      </c>
      <c r="BD12" s="788">
        <v>0</v>
      </c>
      <c r="BE12" s="788">
        <v>0</v>
      </c>
      <c r="BF12" s="788">
        <v>0</v>
      </c>
      <c r="BG12" s="788">
        <v>0</v>
      </c>
      <c r="BH12" s="788">
        <v>0</v>
      </c>
      <c r="BI12" s="788">
        <v>0</v>
      </c>
      <c r="BJ12" s="788">
        <v>0</v>
      </c>
      <c r="BK12" s="788">
        <v>0</v>
      </c>
      <c r="BL12" s="788">
        <v>0</v>
      </c>
      <c r="BM12" s="788">
        <v>0</v>
      </c>
      <c r="BN12" s="788">
        <v>0</v>
      </c>
      <c r="BO12" s="788">
        <v>0</v>
      </c>
      <c r="BP12" s="788">
        <v>0</v>
      </c>
      <c r="BQ12" s="788">
        <v>0</v>
      </c>
      <c r="BR12" s="788">
        <v>0</v>
      </c>
      <c r="BS12" s="788">
        <v>0</v>
      </c>
      <c r="BT12" s="788">
        <v>0</v>
      </c>
      <c r="BU12" s="788">
        <v>0</v>
      </c>
      <c r="BV12" s="788">
        <v>0</v>
      </c>
      <c r="BW12" s="788">
        <v>0</v>
      </c>
      <c r="BX12" s="788">
        <v>0</v>
      </c>
      <c r="BY12" s="788">
        <v>0</v>
      </c>
      <c r="BZ12" s="788">
        <v>0</v>
      </c>
      <c r="CA12" s="788">
        <v>0</v>
      </c>
      <c r="CB12" s="786">
        <f t="shared" si="0"/>
        <v>0</v>
      </c>
      <c r="CC12" s="786">
        <f t="shared" si="1"/>
        <v>0</v>
      </c>
      <c r="CE12" s="787">
        <v>3</v>
      </c>
    </row>
    <row r="13" spans="1:83">
      <c r="A13" s="784" t="s">
        <v>1215</v>
      </c>
      <c r="B13" s="788">
        <v>0</v>
      </c>
      <c r="C13" s="788">
        <v>0</v>
      </c>
      <c r="D13" s="788">
        <v>0</v>
      </c>
      <c r="E13" s="788">
        <v>0</v>
      </c>
      <c r="F13" s="788">
        <v>0</v>
      </c>
      <c r="G13" s="788">
        <v>0</v>
      </c>
      <c r="H13" s="788">
        <v>0</v>
      </c>
      <c r="I13" s="788">
        <v>0</v>
      </c>
      <c r="J13" s="788">
        <v>0</v>
      </c>
      <c r="K13" s="788">
        <v>0</v>
      </c>
      <c r="L13" s="788">
        <v>0</v>
      </c>
      <c r="M13" s="788">
        <v>0</v>
      </c>
      <c r="N13" s="788">
        <v>0</v>
      </c>
      <c r="O13" s="788">
        <v>0</v>
      </c>
      <c r="P13" s="788">
        <v>0</v>
      </c>
      <c r="Q13" s="788">
        <v>0</v>
      </c>
      <c r="R13" s="788">
        <v>0</v>
      </c>
      <c r="S13" s="788">
        <v>0</v>
      </c>
      <c r="T13" s="788">
        <v>0</v>
      </c>
      <c r="U13" s="788">
        <v>0</v>
      </c>
      <c r="V13" s="788">
        <v>0</v>
      </c>
      <c r="W13" s="788">
        <v>0</v>
      </c>
      <c r="X13" s="788">
        <v>0</v>
      </c>
      <c r="Y13" s="788">
        <v>0</v>
      </c>
      <c r="Z13" s="788">
        <v>0</v>
      </c>
      <c r="AA13" s="788">
        <v>0</v>
      </c>
      <c r="AB13" s="788">
        <v>0</v>
      </c>
      <c r="AC13" s="788">
        <v>0</v>
      </c>
      <c r="AD13" s="788">
        <v>0</v>
      </c>
      <c r="AE13" s="788">
        <v>0</v>
      </c>
      <c r="AF13" s="788">
        <v>0</v>
      </c>
      <c r="AG13" s="788">
        <v>0</v>
      </c>
      <c r="AH13" s="788">
        <v>0</v>
      </c>
      <c r="AI13" s="788">
        <v>0</v>
      </c>
      <c r="AJ13" s="788">
        <v>0</v>
      </c>
      <c r="AK13" s="788">
        <v>0</v>
      </c>
      <c r="AL13" s="788">
        <v>0</v>
      </c>
      <c r="AM13" s="788">
        <v>0</v>
      </c>
      <c r="AN13" s="788">
        <v>0</v>
      </c>
      <c r="AO13" s="788">
        <v>0</v>
      </c>
      <c r="AP13" s="788">
        <v>0</v>
      </c>
      <c r="AQ13" s="788">
        <v>0</v>
      </c>
      <c r="AR13" s="788">
        <v>0</v>
      </c>
      <c r="AS13" s="788">
        <v>0</v>
      </c>
      <c r="AT13" s="788">
        <v>0</v>
      </c>
      <c r="AU13" s="788">
        <v>0</v>
      </c>
      <c r="AV13" s="788">
        <v>0</v>
      </c>
      <c r="AW13" s="788">
        <v>0</v>
      </c>
      <c r="AX13" s="788">
        <v>0</v>
      </c>
      <c r="AY13" s="788">
        <v>0</v>
      </c>
      <c r="AZ13" s="788">
        <v>0</v>
      </c>
      <c r="BA13" s="788">
        <v>0</v>
      </c>
      <c r="BB13" s="788">
        <v>0</v>
      </c>
      <c r="BC13" s="788">
        <v>0</v>
      </c>
      <c r="BD13" s="788">
        <v>0</v>
      </c>
      <c r="BE13" s="788">
        <v>0</v>
      </c>
      <c r="BF13" s="788">
        <v>0</v>
      </c>
      <c r="BG13" s="788">
        <v>0</v>
      </c>
      <c r="BH13" s="788">
        <v>0</v>
      </c>
      <c r="BI13" s="788">
        <v>0</v>
      </c>
      <c r="BJ13" s="788">
        <v>0</v>
      </c>
      <c r="BK13" s="788">
        <v>0</v>
      </c>
      <c r="BL13" s="788">
        <v>0</v>
      </c>
      <c r="BM13" s="788">
        <v>0</v>
      </c>
      <c r="BN13" s="788">
        <v>0</v>
      </c>
      <c r="BO13" s="788">
        <v>0</v>
      </c>
      <c r="BP13" s="788">
        <v>0</v>
      </c>
      <c r="BQ13" s="788">
        <v>0</v>
      </c>
      <c r="BR13" s="788">
        <v>0</v>
      </c>
      <c r="BS13" s="788">
        <v>0</v>
      </c>
      <c r="BT13" s="788">
        <v>0</v>
      </c>
      <c r="BU13" s="788">
        <v>0</v>
      </c>
      <c r="BV13" s="788">
        <v>0</v>
      </c>
      <c r="BW13" s="788">
        <v>0</v>
      </c>
      <c r="BX13" s="788">
        <v>0</v>
      </c>
      <c r="BY13" s="788">
        <v>0</v>
      </c>
      <c r="BZ13" s="788">
        <v>0</v>
      </c>
      <c r="CA13" s="788">
        <v>0</v>
      </c>
      <c r="CB13" s="786">
        <f t="shared" si="0"/>
        <v>0</v>
      </c>
      <c r="CC13" s="786">
        <f t="shared" si="1"/>
        <v>0</v>
      </c>
      <c r="CE13" s="787">
        <v>4</v>
      </c>
    </row>
    <row r="14" spans="1:83" s="2" customFormat="1">
      <c r="A14" s="789" t="s">
        <v>1216</v>
      </c>
      <c r="B14" s="790">
        <f>B11+B12+B13</f>
        <v>0</v>
      </c>
      <c r="C14" s="790">
        <f t="shared" ref="C14:BN14" si="2">C11+C12+C13</f>
        <v>0</v>
      </c>
      <c r="D14" s="790">
        <f t="shared" si="2"/>
        <v>0</v>
      </c>
      <c r="E14" s="790">
        <f t="shared" si="2"/>
        <v>0</v>
      </c>
      <c r="F14" s="790">
        <f t="shared" si="2"/>
        <v>0</v>
      </c>
      <c r="G14" s="790">
        <f t="shared" si="2"/>
        <v>0</v>
      </c>
      <c r="H14" s="790">
        <f t="shared" si="2"/>
        <v>0</v>
      </c>
      <c r="I14" s="790">
        <f t="shared" si="2"/>
        <v>0</v>
      </c>
      <c r="J14" s="790">
        <f t="shared" si="2"/>
        <v>0</v>
      </c>
      <c r="K14" s="790">
        <f t="shared" si="2"/>
        <v>0</v>
      </c>
      <c r="L14" s="790">
        <f t="shared" si="2"/>
        <v>0</v>
      </c>
      <c r="M14" s="790">
        <f t="shared" si="2"/>
        <v>0</v>
      </c>
      <c r="N14" s="790">
        <f t="shared" si="2"/>
        <v>0</v>
      </c>
      <c r="O14" s="790">
        <f t="shared" si="2"/>
        <v>0</v>
      </c>
      <c r="P14" s="790">
        <f t="shared" si="2"/>
        <v>0</v>
      </c>
      <c r="Q14" s="790">
        <f t="shared" si="2"/>
        <v>0</v>
      </c>
      <c r="R14" s="790">
        <f t="shared" si="2"/>
        <v>0</v>
      </c>
      <c r="S14" s="790">
        <f t="shared" si="2"/>
        <v>0</v>
      </c>
      <c r="T14" s="790">
        <f t="shared" si="2"/>
        <v>0</v>
      </c>
      <c r="U14" s="790">
        <f t="shared" si="2"/>
        <v>0</v>
      </c>
      <c r="V14" s="790">
        <f t="shared" si="2"/>
        <v>0</v>
      </c>
      <c r="W14" s="790">
        <f t="shared" si="2"/>
        <v>0</v>
      </c>
      <c r="X14" s="790">
        <f t="shared" si="2"/>
        <v>0</v>
      </c>
      <c r="Y14" s="790">
        <f t="shared" si="2"/>
        <v>0</v>
      </c>
      <c r="Z14" s="790">
        <f t="shared" si="2"/>
        <v>0</v>
      </c>
      <c r="AA14" s="790">
        <f t="shared" si="2"/>
        <v>0</v>
      </c>
      <c r="AB14" s="790">
        <f t="shared" si="2"/>
        <v>0</v>
      </c>
      <c r="AC14" s="790">
        <f t="shared" si="2"/>
        <v>0</v>
      </c>
      <c r="AD14" s="790">
        <f t="shared" si="2"/>
        <v>0</v>
      </c>
      <c r="AE14" s="790">
        <f t="shared" si="2"/>
        <v>0</v>
      </c>
      <c r="AF14" s="790">
        <f t="shared" si="2"/>
        <v>0</v>
      </c>
      <c r="AG14" s="790">
        <f t="shared" si="2"/>
        <v>0</v>
      </c>
      <c r="AH14" s="790">
        <f t="shared" si="2"/>
        <v>0</v>
      </c>
      <c r="AI14" s="790">
        <f t="shared" si="2"/>
        <v>0</v>
      </c>
      <c r="AJ14" s="790">
        <f t="shared" si="2"/>
        <v>0</v>
      </c>
      <c r="AK14" s="790">
        <f t="shared" si="2"/>
        <v>0</v>
      </c>
      <c r="AL14" s="790">
        <f t="shared" si="2"/>
        <v>0</v>
      </c>
      <c r="AM14" s="790">
        <f t="shared" si="2"/>
        <v>0</v>
      </c>
      <c r="AN14" s="790">
        <f t="shared" si="2"/>
        <v>0</v>
      </c>
      <c r="AO14" s="790">
        <f t="shared" si="2"/>
        <v>0</v>
      </c>
      <c r="AP14" s="790">
        <f t="shared" si="2"/>
        <v>0</v>
      </c>
      <c r="AQ14" s="790">
        <f t="shared" si="2"/>
        <v>0</v>
      </c>
      <c r="AR14" s="790">
        <f t="shared" si="2"/>
        <v>0</v>
      </c>
      <c r="AS14" s="790">
        <f t="shared" si="2"/>
        <v>0</v>
      </c>
      <c r="AT14" s="790">
        <f t="shared" si="2"/>
        <v>0</v>
      </c>
      <c r="AU14" s="790">
        <f t="shared" si="2"/>
        <v>0</v>
      </c>
      <c r="AV14" s="790">
        <f t="shared" si="2"/>
        <v>0</v>
      </c>
      <c r="AW14" s="790">
        <f t="shared" si="2"/>
        <v>0</v>
      </c>
      <c r="AX14" s="790">
        <f t="shared" si="2"/>
        <v>0</v>
      </c>
      <c r="AY14" s="790">
        <f t="shared" si="2"/>
        <v>0</v>
      </c>
      <c r="AZ14" s="790">
        <f t="shared" si="2"/>
        <v>0</v>
      </c>
      <c r="BA14" s="790">
        <f t="shared" si="2"/>
        <v>0</v>
      </c>
      <c r="BB14" s="790">
        <f t="shared" si="2"/>
        <v>0</v>
      </c>
      <c r="BC14" s="790">
        <f t="shared" si="2"/>
        <v>0</v>
      </c>
      <c r="BD14" s="790">
        <f t="shared" si="2"/>
        <v>0</v>
      </c>
      <c r="BE14" s="790">
        <f t="shared" si="2"/>
        <v>0</v>
      </c>
      <c r="BF14" s="790">
        <f t="shared" si="2"/>
        <v>0</v>
      </c>
      <c r="BG14" s="790">
        <f t="shared" si="2"/>
        <v>0</v>
      </c>
      <c r="BH14" s="790">
        <f t="shared" si="2"/>
        <v>0</v>
      </c>
      <c r="BI14" s="790">
        <f t="shared" si="2"/>
        <v>0</v>
      </c>
      <c r="BJ14" s="790">
        <f t="shared" si="2"/>
        <v>0</v>
      </c>
      <c r="BK14" s="790">
        <f t="shared" si="2"/>
        <v>0</v>
      </c>
      <c r="BL14" s="790">
        <f t="shared" si="2"/>
        <v>0</v>
      </c>
      <c r="BM14" s="790">
        <f t="shared" si="2"/>
        <v>0</v>
      </c>
      <c r="BN14" s="790">
        <f t="shared" si="2"/>
        <v>0</v>
      </c>
      <c r="BO14" s="790">
        <f t="shared" ref="BO14:CC14" si="3">BO11+BO12+BO13</f>
        <v>0</v>
      </c>
      <c r="BP14" s="790">
        <f t="shared" si="3"/>
        <v>0</v>
      </c>
      <c r="BQ14" s="790">
        <f t="shared" si="3"/>
        <v>0</v>
      </c>
      <c r="BR14" s="790">
        <f t="shared" si="3"/>
        <v>0</v>
      </c>
      <c r="BS14" s="790">
        <f t="shared" si="3"/>
        <v>0</v>
      </c>
      <c r="BT14" s="790">
        <f t="shared" si="3"/>
        <v>0</v>
      </c>
      <c r="BU14" s="790">
        <f t="shared" si="3"/>
        <v>0</v>
      </c>
      <c r="BV14" s="790">
        <f t="shared" si="3"/>
        <v>0</v>
      </c>
      <c r="BW14" s="790">
        <f t="shared" si="3"/>
        <v>0</v>
      </c>
      <c r="BX14" s="790">
        <f t="shared" si="3"/>
        <v>0</v>
      </c>
      <c r="BY14" s="790">
        <f t="shared" si="3"/>
        <v>0</v>
      </c>
      <c r="BZ14" s="790">
        <f t="shared" si="3"/>
        <v>0</v>
      </c>
      <c r="CA14" s="790">
        <f t="shared" si="3"/>
        <v>0</v>
      </c>
      <c r="CB14" s="790">
        <f t="shared" si="3"/>
        <v>0</v>
      </c>
      <c r="CC14" s="790">
        <f t="shared" si="3"/>
        <v>0</v>
      </c>
      <c r="CE14" s="787">
        <v>6</v>
      </c>
    </row>
    <row r="15" spans="1:83">
      <c r="A15" s="791" t="s">
        <v>1207</v>
      </c>
    </row>
    <row r="16" spans="1:83">
      <c r="A16" s="791"/>
    </row>
  </sheetData>
  <mergeCells count="41">
    <mergeCell ref="V7:W7"/>
    <mergeCell ref="A7:A9"/>
    <mergeCell ref="B7:C7"/>
    <mergeCell ref="D7:E7"/>
    <mergeCell ref="F7:G7"/>
    <mergeCell ref="H7:I7"/>
    <mergeCell ref="J7:K7"/>
    <mergeCell ref="L7:M7"/>
    <mergeCell ref="N7:O7"/>
    <mergeCell ref="P7:Q7"/>
    <mergeCell ref="R7:S7"/>
    <mergeCell ref="T7:U7"/>
    <mergeCell ref="AT7:AU7"/>
    <mergeCell ref="X7:Y7"/>
    <mergeCell ref="Z7:AA7"/>
    <mergeCell ref="AB7:AC7"/>
    <mergeCell ref="AD7:AE7"/>
    <mergeCell ref="AF7:AG7"/>
    <mergeCell ref="AH7:AI7"/>
    <mergeCell ref="AJ7:AK7"/>
    <mergeCell ref="AL7:AM7"/>
    <mergeCell ref="AN7:AO7"/>
    <mergeCell ref="AP7:AQ7"/>
    <mergeCell ref="AR7:AS7"/>
    <mergeCell ref="BR7:BS7"/>
    <mergeCell ref="AV7:AW7"/>
    <mergeCell ref="AX7:AY7"/>
    <mergeCell ref="AZ7:BA7"/>
    <mergeCell ref="BB7:BC7"/>
    <mergeCell ref="BD7:BE7"/>
    <mergeCell ref="BF7:BG7"/>
    <mergeCell ref="BH7:BI7"/>
    <mergeCell ref="BJ7:BK7"/>
    <mergeCell ref="BL7:BM7"/>
    <mergeCell ref="BN7:BO7"/>
    <mergeCell ref="BP7:BQ7"/>
    <mergeCell ref="BT7:BU7"/>
    <mergeCell ref="BV7:BW7"/>
    <mergeCell ref="BX7:BY7"/>
    <mergeCell ref="BZ7:CA7"/>
    <mergeCell ref="CB7:CC7"/>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23"/>
  <sheetViews>
    <sheetView zoomScaleNormal="100" workbookViewId="0"/>
  </sheetViews>
  <sheetFormatPr defaultRowHeight="15"/>
  <cols>
    <col min="1" max="1" width="24.28515625" style="41" bestFit="1" customWidth="1"/>
    <col min="2" max="2" width="117" style="41" customWidth="1"/>
    <col min="3" max="3" width="14" style="792" bestFit="1" customWidth="1"/>
    <col min="4" max="5" width="14.85546875" style="792" bestFit="1" customWidth="1"/>
    <col min="6" max="6" width="16.140625" style="792" bestFit="1" customWidth="1"/>
    <col min="7" max="7" width="16.42578125" style="792" bestFit="1" customWidth="1"/>
    <col min="8" max="8" width="17" style="792" bestFit="1" customWidth="1"/>
    <col min="9" max="9" width="20.85546875" style="27" bestFit="1" customWidth="1"/>
    <col min="10" max="10" width="17.140625" style="793" customWidth="1"/>
    <col min="11" max="11" width="15.85546875" style="41" customWidth="1"/>
    <col min="12" max="12" width="16.140625" style="41" customWidth="1"/>
    <col min="13" max="13" width="8.5703125" style="41" customWidth="1"/>
    <col min="14" max="14" width="12.28515625" style="41" customWidth="1"/>
    <col min="15" max="15" width="12" style="41" customWidth="1"/>
    <col min="16" max="16" width="12.5703125" style="41" customWidth="1"/>
    <col min="17" max="17" width="16.140625" style="877" bestFit="1" customWidth="1"/>
    <col min="18" max="16384" width="9.140625" style="41"/>
  </cols>
  <sheetData>
    <row r="1" spans="1:11">
      <c r="A1" s="41" t="s">
        <v>48</v>
      </c>
      <c r="B1" s="41" t="s">
        <v>1234</v>
      </c>
    </row>
    <row r="2" spans="1:11">
      <c r="A2" s="41" t="s">
        <v>49</v>
      </c>
      <c r="B2" s="41" t="s">
        <v>1218</v>
      </c>
    </row>
    <row r="3" spans="1:11">
      <c r="A3" s="41" t="s">
        <v>47</v>
      </c>
      <c r="B3" s="41" t="s">
        <v>52</v>
      </c>
    </row>
    <row r="4" spans="1:11">
      <c r="A4" s="41" t="s">
        <v>50</v>
      </c>
      <c r="B4" s="41" t="s">
        <v>53</v>
      </c>
    </row>
    <row r="5" spans="1:11">
      <c r="A5" s="41" t="s">
        <v>792</v>
      </c>
      <c r="B5" s="41" t="s">
        <v>71</v>
      </c>
    </row>
    <row r="7" spans="1:11">
      <c r="A7" s="794"/>
      <c r="B7" s="795"/>
      <c r="C7" s="796" t="s">
        <v>703</v>
      </c>
      <c r="D7" s="797"/>
      <c r="E7" s="798"/>
      <c r="F7" s="797"/>
      <c r="G7" s="798"/>
      <c r="H7" s="799"/>
    </row>
    <row r="8" spans="1:11">
      <c r="A8" s="800" t="s">
        <v>200</v>
      </c>
      <c r="B8" s="801" t="s">
        <v>199</v>
      </c>
      <c r="C8" s="802" t="s">
        <v>704</v>
      </c>
      <c r="D8" s="4593" t="s">
        <v>700</v>
      </c>
      <c r="E8" s="4594"/>
      <c r="F8" s="4593" t="s">
        <v>701</v>
      </c>
      <c r="G8" s="4594"/>
      <c r="H8" s="803" t="s">
        <v>486</v>
      </c>
    </row>
    <row r="9" spans="1:11">
      <c r="A9" s="804"/>
      <c r="B9" s="805" t="s">
        <v>702</v>
      </c>
      <c r="C9" s="806" t="s">
        <v>705</v>
      </c>
      <c r="D9" s="807" t="s">
        <v>118</v>
      </c>
      <c r="E9" s="808" t="s">
        <v>115</v>
      </c>
      <c r="F9" s="808" t="s">
        <v>118</v>
      </c>
      <c r="G9" s="808" t="s">
        <v>115</v>
      </c>
      <c r="H9" s="809"/>
    </row>
    <row r="10" spans="1:11">
      <c r="A10" s="146">
        <v>1</v>
      </c>
      <c r="B10" s="147" t="s">
        <v>201</v>
      </c>
      <c r="C10" s="810">
        <f>C82+C184</f>
        <v>0</v>
      </c>
      <c r="D10" s="810">
        <f>D11+D34+D85+D101+D118+D155+D171</f>
        <v>0</v>
      </c>
      <c r="E10" s="810">
        <f>E11+E34+E85+E101+E118+E155+E171</f>
        <v>0</v>
      </c>
      <c r="F10" s="810">
        <f>F11+F34+F85+F101+F118+F155+F171</f>
        <v>0</v>
      </c>
      <c r="G10" s="810">
        <f>G11+G34+G85+G101+G118+G155+G171</f>
        <v>0</v>
      </c>
      <c r="H10" s="811">
        <f>SUM(C10:G10)</f>
        <v>0</v>
      </c>
      <c r="K10" s="792"/>
    </row>
    <row r="11" spans="1:11">
      <c r="A11" s="812">
        <v>11</v>
      </c>
      <c r="B11" s="813" t="s">
        <v>202</v>
      </c>
      <c r="C11" s="814"/>
      <c r="D11" s="815">
        <f>D12+D16</f>
        <v>0</v>
      </c>
      <c r="E11" s="815">
        <f>E12+E16</f>
        <v>0</v>
      </c>
      <c r="F11" s="815">
        <f>F12+F16</f>
        <v>0</v>
      </c>
      <c r="G11" s="815">
        <f>G12+G16</f>
        <v>0</v>
      </c>
      <c r="H11" s="816">
        <f>SUM(D11:G11)</f>
        <v>0</v>
      </c>
      <c r="K11" s="792"/>
    </row>
    <row r="12" spans="1:11">
      <c r="A12" s="812">
        <v>111</v>
      </c>
      <c r="B12" s="817" t="s">
        <v>203</v>
      </c>
      <c r="C12" s="814"/>
      <c r="D12" s="815">
        <f>SUM(D13:D15)</f>
        <v>0</v>
      </c>
      <c r="E12" s="815">
        <f>SUM(E13:E15)</f>
        <v>0</v>
      </c>
      <c r="F12" s="815">
        <f>SUM(F13:F15)</f>
        <v>0</v>
      </c>
      <c r="G12" s="815">
        <f>SUM(G13:G15)</f>
        <v>0</v>
      </c>
      <c r="H12" s="816">
        <f t="shared" ref="H12:H33" si="0">SUM(D12:G12)</f>
        <v>0</v>
      </c>
      <c r="K12" s="792"/>
    </row>
    <row r="13" spans="1:11">
      <c r="A13" s="818" t="s">
        <v>204</v>
      </c>
      <c r="B13" s="819" t="s">
        <v>205</v>
      </c>
      <c r="C13" s="814"/>
      <c r="D13" s="820"/>
      <c r="E13" s="820"/>
      <c r="F13" s="820"/>
      <c r="G13" s="820"/>
      <c r="H13" s="816">
        <f t="shared" si="0"/>
        <v>0</v>
      </c>
      <c r="K13" s="792"/>
    </row>
    <row r="14" spans="1:11">
      <c r="A14" s="818" t="s">
        <v>206</v>
      </c>
      <c r="B14" s="819" t="s">
        <v>207</v>
      </c>
      <c r="C14" s="814"/>
      <c r="D14" s="820"/>
      <c r="E14" s="820"/>
      <c r="F14" s="820"/>
      <c r="G14" s="820"/>
      <c r="H14" s="816">
        <f t="shared" si="0"/>
        <v>0</v>
      </c>
      <c r="K14" s="792"/>
    </row>
    <row r="15" spans="1:11">
      <c r="A15" s="818">
        <v>1117</v>
      </c>
      <c r="B15" s="819" t="s">
        <v>65</v>
      </c>
      <c r="C15" s="814"/>
      <c r="D15" s="820"/>
      <c r="E15" s="820"/>
      <c r="F15" s="820"/>
      <c r="G15" s="820"/>
      <c r="H15" s="816">
        <f t="shared" si="0"/>
        <v>0</v>
      </c>
      <c r="K15" s="792"/>
    </row>
    <row r="16" spans="1:11">
      <c r="A16" s="812">
        <v>112</v>
      </c>
      <c r="B16" s="821" t="s">
        <v>66</v>
      </c>
      <c r="C16" s="814"/>
      <c r="D16" s="815">
        <f>D17+D20+D23+D29+D32+D33</f>
        <v>0</v>
      </c>
      <c r="E16" s="815">
        <f>E17+E20+E23+E29+E32+E33</f>
        <v>0</v>
      </c>
      <c r="F16" s="815">
        <f>F17+F20+F23+F29+F32+F33</f>
        <v>0</v>
      </c>
      <c r="G16" s="815">
        <f>G17+G20+G23+G29+G32+G33</f>
        <v>0</v>
      </c>
      <c r="H16" s="816">
        <f t="shared" si="0"/>
        <v>0</v>
      </c>
      <c r="K16" s="792"/>
    </row>
    <row r="17" spans="1:11">
      <c r="A17" s="818">
        <v>1121</v>
      </c>
      <c r="B17" s="819" t="s">
        <v>208</v>
      </c>
      <c r="C17" s="814"/>
      <c r="D17" s="815">
        <f>SUM(D18:D19)</f>
        <v>0</v>
      </c>
      <c r="E17" s="815">
        <f>SUM(E18:E19)</f>
        <v>0</v>
      </c>
      <c r="F17" s="815">
        <f>SUM(F18:F19)</f>
        <v>0</v>
      </c>
      <c r="G17" s="815">
        <f>SUM(G18:G19)</f>
        <v>0</v>
      </c>
      <c r="H17" s="816">
        <f t="shared" si="0"/>
        <v>0</v>
      </c>
      <c r="K17" s="792"/>
    </row>
    <row r="18" spans="1:11">
      <c r="A18" s="818">
        <v>11211</v>
      </c>
      <c r="B18" s="819" t="s">
        <v>209</v>
      </c>
      <c r="C18" s="814"/>
      <c r="D18" s="820"/>
      <c r="E18" s="820"/>
      <c r="F18" s="820"/>
      <c r="G18" s="820"/>
      <c r="H18" s="816">
        <f t="shared" si="0"/>
        <v>0</v>
      </c>
      <c r="K18" s="792"/>
    </row>
    <row r="19" spans="1:11">
      <c r="A19" s="818">
        <v>11219</v>
      </c>
      <c r="B19" s="819" t="s">
        <v>210</v>
      </c>
      <c r="C19" s="814"/>
      <c r="D19" s="820"/>
      <c r="E19" s="820"/>
      <c r="F19" s="820"/>
      <c r="G19" s="820"/>
      <c r="H19" s="816">
        <f t="shared" si="0"/>
        <v>0</v>
      </c>
      <c r="K19" s="792"/>
    </row>
    <row r="20" spans="1:11">
      <c r="A20" s="818">
        <v>1122</v>
      </c>
      <c r="B20" s="152" t="s">
        <v>211</v>
      </c>
      <c r="C20" s="814"/>
      <c r="D20" s="822">
        <f>SUM(D21:D22)</f>
        <v>0</v>
      </c>
      <c r="E20" s="822">
        <f>SUM(E21:E22)</f>
        <v>0</v>
      </c>
      <c r="F20" s="822">
        <f>SUM(F21:F22)</f>
        <v>0</v>
      </c>
      <c r="G20" s="822">
        <f>SUM(G21:G22)</f>
        <v>0</v>
      </c>
      <c r="H20" s="816">
        <f t="shared" si="0"/>
        <v>0</v>
      </c>
      <c r="K20" s="792"/>
    </row>
    <row r="21" spans="1:11">
      <c r="A21" s="818">
        <v>11221</v>
      </c>
      <c r="B21" s="153" t="s">
        <v>212</v>
      </c>
      <c r="C21" s="814"/>
      <c r="D21" s="820"/>
      <c r="E21" s="820"/>
      <c r="F21" s="820"/>
      <c r="G21" s="820"/>
      <c r="H21" s="816">
        <f t="shared" si="0"/>
        <v>0</v>
      </c>
      <c r="K21" s="792"/>
    </row>
    <row r="22" spans="1:11">
      <c r="A22" s="818">
        <v>11229</v>
      </c>
      <c r="B22" s="819" t="s">
        <v>210</v>
      </c>
      <c r="C22" s="814"/>
      <c r="D22" s="820"/>
      <c r="E22" s="820"/>
      <c r="F22" s="820"/>
      <c r="G22" s="820"/>
      <c r="H22" s="816">
        <f t="shared" si="0"/>
        <v>0</v>
      </c>
      <c r="K22" s="792"/>
    </row>
    <row r="23" spans="1:11">
      <c r="A23" s="818">
        <v>1123</v>
      </c>
      <c r="B23" s="819" t="s">
        <v>213</v>
      </c>
      <c r="C23" s="814"/>
      <c r="D23" s="815">
        <f>SUM(D24:D26)</f>
        <v>0</v>
      </c>
      <c r="E23" s="815">
        <f>SUM(E24:E26)</f>
        <v>0</v>
      </c>
      <c r="F23" s="815">
        <f>SUM(F24:F26)</f>
        <v>0</v>
      </c>
      <c r="G23" s="815">
        <f>SUM(G24:G26)</f>
        <v>0</v>
      </c>
      <c r="H23" s="816">
        <f t="shared" si="0"/>
        <v>0</v>
      </c>
      <c r="K23" s="792"/>
    </row>
    <row r="24" spans="1:11">
      <c r="A24" s="818">
        <v>11231</v>
      </c>
      <c r="B24" s="819" t="s">
        <v>214</v>
      </c>
      <c r="C24" s="814"/>
      <c r="D24" s="820"/>
      <c r="E24" s="820"/>
      <c r="F24" s="820"/>
      <c r="G24" s="820"/>
      <c r="H24" s="816">
        <f t="shared" si="0"/>
        <v>0</v>
      </c>
      <c r="K24" s="792"/>
    </row>
    <row r="25" spans="1:11">
      <c r="A25" s="818">
        <v>11232</v>
      </c>
      <c r="B25" s="819" t="s">
        <v>215</v>
      </c>
      <c r="C25" s="814"/>
      <c r="D25" s="820"/>
      <c r="E25" s="820"/>
      <c r="F25" s="820"/>
      <c r="G25" s="820"/>
      <c r="H25" s="816">
        <f t="shared" si="0"/>
        <v>0</v>
      </c>
      <c r="K25" s="792"/>
    </row>
    <row r="26" spans="1:11">
      <c r="A26" s="818">
        <v>11239</v>
      </c>
      <c r="B26" s="819" t="s">
        <v>216</v>
      </c>
      <c r="C26" s="814"/>
      <c r="D26" s="815">
        <f>SUM(D27:D28)</f>
        <v>0</v>
      </c>
      <c r="E26" s="815">
        <f>SUM(E27:E28)</f>
        <v>0</v>
      </c>
      <c r="F26" s="815">
        <f>SUM(F27:F28)</f>
        <v>0</v>
      </c>
      <c r="G26" s="815">
        <f>SUM(G27:G28)</f>
        <v>0</v>
      </c>
      <c r="H26" s="816">
        <f t="shared" si="0"/>
        <v>0</v>
      </c>
      <c r="K26" s="792"/>
    </row>
    <row r="27" spans="1:11">
      <c r="A27" s="818">
        <v>112391</v>
      </c>
      <c r="B27" s="819" t="s">
        <v>217</v>
      </c>
      <c r="C27" s="814"/>
      <c r="D27" s="820"/>
      <c r="E27" s="820"/>
      <c r="F27" s="820"/>
      <c r="G27" s="820"/>
      <c r="H27" s="816">
        <f t="shared" si="0"/>
        <v>0</v>
      </c>
      <c r="K27" s="792"/>
    </row>
    <row r="28" spans="1:11">
      <c r="A28" s="818">
        <v>112392</v>
      </c>
      <c r="B28" s="819" t="s">
        <v>218</v>
      </c>
      <c r="C28" s="814"/>
      <c r="D28" s="820"/>
      <c r="E28" s="820"/>
      <c r="F28" s="820"/>
      <c r="G28" s="820"/>
      <c r="H28" s="816">
        <f t="shared" si="0"/>
        <v>0</v>
      </c>
      <c r="K28" s="792"/>
    </row>
    <row r="29" spans="1:11">
      <c r="A29" s="818">
        <v>1124</v>
      </c>
      <c r="B29" s="819" t="s">
        <v>686</v>
      </c>
      <c r="C29" s="814"/>
      <c r="D29" s="815">
        <f>SUM(D30:D31)</f>
        <v>0</v>
      </c>
      <c r="E29" s="815">
        <f>SUM(E30:E31)</f>
        <v>0</v>
      </c>
      <c r="F29" s="815">
        <f>SUM(F30:F31)</f>
        <v>0</v>
      </c>
      <c r="G29" s="815">
        <f>SUM(G30:G31)</f>
        <v>0</v>
      </c>
      <c r="H29" s="816">
        <f t="shared" si="0"/>
        <v>0</v>
      </c>
      <c r="K29" s="792"/>
    </row>
    <row r="30" spans="1:11">
      <c r="A30" s="818">
        <v>11241</v>
      </c>
      <c r="B30" s="819" t="s">
        <v>219</v>
      </c>
      <c r="C30" s="814"/>
      <c r="D30" s="820"/>
      <c r="E30" s="820"/>
      <c r="F30" s="820"/>
      <c r="G30" s="820"/>
      <c r="H30" s="816">
        <f t="shared" si="0"/>
        <v>0</v>
      </c>
      <c r="K30" s="792"/>
    </row>
    <row r="31" spans="1:11">
      <c r="A31" s="818">
        <v>11249</v>
      </c>
      <c r="B31" s="819" t="s">
        <v>216</v>
      </c>
      <c r="C31" s="814"/>
      <c r="D31" s="820"/>
      <c r="E31" s="820"/>
      <c r="F31" s="820"/>
      <c r="G31" s="820"/>
      <c r="H31" s="816">
        <f t="shared" si="0"/>
        <v>0</v>
      </c>
      <c r="K31" s="792"/>
    </row>
    <row r="32" spans="1:11">
      <c r="A32" s="818">
        <v>1127</v>
      </c>
      <c r="B32" s="819" t="s">
        <v>687</v>
      </c>
      <c r="C32" s="814"/>
      <c r="D32" s="820"/>
      <c r="E32" s="820"/>
      <c r="F32" s="820"/>
      <c r="G32" s="820"/>
      <c r="H32" s="816">
        <f t="shared" si="0"/>
        <v>0</v>
      </c>
      <c r="K32" s="792"/>
    </row>
    <row r="33" spans="1:11">
      <c r="A33" s="818">
        <v>1128</v>
      </c>
      <c r="B33" s="819" t="s">
        <v>688</v>
      </c>
      <c r="C33" s="814"/>
      <c r="D33" s="820"/>
      <c r="E33" s="820"/>
      <c r="F33" s="820"/>
      <c r="G33" s="820"/>
      <c r="H33" s="816">
        <f t="shared" si="0"/>
        <v>0</v>
      </c>
      <c r="K33" s="792"/>
    </row>
    <row r="34" spans="1:11">
      <c r="A34" s="812">
        <v>12</v>
      </c>
      <c r="B34" s="813" t="s">
        <v>220</v>
      </c>
      <c r="C34" s="815">
        <f>C82</f>
        <v>0</v>
      </c>
      <c r="D34" s="815">
        <f>D35+D48</f>
        <v>0</v>
      </c>
      <c r="E34" s="815">
        <f>E35+E48</f>
        <v>0</v>
      </c>
      <c r="F34" s="815">
        <f>F35+F48</f>
        <v>0</v>
      </c>
      <c r="G34" s="815">
        <f>G35+G48</f>
        <v>0</v>
      </c>
      <c r="H34" s="816">
        <f t="shared" ref="H34" si="1">SUM(C34:G34)</f>
        <v>0</v>
      </c>
      <c r="K34" s="792"/>
    </row>
    <row r="35" spans="1:11">
      <c r="A35" s="812">
        <v>121</v>
      </c>
      <c r="B35" s="821" t="s">
        <v>116</v>
      </c>
      <c r="C35" s="814"/>
      <c r="D35" s="815">
        <f>D36+D37+D41+D45</f>
        <v>0</v>
      </c>
      <c r="E35" s="815">
        <f>E36+E37+E41+E45</f>
        <v>0</v>
      </c>
      <c r="F35" s="815">
        <f>F36+F37+F41+F45</f>
        <v>0</v>
      </c>
      <c r="G35" s="815">
        <f>G36+G37+G41+G45</f>
        <v>0</v>
      </c>
      <c r="H35" s="816">
        <f>SUM(D35:G35)</f>
        <v>0</v>
      </c>
      <c r="K35" s="792"/>
    </row>
    <row r="36" spans="1:11">
      <c r="A36" s="818">
        <v>1211</v>
      </c>
      <c r="B36" s="819" t="s">
        <v>154</v>
      </c>
      <c r="C36" s="814"/>
      <c r="D36" s="820"/>
      <c r="E36" s="820"/>
      <c r="F36" s="820"/>
      <c r="G36" s="820"/>
      <c r="H36" s="816">
        <f t="shared" ref="H36:H81" si="2">SUM(D36:G36)</f>
        <v>0</v>
      </c>
      <c r="K36" s="792"/>
    </row>
    <row r="37" spans="1:11">
      <c r="A37" s="818">
        <v>1212</v>
      </c>
      <c r="B37" s="819" t="s">
        <v>155</v>
      </c>
      <c r="C37" s="814"/>
      <c r="D37" s="815">
        <f>SUM(D38:D40)</f>
        <v>0</v>
      </c>
      <c r="E37" s="815">
        <f>SUM(E38:E40)</f>
        <v>0</v>
      </c>
      <c r="F37" s="815">
        <f>SUM(F38:F40)</f>
        <v>0</v>
      </c>
      <c r="G37" s="815">
        <f>SUM(G38:G40)</f>
        <v>0</v>
      </c>
      <c r="H37" s="816">
        <f t="shared" si="2"/>
        <v>0</v>
      </c>
      <c r="K37" s="792"/>
    </row>
    <row r="38" spans="1:11">
      <c r="A38" s="818">
        <v>12121</v>
      </c>
      <c r="B38" s="819" t="s">
        <v>221</v>
      </c>
      <c r="C38" s="814"/>
      <c r="D38" s="820"/>
      <c r="E38" s="820"/>
      <c r="F38" s="820"/>
      <c r="G38" s="820"/>
      <c r="H38" s="816">
        <f t="shared" si="2"/>
        <v>0</v>
      </c>
      <c r="K38" s="792"/>
    </row>
    <row r="39" spans="1:11">
      <c r="A39" s="818" t="s">
        <v>222</v>
      </c>
      <c r="B39" s="823" t="s">
        <v>223</v>
      </c>
      <c r="C39" s="814"/>
      <c r="D39" s="820"/>
      <c r="E39" s="820"/>
      <c r="F39" s="820"/>
      <c r="G39" s="820"/>
      <c r="H39" s="816">
        <f t="shared" si="2"/>
        <v>0</v>
      </c>
      <c r="K39" s="792"/>
    </row>
    <row r="40" spans="1:11">
      <c r="A40" s="818" t="s">
        <v>224</v>
      </c>
      <c r="B40" s="819" t="s">
        <v>225</v>
      </c>
      <c r="C40" s="814"/>
      <c r="D40" s="820"/>
      <c r="E40" s="820"/>
      <c r="F40" s="820"/>
      <c r="G40" s="820"/>
      <c r="H40" s="816">
        <f t="shared" si="2"/>
        <v>0</v>
      </c>
      <c r="K40" s="792"/>
    </row>
    <row r="41" spans="1:11">
      <c r="A41" s="818">
        <v>1213</v>
      </c>
      <c r="B41" s="819" t="s">
        <v>156</v>
      </c>
      <c r="C41" s="814"/>
      <c r="D41" s="815">
        <f>SUM(D42:D44)</f>
        <v>0</v>
      </c>
      <c r="E41" s="815">
        <f>SUM(E42:E44)</f>
        <v>0</v>
      </c>
      <c r="F41" s="815">
        <f>SUM(F42:F44)</f>
        <v>0</v>
      </c>
      <c r="G41" s="815">
        <f>SUM(G42:G44)</f>
        <v>0</v>
      </c>
      <c r="H41" s="816">
        <f t="shared" si="2"/>
        <v>0</v>
      </c>
      <c r="K41" s="792"/>
    </row>
    <row r="42" spans="1:11">
      <c r="A42" s="818">
        <v>12131</v>
      </c>
      <c r="B42" s="819" t="s">
        <v>221</v>
      </c>
      <c r="C42" s="814"/>
      <c r="D42" s="820"/>
      <c r="E42" s="820"/>
      <c r="F42" s="820"/>
      <c r="G42" s="820"/>
      <c r="H42" s="816">
        <f t="shared" si="2"/>
        <v>0</v>
      </c>
      <c r="K42" s="792"/>
    </row>
    <row r="43" spans="1:11">
      <c r="A43" s="818" t="s">
        <v>226</v>
      </c>
      <c r="B43" s="823" t="s">
        <v>223</v>
      </c>
      <c r="C43" s="814"/>
      <c r="D43" s="820"/>
      <c r="E43" s="820"/>
      <c r="F43" s="820"/>
      <c r="G43" s="820"/>
      <c r="H43" s="816">
        <f t="shared" si="2"/>
        <v>0</v>
      </c>
      <c r="K43" s="792"/>
    </row>
    <row r="44" spans="1:11">
      <c r="A44" s="818" t="s">
        <v>227</v>
      </c>
      <c r="B44" s="819" t="s">
        <v>225</v>
      </c>
      <c r="C44" s="814"/>
      <c r="D44" s="820"/>
      <c r="E44" s="820"/>
      <c r="F44" s="820"/>
      <c r="G44" s="820"/>
      <c r="H44" s="816">
        <f t="shared" si="2"/>
        <v>0</v>
      </c>
      <c r="K44" s="792"/>
    </row>
    <row r="45" spans="1:11">
      <c r="A45" s="818">
        <v>1214</v>
      </c>
      <c r="B45" s="819" t="s">
        <v>228</v>
      </c>
      <c r="C45" s="814"/>
      <c r="D45" s="815">
        <f>SUM(D46:D47)</f>
        <v>0</v>
      </c>
      <c r="E45" s="815">
        <f>SUM(E46:E47)</f>
        <v>0</v>
      </c>
      <c r="F45" s="815">
        <f>SUM(F46:F47)</f>
        <v>0</v>
      </c>
      <c r="G45" s="815">
        <f>SUM(G46:G47)</f>
        <v>0</v>
      </c>
      <c r="H45" s="816">
        <f t="shared" si="2"/>
        <v>0</v>
      </c>
      <c r="K45" s="792"/>
    </row>
    <row r="46" spans="1:11">
      <c r="A46" s="818">
        <v>12141</v>
      </c>
      <c r="B46" s="819" t="s">
        <v>229</v>
      </c>
      <c r="C46" s="814"/>
      <c r="D46" s="820"/>
      <c r="E46" s="820"/>
      <c r="F46" s="820"/>
      <c r="G46" s="820"/>
      <c r="H46" s="816">
        <f t="shared" si="2"/>
        <v>0</v>
      </c>
      <c r="K46" s="792"/>
    </row>
    <row r="47" spans="1:11">
      <c r="A47" s="818">
        <v>12149</v>
      </c>
      <c r="B47" s="819" t="s">
        <v>210</v>
      </c>
      <c r="C47" s="814"/>
      <c r="D47" s="820"/>
      <c r="E47" s="820"/>
      <c r="F47" s="820"/>
      <c r="G47" s="820"/>
      <c r="H47" s="816">
        <f t="shared" si="2"/>
        <v>0</v>
      </c>
      <c r="K47" s="792"/>
    </row>
    <row r="48" spans="1:11">
      <c r="A48" s="812">
        <v>122</v>
      </c>
      <c r="B48" s="821" t="s">
        <v>230</v>
      </c>
      <c r="C48" s="814"/>
      <c r="D48" s="811">
        <f>D49+D59+D69+D79</f>
        <v>0</v>
      </c>
      <c r="E48" s="811">
        <f>E49+E59+E69+E79</f>
        <v>0</v>
      </c>
      <c r="F48" s="811">
        <f>F49+F59+F69+F79</f>
        <v>0</v>
      </c>
      <c r="G48" s="811">
        <f>G49+G59+G69+G79</f>
        <v>0</v>
      </c>
      <c r="H48" s="816">
        <f t="shared" si="2"/>
        <v>0</v>
      </c>
      <c r="K48" s="792"/>
    </row>
    <row r="49" spans="1:11">
      <c r="A49" s="824">
        <v>1221</v>
      </c>
      <c r="B49" s="825" t="s">
        <v>231</v>
      </c>
      <c r="C49" s="814"/>
      <c r="D49" s="811">
        <f>D50+D51</f>
        <v>0</v>
      </c>
      <c r="E49" s="811">
        <f>E50+E51</f>
        <v>0</v>
      </c>
      <c r="F49" s="811">
        <f>F50+F51</f>
        <v>0</v>
      </c>
      <c r="G49" s="811">
        <f>G50+G51</f>
        <v>0</v>
      </c>
      <c r="H49" s="816">
        <f t="shared" si="2"/>
        <v>0</v>
      </c>
      <c r="K49" s="792"/>
    </row>
    <row r="50" spans="1:11">
      <c r="A50" s="818">
        <v>12211</v>
      </c>
      <c r="B50" s="826" t="s">
        <v>154</v>
      </c>
      <c r="C50" s="814"/>
      <c r="D50" s="820"/>
      <c r="E50" s="820"/>
      <c r="F50" s="820"/>
      <c r="G50" s="820"/>
      <c r="H50" s="816">
        <f t="shared" si="2"/>
        <v>0</v>
      </c>
      <c r="K50" s="792"/>
    </row>
    <row r="51" spans="1:11">
      <c r="A51" s="818">
        <v>12212</v>
      </c>
      <c r="B51" s="826" t="s">
        <v>155</v>
      </c>
      <c r="C51" s="814"/>
      <c r="D51" s="811">
        <f>SUM(D52:D54)</f>
        <v>0</v>
      </c>
      <c r="E51" s="811">
        <f>SUM(E52:E54)</f>
        <v>0</v>
      </c>
      <c r="F51" s="811">
        <f>SUM(F52:F54)</f>
        <v>0</v>
      </c>
      <c r="G51" s="811">
        <f>SUM(G52:G54)</f>
        <v>0</v>
      </c>
      <c r="H51" s="816">
        <f t="shared" si="2"/>
        <v>0</v>
      </c>
      <c r="K51" s="792"/>
    </row>
    <row r="52" spans="1:11">
      <c r="A52" s="818">
        <v>122121</v>
      </c>
      <c r="B52" s="826" t="s">
        <v>232</v>
      </c>
      <c r="C52" s="814"/>
      <c r="D52" s="820"/>
      <c r="E52" s="820"/>
      <c r="F52" s="820"/>
      <c r="G52" s="820"/>
      <c r="H52" s="816">
        <f t="shared" si="2"/>
        <v>0</v>
      </c>
      <c r="K52" s="792"/>
    </row>
    <row r="53" spans="1:11">
      <c r="A53" s="827" t="s">
        <v>233</v>
      </c>
      <c r="B53" s="159" t="s">
        <v>223</v>
      </c>
      <c r="C53" s="814"/>
      <c r="D53" s="820"/>
      <c r="E53" s="820"/>
      <c r="F53" s="820"/>
      <c r="G53" s="820"/>
      <c r="H53" s="816">
        <f t="shared" si="2"/>
        <v>0</v>
      </c>
      <c r="K53" s="792"/>
    </row>
    <row r="54" spans="1:11">
      <c r="A54" s="818" t="s">
        <v>234</v>
      </c>
      <c r="B54" s="826" t="s">
        <v>225</v>
      </c>
      <c r="C54" s="814"/>
      <c r="D54" s="820"/>
      <c r="E54" s="820"/>
      <c r="F54" s="820"/>
      <c r="G54" s="820"/>
      <c r="H54" s="816">
        <f t="shared" si="2"/>
        <v>0</v>
      </c>
      <c r="K54" s="792"/>
    </row>
    <row r="55" spans="1:11">
      <c r="A55" s="818">
        <v>12213</v>
      </c>
      <c r="B55" s="826" t="s">
        <v>156</v>
      </c>
      <c r="C55" s="814"/>
      <c r="D55" s="811">
        <f>SUM(D56:D58)</f>
        <v>0</v>
      </c>
      <c r="E55" s="811">
        <f>SUM(E56:E58)</f>
        <v>0</v>
      </c>
      <c r="F55" s="811">
        <f>SUM(F56:F58)</f>
        <v>0</v>
      </c>
      <c r="G55" s="811">
        <f>SUM(G56:G58)</f>
        <v>0</v>
      </c>
      <c r="H55" s="816">
        <f t="shared" si="2"/>
        <v>0</v>
      </c>
      <c r="K55" s="792"/>
    </row>
    <row r="56" spans="1:11">
      <c r="A56" s="818">
        <v>122131</v>
      </c>
      <c r="B56" s="826" t="s">
        <v>232</v>
      </c>
      <c r="C56" s="814"/>
      <c r="D56" s="820"/>
      <c r="E56" s="820"/>
      <c r="F56" s="820"/>
      <c r="G56" s="820"/>
      <c r="H56" s="816">
        <f t="shared" si="2"/>
        <v>0</v>
      </c>
      <c r="K56" s="792"/>
    </row>
    <row r="57" spans="1:11">
      <c r="A57" s="818" t="s">
        <v>235</v>
      </c>
      <c r="B57" s="159" t="s">
        <v>223</v>
      </c>
      <c r="C57" s="814"/>
      <c r="D57" s="820"/>
      <c r="E57" s="820"/>
      <c r="F57" s="820"/>
      <c r="G57" s="820"/>
      <c r="H57" s="816">
        <f t="shared" si="2"/>
        <v>0</v>
      </c>
      <c r="K57" s="792"/>
    </row>
    <row r="58" spans="1:11">
      <c r="A58" s="818" t="s">
        <v>236</v>
      </c>
      <c r="B58" s="826" t="s">
        <v>225</v>
      </c>
      <c r="C58" s="814"/>
      <c r="D58" s="820"/>
      <c r="E58" s="820"/>
      <c r="F58" s="820"/>
      <c r="G58" s="820"/>
      <c r="H58" s="816">
        <f t="shared" si="2"/>
        <v>0</v>
      </c>
      <c r="K58" s="792"/>
    </row>
    <row r="59" spans="1:11">
      <c r="A59" s="824">
        <v>1222</v>
      </c>
      <c r="B59" s="825" t="s">
        <v>237</v>
      </c>
      <c r="C59" s="814"/>
      <c r="D59" s="811">
        <f>D60+D61+D65</f>
        <v>0</v>
      </c>
      <c r="E59" s="811">
        <f>E60+E61+E65</f>
        <v>0</v>
      </c>
      <c r="F59" s="811">
        <f>F60+F61+F65</f>
        <v>0</v>
      </c>
      <c r="G59" s="811">
        <f>G60+G61+G65</f>
        <v>0</v>
      </c>
      <c r="H59" s="816">
        <f t="shared" si="2"/>
        <v>0</v>
      </c>
      <c r="K59" s="792"/>
    </row>
    <row r="60" spans="1:11">
      <c r="A60" s="818">
        <v>12221</v>
      </c>
      <c r="B60" s="826" t="s">
        <v>154</v>
      </c>
      <c r="C60" s="814"/>
      <c r="D60" s="820"/>
      <c r="E60" s="820"/>
      <c r="F60" s="820"/>
      <c r="G60" s="820"/>
      <c r="H60" s="816">
        <f t="shared" si="2"/>
        <v>0</v>
      </c>
      <c r="K60" s="792"/>
    </row>
    <row r="61" spans="1:11">
      <c r="A61" s="818">
        <v>12222</v>
      </c>
      <c r="B61" s="160" t="s">
        <v>155</v>
      </c>
      <c r="C61" s="814"/>
      <c r="D61" s="811">
        <f>SUM(D62:D64)</f>
        <v>0</v>
      </c>
      <c r="E61" s="811">
        <f>SUM(E62:E64)</f>
        <v>0</v>
      </c>
      <c r="F61" s="811">
        <f>SUM(F62:F64)</f>
        <v>0</v>
      </c>
      <c r="G61" s="811">
        <f>SUM(G62:G64)</f>
        <v>0</v>
      </c>
      <c r="H61" s="816">
        <f t="shared" si="2"/>
        <v>0</v>
      </c>
      <c r="K61" s="792"/>
    </row>
    <row r="62" spans="1:11">
      <c r="A62" s="818">
        <v>122221</v>
      </c>
      <c r="B62" s="826" t="s">
        <v>232</v>
      </c>
      <c r="C62" s="814"/>
      <c r="D62" s="820"/>
      <c r="E62" s="820"/>
      <c r="F62" s="820"/>
      <c r="G62" s="820"/>
      <c r="H62" s="816">
        <f t="shared" si="2"/>
        <v>0</v>
      </c>
      <c r="K62" s="792"/>
    </row>
    <row r="63" spans="1:11">
      <c r="A63" s="818" t="s">
        <v>238</v>
      </c>
      <c r="B63" s="159" t="s">
        <v>223</v>
      </c>
      <c r="C63" s="814"/>
      <c r="D63" s="820"/>
      <c r="E63" s="820"/>
      <c r="F63" s="820"/>
      <c r="G63" s="820"/>
      <c r="H63" s="816">
        <f t="shared" si="2"/>
        <v>0</v>
      </c>
      <c r="K63" s="792"/>
    </row>
    <row r="64" spans="1:11">
      <c r="A64" s="818" t="s">
        <v>239</v>
      </c>
      <c r="B64" s="826" t="s">
        <v>225</v>
      </c>
      <c r="C64" s="814"/>
      <c r="D64" s="820"/>
      <c r="E64" s="820"/>
      <c r="F64" s="820"/>
      <c r="G64" s="820"/>
      <c r="H64" s="816">
        <f t="shared" si="2"/>
        <v>0</v>
      </c>
      <c r="K64" s="792"/>
    </row>
    <row r="65" spans="1:11">
      <c r="A65" s="818">
        <v>12223</v>
      </c>
      <c r="B65" s="826" t="s">
        <v>156</v>
      </c>
      <c r="C65" s="814"/>
      <c r="D65" s="811">
        <f>SUM(D66:D68)</f>
        <v>0</v>
      </c>
      <c r="E65" s="811">
        <f>SUM(E66:E68)</f>
        <v>0</v>
      </c>
      <c r="F65" s="811">
        <f>SUM(F66:F68)</f>
        <v>0</v>
      </c>
      <c r="G65" s="811">
        <f>SUM(G66:G68)</f>
        <v>0</v>
      </c>
      <c r="H65" s="816">
        <f t="shared" si="2"/>
        <v>0</v>
      </c>
      <c r="K65" s="792"/>
    </row>
    <row r="66" spans="1:11">
      <c r="A66" s="818">
        <v>122231</v>
      </c>
      <c r="B66" s="826" t="s">
        <v>232</v>
      </c>
      <c r="C66" s="814"/>
      <c r="D66" s="820"/>
      <c r="E66" s="820"/>
      <c r="F66" s="820"/>
      <c r="G66" s="820"/>
      <c r="H66" s="816">
        <f t="shared" si="2"/>
        <v>0</v>
      </c>
      <c r="K66" s="792"/>
    </row>
    <row r="67" spans="1:11">
      <c r="A67" s="818" t="s">
        <v>240</v>
      </c>
      <c r="B67" s="159" t="s">
        <v>223</v>
      </c>
      <c r="C67" s="814"/>
      <c r="D67" s="820"/>
      <c r="E67" s="820"/>
      <c r="F67" s="820"/>
      <c r="G67" s="820"/>
      <c r="H67" s="816">
        <f t="shared" si="2"/>
        <v>0</v>
      </c>
      <c r="K67" s="792"/>
    </row>
    <row r="68" spans="1:11">
      <c r="A68" s="818" t="s">
        <v>241</v>
      </c>
      <c r="B68" s="826" t="s">
        <v>225</v>
      </c>
      <c r="C68" s="814"/>
      <c r="D68" s="820"/>
      <c r="E68" s="820"/>
      <c r="F68" s="820"/>
      <c r="G68" s="820"/>
      <c r="H68" s="816">
        <f t="shared" si="2"/>
        <v>0</v>
      </c>
      <c r="K68" s="792"/>
    </row>
    <row r="69" spans="1:11">
      <c r="A69" s="824">
        <v>1223</v>
      </c>
      <c r="B69" s="825" t="s">
        <v>242</v>
      </c>
      <c r="C69" s="814"/>
      <c r="D69" s="811">
        <f>D70+D71+D75</f>
        <v>0</v>
      </c>
      <c r="E69" s="811">
        <f>E70+E71+E75</f>
        <v>0</v>
      </c>
      <c r="F69" s="811">
        <f>F70+F71+F75</f>
        <v>0</v>
      </c>
      <c r="G69" s="811">
        <f>G70+G71+G75</f>
        <v>0</v>
      </c>
      <c r="H69" s="816">
        <f t="shared" si="2"/>
        <v>0</v>
      </c>
      <c r="K69" s="792"/>
    </row>
    <row r="70" spans="1:11">
      <c r="A70" s="818">
        <v>12231</v>
      </c>
      <c r="B70" s="826" t="s">
        <v>154</v>
      </c>
      <c r="C70" s="814"/>
      <c r="D70" s="820"/>
      <c r="E70" s="820"/>
      <c r="F70" s="820"/>
      <c r="G70" s="820"/>
      <c r="H70" s="816">
        <f t="shared" si="2"/>
        <v>0</v>
      </c>
      <c r="K70" s="792"/>
    </row>
    <row r="71" spans="1:11">
      <c r="A71" s="818">
        <v>12232</v>
      </c>
      <c r="B71" s="826" t="s">
        <v>155</v>
      </c>
      <c r="C71" s="814"/>
      <c r="D71" s="811">
        <f>SUM(D72:D74)</f>
        <v>0</v>
      </c>
      <c r="E71" s="811">
        <f>SUM(E72:E74)</f>
        <v>0</v>
      </c>
      <c r="F71" s="811">
        <f>SUM(F72:F74)</f>
        <v>0</v>
      </c>
      <c r="G71" s="811">
        <f>SUM(G72:G74)</f>
        <v>0</v>
      </c>
      <c r="H71" s="816">
        <f t="shared" si="2"/>
        <v>0</v>
      </c>
      <c r="K71" s="792"/>
    </row>
    <row r="72" spans="1:11">
      <c r="A72" s="818">
        <v>122321</v>
      </c>
      <c r="B72" s="826" t="s">
        <v>232</v>
      </c>
      <c r="C72" s="814"/>
      <c r="D72" s="820"/>
      <c r="E72" s="820"/>
      <c r="F72" s="820"/>
      <c r="G72" s="820"/>
      <c r="H72" s="816">
        <f t="shared" si="2"/>
        <v>0</v>
      </c>
      <c r="K72" s="792"/>
    </row>
    <row r="73" spans="1:11">
      <c r="A73" s="818" t="s">
        <v>243</v>
      </c>
      <c r="B73" s="159" t="s">
        <v>223</v>
      </c>
      <c r="C73" s="814"/>
      <c r="D73" s="820"/>
      <c r="E73" s="820"/>
      <c r="F73" s="820"/>
      <c r="G73" s="820"/>
      <c r="H73" s="816">
        <f t="shared" si="2"/>
        <v>0</v>
      </c>
      <c r="K73" s="792"/>
    </row>
    <row r="74" spans="1:11">
      <c r="A74" s="818" t="s">
        <v>244</v>
      </c>
      <c r="B74" s="826" t="s">
        <v>225</v>
      </c>
      <c r="C74" s="814"/>
      <c r="D74" s="820"/>
      <c r="E74" s="820"/>
      <c r="F74" s="820"/>
      <c r="G74" s="820"/>
      <c r="H74" s="816">
        <f t="shared" si="2"/>
        <v>0</v>
      </c>
      <c r="K74" s="792"/>
    </row>
    <row r="75" spans="1:11">
      <c r="A75" s="818">
        <v>12233</v>
      </c>
      <c r="B75" s="826" t="s">
        <v>156</v>
      </c>
      <c r="C75" s="814"/>
      <c r="D75" s="811">
        <f>SUM(D76:D78)</f>
        <v>0</v>
      </c>
      <c r="E75" s="811">
        <f>SUM(E76:E78)</f>
        <v>0</v>
      </c>
      <c r="F75" s="811">
        <f>SUM(F76:F78)</f>
        <v>0</v>
      </c>
      <c r="G75" s="811">
        <f>SUM(G76:G78)</f>
        <v>0</v>
      </c>
      <c r="H75" s="816">
        <f t="shared" si="2"/>
        <v>0</v>
      </c>
      <c r="K75" s="792"/>
    </row>
    <row r="76" spans="1:11">
      <c r="A76" s="818">
        <v>122331</v>
      </c>
      <c r="B76" s="826" t="s">
        <v>232</v>
      </c>
      <c r="C76" s="814"/>
      <c r="D76" s="820"/>
      <c r="E76" s="820"/>
      <c r="F76" s="820"/>
      <c r="G76" s="820"/>
      <c r="H76" s="816">
        <f t="shared" si="2"/>
        <v>0</v>
      </c>
      <c r="K76" s="792"/>
    </row>
    <row r="77" spans="1:11">
      <c r="A77" s="818" t="s">
        <v>245</v>
      </c>
      <c r="B77" s="159" t="s">
        <v>223</v>
      </c>
      <c r="C77" s="814"/>
      <c r="D77" s="820"/>
      <c r="E77" s="820"/>
      <c r="F77" s="820"/>
      <c r="G77" s="820"/>
      <c r="H77" s="816">
        <f t="shared" si="2"/>
        <v>0</v>
      </c>
      <c r="K77" s="792"/>
    </row>
    <row r="78" spans="1:11">
      <c r="A78" s="818" t="s">
        <v>246</v>
      </c>
      <c r="B78" s="826" t="s">
        <v>225</v>
      </c>
      <c r="C78" s="814"/>
      <c r="D78" s="820"/>
      <c r="E78" s="820"/>
      <c r="F78" s="820"/>
      <c r="G78" s="820"/>
      <c r="H78" s="816">
        <f t="shared" si="2"/>
        <v>0</v>
      </c>
      <c r="K78" s="792"/>
    </row>
    <row r="79" spans="1:11">
      <c r="A79" s="824">
        <v>1224</v>
      </c>
      <c r="B79" s="828" t="s">
        <v>247</v>
      </c>
      <c r="C79" s="814"/>
      <c r="D79" s="811">
        <f>SUM(D80:D81)</f>
        <v>0</v>
      </c>
      <c r="E79" s="811">
        <f>SUM(E80:E81)</f>
        <v>0</v>
      </c>
      <c r="F79" s="811">
        <f>SUM(F80:F81)</f>
        <v>0</v>
      </c>
      <c r="G79" s="811">
        <f>SUM(G80:G81)</f>
        <v>0</v>
      </c>
      <c r="H79" s="816">
        <f t="shared" si="2"/>
        <v>0</v>
      </c>
      <c r="K79" s="792"/>
    </row>
    <row r="80" spans="1:11">
      <c r="A80" s="818">
        <v>12241</v>
      </c>
      <c r="B80" s="819" t="s">
        <v>248</v>
      </c>
      <c r="C80" s="814"/>
      <c r="D80" s="820"/>
      <c r="E80" s="820"/>
      <c r="F80" s="820"/>
      <c r="G80" s="820"/>
      <c r="H80" s="816">
        <f t="shared" si="2"/>
        <v>0</v>
      </c>
      <c r="K80" s="792"/>
    </row>
    <row r="81" spans="1:11">
      <c r="A81" s="818">
        <v>12249</v>
      </c>
      <c r="B81" s="819" t="s">
        <v>216</v>
      </c>
      <c r="C81" s="814"/>
      <c r="D81" s="820"/>
      <c r="E81" s="820"/>
      <c r="F81" s="820"/>
      <c r="G81" s="820"/>
      <c r="H81" s="816">
        <f t="shared" si="2"/>
        <v>0</v>
      </c>
      <c r="K81" s="792"/>
    </row>
    <row r="82" spans="1:11">
      <c r="A82" s="829" t="s">
        <v>249</v>
      </c>
      <c r="B82" s="821" t="s">
        <v>250</v>
      </c>
      <c r="C82" s="811">
        <f>SUM(C83:C84)</f>
        <v>0</v>
      </c>
      <c r="D82" s="830"/>
      <c r="E82" s="830"/>
      <c r="F82" s="830"/>
      <c r="G82" s="830"/>
      <c r="H82" s="816">
        <f>C82</f>
        <v>0</v>
      </c>
      <c r="K82" s="792"/>
    </row>
    <row r="83" spans="1:11">
      <c r="A83" s="831" t="s">
        <v>251</v>
      </c>
      <c r="B83" s="819" t="s">
        <v>252</v>
      </c>
      <c r="C83" s="820"/>
      <c r="D83" s="830"/>
      <c r="E83" s="830"/>
      <c r="F83" s="830"/>
      <c r="G83" s="830"/>
      <c r="H83" s="816">
        <f>C83</f>
        <v>0</v>
      </c>
      <c r="K83" s="792"/>
    </row>
    <row r="84" spans="1:11">
      <c r="A84" s="831" t="s">
        <v>253</v>
      </c>
      <c r="B84" s="819" t="s">
        <v>254</v>
      </c>
      <c r="C84" s="820"/>
      <c r="D84" s="830"/>
      <c r="E84" s="830"/>
      <c r="F84" s="830"/>
      <c r="G84" s="830"/>
      <c r="H84" s="816">
        <f>C84</f>
        <v>0</v>
      </c>
      <c r="K84" s="792"/>
    </row>
    <row r="85" spans="1:11">
      <c r="A85" s="812">
        <v>13</v>
      </c>
      <c r="B85" s="813" t="s">
        <v>255</v>
      </c>
      <c r="C85" s="814"/>
      <c r="D85" s="811">
        <f>D86+D96</f>
        <v>0</v>
      </c>
      <c r="E85" s="811">
        <f>E93+E96</f>
        <v>0</v>
      </c>
      <c r="F85" s="811">
        <f>F86+F96</f>
        <v>0</v>
      </c>
      <c r="G85" s="811">
        <f>G93+G96</f>
        <v>0</v>
      </c>
      <c r="H85" s="816">
        <f>SUM(D85:G85)</f>
        <v>0</v>
      </c>
      <c r="I85" s="56"/>
      <c r="K85" s="792"/>
    </row>
    <row r="86" spans="1:11">
      <c r="A86" s="832">
        <v>131</v>
      </c>
      <c r="B86" s="821" t="s">
        <v>256</v>
      </c>
      <c r="C86" s="814"/>
      <c r="D86" s="811">
        <f>D87+D90</f>
        <v>0</v>
      </c>
      <c r="E86" s="830"/>
      <c r="F86" s="811">
        <f>F87+F90</f>
        <v>0</v>
      </c>
      <c r="G86" s="830"/>
      <c r="H86" s="816">
        <f t="shared" ref="H86:H92" si="3">D86+F86</f>
        <v>0</v>
      </c>
      <c r="K86" s="792"/>
    </row>
    <row r="87" spans="1:11">
      <c r="A87" s="818">
        <v>1311</v>
      </c>
      <c r="B87" s="819" t="s">
        <v>257</v>
      </c>
      <c r="C87" s="814"/>
      <c r="D87" s="811">
        <f>SUM(D88:D89)</f>
        <v>0</v>
      </c>
      <c r="E87" s="830"/>
      <c r="F87" s="811">
        <f>SUM(F88:F89)</f>
        <v>0</v>
      </c>
      <c r="G87" s="830"/>
      <c r="H87" s="816">
        <f t="shared" si="3"/>
        <v>0</v>
      </c>
      <c r="K87" s="792"/>
    </row>
    <row r="88" spans="1:11">
      <c r="A88" s="818">
        <v>13111</v>
      </c>
      <c r="B88" s="819" t="s">
        <v>258</v>
      </c>
      <c r="C88" s="814"/>
      <c r="D88" s="820"/>
      <c r="E88" s="830"/>
      <c r="F88" s="820"/>
      <c r="G88" s="830"/>
      <c r="H88" s="816">
        <f t="shared" si="3"/>
        <v>0</v>
      </c>
      <c r="K88" s="792"/>
    </row>
    <row r="89" spans="1:11">
      <c r="A89" s="818">
        <v>13112</v>
      </c>
      <c r="B89" s="819" t="s">
        <v>259</v>
      </c>
      <c r="C89" s="814"/>
      <c r="D89" s="820"/>
      <c r="E89" s="830"/>
      <c r="F89" s="820"/>
      <c r="G89" s="830"/>
      <c r="H89" s="816">
        <f t="shared" si="3"/>
        <v>0</v>
      </c>
      <c r="K89" s="792"/>
    </row>
    <row r="90" spans="1:11">
      <c r="A90" s="818">
        <v>1319</v>
      </c>
      <c r="B90" s="819" t="s">
        <v>260</v>
      </c>
      <c r="C90" s="814"/>
      <c r="D90" s="811">
        <f>SUM(D91:D92)</f>
        <v>0</v>
      </c>
      <c r="E90" s="830"/>
      <c r="F90" s="811">
        <f>SUM(F91:F92)</f>
        <v>0</v>
      </c>
      <c r="G90" s="830"/>
      <c r="H90" s="816">
        <f t="shared" si="3"/>
        <v>0</v>
      </c>
      <c r="K90" s="792"/>
    </row>
    <row r="91" spans="1:11">
      <c r="A91" s="818">
        <v>13191</v>
      </c>
      <c r="B91" s="819" t="s">
        <v>261</v>
      </c>
      <c r="C91" s="814"/>
      <c r="D91" s="820"/>
      <c r="E91" s="830"/>
      <c r="F91" s="820"/>
      <c r="G91" s="830"/>
      <c r="H91" s="816">
        <f t="shared" si="3"/>
        <v>0</v>
      </c>
      <c r="K91" s="792"/>
    </row>
    <row r="92" spans="1:11">
      <c r="A92" s="818">
        <v>13192</v>
      </c>
      <c r="B92" s="819" t="s">
        <v>262</v>
      </c>
      <c r="C92" s="814"/>
      <c r="D92" s="820"/>
      <c r="E92" s="830"/>
      <c r="F92" s="820"/>
      <c r="G92" s="830"/>
      <c r="H92" s="816">
        <f t="shared" si="3"/>
        <v>0</v>
      </c>
      <c r="K92" s="792"/>
    </row>
    <row r="93" spans="1:11">
      <c r="A93" s="832">
        <v>132</v>
      </c>
      <c r="B93" s="821" t="s">
        <v>263</v>
      </c>
      <c r="C93" s="814"/>
      <c r="D93" s="830"/>
      <c r="E93" s="811">
        <f>SUM(E94:E95)</f>
        <v>0</v>
      </c>
      <c r="F93" s="830"/>
      <c r="G93" s="811">
        <f>SUM(G94:G95)</f>
        <v>0</v>
      </c>
      <c r="H93" s="816">
        <f>E93+G93</f>
        <v>0</v>
      </c>
      <c r="K93" s="792"/>
    </row>
    <row r="94" spans="1:11">
      <c r="A94" s="818">
        <v>1321</v>
      </c>
      <c r="B94" s="819" t="s">
        <v>263</v>
      </c>
      <c r="C94" s="814"/>
      <c r="D94" s="830"/>
      <c r="E94" s="820"/>
      <c r="F94" s="830"/>
      <c r="G94" s="820"/>
      <c r="H94" s="816">
        <f>E94+G94</f>
        <v>0</v>
      </c>
      <c r="K94" s="792"/>
    </row>
    <row r="95" spans="1:11">
      <c r="A95" s="818">
        <v>1329</v>
      </c>
      <c r="B95" s="819" t="s">
        <v>264</v>
      </c>
      <c r="C95" s="814"/>
      <c r="D95" s="830"/>
      <c r="E95" s="820"/>
      <c r="F95" s="830"/>
      <c r="G95" s="820"/>
      <c r="H95" s="816">
        <f>E95+G95</f>
        <v>0</v>
      </c>
      <c r="K95" s="792"/>
    </row>
    <row r="96" spans="1:11">
      <c r="A96" s="832">
        <v>137</v>
      </c>
      <c r="B96" s="833" t="s">
        <v>265</v>
      </c>
      <c r="C96" s="814"/>
      <c r="D96" s="811">
        <f>D97</f>
        <v>0</v>
      </c>
      <c r="E96" s="811">
        <f>E100</f>
        <v>0</v>
      </c>
      <c r="F96" s="811">
        <f>F97</f>
        <v>0</v>
      </c>
      <c r="G96" s="811">
        <f>G100</f>
        <v>0</v>
      </c>
      <c r="H96" s="816">
        <f>SUM(D96:G96)</f>
        <v>0</v>
      </c>
      <c r="K96" s="792"/>
    </row>
    <row r="97" spans="1:11">
      <c r="A97" s="818">
        <v>1371</v>
      </c>
      <c r="B97" s="834" t="s">
        <v>266</v>
      </c>
      <c r="C97" s="814"/>
      <c r="D97" s="811">
        <f>SUM(D98:D99)</f>
        <v>0</v>
      </c>
      <c r="E97" s="830"/>
      <c r="F97" s="811">
        <f>SUM(F98:F99)</f>
        <v>0</v>
      </c>
      <c r="G97" s="830"/>
      <c r="H97" s="816">
        <f>D97+F97</f>
        <v>0</v>
      </c>
      <c r="K97" s="792"/>
    </row>
    <row r="98" spans="1:11">
      <c r="A98" s="818">
        <v>13711</v>
      </c>
      <c r="B98" s="834" t="s">
        <v>267</v>
      </c>
      <c r="C98" s="814"/>
      <c r="D98" s="820"/>
      <c r="E98" s="830"/>
      <c r="F98" s="820"/>
      <c r="G98" s="830"/>
      <c r="H98" s="816">
        <f>D98+F98</f>
        <v>0</v>
      </c>
      <c r="K98" s="792"/>
    </row>
    <row r="99" spans="1:11">
      <c r="A99" s="818">
        <v>13712</v>
      </c>
      <c r="B99" s="834" t="s">
        <v>268</v>
      </c>
      <c r="C99" s="814"/>
      <c r="D99" s="820"/>
      <c r="E99" s="830"/>
      <c r="F99" s="820"/>
      <c r="G99" s="830"/>
      <c r="H99" s="816">
        <f>D99+F99</f>
        <v>0</v>
      </c>
      <c r="K99" s="792"/>
    </row>
    <row r="100" spans="1:11">
      <c r="A100" s="818">
        <v>1372</v>
      </c>
      <c r="B100" s="834" t="s">
        <v>689</v>
      </c>
      <c r="C100" s="814"/>
      <c r="D100" s="830"/>
      <c r="E100" s="820"/>
      <c r="F100" s="830"/>
      <c r="G100" s="820"/>
      <c r="H100" s="816">
        <f>E100+G100</f>
        <v>0</v>
      </c>
      <c r="K100" s="792"/>
    </row>
    <row r="101" spans="1:11">
      <c r="A101" s="812">
        <v>14</v>
      </c>
      <c r="B101" s="813" t="s">
        <v>269</v>
      </c>
      <c r="C101" s="814"/>
      <c r="D101" s="811">
        <f>D102</f>
        <v>0</v>
      </c>
      <c r="E101" s="811">
        <f>E114</f>
        <v>0</v>
      </c>
      <c r="F101" s="811">
        <f>F102</f>
        <v>0</v>
      </c>
      <c r="G101" s="811">
        <f>G114</f>
        <v>0</v>
      </c>
      <c r="H101" s="816">
        <f>SUM(D101:G101)</f>
        <v>0</v>
      </c>
      <c r="K101" s="792"/>
    </row>
    <row r="102" spans="1:11">
      <c r="A102" s="832">
        <v>141</v>
      </c>
      <c r="B102" s="821" t="s">
        <v>270</v>
      </c>
      <c r="C102" s="814"/>
      <c r="D102" s="811">
        <f>D103+D106+D109</f>
        <v>0</v>
      </c>
      <c r="E102" s="830"/>
      <c r="F102" s="811">
        <f>F103+F106+F109</f>
        <v>0</v>
      </c>
      <c r="G102" s="830"/>
      <c r="H102" s="816">
        <f>D102+F102</f>
        <v>0</v>
      </c>
      <c r="K102" s="792"/>
    </row>
    <row r="103" spans="1:11">
      <c r="A103" s="818">
        <v>1411</v>
      </c>
      <c r="B103" s="819" t="s">
        <v>67</v>
      </c>
      <c r="C103" s="814"/>
      <c r="D103" s="811">
        <f>SUM(D104:D105)</f>
        <v>0</v>
      </c>
      <c r="E103" s="830"/>
      <c r="F103" s="811">
        <f>SUM(F104:F105)</f>
        <v>0</v>
      </c>
      <c r="G103" s="830"/>
      <c r="H103" s="816">
        <f>D103+F103</f>
        <v>0</v>
      </c>
      <c r="K103" s="792"/>
    </row>
    <row r="104" spans="1:11">
      <c r="A104" s="818">
        <v>14111</v>
      </c>
      <c r="B104" s="819" t="s">
        <v>271</v>
      </c>
      <c r="C104" s="814"/>
      <c r="D104" s="820"/>
      <c r="E104" s="830"/>
      <c r="F104" s="820"/>
      <c r="G104" s="830"/>
      <c r="H104" s="816">
        <f>D104+F104</f>
        <v>0</v>
      </c>
      <c r="K104" s="792"/>
    </row>
    <row r="105" spans="1:11">
      <c r="A105" s="818">
        <v>14112</v>
      </c>
      <c r="B105" s="819" t="s">
        <v>272</v>
      </c>
      <c r="C105" s="814"/>
      <c r="D105" s="820"/>
      <c r="E105" s="830"/>
      <c r="F105" s="820"/>
      <c r="G105" s="830"/>
      <c r="H105" s="816">
        <f>D105+F105</f>
        <v>0</v>
      </c>
      <c r="K105" s="792"/>
    </row>
    <row r="106" spans="1:11">
      <c r="A106" s="818">
        <v>1412</v>
      </c>
      <c r="B106" s="819" t="s">
        <v>273</v>
      </c>
      <c r="C106" s="814"/>
      <c r="D106" s="811">
        <f>SUM(D107:D108)</f>
        <v>0</v>
      </c>
      <c r="E106" s="830"/>
      <c r="F106" s="811">
        <f>SUM(F107:F108)</f>
        <v>0</v>
      </c>
      <c r="G106" s="830"/>
      <c r="H106" s="816">
        <f>D106+F106</f>
        <v>0</v>
      </c>
      <c r="K106" s="792"/>
    </row>
    <row r="107" spans="1:11">
      <c r="A107" s="818">
        <v>14121</v>
      </c>
      <c r="B107" s="819" t="s">
        <v>271</v>
      </c>
      <c r="C107" s="814"/>
      <c r="D107" s="820"/>
      <c r="E107" s="830"/>
      <c r="F107" s="820"/>
      <c r="G107" s="830"/>
      <c r="H107" s="816">
        <f t="shared" ref="H107:H113" si="4">D107+F107</f>
        <v>0</v>
      </c>
      <c r="K107" s="792"/>
    </row>
    <row r="108" spans="1:11">
      <c r="A108" s="835">
        <v>14122</v>
      </c>
      <c r="B108" s="819" t="s">
        <v>274</v>
      </c>
      <c r="C108" s="814"/>
      <c r="D108" s="820"/>
      <c r="E108" s="830"/>
      <c r="F108" s="820"/>
      <c r="G108" s="830"/>
      <c r="H108" s="816">
        <f t="shared" si="4"/>
        <v>0</v>
      </c>
      <c r="K108" s="792"/>
    </row>
    <row r="109" spans="1:11">
      <c r="A109" s="835">
        <v>1419</v>
      </c>
      <c r="B109" s="819" t="s">
        <v>68</v>
      </c>
      <c r="C109" s="814"/>
      <c r="D109" s="811">
        <f>SUM(D110:D113)</f>
        <v>0</v>
      </c>
      <c r="E109" s="830"/>
      <c r="F109" s="811">
        <f>SUM(F110:F113)</f>
        <v>0</v>
      </c>
      <c r="G109" s="830"/>
      <c r="H109" s="816">
        <f t="shared" si="4"/>
        <v>0</v>
      </c>
      <c r="K109" s="792"/>
    </row>
    <row r="110" spans="1:11">
      <c r="A110" s="835">
        <v>14191</v>
      </c>
      <c r="B110" s="819" t="s">
        <v>275</v>
      </c>
      <c r="C110" s="814"/>
      <c r="D110" s="820"/>
      <c r="E110" s="830"/>
      <c r="F110" s="820"/>
      <c r="G110" s="830"/>
      <c r="H110" s="816">
        <f t="shared" si="4"/>
        <v>0</v>
      </c>
      <c r="K110" s="792"/>
    </row>
    <row r="111" spans="1:11">
      <c r="A111" s="835">
        <v>14192</v>
      </c>
      <c r="B111" s="819" t="s">
        <v>276</v>
      </c>
      <c r="C111" s="814"/>
      <c r="D111" s="820"/>
      <c r="E111" s="830"/>
      <c r="F111" s="820"/>
      <c r="G111" s="830"/>
      <c r="H111" s="816">
        <f t="shared" si="4"/>
        <v>0</v>
      </c>
      <c r="K111" s="792"/>
    </row>
    <row r="112" spans="1:11">
      <c r="A112" s="835">
        <v>14193</v>
      </c>
      <c r="B112" s="819" t="s">
        <v>277</v>
      </c>
      <c r="C112" s="814"/>
      <c r="D112" s="820"/>
      <c r="E112" s="830"/>
      <c r="F112" s="820"/>
      <c r="G112" s="830"/>
      <c r="H112" s="816">
        <f t="shared" si="4"/>
        <v>0</v>
      </c>
      <c r="K112" s="792"/>
    </row>
    <row r="113" spans="1:11">
      <c r="A113" s="835">
        <v>14194</v>
      </c>
      <c r="B113" s="819" t="s">
        <v>278</v>
      </c>
      <c r="C113" s="814"/>
      <c r="D113" s="820"/>
      <c r="E113" s="830"/>
      <c r="F113" s="820"/>
      <c r="G113" s="830"/>
      <c r="H113" s="816">
        <f t="shared" si="4"/>
        <v>0</v>
      </c>
      <c r="K113" s="792"/>
    </row>
    <row r="114" spans="1:11">
      <c r="A114" s="836">
        <v>142</v>
      </c>
      <c r="B114" s="821" t="s">
        <v>279</v>
      </c>
      <c r="C114" s="814"/>
      <c r="D114" s="830"/>
      <c r="E114" s="811">
        <f>SUM(E115:E117)</f>
        <v>0</v>
      </c>
      <c r="F114" s="830"/>
      <c r="G114" s="811">
        <f>SUM(G115:G117)</f>
        <v>0</v>
      </c>
      <c r="H114" s="816">
        <f>E114+G114</f>
        <v>0</v>
      </c>
      <c r="K114" s="792"/>
    </row>
    <row r="115" spans="1:11">
      <c r="A115" s="818">
        <v>1421</v>
      </c>
      <c r="B115" s="819" t="s">
        <v>280</v>
      </c>
      <c r="C115" s="814"/>
      <c r="D115" s="830"/>
      <c r="E115" s="820"/>
      <c r="F115" s="830"/>
      <c r="G115" s="820"/>
      <c r="H115" s="816">
        <f>E115+G115</f>
        <v>0</v>
      </c>
      <c r="K115" s="792"/>
    </row>
    <row r="116" spans="1:11">
      <c r="A116" s="818">
        <v>1422</v>
      </c>
      <c r="B116" s="819" t="s">
        <v>281</v>
      </c>
      <c r="C116" s="814"/>
      <c r="D116" s="830"/>
      <c r="E116" s="820"/>
      <c r="F116" s="830"/>
      <c r="G116" s="820"/>
      <c r="H116" s="816">
        <f t="shared" ref="H116:H117" si="5">E116+G116</f>
        <v>0</v>
      </c>
      <c r="I116" s="56"/>
      <c r="K116" s="792"/>
    </row>
    <row r="117" spans="1:11">
      <c r="A117" s="818">
        <v>1429</v>
      </c>
      <c r="B117" s="819" t="s">
        <v>282</v>
      </c>
      <c r="C117" s="814"/>
      <c r="D117" s="830"/>
      <c r="E117" s="820"/>
      <c r="F117" s="830"/>
      <c r="G117" s="820"/>
      <c r="H117" s="816">
        <f t="shared" si="5"/>
        <v>0</v>
      </c>
      <c r="K117" s="792"/>
    </row>
    <row r="118" spans="1:11">
      <c r="A118" s="812">
        <v>15</v>
      </c>
      <c r="B118" s="813" t="s">
        <v>283</v>
      </c>
      <c r="C118" s="814"/>
      <c r="D118" s="811">
        <f>D119+D141+D147</f>
        <v>0</v>
      </c>
      <c r="E118" s="811">
        <f>E136+E141+E147</f>
        <v>0</v>
      </c>
      <c r="F118" s="811">
        <f>F119+F141+F147</f>
        <v>0</v>
      </c>
      <c r="G118" s="811">
        <f>G136+G141+G147</f>
        <v>0</v>
      </c>
      <c r="H118" s="816">
        <f>SUM(D118:G118)</f>
        <v>0</v>
      </c>
      <c r="K118" s="792"/>
    </row>
    <row r="119" spans="1:11">
      <c r="A119" s="832">
        <v>151</v>
      </c>
      <c r="B119" s="821" t="s">
        <v>284</v>
      </c>
      <c r="C119" s="814"/>
      <c r="D119" s="811">
        <f>D120+D123+D126+D129</f>
        <v>0</v>
      </c>
      <c r="E119" s="830"/>
      <c r="F119" s="811">
        <f>F120+F123+F126+F129</f>
        <v>0</v>
      </c>
      <c r="G119" s="830"/>
      <c r="H119" s="816">
        <f t="shared" ref="H119:H135" si="6">D119+F119</f>
        <v>0</v>
      </c>
      <c r="K119" s="792"/>
    </row>
    <row r="120" spans="1:11">
      <c r="A120" s="818">
        <v>1511</v>
      </c>
      <c r="B120" s="819" t="s">
        <v>285</v>
      </c>
      <c r="C120" s="814"/>
      <c r="D120" s="811">
        <f>SUM(D121:D122)</f>
        <v>0</v>
      </c>
      <c r="E120" s="830"/>
      <c r="F120" s="811">
        <f>SUM(F121:F122)</f>
        <v>0</v>
      </c>
      <c r="G120" s="830"/>
      <c r="H120" s="816">
        <f t="shared" si="6"/>
        <v>0</v>
      </c>
      <c r="K120" s="792"/>
    </row>
    <row r="121" spans="1:11">
      <c r="A121" s="818">
        <v>15111</v>
      </c>
      <c r="B121" s="819" t="s">
        <v>286</v>
      </c>
      <c r="C121" s="814"/>
      <c r="D121" s="820"/>
      <c r="E121" s="830"/>
      <c r="F121" s="820"/>
      <c r="G121" s="830"/>
      <c r="H121" s="816">
        <f t="shared" si="6"/>
        <v>0</v>
      </c>
      <c r="K121" s="792"/>
    </row>
    <row r="122" spans="1:11">
      <c r="A122" s="818">
        <v>15112</v>
      </c>
      <c r="B122" s="819" t="s">
        <v>287</v>
      </c>
      <c r="C122" s="814"/>
      <c r="D122" s="820"/>
      <c r="E122" s="830"/>
      <c r="F122" s="820"/>
      <c r="G122" s="830"/>
      <c r="H122" s="816">
        <f t="shared" si="6"/>
        <v>0</v>
      </c>
      <c r="K122" s="792"/>
    </row>
    <row r="123" spans="1:11">
      <c r="A123" s="818">
        <v>1512</v>
      </c>
      <c r="B123" s="819" t="s">
        <v>288</v>
      </c>
      <c r="C123" s="814"/>
      <c r="D123" s="811">
        <f>SUM(D124:D125)</f>
        <v>0</v>
      </c>
      <c r="E123" s="830"/>
      <c r="F123" s="811">
        <f>SUM(F124:F125)</f>
        <v>0</v>
      </c>
      <c r="G123" s="830"/>
      <c r="H123" s="816">
        <f t="shared" si="6"/>
        <v>0</v>
      </c>
      <c r="K123" s="792"/>
    </row>
    <row r="124" spans="1:11">
      <c r="A124" s="818">
        <v>15121</v>
      </c>
      <c r="B124" s="819" t="s">
        <v>286</v>
      </c>
      <c r="C124" s="814"/>
      <c r="D124" s="820"/>
      <c r="E124" s="830"/>
      <c r="F124" s="820"/>
      <c r="G124" s="830"/>
      <c r="H124" s="816">
        <f t="shared" si="6"/>
        <v>0</v>
      </c>
      <c r="K124" s="792"/>
    </row>
    <row r="125" spans="1:11">
      <c r="A125" s="818">
        <v>15122</v>
      </c>
      <c r="B125" s="819" t="s">
        <v>287</v>
      </c>
      <c r="C125" s="814"/>
      <c r="D125" s="820"/>
      <c r="E125" s="830"/>
      <c r="F125" s="820"/>
      <c r="G125" s="830"/>
      <c r="H125" s="816">
        <f t="shared" si="6"/>
        <v>0</v>
      </c>
      <c r="K125" s="792"/>
    </row>
    <row r="126" spans="1:11">
      <c r="A126" s="818">
        <v>1513</v>
      </c>
      <c r="B126" s="819" t="s">
        <v>289</v>
      </c>
      <c r="C126" s="814"/>
      <c r="D126" s="811">
        <f>SUM(D127:D128)</f>
        <v>0</v>
      </c>
      <c r="E126" s="830"/>
      <c r="F126" s="811">
        <f>SUM(F127:F128)</f>
        <v>0</v>
      </c>
      <c r="G126" s="830"/>
      <c r="H126" s="816">
        <f t="shared" si="6"/>
        <v>0</v>
      </c>
      <c r="K126" s="792"/>
    </row>
    <row r="127" spans="1:11">
      <c r="A127" s="818">
        <v>15131</v>
      </c>
      <c r="B127" s="819" t="s">
        <v>286</v>
      </c>
      <c r="C127" s="814"/>
      <c r="D127" s="820"/>
      <c r="E127" s="830"/>
      <c r="F127" s="820"/>
      <c r="G127" s="830"/>
      <c r="H127" s="816">
        <f t="shared" si="6"/>
        <v>0</v>
      </c>
      <c r="K127" s="792"/>
    </row>
    <row r="128" spans="1:11">
      <c r="A128" s="818">
        <v>15132</v>
      </c>
      <c r="B128" s="819" t="s">
        <v>287</v>
      </c>
      <c r="C128" s="814"/>
      <c r="D128" s="820"/>
      <c r="E128" s="830"/>
      <c r="F128" s="820"/>
      <c r="G128" s="830"/>
      <c r="H128" s="816">
        <f t="shared" si="6"/>
        <v>0</v>
      </c>
      <c r="K128" s="792"/>
    </row>
    <row r="129" spans="1:11">
      <c r="A129" s="818">
        <v>1519</v>
      </c>
      <c r="B129" s="819" t="s">
        <v>68</v>
      </c>
      <c r="C129" s="814"/>
      <c r="D129" s="811">
        <f>SUM(D130:D135)</f>
        <v>0</v>
      </c>
      <c r="E129" s="830"/>
      <c r="F129" s="811">
        <f>SUM(F130:F135)</f>
        <v>0</v>
      </c>
      <c r="G129" s="830"/>
      <c r="H129" s="816">
        <f t="shared" si="6"/>
        <v>0</v>
      </c>
      <c r="K129" s="792"/>
    </row>
    <row r="130" spans="1:11">
      <c r="A130" s="818">
        <v>15191</v>
      </c>
      <c r="B130" s="819" t="s">
        <v>290</v>
      </c>
      <c r="C130" s="814"/>
      <c r="D130" s="820"/>
      <c r="E130" s="830"/>
      <c r="F130" s="820"/>
      <c r="G130" s="830"/>
      <c r="H130" s="816">
        <f t="shared" si="6"/>
        <v>0</v>
      </c>
      <c r="K130" s="792"/>
    </row>
    <row r="131" spans="1:11">
      <c r="A131" s="818">
        <v>15192</v>
      </c>
      <c r="B131" s="819" t="s">
        <v>291</v>
      </c>
      <c r="C131" s="814"/>
      <c r="D131" s="820"/>
      <c r="E131" s="830"/>
      <c r="F131" s="820"/>
      <c r="G131" s="830"/>
      <c r="H131" s="816">
        <f t="shared" si="6"/>
        <v>0</v>
      </c>
      <c r="K131" s="792"/>
    </row>
    <row r="132" spans="1:11">
      <c r="A132" s="818">
        <v>15193</v>
      </c>
      <c r="B132" s="819" t="s">
        <v>292</v>
      </c>
      <c r="C132" s="814"/>
      <c r="D132" s="820"/>
      <c r="E132" s="830"/>
      <c r="F132" s="820"/>
      <c r="G132" s="830"/>
      <c r="H132" s="816">
        <f t="shared" si="6"/>
        <v>0</v>
      </c>
      <c r="K132" s="792"/>
    </row>
    <row r="133" spans="1:11">
      <c r="A133" s="818">
        <v>15194</v>
      </c>
      <c r="B133" s="819" t="s">
        <v>293</v>
      </c>
      <c r="C133" s="814"/>
      <c r="D133" s="820"/>
      <c r="E133" s="830"/>
      <c r="F133" s="820"/>
      <c r="G133" s="830"/>
      <c r="H133" s="816">
        <f t="shared" si="6"/>
        <v>0</v>
      </c>
      <c r="K133" s="792"/>
    </row>
    <row r="134" spans="1:11">
      <c r="A134" s="818">
        <v>15195</v>
      </c>
      <c r="B134" s="819" t="s">
        <v>294</v>
      </c>
      <c r="C134" s="814"/>
      <c r="D134" s="820"/>
      <c r="E134" s="830"/>
      <c r="F134" s="820"/>
      <c r="G134" s="830"/>
      <c r="H134" s="816">
        <f t="shared" si="6"/>
        <v>0</v>
      </c>
      <c r="K134" s="792"/>
    </row>
    <row r="135" spans="1:11">
      <c r="A135" s="818">
        <v>15196</v>
      </c>
      <c r="B135" s="819" t="s">
        <v>295</v>
      </c>
      <c r="C135" s="814"/>
      <c r="D135" s="820"/>
      <c r="E135" s="830"/>
      <c r="F135" s="820"/>
      <c r="G135" s="830"/>
      <c r="H135" s="816">
        <f t="shared" si="6"/>
        <v>0</v>
      </c>
      <c r="K135" s="792"/>
    </row>
    <row r="136" spans="1:11">
      <c r="A136" s="832">
        <v>152</v>
      </c>
      <c r="B136" s="821" t="s">
        <v>296</v>
      </c>
      <c r="C136" s="814"/>
      <c r="D136" s="830"/>
      <c r="E136" s="811">
        <f>SUM(E137:E140)</f>
        <v>0</v>
      </c>
      <c r="F136" s="830"/>
      <c r="G136" s="811">
        <f>SUM(G137:G140)</f>
        <v>0</v>
      </c>
      <c r="H136" s="816">
        <f>E136+G136</f>
        <v>0</v>
      </c>
      <c r="K136" s="792"/>
    </row>
    <row r="137" spans="1:11">
      <c r="A137" s="818">
        <v>1521</v>
      </c>
      <c r="B137" s="819" t="s">
        <v>297</v>
      </c>
      <c r="C137" s="814"/>
      <c r="D137" s="830"/>
      <c r="E137" s="820"/>
      <c r="F137" s="830"/>
      <c r="G137" s="820"/>
      <c r="H137" s="816">
        <f>E137+G137</f>
        <v>0</v>
      </c>
      <c r="K137" s="792"/>
    </row>
    <row r="138" spans="1:11">
      <c r="A138" s="818">
        <v>1522</v>
      </c>
      <c r="B138" s="819" t="s">
        <v>298</v>
      </c>
      <c r="C138" s="814"/>
      <c r="D138" s="830"/>
      <c r="E138" s="820"/>
      <c r="F138" s="830"/>
      <c r="G138" s="820"/>
      <c r="H138" s="816">
        <f t="shared" ref="H138:H140" si="7">E138+G138</f>
        <v>0</v>
      </c>
      <c r="K138" s="792"/>
    </row>
    <row r="139" spans="1:11">
      <c r="A139" s="818">
        <v>1523</v>
      </c>
      <c r="B139" s="819" t="s">
        <v>299</v>
      </c>
      <c r="C139" s="814"/>
      <c r="D139" s="830"/>
      <c r="E139" s="820"/>
      <c r="F139" s="830"/>
      <c r="G139" s="820"/>
      <c r="H139" s="816">
        <f t="shared" si="7"/>
        <v>0</v>
      </c>
      <c r="K139" s="792"/>
    </row>
    <row r="140" spans="1:11">
      <c r="A140" s="835">
        <v>1529</v>
      </c>
      <c r="B140" s="819" t="s">
        <v>300</v>
      </c>
      <c r="C140" s="814"/>
      <c r="D140" s="830"/>
      <c r="E140" s="820"/>
      <c r="F140" s="830"/>
      <c r="G140" s="820"/>
      <c r="H140" s="816">
        <f t="shared" si="7"/>
        <v>0</v>
      </c>
      <c r="K140" s="792"/>
    </row>
    <row r="141" spans="1:11">
      <c r="A141" s="836">
        <v>153</v>
      </c>
      <c r="B141" s="821" t="s">
        <v>301</v>
      </c>
      <c r="C141" s="814"/>
      <c r="D141" s="811">
        <f>SUM(D142:D144)</f>
        <v>0</v>
      </c>
      <c r="E141" s="811">
        <f>SUM(E142:E144)</f>
        <v>0</v>
      </c>
      <c r="F141" s="811">
        <f>SUM(F142:F144)</f>
        <v>0</v>
      </c>
      <c r="G141" s="811">
        <f>SUM(G142:G144)</f>
        <v>0</v>
      </c>
      <c r="H141" s="816">
        <f>SUM(D141:G141)</f>
        <v>0</v>
      </c>
      <c r="K141" s="792"/>
    </row>
    <row r="142" spans="1:11">
      <c r="A142" s="818">
        <v>1531</v>
      </c>
      <c r="B142" s="823" t="s">
        <v>302</v>
      </c>
      <c r="C142" s="814"/>
      <c r="D142" s="820"/>
      <c r="E142" s="820"/>
      <c r="F142" s="820"/>
      <c r="G142" s="820"/>
      <c r="H142" s="816">
        <f t="shared" ref="H142:H147" si="8">SUM(D142:G142)</f>
        <v>0</v>
      </c>
      <c r="K142" s="792"/>
    </row>
    <row r="143" spans="1:11">
      <c r="A143" s="818">
        <v>1532</v>
      </c>
      <c r="B143" s="823" t="s">
        <v>303</v>
      </c>
      <c r="C143" s="814"/>
      <c r="D143" s="820"/>
      <c r="E143" s="820"/>
      <c r="F143" s="820"/>
      <c r="G143" s="820"/>
      <c r="H143" s="816">
        <f t="shared" si="8"/>
        <v>0</v>
      </c>
      <c r="K143" s="792"/>
    </row>
    <row r="144" spans="1:11">
      <c r="A144" s="818">
        <v>1539</v>
      </c>
      <c r="B144" s="823" t="s">
        <v>260</v>
      </c>
      <c r="C144" s="814"/>
      <c r="D144" s="811">
        <f>SUM(D145:D146)</f>
        <v>0</v>
      </c>
      <c r="E144" s="811">
        <f>SUM(E145:E146)</f>
        <v>0</v>
      </c>
      <c r="F144" s="811">
        <f>SUM(F145:F146)</f>
        <v>0</v>
      </c>
      <c r="G144" s="811">
        <f>SUM(G145:G146)</f>
        <v>0</v>
      </c>
      <c r="H144" s="816">
        <f t="shared" si="8"/>
        <v>0</v>
      </c>
      <c r="K144" s="792"/>
    </row>
    <row r="145" spans="1:11" ht="30" customHeight="1">
      <c r="A145" s="818">
        <v>15391</v>
      </c>
      <c r="B145" s="837" t="s">
        <v>304</v>
      </c>
      <c r="C145" s="814"/>
      <c r="D145" s="820"/>
      <c r="E145" s="820"/>
      <c r="F145" s="820"/>
      <c r="G145" s="820"/>
      <c r="H145" s="816">
        <f t="shared" si="8"/>
        <v>0</v>
      </c>
      <c r="K145" s="792"/>
    </row>
    <row r="146" spans="1:11">
      <c r="A146" s="818">
        <v>15392</v>
      </c>
      <c r="B146" s="838" t="s">
        <v>305</v>
      </c>
      <c r="C146" s="814"/>
      <c r="D146" s="820"/>
      <c r="E146" s="820"/>
      <c r="F146" s="820"/>
      <c r="G146" s="820"/>
      <c r="H146" s="816">
        <f t="shared" si="8"/>
        <v>0</v>
      </c>
      <c r="K146" s="792"/>
    </row>
    <row r="147" spans="1:11">
      <c r="A147" s="832">
        <v>157</v>
      </c>
      <c r="B147" s="821" t="s">
        <v>306</v>
      </c>
      <c r="C147" s="814"/>
      <c r="D147" s="811">
        <f>D148+D152</f>
        <v>0</v>
      </c>
      <c r="E147" s="811">
        <f>E151+E152</f>
        <v>0</v>
      </c>
      <c r="F147" s="811">
        <f>F148+F152</f>
        <v>0</v>
      </c>
      <c r="G147" s="811">
        <f>G151+G152</f>
        <v>0</v>
      </c>
      <c r="H147" s="816">
        <f t="shared" si="8"/>
        <v>0</v>
      </c>
      <c r="K147" s="792"/>
    </row>
    <row r="148" spans="1:11">
      <c r="A148" s="835">
        <v>1571</v>
      </c>
      <c r="B148" s="819" t="s">
        <v>307</v>
      </c>
      <c r="C148" s="814"/>
      <c r="D148" s="811">
        <f>SUM(D149:D150)</f>
        <v>0</v>
      </c>
      <c r="E148" s="830"/>
      <c r="F148" s="811">
        <f>SUM(F149:F150)</f>
        <v>0</v>
      </c>
      <c r="G148" s="830"/>
      <c r="H148" s="816">
        <f>D148+F148</f>
        <v>0</v>
      </c>
      <c r="K148" s="792"/>
    </row>
    <row r="149" spans="1:11">
      <c r="A149" s="835">
        <v>15711</v>
      </c>
      <c r="B149" s="819" t="s">
        <v>308</v>
      </c>
      <c r="C149" s="814"/>
      <c r="D149" s="820"/>
      <c r="E149" s="830"/>
      <c r="F149" s="820"/>
      <c r="G149" s="830"/>
      <c r="H149" s="816">
        <f>D149+F149</f>
        <v>0</v>
      </c>
      <c r="K149" s="792"/>
    </row>
    <row r="150" spans="1:11">
      <c r="A150" s="835">
        <v>15712</v>
      </c>
      <c r="B150" s="834" t="s">
        <v>309</v>
      </c>
      <c r="C150" s="814"/>
      <c r="D150" s="820"/>
      <c r="E150" s="830"/>
      <c r="F150" s="820"/>
      <c r="G150" s="830"/>
      <c r="H150" s="816">
        <f>D150+F150</f>
        <v>0</v>
      </c>
      <c r="K150" s="792"/>
    </row>
    <row r="151" spans="1:11">
      <c r="A151" s="835">
        <v>1572</v>
      </c>
      <c r="B151" s="819" t="s">
        <v>310</v>
      </c>
      <c r="C151" s="814"/>
      <c r="D151" s="830"/>
      <c r="E151" s="820"/>
      <c r="F151" s="830"/>
      <c r="G151" s="820"/>
      <c r="H151" s="816">
        <f>E151+G151</f>
        <v>0</v>
      </c>
      <c r="K151" s="792"/>
    </row>
    <row r="152" spans="1:11">
      <c r="A152" s="835">
        <v>1573</v>
      </c>
      <c r="B152" s="834" t="s">
        <v>311</v>
      </c>
      <c r="C152" s="814"/>
      <c r="D152" s="811">
        <f>SUM(D153:D154)</f>
        <v>0</v>
      </c>
      <c r="E152" s="811">
        <f>SUM(E153:E154)</f>
        <v>0</v>
      </c>
      <c r="F152" s="811">
        <f>SUM(F153:F154)</f>
        <v>0</v>
      </c>
      <c r="G152" s="811">
        <f>SUM(G153:G154)</f>
        <v>0</v>
      </c>
      <c r="H152" s="816">
        <f>SUM(D152:G152)</f>
        <v>0</v>
      </c>
      <c r="K152" s="792"/>
    </row>
    <row r="153" spans="1:11">
      <c r="A153" s="835">
        <v>15731</v>
      </c>
      <c r="B153" s="834" t="s">
        <v>312</v>
      </c>
      <c r="C153" s="814"/>
      <c r="D153" s="820"/>
      <c r="E153" s="820"/>
      <c r="F153" s="820"/>
      <c r="G153" s="820"/>
      <c r="H153" s="816">
        <f t="shared" ref="H153:H170" si="9">SUM(D153:G153)</f>
        <v>0</v>
      </c>
      <c r="K153" s="792"/>
    </row>
    <row r="154" spans="1:11">
      <c r="A154" s="835">
        <v>15732</v>
      </c>
      <c r="B154" s="834" t="s">
        <v>313</v>
      </c>
      <c r="C154" s="814"/>
      <c r="D154" s="820"/>
      <c r="E154" s="820"/>
      <c r="F154" s="820"/>
      <c r="G154" s="820"/>
      <c r="H154" s="816">
        <f t="shared" si="9"/>
        <v>0</v>
      </c>
      <c r="K154" s="792"/>
    </row>
    <row r="155" spans="1:11">
      <c r="A155" s="839">
        <v>18</v>
      </c>
      <c r="B155" s="813" t="s">
        <v>314</v>
      </c>
      <c r="C155" s="814"/>
      <c r="D155" s="811">
        <f>D156+D159+D162+D168</f>
        <v>0</v>
      </c>
      <c r="E155" s="811">
        <f>E156+E159+E162+E168</f>
        <v>0</v>
      </c>
      <c r="F155" s="811">
        <f>F156+F159+F162+F168</f>
        <v>0</v>
      </c>
      <c r="G155" s="811">
        <f>G156+G159+G162+G168</f>
        <v>0</v>
      </c>
      <c r="H155" s="816">
        <f t="shared" si="9"/>
        <v>0</v>
      </c>
      <c r="K155" s="792"/>
    </row>
    <row r="156" spans="1:11">
      <c r="A156" s="836">
        <v>182</v>
      </c>
      <c r="B156" s="821" t="s">
        <v>315</v>
      </c>
      <c r="C156" s="814"/>
      <c r="D156" s="811">
        <f>SUM(D157:D158)</f>
        <v>0</v>
      </c>
      <c r="E156" s="811">
        <f>SUM(E157:E158)</f>
        <v>0</v>
      </c>
      <c r="F156" s="811">
        <f>SUM(F157:F158)</f>
        <v>0</v>
      </c>
      <c r="G156" s="811">
        <f>SUM(G157:G158)</f>
        <v>0</v>
      </c>
      <c r="H156" s="816">
        <f t="shared" si="9"/>
        <v>0</v>
      </c>
      <c r="K156" s="792"/>
    </row>
    <row r="157" spans="1:11">
      <c r="A157" s="835">
        <v>1821</v>
      </c>
      <c r="B157" s="819" t="s">
        <v>316</v>
      </c>
      <c r="C157" s="814"/>
      <c r="D157" s="820"/>
      <c r="E157" s="820"/>
      <c r="F157" s="820"/>
      <c r="G157" s="820"/>
      <c r="H157" s="816">
        <f t="shared" si="9"/>
        <v>0</v>
      </c>
      <c r="K157" s="792"/>
    </row>
    <row r="158" spans="1:11">
      <c r="A158" s="835">
        <v>1822</v>
      </c>
      <c r="B158" s="819" t="s">
        <v>300</v>
      </c>
      <c r="C158" s="814"/>
      <c r="D158" s="820"/>
      <c r="E158" s="820"/>
      <c r="F158" s="820"/>
      <c r="G158" s="820"/>
      <c r="H158" s="816">
        <f t="shared" si="9"/>
        <v>0</v>
      </c>
      <c r="K158" s="792"/>
    </row>
    <row r="159" spans="1:11">
      <c r="A159" s="836">
        <v>183</v>
      </c>
      <c r="B159" s="821" t="s">
        <v>317</v>
      </c>
      <c r="C159" s="814"/>
      <c r="D159" s="811">
        <f>SUM(D160:D161)</f>
        <v>0</v>
      </c>
      <c r="E159" s="811">
        <f>SUM(E160:E161)</f>
        <v>0</v>
      </c>
      <c r="F159" s="811">
        <f>SUM(F160:F161)</f>
        <v>0</v>
      </c>
      <c r="G159" s="811">
        <f>SUM(G160:G161)</f>
        <v>0</v>
      </c>
      <c r="H159" s="816">
        <f t="shared" si="9"/>
        <v>0</v>
      </c>
      <c r="K159" s="792"/>
    </row>
    <row r="160" spans="1:11">
      <c r="A160" s="835">
        <v>1831</v>
      </c>
      <c r="B160" s="819" t="s">
        <v>318</v>
      </c>
      <c r="C160" s="814"/>
      <c r="D160" s="820"/>
      <c r="E160" s="820"/>
      <c r="F160" s="820"/>
      <c r="G160" s="820"/>
      <c r="H160" s="816">
        <f t="shared" si="9"/>
        <v>0</v>
      </c>
      <c r="K160" s="792"/>
    </row>
    <row r="161" spans="1:11">
      <c r="A161" s="835">
        <v>1832</v>
      </c>
      <c r="B161" s="819" t="s">
        <v>260</v>
      </c>
      <c r="C161" s="814"/>
      <c r="D161" s="820"/>
      <c r="E161" s="820"/>
      <c r="F161" s="820"/>
      <c r="G161" s="820"/>
      <c r="H161" s="816">
        <f t="shared" si="9"/>
        <v>0</v>
      </c>
      <c r="K161" s="792"/>
    </row>
    <row r="162" spans="1:11">
      <c r="A162" s="836">
        <v>186</v>
      </c>
      <c r="B162" s="821" t="s">
        <v>319</v>
      </c>
      <c r="C162" s="814"/>
      <c r="D162" s="811">
        <f>SUM(D163:D165)</f>
        <v>0</v>
      </c>
      <c r="E162" s="811">
        <f>SUM(E163:E165)</f>
        <v>0</v>
      </c>
      <c r="F162" s="811">
        <f>SUM(F163:F165)</f>
        <v>0</v>
      </c>
      <c r="G162" s="811">
        <f>SUM(G163:G165)</f>
        <v>0</v>
      </c>
      <c r="H162" s="816">
        <f t="shared" si="9"/>
        <v>0</v>
      </c>
      <c r="K162" s="792"/>
    </row>
    <row r="163" spans="1:11">
      <c r="A163" s="835">
        <v>1861</v>
      </c>
      <c r="B163" s="819" t="s">
        <v>320</v>
      </c>
      <c r="C163" s="814"/>
      <c r="D163" s="820"/>
      <c r="E163" s="820"/>
      <c r="F163" s="820"/>
      <c r="G163" s="820"/>
      <c r="H163" s="816">
        <f t="shared" si="9"/>
        <v>0</v>
      </c>
      <c r="K163" s="792"/>
    </row>
    <row r="164" spans="1:11">
      <c r="A164" s="835">
        <v>1862</v>
      </c>
      <c r="B164" s="819" t="s">
        <v>321</v>
      </c>
      <c r="C164" s="814"/>
      <c r="D164" s="820"/>
      <c r="E164" s="820"/>
      <c r="F164" s="820"/>
      <c r="G164" s="820"/>
      <c r="H164" s="816">
        <f t="shared" si="9"/>
        <v>0</v>
      </c>
      <c r="K164" s="792"/>
    </row>
    <row r="165" spans="1:11">
      <c r="A165" s="835">
        <v>1869</v>
      </c>
      <c r="B165" s="819" t="s">
        <v>322</v>
      </c>
      <c r="C165" s="814"/>
      <c r="D165" s="811">
        <f>SUM(D166:D167)</f>
        <v>0</v>
      </c>
      <c r="E165" s="811">
        <f>SUM(E166:E167)</f>
        <v>0</v>
      </c>
      <c r="F165" s="811">
        <f>SUM(F166:F167)</f>
        <v>0</v>
      </c>
      <c r="G165" s="811">
        <f>SUM(G166:G167)</f>
        <v>0</v>
      </c>
      <c r="H165" s="816">
        <f t="shared" si="9"/>
        <v>0</v>
      </c>
      <c r="K165" s="792"/>
    </row>
    <row r="166" spans="1:11">
      <c r="A166" s="835">
        <v>18691</v>
      </c>
      <c r="B166" s="819" t="s">
        <v>323</v>
      </c>
      <c r="C166" s="814"/>
      <c r="D166" s="820"/>
      <c r="E166" s="820"/>
      <c r="F166" s="820"/>
      <c r="G166" s="820"/>
      <c r="H166" s="816">
        <f t="shared" si="9"/>
        <v>0</v>
      </c>
      <c r="K166" s="792"/>
    </row>
    <row r="167" spans="1:11">
      <c r="A167" s="835">
        <v>18692</v>
      </c>
      <c r="B167" s="819" t="s">
        <v>324</v>
      </c>
      <c r="C167" s="814"/>
      <c r="D167" s="820"/>
      <c r="E167" s="820"/>
      <c r="F167" s="820"/>
      <c r="G167" s="820"/>
      <c r="H167" s="816">
        <f t="shared" si="9"/>
        <v>0</v>
      </c>
      <c r="K167" s="792"/>
    </row>
    <row r="168" spans="1:11">
      <c r="A168" s="836">
        <v>187</v>
      </c>
      <c r="B168" s="821" t="s">
        <v>325</v>
      </c>
      <c r="C168" s="814"/>
      <c r="D168" s="811">
        <f>SUM(D169:D170)</f>
        <v>0</v>
      </c>
      <c r="E168" s="811">
        <f>SUM(E169:E170)</f>
        <v>0</v>
      </c>
      <c r="F168" s="811">
        <f>SUM(F169:F170)</f>
        <v>0</v>
      </c>
      <c r="G168" s="811">
        <f>SUM(G169:G170)</f>
        <v>0</v>
      </c>
      <c r="H168" s="816">
        <f t="shared" si="9"/>
        <v>0</v>
      </c>
      <c r="K168" s="792"/>
    </row>
    <row r="169" spans="1:11">
      <c r="A169" s="835">
        <v>1871</v>
      </c>
      <c r="B169" s="819" t="s">
        <v>326</v>
      </c>
      <c r="C169" s="814"/>
      <c r="D169" s="820"/>
      <c r="E169" s="820"/>
      <c r="F169" s="820"/>
      <c r="G169" s="820"/>
      <c r="H169" s="816">
        <f t="shared" si="9"/>
        <v>0</v>
      </c>
      <c r="K169" s="792"/>
    </row>
    <row r="170" spans="1:11">
      <c r="A170" s="835">
        <v>1872</v>
      </c>
      <c r="B170" s="819" t="s">
        <v>327</v>
      </c>
      <c r="C170" s="814"/>
      <c r="D170" s="820"/>
      <c r="E170" s="820"/>
      <c r="F170" s="820"/>
      <c r="G170" s="820"/>
      <c r="H170" s="816">
        <f t="shared" si="9"/>
        <v>0</v>
      </c>
      <c r="K170" s="792"/>
    </row>
    <row r="171" spans="1:11">
      <c r="A171" s="839">
        <v>19</v>
      </c>
      <c r="B171" s="813" t="s">
        <v>328</v>
      </c>
      <c r="C171" s="811">
        <f>C184</f>
        <v>0</v>
      </c>
      <c r="D171" s="811">
        <f>D172+D175+D178+D181</f>
        <v>0</v>
      </c>
      <c r="E171" s="811">
        <f>E172+E175+E178+E181</f>
        <v>0</v>
      </c>
      <c r="F171" s="811">
        <f>F172+F175+F178+F181</f>
        <v>0</v>
      </c>
      <c r="G171" s="811">
        <f>G172+G175+G178+G181</f>
        <v>0</v>
      </c>
      <c r="H171" s="816">
        <f>SUM(C171:G171)</f>
        <v>0</v>
      </c>
      <c r="K171" s="792"/>
    </row>
    <row r="172" spans="1:11">
      <c r="A172" s="836">
        <v>191</v>
      </c>
      <c r="B172" s="821" t="s">
        <v>329</v>
      </c>
      <c r="C172" s="814"/>
      <c r="D172" s="811">
        <f>SUM(D173:D174)</f>
        <v>0</v>
      </c>
      <c r="E172" s="811">
        <f>SUM(E173:E174)</f>
        <v>0</v>
      </c>
      <c r="F172" s="811">
        <f>SUM(F173:F174)</f>
        <v>0</v>
      </c>
      <c r="G172" s="811">
        <f>SUM(G173:G174)</f>
        <v>0</v>
      </c>
      <c r="H172" s="816">
        <f>SUM(D172:G172)</f>
        <v>0</v>
      </c>
      <c r="K172" s="792"/>
    </row>
    <row r="173" spans="1:11">
      <c r="A173" s="835">
        <v>1911</v>
      </c>
      <c r="B173" s="819" t="s">
        <v>330</v>
      </c>
      <c r="C173" s="814"/>
      <c r="D173" s="820"/>
      <c r="E173" s="820"/>
      <c r="F173" s="820"/>
      <c r="G173" s="820"/>
      <c r="H173" s="816">
        <f t="shared" ref="H173:H183" si="10">SUM(D173:G173)</f>
        <v>0</v>
      </c>
      <c r="K173" s="792"/>
    </row>
    <row r="174" spans="1:11">
      <c r="A174" s="835">
        <v>1912</v>
      </c>
      <c r="B174" s="819" t="s">
        <v>331</v>
      </c>
      <c r="C174" s="814"/>
      <c r="D174" s="820"/>
      <c r="E174" s="820"/>
      <c r="F174" s="820"/>
      <c r="G174" s="820"/>
      <c r="H174" s="816">
        <f t="shared" si="10"/>
        <v>0</v>
      </c>
      <c r="K174" s="792"/>
    </row>
    <row r="175" spans="1:11">
      <c r="A175" s="836">
        <v>192</v>
      </c>
      <c r="B175" s="821" t="s">
        <v>332</v>
      </c>
      <c r="C175" s="814"/>
      <c r="D175" s="811">
        <f>SUM(D176:D177)</f>
        <v>0</v>
      </c>
      <c r="E175" s="811">
        <f>SUM(E176:E177)</f>
        <v>0</v>
      </c>
      <c r="F175" s="811">
        <f>SUM(F176:F177)</f>
        <v>0</v>
      </c>
      <c r="G175" s="811">
        <f>SUM(G176:G177)</f>
        <v>0</v>
      </c>
      <c r="H175" s="816">
        <f t="shared" si="10"/>
        <v>0</v>
      </c>
      <c r="K175" s="792"/>
    </row>
    <row r="176" spans="1:11">
      <c r="A176" s="835">
        <v>1921</v>
      </c>
      <c r="B176" s="819" t="s">
        <v>333</v>
      </c>
      <c r="C176" s="814"/>
      <c r="D176" s="820"/>
      <c r="E176" s="820"/>
      <c r="F176" s="820"/>
      <c r="G176" s="820"/>
      <c r="H176" s="816">
        <f t="shared" si="10"/>
        <v>0</v>
      </c>
      <c r="K176" s="792"/>
    </row>
    <row r="177" spans="1:11">
      <c r="A177" s="835">
        <v>1922</v>
      </c>
      <c r="B177" s="819" t="s">
        <v>334</v>
      </c>
      <c r="C177" s="814"/>
      <c r="D177" s="820"/>
      <c r="E177" s="820"/>
      <c r="F177" s="820"/>
      <c r="G177" s="820"/>
      <c r="H177" s="816">
        <f t="shared" si="10"/>
        <v>0</v>
      </c>
      <c r="K177" s="792"/>
    </row>
    <row r="178" spans="1:11">
      <c r="A178" s="836">
        <v>193</v>
      </c>
      <c r="B178" s="821" t="s">
        <v>335</v>
      </c>
      <c r="C178" s="814"/>
      <c r="D178" s="811">
        <f>SUM(D179:D180)</f>
        <v>0</v>
      </c>
      <c r="E178" s="811">
        <f>SUM(E179:E180)</f>
        <v>0</v>
      </c>
      <c r="F178" s="811">
        <f>SUM(F179:F180)</f>
        <v>0</v>
      </c>
      <c r="G178" s="811">
        <f>SUM(G179:G180)</f>
        <v>0</v>
      </c>
      <c r="H178" s="816">
        <f t="shared" si="10"/>
        <v>0</v>
      </c>
      <c r="K178" s="792"/>
    </row>
    <row r="179" spans="1:11">
      <c r="A179" s="835">
        <v>1931</v>
      </c>
      <c r="B179" s="819" t="s">
        <v>336</v>
      </c>
      <c r="C179" s="814"/>
      <c r="D179" s="820"/>
      <c r="E179" s="820"/>
      <c r="F179" s="820"/>
      <c r="G179" s="820"/>
      <c r="H179" s="816">
        <f t="shared" si="10"/>
        <v>0</v>
      </c>
      <c r="K179" s="792"/>
    </row>
    <row r="180" spans="1:11">
      <c r="A180" s="835">
        <v>1932</v>
      </c>
      <c r="B180" s="819" t="s">
        <v>337</v>
      </c>
      <c r="C180" s="814"/>
      <c r="D180" s="820"/>
      <c r="E180" s="820"/>
      <c r="F180" s="820"/>
      <c r="G180" s="820"/>
      <c r="H180" s="816">
        <f t="shared" si="10"/>
        <v>0</v>
      </c>
      <c r="K180" s="792"/>
    </row>
    <row r="181" spans="1:11">
      <c r="A181" s="836">
        <v>197</v>
      </c>
      <c r="B181" s="821" t="s">
        <v>338</v>
      </c>
      <c r="C181" s="814"/>
      <c r="D181" s="811">
        <f>SUM(D182:D183)</f>
        <v>0</v>
      </c>
      <c r="E181" s="811">
        <f>SUM(E182:E183)</f>
        <v>0</v>
      </c>
      <c r="F181" s="811">
        <f>SUM(F182:F183)</f>
        <v>0</v>
      </c>
      <c r="G181" s="811">
        <f>SUM(G182:G183)</f>
        <v>0</v>
      </c>
      <c r="H181" s="816">
        <f t="shared" si="10"/>
        <v>0</v>
      </c>
      <c r="K181" s="792"/>
    </row>
    <row r="182" spans="1:11">
      <c r="A182" s="835">
        <v>1971</v>
      </c>
      <c r="B182" s="819" t="s">
        <v>339</v>
      </c>
      <c r="C182" s="814"/>
      <c r="D182" s="820"/>
      <c r="E182" s="820"/>
      <c r="F182" s="820"/>
      <c r="G182" s="820"/>
      <c r="H182" s="816">
        <f t="shared" si="10"/>
        <v>0</v>
      </c>
      <c r="K182" s="792"/>
    </row>
    <row r="183" spans="1:11">
      <c r="A183" s="835">
        <v>1972</v>
      </c>
      <c r="B183" s="819" t="s">
        <v>340</v>
      </c>
      <c r="C183" s="814"/>
      <c r="D183" s="820"/>
      <c r="E183" s="820"/>
      <c r="F183" s="820"/>
      <c r="G183" s="820"/>
      <c r="H183" s="816">
        <f t="shared" si="10"/>
        <v>0</v>
      </c>
      <c r="K183" s="792"/>
    </row>
    <row r="184" spans="1:11">
      <c r="A184" s="840" t="s">
        <v>341</v>
      </c>
      <c r="B184" s="821" t="s">
        <v>342</v>
      </c>
      <c r="C184" s="811">
        <f>SUM(C185:C186)</f>
        <v>0</v>
      </c>
      <c r="D184" s="814"/>
      <c r="E184" s="814"/>
      <c r="F184" s="814"/>
      <c r="G184" s="814"/>
      <c r="H184" s="816">
        <f>C184</f>
        <v>0</v>
      </c>
      <c r="K184" s="792"/>
    </row>
    <row r="185" spans="1:11">
      <c r="A185" s="831" t="s">
        <v>343</v>
      </c>
      <c r="B185" s="819" t="s">
        <v>344</v>
      </c>
      <c r="C185" s="820"/>
      <c r="D185" s="814"/>
      <c r="E185" s="814"/>
      <c r="F185" s="814"/>
      <c r="G185" s="814"/>
      <c r="H185" s="816">
        <f>C185</f>
        <v>0</v>
      </c>
      <c r="K185" s="792"/>
    </row>
    <row r="186" spans="1:11">
      <c r="A186" s="831" t="s">
        <v>345</v>
      </c>
      <c r="B186" s="819" t="s">
        <v>346</v>
      </c>
      <c r="C186" s="820"/>
      <c r="D186" s="814"/>
      <c r="E186" s="814"/>
      <c r="F186" s="814"/>
      <c r="G186" s="814"/>
      <c r="H186" s="816">
        <f>C186</f>
        <v>0</v>
      </c>
      <c r="K186" s="792"/>
    </row>
    <row r="187" spans="1:11">
      <c r="A187" s="812">
        <v>2</v>
      </c>
      <c r="B187" s="841" t="s">
        <v>347</v>
      </c>
      <c r="C187" s="811">
        <f>C371+C435+C499+C563+C650</f>
        <v>0</v>
      </c>
      <c r="D187" s="811">
        <f>D188+D249+D310+D371+D435+D499+D563+D600+D625+D650</f>
        <v>0</v>
      </c>
      <c r="E187" s="811">
        <f>E188+E249+E310+E371+E435+E499+E563+E600+E625+E650</f>
        <v>0</v>
      </c>
      <c r="F187" s="811">
        <f>F188+F249+F310+F371+F435+F499+F563+F600+F625+F650</f>
        <v>0</v>
      </c>
      <c r="G187" s="811">
        <f>G188+G249+G310+G371+G435+G499+G563+G600+G625+G650</f>
        <v>0</v>
      </c>
      <c r="H187" s="816">
        <f t="shared" ref="H187" si="11">SUM(C187:G187)</f>
        <v>0</v>
      </c>
      <c r="I187" s="56"/>
      <c r="K187" s="792"/>
    </row>
    <row r="188" spans="1:11">
      <c r="A188" s="839">
        <v>20</v>
      </c>
      <c r="B188" s="813" t="s">
        <v>348</v>
      </c>
      <c r="C188" s="814"/>
      <c r="D188" s="811">
        <f>D189+D201+D213+D225+D237</f>
        <v>0</v>
      </c>
      <c r="E188" s="811">
        <f>E189+E201+E213+E225+E237</f>
        <v>0</v>
      </c>
      <c r="F188" s="811">
        <f>F189+F201+F213+F225+F237</f>
        <v>0</v>
      </c>
      <c r="G188" s="811">
        <f>G189+G201+G213+G225+G237</f>
        <v>0</v>
      </c>
      <c r="H188" s="816">
        <f>SUM(D188:G188)</f>
        <v>0</v>
      </c>
      <c r="K188" s="792"/>
    </row>
    <row r="189" spans="1:11">
      <c r="A189" s="836">
        <v>201</v>
      </c>
      <c r="B189" s="821" t="s">
        <v>349</v>
      </c>
      <c r="C189" s="814"/>
      <c r="D189" s="811">
        <f>SUM(D190:D195)</f>
        <v>0</v>
      </c>
      <c r="E189" s="811">
        <f>SUM(E190:E195)</f>
        <v>0</v>
      </c>
      <c r="F189" s="811">
        <f>SUM(F190:F195)</f>
        <v>0</v>
      </c>
      <c r="G189" s="811">
        <f>SUM(G190:G195)</f>
        <v>0</v>
      </c>
      <c r="H189" s="816">
        <f t="shared" ref="H189:H252" si="12">SUM(D189:G189)</f>
        <v>0</v>
      </c>
      <c r="K189" s="792"/>
    </row>
    <row r="190" spans="1:11">
      <c r="A190" s="835">
        <v>2011</v>
      </c>
      <c r="B190" s="819" t="s">
        <v>350</v>
      </c>
      <c r="C190" s="814"/>
      <c r="D190" s="820"/>
      <c r="E190" s="820"/>
      <c r="F190" s="820"/>
      <c r="G190" s="820"/>
      <c r="H190" s="816">
        <f t="shared" si="12"/>
        <v>0</v>
      </c>
      <c r="K190" s="792"/>
    </row>
    <row r="191" spans="1:11">
      <c r="A191" s="835">
        <v>2012</v>
      </c>
      <c r="B191" s="819" t="s">
        <v>351</v>
      </c>
      <c r="C191" s="814"/>
      <c r="D191" s="820"/>
      <c r="E191" s="820"/>
      <c r="F191" s="820"/>
      <c r="G191" s="820"/>
      <c r="H191" s="816">
        <f t="shared" si="12"/>
        <v>0</v>
      </c>
      <c r="K191" s="792"/>
    </row>
    <row r="192" spans="1:11">
      <c r="A192" s="835">
        <v>2013</v>
      </c>
      <c r="B192" s="819" t="s">
        <v>352</v>
      </c>
      <c r="C192" s="814"/>
      <c r="D192" s="820"/>
      <c r="E192" s="820"/>
      <c r="F192" s="820"/>
      <c r="G192" s="820"/>
      <c r="H192" s="816">
        <f t="shared" si="12"/>
        <v>0</v>
      </c>
      <c r="K192" s="792"/>
    </row>
    <row r="193" spans="1:11">
      <c r="A193" s="835">
        <v>2014</v>
      </c>
      <c r="B193" s="819" t="s">
        <v>353</v>
      </c>
      <c r="C193" s="814"/>
      <c r="D193" s="820"/>
      <c r="E193" s="820"/>
      <c r="F193" s="820"/>
      <c r="G193" s="820"/>
      <c r="H193" s="816">
        <f t="shared" si="12"/>
        <v>0</v>
      </c>
      <c r="K193" s="792"/>
    </row>
    <row r="194" spans="1:11">
      <c r="A194" s="835">
        <v>2017</v>
      </c>
      <c r="B194" s="819" t="s">
        <v>354</v>
      </c>
      <c r="C194" s="814"/>
      <c r="D194" s="820"/>
      <c r="E194" s="820"/>
      <c r="F194" s="820"/>
      <c r="G194" s="820"/>
      <c r="H194" s="816">
        <f t="shared" si="12"/>
        <v>0</v>
      </c>
      <c r="K194" s="792"/>
    </row>
    <row r="195" spans="1:11">
      <c r="A195" s="835">
        <v>2019</v>
      </c>
      <c r="B195" s="819" t="s">
        <v>355</v>
      </c>
      <c r="C195" s="814"/>
      <c r="D195" s="811">
        <f>SUM(D196:D200)</f>
        <v>0</v>
      </c>
      <c r="E195" s="811">
        <f>SUM(E196:E200)</f>
        <v>0</v>
      </c>
      <c r="F195" s="811">
        <f>SUM(F196:F200)</f>
        <v>0</v>
      </c>
      <c r="G195" s="811">
        <f>SUM(G196:G200)</f>
        <v>0</v>
      </c>
      <c r="H195" s="816">
        <f t="shared" si="12"/>
        <v>0</v>
      </c>
      <c r="K195" s="792"/>
    </row>
    <row r="196" spans="1:11">
      <c r="A196" s="835">
        <v>20191</v>
      </c>
      <c r="B196" s="819" t="s">
        <v>356</v>
      </c>
      <c r="C196" s="814"/>
      <c r="D196" s="820"/>
      <c r="E196" s="820"/>
      <c r="F196" s="820"/>
      <c r="G196" s="820"/>
      <c r="H196" s="816">
        <f t="shared" si="12"/>
        <v>0</v>
      </c>
      <c r="K196" s="792"/>
    </row>
    <row r="197" spans="1:11">
      <c r="A197" s="835">
        <v>20192</v>
      </c>
      <c r="B197" s="819" t="s">
        <v>357</v>
      </c>
      <c r="C197" s="814"/>
      <c r="D197" s="820"/>
      <c r="E197" s="820"/>
      <c r="F197" s="820"/>
      <c r="G197" s="820"/>
      <c r="H197" s="816">
        <f t="shared" si="12"/>
        <v>0</v>
      </c>
      <c r="K197" s="792"/>
    </row>
    <row r="198" spans="1:11">
      <c r="A198" s="835">
        <v>20193</v>
      </c>
      <c r="B198" s="819" t="s">
        <v>358</v>
      </c>
      <c r="C198" s="814"/>
      <c r="D198" s="820"/>
      <c r="E198" s="820"/>
      <c r="F198" s="820"/>
      <c r="G198" s="820"/>
      <c r="H198" s="816">
        <f t="shared" si="12"/>
        <v>0</v>
      </c>
      <c r="K198" s="792"/>
    </row>
    <row r="199" spans="1:11">
      <c r="A199" s="835">
        <v>20194</v>
      </c>
      <c r="B199" s="819" t="s">
        <v>359</v>
      </c>
      <c r="C199" s="814"/>
      <c r="D199" s="820"/>
      <c r="E199" s="820"/>
      <c r="F199" s="820"/>
      <c r="G199" s="820"/>
      <c r="H199" s="816">
        <f t="shared" si="12"/>
        <v>0</v>
      </c>
      <c r="K199" s="792"/>
    </row>
    <row r="200" spans="1:11">
      <c r="A200" s="835">
        <v>20197</v>
      </c>
      <c r="B200" s="819" t="s">
        <v>360</v>
      </c>
      <c r="C200" s="814"/>
      <c r="D200" s="820"/>
      <c r="E200" s="820"/>
      <c r="F200" s="820"/>
      <c r="G200" s="820"/>
      <c r="H200" s="816">
        <f t="shared" si="12"/>
        <v>0</v>
      </c>
      <c r="K200" s="792"/>
    </row>
    <row r="201" spans="1:11">
      <c r="A201" s="836">
        <v>202</v>
      </c>
      <c r="B201" s="821" t="s">
        <v>361</v>
      </c>
      <c r="C201" s="814"/>
      <c r="D201" s="811">
        <f>SUM(D202:D207)</f>
        <v>0</v>
      </c>
      <c r="E201" s="811">
        <f>SUM(E202:E207)</f>
        <v>0</v>
      </c>
      <c r="F201" s="811">
        <f>SUM(F202:F207)</f>
        <v>0</v>
      </c>
      <c r="G201" s="811">
        <f>SUM(G202:G207)</f>
        <v>0</v>
      </c>
      <c r="H201" s="816">
        <f t="shared" si="12"/>
        <v>0</v>
      </c>
      <c r="K201" s="792"/>
    </row>
    <row r="202" spans="1:11">
      <c r="A202" s="835">
        <v>2021</v>
      </c>
      <c r="B202" s="819" t="s">
        <v>350</v>
      </c>
      <c r="C202" s="814"/>
      <c r="D202" s="820"/>
      <c r="E202" s="820"/>
      <c r="F202" s="820"/>
      <c r="G202" s="820"/>
      <c r="H202" s="816">
        <f t="shared" si="12"/>
        <v>0</v>
      </c>
      <c r="K202" s="792"/>
    </row>
    <row r="203" spans="1:11">
      <c r="A203" s="835">
        <v>2022</v>
      </c>
      <c r="B203" s="819" t="s">
        <v>351</v>
      </c>
      <c r="C203" s="814"/>
      <c r="D203" s="820"/>
      <c r="E203" s="820"/>
      <c r="F203" s="820"/>
      <c r="G203" s="820"/>
      <c r="H203" s="816">
        <f t="shared" si="12"/>
        <v>0</v>
      </c>
      <c r="K203" s="792"/>
    </row>
    <row r="204" spans="1:11">
      <c r="A204" s="835">
        <v>2023</v>
      </c>
      <c r="B204" s="819" t="s">
        <v>352</v>
      </c>
      <c r="C204" s="814"/>
      <c r="D204" s="820"/>
      <c r="E204" s="820"/>
      <c r="F204" s="820"/>
      <c r="G204" s="820"/>
      <c r="H204" s="816">
        <f t="shared" si="12"/>
        <v>0</v>
      </c>
      <c r="K204" s="792"/>
    </row>
    <row r="205" spans="1:11">
      <c r="A205" s="835">
        <v>2024</v>
      </c>
      <c r="B205" s="819" t="s">
        <v>353</v>
      </c>
      <c r="C205" s="814"/>
      <c r="D205" s="820"/>
      <c r="E205" s="820"/>
      <c r="F205" s="820"/>
      <c r="G205" s="820"/>
      <c r="H205" s="816">
        <f t="shared" si="12"/>
        <v>0</v>
      </c>
      <c r="K205" s="792"/>
    </row>
    <row r="206" spans="1:11">
      <c r="A206" s="835">
        <v>2027</v>
      </c>
      <c r="B206" s="819" t="s">
        <v>354</v>
      </c>
      <c r="C206" s="814"/>
      <c r="D206" s="820"/>
      <c r="E206" s="820"/>
      <c r="F206" s="820"/>
      <c r="G206" s="820"/>
      <c r="H206" s="816">
        <f t="shared" si="12"/>
        <v>0</v>
      </c>
      <c r="K206" s="792"/>
    </row>
    <row r="207" spans="1:11">
      <c r="A207" s="835">
        <v>2029</v>
      </c>
      <c r="B207" s="819" t="s">
        <v>355</v>
      </c>
      <c r="C207" s="814"/>
      <c r="D207" s="811">
        <f>SUM(D208:D212)</f>
        <v>0</v>
      </c>
      <c r="E207" s="811">
        <f>SUM(E208:E212)</f>
        <v>0</v>
      </c>
      <c r="F207" s="811">
        <f>SUM(F208:F212)</f>
        <v>0</v>
      </c>
      <c r="G207" s="811">
        <f>SUM(G208:G212)</f>
        <v>0</v>
      </c>
      <c r="H207" s="816">
        <f t="shared" si="12"/>
        <v>0</v>
      </c>
      <c r="K207" s="792"/>
    </row>
    <row r="208" spans="1:11">
      <c r="A208" s="835">
        <v>20291</v>
      </c>
      <c r="B208" s="819" t="s">
        <v>356</v>
      </c>
      <c r="C208" s="814"/>
      <c r="D208" s="820"/>
      <c r="E208" s="820"/>
      <c r="F208" s="820"/>
      <c r="G208" s="820"/>
      <c r="H208" s="816">
        <f t="shared" si="12"/>
        <v>0</v>
      </c>
      <c r="K208" s="792"/>
    </row>
    <row r="209" spans="1:13">
      <c r="A209" s="835">
        <v>20292</v>
      </c>
      <c r="B209" s="819" t="s">
        <v>357</v>
      </c>
      <c r="C209" s="814"/>
      <c r="D209" s="820"/>
      <c r="E209" s="820"/>
      <c r="F209" s="820"/>
      <c r="G209" s="820"/>
      <c r="H209" s="816">
        <f t="shared" si="12"/>
        <v>0</v>
      </c>
      <c r="K209" s="792"/>
    </row>
    <row r="210" spans="1:13">
      <c r="A210" s="835">
        <v>20293</v>
      </c>
      <c r="B210" s="819" t="s">
        <v>358</v>
      </c>
      <c r="C210" s="814"/>
      <c r="D210" s="820"/>
      <c r="E210" s="820"/>
      <c r="F210" s="820"/>
      <c r="G210" s="820"/>
      <c r="H210" s="816">
        <f t="shared" si="12"/>
        <v>0</v>
      </c>
      <c r="K210" s="792"/>
    </row>
    <row r="211" spans="1:13">
      <c r="A211" s="835">
        <v>20294</v>
      </c>
      <c r="B211" s="819" t="s">
        <v>359</v>
      </c>
      <c r="C211" s="814"/>
      <c r="D211" s="820"/>
      <c r="E211" s="820"/>
      <c r="F211" s="820"/>
      <c r="G211" s="820"/>
      <c r="H211" s="816">
        <f t="shared" si="12"/>
        <v>0</v>
      </c>
      <c r="K211" s="792"/>
    </row>
    <row r="212" spans="1:13">
      <c r="A212" s="835">
        <v>20297</v>
      </c>
      <c r="B212" s="819" t="s">
        <v>360</v>
      </c>
      <c r="C212" s="814"/>
      <c r="D212" s="820"/>
      <c r="E212" s="820"/>
      <c r="F212" s="820"/>
      <c r="G212" s="820"/>
      <c r="H212" s="816">
        <f t="shared" si="12"/>
        <v>0</v>
      </c>
      <c r="K212" s="792"/>
    </row>
    <row r="213" spans="1:13">
      <c r="A213" s="836">
        <v>203</v>
      </c>
      <c r="B213" s="821" t="s">
        <v>362</v>
      </c>
      <c r="C213" s="814"/>
      <c r="D213" s="811">
        <f>SUM(D214:D219)</f>
        <v>0</v>
      </c>
      <c r="E213" s="811">
        <f>SUM(E214:E219)</f>
        <v>0</v>
      </c>
      <c r="F213" s="811">
        <f>SUM(F214:F219)</f>
        <v>0</v>
      </c>
      <c r="G213" s="811">
        <f>SUM(G214:G219)</f>
        <v>0</v>
      </c>
      <c r="H213" s="816">
        <f t="shared" si="12"/>
        <v>0</v>
      </c>
      <c r="K213" s="792"/>
    </row>
    <row r="214" spans="1:13">
      <c r="A214" s="835">
        <v>2031</v>
      </c>
      <c r="B214" s="819" t="s">
        <v>350</v>
      </c>
      <c r="C214" s="814"/>
      <c r="D214" s="820"/>
      <c r="E214" s="820"/>
      <c r="F214" s="820"/>
      <c r="G214" s="820"/>
      <c r="H214" s="816">
        <f t="shared" si="12"/>
        <v>0</v>
      </c>
      <c r="K214" s="792"/>
    </row>
    <row r="215" spans="1:13">
      <c r="A215" s="835">
        <v>2032</v>
      </c>
      <c r="B215" s="819" t="s">
        <v>351</v>
      </c>
      <c r="C215" s="814"/>
      <c r="D215" s="820"/>
      <c r="E215" s="820"/>
      <c r="F215" s="820"/>
      <c r="G215" s="820"/>
      <c r="H215" s="816">
        <f t="shared" si="12"/>
        <v>0</v>
      </c>
      <c r="K215" s="792"/>
    </row>
    <row r="216" spans="1:13">
      <c r="A216" s="835">
        <v>2033</v>
      </c>
      <c r="B216" s="819" t="s">
        <v>352</v>
      </c>
      <c r="C216" s="814"/>
      <c r="D216" s="820"/>
      <c r="E216" s="820"/>
      <c r="F216" s="820"/>
      <c r="G216" s="820"/>
      <c r="H216" s="816">
        <f t="shared" si="12"/>
        <v>0</v>
      </c>
      <c r="K216" s="792"/>
    </row>
    <row r="217" spans="1:13">
      <c r="A217" s="835">
        <v>2034</v>
      </c>
      <c r="B217" s="819" t="s">
        <v>353</v>
      </c>
      <c r="C217" s="814"/>
      <c r="D217" s="820"/>
      <c r="E217" s="820"/>
      <c r="F217" s="820"/>
      <c r="G217" s="820"/>
      <c r="H217" s="816">
        <f t="shared" si="12"/>
        <v>0</v>
      </c>
      <c r="K217" s="792"/>
    </row>
    <row r="218" spans="1:13">
      <c r="A218" s="835">
        <v>2037</v>
      </c>
      <c r="B218" s="819" t="s">
        <v>354</v>
      </c>
      <c r="C218" s="814"/>
      <c r="D218" s="820"/>
      <c r="E218" s="820"/>
      <c r="F218" s="820"/>
      <c r="G218" s="820"/>
      <c r="H218" s="816">
        <f t="shared" si="12"/>
        <v>0</v>
      </c>
      <c r="K218" s="792"/>
    </row>
    <row r="219" spans="1:13">
      <c r="A219" s="835">
        <v>2039</v>
      </c>
      <c r="B219" s="819" t="s">
        <v>355</v>
      </c>
      <c r="C219" s="814"/>
      <c r="D219" s="811">
        <f>SUM(D220:D224)</f>
        <v>0</v>
      </c>
      <c r="E219" s="811">
        <f>SUM(E220:E224)</f>
        <v>0</v>
      </c>
      <c r="F219" s="811">
        <f>SUM(F220:F224)</f>
        <v>0</v>
      </c>
      <c r="G219" s="811">
        <f>SUM(G220:G224)</f>
        <v>0</v>
      </c>
      <c r="H219" s="816">
        <f t="shared" si="12"/>
        <v>0</v>
      </c>
      <c r="K219" s="792"/>
    </row>
    <row r="220" spans="1:13">
      <c r="A220" s="835">
        <v>20391</v>
      </c>
      <c r="B220" s="819" t="s">
        <v>356</v>
      </c>
      <c r="C220" s="814"/>
      <c r="D220" s="820"/>
      <c r="E220" s="820"/>
      <c r="F220" s="820"/>
      <c r="G220" s="820"/>
      <c r="H220" s="816">
        <f t="shared" si="12"/>
        <v>0</v>
      </c>
      <c r="K220" s="792"/>
      <c r="L220" s="792"/>
      <c r="M220" s="792"/>
    </row>
    <row r="221" spans="1:13">
      <c r="A221" s="835">
        <v>20392</v>
      </c>
      <c r="B221" s="819" t="s">
        <v>357</v>
      </c>
      <c r="C221" s="814"/>
      <c r="D221" s="820"/>
      <c r="E221" s="820"/>
      <c r="F221" s="820"/>
      <c r="G221" s="820"/>
      <c r="H221" s="816">
        <f t="shared" si="12"/>
        <v>0</v>
      </c>
      <c r="K221" s="792"/>
      <c r="L221" s="792"/>
      <c r="M221" s="792"/>
    </row>
    <row r="222" spans="1:13">
      <c r="A222" s="835">
        <v>20393</v>
      </c>
      <c r="B222" s="819" t="s">
        <v>358</v>
      </c>
      <c r="C222" s="814"/>
      <c r="D222" s="820"/>
      <c r="E222" s="820"/>
      <c r="F222" s="820"/>
      <c r="G222" s="820"/>
      <c r="H222" s="816">
        <f t="shared" si="12"/>
        <v>0</v>
      </c>
      <c r="K222" s="792"/>
      <c r="L222" s="792"/>
      <c r="M222" s="792"/>
    </row>
    <row r="223" spans="1:13">
      <c r="A223" s="835">
        <v>20394</v>
      </c>
      <c r="B223" s="819" t="s">
        <v>359</v>
      </c>
      <c r="C223" s="814"/>
      <c r="D223" s="820"/>
      <c r="E223" s="820"/>
      <c r="F223" s="820"/>
      <c r="G223" s="820"/>
      <c r="H223" s="816">
        <f t="shared" si="12"/>
        <v>0</v>
      </c>
      <c r="K223" s="792"/>
      <c r="L223" s="792"/>
      <c r="M223" s="792"/>
    </row>
    <row r="224" spans="1:13">
      <c r="A224" s="835">
        <v>20397</v>
      </c>
      <c r="B224" s="819" t="s">
        <v>360</v>
      </c>
      <c r="C224" s="814"/>
      <c r="D224" s="820"/>
      <c r="E224" s="820"/>
      <c r="F224" s="820"/>
      <c r="G224" s="820"/>
      <c r="H224" s="816">
        <f t="shared" si="12"/>
        <v>0</v>
      </c>
      <c r="K224" s="792"/>
      <c r="L224" s="792"/>
      <c r="M224" s="792"/>
    </row>
    <row r="225" spans="1:11">
      <c r="A225" s="836">
        <v>204</v>
      </c>
      <c r="B225" s="821" t="s">
        <v>363</v>
      </c>
      <c r="C225" s="814"/>
      <c r="D225" s="811">
        <f>SUM(D226:D231)</f>
        <v>0</v>
      </c>
      <c r="E225" s="811">
        <f>SUM(E226:E231)</f>
        <v>0</v>
      </c>
      <c r="F225" s="811">
        <f>SUM(F226:F231)</f>
        <v>0</v>
      </c>
      <c r="G225" s="811">
        <f>SUM(G226:G231)</f>
        <v>0</v>
      </c>
      <c r="H225" s="816">
        <f t="shared" si="12"/>
        <v>0</v>
      </c>
      <c r="K225" s="792"/>
    </row>
    <row r="226" spans="1:11">
      <c r="A226" s="835">
        <v>2041</v>
      </c>
      <c r="B226" s="819" t="s">
        <v>350</v>
      </c>
      <c r="C226" s="814"/>
      <c r="D226" s="820"/>
      <c r="E226" s="820"/>
      <c r="F226" s="820"/>
      <c r="G226" s="820"/>
      <c r="H226" s="816">
        <f t="shared" si="12"/>
        <v>0</v>
      </c>
      <c r="K226" s="792"/>
    </row>
    <row r="227" spans="1:11">
      <c r="A227" s="835">
        <v>2042</v>
      </c>
      <c r="B227" s="819" t="s">
        <v>351</v>
      </c>
      <c r="C227" s="814"/>
      <c r="D227" s="820"/>
      <c r="E227" s="820"/>
      <c r="F227" s="820"/>
      <c r="G227" s="820"/>
      <c r="H227" s="816">
        <f t="shared" si="12"/>
        <v>0</v>
      </c>
      <c r="K227" s="792"/>
    </row>
    <row r="228" spans="1:11">
      <c r="A228" s="835">
        <v>2043</v>
      </c>
      <c r="B228" s="819" t="s">
        <v>352</v>
      </c>
      <c r="C228" s="814"/>
      <c r="D228" s="820"/>
      <c r="E228" s="820"/>
      <c r="F228" s="820"/>
      <c r="G228" s="820"/>
      <c r="H228" s="816">
        <f t="shared" si="12"/>
        <v>0</v>
      </c>
      <c r="K228" s="792"/>
    </row>
    <row r="229" spans="1:11">
      <c r="A229" s="835">
        <v>2044</v>
      </c>
      <c r="B229" s="819" t="s">
        <v>353</v>
      </c>
      <c r="C229" s="814"/>
      <c r="D229" s="820"/>
      <c r="E229" s="820"/>
      <c r="F229" s="820"/>
      <c r="G229" s="820"/>
      <c r="H229" s="816">
        <f t="shared" si="12"/>
        <v>0</v>
      </c>
      <c r="K229" s="792"/>
    </row>
    <row r="230" spans="1:11">
      <c r="A230" s="835">
        <v>2047</v>
      </c>
      <c r="B230" s="819" t="s">
        <v>354</v>
      </c>
      <c r="C230" s="814"/>
      <c r="D230" s="820"/>
      <c r="E230" s="820"/>
      <c r="F230" s="820"/>
      <c r="G230" s="820"/>
      <c r="H230" s="816">
        <f t="shared" si="12"/>
        <v>0</v>
      </c>
      <c r="K230" s="792"/>
    </row>
    <row r="231" spans="1:11">
      <c r="A231" s="835">
        <v>2049</v>
      </c>
      <c r="B231" s="819" t="s">
        <v>355</v>
      </c>
      <c r="C231" s="814"/>
      <c r="D231" s="811">
        <f>SUM(D232:D236)</f>
        <v>0</v>
      </c>
      <c r="E231" s="811">
        <f>SUM(E232:E236)</f>
        <v>0</v>
      </c>
      <c r="F231" s="811">
        <f>SUM(F232:F236)</f>
        <v>0</v>
      </c>
      <c r="G231" s="811">
        <f>SUM(G232:G236)</f>
        <v>0</v>
      </c>
      <c r="H231" s="816">
        <f t="shared" si="12"/>
        <v>0</v>
      </c>
      <c r="K231" s="792"/>
    </row>
    <row r="232" spans="1:11">
      <c r="A232" s="835">
        <v>20491</v>
      </c>
      <c r="B232" s="819" t="s">
        <v>356</v>
      </c>
      <c r="C232" s="814"/>
      <c r="D232" s="820"/>
      <c r="E232" s="820"/>
      <c r="F232" s="820"/>
      <c r="G232" s="820"/>
      <c r="H232" s="816">
        <f t="shared" si="12"/>
        <v>0</v>
      </c>
      <c r="K232" s="792"/>
    </row>
    <row r="233" spans="1:11">
      <c r="A233" s="835">
        <v>20492</v>
      </c>
      <c r="B233" s="819" t="s">
        <v>357</v>
      </c>
      <c r="C233" s="814"/>
      <c r="D233" s="820"/>
      <c r="E233" s="820"/>
      <c r="F233" s="820"/>
      <c r="G233" s="820"/>
      <c r="H233" s="816">
        <f t="shared" si="12"/>
        <v>0</v>
      </c>
      <c r="K233" s="792"/>
    </row>
    <row r="234" spans="1:11">
      <c r="A234" s="835">
        <v>20493</v>
      </c>
      <c r="B234" s="819" t="s">
        <v>358</v>
      </c>
      <c r="C234" s="814"/>
      <c r="D234" s="820"/>
      <c r="E234" s="820"/>
      <c r="F234" s="820"/>
      <c r="G234" s="820"/>
      <c r="H234" s="816">
        <f t="shared" si="12"/>
        <v>0</v>
      </c>
      <c r="K234" s="792"/>
    </row>
    <row r="235" spans="1:11">
      <c r="A235" s="835">
        <v>20494</v>
      </c>
      <c r="B235" s="819" t="s">
        <v>359</v>
      </c>
      <c r="C235" s="814"/>
      <c r="D235" s="820"/>
      <c r="E235" s="820"/>
      <c r="F235" s="820"/>
      <c r="G235" s="820"/>
      <c r="H235" s="816">
        <f t="shared" si="12"/>
        <v>0</v>
      </c>
      <c r="K235" s="792"/>
    </row>
    <row r="236" spans="1:11">
      <c r="A236" s="835">
        <v>20497</v>
      </c>
      <c r="B236" s="819" t="s">
        <v>360</v>
      </c>
      <c r="C236" s="814"/>
      <c r="D236" s="820"/>
      <c r="E236" s="820"/>
      <c r="F236" s="820"/>
      <c r="G236" s="820"/>
      <c r="H236" s="816">
        <f t="shared" si="12"/>
        <v>0</v>
      </c>
      <c r="K236" s="792"/>
    </row>
    <row r="237" spans="1:11">
      <c r="A237" s="836">
        <v>205</v>
      </c>
      <c r="B237" s="821" t="s">
        <v>364</v>
      </c>
      <c r="C237" s="814"/>
      <c r="D237" s="811">
        <f>SUM(D238:D243)</f>
        <v>0</v>
      </c>
      <c r="E237" s="811">
        <f>SUM(E238:E243)</f>
        <v>0</v>
      </c>
      <c r="F237" s="811">
        <f>SUM(F238:F243)</f>
        <v>0</v>
      </c>
      <c r="G237" s="811">
        <f>SUM(G238:G243)</f>
        <v>0</v>
      </c>
      <c r="H237" s="816">
        <f t="shared" si="12"/>
        <v>0</v>
      </c>
      <c r="K237" s="792"/>
    </row>
    <row r="238" spans="1:11">
      <c r="A238" s="835">
        <v>2051</v>
      </c>
      <c r="B238" s="819" t="s">
        <v>350</v>
      </c>
      <c r="C238" s="814"/>
      <c r="D238" s="820"/>
      <c r="E238" s="820"/>
      <c r="F238" s="820"/>
      <c r="G238" s="820"/>
      <c r="H238" s="816">
        <f t="shared" si="12"/>
        <v>0</v>
      </c>
      <c r="K238" s="792"/>
    </row>
    <row r="239" spans="1:11">
      <c r="A239" s="835">
        <v>2052</v>
      </c>
      <c r="B239" s="819" t="s">
        <v>351</v>
      </c>
      <c r="C239" s="814"/>
      <c r="D239" s="820"/>
      <c r="E239" s="820"/>
      <c r="F239" s="820"/>
      <c r="G239" s="820"/>
      <c r="H239" s="816">
        <f t="shared" si="12"/>
        <v>0</v>
      </c>
      <c r="K239" s="792"/>
    </row>
    <row r="240" spans="1:11">
      <c r="A240" s="835">
        <v>2053</v>
      </c>
      <c r="B240" s="819" t="s">
        <v>352</v>
      </c>
      <c r="C240" s="814"/>
      <c r="D240" s="820"/>
      <c r="E240" s="820"/>
      <c r="F240" s="820"/>
      <c r="G240" s="820"/>
      <c r="H240" s="816">
        <f t="shared" si="12"/>
        <v>0</v>
      </c>
      <c r="K240" s="792"/>
    </row>
    <row r="241" spans="1:11">
      <c r="A241" s="835">
        <v>2054</v>
      </c>
      <c r="B241" s="819" t="s">
        <v>353</v>
      </c>
      <c r="C241" s="814"/>
      <c r="D241" s="820"/>
      <c r="E241" s="820"/>
      <c r="F241" s="820"/>
      <c r="G241" s="820"/>
      <c r="H241" s="816">
        <f t="shared" si="12"/>
        <v>0</v>
      </c>
      <c r="K241" s="792"/>
    </row>
    <row r="242" spans="1:11">
      <c r="A242" s="835">
        <v>2057</v>
      </c>
      <c r="B242" s="819" t="s">
        <v>354</v>
      </c>
      <c r="C242" s="814"/>
      <c r="D242" s="820"/>
      <c r="E242" s="820"/>
      <c r="F242" s="820"/>
      <c r="G242" s="820"/>
      <c r="H242" s="816">
        <f t="shared" si="12"/>
        <v>0</v>
      </c>
      <c r="K242" s="792"/>
    </row>
    <row r="243" spans="1:11">
      <c r="A243" s="835">
        <v>2059</v>
      </c>
      <c r="B243" s="819" t="s">
        <v>355</v>
      </c>
      <c r="C243" s="814"/>
      <c r="D243" s="811">
        <f>SUM(D244:D248)</f>
        <v>0</v>
      </c>
      <c r="E243" s="811">
        <f>SUM(E244:E248)</f>
        <v>0</v>
      </c>
      <c r="F243" s="811">
        <f>SUM(F244:F248)</f>
        <v>0</v>
      </c>
      <c r="G243" s="811">
        <f>SUM(G244:G248)</f>
        <v>0</v>
      </c>
      <c r="H243" s="816">
        <f t="shared" si="12"/>
        <v>0</v>
      </c>
      <c r="K243" s="792"/>
    </row>
    <row r="244" spans="1:11">
      <c r="A244" s="835">
        <v>20591</v>
      </c>
      <c r="B244" s="819" t="s">
        <v>356</v>
      </c>
      <c r="C244" s="814"/>
      <c r="D244" s="820"/>
      <c r="E244" s="820"/>
      <c r="F244" s="820"/>
      <c r="G244" s="820"/>
      <c r="H244" s="816">
        <f t="shared" si="12"/>
        <v>0</v>
      </c>
      <c r="K244" s="792"/>
    </row>
    <row r="245" spans="1:11">
      <c r="A245" s="835">
        <v>20592</v>
      </c>
      <c r="B245" s="819" t="s">
        <v>357</v>
      </c>
      <c r="C245" s="814"/>
      <c r="D245" s="820"/>
      <c r="E245" s="820"/>
      <c r="F245" s="820"/>
      <c r="G245" s="820"/>
      <c r="H245" s="816">
        <f t="shared" si="12"/>
        <v>0</v>
      </c>
      <c r="K245" s="792"/>
    </row>
    <row r="246" spans="1:11">
      <c r="A246" s="835">
        <v>20593</v>
      </c>
      <c r="B246" s="819" t="s">
        <v>358</v>
      </c>
      <c r="C246" s="814"/>
      <c r="D246" s="820"/>
      <c r="E246" s="820"/>
      <c r="F246" s="820"/>
      <c r="G246" s="820"/>
      <c r="H246" s="816">
        <f t="shared" si="12"/>
        <v>0</v>
      </c>
      <c r="K246" s="792"/>
    </row>
    <row r="247" spans="1:11">
      <c r="A247" s="835">
        <v>20594</v>
      </c>
      <c r="B247" s="819" t="s">
        <v>359</v>
      </c>
      <c r="C247" s="814"/>
      <c r="D247" s="820"/>
      <c r="E247" s="820"/>
      <c r="F247" s="820"/>
      <c r="G247" s="820"/>
      <c r="H247" s="816">
        <f t="shared" si="12"/>
        <v>0</v>
      </c>
      <c r="K247" s="792"/>
    </row>
    <row r="248" spans="1:11">
      <c r="A248" s="835">
        <v>20597</v>
      </c>
      <c r="B248" s="819" t="s">
        <v>360</v>
      </c>
      <c r="C248" s="814"/>
      <c r="D248" s="820"/>
      <c r="E248" s="820"/>
      <c r="F248" s="820"/>
      <c r="G248" s="820"/>
      <c r="H248" s="816">
        <f t="shared" si="12"/>
        <v>0</v>
      </c>
      <c r="K248" s="792"/>
    </row>
    <row r="249" spans="1:11">
      <c r="A249" s="839">
        <v>21</v>
      </c>
      <c r="B249" s="813" t="s">
        <v>365</v>
      </c>
      <c r="C249" s="814"/>
      <c r="D249" s="811">
        <f>D250+D262+D274+D286+D298</f>
        <v>0</v>
      </c>
      <c r="E249" s="811">
        <f>E250+E262+E274+E286+E298</f>
        <v>0</v>
      </c>
      <c r="F249" s="811">
        <f>F250+F262+F274+F286+F298</f>
        <v>0</v>
      </c>
      <c r="G249" s="811">
        <f>G250+G262+G274+G286+G298</f>
        <v>0</v>
      </c>
      <c r="H249" s="816">
        <f t="shared" si="12"/>
        <v>0</v>
      </c>
      <c r="K249" s="792"/>
    </row>
    <row r="250" spans="1:11">
      <c r="A250" s="836">
        <v>211</v>
      </c>
      <c r="B250" s="821" t="s">
        <v>349</v>
      </c>
      <c r="C250" s="814"/>
      <c r="D250" s="811">
        <f>SUM(D251:D256)</f>
        <v>0</v>
      </c>
      <c r="E250" s="811">
        <f>SUM(E251:E256)</f>
        <v>0</v>
      </c>
      <c r="F250" s="811">
        <f>SUM(F251:F256)</f>
        <v>0</v>
      </c>
      <c r="G250" s="811">
        <f>SUM(G251:G256)</f>
        <v>0</v>
      </c>
      <c r="H250" s="816">
        <f t="shared" si="12"/>
        <v>0</v>
      </c>
      <c r="K250" s="792"/>
    </row>
    <row r="251" spans="1:11">
      <c r="A251" s="835">
        <v>2111</v>
      </c>
      <c r="B251" s="819" t="s">
        <v>350</v>
      </c>
      <c r="C251" s="814"/>
      <c r="D251" s="820"/>
      <c r="E251" s="820"/>
      <c r="F251" s="820"/>
      <c r="G251" s="820"/>
      <c r="H251" s="816">
        <f t="shared" si="12"/>
        <v>0</v>
      </c>
      <c r="K251" s="792"/>
    </row>
    <row r="252" spans="1:11">
      <c r="A252" s="835">
        <v>2112</v>
      </c>
      <c r="B252" s="819" t="s">
        <v>351</v>
      </c>
      <c r="C252" s="814"/>
      <c r="D252" s="820"/>
      <c r="E252" s="820"/>
      <c r="F252" s="820"/>
      <c r="G252" s="820"/>
      <c r="H252" s="816">
        <f t="shared" si="12"/>
        <v>0</v>
      </c>
      <c r="K252" s="792"/>
    </row>
    <row r="253" spans="1:11">
      <c r="A253" s="835">
        <v>2113</v>
      </c>
      <c r="B253" s="819" t="s">
        <v>352</v>
      </c>
      <c r="C253" s="814"/>
      <c r="D253" s="820"/>
      <c r="E253" s="820"/>
      <c r="F253" s="820"/>
      <c r="G253" s="820"/>
      <c r="H253" s="816">
        <f t="shared" ref="H253:H316" si="13">SUM(D253:G253)</f>
        <v>0</v>
      </c>
      <c r="K253" s="792"/>
    </row>
    <row r="254" spans="1:11">
      <c r="A254" s="835">
        <v>2114</v>
      </c>
      <c r="B254" s="819" t="s">
        <v>353</v>
      </c>
      <c r="C254" s="814"/>
      <c r="D254" s="820"/>
      <c r="E254" s="820"/>
      <c r="F254" s="820"/>
      <c r="G254" s="820"/>
      <c r="H254" s="816">
        <f t="shared" si="13"/>
        <v>0</v>
      </c>
      <c r="K254" s="792"/>
    </row>
    <row r="255" spans="1:11">
      <c r="A255" s="835">
        <v>2117</v>
      </c>
      <c r="B255" s="819" t="s">
        <v>354</v>
      </c>
      <c r="C255" s="814"/>
      <c r="D255" s="820"/>
      <c r="E255" s="820"/>
      <c r="F255" s="820"/>
      <c r="G255" s="820"/>
      <c r="H255" s="816">
        <f t="shared" si="13"/>
        <v>0</v>
      </c>
      <c r="K255" s="792"/>
    </row>
    <row r="256" spans="1:11">
      <c r="A256" s="835">
        <v>2119</v>
      </c>
      <c r="B256" s="819" t="s">
        <v>355</v>
      </c>
      <c r="C256" s="814"/>
      <c r="D256" s="811">
        <f>SUM(D257:D261)</f>
        <v>0</v>
      </c>
      <c r="E256" s="811">
        <f>SUM(E257:E261)</f>
        <v>0</v>
      </c>
      <c r="F256" s="811">
        <f>SUM(F257:F261)</f>
        <v>0</v>
      </c>
      <c r="G256" s="811">
        <f>SUM(G257:G261)</f>
        <v>0</v>
      </c>
      <c r="H256" s="816">
        <f t="shared" si="13"/>
        <v>0</v>
      </c>
      <c r="K256" s="792"/>
    </row>
    <row r="257" spans="1:11">
      <c r="A257" s="835">
        <v>21191</v>
      </c>
      <c r="B257" s="819" t="s">
        <v>356</v>
      </c>
      <c r="C257" s="814"/>
      <c r="D257" s="820"/>
      <c r="E257" s="820"/>
      <c r="F257" s="820"/>
      <c r="G257" s="820"/>
      <c r="H257" s="816">
        <f t="shared" si="13"/>
        <v>0</v>
      </c>
      <c r="K257" s="792"/>
    </row>
    <row r="258" spans="1:11">
      <c r="A258" s="835">
        <v>21192</v>
      </c>
      <c r="B258" s="819" t="s">
        <v>357</v>
      </c>
      <c r="C258" s="814"/>
      <c r="D258" s="820"/>
      <c r="E258" s="820"/>
      <c r="F258" s="820"/>
      <c r="G258" s="820"/>
      <c r="H258" s="816">
        <f t="shared" si="13"/>
        <v>0</v>
      </c>
      <c r="K258" s="792"/>
    </row>
    <row r="259" spans="1:11">
      <c r="A259" s="835">
        <v>21193</v>
      </c>
      <c r="B259" s="819" t="s">
        <v>358</v>
      </c>
      <c r="C259" s="814"/>
      <c r="D259" s="820"/>
      <c r="E259" s="820"/>
      <c r="F259" s="820"/>
      <c r="G259" s="820"/>
      <c r="H259" s="816">
        <f t="shared" si="13"/>
        <v>0</v>
      </c>
      <c r="K259" s="792"/>
    </row>
    <row r="260" spans="1:11">
      <c r="A260" s="835">
        <v>21194</v>
      </c>
      <c r="B260" s="819" t="s">
        <v>359</v>
      </c>
      <c r="C260" s="814"/>
      <c r="D260" s="820"/>
      <c r="E260" s="820"/>
      <c r="F260" s="820"/>
      <c r="G260" s="820"/>
      <c r="H260" s="816">
        <f t="shared" si="13"/>
        <v>0</v>
      </c>
      <c r="K260" s="792"/>
    </row>
    <row r="261" spans="1:11">
      <c r="A261" s="835">
        <v>21197</v>
      </c>
      <c r="B261" s="819" t="s">
        <v>360</v>
      </c>
      <c r="C261" s="814"/>
      <c r="D261" s="820"/>
      <c r="E261" s="820"/>
      <c r="F261" s="820"/>
      <c r="G261" s="820"/>
      <c r="H261" s="816">
        <f t="shared" si="13"/>
        <v>0</v>
      </c>
      <c r="K261" s="792"/>
    </row>
    <row r="262" spans="1:11">
      <c r="A262" s="836">
        <v>212</v>
      </c>
      <c r="B262" s="821" t="s">
        <v>361</v>
      </c>
      <c r="C262" s="814"/>
      <c r="D262" s="811">
        <f>SUM(D263:D268)</f>
        <v>0</v>
      </c>
      <c r="E262" s="811">
        <f>SUM(E263:E268)</f>
        <v>0</v>
      </c>
      <c r="F262" s="811">
        <f>SUM(F263:F268)</f>
        <v>0</v>
      </c>
      <c r="G262" s="811">
        <f>SUM(G263:G268)</f>
        <v>0</v>
      </c>
      <c r="H262" s="816">
        <f t="shared" si="13"/>
        <v>0</v>
      </c>
      <c r="K262" s="792"/>
    </row>
    <row r="263" spans="1:11">
      <c r="A263" s="835">
        <v>2121</v>
      </c>
      <c r="B263" s="819" t="s">
        <v>350</v>
      </c>
      <c r="C263" s="814"/>
      <c r="D263" s="820"/>
      <c r="E263" s="820"/>
      <c r="F263" s="820"/>
      <c r="G263" s="820"/>
      <c r="H263" s="816">
        <f t="shared" si="13"/>
        <v>0</v>
      </c>
      <c r="K263" s="792"/>
    </row>
    <row r="264" spans="1:11">
      <c r="A264" s="835">
        <v>2122</v>
      </c>
      <c r="B264" s="819" t="s">
        <v>351</v>
      </c>
      <c r="C264" s="814"/>
      <c r="D264" s="820"/>
      <c r="E264" s="820"/>
      <c r="F264" s="820"/>
      <c r="G264" s="820"/>
      <c r="H264" s="816">
        <f t="shared" si="13"/>
        <v>0</v>
      </c>
      <c r="K264" s="792"/>
    </row>
    <row r="265" spans="1:11">
      <c r="A265" s="835">
        <v>2123</v>
      </c>
      <c r="B265" s="819" t="s">
        <v>352</v>
      </c>
      <c r="C265" s="814"/>
      <c r="D265" s="820"/>
      <c r="E265" s="820"/>
      <c r="F265" s="820"/>
      <c r="G265" s="820"/>
      <c r="H265" s="816">
        <f t="shared" si="13"/>
        <v>0</v>
      </c>
      <c r="K265" s="792"/>
    </row>
    <row r="266" spans="1:11">
      <c r="A266" s="835">
        <v>2124</v>
      </c>
      <c r="B266" s="819" t="s">
        <v>353</v>
      </c>
      <c r="C266" s="814"/>
      <c r="D266" s="820"/>
      <c r="E266" s="820"/>
      <c r="F266" s="820"/>
      <c r="G266" s="820"/>
      <c r="H266" s="816">
        <f t="shared" si="13"/>
        <v>0</v>
      </c>
      <c r="K266" s="792"/>
    </row>
    <row r="267" spans="1:11">
      <c r="A267" s="835">
        <v>2127</v>
      </c>
      <c r="B267" s="819" t="s">
        <v>354</v>
      </c>
      <c r="C267" s="814"/>
      <c r="D267" s="820"/>
      <c r="E267" s="820"/>
      <c r="F267" s="820"/>
      <c r="G267" s="820"/>
      <c r="H267" s="816">
        <f t="shared" si="13"/>
        <v>0</v>
      </c>
      <c r="K267" s="792"/>
    </row>
    <row r="268" spans="1:11">
      <c r="A268" s="835">
        <v>2129</v>
      </c>
      <c r="B268" s="819" t="s">
        <v>355</v>
      </c>
      <c r="C268" s="814"/>
      <c r="D268" s="811">
        <f>SUM(D269:D273)</f>
        <v>0</v>
      </c>
      <c r="E268" s="811">
        <f>SUM(E269:E273)</f>
        <v>0</v>
      </c>
      <c r="F268" s="811">
        <f>SUM(F269:F273)</f>
        <v>0</v>
      </c>
      <c r="G268" s="811">
        <f>SUM(G269:G273)</f>
        <v>0</v>
      </c>
      <c r="H268" s="816">
        <f t="shared" si="13"/>
        <v>0</v>
      </c>
      <c r="K268" s="792"/>
    </row>
    <row r="269" spans="1:11">
      <c r="A269" s="835">
        <v>21291</v>
      </c>
      <c r="B269" s="819" t="s">
        <v>356</v>
      </c>
      <c r="C269" s="814"/>
      <c r="D269" s="820"/>
      <c r="E269" s="820"/>
      <c r="F269" s="820"/>
      <c r="G269" s="820"/>
      <c r="H269" s="816">
        <f t="shared" si="13"/>
        <v>0</v>
      </c>
      <c r="K269" s="792"/>
    </row>
    <row r="270" spans="1:11">
      <c r="A270" s="835">
        <v>21292</v>
      </c>
      <c r="B270" s="819" t="s">
        <v>357</v>
      </c>
      <c r="C270" s="814"/>
      <c r="D270" s="820"/>
      <c r="E270" s="820"/>
      <c r="F270" s="820"/>
      <c r="G270" s="820"/>
      <c r="H270" s="816">
        <f t="shared" si="13"/>
        <v>0</v>
      </c>
      <c r="K270" s="792"/>
    </row>
    <row r="271" spans="1:11">
      <c r="A271" s="835">
        <v>21293</v>
      </c>
      <c r="B271" s="819" t="s">
        <v>358</v>
      </c>
      <c r="C271" s="814"/>
      <c r="D271" s="820"/>
      <c r="E271" s="820"/>
      <c r="F271" s="820"/>
      <c r="G271" s="820"/>
      <c r="H271" s="816">
        <f t="shared" si="13"/>
        <v>0</v>
      </c>
      <c r="K271" s="792"/>
    </row>
    <row r="272" spans="1:11">
      <c r="A272" s="835">
        <v>21294</v>
      </c>
      <c r="B272" s="819" t="s">
        <v>359</v>
      </c>
      <c r="C272" s="814"/>
      <c r="D272" s="820"/>
      <c r="E272" s="820"/>
      <c r="F272" s="820"/>
      <c r="G272" s="820"/>
      <c r="H272" s="816">
        <f t="shared" si="13"/>
        <v>0</v>
      </c>
      <c r="K272" s="792"/>
    </row>
    <row r="273" spans="1:11">
      <c r="A273" s="835">
        <v>21297</v>
      </c>
      <c r="B273" s="819" t="s">
        <v>360</v>
      </c>
      <c r="C273" s="814"/>
      <c r="D273" s="820"/>
      <c r="E273" s="820"/>
      <c r="F273" s="820"/>
      <c r="G273" s="820"/>
      <c r="H273" s="816">
        <f t="shared" si="13"/>
        <v>0</v>
      </c>
      <c r="K273" s="792"/>
    </row>
    <row r="274" spans="1:11">
      <c r="A274" s="836">
        <v>213</v>
      </c>
      <c r="B274" s="821" t="s">
        <v>362</v>
      </c>
      <c r="C274" s="814"/>
      <c r="D274" s="811">
        <f>SUM(D275:D280)</f>
        <v>0</v>
      </c>
      <c r="E274" s="811">
        <f>SUM(E275:E280)</f>
        <v>0</v>
      </c>
      <c r="F274" s="811">
        <f>SUM(F275:F280)</f>
        <v>0</v>
      </c>
      <c r="G274" s="811">
        <f>SUM(G275:G280)</f>
        <v>0</v>
      </c>
      <c r="H274" s="816">
        <f t="shared" si="13"/>
        <v>0</v>
      </c>
      <c r="K274" s="792"/>
    </row>
    <row r="275" spans="1:11">
      <c r="A275" s="835">
        <v>2131</v>
      </c>
      <c r="B275" s="819" t="s">
        <v>350</v>
      </c>
      <c r="C275" s="814"/>
      <c r="D275" s="820"/>
      <c r="E275" s="820"/>
      <c r="F275" s="820"/>
      <c r="G275" s="820"/>
      <c r="H275" s="816">
        <f t="shared" si="13"/>
        <v>0</v>
      </c>
      <c r="K275" s="792"/>
    </row>
    <row r="276" spans="1:11">
      <c r="A276" s="835">
        <v>2132</v>
      </c>
      <c r="B276" s="819" t="s">
        <v>351</v>
      </c>
      <c r="C276" s="814"/>
      <c r="D276" s="820"/>
      <c r="E276" s="820"/>
      <c r="F276" s="820"/>
      <c r="G276" s="820"/>
      <c r="H276" s="816">
        <f t="shared" si="13"/>
        <v>0</v>
      </c>
      <c r="K276" s="792"/>
    </row>
    <row r="277" spans="1:11">
      <c r="A277" s="835">
        <v>2133</v>
      </c>
      <c r="B277" s="819" t="s">
        <v>352</v>
      </c>
      <c r="C277" s="814"/>
      <c r="D277" s="820"/>
      <c r="E277" s="820"/>
      <c r="F277" s="820"/>
      <c r="G277" s="820"/>
      <c r="H277" s="816">
        <f t="shared" si="13"/>
        <v>0</v>
      </c>
      <c r="K277" s="792"/>
    </row>
    <row r="278" spans="1:11">
      <c r="A278" s="835">
        <v>2134</v>
      </c>
      <c r="B278" s="819" t="s">
        <v>353</v>
      </c>
      <c r="C278" s="814"/>
      <c r="D278" s="820"/>
      <c r="E278" s="820"/>
      <c r="F278" s="820"/>
      <c r="G278" s="820"/>
      <c r="H278" s="816">
        <f t="shared" si="13"/>
        <v>0</v>
      </c>
      <c r="K278" s="792"/>
    </row>
    <row r="279" spans="1:11">
      <c r="A279" s="835">
        <v>2137</v>
      </c>
      <c r="B279" s="819" t="s">
        <v>354</v>
      </c>
      <c r="C279" s="814"/>
      <c r="D279" s="820"/>
      <c r="E279" s="820"/>
      <c r="F279" s="820"/>
      <c r="G279" s="820"/>
      <c r="H279" s="816">
        <f t="shared" si="13"/>
        <v>0</v>
      </c>
      <c r="K279" s="792"/>
    </row>
    <row r="280" spans="1:11">
      <c r="A280" s="835">
        <v>2139</v>
      </c>
      <c r="B280" s="819" t="s">
        <v>355</v>
      </c>
      <c r="C280" s="814"/>
      <c r="D280" s="811">
        <f>SUM(D281:D285)</f>
        <v>0</v>
      </c>
      <c r="E280" s="811">
        <f>SUM(E281:E285)</f>
        <v>0</v>
      </c>
      <c r="F280" s="811">
        <f>SUM(F281:F285)</f>
        <v>0</v>
      </c>
      <c r="G280" s="811">
        <f>SUM(G281:G285)</f>
        <v>0</v>
      </c>
      <c r="H280" s="816">
        <f t="shared" si="13"/>
        <v>0</v>
      </c>
      <c r="K280" s="792"/>
    </row>
    <row r="281" spans="1:11">
      <c r="A281" s="835">
        <v>21391</v>
      </c>
      <c r="B281" s="819" t="s">
        <v>356</v>
      </c>
      <c r="C281" s="814"/>
      <c r="D281" s="820"/>
      <c r="E281" s="820"/>
      <c r="F281" s="820"/>
      <c r="G281" s="820"/>
      <c r="H281" s="816">
        <f t="shared" si="13"/>
        <v>0</v>
      </c>
      <c r="K281" s="792"/>
    </row>
    <row r="282" spans="1:11">
      <c r="A282" s="835">
        <v>21392</v>
      </c>
      <c r="B282" s="819" t="s">
        <v>357</v>
      </c>
      <c r="C282" s="814"/>
      <c r="D282" s="820"/>
      <c r="E282" s="820"/>
      <c r="F282" s="820"/>
      <c r="G282" s="820"/>
      <c r="H282" s="816">
        <f t="shared" si="13"/>
        <v>0</v>
      </c>
      <c r="K282" s="792"/>
    </row>
    <row r="283" spans="1:11">
      <c r="A283" s="835">
        <v>21393</v>
      </c>
      <c r="B283" s="819" t="s">
        <v>358</v>
      </c>
      <c r="C283" s="814"/>
      <c r="D283" s="820"/>
      <c r="E283" s="820"/>
      <c r="F283" s="820"/>
      <c r="G283" s="820"/>
      <c r="H283" s="816">
        <f t="shared" si="13"/>
        <v>0</v>
      </c>
      <c r="K283" s="792"/>
    </row>
    <row r="284" spans="1:11">
      <c r="A284" s="835">
        <v>21394</v>
      </c>
      <c r="B284" s="819" t="s">
        <v>359</v>
      </c>
      <c r="C284" s="814"/>
      <c r="D284" s="820"/>
      <c r="E284" s="820"/>
      <c r="F284" s="820"/>
      <c r="G284" s="820"/>
      <c r="H284" s="816">
        <f t="shared" si="13"/>
        <v>0</v>
      </c>
      <c r="K284" s="792"/>
    </row>
    <row r="285" spans="1:11">
      <c r="A285" s="835">
        <v>21397</v>
      </c>
      <c r="B285" s="819" t="s">
        <v>360</v>
      </c>
      <c r="C285" s="814"/>
      <c r="D285" s="820"/>
      <c r="E285" s="820"/>
      <c r="F285" s="820"/>
      <c r="G285" s="820"/>
      <c r="H285" s="816">
        <f t="shared" si="13"/>
        <v>0</v>
      </c>
      <c r="K285" s="792"/>
    </row>
    <row r="286" spans="1:11">
      <c r="A286" s="836">
        <v>214</v>
      </c>
      <c r="B286" s="821" t="s">
        <v>363</v>
      </c>
      <c r="C286" s="814"/>
      <c r="D286" s="811">
        <f>SUM(D287:D292)</f>
        <v>0</v>
      </c>
      <c r="E286" s="811">
        <f>SUM(E287:E292)</f>
        <v>0</v>
      </c>
      <c r="F286" s="811">
        <f>SUM(F287:F292)</f>
        <v>0</v>
      </c>
      <c r="G286" s="811">
        <f>SUM(G287:G292)</f>
        <v>0</v>
      </c>
      <c r="H286" s="816">
        <f t="shared" si="13"/>
        <v>0</v>
      </c>
      <c r="K286" s="792"/>
    </row>
    <row r="287" spans="1:11">
      <c r="A287" s="835">
        <v>2141</v>
      </c>
      <c r="B287" s="819" t="s">
        <v>350</v>
      </c>
      <c r="C287" s="814"/>
      <c r="D287" s="820"/>
      <c r="E287" s="820"/>
      <c r="F287" s="820"/>
      <c r="G287" s="820"/>
      <c r="H287" s="816">
        <f t="shared" si="13"/>
        <v>0</v>
      </c>
      <c r="K287" s="792"/>
    </row>
    <row r="288" spans="1:11">
      <c r="A288" s="835">
        <v>2142</v>
      </c>
      <c r="B288" s="819" t="s">
        <v>351</v>
      </c>
      <c r="C288" s="814"/>
      <c r="D288" s="820"/>
      <c r="E288" s="820"/>
      <c r="F288" s="820"/>
      <c r="G288" s="820"/>
      <c r="H288" s="816">
        <f t="shared" si="13"/>
        <v>0</v>
      </c>
      <c r="K288" s="792"/>
    </row>
    <row r="289" spans="1:11">
      <c r="A289" s="835">
        <v>2143</v>
      </c>
      <c r="B289" s="819" t="s">
        <v>352</v>
      </c>
      <c r="C289" s="814"/>
      <c r="D289" s="820"/>
      <c r="E289" s="820"/>
      <c r="F289" s="820"/>
      <c r="G289" s="820"/>
      <c r="H289" s="816">
        <f t="shared" si="13"/>
        <v>0</v>
      </c>
      <c r="K289" s="792"/>
    </row>
    <row r="290" spans="1:11">
      <c r="A290" s="835">
        <v>2144</v>
      </c>
      <c r="B290" s="819" t="s">
        <v>353</v>
      </c>
      <c r="C290" s="814"/>
      <c r="D290" s="820"/>
      <c r="E290" s="820"/>
      <c r="F290" s="820"/>
      <c r="G290" s="820"/>
      <c r="H290" s="816">
        <f t="shared" si="13"/>
        <v>0</v>
      </c>
      <c r="K290" s="792"/>
    </row>
    <row r="291" spans="1:11">
      <c r="A291" s="835">
        <v>2147</v>
      </c>
      <c r="B291" s="819" t="s">
        <v>354</v>
      </c>
      <c r="C291" s="814"/>
      <c r="D291" s="820"/>
      <c r="E291" s="820"/>
      <c r="F291" s="820"/>
      <c r="G291" s="820"/>
      <c r="H291" s="816">
        <f t="shared" si="13"/>
        <v>0</v>
      </c>
      <c r="K291" s="792"/>
    </row>
    <row r="292" spans="1:11">
      <c r="A292" s="835">
        <v>2149</v>
      </c>
      <c r="B292" s="819" t="s">
        <v>355</v>
      </c>
      <c r="C292" s="814"/>
      <c r="D292" s="811">
        <f>SUM(D293:D297)</f>
        <v>0</v>
      </c>
      <c r="E292" s="811">
        <f>SUM(E293:E297)</f>
        <v>0</v>
      </c>
      <c r="F292" s="811">
        <f>SUM(F293:F297)</f>
        <v>0</v>
      </c>
      <c r="G292" s="811">
        <f>SUM(G293:G297)</f>
        <v>0</v>
      </c>
      <c r="H292" s="816">
        <f t="shared" si="13"/>
        <v>0</v>
      </c>
      <c r="K292" s="792"/>
    </row>
    <row r="293" spans="1:11">
      <c r="A293" s="835">
        <v>21491</v>
      </c>
      <c r="B293" s="819" t="s">
        <v>356</v>
      </c>
      <c r="C293" s="814"/>
      <c r="D293" s="820"/>
      <c r="E293" s="820"/>
      <c r="F293" s="820"/>
      <c r="G293" s="820"/>
      <c r="H293" s="816">
        <f t="shared" si="13"/>
        <v>0</v>
      </c>
      <c r="K293" s="792"/>
    </row>
    <row r="294" spans="1:11">
      <c r="A294" s="835">
        <v>21492</v>
      </c>
      <c r="B294" s="819" t="s">
        <v>357</v>
      </c>
      <c r="C294" s="814"/>
      <c r="D294" s="820"/>
      <c r="E294" s="820"/>
      <c r="F294" s="820"/>
      <c r="G294" s="820"/>
      <c r="H294" s="816">
        <f t="shared" si="13"/>
        <v>0</v>
      </c>
      <c r="K294" s="792"/>
    </row>
    <row r="295" spans="1:11">
      <c r="A295" s="835">
        <v>21493</v>
      </c>
      <c r="B295" s="819" t="s">
        <v>358</v>
      </c>
      <c r="C295" s="814"/>
      <c r="D295" s="820"/>
      <c r="E295" s="820"/>
      <c r="F295" s="820"/>
      <c r="G295" s="820"/>
      <c r="H295" s="816">
        <f t="shared" si="13"/>
        <v>0</v>
      </c>
      <c r="K295" s="792"/>
    </row>
    <row r="296" spans="1:11">
      <c r="A296" s="835">
        <v>21494</v>
      </c>
      <c r="B296" s="819" t="s">
        <v>359</v>
      </c>
      <c r="C296" s="814"/>
      <c r="D296" s="820"/>
      <c r="E296" s="820"/>
      <c r="F296" s="820"/>
      <c r="G296" s="820"/>
      <c r="H296" s="816">
        <f t="shared" si="13"/>
        <v>0</v>
      </c>
      <c r="K296" s="792"/>
    </row>
    <row r="297" spans="1:11">
      <c r="A297" s="835">
        <v>21497</v>
      </c>
      <c r="B297" s="819" t="s">
        <v>360</v>
      </c>
      <c r="C297" s="814"/>
      <c r="D297" s="820"/>
      <c r="E297" s="820"/>
      <c r="F297" s="820"/>
      <c r="G297" s="820"/>
      <c r="H297" s="816">
        <f t="shared" si="13"/>
        <v>0</v>
      </c>
      <c r="K297" s="792"/>
    </row>
    <row r="298" spans="1:11">
      <c r="A298" s="836">
        <v>215</v>
      </c>
      <c r="B298" s="821" t="s">
        <v>366</v>
      </c>
      <c r="C298" s="814"/>
      <c r="D298" s="811">
        <f>SUM(D299:D304)</f>
        <v>0</v>
      </c>
      <c r="E298" s="811">
        <f>SUM(E299:E304)</f>
        <v>0</v>
      </c>
      <c r="F298" s="811">
        <f>SUM(F299:F304)</f>
        <v>0</v>
      </c>
      <c r="G298" s="811">
        <f>SUM(G299:G304)</f>
        <v>0</v>
      </c>
      <c r="H298" s="816">
        <f t="shared" si="13"/>
        <v>0</v>
      </c>
      <c r="K298" s="792"/>
    </row>
    <row r="299" spans="1:11">
      <c r="A299" s="835">
        <v>2151</v>
      </c>
      <c r="B299" s="819" t="s">
        <v>350</v>
      </c>
      <c r="C299" s="814"/>
      <c r="D299" s="820"/>
      <c r="E299" s="820"/>
      <c r="F299" s="820"/>
      <c r="G299" s="820"/>
      <c r="H299" s="816">
        <f t="shared" si="13"/>
        <v>0</v>
      </c>
      <c r="K299" s="792"/>
    </row>
    <row r="300" spans="1:11">
      <c r="A300" s="835">
        <v>2152</v>
      </c>
      <c r="B300" s="819" t="s">
        <v>351</v>
      </c>
      <c r="C300" s="814"/>
      <c r="D300" s="820"/>
      <c r="E300" s="820"/>
      <c r="F300" s="820"/>
      <c r="G300" s="820"/>
      <c r="H300" s="816">
        <f t="shared" si="13"/>
        <v>0</v>
      </c>
      <c r="K300" s="792"/>
    </row>
    <row r="301" spans="1:11">
      <c r="A301" s="835">
        <v>2153</v>
      </c>
      <c r="B301" s="819" t="s">
        <v>352</v>
      </c>
      <c r="C301" s="814"/>
      <c r="D301" s="820"/>
      <c r="E301" s="820"/>
      <c r="F301" s="820"/>
      <c r="G301" s="820"/>
      <c r="H301" s="816">
        <f t="shared" si="13"/>
        <v>0</v>
      </c>
      <c r="K301" s="792"/>
    </row>
    <row r="302" spans="1:11">
      <c r="A302" s="835">
        <v>2154</v>
      </c>
      <c r="B302" s="819" t="s">
        <v>353</v>
      </c>
      <c r="C302" s="814"/>
      <c r="D302" s="820"/>
      <c r="E302" s="820"/>
      <c r="F302" s="820"/>
      <c r="G302" s="820"/>
      <c r="H302" s="816">
        <f t="shared" si="13"/>
        <v>0</v>
      </c>
      <c r="K302" s="792"/>
    </row>
    <row r="303" spans="1:11">
      <c r="A303" s="835">
        <v>2157</v>
      </c>
      <c r="B303" s="819" t="s">
        <v>354</v>
      </c>
      <c r="C303" s="814"/>
      <c r="D303" s="820"/>
      <c r="E303" s="820"/>
      <c r="F303" s="820"/>
      <c r="G303" s="820"/>
      <c r="H303" s="816">
        <f t="shared" si="13"/>
        <v>0</v>
      </c>
      <c r="K303" s="792"/>
    </row>
    <row r="304" spans="1:11">
      <c r="A304" s="835">
        <v>2159</v>
      </c>
      <c r="B304" s="819" t="s">
        <v>355</v>
      </c>
      <c r="C304" s="814"/>
      <c r="D304" s="811">
        <f>SUM(D305:D309)</f>
        <v>0</v>
      </c>
      <c r="E304" s="811">
        <f>SUM(E305:E309)</f>
        <v>0</v>
      </c>
      <c r="F304" s="811">
        <f>SUM(F305:F309)</f>
        <v>0</v>
      </c>
      <c r="G304" s="811">
        <f>SUM(G305:G309)</f>
        <v>0</v>
      </c>
      <c r="H304" s="816">
        <f t="shared" si="13"/>
        <v>0</v>
      </c>
      <c r="K304" s="792"/>
    </row>
    <row r="305" spans="1:11">
      <c r="A305" s="835">
        <v>21591</v>
      </c>
      <c r="B305" s="819" t="s">
        <v>356</v>
      </c>
      <c r="C305" s="814"/>
      <c r="D305" s="820"/>
      <c r="E305" s="820"/>
      <c r="F305" s="820"/>
      <c r="G305" s="820"/>
      <c r="H305" s="816">
        <f t="shared" si="13"/>
        <v>0</v>
      </c>
      <c r="K305" s="792"/>
    </row>
    <row r="306" spans="1:11">
      <c r="A306" s="835">
        <v>21592</v>
      </c>
      <c r="B306" s="819" t="s">
        <v>357</v>
      </c>
      <c r="C306" s="814"/>
      <c r="D306" s="820"/>
      <c r="E306" s="820"/>
      <c r="F306" s="820"/>
      <c r="G306" s="820"/>
      <c r="H306" s="816">
        <f t="shared" si="13"/>
        <v>0</v>
      </c>
      <c r="K306" s="792"/>
    </row>
    <row r="307" spans="1:11">
      <c r="A307" s="835">
        <v>21593</v>
      </c>
      <c r="B307" s="819" t="s">
        <v>358</v>
      </c>
      <c r="C307" s="814"/>
      <c r="D307" s="820"/>
      <c r="E307" s="820"/>
      <c r="F307" s="820"/>
      <c r="G307" s="820"/>
      <c r="H307" s="816">
        <f t="shared" si="13"/>
        <v>0</v>
      </c>
      <c r="K307" s="792"/>
    </row>
    <row r="308" spans="1:11">
      <c r="A308" s="835">
        <v>21594</v>
      </c>
      <c r="B308" s="819" t="s">
        <v>359</v>
      </c>
      <c r="C308" s="814"/>
      <c r="D308" s="820"/>
      <c r="E308" s="820"/>
      <c r="F308" s="820"/>
      <c r="G308" s="820"/>
      <c r="H308" s="816">
        <f t="shared" si="13"/>
        <v>0</v>
      </c>
      <c r="K308" s="792"/>
    </row>
    <row r="309" spans="1:11">
      <c r="A309" s="818">
        <v>21597</v>
      </c>
      <c r="B309" s="819" t="s">
        <v>360</v>
      </c>
      <c r="C309" s="814"/>
      <c r="D309" s="820"/>
      <c r="E309" s="820"/>
      <c r="F309" s="820"/>
      <c r="G309" s="820"/>
      <c r="H309" s="816">
        <f t="shared" si="13"/>
        <v>0</v>
      </c>
      <c r="K309" s="792"/>
    </row>
    <row r="310" spans="1:11">
      <c r="A310" s="839">
        <v>22</v>
      </c>
      <c r="B310" s="813" t="s">
        <v>367</v>
      </c>
      <c r="C310" s="814"/>
      <c r="D310" s="811">
        <f>D311+D323+D335+D347+D359</f>
        <v>0</v>
      </c>
      <c r="E310" s="811">
        <f>E311+E323+E335+E347+E359</f>
        <v>0</v>
      </c>
      <c r="F310" s="811">
        <f>F311+F323+F335+F347+F359</f>
        <v>0</v>
      </c>
      <c r="G310" s="811">
        <f>G311+G323+G335+G347+G359</f>
        <v>0</v>
      </c>
      <c r="H310" s="816">
        <f t="shared" si="13"/>
        <v>0</v>
      </c>
      <c r="K310" s="792"/>
    </row>
    <row r="311" spans="1:11">
      <c r="A311" s="836">
        <v>221</v>
      </c>
      <c r="B311" s="821" t="s">
        <v>368</v>
      </c>
      <c r="C311" s="814"/>
      <c r="D311" s="811">
        <f>SUM(D312:D317)</f>
        <v>0</v>
      </c>
      <c r="E311" s="811">
        <f>SUM(E312:E317)</f>
        <v>0</v>
      </c>
      <c r="F311" s="811">
        <f>SUM(F312:F317)</f>
        <v>0</v>
      </c>
      <c r="G311" s="811">
        <f>SUM(G312:G317)</f>
        <v>0</v>
      </c>
      <c r="H311" s="816">
        <f t="shared" si="13"/>
        <v>0</v>
      </c>
      <c r="K311" s="792"/>
    </row>
    <row r="312" spans="1:11">
      <c r="A312" s="835">
        <v>2211</v>
      </c>
      <c r="B312" s="819" t="s">
        <v>350</v>
      </c>
      <c r="C312" s="814"/>
      <c r="D312" s="820"/>
      <c r="E312" s="820"/>
      <c r="F312" s="820"/>
      <c r="G312" s="820"/>
      <c r="H312" s="816">
        <f t="shared" si="13"/>
        <v>0</v>
      </c>
      <c r="K312" s="792"/>
    </row>
    <row r="313" spans="1:11">
      <c r="A313" s="835">
        <v>2212</v>
      </c>
      <c r="B313" s="819" t="s">
        <v>351</v>
      </c>
      <c r="C313" s="814"/>
      <c r="D313" s="820"/>
      <c r="E313" s="820"/>
      <c r="F313" s="820"/>
      <c r="G313" s="820"/>
      <c r="H313" s="816">
        <f t="shared" si="13"/>
        <v>0</v>
      </c>
      <c r="K313" s="792"/>
    </row>
    <row r="314" spans="1:11">
      <c r="A314" s="835">
        <v>2213</v>
      </c>
      <c r="B314" s="819" t="s">
        <v>352</v>
      </c>
      <c r="C314" s="814"/>
      <c r="D314" s="820"/>
      <c r="E314" s="820"/>
      <c r="F314" s="820"/>
      <c r="G314" s="820"/>
      <c r="H314" s="816">
        <f t="shared" si="13"/>
        <v>0</v>
      </c>
      <c r="K314" s="792"/>
    </row>
    <row r="315" spans="1:11">
      <c r="A315" s="835">
        <v>2214</v>
      </c>
      <c r="B315" s="819" t="s">
        <v>353</v>
      </c>
      <c r="C315" s="814"/>
      <c r="D315" s="820"/>
      <c r="E315" s="820"/>
      <c r="F315" s="820"/>
      <c r="G315" s="820"/>
      <c r="H315" s="816">
        <f t="shared" si="13"/>
        <v>0</v>
      </c>
      <c r="K315" s="792"/>
    </row>
    <row r="316" spans="1:11">
      <c r="A316" s="835">
        <v>2217</v>
      </c>
      <c r="B316" s="819" t="s">
        <v>354</v>
      </c>
      <c r="C316" s="814"/>
      <c r="D316" s="820"/>
      <c r="E316" s="820"/>
      <c r="F316" s="820"/>
      <c r="G316" s="820"/>
      <c r="H316" s="816">
        <f t="shared" si="13"/>
        <v>0</v>
      </c>
      <c r="K316" s="792"/>
    </row>
    <row r="317" spans="1:11">
      <c r="A317" s="835">
        <v>2219</v>
      </c>
      <c r="B317" s="819" t="s">
        <v>355</v>
      </c>
      <c r="C317" s="814"/>
      <c r="D317" s="811">
        <f>SUM(D318:D322)</f>
        <v>0</v>
      </c>
      <c r="E317" s="811">
        <f>SUM(E318:E322)</f>
        <v>0</v>
      </c>
      <c r="F317" s="811">
        <f>SUM(F318:F322)</f>
        <v>0</v>
      </c>
      <c r="G317" s="811">
        <f>SUM(G318:G322)</f>
        <v>0</v>
      </c>
      <c r="H317" s="816">
        <f t="shared" ref="H317:H370" si="14">SUM(D317:G317)</f>
        <v>0</v>
      </c>
      <c r="K317" s="792"/>
    </row>
    <row r="318" spans="1:11">
      <c r="A318" s="835">
        <v>22191</v>
      </c>
      <c r="B318" s="819" t="s">
        <v>356</v>
      </c>
      <c r="C318" s="814"/>
      <c r="D318" s="820"/>
      <c r="E318" s="820"/>
      <c r="F318" s="820"/>
      <c r="G318" s="820"/>
      <c r="H318" s="816">
        <f t="shared" si="14"/>
        <v>0</v>
      </c>
      <c r="K318" s="792"/>
    </row>
    <row r="319" spans="1:11">
      <c r="A319" s="835">
        <v>22192</v>
      </c>
      <c r="B319" s="819" t="s">
        <v>357</v>
      </c>
      <c r="C319" s="814"/>
      <c r="D319" s="820"/>
      <c r="E319" s="820"/>
      <c r="F319" s="820"/>
      <c r="G319" s="820"/>
      <c r="H319" s="816">
        <f t="shared" si="14"/>
        <v>0</v>
      </c>
      <c r="K319" s="792"/>
    </row>
    <row r="320" spans="1:11">
      <c r="A320" s="835">
        <v>22193</v>
      </c>
      <c r="B320" s="819" t="s">
        <v>358</v>
      </c>
      <c r="C320" s="814"/>
      <c r="D320" s="820"/>
      <c r="E320" s="820"/>
      <c r="F320" s="820"/>
      <c r="G320" s="820"/>
      <c r="H320" s="816">
        <f t="shared" si="14"/>
        <v>0</v>
      </c>
      <c r="K320" s="792"/>
    </row>
    <row r="321" spans="1:11">
      <c r="A321" s="835">
        <v>22194</v>
      </c>
      <c r="B321" s="819" t="s">
        <v>359</v>
      </c>
      <c r="C321" s="814"/>
      <c r="D321" s="820"/>
      <c r="E321" s="820"/>
      <c r="F321" s="820"/>
      <c r="G321" s="820"/>
      <c r="H321" s="816">
        <f t="shared" si="14"/>
        <v>0</v>
      </c>
      <c r="K321" s="792"/>
    </row>
    <row r="322" spans="1:11">
      <c r="A322" s="835">
        <v>22197</v>
      </c>
      <c r="B322" s="819" t="s">
        <v>360</v>
      </c>
      <c r="C322" s="814"/>
      <c r="D322" s="820"/>
      <c r="E322" s="820"/>
      <c r="F322" s="820"/>
      <c r="G322" s="820"/>
      <c r="H322" s="816">
        <f t="shared" si="14"/>
        <v>0</v>
      </c>
      <c r="K322" s="792"/>
    </row>
    <row r="323" spans="1:11">
      <c r="A323" s="836">
        <v>222</v>
      </c>
      <c r="B323" s="821" t="s">
        <v>361</v>
      </c>
      <c r="C323" s="814"/>
      <c r="D323" s="811">
        <f>SUM(D324:D329)</f>
        <v>0</v>
      </c>
      <c r="E323" s="811">
        <f>SUM(E324:E329)</f>
        <v>0</v>
      </c>
      <c r="F323" s="811">
        <f>SUM(F324:F329)</f>
        <v>0</v>
      </c>
      <c r="G323" s="811">
        <f>SUM(G324:G329)</f>
        <v>0</v>
      </c>
      <c r="H323" s="816">
        <f t="shared" si="14"/>
        <v>0</v>
      </c>
      <c r="K323" s="792"/>
    </row>
    <row r="324" spans="1:11">
      <c r="A324" s="835">
        <v>2221</v>
      </c>
      <c r="B324" s="819" t="s">
        <v>350</v>
      </c>
      <c r="C324" s="814"/>
      <c r="D324" s="820"/>
      <c r="E324" s="820"/>
      <c r="F324" s="820"/>
      <c r="G324" s="820"/>
      <c r="H324" s="816">
        <f t="shared" si="14"/>
        <v>0</v>
      </c>
      <c r="K324" s="792"/>
    </row>
    <row r="325" spans="1:11">
      <c r="A325" s="835">
        <v>2222</v>
      </c>
      <c r="B325" s="819" t="s">
        <v>351</v>
      </c>
      <c r="C325" s="814"/>
      <c r="D325" s="820"/>
      <c r="E325" s="820"/>
      <c r="F325" s="820"/>
      <c r="G325" s="820"/>
      <c r="H325" s="816">
        <f t="shared" si="14"/>
        <v>0</v>
      </c>
      <c r="K325" s="792"/>
    </row>
    <row r="326" spans="1:11">
      <c r="A326" s="835">
        <v>2223</v>
      </c>
      <c r="B326" s="819" t="s">
        <v>352</v>
      </c>
      <c r="C326" s="814"/>
      <c r="D326" s="820"/>
      <c r="E326" s="820"/>
      <c r="F326" s="820"/>
      <c r="G326" s="820"/>
      <c r="H326" s="816">
        <f t="shared" si="14"/>
        <v>0</v>
      </c>
      <c r="K326" s="792"/>
    </row>
    <row r="327" spans="1:11">
      <c r="A327" s="835">
        <v>2224</v>
      </c>
      <c r="B327" s="819" t="s">
        <v>353</v>
      </c>
      <c r="C327" s="814"/>
      <c r="D327" s="820"/>
      <c r="E327" s="820"/>
      <c r="F327" s="820"/>
      <c r="G327" s="820"/>
      <c r="H327" s="816">
        <f t="shared" si="14"/>
        <v>0</v>
      </c>
      <c r="K327" s="792"/>
    </row>
    <row r="328" spans="1:11">
      <c r="A328" s="835">
        <v>2227</v>
      </c>
      <c r="B328" s="819" t="s">
        <v>354</v>
      </c>
      <c r="C328" s="814"/>
      <c r="D328" s="820"/>
      <c r="E328" s="820"/>
      <c r="F328" s="820"/>
      <c r="G328" s="820"/>
      <c r="H328" s="816">
        <f t="shared" si="14"/>
        <v>0</v>
      </c>
      <c r="K328" s="792"/>
    </row>
    <row r="329" spans="1:11">
      <c r="A329" s="835">
        <v>2229</v>
      </c>
      <c r="B329" s="819" t="s">
        <v>355</v>
      </c>
      <c r="C329" s="814"/>
      <c r="D329" s="811">
        <f>SUM(D330:D334)</f>
        <v>0</v>
      </c>
      <c r="E329" s="811">
        <f>SUM(E330:E334)</f>
        <v>0</v>
      </c>
      <c r="F329" s="811">
        <f>SUM(F330:F334)</f>
        <v>0</v>
      </c>
      <c r="G329" s="811">
        <f>SUM(G330:G334)</f>
        <v>0</v>
      </c>
      <c r="H329" s="816">
        <f t="shared" si="14"/>
        <v>0</v>
      </c>
      <c r="K329" s="792"/>
    </row>
    <row r="330" spans="1:11">
      <c r="A330" s="835">
        <v>22291</v>
      </c>
      <c r="B330" s="819" t="s">
        <v>356</v>
      </c>
      <c r="C330" s="814"/>
      <c r="D330" s="820"/>
      <c r="E330" s="820"/>
      <c r="F330" s="820"/>
      <c r="G330" s="820"/>
      <c r="H330" s="816">
        <f t="shared" si="14"/>
        <v>0</v>
      </c>
      <c r="K330" s="792"/>
    </row>
    <row r="331" spans="1:11">
      <c r="A331" s="835">
        <v>22292</v>
      </c>
      <c r="B331" s="819" t="s">
        <v>357</v>
      </c>
      <c r="C331" s="814"/>
      <c r="D331" s="820"/>
      <c r="E331" s="820"/>
      <c r="F331" s="820"/>
      <c r="G331" s="820"/>
      <c r="H331" s="816">
        <f t="shared" si="14"/>
        <v>0</v>
      </c>
      <c r="K331" s="792"/>
    </row>
    <row r="332" spans="1:11">
      <c r="A332" s="835">
        <v>22293</v>
      </c>
      <c r="B332" s="819" t="s">
        <v>358</v>
      </c>
      <c r="C332" s="814"/>
      <c r="D332" s="820"/>
      <c r="E332" s="820"/>
      <c r="F332" s="820"/>
      <c r="G332" s="820"/>
      <c r="H332" s="816">
        <f t="shared" si="14"/>
        <v>0</v>
      </c>
      <c r="K332" s="792"/>
    </row>
    <row r="333" spans="1:11">
      <c r="A333" s="835">
        <v>22294</v>
      </c>
      <c r="B333" s="819" t="s">
        <v>359</v>
      </c>
      <c r="C333" s="814"/>
      <c r="D333" s="820"/>
      <c r="E333" s="820"/>
      <c r="F333" s="820"/>
      <c r="G333" s="820"/>
      <c r="H333" s="816">
        <f t="shared" si="14"/>
        <v>0</v>
      </c>
      <c r="K333" s="792"/>
    </row>
    <row r="334" spans="1:11">
      <c r="A334" s="835">
        <v>22297</v>
      </c>
      <c r="B334" s="819" t="s">
        <v>360</v>
      </c>
      <c r="C334" s="814"/>
      <c r="D334" s="820"/>
      <c r="E334" s="820"/>
      <c r="F334" s="820"/>
      <c r="G334" s="820"/>
      <c r="H334" s="816">
        <f t="shared" si="14"/>
        <v>0</v>
      </c>
      <c r="K334" s="792"/>
    </row>
    <row r="335" spans="1:11">
      <c r="A335" s="836">
        <v>223</v>
      </c>
      <c r="B335" s="821" t="s">
        <v>362</v>
      </c>
      <c r="C335" s="814"/>
      <c r="D335" s="811">
        <f>SUM(D336:D341)</f>
        <v>0</v>
      </c>
      <c r="E335" s="811">
        <f>SUM(E336:E341)</f>
        <v>0</v>
      </c>
      <c r="F335" s="811">
        <f>SUM(F336:F341)</f>
        <v>0</v>
      </c>
      <c r="G335" s="811">
        <f>SUM(G336:G341)</f>
        <v>0</v>
      </c>
      <c r="H335" s="816">
        <f t="shared" si="14"/>
        <v>0</v>
      </c>
      <c r="K335" s="792"/>
    </row>
    <row r="336" spans="1:11">
      <c r="A336" s="835">
        <v>2231</v>
      </c>
      <c r="B336" s="819" t="s">
        <v>350</v>
      </c>
      <c r="C336" s="814"/>
      <c r="D336" s="820"/>
      <c r="E336" s="820"/>
      <c r="F336" s="820"/>
      <c r="G336" s="820"/>
      <c r="H336" s="816">
        <f t="shared" si="14"/>
        <v>0</v>
      </c>
      <c r="K336" s="792"/>
    </row>
    <row r="337" spans="1:13">
      <c r="A337" s="835">
        <v>2232</v>
      </c>
      <c r="B337" s="819" t="s">
        <v>351</v>
      </c>
      <c r="C337" s="814"/>
      <c r="D337" s="820"/>
      <c r="E337" s="820"/>
      <c r="F337" s="820"/>
      <c r="G337" s="820"/>
      <c r="H337" s="816">
        <f t="shared" si="14"/>
        <v>0</v>
      </c>
      <c r="K337" s="792"/>
    </row>
    <row r="338" spans="1:13">
      <c r="A338" s="835">
        <v>2233</v>
      </c>
      <c r="B338" s="819" t="s">
        <v>352</v>
      </c>
      <c r="C338" s="814"/>
      <c r="D338" s="820"/>
      <c r="E338" s="820"/>
      <c r="F338" s="820"/>
      <c r="G338" s="820"/>
      <c r="H338" s="816">
        <f t="shared" si="14"/>
        <v>0</v>
      </c>
      <c r="K338" s="792"/>
    </row>
    <row r="339" spans="1:13">
      <c r="A339" s="835">
        <v>2234</v>
      </c>
      <c r="B339" s="819" t="s">
        <v>353</v>
      </c>
      <c r="C339" s="814"/>
      <c r="D339" s="820"/>
      <c r="E339" s="820"/>
      <c r="F339" s="820"/>
      <c r="G339" s="820"/>
      <c r="H339" s="816">
        <f t="shared" si="14"/>
        <v>0</v>
      </c>
      <c r="K339" s="792"/>
    </row>
    <row r="340" spans="1:13">
      <c r="A340" s="835">
        <v>2237</v>
      </c>
      <c r="B340" s="819" t="s">
        <v>354</v>
      </c>
      <c r="C340" s="814"/>
      <c r="D340" s="820"/>
      <c r="E340" s="820"/>
      <c r="F340" s="820"/>
      <c r="G340" s="820"/>
      <c r="H340" s="816">
        <f t="shared" si="14"/>
        <v>0</v>
      </c>
      <c r="K340" s="792"/>
    </row>
    <row r="341" spans="1:13">
      <c r="A341" s="835">
        <v>2239</v>
      </c>
      <c r="B341" s="819" t="s">
        <v>355</v>
      </c>
      <c r="C341" s="814"/>
      <c r="D341" s="811">
        <f>SUM(D342:D346)</f>
        <v>0</v>
      </c>
      <c r="E341" s="811">
        <f>SUM(E342:E346)</f>
        <v>0</v>
      </c>
      <c r="F341" s="811">
        <f>SUM(F342:F346)</f>
        <v>0</v>
      </c>
      <c r="G341" s="811">
        <f>SUM(G342:G346)</f>
        <v>0</v>
      </c>
      <c r="H341" s="816">
        <f t="shared" si="14"/>
        <v>0</v>
      </c>
      <c r="K341" s="792"/>
    </row>
    <row r="342" spans="1:13">
      <c r="A342" s="835">
        <v>22391</v>
      </c>
      <c r="B342" s="819" t="s">
        <v>356</v>
      </c>
      <c r="C342" s="814"/>
      <c r="D342" s="820"/>
      <c r="E342" s="820"/>
      <c r="F342" s="820"/>
      <c r="G342" s="820"/>
      <c r="H342" s="816">
        <f t="shared" si="14"/>
        <v>0</v>
      </c>
      <c r="K342" s="792"/>
    </row>
    <row r="343" spans="1:13">
      <c r="A343" s="835">
        <v>22392</v>
      </c>
      <c r="B343" s="819" t="s">
        <v>357</v>
      </c>
      <c r="C343" s="814"/>
      <c r="D343" s="820"/>
      <c r="E343" s="820"/>
      <c r="F343" s="820"/>
      <c r="G343" s="820"/>
      <c r="H343" s="816">
        <f t="shared" si="14"/>
        <v>0</v>
      </c>
      <c r="K343" s="792"/>
    </row>
    <row r="344" spans="1:13">
      <c r="A344" s="835">
        <v>22393</v>
      </c>
      <c r="B344" s="819" t="s">
        <v>358</v>
      </c>
      <c r="C344" s="814"/>
      <c r="D344" s="820"/>
      <c r="E344" s="820"/>
      <c r="F344" s="820"/>
      <c r="G344" s="820"/>
      <c r="H344" s="816">
        <f t="shared" si="14"/>
        <v>0</v>
      </c>
      <c r="K344" s="792"/>
    </row>
    <row r="345" spans="1:13">
      <c r="A345" s="835">
        <v>22394</v>
      </c>
      <c r="B345" s="819" t="s">
        <v>359</v>
      </c>
      <c r="C345" s="814"/>
      <c r="D345" s="820"/>
      <c r="E345" s="820"/>
      <c r="F345" s="820"/>
      <c r="G345" s="820"/>
      <c r="H345" s="816">
        <f t="shared" si="14"/>
        <v>0</v>
      </c>
      <c r="K345" s="792"/>
    </row>
    <row r="346" spans="1:13">
      <c r="A346" s="835">
        <v>22397</v>
      </c>
      <c r="B346" s="819" t="s">
        <v>360</v>
      </c>
      <c r="C346" s="814"/>
      <c r="D346" s="820"/>
      <c r="E346" s="820"/>
      <c r="F346" s="820"/>
      <c r="G346" s="820"/>
      <c r="H346" s="816">
        <f t="shared" si="14"/>
        <v>0</v>
      </c>
      <c r="K346" s="792"/>
    </row>
    <row r="347" spans="1:13">
      <c r="A347" s="836">
        <v>224</v>
      </c>
      <c r="B347" s="821" t="s">
        <v>363</v>
      </c>
      <c r="C347" s="814"/>
      <c r="D347" s="811">
        <f>SUM(D348:D353)</f>
        <v>0</v>
      </c>
      <c r="E347" s="811">
        <f>SUM(E348:E353)</f>
        <v>0</v>
      </c>
      <c r="F347" s="811">
        <f>SUM(F348:F353)</f>
        <v>0</v>
      </c>
      <c r="G347" s="811">
        <f>SUM(G348:G353)</f>
        <v>0</v>
      </c>
      <c r="H347" s="816">
        <f t="shared" si="14"/>
        <v>0</v>
      </c>
      <c r="K347" s="792"/>
    </row>
    <row r="348" spans="1:13">
      <c r="A348" s="835">
        <v>2241</v>
      </c>
      <c r="B348" s="819" t="s">
        <v>350</v>
      </c>
      <c r="C348" s="814"/>
      <c r="D348" s="820"/>
      <c r="E348" s="820"/>
      <c r="F348" s="820"/>
      <c r="G348" s="820"/>
      <c r="H348" s="816">
        <f t="shared" si="14"/>
        <v>0</v>
      </c>
      <c r="K348" s="792"/>
      <c r="L348" s="792"/>
      <c r="M348" s="792"/>
    </row>
    <row r="349" spans="1:13">
      <c r="A349" s="835">
        <v>2242</v>
      </c>
      <c r="B349" s="819" t="s">
        <v>351</v>
      </c>
      <c r="C349" s="814"/>
      <c r="D349" s="820"/>
      <c r="E349" s="820"/>
      <c r="F349" s="820"/>
      <c r="G349" s="820"/>
      <c r="H349" s="816">
        <f t="shared" si="14"/>
        <v>0</v>
      </c>
      <c r="K349" s="792"/>
    </row>
    <row r="350" spans="1:13">
      <c r="A350" s="835">
        <v>2243</v>
      </c>
      <c r="B350" s="819" t="s">
        <v>352</v>
      </c>
      <c r="C350" s="814"/>
      <c r="D350" s="820"/>
      <c r="E350" s="820"/>
      <c r="F350" s="820"/>
      <c r="G350" s="820"/>
      <c r="H350" s="816">
        <f t="shared" si="14"/>
        <v>0</v>
      </c>
      <c r="K350" s="792"/>
    </row>
    <row r="351" spans="1:13">
      <c r="A351" s="835">
        <v>2244</v>
      </c>
      <c r="B351" s="819" t="s">
        <v>353</v>
      </c>
      <c r="C351" s="814"/>
      <c r="D351" s="820"/>
      <c r="E351" s="820"/>
      <c r="F351" s="820"/>
      <c r="G351" s="820"/>
      <c r="H351" s="816">
        <f t="shared" si="14"/>
        <v>0</v>
      </c>
      <c r="K351" s="792"/>
    </row>
    <row r="352" spans="1:13">
      <c r="A352" s="835">
        <v>2247</v>
      </c>
      <c r="B352" s="819" t="s">
        <v>354</v>
      </c>
      <c r="C352" s="814"/>
      <c r="D352" s="820"/>
      <c r="E352" s="820"/>
      <c r="F352" s="820"/>
      <c r="G352" s="820"/>
      <c r="H352" s="816">
        <f t="shared" si="14"/>
        <v>0</v>
      </c>
      <c r="K352" s="792"/>
    </row>
    <row r="353" spans="1:11">
      <c r="A353" s="835">
        <v>2249</v>
      </c>
      <c r="B353" s="819" t="s">
        <v>355</v>
      </c>
      <c r="C353" s="814"/>
      <c r="D353" s="811">
        <f>SUM(D354:D358)</f>
        <v>0</v>
      </c>
      <c r="E353" s="811">
        <f>SUM(E354:E358)</f>
        <v>0</v>
      </c>
      <c r="F353" s="811">
        <f>SUM(F354:F358)</f>
        <v>0</v>
      </c>
      <c r="G353" s="811">
        <f>SUM(G354:G358)</f>
        <v>0</v>
      </c>
      <c r="H353" s="816">
        <f t="shared" si="14"/>
        <v>0</v>
      </c>
      <c r="K353" s="792"/>
    </row>
    <row r="354" spans="1:11">
      <c r="A354" s="835">
        <v>22491</v>
      </c>
      <c r="B354" s="819" t="s">
        <v>356</v>
      </c>
      <c r="C354" s="814"/>
      <c r="D354" s="820"/>
      <c r="E354" s="820"/>
      <c r="F354" s="820"/>
      <c r="G354" s="820"/>
      <c r="H354" s="816">
        <f t="shared" si="14"/>
        <v>0</v>
      </c>
      <c r="K354" s="792"/>
    </row>
    <row r="355" spans="1:11">
      <c r="A355" s="835">
        <v>22492</v>
      </c>
      <c r="B355" s="819" t="s">
        <v>357</v>
      </c>
      <c r="C355" s="814"/>
      <c r="D355" s="820"/>
      <c r="E355" s="820"/>
      <c r="F355" s="820"/>
      <c r="G355" s="820"/>
      <c r="H355" s="816">
        <f t="shared" si="14"/>
        <v>0</v>
      </c>
      <c r="K355" s="792"/>
    </row>
    <row r="356" spans="1:11">
      <c r="A356" s="835">
        <v>22493</v>
      </c>
      <c r="B356" s="819" t="s">
        <v>358</v>
      </c>
      <c r="C356" s="814"/>
      <c r="D356" s="820"/>
      <c r="E356" s="820"/>
      <c r="F356" s="820"/>
      <c r="G356" s="820"/>
      <c r="H356" s="816">
        <f t="shared" si="14"/>
        <v>0</v>
      </c>
      <c r="K356" s="792"/>
    </row>
    <row r="357" spans="1:11">
      <c r="A357" s="835">
        <v>22494</v>
      </c>
      <c r="B357" s="819" t="s">
        <v>359</v>
      </c>
      <c r="C357" s="814"/>
      <c r="D357" s="820"/>
      <c r="E357" s="820"/>
      <c r="F357" s="820"/>
      <c r="G357" s="820"/>
      <c r="H357" s="816">
        <f t="shared" si="14"/>
        <v>0</v>
      </c>
      <c r="K357" s="792"/>
    </row>
    <row r="358" spans="1:11">
      <c r="A358" s="835">
        <v>22497</v>
      </c>
      <c r="B358" s="819" t="s">
        <v>360</v>
      </c>
      <c r="C358" s="814"/>
      <c r="D358" s="820"/>
      <c r="E358" s="820"/>
      <c r="F358" s="820"/>
      <c r="G358" s="820"/>
      <c r="H358" s="816">
        <f t="shared" si="14"/>
        <v>0</v>
      </c>
      <c r="K358" s="792"/>
    </row>
    <row r="359" spans="1:11">
      <c r="A359" s="836">
        <v>225</v>
      </c>
      <c r="B359" s="821" t="s">
        <v>369</v>
      </c>
      <c r="C359" s="814"/>
      <c r="D359" s="811">
        <f>SUM(D360:D365)</f>
        <v>0</v>
      </c>
      <c r="E359" s="811">
        <f>SUM(E360:E365)</f>
        <v>0</v>
      </c>
      <c r="F359" s="811">
        <f>SUM(F360:F365)</f>
        <v>0</v>
      </c>
      <c r="G359" s="811">
        <f>SUM(G360:G365)</f>
        <v>0</v>
      </c>
      <c r="H359" s="816">
        <f t="shared" si="14"/>
        <v>0</v>
      </c>
      <c r="K359" s="792"/>
    </row>
    <row r="360" spans="1:11">
      <c r="A360" s="835">
        <v>2251</v>
      </c>
      <c r="B360" s="819" t="s">
        <v>350</v>
      </c>
      <c r="C360" s="814"/>
      <c r="D360" s="820"/>
      <c r="E360" s="820"/>
      <c r="F360" s="820"/>
      <c r="G360" s="820"/>
      <c r="H360" s="816">
        <f t="shared" si="14"/>
        <v>0</v>
      </c>
      <c r="K360" s="792"/>
    </row>
    <row r="361" spans="1:11">
      <c r="A361" s="835">
        <v>2252</v>
      </c>
      <c r="B361" s="819" t="s">
        <v>351</v>
      </c>
      <c r="C361" s="814"/>
      <c r="D361" s="820"/>
      <c r="E361" s="820"/>
      <c r="F361" s="820"/>
      <c r="G361" s="820"/>
      <c r="H361" s="816">
        <f t="shared" si="14"/>
        <v>0</v>
      </c>
      <c r="K361" s="792"/>
    </row>
    <row r="362" spans="1:11">
      <c r="A362" s="835">
        <v>2253</v>
      </c>
      <c r="B362" s="819" t="s">
        <v>352</v>
      </c>
      <c r="C362" s="814"/>
      <c r="D362" s="820"/>
      <c r="E362" s="820"/>
      <c r="F362" s="820"/>
      <c r="G362" s="820"/>
      <c r="H362" s="816">
        <f t="shared" si="14"/>
        <v>0</v>
      </c>
      <c r="K362" s="792"/>
    </row>
    <row r="363" spans="1:11">
      <c r="A363" s="835">
        <v>2254</v>
      </c>
      <c r="B363" s="819" t="s">
        <v>353</v>
      </c>
      <c r="C363" s="814"/>
      <c r="D363" s="820"/>
      <c r="E363" s="820"/>
      <c r="F363" s="820"/>
      <c r="G363" s="820"/>
      <c r="H363" s="816">
        <f t="shared" si="14"/>
        <v>0</v>
      </c>
      <c r="K363" s="792"/>
    </row>
    <row r="364" spans="1:11">
      <c r="A364" s="835">
        <v>2257</v>
      </c>
      <c r="B364" s="819" t="s">
        <v>354</v>
      </c>
      <c r="C364" s="814"/>
      <c r="D364" s="820"/>
      <c r="E364" s="820"/>
      <c r="F364" s="820"/>
      <c r="G364" s="820"/>
      <c r="H364" s="816">
        <f t="shared" si="14"/>
        <v>0</v>
      </c>
      <c r="K364" s="792"/>
    </row>
    <row r="365" spans="1:11">
      <c r="A365" s="835">
        <v>2259</v>
      </c>
      <c r="B365" s="819" t="s">
        <v>355</v>
      </c>
      <c r="C365" s="814"/>
      <c r="D365" s="811">
        <f>SUM(D366:D370)</f>
        <v>0</v>
      </c>
      <c r="E365" s="811">
        <f>SUM(E366:E370)</f>
        <v>0</v>
      </c>
      <c r="F365" s="811">
        <f>SUM(F366:F370)</f>
        <v>0</v>
      </c>
      <c r="G365" s="811">
        <f>SUM(G366:G370)</f>
        <v>0</v>
      </c>
      <c r="H365" s="816">
        <f t="shared" si="14"/>
        <v>0</v>
      </c>
      <c r="K365" s="792"/>
    </row>
    <row r="366" spans="1:11">
      <c r="A366" s="835">
        <v>22591</v>
      </c>
      <c r="B366" s="819" t="s">
        <v>356</v>
      </c>
      <c r="C366" s="814"/>
      <c r="D366" s="820"/>
      <c r="E366" s="820"/>
      <c r="F366" s="820"/>
      <c r="G366" s="820"/>
      <c r="H366" s="816">
        <f t="shared" si="14"/>
        <v>0</v>
      </c>
      <c r="K366" s="792"/>
    </row>
    <row r="367" spans="1:11">
      <c r="A367" s="835">
        <v>22592</v>
      </c>
      <c r="B367" s="819" t="s">
        <v>357</v>
      </c>
      <c r="C367" s="814"/>
      <c r="D367" s="820"/>
      <c r="E367" s="820"/>
      <c r="F367" s="820"/>
      <c r="G367" s="820"/>
      <c r="H367" s="816">
        <f t="shared" si="14"/>
        <v>0</v>
      </c>
      <c r="K367" s="792"/>
    </row>
    <row r="368" spans="1:11">
      <c r="A368" s="835">
        <v>22593</v>
      </c>
      <c r="B368" s="819" t="s">
        <v>358</v>
      </c>
      <c r="C368" s="814"/>
      <c r="D368" s="820"/>
      <c r="E368" s="820"/>
      <c r="F368" s="820"/>
      <c r="G368" s="820"/>
      <c r="H368" s="816">
        <f t="shared" si="14"/>
        <v>0</v>
      </c>
      <c r="K368" s="792"/>
    </row>
    <row r="369" spans="1:11">
      <c r="A369" s="835">
        <v>22594</v>
      </c>
      <c r="B369" s="819" t="s">
        <v>359</v>
      </c>
      <c r="C369" s="814"/>
      <c r="D369" s="820"/>
      <c r="E369" s="820"/>
      <c r="F369" s="820"/>
      <c r="G369" s="820"/>
      <c r="H369" s="816">
        <f t="shared" si="14"/>
        <v>0</v>
      </c>
      <c r="K369" s="792"/>
    </row>
    <row r="370" spans="1:11">
      <c r="A370" s="835">
        <v>22597</v>
      </c>
      <c r="B370" s="819" t="s">
        <v>360</v>
      </c>
      <c r="C370" s="814"/>
      <c r="D370" s="820"/>
      <c r="E370" s="820"/>
      <c r="F370" s="820"/>
      <c r="G370" s="820"/>
      <c r="H370" s="816">
        <f t="shared" si="14"/>
        <v>0</v>
      </c>
      <c r="K370" s="792"/>
    </row>
    <row r="371" spans="1:11">
      <c r="A371" s="839">
        <v>23</v>
      </c>
      <c r="B371" s="813" t="s">
        <v>370</v>
      </c>
      <c r="C371" s="811">
        <f>C432</f>
        <v>0</v>
      </c>
      <c r="D371" s="811">
        <f>D372+D384+D396+D408+D420</f>
        <v>0</v>
      </c>
      <c r="E371" s="811">
        <f>E372+E384+E396+E408+E420</f>
        <v>0</v>
      </c>
      <c r="F371" s="811">
        <f>F372+F384+F396+F408+F420</f>
        <v>0</v>
      </c>
      <c r="G371" s="811">
        <f>G372+G384+G396+G408+G420</f>
        <v>0</v>
      </c>
      <c r="H371" s="816">
        <f t="shared" ref="H371" si="15">SUM(C371:G371)</f>
        <v>0</v>
      </c>
      <c r="K371" s="792"/>
    </row>
    <row r="372" spans="1:11">
      <c r="A372" s="836">
        <v>231</v>
      </c>
      <c r="B372" s="821" t="s">
        <v>349</v>
      </c>
      <c r="C372" s="814"/>
      <c r="D372" s="811">
        <f>SUM(D373:D378)</f>
        <v>0</v>
      </c>
      <c r="E372" s="811">
        <f>SUM(E373:E378)</f>
        <v>0</v>
      </c>
      <c r="F372" s="811">
        <f>SUM(F373:F378)</f>
        <v>0</v>
      </c>
      <c r="G372" s="811">
        <f>SUM(G373:G378)</f>
        <v>0</v>
      </c>
      <c r="H372" s="816">
        <f>SUM(D372:G372)</f>
        <v>0</v>
      </c>
      <c r="K372" s="792"/>
    </row>
    <row r="373" spans="1:11">
      <c r="A373" s="835">
        <v>2311</v>
      </c>
      <c r="B373" s="819" t="s">
        <v>350</v>
      </c>
      <c r="C373" s="814"/>
      <c r="D373" s="820"/>
      <c r="E373" s="820"/>
      <c r="F373" s="820"/>
      <c r="G373" s="820"/>
      <c r="H373" s="816">
        <f t="shared" ref="H373:H431" si="16">SUM(D373:G373)</f>
        <v>0</v>
      </c>
      <c r="K373" s="792"/>
    </row>
    <row r="374" spans="1:11">
      <c r="A374" s="835">
        <v>2312</v>
      </c>
      <c r="B374" s="819" t="s">
        <v>351</v>
      </c>
      <c r="C374" s="814"/>
      <c r="D374" s="820"/>
      <c r="E374" s="820"/>
      <c r="F374" s="820"/>
      <c r="G374" s="820"/>
      <c r="H374" s="816">
        <f t="shared" si="16"/>
        <v>0</v>
      </c>
      <c r="K374" s="792"/>
    </row>
    <row r="375" spans="1:11">
      <c r="A375" s="835">
        <v>2313</v>
      </c>
      <c r="B375" s="819" t="s">
        <v>352</v>
      </c>
      <c r="C375" s="814"/>
      <c r="D375" s="820"/>
      <c r="E375" s="820"/>
      <c r="F375" s="820"/>
      <c r="G375" s="820"/>
      <c r="H375" s="816">
        <f t="shared" si="16"/>
        <v>0</v>
      </c>
      <c r="K375" s="792"/>
    </row>
    <row r="376" spans="1:11">
      <c r="A376" s="835">
        <v>2314</v>
      </c>
      <c r="B376" s="819" t="s">
        <v>353</v>
      </c>
      <c r="C376" s="814"/>
      <c r="D376" s="820"/>
      <c r="E376" s="820"/>
      <c r="F376" s="820"/>
      <c r="G376" s="820"/>
      <c r="H376" s="816">
        <f t="shared" si="16"/>
        <v>0</v>
      </c>
      <c r="K376" s="792"/>
    </row>
    <row r="377" spans="1:11">
      <c r="A377" s="835">
        <v>2317</v>
      </c>
      <c r="B377" s="819" t="s">
        <v>354</v>
      </c>
      <c r="C377" s="814"/>
      <c r="D377" s="820"/>
      <c r="E377" s="820"/>
      <c r="F377" s="820"/>
      <c r="G377" s="820"/>
      <c r="H377" s="816">
        <f t="shared" si="16"/>
        <v>0</v>
      </c>
      <c r="K377" s="792"/>
    </row>
    <row r="378" spans="1:11">
      <c r="A378" s="835">
        <v>2319</v>
      </c>
      <c r="B378" s="819" t="s">
        <v>355</v>
      </c>
      <c r="C378" s="814"/>
      <c r="D378" s="811">
        <f>SUM(D379:D383)</f>
        <v>0</v>
      </c>
      <c r="E378" s="811">
        <f>SUM(E379:E383)</f>
        <v>0</v>
      </c>
      <c r="F378" s="811">
        <f>SUM(F379:F383)</f>
        <v>0</v>
      </c>
      <c r="G378" s="811">
        <f>SUM(G379:G383)</f>
        <v>0</v>
      </c>
      <c r="H378" s="816">
        <f t="shared" si="16"/>
        <v>0</v>
      </c>
      <c r="K378" s="792"/>
    </row>
    <row r="379" spans="1:11">
      <c r="A379" s="835">
        <v>23191</v>
      </c>
      <c r="B379" s="819" t="s">
        <v>356</v>
      </c>
      <c r="C379" s="814"/>
      <c r="D379" s="820"/>
      <c r="E379" s="820"/>
      <c r="F379" s="820"/>
      <c r="G379" s="820"/>
      <c r="H379" s="816">
        <f t="shared" si="16"/>
        <v>0</v>
      </c>
      <c r="K379" s="792"/>
    </row>
    <row r="380" spans="1:11">
      <c r="A380" s="835">
        <v>23192</v>
      </c>
      <c r="B380" s="819" t="s">
        <v>357</v>
      </c>
      <c r="C380" s="814"/>
      <c r="D380" s="820"/>
      <c r="E380" s="820"/>
      <c r="F380" s="820"/>
      <c r="G380" s="820"/>
      <c r="H380" s="816">
        <f t="shared" si="16"/>
        <v>0</v>
      </c>
      <c r="K380" s="792"/>
    </row>
    <row r="381" spans="1:11">
      <c r="A381" s="835">
        <v>23193</v>
      </c>
      <c r="B381" s="819" t="s">
        <v>358</v>
      </c>
      <c r="C381" s="814"/>
      <c r="D381" s="820"/>
      <c r="E381" s="820"/>
      <c r="F381" s="820"/>
      <c r="G381" s="820"/>
      <c r="H381" s="816">
        <f t="shared" si="16"/>
        <v>0</v>
      </c>
      <c r="K381" s="792"/>
    </row>
    <row r="382" spans="1:11">
      <c r="A382" s="835">
        <v>23194</v>
      </c>
      <c r="B382" s="819" t="s">
        <v>359</v>
      </c>
      <c r="C382" s="814"/>
      <c r="D382" s="820"/>
      <c r="E382" s="820"/>
      <c r="F382" s="820"/>
      <c r="G382" s="820"/>
      <c r="H382" s="816">
        <f t="shared" si="16"/>
        <v>0</v>
      </c>
      <c r="K382" s="792"/>
    </row>
    <row r="383" spans="1:11">
      <c r="A383" s="835">
        <v>23197</v>
      </c>
      <c r="B383" s="819" t="s">
        <v>360</v>
      </c>
      <c r="C383" s="814"/>
      <c r="D383" s="820"/>
      <c r="E383" s="820"/>
      <c r="F383" s="820"/>
      <c r="G383" s="820"/>
      <c r="H383" s="816">
        <f t="shared" si="16"/>
        <v>0</v>
      </c>
      <c r="K383" s="792"/>
    </row>
    <row r="384" spans="1:11">
      <c r="A384" s="836">
        <v>232</v>
      </c>
      <c r="B384" s="821" t="s">
        <v>361</v>
      </c>
      <c r="C384" s="814"/>
      <c r="D384" s="811">
        <f>SUM(D385:D390)</f>
        <v>0</v>
      </c>
      <c r="E384" s="811">
        <f>SUM(E385:E390)</f>
        <v>0</v>
      </c>
      <c r="F384" s="811">
        <f>SUM(F385:F390)</f>
        <v>0</v>
      </c>
      <c r="G384" s="811">
        <f>SUM(G385:G390)</f>
        <v>0</v>
      </c>
      <c r="H384" s="816">
        <f t="shared" si="16"/>
        <v>0</v>
      </c>
      <c r="K384" s="792"/>
    </row>
    <row r="385" spans="1:11">
      <c r="A385" s="835">
        <v>2321</v>
      </c>
      <c r="B385" s="819" t="s">
        <v>350</v>
      </c>
      <c r="C385" s="814"/>
      <c r="D385" s="820"/>
      <c r="E385" s="820"/>
      <c r="F385" s="820"/>
      <c r="G385" s="820"/>
      <c r="H385" s="816">
        <f t="shared" si="16"/>
        <v>0</v>
      </c>
      <c r="K385" s="792"/>
    </row>
    <row r="386" spans="1:11">
      <c r="A386" s="835">
        <v>2322</v>
      </c>
      <c r="B386" s="819" t="s">
        <v>351</v>
      </c>
      <c r="C386" s="814"/>
      <c r="D386" s="820"/>
      <c r="E386" s="820"/>
      <c r="F386" s="820"/>
      <c r="G386" s="820"/>
      <c r="H386" s="816">
        <f t="shared" si="16"/>
        <v>0</v>
      </c>
      <c r="K386" s="792"/>
    </row>
    <row r="387" spans="1:11">
      <c r="A387" s="835">
        <v>2323</v>
      </c>
      <c r="B387" s="819" t="s">
        <v>352</v>
      </c>
      <c r="C387" s="814"/>
      <c r="D387" s="820"/>
      <c r="E387" s="820"/>
      <c r="F387" s="820"/>
      <c r="G387" s="820"/>
      <c r="H387" s="816">
        <f t="shared" si="16"/>
        <v>0</v>
      </c>
      <c r="K387" s="792"/>
    </row>
    <row r="388" spans="1:11">
      <c r="A388" s="835">
        <v>2324</v>
      </c>
      <c r="B388" s="819" t="s">
        <v>353</v>
      </c>
      <c r="C388" s="814"/>
      <c r="D388" s="820"/>
      <c r="E388" s="820"/>
      <c r="F388" s="820"/>
      <c r="G388" s="820"/>
      <c r="H388" s="816">
        <f t="shared" si="16"/>
        <v>0</v>
      </c>
      <c r="K388" s="792"/>
    </row>
    <row r="389" spans="1:11">
      <c r="A389" s="835">
        <v>2327</v>
      </c>
      <c r="B389" s="819" t="s">
        <v>354</v>
      </c>
      <c r="C389" s="814"/>
      <c r="D389" s="820"/>
      <c r="E389" s="820"/>
      <c r="F389" s="820"/>
      <c r="G389" s="820"/>
      <c r="H389" s="816">
        <f t="shared" si="16"/>
        <v>0</v>
      </c>
      <c r="K389" s="792"/>
    </row>
    <row r="390" spans="1:11">
      <c r="A390" s="835">
        <v>2329</v>
      </c>
      <c r="B390" s="819" t="s">
        <v>355</v>
      </c>
      <c r="C390" s="814"/>
      <c r="D390" s="811">
        <f>SUM(D391:D395)</f>
        <v>0</v>
      </c>
      <c r="E390" s="811">
        <f>SUM(E391:E395)</f>
        <v>0</v>
      </c>
      <c r="F390" s="811">
        <f>SUM(F391:F395)</f>
        <v>0</v>
      </c>
      <c r="G390" s="811">
        <f>SUM(G391:G395)</f>
        <v>0</v>
      </c>
      <c r="H390" s="816">
        <f t="shared" si="16"/>
        <v>0</v>
      </c>
      <c r="K390" s="792"/>
    </row>
    <row r="391" spans="1:11">
      <c r="A391" s="835">
        <v>23291</v>
      </c>
      <c r="B391" s="819" t="s">
        <v>356</v>
      </c>
      <c r="C391" s="814"/>
      <c r="D391" s="820"/>
      <c r="E391" s="820"/>
      <c r="F391" s="820"/>
      <c r="G391" s="820"/>
      <c r="H391" s="816">
        <f t="shared" si="16"/>
        <v>0</v>
      </c>
      <c r="K391" s="792"/>
    </row>
    <row r="392" spans="1:11">
      <c r="A392" s="835">
        <v>23292</v>
      </c>
      <c r="B392" s="819" t="s">
        <v>357</v>
      </c>
      <c r="C392" s="814"/>
      <c r="D392" s="820"/>
      <c r="E392" s="820"/>
      <c r="F392" s="820"/>
      <c r="G392" s="820"/>
      <c r="H392" s="816">
        <f t="shared" si="16"/>
        <v>0</v>
      </c>
      <c r="K392" s="792"/>
    </row>
    <row r="393" spans="1:11">
      <c r="A393" s="835">
        <v>23293</v>
      </c>
      <c r="B393" s="819" t="s">
        <v>358</v>
      </c>
      <c r="C393" s="814"/>
      <c r="D393" s="820"/>
      <c r="E393" s="820"/>
      <c r="F393" s="820"/>
      <c r="G393" s="820"/>
      <c r="H393" s="816">
        <f t="shared" si="16"/>
        <v>0</v>
      </c>
      <c r="K393" s="792"/>
    </row>
    <row r="394" spans="1:11">
      <c r="A394" s="835">
        <v>23294</v>
      </c>
      <c r="B394" s="819" t="s">
        <v>359</v>
      </c>
      <c r="C394" s="814"/>
      <c r="D394" s="820"/>
      <c r="E394" s="820"/>
      <c r="F394" s="820"/>
      <c r="G394" s="820"/>
      <c r="H394" s="816">
        <f t="shared" si="16"/>
        <v>0</v>
      </c>
      <c r="K394" s="792"/>
    </row>
    <row r="395" spans="1:11">
      <c r="A395" s="835">
        <v>23297</v>
      </c>
      <c r="B395" s="819" t="s">
        <v>360</v>
      </c>
      <c r="C395" s="814"/>
      <c r="D395" s="820"/>
      <c r="E395" s="820"/>
      <c r="F395" s="820"/>
      <c r="G395" s="820"/>
      <c r="H395" s="816">
        <f t="shared" si="16"/>
        <v>0</v>
      </c>
      <c r="K395" s="792"/>
    </row>
    <row r="396" spans="1:11">
      <c r="A396" s="836">
        <v>233</v>
      </c>
      <c r="B396" s="821" t="s">
        <v>362</v>
      </c>
      <c r="C396" s="814"/>
      <c r="D396" s="811">
        <f>SUM(D397:D402)</f>
        <v>0</v>
      </c>
      <c r="E396" s="811">
        <f>SUM(E397:E402)</f>
        <v>0</v>
      </c>
      <c r="F396" s="811">
        <f>SUM(F397:F402)</f>
        <v>0</v>
      </c>
      <c r="G396" s="811">
        <f>SUM(G397:G402)</f>
        <v>0</v>
      </c>
      <c r="H396" s="816">
        <f t="shared" si="16"/>
        <v>0</v>
      </c>
      <c r="K396" s="792"/>
    </row>
    <row r="397" spans="1:11">
      <c r="A397" s="835">
        <v>2331</v>
      </c>
      <c r="B397" s="819" t="s">
        <v>350</v>
      </c>
      <c r="C397" s="814"/>
      <c r="D397" s="820"/>
      <c r="E397" s="820"/>
      <c r="F397" s="820"/>
      <c r="G397" s="820"/>
      <c r="H397" s="816">
        <f t="shared" si="16"/>
        <v>0</v>
      </c>
      <c r="K397" s="792"/>
    </row>
    <row r="398" spans="1:11">
      <c r="A398" s="835">
        <v>2332</v>
      </c>
      <c r="B398" s="819" t="s">
        <v>351</v>
      </c>
      <c r="C398" s="814"/>
      <c r="D398" s="820"/>
      <c r="E398" s="820"/>
      <c r="F398" s="820"/>
      <c r="G398" s="820"/>
      <c r="H398" s="816">
        <f t="shared" si="16"/>
        <v>0</v>
      </c>
      <c r="K398" s="792"/>
    </row>
    <row r="399" spans="1:11">
      <c r="A399" s="835">
        <v>2333</v>
      </c>
      <c r="B399" s="819" t="s">
        <v>352</v>
      </c>
      <c r="C399" s="814"/>
      <c r="D399" s="820"/>
      <c r="E399" s="820"/>
      <c r="F399" s="820"/>
      <c r="G399" s="820"/>
      <c r="H399" s="816">
        <f t="shared" si="16"/>
        <v>0</v>
      </c>
      <c r="K399" s="792"/>
    </row>
    <row r="400" spans="1:11">
      <c r="A400" s="835">
        <v>2334</v>
      </c>
      <c r="B400" s="819" t="s">
        <v>353</v>
      </c>
      <c r="C400" s="814"/>
      <c r="D400" s="820"/>
      <c r="E400" s="820"/>
      <c r="F400" s="820"/>
      <c r="G400" s="820"/>
      <c r="H400" s="816">
        <f t="shared" si="16"/>
        <v>0</v>
      </c>
      <c r="K400" s="792"/>
    </row>
    <row r="401" spans="1:11">
      <c r="A401" s="835">
        <v>2337</v>
      </c>
      <c r="B401" s="819" t="s">
        <v>354</v>
      </c>
      <c r="C401" s="814"/>
      <c r="D401" s="820"/>
      <c r="E401" s="820"/>
      <c r="F401" s="820"/>
      <c r="G401" s="820"/>
      <c r="H401" s="816">
        <f t="shared" si="16"/>
        <v>0</v>
      </c>
      <c r="K401" s="792"/>
    </row>
    <row r="402" spans="1:11">
      <c r="A402" s="835">
        <v>2339</v>
      </c>
      <c r="B402" s="819" t="s">
        <v>355</v>
      </c>
      <c r="C402" s="814"/>
      <c r="D402" s="811">
        <f>SUM(D403:D407)</f>
        <v>0</v>
      </c>
      <c r="E402" s="811">
        <f>SUM(E403:E407)</f>
        <v>0</v>
      </c>
      <c r="F402" s="811">
        <f>SUM(F403:F407)</f>
        <v>0</v>
      </c>
      <c r="G402" s="811">
        <f>SUM(G403:G407)</f>
        <v>0</v>
      </c>
      <c r="H402" s="816">
        <f t="shared" si="16"/>
        <v>0</v>
      </c>
      <c r="K402" s="792"/>
    </row>
    <row r="403" spans="1:11">
      <c r="A403" s="835">
        <v>23391</v>
      </c>
      <c r="B403" s="819" t="s">
        <v>356</v>
      </c>
      <c r="C403" s="814"/>
      <c r="D403" s="820"/>
      <c r="E403" s="820"/>
      <c r="F403" s="820"/>
      <c r="G403" s="820"/>
      <c r="H403" s="816">
        <f t="shared" si="16"/>
        <v>0</v>
      </c>
      <c r="K403" s="792"/>
    </row>
    <row r="404" spans="1:11">
      <c r="A404" s="835">
        <v>23392</v>
      </c>
      <c r="B404" s="819" t="s">
        <v>357</v>
      </c>
      <c r="C404" s="814"/>
      <c r="D404" s="820"/>
      <c r="E404" s="820"/>
      <c r="F404" s="820"/>
      <c r="G404" s="820"/>
      <c r="H404" s="816">
        <f t="shared" si="16"/>
        <v>0</v>
      </c>
      <c r="K404" s="792"/>
    </row>
    <row r="405" spans="1:11">
      <c r="A405" s="835">
        <v>23393</v>
      </c>
      <c r="B405" s="819" t="s">
        <v>358</v>
      </c>
      <c r="C405" s="814"/>
      <c r="D405" s="820"/>
      <c r="E405" s="820"/>
      <c r="F405" s="820"/>
      <c r="G405" s="820"/>
      <c r="H405" s="816">
        <f t="shared" si="16"/>
        <v>0</v>
      </c>
      <c r="K405" s="792"/>
    </row>
    <row r="406" spans="1:11">
      <c r="A406" s="835">
        <v>23394</v>
      </c>
      <c r="B406" s="819" t="s">
        <v>359</v>
      </c>
      <c r="C406" s="814"/>
      <c r="D406" s="820"/>
      <c r="E406" s="820"/>
      <c r="F406" s="820"/>
      <c r="G406" s="820"/>
      <c r="H406" s="816">
        <f t="shared" si="16"/>
        <v>0</v>
      </c>
      <c r="K406" s="792"/>
    </row>
    <row r="407" spans="1:11">
      <c r="A407" s="835">
        <v>23397</v>
      </c>
      <c r="B407" s="819" t="s">
        <v>360</v>
      </c>
      <c r="C407" s="814"/>
      <c r="D407" s="820"/>
      <c r="E407" s="820"/>
      <c r="F407" s="820"/>
      <c r="G407" s="820"/>
      <c r="H407" s="816">
        <f t="shared" si="16"/>
        <v>0</v>
      </c>
      <c r="K407" s="792"/>
    </row>
    <row r="408" spans="1:11">
      <c r="A408" s="836">
        <v>234</v>
      </c>
      <c r="B408" s="821" t="s">
        <v>363</v>
      </c>
      <c r="C408" s="814"/>
      <c r="D408" s="811">
        <f>SUM(D409:D414)</f>
        <v>0</v>
      </c>
      <c r="E408" s="811">
        <f>SUM(E409:E414)</f>
        <v>0</v>
      </c>
      <c r="F408" s="811">
        <f>SUM(F409:F414)</f>
        <v>0</v>
      </c>
      <c r="G408" s="811">
        <f>SUM(G409:G414)</f>
        <v>0</v>
      </c>
      <c r="H408" s="816">
        <f t="shared" si="16"/>
        <v>0</v>
      </c>
      <c r="K408" s="792"/>
    </row>
    <row r="409" spans="1:11">
      <c r="A409" s="835">
        <v>2341</v>
      </c>
      <c r="B409" s="819" t="s">
        <v>350</v>
      </c>
      <c r="C409" s="814"/>
      <c r="D409" s="820"/>
      <c r="E409" s="820"/>
      <c r="F409" s="820"/>
      <c r="G409" s="820"/>
      <c r="H409" s="816">
        <f t="shared" si="16"/>
        <v>0</v>
      </c>
      <c r="K409" s="792"/>
    </row>
    <row r="410" spans="1:11">
      <c r="A410" s="835">
        <v>2342</v>
      </c>
      <c r="B410" s="819" t="s">
        <v>351</v>
      </c>
      <c r="C410" s="814"/>
      <c r="D410" s="820"/>
      <c r="E410" s="820"/>
      <c r="F410" s="820"/>
      <c r="G410" s="820"/>
      <c r="H410" s="816">
        <f t="shared" si="16"/>
        <v>0</v>
      </c>
      <c r="K410" s="792"/>
    </row>
    <row r="411" spans="1:11">
      <c r="A411" s="835">
        <v>2343</v>
      </c>
      <c r="B411" s="819" t="s">
        <v>352</v>
      </c>
      <c r="C411" s="814"/>
      <c r="D411" s="820"/>
      <c r="E411" s="820"/>
      <c r="F411" s="820"/>
      <c r="G411" s="820"/>
      <c r="H411" s="816">
        <f t="shared" si="16"/>
        <v>0</v>
      </c>
      <c r="K411" s="792"/>
    </row>
    <row r="412" spans="1:11">
      <c r="A412" s="835">
        <v>2344</v>
      </c>
      <c r="B412" s="819" t="s">
        <v>353</v>
      </c>
      <c r="C412" s="814"/>
      <c r="D412" s="820"/>
      <c r="E412" s="820"/>
      <c r="F412" s="820"/>
      <c r="G412" s="820"/>
      <c r="H412" s="816">
        <f t="shared" si="16"/>
        <v>0</v>
      </c>
      <c r="K412" s="792"/>
    </row>
    <row r="413" spans="1:11">
      <c r="A413" s="835">
        <v>2347</v>
      </c>
      <c r="B413" s="819" t="s">
        <v>354</v>
      </c>
      <c r="C413" s="814"/>
      <c r="D413" s="820"/>
      <c r="E413" s="820"/>
      <c r="F413" s="820"/>
      <c r="G413" s="820"/>
      <c r="H413" s="816">
        <f t="shared" si="16"/>
        <v>0</v>
      </c>
      <c r="K413" s="792"/>
    </row>
    <row r="414" spans="1:11">
      <c r="A414" s="835">
        <v>2349</v>
      </c>
      <c r="B414" s="819" t="s">
        <v>355</v>
      </c>
      <c r="C414" s="814"/>
      <c r="D414" s="811">
        <f>SUM(D415:D419)</f>
        <v>0</v>
      </c>
      <c r="E414" s="811">
        <f>SUM(E415:E419)</f>
        <v>0</v>
      </c>
      <c r="F414" s="811">
        <f>SUM(F415:F419)</f>
        <v>0</v>
      </c>
      <c r="G414" s="811">
        <f>SUM(G415:G419)</f>
        <v>0</v>
      </c>
      <c r="H414" s="816">
        <f t="shared" si="16"/>
        <v>0</v>
      </c>
      <c r="K414" s="792"/>
    </row>
    <row r="415" spans="1:11">
      <c r="A415" s="835">
        <v>23491</v>
      </c>
      <c r="B415" s="819" t="s">
        <v>356</v>
      </c>
      <c r="C415" s="814"/>
      <c r="D415" s="820"/>
      <c r="E415" s="820"/>
      <c r="F415" s="820"/>
      <c r="G415" s="820"/>
      <c r="H415" s="816">
        <f t="shared" si="16"/>
        <v>0</v>
      </c>
      <c r="K415" s="792"/>
    </row>
    <row r="416" spans="1:11">
      <c r="A416" s="835">
        <v>23492</v>
      </c>
      <c r="B416" s="819" t="s">
        <v>357</v>
      </c>
      <c r="C416" s="814"/>
      <c r="D416" s="820"/>
      <c r="E416" s="820"/>
      <c r="F416" s="820"/>
      <c r="G416" s="820"/>
      <c r="H416" s="816">
        <f t="shared" si="16"/>
        <v>0</v>
      </c>
      <c r="K416" s="792"/>
    </row>
    <row r="417" spans="1:11">
      <c r="A417" s="835">
        <v>23493</v>
      </c>
      <c r="B417" s="819" t="s">
        <v>358</v>
      </c>
      <c r="C417" s="814"/>
      <c r="D417" s="820"/>
      <c r="E417" s="820"/>
      <c r="F417" s="820"/>
      <c r="G417" s="820"/>
      <c r="H417" s="816">
        <f t="shared" si="16"/>
        <v>0</v>
      </c>
      <c r="K417" s="792"/>
    </row>
    <row r="418" spans="1:11">
      <c r="A418" s="835">
        <v>23494</v>
      </c>
      <c r="B418" s="819" t="s">
        <v>359</v>
      </c>
      <c r="C418" s="814"/>
      <c r="D418" s="820"/>
      <c r="E418" s="820"/>
      <c r="F418" s="820"/>
      <c r="G418" s="820"/>
      <c r="H418" s="816">
        <f t="shared" si="16"/>
        <v>0</v>
      </c>
      <c r="K418" s="792"/>
    </row>
    <row r="419" spans="1:11">
      <c r="A419" s="835">
        <v>23497</v>
      </c>
      <c r="B419" s="819" t="s">
        <v>360</v>
      </c>
      <c r="C419" s="814"/>
      <c r="D419" s="820"/>
      <c r="E419" s="820"/>
      <c r="F419" s="820"/>
      <c r="G419" s="820"/>
      <c r="H419" s="816">
        <f t="shared" si="16"/>
        <v>0</v>
      </c>
      <c r="K419" s="792"/>
    </row>
    <row r="420" spans="1:11">
      <c r="A420" s="836">
        <v>235</v>
      </c>
      <c r="B420" s="821" t="s">
        <v>369</v>
      </c>
      <c r="C420" s="814"/>
      <c r="D420" s="811">
        <f>SUM(D421:D426)</f>
        <v>0</v>
      </c>
      <c r="E420" s="811">
        <f>SUM(E421:E426)</f>
        <v>0</v>
      </c>
      <c r="F420" s="811">
        <f>SUM(F421:F426)</f>
        <v>0</v>
      </c>
      <c r="G420" s="811">
        <f>SUM(G421:G426)</f>
        <v>0</v>
      </c>
      <c r="H420" s="816">
        <f t="shared" si="16"/>
        <v>0</v>
      </c>
      <c r="K420" s="792"/>
    </row>
    <row r="421" spans="1:11">
      <c r="A421" s="835">
        <v>2351</v>
      </c>
      <c r="B421" s="819" t="s">
        <v>350</v>
      </c>
      <c r="C421" s="814"/>
      <c r="D421" s="820"/>
      <c r="E421" s="820"/>
      <c r="F421" s="820"/>
      <c r="G421" s="820"/>
      <c r="H421" s="816">
        <f t="shared" si="16"/>
        <v>0</v>
      </c>
      <c r="K421" s="792"/>
    </row>
    <row r="422" spans="1:11">
      <c r="A422" s="835">
        <v>2352</v>
      </c>
      <c r="B422" s="819" t="s">
        <v>351</v>
      </c>
      <c r="C422" s="814"/>
      <c r="D422" s="820"/>
      <c r="E422" s="820"/>
      <c r="F422" s="820"/>
      <c r="G422" s="820"/>
      <c r="H422" s="816">
        <f t="shared" si="16"/>
        <v>0</v>
      </c>
      <c r="K422" s="792"/>
    </row>
    <row r="423" spans="1:11">
      <c r="A423" s="835">
        <v>2353</v>
      </c>
      <c r="B423" s="819" t="s">
        <v>352</v>
      </c>
      <c r="C423" s="814"/>
      <c r="D423" s="820"/>
      <c r="E423" s="820"/>
      <c r="F423" s="820"/>
      <c r="G423" s="820"/>
      <c r="H423" s="816">
        <f t="shared" si="16"/>
        <v>0</v>
      </c>
      <c r="K423" s="792"/>
    </row>
    <row r="424" spans="1:11">
      <c r="A424" s="835">
        <v>2354</v>
      </c>
      <c r="B424" s="819" t="s">
        <v>353</v>
      </c>
      <c r="C424" s="814"/>
      <c r="D424" s="820"/>
      <c r="E424" s="820"/>
      <c r="F424" s="820"/>
      <c r="G424" s="820"/>
      <c r="H424" s="816">
        <f t="shared" si="16"/>
        <v>0</v>
      </c>
      <c r="K424" s="792"/>
    </row>
    <row r="425" spans="1:11">
      <c r="A425" s="835">
        <v>2357</v>
      </c>
      <c r="B425" s="819" t="s">
        <v>354</v>
      </c>
      <c r="C425" s="814"/>
      <c r="D425" s="820"/>
      <c r="E425" s="820"/>
      <c r="F425" s="820"/>
      <c r="G425" s="820"/>
      <c r="H425" s="816">
        <f t="shared" si="16"/>
        <v>0</v>
      </c>
      <c r="K425" s="792"/>
    </row>
    <row r="426" spans="1:11">
      <c r="A426" s="835">
        <v>2359</v>
      </c>
      <c r="B426" s="819" t="s">
        <v>355</v>
      </c>
      <c r="C426" s="814"/>
      <c r="D426" s="811">
        <f>SUM(D427:D431)</f>
        <v>0</v>
      </c>
      <c r="E426" s="811">
        <f>SUM(E427:E431)</f>
        <v>0</v>
      </c>
      <c r="F426" s="811">
        <f>SUM(F427:F431)</f>
        <v>0</v>
      </c>
      <c r="G426" s="811">
        <f>SUM(G427:G431)</f>
        <v>0</v>
      </c>
      <c r="H426" s="816">
        <f t="shared" si="16"/>
        <v>0</v>
      </c>
      <c r="K426" s="792"/>
    </row>
    <row r="427" spans="1:11">
      <c r="A427" s="835">
        <v>23591</v>
      </c>
      <c r="B427" s="819" t="s">
        <v>356</v>
      </c>
      <c r="C427" s="814"/>
      <c r="D427" s="820"/>
      <c r="E427" s="820"/>
      <c r="F427" s="820"/>
      <c r="G427" s="820"/>
      <c r="H427" s="816">
        <f t="shared" si="16"/>
        <v>0</v>
      </c>
      <c r="K427" s="792"/>
    </row>
    <row r="428" spans="1:11">
      <c r="A428" s="835">
        <v>23592</v>
      </c>
      <c r="B428" s="819" t="s">
        <v>357</v>
      </c>
      <c r="C428" s="814"/>
      <c r="D428" s="820"/>
      <c r="E428" s="820"/>
      <c r="F428" s="820"/>
      <c r="G428" s="820"/>
      <c r="H428" s="816">
        <f t="shared" si="16"/>
        <v>0</v>
      </c>
      <c r="K428" s="792"/>
    </row>
    <row r="429" spans="1:11">
      <c r="A429" s="835">
        <v>23593</v>
      </c>
      <c r="B429" s="819" t="s">
        <v>358</v>
      </c>
      <c r="C429" s="814"/>
      <c r="D429" s="820"/>
      <c r="E429" s="820"/>
      <c r="F429" s="820"/>
      <c r="G429" s="820"/>
      <c r="H429" s="816">
        <f t="shared" si="16"/>
        <v>0</v>
      </c>
      <c r="K429" s="792"/>
    </row>
    <row r="430" spans="1:11">
      <c r="A430" s="835">
        <v>23594</v>
      </c>
      <c r="B430" s="819" t="s">
        <v>359</v>
      </c>
      <c r="C430" s="814"/>
      <c r="D430" s="820"/>
      <c r="E430" s="820"/>
      <c r="F430" s="820"/>
      <c r="G430" s="820"/>
      <c r="H430" s="816">
        <f t="shared" si="16"/>
        <v>0</v>
      </c>
      <c r="K430" s="792"/>
    </row>
    <row r="431" spans="1:11">
      <c r="A431" s="835">
        <v>23597</v>
      </c>
      <c r="B431" s="819" t="s">
        <v>360</v>
      </c>
      <c r="C431" s="814"/>
      <c r="D431" s="820"/>
      <c r="E431" s="820"/>
      <c r="F431" s="820"/>
      <c r="G431" s="820"/>
      <c r="H431" s="816">
        <f t="shared" si="16"/>
        <v>0</v>
      </c>
      <c r="K431" s="792"/>
    </row>
    <row r="432" spans="1:11">
      <c r="A432" s="832">
        <v>238</v>
      </c>
      <c r="B432" s="821" t="s">
        <v>371</v>
      </c>
      <c r="C432" s="811">
        <f>SUM(C433:C434)</f>
        <v>0</v>
      </c>
      <c r="D432" s="814"/>
      <c r="E432" s="814"/>
      <c r="F432" s="814"/>
      <c r="G432" s="814"/>
      <c r="H432" s="816">
        <f>C432</f>
        <v>0</v>
      </c>
      <c r="K432" s="792"/>
    </row>
    <row r="433" spans="1:11">
      <c r="A433" s="831" t="s">
        <v>372</v>
      </c>
      <c r="B433" s="819" t="s">
        <v>373</v>
      </c>
      <c r="C433" s="820"/>
      <c r="D433" s="814"/>
      <c r="E433" s="814"/>
      <c r="F433" s="814"/>
      <c r="G433" s="814"/>
      <c r="H433" s="816">
        <f>C433</f>
        <v>0</v>
      </c>
      <c r="K433" s="792"/>
    </row>
    <row r="434" spans="1:11">
      <c r="A434" s="831" t="s">
        <v>374</v>
      </c>
      <c r="B434" s="819" t="s">
        <v>375</v>
      </c>
      <c r="C434" s="820"/>
      <c r="D434" s="814"/>
      <c r="E434" s="814"/>
      <c r="F434" s="814"/>
      <c r="G434" s="814"/>
      <c r="H434" s="816">
        <f>C434</f>
        <v>0</v>
      </c>
      <c r="K434" s="792"/>
    </row>
    <row r="435" spans="1:11">
      <c r="A435" s="839">
        <v>24</v>
      </c>
      <c r="B435" s="813" t="s">
        <v>376</v>
      </c>
      <c r="C435" s="811">
        <f>C496</f>
        <v>0</v>
      </c>
      <c r="D435" s="811">
        <f>D436+D448+D460+D472+D484</f>
        <v>0</v>
      </c>
      <c r="E435" s="811">
        <f>E436+E448+E460+E472+E484</f>
        <v>0</v>
      </c>
      <c r="F435" s="811">
        <f>F436+F448+F460+F472+F484</f>
        <v>0</v>
      </c>
      <c r="G435" s="811">
        <f>G436+G448+G460+G472+G484</f>
        <v>0</v>
      </c>
      <c r="H435" s="816">
        <f t="shared" ref="H435" si="17">SUM(C435:G435)</f>
        <v>0</v>
      </c>
      <c r="K435" s="792"/>
    </row>
    <row r="436" spans="1:11">
      <c r="A436" s="836">
        <v>241</v>
      </c>
      <c r="B436" s="821" t="s">
        <v>349</v>
      </c>
      <c r="C436" s="814"/>
      <c r="D436" s="811">
        <f>SUM(D437:D442)</f>
        <v>0</v>
      </c>
      <c r="E436" s="811">
        <f>SUM(E437:E442)</f>
        <v>0</v>
      </c>
      <c r="F436" s="811">
        <f>SUM(F437:F442)</f>
        <v>0</v>
      </c>
      <c r="G436" s="811">
        <f>SUM(G437:G442)</f>
        <v>0</v>
      </c>
      <c r="H436" s="816">
        <f>SUM(D436:G436)</f>
        <v>0</v>
      </c>
      <c r="K436" s="792"/>
    </row>
    <row r="437" spans="1:11">
      <c r="A437" s="835">
        <v>2411</v>
      </c>
      <c r="B437" s="819" t="s">
        <v>350</v>
      </c>
      <c r="C437" s="814"/>
      <c r="D437" s="820"/>
      <c r="E437" s="820"/>
      <c r="F437" s="820"/>
      <c r="G437" s="820"/>
      <c r="H437" s="816">
        <f t="shared" ref="H437:H495" si="18">SUM(D437:G437)</f>
        <v>0</v>
      </c>
      <c r="K437" s="792"/>
    </row>
    <row r="438" spans="1:11">
      <c r="A438" s="835">
        <v>2412</v>
      </c>
      <c r="B438" s="819" t="s">
        <v>351</v>
      </c>
      <c r="C438" s="814"/>
      <c r="D438" s="820"/>
      <c r="E438" s="820"/>
      <c r="F438" s="820"/>
      <c r="G438" s="820"/>
      <c r="H438" s="816">
        <f t="shared" si="18"/>
        <v>0</v>
      </c>
      <c r="K438" s="792"/>
    </row>
    <row r="439" spans="1:11">
      <c r="A439" s="835">
        <v>2413</v>
      </c>
      <c r="B439" s="819" t="s">
        <v>352</v>
      </c>
      <c r="C439" s="814"/>
      <c r="D439" s="820"/>
      <c r="E439" s="820"/>
      <c r="F439" s="820"/>
      <c r="G439" s="820"/>
      <c r="H439" s="816">
        <f t="shared" si="18"/>
        <v>0</v>
      </c>
      <c r="K439" s="792"/>
    </row>
    <row r="440" spans="1:11">
      <c r="A440" s="835">
        <v>2414</v>
      </c>
      <c r="B440" s="819" t="s">
        <v>353</v>
      </c>
      <c r="C440" s="814"/>
      <c r="D440" s="820"/>
      <c r="E440" s="820"/>
      <c r="F440" s="820"/>
      <c r="G440" s="820"/>
      <c r="H440" s="816">
        <f t="shared" si="18"/>
        <v>0</v>
      </c>
      <c r="K440" s="792"/>
    </row>
    <row r="441" spans="1:11">
      <c r="A441" s="835">
        <v>2417</v>
      </c>
      <c r="B441" s="819" t="s">
        <v>354</v>
      </c>
      <c r="C441" s="814"/>
      <c r="D441" s="820"/>
      <c r="E441" s="820"/>
      <c r="F441" s="820"/>
      <c r="G441" s="820"/>
      <c r="H441" s="816">
        <f t="shared" si="18"/>
        <v>0</v>
      </c>
      <c r="K441" s="792"/>
    </row>
    <row r="442" spans="1:11">
      <c r="A442" s="835">
        <v>2419</v>
      </c>
      <c r="B442" s="819" t="s">
        <v>355</v>
      </c>
      <c r="C442" s="814"/>
      <c r="D442" s="811">
        <f>SUM(D443:D447)</f>
        <v>0</v>
      </c>
      <c r="E442" s="811">
        <f>SUM(E443:E447)</f>
        <v>0</v>
      </c>
      <c r="F442" s="811">
        <f>SUM(F443:F447)</f>
        <v>0</v>
      </c>
      <c r="G442" s="811">
        <f>SUM(G443:G447)</f>
        <v>0</v>
      </c>
      <c r="H442" s="816">
        <f t="shared" si="18"/>
        <v>0</v>
      </c>
      <c r="K442" s="792"/>
    </row>
    <row r="443" spans="1:11">
      <c r="A443" s="835">
        <v>24191</v>
      </c>
      <c r="B443" s="819" t="s">
        <v>356</v>
      </c>
      <c r="C443" s="814"/>
      <c r="D443" s="820"/>
      <c r="E443" s="820"/>
      <c r="F443" s="820"/>
      <c r="G443" s="820"/>
      <c r="H443" s="816">
        <f t="shared" si="18"/>
        <v>0</v>
      </c>
      <c r="K443" s="792"/>
    </row>
    <row r="444" spans="1:11">
      <c r="A444" s="835">
        <v>24192</v>
      </c>
      <c r="B444" s="819" t="s">
        <v>357</v>
      </c>
      <c r="C444" s="814"/>
      <c r="D444" s="820"/>
      <c r="E444" s="820"/>
      <c r="F444" s="820"/>
      <c r="G444" s="820"/>
      <c r="H444" s="816">
        <f t="shared" si="18"/>
        <v>0</v>
      </c>
      <c r="K444" s="792"/>
    </row>
    <row r="445" spans="1:11">
      <c r="A445" s="835">
        <v>24193</v>
      </c>
      <c r="B445" s="819" t="s">
        <v>358</v>
      </c>
      <c r="C445" s="814"/>
      <c r="D445" s="820"/>
      <c r="E445" s="820"/>
      <c r="F445" s="820"/>
      <c r="G445" s="820"/>
      <c r="H445" s="816">
        <f t="shared" si="18"/>
        <v>0</v>
      </c>
      <c r="K445" s="792"/>
    </row>
    <row r="446" spans="1:11">
      <c r="A446" s="835">
        <v>24194</v>
      </c>
      <c r="B446" s="819" t="s">
        <v>359</v>
      </c>
      <c r="C446" s="814"/>
      <c r="D446" s="820"/>
      <c r="E446" s="820"/>
      <c r="F446" s="820"/>
      <c r="G446" s="820"/>
      <c r="H446" s="816">
        <f t="shared" si="18"/>
        <v>0</v>
      </c>
      <c r="K446" s="792"/>
    </row>
    <row r="447" spans="1:11">
      <c r="A447" s="835">
        <v>24197</v>
      </c>
      <c r="B447" s="819" t="s">
        <v>360</v>
      </c>
      <c r="C447" s="814"/>
      <c r="D447" s="820"/>
      <c r="E447" s="820"/>
      <c r="F447" s="820"/>
      <c r="G447" s="820"/>
      <c r="H447" s="816">
        <f t="shared" si="18"/>
        <v>0</v>
      </c>
      <c r="K447" s="792"/>
    </row>
    <row r="448" spans="1:11">
      <c r="A448" s="836">
        <v>242</v>
      </c>
      <c r="B448" s="821" t="s">
        <v>361</v>
      </c>
      <c r="C448" s="814"/>
      <c r="D448" s="811">
        <f>SUM(D449:D454)</f>
        <v>0</v>
      </c>
      <c r="E448" s="811">
        <f>SUM(E449:E454)</f>
        <v>0</v>
      </c>
      <c r="F448" s="811">
        <f>SUM(F449:F454)</f>
        <v>0</v>
      </c>
      <c r="G448" s="811">
        <f>SUM(G449:G454)</f>
        <v>0</v>
      </c>
      <c r="H448" s="816">
        <f t="shared" si="18"/>
        <v>0</v>
      </c>
      <c r="K448" s="792"/>
    </row>
    <row r="449" spans="1:11">
      <c r="A449" s="835">
        <v>2421</v>
      </c>
      <c r="B449" s="819" t="s">
        <v>350</v>
      </c>
      <c r="C449" s="814"/>
      <c r="D449" s="820"/>
      <c r="E449" s="820"/>
      <c r="F449" s="820"/>
      <c r="G449" s="820"/>
      <c r="H449" s="816">
        <f t="shared" si="18"/>
        <v>0</v>
      </c>
      <c r="K449" s="792"/>
    </row>
    <row r="450" spans="1:11">
      <c r="A450" s="835">
        <v>2422</v>
      </c>
      <c r="B450" s="819" t="s">
        <v>351</v>
      </c>
      <c r="C450" s="814"/>
      <c r="D450" s="820"/>
      <c r="E450" s="820"/>
      <c r="F450" s="820"/>
      <c r="G450" s="820"/>
      <c r="H450" s="816">
        <f t="shared" si="18"/>
        <v>0</v>
      </c>
      <c r="K450" s="792"/>
    </row>
    <row r="451" spans="1:11">
      <c r="A451" s="835">
        <v>2423</v>
      </c>
      <c r="B451" s="819" t="s">
        <v>352</v>
      </c>
      <c r="C451" s="814"/>
      <c r="D451" s="820"/>
      <c r="E451" s="820"/>
      <c r="F451" s="820"/>
      <c r="G451" s="820"/>
      <c r="H451" s="816">
        <f t="shared" si="18"/>
        <v>0</v>
      </c>
      <c r="K451" s="792"/>
    </row>
    <row r="452" spans="1:11">
      <c r="A452" s="835">
        <v>2424</v>
      </c>
      <c r="B452" s="819" t="s">
        <v>353</v>
      </c>
      <c r="C452" s="814"/>
      <c r="D452" s="820"/>
      <c r="E452" s="820"/>
      <c r="F452" s="820"/>
      <c r="G452" s="820"/>
      <c r="H452" s="816">
        <f t="shared" si="18"/>
        <v>0</v>
      </c>
      <c r="K452" s="792"/>
    </row>
    <row r="453" spans="1:11">
      <c r="A453" s="835">
        <v>2427</v>
      </c>
      <c r="B453" s="819" t="s">
        <v>354</v>
      </c>
      <c r="C453" s="814"/>
      <c r="D453" s="820"/>
      <c r="E453" s="820"/>
      <c r="F453" s="820"/>
      <c r="G453" s="820"/>
      <c r="H453" s="816">
        <f t="shared" si="18"/>
        <v>0</v>
      </c>
      <c r="K453" s="792"/>
    </row>
    <row r="454" spans="1:11">
      <c r="A454" s="835">
        <v>2429</v>
      </c>
      <c r="B454" s="819" t="s">
        <v>355</v>
      </c>
      <c r="C454" s="814"/>
      <c r="D454" s="811">
        <f>SUM(D455:D459)</f>
        <v>0</v>
      </c>
      <c r="E454" s="811">
        <f>SUM(E455:E459)</f>
        <v>0</v>
      </c>
      <c r="F454" s="811">
        <f>SUM(F455:F459)</f>
        <v>0</v>
      </c>
      <c r="G454" s="811">
        <f>SUM(G455:G459)</f>
        <v>0</v>
      </c>
      <c r="H454" s="816">
        <f t="shared" si="18"/>
        <v>0</v>
      </c>
      <c r="K454" s="792"/>
    </row>
    <row r="455" spans="1:11">
      <c r="A455" s="835">
        <v>24291</v>
      </c>
      <c r="B455" s="819" t="s">
        <v>356</v>
      </c>
      <c r="C455" s="814"/>
      <c r="D455" s="820"/>
      <c r="E455" s="820"/>
      <c r="F455" s="820"/>
      <c r="G455" s="820"/>
      <c r="H455" s="816">
        <f t="shared" si="18"/>
        <v>0</v>
      </c>
      <c r="K455" s="792"/>
    </row>
    <row r="456" spans="1:11">
      <c r="A456" s="835">
        <v>24292</v>
      </c>
      <c r="B456" s="819" t="s">
        <v>357</v>
      </c>
      <c r="C456" s="814"/>
      <c r="D456" s="820"/>
      <c r="E456" s="820"/>
      <c r="F456" s="820"/>
      <c r="G456" s="820"/>
      <c r="H456" s="816">
        <f t="shared" si="18"/>
        <v>0</v>
      </c>
      <c r="K456" s="792"/>
    </row>
    <row r="457" spans="1:11">
      <c r="A457" s="835">
        <v>24293</v>
      </c>
      <c r="B457" s="819" t="s">
        <v>358</v>
      </c>
      <c r="C457" s="814"/>
      <c r="D457" s="820"/>
      <c r="E457" s="820"/>
      <c r="F457" s="820"/>
      <c r="G457" s="820"/>
      <c r="H457" s="816">
        <f t="shared" si="18"/>
        <v>0</v>
      </c>
      <c r="K457" s="792"/>
    </row>
    <row r="458" spans="1:11">
      <c r="A458" s="835">
        <v>24294</v>
      </c>
      <c r="B458" s="819" t="s">
        <v>359</v>
      </c>
      <c r="C458" s="814"/>
      <c r="D458" s="820"/>
      <c r="E458" s="820"/>
      <c r="F458" s="820"/>
      <c r="G458" s="820"/>
      <c r="H458" s="816">
        <f t="shared" si="18"/>
        <v>0</v>
      </c>
      <c r="K458" s="792"/>
    </row>
    <row r="459" spans="1:11">
      <c r="A459" s="835">
        <v>24297</v>
      </c>
      <c r="B459" s="819" t="s">
        <v>360</v>
      </c>
      <c r="C459" s="814"/>
      <c r="D459" s="820"/>
      <c r="E459" s="820"/>
      <c r="F459" s="820"/>
      <c r="G459" s="820"/>
      <c r="H459" s="816">
        <f t="shared" si="18"/>
        <v>0</v>
      </c>
      <c r="K459" s="792"/>
    </row>
    <row r="460" spans="1:11">
      <c r="A460" s="836">
        <v>243</v>
      </c>
      <c r="B460" s="821" t="s">
        <v>362</v>
      </c>
      <c r="C460" s="814"/>
      <c r="D460" s="811">
        <f>SUM(D461:D466)</f>
        <v>0</v>
      </c>
      <c r="E460" s="811">
        <f>SUM(E461:E466)</f>
        <v>0</v>
      </c>
      <c r="F460" s="811">
        <f>SUM(F461:F466)</f>
        <v>0</v>
      </c>
      <c r="G460" s="811">
        <f>SUM(G461:G466)</f>
        <v>0</v>
      </c>
      <c r="H460" s="816">
        <f t="shared" si="18"/>
        <v>0</v>
      </c>
      <c r="K460" s="792"/>
    </row>
    <row r="461" spans="1:11">
      <c r="A461" s="835">
        <v>2431</v>
      </c>
      <c r="B461" s="819" t="s">
        <v>350</v>
      </c>
      <c r="C461" s="814"/>
      <c r="D461" s="820"/>
      <c r="E461" s="820"/>
      <c r="F461" s="820"/>
      <c r="G461" s="820"/>
      <c r="H461" s="816">
        <f t="shared" si="18"/>
        <v>0</v>
      </c>
      <c r="K461" s="792"/>
    </row>
    <row r="462" spans="1:11">
      <c r="A462" s="835">
        <v>2432</v>
      </c>
      <c r="B462" s="819" t="s">
        <v>351</v>
      </c>
      <c r="C462" s="814"/>
      <c r="D462" s="820"/>
      <c r="E462" s="820"/>
      <c r="F462" s="820"/>
      <c r="G462" s="820"/>
      <c r="H462" s="816">
        <f t="shared" si="18"/>
        <v>0</v>
      </c>
      <c r="K462" s="792"/>
    </row>
    <row r="463" spans="1:11">
      <c r="A463" s="835">
        <v>2433</v>
      </c>
      <c r="B463" s="819" t="s">
        <v>352</v>
      </c>
      <c r="C463" s="814"/>
      <c r="D463" s="820"/>
      <c r="E463" s="820"/>
      <c r="F463" s="820"/>
      <c r="G463" s="820"/>
      <c r="H463" s="816">
        <f t="shared" si="18"/>
        <v>0</v>
      </c>
      <c r="K463" s="792"/>
    </row>
    <row r="464" spans="1:11">
      <c r="A464" s="835">
        <v>2434</v>
      </c>
      <c r="B464" s="819" t="s">
        <v>353</v>
      </c>
      <c r="C464" s="814"/>
      <c r="D464" s="820"/>
      <c r="E464" s="820"/>
      <c r="F464" s="820"/>
      <c r="G464" s="820"/>
      <c r="H464" s="816">
        <f t="shared" si="18"/>
        <v>0</v>
      </c>
      <c r="K464" s="792"/>
    </row>
    <row r="465" spans="1:11">
      <c r="A465" s="835">
        <v>2437</v>
      </c>
      <c r="B465" s="819" t="s">
        <v>354</v>
      </c>
      <c r="C465" s="814"/>
      <c r="D465" s="820"/>
      <c r="E465" s="820"/>
      <c r="F465" s="820"/>
      <c r="G465" s="820"/>
      <c r="H465" s="816">
        <f t="shared" si="18"/>
        <v>0</v>
      </c>
      <c r="K465" s="792"/>
    </row>
    <row r="466" spans="1:11">
      <c r="A466" s="835">
        <v>2439</v>
      </c>
      <c r="B466" s="819" t="s">
        <v>355</v>
      </c>
      <c r="C466" s="814"/>
      <c r="D466" s="811">
        <f>SUM(D467:D471)</f>
        <v>0</v>
      </c>
      <c r="E466" s="811">
        <f>SUM(E467:E471)</f>
        <v>0</v>
      </c>
      <c r="F466" s="811">
        <f>SUM(F467:F471)</f>
        <v>0</v>
      </c>
      <c r="G466" s="811">
        <f>SUM(G467:G471)</f>
        <v>0</v>
      </c>
      <c r="H466" s="816">
        <f t="shared" si="18"/>
        <v>0</v>
      </c>
      <c r="K466" s="792"/>
    </row>
    <row r="467" spans="1:11">
      <c r="A467" s="835">
        <v>24391</v>
      </c>
      <c r="B467" s="819" t="s">
        <v>356</v>
      </c>
      <c r="C467" s="814"/>
      <c r="D467" s="820"/>
      <c r="E467" s="820"/>
      <c r="F467" s="820"/>
      <c r="G467" s="820"/>
      <c r="H467" s="816">
        <f t="shared" si="18"/>
        <v>0</v>
      </c>
      <c r="K467" s="792"/>
    </row>
    <row r="468" spans="1:11">
      <c r="A468" s="835">
        <v>24392</v>
      </c>
      <c r="B468" s="819" t="s">
        <v>357</v>
      </c>
      <c r="C468" s="814"/>
      <c r="D468" s="820"/>
      <c r="E468" s="820"/>
      <c r="F468" s="820"/>
      <c r="G468" s="820"/>
      <c r="H468" s="816">
        <f t="shared" si="18"/>
        <v>0</v>
      </c>
      <c r="K468" s="792"/>
    </row>
    <row r="469" spans="1:11">
      <c r="A469" s="835">
        <v>24393</v>
      </c>
      <c r="B469" s="819" t="s">
        <v>358</v>
      </c>
      <c r="C469" s="814"/>
      <c r="D469" s="820"/>
      <c r="E469" s="820"/>
      <c r="F469" s="820"/>
      <c r="G469" s="820"/>
      <c r="H469" s="816">
        <f t="shared" si="18"/>
        <v>0</v>
      </c>
      <c r="K469" s="792"/>
    </row>
    <row r="470" spans="1:11">
      <c r="A470" s="835">
        <v>24394</v>
      </c>
      <c r="B470" s="819" t="s">
        <v>359</v>
      </c>
      <c r="C470" s="814"/>
      <c r="D470" s="820"/>
      <c r="E470" s="820"/>
      <c r="F470" s="820"/>
      <c r="G470" s="820"/>
      <c r="H470" s="816">
        <f t="shared" si="18"/>
        <v>0</v>
      </c>
      <c r="K470" s="792"/>
    </row>
    <row r="471" spans="1:11">
      <c r="A471" s="835">
        <v>24397</v>
      </c>
      <c r="B471" s="819" t="s">
        <v>360</v>
      </c>
      <c r="C471" s="814"/>
      <c r="D471" s="820"/>
      <c r="E471" s="820"/>
      <c r="F471" s="820"/>
      <c r="G471" s="820"/>
      <c r="H471" s="816">
        <f t="shared" si="18"/>
        <v>0</v>
      </c>
      <c r="K471" s="792"/>
    </row>
    <row r="472" spans="1:11">
      <c r="A472" s="836">
        <v>244</v>
      </c>
      <c r="B472" s="821" t="s">
        <v>363</v>
      </c>
      <c r="C472" s="814"/>
      <c r="D472" s="811">
        <f>SUM(D473:D478)</f>
        <v>0</v>
      </c>
      <c r="E472" s="811">
        <f>SUM(E473:E478)</f>
        <v>0</v>
      </c>
      <c r="F472" s="811">
        <f>SUM(F473:F478)</f>
        <v>0</v>
      </c>
      <c r="G472" s="811">
        <f>SUM(G473:G478)</f>
        <v>0</v>
      </c>
      <c r="H472" s="816">
        <f t="shared" si="18"/>
        <v>0</v>
      </c>
      <c r="K472" s="792"/>
    </row>
    <row r="473" spans="1:11">
      <c r="A473" s="835">
        <v>2441</v>
      </c>
      <c r="B473" s="819" t="s">
        <v>350</v>
      </c>
      <c r="C473" s="814"/>
      <c r="D473" s="820"/>
      <c r="E473" s="820"/>
      <c r="F473" s="820"/>
      <c r="G473" s="820"/>
      <c r="H473" s="816">
        <f t="shared" si="18"/>
        <v>0</v>
      </c>
      <c r="K473" s="792"/>
    </row>
    <row r="474" spans="1:11">
      <c r="A474" s="835">
        <v>2442</v>
      </c>
      <c r="B474" s="819" t="s">
        <v>351</v>
      </c>
      <c r="C474" s="814"/>
      <c r="D474" s="820"/>
      <c r="E474" s="820"/>
      <c r="F474" s="820"/>
      <c r="G474" s="820"/>
      <c r="H474" s="816">
        <f t="shared" si="18"/>
        <v>0</v>
      </c>
      <c r="K474" s="792"/>
    </row>
    <row r="475" spans="1:11">
      <c r="A475" s="835">
        <v>2443</v>
      </c>
      <c r="B475" s="819" t="s">
        <v>352</v>
      </c>
      <c r="C475" s="814"/>
      <c r="D475" s="820"/>
      <c r="E475" s="820"/>
      <c r="F475" s="820"/>
      <c r="G475" s="820"/>
      <c r="H475" s="816">
        <f t="shared" si="18"/>
        <v>0</v>
      </c>
      <c r="K475" s="792"/>
    </row>
    <row r="476" spans="1:11">
      <c r="A476" s="835">
        <v>2444</v>
      </c>
      <c r="B476" s="819" t="s">
        <v>353</v>
      </c>
      <c r="C476" s="814"/>
      <c r="D476" s="820"/>
      <c r="E476" s="820"/>
      <c r="F476" s="820"/>
      <c r="G476" s="820"/>
      <c r="H476" s="816">
        <f t="shared" si="18"/>
        <v>0</v>
      </c>
      <c r="K476" s="792"/>
    </row>
    <row r="477" spans="1:11">
      <c r="A477" s="835">
        <v>2447</v>
      </c>
      <c r="B477" s="819" t="s">
        <v>354</v>
      </c>
      <c r="C477" s="814"/>
      <c r="D477" s="820"/>
      <c r="E477" s="820"/>
      <c r="F477" s="820"/>
      <c r="G477" s="820"/>
      <c r="H477" s="816">
        <f t="shared" si="18"/>
        <v>0</v>
      </c>
      <c r="K477" s="792"/>
    </row>
    <row r="478" spans="1:11">
      <c r="A478" s="835">
        <v>2449</v>
      </c>
      <c r="B478" s="819" t="s">
        <v>355</v>
      </c>
      <c r="C478" s="814"/>
      <c r="D478" s="811">
        <f>SUM(D479:D483)</f>
        <v>0</v>
      </c>
      <c r="E478" s="811">
        <f>SUM(E479:E483)</f>
        <v>0</v>
      </c>
      <c r="F478" s="811">
        <f>SUM(F479:F483)</f>
        <v>0</v>
      </c>
      <c r="G478" s="811">
        <f>SUM(G479:G483)</f>
        <v>0</v>
      </c>
      <c r="H478" s="816">
        <f t="shared" si="18"/>
        <v>0</v>
      </c>
      <c r="K478" s="792"/>
    </row>
    <row r="479" spans="1:11">
      <c r="A479" s="835">
        <v>24491</v>
      </c>
      <c r="B479" s="819" t="s">
        <v>356</v>
      </c>
      <c r="C479" s="814"/>
      <c r="D479" s="820"/>
      <c r="E479" s="820"/>
      <c r="F479" s="820"/>
      <c r="G479" s="820"/>
      <c r="H479" s="816">
        <f t="shared" si="18"/>
        <v>0</v>
      </c>
      <c r="K479" s="792"/>
    </row>
    <row r="480" spans="1:11">
      <c r="A480" s="835">
        <v>24492</v>
      </c>
      <c r="B480" s="819" t="s">
        <v>357</v>
      </c>
      <c r="C480" s="814"/>
      <c r="D480" s="820"/>
      <c r="E480" s="820"/>
      <c r="F480" s="820"/>
      <c r="G480" s="820"/>
      <c r="H480" s="816">
        <f t="shared" si="18"/>
        <v>0</v>
      </c>
      <c r="K480" s="792"/>
    </row>
    <row r="481" spans="1:11">
      <c r="A481" s="835">
        <v>24493</v>
      </c>
      <c r="B481" s="819" t="s">
        <v>358</v>
      </c>
      <c r="C481" s="814"/>
      <c r="D481" s="820"/>
      <c r="E481" s="820"/>
      <c r="F481" s="820"/>
      <c r="G481" s="820"/>
      <c r="H481" s="816">
        <f t="shared" si="18"/>
        <v>0</v>
      </c>
      <c r="K481" s="792"/>
    </row>
    <row r="482" spans="1:11">
      <c r="A482" s="835">
        <v>24494</v>
      </c>
      <c r="B482" s="819" t="s">
        <v>359</v>
      </c>
      <c r="C482" s="814"/>
      <c r="D482" s="820"/>
      <c r="E482" s="820"/>
      <c r="F482" s="820"/>
      <c r="G482" s="820"/>
      <c r="H482" s="816">
        <f t="shared" si="18"/>
        <v>0</v>
      </c>
      <c r="K482" s="792"/>
    </row>
    <row r="483" spans="1:11">
      <c r="A483" s="835">
        <v>24497</v>
      </c>
      <c r="B483" s="819" t="s">
        <v>360</v>
      </c>
      <c r="C483" s="814"/>
      <c r="D483" s="820"/>
      <c r="E483" s="820"/>
      <c r="F483" s="820"/>
      <c r="G483" s="820"/>
      <c r="H483" s="816">
        <f t="shared" si="18"/>
        <v>0</v>
      </c>
      <c r="K483" s="792"/>
    </row>
    <row r="484" spans="1:11">
      <c r="A484" s="836">
        <v>245</v>
      </c>
      <c r="B484" s="821" t="s">
        <v>369</v>
      </c>
      <c r="C484" s="814"/>
      <c r="D484" s="811">
        <f>SUM(D485:D490)</f>
        <v>0</v>
      </c>
      <c r="E484" s="811">
        <f>SUM(E485:E490)</f>
        <v>0</v>
      </c>
      <c r="F484" s="811">
        <f>SUM(F485:F490)</f>
        <v>0</v>
      </c>
      <c r="G484" s="811">
        <f>SUM(G485:G490)</f>
        <v>0</v>
      </c>
      <c r="H484" s="816">
        <f t="shared" si="18"/>
        <v>0</v>
      </c>
      <c r="K484" s="792"/>
    </row>
    <row r="485" spans="1:11">
      <c r="A485" s="835">
        <v>2451</v>
      </c>
      <c r="B485" s="819" t="s">
        <v>350</v>
      </c>
      <c r="C485" s="814"/>
      <c r="D485" s="820"/>
      <c r="E485" s="820"/>
      <c r="F485" s="820"/>
      <c r="G485" s="820"/>
      <c r="H485" s="816">
        <f t="shared" si="18"/>
        <v>0</v>
      </c>
      <c r="K485" s="792"/>
    </row>
    <row r="486" spans="1:11">
      <c r="A486" s="835">
        <v>2452</v>
      </c>
      <c r="B486" s="819" t="s">
        <v>351</v>
      </c>
      <c r="C486" s="814"/>
      <c r="D486" s="820"/>
      <c r="E486" s="820"/>
      <c r="F486" s="820"/>
      <c r="G486" s="820"/>
      <c r="H486" s="816">
        <f t="shared" si="18"/>
        <v>0</v>
      </c>
      <c r="K486" s="792"/>
    </row>
    <row r="487" spans="1:11">
      <c r="A487" s="835">
        <v>2453</v>
      </c>
      <c r="B487" s="819" t="s">
        <v>352</v>
      </c>
      <c r="C487" s="814"/>
      <c r="D487" s="820"/>
      <c r="E487" s="820"/>
      <c r="F487" s="820"/>
      <c r="G487" s="820"/>
      <c r="H487" s="816">
        <f t="shared" si="18"/>
        <v>0</v>
      </c>
      <c r="K487" s="792"/>
    </row>
    <row r="488" spans="1:11">
      <c r="A488" s="835">
        <v>2454</v>
      </c>
      <c r="B488" s="819" t="s">
        <v>353</v>
      </c>
      <c r="C488" s="814"/>
      <c r="D488" s="820"/>
      <c r="E488" s="820"/>
      <c r="F488" s="820"/>
      <c r="G488" s="820"/>
      <c r="H488" s="816">
        <f t="shared" si="18"/>
        <v>0</v>
      </c>
      <c r="K488" s="792"/>
    </row>
    <row r="489" spans="1:11">
      <c r="A489" s="835">
        <v>2457</v>
      </c>
      <c r="B489" s="819" t="s">
        <v>354</v>
      </c>
      <c r="C489" s="814"/>
      <c r="D489" s="820"/>
      <c r="E489" s="820"/>
      <c r="F489" s="820"/>
      <c r="G489" s="820"/>
      <c r="H489" s="816">
        <f t="shared" si="18"/>
        <v>0</v>
      </c>
      <c r="K489" s="792"/>
    </row>
    <row r="490" spans="1:11">
      <c r="A490" s="835">
        <v>2459</v>
      </c>
      <c r="B490" s="819" t="s">
        <v>355</v>
      </c>
      <c r="C490" s="814"/>
      <c r="D490" s="811">
        <f>SUM(D491:D495)</f>
        <v>0</v>
      </c>
      <c r="E490" s="811">
        <f>SUM(E491:E495)</f>
        <v>0</v>
      </c>
      <c r="F490" s="811">
        <f>SUM(F491:F495)</f>
        <v>0</v>
      </c>
      <c r="G490" s="811">
        <f>SUM(G491:G495)</f>
        <v>0</v>
      </c>
      <c r="H490" s="816">
        <f t="shared" si="18"/>
        <v>0</v>
      </c>
      <c r="K490" s="792"/>
    </row>
    <row r="491" spans="1:11">
      <c r="A491" s="835">
        <v>24591</v>
      </c>
      <c r="B491" s="819" t="s">
        <v>356</v>
      </c>
      <c r="C491" s="814"/>
      <c r="D491" s="820"/>
      <c r="E491" s="820"/>
      <c r="F491" s="820"/>
      <c r="G491" s="820"/>
      <c r="H491" s="816">
        <f t="shared" si="18"/>
        <v>0</v>
      </c>
      <c r="K491" s="792"/>
    </row>
    <row r="492" spans="1:11">
      <c r="A492" s="835">
        <v>24592</v>
      </c>
      <c r="B492" s="819" t="s">
        <v>357</v>
      </c>
      <c r="C492" s="814"/>
      <c r="D492" s="820"/>
      <c r="E492" s="820"/>
      <c r="F492" s="820"/>
      <c r="G492" s="820"/>
      <c r="H492" s="816">
        <f t="shared" si="18"/>
        <v>0</v>
      </c>
      <c r="K492" s="792"/>
    </row>
    <row r="493" spans="1:11">
      <c r="A493" s="835">
        <v>24593</v>
      </c>
      <c r="B493" s="819" t="s">
        <v>358</v>
      </c>
      <c r="C493" s="814"/>
      <c r="D493" s="820"/>
      <c r="E493" s="820"/>
      <c r="F493" s="820"/>
      <c r="G493" s="820"/>
      <c r="H493" s="816">
        <f t="shared" si="18"/>
        <v>0</v>
      </c>
      <c r="K493" s="792"/>
    </row>
    <row r="494" spans="1:11">
      <c r="A494" s="835">
        <v>24594</v>
      </c>
      <c r="B494" s="819" t="s">
        <v>359</v>
      </c>
      <c r="C494" s="814"/>
      <c r="D494" s="820"/>
      <c r="E494" s="820"/>
      <c r="F494" s="820"/>
      <c r="G494" s="820"/>
      <c r="H494" s="816">
        <f t="shared" si="18"/>
        <v>0</v>
      </c>
      <c r="K494" s="792"/>
    </row>
    <row r="495" spans="1:11">
      <c r="A495" s="835">
        <v>24597</v>
      </c>
      <c r="B495" s="819" t="s">
        <v>360</v>
      </c>
      <c r="C495" s="814"/>
      <c r="D495" s="820"/>
      <c r="E495" s="820"/>
      <c r="F495" s="820"/>
      <c r="G495" s="820"/>
      <c r="H495" s="816">
        <f t="shared" si="18"/>
        <v>0</v>
      </c>
      <c r="K495" s="792"/>
    </row>
    <row r="496" spans="1:11">
      <c r="A496" s="812">
        <v>248</v>
      </c>
      <c r="B496" s="821" t="s">
        <v>377</v>
      </c>
      <c r="C496" s="811">
        <f>SUM(C497:C498)</f>
        <v>0</v>
      </c>
      <c r="D496" s="814"/>
      <c r="E496" s="814"/>
      <c r="F496" s="814"/>
      <c r="G496" s="814"/>
      <c r="H496" s="816">
        <f>C496</f>
        <v>0</v>
      </c>
      <c r="K496" s="792"/>
    </row>
    <row r="497" spans="1:11">
      <c r="A497" s="831" t="s">
        <v>378</v>
      </c>
      <c r="B497" s="819" t="s">
        <v>373</v>
      </c>
      <c r="C497" s="820"/>
      <c r="D497" s="814"/>
      <c r="E497" s="814"/>
      <c r="F497" s="814"/>
      <c r="G497" s="814"/>
      <c r="H497" s="816">
        <f>C497</f>
        <v>0</v>
      </c>
      <c r="K497" s="792"/>
    </row>
    <row r="498" spans="1:11">
      <c r="A498" s="831" t="s">
        <v>379</v>
      </c>
      <c r="B498" s="819" t="s">
        <v>375</v>
      </c>
      <c r="C498" s="820"/>
      <c r="D498" s="814"/>
      <c r="E498" s="814"/>
      <c r="F498" s="814"/>
      <c r="G498" s="814"/>
      <c r="H498" s="816">
        <f>C498</f>
        <v>0</v>
      </c>
      <c r="K498" s="792"/>
    </row>
    <row r="499" spans="1:11">
      <c r="A499" s="839">
        <v>25</v>
      </c>
      <c r="B499" s="813" t="s">
        <v>380</v>
      </c>
      <c r="C499" s="811">
        <f>C560</f>
        <v>0</v>
      </c>
      <c r="D499" s="811">
        <f>D500+D512+D524+D536+D548</f>
        <v>0</v>
      </c>
      <c r="E499" s="811">
        <f>E500+E512+E524+E536+E548</f>
        <v>0</v>
      </c>
      <c r="F499" s="811">
        <f>F500+F512+F524+F536+F548</f>
        <v>0</v>
      </c>
      <c r="G499" s="811">
        <f>G500+G512+G524+G536+G548</f>
        <v>0</v>
      </c>
      <c r="H499" s="816">
        <f t="shared" ref="H499" si="19">SUM(C499:G499)</f>
        <v>0</v>
      </c>
      <c r="K499" s="792"/>
    </row>
    <row r="500" spans="1:11">
      <c r="A500" s="836">
        <v>251</v>
      </c>
      <c r="B500" s="821" t="s">
        <v>349</v>
      </c>
      <c r="C500" s="814"/>
      <c r="D500" s="811">
        <f>SUM(D501:D506)</f>
        <v>0</v>
      </c>
      <c r="E500" s="811">
        <f>SUM(E501:E506)</f>
        <v>0</v>
      </c>
      <c r="F500" s="811">
        <f>SUM(F501:F506)</f>
        <v>0</v>
      </c>
      <c r="G500" s="811">
        <f>SUM(G501:G506)</f>
        <v>0</v>
      </c>
      <c r="H500" s="816">
        <f>SUM(D500:G500)</f>
        <v>0</v>
      </c>
      <c r="K500" s="792"/>
    </row>
    <row r="501" spans="1:11">
      <c r="A501" s="835">
        <v>2511</v>
      </c>
      <c r="B501" s="819" t="s">
        <v>350</v>
      </c>
      <c r="C501" s="814"/>
      <c r="D501" s="820"/>
      <c r="E501" s="820"/>
      <c r="F501" s="820"/>
      <c r="G501" s="820"/>
      <c r="H501" s="816">
        <f t="shared" ref="H501:H559" si="20">SUM(D501:G501)</f>
        <v>0</v>
      </c>
      <c r="K501" s="792"/>
    </row>
    <row r="502" spans="1:11">
      <c r="A502" s="835">
        <v>2512</v>
      </c>
      <c r="B502" s="819" t="s">
        <v>351</v>
      </c>
      <c r="C502" s="814"/>
      <c r="D502" s="820"/>
      <c r="E502" s="820"/>
      <c r="F502" s="820"/>
      <c r="G502" s="820"/>
      <c r="H502" s="816">
        <f t="shared" si="20"/>
        <v>0</v>
      </c>
      <c r="K502" s="792"/>
    </row>
    <row r="503" spans="1:11">
      <c r="A503" s="835">
        <v>2513</v>
      </c>
      <c r="B503" s="819" t="s">
        <v>352</v>
      </c>
      <c r="C503" s="814"/>
      <c r="D503" s="820"/>
      <c r="E503" s="820"/>
      <c r="F503" s="820"/>
      <c r="G503" s="820"/>
      <c r="H503" s="816">
        <f t="shared" si="20"/>
        <v>0</v>
      </c>
      <c r="K503" s="792"/>
    </row>
    <row r="504" spans="1:11">
      <c r="A504" s="835">
        <v>2514</v>
      </c>
      <c r="B504" s="819" t="s">
        <v>353</v>
      </c>
      <c r="C504" s="814"/>
      <c r="D504" s="820"/>
      <c r="E504" s="820"/>
      <c r="F504" s="820"/>
      <c r="G504" s="820"/>
      <c r="H504" s="816">
        <f t="shared" si="20"/>
        <v>0</v>
      </c>
      <c r="K504" s="792"/>
    </row>
    <row r="505" spans="1:11">
      <c r="A505" s="835">
        <v>2517</v>
      </c>
      <c r="B505" s="819" t="s">
        <v>354</v>
      </c>
      <c r="C505" s="814"/>
      <c r="D505" s="820"/>
      <c r="E505" s="820"/>
      <c r="F505" s="820"/>
      <c r="G505" s="820"/>
      <c r="H505" s="816">
        <f t="shared" si="20"/>
        <v>0</v>
      </c>
      <c r="K505" s="792"/>
    </row>
    <row r="506" spans="1:11">
      <c r="A506" s="835">
        <v>2519</v>
      </c>
      <c r="B506" s="819" t="s">
        <v>355</v>
      </c>
      <c r="C506" s="814"/>
      <c r="D506" s="811">
        <f>SUM(D507:D511)</f>
        <v>0</v>
      </c>
      <c r="E506" s="811">
        <f>SUM(E507:E511)</f>
        <v>0</v>
      </c>
      <c r="F506" s="811">
        <f>SUM(F507:F511)</f>
        <v>0</v>
      </c>
      <c r="G506" s="811">
        <f>SUM(G507:G511)</f>
        <v>0</v>
      </c>
      <c r="H506" s="816">
        <f t="shared" si="20"/>
        <v>0</v>
      </c>
      <c r="K506" s="792"/>
    </row>
    <row r="507" spans="1:11">
      <c r="A507" s="835">
        <v>25191</v>
      </c>
      <c r="B507" s="819" t="s">
        <v>356</v>
      </c>
      <c r="C507" s="814"/>
      <c r="D507" s="820"/>
      <c r="E507" s="820"/>
      <c r="F507" s="820"/>
      <c r="G507" s="820"/>
      <c r="H507" s="816">
        <f t="shared" si="20"/>
        <v>0</v>
      </c>
      <c r="K507" s="792"/>
    </row>
    <row r="508" spans="1:11">
      <c r="A508" s="835">
        <v>25192</v>
      </c>
      <c r="B508" s="819" t="s">
        <v>357</v>
      </c>
      <c r="C508" s="814"/>
      <c r="D508" s="820"/>
      <c r="E508" s="820"/>
      <c r="F508" s="820"/>
      <c r="G508" s="820"/>
      <c r="H508" s="816">
        <f t="shared" si="20"/>
        <v>0</v>
      </c>
      <c r="K508" s="792"/>
    </row>
    <row r="509" spans="1:11">
      <c r="A509" s="835">
        <v>25193</v>
      </c>
      <c r="B509" s="819" t="s">
        <v>358</v>
      </c>
      <c r="C509" s="814"/>
      <c r="D509" s="820"/>
      <c r="E509" s="820"/>
      <c r="F509" s="820"/>
      <c r="G509" s="820"/>
      <c r="H509" s="816">
        <f t="shared" si="20"/>
        <v>0</v>
      </c>
      <c r="K509" s="792"/>
    </row>
    <row r="510" spans="1:11">
      <c r="A510" s="835">
        <v>25194</v>
      </c>
      <c r="B510" s="819" t="s">
        <v>359</v>
      </c>
      <c r="C510" s="814"/>
      <c r="D510" s="820"/>
      <c r="E510" s="820"/>
      <c r="F510" s="820"/>
      <c r="G510" s="820"/>
      <c r="H510" s="816">
        <f t="shared" si="20"/>
        <v>0</v>
      </c>
      <c r="K510" s="792"/>
    </row>
    <row r="511" spans="1:11">
      <c r="A511" s="835">
        <v>25197</v>
      </c>
      <c r="B511" s="819" t="s">
        <v>360</v>
      </c>
      <c r="C511" s="814"/>
      <c r="D511" s="820"/>
      <c r="E511" s="820"/>
      <c r="F511" s="820"/>
      <c r="G511" s="820"/>
      <c r="H511" s="816">
        <f t="shared" si="20"/>
        <v>0</v>
      </c>
      <c r="K511" s="792"/>
    </row>
    <row r="512" spans="1:11">
      <c r="A512" s="836">
        <v>252</v>
      </c>
      <c r="B512" s="821" t="s">
        <v>361</v>
      </c>
      <c r="C512" s="814"/>
      <c r="D512" s="811">
        <f>SUM(D513:D518)</f>
        <v>0</v>
      </c>
      <c r="E512" s="811">
        <f>SUM(E513:E518)</f>
        <v>0</v>
      </c>
      <c r="F512" s="811">
        <f>SUM(F513:F518)</f>
        <v>0</v>
      </c>
      <c r="G512" s="811">
        <f>SUM(G513:G518)</f>
        <v>0</v>
      </c>
      <c r="H512" s="816">
        <f t="shared" si="20"/>
        <v>0</v>
      </c>
      <c r="K512" s="792"/>
    </row>
    <row r="513" spans="1:11">
      <c r="A513" s="835">
        <v>2521</v>
      </c>
      <c r="B513" s="819" t="s">
        <v>350</v>
      </c>
      <c r="C513" s="814"/>
      <c r="D513" s="820"/>
      <c r="E513" s="820"/>
      <c r="F513" s="820"/>
      <c r="G513" s="820"/>
      <c r="H513" s="816">
        <f t="shared" si="20"/>
        <v>0</v>
      </c>
      <c r="K513" s="792"/>
    </row>
    <row r="514" spans="1:11">
      <c r="A514" s="835">
        <v>2522</v>
      </c>
      <c r="B514" s="819" t="s">
        <v>351</v>
      </c>
      <c r="C514" s="814"/>
      <c r="D514" s="820"/>
      <c r="E514" s="820"/>
      <c r="F514" s="820"/>
      <c r="G514" s="820"/>
      <c r="H514" s="816">
        <f t="shared" si="20"/>
        <v>0</v>
      </c>
      <c r="K514" s="792"/>
    </row>
    <row r="515" spans="1:11">
      <c r="A515" s="835">
        <v>2523</v>
      </c>
      <c r="B515" s="819" t="s">
        <v>352</v>
      </c>
      <c r="C515" s="814"/>
      <c r="D515" s="820"/>
      <c r="E515" s="820"/>
      <c r="F515" s="820"/>
      <c r="G515" s="820"/>
      <c r="H515" s="816">
        <f t="shared" si="20"/>
        <v>0</v>
      </c>
      <c r="K515" s="792"/>
    </row>
    <row r="516" spans="1:11">
      <c r="A516" s="835">
        <v>2524</v>
      </c>
      <c r="B516" s="819" t="s">
        <v>353</v>
      </c>
      <c r="C516" s="814"/>
      <c r="D516" s="820"/>
      <c r="E516" s="820"/>
      <c r="F516" s="820"/>
      <c r="G516" s="820"/>
      <c r="H516" s="816">
        <f t="shared" si="20"/>
        <v>0</v>
      </c>
      <c r="K516" s="792"/>
    </row>
    <row r="517" spans="1:11">
      <c r="A517" s="835">
        <v>2527</v>
      </c>
      <c r="B517" s="819" t="s">
        <v>354</v>
      </c>
      <c r="C517" s="814"/>
      <c r="D517" s="820"/>
      <c r="E517" s="820"/>
      <c r="F517" s="820"/>
      <c r="G517" s="820"/>
      <c r="H517" s="816">
        <f t="shared" si="20"/>
        <v>0</v>
      </c>
      <c r="K517" s="792"/>
    </row>
    <row r="518" spans="1:11">
      <c r="A518" s="835">
        <v>2529</v>
      </c>
      <c r="B518" s="819" t="s">
        <v>355</v>
      </c>
      <c r="C518" s="814"/>
      <c r="D518" s="811">
        <f>SUM(D519:D523)</f>
        <v>0</v>
      </c>
      <c r="E518" s="811">
        <f>SUM(E519:E523)</f>
        <v>0</v>
      </c>
      <c r="F518" s="811">
        <f>SUM(F519:F523)</f>
        <v>0</v>
      </c>
      <c r="G518" s="811">
        <f>SUM(G519:G523)</f>
        <v>0</v>
      </c>
      <c r="H518" s="816">
        <f t="shared" si="20"/>
        <v>0</v>
      </c>
      <c r="K518" s="792"/>
    </row>
    <row r="519" spans="1:11">
      <c r="A519" s="835">
        <v>25291</v>
      </c>
      <c r="B519" s="819" t="s">
        <v>356</v>
      </c>
      <c r="C519" s="814"/>
      <c r="D519" s="820"/>
      <c r="E519" s="820"/>
      <c r="F519" s="820"/>
      <c r="G519" s="820"/>
      <c r="H519" s="816">
        <f t="shared" si="20"/>
        <v>0</v>
      </c>
      <c r="K519" s="792"/>
    </row>
    <row r="520" spans="1:11">
      <c r="A520" s="835">
        <v>25292</v>
      </c>
      <c r="B520" s="819" t="s">
        <v>357</v>
      </c>
      <c r="C520" s="814"/>
      <c r="D520" s="820"/>
      <c r="E520" s="820"/>
      <c r="F520" s="820"/>
      <c r="G520" s="820"/>
      <c r="H520" s="816">
        <f t="shared" si="20"/>
        <v>0</v>
      </c>
      <c r="K520" s="792"/>
    </row>
    <row r="521" spans="1:11">
      <c r="A521" s="835">
        <v>25293</v>
      </c>
      <c r="B521" s="819" t="s">
        <v>358</v>
      </c>
      <c r="C521" s="814"/>
      <c r="D521" s="820"/>
      <c r="E521" s="820"/>
      <c r="F521" s="820"/>
      <c r="G521" s="820"/>
      <c r="H521" s="816">
        <f t="shared" si="20"/>
        <v>0</v>
      </c>
      <c r="K521" s="792"/>
    </row>
    <row r="522" spans="1:11">
      <c r="A522" s="835">
        <v>25294</v>
      </c>
      <c r="B522" s="819" t="s">
        <v>359</v>
      </c>
      <c r="C522" s="814"/>
      <c r="D522" s="820"/>
      <c r="E522" s="820"/>
      <c r="F522" s="820"/>
      <c r="G522" s="820"/>
      <c r="H522" s="816">
        <f t="shared" si="20"/>
        <v>0</v>
      </c>
      <c r="K522" s="792"/>
    </row>
    <row r="523" spans="1:11">
      <c r="A523" s="835">
        <v>25297</v>
      </c>
      <c r="B523" s="819" t="s">
        <v>360</v>
      </c>
      <c r="C523" s="814"/>
      <c r="D523" s="820"/>
      <c r="E523" s="820"/>
      <c r="F523" s="820"/>
      <c r="G523" s="820"/>
      <c r="H523" s="816">
        <f t="shared" si="20"/>
        <v>0</v>
      </c>
      <c r="K523" s="792"/>
    </row>
    <row r="524" spans="1:11">
      <c r="A524" s="836">
        <v>253</v>
      </c>
      <c r="B524" s="821" t="s">
        <v>362</v>
      </c>
      <c r="C524" s="814"/>
      <c r="D524" s="811">
        <f>SUM(D525:D530)</f>
        <v>0</v>
      </c>
      <c r="E524" s="811">
        <f>SUM(E525:E530)</f>
        <v>0</v>
      </c>
      <c r="F524" s="811">
        <f>SUM(F525:F530)</f>
        <v>0</v>
      </c>
      <c r="G524" s="811">
        <f>SUM(G525:G530)</f>
        <v>0</v>
      </c>
      <c r="H524" s="816">
        <f t="shared" si="20"/>
        <v>0</v>
      </c>
      <c r="K524" s="792"/>
    </row>
    <row r="525" spans="1:11">
      <c r="A525" s="835">
        <v>2531</v>
      </c>
      <c r="B525" s="819" t="s">
        <v>350</v>
      </c>
      <c r="C525" s="814"/>
      <c r="D525" s="820"/>
      <c r="E525" s="820"/>
      <c r="F525" s="820"/>
      <c r="G525" s="820"/>
      <c r="H525" s="816">
        <f t="shared" si="20"/>
        <v>0</v>
      </c>
      <c r="K525" s="792"/>
    </row>
    <row r="526" spans="1:11">
      <c r="A526" s="835">
        <v>2532</v>
      </c>
      <c r="B526" s="819" t="s">
        <v>351</v>
      </c>
      <c r="C526" s="814"/>
      <c r="D526" s="820"/>
      <c r="E526" s="820"/>
      <c r="F526" s="820"/>
      <c r="G526" s="820"/>
      <c r="H526" s="816">
        <f t="shared" si="20"/>
        <v>0</v>
      </c>
      <c r="K526" s="792"/>
    </row>
    <row r="527" spans="1:11">
      <c r="A527" s="835">
        <v>2533</v>
      </c>
      <c r="B527" s="819" t="s">
        <v>352</v>
      </c>
      <c r="C527" s="814"/>
      <c r="D527" s="820"/>
      <c r="E527" s="820"/>
      <c r="F527" s="820"/>
      <c r="G527" s="820"/>
      <c r="H527" s="816">
        <f t="shared" si="20"/>
        <v>0</v>
      </c>
      <c r="K527" s="792"/>
    </row>
    <row r="528" spans="1:11">
      <c r="A528" s="835">
        <v>2534</v>
      </c>
      <c r="B528" s="819" t="s">
        <v>353</v>
      </c>
      <c r="C528" s="814"/>
      <c r="D528" s="820"/>
      <c r="E528" s="820"/>
      <c r="F528" s="820"/>
      <c r="G528" s="820"/>
      <c r="H528" s="816">
        <f t="shared" si="20"/>
        <v>0</v>
      </c>
      <c r="K528" s="792"/>
    </row>
    <row r="529" spans="1:11">
      <c r="A529" s="835">
        <v>2537</v>
      </c>
      <c r="B529" s="819" t="s">
        <v>354</v>
      </c>
      <c r="C529" s="814"/>
      <c r="D529" s="820"/>
      <c r="E529" s="820"/>
      <c r="F529" s="820"/>
      <c r="G529" s="820"/>
      <c r="H529" s="816">
        <f t="shared" si="20"/>
        <v>0</v>
      </c>
      <c r="K529" s="792"/>
    </row>
    <row r="530" spans="1:11">
      <c r="A530" s="835">
        <v>2539</v>
      </c>
      <c r="B530" s="819" t="s">
        <v>355</v>
      </c>
      <c r="C530" s="814"/>
      <c r="D530" s="811">
        <f>SUM(D531:D535)</f>
        <v>0</v>
      </c>
      <c r="E530" s="811">
        <f>SUM(E531:E535)</f>
        <v>0</v>
      </c>
      <c r="F530" s="811">
        <f>SUM(F531:F535)</f>
        <v>0</v>
      </c>
      <c r="G530" s="811">
        <f>SUM(G531:G535)</f>
        <v>0</v>
      </c>
      <c r="H530" s="816">
        <f t="shared" si="20"/>
        <v>0</v>
      </c>
      <c r="K530" s="792"/>
    </row>
    <row r="531" spans="1:11">
      <c r="A531" s="835">
        <v>25391</v>
      </c>
      <c r="B531" s="819" t="s">
        <v>356</v>
      </c>
      <c r="C531" s="814"/>
      <c r="D531" s="820"/>
      <c r="E531" s="820"/>
      <c r="F531" s="820"/>
      <c r="G531" s="820"/>
      <c r="H531" s="816">
        <f t="shared" si="20"/>
        <v>0</v>
      </c>
      <c r="K531" s="792"/>
    </row>
    <row r="532" spans="1:11">
      <c r="A532" s="835">
        <v>25392</v>
      </c>
      <c r="B532" s="819" t="s">
        <v>357</v>
      </c>
      <c r="C532" s="814"/>
      <c r="D532" s="820"/>
      <c r="E532" s="820"/>
      <c r="F532" s="820"/>
      <c r="G532" s="820"/>
      <c r="H532" s="816">
        <f t="shared" si="20"/>
        <v>0</v>
      </c>
      <c r="K532" s="792"/>
    </row>
    <row r="533" spans="1:11">
      <c r="A533" s="835">
        <v>25393</v>
      </c>
      <c r="B533" s="819" t="s">
        <v>358</v>
      </c>
      <c r="C533" s="814"/>
      <c r="D533" s="820"/>
      <c r="E533" s="820"/>
      <c r="F533" s="820"/>
      <c r="G533" s="820"/>
      <c r="H533" s="816">
        <f t="shared" si="20"/>
        <v>0</v>
      </c>
      <c r="K533" s="792"/>
    </row>
    <row r="534" spans="1:11">
      <c r="A534" s="835">
        <v>25394</v>
      </c>
      <c r="B534" s="819" t="s">
        <v>359</v>
      </c>
      <c r="C534" s="814"/>
      <c r="D534" s="820"/>
      <c r="E534" s="820"/>
      <c r="F534" s="820"/>
      <c r="G534" s="820"/>
      <c r="H534" s="816">
        <f t="shared" si="20"/>
        <v>0</v>
      </c>
      <c r="K534" s="792"/>
    </row>
    <row r="535" spans="1:11">
      <c r="A535" s="835">
        <v>25397</v>
      </c>
      <c r="B535" s="819" t="s">
        <v>360</v>
      </c>
      <c r="C535" s="814"/>
      <c r="D535" s="820"/>
      <c r="E535" s="820"/>
      <c r="F535" s="820"/>
      <c r="G535" s="820"/>
      <c r="H535" s="816">
        <f t="shared" si="20"/>
        <v>0</v>
      </c>
      <c r="K535" s="792"/>
    </row>
    <row r="536" spans="1:11">
      <c r="A536" s="836">
        <v>254</v>
      </c>
      <c r="B536" s="821" t="s">
        <v>363</v>
      </c>
      <c r="C536" s="814"/>
      <c r="D536" s="811">
        <f>SUM(D537:D542)</f>
        <v>0</v>
      </c>
      <c r="E536" s="811">
        <f>SUM(E537:E542)</f>
        <v>0</v>
      </c>
      <c r="F536" s="811">
        <f>SUM(F537:F542)</f>
        <v>0</v>
      </c>
      <c r="G536" s="811">
        <f>SUM(G537:G542)</f>
        <v>0</v>
      </c>
      <c r="H536" s="816">
        <f t="shared" si="20"/>
        <v>0</v>
      </c>
      <c r="K536" s="792"/>
    </row>
    <row r="537" spans="1:11">
      <c r="A537" s="835">
        <v>2541</v>
      </c>
      <c r="B537" s="819" t="s">
        <v>350</v>
      </c>
      <c r="C537" s="814"/>
      <c r="D537" s="820"/>
      <c r="E537" s="820"/>
      <c r="F537" s="820"/>
      <c r="G537" s="820"/>
      <c r="H537" s="816">
        <f t="shared" si="20"/>
        <v>0</v>
      </c>
      <c r="K537" s="792"/>
    </row>
    <row r="538" spans="1:11">
      <c r="A538" s="835">
        <v>2542</v>
      </c>
      <c r="B538" s="819" t="s">
        <v>351</v>
      </c>
      <c r="C538" s="814"/>
      <c r="D538" s="820"/>
      <c r="E538" s="820"/>
      <c r="F538" s="820"/>
      <c r="G538" s="820"/>
      <c r="H538" s="816">
        <f t="shared" si="20"/>
        <v>0</v>
      </c>
      <c r="K538" s="792"/>
    </row>
    <row r="539" spans="1:11">
      <c r="A539" s="835">
        <v>2543</v>
      </c>
      <c r="B539" s="819" t="s">
        <v>352</v>
      </c>
      <c r="C539" s="814"/>
      <c r="D539" s="820"/>
      <c r="E539" s="820"/>
      <c r="F539" s="820"/>
      <c r="G539" s="820"/>
      <c r="H539" s="816">
        <f t="shared" si="20"/>
        <v>0</v>
      </c>
      <c r="K539" s="792"/>
    </row>
    <row r="540" spans="1:11">
      <c r="A540" s="835">
        <v>2544</v>
      </c>
      <c r="B540" s="819" t="s">
        <v>353</v>
      </c>
      <c r="C540" s="814"/>
      <c r="D540" s="820"/>
      <c r="E540" s="820"/>
      <c r="F540" s="820"/>
      <c r="G540" s="820"/>
      <c r="H540" s="816">
        <f t="shared" si="20"/>
        <v>0</v>
      </c>
      <c r="K540" s="792"/>
    </row>
    <row r="541" spans="1:11">
      <c r="A541" s="835">
        <v>2547</v>
      </c>
      <c r="B541" s="819" t="s">
        <v>354</v>
      </c>
      <c r="C541" s="814"/>
      <c r="D541" s="820"/>
      <c r="E541" s="820"/>
      <c r="F541" s="820"/>
      <c r="G541" s="820"/>
      <c r="H541" s="816">
        <f t="shared" si="20"/>
        <v>0</v>
      </c>
      <c r="K541" s="792"/>
    </row>
    <row r="542" spans="1:11">
      <c r="A542" s="835">
        <v>2549</v>
      </c>
      <c r="B542" s="819" t="s">
        <v>355</v>
      </c>
      <c r="C542" s="814"/>
      <c r="D542" s="811">
        <f>SUM(D543:D547)</f>
        <v>0</v>
      </c>
      <c r="E542" s="811">
        <f>SUM(E543:E547)</f>
        <v>0</v>
      </c>
      <c r="F542" s="811">
        <f>SUM(F543:F547)</f>
        <v>0</v>
      </c>
      <c r="G542" s="811">
        <f>SUM(G543:G547)</f>
        <v>0</v>
      </c>
      <c r="H542" s="816">
        <f t="shared" si="20"/>
        <v>0</v>
      </c>
      <c r="K542" s="792"/>
    </row>
    <row r="543" spans="1:11">
      <c r="A543" s="835">
        <v>25491</v>
      </c>
      <c r="B543" s="819" t="s">
        <v>356</v>
      </c>
      <c r="C543" s="814"/>
      <c r="D543" s="820"/>
      <c r="E543" s="820"/>
      <c r="F543" s="820"/>
      <c r="G543" s="820"/>
      <c r="H543" s="816">
        <f t="shared" si="20"/>
        <v>0</v>
      </c>
      <c r="K543" s="792"/>
    </row>
    <row r="544" spans="1:11">
      <c r="A544" s="835">
        <v>25492</v>
      </c>
      <c r="B544" s="819" t="s">
        <v>357</v>
      </c>
      <c r="C544" s="814"/>
      <c r="D544" s="820"/>
      <c r="E544" s="820"/>
      <c r="F544" s="820"/>
      <c r="G544" s="820"/>
      <c r="H544" s="816">
        <f t="shared" si="20"/>
        <v>0</v>
      </c>
      <c r="K544" s="792"/>
    </row>
    <row r="545" spans="1:11">
      <c r="A545" s="835">
        <v>25493</v>
      </c>
      <c r="B545" s="819" t="s">
        <v>358</v>
      </c>
      <c r="C545" s="814"/>
      <c r="D545" s="820"/>
      <c r="E545" s="820"/>
      <c r="F545" s="820"/>
      <c r="G545" s="820"/>
      <c r="H545" s="816">
        <f t="shared" si="20"/>
        <v>0</v>
      </c>
      <c r="K545" s="792"/>
    </row>
    <row r="546" spans="1:11">
      <c r="A546" s="835">
        <v>25494</v>
      </c>
      <c r="B546" s="819" t="s">
        <v>359</v>
      </c>
      <c r="C546" s="814"/>
      <c r="D546" s="820"/>
      <c r="E546" s="820"/>
      <c r="F546" s="820"/>
      <c r="G546" s="820"/>
      <c r="H546" s="816">
        <f t="shared" si="20"/>
        <v>0</v>
      </c>
      <c r="K546" s="792"/>
    </row>
    <row r="547" spans="1:11">
      <c r="A547" s="835">
        <v>25497</v>
      </c>
      <c r="B547" s="819" t="s">
        <v>360</v>
      </c>
      <c r="C547" s="814"/>
      <c r="D547" s="820"/>
      <c r="E547" s="820"/>
      <c r="F547" s="820"/>
      <c r="G547" s="820"/>
      <c r="H547" s="816">
        <f t="shared" si="20"/>
        <v>0</v>
      </c>
      <c r="K547" s="792"/>
    </row>
    <row r="548" spans="1:11">
      <c r="A548" s="836">
        <v>255</v>
      </c>
      <c r="B548" s="821" t="s">
        <v>369</v>
      </c>
      <c r="C548" s="814"/>
      <c r="D548" s="811">
        <f>SUM(D549:D554)</f>
        <v>0</v>
      </c>
      <c r="E548" s="811">
        <f>SUM(E549:E554)</f>
        <v>0</v>
      </c>
      <c r="F548" s="811">
        <f>SUM(F549:F554)</f>
        <v>0</v>
      </c>
      <c r="G548" s="811">
        <f>SUM(G549:G554)</f>
        <v>0</v>
      </c>
      <c r="H548" s="816">
        <f t="shared" si="20"/>
        <v>0</v>
      </c>
      <c r="K548" s="792"/>
    </row>
    <row r="549" spans="1:11">
      <c r="A549" s="835">
        <v>2551</v>
      </c>
      <c r="B549" s="819" t="s">
        <v>350</v>
      </c>
      <c r="C549" s="814"/>
      <c r="D549" s="820"/>
      <c r="E549" s="820"/>
      <c r="F549" s="820"/>
      <c r="G549" s="820"/>
      <c r="H549" s="816">
        <f t="shared" si="20"/>
        <v>0</v>
      </c>
      <c r="K549" s="792"/>
    </row>
    <row r="550" spans="1:11">
      <c r="A550" s="835">
        <v>2552</v>
      </c>
      <c r="B550" s="819" t="s">
        <v>351</v>
      </c>
      <c r="C550" s="814"/>
      <c r="D550" s="820"/>
      <c r="E550" s="820"/>
      <c r="F550" s="820"/>
      <c r="G550" s="820"/>
      <c r="H550" s="816">
        <f t="shared" si="20"/>
        <v>0</v>
      </c>
      <c r="K550" s="792"/>
    </row>
    <row r="551" spans="1:11">
      <c r="A551" s="835">
        <v>2553</v>
      </c>
      <c r="B551" s="819" t="s">
        <v>352</v>
      </c>
      <c r="C551" s="814"/>
      <c r="D551" s="820"/>
      <c r="E551" s="820"/>
      <c r="F551" s="820"/>
      <c r="G551" s="820"/>
      <c r="H551" s="816">
        <f t="shared" si="20"/>
        <v>0</v>
      </c>
      <c r="K551" s="792"/>
    </row>
    <row r="552" spans="1:11">
      <c r="A552" s="835">
        <v>2554</v>
      </c>
      <c r="B552" s="819" t="s">
        <v>353</v>
      </c>
      <c r="C552" s="814"/>
      <c r="D552" s="820"/>
      <c r="E552" s="820"/>
      <c r="F552" s="820"/>
      <c r="G552" s="820"/>
      <c r="H552" s="816">
        <f t="shared" si="20"/>
        <v>0</v>
      </c>
      <c r="K552" s="792"/>
    </row>
    <row r="553" spans="1:11">
      <c r="A553" s="835">
        <v>2557</v>
      </c>
      <c r="B553" s="819" t="s">
        <v>354</v>
      </c>
      <c r="C553" s="814"/>
      <c r="D553" s="820"/>
      <c r="E553" s="820"/>
      <c r="F553" s="820"/>
      <c r="G553" s="820"/>
      <c r="H553" s="816">
        <f t="shared" si="20"/>
        <v>0</v>
      </c>
      <c r="K553" s="792"/>
    </row>
    <row r="554" spans="1:11">
      <c r="A554" s="835">
        <v>2559</v>
      </c>
      <c r="B554" s="819" t="s">
        <v>355</v>
      </c>
      <c r="C554" s="814"/>
      <c r="D554" s="811">
        <f>SUM(D555:D559)</f>
        <v>0</v>
      </c>
      <c r="E554" s="811">
        <f>SUM(E555:E559)</f>
        <v>0</v>
      </c>
      <c r="F554" s="811">
        <f>SUM(F555:F559)</f>
        <v>0</v>
      </c>
      <c r="G554" s="811">
        <f>SUM(G555:G559)</f>
        <v>0</v>
      </c>
      <c r="H554" s="816">
        <f t="shared" si="20"/>
        <v>0</v>
      </c>
      <c r="K554" s="792"/>
    </row>
    <row r="555" spans="1:11">
      <c r="A555" s="835">
        <v>25591</v>
      </c>
      <c r="B555" s="819" t="s">
        <v>356</v>
      </c>
      <c r="C555" s="814"/>
      <c r="D555" s="820"/>
      <c r="E555" s="820"/>
      <c r="F555" s="820"/>
      <c r="G555" s="820"/>
      <c r="H555" s="816">
        <f t="shared" si="20"/>
        <v>0</v>
      </c>
      <c r="K555" s="792"/>
    </row>
    <row r="556" spans="1:11">
      <c r="A556" s="835">
        <v>25592</v>
      </c>
      <c r="B556" s="819" t="s">
        <v>357</v>
      </c>
      <c r="C556" s="814"/>
      <c r="D556" s="820"/>
      <c r="E556" s="820"/>
      <c r="F556" s="820"/>
      <c r="G556" s="820"/>
      <c r="H556" s="816">
        <f t="shared" si="20"/>
        <v>0</v>
      </c>
      <c r="K556" s="792"/>
    </row>
    <row r="557" spans="1:11">
      <c r="A557" s="835">
        <v>25593</v>
      </c>
      <c r="B557" s="819" t="s">
        <v>358</v>
      </c>
      <c r="C557" s="814"/>
      <c r="D557" s="820"/>
      <c r="E557" s="820"/>
      <c r="F557" s="820"/>
      <c r="G557" s="820"/>
      <c r="H557" s="816">
        <f t="shared" si="20"/>
        <v>0</v>
      </c>
      <c r="K557" s="792"/>
    </row>
    <row r="558" spans="1:11">
      <c r="A558" s="835">
        <v>25594</v>
      </c>
      <c r="B558" s="819" t="s">
        <v>359</v>
      </c>
      <c r="C558" s="814"/>
      <c r="D558" s="820"/>
      <c r="E558" s="820"/>
      <c r="F558" s="820"/>
      <c r="G558" s="820"/>
      <c r="H558" s="816">
        <f t="shared" si="20"/>
        <v>0</v>
      </c>
      <c r="K558" s="792"/>
    </row>
    <row r="559" spans="1:11">
      <c r="A559" s="835">
        <v>25597</v>
      </c>
      <c r="B559" s="819" t="s">
        <v>360</v>
      </c>
      <c r="C559" s="814"/>
      <c r="D559" s="820"/>
      <c r="E559" s="820"/>
      <c r="F559" s="820"/>
      <c r="G559" s="820"/>
      <c r="H559" s="816">
        <f t="shared" si="20"/>
        <v>0</v>
      </c>
      <c r="K559" s="792"/>
    </row>
    <row r="560" spans="1:11">
      <c r="A560" s="832">
        <v>258</v>
      </c>
      <c r="B560" s="821" t="s">
        <v>381</v>
      </c>
      <c r="C560" s="811">
        <f>SUM(C561:C562)</f>
        <v>0</v>
      </c>
      <c r="D560" s="814"/>
      <c r="E560" s="814"/>
      <c r="F560" s="814"/>
      <c r="G560" s="814"/>
      <c r="H560" s="816">
        <f>C560</f>
        <v>0</v>
      </c>
      <c r="K560" s="792"/>
    </row>
    <row r="561" spans="1:11">
      <c r="A561" s="831" t="s">
        <v>382</v>
      </c>
      <c r="B561" s="819" t="s">
        <v>373</v>
      </c>
      <c r="C561" s="820"/>
      <c r="D561" s="814"/>
      <c r="E561" s="814"/>
      <c r="F561" s="814"/>
      <c r="G561" s="814"/>
      <c r="H561" s="816">
        <f>C561</f>
        <v>0</v>
      </c>
      <c r="K561" s="792"/>
    </row>
    <row r="562" spans="1:11">
      <c r="A562" s="831" t="s">
        <v>383</v>
      </c>
      <c r="B562" s="819" t="s">
        <v>375</v>
      </c>
      <c r="C562" s="820"/>
      <c r="D562" s="814"/>
      <c r="E562" s="814"/>
      <c r="F562" s="814"/>
      <c r="G562" s="814"/>
      <c r="H562" s="816">
        <f>C562</f>
        <v>0</v>
      </c>
      <c r="K562" s="792"/>
    </row>
    <row r="563" spans="1:11">
      <c r="A563" s="839">
        <v>26</v>
      </c>
      <c r="B563" s="813" t="s">
        <v>384</v>
      </c>
      <c r="C563" s="811">
        <f>C594</f>
        <v>0</v>
      </c>
      <c r="D563" s="811">
        <f>D564+D574+D584+D589+D595</f>
        <v>0</v>
      </c>
      <c r="E563" s="811">
        <f>E564+E574+E584+E589+E595</f>
        <v>0</v>
      </c>
      <c r="F563" s="811">
        <f>F564+F574+F584+F589+F595</f>
        <v>0</v>
      </c>
      <c r="G563" s="811">
        <f>G564+G574+G584+G589+G595</f>
        <v>0</v>
      </c>
      <c r="H563" s="816">
        <f t="shared" ref="H563" si="21">SUM(C563:G563)</f>
        <v>0</v>
      </c>
      <c r="K563" s="792"/>
    </row>
    <row r="564" spans="1:11">
      <c r="A564" s="836">
        <v>261</v>
      </c>
      <c r="B564" s="833" t="s">
        <v>385</v>
      </c>
      <c r="C564" s="814"/>
      <c r="D564" s="811">
        <f>SUM(D565:D569)</f>
        <v>0</v>
      </c>
      <c r="E564" s="811">
        <f>SUM(E565:E569)</f>
        <v>0</v>
      </c>
      <c r="F564" s="811">
        <f>SUM(F565:F569)</f>
        <v>0</v>
      </c>
      <c r="G564" s="811">
        <f>SUM(G565:G569)</f>
        <v>0</v>
      </c>
      <c r="H564" s="816">
        <f>SUM(D564:G564)</f>
        <v>0</v>
      </c>
      <c r="K564" s="792"/>
    </row>
    <row r="565" spans="1:11">
      <c r="A565" s="835">
        <v>2611</v>
      </c>
      <c r="B565" s="819" t="s">
        <v>386</v>
      </c>
      <c r="C565" s="814"/>
      <c r="D565" s="820"/>
      <c r="E565" s="820"/>
      <c r="F565" s="820"/>
      <c r="G565" s="820"/>
      <c r="H565" s="816">
        <f t="shared" ref="H565:H593" si="22">SUM(D565:G565)</f>
        <v>0</v>
      </c>
      <c r="K565" s="792"/>
    </row>
    <row r="566" spans="1:11">
      <c r="A566" s="835">
        <v>2612</v>
      </c>
      <c r="B566" s="819" t="s">
        <v>387</v>
      </c>
      <c r="C566" s="814"/>
      <c r="D566" s="820"/>
      <c r="E566" s="820"/>
      <c r="F566" s="820"/>
      <c r="G566" s="820"/>
      <c r="H566" s="816">
        <f t="shared" si="22"/>
        <v>0</v>
      </c>
      <c r="K566" s="792"/>
    </row>
    <row r="567" spans="1:11">
      <c r="A567" s="835">
        <v>2613</v>
      </c>
      <c r="B567" s="819" t="s">
        <v>388</v>
      </c>
      <c r="C567" s="814"/>
      <c r="D567" s="820"/>
      <c r="E567" s="820"/>
      <c r="F567" s="820"/>
      <c r="G567" s="820"/>
      <c r="H567" s="816">
        <f t="shared" si="22"/>
        <v>0</v>
      </c>
      <c r="K567" s="792"/>
    </row>
    <row r="568" spans="1:11">
      <c r="A568" s="835">
        <v>2617</v>
      </c>
      <c r="B568" s="819" t="s">
        <v>389</v>
      </c>
      <c r="C568" s="814"/>
      <c r="D568" s="820"/>
      <c r="E568" s="820"/>
      <c r="F568" s="820"/>
      <c r="G568" s="820"/>
      <c r="H568" s="816">
        <f t="shared" si="22"/>
        <v>0</v>
      </c>
      <c r="K568" s="792"/>
    </row>
    <row r="569" spans="1:11">
      <c r="A569" s="835">
        <v>2619</v>
      </c>
      <c r="B569" s="819" t="s">
        <v>390</v>
      </c>
      <c r="C569" s="814"/>
      <c r="D569" s="811">
        <f>SUM(D570:D573)</f>
        <v>0</v>
      </c>
      <c r="E569" s="811">
        <f>SUM(E570:E573)</f>
        <v>0</v>
      </c>
      <c r="F569" s="811">
        <f>SUM(F570:F573)</f>
        <v>0</v>
      </c>
      <c r="G569" s="811">
        <f>SUM(G570:G573)</f>
        <v>0</v>
      </c>
      <c r="H569" s="816">
        <f t="shared" si="22"/>
        <v>0</v>
      </c>
      <c r="K569" s="792"/>
    </row>
    <row r="570" spans="1:11">
      <c r="A570" s="835">
        <v>26191</v>
      </c>
      <c r="B570" s="819" t="s">
        <v>391</v>
      </c>
      <c r="C570" s="814"/>
      <c r="D570" s="820"/>
      <c r="E570" s="820"/>
      <c r="F570" s="820"/>
      <c r="G570" s="820"/>
      <c r="H570" s="816">
        <f t="shared" si="22"/>
        <v>0</v>
      </c>
      <c r="K570" s="792"/>
    </row>
    <row r="571" spans="1:11">
      <c r="A571" s="835">
        <v>26192</v>
      </c>
      <c r="B571" s="819" t="s">
        <v>392</v>
      </c>
      <c r="C571" s="814"/>
      <c r="D571" s="820"/>
      <c r="E571" s="820"/>
      <c r="F571" s="820"/>
      <c r="G571" s="820"/>
      <c r="H571" s="816">
        <f t="shared" si="22"/>
        <v>0</v>
      </c>
      <c r="K571" s="792"/>
    </row>
    <row r="572" spans="1:11">
      <c r="A572" s="835">
        <v>26193</v>
      </c>
      <c r="B572" s="819" t="s">
        <v>393</v>
      </c>
      <c r="C572" s="814"/>
      <c r="D572" s="820"/>
      <c r="E572" s="820"/>
      <c r="F572" s="820"/>
      <c r="G572" s="820"/>
      <c r="H572" s="816">
        <f t="shared" si="22"/>
        <v>0</v>
      </c>
      <c r="K572" s="792"/>
    </row>
    <row r="573" spans="1:11">
      <c r="A573" s="835">
        <v>26197</v>
      </c>
      <c r="B573" s="819" t="s">
        <v>394</v>
      </c>
      <c r="C573" s="814"/>
      <c r="D573" s="820"/>
      <c r="E573" s="820"/>
      <c r="F573" s="820"/>
      <c r="G573" s="820"/>
      <c r="H573" s="816">
        <f t="shared" si="22"/>
        <v>0</v>
      </c>
      <c r="K573" s="792"/>
    </row>
    <row r="574" spans="1:11">
      <c r="A574" s="836">
        <v>262</v>
      </c>
      <c r="B574" s="821" t="s">
        <v>395</v>
      </c>
      <c r="C574" s="814"/>
      <c r="D574" s="811">
        <f>SUM(D575:D579)</f>
        <v>0</v>
      </c>
      <c r="E574" s="811">
        <f>SUM(E575:E579)</f>
        <v>0</v>
      </c>
      <c r="F574" s="811">
        <f>SUM(F575:F579)</f>
        <v>0</v>
      </c>
      <c r="G574" s="811">
        <f>SUM(G575:G579)</f>
        <v>0</v>
      </c>
      <c r="H574" s="816">
        <f t="shared" si="22"/>
        <v>0</v>
      </c>
      <c r="K574" s="792"/>
    </row>
    <row r="575" spans="1:11">
      <c r="A575" s="835">
        <v>2621</v>
      </c>
      <c r="B575" s="819" t="s">
        <v>386</v>
      </c>
      <c r="C575" s="814"/>
      <c r="D575" s="820"/>
      <c r="E575" s="820"/>
      <c r="F575" s="820"/>
      <c r="G575" s="820"/>
      <c r="H575" s="816">
        <f t="shared" si="22"/>
        <v>0</v>
      </c>
      <c r="K575" s="792"/>
    </row>
    <row r="576" spans="1:11">
      <c r="A576" s="835">
        <v>2622</v>
      </c>
      <c r="B576" s="819" t="s">
        <v>387</v>
      </c>
      <c r="C576" s="814"/>
      <c r="D576" s="820"/>
      <c r="E576" s="820"/>
      <c r="F576" s="820"/>
      <c r="G576" s="820"/>
      <c r="H576" s="816">
        <f t="shared" si="22"/>
        <v>0</v>
      </c>
      <c r="K576" s="792"/>
    </row>
    <row r="577" spans="1:11">
      <c r="A577" s="835">
        <v>2623</v>
      </c>
      <c r="B577" s="819" t="s">
        <v>388</v>
      </c>
      <c r="C577" s="814"/>
      <c r="D577" s="820"/>
      <c r="E577" s="820"/>
      <c r="F577" s="820"/>
      <c r="G577" s="820"/>
      <c r="H577" s="816">
        <f t="shared" si="22"/>
        <v>0</v>
      </c>
      <c r="K577" s="792"/>
    </row>
    <row r="578" spans="1:11">
      <c r="A578" s="835">
        <v>2627</v>
      </c>
      <c r="B578" s="819" t="s">
        <v>389</v>
      </c>
      <c r="C578" s="814"/>
      <c r="D578" s="820"/>
      <c r="E578" s="820"/>
      <c r="F578" s="820"/>
      <c r="G578" s="820"/>
      <c r="H578" s="816">
        <f t="shared" si="22"/>
        <v>0</v>
      </c>
      <c r="K578" s="792"/>
    </row>
    <row r="579" spans="1:11">
      <c r="A579" s="835">
        <v>2629</v>
      </c>
      <c r="B579" s="819" t="s">
        <v>390</v>
      </c>
      <c r="C579" s="814"/>
      <c r="D579" s="811">
        <f>SUM(D580:D583)</f>
        <v>0</v>
      </c>
      <c r="E579" s="811">
        <f>SUM(E580:E583)</f>
        <v>0</v>
      </c>
      <c r="F579" s="811">
        <f>SUM(F580:F583)</f>
        <v>0</v>
      </c>
      <c r="G579" s="811">
        <f>SUM(G580:G583)</f>
        <v>0</v>
      </c>
      <c r="H579" s="816">
        <f t="shared" si="22"/>
        <v>0</v>
      </c>
      <c r="K579" s="792"/>
    </row>
    <row r="580" spans="1:11">
      <c r="A580" s="835">
        <v>26291</v>
      </c>
      <c r="B580" s="819" t="s">
        <v>391</v>
      </c>
      <c r="C580" s="814"/>
      <c r="D580" s="820"/>
      <c r="E580" s="820"/>
      <c r="F580" s="820"/>
      <c r="G580" s="820"/>
      <c r="H580" s="816">
        <f t="shared" si="22"/>
        <v>0</v>
      </c>
      <c r="K580" s="792"/>
    </row>
    <row r="581" spans="1:11">
      <c r="A581" s="835">
        <v>26292</v>
      </c>
      <c r="B581" s="819" t="s">
        <v>392</v>
      </c>
      <c r="C581" s="814"/>
      <c r="D581" s="820"/>
      <c r="E581" s="820"/>
      <c r="F581" s="820"/>
      <c r="G581" s="820"/>
      <c r="H581" s="816">
        <f t="shared" si="22"/>
        <v>0</v>
      </c>
      <c r="K581" s="792"/>
    </row>
    <row r="582" spans="1:11">
      <c r="A582" s="835">
        <v>26293</v>
      </c>
      <c r="B582" s="819" t="s">
        <v>393</v>
      </c>
      <c r="C582" s="814"/>
      <c r="D582" s="820"/>
      <c r="E582" s="820"/>
      <c r="F582" s="820"/>
      <c r="G582" s="820"/>
      <c r="H582" s="816">
        <f t="shared" si="22"/>
        <v>0</v>
      </c>
      <c r="K582" s="792"/>
    </row>
    <row r="583" spans="1:11">
      <c r="A583" s="835">
        <v>26297</v>
      </c>
      <c r="B583" s="819" t="s">
        <v>394</v>
      </c>
      <c r="C583" s="814"/>
      <c r="D583" s="820"/>
      <c r="E583" s="820"/>
      <c r="F583" s="820"/>
      <c r="G583" s="820"/>
      <c r="H583" s="816">
        <f t="shared" si="22"/>
        <v>0</v>
      </c>
      <c r="K583" s="792"/>
    </row>
    <row r="584" spans="1:11">
      <c r="A584" s="836">
        <v>266</v>
      </c>
      <c r="B584" s="821" t="s">
        <v>396</v>
      </c>
      <c r="C584" s="814"/>
      <c r="D584" s="811">
        <f>SUM(D585:D588)</f>
        <v>0</v>
      </c>
      <c r="E584" s="811">
        <f>SUM(E585:E588)</f>
        <v>0</v>
      </c>
      <c r="F584" s="811">
        <f>SUM(F585:F588)</f>
        <v>0</v>
      </c>
      <c r="G584" s="811">
        <f>SUM(G585:G588)</f>
        <v>0</v>
      </c>
      <c r="H584" s="816">
        <f t="shared" si="22"/>
        <v>0</v>
      </c>
      <c r="K584" s="792"/>
    </row>
    <row r="585" spans="1:11">
      <c r="A585" s="835">
        <v>2661</v>
      </c>
      <c r="B585" s="819" t="s">
        <v>397</v>
      </c>
      <c r="C585" s="814"/>
      <c r="D585" s="820"/>
      <c r="E585" s="820"/>
      <c r="F585" s="820"/>
      <c r="G585" s="820"/>
      <c r="H585" s="816">
        <f t="shared" si="22"/>
        <v>0</v>
      </c>
      <c r="K585" s="792"/>
    </row>
    <row r="586" spans="1:11">
      <c r="A586" s="835">
        <v>2662</v>
      </c>
      <c r="B586" s="819" t="s">
        <v>398</v>
      </c>
      <c r="C586" s="814"/>
      <c r="D586" s="820"/>
      <c r="E586" s="820"/>
      <c r="F586" s="820"/>
      <c r="G586" s="820"/>
      <c r="H586" s="816">
        <f t="shared" si="22"/>
        <v>0</v>
      </c>
      <c r="K586" s="792"/>
    </row>
    <row r="587" spans="1:11">
      <c r="A587" s="835">
        <v>2663</v>
      </c>
      <c r="B587" s="819" t="s">
        <v>399</v>
      </c>
      <c r="C587" s="814"/>
      <c r="D587" s="820"/>
      <c r="E587" s="820"/>
      <c r="F587" s="820"/>
      <c r="G587" s="820"/>
      <c r="H587" s="816">
        <f t="shared" si="22"/>
        <v>0</v>
      </c>
      <c r="K587" s="792"/>
    </row>
    <row r="588" spans="1:11">
      <c r="A588" s="835">
        <v>2667</v>
      </c>
      <c r="B588" s="819" t="s">
        <v>400</v>
      </c>
      <c r="C588" s="814"/>
      <c r="D588" s="820"/>
      <c r="E588" s="820"/>
      <c r="F588" s="820"/>
      <c r="G588" s="820"/>
      <c r="H588" s="816">
        <f t="shared" si="22"/>
        <v>0</v>
      </c>
      <c r="K588" s="792"/>
    </row>
    <row r="589" spans="1:11">
      <c r="A589" s="836">
        <v>267</v>
      </c>
      <c r="B589" s="821" t="s">
        <v>401</v>
      </c>
      <c r="C589" s="814"/>
      <c r="D589" s="811">
        <f>SUM(D590:D593)</f>
        <v>0</v>
      </c>
      <c r="E589" s="811">
        <f>SUM(E590:E593)</f>
        <v>0</v>
      </c>
      <c r="F589" s="811">
        <f>SUM(F590:F593)</f>
        <v>0</v>
      </c>
      <c r="G589" s="811">
        <f>SUM(G590:G593)</f>
        <v>0</v>
      </c>
      <c r="H589" s="816">
        <f t="shared" si="22"/>
        <v>0</v>
      </c>
      <c r="K589" s="792"/>
    </row>
    <row r="590" spans="1:11">
      <c r="A590" s="835">
        <v>2671</v>
      </c>
      <c r="B590" s="819" t="s">
        <v>402</v>
      </c>
      <c r="C590" s="814"/>
      <c r="D590" s="820"/>
      <c r="E590" s="820"/>
      <c r="F590" s="820"/>
      <c r="G590" s="820"/>
      <c r="H590" s="816">
        <f t="shared" si="22"/>
        <v>0</v>
      </c>
      <c r="K590" s="792"/>
    </row>
    <row r="591" spans="1:11">
      <c r="A591" s="835">
        <v>2672</v>
      </c>
      <c r="B591" s="819" t="s">
        <v>403</v>
      </c>
      <c r="C591" s="814"/>
      <c r="D591" s="820"/>
      <c r="E591" s="820"/>
      <c r="F591" s="820"/>
      <c r="G591" s="820"/>
      <c r="H591" s="816">
        <f t="shared" si="22"/>
        <v>0</v>
      </c>
      <c r="K591" s="792"/>
    </row>
    <row r="592" spans="1:11">
      <c r="A592" s="835">
        <v>2673</v>
      </c>
      <c r="B592" s="819" t="s">
        <v>404</v>
      </c>
      <c r="C592" s="814"/>
      <c r="D592" s="820"/>
      <c r="E592" s="820"/>
      <c r="F592" s="820"/>
      <c r="G592" s="820"/>
      <c r="H592" s="816">
        <f t="shared" si="22"/>
        <v>0</v>
      </c>
      <c r="K592" s="792"/>
    </row>
    <row r="593" spans="1:11">
      <c r="A593" s="835">
        <v>2677</v>
      </c>
      <c r="B593" s="819" t="s">
        <v>405</v>
      </c>
      <c r="C593" s="814"/>
      <c r="D593" s="820"/>
      <c r="E593" s="820"/>
      <c r="F593" s="820"/>
      <c r="G593" s="820"/>
      <c r="H593" s="816">
        <f t="shared" si="22"/>
        <v>0</v>
      </c>
      <c r="K593" s="792"/>
    </row>
    <row r="594" spans="1:11">
      <c r="A594" s="842" t="s">
        <v>406</v>
      </c>
      <c r="B594" s="821" t="s">
        <v>407</v>
      </c>
      <c r="C594" s="820"/>
      <c r="D594" s="814"/>
      <c r="E594" s="814"/>
      <c r="F594" s="814"/>
      <c r="G594" s="814"/>
      <c r="H594" s="816">
        <f>C594</f>
        <v>0</v>
      </c>
      <c r="K594" s="792"/>
    </row>
    <row r="595" spans="1:11">
      <c r="A595" s="839">
        <v>269</v>
      </c>
      <c r="B595" s="821" t="s">
        <v>408</v>
      </c>
      <c r="C595" s="814"/>
      <c r="D595" s="811">
        <f>SUM(D596:D599)</f>
        <v>0</v>
      </c>
      <c r="E595" s="811">
        <f>SUM(E596:E599)</f>
        <v>0</v>
      </c>
      <c r="F595" s="811">
        <f>SUM(F596:F599)</f>
        <v>0</v>
      </c>
      <c r="G595" s="811">
        <f>SUM(G596:G599)</f>
        <v>0</v>
      </c>
      <c r="H595" s="816">
        <f>SUM(D595:G595)</f>
        <v>0</v>
      </c>
      <c r="K595" s="792"/>
    </row>
    <row r="596" spans="1:11">
      <c r="A596" s="835">
        <v>2691</v>
      </c>
      <c r="B596" s="819" t="s">
        <v>409</v>
      </c>
      <c r="C596" s="814"/>
      <c r="D596" s="820"/>
      <c r="E596" s="820"/>
      <c r="F596" s="820"/>
      <c r="G596" s="820"/>
      <c r="H596" s="816">
        <f t="shared" ref="H596:H649" si="23">SUM(D596:G596)</f>
        <v>0</v>
      </c>
      <c r="K596" s="792"/>
    </row>
    <row r="597" spans="1:11">
      <c r="A597" s="835">
        <v>2692</v>
      </c>
      <c r="B597" s="819" t="s">
        <v>410</v>
      </c>
      <c r="C597" s="814"/>
      <c r="D597" s="820"/>
      <c r="E597" s="820"/>
      <c r="F597" s="820"/>
      <c r="G597" s="820"/>
      <c r="H597" s="816">
        <f t="shared" si="23"/>
        <v>0</v>
      </c>
      <c r="K597" s="792"/>
    </row>
    <row r="598" spans="1:11">
      <c r="A598" s="835">
        <v>2693</v>
      </c>
      <c r="B598" s="819" t="s">
        <v>411</v>
      </c>
      <c r="C598" s="814"/>
      <c r="D598" s="820"/>
      <c r="E598" s="820"/>
      <c r="F598" s="820"/>
      <c r="G598" s="820"/>
      <c r="H598" s="816">
        <f t="shared" si="23"/>
        <v>0</v>
      </c>
      <c r="K598" s="792"/>
    </row>
    <row r="599" spans="1:11">
      <c r="A599" s="835">
        <v>2697</v>
      </c>
      <c r="B599" s="819" t="s">
        <v>412</v>
      </c>
      <c r="C599" s="814"/>
      <c r="D599" s="820"/>
      <c r="E599" s="820"/>
      <c r="F599" s="820"/>
      <c r="G599" s="820"/>
      <c r="H599" s="816">
        <f t="shared" si="23"/>
        <v>0</v>
      </c>
      <c r="K599" s="792"/>
    </row>
    <row r="600" spans="1:11">
      <c r="A600" s="839">
        <v>27</v>
      </c>
      <c r="B600" s="813" t="s">
        <v>413</v>
      </c>
      <c r="C600" s="814"/>
      <c r="D600" s="811">
        <f>D601+D613</f>
        <v>0</v>
      </c>
      <c r="E600" s="811">
        <f>E601+E613</f>
        <v>0</v>
      </c>
      <c r="F600" s="811">
        <f>F601+F613</f>
        <v>0</v>
      </c>
      <c r="G600" s="811">
        <f>G601+G613</f>
        <v>0</v>
      </c>
      <c r="H600" s="816">
        <f t="shared" si="23"/>
        <v>0</v>
      </c>
      <c r="K600" s="792"/>
    </row>
    <row r="601" spans="1:11">
      <c r="A601" s="839">
        <v>271</v>
      </c>
      <c r="B601" s="821" t="s">
        <v>414</v>
      </c>
      <c r="C601" s="814"/>
      <c r="D601" s="811">
        <f>SUM(D602:D607)</f>
        <v>0</v>
      </c>
      <c r="E601" s="811">
        <f>SUM(E602:E607)</f>
        <v>0</v>
      </c>
      <c r="F601" s="811">
        <f>SUM(F602:F607)</f>
        <v>0</v>
      </c>
      <c r="G601" s="811">
        <f>SUM(G602:G607)</f>
        <v>0</v>
      </c>
      <c r="H601" s="816">
        <f t="shared" si="23"/>
        <v>0</v>
      </c>
      <c r="K601" s="792"/>
    </row>
    <row r="602" spans="1:11">
      <c r="A602" s="835">
        <v>2711</v>
      </c>
      <c r="B602" s="819" t="s">
        <v>415</v>
      </c>
      <c r="C602" s="814"/>
      <c r="D602" s="820"/>
      <c r="E602" s="820"/>
      <c r="F602" s="820"/>
      <c r="G602" s="820"/>
      <c r="H602" s="816">
        <f t="shared" si="23"/>
        <v>0</v>
      </c>
      <c r="K602" s="792"/>
    </row>
    <row r="603" spans="1:11">
      <c r="A603" s="835">
        <v>2712</v>
      </c>
      <c r="B603" s="819" t="s">
        <v>416</v>
      </c>
      <c r="C603" s="814"/>
      <c r="D603" s="820"/>
      <c r="E603" s="820"/>
      <c r="F603" s="820"/>
      <c r="G603" s="820"/>
      <c r="H603" s="816">
        <f t="shared" si="23"/>
        <v>0</v>
      </c>
      <c r="K603" s="792"/>
    </row>
    <row r="604" spans="1:11">
      <c r="A604" s="835">
        <v>2713</v>
      </c>
      <c r="B604" s="819" t="s">
        <v>417</v>
      </c>
      <c r="C604" s="814"/>
      <c r="D604" s="820"/>
      <c r="E604" s="820"/>
      <c r="F604" s="820"/>
      <c r="G604" s="820"/>
      <c r="H604" s="816">
        <f t="shared" si="23"/>
        <v>0</v>
      </c>
      <c r="K604" s="792"/>
    </row>
    <row r="605" spans="1:11">
      <c r="A605" s="835">
        <v>2714</v>
      </c>
      <c r="B605" s="819" t="s">
        <v>418</v>
      </c>
      <c r="C605" s="814"/>
      <c r="D605" s="820"/>
      <c r="E605" s="820"/>
      <c r="F605" s="820"/>
      <c r="G605" s="820"/>
      <c r="H605" s="816">
        <f t="shared" si="23"/>
        <v>0</v>
      </c>
      <c r="K605" s="792"/>
    </row>
    <row r="606" spans="1:11">
      <c r="A606" s="835">
        <v>2717</v>
      </c>
      <c r="B606" s="819" t="s">
        <v>419</v>
      </c>
      <c r="C606" s="814"/>
      <c r="D606" s="820"/>
      <c r="E606" s="820"/>
      <c r="F606" s="820"/>
      <c r="G606" s="820"/>
      <c r="H606" s="816">
        <f t="shared" si="23"/>
        <v>0</v>
      </c>
      <c r="K606" s="792"/>
    </row>
    <row r="607" spans="1:11">
      <c r="A607" s="835">
        <v>2719</v>
      </c>
      <c r="B607" s="819" t="s">
        <v>300</v>
      </c>
      <c r="C607" s="814"/>
      <c r="D607" s="811">
        <f>SUM(D608:D612)</f>
        <v>0</v>
      </c>
      <c r="E607" s="811">
        <f>SUM(E608:E612)</f>
        <v>0</v>
      </c>
      <c r="F607" s="811">
        <f>SUM(F608:F612)</f>
        <v>0</v>
      </c>
      <c r="G607" s="811">
        <f>SUM(G608:G612)</f>
        <v>0</v>
      </c>
      <c r="H607" s="816">
        <f t="shared" si="23"/>
        <v>0</v>
      </c>
      <c r="K607" s="792"/>
    </row>
    <row r="608" spans="1:11">
      <c r="A608" s="835">
        <v>27191</v>
      </c>
      <c r="B608" s="819" t="s">
        <v>420</v>
      </c>
      <c r="C608" s="814"/>
      <c r="D608" s="820"/>
      <c r="E608" s="820"/>
      <c r="F608" s="820"/>
      <c r="G608" s="820"/>
      <c r="H608" s="816">
        <f t="shared" si="23"/>
        <v>0</v>
      </c>
      <c r="K608" s="792"/>
    </row>
    <row r="609" spans="1:11">
      <c r="A609" s="835">
        <v>27192</v>
      </c>
      <c r="B609" s="819" t="s">
        <v>421</v>
      </c>
      <c r="C609" s="814"/>
      <c r="D609" s="820"/>
      <c r="E609" s="820"/>
      <c r="F609" s="820"/>
      <c r="G609" s="820"/>
      <c r="H609" s="816">
        <f t="shared" si="23"/>
        <v>0</v>
      </c>
      <c r="K609" s="792"/>
    </row>
    <row r="610" spans="1:11">
      <c r="A610" s="835">
        <v>27193</v>
      </c>
      <c r="B610" s="819" t="s">
        <v>422</v>
      </c>
      <c r="C610" s="814"/>
      <c r="D610" s="820"/>
      <c r="E610" s="820"/>
      <c r="F610" s="820"/>
      <c r="G610" s="820"/>
      <c r="H610" s="816">
        <f t="shared" si="23"/>
        <v>0</v>
      </c>
      <c r="K610" s="792"/>
    </row>
    <row r="611" spans="1:11">
      <c r="A611" s="835">
        <v>27194</v>
      </c>
      <c r="B611" s="819" t="s">
        <v>423</v>
      </c>
      <c r="C611" s="814"/>
      <c r="D611" s="820"/>
      <c r="E611" s="820"/>
      <c r="F611" s="820"/>
      <c r="G611" s="820"/>
      <c r="H611" s="816">
        <f t="shared" si="23"/>
        <v>0</v>
      </c>
      <c r="K611" s="792"/>
    </row>
    <row r="612" spans="1:11">
      <c r="A612" s="835">
        <v>27197</v>
      </c>
      <c r="B612" s="819" t="s">
        <v>424</v>
      </c>
      <c r="C612" s="814"/>
      <c r="D612" s="820"/>
      <c r="E612" s="820"/>
      <c r="F612" s="820"/>
      <c r="G612" s="820"/>
      <c r="H612" s="816">
        <f t="shared" si="23"/>
        <v>0</v>
      </c>
      <c r="K612" s="792"/>
    </row>
    <row r="613" spans="1:11">
      <c r="A613" s="836">
        <v>277</v>
      </c>
      <c r="B613" s="821" t="s">
        <v>425</v>
      </c>
      <c r="C613" s="814"/>
      <c r="D613" s="811">
        <f>SUM(D614:D619)</f>
        <v>0</v>
      </c>
      <c r="E613" s="811">
        <f>SUM(E614:E619)</f>
        <v>0</v>
      </c>
      <c r="F613" s="811">
        <f>SUM(F614:F619)</f>
        <v>0</v>
      </c>
      <c r="G613" s="811">
        <f>SUM(G614:G619)</f>
        <v>0</v>
      </c>
      <c r="H613" s="816">
        <f t="shared" si="23"/>
        <v>0</v>
      </c>
      <c r="K613" s="792"/>
    </row>
    <row r="614" spans="1:11">
      <c r="A614" s="835">
        <v>2771</v>
      </c>
      <c r="B614" s="819" t="s">
        <v>415</v>
      </c>
      <c r="C614" s="814"/>
      <c r="D614" s="820"/>
      <c r="E614" s="820"/>
      <c r="F614" s="820"/>
      <c r="G614" s="820"/>
      <c r="H614" s="816">
        <f t="shared" si="23"/>
        <v>0</v>
      </c>
      <c r="K614" s="792"/>
    </row>
    <row r="615" spans="1:11">
      <c r="A615" s="835">
        <v>2772</v>
      </c>
      <c r="B615" s="819" t="s">
        <v>416</v>
      </c>
      <c r="C615" s="814"/>
      <c r="D615" s="820"/>
      <c r="E615" s="820"/>
      <c r="F615" s="820"/>
      <c r="G615" s="820"/>
      <c r="H615" s="816">
        <f t="shared" si="23"/>
        <v>0</v>
      </c>
      <c r="K615" s="792"/>
    </row>
    <row r="616" spans="1:11">
      <c r="A616" s="835">
        <v>2773</v>
      </c>
      <c r="B616" s="819" t="s">
        <v>417</v>
      </c>
      <c r="C616" s="814"/>
      <c r="D616" s="820"/>
      <c r="E616" s="820"/>
      <c r="F616" s="820"/>
      <c r="G616" s="820"/>
      <c r="H616" s="816">
        <f t="shared" si="23"/>
        <v>0</v>
      </c>
      <c r="K616" s="792"/>
    </row>
    <row r="617" spans="1:11">
      <c r="A617" s="835">
        <v>2774</v>
      </c>
      <c r="B617" s="819" t="s">
        <v>418</v>
      </c>
      <c r="C617" s="814"/>
      <c r="D617" s="820"/>
      <c r="E617" s="820"/>
      <c r="F617" s="820"/>
      <c r="G617" s="820"/>
      <c r="H617" s="816">
        <f t="shared" si="23"/>
        <v>0</v>
      </c>
      <c r="K617" s="792"/>
    </row>
    <row r="618" spans="1:11">
      <c r="A618" s="835">
        <v>2777</v>
      </c>
      <c r="B618" s="819" t="s">
        <v>419</v>
      </c>
      <c r="C618" s="814"/>
      <c r="D618" s="820"/>
      <c r="E618" s="820"/>
      <c r="F618" s="820"/>
      <c r="G618" s="820"/>
      <c r="H618" s="816">
        <f t="shared" si="23"/>
        <v>0</v>
      </c>
      <c r="K618" s="792"/>
    </row>
    <row r="619" spans="1:11">
      <c r="A619" s="835">
        <v>2779</v>
      </c>
      <c r="B619" s="819" t="s">
        <v>300</v>
      </c>
      <c r="C619" s="814"/>
      <c r="D619" s="811">
        <f>SUM(D620:D624)</f>
        <v>0</v>
      </c>
      <c r="E619" s="811">
        <f>SUM(E620:E624)</f>
        <v>0</v>
      </c>
      <c r="F619" s="811">
        <f>SUM(F620:F624)</f>
        <v>0</v>
      </c>
      <c r="G619" s="811">
        <f>SUM(G620:G624)</f>
        <v>0</v>
      </c>
      <c r="H619" s="816">
        <f t="shared" si="23"/>
        <v>0</v>
      </c>
      <c r="K619" s="792"/>
    </row>
    <row r="620" spans="1:11">
      <c r="A620" s="835">
        <v>27791</v>
      </c>
      <c r="B620" s="819" t="s">
        <v>420</v>
      </c>
      <c r="C620" s="814"/>
      <c r="D620" s="820"/>
      <c r="E620" s="820"/>
      <c r="F620" s="820"/>
      <c r="G620" s="820"/>
      <c r="H620" s="816">
        <f t="shared" si="23"/>
        <v>0</v>
      </c>
      <c r="K620" s="792"/>
    </row>
    <row r="621" spans="1:11">
      <c r="A621" s="835">
        <v>27792</v>
      </c>
      <c r="B621" s="819" t="s">
        <v>421</v>
      </c>
      <c r="C621" s="814"/>
      <c r="D621" s="820"/>
      <c r="E621" s="820"/>
      <c r="F621" s="820"/>
      <c r="G621" s="820"/>
      <c r="H621" s="816">
        <f t="shared" si="23"/>
        <v>0</v>
      </c>
      <c r="K621" s="792"/>
    </row>
    <row r="622" spans="1:11">
      <c r="A622" s="835">
        <v>27793</v>
      </c>
      <c r="B622" s="819" t="s">
        <v>422</v>
      </c>
      <c r="C622" s="814"/>
      <c r="D622" s="820"/>
      <c r="E622" s="820"/>
      <c r="F622" s="820"/>
      <c r="G622" s="820"/>
      <c r="H622" s="816">
        <f t="shared" si="23"/>
        <v>0</v>
      </c>
      <c r="K622" s="792"/>
    </row>
    <row r="623" spans="1:11">
      <c r="A623" s="835">
        <v>27794</v>
      </c>
      <c r="B623" s="819" t="s">
        <v>423</v>
      </c>
      <c r="C623" s="814"/>
      <c r="D623" s="820"/>
      <c r="E623" s="820"/>
      <c r="F623" s="820"/>
      <c r="G623" s="820"/>
      <c r="H623" s="816">
        <f t="shared" si="23"/>
        <v>0</v>
      </c>
      <c r="K623" s="792"/>
    </row>
    <row r="624" spans="1:11">
      <c r="A624" s="835">
        <v>27797</v>
      </c>
      <c r="B624" s="819" t="s">
        <v>424</v>
      </c>
      <c r="C624" s="814"/>
      <c r="D624" s="820"/>
      <c r="E624" s="820"/>
      <c r="F624" s="820"/>
      <c r="G624" s="820"/>
      <c r="H624" s="816">
        <f t="shared" si="23"/>
        <v>0</v>
      </c>
      <c r="K624" s="792"/>
    </row>
    <row r="625" spans="1:11">
      <c r="A625" s="839">
        <v>28</v>
      </c>
      <c r="B625" s="813" t="s">
        <v>426</v>
      </c>
      <c r="C625" s="814"/>
      <c r="D625" s="811">
        <f>D626+D638</f>
        <v>0</v>
      </c>
      <c r="E625" s="811">
        <f>E626+E638</f>
        <v>0</v>
      </c>
      <c r="F625" s="811">
        <f>F626+F638</f>
        <v>0</v>
      </c>
      <c r="G625" s="811">
        <f>G626+G638</f>
        <v>0</v>
      </c>
      <c r="H625" s="816">
        <f t="shared" si="23"/>
        <v>0</v>
      </c>
      <c r="K625" s="792"/>
    </row>
    <row r="626" spans="1:11">
      <c r="A626" s="836">
        <v>286</v>
      </c>
      <c r="B626" s="821" t="s">
        <v>427</v>
      </c>
      <c r="C626" s="814"/>
      <c r="D626" s="811">
        <f>SUM(D627:D632)</f>
        <v>0</v>
      </c>
      <c r="E626" s="811">
        <f>SUM(E627:E632)</f>
        <v>0</v>
      </c>
      <c r="F626" s="811">
        <f>SUM(F627:F632)</f>
        <v>0</v>
      </c>
      <c r="G626" s="811">
        <f>SUM(G627:G632)</f>
        <v>0</v>
      </c>
      <c r="H626" s="816">
        <f t="shared" si="23"/>
        <v>0</v>
      </c>
      <c r="K626" s="792"/>
    </row>
    <row r="627" spans="1:11">
      <c r="A627" s="835">
        <v>2861</v>
      </c>
      <c r="B627" s="819" t="s">
        <v>415</v>
      </c>
      <c r="C627" s="814"/>
      <c r="D627" s="820"/>
      <c r="E627" s="820"/>
      <c r="F627" s="820"/>
      <c r="G627" s="820"/>
      <c r="H627" s="816">
        <f t="shared" si="23"/>
        <v>0</v>
      </c>
      <c r="K627" s="792"/>
    </row>
    <row r="628" spans="1:11">
      <c r="A628" s="835">
        <v>2862</v>
      </c>
      <c r="B628" s="819" t="s">
        <v>416</v>
      </c>
      <c r="C628" s="814"/>
      <c r="D628" s="820"/>
      <c r="E628" s="820"/>
      <c r="F628" s="820"/>
      <c r="G628" s="820"/>
      <c r="H628" s="816">
        <f t="shared" si="23"/>
        <v>0</v>
      </c>
      <c r="K628" s="792"/>
    </row>
    <row r="629" spans="1:11">
      <c r="A629" s="835">
        <v>2863</v>
      </c>
      <c r="B629" s="819" t="s">
        <v>417</v>
      </c>
      <c r="C629" s="814"/>
      <c r="D629" s="820"/>
      <c r="E629" s="820"/>
      <c r="F629" s="820"/>
      <c r="G629" s="820"/>
      <c r="H629" s="816">
        <f t="shared" si="23"/>
        <v>0</v>
      </c>
      <c r="K629" s="792"/>
    </row>
    <row r="630" spans="1:11">
      <c r="A630" s="835">
        <v>2864</v>
      </c>
      <c r="B630" s="819" t="s">
        <v>418</v>
      </c>
      <c r="C630" s="814"/>
      <c r="D630" s="820"/>
      <c r="E630" s="820"/>
      <c r="F630" s="820"/>
      <c r="G630" s="820"/>
      <c r="H630" s="816">
        <f t="shared" si="23"/>
        <v>0</v>
      </c>
      <c r="K630" s="792"/>
    </row>
    <row r="631" spans="1:11">
      <c r="A631" s="835">
        <v>2867</v>
      </c>
      <c r="B631" s="819" t="s">
        <v>419</v>
      </c>
      <c r="C631" s="814"/>
      <c r="D631" s="820"/>
      <c r="E631" s="820"/>
      <c r="F631" s="820"/>
      <c r="G631" s="820"/>
      <c r="H631" s="816">
        <f t="shared" si="23"/>
        <v>0</v>
      </c>
      <c r="K631" s="792"/>
    </row>
    <row r="632" spans="1:11">
      <c r="A632" s="835">
        <v>2869</v>
      </c>
      <c r="B632" s="819" t="s">
        <v>300</v>
      </c>
      <c r="C632" s="814"/>
      <c r="D632" s="811">
        <f>SUM(D633:D637)</f>
        <v>0</v>
      </c>
      <c r="E632" s="811">
        <f>SUM(E633:E637)</f>
        <v>0</v>
      </c>
      <c r="F632" s="811">
        <f>SUM(F633:F637)</f>
        <v>0</v>
      </c>
      <c r="G632" s="811">
        <f>SUM(G633:G637)</f>
        <v>0</v>
      </c>
      <c r="H632" s="816">
        <f t="shared" si="23"/>
        <v>0</v>
      </c>
      <c r="K632" s="792"/>
    </row>
    <row r="633" spans="1:11">
      <c r="A633" s="835">
        <v>28691</v>
      </c>
      <c r="B633" s="843" t="s">
        <v>420</v>
      </c>
      <c r="C633" s="814"/>
      <c r="D633" s="820"/>
      <c r="E633" s="820"/>
      <c r="F633" s="820"/>
      <c r="G633" s="820"/>
      <c r="H633" s="816">
        <f t="shared" si="23"/>
        <v>0</v>
      </c>
      <c r="K633" s="792"/>
    </row>
    <row r="634" spans="1:11">
      <c r="A634" s="835">
        <v>28692</v>
      </c>
      <c r="B634" s="819" t="s">
        <v>421</v>
      </c>
      <c r="C634" s="814"/>
      <c r="D634" s="820"/>
      <c r="E634" s="820"/>
      <c r="F634" s="820"/>
      <c r="G634" s="820"/>
      <c r="H634" s="816">
        <f t="shared" si="23"/>
        <v>0</v>
      </c>
      <c r="K634" s="792"/>
    </row>
    <row r="635" spans="1:11">
      <c r="A635" s="835">
        <v>28693</v>
      </c>
      <c r="B635" s="819" t="s">
        <v>422</v>
      </c>
      <c r="C635" s="814"/>
      <c r="D635" s="820"/>
      <c r="E635" s="820"/>
      <c r="F635" s="820"/>
      <c r="G635" s="820"/>
      <c r="H635" s="816">
        <f t="shared" si="23"/>
        <v>0</v>
      </c>
      <c r="K635" s="792"/>
    </row>
    <row r="636" spans="1:11">
      <c r="A636" s="835">
        <v>28694</v>
      </c>
      <c r="B636" s="819" t="s">
        <v>428</v>
      </c>
      <c r="C636" s="814"/>
      <c r="D636" s="820"/>
      <c r="E636" s="820"/>
      <c r="F636" s="820"/>
      <c r="G636" s="820"/>
      <c r="H636" s="816">
        <f t="shared" si="23"/>
        <v>0</v>
      </c>
      <c r="K636" s="792"/>
    </row>
    <row r="637" spans="1:11">
      <c r="A637" s="835">
        <v>28697</v>
      </c>
      <c r="B637" s="819" t="s">
        <v>424</v>
      </c>
      <c r="C637" s="814"/>
      <c r="D637" s="820"/>
      <c r="E637" s="820"/>
      <c r="F637" s="820"/>
      <c r="G637" s="820"/>
      <c r="H637" s="816">
        <f t="shared" si="23"/>
        <v>0</v>
      </c>
      <c r="K637" s="792"/>
    </row>
    <row r="638" spans="1:11">
      <c r="A638" s="836">
        <v>288</v>
      </c>
      <c r="B638" s="821" t="s">
        <v>429</v>
      </c>
      <c r="C638" s="814"/>
      <c r="D638" s="811">
        <f>SUM(D639:D644)</f>
        <v>0</v>
      </c>
      <c r="E638" s="811">
        <f>SUM(E639:E644)</f>
        <v>0</v>
      </c>
      <c r="F638" s="811">
        <f>SUM(F639:F644)</f>
        <v>0</v>
      </c>
      <c r="G638" s="811">
        <f>SUM(G639:G644)</f>
        <v>0</v>
      </c>
      <c r="H638" s="816">
        <f t="shared" si="23"/>
        <v>0</v>
      </c>
      <c r="K638" s="792"/>
    </row>
    <row r="639" spans="1:11">
      <c r="A639" s="835">
        <v>2881</v>
      </c>
      <c r="B639" s="819" t="s">
        <v>415</v>
      </c>
      <c r="C639" s="814"/>
      <c r="D639" s="820"/>
      <c r="E639" s="820"/>
      <c r="F639" s="820"/>
      <c r="G639" s="820"/>
      <c r="H639" s="816">
        <f t="shared" si="23"/>
        <v>0</v>
      </c>
      <c r="K639" s="792"/>
    </row>
    <row r="640" spans="1:11">
      <c r="A640" s="835">
        <v>2882</v>
      </c>
      <c r="B640" s="819" t="s">
        <v>416</v>
      </c>
      <c r="C640" s="814"/>
      <c r="D640" s="820"/>
      <c r="E640" s="820"/>
      <c r="F640" s="820"/>
      <c r="G640" s="820"/>
      <c r="H640" s="816">
        <f t="shared" si="23"/>
        <v>0</v>
      </c>
      <c r="K640" s="792"/>
    </row>
    <row r="641" spans="1:11">
      <c r="A641" s="835">
        <v>2883</v>
      </c>
      <c r="B641" s="819" t="s">
        <v>417</v>
      </c>
      <c r="C641" s="814"/>
      <c r="D641" s="820"/>
      <c r="E641" s="820"/>
      <c r="F641" s="820"/>
      <c r="G641" s="820"/>
      <c r="H641" s="816">
        <f t="shared" si="23"/>
        <v>0</v>
      </c>
      <c r="K641" s="792"/>
    </row>
    <row r="642" spans="1:11">
      <c r="A642" s="835">
        <v>2884</v>
      </c>
      <c r="B642" s="819" t="s">
        <v>418</v>
      </c>
      <c r="C642" s="814"/>
      <c r="D642" s="820"/>
      <c r="E642" s="820"/>
      <c r="F642" s="820"/>
      <c r="G642" s="820"/>
      <c r="H642" s="816">
        <f t="shared" si="23"/>
        <v>0</v>
      </c>
      <c r="K642" s="792"/>
    </row>
    <row r="643" spans="1:11">
      <c r="A643" s="835">
        <v>2887</v>
      </c>
      <c r="B643" s="819" t="s">
        <v>419</v>
      </c>
      <c r="C643" s="814"/>
      <c r="D643" s="820"/>
      <c r="E643" s="820"/>
      <c r="F643" s="820"/>
      <c r="G643" s="820"/>
      <c r="H643" s="816">
        <f t="shared" si="23"/>
        <v>0</v>
      </c>
      <c r="K643" s="792"/>
    </row>
    <row r="644" spans="1:11">
      <c r="A644" s="835">
        <v>2889</v>
      </c>
      <c r="B644" s="819" t="s">
        <v>300</v>
      </c>
      <c r="C644" s="814"/>
      <c r="D644" s="811">
        <f>SUM(D645:D649)</f>
        <v>0</v>
      </c>
      <c r="E644" s="811">
        <f>SUM(E645:E649)</f>
        <v>0</v>
      </c>
      <c r="F644" s="811">
        <f>SUM(F645:F649)</f>
        <v>0</v>
      </c>
      <c r="G644" s="811">
        <f>SUM(G645:G649)</f>
        <v>0</v>
      </c>
      <c r="H644" s="816">
        <f t="shared" si="23"/>
        <v>0</v>
      </c>
      <c r="K644" s="792"/>
    </row>
    <row r="645" spans="1:11">
      <c r="A645" s="835">
        <v>28891</v>
      </c>
      <c r="B645" s="819" t="s">
        <v>420</v>
      </c>
      <c r="C645" s="814"/>
      <c r="D645" s="820"/>
      <c r="E645" s="820"/>
      <c r="F645" s="820"/>
      <c r="G645" s="820"/>
      <c r="H645" s="816">
        <f t="shared" si="23"/>
        <v>0</v>
      </c>
      <c r="K645" s="792"/>
    </row>
    <row r="646" spans="1:11">
      <c r="A646" s="835">
        <v>28892</v>
      </c>
      <c r="B646" s="819" t="s">
        <v>421</v>
      </c>
      <c r="C646" s="814"/>
      <c r="D646" s="820"/>
      <c r="E646" s="820"/>
      <c r="F646" s="820"/>
      <c r="G646" s="820"/>
      <c r="H646" s="816">
        <f t="shared" si="23"/>
        <v>0</v>
      </c>
      <c r="K646" s="792"/>
    </row>
    <row r="647" spans="1:11">
      <c r="A647" s="835">
        <v>28893</v>
      </c>
      <c r="B647" s="819" t="s">
        <v>422</v>
      </c>
      <c r="C647" s="814"/>
      <c r="D647" s="820"/>
      <c r="E647" s="820"/>
      <c r="F647" s="820"/>
      <c r="G647" s="820"/>
      <c r="H647" s="816">
        <f t="shared" si="23"/>
        <v>0</v>
      </c>
      <c r="K647" s="792"/>
    </row>
    <row r="648" spans="1:11">
      <c r="A648" s="835">
        <v>28894</v>
      </c>
      <c r="B648" s="819" t="s">
        <v>428</v>
      </c>
      <c r="C648" s="814"/>
      <c r="D648" s="820"/>
      <c r="E648" s="820"/>
      <c r="F648" s="820"/>
      <c r="G648" s="820"/>
      <c r="H648" s="816">
        <f t="shared" si="23"/>
        <v>0</v>
      </c>
      <c r="K648" s="792"/>
    </row>
    <row r="649" spans="1:11">
      <c r="A649" s="835">
        <v>28897</v>
      </c>
      <c r="B649" s="843" t="s">
        <v>424</v>
      </c>
      <c r="C649" s="814"/>
      <c r="D649" s="820"/>
      <c r="E649" s="820"/>
      <c r="F649" s="820"/>
      <c r="G649" s="820"/>
      <c r="H649" s="816">
        <f t="shared" si="23"/>
        <v>0</v>
      </c>
      <c r="K649" s="792"/>
    </row>
    <row r="650" spans="1:11">
      <c r="A650" s="839">
        <v>29</v>
      </c>
      <c r="B650" s="844" t="s">
        <v>430</v>
      </c>
      <c r="C650" s="811">
        <f>C653</f>
        <v>0</v>
      </c>
      <c r="D650" s="811">
        <f>SUM(D651:D652)</f>
        <v>0</v>
      </c>
      <c r="E650" s="811">
        <f>SUM(E651:E652)</f>
        <v>0</v>
      </c>
      <c r="F650" s="811">
        <f>SUM(F651:F652)</f>
        <v>0</v>
      </c>
      <c r="G650" s="811">
        <f>SUM(G651:G652)</f>
        <v>0</v>
      </c>
      <c r="H650" s="816">
        <f t="shared" ref="H650" si="24">SUM(C650:G650)</f>
        <v>0</v>
      </c>
      <c r="K650" s="792"/>
    </row>
    <row r="651" spans="1:11">
      <c r="A651" s="836">
        <v>291</v>
      </c>
      <c r="B651" s="821" t="s">
        <v>431</v>
      </c>
      <c r="C651" s="814"/>
      <c r="D651" s="820"/>
      <c r="E651" s="820"/>
      <c r="F651" s="820"/>
      <c r="G651" s="820"/>
      <c r="H651" s="816">
        <f>SUM(D651:G651)</f>
        <v>0</v>
      </c>
      <c r="K651" s="792"/>
    </row>
    <row r="652" spans="1:11">
      <c r="A652" s="836">
        <v>297</v>
      </c>
      <c r="B652" s="821" t="s">
        <v>432</v>
      </c>
      <c r="C652" s="814"/>
      <c r="D652" s="820"/>
      <c r="E652" s="820"/>
      <c r="F652" s="820"/>
      <c r="G652" s="820"/>
      <c r="H652" s="816">
        <f>SUM(D652:G652)</f>
        <v>0</v>
      </c>
      <c r="K652" s="792"/>
    </row>
    <row r="653" spans="1:11">
      <c r="A653" s="840" t="s">
        <v>433</v>
      </c>
      <c r="B653" s="821" t="s">
        <v>434</v>
      </c>
      <c r="C653" s="820"/>
      <c r="D653" s="814"/>
      <c r="E653" s="814"/>
      <c r="F653" s="814"/>
      <c r="G653" s="814"/>
      <c r="H653" s="816">
        <f>C653</f>
        <v>0</v>
      </c>
      <c r="K653" s="792"/>
    </row>
    <row r="654" spans="1:11">
      <c r="A654" s="812">
        <v>3</v>
      </c>
      <c r="B654" s="841" t="s">
        <v>435</v>
      </c>
      <c r="C654" s="811">
        <f>C655+C667+C672+C676+C678+C680+C681</f>
        <v>0</v>
      </c>
      <c r="D654" s="811">
        <f>D655+D667+D672+D676+D678+D680+D681</f>
        <v>0</v>
      </c>
      <c r="E654" s="811">
        <f>E655+E667+E672+E676+E678+E680+E681</f>
        <v>0</v>
      </c>
      <c r="F654" s="811">
        <f>F655+F667+F672+F676+F678+F680+F681</f>
        <v>0</v>
      </c>
      <c r="G654" s="811">
        <f>G655+G667+G672+G676+G678+G680+G681</f>
        <v>0</v>
      </c>
      <c r="H654" s="816">
        <f t="shared" ref="H654:H709" si="25">SUM(C654:G654)</f>
        <v>0</v>
      </c>
      <c r="K654" s="792"/>
    </row>
    <row r="655" spans="1:11">
      <c r="A655" s="839">
        <v>31</v>
      </c>
      <c r="B655" s="813" t="s">
        <v>436</v>
      </c>
      <c r="C655" s="811">
        <f>+C657+C662</f>
        <v>0</v>
      </c>
      <c r="D655" s="811">
        <f>D656+D657+D662</f>
        <v>0</v>
      </c>
      <c r="E655" s="811">
        <f>E656+E657+E662</f>
        <v>0</v>
      </c>
      <c r="F655" s="811">
        <f>F656+F657+F662</f>
        <v>0</v>
      </c>
      <c r="G655" s="811">
        <f>G656+G657+G662</f>
        <v>0</v>
      </c>
      <c r="H655" s="816">
        <f t="shared" si="25"/>
        <v>0</v>
      </c>
      <c r="K655" s="792"/>
    </row>
    <row r="656" spans="1:11">
      <c r="A656" s="832">
        <v>311</v>
      </c>
      <c r="B656" s="817" t="s">
        <v>437</v>
      </c>
      <c r="C656" s="814"/>
      <c r="D656" s="820"/>
      <c r="E656" s="820"/>
      <c r="F656" s="820"/>
      <c r="G656" s="820"/>
      <c r="H656" s="816">
        <f>SUM(D656:G656)</f>
        <v>0</v>
      </c>
      <c r="K656" s="792"/>
    </row>
    <row r="657" spans="1:11">
      <c r="A657" s="832">
        <v>312</v>
      </c>
      <c r="B657" s="821" t="s">
        <v>438</v>
      </c>
      <c r="C657" s="811">
        <f>+C660</f>
        <v>0</v>
      </c>
      <c r="D657" s="811">
        <f>D658+D659+D661</f>
        <v>0</v>
      </c>
      <c r="E657" s="811">
        <f t="shared" ref="E657:G657" si="26">E658+E659+E661</f>
        <v>0</v>
      </c>
      <c r="F657" s="811">
        <f t="shared" si="26"/>
        <v>0</v>
      </c>
      <c r="G657" s="811">
        <f t="shared" si="26"/>
        <v>0</v>
      </c>
      <c r="H657" s="816">
        <f t="shared" si="25"/>
        <v>0</v>
      </c>
      <c r="K657" s="792"/>
    </row>
    <row r="658" spans="1:11">
      <c r="A658" s="818">
        <v>3121</v>
      </c>
      <c r="B658" s="819" t="s">
        <v>438</v>
      </c>
      <c r="C658" s="814"/>
      <c r="D658" s="820"/>
      <c r="E658" s="820"/>
      <c r="F658" s="820"/>
      <c r="G658" s="820"/>
      <c r="H658" s="816">
        <f>SUM(D658:G658)</f>
        <v>0</v>
      </c>
      <c r="K658" s="792"/>
    </row>
    <row r="659" spans="1:11">
      <c r="A659" s="818" t="s">
        <v>439</v>
      </c>
      <c r="B659" s="819" t="s">
        <v>440</v>
      </c>
      <c r="C659" s="814"/>
      <c r="D659" s="820"/>
      <c r="E659" s="820"/>
      <c r="F659" s="820"/>
      <c r="G659" s="820"/>
      <c r="H659" s="816">
        <f>SUM(D659:G659)</f>
        <v>0</v>
      </c>
      <c r="K659" s="792"/>
    </row>
    <row r="660" spans="1:11">
      <c r="A660" s="831" t="s">
        <v>441</v>
      </c>
      <c r="B660" s="819" t="s">
        <v>442</v>
      </c>
      <c r="C660" s="820"/>
      <c r="D660" s="814"/>
      <c r="E660" s="814"/>
      <c r="F660" s="814"/>
      <c r="G660" s="814"/>
      <c r="H660" s="816">
        <f>C660</f>
        <v>0</v>
      </c>
      <c r="K660" s="792"/>
    </row>
    <row r="661" spans="1:11">
      <c r="A661" s="818" t="s">
        <v>443</v>
      </c>
      <c r="B661" s="819" t="s">
        <v>444</v>
      </c>
      <c r="C661" s="814"/>
      <c r="D661" s="820"/>
      <c r="E661" s="820"/>
      <c r="F661" s="820"/>
      <c r="G661" s="820"/>
      <c r="H661" s="816">
        <f>SUM(D661:G661)</f>
        <v>0</v>
      </c>
      <c r="K661" s="792"/>
    </row>
    <row r="662" spans="1:11">
      <c r="A662" s="832">
        <v>313</v>
      </c>
      <c r="B662" s="821" t="s">
        <v>445</v>
      </c>
      <c r="C662" s="811">
        <f>+C665</f>
        <v>0</v>
      </c>
      <c r="D662" s="811">
        <f>D663+D664+D666</f>
        <v>0</v>
      </c>
      <c r="E662" s="811">
        <f>E663+E664+E666</f>
        <v>0</v>
      </c>
      <c r="F662" s="811">
        <f>F663+F664+F666</f>
        <v>0</v>
      </c>
      <c r="G662" s="811">
        <f>G663+G664+G666</f>
        <v>0</v>
      </c>
      <c r="H662" s="816">
        <f t="shared" si="25"/>
        <v>0</v>
      </c>
      <c r="K662" s="792"/>
    </row>
    <row r="663" spans="1:11">
      <c r="A663" s="818">
        <v>3131</v>
      </c>
      <c r="B663" s="819" t="s">
        <v>445</v>
      </c>
      <c r="C663" s="814"/>
      <c r="D663" s="820"/>
      <c r="E663" s="820"/>
      <c r="F663" s="820"/>
      <c r="G663" s="820"/>
      <c r="H663" s="816">
        <f>SUM(D663:G663)</f>
        <v>0</v>
      </c>
      <c r="K663" s="792"/>
    </row>
    <row r="664" spans="1:11">
      <c r="A664" s="818" t="s">
        <v>446</v>
      </c>
      <c r="B664" s="819" t="s">
        <v>440</v>
      </c>
      <c r="C664" s="814"/>
      <c r="D664" s="820"/>
      <c r="E664" s="820"/>
      <c r="F664" s="820"/>
      <c r="G664" s="820"/>
      <c r="H664" s="816">
        <f>SUM(D664:G664)</f>
        <v>0</v>
      </c>
      <c r="K664" s="792"/>
    </row>
    <row r="665" spans="1:11">
      <c r="A665" s="831" t="s">
        <v>447</v>
      </c>
      <c r="B665" s="819" t="s">
        <v>442</v>
      </c>
      <c r="C665" s="820"/>
      <c r="D665" s="814"/>
      <c r="E665" s="814"/>
      <c r="F665" s="814"/>
      <c r="G665" s="814"/>
      <c r="H665" s="816">
        <f>C665</f>
        <v>0</v>
      </c>
      <c r="K665" s="792"/>
    </row>
    <row r="666" spans="1:11">
      <c r="A666" s="835" t="s">
        <v>448</v>
      </c>
      <c r="B666" s="819" t="s">
        <v>444</v>
      </c>
      <c r="C666" s="814"/>
      <c r="D666" s="820"/>
      <c r="E666" s="820"/>
      <c r="F666" s="820"/>
      <c r="G666" s="820"/>
      <c r="H666" s="816">
        <f>SUM(D666:G666)</f>
        <v>0</v>
      </c>
      <c r="K666" s="792"/>
    </row>
    <row r="667" spans="1:11">
      <c r="A667" s="839">
        <v>32</v>
      </c>
      <c r="B667" s="813" t="s">
        <v>449</v>
      </c>
      <c r="C667" s="811">
        <f>+C669</f>
        <v>0</v>
      </c>
      <c r="D667" s="811">
        <f>SUM(D668:D669)</f>
        <v>0</v>
      </c>
      <c r="E667" s="811">
        <f>SUM(E668:E669)</f>
        <v>0</v>
      </c>
      <c r="F667" s="811">
        <f>SUM(F668:F669)</f>
        <v>0</v>
      </c>
      <c r="G667" s="811">
        <f>SUM(G668:G669)</f>
        <v>0</v>
      </c>
      <c r="H667" s="816">
        <f t="shared" si="25"/>
        <v>0</v>
      </c>
      <c r="K667" s="792"/>
    </row>
    <row r="668" spans="1:11">
      <c r="A668" s="836">
        <v>321</v>
      </c>
      <c r="B668" s="821" t="s">
        <v>437</v>
      </c>
      <c r="C668" s="814"/>
      <c r="D668" s="820"/>
      <c r="E668" s="820"/>
      <c r="F668" s="820"/>
      <c r="G668" s="820"/>
      <c r="H668" s="816">
        <f>SUM(D668:G668)</f>
        <v>0</v>
      </c>
      <c r="K668" s="792"/>
    </row>
    <row r="669" spans="1:11">
      <c r="A669" s="836">
        <v>322</v>
      </c>
      <c r="B669" s="821" t="s">
        <v>438</v>
      </c>
      <c r="C669" s="811">
        <f>+C671</f>
        <v>0</v>
      </c>
      <c r="D669" s="811">
        <f>D670</f>
        <v>0</v>
      </c>
      <c r="E669" s="811">
        <f t="shared" ref="E669:G669" si="27">E670</f>
        <v>0</v>
      </c>
      <c r="F669" s="811">
        <f t="shared" si="27"/>
        <v>0</v>
      </c>
      <c r="G669" s="811">
        <f t="shared" si="27"/>
        <v>0</v>
      </c>
      <c r="H669" s="816">
        <f t="shared" si="25"/>
        <v>0</v>
      </c>
      <c r="K669" s="792"/>
    </row>
    <row r="670" spans="1:11">
      <c r="A670" s="835">
        <v>3221</v>
      </c>
      <c r="B670" s="819" t="s">
        <v>438</v>
      </c>
      <c r="C670" s="814"/>
      <c r="D670" s="820"/>
      <c r="E670" s="820"/>
      <c r="F670" s="820"/>
      <c r="G670" s="820"/>
      <c r="H670" s="816">
        <f>SUM(D670:G670)</f>
        <v>0</v>
      </c>
      <c r="K670" s="792"/>
    </row>
    <row r="671" spans="1:11">
      <c r="A671" s="845" t="s">
        <v>450</v>
      </c>
      <c r="B671" s="819" t="s">
        <v>442</v>
      </c>
      <c r="C671" s="820"/>
      <c r="D671" s="814"/>
      <c r="E671" s="814"/>
      <c r="F671" s="814"/>
      <c r="G671" s="814"/>
      <c r="H671" s="816">
        <f>C671</f>
        <v>0</v>
      </c>
      <c r="K671" s="792"/>
    </row>
    <row r="672" spans="1:11">
      <c r="A672" s="839">
        <v>34</v>
      </c>
      <c r="B672" s="813" t="s">
        <v>451</v>
      </c>
      <c r="C672" s="814"/>
      <c r="D672" s="811">
        <f>D673</f>
        <v>0</v>
      </c>
      <c r="E672" s="811">
        <f>E673</f>
        <v>0</v>
      </c>
      <c r="F672" s="811">
        <f>F673</f>
        <v>0</v>
      </c>
      <c r="G672" s="811">
        <f>G673</f>
        <v>0</v>
      </c>
      <c r="H672" s="816">
        <f>SUM(D672:G672)</f>
        <v>0</v>
      </c>
      <c r="K672" s="792"/>
    </row>
    <row r="673" spans="1:14">
      <c r="A673" s="836">
        <v>341</v>
      </c>
      <c r="B673" s="821" t="s">
        <v>452</v>
      </c>
      <c r="C673" s="814"/>
      <c r="D673" s="811">
        <f>SUM(D674:D675)</f>
        <v>0</v>
      </c>
      <c r="E673" s="811">
        <f>SUM(E674:E675)</f>
        <v>0</v>
      </c>
      <c r="F673" s="811">
        <f>SUM(F674:F675)</f>
        <v>0</v>
      </c>
      <c r="G673" s="811">
        <f>SUM(G674:G675)</f>
        <v>0</v>
      </c>
      <c r="H673" s="816">
        <f t="shared" ref="H673:H681" si="28">SUM(D673:G673)</f>
        <v>0</v>
      </c>
      <c r="K673" s="792"/>
    </row>
    <row r="674" spans="1:14">
      <c r="A674" s="835">
        <v>3411</v>
      </c>
      <c r="B674" s="819" t="s">
        <v>452</v>
      </c>
      <c r="C674" s="814"/>
      <c r="D674" s="820"/>
      <c r="E674" s="820"/>
      <c r="F674" s="820"/>
      <c r="G674" s="820"/>
      <c r="H674" s="816">
        <f t="shared" si="28"/>
        <v>0</v>
      </c>
      <c r="K674" s="792"/>
    </row>
    <row r="675" spans="1:14">
      <c r="A675" s="835">
        <v>3419</v>
      </c>
      <c r="B675" s="819" t="s">
        <v>300</v>
      </c>
      <c r="C675" s="814"/>
      <c r="D675" s="820"/>
      <c r="E675" s="820"/>
      <c r="F675" s="820"/>
      <c r="G675" s="820"/>
      <c r="H675" s="816">
        <f t="shared" si="28"/>
        <v>0</v>
      </c>
      <c r="K675" s="792"/>
    </row>
    <row r="676" spans="1:14">
      <c r="A676" s="839">
        <v>35</v>
      </c>
      <c r="B676" s="813" t="s">
        <v>453</v>
      </c>
      <c r="C676" s="814"/>
      <c r="D676" s="811">
        <f>D677</f>
        <v>0</v>
      </c>
      <c r="E676" s="811">
        <f>E677</f>
        <v>0</v>
      </c>
      <c r="F676" s="811">
        <f>F677</f>
        <v>0</v>
      </c>
      <c r="G676" s="811">
        <f>G677</f>
        <v>0</v>
      </c>
      <c r="H676" s="816">
        <f t="shared" si="28"/>
        <v>0</v>
      </c>
      <c r="K676" s="792"/>
    </row>
    <row r="677" spans="1:14">
      <c r="A677" s="846">
        <v>351</v>
      </c>
      <c r="B677" s="847" t="s">
        <v>454</v>
      </c>
      <c r="C677" s="814"/>
      <c r="D677" s="820"/>
      <c r="E677" s="820"/>
      <c r="F677" s="820"/>
      <c r="G677" s="820"/>
      <c r="H677" s="816">
        <f t="shared" si="28"/>
        <v>0</v>
      </c>
      <c r="K677" s="792"/>
    </row>
    <row r="678" spans="1:14">
      <c r="A678" s="839">
        <v>36</v>
      </c>
      <c r="B678" s="813" t="s">
        <v>455</v>
      </c>
      <c r="C678" s="814"/>
      <c r="D678" s="811">
        <f>D679</f>
        <v>0</v>
      </c>
      <c r="E678" s="811">
        <f>E679</f>
        <v>0</v>
      </c>
      <c r="F678" s="811">
        <f>F679</f>
        <v>0</v>
      </c>
      <c r="G678" s="811">
        <f>G679</f>
        <v>0</v>
      </c>
      <c r="H678" s="816">
        <f t="shared" si="28"/>
        <v>0</v>
      </c>
      <c r="K678" s="792"/>
    </row>
    <row r="679" spans="1:14">
      <c r="A679" s="846">
        <v>361</v>
      </c>
      <c r="B679" s="847" t="s">
        <v>456</v>
      </c>
      <c r="C679" s="814"/>
      <c r="D679" s="820"/>
      <c r="E679" s="820"/>
      <c r="F679" s="820"/>
      <c r="G679" s="820"/>
      <c r="H679" s="816">
        <f t="shared" si="28"/>
        <v>0</v>
      </c>
      <c r="K679" s="792"/>
    </row>
    <row r="680" spans="1:14">
      <c r="A680" s="836">
        <v>362</v>
      </c>
      <c r="B680" s="817" t="s">
        <v>457</v>
      </c>
      <c r="C680" s="848"/>
      <c r="D680" s="849"/>
      <c r="E680" s="849"/>
      <c r="F680" s="849"/>
      <c r="G680" s="849"/>
      <c r="H680" s="816">
        <f t="shared" si="28"/>
        <v>0</v>
      </c>
      <c r="K680" s="792"/>
    </row>
    <row r="681" spans="1:14">
      <c r="A681" s="836">
        <v>363</v>
      </c>
      <c r="B681" s="817" t="s">
        <v>458</v>
      </c>
      <c r="C681" s="848"/>
      <c r="D681" s="849"/>
      <c r="E681" s="849"/>
      <c r="F681" s="849"/>
      <c r="G681" s="849"/>
      <c r="H681" s="816">
        <f t="shared" si="28"/>
        <v>0</v>
      </c>
      <c r="K681" s="792"/>
    </row>
    <row r="682" spans="1:14">
      <c r="A682" s="812">
        <v>4</v>
      </c>
      <c r="B682" s="841" t="s">
        <v>459</v>
      </c>
      <c r="C682" s="811">
        <f>C683</f>
        <v>0</v>
      </c>
      <c r="D682" s="811">
        <f>D683+D692+D698+D699+D702</f>
        <v>0</v>
      </c>
      <c r="E682" s="811">
        <f>E683+E692+E698+E699+E702</f>
        <v>0</v>
      </c>
      <c r="F682" s="811">
        <f>F683+F692+F698+F699+F702</f>
        <v>0</v>
      </c>
      <c r="G682" s="811">
        <f>G683+G692+G698+G699+G702</f>
        <v>0</v>
      </c>
      <c r="H682" s="816">
        <f t="shared" si="25"/>
        <v>0</v>
      </c>
      <c r="K682" s="792"/>
    </row>
    <row r="683" spans="1:14">
      <c r="A683" s="839">
        <v>41</v>
      </c>
      <c r="B683" s="813" t="s">
        <v>460</v>
      </c>
      <c r="C683" s="811">
        <f>C690</f>
        <v>0</v>
      </c>
      <c r="D683" s="811">
        <f>D684+D685+D691</f>
        <v>0</v>
      </c>
      <c r="E683" s="811">
        <f>E684+E685+E691</f>
        <v>0</v>
      </c>
      <c r="F683" s="811">
        <f>F684+F685+F691</f>
        <v>0</v>
      </c>
      <c r="G683" s="811">
        <f>G684+G685+G691</f>
        <v>0</v>
      </c>
      <c r="H683" s="816">
        <f t="shared" si="25"/>
        <v>0</v>
      </c>
      <c r="K683" s="792"/>
    </row>
    <row r="684" spans="1:14">
      <c r="A684" s="836">
        <v>411</v>
      </c>
      <c r="B684" s="821" t="s">
        <v>461</v>
      </c>
      <c r="C684" s="814"/>
      <c r="D684" s="820"/>
      <c r="E684" s="820"/>
      <c r="F684" s="820"/>
      <c r="G684" s="820"/>
      <c r="H684" s="816">
        <f>SUM(D684:G684)</f>
        <v>0</v>
      </c>
      <c r="K684" s="792"/>
      <c r="L684" s="850"/>
      <c r="M684" s="850"/>
      <c r="N684" s="850"/>
    </row>
    <row r="685" spans="1:14">
      <c r="A685" s="836">
        <v>412</v>
      </c>
      <c r="B685" s="821" t="s">
        <v>462</v>
      </c>
      <c r="C685" s="814"/>
      <c r="D685" s="811">
        <f>SUM(D686:D689)</f>
        <v>0</v>
      </c>
      <c r="E685" s="811">
        <f>SUM(E686:E689)</f>
        <v>0</v>
      </c>
      <c r="F685" s="811">
        <f>SUM(F686:F689)</f>
        <v>0</v>
      </c>
      <c r="G685" s="811">
        <f>SUM(G686:G689)</f>
        <v>0</v>
      </c>
      <c r="H685" s="816">
        <f t="shared" ref="H685:H689" si="29">SUM(D685:G685)</f>
        <v>0</v>
      </c>
      <c r="K685" s="792"/>
    </row>
    <row r="686" spans="1:14">
      <c r="A686" s="835">
        <v>4121</v>
      </c>
      <c r="B686" s="819" t="s">
        <v>463</v>
      </c>
      <c r="C686" s="814"/>
      <c r="D686" s="820"/>
      <c r="E686" s="820"/>
      <c r="F686" s="820"/>
      <c r="G686" s="820"/>
      <c r="H686" s="816">
        <f t="shared" si="29"/>
        <v>0</v>
      </c>
      <c r="K686" s="792"/>
    </row>
    <row r="687" spans="1:14">
      <c r="A687" s="835">
        <v>4122</v>
      </c>
      <c r="B687" s="819" t="s">
        <v>464</v>
      </c>
      <c r="C687" s="814"/>
      <c r="D687" s="820"/>
      <c r="E687" s="820"/>
      <c r="F687" s="820"/>
      <c r="G687" s="820"/>
      <c r="H687" s="816">
        <f t="shared" si="29"/>
        <v>0</v>
      </c>
      <c r="K687" s="792"/>
    </row>
    <row r="688" spans="1:14">
      <c r="A688" s="845">
        <v>4123</v>
      </c>
      <c r="B688" s="819" t="s">
        <v>465</v>
      </c>
      <c r="C688" s="814"/>
      <c r="D688" s="820"/>
      <c r="E688" s="820"/>
      <c r="F688" s="820"/>
      <c r="G688" s="820"/>
      <c r="H688" s="816">
        <f t="shared" si="29"/>
        <v>0</v>
      </c>
      <c r="K688" s="792"/>
    </row>
    <row r="689" spans="1:11">
      <c r="A689" s="845">
        <v>4127</v>
      </c>
      <c r="B689" s="819" t="s">
        <v>412</v>
      </c>
      <c r="C689" s="814"/>
      <c r="D689" s="820"/>
      <c r="E689" s="820"/>
      <c r="F689" s="820"/>
      <c r="G689" s="820"/>
      <c r="H689" s="816">
        <f t="shared" si="29"/>
        <v>0</v>
      </c>
      <c r="K689" s="792"/>
    </row>
    <row r="690" spans="1:11">
      <c r="A690" s="840" t="s">
        <v>466</v>
      </c>
      <c r="B690" s="821" t="s">
        <v>467</v>
      </c>
      <c r="C690" s="820"/>
      <c r="D690" s="814"/>
      <c r="E690" s="814"/>
      <c r="F690" s="814"/>
      <c r="G690" s="814"/>
      <c r="H690" s="816">
        <f>C690</f>
        <v>0</v>
      </c>
      <c r="K690" s="792"/>
    </row>
    <row r="691" spans="1:11">
      <c r="A691" s="836">
        <v>419</v>
      </c>
      <c r="B691" s="821" t="s">
        <v>468</v>
      </c>
      <c r="C691" s="814"/>
      <c r="D691" s="820"/>
      <c r="E691" s="820"/>
      <c r="F691" s="820"/>
      <c r="G691" s="820"/>
      <c r="H691" s="816">
        <f>SUM(D691:G691)</f>
        <v>0</v>
      </c>
      <c r="K691" s="792"/>
    </row>
    <row r="692" spans="1:11">
      <c r="A692" s="839">
        <v>43</v>
      </c>
      <c r="B692" s="813" t="s">
        <v>469</v>
      </c>
      <c r="C692" s="814"/>
      <c r="D692" s="811">
        <f>SUM(D693:D697)</f>
        <v>0</v>
      </c>
      <c r="E692" s="811">
        <f>SUM(E693:E697)</f>
        <v>0</v>
      </c>
      <c r="F692" s="811">
        <f>SUM(F693:F697)</f>
        <v>0</v>
      </c>
      <c r="G692" s="811">
        <f>SUM(G693:G697)</f>
        <v>0</v>
      </c>
      <c r="H692" s="816">
        <f>SUM(D692:G692)</f>
        <v>0</v>
      </c>
      <c r="K692" s="792"/>
    </row>
    <row r="693" spans="1:11">
      <c r="A693" s="846">
        <v>431</v>
      </c>
      <c r="B693" s="847" t="s">
        <v>470</v>
      </c>
      <c r="C693" s="814"/>
      <c r="D693" s="820"/>
      <c r="E693" s="820"/>
      <c r="F693" s="820"/>
      <c r="G693" s="820"/>
      <c r="H693" s="816">
        <f t="shared" ref="H693:H702" si="30">SUM(D693:G693)</f>
        <v>0</v>
      </c>
      <c r="K693" s="792"/>
    </row>
    <row r="694" spans="1:11">
      <c r="A694" s="846">
        <v>432</v>
      </c>
      <c r="B694" s="847" t="s">
        <v>471</v>
      </c>
      <c r="C694" s="814"/>
      <c r="D694" s="820"/>
      <c r="E694" s="820"/>
      <c r="F694" s="820"/>
      <c r="G694" s="820"/>
      <c r="H694" s="816">
        <f t="shared" si="30"/>
        <v>0</v>
      </c>
      <c r="K694" s="792"/>
    </row>
    <row r="695" spans="1:11">
      <c r="A695" s="846">
        <v>433</v>
      </c>
      <c r="B695" s="847" t="s">
        <v>472</v>
      </c>
      <c r="C695" s="814"/>
      <c r="D695" s="820"/>
      <c r="E695" s="820"/>
      <c r="F695" s="820"/>
      <c r="G695" s="820"/>
      <c r="H695" s="816">
        <f t="shared" si="30"/>
        <v>0</v>
      </c>
      <c r="K695" s="792"/>
    </row>
    <row r="696" spans="1:11">
      <c r="A696" s="846">
        <v>434</v>
      </c>
      <c r="B696" s="847" t="s">
        <v>473</v>
      </c>
      <c r="C696" s="814"/>
      <c r="D696" s="820"/>
      <c r="E696" s="820"/>
      <c r="F696" s="820"/>
      <c r="G696" s="820"/>
      <c r="H696" s="816">
        <f t="shared" si="30"/>
        <v>0</v>
      </c>
      <c r="K696" s="792"/>
    </row>
    <row r="697" spans="1:11">
      <c r="A697" s="846">
        <v>437</v>
      </c>
      <c r="B697" s="847" t="s">
        <v>474</v>
      </c>
      <c r="C697" s="814"/>
      <c r="D697" s="820"/>
      <c r="E697" s="820"/>
      <c r="F697" s="820"/>
      <c r="G697" s="820"/>
      <c r="H697" s="816">
        <f t="shared" si="30"/>
        <v>0</v>
      </c>
      <c r="K697" s="792"/>
    </row>
    <row r="698" spans="1:11">
      <c r="A698" s="839">
        <v>44</v>
      </c>
      <c r="B698" s="813" t="s">
        <v>475</v>
      </c>
      <c r="C698" s="814"/>
      <c r="D698" s="820"/>
      <c r="E698" s="820"/>
      <c r="F698" s="820"/>
      <c r="G698" s="820"/>
      <c r="H698" s="816">
        <f t="shared" si="30"/>
        <v>0</v>
      </c>
      <c r="K698" s="792"/>
    </row>
    <row r="699" spans="1:11">
      <c r="A699" s="839">
        <v>45</v>
      </c>
      <c r="B699" s="813" t="s">
        <v>476</v>
      </c>
      <c r="C699" s="814"/>
      <c r="D699" s="811">
        <f>SUM(D700:D701)</f>
        <v>0</v>
      </c>
      <c r="E699" s="811">
        <f>SUM(E700:E701)</f>
        <v>0</v>
      </c>
      <c r="F699" s="811">
        <f>SUM(F700:F701)</f>
        <v>0</v>
      </c>
      <c r="G699" s="811">
        <f>SUM(G700:G701)</f>
        <v>0</v>
      </c>
      <c r="H699" s="816">
        <f t="shared" si="30"/>
        <v>0</v>
      </c>
      <c r="K699" s="792"/>
    </row>
    <row r="700" spans="1:11">
      <c r="A700" s="846">
        <v>451</v>
      </c>
      <c r="B700" s="847" t="s">
        <v>477</v>
      </c>
      <c r="C700" s="814"/>
      <c r="D700" s="820"/>
      <c r="E700" s="820"/>
      <c r="F700" s="820"/>
      <c r="G700" s="820"/>
      <c r="H700" s="816">
        <f t="shared" si="30"/>
        <v>0</v>
      </c>
      <c r="K700" s="792"/>
    </row>
    <row r="701" spans="1:11">
      <c r="A701" s="846">
        <v>452</v>
      </c>
      <c r="B701" s="847" t="s">
        <v>478</v>
      </c>
      <c r="C701" s="814"/>
      <c r="D701" s="820"/>
      <c r="E701" s="820"/>
      <c r="F701" s="820"/>
      <c r="G701" s="820"/>
      <c r="H701" s="816">
        <f t="shared" si="30"/>
        <v>0</v>
      </c>
      <c r="K701" s="792"/>
    </row>
    <row r="702" spans="1:11">
      <c r="A702" s="839">
        <v>46</v>
      </c>
      <c r="B702" s="813" t="s">
        <v>479</v>
      </c>
      <c r="C702" s="814"/>
      <c r="D702" s="820"/>
      <c r="E702" s="820"/>
      <c r="F702" s="820"/>
      <c r="G702" s="820"/>
      <c r="H702" s="816">
        <f t="shared" si="30"/>
        <v>0</v>
      </c>
      <c r="K702" s="792"/>
    </row>
    <row r="703" spans="1:11">
      <c r="A703" s="812">
        <v>5</v>
      </c>
      <c r="B703" s="841" t="s">
        <v>480</v>
      </c>
      <c r="C703" s="811">
        <f>SUM(C704:C706)</f>
        <v>0</v>
      </c>
      <c r="D703" s="811">
        <f>SUM(D704:D706)</f>
        <v>0</v>
      </c>
      <c r="E703" s="811">
        <f>SUM(E704:E706)</f>
        <v>0</v>
      </c>
      <c r="F703" s="811">
        <f>SUM(F704:F706)</f>
        <v>0</v>
      </c>
      <c r="G703" s="811">
        <f>SUM(G704:G706)</f>
        <v>0</v>
      </c>
      <c r="H703" s="816">
        <f t="shared" si="25"/>
        <v>0</v>
      </c>
      <c r="K703" s="792"/>
    </row>
    <row r="704" spans="1:11">
      <c r="A704" s="839">
        <v>51</v>
      </c>
      <c r="B704" s="813" t="s">
        <v>481</v>
      </c>
      <c r="C704" s="820"/>
      <c r="D704" s="820"/>
      <c r="E704" s="820"/>
      <c r="F704" s="820"/>
      <c r="G704" s="820"/>
      <c r="H704" s="816">
        <f t="shared" si="25"/>
        <v>0</v>
      </c>
      <c r="K704" s="792"/>
    </row>
    <row r="705" spans="1:11">
      <c r="A705" s="839">
        <v>52</v>
      </c>
      <c r="B705" s="813" t="s">
        <v>482</v>
      </c>
      <c r="C705" s="820"/>
      <c r="D705" s="820"/>
      <c r="E705" s="820"/>
      <c r="F705" s="820"/>
      <c r="G705" s="820"/>
      <c r="H705" s="816">
        <f t="shared" si="25"/>
        <v>0</v>
      </c>
      <c r="K705" s="792"/>
    </row>
    <row r="706" spans="1:11">
      <c r="A706" s="812">
        <v>53</v>
      </c>
      <c r="B706" s="813" t="s">
        <v>483</v>
      </c>
      <c r="C706" s="820"/>
      <c r="D706" s="820"/>
      <c r="E706" s="820"/>
      <c r="F706" s="820"/>
      <c r="G706" s="820"/>
      <c r="H706" s="816">
        <f t="shared" si="25"/>
        <v>0</v>
      </c>
      <c r="K706" s="792"/>
    </row>
    <row r="707" spans="1:11">
      <c r="A707" s="846">
        <v>531</v>
      </c>
      <c r="B707" s="178" t="s">
        <v>484</v>
      </c>
      <c r="C707" s="820"/>
      <c r="D707" s="820"/>
      <c r="E707" s="820"/>
      <c r="F707" s="820"/>
      <c r="G707" s="820"/>
      <c r="H707" s="816">
        <f t="shared" si="25"/>
        <v>0</v>
      </c>
      <c r="K707" s="792"/>
    </row>
    <row r="708" spans="1:11">
      <c r="A708" s="824">
        <v>5371</v>
      </c>
      <c r="B708" s="178" t="s">
        <v>485</v>
      </c>
      <c r="C708" s="820"/>
      <c r="D708" s="820"/>
      <c r="E708" s="820"/>
      <c r="F708" s="820"/>
      <c r="G708" s="820"/>
      <c r="H708" s="816">
        <f t="shared" si="25"/>
        <v>0</v>
      </c>
      <c r="K708" s="792"/>
    </row>
    <row r="709" spans="1:11">
      <c r="A709" s="818"/>
      <c r="B709" s="147" t="s">
        <v>486</v>
      </c>
      <c r="C709" s="811">
        <f>C10+C187+C654+C682+C703</f>
        <v>0</v>
      </c>
      <c r="D709" s="811">
        <f>D10+D187+D654+D682+D703</f>
        <v>0</v>
      </c>
      <c r="E709" s="811">
        <f>E10+E187+E654+E682+E703</f>
        <v>0</v>
      </c>
      <c r="F709" s="811">
        <f>F10+F187+F654+F682+F703</f>
        <v>0</v>
      </c>
      <c r="G709" s="811">
        <f>G10+G187+G654+G682+G703</f>
        <v>0</v>
      </c>
      <c r="H709" s="816">
        <f t="shared" si="25"/>
        <v>0</v>
      </c>
      <c r="K709" s="792"/>
    </row>
    <row r="711" spans="1:11">
      <c r="A711" s="851"/>
      <c r="B711" s="852"/>
      <c r="C711" s="853"/>
      <c r="D711" s="853"/>
      <c r="E711" s="853"/>
      <c r="F711" s="853"/>
      <c r="G711" s="853"/>
    </row>
    <row r="712" spans="1:11">
      <c r="A712" s="794"/>
      <c r="B712" s="795"/>
      <c r="C712" s="854"/>
      <c r="D712" s="798"/>
      <c r="E712" s="797"/>
      <c r="F712" s="798"/>
      <c r="G712" s="799"/>
    </row>
    <row r="713" spans="1:11">
      <c r="A713" s="800" t="s">
        <v>200</v>
      </c>
      <c r="B713" s="801" t="s">
        <v>487</v>
      </c>
      <c r="C713" s="855" t="s">
        <v>700</v>
      </c>
      <c r="D713" s="856"/>
      <c r="E713" s="857" t="s">
        <v>701</v>
      </c>
      <c r="F713" s="858"/>
      <c r="G713" s="859" t="s">
        <v>486</v>
      </c>
    </row>
    <row r="714" spans="1:11">
      <c r="A714" s="804"/>
      <c r="B714" s="805" t="s">
        <v>702</v>
      </c>
      <c r="C714" s="807" t="s">
        <v>118</v>
      </c>
      <c r="D714" s="808" t="s">
        <v>115</v>
      </c>
      <c r="E714" s="808" t="s">
        <v>118</v>
      </c>
      <c r="F714" s="808" t="s">
        <v>115</v>
      </c>
      <c r="G714" s="860"/>
    </row>
    <row r="715" spans="1:11">
      <c r="A715" s="861">
        <v>1</v>
      </c>
      <c r="B715" s="180" t="s">
        <v>488</v>
      </c>
      <c r="C715" s="811">
        <f>C716+C733+C740+C750+C767+C799</f>
        <v>0</v>
      </c>
      <c r="D715" s="811">
        <f>D716+D733+D740+D750+D767+D799</f>
        <v>0</v>
      </c>
      <c r="E715" s="811">
        <f>E716+E733+E740+E750+E767+E799</f>
        <v>0</v>
      </c>
      <c r="F715" s="811">
        <f>F716+F733+F740+F750+F767+F799</f>
        <v>0</v>
      </c>
      <c r="G715" s="811">
        <f>SUM(C715:F715)</f>
        <v>0</v>
      </c>
    </row>
    <row r="716" spans="1:11">
      <c r="A716" s="862">
        <v>112</v>
      </c>
      <c r="B716" s="821" t="s">
        <v>489</v>
      </c>
      <c r="C716" s="811">
        <f>C717+C720+C726+C732</f>
        <v>0</v>
      </c>
      <c r="D716" s="811">
        <f>D717+D720+D726+D732</f>
        <v>0</v>
      </c>
      <c r="E716" s="811">
        <f>E717+E720+E726+E732</f>
        <v>0</v>
      </c>
      <c r="F716" s="811">
        <f>F717+F720+F726+F732</f>
        <v>0</v>
      </c>
      <c r="G716" s="811">
        <f t="shared" ref="G716:G767" si="31">SUM(C716:F716)</f>
        <v>0</v>
      </c>
    </row>
    <row r="717" spans="1:11">
      <c r="A717" s="843">
        <v>1121</v>
      </c>
      <c r="B717" s="819" t="s">
        <v>414</v>
      </c>
      <c r="C717" s="811">
        <f>SUM(C718:C719)</f>
        <v>0</v>
      </c>
      <c r="D717" s="811">
        <f>SUM(D718:D719)</f>
        <v>0</v>
      </c>
      <c r="E717" s="811">
        <f>SUM(E718:E719)</f>
        <v>0</v>
      </c>
      <c r="F717" s="811">
        <f>SUM(F718:F719)</f>
        <v>0</v>
      </c>
      <c r="G717" s="811">
        <f t="shared" si="31"/>
        <v>0</v>
      </c>
    </row>
    <row r="718" spans="1:11">
      <c r="A718" s="863">
        <v>11211</v>
      </c>
      <c r="B718" s="819" t="s">
        <v>209</v>
      </c>
      <c r="C718" s="820"/>
      <c r="D718" s="820"/>
      <c r="E718" s="820"/>
      <c r="F718" s="820"/>
      <c r="G718" s="811">
        <f t="shared" si="31"/>
        <v>0</v>
      </c>
    </row>
    <row r="719" spans="1:11">
      <c r="A719" s="863">
        <v>11219</v>
      </c>
      <c r="B719" s="819" t="s">
        <v>216</v>
      </c>
      <c r="C719" s="820"/>
      <c r="D719" s="820"/>
      <c r="E719" s="820"/>
      <c r="F719" s="820"/>
      <c r="G719" s="811">
        <f t="shared" si="31"/>
        <v>0</v>
      </c>
    </row>
    <row r="720" spans="1:11">
      <c r="A720" s="863">
        <v>1125</v>
      </c>
      <c r="B720" s="819" t="s">
        <v>690</v>
      </c>
      <c r="C720" s="811">
        <f>SUM(C721:C723)</f>
        <v>0</v>
      </c>
      <c r="D720" s="811">
        <f>SUM(D721:D723)</f>
        <v>0</v>
      </c>
      <c r="E720" s="811">
        <f>SUM(E721:E723)</f>
        <v>0</v>
      </c>
      <c r="F720" s="811">
        <f>SUM(F721:F723)</f>
        <v>0</v>
      </c>
      <c r="G720" s="811">
        <f t="shared" si="31"/>
        <v>0</v>
      </c>
    </row>
    <row r="721" spans="1:7">
      <c r="A721" s="863">
        <v>11251</v>
      </c>
      <c r="B721" s="819" t="s">
        <v>691</v>
      </c>
      <c r="C721" s="820"/>
      <c r="D721" s="820"/>
      <c r="E721" s="820"/>
      <c r="F721" s="820"/>
      <c r="G721" s="811">
        <f t="shared" si="31"/>
        <v>0</v>
      </c>
    </row>
    <row r="722" spans="1:7">
      <c r="A722" s="863">
        <v>11252</v>
      </c>
      <c r="B722" s="819" t="s">
        <v>692</v>
      </c>
      <c r="C722" s="820"/>
      <c r="D722" s="820"/>
      <c r="E722" s="820"/>
      <c r="F722" s="820"/>
      <c r="G722" s="811">
        <f t="shared" si="31"/>
        <v>0</v>
      </c>
    </row>
    <row r="723" spans="1:7">
      <c r="A723" s="863">
        <v>11259</v>
      </c>
      <c r="B723" s="819" t="s">
        <v>216</v>
      </c>
      <c r="C723" s="811">
        <f>SUM(C724:C725)</f>
        <v>0</v>
      </c>
      <c r="D723" s="811">
        <f>SUM(D724:D725)</f>
        <v>0</v>
      </c>
      <c r="E723" s="811">
        <f>SUM(E724:E725)</f>
        <v>0</v>
      </c>
      <c r="F723" s="811">
        <f>SUM(F724:F725)</f>
        <v>0</v>
      </c>
      <c r="G723" s="811">
        <f t="shared" si="31"/>
        <v>0</v>
      </c>
    </row>
    <row r="724" spans="1:7">
      <c r="A724" s="863">
        <v>112591</v>
      </c>
      <c r="B724" s="843" t="s">
        <v>693</v>
      </c>
      <c r="C724" s="820"/>
      <c r="D724" s="820"/>
      <c r="E724" s="820"/>
      <c r="F724" s="820"/>
      <c r="G724" s="811">
        <f t="shared" si="31"/>
        <v>0</v>
      </c>
    </row>
    <row r="725" spans="1:7">
      <c r="A725" s="863">
        <v>112592</v>
      </c>
      <c r="B725" s="843" t="s">
        <v>694</v>
      </c>
      <c r="C725" s="820"/>
      <c r="D725" s="820"/>
      <c r="E725" s="820"/>
      <c r="F725" s="820"/>
      <c r="G725" s="811">
        <f t="shared" si="31"/>
        <v>0</v>
      </c>
    </row>
    <row r="726" spans="1:7">
      <c r="A726" s="863">
        <v>1126</v>
      </c>
      <c r="B726" s="843" t="s">
        <v>695</v>
      </c>
      <c r="C726" s="811">
        <f>SUM(C727:C729)</f>
        <v>0</v>
      </c>
      <c r="D726" s="811">
        <f>SUM(D727:D729)</f>
        <v>0</v>
      </c>
      <c r="E726" s="811">
        <f>SUM(E727:E729)</f>
        <v>0</v>
      </c>
      <c r="F726" s="811">
        <f>SUM(F727:F729)</f>
        <v>0</v>
      </c>
      <c r="G726" s="811">
        <f t="shared" si="31"/>
        <v>0</v>
      </c>
    </row>
    <row r="727" spans="1:7">
      <c r="A727" s="863">
        <v>11261</v>
      </c>
      <c r="B727" s="843" t="s">
        <v>696</v>
      </c>
      <c r="C727" s="820"/>
      <c r="D727" s="820"/>
      <c r="E727" s="820"/>
      <c r="F727" s="820"/>
      <c r="G727" s="811">
        <f t="shared" si="31"/>
        <v>0</v>
      </c>
    </row>
    <row r="728" spans="1:7">
      <c r="A728" s="863">
        <v>11262</v>
      </c>
      <c r="B728" s="843" t="s">
        <v>697</v>
      </c>
      <c r="C728" s="820"/>
      <c r="D728" s="820"/>
      <c r="E728" s="820"/>
      <c r="F728" s="820"/>
      <c r="G728" s="811">
        <f t="shared" si="31"/>
        <v>0</v>
      </c>
    </row>
    <row r="729" spans="1:7">
      <c r="A729" s="863">
        <v>11269</v>
      </c>
      <c r="B729" s="843" t="s">
        <v>490</v>
      </c>
      <c r="C729" s="811">
        <f>SUM(C730:C731)</f>
        <v>0</v>
      </c>
      <c r="D729" s="811">
        <f>SUM(D730:D731)</f>
        <v>0</v>
      </c>
      <c r="E729" s="811">
        <f>SUM(E730:E731)</f>
        <v>0</v>
      </c>
      <c r="F729" s="811">
        <f>SUM(F730:F731)</f>
        <v>0</v>
      </c>
      <c r="G729" s="811">
        <f t="shared" si="31"/>
        <v>0</v>
      </c>
    </row>
    <row r="730" spans="1:7">
      <c r="A730" s="863">
        <v>112691</v>
      </c>
      <c r="B730" s="843" t="s">
        <v>491</v>
      </c>
      <c r="C730" s="820"/>
      <c r="D730" s="820"/>
      <c r="E730" s="820"/>
      <c r="F730" s="820"/>
      <c r="G730" s="811">
        <f t="shared" si="31"/>
        <v>0</v>
      </c>
    </row>
    <row r="731" spans="1:7">
      <c r="A731" s="863">
        <v>112692</v>
      </c>
      <c r="B731" s="843" t="s">
        <v>492</v>
      </c>
      <c r="C731" s="820"/>
      <c r="D731" s="820"/>
      <c r="E731" s="820"/>
      <c r="F731" s="820"/>
      <c r="G731" s="811">
        <f t="shared" si="31"/>
        <v>0</v>
      </c>
    </row>
    <row r="732" spans="1:7">
      <c r="A732" s="863">
        <v>1128</v>
      </c>
      <c r="B732" s="843" t="s">
        <v>698</v>
      </c>
      <c r="C732" s="820"/>
      <c r="D732" s="820"/>
      <c r="E732" s="820"/>
      <c r="F732" s="820"/>
      <c r="G732" s="811">
        <f t="shared" si="31"/>
        <v>0</v>
      </c>
    </row>
    <row r="733" spans="1:7">
      <c r="A733" s="861">
        <v>12</v>
      </c>
      <c r="B733" s="844" t="s">
        <v>493</v>
      </c>
      <c r="C733" s="811">
        <f>C734+C737</f>
        <v>0</v>
      </c>
      <c r="D733" s="811">
        <f>D734+D737</f>
        <v>0</v>
      </c>
      <c r="E733" s="811">
        <f>E734+E737</f>
        <v>0</v>
      </c>
      <c r="F733" s="811">
        <f>F734+F737</f>
        <v>0</v>
      </c>
      <c r="G733" s="811">
        <f t="shared" si="31"/>
        <v>0</v>
      </c>
    </row>
    <row r="734" spans="1:7">
      <c r="A734" s="863">
        <v>1215</v>
      </c>
      <c r="B734" s="843" t="s">
        <v>494</v>
      </c>
      <c r="C734" s="811">
        <f>SUM(C735:C736)</f>
        <v>0</v>
      </c>
      <c r="D734" s="811">
        <f>SUM(D735:D736)</f>
        <v>0</v>
      </c>
      <c r="E734" s="811">
        <f>SUM(E735:E736)</f>
        <v>0</v>
      </c>
      <c r="F734" s="811">
        <f>SUM(F735:F736)</f>
        <v>0</v>
      </c>
      <c r="G734" s="811">
        <f t="shared" si="31"/>
        <v>0</v>
      </c>
    </row>
    <row r="735" spans="1:7">
      <c r="A735" s="863">
        <v>12151</v>
      </c>
      <c r="B735" s="863" t="s">
        <v>495</v>
      </c>
      <c r="C735" s="820"/>
      <c r="D735" s="820"/>
      <c r="E735" s="820"/>
      <c r="F735" s="820"/>
      <c r="G735" s="811">
        <f t="shared" si="31"/>
        <v>0</v>
      </c>
    </row>
    <row r="736" spans="1:7">
      <c r="A736" s="863">
        <v>12159</v>
      </c>
      <c r="B736" s="863" t="s">
        <v>496</v>
      </c>
      <c r="C736" s="820"/>
      <c r="D736" s="820"/>
      <c r="E736" s="820"/>
      <c r="F736" s="820"/>
      <c r="G736" s="811">
        <f t="shared" si="31"/>
        <v>0</v>
      </c>
    </row>
    <row r="737" spans="1:8">
      <c r="A737" s="863">
        <v>1225</v>
      </c>
      <c r="B737" s="843" t="s">
        <v>497</v>
      </c>
      <c r="C737" s="811">
        <f>SUM(C738:C739)</f>
        <v>0</v>
      </c>
      <c r="D737" s="811">
        <f>SUM(D738:D739)</f>
        <v>0</v>
      </c>
      <c r="E737" s="811">
        <f>SUM(E738:E739)</f>
        <v>0</v>
      </c>
      <c r="F737" s="811">
        <f>SUM(F738:F739)</f>
        <v>0</v>
      </c>
      <c r="G737" s="811">
        <f t="shared" si="31"/>
        <v>0</v>
      </c>
    </row>
    <row r="738" spans="1:8">
      <c r="A738" s="863">
        <v>12251</v>
      </c>
      <c r="B738" s="843" t="s">
        <v>498</v>
      </c>
      <c r="C738" s="820"/>
      <c r="D738" s="820"/>
      <c r="E738" s="820"/>
      <c r="F738" s="820"/>
      <c r="G738" s="811">
        <f t="shared" si="31"/>
        <v>0</v>
      </c>
    </row>
    <row r="739" spans="1:8">
      <c r="A739" s="863">
        <v>12259</v>
      </c>
      <c r="B739" s="843" t="s">
        <v>496</v>
      </c>
      <c r="C739" s="820"/>
      <c r="D739" s="820"/>
      <c r="E739" s="820"/>
      <c r="F739" s="820"/>
      <c r="G739" s="811">
        <f t="shared" si="31"/>
        <v>0</v>
      </c>
    </row>
    <row r="740" spans="1:8">
      <c r="A740" s="861">
        <v>13</v>
      </c>
      <c r="B740" s="844" t="s">
        <v>499</v>
      </c>
      <c r="C740" s="811">
        <f>C741</f>
        <v>0</v>
      </c>
      <c r="D740" s="811">
        <f>D747</f>
        <v>0</v>
      </c>
      <c r="E740" s="811">
        <f>E741</f>
        <v>0</v>
      </c>
      <c r="F740" s="811">
        <f>F747</f>
        <v>0</v>
      </c>
      <c r="G740" s="811">
        <f t="shared" si="31"/>
        <v>0</v>
      </c>
      <c r="H740" s="792">
        <f>E740+F740</f>
        <v>0</v>
      </c>
    </row>
    <row r="741" spans="1:8">
      <c r="A741" s="832">
        <v>131</v>
      </c>
      <c r="B741" s="862" t="s">
        <v>257</v>
      </c>
      <c r="C741" s="811">
        <f>SUM(C742:C744)</f>
        <v>0</v>
      </c>
      <c r="D741" s="814"/>
      <c r="E741" s="811">
        <f>SUM(E742:E744)</f>
        <v>0</v>
      </c>
      <c r="F741" s="814"/>
      <c r="G741" s="811">
        <f>C741+E741</f>
        <v>0</v>
      </c>
    </row>
    <row r="742" spans="1:8">
      <c r="A742" s="818">
        <v>1311</v>
      </c>
      <c r="B742" s="843" t="s">
        <v>500</v>
      </c>
      <c r="C742" s="820"/>
      <c r="D742" s="814"/>
      <c r="E742" s="820"/>
      <c r="F742" s="814"/>
      <c r="G742" s="811">
        <f t="shared" ref="G742:G746" si="32">C742+E742</f>
        <v>0</v>
      </c>
    </row>
    <row r="743" spans="1:8">
      <c r="A743" s="818">
        <v>1312</v>
      </c>
      <c r="B743" s="819" t="s">
        <v>501</v>
      </c>
      <c r="C743" s="820"/>
      <c r="D743" s="814"/>
      <c r="E743" s="820"/>
      <c r="F743" s="814"/>
      <c r="G743" s="811">
        <f t="shared" si="32"/>
        <v>0</v>
      </c>
    </row>
    <row r="744" spans="1:8">
      <c r="A744" s="818">
        <v>1319</v>
      </c>
      <c r="B744" s="819" t="s">
        <v>390</v>
      </c>
      <c r="C744" s="811">
        <f>SUM(C745:C746)</f>
        <v>0</v>
      </c>
      <c r="D744" s="814"/>
      <c r="E744" s="811">
        <f>SUM(E745:E746)</f>
        <v>0</v>
      </c>
      <c r="F744" s="814"/>
      <c r="G744" s="811">
        <f t="shared" si="32"/>
        <v>0</v>
      </c>
    </row>
    <row r="745" spans="1:8">
      <c r="A745" s="818">
        <v>13191</v>
      </c>
      <c r="B745" s="819" t="s">
        <v>502</v>
      </c>
      <c r="C745" s="820"/>
      <c r="D745" s="814"/>
      <c r="E745" s="820"/>
      <c r="F745" s="814"/>
      <c r="G745" s="811">
        <f t="shared" si="32"/>
        <v>0</v>
      </c>
    </row>
    <row r="746" spans="1:8">
      <c r="A746" s="818">
        <v>13192</v>
      </c>
      <c r="B746" s="819" t="s">
        <v>503</v>
      </c>
      <c r="C746" s="820"/>
      <c r="D746" s="814"/>
      <c r="E746" s="820"/>
      <c r="F746" s="814"/>
      <c r="G746" s="811">
        <f t="shared" si="32"/>
        <v>0</v>
      </c>
    </row>
    <row r="747" spans="1:8">
      <c r="A747" s="832">
        <v>132</v>
      </c>
      <c r="B747" s="821" t="s">
        <v>504</v>
      </c>
      <c r="C747" s="814"/>
      <c r="D747" s="811">
        <f>SUM(D748:D749)</f>
        <v>0</v>
      </c>
      <c r="E747" s="814"/>
      <c r="F747" s="811">
        <f>SUM(F748:F749)</f>
        <v>0</v>
      </c>
      <c r="G747" s="811">
        <f>D747+F747</f>
        <v>0</v>
      </c>
    </row>
    <row r="748" spans="1:8">
      <c r="A748" s="818">
        <v>1321</v>
      </c>
      <c r="B748" s="819" t="s">
        <v>505</v>
      </c>
      <c r="C748" s="814"/>
      <c r="D748" s="820"/>
      <c r="E748" s="814"/>
      <c r="F748" s="820"/>
      <c r="G748" s="811">
        <f t="shared" ref="G748:G749" si="33">D748+F748</f>
        <v>0</v>
      </c>
    </row>
    <row r="749" spans="1:8">
      <c r="A749" s="818">
        <v>1329</v>
      </c>
      <c r="B749" s="819" t="s">
        <v>264</v>
      </c>
      <c r="C749" s="814"/>
      <c r="D749" s="820"/>
      <c r="E749" s="814"/>
      <c r="F749" s="820"/>
      <c r="G749" s="811">
        <f t="shared" si="33"/>
        <v>0</v>
      </c>
    </row>
    <row r="750" spans="1:8">
      <c r="A750" s="861">
        <v>16</v>
      </c>
      <c r="B750" s="813" t="s">
        <v>506</v>
      </c>
      <c r="C750" s="811">
        <f>C751</f>
        <v>0</v>
      </c>
      <c r="D750" s="811">
        <f>D763</f>
        <v>0</v>
      </c>
      <c r="E750" s="811">
        <f>E751</f>
        <v>0</v>
      </c>
      <c r="F750" s="811">
        <f>F763</f>
        <v>0</v>
      </c>
      <c r="G750" s="811">
        <f t="shared" si="31"/>
        <v>0</v>
      </c>
    </row>
    <row r="751" spans="1:8">
      <c r="A751" s="832">
        <v>161</v>
      </c>
      <c r="B751" s="821" t="s">
        <v>507</v>
      </c>
      <c r="C751" s="811">
        <f>C752+C755+C758</f>
        <v>0</v>
      </c>
      <c r="D751" s="814"/>
      <c r="E751" s="811">
        <f>E752+E755+E758</f>
        <v>0</v>
      </c>
      <c r="F751" s="814"/>
      <c r="G751" s="811">
        <f>C751+E751</f>
        <v>0</v>
      </c>
    </row>
    <row r="752" spans="1:8">
      <c r="A752" s="818">
        <v>1611</v>
      </c>
      <c r="B752" s="819" t="s">
        <v>67</v>
      </c>
      <c r="C752" s="811">
        <f>SUM(C753:C754)</f>
        <v>0</v>
      </c>
      <c r="D752" s="814"/>
      <c r="E752" s="811">
        <f>SUM(E753:E754)</f>
        <v>0</v>
      </c>
      <c r="F752" s="814"/>
      <c r="G752" s="811">
        <f t="shared" ref="G752:G762" si="34">C752+E752</f>
        <v>0</v>
      </c>
    </row>
    <row r="753" spans="1:7">
      <c r="A753" s="818">
        <v>16111</v>
      </c>
      <c r="B753" s="819" t="s">
        <v>508</v>
      </c>
      <c r="C753" s="820"/>
      <c r="D753" s="814"/>
      <c r="E753" s="820"/>
      <c r="F753" s="814"/>
      <c r="G753" s="811">
        <f t="shared" si="34"/>
        <v>0</v>
      </c>
    </row>
    <row r="754" spans="1:7">
      <c r="A754" s="818">
        <v>16112</v>
      </c>
      <c r="B754" s="819" t="s">
        <v>509</v>
      </c>
      <c r="C754" s="820"/>
      <c r="D754" s="814"/>
      <c r="E754" s="820"/>
      <c r="F754" s="814"/>
      <c r="G754" s="811">
        <f t="shared" si="34"/>
        <v>0</v>
      </c>
    </row>
    <row r="755" spans="1:7">
      <c r="A755" s="818">
        <v>1612</v>
      </c>
      <c r="B755" s="819" t="s">
        <v>273</v>
      </c>
      <c r="C755" s="811">
        <f>SUM(C756:C757)</f>
        <v>0</v>
      </c>
      <c r="D755" s="814"/>
      <c r="E755" s="811">
        <f>SUM(E756:E757)</f>
        <v>0</v>
      </c>
      <c r="F755" s="814"/>
      <c r="G755" s="811">
        <f t="shared" si="34"/>
        <v>0</v>
      </c>
    </row>
    <row r="756" spans="1:7">
      <c r="A756" s="818">
        <v>16121</v>
      </c>
      <c r="B756" s="819" t="s">
        <v>510</v>
      </c>
      <c r="C756" s="820"/>
      <c r="D756" s="814"/>
      <c r="E756" s="820"/>
      <c r="F756" s="814"/>
      <c r="G756" s="811">
        <f t="shared" si="34"/>
        <v>0</v>
      </c>
    </row>
    <row r="757" spans="1:7">
      <c r="A757" s="835">
        <v>16122</v>
      </c>
      <c r="B757" s="819" t="s">
        <v>511</v>
      </c>
      <c r="C757" s="820"/>
      <c r="D757" s="814"/>
      <c r="E757" s="820"/>
      <c r="F757" s="814"/>
      <c r="G757" s="811">
        <f t="shared" si="34"/>
        <v>0</v>
      </c>
    </row>
    <row r="758" spans="1:7">
      <c r="A758" s="835">
        <v>1619</v>
      </c>
      <c r="B758" s="819" t="s">
        <v>260</v>
      </c>
      <c r="C758" s="811">
        <f>SUM(C759:C762)</f>
        <v>0</v>
      </c>
      <c r="D758" s="814"/>
      <c r="E758" s="811">
        <f>SUM(E759:E762)</f>
        <v>0</v>
      </c>
      <c r="F758" s="814"/>
      <c r="G758" s="811">
        <f t="shared" si="34"/>
        <v>0</v>
      </c>
    </row>
    <row r="759" spans="1:7">
      <c r="A759" s="835">
        <v>16191</v>
      </c>
      <c r="B759" s="819" t="s">
        <v>512</v>
      </c>
      <c r="C759" s="820"/>
      <c r="D759" s="814"/>
      <c r="E759" s="820"/>
      <c r="F759" s="814"/>
      <c r="G759" s="811">
        <f t="shared" si="34"/>
        <v>0</v>
      </c>
    </row>
    <row r="760" spans="1:7">
      <c r="A760" s="835">
        <v>16192</v>
      </c>
      <c r="B760" s="819" t="s">
        <v>513</v>
      </c>
      <c r="C760" s="820"/>
      <c r="D760" s="814"/>
      <c r="E760" s="820"/>
      <c r="F760" s="814"/>
      <c r="G760" s="811">
        <f t="shared" si="34"/>
        <v>0</v>
      </c>
    </row>
    <row r="761" spans="1:7">
      <c r="A761" s="835">
        <v>16193</v>
      </c>
      <c r="B761" s="819" t="s">
        <v>514</v>
      </c>
      <c r="C761" s="820"/>
      <c r="D761" s="814"/>
      <c r="E761" s="820"/>
      <c r="F761" s="814"/>
      <c r="G761" s="811">
        <f t="shared" si="34"/>
        <v>0</v>
      </c>
    </row>
    <row r="762" spans="1:7">
      <c r="A762" s="835">
        <v>16194</v>
      </c>
      <c r="B762" s="819" t="s">
        <v>515</v>
      </c>
      <c r="C762" s="820"/>
      <c r="D762" s="814"/>
      <c r="E762" s="820"/>
      <c r="F762" s="814"/>
      <c r="G762" s="811">
        <f t="shared" si="34"/>
        <v>0</v>
      </c>
    </row>
    <row r="763" spans="1:7">
      <c r="A763" s="836">
        <v>162</v>
      </c>
      <c r="B763" s="821" t="s">
        <v>516</v>
      </c>
      <c r="C763" s="814"/>
      <c r="D763" s="811">
        <f>SUM(D764:D766)</f>
        <v>0</v>
      </c>
      <c r="E763" s="814"/>
      <c r="F763" s="811">
        <f>SUM(F764:F766)</f>
        <v>0</v>
      </c>
      <c r="G763" s="811">
        <f>D763+F763</f>
        <v>0</v>
      </c>
    </row>
    <row r="764" spans="1:7">
      <c r="A764" s="818">
        <v>1621</v>
      </c>
      <c r="B764" s="819" t="s">
        <v>517</v>
      </c>
      <c r="C764" s="814"/>
      <c r="D764" s="820"/>
      <c r="E764" s="814"/>
      <c r="F764" s="820"/>
      <c r="G764" s="811">
        <f t="shared" ref="G764:G766" si="35">D764+F764</f>
        <v>0</v>
      </c>
    </row>
    <row r="765" spans="1:7">
      <c r="A765" s="818">
        <v>1622</v>
      </c>
      <c r="B765" s="819" t="s">
        <v>518</v>
      </c>
      <c r="C765" s="814"/>
      <c r="D765" s="820"/>
      <c r="E765" s="814"/>
      <c r="F765" s="820"/>
      <c r="G765" s="811">
        <f t="shared" si="35"/>
        <v>0</v>
      </c>
    </row>
    <row r="766" spans="1:7">
      <c r="A766" s="818">
        <v>1629</v>
      </c>
      <c r="B766" s="819" t="s">
        <v>68</v>
      </c>
      <c r="C766" s="814"/>
      <c r="D766" s="820"/>
      <c r="E766" s="814"/>
      <c r="F766" s="820"/>
      <c r="G766" s="811">
        <f t="shared" si="35"/>
        <v>0</v>
      </c>
    </row>
    <row r="767" spans="1:7">
      <c r="A767" s="812">
        <v>17</v>
      </c>
      <c r="B767" s="813" t="s">
        <v>519</v>
      </c>
      <c r="C767" s="811">
        <f>C768+C793</f>
        <v>0</v>
      </c>
      <c r="D767" s="811">
        <f>D785+D793</f>
        <v>0</v>
      </c>
      <c r="E767" s="811">
        <f>E768+E793</f>
        <v>0</v>
      </c>
      <c r="F767" s="811">
        <f>F785+F793</f>
        <v>0</v>
      </c>
      <c r="G767" s="811">
        <f t="shared" si="31"/>
        <v>0</v>
      </c>
    </row>
    <row r="768" spans="1:7">
      <c r="A768" s="832">
        <v>171</v>
      </c>
      <c r="B768" s="821" t="s">
        <v>520</v>
      </c>
      <c r="C768" s="811">
        <f>C769+C772+C775+C778</f>
        <v>0</v>
      </c>
      <c r="D768" s="814"/>
      <c r="E768" s="811">
        <f>E769+E772+E775+E778</f>
        <v>0</v>
      </c>
      <c r="F768" s="814"/>
      <c r="G768" s="811">
        <f>C768+E768</f>
        <v>0</v>
      </c>
    </row>
    <row r="769" spans="1:7">
      <c r="A769" s="818">
        <v>1711</v>
      </c>
      <c r="B769" s="819" t="s">
        <v>521</v>
      </c>
      <c r="C769" s="811">
        <f>SUM(C770:C771)</f>
        <v>0</v>
      </c>
      <c r="D769" s="814"/>
      <c r="E769" s="811">
        <f>SUM(E770:E771)</f>
        <v>0</v>
      </c>
      <c r="F769" s="814"/>
      <c r="G769" s="811">
        <f t="shared" ref="G769:G784" si="36">C769+E769</f>
        <v>0</v>
      </c>
    </row>
    <row r="770" spans="1:7">
      <c r="A770" s="818">
        <v>17111</v>
      </c>
      <c r="B770" s="819" t="s">
        <v>522</v>
      </c>
      <c r="C770" s="820"/>
      <c r="D770" s="814"/>
      <c r="E770" s="820"/>
      <c r="F770" s="814"/>
      <c r="G770" s="811">
        <f t="shared" si="36"/>
        <v>0</v>
      </c>
    </row>
    <row r="771" spans="1:7">
      <c r="A771" s="818">
        <v>17112</v>
      </c>
      <c r="B771" s="819" t="s">
        <v>523</v>
      </c>
      <c r="C771" s="820"/>
      <c r="D771" s="814"/>
      <c r="E771" s="820"/>
      <c r="F771" s="814"/>
      <c r="G771" s="811">
        <f t="shared" si="36"/>
        <v>0</v>
      </c>
    </row>
    <row r="772" spans="1:7">
      <c r="A772" s="818">
        <v>1712</v>
      </c>
      <c r="B772" s="819" t="s">
        <v>524</v>
      </c>
      <c r="C772" s="811">
        <f>SUM(C773:C774)</f>
        <v>0</v>
      </c>
      <c r="D772" s="814"/>
      <c r="E772" s="811">
        <f>SUM(E773:E774)</f>
        <v>0</v>
      </c>
      <c r="F772" s="814"/>
      <c r="G772" s="811">
        <f t="shared" si="36"/>
        <v>0</v>
      </c>
    </row>
    <row r="773" spans="1:7">
      <c r="A773" s="818">
        <v>17121</v>
      </c>
      <c r="B773" s="819" t="s">
        <v>522</v>
      </c>
      <c r="C773" s="820"/>
      <c r="D773" s="814"/>
      <c r="E773" s="820"/>
      <c r="F773" s="814"/>
      <c r="G773" s="811">
        <f t="shared" si="36"/>
        <v>0</v>
      </c>
    </row>
    <row r="774" spans="1:7">
      <c r="A774" s="818">
        <v>17122</v>
      </c>
      <c r="B774" s="819" t="s">
        <v>523</v>
      </c>
      <c r="C774" s="820"/>
      <c r="D774" s="814"/>
      <c r="E774" s="820"/>
      <c r="F774" s="814"/>
      <c r="G774" s="811">
        <f t="shared" si="36"/>
        <v>0</v>
      </c>
    </row>
    <row r="775" spans="1:7">
      <c r="A775" s="818">
        <v>1713</v>
      </c>
      <c r="B775" s="819" t="s">
        <v>525</v>
      </c>
      <c r="C775" s="811">
        <f>SUM(C776:C777)</f>
        <v>0</v>
      </c>
      <c r="D775" s="814"/>
      <c r="E775" s="811">
        <f>SUM(E776:E777)</f>
        <v>0</v>
      </c>
      <c r="F775" s="814"/>
      <c r="G775" s="811">
        <f t="shared" si="36"/>
        <v>0</v>
      </c>
    </row>
    <row r="776" spans="1:7">
      <c r="A776" s="818">
        <v>17131</v>
      </c>
      <c r="B776" s="819" t="s">
        <v>522</v>
      </c>
      <c r="C776" s="820"/>
      <c r="D776" s="814"/>
      <c r="E776" s="820"/>
      <c r="F776" s="814"/>
      <c r="G776" s="811">
        <f t="shared" si="36"/>
        <v>0</v>
      </c>
    </row>
    <row r="777" spans="1:7">
      <c r="A777" s="818">
        <v>17132</v>
      </c>
      <c r="B777" s="819" t="s">
        <v>523</v>
      </c>
      <c r="C777" s="820"/>
      <c r="D777" s="814"/>
      <c r="E777" s="820"/>
      <c r="F777" s="814"/>
      <c r="G777" s="811">
        <f t="shared" si="36"/>
        <v>0</v>
      </c>
    </row>
    <row r="778" spans="1:7">
      <c r="A778" s="818">
        <v>1719</v>
      </c>
      <c r="B778" s="819" t="s">
        <v>300</v>
      </c>
      <c r="C778" s="811">
        <f>SUM(C779:C784)</f>
        <v>0</v>
      </c>
      <c r="D778" s="814"/>
      <c r="E778" s="811">
        <f>SUM(E779:E784)</f>
        <v>0</v>
      </c>
      <c r="F778" s="814"/>
      <c r="G778" s="811">
        <f t="shared" si="36"/>
        <v>0</v>
      </c>
    </row>
    <row r="779" spans="1:7">
      <c r="A779" s="818">
        <v>17191</v>
      </c>
      <c r="B779" s="819" t="s">
        <v>526</v>
      </c>
      <c r="C779" s="820"/>
      <c r="D779" s="814"/>
      <c r="E779" s="820"/>
      <c r="F779" s="814"/>
      <c r="G779" s="811">
        <f t="shared" si="36"/>
        <v>0</v>
      </c>
    </row>
    <row r="780" spans="1:7">
      <c r="A780" s="818">
        <v>17192</v>
      </c>
      <c r="B780" s="819" t="s">
        <v>527</v>
      </c>
      <c r="C780" s="820"/>
      <c r="D780" s="814"/>
      <c r="E780" s="820"/>
      <c r="F780" s="814"/>
      <c r="G780" s="811">
        <f t="shared" si="36"/>
        <v>0</v>
      </c>
    </row>
    <row r="781" spans="1:7">
      <c r="A781" s="818">
        <v>17193</v>
      </c>
      <c r="B781" s="819" t="s">
        <v>528</v>
      </c>
      <c r="C781" s="820"/>
      <c r="D781" s="814"/>
      <c r="E781" s="820"/>
      <c r="F781" s="814"/>
      <c r="G781" s="811">
        <f t="shared" si="36"/>
        <v>0</v>
      </c>
    </row>
    <row r="782" spans="1:7">
      <c r="A782" s="818">
        <v>17194</v>
      </c>
      <c r="B782" s="819" t="s">
        <v>529</v>
      </c>
      <c r="C782" s="820"/>
      <c r="D782" s="814"/>
      <c r="E782" s="820"/>
      <c r="F782" s="814"/>
      <c r="G782" s="811">
        <f t="shared" si="36"/>
        <v>0</v>
      </c>
    </row>
    <row r="783" spans="1:7">
      <c r="A783" s="818">
        <v>17195</v>
      </c>
      <c r="B783" s="819" t="s">
        <v>530</v>
      </c>
      <c r="C783" s="820"/>
      <c r="D783" s="814"/>
      <c r="E783" s="820"/>
      <c r="F783" s="814"/>
      <c r="G783" s="811">
        <f t="shared" si="36"/>
        <v>0</v>
      </c>
    </row>
    <row r="784" spans="1:7">
      <c r="A784" s="818">
        <v>17196</v>
      </c>
      <c r="B784" s="819" t="s">
        <v>531</v>
      </c>
      <c r="C784" s="820"/>
      <c r="D784" s="814"/>
      <c r="E784" s="820"/>
      <c r="F784" s="814"/>
      <c r="G784" s="811">
        <f t="shared" si="36"/>
        <v>0</v>
      </c>
    </row>
    <row r="785" spans="1:7">
      <c r="A785" s="832">
        <v>172</v>
      </c>
      <c r="B785" s="821" t="s">
        <v>532</v>
      </c>
      <c r="C785" s="814"/>
      <c r="D785" s="811">
        <f>SUM(D786:D789)</f>
        <v>0</v>
      </c>
      <c r="E785" s="814"/>
      <c r="F785" s="811">
        <f>SUM(F786:F789)</f>
        <v>0</v>
      </c>
      <c r="G785" s="811">
        <f>D785+F785</f>
        <v>0</v>
      </c>
    </row>
    <row r="786" spans="1:7">
      <c r="A786" s="818">
        <v>1721</v>
      </c>
      <c r="B786" s="819" t="s">
        <v>533</v>
      </c>
      <c r="C786" s="814"/>
      <c r="D786" s="820"/>
      <c r="E786" s="814"/>
      <c r="F786" s="820"/>
      <c r="G786" s="811">
        <f t="shared" ref="G786:G792" si="37">D786+F786</f>
        <v>0</v>
      </c>
    </row>
    <row r="787" spans="1:7">
      <c r="A787" s="818">
        <v>1722</v>
      </c>
      <c r="B787" s="819" t="s">
        <v>534</v>
      </c>
      <c r="C787" s="814"/>
      <c r="D787" s="820"/>
      <c r="E787" s="814"/>
      <c r="F787" s="820"/>
      <c r="G787" s="811">
        <f t="shared" si="37"/>
        <v>0</v>
      </c>
    </row>
    <row r="788" spans="1:7">
      <c r="A788" s="818">
        <v>1723</v>
      </c>
      <c r="B788" s="819" t="s">
        <v>535</v>
      </c>
      <c r="C788" s="814"/>
      <c r="D788" s="820"/>
      <c r="E788" s="814"/>
      <c r="F788" s="820"/>
      <c r="G788" s="811">
        <f t="shared" si="37"/>
        <v>0</v>
      </c>
    </row>
    <row r="789" spans="1:7">
      <c r="A789" s="818">
        <v>1729</v>
      </c>
      <c r="B789" s="826" t="s">
        <v>300</v>
      </c>
      <c r="C789" s="814"/>
      <c r="D789" s="811">
        <f>SUM(D790:D792)</f>
        <v>0</v>
      </c>
      <c r="E789" s="814"/>
      <c r="F789" s="811">
        <f>SUM(F790:F792)</f>
        <v>0</v>
      </c>
      <c r="G789" s="811">
        <f t="shared" si="37"/>
        <v>0</v>
      </c>
    </row>
    <row r="790" spans="1:7">
      <c r="A790" s="818">
        <v>17291</v>
      </c>
      <c r="B790" s="819" t="s">
        <v>1235</v>
      </c>
      <c r="C790" s="814"/>
      <c r="D790" s="820"/>
      <c r="E790" s="814"/>
      <c r="F790" s="820"/>
      <c r="G790" s="811">
        <f t="shared" si="37"/>
        <v>0</v>
      </c>
    </row>
    <row r="791" spans="1:7">
      <c r="A791" s="818">
        <v>17292</v>
      </c>
      <c r="B791" s="819" t="s">
        <v>1236</v>
      </c>
      <c r="C791" s="814"/>
      <c r="D791" s="820"/>
      <c r="E791" s="814"/>
      <c r="F791" s="820"/>
      <c r="G791" s="811">
        <f t="shared" si="37"/>
        <v>0</v>
      </c>
    </row>
    <row r="792" spans="1:7">
      <c r="A792" s="818">
        <v>17293</v>
      </c>
      <c r="B792" s="819" t="s">
        <v>1237</v>
      </c>
      <c r="C792" s="814"/>
      <c r="D792" s="820"/>
      <c r="E792" s="814"/>
      <c r="F792" s="820"/>
      <c r="G792" s="811">
        <f t="shared" si="37"/>
        <v>0</v>
      </c>
    </row>
    <row r="793" spans="1:7">
      <c r="A793" s="832">
        <v>173</v>
      </c>
      <c r="B793" s="821" t="s">
        <v>301</v>
      </c>
      <c r="C793" s="811">
        <f>SUM(C794:C796)</f>
        <v>0</v>
      </c>
      <c r="D793" s="811">
        <f>SUM(D794:D796)</f>
        <v>0</v>
      </c>
      <c r="E793" s="811">
        <f>SUM(E794:E796)</f>
        <v>0</v>
      </c>
      <c r="F793" s="811">
        <f>SUM(F794:F796)</f>
        <v>0</v>
      </c>
      <c r="G793" s="811">
        <f t="shared" ref="G793:G856" si="38">SUM(C793:F793)</f>
        <v>0</v>
      </c>
    </row>
    <row r="794" spans="1:7">
      <c r="A794" s="818">
        <v>1731</v>
      </c>
      <c r="B794" s="819" t="s">
        <v>302</v>
      </c>
      <c r="C794" s="820"/>
      <c r="D794" s="820"/>
      <c r="E794" s="820"/>
      <c r="F794" s="820"/>
      <c r="G794" s="811">
        <f t="shared" si="38"/>
        <v>0</v>
      </c>
    </row>
    <row r="795" spans="1:7">
      <c r="A795" s="818">
        <v>1732</v>
      </c>
      <c r="B795" s="819" t="s">
        <v>303</v>
      </c>
      <c r="C795" s="820"/>
      <c r="D795" s="820"/>
      <c r="E795" s="820"/>
      <c r="F795" s="820"/>
      <c r="G795" s="811">
        <f t="shared" si="38"/>
        <v>0</v>
      </c>
    </row>
    <row r="796" spans="1:7">
      <c r="A796" s="818">
        <v>1739</v>
      </c>
      <c r="B796" s="819" t="s">
        <v>300</v>
      </c>
      <c r="C796" s="811">
        <f>SUM(C797:C798)</f>
        <v>0</v>
      </c>
      <c r="D796" s="811">
        <f>SUM(D797:D798)</f>
        <v>0</v>
      </c>
      <c r="E796" s="811">
        <f>SUM(E797:E798)</f>
        <v>0</v>
      </c>
      <c r="F796" s="811">
        <f>SUM(F797:F798)</f>
        <v>0</v>
      </c>
      <c r="G796" s="811">
        <f t="shared" si="38"/>
        <v>0</v>
      </c>
    </row>
    <row r="797" spans="1:7">
      <c r="A797" s="818">
        <v>17391</v>
      </c>
      <c r="B797" s="819" t="s">
        <v>539</v>
      </c>
      <c r="C797" s="820"/>
      <c r="D797" s="820"/>
      <c r="E797" s="820"/>
      <c r="F797" s="820"/>
      <c r="G797" s="811">
        <f t="shared" si="38"/>
        <v>0</v>
      </c>
    </row>
    <row r="798" spans="1:7">
      <c r="A798" s="818">
        <v>17392</v>
      </c>
      <c r="B798" s="819" t="s">
        <v>540</v>
      </c>
      <c r="C798" s="820"/>
      <c r="D798" s="820"/>
      <c r="E798" s="820"/>
      <c r="F798" s="820"/>
      <c r="G798" s="811">
        <f t="shared" si="38"/>
        <v>0</v>
      </c>
    </row>
    <row r="799" spans="1:7">
      <c r="A799" s="861">
        <v>18</v>
      </c>
      <c r="B799" s="813" t="s">
        <v>541</v>
      </c>
      <c r="C799" s="811">
        <f>C800+C803+C806</f>
        <v>0</v>
      </c>
      <c r="D799" s="811">
        <f>D800+D803+D806</f>
        <v>0</v>
      </c>
      <c r="E799" s="811">
        <f>E800+E803+E806</f>
        <v>0</v>
      </c>
      <c r="F799" s="811">
        <f>F800+F803+F806</f>
        <v>0</v>
      </c>
      <c r="G799" s="811">
        <f t="shared" si="38"/>
        <v>0</v>
      </c>
    </row>
    <row r="800" spans="1:7">
      <c r="A800" s="864">
        <v>182</v>
      </c>
      <c r="B800" s="821" t="s">
        <v>542</v>
      </c>
      <c r="C800" s="811">
        <f>SUM(C801:C802)</f>
        <v>0</v>
      </c>
      <c r="D800" s="811">
        <f>SUM(D801:D802)</f>
        <v>0</v>
      </c>
      <c r="E800" s="811">
        <f>SUM(E801:E802)</f>
        <v>0</v>
      </c>
      <c r="F800" s="811">
        <f>SUM(F801:F802)</f>
        <v>0</v>
      </c>
      <c r="G800" s="811">
        <f t="shared" si="38"/>
        <v>0</v>
      </c>
    </row>
    <row r="801" spans="1:12">
      <c r="A801" s="863">
        <v>1823</v>
      </c>
      <c r="B801" s="819" t="s">
        <v>543</v>
      </c>
      <c r="C801" s="820"/>
      <c r="D801" s="820"/>
      <c r="E801" s="820"/>
      <c r="F801" s="820"/>
      <c r="G801" s="811">
        <f t="shared" si="38"/>
        <v>0</v>
      </c>
    </row>
    <row r="802" spans="1:12">
      <c r="A802" s="863">
        <v>1829</v>
      </c>
      <c r="B802" s="819" t="s">
        <v>375</v>
      </c>
      <c r="C802" s="820"/>
      <c r="D802" s="820"/>
      <c r="E802" s="820"/>
      <c r="F802" s="820"/>
      <c r="G802" s="811">
        <f t="shared" si="38"/>
        <v>0</v>
      </c>
    </row>
    <row r="803" spans="1:12">
      <c r="A803" s="864">
        <v>183</v>
      </c>
      <c r="B803" s="821" t="s">
        <v>544</v>
      </c>
      <c r="C803" s="811">
        <f>SUM(C804:C805)</f>
        <v>0</v>
      </c>
      <c r="D803" s="811">
        <f>SUM(D804:D805)</f>
        <v>0</v>
      </c>
      <c r="E803" s="811">
        <f>SUM(E804:E805)</f>
        <v>0</v>
      </c>
      <c r="F803" s="811">
        <f>SUM(F804:F805)</f>
        <v>0</v>
      </c>
      <c r="G803" s="811">
        <f t="shared" si="38"/>
        <v>0</v>
      </c>
    </row>
    <row r="804" spans="1:12">
      <c r="A804" s="863">
        <v>1833</v>
      </c>
      <c r="B804" s="819" t="s">
        <v>545</v>
      </c>
      <c r="C804" s="820"/>
      <c r="D804" s="820"/>
      <c r="E804" s="820"/>
      <c r="F804" s="820"/>
      <c r="G804" s="811">
        <f t="shared" si="38"/>
        <v>0</v>
      </c>
    </row>
    <row r="805" spans="1:12">
      <c r="A805" s="863">
        <v>1839</v>
      </c>
      <c r="B805" s="819" t="s">
        <v>300</v>
      </c>
      <c r="C805" s="820"/>
      <c r="D805" s="820"/>
      <c r="E805" s="820"/>
      <c r="F805" s="820"/>
      <c r="G805" s="811">
        <f t="shared" si="38"/>
        <v>0</v>
      </c>
    </row>
    <row r="806" spans="1:12">
      <c r="A806" s="864">
        <v>186</v>
      </c>
      <c r="B806" s="821" t="s">
        <v>546</v>
      </c>
      <c r="C806" s="811">
        <f>SUM(C807:C808)</f>
        <v>0</v>
      </c>
      <c r="D806" s="811">
        <f>SUM(D807:D808)</f>
        <v>0</v>
      </c>
      <c r="E806" s="811">
        <f>SUM(E807:E808)</f>
        <v>0</v>
      </c>
      <c r="F806" s="811">
        <f>SUM(F807:F808)</f>
        <v>0</v>
      </c>
      <c r="G806" s="811">
        <f t="shared" si="38"/>
        <v>0</v>
      </c>
    </row>
    <row r="807" spans="1:12">
      <c r="A807" s="863">
        <v>1861</v>
      </c>
      <c r="B807" s="819" t="s">
        <v>547</v>
      </c>
      <c r="C807" s="820"/>
      <c r="D807" s="820"/>
      <c r="E807" s="820"/>
      <c r="F807" s="820"/>
      <c r="G807" s="811">
        <f t="shared" si="38"/>
        <v>0</v>
      </c>
    </row>
    <row r="808" spans="1:12">
      <c r="A808" s="843">
        <v>1862</v>
      </c>
      <c r="B808" s="819" t="s">
        <v>548</v>
      </c>
      <c r="C808" s="820"/>
      <c r="D808" s="820"/>
      <c r="E808" s="820"/>
      <c r="F808" s="820"/>
      <c r="G808" s="811">
        <f t="shared" si="38"/>
        <v>0</v>
      </c>
    </row>
    <row r="809" spans="1:12">
      <c r="A809" s="861">
        <v>2</v>
      </c>
      <c r="B809" s="841" t="s">
        <v>549</v>
      </c>
      <c r="C809" s="811">
        <f>C810+C856+C909</f>
        <v>0</v>
      </c>
      <c r="D809" s="811">
        <f>D810+D856+D909</f>
        <v>0</v>
      </c>
      <c r="E809" s="811">
        <f>E810+E856+E909</f>
        <v>0</v>
      </c>
      <c r="F809" s="811">
        <f>F810+F856+F909</f>
        <v>0</v>
      </c>
      <c r="G809" s="811">
        <f t="shared" si="38"/>
        <v>0</v>
      </c>
    </row>
    <row r="810" spans="1:12">
      <c r="A810" s="844">
        <v>26</v>
      </c>
      <c r="B810" s="813" t="s">
        <v>550</v>
      </c>
      <c r="C810" s="811">
        <f>C811+C821+C831+C841+C851</f>
        <v>0</v>
      </c>
      <c r="D810" s="811">
        <f>D811+D821+D831+D841+D851</f>
        <v>0</v>
      </c>
      <c r="E810" s="811">
        <f>E811+E821+E831+E841+E851</f>
        <v>0</v>
      </c>
      <c r="F810" s="811">
        <f>F811+F821+F831+F841+F851</f>
        <v>0</v>
      </c>
      <c r="G810" s="811">
        <f t="shared" si="38"/>
        <v>0</v>
      </c>
      <c r="H810" s="865"/>
    </row>
    <row r="811" spans="1:12">
      <c r="A811" s="862">
        <v>261</v>
      </c>
      <c r="B811" s="821" t="s">
        <v>551</v>
      </c>
      <c r="C811" s="811">
        <f>SUM(C812:C816)</f>
        <v>0</v>
      </c>
      <c r="D811" s="811">
        <f>SUM(D812:D816)</f>
        <v>0</v>
      </c>
      <c r="E811" s="811">
        <f>SUM(E812:E816)</f>
        <v>0</v>
      </c>
      <c r="F811" s="811">
        <f>SUM(F812:F816)</f>
        <v>0</v>
      </c>
      <c r="G811" s="811">
        <f t="shared" si="38"/>
        <v>0</v>
      </c>
    </row>
    <row r="812" spans="1:12">
      <c r="A812" s="843">
        <v>2611</v>
      </c>
      <c r="B812" s="819" t="s">
        <v>409</v>
      </c>
      <c r="C812" s="820"/>
      <c r="D812" s="820"/>
      <c r="E812" s="820"/>
      <c r="F812" s="820"/>
      <c r="G812" s="811">
        <f t="shared" si="38"/>
        <v>0</v>
      </c>
      <c r="K812" s="793"/>
      <c r="L812" s="793"/>
    </row>
    <row r="813" spans="1:12">
      <c r="A813" s="843">
        <v>2612</v>
      </c>
      <c r="B813" s="819" t="s">
        <v>410</v>
      </c>
      <c r="C813" s="820"/>
      <c r="D813" s="820"/>
      <c r="E813" s="820"/>
      <c r="F813" s="820"/>
      <c r="G813" s="811">
        <f t="shared" si="38"/>
        <v>0</v>
      </c>
      <c r="K813" s="793"/>
      <c r="L813" s="793"/>
    </row>
    <row r="814" spans="1:12">
      <c r="A814" s="843">
        <v>2613</v>
      </c>
      <c r="B814" s="819" t="s">
        <v>411</v>
      </c>
      <c r="C814" s="820"/>
      <c r="D814" s="820"/>
      <c r="E814" s="820"/>
      <c r="F814" s="820"/>
      <c r="G814" s="811">
        <f t="shared" si="38"/>
        <v>0</v>
      </c>
      <c r="K814" s="793"/>
      <c r="L814" s="793"/>
    </row>
    <row r="815" spans="1:12">
      <c r="A815" s="843">
        <v>2617</v>
      </c>
      <c r="B815" s="819" t="s">
        <v>412</v>
      </c>
      <c r="C815" s="820"/>
      <c r="D815" s="820"/>
      <c r="E815" s="820"/>
      <c r="F815" s="820"/>
      <c r="G815" s="811">
        <f t="shared" si="38"/>
        <v>0</v>
      </c>
      <c r="K815" s="793"/>
      <c r="L815" s="793"/>
    </row>
    <row r="816" spans="1:12">
      <c r="A816" s="843">
        <v>2619</v>
      </c>
      <c r="B816" s="819" t="s">
        <v>300</v>
      </c>
      <c r="C816" s="811">
        <f>SUM(C817:C820)</f>
        <v>0</v>
      </c>
      <c r="D816" s="811">
        <f>SUM(D817:D820)</f>
        <v>0</v>
      </c>
      <c r="E816" s="811">
        <f>SUM(E817:E820)</f>
        <v>0</v>
      </c>
      <c r="F816" s="811">
        <f>SUM(F817:F820)</f>
        <v>0</v>
      </c>
      <c r="G816" s="811">
        <f t="shared" si="38"/>
        <v>0</v>
      </c>
    </row>
    <row r="817" spans="1:7">
      <c r="A817" s="843">
        <v>26191</v>
      </c>
      <c r="B817" s="819" t="s">
        <v>552</v>
      </c>
      <c r="C817" s="820"/>
      <c r="D817" s="820"/>
      <c r="E817" s="820"/>
      <c r="F817" s="820"/>
      <c r="G817" s="811">
        <f t="shared" si="38"/>
        <v>0</v>
      </c>
    </row>
    <row r="818" spans="1:7">
      <c r="A818" s="843">
        <v>26192</v>
      </c>
      <c r="B818" s="819" t="s">
        <v>553</v>
      </c>
      <c r="C818" s="820"/>
      <c r="D818" s="820"/>
      <c r="E818" s="820"/>
      <c r="F818" s="820"/>
      <c r="G818" s="811">
        <f t="shared" si="38"/>
        <v>0</v>
      </c>
    </row>
    <row r="819" spans="1:7">
      <c r="A819" s="843">
        <v>26193</v>
      </c>
      <c r="B819" s="819" t="s">
        <v>554</v>
      </c>
      <c r="C819" s="820"/>
      <c r="D819" s="820"/>
      <c r="E819" s="820"/>
      <c r="F819" s="820"/>
      <c r="G819" s="811">
        <f t="shared" si="38"/>
        <v>0</v>
      </c>
    </row>
    <row r="820" spans="1:7">
      <c r="A820" s="843">
        <v>26194</v>
      </c>
      <c r="B820" s="819" t="s">
        <v>555</v>
      </c>
      <c r="C820" s="820"/>
      <c r="D820" s="820"/>
      <c r="E820" s="820"/>
      <c r="F820" s="820"/>
      <c r="G820" s="811">
        <f t="shared" si="38"/>
        <v>0</v>
      </c>
    </row>
    <row r="821" spans="1:7">
      <c r="A821" s="862">
        <v>263</v>
      </c>
      <c r="B821" s="821" t="s">
        <v>556</v>
      </c>
      <c r="C821" s="811">
        <f>SUM(C822:C826)</f>
        <v>0</v>
      </c>
      <c r="D821" s="811">
        <f>SUM(D822:D826)</f>
        <v>0</v>
      </c>
      <c r="E821" s="811">
        <f>SUM(E822:E826)</f>
        <v>0</v>
      </c>
      <c r="F821" s="811">
        <f>SUM(F822:F826)</f>
        <v>0</v>
      </c>
      <c r="G821" s="811">
        <f t="shared" si="38"/>
        <v>0</v>
      </c>
    </row>
    <row r="822" spans="1:7">
      <c r="A822" s="863">
        <v>2631</v>
      </c>
      <c r="B822" s="819" t="s">
        <v>409</v>
      </c>
      <c r="C822" s="820"/>
      <c r="D822" s="820"/>
      <c r="E822" s="820"/>
      <c r="F822" s="820"/>
      <c r="G822" s="811">
        <f t="shared" si="38"/>
        <v>0</v>
      </c>
    </row>
    <row r="823" spans="1:7">
      <c r="A823" s="863">
        <v>2632</v>
      </c>
      <c r="B823" s="819" t="s">
        <v>410</v>
      </c>
      <c r="C823" s="820"/>
      <c r="D823" s="820"/>
      <c r="E823" s="820"/>
      <c r="F823" s="820"/>
      <c r="G823" s="811">
        <f t="shared" si="38"/>
        <v>0</v>
      </c>
    </row>
    <row r="824" spans="1:7">
      <c r="A824" s="863">
        <v>2633</v>
      </c>
      <c r="B824" s="819" t="s">
        <v>411</v>
      </c>
      <c r="C824" s="820"/>
      <c r="D824" s="820"/>
      <c r="E824" s="820"/>
      <c r="F824" s="820"/>
      <c r="G824" s="811">
        <f t="shared" si="38"/>
        <v>0</v>
      </c>
    </row>
    <row r="825" spans="1:7">
      <c r="A825" s="863">
        <v>2637</v>
      </c>
      <c r="B825" s="819" t="s">
        <v>412</v>
      </c>
      <c r="C825" s="820"/>
      <c r="D825" s="820"/>
      <c r="E825" s="820"/>
      <c r="F825" s="820"/>
      <c r="G825" s="811">
        <f t="shared" si="38"/>
        <v>0</v>
      </c>
    </row>
    <row r="826" spans="1:7">
      <c r="A826" s="863">
        <v>2639</v>
      </c>
      <c r="B826" s="819" t="s">
        <v>300</v>
      </c>
      <c r="C826" s="811">
        <f>SUM(C827:C830)</f>
        <v>0</v>
      </c>
      <c r="D826" s="811">
        <f>SUM(D827:D830)</f>
        <v>0</v>
      </c>
      <c r="E826" s="811">
        <f>SUM(E827:E830)</f>
        <v>0</v>
      </c>
      <c r="F826" s="811">
        <f>SUM(F827:F830)</f>
        <v>0</v>
      </c>
      <c r="G826" s="811">
        <f t="shared" si="38"/>
        <v>0</v>
      </c>
    </row>
    <row r="827" spans="1:7">
      <c r="A827" s="843">
        <v>26391</v>
      </c>
      <c r="B827" s="819" t="s">
        <v>552</v>
      </c>
      <c r="C827" s="820"/>
      <c r="D827" s="820"/>
      <c r="E827" s="820"/>
      <c r="F827" s="820"/>
      <c r="G827" s="811">
        <f t="shared" si="38"/>
        <v>0</v>
      </c>
    </row>
    <row r="828" spans="1:7">
      <c r="A828" s="843">
        <v>26392</v>
      </c>
      <c r="B828" s="819" t="s">
        <v>553</v>
      </c>
      <c r="C828" s="820"/>
      <c r="D828" s="820"/>
      <c r="E828" s="820"/>
      <c r="F828" s="820"/>
      <c r="G828" s="811">
        <f t="shared" si="38"/>
        <v>0</v>
      </c>
    </row>
    <row r="829" spans="1:7">
      <c r="A829" s="843">
        <v>26393</v>
      </c>
      <c r="B829" s="819" t="s">
        <v>554</v>
      </c>
      <c r="C829" s="820"/>
      <c r="D829" s="820"/>
      <c r="E829" s="820"/>
      <c r="F829" s="820"/>
      <c r="G829" s="811">
        <f t="shared" si="38"/>
        <v>0</v>
      </c>
    </row>
    <row r="830" spans="1:7">
      <c r="A830" s="843">
        <v>26394</v>
      </c>
      <c r="B830" s="819" t="s">
        <v>555</v>
      </c>
      <c r="C830" s="820"/>
      <c r="D830" s="820"/>
      <c r="E830" s="820"/>
      <c r="F830" s="820"/>
      <c r="G830" s="811">
        <f t="shared" si="38"/>
        <v>0</v>
      </c>
    </row>
    <row r="831" spans="1:7">
      <c r="A831" s="862">
        <v>264</v>
      </c>
      <c r="B831" s="821" t="s">
        <v>557</v>
      </c>
      <c r="C831" s="811">
        <f>SUM(C832:C836)</f>
        <v>0</v>
      </c>
      <c r="D831" s="811">
        <f>SUM(D832:D836)</f>
        <v>0</v>
      </c>
      <c r="E831" s="811">
        <f>SUM(E832:E836)</f>
        <v>0</v>
      </c>
      <c r="F831" s="811">
        <f>SUM(F832:F836)</f>
        <v>0</v>
      </c>
      <c r="G831" s="811">
        <f t="shared" si="38"/>
        <v>0</v>
      </c>
    </row>
    <row r="832" spans="1:7">
      <c r="A832" s="843">
        <v>2641</v>
      </c>
      <c r="B832" s="819" t="s">
        <v>409</v>
      </c>
      <c r="C832" s="820"/>
      <c r="D832" s="820"/>
      <c r="E832" s="820"/>
      <c r="F832" s="820"/>
      <c r="G832" s="811">
        <f t="shared" si="38"/>
        <v>0</v>
      </c>
    </row>
    <row r="833" spans="1:7">
      <c r="A833" s="843">
        <v>2642</v>
      </c>
      <c r="B833" s="819" t="s">
        <v>410</v>
      </c>
      <c r="C833" s="820"/>
      <c r="D833" s="820"/>
      <c r="E833" s="820"/>
      <c r="F833" s="820"/>
      <c r="G833" s="811">
        <f t="shared" si="38"/>
        <v>0</v>
      </c>
    </row>
    <row r="834" spans="1:7">
      <c r="A834" s="843">
        <v>2643</v>
      </c>
      <c r="B834" s="819" t="s">
        <v>411</v>
      </c>
      <c r="C834" s="820"/>
      <c r="D834" s="820"/>
      <c r="E834" s="820"/>
      <c r="F834" s="820"/>
      <c r="G834" s="811">
        <f t="shared" si="38"/>
        <v>0</v>
      </c>
    </row>
    <row r="835" spans="1:7">
      <c r="A835" s="843">
        <v>2647</v>
      </c>
      <c r="B835" s="819" t="s">
        <v>412</v>
      </c>
      <c r="C835" s="820"/>
      <c r="D835" s="820"/>
      <c r="E835" s="820"/>
      <c r="F835" s="820"/>
      <c r="G835" s="811">
        <f t="shared" si="38"/>
        <v>0</v>
      </c>
    </row>
    <row r="836" spans="1:7">
      <c r="A836" s="843">
        <v>2649</v>
      </c>
      <c r="B836" s="819" t="s">
        <v>300</v>
      </c>
      <c r="C836" s="811">
        <f>SUM(C837:C840)</f>
        <v>0</v>
      </c>
      <c r="D836" s="811">
        <f>SUM(D837:D840)</f>
        <v>0</v>
      </c>
      <c r="E836" s="811">
        <f>SUM(E837:E840)</f>
        <v>0</v>
      </c>
      <c r="F836" s="811">
        <f>SUM(F837:F840)</f>
        <v>0</v>
      </c>
      <c r="G836" s="811">
        <f t="shared" si="38"/>
        <v>0</v>
      </c>
    </row>
    <row r="837" spans="1:7">
      <c r="A837" s="843">
        <v>26491</v>
      </c>
      <c r="B837" s="819" t="s">
        <v>552</v>
      </c>
      <c r="C837" s="820"/>
      <c r="D837" s="820"/>
      <c r="E837" s="820"/>
      <c r="F837" s="820"/>
      <c r="G837" s="811">
        <f t="shared" si="38"/>
        <v>0</v>
      </c>
    </row>
    <row r="838" spans="1:7">
      <c r="A838" s="843">
        <v>26492</v>
      </c>
      <c r="B838" s="819" t="s">
        <v>553</v>
      </c>
      <c r="C838" s="820"/>
      <c r="D838" s="820"/>
      <c r="E838" s="820"/>
      <c r="F838" s="820"/>
      <c r="G838" s="811">
        <f t="shared" si="38"/>
        <v>0</v>
      </c>
    </row>
    <row r="839" spans="1:7">
      <c r="A839" s="843">
        <v>26493</v>
      </c>
      <c r="B839" s="819" t="s">
        <v>554</v>
      </c>
      <c r="C839" s="820"/>
      <c r="D839" s="820"/>
      <c r="E839" s="820"/>
      <c r="F839" s="820"/>
      <c r="G839" s="811">
        <f t="shared" si="38"/>
        <v>0</v>
      </c>
    </row>
    <row r="840" spans="1:7">
      <c r="A840" s="843">
        <v>26494</v>
      </c>
      <c r="B840" s="819" t="s">
        <v>555</v>
      </c>
      <c r="C840" s="820"/>
      <c r="D840" s="820"/>
      <c r="E840" s="820"/>
      <c r="F840" s="820"/>
      <c r="G840" s="811">
        <f t="shared" si="38"/>
        <v>0</v>
      </c>
    </row>
    <row r="841" spans="1:7">
      <c r="A841" s="862">
        <v>265</v>
      </c>
      <c r="B841" s="821" t="s">
        <v>558</v>
      </c>
      <c r="C841" s="811">
        <f>SUM(C842:C846)</f>
        <v>0</v>
      </c>
      <c r="D841" s="811">
        <f>SUM(D842:D846)</f>
        <v>0</v>
      </c>
      <c r="E841" s="811">
        <f>SUM(E842:E846)</f>
        <v>0</v>
      </c>
      <c r="F841" s="811">
        <f>SUM(F842:F846)</f>
        <v>0</v>
      </c>
      <c r="G841" s="811">
        <f t="shared" si="38"/>
        <v>0</v>
      </c>
    </row>
    <row r="842" spans="1:7">
      <c r="A842" s="843">
        <v>2651</v>
      </c>
      <c r="B842" s="819" t="s">
        <v>409</v>
      </c>
      <c r="C842" s="820"/>
      <c r="D842" s="820"/>
      <c r="E842" s="820"/>
      <c r="F842" s="820"/>
      <c r="G842" s="811">
        <f t="shared" si="38"/>
        <v>0</v>
      </c>
    </row>
    <row r="843" spans="1:7">
      <c r="A843" s="843">
        <v>2652</v>
      </c>
      <c r="B843" s="819" t="s">
        <v>410</v>
      </c>
      <c r="C843" s="820"/>
      <c r="D843" s="820"/>
      <c r="E843" s="820"/>
      <c r="F843" s="820"/>
      <c r="G843" s="811">
        <f t="shared" si="38"/>
        <v>0</v>
      </c>
    </row>
    <row r="844" spans="1:7">
      <c r="A844" s="843">
        <v>2653</v>
      </c>
      <c r="B844" s="819" t="s">
        <v>411</v>
      </c>
      <c r="C844" s="820"/>
      <c r="D844" s="820"/>
      <c r="E844" s="820"/>
      <c r="F844" s="820"/>
      <c r="G844" s="811">
        <f t="shared" si="38"/>
        <v>0</v>
      </c>
    </row>
    <row r="845" spans="1:7">
      <c r="A845" s="843">
        <v>2657</v>
      </c>
      <c r="B845" s="819" t="s">
        <v>412</v>
      </c>
      <c r="C845" s="820"/>
      <c r="D845" s="820"/>
      <c r="E845" s="820"/>
      <c r="F845" s="820"/>
      <c r="G845" s="811">
        <f t="shared" si="38"/>
        <v>0</v>
      </c>
    </row>
    <row r="846" spans="1:7">
      <c r="A846" s="843">
        <v>2659</v>
      </c>
      <c r="B846" s="819" t="s">
        <v>300</v>
      </c>
      <c r="C846" s="811">
        <f>SUM(C847:C850)</f>
        <v>0</v>
      </c>
      <c r="D846" s="811">
        <f>SUM(D847:D850)</f>
        <v>0</v>
      </c>
      <c r="E846" s="811">
        <f>SUM(E847:E850)</f>
        <v>0</v>
      </c>
      <c r="F846" s="811">
        <f>SUM(F847:F850)</f>
        <v>0</v>
      </c>
      <c r="G846" s="811">
        <f t="shared" si="38"/>
        <v>0</v>
      </c>
    </row>
    <row r="847" spans="1:7">
      <c r="A847" s="843">
        <v>26591</v>
      </c>
      <c r="B847" s="819" t="s">
        <v>552</v>
      </c>
      <c r="C847" s="820"/>
      <c r="D847" s="820"/>
      <c r="E847" s="820"/>
      <c r="F847" s="820"/>
      <c r="G847" s="811">
        <f t="shared" si="38"/>
        <v>0</v>
      </c>
    </row>
    <row r="848" spans="1:7">
      <c r="A848" s="843">
        <v>26592</v>
      </c>
      <c r="B848" s="819" t="s">
        <v>553</v>
      </c>
      <c r="C848" s="820"/>
      <c r="D848" s="820"/>
      <c r="E848" s="820"/>
      <c r="F848" s="820"/>
      <c r="G848" s="811">
        <f t="shared" si="38"/>
        <v>0</v>
      </c>
    </row>
    <row r="849" spans="1:7">
      <c r="A849" s="843">
        <v>26593</v>
      </c>
      <c r="B849" s="819" t="s">
        <v>554</v>
      </c>
      <c r="C849" s="820"/>
      <c r="D849" s="820"/>
      <c r="E849" s="820"/>
      <c r="F849" s="820"/>
      <c r="G849" s="811">
        <f t="shared" si="38"/>
        <v>0</v>
      </c>
    </row>
    <row r="850" spans="1:7">
      <c r="A850" s="843">
        <v>26594</v>
      </c>
      <c r="B850" s="819" t="s">
        <v>555</v>
      </c>
      <c r="C850" s="820"/>
      <c r="D850" s="820"/>
      <c r="E850" s="820"/>
      <c r="F850" s="820"/>
      <c r="G850" s="811">
        <f t="shared" si="38"/>
        <v>0</v>
      </c>
    </row>
    <row r="851" spans="1:7">
      <c r="A851" s="862">
        <v>269</v>
      </c>
      <c r="B851" s="821" t="s">
        <v>408</v>
      </c>
      <c r="C851" s="811">
        <f>SUM(C852:C855)</f>
        <v>0</v>
      </c>
      <c r="D851" s="811">
        <f>SUM(D852:D855)</f>
        <v>0</v>
      </c>
      <c r="E851" s="811">
        <f>SUM(E852:E855)</f>
        <v>0</v>
      </c>
      <c r="F851" s="811">
        <f>SUM(F852:F855)</f>
        <v>0</v>
      </c>
      <c r="G851" s="811">
        <f t="shared" si="38"/>
        <v>0</v>
      </c>
    </row>
    <row r="852" spans="1:7">
      <c r="A852" s="843">
        <v>2691</v>
      </c>
      <c r="B852" s="819" t="s">
        <v>409</v>
      </c>
      <c r="C852" s="820"/>
      <c r="D852" s="820"/>
      <c r="E852" s="820"/>
      <c r="F852" s="820"/>
      <c r="G852" s="811">
        <f t="shared" si="38"/>
        <v>0</v>
      </c>
    </row>
    <row r="853" spans="1:7">
      <c r="A853" s="843">
        <v>2692</v>
      </c>
      <c r="B853" s="819" t="s">
        <v>410</v>
      </c>
      <c r="C853" s="820"/>
      <c r="D853" s="820"/>
      <c r="E853" s="820"/>
      <c r="F853" s="820"/>
      <c r="G853" s="811">
        <f t="shared" si="38"/>
        <v>0</v>
      </c>
    </row>
    <row r="854" spans="1:7">
      <c r="A854" s="843">
        <v>2693</v>
      </c>
      <c r="B854" s="819" t="s">
        <v>411</v>
      </c>
      <c r="C854" s="820"/>
      <c r="D854" s="820"/>
      <c r="E854" s="820"/>
      <c r="F854" s="820"/>
      <c r="G854" s="811">
        <f t="shared" si="38"/>
        <v>0</v>
      </c>
    </row>
    <row r="855" spans="1:7">
      <c r="A855" s="843">
        <v>2697</v>
      </c>
      <c r="B855" s="819" t="s">
        <v>412</v>
      </c>
      <c r="C855" s="820"/>
      <c r="D855" s="820"/>
      <c r="E855" s="820"/>
      <c r="F855" s="820"/>
      <c r="G855" s="811">
        <f t="shared" si="38"/>
        <v>0</v>
      </c>
    </row>
    <row r="856" spans="1:7">
      <c r="A856" s="844">
        <v>27</v>
      </c>
      <c r="B856" s="813" t="s">
        <v>559</v>
      </c>
      <c r="C856" s="811">
        <f>C857+C869+C881+C893</f>
        <v>0</v>
      </c>
      <c r="D856" s="811">
        <f>D857+D869+D881+D893</f>
        <v>0</v>
      </c>
      <c r="E856" s="811">
        <f>E857+E869+E881+E893</f>
        <v>0</v>
      </c>
      <c r="F856" s="811">
        <f>F857+F869+F881+F893</f>
        <v>0</v>
      </c>
      <c r="G856" s="811">
        <f t="shared" si="38"/>
        <v>0</v>
      </c>
    </row>
    <row r="857" spans="1:7">
      <c r="A857" s="862">
        <v>271</v>
      </c>
      <c r="B857" s="821" t="s">
        <v>560</v>
      </c>
      <c r="C857" s="811">
        <f>SUM(C858:C863)</f>
        <v>0</v>
      </c>
      <c r="D857" s="811">
        <f>SUM(D858:D863)</f>
        <v>0</v>
      </c>
      <c r="E857" s="811">
        <f>SUM(E858:E863)</f>
        <v>0</v>
      </c>
      <c r="F857" s="811">
        <f>SUM(F858:F863)</f>
        <v>0</v>
      </c>
      <c r="G857" s="811">
        <f t="shared" ref="G857:G920" si="39">SUM(C857:F857)</f>
        <v>0</v>
      </c>
    </row>
    <row r="858" spans="1:7">
      <c r="A858" s="843">
        <v>2711</v>
      </c>
      <c r="B858" s="819" t="s">
        <v>0</v>
      </c>
      <c r="C858" s="820"/>
      <c r="D858" s="820"/>
      <c r="E858" s="820"/>
      <c r="F858" s="820"/>
      <c r="G858" s="811">
        <f t="shared" si="39"/>
        <v>0</v>
      </c>
    </row>
    <row r="859" spans="1:7">
      <c r="A859" s="843">
        <v>2712</v>
      </c>
      <c r="B859" s="819" t="s">
        <v>561</v>
      </c>
      <c r="C859" s="820"/>
      <c r="D859" s="820"/>
      <c r="E859" s="820"/>
      <c r="F859" s="820"/>
      <c r="G859" s="811">
        <f t="shared" si="39"/>
        <v>0</v>
      </c>
    </row>
    <row r="860" spans="1:7">
      <c r="A860" s="843">
        <v>2713</v>
      </c>
      <c r="B860" s="819" t="s">
        <v>562</v>
      </c>
      <c r="C860" s="820"/>
      <c r="D860" s="820"/>
      <c r="E860" s="820"/>
      <c r="F860" s="820"/>
      <c r="G860" s="811">
        <f t="shared" si="39"/>
        <v>0</v>
      </c>
    </row>
    <row r="861" spans="1:7">
      <c r="A861" s="843">
        <v>2714</v>
      </c>
      <c r="B861" s="819" t="s">
        <v>563</v>
      </c>
      <c r="C861" s="820"/>
      <c r="D861" s="820"/>
      <c r="E861" s="820"/>
      <c r="F861" s="820"/>
      <c r="G861" s="811">
        <f t="shared" si="39"/>
        <v>0</v>
      </c>
    </row>
    <row r="862" spans="1:7">
      <c r="A862" s="843">
        <v>2717</v>
      </c>
      <c r="B862" s="819" t="s">
        <v>564</v>
      </c>
      <c r="C862" s="820"/>
      <c r="D862" s="820"/>
      <c r="E862" s="820"/>
      <c r="F862" s="820"/>
      <c r="G862" s="811">
        <f t="shared" si="39"/>
        <v>0</v>
      </c>
    </row>
    <row r="863" spans="1:7">
      <c r="A863" s="843">
        <v>2719</v>
      </c>
      <c r="B863" s="819" t="s">
        <v>300</v>
      </c>
      <c r="C863" s="811">
        <f>SUM(C864:C868)</f>
        <v>0</v>
      </c>
      <c r="D863" s="811">
        <f>SUM(D864:D868)</f>
        <v>0</v>
      </c>
      <c r="E863" s="811">
        <f>SUM(E864:E868)</f>
        <v>0</v>
      </c>
      <c r="F863" s="811">
        <f>SUM(F864:F868)</f>
        <v>0</v>
      </c>
      <c r="G863" s="811">
        <f t="shared" si="39"/>
        <v>0</v>
      </c>
    </row>
    <row r="864" spans="1:7">
      <c r="A864" s="843">
        <v>27191</v>
      </c>
      <c r="B864" s="819" t="s">
        <v>565</v>
      </c>
      <c r="C864" s="820"/>
      <c r="D864" s="820"/>
      <c r="E864" s="820"/>
      <c r="F864" s="820"/>
      <c r="G864" s="811">
        <f t="shared" si="39"/>
        <v>0</v>
      </c>
    </row>
    <row r="865" spans="1:7">
      <c r="A865" s="843">
        <v>27192</v>
      </c>
      <c r="B865" s="819" t="s">
        <v>566</v>
      </c>
      <c r="C865" s="820"/>
      <c r="D865" s="820"/>
      <c r="E865" s="820"/>
      <c r="F865" s="820"/>
      <c r="G865" s="811">
        <f t="shared" si="39"/>
        <v>0</v>
      </c>
    </row>
    <row r="866" spans="1:7">
      <c r="A866" s="843">
        <v>27193</v>
      </c>
      <c r="B866" s="819" t="s">
        <v>567</v>
      </c>
      <c r="C866" s="820"/>
      <c r="D866" s="820"/>
      <c r="E866" s="820"/>
      <c r="F866" s="820"/>
      <c r="G866" s="811">
        <f t="shared" si="39"/>
        <v>0</v>
      </c>
    </row>
    <row r="867" spans="1:7">
      <c r="A867" s="843">
        <v>27194</v>
      </c>
      <c r="B867" s="819" t="s">
        <v>568</v>
      </c>
      <c r="C867" s="820"/>
      <c r="D867" s="820"/>
      <c r="E867" s="820"/>
      <c r="F867" s="820"/>
      <c r="G867" s="811">
        <f t="shared" si="39"/>
        <v>0</v>
      </c>
    </row>
    <row r="868" spans="1:7">
      <c r="A868" s="843">
        <v>27197</v>
      </c>
      <c r="B868" s="819" t="s">
        <v>569</v>
      </c>
      <c r="C868" s="820"/>
      <c r="D868" s="820"/>
      <c r="E868" s="820"/>
      <c r="F868" s="820"/>
      <c r="G868" s="811">
        <f t="shared" si="39"/>
        <v>0</v>
      </c>
    </row>
    <row r="869" spans="1:7">
      <c r="A869" s="862">
        <v>272</v>
      </c>
      <c r="B869" s="821" t="s">
        <v>570</v>
      </c>
      <c r="C869" s="811">
        <f>SUM(C870:C875)</f>
        <v>0</v>
      </c>
      <c r="D869" s="811">
        <f>SUM(D870:D875)</f>
        <v>0</v>
      </c>
      <c r="E869" s="811">
        <f>SUM(E870:E875)</f>
        <v>0</v>
      </c>
      <c r="F869" s="811">
        <f>SUM(F870:F875)</f>
        <v>0</v>
      </c>
      <c r="G869" s="811">
        <f t="shared" si="39"/>
        <v>0</v>
      </c>
    </row>
    <row r="870" spans="1:7">
      <c r="A870" s="863">
        <v>2721</v>
      </c>
      <c r="B870" s="819" t="s">
        <v>0</v>
      </c>
      <c r="C870" s="820"/>
      <c r="D870" s="820"/>
      <c r="E870" s="820"/>
      <c r="F870" s="820"/>
      <c r="G870" s="811">
        <f t="shared" si="39"/>
        <v>0</v>
      </c>
    </row>
    <row r="871" spans="1:7">
      <c r="A871" s="863">
        <v>2722</v>
      </c>
      <c r="B871" s="819" t="s">
        <v>561</v>
      </c>
      <c r="C871" s="820"/>
      <c r="D871" s="820"/>
      <c r="E871" s="820"/>
      <c r="F871" s="820"/>
      <c r="G871" s="811">
        <f t="shared" si="39"/>
        <v>0</v>
      </c>
    </row>
    <row r="872" spans="1:7">
      <c r="A872" s="863">
        <v>2723</v>
      </c>
      <c r="B872" s="819" t="s">
        <v>562</v>
      </c>
      <c r="C872" s="820"/>
      <c r="D872" s="820"/>
      <c r="E872" s="820"/>
      <c r="F872" s="820"/>
      <c r="G872" s="811">
        <f t="shared" si="39"/>
        <v>0</v>
      </c>
    </row>
    <row r="873" spans="1:7">
      <c r="A873" s="863">
        <v>2724</v>
      </c>
      <c r="B873" s="819" t="s">
        <v>563</v>
      </c>
      <c r="C873" s="820"/>
      <c r="D873" s="820"/>
      <c r="E873" s="820"/>
      <c r="F873" s="820"/>
      <c r="G873" s="811">
        <f t="shared" si="39"/>
        <v>0</v>
      </c>
    </row>
    <row r="874" spans="1:7">
      <c r="A874" s="863">
        <v>2727</v>
      </c>
      <c r="B874" s="819" t="s">
        <v>564</v>
      </c>
      <c r="C874" s="820"/>
      <c r="D874" s="820"/>
      <c r="E874" s="820"/>
      <c r="F874" s="820"/>
      <c r="G874" s="811">
        <f t="shared" si="39"/>
        <v>0</v>
      </c>
    </row>
    <row r="875" spans="1:7">
      <c r="A875" s="863">
        <v>2729</v>
      </c>
      <c r="B875" s="819" t="s">
        <v>300</v>
      </c>
      <c r="C875" s="811">
        <f>SUM(C876:C880)</f>
        <v>0</v>
      </c>
      <c r="D875" s="811">
        <f>SUM(D876:D880)</f>
        <v>0</v>
      </c>
      <c r="E875" s="811">
        <f>SUM(E876:E880)</f>
        <v>0</v>
      </c>
      <c r="F875" s="811">
        <f>SUM(F876:F880)</f>
        <v>0</v>
      </c>
      <c r="G875" s="811">
        <f t="shared" si="39"/>
        <v>0</v>
      </c>
    </row>
    <row r="876" spans="1:7">
      <c r="A876" s="843">
        <v>27291</v>
      </c>
      <c r="B876" s="819" t="s">
        <v>565</v>
      </c>
      <c r="C876" s="820"/>
      <c r="D876" s="820"/>
      <c r="E876" s="820"/>
      <c r="F876" s="820"/>
      <c r="G876" s="811">
        <f t="shared" si="39"/>
        <v>0</v>
      </c>
    </row>
    <row r="877" spans="1:7">
      <c r="A877" s="843">
        <v>27292</v>
      </c>
      <c r="B877" s="819" t="s">
        <v>566</v>
      </c>
      <c r="C877" s="820"/>
      <c r="D877" s="820"/>
      <c r="E877" s="820"/>
      <c r="F877" s="820"/>
      <c r="G877" s="811">
        <f t="shared" si="39"/>
        <v>0</v>
      </c>
    </row>
    <row r="878" spans="1:7">
      <c r="A878" s="843">
        <v>27293</v>
      </c>
      <c r="B878" s="819" t="s">
        <v>567</v>
      </c>
      <c r="C878" s="820"/>
      <c r="D878" s="820"/>
      <c r="E878" s="820"/>
      <c r="F878" s="820"/>
      <c r="G878" s="811">
        <f t="shared" si="39"/>
        <v>0</v>
      </c>
    </row>
    <row r="879" spans="1:7">
      <c r="A879" s="843">
        <v>27294</v>
      </c>
      <c r="B879" s="819" t="s">
        <v>568</v>
      </c>
      <c r="C879" s="820"/>
      <c r="D879" s="820"/>
      <c r="E879" s="820"/>
      <c r="F879" s="820"/>
      <c r="G879" s="811">
        <f t="shared" si="39"/>
        <v>0</v>
      </c>
    </row>
    <row r="880" spans="1:7">
      <c r="A880" s="843">
        <v>27297</v>
      </c>
      <c r="B880" s="819" t="s">
        <v>569</v>
      </c>
      <c r="C880" s="820"/>
      <c r="D880" s="820"/>
      <c r="E880" s="820"/>
      <c r="F880" s="820"/>
      <c r="G880" s="811">
        <f t="shared" si="39"/>
        <v>0</v>
      </c>
    </row>
    <row r="881" spans="1:7">
      <c r="A881" s="862">
        <v>273</v>
      </c>
      <c r="B881" s="821" t="s">
        <v>571</v>
      </c>
      <c r="C881" s="811">
        <f>SUM(C882:C887)</f>
        <v>0</v>
      </c>
      <c r="D881" s="811">
        <f>SUM(D882:D887)</f>
        <v>0</v>
      </c>
      <c r="E881" s="811">
        <f>SUM(E882:E887)</f>
        <v>0</v>
      </c>
      <c r="F881" s="811">
        <f>SUM(F882:F887)</f>
        <v>0</v>
      </c>
      <c r="G881" s="811">
        <f>SUM(C881:F881)</f>
        <v>0</v>
      </c>
    </row>
    <row r="882" spans="1:7">
      <c r="A882" s="843">
        <v>2731</v>
      </c>
      <c r="B882" s="819" t="s">
        <v>0</v>
      </c>
      <c r="C882" s="820"/>
      <c r="D882" s="820"/>
      <c r="E882" s="820"/>
      <c r="F882" s="820"/>
      <c r="G882" s="811">
        <f t="shared" si="39"/>
        <v>0</v>
      </c>
    </row>
    <row r="883" spans="1:7">
      <c r="A883" s="843">
        <v>2732</v>
      </c>
      <c r="B883" s="819" t="s">
        <v>561</v>
      </c>
      <c r="C883" s="820"/>
      <c r="D883" s="820"/>
      <c r="E883" s="820"/>
      <c r="F883" s="820"/>
      <c r="G883" s="811">
        <f t="shared" si="39"/>
        <v>0</v>
      </c>
    </row>
    <row r="884" spans="1:7">
      <c r="A884" s="843">
        <v>2733</v>
      </c>
      <c r="B884" s="819" t="s">
        <v>562</v>
      </c>
      <c r="C884" s="820"/>
      <c r="D884" s="820"/>
      <c r="E884" s="820"/>
      <c r="F884" s="820"/>
      <c r="G884" s="811">
        <f t="shared" si="39"/>
        <v>0</v>
      </c>
    </row>
    <row r="885" spans="1:7">
      <c r="A885" s="843">
        <v>2734</v>
      </c>
      <c r="B885" s="819" t="s">
        <v>563</v>
      </c>
      <c r="C885" s="820"/>
      <c r="D885" s="820"/>
      <c r="E885" s="820"/>
      <c r="F885" s="820"/>
      <c r="G885" s="811">
        <f t="shared" si="39"/>
        <v>0</v>
      </c>
    </row>
    <row r="886" spans="1:7">
      <c r="A886" s="843">
        <v>2737</v>
      </c>
      <c r="B886" s="819" t="s">
        <v>564</v>
      </c>
      <c r="C886" s="820"/>
      <c r="D886" s="820"/>
      <c r="E886" s="820"/>
      <c r="F886" s="820"/>
      <c r="G886" s="811">
        <f t="shared" si="39"/>
        <v>0</v>
      </c>
    </row>
    <row r="887" spans="1:7">
      <c r="A887" s="843">
        <v>2739</v>
      </c>
      <c r="B887" s="819" t="s">
        <v>300</v>
      </c>
      <c r="C887" s="811">
        <f>SUM(C888:C892)</f>
        <v>0</v>
      </c>
      <c r="D887" s="811">
        <f>SUM(D888:D892)</f>
        <v>0</v>
      </c>
      <c r="E887" s="811">
        <f>SUM(E888:E892)</f>
        <v>0</v>
      </c>
      <c r="F887" s="811">
        <f>SUM(F888:F892)</f>
        <v>0</v>
      </c>
      <c r="G887" s="811">
        <f t="shared" si="39"/>
        <v>0</v>
      </c>
    </row>
    <row r="888" spans="1:7">
      <c r="A888" s="843">
        <v>27391</v>
      </c>
      <c r="B888" s="819" t="s">
        <v>565</v>
      </c>
      <c r="C888" s="820"/>
      <c r="D888" s="820"/>
      <c r="E888" s="820"/>
      <c r="F888" s="820"/>
      <c r="G888" s="811">
        <f t="shared" si="39"/>
        <v>0</v>
      </c>
    </row>
    <row r="889" spans="1:7">
      <c r="A889" s="843">
        <v>27392</v>
      </c>
      <c r="B889" s="819" t="s">
        <v>566</v>
      </c>
      <c r="C889" s="820"/>
      <c r="D889" s="820"/>
      <c r="E889" s="820"/>
      <c r="F889" s="820"/>
      <c r="G889" s="811">
        <f t="shared" si="39"/>
        <v>0</v>
      </c>
    </row>
    <row r="890" spans="1:7">
      <c r="A890" s="843">
        <v>27393</v>
      </c>
      <c r="B890" s="819" t="s">
        <v>567</v>
      </c>
      <c r="C890" s="820"/>
      <c r="D890" s="820"/>
      <c r="E890" s="820"/>
      <c r="F890" s="820"/>
      <c r="G890" s="811">
        <f t="shared" si="39"/>
        <v>0</v>
      </c>
    </row>
    <row r="891" spans="1:7">
      <c r="A891" s="843">
        <v>27394</v>
      </c>
      <c r="B891" s="819" t="s">
        <v>568</v>
      </c>
      <c r="C891" s="820"/>
      <c r="D891" s="820"/>
      <c r="E891" s="820"/>
      <c r="F891" s="820"/>
      <c r="G891" s="811">
        <f t="shared" si="39"/>
        <v>0</v>
      </c>
    </row>
    <row r="892" spans="1:7">
      <c r="A892" s="843">
        <v>27397</v>
      </c>
      <c r="B892" s="819" t="s">
        <v>569</v>
      </c>
      <c r="C892" s="820"/>
      <c r="D892" s="820"/>
      <c r="E892" s="820"/>
      <c r="F892" s="820"/>
      <c r="G892" s="811">
        <f t="shared" si="39"/>
        <v>0</v>
      </c>
    </row>
    <row r="893" spans="1:7">
      <c r="A893" s="812">
        <v>274</v>
      </c>
      <c r="B893" s="866" t="s">
        <v>572</v>
      </c>
      <c r="C893" s="811">
        <f>C894+C906</f>
        <v>0</v>
      </c>
      <c r="D893" s="811">
        <f>D894+D906</f>
        <v>0</v>
      </c>
      <c r="E893" s="811">
        <f>E894+E906</f>
        <v>0</v>
      </c>
      <c r="F893" s="811">
        <f>F894+F906</f>
        <v>0</v>
      </c>
      <c r="G893" s="811">
        <f t="shared" si="39"/>
        <v>0</v>
      </c>
    </row>
    <row r="894" spans="1:7">
      <c r="A894" s="824">
        <v>2741</v>
      </c>
      <c r="B894" s="867" t="s">
        <v>573</v>
      </c>
      <c r="C894" s="811">
        <f>SUM(C895:C900)</f>
        <v>0</v>
      </c>
      <c r="D894" s="811">
        <f>SUM(D895:D900)</f>
        <v>0</v>
      </c>
      <c r="E894" s="811">
        <f>SUM(E895:E900)</f>
        <v>0</v>
      </c>
      <c r="F894" s="811">
        <f>SUM(F895:F900)</f>
        <v>0</v>
      </c>
      <c r="G894" s="811">
        <f t="shared" si="39"/>
        <v>0</v>
      </c>
    </row>
    <row r="895" spans="1:7">
      <c r="A895" s="818">
        <v>27411</v>
      </c>
      <c r="B895" s="819" t="s">
        <v>574</v>
      </c>
      <c r="C895" s="868"/>
      <c r="D895" s="868"/>
      <c r="E895" s="868"/>
      <c r="F895" s="868"/>
      <c r="G895" s="811">
        <f t="shared" si="39"/>
        <v>0</v>
      </c>
    </row>
    <row r="896" spans="1:7">
      <c r="A896" s="818">
        <v>27412</v>
      </c>
      <c r="B896" s="819" t="s">
        <v>575</v>
      </c>
      <c r="C896" s="868"/>
      <c r="D896" s="868"/>
      <c r="E896" s="868"/>
      <c r="F896" s="868"/>
      <c r="G896" s="811">
        <f t="shared" si="39"/>
        <v>0</v>
      </c>
    </row>
    <row r="897" spans="1:7">
      <c r="A897" s="818">
        <v>27413</v>
      </c>
      <c r="B897" s="819" t="s">
        <v>576</v>
      </c>
      <c r="C897" s="868"/>
      <c r="D897" s="868"/>
      <c r="E897" s="868"/>
      <c r="F897" s="868"/>
      <c r="G897" s="811">
        <f t="shared" si="39"/>
        <v>0</v>
      </c>
    </row>
    <row r="898" spans="1:7">
      <c r="A898" s="818">
        <v>27414</v>
      </c>
      <c r="B898" s="819" t="s">
        <v>577</v>
      </c>
      <c r="C898" s="868"/>
      <c r="D898" s="868"/>
      <c r="E898" s="868"/>
      <c r="F898" s="868"/>
      <c r="G898" s="811">
        <f t="shared" si="39"/>
        <v>0</v>
      </c>
    </row>
    <row r="899" spans="1:7">
      <c r="A899" s="818">
        <v>27415</v>
      </c>
      <c r="B899" s="819" t="s">
        <v>578</v>
      </c>
      <c r="C899" s="868"/>
      <c r="D899" s="868"/>
      <c r="E899" s="868"/>
      <c r="F899" s="868"/>
      <c r="G899" s="811">
        <f t="shared" si="39"/>
        <v>0</v>
      </c>
    </row>
    <row r="900" spans="1:7">
      <c r="A900" s="818">
        <v>27419</v>
      </c>
      <c r="B900" s="819" t="s">
        <v>579</v>
      </c>
      <c r="C900" s="811">
        <f>SUM(C901:C905)</f>
        <v>0</v>
      </c>
      <c r="D900" s="811">
        <f>SUM(D901:D905)</f>
        <v>0</v>
      </c>
      <c r="E900" s="811">
        <f>SUM(E901:E905)</f>
        <v>0</v>
      </c>
      <c r="F900" s="811">
        <f>SUM(F901:F905)</f>
        <v>0</v>
      </c>
      <c r="G900" s="811">
        <f t="shared" si="39"/>
        <v>0</v>
      </c>
    </row>
    <row r="901" spans="1:7">
      <c r="A901" s="818">
        <v>274191</v>
      </c>
      <c r="B901" s="819" t="s">
        <v>580</v>
      </c>
      <c r="C901" s="868"/>
      <c r="D901" s="868"/>
      <c r="E901" s="868"/>
      <c r="F901" s="868"/>
      <c r="G901" s="811">
        <f t="shared" si="39"/>
        <v>0</v>
      </c>
    </row>
    <row r="902" spans="1:7">
      <c r="A902" s="818">
        <v>274192</v>
      </c>
      <c r="B902" s="819" t="s">
        <v>581</v>
      </c>
      <c r="C902" s="868"/>
      <c r="D902" s="868"/>
      <c r="E902" s="868"/>
      <c r="F902" s="868"/>
      <c r="G902" s="811">
        <f t="shared" si="39"/>
        <v>0</v>
      </c>
    </row>
    <row r="903" spans="1:7">
      <c r="A903" s="818">
        <v>274193</v>
      </c>
      <c r="B903" s="819" t="s">
        <v>582</v>
      </c>
      <c r="C903" s="868"/>
      <c r="D903" s="868"/>
      <c r="E903" s="868"/>
      <c r="F903" s="868"/>
      <c r="G903" s="811">
        <f t="shared" si="39"/>
        <v>0</v>
      </c>
    </row>
    <row r="904" spans="1:7">
      <c r="A904" s="818">
        <v>274194</v>
      </c>
      <c r="B904" s="819" t="s">
        <v>583</v>
      </c>
      <c r="C904" s="868"/>
      <c r="D904" s="868"/>
      <c r="E904" s="868"/>
      <c r="F904" s="868"/>
      <c r="G904" s="811">
        <f t="shared" si="39"/>
        <v>0</v>
      </c>
    </row>
    <row r="905" spans="1:7">
      <c r="A905" s="818">
        <v>274197</v>
      </c>
      <c r="B905" s="819" t="s">
        <v>584</v>
      </c>
      <c r="C905" s="868"/>
      <c r="D905" s="868"/>
      <c r="E905" s="868"/>
      <c r="F905" s="868"/>
      <c r="G905" s="811">
        <f t="shared" si="39"/>
        <v>0</v>
      </c>
    </row>
    <row r="906" spans="1:7">
      <c r="A906" s="824">
        <v>2742</v>
      </c>
      <c r="B906" s="867" t="s">
        <v>585</v>
      </c>
      <c r="C906" s="811">
        <f>SUM(C907:C908)</f>
        <v>0</v>
      </c>
      <c r="D906" s="811">
        <f>SUM(D907:D908)</f>
        <v>0</v>
      </c>
      <c r="E906" s="811">
        <f>SUM(E907:E908)</f>
        <v>0</v>
      </c>
      <c r="F906" s="811">
        <f>SUM(F907:F908)</f>
        <v>0</v>
      </c>
      <c r="G906" s="811">
        <f t="shared" si="39"/>
        <v>0</v>
      </c>
    </row>
    <row r="907" spans="1:7">
      <c r="A907" s="818">
        <v>27421</v>
      </c>
      <c r="B907" s="869" t="s">
        <v>586</v>
      </c>
      <c r="C907" s="868"/>
      <c r="D907" s="868"/>
      <c r="E907" s="868"/>
      <c r="F907" s="868"/>
      <c r="G907" s="811">
        <f t="shared" si="39"/>
        <v>0</v>
      </c>
    </row>
    <row r="908" spans="1:7">
      <c r="A908" s="818">
        <v>27429</v>
      </c>
      <c r="B908" s="869" t="s">
        <v>587</v>
      </c>
      <c r="C908" s="868"/>
      <c r="D908" s="868"/>
      <c r="E908" s="868"/>
      <c r="F908" s="868"/>
      <c r="G908" s="811">
        <f t="shared" si="39"/>
        <v>0</v>
      </c>
    </row>
    <row r="909" spans="1:7">
      <c r="A909" s="844">
        <v>28</v>
      </c>
      <c r="B909" s="813" t="s">
        <v>588</v>
      </c>
      <c r="C909" s="811">
        <f>C910+C916+C922+C928+C929+C930</f>
        <v>0</v>
      </c>
      <c r="D909" s="811">
        <f>D910+D916+D922+D928+D929+D930</f>
        <v>0</v>
      </c>
      <c r="E909" s="811">
        <f>E910+E916+E922+E928+E929+E930</f>
        <v>0</v>
      </c>
      <c r="F909" s="811">
        <f>F910+F916+F922+F928+F929+F930</f>
        <v>0</v>
      </c>
      <c r="G909" s="811">
        <f t="shared" si="39"/>
        <v>0</v>
      </c>
    </row>
    <row r="910" spans="1:7">
      <c r="A910" s="862">
        <v>281</v>
      </c>
      <c r="B910" s="821" t="s">
        <v>589</v>
      </c>
      <c r="C910" s="811">
        <f>SUM(C911:C915)</f>
        <v>0</v>
      </c>
      <c r="D910" s="811">
        <f>SUM(D911:D915)</f>
        <v>0</v>
      </c>
      <c r="E910" s="811">
        <f>SUM(E911:E915)</f>
        <v>0</v>
      </c>
      <c r="F910" s="811">
        <f>SUM(F911:F915)</f>
        <v>0</v>
      </c>
      <c r="G910" s="811">
        <f t="shared" si="39"/>
        <v>0</v>
      </c>
    </row>
    <row r="911" spans="1:7">
      <c r="A911" s="843">
        <v>2811</v>
      </c>
      <c r="B911" s="819" t="s">
        <v>415</v>
      </c>
      <c r="C911" s="820"/>
      <c r="D911" s="820"/>
      <c r="E911" s="820"/>
      <c r="F911" s="820"/>
      <c r="G911" s="811">
        <f t="shared" si="39"/>
        <v>0</v>
      </c>
    </row>
    <row r="912" spans="1:7">
      <c r="A912" s="843">
        <v>2812</v>
      </c>
      <c r="B912" s="819" t="s">
        <v>416</v>
      </c>
      <c r="C912" s="820"/>
      <c r="D912" s="820"/>
      <c r="E912" s="820"/>
      <c r="F912" s="820"/>
      <c r="G912" s="811">
        <f t="shared" si="39"/>
        <v>0</v>
      </c>
    </row>
    <row r="913" spans="1:7">
      <c r="A913" s="843">
        <v>2813</v>
      </c>
      <c r="B913" s="819" t="s">
        <v>590</v>
      </c>
      <c r="C913" s="820"/>
      <c r="D913" s="820"/>
      <c r="E913" s="820"/>
      <c r="F913" s="820"/>
      <c r="G913" s="811">
        <f t="shared" si="39"/>
        <v>0</v>
      </c>
    </row>
    <row r="914" spans="1:7">
      <c r="A914" s="843">
        <v>2814</v>
      </c>
      <c r="B914" s="819" t="s">
        <v>563</v>
      </c>
      <c r="C914" s="820"/>
      <c r="D914" s="820"/>
      <c r="E914" s="820"/>
      <c r="F914" s="820"/>
      <c r="G914" s="811">
        <f t="shared" si="39"/>
        <v>0</v>
      </c>
    </row>
    <row r="915" spans="1:7">
      <c r="A915" s="843">
        <v>2815</v>
      </c>
      <c r="B915" s="819" t="s">
        <v>419</v>
      </c>
      <c r="C915" s="820"/>
      <c r="D915" s="820"/>
      <c r="E915" s="820"/>
      <c r="F915" s="820"/>
      <c r="G915" s="811">
        <f t="shared" si="39"/>
        <v>0</v>
      </c>
    </row>
    <row r="916" spans="1:7">
      <c r="A916" s="862">
        <v>282</v>
      </c>
      <c r="B916" s="821" t="s">
        <v>591</v>
      </c>
      <c r="C916" s="811">
        <f>SUM(C917:C921)</f>
        <v>0</v>
      </c>
      <c r="D916" s="811">
        <f>SUM(D917:D921)</f>
        <v>0</v>
      </c>
      <c r="E916" s="811">
        <f>SUM(E917:E921)</f>
        <v>0</v>
      </c>
      <c r="F916" s="811">
        <f>SUM(F917:F921)</f>
        <v>0</v>
      </c>
      <c r="G916" s="811">
        <f t="shared" si="39"/>
        <v>0</v>
      </c>
    </row>
    <row r="917" spans="1:7">
      <c r="A917" s="843">
        <v>2821</v>
      </c>
      <c r="B917" s="819" t="s">
        <v>415</v>
      </c>
      <c r="C917" s="820"/>
      <c r="D917" s="820"/>
      <c r="E917" s="820"/>
      <c r="F917" s="820"/>
      <c r="G917" s="811">
        <f t="shared" si="39"/>
        <v>0</v>
      </c>
    </row>
    <row r="918" spans="1:7">
      <c r="A918" s="843">
        <v>2822</v>
      </c>
      <c r="B918" s="819" t="s">
        <v>416</v>
      </c>
      <c r="C918" s="820"/>
      <c r="D918" s="820"/>
      <c r="E918" s="820"/>
      <c r="F918" s="820"/>
      <c r="G918" s="811">
        <f t="shared" si="39"/>
        <v>0</v>
      </c>
    </row>
    <row r="919" spans="1:7">
      <c r="A919" s="843">
        <v>2823</v>
      </c>
      <c r="B919" s="819" t="s">
        <v>590</v>
      </c>
      <c r="C919" s="820"/>
      <c r="D919" s="820"/>
      <c r="E919" s="820"/>
      <c r="F919" s="820"/>
      <c r="G919" s="811">
        <f t="shared" si="39"/>
        <v>0</v>
      </c>
    </row>
    <row r="920" spans="1:7">
      <c r="A920" s="843">
        <v>2824</v>
      </c>
      <c r="B920" s="819" t="s">
        <v>563</v>
      </c>
      <c r="C920" s="820"/>
      <c r="D920" s="820"/>
      <c r="E920" s="820"/>
      <c r="F920" s="820"/>
      <c r="G920" s="811">
        <f t="shared" si="39"/>
        <v>0</v>
      </c>
    </row>
    <row r="921" spans="1:7">
      <c r="A921" s="843">
        <v>2825</v>
      </c>
      <c r="B921" s="819" t="s">
        <v>419</v>
      </c>
      <c r="C921" s="820"/>
      <c r="D921" s="820"/>
      <c r="E921" s="820"/>
      <c r="F921" s="820"/>
      <c r="G921" s="811">
        <f t="shared" ref="G921:G986" si="40">SUM(C921:F921)</f>
        <v>0</v>
      </c>
    </row>
    <row r="922" spans="1:7">
      <c r="A922" s="862">
        <v>283</v>
      </c>
      <c r="B922" s="821" t="s">
        <v>592</v>
      </c>
      <c r="C922" s="811">
        <f>SUM(C923:C927)</f>
        <v>0</v>
      </c>
      <c r="D922" s="811">
        <f>SUM(D923:D927)</f>
        <v>0</v>
      </c>
      <c r="E922" s="811">
        <f>SUM(E923:E927)</f>
        <v>0</v>
      </c>
      <c r="F922" s="811">
        <f>SUM(F923:F927)</f>
        <v>0</v>
      </c>
      <c r="G922" s="811">
        <f t="shared" si="40"/>
        <v>0</v>
      </c>
    </row>
    <row r="923" spans="1:7">
      <c r="A923" s="843">
        <v>2831</v>
      </c>
      <c r="B923" s="819" t="s">
        <v>415</v>
      </c>
      <c r="C923" s="820"/>
      <c r="D923" s="820"/>
      <c r="E923" s="820"/>
      <c r="F923" s="820"/>
      <c r="G923" s="811">
        <f t="shared" si="40"/>
        <v>0</v>
      </c>
    </row>
    <row r="924" spans="1:7">
      <c r="A924" s="843">
        <v>2832</v>
      </c>
      <c r="B924" s="819" t="s">
        <v>416</v>
      </c>
      <c r="C924" s="820"/>
      <c r="D924" s="820"/>
      <c r="E924" s="820"/>
      <c r="F924" s="820"/>
      <c r="G924" s="811">
        <f t="shared" si="40"/>
        <v>0</v>
      </c>
    </row>
    <row r="925" spans="1:7">
      <c r="A925" s="843">
        <v>2833</v>
      </c>
      <c r="B925" s="819" t="s">
        <v>590</v>
      </c>
      <c r="C925" s="820"/>
      <c r="D925" s="820"/>
      <c r="E925" s="820"/>
      <c r="F925" s="820"/>
      <c r="G925" s="811">
        <f t="shared" si="40"/>
        <v>0</v>
      </c>
    </row>
    <row r="926" spans="1:7">
      <c r="A926" s="843">
        <v>2834</v>
      </c>
      <c r="B926" s="819" t="s">
        <v>563</v>
      </c>
      <c r="C926" s="820"/>
      <c r="D926" s="820"/>
      <c r="E926" s="820"/>
      <c r="F926" s="820"/>
      <c r="G926" s="811">
        <f t="shared" si="40"/>
        <v>0</v>
      </c>
    </row>
    <row r="927" spans="1:7">
      <c r="A927" s="843">
        <v>2835</v>
      </c>
      <c r="B927" s="819" t="s">
        <v>419</v>
      </c>
      <c r="C927" s="820"/>
      <c r="D927" s="820"/>
      <c r="E927" s="820"/>
      <c r="F927" s="820"/>
      <c r="G927" s="811">
        <f t="shared" si="40"/>
        <v>0</v>
      </c>
    </row>
    <row r="928" spans="1:7">
      <c r="A928" s="862">
        <v>284</v>
      </c>
      <c r="B928" s="821" t="s">
        <v>593</v>
      </c>
      <c r="C928" s="820"/>
      <c r="D928" s="820"/>
      <c r="E928" s="820"/>
      <c r="F928" s="820"/>
      <c r="G928" s="811">
        <f t="shared" si="40"/>
        <v>0</v>
      </c>
    </row>
    <row r="929" spans="1:7">
      <c r="A929" s="862">
        <v>285</v>
      </c>
      <c r="B929" s="821" t="s">
        <v>594</v>
      </c>
      <c r="C929" s="820"/>
      <c r="D929" s="820"/>
      <c r="E929" s="820"/>
      <c r="F929" s="820"/>
      <c r="G929" s="811">
        <f t="shared" si="40"/>
        <v>0</v>
      </c>
    </row>
    <row r="930" spans="1:7">
      <c r="A930" s="862">
        <v>286</v>
      </c>
      <c r="B930" s="821" t="s">
        <v>595</v>
      </c>
      <c r="C930" s="820"/>
      <c r="D930" s="820"/>
      <c r="E930" s="820"/>
      <c r="F930" s="820"/>
      <c r="G930" s="811">
        <f t="shared" si="40"/>
        <v>0</v>
      </c>
    </row>
    <row r="931" spans="1:7">
      <c r="A931" s="861">
        <v>3</v>
      </c>
      <c r="B931" s="841" t="s">
        <v>435</v>
      </c>
      <c r="C931" s="811">
        <f>C932+C945+C955+C957+C959+C960</f>
        <v>0</v>
      </c>
      <c r="D931" s="811">
        <f>D932+D945+D955+D957+D959+D960</f>
        <v>0</v>
      </c>
      <c r="E931" s="811">
        <f>E932+E945+E955+E957+E959+E960</f>
        <v>0</v>
      </c>
      <c r="F931" s="811">
        <f>F932+F945+F955+F957+F959+F960</f>
        <v>0</v>
      </c>
      <c r="G931" s="811">
        <f t="shared" si="40"/>
        <v>0</v>
      </c>
    </row>
    <row r="932" spans="1:7">
      <c r="A932" s="844">
        <v>33</v>
      </c>
      <c r="B932" s="813" t="s">
        <v>596</v>
      </c>
      <c r="C932" s="811">
        <f>+C933+C939</f>
        <v>0</v>
      </c>
      <c r="D932" s="811">
        <f>+D933+D939</f>
        <v>0</v>
      </c>
      <c r="E932" s="811">
        <f>+E933+E939</f>
        <v>0</v>
      </c>
      <c r="F932" s="811">
        <f>+F933+F939</f>
        <v>0</v>
      </c>
      <c r="G932" s="811">
        <f t="shared" si="40"/>
        <v>0</v>
      </c>
    </row>
    <row r="933" spans="1:7">
      <c r="A933" s="862">
        <v>331</v>
      </c>
      <c r="B933" s="821" t="s">
        <v>596</v>
      </c>
      <c r="C933" s="811">
        <f>SUM(C934:C938)</f>
        <v>0</v>
      </c>
      <c r="D933" s="811">
        <f>SUM(D934:D938)</f>
        <v>0</v>
      </c>
      <c r="E933" s="811">
        <f>SUM(E934:E938)</f>
        <v>0</v>
      </c>
      <c r="F933" s="811">
        <f>SUM(F934:F938)</f>
        <v>0</v>
      </c>
      <c r="G933" s="811">
        <f t="shared" si="40"/>
        <v>0</v>
      </c>
    </row>
    <row r="934" spans="1:7">
      <c r="A934" s="843">
        <v>3311</v>
      </c>
      <c r="B934" s="819" t="s">
        <v>597</v>
      </c>
      <c r="C934" s="820"/>
      <c r="D934" s="820"/>
      <c r="E934" s="820"/>
      <c r="F934" s="820"/>
      <c r="G934" s="811">
        <f t="shared" si="40"/>
        <v>0</v>
      </c>
    </row>
    <row r="935" spans="1:7">
      <c r="A935" s="843">
        <v>3312</v>
      </c>
      <c r="B935" s="819" t="s">
        <v>598</v>
      </c>
      <c r="C935" s="820"/>
      <c r="D935" s="820"/>
      <c r="E935" s="820"/>
      <c r="F935" s="820"/>
      <c r="G935" s="811">
        <f t="shared" si="40"/>
        <v>0</v>
      </c>
    </row>
    <row r="936" spans="1:7">
      <c r="A936" s="843">
        <v>3313</v>
      </c>
      <c r="B936" s="819" t="s">
        <v>599</v>
      </c>
      <c r="C936" s="820"/>
      <c r="D936" s="820"/>
      <c r="E936" s="820"/>
      <c r="F936" s="820"/>
      <c r="G936" s="811">
        <f t="shared" si="40"/>
        <v>0</v>
      </c>
    </row>
    <row r="937" spans="1:7">
      <c r="A937" s="843">
        <v>3314</v>
      </c>
      <c r="B937" s="819" t="s">
        <v>600</v>
      </c>
      <c r="C937" s="820"/>
      <c r="D937" s="820"/>
      <c r="E937" s="820"/>
      <c r="F937" s="820"/>
      <c r="G937" s="811">
        <f t="shared" si="40"/>
        <v>0</v>
      </c>
    </row>
    <row r="938" spans="1:7">
      <c r="A938" s="843">
        <v>3315</v>
      </c>
      <c r="B938" s="819" t="s">
        <v>601</v>
      </c>
      <c r="C938" s="820"/>
      <c r="D938" s="820"/>
      <c r="E938" s="820"/>
      <c r="F938" s="820"/>
      <c r="G938" s="811">
        <f t="shared" si="40"/>
        <v>0</v>
      </c>
    </row>
    <row r="939" spans="1:7">
      <c r="A939" s="862">
        <v>339</v>
      </c>
      <c r="B939" s="821" t="s">
        <v>68</v>
      </c>
      <c r="C939" s="811">
        <f>SUM(C940:C944)</f>
        <v>0</v>
      </c>
      <c r="D939" s="811">
        <f>SUM(D940:D944)</f>
        <v>0</v>
      </c>
      <c r="E939" s="811">
        <f>SUM(E940:E944)</f>
        <v>0</v>
      </c>
      <c r="F939" s="811">
        <f>SUM(F940:F944)</f>
        <v>0</v>
      </c>
      <c r="G939" s="811">
        <f t="shared" si="40"/>
        <v>0</v>
      </c>
    </row>
    <row r="940" spans="1:7">
      <c r="A940" s="843">
        <v>3391</v>
      </c>
      <c r="B940" s="819" t="s">
        <v>602</v>
      </c>
      <c r="C940" s="820"/>
      <c r="D940" s="820"/>
      <c r="E940" s="820"/>
      <c r="F940" s="820"/>
      <c r="G940" s="811">
        <f t="shared" si="40"/>
        <v>0</v>
      </c>
    </row>
    <row r="941" spans="1:7">
      <c r="A941" s="843">
        <v>3392</v>
      </c>
      <c r="B941" s="819" t="s">
        <v>603</v>
      </c>
      <c r="C941" s="820"/>
      <c r="D941" s="820"/>
      <c r="E941" s="820"/>
      <c r="F941" s="820"/>
      <c r="G941" s="811">
        <f t="shared" si="40"/>
        <v>0</v>
      </c>
    </row>
    <row r="942" spans="1:7">
      <c r="A942" s="843">
        <v>3393</v>
      </c>
      <c r="B942" s="819" t="s">
        <v>604</v>
      </c>
      <c r="C942" s="820"/>
      <c r="D942" s="820"/>
      <c r="E942" s="820"/>
      <c r="F942" s="820"/>
      <c r="G942" s="811">
        <f t="shared" si="40"/>
        <v>0</v>
      </c>
    </row>
    <row r="943" spans="1:7">
      <c r="A943" s="843">
        <v>3394</v>
      </c>
      <c r="B943" s="819" t="s">
        <v>605</v>
      </c>
      <c r="C943" s="820"/>
      <c r="D943" s="820"/>
      <c r="E943" s="820"/>
      <c r="F943" s="820"/>
      <c r="G943" s="811">
        <f t="shared" si="40"/>
        <v>0</v>
      </c>
    </row>
    <row r="944" spans="1:7">
      <c r="A944" s="843">
        <v>3395</v>
      </c>
      <c r="B944" s="819" t="s">
        <v>606</v>
      </c>
      <c r="C944" s="820"/>
      <c r="D944" s="820"/>
      <c r="E944" s="820"/>
      <c r="F944" s="820"/>
      <c r="G944" s="811">
        <f t="shared" si="40"/>
        <v>0</v>
      </c>
    </row>
    <row r="945" spans="1:7">
      <c r="A945" s="844">
        <v>34</v>
      </c>
      <c r="B945" s="813" t="s">
        <v>607</v>
      </c>
      <c r="C945" s="811">
        <f>C946</f>
        <v>0</v>
      </c>
      <c r="D945" s="811">
        <f>D946</f>
        <v>0</v>
      </c>
      <c r="E945" s="811">
        <f>E946</f>
        <v>0</v>
      </c>
      <c r="F945" s="811">
        <f>F946</f>
        <v>0</v>
      </c>
      <c r="G945" s="811">
        <f t="shared" si="40"/>
        <v>0</v>
      </c>
    </row>
    <row r="946" spans="1:7">
      <c r="A946" s="862">
        <v>342</v>
      </c>
      <c r="B946" s="821" t="s">
        <v>608</v>
      </c>
      <c r="C946" s="811">
        <f>C947+C951</f>
        <v>0</v>
      </c>
      <c r="D946" s="811">
        <f>D947+D951</f>
        <v>0</v>
      </c>
      <c r="E946" s="811">
        <f>E947+E951</f>
        <v>0</v>
      </c>
      <c r="F946" s="811">
        <f>F947+F951</f>
        <v>0</v>
      </c>
      <c r="G946" s="811">
        <f t="shared" si="40"/>
        <v>0</v>
      </c>
    </row>
    <row r="947" spans="1:7">
      <c r="A947" s="843">
        <v>3421</v>
      </c>
      <c r="B947" s="819" t="s">
        <v>608</v>
      </c>
      <c r="C947" s="811">
        <f>SUM(C948:C950)</f>
        <v>0</v>
      </c>
      <c r="D947" s="811">
        <f>SUM(D948:D950)</f>
        <v>0</v>
      </c>
      <c r="E947" s="811">
        <f>SUM(E948:E950)</f>
        <v>0</v>
      </c>
      <c r="F947" s="811">
        <f>SUM(F948:F950)</f>
        <v>0</v>
      </c>
      <c r="G947" s="811">
        <f t="shared" si="40"/>
        <v>0</v>
      </c>
    </row>
    <row r="948" spans="1:7">
      <c r="A948" s="843">
        <v>34211</v>
      </c>
      <c r="B948" s="819" t="s">
        <v>609</v>
      </c>
      <c r="C948" s="820"/>
      <c r="D948" s="820"/>
      <c r="E948" s="820"/>
      <c r="F948" s="820"/>
      <c r="G948" s="811">
        <f t="shared" si="40"/>
        <v>0</v>
      </c>
    </row>
    <row r="949" spans="1:7">
      <c r="A949" s="843">
        <v>34212</v>
      </c>
      <c r="B949" s="819" t="s">
        <v>610</v>
      </c>
      <c r="C949" s="820"/>
      <c r="D949" s="820"/>
      <c r="E949" s="820"/>
      <c r="F949" s="820"/>
      <c r="G949" s="811">
        <f t="shared" si="40"/>
        <v>0</v>
      </c>
    </row>
    <row r="950" spans="1:7">
      <c r="A950" s="843">
        <v>34213</v>
      </c>
      <c r="B950" s="819" t="s">
        <v>611</v>
      </c>
      <c r="C950" s="820"/>
      <c r="D950" s="820"/>
      <c r="E950" s="820"/>
      <c r="F950" s="820"/>
      <c r="G950" s="811">
        <f t="shared" si="40"/>
        <v>0</v>
      </c>
    </row>
    <row r="951" spans="1:7">
      <c r="A951" s="843">
        <v>3429</v>
      </c>
      <c r="B951" s="819" t="s">
        <v>300</v>
      </c>
      <c r="C951" s="811">
        <f>SUM(C952:C954)</f>
        <v>0</v>
      </c>
      <c r="D951" s="811">
        <f>SUM(D952:D954)</f>
        <v>0</v>
      </c>
      <c r="E951" s="811">
        <f>SUM(E952:E954)</f>
        <v>0</v>
      </c>
      <c r="F951" s="811">
        <f>SUM(F952:F954)</f>
        <v>0</v>
      </c>
      <c r="G951" s="811">
        <f t="shared" si="40"/>
        <v>0</v>
      </c>
    </row>
    <row r="952" spans="1:7">
      <c r="A952" s="843">
        <v>34291</v>
      </c>
      <c r="B952" s="819" t="s">
        <v>612</v>
      </c>
      <c r="C952" s="820"/>
      <c r="D952" s="820"/>
      <c r="E952" s="820"/>
      <c r="F952" s="820"/>
      <c r="G952" s="811">
        <f t="shared" si="40"/>
        <v>0</v>
      </c>
    </row>
    <row r="953" spans="1:7">
      <c r="A953" s="843">
        <v>34292</v>
      </c>
      <c r="B953" s="819" t="s">
        <v>613</v>
      </c>
      <c r="C953" s="820"/>
      <c r="D953" s="820"/>
      <c r="E953" s="820"/>
      <c r="F953" s="820"/>
      <c r="G953" s="811">
        <f t="shared" si="40"/>
        <v>0</v>
      </c>
    </row>
    <row r="954" spans="1:7">
      <c r="A954" s="843">
        <v>34293</v>
      </c>
      <c r="B954" s="819" t="s">
        <v>614</v>
      </c>
      <c r="C954" s="820"/>
      <c r="D954" s="820"/>
      <c r="E954" s="820"/>
      <c r="F954" s="820"/>
      <c r="G954" s="811">
        <f t="shared" si="40"/>
        <v>0</v>
      </c>
    </row>
    <row r="955" spans="1:7">
      <c r="A955" s="844">
        <v>35</v>
      </c>
      <c r="B955" s="813" t="s">
        <v>453</v>
      </c>
      <c r="C955" s="811">
        <f>C956</f>
        <v>0</v>
      </c>
      <c r="D955" s="811">
        <f>D956</f>
        <v>0</v>
      </c>
      <c r="E955" s="811">
        <f>E956</f>
        <v>0</v>
      </c>
      <c r="F955" s="811">
        <f>F956</f>
        <v>0</v>
      </c>
      <c r="G955" s="811">
        <f t="shared" si="40"/>
        <v>0</v>
      </c>
    </row>
    <row r="956" spans="1:7">
      <c r="A956" s="870">
        <v>352</v>
      </c>
      <c r="B956" s="847" t="s">
        <v>615</v>
      </c>
      <c r="C956" s="820"/>
      <c r="D956" s="820"/>
      <c r="E956" s="820"/>
      <c r="F956" s="820"/>
      <c r="G956" s="811">
        <f t="shared" si="40"/>
        <v>0</v>
      </c>
    </row>
    <row r="957" spans="1:7">
      <c r="A957" s="844">
        <v>36</v>
      </c>
      <c r="B957" s="813" t="s">
        <v>455</v>
      </c>
      <c r="C957" s="811">
        <f>C958</f>
        <v>0</v>
      </c>
      <c r="D957" s="811">
        <f>D958</f>
        <v>0</v>
      </c>
      <c r="E957" s="811">
        <f>E958</f>
        <v>0</v>
      </c>
      <c r="F957" s="811">
        <f>F958</f>
        <v>0</v>
      </c>
      <c r="G957" s="811">
        <f t="shared" si="40"/>
        <v>0</v>
      </c>
    </row>
    <row r="958" spans="1:7">
      <c r="A958" s="870">
        <v>362</v>
      </c>
      <c r="B958" s="847" t="s">
        <v>616</v>
      </c>
      <c r="C958" s="820"/>
      <c r="D958" s="820"/>
      <c r="E958" s="820"/>
      <c r="F958" s="820"/>
      <c r="G958" s="811">
        <f t="shared" si="40"/>
        <v>0</v>
      </c>
    </row>
    <row r="959" spans="1:7">
      <c r="A959" s="870">
        <v>364</v>
      </c>
      <c r="B959" s="817" t="s">
        <v>457</v>
      </c>
      <c r="C959" s="849"/>
      <c r="D959" s="849"/>
      <c r="E959" s="849"/>
      <c r="F959" s="849"/>
      <c r="G959" s="811">
        <f t="shared" si="40"/>
        <v>0</v>
      </c>
    </row>
    <row r="960" spans="1:7">
      <c r="A960" s="870">
        <v>365</v>
      </c>
      <c r="B960" s="817" t="s">
        <v>458</v>
      </c>
      <c r="C960" s="849"/>
      <c r="D960" s="849"/>
      <c r="E960" s="849"/>
      <c r="F960" s="849"/>
      <c r="G960" s="811">
        <f t="shared" si="40"/>
        <v>0</v>
      </c>
    </row>
    <row r="961" spans="1:7">
      <c r="A961" s="861">
        <v>4</v>
      </c>
      <c r="B961" s="841" t="s">
        <v>459</v>
      </c>
      <c r="C961" s="811">
        <f>C962+C970+C976+C977+C980</f>
        <v>0</v>
      </c>
      <c r="D961" s="811">
        <f>D962+D970+D976+D977+D980</f>
        <v>0</v>
      </c>
      <c r="E961" s="811">
        <f>E962+E970+E976+E977+E980</f>
        <v>0</v>
      </c>
      <c r="F961" s="811">
        <f>F962+F970+F976+F977+F980</f>
        <v>0</v>
      </c>
      <c r="G961" s="811">
        <f t="shared" si="40"/>
        <v>0</v>
      </c>
    </row>
    <row r="962" spans="1:7">
      <c r="A962" s="844">
        <v>42</v>
      </c>
      <c r="B962" s="813" t="s">
        <v>617</v>
      </c>
      <c r="C962" s="811">
        <f>C963+C969</f>
        <v>0</v>
      </c>
      <c r="D962" s="811">
        <f>D963+D969</f>
        <v>0</v>
      </c>
      <c r="E962" s="811">
        <f>E963+E969</f>
        <v>0</v>
      </c>
      <c r="F962" s="811">
        <f>F963+F969</f>
        <v>0</v>
      </c>
      <c r="G962" s="811">
        <f t="shared" si="40"/>
        <v>0</v>
      </c>
    </row>
    <row r="963" spans="1:7">
      <c r="A963" s="862">
        <v>421</v>
      </c>
      <c r="B963" s="821" t="s">
        <v>618</v>
      </c>
      <c r="C963" s="811">
        <f>SUM(C964:C968)</f>
        <v>0</v>
      </c>
      <c r="D963" s="811">
        <f>SUM(D964:D968)</f>
        <v>0</v>
      </c>
      <c r="E963" s="811">
        <f>SUM(E964:E968)</f>
        <v>0</v>
      </c>
      <c r="F963" s="811">
        <f>SUM(F964:F968)</f>
        <v>0</v>
      </c>
      <c r="G963" s="811">
        <f t="shared" si="40"/>
        <v>0</v>
      </c>
    </row>
    <row r="964" spans="1:7">
      <c r="A964" s="843">
        <v>4211</v>
      </c>
      <c r="B964" s="819" t="s">
        <v>619</v>
      </c>
      <c r="C964" s="820"/>
      <c r="D964" s="820"/>
      <c r="E964" s="820"/>
      <c r="F964" s="820"/>
      <c r="G964" s="811">
        <f t="shared" si="40"/>
        <v>0</v>
      </c>
    </row>
    <row r="965" spans="1:7">
      <c r="A965" s="843">
        <v>4212</v>
      </c>
      <c r="B965" s="819" t="s">
        <v>620</v>
      </c>
      <c r="C965" s="820"/>
      <c r="D965" s="820"/>
      <c r="E965" s="820"/>
      <c r="F965" s="820"/>
      <c r="G965" s="811">
        <f t="shared" si="40"/>
        <v>0</v>
      </c>
    </row>
    <row r="966" spans="1:7">
      <c r="A966" s="843">
        <v>4213</v>
      </c>
      <c r="B966" s="819" t="s">
        <v>621</v>
      </c>
      <c r="C966" s="820"/>
      <c r="D966" s="820"/>
      <c r="E966" s="820"/>
      <c r="F966" s="820"/>
      <c r="G966" s="811">
        <f t="shared" si="40"/>
        <v>0</v>
      </c>
    </row>
    <row r="967" spans="1:7">
      <c r="A967" s="843">
        <v>4214</v>
      </c>
      <c r="B967" s="819" t="s">
        <v>622</v>
      </c>
      <c r="C967" s="820"/>
      <c r="D967" s="820"/>
      <c r="E967" s="820"/>
      <c r="F967" s="820"/>
      <c r="G967" s="811">
        <f t="shared" si="40"/>
        <v>0</v>
      </c>
    </row>
    <row r="968" spans="1:7">
      <c r="A968" s="843">
        <v>4217</v>
      </c>
      <c r="B968" s="819" t="s">
        <v>412</v>
      </c>
      <c r="C968" s="820"/>
      <c r="D968" s="820"/>
      <c r="E968" s="820"/>
      <c r="F968" s="820"/>
      <c r="G968" s="811">
        <f t="shared" si="40"/>
        <v>0</v>
      </c>
    </row>
    <row r="969" spans="1:7">
      <c r="A969" s="862">
        <v>429</v>
      </c>
      <c r="B969" s="821" t="s">
        <v>623</v>
      </c>
      <c r="C969" s="820"/>
      <c r="D969" s="820"/>
      <c r="E969" s="820"/>
      <c r="F969" s="820"/>
      <c r="G969" s="811">
        <f t="shared" si="40"/>
        <v>0</v>
      </c>
    </row>
    <row r="970" spans="1:7">
      <c r="A970" s="844">
        <v>43</v>
      </c>
      <c r="B970" s="813" t="s">
        <v>624</v>
      </c>
      <c r="C970" s="811">
        <f>SUM(C971:C975)</f>
        <v>0</v>
      </c>
      <c r="D970" s="811">
        <f>SUM(D971:D975)</f>
        <v>0</v>
      </c>
      <c r="E970" s="811">
        <f>SUM(E971:E975)</f>
        <v>0</v>
      </c>
      <c r="F970" s="811">
        <f>SUM(F971:F975)</f>
        <v>0</v>
      </c>
      <c r="G970" s="811">
        <f>SUM(C970:F970)</f>
        <v>0</v>
      </c>
    </row>
    <row r="971" spans="1:7">
      <c r="A971" s="870">
        <v>431</v>
      </c>
      <c r="B971" s="847" t="s">
        <v>625</v>
      </c>
      <c r="C971" s="820"/>
      <c r="D971" s="820"/>
      <c r="E971" s="820"/>
      <c r="F971" s="820"/>
      <c r="G971" s="811">
        <f>SUM(C971:F971)</f>
        <v>0</v>
      </c>
    </row>
    <row r="972" spans="1:7">
      <c r="A972" s="870">
        <v>432</v>
      </c>
      <c r="B972" s="847" t="s">
        <v>626</v>
      </c>
      <c r="C972" s="820"/>
      <c r="D972" s="820"/>
      <c r="E972" s="820"/>
      <c r="F972" s="820"/>
      <c r="G972" s="811">
        <f t="shared" si="40"/>
        <v>0</v>
      </c>
    </row>
    <row r="973" spans="1:7">
      <c r="A973" s="870">
        <v>433</v>
      </c>
      <c r="B973" s="847" t="s">
        <v>472</v>
      </c>
      <c r="C973" s="820"/>
      <c r="D973" s="820"/>
      <c r="E973" s="820"/>
      <c r="F973" s="820"/>
      <c r="G973" s="811">
        <f t="shared" si="40"/>
        <v>0</v>
      </c>
    </row>
    <row r="974" spans="1:7">
      <c r="A974" s="870">
        <v>434</v>
      </c>
      <c r="B974" s="847" t="s">
        <v>627</v>
      </c>
      <c r="C974" s="820"/>
      <c r="D974" s="820"/>
      <c r="E974" s="820"/>
      <c r="F974" s="820"/>
      <c r="G974" s="811">
        <f t="shared" si="40"/>
        <v>0</v>
      </c>
    </row>
    <row r="975" spans="1:7">
      <c r="A975" s="870">
        <v>437</v>
      </c>
      <c r="B975" s="847" t="s">
        <v>628</v>
      </c>
      <c r="C975" s="820"/>
      <c r="D975" s="820"/>
      <c r="E975" s="820"/>
      <c r="F975" s="820"/>
      <c r="G975" s="811">
        <f t="shared" si="40"/>
        <v>0</v>
      </c>
    </row>
    <row r="976" spans="1:7">
      <c r="A976" s="844">
        <v>44</v>
      </c>
      <c r="B976" s="813" t="s">
        <v>629</v>
      </c>
      <c r="C976" s="820"/>
      <c r="D976" s="820"/>
      <c r="E976" s="820"/>
      <c r="F976" s="820"/>
      <c r="G976" s="811">
        <f t="shared" si="40"/>
        <v>0</v>
      </c>
    </row>
    <row r="977" spans="1:7">
      <c r="A977" s="844">
        <v>45</v>
      </c>
      <c r="B977" s="813" t="s">
        <v>630</v>
      </c>
      <c r="C977" s="811">
        <f>SUM(C978:C979)</f>
        <v>0</v>
      </c>
      <c r="D977" s="811">
        <f>SUM(D978:D979)</f>
        <v>0</v>
      </c>
      <c r="E977" s="811">
        <f>SUM(E978:E979)</f>
        <v>0</v>
      </c>
      <c r="F977" s="811">
        <f>SUM(F978:F979)</f>
        <v>0</v>
      </c>
      <c r="G977" s="811">
        <f t="shared" si="40"/>
        <v>0</v>
      </c>
    </row>
    <row r="978" spans="1:7">
      <c r="A978" s="870">
        <v>451</v>
      </c>
      <c r="B978" s="847" t="s">
        <v>631</v>
      </c>
      <c r="C978" s="820"/>
      <c r="D978" s="820"/>
      <c r="E978" s="820"/>
      <c r="F978" s="820"/>
      <c r="G978" s="811">
        <f t="shared" si="40"/>
        <v>0</v>
      </c>
    </row>
    <row r="979" spans="1:7">
      <c r="A979" s="870">
        <v>452</v>
      </c>
      <c r="B979" s="847" t="s">
        <v>478</v>
      </c>
      <c r="C979" s="820"/>
      <c r="D979" s="820"/>
      <c r="E979" s="820"/>
      <c r="F979" s="820"/>
      <c r="G979" s="811">
        <f t="shared" si="40"/>
        <v>0</v>
      </c>
    </row>
    <row r="980" spans="1:7">
      <c r="A980" s="844">
        <v>46</v>
      </c>
      <c r="B980" s="813" t="s">
        <v>632</v>
      </c>
      <c r="C980" s="820"/>
      <c r="D980" s="820"/>
      <c r="E980" s="820"/>
      <c r="F980" s="820"/>
      <c r="G980" s="811">
        <f t="shared" si="40"/>
        <v>0</v>
      </c>
    </row>
    <row r="981" spans="1:7">
      <c r="A981" s="861">
        <v>5</v>
      </c>
      <c r="B981" s="841" t="s">
        <v>633</v>
      </c>
      <c r="C981" s="811">
        <f>C982+C983+C990+C1013</f>
        <v>0</v>
      </c>
      <c r="D981" s="811">
        <f>D982+D983+D990+D1013</f>
        <v>0</v>
      </c>
      <c r="E981" s="811">
        <f>E982+E983+E990+E1013</f>
        <v>0</v>
      </c>
      <c r="F981" s="811">
        <f>F982+F983+F990+F1013</f>
        <v>0</v>
      </c>
      <c r="G981" s="811">
        <f t="shared" si="40"/>
        <v>0</v>
      </c>
    </row>
    <row r="982" spans="1:7">
      <c r="A982" s="844">
        <v>54</v>
      </c>
      <c r="B982" s="813" t="s">
        <v>634</v>
      </c>
      <c r="C982" s="820"/>
      <c r="D982" s="820"/>
      <c r="E982" s="820"/>
      <c r="F982" s="820"/>
      <c r="G982" s="811">
        <f t="shared" si="40"/>
        <v>0</v>
      </c>
    </row>
    <row r="983" spans="1:7">
      <c r="A983" s="844">
        <v>55</v>
      </c>
      <c r="B983" s="813" t="s">
        <v>635</v>
      </c>
      <c r="C983" s="811">
        <f>C984+C989</f>
        <v>0</v>
      </c>
      <c r="D983" s="811">
        <f>D984+D989</f>
        <v>0</v>
      </c>
      <c r="E983" s="811">
        <f>E984+E989</f>
        <v>0</v>
      </c>
      <c r="F983" s="811">
        <f>F984+F989</f>
        <v>0</v>
      </c>
      <c r="G983" s="811">
        <f t="shared" si="40"/>
        <v>0</v>
      </c>
    </row>
    <row r="984" spans="1:7">
      <c r="A984" s="864">
        <v>551</v>
      </c>
      <c r="B984" s="821" t="s">
        <v>636</v>
      </c>
      <c r="C984" s="811">
        <f>SUM(C985:C988)</f>
        <v>0</v>
      </c>
      <c r="D984" s="811">
        <f>SUM(D985:D988)</f>
        <v>0</v>
      </c>
      <c r="E984" s="811">
        <f>SUM(E985:E988)</f>
        <v>0</v>
      </c>
      <c r="F984" s="811">
        <f>SUM(F985:F988)</f>
        <v>0</v>
      </c>
      <c r="G984" s="811">
        <f t="shared" si="40"/>
        <v>0</v>
      </c>
    </row>
    <row r="985" spans="1:7">
      <c r="A985" s="863">
        <v>5511</v>
      </c>
      <c r="B985" s="819" t="s">
        <v>637</v>
      </c>
      <c r="C985" s="820"/>
      <c r="D985" s="820"/>
      <c r="E985" s="820"/>
      <c r="F985" s="820"/>
      <c r="G985" s="811">
        <f t="shared" si="40"/>
        <v>0</v>
      </c>
    </row>
    <row r="986" spans="1:7">
      <c r="A986" s="863">
        <v>5512</v>
      </c>
      <c r="B986" s="819" t="s">
        <v>638</v>
      </c>
      <c r="C986" s="820"/>
      <c r="D986" s="820"/>
      <c r="E986" s="820"/>
      <c r="F986" s="820"/>
      <c r="G986" s="811">
        <f t="shared" si="40"/>
        <v>0</v>
      </c>
    </row>
    <row r="987" spans="1:7">
      <c r="A987" s="863">
        <v>5513</v>
      </c>
      <c r="B987" s="819" t="s">
        <v>639</v>
      </c>
      <c r="C987" s="820"/>
      <c r="D987" s="820"/>
      <c r="E987" s="820"/>
      <c r="F987" s="820"/>
      <c r="G987" s="811">
        <f t="shared" ref="G987:G1018" si="41">SUM(C987:F987)</f>
        <v>0</v>
      </c>
    </row>
    <row r="988" spans="1:7">
      <c r="A988" s="863">
        <v>5514</v>
      </c>
      <c r="B988" s="826" t="s">
        <v>640</v>
      </c>
      <c r="C988" s="820"/>
      <c r="D988" s="820"/>
      <c r="E988" s="820"/>
      <c r="F988" s="820"/>
      <c r="G988" s="811">
        <f t="shared" si="41"/>
        <v>0</v>
      </c>
    </row>
    <row r="989" spans="1:7">
      <c r="A989" s="864">
        <v>558</v>
      </c>
      <c r="B989" s="821" t="s">
        <v>641</v>
      </c>
      <c r="C989" s="820"/>
      <c r="D989" s="820"/>
      <c r="E989" s="820"/>
      <c r="F989" s="820"/>
      <c r="G989" s="811">
        <f t="shared" si="41"/>
        <v>0</v>
      </c>
    </row>
    <row r="990" spans="1:7">
      <c r="A990" s="844">
        <v>56</v>
      </c>
      <c r="B990" s="813" t="s">
        <v>642</v>
      </c>
      <c r="C990" s="811">
        <f>C991+C1002</f>
        <v>0</v>
      </c>
      <c r="D990" s="811">
        <f>D991+D1002</f>
        <v>0</v>
      </c>
      <c r="E990" s="811">
        <f>E991+E1002</f>
        <v>0</v>
      </c>
      <c r="F990" s="811">
        <f>F991+F1002</f>
        <v>0</v>
      </c>
      <c r="G990" s="811">
        <f t="shared" si="41"/>
        <v>0</v>
      </c>
    </row>
    <row r="991" spans="1:7">
      <c r="A991" s="862">
        <v>561</v>
      </c>
      <c r="B991" s="821" t="s">
        <v>643</v>
      </c>
      <c r="C991" s="811">
        <f>C992+C997</f>
        <v>0</v>
      </c>
      <c r="D991" s="811">
        <f>D992+D997</f>
        <v>0</v>
      </c>
      <c r="E991" s="811">
        <f>E992+E997</f>
        <v>0</v>
      </c>
      <c r="F991" s="811">
        <f>F992+F997</f>
        <v>0</v>
      </c>
      <c r="G991" s="811">
        <f t="shared" si="41"/>
        <v>0</v>
      </c>
    </row>
    <row r="992" spans="1:7">
      <c r="A992" s="863">
        <v>5611</v>
      </c>
      <c r="B992" s="819" t="s">
        <v>644</v>
      </c>
      <c r="C992" s="811">
        <f>SUM(C993:C996)</f>
        <v>0</v>
      </c>
      <c r="D992" s="811">
        <f>SUM(D993:D996)</f>
        <v>0</v>
      </c>
      <c r="E992" s="811">
        <f>SUM(E993:E996)</f>
        <v>0</v>
      </c>
      <c r="F992" s="811">
        <f>SUM(F993:F996)</f>
        <v>0</v>
      </c>
      <c r="G992" s="811">
        <f t="shared" si="41"/>
        <v>0</v>
      </c>
    </row>
    <row r="993" spans="1:8">
      <c r="A993" s="843">
        <v>56111</v>
      </c>
      <c r="B993" s="819" t="s">
        <v>645</v>
      </c>
      <c r="C993" s="820"/>
      <c r="D993" s="820"/>
      <c r="E993" s="820"/>
      <c r="F993" s="820"/>
      <c r="G993" s="811">
        <f t="shared" si="41"/>
        <v>0</v>
      </c>
    </row>
    <row r="994" spans="1:8">
      <c r="A994" s="843">
        <v>56112</v>
      </c>
      <c r="B994" s="819" t="s">
        <v>646</v>
      </c>
      <c r="C994" s="820"/>
      <c r="D994" s="820"/>
      <c r="E994" s="820"/>
      <c r="F994" s="820"/>
      <c r="G994" s="811">
        <f t="shared" si="41"/>
        <v>0</v>
      </c>
    </row>
    <row r="995" spans="1:8">
      <c r="A995" s="843">
        <v>56113</v>
      </c>
      <c r="B995" s="819" t="s">
        <v>647</v>
      </c>
      <c r="C995" s="820"/>
      <c r="D995" s="820"/>
      <c r="E995" s="820"/>
      <c r="F995" s="820"/>
      <c r="G995" s="811">
        <f t="shared" si="41"/>
        <v>0</v>
      </c>
    </row>
    <row r="996" spans="1:8">
      <c r="A996" s="843">
        <v>56114</v>
      </c>
      <c r="B996" s="871" t="s">
        <v>648</v>
      </c>
      <c r="C996" s="849"/>
      <c r="D996" s="849"/>
      <c r="E996" s="849"/>
      <c r="F996" s="849"/>
      <c r="G996" s="811">
        <f t="shared" si="41"/>
        <v>0</v>
      </c>
    </row>
    <row r="997" spans="1:8">
      <c r="A997" s="843">
        <v>5612</v>
      </c>
      <c r="B997" s="819" t="s">
        <v>649</v>
      </c>
      <c r="C997" s="811">
        <f>SUM(C998:C1001)</f>
        <v>0</v>
      </c>
      <c r="D997" s="811">
        <f>SUM(D998:D1001)</f>
        <v>0</v>
      </c>
      <c r="E997" s="811">
        <f>SUM(E998:E1001)</f>
        <v>0</v>
      </c>
      <c r="F997" s="811">
        <f>SUM(F998:F1001)</f>
        <v>0</v>
      </c>
      <c r="G997" s="811">
        <f t="shared" si="41"/>
        <v>0</v>
      </c>
    </row>
    <row r="998" spans="1:8">
      <c r="A998" s="843">
        <v>56121</v>
      </c>
      <c r="B998" s="819" t="s">
        <v>650</v>
      </c>
      <c r="C998" s="820"/>
      <c r="D998" s="820"/>
      <c r="E998" s="820"/>
      <c r="F998" s="820"/>
      <c r="G998" s="811">
        <f t="shared" si="41"/>
        <v>0</v>
      </c>
      <c r="H998" s="872"/>
    </row>
    <row r="999" spans="1:8">
      <c r="A999" s="843">
        <v>56122</v>
      </c>
      <c r="B999" s="819" t="s">
        <v>651</v>
      </c>
      <c r="C999" s="820"/>
      <c r="D999" s="820"/>
      <c r="E999" s="820"/>
      <c r="F999" s="820"/>
      <c r="G999" s="811">
        <f t="shared" si="41"/>
        <v>0</v>
      </c>
      <c r="H999" s="872"/>
    </row>
    <row r="1000" spans="1:8">
      <c r="A1000" s="843">
        <v>56123</v>
      </c>
      <c r="B1000" s="819" t="s">
        <v>652</v>
      </c>
      <c r="C1000" s="820"/>
      <c r="D1000" s="820"/>
      <c r="E1000" s="820"/>
      <c r="F1000" s="820"/>
      <c r="G1000" s="811">
        <f t="shared" si="41"/>
        <v>0</v>
      </c>
      <c r="H1000" s="872"/>
    </row>
    <row r="1001" spans="1:8">
      <c r="A1001" s="843">
        <v>56124</v>
      </c>
      <c r="B1001" s="871" t="s">
        <v>653</v>
      </c>
      <c r="C1001" s="849"/>
      <c r="D1001" s="849"/>
      <c r="E1001" s="849"/>
      <c r="F1001" s="849"/>
      <c r="G1001" s="811">
        <f t="shared" si="41"/>
        <v>0</v>
      </c>
      <c r="H1001" s="872"/>
    </row>
    <row r="1002" spans="1:8">
      <c r="A1002" s="862">
        <v>569</v>
      </c>
      <c r="B1002" s="821" t="s">
        <v>68</v>
      </c>
      <c r="C1002" s="811">
        <f>+C1003+C1008</f>
        <v>0</v>
      </c>
      <c r="D1002" s="811">
        <f>+D1003+D1008</f>
        <v>0</v>
      </c>
      <c r="E1002" s="811">
        <f>+E1003+E1008</f>
        <v>0</v>
      </c>
      <c r="F1002" s="811">
        <f>+F1003+F1008</f>
        <v>0</v>
      </c>
      <c r="G1002" s="811">
        <f t="shared" si="41"/>
        <v>0</v>
      </c>
      <c r="H1002" s="872"/>
    </row>
    <row r="1003" spans="1:8">
      <c r="A1003" s="843">
        <v>5691</v>
      </c>
      <c r="B1003" s="819" t="s">
        <v>654</v>
      </c>
      <c r="C1003" s="811">
        <f>SUM(C1004:C1007)</f>
        <v>0</v>
      </c>
      <c r="D1003" s="811">
        <f>SUM(D1004:D1007)</f>
        <v>0</v>
      </c>
      <c r="E1003" s="811">
        <f>SUM(E1004:E1007)</f>
        <v>0</v>
      </c>
      <c r="F1003" s="811">
        <f>SUM(F1004:F1007)</f>
        <v>0</v>
      </c>
      <c r="G1003" s="811">
        <f t="shared" si="41"/>
        <v>0</v>
      </c>
      <c r="H1003" s="872"/>
    </row>
    <row r="1004" spans="1:8">
      <c r="A1004" s="843">
        <v>56911</v>
      </c>
      <c r="B1004" s="819" t="s">
        <v>655</v>
      </c>
      <c r="C1004" s="820"/>
      <c r="D1004" s="820"/>
      <c r="E1004" s="820"/>
      <c r="F1004" s="820"/>
      <c r="G1004" s="811">
        <f t="shared" si="41"/>
        <v>0</v>
      </c>
      <c r="H1004" s="872"/>
    </row>
    <row r="1005" spans="1:8">
      <c r="A1005" s="843">
        <v>56912</v>
      </c>
      <c r="B1005" s="819" t="s">
        <v>656</v>
      </c>
      <c r="C1005" s="820"/>
      <c r="D1005" s="820"/>
      <c r="E1005" s="820"/>
      <c r="F1005" s="820"/>
      <c r="G1005" s="811">
        <f>SUM(C1005:F1005)</f>
        <v>0</v>
      </c>
      <c r="H1005" s="872"/>
    </row>
    <row r="1006" spans="1:8">
      <c r="A1006" s="843">
        <v>56913</v>
      </c>
      <c r="B1006" s="819" t="s">
        <v>657</v>
      </c>
      <c r="C1006" s="820"/>
      <c r="D1006" s="820"/>
      <c r="E1006" s="820"/>
      <c r="F1006" s="820"/>
      <c r="G1006" s="811">
        <f t="shared" si="41"/>
        <v>0</v>
      </c>
    </row>
    <row r="1007" spans="1:8">
      <c r="A1007" s="843">
        <v>56914</v>
      </c>
      <c r="B1007" s="871" t="s">
        <v>658</v>
      </c>
      <c r="C1007" s="849"/>
      <c r="D1007" s="849"/>
      <c r="E1007" s="849"/>
      <c r="F1007" s="849"/>
      <c r="G1007" s="811">
        <f t="shared" si="41"/>
        <v>0</v>
      </c>
    </row>
    <row r="1008" spans="1:8">
      <c r="A1008" s="843">
        <v>5692</v>
      </c>
      <c r="B1008" s="819" t="s">
        <v>659</v>
      </c>
      <c r="C1008" s="811">
        <f>SUM(C1009:C1012)</f>
        <v>0</v>
      </c>
      <c r="D1008" s="811">
        <f>SUM(D1009:D1012)</f>
        <v>0</v>
      </c>
      <c r="E1008" s="811">
        <f>SUM(E1009:E1012)</f>
        <v>0</v>
      </c>
      <c r="F1008" s="811">
        <f>SUM(F1009:F1012)</f>
        <v>0</v>
      </c>
      <c r="G1008" s="811">
        <f t="shared" si="41"/>
        <v>0</v>
      </c>
    </row>
    <row r="1009" spans="1:10">
      <c r="A1009" s="843">
        <v>56921</v>
      </c>
      <c r="B1009" s="819" t="s">
        <v>660</v>
      </c>
      <c r="C1009" s="820"/>
      <c r="D1009" s="820"/>
      <c r="E1009" s="820"/>
      <c r="F1009" s="820"/>
      <c r="G1009" s="811">
        <f t="shared" si="41"/>
        <v>0</v>
      </c>
    </row>
    <row r="1010" spans="1:10">
      <c r="A1010" s="843">
        <v>56922</v>
      </c>
      <c r="B1010" s="819" t="s">
        <v>661</v>
      </c>
      <c r="C1010" s="820"/>
      <c r="D1010" s="820"/>
      <c r="E1010" s="820"/>
      <c r="F1010" s="820"/>
      <c r="G1010" s="811">
        <f t="shared" si="41"/>
        <v>0</v>
      </c>
    </row>
    <row r="1011" spans="1:10">
      <c r="A1011" s="843">
        <v>56923</v>
      </c>
      <c r="B1011" s="819" t="s">
        <v>662</v>
      </c>
      <c r="C1011" s="820"/>
      <c r="D1011" s="820"/>
      <c r="E1011" s="820"/>
      <c r="F1011" s="820"/>
      <c r="G1011" s="811">
        <f>SUM(C1011:F1011)</f>
        <v>0</v>
      </c>
    </row>
    <row r="1012" spans="1:10">
      <c r="A1012" s="843">
        <v>56924</v>
      </c>
      <c r="B1012" s="871" t="s">
        <v>663</v>
      </c>
      <c r="C1012" s="849"/>
      <c r="D1012" s="849"/>
      <c r="E1012" s="849"/>
      <c r="F1012" s="849"/>
      <c r="G1012" s="811">
        <f>SUM(C1012:F1012)</f>
        <v>0</v>
      </c>
    </row>
    <row r="1013" spans="1:10">
      <c r="A1013" s="844">
        <v>57</v>
      </c>
      <c r="B1013" s="813" t="s">
        <v>664</v>
      </c>
      <c r="C1013" s="811">
        <f>SUM(C1014:C1019)</f>
        <v>0</v>
      </c>
      <c r="D1013" s="811">
        <f>SUM(D1014:D1019)</f>
        <v>0</v>
      </c>
      <c r="E1013" s="811">
        <f>SUM(E1014:E1019)</f>
        <v>0</v>
      </c>
      <c r="F1013" s="811">
        <f>SUM(F1014:F1019)</f>
        <v>0</v>
      </c>
      <c r="G1013" s="811">
        <f>SUM(C1013:F1013)</f>
        <v>0</v>
      </c>
    </row>
    <row r="1014" spans="1:10">
      <c r="A1014" s="870">
        <v>571</v>
      </c>
      <c r="B1014" s="847" t="s">
        <v>665</v>
      </c>
      <c r="C1014" s="820"/>
      <c r="D1014" s="820"/>
      <c r="E1014" s="820"/>
      <c r="F1014" s="820"/>
      <c r="G1014" s="811">
        <f t="shared" si="41"/>
        <v>0</v>
      </c>
    </row>
    <row r="1015" spans="1:10">
      <c r="A1015" s="870">
        <v>572</v>
      </c>
      <c r="B1015" s="847" t="s">
        <v>666</v>
      </c>
      <c r="C1015" s="820"/>
      <c r="D1015" s="820"/>
      <c r="E1015" s="820"/>
      <c r="F1015" s="820"/>
      <c r="G1015" s="811">
        <f>SUM(C1015:F1015)</f>
        <v>0</v>
      </c>
    </row>
    <row r="1016" spans="1:10">
      <c r="A1016" s="870">
        <v>573</v>
      </c>
      <c r="B1016" s="847" t="s">
        <v>667</v>
      </c>
      <c r="C1016" s="820"/>
      <c r="D1016" s="820"/>
      <c r="E1016" s="820"/>
      <c r="F1016" s="820"/>
      <c r="G1016" s="811">
        <f t="shared" si="41"/>
        <v>0</v>
      </c>
    </row>
    <row r="1017" spans="1:10">
      <c r="A1017" s="870">
        <v>574</v>
      </c>
      <c r="B1017" s="847" t="s">
        <v>699</v>
      </c>
      <c r="C1017" s="820"/>
      <c r="D1017" s="820"/>
      <c r="E1017" s="820"/>
      <c r="F1017" s="820"/>
      <c r="G1017" s="811">
        <f>SUM(C1017:F1017)</f>
        <v>0</v>
      </c>
    </row>
    <row r="1018" spans="1:10">
      <c r="A1018" s="870">
        <v>577</v>
      </c>
      <c r="B1018" s="847" t="s">
        <v>668</v>
      </c>
      <c r="C1018" s="820"/>
      <c r="D1018" s="820"/>
      <c r="E1018" s="820"/>
      <c r="F1018" s="820"/>
      <c r="G1018" s="811">
        <f t="shared" si="41"/>
        <v>0</v>
      </c>
    </row>
    <row r="1019" spans="1:10">
      <c r="A1019" s="870">
        <v>578</v>
      </c>
      <c r="B1019" s="847" t="s">
        <v>669</v>
      </c>
      <c r="C1019" s="820"/>
      <c r="D1019" s="820"/>
      <c r="E1019" s="820"/>
      <c r="F1019" s="820"/>
      <c r="G1019" s="811">
        <f>SUM(C1019:F1019)</f>
        <v>0</v>
      </c>
    </row>
    <row r="1020" spans="1:10">
      <c r="A1020" s="863"/>
      <c r="B1020" s="147" t="s">
        <v>486</v>
      </c>
      <c r="C1020" s="811">
        <f>C715+C809+C931+C961+C981</f>
        <v>0</v>
      </c>
      <c r="D1020" s="811">
        <f>D715+D809+D931+D961+D981</f>
        <v>0</v>
      </c>
      <c r="E1020" s="811">
        <f>E715+E809+E931+E961+E981</f>
        <v>0</v>
      </c>
      <c r="F1020" s="811">
        <f>F715+F809+F931+F961+F981</f>
        <v>0</v>
      </c>
      <c r="G1020" s="811">
        <f>SUM(C1020:F1020)</f>
        <v>0</v>
      </c>
      <c r="I1020" s="56"/>
      <c r="J1020" s="873"/>
    </row>
    <row r="1021" spans="1:10">
      <c r="A1021" s="153"/>
      <c r="B1021" s="852" t="s">
        <v>670</v>
      </c>
      <c r="C1021" s="853"/>
      <c r="D1021" s="874"/>
      <c r="E1021" s="874"/>
      <c r="F1021" s="874"/>
      <c r="G1021" s="874"/>
    </row>
    <row r="1022" spans="1:10">
      <c r="G1022" s="875"/>
    </row>
    <row r="1023" spans="1:10">
      <c r="G1023" s="876"/>
      <c r="I1023" s="56"/>
    </row>
  </sheetData>
  <mergeCells count="2">
    <mergeCell ref="D8:E8"/>
    <mergeCell ref="F8:G8"/>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5"/>
  <sheetViews>
    <sheetView workbookViewId="0"/>
  </sheetViews>
  <sheetFormatPr defaultRowHeight="15"/>
  <cols>
    <col min="1" max="1" width="24.42578125" style="27" bestFit="1" customWidth="1"/>
    <col min="2" max="2" width="83.7109375" style="27" customWidth="1"/>
    <col min="3" max="3" width="17.28515625" style="792" customWidth="1"/>
    <col min="4" max="4" width="16.140625" style="792" customWidth="1"/>
    <col min="5" max="5" width="16.7109375" style="792" customWidth="1"/>
    <col min="6" max="6" width="9.140625" style="41"/>
    <col min="7" max="7" width="14" style="41" bestFit="1" customWidth="1"/>
    <col min="8" max="8" width="17.140625" style="41" customWidth="1"/>
    <col min="9" max="16384" width="9.140625" style="41"/>
  </cols>
  <sheetData>
    <row r="1" spans="1:8">
      <c r="A1" s="41" t="s">
        <v>48</v>
      </c>
      <c r="B1" s="105">
        <v>22</v>
      </c>
    </row>
    <row r="2" spans="1:8">
      <c r="A2" s="27" t="s">
        <v>49</v>
      </c>
      <c r="B2" s="27" t="s">
        <v>1219</v>
      </c>
    </row>
    <row r="3" spans="1:8">
      <c r="A3" s="27" t="s">
        <v>47</v>
      </c>
      <c r="B3" s="27" t="s">
        <v>52</v>
      </c>
    </row>
    <row r="4" spans="1:8">
      <c r="A4" s="27" t="s">
        <v>50</v>
      </c>
      <c r="B4" s="27" t="s">
        <v>53</v>
      </c>
    </row>
    <row r="5" spans="1:8">
      <c r="A5" s="41" t="s">
        <v>792</v>
      </c>
      <c r="B5" s="41" t="s">
        <v>71</v>
      </c>
    </row>
    <row r="7" spans="1:8">
      <c r="A7" s="878" t="s">
        <v>200</v>
      </c>
      <c r="B7" s="878" t="s">
        <v>1238</v>
      </c>
      <c r="C7" s="879"/>
      <c r="D7" s="879"/>
      <c r="E7" s="808"/>
    </row>
    <row r="8" spans="1:8">
      <c r="A8" s="804"/>
      <c r="B8" s="880" t="s">
        <v>702</v>
      </c>
      <c r="C8" s="807" t="s">
        <v>700</v>
      </c>
      <c r="D8" s="881" t="s">
        <v>701</v>
      </c>
      <c r="E8" s="807" t="s">
        <v>486</v>
      </c>
    </row>
    <row r="9" spans="1:8">
      <c r="A9" s="882">
        <v>60</v>
      </c>
      <c r="B9" s="883" t="s">
        <v>1239</v>
      </c>
      <c r="C9" s="884">
        <f>C10+C17+C39+C47+C48+C49</f>
        <v>0</v>
      </c>
      <c r="D9" s="884">
        <f>D10+D17+D39+D47+D48+D49</f>
        <v>0</v>
      </c>
      <c r="E9" s="885">
        <f t="shared" ref="E9:E72" si="0">C9+D9</f>
        <v>0</v>
      </c>
      <c r="H9" s="792"/>
    </row>
    <row r="10" spans="1:8">
      <c r="A10" s="886">
        <v>601</v>
      </c>
      <c r="B10" s="887" t="s">
        <v>1240</v>
      </c>
      <c r="C10" s="884">
        <f>SUM(C11:C16)</f>
        <v>0</v>
      </c>
      <c r="D10" s="884">
        <f>SUM(D11:D16)</f>
        <v>0</v>
      </c>
      <c r="E10" s="885">
        <f t="shared" si="0"/>
        <v>0</v>
      </c>
      <c r="H10" s="792"/>
    </row>
    <row r="11" spans="1:8">
      <c r="A11" s="888">
        <v>6011</v>
      </c>
      <c r="B11" s="889" t="s">
        <v>1241</v>
      </c>
      <c r="C11" s="890"/>
      <c r="D11" s="890"/>
      <c r="E11" s="891">
        <f t="shared" si="0"/>
        <v>0</v>
      </c>
      <c r="H11" s="792"/>
    </row>
    <row r="12" spans="1:8">
      <c r="A12" s="888">
        <v>6012</v>
      </c>
      <c r="B12" s="889" t="s">
        <v>1242</v>
      </c>
      <c r="C12" s="890"/>
      <c r="D12" s="890"/>
      <c r="E12" s="891">
        <f t="shared" si="0"/>
        <v>0</v>
      </c>
      <c r="H12" s="792"/>
    </row>
    <row r="13" spans="1:8">
      <c r="A13" s="888">
        <v>6013</v>
      </c>
      <c r="B13" s="889" t="s">
        <v>1243</v>
      </c>
      <c r="C13" s="890"/>
      <c r="D13" s="890"/>
      <c r="E13" s="891">
        <f t="shared" si="0"/>
        <v>0</v>
      </c>
      <c r="H13" s="792"/>
    </row>
    <row r="14" spans="1:8">
      <c r="A14" s="888">
        <v>6014</v>
      </c>
      <c r="B14" s="889" t="s">
        <v>1244</v>
      </c>
      <c r="C14" s="890"/>
      <c r="D14" s="890"/>
      <c r="E14" s="891">
        <f t="shared" si="0"/>
        <v>0</v>
      </c>
      <c r="H14" s="792"/>
    </row>
    <row r="15" spans="1:8">
      <c r="A15" s="888">
        <v>6015</v>
      </c>
      <c r="B15" s="889" t="s">
        <v>1245</v>
      </c>
      <c r="C15" s="890"/>
      <c r="D15" s="890"/>
      <c r="E15" s="891">
        <f t="shared" si="0"/>
        <v>0</v>
      </c>
      <c r="H15" s="792"/>
    </row>
    <row r="16" spans="1:8">
      <c r="A16" s="888">
        <v>6017</v>
      </c>
      <c r="B16" s="889" t="s">
        <v>1246</v>
      </c>
      <c r="C16" s="890"/>
      <c r="D16" s="890"/>
      <c r="E16" s="891">
        <f t="shared" si="0"/>
        <v>0</v>
      </c>
      <c r="H16" s="792"/>
    </row>
    <row r="17" spans="1:8">
      <c r="A17" s="886">
        <v>602</v>
      </c>
      <c r="B17" s="887" t="s">
        <v>1247</v>
      </c>
      <c r="C17" s="884">
        <f>C18+C28+C38</f>
        <v>0</v>
      </c>
      <c r="D17" s="884">
        <f>D18+D28+D38</f>
        <v>0</v>
      </c>
      <c r="E17" s="885">
        <f t="shared" si="0"/>
        <v>0</v>
      </c>
      <c r="H17" s="792"/>
    </row>
    <row r="18" spans="1:8">
      <c r="A18" s="888">
        <v>6021</v>
      </c>
      <c r="B18" s="889" t="s">
        <v>1248</v>
      </c>
      <c r="C18" s="884">
        <f>C19+C20+C24</f>
        <v>0</v>
      </c>
      <c r="D18" s="884">
        <f>D19+D20+D24</f>
        <v>0</v>
      </c>
      <c r="E18" s="885">
        <f t="shared" si="0"/>
        <v>0</v>
      </c>
      <c r="H18" s="792"/>
    </row>
    <row r="19" spans="1:8">
      <c r="A19" s="888">
        <v>60211</v>
      </c>
      <c r="B19" s="889" t="s">
        <v>1249</v>
      </c>
      <c r="C19" s="890"/>
      <c r="D19" s="890"/>
      <c r="E19" s="891">
        <f t="shared" si="0"/>
        <v>0</v>
      </c>
      <c r="H19" s="792"/>
    </row>
    <row r="20" spans="1:8">
      <c r="A20" s="888">
        <v>60212</v>
      </c>
      <c r="B20" s="889" t="s">
        <v>1250</v>
      </c>
      <c r="C20" s="884">
        <f>SUM(C21:C23)</f>
        <v>0</v>
      </c>
      <c r="D20" s="884">
        <f>SUM(D21:D23)</f>
        <v>0</v>
      </c>
      <c r="E20" s="885">
        <f t="shared" si="0"/>
        <v>0</v>
      </c>
      <c r="H20" s="792"/>
    </row>
    <row r="21" spans="1:8">
      <c r="A21" s="888">
        <v>602121</v>
      </c>
      <c r="B21" s="889" t="s">
        <v>1251</v>
      </c>
      <c r="C21" s="890"/>
      <c r="D21" s="890"/>
      <c r="E21" s="891">
        <f t="shared" si="0"/>
        <v>0</v>
      </c>
      <c r="H21" s="792"/>
    </row>
    <row r="22" spans="1:8">
      <c r="A22" s="888">
        <v>602122</v>
      </c>
      <c r="B22" s="889" t="s">
        <v>1252</v>
      </c>
      <c r="C22" s="890"/>
      <c r="D22" s="890"/>
      <c r="E22" s="891">
        <f t="shared" si="0"/>
        <v>0</v>
      </c>
      <c r="H22" s="792"/>
    </row>
    <row r="23" spans="1:8">
      <c r="A23" s="888">
        <v>602123</v>
      </c>
      <c r="B23" s="889" t="s">
        <v>1253</v>
      </c>
      <c r="C23" s="890"/>
      <c r="D23" s="890"/>
      <c r="E23" s="891">
        <f t="shared" si="0"/>
        <v>0</v>
      </c>
      <c r="H23" s="792"/>
    </row>
    <row r="24" spans="1:8">
      <c r="A24" s="888">
        <v>60213</v>
      </c>
      <c r="B24" s="889" t="s">
        <v>1254</v>
      </c>
      <c r="C24" s="884">
        <f>SUM(C25:C27)</f>
        <v>0</v>
      </c>
      <c r="D24" s="884">
        <f>SUM(D25:D27)</f>
        <v>0</v>
      </c>
      <c r="E24" s="885">
        <f t="shared" si="0"/>
        <v>0</v>
      </c>
      <c r="H24" s="792"/>
    </row>
    <row r="25" spans="1:8">
      <c r="A25" s="888">
        <v>602131</v>
      </c>
      <c r="B25" s="889" t="s">
        <v>1255</v>
      </c>
      <c r="C25" s="890"/>
      <c r="D25" s="890"/>
      <c r="E25" s="891">
        <f t="shared" si="0"/>
        <v>0</v>
      </c>
      <c r="H25" s="792"/>
    </row>
    <row r="26" spans="1:8">
      <c r="A26" s="888">
        <v>602132</v>
      </c>
      <c r="B26" s="889" t="s">
        <v>1256</v>
      </c>
      <c r="C26" s="890"/>
      <c r="D26" s="890"/>
      <c r="E26" s="891">
        <f t="shared" si="0"/>
        <v>0</v>
      </c>
      <c r="H26" s="792"/>
    </row>
    <row r="27" spans="1:8">
      <c r="A27" s="888">
        <v>602133</v>
      </c>
      <c r="B27" s="889" t="s">
        <v>1257</v>
      </c>
      <c r="C27" s="890"/>
      <c r="D27" s="890"/>
      <c r="E27" s="891">
        <f t="shared" si="0"/>
        <v>0</v>
      </c>
      <c r="H27" s="792"/>
    </row>
    <row r="28" spans="1:8">
      <c r="A28" s="888">
        <v>6022</v>
      </c>
      <c r="B28" s="889" t="s">
        <v>1258</v>
      </c>
      <c r="C28" s="884">
        <f>C29+C30+C34</f>
        <v>0</v>
      </c>
      <c r="D28" s="884">
        <f>D29+D30+D34</f>
        <v>0</v>
      </c>
      <c r="E28" s="885">
        <f t="shared" si="0"/>
        <v>0</v>
      </c>
      <c r="H28" s="792"/>
    </row>
    <row r="29" spans="1:8">
      <c r="A29" s="888">
        <v>60221</v>
      </c>
      <c r="B29" s="889" t="s">
        <v>1249</v>
      </c>
      <c r="C29" s="890"/>
      <c r="D29" s="890"/>
      <c r="E29" s="891">
        <f t="shared" si="0"/>
        <v>0</v>
      </c>
      <c r="H29" s="792"/>
    </row>
    <row r="30" spans="1:8">
      <c r="A30" s="888">
        <v>60222</v>
      </c>
      <c r="B30" s="889" t="s">
        <v>1250</v>
      </c>
      <c r="C30" s="884">
        <f>SUM(C31:C33)</f>
        <v>0</v>
      </c>
      <c r="D30" s="884">
        <f>SUM(D31:D33)</f>
        <v>0</v>
      </c>
      <c r="E30" s="885">
        <f t="shared" si="0"/>
        <v>0</v>
      </c>
      <c r="H30" s="792"/>
    </row>
    <row r="31" spans="1:8">
      <c r="A31" s="888">
        <v>602221</v>
      </c>
      <c r="B31" s="889" t="s">
        <v>1259</v>
      </c>
      <c r="C31" s="890"/>
      <c r="D31" s="890"/>
      <c r="E31" s="891">
        <f t="shared" si="0"/>
        <v>0</v>
      </c>
      <c r="H31" s="792"/>
    </row>
    <row r="32" spans="1:8">
      <c r="A32" s="888">
        <v>602222</v>
      </c>
      <c r="B32" s="889" t="s">
        <v>1252</v>
      </c>
      <c r="C32" s="890"/>
      <c r="D32" s="890"/>
      <c r="E32" s="891">
        <f t="shared" si="0"/>
        <v>0</v>
      </c>
      <c r="H32" s="792"/>
    </row>
    <row r="33" spans="1:8">
      <c r="A33" s="888">
        <v>602223</v>
      </c>
      <c r="B33" s="889" t="s">
        <v>1253</v>
      </c>
      <c r="C33" s="890"/>
      <c r="D33" s="890"/>
      <c r="E33" s="891">
        <f t="shared" si="0"/>
        <v>0</v>
      </c>
      <c r="H33" s="792"/>
    </row>
    <row r="34" spans="1:8">
      <c r="A34" s="888">
        <v>60223</v>
      </c>
      <c r="B34" s="889" t="s">
        <v>1260</v>
      </c>
      <c r="C34" s="884">
        <f>SUM(C35:C37)</f>
        <v>0</v>
      </c>
      <c r="D34" s="884">
        <f>SUM(D35:D37)</f>
        <v>0</v>
      </c>
      <c r="E34" s="885">
        <f t="shared" si="0"/>
        <v>0</v>
      </c>
      <c r="H34" s="792"/>
    </row>
    <row r="35" spans="1:8">
      <c r="A35" s="888">
        <v>602231</v>
      </c>
      <c r="B35" s="889" t="s">
        <v>1255</v>
      </c>
      <c r="C35" s="890"/>
      <c r="D35" s="890"/>
      <c r="E35" s="891">
        <f t="shared" si="0"/>
        <v>0</v>
      </c>
      <c r="H35" s="792"/>
    </row>
    <row r="36" spans="1:8">
      <c r="A36" s="888">
        <v>602232</v>
      </c>
      <c r="B36" s="889" t="s">
        <v>1256</v>
      </c>
      <c r="C36" s="890"/>
      <c r="D36" s="890"/>
      <c r="E36" s="891">
        <f t="shared" si="0"/>
        <v>0</v>
      </c>
      <c r="H36" s="792"/>
    </row>
    <row r="37" spans="1:8">
      <c r="A37" s="888">
        <v>602233</v>
      </c>
      <c r="B37" s="889" t="s">
        <v>1257</v>
      </c>
      <c r="C37" s="890"/>
      <c r="D37" s="890"/>
      <c r="E37" s="891">
        <f t="shared" si="0"/>
        <v>0</v>
      </c>
      <c r="F37" s="27"/>
      <c r="H37" s="792"/>
    </row>
    <row r="38" spans="1:8">
      <c r="A38" s="888">
        <v>6027</v>
      </c>
      <c r="B38" s="889" t="s">
        <v>1261</v>
      </c>
      <c r="C38" s="890"/>
      <c r="D38" s="890"/>
      <c r="E38" s="891">
        <f t="shared" si="0"/>
        <v>0</v>
      </c>
      <c r="H38" s="792"/>
    </row>
    <row r="39" spans="1:8">
      <c r="A39" s="888">
        <v>603</v>
      </c>
      <c r="B39" s="887" t="s">
        <v>1262</v>
      </c>
      <c r="C39" s="884">
        <f>SUM(C40:C46)</f>
        <v>0</v>
      </c>
      <c r="D39" s="884">
        <f>SUM(D40:D46)</f>
        <v>0</v>
      </c>
      <c r="E39" s="885">
        <f t="shared" si="0"/>
        <v>0</v>
      </c>
      <c r="H39" s="792"/>
    </row>
    <row r="40" spans="1:8">
      <c r="A40" s="888">
        <v>6031</v>
      </c>
      <c r="B40" s="889" t="s">
        <v>1241</v>
      </c>
      <c r="C40" s="890"/>
      <c r="D40" s="890"/>
      <c r="E40" s="891">
        <f t="shared" si="0"/>
        <v>0</v>
      </c>
      <c r="H40" s="792"/>
    </row>
    <row r="41" spans="1:8">
      <c r="A41" s="888">
        <v>6032</v>
      </c>
      <c r="B41" s="889" t="s">
        <v>1263</v>
      </c>
      <c r="C41" s="890"/>
      <c r="D41" s="890"/>
      <c r="E41" s="891">
        <f t="shared" si="0"/>
        <v>0</v>
      </c>
      <c r="H41" s="792"/>
    </row>
    <row r="42" spans="1:8">
      <c r="A42" s="888">
        <v>6033</v>
      </c>
      <c r="B42" s="889" t="s">
        <v>1243</v>
      </c>
      <c r="C42" s="890"/>
      <c r="D42" s="890"/>
      <c r="E42" s="891">
        <f t="shared" si="0"/>
        <v>0</v>
      </c>
      <c r="H42" s="792"/>
    </row>
    <row r="43" spans="1:8">
      <c r="A43" s="888">
        <v>6034</v>
      </c>
      <c r="B43" s="889" t="s">
        <v>1244</v>
      </c>
      <c r="C43" s="890"/>
      <c r="D43" s="890"/>
      <c r="E43" s="891">
        <f t="shared" si="0"/>
        <v>0</v>
      </c>
      <c r="H43" s="792"/>
    </row>
    <row r="44" spans="1:8">
      <c r="A44" s="888">
        <v>6035</v>
      </c>
      <c r="B44" s="889" t="s">
        <v>1245</v>
      </c>
      <c r="C44" s="890"/>
      <c r="D44" s="890"/>
      <c r="E44" s="891">
        <f t="shared" si="0"/>
        <v>0</v>
      </c>
      <c r="H44" s="792"/>
    </row>
    <row r="45" spans="1:8">
      <c r="A45" s="888">
        <v>6036</v>
      </c>
      <c r="B45" s="889" t="s">
        <v>1264</v>
      </c>
      <c r="C45" s="890"/>
      <c r="D45" s="890"/>
      <c r="E45" s="891">
        <f t="shared" si="0"/>
        <v>0</v>
      </c>
      <c r="H45" s="792"/>
    </row>
    <row r="46" spans="1:8">
      <c r="A46" s="888">
        <v>6037</v>
      </c>
      <c r="B46" s="889" t="s">
        <v>1265</v>
      </c>
      <c r="C46" s="890"/>
      <c r="D46" s="890"/>
      <c r="E46" s="891">
        <f t="shared" si="0"/>
        <v>0</v>
      </c>
      <c r="H46" s="792"/>
    </row>
    <row r="47" spans="1:8">
      <c r="A47" s="888">
        <v>604</v>
      </c>
      <c r="B47" s="887" t="s">
        <v>1266</v>
      </c>
      <c r="C47" s="890"/>
      <c r="D47" s="890"/>
      <c r="E47" s="891">
        <f t="shared" si="0"/>
        <v>0</v>
      </c>
      <c r="H47" s="792"/>
    </row>
    <row r="48" spans="1:8">
      <c r="A48" s="888">
        <v>605</v>
      </c>
      <c r="B48" s="887" t="s">
        <v>1267</v>
      </c>
      <c r="C48" s="890"/>
      <c r="D48" s="890"/>
      <c r="E48" s="891">
        <f t="shared" si="0"/>
        <v>0</v>
      </c>
      <c r="H48" s="792"/>
    </row>
    <row r="49" spans="1:8">
      <c r="A49" s="888">
        <v>606</v>
      </c>
      <c r="B49" s="887" t="s">
        <v>1268</v>
      </c>
      <c r="C49" s="890"/>
      <c r="D49" s="890"/>
      <c r="E49" s="891">
        <f t="shared" si="0"/>
        <v>0</v>
      </c>
      <c r="H49" s="792"/>
    </row>
    <row r="50" spans="1:8">
      <c r="A50" s="882">
        <v>61</v>
      </c>
      <c r="B50" s="883" t="s">
        <v>1269</v>
      </c>
      <c r="C50" s="890"/>
      <c r="D50" s="890"/>
      <c r="E50" s="891">
        <f t="shared" si="0"/>
        <v>0</v>
      </c>
      <c r="H50" s="792"/>
    </row>
    <row r="51" spans="1:8">
      <c r="A51" s="882">
        <v>62</v>
      </c>
      <c r="B51" s="883" t="s">
        <v>1270</v>
      </c>
      <c r="C51" s="890"/>
      <c r="D51" s="890"/>
      <c r="E51" s="891">
        <f t="shared" si="0"/>
        <v>0</v>
      </c>
      <c r="H51" s="792"/>
    </row>
    <row r="52" spans="1:8">
      <c r="A52" s="882">
        <v>63</v>
      </c>
      <c r="B52" s="883" t="s">
        <v>1271</v>
      </c>
      <c r="C52" s="890"/>
      <c r="D52" s="890"/>
      <c r="E52" s="891">
        <f t="shared" si="0"/>
        <v>0</v>
      </c>
      <c r="H52" s="792"/>
    </row>
    <row r="53" spans="1:8">
      <c r="A53" s="882">
        <v>64</v>
      </c>
      <c r="B53" s="883" t="s">
        <v>1272</v>
      </c>
      <c r="C53" s="884">
        <f>SUM(C54:C55)</f>
        <v>0</v>
      </c>
      <c r="D53" s="884">
        <f>SUM(D54:D55)</f>
        <v>0</v>
      </c>
      <c r="E53" s="885">
        <f t="shared" si="0"/>
        <v>0</v>
      </c>
      <c r="H53" s="792"/>
    </row>
    <row r="54" spans="1:8">
      <c r="A54" s="888">
        <v>641</v>
      </c>
      <c r="B54" s="889" t="s">
        <v>1273</v>
      </c>
      <c r="C54" s="890"/>
      <c r="D54" s="890"/>
      <c r="E54" s="891">
        <f t="shared" si="0"/>
        <v>0</v>
      </c>
      <c r="H54" s="792"/>
    </row>
    <row r="55" spans="1:8">
      <c r="A55" s="888">
        <v>648</v>
      </c>
      <c r="B55" s="889" t="s">
        <v>1274</v>
      </c>
      <c r="C55" s="890"/>
      <c r="D55" s="890"/>
      <c r="E55" s="891">
        <f t="shared" si="0"/>
        <v>0</v>
      </c>
      <c r="H55" s="792"/>
    </row>
    <row r="56" spans="1:8">
      <c r="A56" s="882">
        <v>65</v>
      </c>
      <c r="B56" s="883" t="s">
        <v>1275</v>
      </c>
      <c r="C56" s="884">
        <f>C57+C60+C64+C65+C66+C67+C68</f>
        <v>0</v>
      </c>
      <c r="D56" s="884">
        <f>D57+D60+D64+D65+D66+D67+D68</f>
        <v>0</v>
      </c>
      <c r="E56" s="885">
        <f t="shared" si="0"/>
        <v>0</v>
      </c>
      <c r="H56" s="792"/>
    </row>
    <row r="57" spans="1:8">
      <c r="A57" s="888">
        <v>651</v>
      </c>
      <c r="B57" s="887" t="s">
        <v>1276</v>
      </c>
      <c r="C57" s="884">
        <f>SUM(C58:C59)</f>
        <v>0</v>
      </c>
      <c r="D57" s="884">
        <f>SUM(D58:D59)</f>
        <v>0</v>
      </c>
      <c r="E57" s="885">
        <f t="shared" si="0"/>
        <v>0</v>
      </c>
      <c r="H57" s="792"/>
    </row>
    <row r="58" spans="1:8">
      <c r="A58" s="888">
        <v>6511</v>
      </c>
      <c r="B58" s="889" t="s">
        <v>1277</v>
      </c>
      <c r="C58" s="890"/>
      <c r="D58" s="890"/>
      <c r="E58" s="891">
        <f t="shared" si="0"/>
        <v>0</v>
      </c>
      <c r="H58" s="792"/>
    </row>
    <row r="59" spans="1:8">
      <c r="A59" s="888">
        <v>6512</v>
      </c>
      <c r="B59" s="889" t="s">
        <v>1278</v>
      </c>
      <c r="C59" s="890"/>
      <c r="D59" s="890"/>
      <c r="E59" s="891">
        <f t="shared" si="0"/>
        <v>0</v>
      </c>
      <c r="H59" s="792"/>
    </row>
    <row r="60" spans="1:8">
      <c r="A60" s="888">
        <v>652</v>
      </c>
      <c r="B60" s="887" t="s">
        <v>1279</v>
      </c>
      <c r="C60" s="884">
        <f>SUM(C61:C63)</f>
        <v>0</v>
      </c>
      <c r="D60" s="884">
        <f>SUM(D61:D63)</f>
        <v>0</v>
      </c>
      <c r="E60" s="885">
        <f t="shared" si="0"/>
        <v>0</v>
      </c>
      <c r="H60" s="792"/>
    </row>
    <row r="61" spans="1:8">
      <c r="A61" s="888">
        <v>6523</v>
      </c>
      <c r="B61" s="889" t="s">
        <v>1280</v>
      </c>
      <c r="C61" s="890"/>
      <c r="D61" s="890"/>
      <c r="E61" s="891">
        <f t="shared" si="0"/>
        <v>0</v>
      </c>
      <c r="H61" s="792"/>
    </row>
    <row r="62" spans="1:8">
      <c r="A62" s="888">
        <v>6524</v>
      </c>
      <c r="B62" s="889" t="s">
        <v>1281</v>
      </c>
      <c r="C62" s="890"/>
      <c r="D62" s="890"/>
      <c r="E62" s="891">
        <f t="shared" si="0"/>
        <v>0</v>
      </c>
      <c r="H62" s="792"/>
    </row>
    <row r="63" spans="1:8">
      <c r="A63" s="888">
        <v>6525</v>
      </c>
      <c r="B63" s="889" t="s">
        <v>1282</v>
      </c>
      <c r="C63" s="890"/>
      <c r="D63" s="890"/>
      <c r="E63" s="891">
        <f t="shared" si="0"/>
        <v>0</v>
      </c>
      <c r="H63" s="792"/>
    </row>
    <row r="64" spans="1:8">
      <c r="A64" s="888">
        <v>653</v>
      </c>
      <c r="B64" s="887" t="s">
        <v>1283</v>
      </c>
      <c r="C64" s="890"/>
      <c r="D64" s="890"/>
      <c r="E64" s="891">
        <f t="shared" si="0"/>
        <v>0</v>
      </c>
      <c r="H64" s="792"/>
    </row>
    <row r="65" spans="1:8">
      <c r="A65" s="888">
        <v>654</v>
      </c>
      <c r="B65" s="887" t="s">
        <v>1284</v>
      </c>
      <c r="C65" s="890"/>
      <c r="D65" s="890"/>
      <c r="E65" s="891">
        <f t="shared" si="0"/>
        <v>0</v>
      </c>
      <c r="H65" s="792"/>
    </row>
    <row r="66" spans="1:8">
      <c r="A66" s="888">
        <v>655</v>
      </c>
      <c r="B66" s="887" t="s">
        <v>1285</v>
      </c>
      <c r="C66" s="890"/>
      <c r="D66" s="890"/>
      <c r="E66" s="891">
        <f t="shared" si="0"/>
        <v>0</v>
      </c>
      <c r="H66" s="792"/>
    </row>
    <row r="67" spans="1:8">
      <c r="A67" s="888">
        <v>656</v>
      </c>
      <c r="B67" s="887" t="s">
        <v>1286</v>
      </c>
      <c r="C67" s="890"/>
      <c r="D67" s="890"/>
      <c r="E67" s="891">
        <f t="shared" si="0"/>
        <v>0</v>
      </c>
      <c r="H67" s="792"/>
    </row>
    <row r="68" spans="1:8">
      <c r="A68" s="888">
        <v>657</v>
      </c>
      <c r="B68" s="887" t="s">
        <v>1287</v>
      </c>
      <c r="C68" s="890"/>
      <c r="D68" s="890"/>
      <c r="E68" s="891">
        <f t="shared" si="0"/>
        <v>0</v>
      </c>
      <c r="H68" s="792"/>
    </row>
    <row r="69" spans="1:8">
      <c r="A69" s="882">
        <v>66</v>
      </c>
      <c r="B69" s="883" t="s">
        <v>1288</v>
      </c>
      <c r="C69" s="890"/>
      <c r="D69" s="890"/>
      <c r="E69" s="891">
        <f t="shared" si="0"/>
        <v>0</v>
      </c>
      <c r="H69" s="792"/>
    </row>
    <row r="70" spans="1:8">
      <c r="A70" s="882">
        <v>67</v>
      </c>
      <c r="B70" s="883" t="s">
        <v>1289</v>
      </c>
      <c r="C70" s="890"/>
      <c r="D70" s="890"/>
      <c r="E70" s="891">
        <f t="shared" si="0"/>
        <v>0</v>
      </c>
      <c r="H70" s="792"/>
    </row>
    <row r="71" spans="1:8">
      <c r="A71" s="882">
        <v>69</v>
      </c>
      <c r="B71" s="892" t="s">
        <v>1290</v>
      </c>
      <c r="C71" s="890"/>
      <c r="D71" s="890"/>
      <c r="E71" s="891">
        <f t="shared" si="0"/>
        <v>0</v>
      </c>
      <c r="G71" s="876"/>
      <c r="H71" s="792"/>
    </row>
    <row r="72" spans="1:8">
      <c r="A72" s="863"/>
      <c r="B72" s="893" t="s">
        <v>1291</v>
      </c>
      <c r="C72" s="894">
        <f>C9+C50+C51+C52+C53+C56+C69+C70+C71</f>
        <v>0</v>
      </c>
      <c r="D72" s="894">
        <f>D9+D50+D51+D52+D53+D56+D69+D70+D71</f>
        <v>0</v>
      </c>
      <c r="E72" s="895">
        <f t="shared" si="0"/>
        <v>0</v>
      </c>
      <c r="G72" s="72"/>
      <c r="H72" s="792"/>
    </row>
    <row r="73" spans="1:8">
      <c r="A73" s="888"/>
      <c r="B73" s="896"/>
      <c r="C73" s="897"/>
      <c r="D73" s="897"/>
      <c r="E73" s="898"/>
      <c r="H73" s="792"/>
    </row>
    <row r="74" spans="1:8">
      <c r="A74" s="882">
        <v>70</v>
      </c>
      <c r="B74" s="883" t="s">
        <v>1292</v>
      </c>
      <c r="C74" s="884">
        <f>C75+C80+C105+C113+C114+C115</f>
        <v>0</v>
      </c>
      <c r="D74" s="884">
        <f>D75+D80+D105+D113+D114+D115</f>
        <v>0</v>
      </c>
      <c r="E74" s="885">
        <f t="shared" ref="E74:E79" si="1">C74+D74</f>
        <v>0</v>
      </c>
      <c r="G74" s="876"/>
      <c r="H74" s="792"/>
    </row>
    <row r="75" spans="1:8">
      <c r="A75" s="886">
        <v>701</v>
      </c>
      <c r="B75" s="887" t="s">
        <v>1293</v>
      </c>
      <c r="C75" s="884">
        <f>SUM(C76:C79)</f>
        <v>0</v>
      </c>
      <c r="D75" s="884">
        <f>SUM(D76:D79)</f>
        <v>0</v>
      </c>
      <c r="E75" s="885">
        <f t="shared" si="1"/>
        <v>0</v>
      </c>
      <c r="H75" s="792"/>
    </row>
    <row r="76" spans="1:8">
      <c r="A76" s="888">
        <v>7011</v>
      </c>
      <c r="B76" s="889" t="s">
        <v>1241</v>
      </c>
      <c r="C76" s="890"/>
      <c r="D76" s="890"/>
      <c r="E76" s="891">
        <f t="shared" si="1"/>
        <v>0</v>
      </c>
      <c r="H76" s="792"/>
    </row>
    <row r="77" spans="1:8">
      <c r="A77" s="888">
        <v>7012</v>
      </c>
      <c r="B77" s="889" t="s">
        <v>1294</v>
      </c>
      <c r="C77" s="890"/>
      <c r="D77" s="890"/>
      <c r="E77" s="891">
        <f t="shared" si="1"/>
        <v>0</v>
      </c>
      <c r="H77" s="792"/>
    </row>
    <row r="78" spans="1:8">
      <c r="A78" s="888">
        <v>7015</v>
      </c>
      <c r="B78" s="889" t="s">
        <v>1295</v>
      </c>
      <c r="C78" s="890"/>
      <c r="D78" s="890"/>
      <c r="E78" s="891">
        <f t="shared" si="1"/>
        <v>0</v>
      </c>
      <c r="H78" s="792"/>
    </row>
    <row r="79" spans="1:8">
      <c r="A79" s="888">
        <v>7017</v>
      </c>
      <c r="B79" s="889" t="s">
        <v>1246</v>
      </c>
      <c r="C79" s="890"/>
      <c r="D79" s="890"/>
      <c r="E79" s="891">
        <f t="shared" si="1"/>
        <v>0</v>
      </c>
      <c r="H79" s="792"/>
    </row>
    <row r="80" spans="1:8">
      <c r="A80" s="886">
        <v>702</v>
      </c>
      <c r="B80" s="887" t="s">
        <v>1296</v>
      </c>
      <c r="C80" s="884">
        <f>C81+C91+C103+C104</f>
        <v>0</v>
      </c>
      <c r="D80" s="884">
        <f>D81+D91+D103+D104</f>
        <v>0</v>
      </c>
      <c r="E80" s="885">
        <f>E81+E91+E103+E104</f>
        <v>0</v>
      </c>
      <c r="H80" s="792"/>
    </row>
    <row r="81" spans="1:8">
      <c r="A81" s="888">
        <v>7021</v>
      </c>
      <c r="B81" s="889" t="s">
        <v>1297</v>
      </c>
      <c r="C81" s="884">
        <f>+C82+C83+C87</f>
        <v>0</v>
      </c>
      <c r="D81" s="884">
        <f>+D82+D83+D87</f>
        <v>0</v>
      </c>
      <c r="E81" s="885">
        <f>+E82+E83+E87</f>
        <v>0</v>
      </c>
      <c r="H81" s="792"/>
    </row>
    <row r="82" spans="1:8">
      <c r="A82" s="888">
        <v>70211</v>
      </c>
      <c r="B82" s="889" t="s">
        <v>1298</v>
      </c>
      <c r="C82" s="890"/>
      <c r="D82" s="890"/>
      <c r="E82" s="891">
        <f t="shared" ref="E82:E90" si="2">C82+D82</f>
        <v>0</v>
      </c>
      <c r="H82" s="792"/>
    </row>
    <row r="83" spans="1:8">
      <c r="A83" s="888">
        <v>70212</v>
      </c>
      <c r="B83" s="889" t="s">
        <v>1299</v>
      </c>
      <c r="C83" s="884">
        <f>SUM(C84:C86)</f>
        <v>0</v>
      </c>
      <c r="D83" s="884">
        <f>SUM(D84:D86)</f>
        <v>0</v>
      </c>
      <c r="E83" s="885">
        <f t="shared" si="2"/>
        <v>0</v>
      </c>
      <c r="H83" s="792"/>
    </row>
    <row r="84" spans="1:8">
      <c r="A84" s="888">
        <v>702121</v>
      </c>
      <c r="B84" s="889" t="s">
        <v>1300</v>
      </c>
      <c r="C84" s="890"/>
      <c r="D84" s="890"/>
      <c r="E84" s="891">
        <f t="shared" si="2"/>
        <v>0</v>
      </c>
      <c r="H84" s="792"/>
    </row>
    <row r="85" spans="1:8">
      <c r="A85" s="888">
        <v>702122</v>
      </c>
      <c r="B85" s="889" t="s">
        <v>1301</v>
      </c>
      <c r="C85" s="890"/>
      <c r="D85" s="890"/>
      <c r="E85" s="891">
        <f t="shared" si="2"/>
        <v>0</v>
      </c>
      <c r="H85" s="792"/>
    </row>
    <row r="86" spans="1:8">
      <c r="A86" s="888">
        <v>702123</v>
      </c>
      <c r="B86" s="889" t="s">
        <v>1302</v>
      </c>
      <c r="C86" s="890"/>
      <c r="D86" s="890"/>
      <c r="E86" s="891">
        <f t="shared" si="2"/>
        <v>0</v>
      </c>
      <c r="H86" s="792"/>
    </row>
    <row r="87" spans="1:8">
      <c r="A87" s="888">
        <v>70213</v>
      </c>
      <c r="B87" s="889" t="s">
        <v>1303</v>
      </c>
      <c r="C87" s="884">
        <f>SUM(C88:C90)</f>
        <v>0</v>
      </c>
      <c r="D87" s="884">
        <f>SUM(D88:D90)</f>
        <v>0</v>
      </c>
      <c r="E87" s="885">
        <f t="shared" si="2"/>
        <v>0</v>
      </c>
      <c r="H87" s="792"/>
    </row>
    <row r="88" spans="1:8">
      <c r="A88" s="888">
        <v>702131</v>
      </c>
      <c r="B88" s="889" t="s">
        <v>1304</v>
      </c>
      <c r="C88" s="890"/>
      <c r="D88" s="890"/>
      <c r="E88" s="891">
        <f t="shared" si="2"/>
        <v>0</v>
      </c>
      <c r="H88" s="792"/>
    </row>
    <row r="89" spans="1:8">
      <c r="A89" s="888">
        <v>702132</v>
      </c>
      <c r="B89" s="889" t="s">
        <v>1305</v>
      </c>
      <c r="C89" s="890"/>
      <c r="D89" s="890"/>
      <c r="E89" s="891">
        <f t="shared" si="2"/>
        <v>0</v>
      </c>
      <c r="H89" s="792"/>
    </row>
    <row r="90" spans="1:8">
      <c r="A90" s="888">
        <v>702133</v>
      </c>
      <c r="B90" s="889" t="s">
        <v>1306</v>
      </c>
      <c r="C90" s="890"/>
      <c r="D90" s="890"/>
      <c r="E90" s="891">
        <f t="shared" si="2"/>
        <v>0</v>
      </c>
      <c r="H90" s="792"/>
    </row>
    <row r="91" spans="1:8">
      <c r="A91" s="888">
        <v>7022</v>
      </c>
      <c r="B91" s="889" t="s">
        <v>1307</v>
      </c>
      <c r="C91" s="884">
        <f>+C92+C93+C98</f>
        <v>0</v>
      </c>
      <c r="D91" s="884">
        <f>+D92+D93+D98</f>
        <v>0</v>
      </c>
      <c r="E91" s="885">
        <f>+E92+E93+E98</f>
        <v>0</v>
      </c>
      <c r="H91" s="792"/>
    </row>
    <row r="92" spans="1:8">
      <c r="A92" s="888">
        <v>70221</v>
      </c>
      <c r="B92" s="889" t="s">
        <v>1308</v>
      </c>
      <c r="C92" s="890"/>
      <c r="D92" s="890"/>
      <c r="E92" s="891">
        <f t="shared" ref="E92:E134" si="3">C92+D92</f>
        <v>0</v>
      </c>
      <c r="H92" s="792"/>
    </row>
    <row r="93" spans="1:8">
      <c r="A93" s="888">
        <v>70222</v>
      </c>
      <c r="B93" s="889" t="s">
        <v>1309</v>
      </c>
      <c r="C93" s="884">
        <f>SUM(C94:C97)</f>
        <v>0</v>
      </c>
      <c r="D93" s="884">
        <f>SUM(D94:D97)</f>
        <v>0</v>
      </c>
      <c r="E93" s="885">
        <f t="shared" si="3"/>
        <v>0</v>
      </c>
      <c r="H93" s="792"/>
    </row>
    <row r="94" spans="1:8">
      <c r="A94" s="888">
        <v>702221</v>
      </c>
      <c r="B94" s="889" t="s">
        <v>1310</v>
      </c>
      <c r="C94" s="890"/>
      <c r="D94" s="890"/>
      <c r="E94" s="891">
        <f t="shared" si="3"/>
        <v>0</v>
      </c>
      <c r="H94" s="792"/>
    </row>
    <row r="95" spans="1:8">
      <c r="A95" s="888">
        <v>702222</v>
      </c>
      <c r="B95" s="889" t="s">
        <v>1311</v>
      </c>
      <c r="C95" s="890"/>
      <c r="D95" s="890"/>
      <c r="E95" s="891">
        <f t="shared" si="3"/>
        <v>0</v>
      </c>
      <c r="H95" s="792"/>
    </row>
    <row r="96" spans="1:8">
      <c r="A96" s="888">
        <v>702223</v>
      </c>
      <c r="B96" s="889" t="s">
        <v>1312</v>
      </c>
      <c r="C96" s="890"/>
      <c r="D96" s="890"/>
      <c r="E96" s="891">
        <f t="shared" si="3"/>
        <v>0</v>
      </c>
      <c r="H96" s="792"/>
    </row>
    <row r="97" spans="1:8">
      <c r="A97" s="888">
        <v>702224</v>
      </c>
      <c r="B97" s="889" t="s">
        <v>1313</v>
      </c>
      <c r="C97" s="890"/>
      <c r="D97" s="890"/>
      <c r="E97" s="891">
        <f t="shared" si="3"/>
        <v>0</v>
      </c>
      <c r="H97" s="792"/>
    </row>
    <row r="98" spans="1:8">
      <c r="A98" s="888">
        <v>70223</v>
      </c>
      <c r="B98" s="889" t="s">
        <v>1314</v>
      </c>
      <c r="C98" s="884">
        <f>SUM(C99:C102)</f>
        <v>0</v>
      </c>
      <c r="D98" s="884">
        <f>SUM(D99:D102)</f>
        <v>0</v>
      </c>
      <c r="E98" s="885">
        <f t="shared" si="3"/>
        <v>0</v>
      </c>
      <c r="H98" s="792"/>
    </row>
    <row r="99" spans="1:8">
      <c r="A99" s="888">
        <v>702231</v>
      </c>
      <c r="B99" s="889" t="s">
        <v>1315</v>
      </c>
      <c r="C99" s="890"/>
      <c r="D99" s="890"/>
      <c r="E99" s="891">
        <f t="shared" si="3"/>
        <v>0</v>
      </c>
      <c r="H99" s="792"/>
    </row>
    <row r="100" spans="1:8">
      <c r="A100" s="888">
        <v>702232</v>
      </c>
      <c r="B100" s="889" t="s">
        <v>1311</v>
      </c>
      <c r="C100" s="890"/>
      <c r="D100" s="890"/>
      <c r="E100" s="891">
        <f t="shared" si="3"/>
        <v>0</v>
      </c>
      <c r="H100" s="792"/>
    </row>
    <row r="101" spans="1:8">
      <c r="A101" s="888">
        <v>702233</v>
      </c>
      <c r="B101" s="889" t="s">
        <v>1312</v>
      </c>
      <c r="C101" s="890"/>
      <c r="D101" s="890"/>
      <c r="E101" s="891">
        <f t="shared" si="3"/>
        <v>0</v>
      </c>
      <c r="H101" s="792"/>
    </row>
    <row r="102" spans="1:8">
      <c r="A102" s="888">
        <v>702234</v>
      </c>
      <c r="B102" s="889" t="s">
        <v>1316</v>
      </c>
      <c r="C102" s="890"/>
      <c r="D102" s="890"/>
      <c r="E102" s="891">
        <f t="shared" si="3"/>
        <v>0</v>
      </c>
      <c r="H102" s="792"/>
    </row>
    <row r="103" spans="1:8">
      <c r="A103" s="888">
        <v>7023</v>
      </c>
      <c r="B103" s="889" t="s">
        <v>1317</v>
      </c>
      <c r="C103" s="890"/>
      <c r="D103" s="890"/>
      <c r="E103" s="891">
        <f t="shared" si="3"/>
        <v>0</v>
      </c>
      <c r="H103" s="792"/>
    </row>
    <row r="104" spans="1:8">
      <c r="A104" s="888">
        <v>7027</v>
      </c>
      <c r="B104" s="889" t="s">
        <v>1246</v>
      </c>
      <c r="C104" s="890"/>
      <c r="D104" s="890"/>
      <c r="E104" s="891">
        <f t="shared" si="3"/>
        <v>0</v>
      </c>
      <c r="H104" s="792"/>
    </row>
    <row r="105" spans="1:8">
      <c r="A105" s="886">
        <v>703</v>
      </c>
      <c r="B105" s="887" t="s">
        <v>1318</v>
      </c>
      <c r="C105" s="884">
        <f>SUM(C106:C112)</f>
        <v>0</v>
      </c>
      <c r="D105" s="884">
        <f>SUM(D106:D112)</f>
        <v>0</v>
      </c>
      <c r="E105" s="885">
        <f t="shared" si="3"/>
        <v>0</v>
      </c>
      <c r="H105" s="792"/>
    </row>
    <row r="106" spans="1:8">
      <c r="A106" s="888">
        <v>7031</v>
      </c>
      <c r="B106" s="889" t="s">
        <v>1319</v>
      </c>
      <c r="C106" s="890"/>
      <c r="D106" s="890"/>
      <c r="E106" s="891">
        <f t="shared" si="3"/>
        <v>0</v>
      </c>
      <c r="H106" s="792"/>
    </row>
    <row r="107" spans="1:8">
      <c r="A107" s="888">
        <v>7032</v>
      </c>
      <c r="B107" s="889" t="s">
        <v>1320</v>
      </c>
      <c r="C107" s="890"/>
      <c r="D107" s="890"/>
      <c r="E107" s="891">
        <f t="shared" si="3"/>
        <v>0</v>
      </c>
      <c r="H107" s="792"/>
    </row>
    <row r="108" spans="1:8">
      <c r="A108" s="888">
        <v>7033</v>
      </c>
      <c r="B108" s="889" t="s">
        <v>1321</v>
      </c>
      <c r="C108" s="890"/>
      <c r="D108" s="890"/>
      <c r="E108" s="891">
        <f t="shared" si="3"/>
        <v>0</v>
      </c>
      <c r="H108" s="792"/>
    </row>
    <row r="109" spans="1:8">
      <c r="A109" s="888">
        <v>7034</v>
      </c>
      <c r="B109" s="889" t="s">
        <v>1322</v>
      </c>
      <c r="C109" s="890"/>
      <c r="D109" s="890"/>
      <c r="E109" s="891">
        <f t="shared" si="3"/>
        <v>0</v>
      </c>
      <c r="H109" s="792"/>
    </row>
    <row r="110" spans="1:8">
      <c r="A110" s="888">
        <v>7035</v>
      </c>
      <c r="B110" s="889" t="s">
        <v>1323</v>
      </c>
      <c r="C110" s="890"/>
      <c r="D110" s="890"/>
      <c r="E110" s="891">
        <f t="shared" si="3"/>
        <v>0</v>
      </c>
      <c r="H110" s="792"/>
    </row>
    <row r="111" spans="1:8">
      <c r="A111" s="888">
        <v>7036</v>
      </c>
      <c r="B111" s="889" t="s">
        <v>1324</v>
      </c>
      <c r="C111" s="890"/>
      <c r="D111" s="890"/>
      <c r="E111" s="891">
        <f t="shared" si="3"/>
        <v>0</v>
      </c>
      <c r="H111" s="792"/>
    </row>
    <row r="112" spans="1:8">
      <c r="A112" s="888">
        <v>7037</v>
      </c>
      <c r="B112" s="889" t="s">
        <v>1325</v>
      </c>
      <c r="C112" s="890"/>
      <c r="D112" s="890"/>
      <c r="E112" s="891">
        <f t="shared" si="3"/>
        <v>0</v>
      </c>
      <c r="H112" s="792"/>
    </row>
    <row r="113" spans="1:8">
      <c r="A113" s="886">
        <v>704</v>
      </c>
      <c r="B113" s="887" t="s">
        <v>1326</v>
      </c>
      <c r="C113" s="890"/>
      <c r="D113" s="890"/>
      <c r="E113" s="891">
        <f t="shared" si="3"/>
        <v>0</v>
      </c>
      <c r="H113" s="792"/>
    </row>
    <row r="114" spans="1:8">
      <c r="A114" s="886">
        <v>705</v>
      </c>
      <c r="B114" s="887" t="s">
        <v>1327</v>
      </c>
      <c r="C114" s="890"/>
      <c r="D114" s="890"/>
      <c r="E114" s="891">
        <f t="shared" si="3"/>
        <v>0</v>
      </c>
      <c r="H114" s="792"/>
    </row>
    <row r="115" spans="1:8">
      <c r="A115" s="886">
        <v>706</v>
      </c>
      <c r="B115" s="887" t="s">
        <v>1328</v>
      </c>
      <c r="C115" s="890"/>
      <c r="D115" s="890"/>
      <c r="E115" s="891">
        <f t="shared" si="3"/>
        <v>0</v>
      </c>
      <c r="H115" s="792"/>
    </row>
    <row r="116" spans="1:8">
      <c r="A116" s="882">
        <v>74</v>
      </c>
      <c r="B116" s="883" t="s">
        <v>1329</v>
      </c>
      <c r="C116" s="890"/>
      <c r="D116" s="890"/>
      <c r="E116" s="891">
        <f t="shared" si="3"/>
        <v>0</v>
      </c>
      <c r="H116" s="792"/>
    </row>
    <row r="117" spans="1:8">
      <c r="A117" s="882">
        <v>75</v>
      </c>
      <c r="B117" s="883" t="s">
        <v>1330</v>
      </c>
      <c r="C117" s="884">
        <f>C118+C121+C125+C126+C127+C128</f>
        <v>0</v>
      </c>
      <c r="D117" s="884">
        <f>D118+D121+D125+D126+D127+D128</f>
        <v>0</v>
      </c>
      <c r="E117" s="885">
        <f t="shared" si="3"/>
        <v>0</v>
      </c>
      <c r="H117" s="792"/>
    </row>
    <row r="118" spans="1:8">
      <c r="A118" s="888">
        <v>751</v>
      </c>
      <c r="B118" s="889" t="s">
        <v>1331</v>
      </c>
      <c r="C118" s="884">
        <f>SUM(C119:C120)</f>
        <v>0</v>
      </c>
      <c r="D118" s="884">
        <f>SUM(D119:D120)</f>
        <v>0</v>
      </c>
      <c r="E118" s="885">
        <f t="shared" si="3"/>
        <v>0</v>
      </c>
      <c r="H118" s="792"/>
    </row>
    <row r="119" spans="1:8">
      <c r="A119" s="886">
        <v>7511</v>
      </c>
      <c r="B119" s="887" t="s">
        <v>1332</v>
      </c>
      <c r="C119" s="890"/>
      <c r="D119" s="890"/>
      <c r="E119" s="891">
        <f t="shared" si="3"/>
        <v>0</v>
      </c>
      <c r="H119" s="792"/>
    </row>
    <row r="120" spans="1:8">
      <c r="A120" s="888">
        <v>7512</v>
      </c>
      <c r="B120" s="889" t="s">
        <v>1333</v>
      </c>
      <c r="C120" s="890"/>
      <c r="D120" s="890"/>
      <c r="E120" s="891">
        <f t="shared" si="3"/>
        <v>0</v>
      </c>
      <c r="H120" s="792"/>
    </row>
    <row r="121" spans="1:8">
      <c r="A121" s="888">
        <v>752</v>
      </c>
      <c r="B121" s="889" t="s">
        <v>1334</v>
      </c>
      <c r="C121" s="884">
        <f>SUM(C122:C124)</f>
        <v>0</v>
      </c>
      <c r="D121" s="884">
        <f>SUM(D122:D124)</f>
        <v>0</v>
      </c>
      <c r="E121" s="885">
        <f t="shared" si="3"/>
        <v>0</v>
      </c>
      <c r="H121" s="792"/>
    </row>
    <row r="122" spans="1:8">
      <c r="A122" s="886">
        <v>7523</v>
      </c>
      <c r="B122" s="887" t="s">
        <v>1335</v>
      </c>
      <c r="C122" s="890"/>
      <c r="D122" s="890"/>
      <c r="E122" s="891">
        <f t="shared" si="3"/>
        <v>0</v>
      </c>
      <c r="H122" s="792"/>
    </row>
    <row r="123" spans="1:8">
      <c r="A123" s="888">
        <v>7524</v>
      </c>
      <c r="B123" s="889" t="s">
        <v>1336</v>
      </c>
      <c r="C123" s="890"/>
      <c r="D123" s="890"/>
      <c r="E123" s="891">
        <f t="shared" si="3"/>
        <v>0</v>
      </c>
      <c r="H123" s="792"/>
    </row>
    <row r="124" spans="1:8">
      <c r="A124" s="888">
        <v>7525</v>
      </c>
      <c r="B124" s="889" t="s">
        <v>1337</v>
      </c>
      <c r="C124" s="890"/>
      <c r="D124" s="890"/>
      <c r="E124" s="891">
        <f t="shared" si="3"/>
        <v>0</v>
      </c>
      <c r="H124" s="792"/>
    </row>
    <row r="125" spans="1:8">
      <c r="A125" s="888">
        <v>753</v>
      </c>
      <c r="B125" s="889" t="s">
        <v>1338</v>
      </c>
      <c r="C125" s="890"/>
      <c r="D125" s="890"/>
      <c r="E125" s="891">
        <f t="shared" si="3"/>
        <v>0</v>
      </c>
      <c r="H125" s="792"/>
    </row>
    <row r="126" spans="1:8">
      <c r="A126" s="888">
        <v>754</v>
      </c>
      <c r="B126" s="889" t="s">
        <v>1339</v>
      </c>
      <c r="C126" s="890"/>
      <c r="D126" s="890"/>
      <c r="E126" s="891">
        <f t="shared" si="3"/>
        <v>0</v>
      </c>
      <c r="H126" s="792"/>
    </row>
    <row r="127" spans="1:8">
      <c r="A127" s="888">
        <v>755</v>
      </c>
      <c r="B127" s="889" t="s">
        <v>1340</v>
      </c>
      <c r="C127" s="890"/>
      <c r="D127" s="890"/>
      <c r="E127" s="891">
        <f t="shared" si="3"/>
        <v>0</v>
      </c>
      <c r="H127" s="792"/>
    </row>
    <row r="128" spans="1:8">
      <c r="A128" s="888">
        <v>757</v>
      </c>
      <c r="B128" s="889" t="s">
        <v>1341</v>
      </c>
      <c r="C128" s="890"/>
      <c r="D128" s="890"/>
      <c r="E128" s="891">
        <f t="shared" si="3"/>
        <v>0</v>
      </c>
      <c r="H128" s="792"/>
    </row>
    <row r="129" spans="1:8">
      <c r="A129" s="882">
        <v>76</v>
      </c>
      <c r="B129" s="883" t="s">
        <v>1342</v>
      </c>
      <c r="C129" s="884">
        <f>SUM(C130:C132)</f>
        <v>0</v>
      </c>
      <c r="D129" s="884">
        <f>SUM(D130:D132)</f>
        <v>0</v>
      </c>
      <c r="E129" s="885">
        <f t="shared" si="3"/>
        <v>0</v>
      </c>
      <c r="H129" s="792"/>
    </row>
    <row r="130" spans="1:8">
      <c r="A130" s="888">
        <v>761</v>
      </c>
      <c r="B130" s="889" t="s">
        <v>1343</v>
      </c>
      <c r="C130" s="890"/>
      <c r="D130" s="890"/>
      <c r="E130" s="891">
        <f t="shared" si="3"/>
        <v>0</v>
      </c>
      <c r="H130" s="792"/>
    </row>
    <row r="131" spans="1:8">
      <c r="A131" s="888">
        <v>762</v>
      </c>
      <c r="B131" s="889" t="s">
        <v>1344</v>
      </c>
      <c r="C131" s="890"/>
      <c r="D131" s="890"/>
      <c r="E131" s="891">
        <f t="shared" si="3"/>
        <v>0</v>
      </c>
      <c r="H131" s="792"/>
    </row>
    <row r="132" spans="1:8">
      <c r="A132" s="888">
        <v>763</v>
      </c>
      <c r="B132" s="889" t="s">
        <v>1345</v>
      </c>
      <c r="C132" s="890"/>
      <c r="D132" s="890"/>
      <c r="E132" s="891">
        <f t="shared" si="3"/>
        <v>0</v>
      </c>
      <c r="H132" s="792"/>
    </row>
    <row r="133" spans="1:8">
      <c r="A133" s="882">
        <v>79</v>
      </c>
      <c r="B133" s="883" t="s">
        <v>1346</v>
      </c>
      <c r="C133" s="899"/>
      <c r="D133" s="899"/>
      <c r="E133" s="891">
        <f t="shared" si="3"/>
        <v>0</v>
      </c>
      <c r="F133" s="877"/>
      <c r="H133" s="792"/>
    </row>
    <row r="134" spans="1:8">
      <c r="A134" s="863"/>
      <c r="B134" s="893" t="s">
        <v>1347</v>
      </c>
      <c r="C134" s="894">
        <f>C74+C116+C117+C129+C133</f>
        <v>0</v>
      </c>
      <c r="D134" s="894">
        <f>D74+D116+D117+D129+D133</f>
        <v>0</v>
      </c>
      <c r="E134" s="895">
        <f t="shared" si="3"/>
        <v>0</v>
      </c>
      <c r="H134" s="792"/>
    </row>
    <row r="135" spans="1:8">
      <c r="A135" s="278"/>
      <c r="B135" s="278"/>
      <c r="C135" s="900"/>
      <c r="D135" s="900"/>
      <c r="E135" s="900"/>
    </row>
  </sheetData>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workbookViewId="0"/>
  </sheetViews>
  <sheetFormatPr defaultColWidth="25.85546875" defaultRowHeight="15"/>
  <cols>
    <col min="1" max="1" width="23.5703125" style="27" customWidth="1"/>
    <col min="2" max="2" width="57" style="27" bestFit="1" customWidth="1"/>
    <col min="3" max="3" width="11" style="792" customWidth="1"/>
    <col min="4" max="4" width="12.140625" style="792" bestFit="1" customWidth="1"/>
    <col min="5" max="5" width="11" style="792" customWidth="1"/>
    <col min="6" max="6" width="12.140625" style="792" bestFit="1" customWidth="1"/>
    <col min="7" max="7" width="11" style="792" customWidth="1"/>
    <col min="8" max="8" width="12.140625" style="792" bestFit="1" customWidth="1"/>
    <col min="9" max="16384" width="25.85546875" style="41"/>
  </cols>
  <sheetData>
    <row r="1" spans="1:10">
      <c r="A1" s="27" t="s">
        <v>48</v>
      </c>
      <c r="B1" s="105" t="s">
        <v>1348</v>
      </c>
    </row>
    <row r="2" spans="1:10">
      <c r="A2" s="27" t="s">
        <v>49</v>
      </c>
      <c r="B2" s="27" t="s">
        <v>1220</v>
      </c>
    </row>
    <row r="3" spans="1:10">
      <c r="A3" s="27" t="s">
        <v>47</v>
      </c>
      <c r="B3" s="27" t="s">
        <v>52</v>
      </c>
    </row>
    <row r="4" spans="1:10">
      <c r="A4" s="27" t="s">
        <v>50</v>
      </c>
      <c r="B4" s="27" t="s">
        <v>53</v>
      </c>
    </row>
    <row r="5" spans="1:10">
      <c r="A5" s="41" t="s">
        <v>792</v>
      </c>
      <c r="B5" s="41" t="s">
        <v>71</v>
      </c>
    </row>
    <row r="7" spans="1:10">
      <c r="A7" s="901"/>
      <c r="B7" s="902" t="s">
        <v>1238</v>
      </c>
      <c r="C7" s="903"/>
      <c r="D7" s="904"/>
      <c r="E7" s="879"/>
      <c r="F7" s="879" t="s">
        <v>701</v>
      </c>
      <c r="G7" s="905"/>
      <c r="H7" s="807" t="s">
        <v>486</v>
      </c>
    </row>
    <row r="8" spans="1:10">
      <c r="A8" s="906" t="s">
        <v>200</v>
      </c>
      <c r="B8" s="907"/>
      <c r="C8" s="803"/>
      <c r="D8" s="908" t="s">
        <v>1349</v>
      </c>
      <c r="E8" s="879"/>
      <c r="F8" s="879" t="s">
        <v>1350</v>
      </c>
      <c r="G8" s="909"/>
      <c r="H8" s="803"/>
    </row>
    <row r="9" spans="1:10">
      <c r="A9" s="910"/>
      <c r="B9" s="880" t="s">
        <v>702</v>
      </c>
      <c r="C9" s="911" t="s">
        <v>700</v>
      </c>
      <c r="D9" s="912"/>
      <c r="E9" s="904" t="s">
        <v>55</v>
      </c>
      <c r="F9" s="879" t="s">
        <v>56</v>
      </c>
      <c r="G9" s="909" t="s">
        <v>1351</v>
      </c>
      <c r="H9" s="911"/>
    </row>
    <row r="10" spans="1:10">
      <c r="A10" s="913"/>
      <c r="B10" s="896"/>
      <c r="C10" s="914"/>
      <c r="D10" s="915"/>
      <c r="E10" s="916"/>
      <c r="F10" s="916"/>
      <c r="G10" s="916"/>
      <c r="H10" s="915"/>
    </row>
    <row r="11" spans="1:10">
      <c r="A11" s="917"/>
      <c r="B11" s="918" t="s">
        <v>1352</v>
      </c>
      <c r="C11" s="919">
        <f>SUM(C12:C17)</f>
        <v>0</v>
      </c>
      <c r="D11" s="919">
        <f>SUM(E11:G11)</f>
        <v>0</v>
      </c>
      <c r="E11" s="920">
        <f t="shared" ref="E11:G11" si="0">SUM(E12:E17)</f>
        <v>0</v>
      </c>
      <c r="F11" s="920">
        <f t="shared" si="0"/>
        <v>0</v>
      </c>
      <c r="G11" s="921">
        <f t="shared" si="0"/>
        <v>0</v>
      </c>
      <c r="H11" s="921">
        <f>C11+D11</f>
        <v>0</v>
      </c>
      <c r="J11" s="792"/>
    </row>
    <row r="12" spans="1:10">
      <c r="A12" s="159">
        <v>6011</v>
      </c>
      <c r="B12" s="889" t="s">
        <v>1241</v>
      </c>
      <c r="C12" s="922"/>
      <c r="D12" s="923">
        <f>SUM(E12:G12)</f>
        <v>0</v>
      </c>
      <c r="E12" s="924"/>
      <c r="F12" s="924"/>
      <c r="G12" s="925"/>
      <c r="H12" s="926">
        <f t="shared" ref="H12:H29" si="1">C12+D12</f>
        <v>0</v>
      </c>
      <c r="J12" s="792"/>
    </row>
    <row r="13" spans="1:10">
      <c r="A13" s="159">
        <v>6012</v>
      </c>
      <c r="B13" s="889" t="s">
        <v>1242</v>
      </c>
      <c r="C13" s="922"/>
      <c r="D13" s="923">
        <f t="shared" ref="D13:D17" si="2">SUM(E13:G13)</f>
        <v>0</v>
      </c>
      <c r="E13" s="924"/>
      <c r="F13" s="924"/>
      <c r="G13" s="925"/>
      <c r="H13" s="926">
        <f t="shared" si="1"/>
        <v>0</v>
      </c>
      <c r="J13" s="792"/>
    </row>
    <row r="14" spans="1:10">
      <c r="A14" s="159">
        <v>6013</v>
      </c>
      <c r="B14" s="889" t="s">
        <v>1243</v>
      </c>
      <c r="C14" s="922"/>
      <c r="D14" s="923">
        <f t="shared" si="2"/>
        <v>0</v>
      </c>
      <c r="E14" s="924"/>
      <c r="F14" s="924"/>
      <c r="G14" s="925"/>
      <c r="H14" s="926">
        <f t="shared" si="1"/>
        <v>0</v>
      </c>
      <c r="J14" s="792"/>
    </row>
    <row r="15" spans="1:10" ht="15.75" customHeight="1">
      <c r="A15" s="159">
        <v>6014</v>
      </c>
      <c r="B15" s="889" t="s">
        <v>1244</v>
      </c>
      <c r="C15" s="922"/>
      <c r="D15" s="923">
        <f t="shared" si="2"/>
        <v>0</v>
      </c>
      <c r="E15" s="924"/>
      <c r="F15" s="924"/>
      <c r="G15" s="925"/>
      <c r="H15" s="926">
        <f t="shared" si="1"/>
        <v>0</v>
      </c>
      <c r="J15" s="792"/>
    </row>
    <row r="16" spans="1:10">
      <c r="A16" s="159">
        <v>6015</v>
      </c>
      <c r="B16" s="889" t="s">
        <v>1245</v>
      </c>
      <c r="C16" s="922"/>
      <c r="D16" s="923">
        <f t="shared" si="2"/>
        <v>0</v>
      </c>
      <c r="E16" s="924"/>
      <c r="F16" s="924"/>
      <c r="G16" s="925"/>
      <c r="H16" s="926">
        <f t="shared" si="1"/>
        <v>0</v>
      </c>
      <c r="J16" s="792"/>
    </row>
    <row r="17" spans="1:10">
      <c r="A17" s="159">
        <v>6017</v>
      </c>
      <c r="B17" s="889" t="s">
        <v>1246</v>
      </c>
      <c r="C17" s="922"/>
      <c r="D17" s="923">
        <f t="shared" si="2"/>
        <v>0</v>
      </c>
      <c r="E17" s="924"/>
      <c r="F17" s="924"/>
      <c r="G17" s="925"/>
      <c r="H17" s="926">
        <f t="shared" si="1"/>
        <v>0</v>
      </c>
      <c r="J17" s="792"/>
    </row>
    <row r="18" spans="1:10">
      <c r="A18" s="927"/>
      <c r="B18" s="918" t="s">
        <v>1353</v>
      </c>
      <c r="C18" s="926">
        <f>SUM(C19:C29)</f>
        <v>0</v>
      </c>
      <c r="D18" s="923">
        <f>SUM(D19:D29)</f>
        <v>0</v>
      </c>
      <c r="E18" s="928">
        <f t="shared" ref="E18:G18" si="3">SUM(E19:E29)</f>
        <v>0</v>
      </c>
      <c r="F18" s="928">
        <f t="shared" si="3"/>
        <v>0</v>
      </c>
      <c r="G18" s="929">
        <f t="shared" si="3"/>
        <v>0</v>
      </c>
      <c r="H18" s="921">
        <f>C18+D18</f>
        <v>0</v>
      </c>
      <c r="J18" s="792"/>
    </row>
    <row r="19" spans="1:10">
      <c r="A19" s="159">
        <v>7011</v>
      </c>
      <c r="B19" s="889" t="s">
        <v>1241</v>
      </c>
      <c r="C19" s="922"/>
      <c r="D19" s="923">
        <f t="shared" ref="D19:D29" si="4">SUM(E19:G19)</f>
        <v>0</v>
      </c>
      <c r="E19" s="924"/>
      <c r="F19" s="924"/>
      <c r="G19" s="925"/>
      <c r="H19" s="926">
        <f t="shared" si="1"/>
        <v>0</v>
      </c>
      <c r="J19" s="792"/>
    </row>
    <row r="20" spans="1:10">
      <c r="A20" s="159">
        <v>7012</v>
      </c>
      <c r="B20" s="889" t="s">
        <v>1294</v>
      </c>
      <c r="C20" s="922"/>
      <c r="D20" s="923">
        <f t="shared" si="4"/>
        <v>0</v>
      </c>
      <c r="E20" s="924"/>
      <c r="F20" s="924"/>
      <c r="G20" s="925"/>
      <c r="H20" s="926">
        <f t="shared" si="1"/>
        <v>0</v>
      </c>
      <c r="J20" s="792"/>
    </row>
    <row r="21" spans="1:10">
      <c r="A21" s="159">
        <v>7015</v>
      </c>
      <c r="B21" s="889" t="s">
        <v>1295</v>
      </c>
      <c r="C21" s="922"/>
      <c r="D21" s="923">
        <f t="shared" si="4"/>
        <v>0</v>
      </c>
      <c r="E21" s="924"/>
      <c r="F21" s="924"/>
      <c r="G21" s="925"/>
      <c r="H21" s="926">
        <f t="shared" si="1"/>
        <v>0</v>
      </c>
      <c r="J21" s="792"/>
    </row>
    <row r="22" spans="1:10">
      <c r="A22" s="159">
        <v>7017</v>
      </c>
      <c r="B22" s="889" t="s">
        <v>1246</v>
      </c>
      <c r="C22" s="922"/>
      <c r="D22" s="923">
        <f t="shared" si="4"/>
        <v>0</v>
      </c>
      <c r="E22" s="924"/>
      <c r="F22" s="924"/>
      <c r="G22" s="925"/>
      <c r="H22" s="926">
        <f t="shared" si="1"/>
        <v>0</v>
      </c>
      <c r="J22" s="792"/>
    </row>
    <row r="23" spans="1:10">
      <c r="A23" s="159">
        <v>70211</v>
      </c>
      <c r="B23" s="889" t="s">
        <v>1354</v>
      </c>
      <c r="C23" s="922"/>
      <c r="D23" s="923">
        <f t="shared" si="4"/>
        <v>0</v>
      </c>
      <c r="E23" s="924"/>
      <c r="F23" s="924"/>
      <c r="G23" s="925"/>
      <c r="H23" s="926">
        <f t="shared" si="1"/>
        <v>0</v>
      </c>
      <c r="J23" s="792"/>
    </row>
    <row r="24" spans="1:10">
      <c r="A24" s="159">
        <v>702122</v>
      </c>
      <c r="B24" s="889" t="s">
        <v>1355</v>
      </c>
      <c r="C24" s="922"/>
      <c r="D24" s="923">
        <f t="shared" si="4"/>
        <v>0</v>
      </c>
      <c r="E24" s="924"/>
      <c r="F24" s="924"/>
      <c r="G24" s="925"/>
      <c r="H24" s="926">
        <f t="shared" si="1"/>
        <v>0</v>
      </c>
      <c r="J24" s="792"/>
    </row>
    <row r="25" spans="1:10">
      <c r="A25" s="159">
        <v>702132</v>
      </c>
      <c r="B25" s="889" t="s">
        <v>1356</v>
      </c>
      <c r="C25" s="922"/>
      <c r="D25" s="923">
        <f t="shared" si="4"/>
        <v>0</v>
      </c>
      <c r="E25" s="924"/>
      <c r="F25" s="924"/>
      <c r="G25" s="925"/>
      <c r="H25" s="926">
        <f t="shared" si="1"/>
        <v>0</v>
      </c>
      <c r="J25" s="792"/>
    </row>
    <row r="26" spans="1:10">
      <c r="A26" s="159">
        <v>70221</v>
      </c>
      <c r="B26" s="889" t="s">
        <v>1354</v>
      </c>
      <c r="C26" s="922"/>
      <c r="D26" s="923">
        <f t="shared" si="4"/>
        <v>0</v>
      </c>
      <c r="E26" s="924"/>
      <c r="F26" s="924"/>
      <c r="G26" s="925"/>
      <c r="H26" s="926">
        <f t="shared" si="1"/>
        <v>0</v>
      </c>
      <c r="J26" s="792"/>
    </row>
    <row r="27" spans="1:10">
      <c r="A27" s="159">
        <v>702222</v>
      </c>
      <c r="B27" s="889" t="s">
        <v>1355</v>
      </c>
      <c r="C27" s="922"/>
      <c r="D27" s="923">
        <f t="shared" si="4"/>
        <v>0</v>
      </c>
      <c r="E27" s="924"/>
      <c r="F27" s="924"/>
      <c r="G27" s="925"/>
      <c r="H27" s="926">
        <f t="shared" si="1"/>
        <v>0</v>
      </c>
      <c r="J27" s="792"/>
    </row>
    <row r="28" spans="1:10">
      <c r="A28" s="159">
        <v>702232</v>
      </c>
      <c r="B28" s="889" t="s">
        <v>1356</v>
      </c>
      <c r="C28" s="922"/>
      <c r="D28" s="923">
        <f t="shared" si="4"/>
        <v>0</v>
      </c>
      <c r="E28" s="924"/>
      <c r="F28" s="924"/>
      <c r="G28" s="925"/>
      <c r="H28" s="926">
        <f t="shared" si="1"/>
        <v>0</v>
      </c>
      <c r="I28" s="876"/>
      <c r="J28" s="792"/>
    </row>
    <row r="29" spans="1:10">
      <c r="A29" s="160">
        <v>7023</v>
      </c>
      <c r="B29" s="930" t="s">
        <v>1317</v>
      </c>
      <c r="C29" s="931"/>
      <c r="D29" s="923">
        <f t="shared" si="4"/>
        <v>0</v>
      </c>
      <c r="E29" s="932"/>
      <c r="F29" s="932"/>
      <c r="G29" s="933"/>
      <c r="H29" s="934">
        <f t="shared" si="1"/>
        <v>0</v>
      </c>
      <c r="J29" s="792"/>
    </row>
  </sheetData>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5"/>
  <sheetViews>
    <sheetView zoomScale="85" zoomScaleNormal="85" workbookViewId="0"/>
  </sheetViews>
  <sheetFormatPr defaultRowHeight="15"/>
  <cols>
    <col min="1" max="1" width="9.140625" style="335"/>
    <col min="2" max="2" width="69" style="335" customWidth="1"/>
    <col min="3" max="3" width="12.28515625" style="335" customWidth="1"/>
    <col min="4" max="8" width="9.85546875" style="335" customWidth="1"/>
    <col min="9" max="9" width="10.140625" style="335" customWidth="1"/>
    <col min="10" max="12" width="11.5703125" style="335" customWidth="1"/>
    <col min="13" max="14" width="9.140625" style="335" customWidth="1"/>
    <col min="15" max="16384" width="9.140625" style="335"/>
  </cols>
  <sheetData>
    <row r="1" spans="1:14">
      <c r="A1" s="333"/>
      <c r="B1" s="334" t="s">
        <v>48</v>
      </c>
      <c r="C1" s="334" t="s">
        <v>799</v>
      </c>
      <c r="D1" s="334"/>
      <c r="E1" s="334"/>
    </row>
    <row r="2" spans="1:14">
      <c r="A2" s="333"/>
      <c r="B2" s="334" t="s">
        <v>49</v>
      </c>
      <c r="C2" s="334" t="s">
        <v>800</v>
      </c>
      <c r="D2" s="336"/>
      <c r="E2" s="336"/>
    </row>
    <row r="3" spans="1:14">
      <c r="A3" s="333"/>
      <c r="B3" s="334" t="s">
        <v>47</v>
      </c>
      <c r="C3" s="334" t="s">
        <v>52</v>
      </c>
      <c r="D3" s="336"/>
      <c r="E3" s="336"/>
    </row>
    <row r="4" spans="1:14">
      <c r="A4" s="333"/>
      <c r="B4" s="334" t="s">
        <v>50</v>
      </c>
      <c r="C4" s="334" t="s">
        <v>53</v>
      </c>
      <c r="D4" s="336"/>
      <c r="E4" s="336"/>
    </row>
    <row r="5" spans="1:14">
      <c r="A5" s="333"/>
      <c r="B5" s="334" t="s">
        <v>51</v>
      </c>
      <c r="C5" s="334" t="s">
        <v>71</v>
      </c>
      <c r="D5" s="336"/>
      <c r="E5" s="336"/>
    </row>
    <row r="7" spans="1:14">
      <c r="A7" s="337"/>
      <c r="B7" s="338"/>
      <c r="C7" s="4419" t="s">
        <v>701</v>
      </c>
      <c r="D7" s="4420"/>
      <c r="E7" s="4420"/>
      <c r="F7" s="4420"/>
      <c r="G7" s="4420"/>
      <c r="H7" s="4420"/>
      <c r="I7" s="4420"/>
      <c r="J7" s="4420"/>
      <c r="K7" s="4420"/>
      <c r="L7" s="4420"/>
      <c r="M7" s="4420"/>
      <c r="N7" s="4421"/>
    </row>
    <row r="8" spans="1:14">
      <c r="A8" s="339"/>
      <c r="B8" s="340" t="s">
        <v>199</v>
      </c>
      <c r="C8" s="4413" t="s">
        <v>118</v>
      </c>
      <c r="D8" s="4415"/>
      <c r="E8" s="4415"/>
      <c r="F8" s="4415"/>
      <c r="G8" s="4415"/>
      <c r="H8" s="4416"/>
      <c r="I8" s="4417" t="s">
        <v>115</v>
      </c>
      <c r="J8" s="4415"/>
      <c r="K8" s="4415"/>
      <c r="L8" s="4415"/>
      <c r="M8" s="4415"/>
      <c r="N8" s="4416"/>
    </row>
    <row r="9" spans="1:14" ht="41.25" customHeight="1">
      <c r="A9" s="341" t="s">
        <v>200</v>
      </c>
      <c r="B9" s="342" t="s">
        <v>702</v>
      </c>
      <c r="C9" s="4414"/>
      <c r="D9" s="343" t="s">
        <v>803</v>
      </c>
      <c r="E9" s="344" t="s">
        <v>55</v>
      </c>
      <c r="F9" s="344" t="s">
        <v>57</v>
      </c>
      <c r="G9" s="344" t="s">
        <v>64</v>
      </c>
      <c r="H9" s="345" t="s">
        <v>8</v>
      </c>
      <c r="I9" s="4418"/>
      <c r="J9" s="343" t="s">
        <v>803</v>
      </c>
      <c r="K9" s="344" t="s">
        <v>55</v>
      </c>
      <c r="L9" s="344" t="s">
        <v>57</v>
      </c>
      <c r="M9" s="344" t="s">
        <v>64</v>
      </c>
      <c r="N9" s="345" t="s">
        <v>8</v>
      </c>
    </row>
    <row r="10" spans="1:14">
      <c r="A10" s="346">
        <v>1</v>
      </c>
      <c r="B10" s="347" t="s">
        <v>201</v>
      </c>
      <c r="C10" s="348">
        <f>D10+E10+F10+G10+H10</f>
        <v>0</v>
      </c>
      <c r="D10" s="348">
        <f>D11+D31+D41+D57+D74+D87+D103</f>
        <v>0</v>
      </c>
      <c r="E10" s="348">
        <f t="shared" ref="E10:N10" si="0">E11+E31+E41+E57+E74+E87+E103</f>
        <v>0</v>
      </c>
      <c r="F10" s="348">
        <f t="shared" si="0"/>
        <v>0</v>
      </c>
      <c r="G10" s="348">
        <f t="shared" si="0"/>
        <v>0</v>
      </c>
      <c r="H10" s="348">
        <f t="shared" si="0"/>
        <v>0</v>
      </c>
      <c r="I10" s="348">
        <f>J10+K10+L10+M10+N10</f>
        <v>0</v>
      </c>
      <c r="J10" s="348">
        <f t="shared" si="0"/>
        <v>0</v>
      </c>
      <c r="K10" s="348">
        <f t="shared" si="0"/>
        <v>0</v>
      </c>
      <c r="L10" s="348">
        <f t="shared" si="0"/>
        <v>0</v>
      </c>
      <c r="M10" s="348">
        <f t="shared" si="0"/>
        <v>0</v>
      </c>
      <c r="N10" s="349">
        <f t="shared" si="0"/>
        <v>0</v>
      </c>
    </row>
    <row r="11" spans="1:14">
      <c r="A11" s="350">
        <v>11</v>
      </c>
      <c r="B11" s="351" t="s">
        <v>202</v>
      </c>
      <c r="C11" s="348">
        <f t="shared" ref="C11:C48" si="1">D11+E11+F11+G11+H11</f>
        <v>0</v>
      </c>
      <c r="D11" s="352">
        <f>D12+D13</f>
        <v>0</v>
      </c>
      <c r="E11" s="352">
        <f t="shared" ref="E11:H11" si="2">E12+E13</f>
        <v>0</v>
      </c>
      <c r="F11" s="352">
        <f t="shared" si="2"/>
        <v>0</v>
      </c>
      <c r="G11" s="352">
        <f t="shared" si="2"/>
        <v>0</v>
      </c>
      <c r="H11" s="352">
        <f t="shared" si="2"/>
        <v>0</v>
      </c>
      <c r="I11" s="348">
        <f t="shared" ref="I11:I40" si="3">J11+K11+L11+M11+N11</f>
        <v>0</v>
      </c>
      <c r="J11" s="352">
        <f t="shared" ref="J11:N11" si="4">J12+J13</f>
        <v>0</v>
      </c>
      <c r="K11" s="352">
        <f t="shared" si="4"/>
        <v>0</v>
      </c>
      <c r="L11" s="352">
        <f t="shared" si="4"/>
        <v>0</v>
      </c>
      <c r="M11" s="352">
        <f t="shared" si="4"/>
        <v>0</v>
      </c>
      <c r="N11" s="353">
        <f t="shared" si="4"/>
        <v>0</v>
      </c>
    </row>
    <row r="12" spans="1:14">
      <c r="A12" s="354">
        <v>111</v>
      </c>
      <c r="B12" s="355" t="s">
        <v>203</v>
      </c>
      <c r="C12" s="348">
        <f t="shared" si="1"/>
        <v>0</v>
      </c>
      <c r="D12" s="356"/>
      <c r="E12" s="356"/>
      <c r="F12" s="356"/>
      <c r="G12" s="356"/>
      <c r="H12" s="356"/>
      <c r="I12" s="348">
        <f t="shared" si="3"/>
        <v>0</v>
      </c>
      <c r="J12" s="356"/>
      <c r="K12" s="356"/>
      <c r="L12" s="356"/>
      <c r="M12" s="356"/>
      <c r="N12" s="357"/>
    </row>
    <row r="13" spans="1:14">
      <c r="A13" s="354">
        <v>112</v>
      </c>
      <c r="B13" s="358" t="s">
        <v>66</v>
      </c>
      <c r="C13" s="348">
        <f t="shared" si="1"/>
        <v>0</v>
      </c>
      <c r="D13" s="352">
        <f>D14+D17+D20+D26+D29+D30</f>
        <v>0</v>
      </c>
      <c r="E13" s="352">
        <f t="shared" ref="E13:H13" si="5">E14+E17+E20+E26+E29+E30</f>
        <v>0</v>
      </c>
      <c r="F13" s="352">
        <f t="shared" si="5"/>
        <v>0</v>
      </c>
      <c r="G13" s="352">
        <f t="shared" si="5"/>
        <v>0</v>
      </c>
      <c r="H13" s="352">
        <f t="shared" si="5"/>
        <v>0</v>
      </c>
      <c r="I13" s="348">
        <f t="shared" si="3"/>
        <v>0</v>
      </c>
      <c r="J13" s="352">
        <f t="shared" ref="J13:N13" si="6">J14+J17+J20+J26+J29+J30</f>
        <v>0</v>
      </c>
      <c r="K13" s="352">
        <f t="shared" si="6"/>
        <v>0</v>
      </c>
      <c r="L13" s="352">
        <f t="shared" si="6"/>
        <v>0</v>
      </c>
      <c r="M13" s="352">
        <f t="shared" si="6"/>
        <v>0</v>
      </c>
      <c r="N13" s="353">
        <f t="shared" si="6"/>
        <v>0</v>
      </c>
    </row>
    <row r="14" spans="1:14">
      <c r="A14" s="359">
        <v>1121</v>
      </c>
      <c r="B14" s="360" t="s">
        <v>208</v>
      </c>
      <c r="C14" s="348">
        <f t="shared" si="1"/>
        <v>0</v>
      </c>
      <c r="D14" s="352">
        <f>D15+D16</f>
        <v>0</v>
      </c>
      <c r="E14" s="352">
        <f t="shared" ref="E14:H14" si="7">E15+E16</f>
        <v>0</v>
      </c>
      <c r="F14" s="352">
        <f t="shared" si="7"/>
        <v>0</v>
      </c>
      <c r="G14" s="352">
        <f t="shared" si="7"/>
        <v>0</v>
      </c>
      <c r="H14" s="352">
        <f t="shared" si="7"/>
        <v>0</v>
      </c>
      <c r="I14" s="348">
        <f t="shared" si="3"/>
        <v>0</v>
      </c>
      <c r="J14" s="352">
        <f t="shared" ref="J14:N14" si="8">J15+J16</f>
        <v>0</v>
      </c>
      <c r="K14" s="352">
        <f t="shared" si="8"/>
        <v>0</v>
      </c>
      <c r="L14" s="352">
        <f t="shared" si="8"/>
        <v>0</v>
      </c>
      <c r="M14" s="352">
        <f t="shared" si="8"/>
        <v>0</v>
      </c>
      <c r="N14" s="353">
        <f t="shared" si="8"/>
        <v>0</v>
      </c>
    </row>
    <row r="15" spans="1:14">
      <c r="A15" s="359">
        <v>11211</v>
      </c>
      <c r="B15" s="360" t="s">
        <v>209</v>
      </c>
      <c r="C15" s="348">
        <f t="shared" si="1"/>
        <v>0</v>
      </c>
      <c r="D15" s="356"/>
      <c r="E15" s="356"/>
      <c r="F15" s="356"/>
      <c r="G15" s="356"/>
      <c r="H15" s="356"/>
      <c r="I15" s="348">
        <f t="shared" si="3"/>
        <v>0</v>
      </c>
      <c r="J15" s="356"/>
      <c r="K15" s="356"/>
      <c r="L15" s="356"/>
      <c r="M15" s="356"/>
      <c r="N15" s="357"/>
    </row>
    <row r="16" spans="1:14">
      <c r="A16" s="359">
        <v>11219</v>
      </c>
      <c r="B16" s="360" t="s">
        <v>210</v>
      </c>
      <c r="C16" s="348">
        <f t="shared" si="1"/>
        <v>0</v>
      </c>
      <c r="D16" s="356"/>
      <c r="E16" s="356"/>
      <c r="F16" s="356"/>
      <c r="G16" s="356"/>
      <c r="H16" s="356"/>
      <c r="I16" s="348">
        <f t="shared" si="3"/>
        <v>0</v>
      </c>
      <c r="J16" s="356"/>
      <c r="K16" s="356"/>
      <c r="L16" s="356"/>
      <c r="M16" s="356"/>
      <c r="N16" s="357"/>
    </row>
    <row r="17" spans="1:14">
      <c r="A17" s="359">
        <v>1122</v>
      </c>
      <c r="B17" s="361" t="s">
        <v>211</v>
      </c>
      <c r="C17" s="348">
        <f t="shared" si="1"/>
        <v>0</v>
      </c>
      <c r="D17" s="362">
        <f>D18+D19</f>
        <v>0</v>
      </c>
      <c r="E17" s="362">
        <f t="shared" ref="E17:H17" si="9">E18+E19</f>
        <v>0</v>
      </c>
      <c r="F17" s="362">
        <f t="shared" si="9"/>
        <v>0</v>
      </c>
      <c r="G17" s="362">
        <f t="shared" si="9"/>
        <v>0</v>
      </c>
      <c r="H17" s="362">
        <f t="shared" si="9"/>
        <v>0</v>
      </c>
      <c r="I17" s="348">
        <f t="shared" si="3"/>
        <v>0</v>
      </c>
      <c r="J17" s="362">
        <f t="shared" ref="J17:N17" si="10">J18+J19</f>
        <v>0</v>
      </c>
      <c r="K17" s="362">
        <f t="shared" si="10"/>
        <v>0</v>
      </c>
      <c r="L17" s="362">
        <f t="shared" si="10"/>
        <v>0</v>
      </c>
      <c r="M17" s="362">
        <f t="shared" si="10"/>
        <v>0</v>
      </c>
      <c r="N17" s="363">
        <f t="shared" si="10"/>
        <v>0</v>
      </c>
    </row>
    <row r="18" spans="1:14">
      <c r="A18" s="359">
        <v>11221</v>
      </c>
      <c r="B18" s="364" t="s">
        <v>212</v>
      </c>
      <c r="C18" s="348">
        <f t="shared" si="1"/>
        <v>0</v>
      </c>
      <c r="D18" s="356"/>
      <c r="E18" s="356"/>
      <c r="F18" s="356"/>
      <c r="G18" s="356"/>
      <c r="H18" s="356"/>
      <c r="I18" s="348">
        <f t="shared" si="3"/>
        <v>0</v>
      </c>
      <c r="J18" s="356"/>
      <c r="K18" s="356"/>
      <c r="L18" s="356"/>
      <c r="M18" s="356"/>
      <c r="N18" s="357"/>
    </row>
    <row r="19" spans="1:14">
      <c r="A19" s="359">
        <v>11229</v>
      </c>
      <c r="B19" s="360" t="s">
        <v>210</v>
      </c>
      <c r="C19" s="348">
        <f t="shared" si="1"/>
        <v>0</v>
      </c>
      <c r="D19" s="356"/>
      <c r="E19" s="356"/>
      <c r="F19" s="356"/>
      <c r="G19" s="356"/>
      <c r="H19" s="356"/>
      <c r="I19" s="348">
        <f t="shared" si="3"/>
        <v>0</v>
      </c>
      <c r="J19" s="356"/>
      <c r="K19" s="356"/>
      <c r="L19" s="356"/>
      <c r="M19" s="356"/>
      <c r="N19" s="357"/>
    </row>
    <row r="20" spans="1:14">
      <c r="A20" s="359">
        <v>1123</v>
      </c>
      <c r="B20" s="360" t="s">
        <v>213</v>
      </c>
      <c r="C20" s="348">
        <f t="shared" si="1"/>
        <v>0</v>
      </c>
      <c r="D20" s="352">
        <f>D21+D22+D23</f>
        <v>0</v>
      </c>
      <c r="E20" s="352">
        <f t="shared" ref="E20:H20" si="11">E21+E22+E23</f>
        <v>0</v>
      </c>
      <c r="F20" s="352">
        <f t="shared" si="11"/>
        <v>0</v>
      </c>
      <c r="G20" s="352">
        <f t="shared" si="11"/>
        <v>0</v>
      </c>
      <c r="H20" s="352">
        <f t="shared" si="11"/>
        <v>0</v>
      </c>
      <c r="I20" s="348">
        <f t="shared" si="3"/>
        <v>0</v>
      </c>
      <c r="J20" s="352">
        <f t="shared" ref="J20:N20" si="12">J21+J22+J23</f>
        <v>0</v>
      </c>
      <c r="K20" s="352">
        <f t="shared" si="12"/>
        <v>0</v>
      </c>
      <c r="L20" s="352">
        <f t="shared" si="12"/>
        <v>0</v>
      </c>
      <c r="M20" s="352">
        <f t="shared" si="12"/>
        <v>0</v>
      </c>
      <c r="N20" s="353">
        <f t="shared" si="12"/>
        <v>0</v>
      </c>
    </row>
    <row r="21" spans="1:14">
      <c r="A21" s="359">
        <v>11231</v>
      </c>
      <c r="B21" s="360" t="s">
        <v>214</v>
      </c>
      <c r="C21" s="348">
        <f t="shared" si="1"/>
        <v>0</v>
      </c>
      <c r="D21" s="356"/>
      <c r="E21" s="356"/>
      <c r="F21" s="356"/>
      <c r="G21" s="356"/>
      <c r="H21" s="356"/>
      <c r="I21" s="348">
        <f t="shared" si="3"/>
        <v>0</v>
      </c>
      <c r="J21" s="356"/>
      <c r="K21" s="356"/>
      <c r="L21" s="356"/>
      <c r="M21" s="356"/>
      <c r="N21" s="357"/>
    </row>
    <row r="22" spans="1:14">
      <c r="A22" s="359">
        <v>11232</v>
      </c>
      <c r="B22" s="360" t="s">
        <v>215</v>
      </c>
      <c r="C22" s="348">
        <f t="shared" si="1"/>
        <v>0</v>
      </c>
      <c r="D22" s="356"/>
      <c r="E22" s="356"/>
      <c r="F22" s="356"/>
      <c r="G22" s="356"/>
      <c r="H22" s="356"/>
      <c r="I22" s="348">
        <f t="shared" si="3"/>
        <v>0</v>
      </c>
      <c r="J22" s="356"/>
      <c r="K22" s="356"/>
      <c r="L22" s="356"/>
      <c r="M22" s="356"/>
      <c r="N22" s="357"/>
    </row>
    <row r="23" spans="1:14">
      <c r="A23" s="359">
        <v>11239</v>
      </c>
      <c r="B23" s="360" t="s">
        <v>216</v>
      </c>
      <c r="C23" s="348">
        <f t="shared" si="1"/>
        <v>0</v>
      </c>
      <c r="D23" s="352">
        <f>D24+D25</f>
        <v>0</v>
      </c>
      <c r="E23" s="352">
        <f t="shared" ref="E23:H23" si="13">E24+E25</f>
        <v>0</v>
      </c>
      <c r="F23" s="352">
        <f t="shared" si="13"/>
        <v>0</v>
      </c>
      <c r="G23" s="352">
        <f t="shared" si="13"/>
        <v>0</v>
      </c>
      <c r="H23" s="352">
        <f t="shared" si="13"/>
        <v>0</v>
      </c>
      <c r="I23" s="348">
        <f t="shared" si="3"/>
        <v>0</v>
      </c>
      <c r="J23" s="352">
        <f t="shared" ref="J23:N23" si="14">J24+J25</f>
        <v>0</v>
      </c>
      <c r="K23" s="352">
        <f t="shared" si="14"/>
        <v>0</v>
      </c>
      <c r="L23" s="352">
        <f t="shared" si="14"/>
        <v>0</v>
      </c>
      <c r="M23" s="352">
        <f t="shared" si="14"/>
        <v>0</v>
      </c>
      <c r="N23" s="353">
        <f t="shared" si="14"/>
        <v>0</v>
      </c>
    </row>
    <row r="24" spans="1:14">
      <c r="A24" s="359">
        <v>112391</v>
      </c>
      <c r="B24" s="360" t="s">
        <v>217</v>
      </c>
      <c r="C24" s="348">
        <f t="shared" si="1"/>
        <v>0</v>
      </c>
      <c r="D24" s="356"/>
      <c r="E24" s="356"/>
      <c r="F24" s="356"/>
      <c r="G24" s="356"/>
      <c r="H24" s="356"/>
      <c r="I24" s="348">
        <f t="shared" si="3"/>
        <v>0</v>
      </c>
      <c r="J24" s="356"/>
      <c r="K24" s="356"/>
      <c r="L24" s="356"/>
      <c r="M24" s="356"/>
      <c r="N24" s="357"/>
    </row>
    <row r="25" spans="1:14">
      <c r="A25" s="359">
        <v>112392</v>
      </c>
      <c r="B25" s="360" t="s">
        <v>218</v>
      </c>
      <c r="C25" s="348">
        <f t="shared" si="1"/>
        <v>0</v>
      </c>
      <c r="D25" s="356"/>
      <c r="E25" s="356"/>
      <c r="F25" s="356"/>
      <c r="G25" s="356"/>
      <c r="H25" s="356"/>
      <c r="I25" s="348">
        <f t="shared" si="3"/>
        <v>0</v>
      </c>
      <c r="J25" s="356"/>
      <c r="K25" s="356"/>
      <c r="L25" s="356"/>
      <c r="M25" s="356"/>
      <c r="N25" s="357"/>
    </row>
    <row r="26" spans="1:14">
      <c r="A26" s="359">
        <v>1124</v>
      </c>
      <c r="B26" s="360" t="s">
        <v>686</v>
      </c>
      <c r="C26" s="348">
        <f t="shared" si="1"/>
        <v>0</v>
      </c>
      <c r="D26" s="352">
        <f>D27+D28</f>
        <v>0</v>
      </c>
      <c r="E26" s="352">
        <f t="shared" ref="E26:H26" si="15">E27+E28</f>
        <v>0</v>
      </c>
      <c r="F26" s="352">
        <f t="shared" si="15"/>
        <v>0</v>
      </c>
      <c r="G26" s="352">
        <f t="shared" si="15"/>
        <v>0</v>
      </c>
      <c r="H26" s="352">
        <f t="shared" si="15"/>
        <v>0</v>
      </c>
      <c r="I26" s="348">
        <f t="shared" si="3"/>
        <v>0</v>
      </c>
      <c r="J26" s="352">
        <f t="shared" ref="J26:N26" si="16">J27+J28</f>
        <v>0</v>
      </c>
      <c r="K26" s="352">
        <f t="shared" si="16"/>
        <v>0</v>
      </c>
      <c r="L26" s="352">
        <f t="shared" si="16"/>
        <v>0</v>
      </c>
      <c r="M26" s="352">
        <f t="shared" si="16"/>
        <v>0</v>
      </c>
      <c r="N26" s="353">
        <f t="shared" si="16"/>
        <v>0</v>
      </c>
    </row>
    <row r="27" spans="1:14">
      <c r="A27" s="359">
        <v>11241</v>
      </c>
      <c r="B27" s="360" t="s">
        <v>219</v>
      </c>
      <c r="C27" s="348">
        <f t="shared" si="1"/>
        <v>0</v>
      </c>
      <c r="D27" s="356"/>
      <c r="E27" s="356"/>
      <c r="F27" s="356"/>
      <c r="G27" s="356"/>
      <c r="H27" s="356"/>
      <c r="I27" s="348">
        <f t="shared" si="3"/>
        <v>0</v>
      </c>
      <c r="J27" s="356"/>
      <c r="K27" s="356"/>
      <c r="L27" s="356"/>
      <c r="M27" s="356"/>
      <c r="N27" s="357"/>
    </row>
    <row r="28" spans="1:14">
      <c r="A28" s="359">
        <v>11249</v>
      </c>
      <c r="B28" s="360" t="s">
        <v>216</v>
      </c>
      <c r="C28" s="348">
        <f t="shared" si="1"/>
        <v>0</v>
      </c>
      <c r="D28" s="356"/>
      <c r="E28" s="356"/>
      <c r="F28" s="356"/>
      <c r="G28" s="356"/>
      <c r="H28" s="356"/>
      <c r="I28" s="348">
        <f t="shared" si="3"/>
        <v>0</v>
      </c>
      <c r="J28" s="356"/>
      <c r="K28" s="356"/>
      <c r="L28" s="356"/>
      <c r="M28" s="356"/>
      <c r="N28" s="357"/>
    </row>
    <row r="29" spans="1:14">
      <c r="A29" s="359">
        <v>1127</v>
      </c>
      <c r="B29" s="360" t="s">
        <v>687</v>
      </c>
      <c r="C29" s="348">
        <f t="shared" si="1"/>
        <v>0</v>
      </c>
      <c r="D29" s="356"/>
      <c r="E29" s="356"/>
      <c r="F29" s="356"/>
      <c r="G29" s="356"/>
      <c r="H29" s="356"/>
      <c r="I29" s="348">
        <f t="shared" si="3"/>
        <v>0</v>
      </c>
      <c r="J29" s="356"/>
      <c r="K29" s="356"/>
      <c r="L29" s="356"/>
      <c r="M29" s="356"/>
      <c r="N29" s="357"/>
    </row>
    <row r="30" spans="1:14">
      <c r="A30" s="359">
        <v>1128</v>
      </c>
      <c r="B30" s="360" t="s">
        <v>688</v>
      </c>
      <c r="C30" s="348">
        <f t="shared" si="1"/>
        <v>0</v>
      </c>
      <c r="D30" s="356"/>
      <c r="E30" s="356"/>
      <c r="F30" s="356"/>
      <c r="G30" s="356"/>
      <c r="H30" s="356"/>
      <c r="I30" s="348">
        <f t="shared" si="3"/>
        <v>0</v>
      </c>
      <c r="J30" s="356"/>
      <c r="K30" s="356"/>
      <c r="L30" s="356"/>
      <c r="M30" s="356"/>
      <c r="N30" s="357"/>
    </row>
    <row r="31" spans="1:14">
      <c r="A31" s="350">
        <v>12</v>
      </c>
      <c r="B31" s="351" t="s">
        <v>220</v>
      </c>
      <c r="C31" s="348">
        <f t="shared" si="1"/>
        <v>0</v>
      </c>
      <c r="D31" s="352">
        <f>D32+D36</f>
        <v>0</v>
      </c>
      <c r="E31" s="352">
        <f t="shared" ref="E31:H31" si="17">E32+E36</f>
        <v>0</v>
      </c>
      <c r="F31" s="352">
        <f t="shared" si="17"/>
        <v>0</v>
      </c>
      <c r="G31" s="352">
        <f t="shared" si="17"/>
        <v>0</v>
      </c>
      <c r="H31" s="352">
        <f t="shared" si="17"/>
        <v>0</v>
      </c>
      <c r="I31" s="348">
        <f t="shared" si="3"/>
        <v>0</v>
      </c>
      <c r="J31" s="352">
        <f t="shared" ref="J31:N31" si="18">J32+J36</f>
        <v>0</v>
      </c>
      <c r="K31" s="352">
        <f t="shared" si="18"/>
        <v>0</v>
      </c>
      <c r="L31" s="352">
        <f t="shared" si="18"/>
        <v>0</v>
      </c>
      <c r="M31" s="352">
        <f t="shared" si="18"/>
        <v>0</v>
      </c>
      <c r="N31" s="353">
        <f t="shared" si="18"/>
        <v>0</v>
      </c>
    </row>
    <row r="32" spans="1:14">
      <c r="A32" s="354">
        <v>121</v>
      </c>
      <c r="B32" s="358" t="s">
        <v>116</v>
      </c>
      <c r="C32" s="348">
        <f t="shared" si="1"/>
        <v>0</v>
      </c>
      <c r="D32" s="356"/>
      <c r="E32" s="356"/>
      <c r="F32" s="356"/>
      <c r="G32" s="356"/>
      <c r="H32" s="356"/>
      <c r="I32" s="348">
        <f t="shared" si="3"/>
        <v>0</v>
      </c>
      <c r="J32" s="356"/>
      <c r="K32" s="356"/>
      <c r="L32" s="356"/>
      <c r="M32" s="356"/>
      <c r="N32" s="357"/>
    </row>
    <row r="33" spans="1:14">
      <c r="A33" s="365">
        <v>1214</v>
      </c>
      <c r="B33" s="366" t="s">
        <v>228</v>
      </c>
      <c r="C33" s="348">
        <f t="shared" si="1"/>
        <v>0</v>
      </c>
      <c r="D33" s="367">
        <f>D34+D35</f>
        <v>0</v>
      </c>
      <c r="E33" s="367">
        <f t="shared" ref="E33:H33" si="19">E34+E35</f>
        <v>0</v>
      </c>
      <c r="F33" s="367">
        <f t="shared" si="19"/>
        <v>0</v>
      </c>
      <c r="G33" s="367">
        <f t="shared" si="19"/>
        <v>0</v>
      </c>
      <c r="H33" s="367">
        <f t="shared" si="19"/>
        <v>0</v>
      </c>
      <c r="I33" s="348">
        <f t="shared" si="3"/>
        <v>0</v>
      </c>
      <c r="J33" s="367">
        <f t="shared" ref="J33:N33" si="20">J34+J35</f>
        <v>0</v>
      </c>
      <c r="K33" s="367">
        <f t="shared" si="20"/>
        <v>0</v>
      </c>
      <c r="L33" s="367">
        <f t="shared" si="20"/>
        <v>0</v>
      </c>
      <c r="M33" s="367">
        <f t="shared" si="20"/>
        <v>0</v>
      </c>
      <c r="N33" s="368">
        <f t="shared" si="20"/>
        <v>0</v>
      </c>
    </row>
    <row r="34" spans="1:14">
      <c r="A34" s="365">
        <v>12141</v>
      </c>
      <c r="B34" s="366" t="s">
        <v>229</v>
      </c>
      <c r="C34" s="348">
        <f t="shared" si="1"/>
        <v>0</v>
      </c>
      <c r="D34" s="369"/>
      <c r="E34" s="369"/>
      <c r="F34" s="369"/>
      <c r="G34" s="369"/>
      <c r="H34" s="369"/>
      <c r="I34" s="348">
        <f t="shared" si="3"/>
        <v>0</v>
      </c>
      <c r="J34" s="369"/>
      <c r="K34" s="369"/>
      <c r="L34" s="369"/>
      <c r="M34" s="369"/>
      <c r="N34" s="370"/>
    </row>
    <row r="35" spans="1:14">
      <c r="A35" s="365">
        <v>12149</v>
      </c>
      <c r="B35" s="366" t="s">
        <v>210</v>
      </c>
      <c r="C35" s="348">
        <f t="shared" si="1"/>
        <v>0</v>
      </c>
      <c r="D35" s="369"/>
      <c r="E35" s="369"/>
      <c r="F35" s="369"/>
      <c r="G35" s="369"/>
      <c r="H35" s="369"/>
      <c r="I35" s="348">
        <f t="shared" si="3"/>
        <v>0</v>
      </c>
      <c r="J35" s="369"/>
      <c r="K35" s="369"/>
      <c r="L35" s="369"/>
      <c r="M35" s="369"/>
      <c r="N35" s="370"/>
    </row>
    <row r="36" spans="1:14">
      <c r="A36" s="354">
        <v>122</v>
      </c>
      <c r="B36" s="358" t="s">
        <v>230</v>
      </c>
      <c r="C36" s="348">
        <f t="shared" si="1"/>
        <v>0</v>
      </c>
      <c r="D36" s="349">
        <f>D37+D38+D39+D40</f>
        <v>0</v>
      </c>
      <c r="E36" s="349">
        <f t="shared" ref="E36:N36" si="21">E37+E38+E39+E40</f>
        <v>0</v>
      </c>
      <c r="F36" s="349">
        <f t="shared" si="21"/>
        <v>0</v>
      </c>
      <c r="G36" s="349">
        <f t="shared" si="21"/>
        <v>0</v>
      </c>
      <c r="H36" s="349">
        <f t="shared" si="21"/>
        <v>0</v>
      </c>
      <c r="I36" s="348">
        <f t="shared" si="3"/>
        <v>0</v>
      </c>
      <c r="J36" s="349">
        <f t="shared" si="21"/>
        <v>0</v>
      </c>
      <c r="K36" s="349">
        <f t="shared" si="21"/>
        <v>0</v>
      </c>
      <c r="L36" s="349">
        <f t="shared" si="21"/>
        <v>0</v>
      </c>
      <c r="M36" s="349">
        <f t="shared" si="21"/>
        <v>0</v>
      </c>
      <c r="N36" s="349">
        <f t="shared" si="21"/>
        <v>0</v>
      </c>
    </row>
    <row r="37" spans="1:14">
      <c r="A37" s="371">
        <v>1221</v>
      </c>
      <c r="B37" s="372" t="s">
        <v>231</v>
      </c>
      <c r="C37" s="348">
        <f t="shared" si="1"/>
        <v>0</v>
      </c>
      <c r="D37" s="356"/>
      <c r="E37" s="356"/>
      <c r="F37" s="356"/>
      <c r="G37" s="356"/>
      <c r="H37" s="356"/>
      <c r="I37" s="348">
        <f t="shared" si="3"/>
        <v>0</v>
      </c>
      <c r="J37" s="356"/>
      <c r="K37" s="356"/>
      <c r="L37" s="356"/>
      <c r="M37" s="356"/>
      <c r="N37" s="357"/>
    </row>
    <row r="38" spans="1:14">
      <c r="A38" s="371">
        <v>1222</v>
      </c>
      <c r="B38" s="372" t="s">
        <v>237</v>
      </c>
      <c r="C38" s="348">
        <f t="shared" si="1"/>
        <v>0</v>
      </c>
      <c r="D38" s="356"/>
      <c r="E38" s="356"/>
      <c r="F38" s="356"/>
      <c r="G38" s="356"/>
      <c r="H38" s="356"/>
      <c r="I38" s="348">
        <f t="shared" si="3"/>
        <v>0</v>
      </c>
      <c r="J38" s="356"/>
      <c r="K38" s="356"/>
      <c r="L38" s="356"/>
      <c r="M38" s="356"/>
      <c r="N38" s="357"/>
    </row>
    <row r="39" spans="1:14">
      <c r="A39" s="371">
        <v>1223</v>
      </c>
      <c r="B39" s="372" t="s">
        <v>242</v>
      </c>
      <c r="C39" s="348">
        <f t="shared" si="1"/>
        <v>0</v>
      </c>
      <c r="D39" s="356"/>
      <c r="E39" s="356"/>
      <c r="F39" s="356"/>
      <c r="G39" s="356"/>
      <c r="H39" s="356"/>
      <c r="I39" s="348">
        <f t="shared" si="3"/>
        <v>0</v>
      </c>
      <c r="J39" s="356"/>
      <c r="K39" s="356"/>
      <c r="L39" s="356"/>
      <c r="M39" s="356"/>
      <c r="N39" s="357"/>
    </row>
    <row r="40" spans="1:14">
      <c r="A40" s="373">
        <v>1224</v>
      </c>
      <c r="B40" s="374" t="s">
        <v>247</v>
      </c>
      <c r="C40" s="348">
        <f t="shared" si="1"/>
        <v>0</v>
      </c>
      <c r="D40" s="356"/>
      <c r="E40" s="356"/>
      <c r="F40" s="356"/>
      <c r="G40" s="356"/>
      <c r="H40" s="356"/>
      <c r="I40" s="348">
        <f t="shared" si="3"/>
        <v>0</v>
      </c>
      <c r="J40" s="356"/>
      <c r="K40" s="356"/>
      <c r="L40" s="356"/>
      <c r="M40" s="356"/>
      <c r="N40" s="357"/>
    </row>
    <row r="41" spans="1:14">
      <c r="A41" s="350">
        <v>13</v>
      </c>
      <c r="B41" s="351" t="s">
        <v>255</v>
      </c>
      <c r="C41" s="348">
        <f t="shared" si="1"/>
        <v>0</v>
      </c>
      <c r="D41" s="349">
        <f>D42+D52</f>
        <v>0</v>
      </c>
      <c r="E41" s="349">
        <f t="shared" ref="E41:H41" si="22">E42+E52</f>
        <v>0</v>
      </c>
      <c r="F41" s="349">
        <f t="shared" si="22"/>
        <v>0</v>
      </c>
      <c r="G41" s="349">
        <f t="shared" si="22"/>
        <v>0</v>
      </c>
      <c r="H41" s="349">
        <f t="shared" si="22"/>
        <v>0</v>
      </c>
      <c r="I41" s="348">
        <f>J41+K41+L41+M41+N41</f>
        <v>0</v>
      </c>
      <c r="J41" s="349">
        <f>J49+J52</f>
        <v>0</v>
      </c>
      <c r="K41" s="349">
        <f t="shared" ref="K41:N41" si="23">K49+K52</f>
        <v>0</v>
      </c>
      <c r="L41" s="349">
        <f t="shared" si="23"/>
        <v>0</v>
      </c>
      <c r="M41" s="349">
        <f t="shared" si="23"/>
        <v>0</v>
      </c>
      <c r="N41" s="349">
        <f t="shared" si="23"/>
        <v>0</v>
      </c>
    </row>
    <row r="42" spans="1:14">
      <c r="A42" s="375">
        <v>131</v>
      </c>
      <c r="B42" s="358" t="s">
        <v>256</v>
      </c>
      <c r="C42" s="348">
        <f t="shared" si="1"/>
        <v>0</v>
      </c>
      <c r="D42" s="349">
        <f>D43+D46</f>
        <v>0</v>
      </c>
      <c r="E42" s="349">
        <f t="shared" ref="E42:H42" si="24">E43+E46</f>
        <v>0</v>
      </c>
      <c r="F42" s="349">
        <f t="shared" si="24"/>
        <v>0</v>
      </c>
      <c r="G42" s="349">
        <f t="shared" si="24"/>
        <v>0</v>
      </c>
      <c r="H42" s="349">
        <f t="shared" si="24"/>
        <v>0</v>
      </c>
      <c r="I42" s="376"/>
      <c r="J42" s="376"/>
      <c r="K42" s="376"/>
      <c r="L42" s="376"/>
      <c r="M42" s="376"/>
      <c r="N42" s="377"/>
    </row>
    <row r="43" spans="1:14">
      <c r="A43" s="359">
        <v>1311</v>
      </c>
      <c r="B43" s="360" t="s">
        <v>257</v>
      </c>
      <c r="C43" s="348">
        <f t="shared" si="1"/>
        <v>0</v>
      </c>
      <c r="D43" s="349">
        <f>D44+D45</f>
        <v>0</v>
      </c>
      <c r="E43" s="349">
        <f t="shared" ref="E43:H43" si="25">E44+E45</f>
        <v>0</v>
      </c>
      <c r="F43" s="349">
        <f t="shared" si="25"/>
        <v>0</v>
      </c>
      <c r="G43" s="349">
        <f t="shared" si="25"/>
        <v>0</v>
      </c>
      <c r="H43" s="349">
        <f t="shared" si="25"/>
        <v>0</v>
      </c>
      <c r="I43" s="376"/>
      <c r="J43" s="376"/>
      <c r="K43" s="376"/>
      <c r="L43" s="376"/>
      <c r="M43" s="376"/>
      <c r="N43" s="377"/>
    </row>
    <row r="44" spans="1:14">
      <c r="A44" s="359">
        <v>13111</v>
      </c>
      <c r="B44" s="360" t="s">
        <v>258</v>
      </c>
      <c r="C44" s="348">
        <f t="shared" si="1"/>
        <v>0</v>
      </c>
      <c r="D44" s="356"/>
      <c r="E44" s="356"/>
      <c r="F44" s="356"/>
      <c r="G44" s="356"/>
      <c r="H44" s="356"/>
      <c r="I44" s="376"/>
      <c r="J44" s="376"/>
      <c r="K44" s="376"/>
      <c r="L44" s="376"/>
      <c r="M44" s="376"/>
      <c r="N44" s="377"/>
    </row>
    <row r="45" spans="1:14">
      <c r="A45" s="359">
        <v>13112</v>
      </c>
      <c r="B45" s="360" t="s">
        <v>259</v>
      </c>
      <c r="C45" s="348">
        <f t="shared" si="1"/>
        <v>0</v>
      </c>
      <c r="D45" s="356"/>
      <c r="E45" s="356"/>
      <c r="F45" s="356"/>
      <c r="G45" s="356"/>
      <c r="H45" s="356"/>
      <c r="I45" s="376"/>
      <c r="J45" s="376"/>
      <c r="K45" s="376"/>
      <c r="L45" s="376"/>
      <c r="M45" s="376"/>
      <c r="N45" s="377"/>
    </row>
    <row r="46" spans="1:14">
      <c r="A46" s="359">
        <v>1319</v>
      </c>
      <c r="B46" s="360" t="s">
        <v>260</v>
      </c>
      <c r="C46" s="348">
        <f t="shared" si="1"/>
        <v>0</v>
      </c>
      <c r="D46" s="349">
        <f>D47+D48</f>
        <v>0</v>
      </c>
      <c r="E46" s="349">
        <f t="shared" ref="E46:H46" si="26">E47+E48</f>
        <v>0</v>
      </c>
      <c r="F46" s="349">
        <f t="shared" si="26"/>
        <v>0</v>
      </c>
      <c r="G46" s="349">
        <f t="shared" si="26"/>
        <v>0</v>
      </c>
      <c r="H46" s="349">
        <f t="shared" si="26"/>
        <v>0</v>
      </c>
      <c r="I46" s="376"/>
      <c r="J46" s="376"/>
      <c r="K46" s="376"/>
      <c r="L46" s="376"/>
      <c r="M46" s="376"/>
      <c r="N46" s="377"/>
    </row>
    <row r="47" spans="1:14">
      <c r="A47" s="359">
        <v>13191</v>
      </c>
      <c r="B47" s="360" t="s">
        <v>261</v>
      </c>
      <c r="C47" s="348">
        <f t="shared" si="1"/>
        <v>0</v>
      </c>
      <c r="D47" s="356"/>
      <c r="E47" s="356"/>
      <c r="F47" s="356"/>
      <c r="G47" s="356"/>
      <c r="H47" s="356"/>
      <c r="I47" s="376"/>
      <c r="J47" s="376"/>
      <c r="K47" s="376"/>
      <c r="L47" s="376"/>
      <c r="M47" s="376"/>
      <c r="N47" s="377"/>
    </row>
    <row r="48" spans="1:14">
      <c r="A48" s="359">
        <v>13192</v>
      </c>
      <c r="B48" s="360" t="s">
        <v>262</v>
      </c>
      <c r="C48" s="348">
        <f t="shared" si="1"/>
        <v>0</v>
      </c>
      <c r="D48" s="356"/>
      <c r="E48" s="356"/>
      <c r="F48" s="356"/>
      <c r="G48" s="356"/>
      <c r="H48" s="356"/>
      <c r="I48" s="376"/>
      <c r="J48" s="376"/>
      <c r="K48" s="376"/>
      <c r="L48" s="376"/>
      <c r="M48" s="376"/>
      <c r="N48" s="377"/>
    </row>
    <row r="49" spans="1:14">
      <c r="A49" s="375">
        <v>132</v>
      </c>
      <c r="B49" s="358" t="s">
        <v>263</v>
      </c>
      <c r="C49" s="376"/>
      <c r="D49" s="376"/>
      <c r="E49" s="376"/>
      <c r="F49" s="376"/>
      <c r="G49" s="376"/>
      <c r="H49" s="376"/>
      <c r="I49" s="348">
        <f t="shared" ref="I49:I52" si="27">J49+K49+L49+M49+N49</f>
        <v>0</v>
      </c>
      <c r="J49" s="349">
        <f t="shared" ref="J49:N49" si="28">J50+J51</f>
        <v>0</v>
      </c>
      <c r="K49" s="349">
        <f t="shared" si="28"/>
        <v>0</v>
      </c>
      <c r="L49" s="349">
        <f t="shared" si="28"/>
        <v>0</v>
      </c>
      <c r="M49" s="349">
        <f t="shared" si="28"/>
        <v>0</v>
      </c>
      <c r="N49" s="349">
        <f t="shared" si="28"/>
        <v>0</v>
      </c>
    </row>
    <row r="50" spans="1:14">
      <c r="A50" s="359">
        <v>1321</v>
      </c>
      <c r="B50" s="360" t="s">
        <v>263</v>
      </c>
      <c r="C50" s="376"/>
      <c r="D50" s="376"/>
      <c r="E50" s="376"/>
      <c r="F50" s="376"/>
      <c r="G50" s="376"/>
      <c r="H50" s="376"/>
      <c r="I50" s="348">
        <f t="shared" si="27"/>
        <v>0</v>
      </c>
      <c r="J50" s="356"/>
      <c r="K50" s="356"/>
      <c r="L50" s="356"/>
      <c r="M50" s="356"/>
      <c r="N50" s="357"/>
    </row>
    <row r="51" spans="1:14">
      <c r="A51" s="359">
        <v>1329</v>
      </c>
      <c r="B51" s="360" t="s">
        <v>264</v>
      </c>
      <c r="C51" s="376"/>
      <c r="D51" s="376"/>
      <c r="E51" s="376"/>
      <c r="F51" s="376"/>
      <c r="G51" s="376"/>
      <c r="H51" s="376"/>
      <c r="I51" s="348">
        <f t="shared" si="27"/>
        <v>0</v>
      </c>
      <c r="J51" s="356"/>
      <c r="K51" s="356"/>
      <c r="L51" s="356"/>
      <c r="M51" s="356"/>
      <c r="N51" s="357"/>
    </row>
    <row r="52" spans="1:14">
      <c r="A52" s="375">
        <v>137</v>
      </c>
      <c r="B52" s="378" t="s">
        <v>265</v>
      </c>
      <c r="C52" s="348">
        <f t="shared" ref="C52:C55" si="29">D52+E52+F52+G52+H52</f>
        <v>0</v>
      </c>
      <c r="D52" s="349">
        <f t="shared" ref="D52:H52" si="30">D53</f>
        <v>0</v>
      </c>
      <c r="E52" s="349">
        <f t="shared" si="30"/>
        <v>0</v>
      </c>
      <c r="F52" s="349">
        <f t="shared" si="30"/>
        <v>0</v>
      </c>
      <c r="G52" s="349">
        <f t="shared" si="30"/>
        <v>0</v>
      </c>
      <c r="H52" s="349">
        <f t="shared" si="30"/>
        <v>0</v>
      </c>
      <c r="I52" s="348">
        <f t="shared" si="27"/>
        <v>0</v>
      </c>
      <c r="J52" s="349">
        <f t="shared" ref="J52:N52" si="31">J56</f>
        <v>0</v>
      </c>
      <c r="K52" s="349">
        <f t="shared" si="31"/>
        <v>0</v>
      </c>
      <c r="L52" s="349">
        <f t="shared" si="31"/>
        <v>0</v>
      </c>
      <c r="M52" s="349">
        <f t="shared" si="31"/>
        <v>0</v>
      </c>
      <c r="N52" s="349">
        <f t="shared" si="31"/>
        <v>0</v>
      </c>
    </row>
    <row r="53" spans="1:14">
      <c r="A53" s="359">
        <v>1371</v>
      </c>
      <c r="B53" s="379" t="s">
        <v>266</v>
      </c>
      <c r="C53" s="348">
        <f t="shared" si="29"/>
        <v>0</v>
      </c>
      <c r="D53" s="349">
        <f t="shared" ref="D53:H53" si="32">D54+D55</f>
        <v>0</v>
      </c>
      <c r="E53" s="349">
        <f t="shared" si="32"/>
        <v>0</v>
      </c>
      <c r="F53" s="349">
        <f t="shared" si="32"/>
        <v>0</v>
      </c>
      <c r="G53" s="349">
        <f t="shared" si="32"/>
        <v>0</v>
      </c>
      <c r="H53" s="349">
        <f t="shared" si="32"/>
        <v>0</v>
      </c>
      <c r="I53" s="376"/>
      <c r="J53" s="376"/>
      <c r="K53" s="376"/>
      <c r="L53" s="376"/>
      <c r="M53" s="376"/>
      <c r="N53" s="377"/>
    </row>
    <row r="54" spans="1:14">
      <c r="A54" s="359">
        <v>13711</v>
      </c>
      <c r="B54" s="379" t="s">
        <v>267</v>
      </c>
      <c r="C54" s="348">
        <f t="shared" si="29"/>
        <v>0</v>
      </c>
      <c r="D54" s="356"/>
      <c r="E54" s="356"/>
      <c r="F54" s="356"/>
      <c r="G54" s="356"/>
      <c r="H54" s="356"/>
      <c r="I54" s="376"/>
      <c r="J54" s="376"/>
      <c r="K54" s="376"/>
      <c r="L54" s="376"/>
      <c r="M54" s="376"/>
      <c r="N54" s="377"/>
    </row>
    <row r="55" spans="1:14">
      <c r="A55" s="359">
        <v>13712</v>
      </c>
      <c r="B55" s="379" t="s">
        <v>268</v>
      </c>
      <c r="C55" s="348">
        <f t="shared" si="29"/>
        <v>0</v>
      </c>
      <c r="D55" s="356"/>
      <c r="E55" s="356"/>
      <c r="F55" s="356"/>
      <c r="G55" s="356"/>
      <c r="H55" s="356"/>
      <c r="I55" s="376"/>
      <c r="J55" s="376"/>
      <c r="K55" s="376"/>
      <c r="L55" s="376"/>
      <c r="M55" s="376"/>
      <c r="N55" s="377"/>
    </row>
    <row r="56" spans="1:14">
      <c r="A56" s="359">
        <v>1372</v>
      </c>
      <c r="B56" s="379" t="s">
        <v>689</v>
      </c>
      <c r="C56" s="376"/>
      <c r="D56" s="376"/>
      <c r="E56" s="376"/>
      <c r="F56" s="376"/>
      <c r="G56" s="376"/>
      <c r="H56" s="376"/>
      <c r="I56" s="348">
        <f>J56+K56+L56+M56+N56</f>
        <v>0</v>
      </c>
      <c r="J56" s="356"/>
      <c r="K56" s="356"/>
      <c r="L56" s="356"/>
      <c r="M56" s="356"/>
      <c r="N56" s="357"/>
    </row>
    <row r="57" spans="1:14">
      <c r="A57" s="350">
        <v>14</v>
      </c>
      <c r="B57" s="351" t="s">
        <v>269</v>
      </c>
      <c r="C57" s="348">
        <f t="shared" ref="C57:C69" si="33">D57+E57+F57+G57+H57</f>
        <v>0</v>
      </c>
      <c r="D57" s="349">
        <f t="shared" ref="D57:H57" si="34">D58</f>
        <v>0</v>
      </c>
      <c r="E57" s="349">
        <f t="shared" si="34"/>
        <v>0</v>
      </c>
      <c r="F57" s="349">
        <f t="shared" si="34"/>
        <v>0</v>
      </c>
      <c r="G57" s="349">
        <f t="shared" si="34"/>
        <v>0</v>
      </c>
      <c r="H57" s="349">
        <f t="shared" si="34"/>
        <v>0</v>
      </c>
      <c r="I57" s="348">
        <f t="shared" ref="I57" si="35">J57+K57+L57+M57+N57</f>
        <v>0</v>
      </c>
      <c r="J57" s="349">
        <f t="shared" ref="J57:N57" si="36">J70</f>
        <v>0</v>
      </c>
      <c r="K57" s="349">
        <f t="shared" si="36"/>
        <v>0</v>
      </c>
      <c r="L57" s="349">
        <f t="shared" si="36"/>
        <v>0</v>
      </c>
      <c r="M57" s="349">
        <f t="shared" si="36"/>
        <v>0</v>
      </c>
      <c r="N57" s="349">
        <f t="shared" si="36"/>
        <v>0</v>
      </c>
    </row>
    <row r="58" spans="1:14">
      <c r="A58" s="375">
        <v>141</v>
      </c>
      <c r="B58" s="358" t="s">
        <v>270</v>
      </c>
      <c r="C58" s="348">
        <f t="shared" si="33"/>
        <v>0</v>
      </c>
      <c r="D58" s="349">
        <f t="shared" ref="D58:H58" si="37">D59+D62+D65</f>
        <v>0</v>
      </c>
      <c r="E58" s="349">
        <f t="shared" si="37"/>
        <v>0</v>
      </c>
      <c r="F58" s="349">
        <f t="shared" si="37"/>
        <v>0</v>
      </c>
      <c r="G58" s="349">
        <f t="shared" si="37"/>
        <v>0</v>
      </c>
      <c r="H58" s="349">
        <f t="shared" si="37"/>
        <v>0</v>
      </c>
      <c r="I58" s="376"/>
      <c r="J58" s="376"/>
      <c r="K58" s="376"/>
      <c r="L58" s="376"/>
      <c r="M58" s="376"/>
      <c r="N58" s="377"/>
    </row>
    <row r="59" spans="1:14">
      <c r="A59" s="359">
        <v>1411</v>
      </c>
      <c r="B59" s="360" t="s">
        <v>67</v>
      </c>
      <c r="C59" s="348">
        <f t="shared" si="33"/>
        <v>0</v>
      </c>
      <c r="D59" s="349">
        <f t="shared" ref="D59:H59" si="38">D60+D61</f>
        <v>0</v>
      </c>
      <c r="E59" s="349">
        <f t="shared" si="38"/>
        <v>0</v>
      </c>
      <c r="F59" s="349">
        <f t="shared" si="38"/>
        <v>0</v>
      </c>
      <c r="G59" s="349">
        <f t="shared" si="38"/>
        <v>0</v>
      </c>
      <c r="H59" s="349">
        <f t="shared" si="38"/>
        <v>0</v>
      </c>
      <c r="I59" s="376"/>
      <c r="J59" s="376"/>
      <c r="K59" s="376"/>
      <c r="L59" s="376"/>
      <c r="M59" s="376"/>
      <c r="N59" s="377"/>
    </row>
    <row r="60" spans="1:14">
      <c r="A60" s="359">
        <v>14111</v>
      </c>
      <c r="B60" s="360" t="s">
        <v>271</v>
      </c>
      <c r="C60" s="348">
        <f t="shared" si="33"/>
        <v>0</v>
      </c>
      <c r="D60" s="356"/>
      <c r="E60" s="356"/>
      <c r="F60" s="356"/>
      <c r="G60" s="356"/>
      <c r="H60" s="356"/>
      <c r="I60" s="376"/>
      <c r="J60" s="376"/>
      <c r="K60" s="376"/>
      <c r="L60" s="376"/>
      <c r="M60" s="376"/>
      <c r="N60" s="377"/>
    </row>
    <row r="61" spans="1:14">
      <c r="A61" s="359">
        <v>14112</v>
      </c>
      <c r="B61" s="360" t="s">
        <v>272</v>
      </c>
      <c r="C61" s="348">
        <f t="shared" si="33"/>
        <v>0</v>
      </c>
      <c r="D61" s="356"/>
      <c r="E61" s="356"/>
      <c r="F61" s="356"/>
      <c r="G61" s="356"/>
      <c r="H61" s="356"/>
      <c r="I61" s="376"/>
      <c r="J61" s="376"/>
      <c r="K61" s="376"/>
      <c r="L61" s="376"/>
      <c r="M61" s="376"/>
      <c r="N61" s="377"/>
    </row>
    <row r="62" spans="1:14">
      <c r="A62" s="359">
        <v>1412</v>
      </c>
      <c r="B62" s="360" t="s">
        <v>273</v>
      </c>
      <c r="C62" s="348">
        <f t="shared" si="33"/>
        <v>0</v>
      </c>
      <c r="D62" s="349">
        <f>D63+D64</f>
        <v>0</v>
      </c>
      <c r="E62" s="349">
        <f t="shared" ref="E62:H62" si="39">E63+E64</f>
        <v>0</v>
      </c>
      <c r="F62" s="349">
        <f t="shared" si="39"/>
        <v>0</v>
      </c>
      <c r="G62" s="349">
        <f t="shared" si="39"/>
        <v>0</v>
      </c>
      <c r="H62" s="349">
        <f t="shared" si="39"/>
        <v>0</v>
      </c>
      <c r="I62" s="376"/>
      <c r="J62" s="376"/>
      <c r="K62" s="376"/>
      <c r="L62" s="376"/>
      <c r="M62" s="376"/>
      <c r="N62" s="377"/>
    </row>
    <row r="63" spans="1:14">
      <c r="A63" s="359">
        <v>14121</v>
      </c>
      <c r="B63" s="360" t="s">
        <v>271</v>
      </c>
      <c r="C63" s="348">
        <f t="shared" si="33"/>
        <v>0</v>
      </c>
      <c r="D63" s="356"/>
      <c r="E63" s="356"/>
      <c r="F63" s="356"/>
      <c r="G63" s="356"/>
      <c r="H63" s="356"/>
      <c r="I63" s="376"/>
      <c r="J63" s="376"/>
      <c r="K63" s="376"/>
      <c r="L63" s="376"/>
      <c r="M63" s="376"/>
      <c r="N63" s="377"/>
    </row>
    <row r="64" spans="1:14">
      <c r="A64" s="359">
        <v>14122</v>
      </c>
      <c r="B64" s="360" t="s">
        <v>274</v>
      </c>
      <c r="C64" s="348">
        <f t="shared" si="33"/>
        <v>0</v>
      </c>
      <c r="D64" s="356"/>
      <c r="E64" s="356"/>
      <c r="F64" s="356"/>
      <c r="G64" s="356"/>
      <c r="H64" s="356"/>
      <c r="I64" s="376"/>
      <c r="J64" s="376"/>
      <c r="K64" s="376"/>
      <c r="L64" s="376"/>
      <c r="M64" s="376"/>
      <c r="N64" s="377"/>
    </row>
    <row r="65" spans="1:14">
      <c r="A65" s="359">
        <v>1419</v>
      </c>
      <c r="B65" s="360" t="s">
        <v>68</v>
      </c>
      <c r="C65" s="348">
        <f t="shared" si="33"/>
        <v>0</v>
      </c>
      <c r="D65" s="349">
        <f>D66+D67+D68+D69</f>
        <v>0</v>
      </c>
      <c r="E65" s="349">
        <f t="shared" ref="E65:H65" si="40">E66+E67+E68+E69</f>
        <v>0</v>
      </c>
      <c r="F65" s="349">
        <f t="shared" si="40"/>
        <v>0</v>
      </c>
      <c r="G65" s="349">
        <f t="shared" si="40"/>
        <v>0</v>
      </c>
      <c r="H65" s="349">
        <f t="shared" si="40"/>
        <v>0</v>
      </c>
      <c r="I65" s="376"/>
      <c r="J65" s="376"/>
      <c r="K65" s="376"/>
      <c r="L65" s="376"/>
      <c r="M65" s="376"/>
      <c r="N65" s="377"/>
    </row>
    <row r="66" spans="1:14">
      <c r="A66" s="359">
        <v>14191</v>
      </c>
      <c r="B66" s="360" t="s">
        <v>275</v>
      </c>
      <c r="C66" s="348">
        <f t="shared" si="33"/>
        <v>0</v>
      </c>
      <c r="D66" s="356"/>
      <c r="E66" s="356"/>
      <c r="F66" s="356"/>
      <c r="G66" s="356"/>
      <c r="H66" s="356"/>
      <c r="I66" s="376"/>
      <c r="J66" s="376"/>
      <c r="K66" s="376"/>
      <c r="L66" s="376"/>
      <c r="M66" s="376"/>
      <c r="N66" s="377"/>
    </row>
    <row r="67" spans="1:14">
      <c r="A67" s="359">
        <v>14192</v>
      </c>
      <c r="B67" s="360" t="s">
        <v>276</v>
      </c>
      <c r="C67" s="348">
        <f t="shared" si="33"/>
        <v>0</v>
      </c>
      <c r="D67" s="356"/>
      <c r="E67" s="356"/>
      <c r="F67" s="356"/>
      <c r="G67" s="356"/>
      <c r="H67" s="356"/>
      <c r="I67" s="376"/>
      <c r="J67" s="376"/>
      <c r="K67" s="376"/>
      <c r="L67" s="376"/>
      <c r="M67" s="376"/>
      <c r="N67" s="377"/>
    </row>
    <row r="68" spans="1:14">
      <c r="A68" s="359">
        <v>14193</v>
      </c>
      <c r="B68" s="360" t="s">
        <v>277</v>
      </c>
      <c r="C68" s="348">
        <f t="shared" si="33"/>
        <v>0</v>
      </c>
      <c r="D68" s="356"/>
      <c r="E68" s="356"/>
      <c r="F68" s="356"/>
      <c r="G68" s="356"/>
      <c r="H68" s="356"/>
      <c r="I68" s="376"/>
      <c r="J68" s="376"/>
      <c r="K68" s="376"/>
      <c r="L68" s="376"/>
      <c r="M68" s="376"/>
      <c r="N68" s="377"/>
    </row>
    <row r="69" spans="1:14">
      <c r="A69" s="359">
        <v>14194</v>
      </c>
      <c r="B69" s="360" t="s">
        <v>278</v>
      </c>
      <c r="C69" s="348">
        <f t="shared" si="33"/>
        <v>0</v>
      </c>
      <c r="D69" s="356"/>
      <c r="E69" s="356"/>
      <c r="F69" s="356"/>
      <c r="G69" s="356"/>
      <c r="H69" s="356"/>
      <c r="I69" s="376"/>
      <c r="J69" s="376"/>
      <c r="K69" s="376"/>
      <c r="L69" s="376"/>
      <c r="M69" s="376"/>
      <c r="N69" s="377"/>
    </row>
    <row r="70" spans="1:14">
      <c r="A70" s="375">
        <v>142</v>
      </c>
      <c r="B70" s="358" t="s">
        <v>279</v>
      </c>
      <c r="C70" s="376"/>
      <c r="D70" s="376"/>
      <c r="E70" s="376"/>
      <c r="F70" s="376"/>
      <c r="G70" s="376"/>
      <c r="H70" s="376"/>
      <c r="I70" s="348">
        <f t="shared" ref="I70:I74" si="41">J70+K70+L70+M70+N70</f>
        <v>0</v>
      </c>
      <c r="J70" s="349">
        <f t="shared" ref="J70:N70" si="42">J71+J72+J73</f>
        <v>0</v>
      </c>
      <c r="K70" s="349">
        <f t="shared" si="42"/>
        <v>0</v>
      </c>
      <c r="L70" s="349">
        <f t="shared" si="42"/>
        <v>0</v>
      </c>
      <c r="M70" s="349">
        <f t="shared" si="42"/>
        <v>0</v>
      </c>
      <c r="N70" s="349">
        <f t="shared" si="42"/>
        <v>0</v>
      </c>
    </row>
    <row r="71" spans="1:14">
      <c r="A71" s="359">
        <v>1421</v>
      </c>
      <c r="B71" s="360" t="s">
        <v>280</v>
      </c>
      <c r="C71" s="376"/>
      <c r="D71" s="376"/>
      <c r="E71" s="376"/>
      <c r="F71" s="376"/>
      <c r="G71" s="376"/>
      <c r="H71" s="376"/>
      <c r="I71" s="348">
        <f t="shared" si="41"/>
        <v>0</v>
      </c>
      <c r="J71" s="356"/>
      <c r="K71" s="356"/>
      <c r="L71" s="356"/>
      <c r="M71" s="356"/>
      <c r="N71" s="357"/>
    </row>
    <row r="72" spans="1:14">
      <c r="A72" s="359">
        <v>1422</v>
      </c>
      <c r="B72" s="360" t="s">
        <v>281</v>
      </c>
      <c r="C72" s="376"/>
      <c r="D72" s="376"/>
      <c r="E72" s="376"/>
      <c r="F72" s="376"/>
      <c r="G72" s="376"/>
      <c r="H72" s="376"/>
      <c r="I72" s="348">
        <f t="shared" si="41"/>
        <v>0</v>
      </c>
      <c r="J72" s="356"/>
      <c r="K72" s="356"/>
      <c r="L72" s="356"/>
      <c r="M72" s="356"/>
      <c r="N72" s="357"/>
    </row>
    <row r="73" spans="1:14">
      <c r="A73" s="359">
        <v>1429</v>
      </c>
      <c r="B73" s="360" t="s">
        <v>282</v>
      </c>
      <c r="C73" s="376"/>
      <c r="D73" s="376"/>
      <c r="E73" s="376"/>
      <c r="F73" s="376"/>
      <c r="G73" s="376"/>
      <c r="H73" s="376"/>
      <c r="I73" s="348">
        <f t="shared" si="41"/>
        <v>0</v>
      </c>
      <c r="J73" s="356"/>
      <c r="K73" s="356"/>
      <c r="L73" s="356"/>
      <c r="M73" s="356"/>
      <c r="N73" s="357"/>
    </row>
    <row r="74" spans="1:14">
      <c r="A74" s="350">
        <v>15</v>
      </c>
      <c r="B74" s="351" t="s">
        <v>283</v>
      </c>
      <c r="C74" s="348">
        <f t="shared" ref="C74:C75" si="43">D74+E74+F74+G74+H74</f>
        <v>0</v>
      </c>
      <c r="D74" s="367">
        <f>D75+D77</f>
        <v>0</v>
      </c>
      <c r="E74" s="367">
        <f t="shared" ref="E74:H74" si="44">E75+E77</f>
        <v>0</v>
      </c>
      <c r="F74" s="367">
        <f t="shared" si="44"/>
        <v>0</v>
      </c>
      <c r="G74" s="367">
        <f t="shared" si="44"/>
        <v>0</v>
      </c>
      <c r="H74" s="367">
        <f t="shared" si="44"/>
        <v>0</v>
      </c>
      <c r="I74" s="348">
        <f t="shared" si="41"/>
        <v>0</v>
      </c>
      <c r="J74" s="349">
        <f>J76+J77</f>
        <v>0</v>
      </c>
      <c r="K74" s="349">
        <f t="shared" ref="K74:N74" si="45">K76+K77</f>
        <v>0</v>
      </c>
      <c r="L74" s="349">
        <f t="shared" si="45"/>
        <v>0</v>
      </c>
      <c r="M74" s="349">
        <f t="shared" si="45"/>
        <v>0</v>
      </c>
      <c r="N74" s="349">
        <f t="shared" si="45"/>
        <v>0</v>
      </c>
    </row>
    <row r="75" spans="1:14">
      <c r="A75" s="375">
        <v>151</v>
      </c>
      <c r="B75" s="358" t="s">
        <v>284</v>
      </c>
      <c r="C75" s="348">
        <f t="shared" si="43"/>
        <v>0</v>
      </c>
      <c r="D75" s="356"/>
      <c r="E75" s="356"/>
      <c r="F75" s="356"/>
      <c r="G75" s="356"/>
      <c r="H75" s="356"/>
      <c r="I75" s="376"/>
      <c r="J75" s="376"/>
      <c r="K75" s="376"/>
      <c r="L75" s="376"/>
      <c r="M75" s="376"/>
      <c r="N75" s="377"/>
    </row>
    <row r="76" spans="1:14">
      <c r="A76" s="375">
        <v>152</v>
      </c>
      <c r="B76" s="358" t="s">
        <v>296</v>
      </c>
      <c r="C76" s="376"/>
      <c r="D76" s="380"/>
      <c r="E76" s="380"/>
      <c r="F76" s="380"/>
      <c r="G76" s="380"/>
      <c r="H76" s="380"/>
      <c r="I76" s="348">
        <f t="shared" ref="I76:I139" si="46">J76+K76+L76+M76+N76</f>
        <v>0</v>
      </c>
      <c r="J76" s="356"/>
      <c r="K76" s="356"/>
      <c r="L76" s="356"/>
      <c r="M76" s="356"/>
      <c r="N76" s="357"/>
    </row>
    <row r="77" spans="1:14">
      <c r="A77" s="375">
        <v>153</v>
      </c>
      <c r="B77" s="358" t="s">
        <v>301</v>
      </c>
      <c r="C77" s="348">
        <f t="shared" ref="C77:C84" si="47">D77+E77+F77+G77+H77</f>
        <v>0</v>
      </c>
      <c r="D77" s="349">
        <f>D78+D79+D80</f>
        <v>0</v>
      </c>
      <c r="E77" s="349">
        <f t="shared" ref="E77:H77" si="48">E78+E79+E80</f>
        <v>0</v>
      </c>
      <c r="F77" s="349">
        <f t="shared" si="48"/>
        <v>0</v>
      </c>
      <c r="G77" s="349">
        <f t="shared" si="48"/>
        <v>0</v>
      </c>
      <c r="H77" s="349">
        <f t="shared" si="48"/>
        <v>0</v>
      </c>
      <c r="I77" s="348">
        <f t="shared" si="46"/>
        <v>0</v>
      </c>
      <c r="J77" s="349">
        <f>J78+J79+J80</f>
        <v>0</v>
      </c>
      <c r="K77" s="349">
        <f t="shared" ref="K77:N77" si="49">K78+K79+K80</f>
        <v>0</v>
      </c>
      <c r="L77" s="349">
        <f t="shared" si="49"/>
        <v>0</v>
      </c>
      <c r="M77" s="349">
        <f t="shared" si="49"/>
        <v>0</v>
      </c>
      <c r="N77" s="349">
        <f t="shared" si="49"/>
        <v>0</v>
      </c>
    </row>
    <row r="78" spans="1:14">
      <c r="A78" s="359">
        <v>1531</v>
      </c>
      <c r="B78" s="381" t="s">
        <v>302</v>
      </c>
      <c r="C78" s="348">
        <f t="shared" si="47"/>
        <v>0</v>
      </c>
      <c r="D78" s="356"/>
      <c r="E78" s="356"/>
      <c r="F78" s="356"/>
      <c r="G78" s="356"/>
      <c r="H78" s="356"/>
      <c r="I78" s="348">
        <f t="shared" si="46"/>
        <v>0</v>
      </c>
      <c r="J78" s="356"/>
      <c r="K78" s="356"/>
      <c r="L78" s="356"/>
      <c r="M78" s="356"/>
      <c r="N78" s="357"/>
    </row>
    <row r="79" spans="1:14">
      <c r="A79" s="359">
        <v>1532</v>
      </c>
      <c r="B79" s="381" t="s">
        <v>303</v>
      </c>
      <c r="C79" s="348">
        <f t="shared" si="47"/>
        <v>0</v>
      </c>
      <c r="D79" s="356"/>
      <c r="E79" s="356"/>
      <c r="F79" s="356"/>
      <c r="G79" s="356"/>
      <c r="H79" s="356"/>
      <c r="I79" s="348">
        <f t="shared" si="46"/>
        <v>0</v>
      </c>
      <c r="J79" s="356"/>
      <c r="K79" s="356"/>
      <c r="L79" s="356"/>
      <c r="M79" s="356"/>
      <c r="N79" s="357"/>
    </row>
    <row r="80" spans="1:14">
      <c r="A80" s="359">
        <v>1539</v>
      </c>
      <c r="B80" s="381" t="s">
        <v>260</v>
      </c>
      <c r="C80" s="348">
        <f t="shared" si="47"/>
        <v>0</v>
      </c>
      <c r="D80" s="349">
        <f>D81+D82</f>
        <v>0</v>
      </c>
      <c r="E80" s="349">
        <f t="shared" ref="E80:H80" si="50">E81+E82</f>
        <v>0</v>
      </c>
      <c r="F80" s="349">
        <f t="shared" si="50"/>
        <v>0</v>
      </c>
      <c r="G80" s="349">
        <f t="shared" si="50"/>
        <v>0</v>
      </c>
      <c r="H80" s="349">
        <f t="shared" si="50"/>
        <v>0</v>
      </c>
      <c r="I80" s="348">
        <f t="shared" si="46"/>
        <v>0</v>
      </c>
      <c r="J80" s="349">
        <f t="shared" ref="J80:N80" si="51">J81+J82</f>
        <v>0</v>
      </c>
      <c r="K80" s="349">
        <f t="shared" si="51"/>
        <v>0</v>
      </c>
      <c r="L80" s="349">
        <f t="shared" si="51"/>
        <v>0</v>
      </c>
      <c r="M80" s="349">
        <f t="shared" si="51"/>
        <v>0</v>
      </c>
      <c r="N80" s="349">
        <f t="shared" si="51"/>
        <v>0</v>
      </c>
    </row>
    <row r="81" spans="1:14" ht="30" customHeight="1">
      <c r="A81" s="359">
        <v>15391</v>
      </c>
      <c r="B81" s="382" t="s">
        <v>304</v>
      </c>
      <c r="C81" s="348">
        <f t="shared" si="47"/>
        <v>0</v>
      </c>
      <c r="D81" s="356"/>
      <c r="E81" s="356"/>
      <c r="F81" s="356"/>
      <c r="G81" s="356"/>
      <c r="H81" s="356"/>
      <c r="I81" s="348">
        <f t="shared" si="46"/>
        <v>0</v>
      </c>
      <c r="J81" s="356"/>
      <c r="K81" s="356"/>
      <c r="L81" s="356"/>
      <c r="M81" s="356"/>
      <c r="N81" s="357"/>
    </row>
    <row r="82" spans="1:14" ht="28.5" customHeight="1">
      <c r="A82" s="359">
        <v>15392</v>
      </c>
      <c r="B82" s="383" t="s">
        <v>305</v>
      </c>
      <c r="C82" s="348">
        <f t="shared" si="47"/>
        <v>0</v>
      </c>
      <c r="D82" s="356"/>
      <c r="E82" s="356"/>
      <c r="F82" s="356"/>
      <c r="G82" s="356"/>
      <c r="H82" s="356"/>
      <c r="I82" s="348">
        <f t="shared" si="46"/>
        <v>0</v>
      </c>
      <c r="J82" s="356"/>
      <c r="K82" s="356"/>
      <c r="L82" s="356"/>
      <c r="M82" s="356"/>
      <c r="N82" s="357"/>
    </row>
    <row r="83" spans="1:14" ht="15.75" customHeight="1">
      <c r="A83" s="375">
        <v>157</v>
      </c>
      <c r="B83" s="358" t="s">
        <v>306</v>
      </c>
      <c r="C83" s="348">
        <f t="shared" si="47"/>
        <v>0</v>
      </c>
      <c r="D83" s="348">
        <f>D84+D86</f>
        <v>0</v>
      </c>
      <c r="E83" s="348">
        <f t="shared" ref="E83:H83" si="52">E84+E86</f>
        <v>0</v>
      </c>
      <c r="F83" s="348">
        <f t="shared" si="52"/>
        <v>0</v>
      </c>
      <c r="G83" s="348">
        <f t="shared" si="52"/>
        <v>0</v>
      </c>
      <c r="H83" s="348">
        <f t="shared" si="52"/>
        <v>0</v>
      </c>
      <c r="I83" s="348">
        <f t="shared" si="46"/>
        <v>0</v>
      </c>
      <c r="J83" s="348">
        <f>J85+J86</f>
        <v>0</v>
      </c>
      <c r="K83" s="348">
        <f t="shared" ref="K83:N83" si="53">K85+K86</f>
        <v>0</v>
      </c>
      <c r="L83" s="348">
        <f t="shared" si="53"/>
        <v>0</v>
      </c>
      <c r="M83" s="348">
        <f t="shared" si="53"/>
        <v>0</v>
      </c>
      <c r="N83" s="349">
        <f t="shared" si="53"/>
        <v>0</v>
      </c>
    </row>
    <row r="84" spans="1:14" ht="15.75" customHeight="1">
      <c r="A84" s="365">
        <v>1571</v>
      </c>
      <c r="B84" s="366" t="s">
        <v>307</v>
      </c>
      <c r="C84" s="348">
        <f t="shared" si="47"/>
        <v>0</v>
      </c>
      <c r="D84" s="369"/>
      <c r="E84" s="369"/>
      <c r="F84" s="369"/>
      <c r="G84" s="369"/>
      <c r="H84" s="369"/>
      <c r="I84" s="376"/>
      <c r="J84" s="376"/>
      <c r="K84" s="376"/>
      <c r="L84" s="376"/>
      <c r="M84" s="376"/>
      <c r="N84" s="377"/>
    </row>
    <row r="85" spans="1:14" ht="15.75" customHeight="1">
      <c r="A85" s="365">
        <v>1572</v>
      </c>
      <c r="B85" s="366" t="s">
        <v>310</v>
      </c>
      <c r="C85" s="376"/>
      <c r="D85" s="376"/>
      <c r="E85" s="376"/>
      <c r="F85" s="376"/>
      <c r="G85" s="376"/>
      <c r="H85" s="376"/>
      <c r="I85" s="348">
        <f t="shared" si="46"/>
        <v>0</v>
      </c>
      <c r="J85" s="369"/>
      <c r="K85" s="369"/>
      <c r="L85" s="369"/>
      <c r="M85" s="369"/>
      <c r="N85" s="370"/>
    </row>
    <row r="86" spans="1:14" ht="15.75" customHeight="1">
      <c r="A86" s="365">
        <v>1573</v>
      </c>
      <c r="B86" s="384" t="s">
        <v>311</v>
      </c>
      <c r="C86" s="348">
        <f t="shared" ref="C86:C149" si="54">D86+E86+F86+G86+H86</f>
        <v>0</v>
      </c>
      <c r="D86" s="369"/>
      <c r="E86" s="369"/>
      <c r="F86" s="369"/>
      <c r="G86" s="369"/>
      <c r="H86" s="369"/>
      <c r="I86" s="348">
        <f t="shared" si="46"/>
        <v>0</v>
      </c>
      <c r="J86" s="369"/>
      <c r="K86" s="369"/>
      <c r="L86" s="369"/>
      <c r="M86" s="369"/>
      <c r="N86" s="370"/>
    </row>
    <row r="87" spans="1:14">
      <c r="A87" s="350">
        <v>18</v>
      </c>
      <c r="B87" s="351" t="s">
        <v>314</v>
      </c>
      <c r="C87" s="348">
        <f t="shared" si="54"/>
        <v>0</v>
      </c>
      <c r="D87" s="349">
        <f>D88+D91+D94+D100</f>
        <v>0</v>
      </c>
      <c r="E87" s="349">
        <f t="shared" ref="E87:N87" si="55">E88+E91+E94+E100</f>
        <v>0</v>
      </c>
      <c r="F87" s="349">
        <f t="shared" si="55"/>
        <v>0</v>
      </c>
      <c r="G87" s="349">
        <f t="shared" si="55"/>
        <v>0</v>
      </c>
      <c r="H87" s="349">
        <f t="shared" si="55"/>
        <v>0</v>
      </c>
      <c r="I87" s="348">
        <f t="shared" si="46"/>
        <v>0</v>
      </c>
      <c r="J87" s="349">
        <f t="shared" si="55"/>
        <v>0</v>
      </c>
      <c r="K87" s="349">
        <f t="shared" si="55"/>
        <v>0</v>
      </c>
      <c r="L87" s="349">
        <f t="shared" si="55"/>
        <v>0</v>
      </c>
      <c r="M87" s="349">
        <f t="shared" si="55"/>
        <v>0</v>
      </c>
      <c r="N87" s="349">
        <f t="shared" si="55"/>
        <v>0</v>
      </c>
    </row>
    <row r="88" spans="1:14">
      <c r="A88" s="375">
        <v>182</v>
      </c>
      <c r="B88" s="358" t="s">
        <v>315</v>
      </c>
      <c r="C88" s="348">
        <f t="shared" si="54"/>
        <v>0</v>
      </c>
      <c r="D88" s="349">
        <f>D89+D90</f>
        <v>0</v>
      </c>
      <c r="E88" s="349">
        <f t="shared" ref="E88:N88" si="56">E89+E90</f>
        <v>0</v>
      </c>
      <c r="F88" s="349">
        <f t="shared" si="56"/>
        <v>0</v>
      </c>
      <c r="G88" s="349">
        <f t="shared" si="56"/>
        <v>0</v>
      </c>
      <c r="H88" s="349">
        <f t="shared" si="56"/>
        <v>0</v>
      </c>
      <c r="I88" s="348">
        <f t="shared" si="46"/>
        <v>0</v>
      </c>
      <c r="J88" s="349">
        <f t="shared" si="56"/>
        <v>0</v>
      </c>
      <c r="K88" s="349">
        <f t="shared" si="56"/>
        <v>0</v>
      </c>
      <c r="L88" s="349">
        <f t="shared" si="56"/>
        <v>0</v>
      </c>
      <c r="M88" s="349">
        <f t="shared" si="56"/>
        <v>0</v>
      </c>
      <c r="N88" s="349">
        <f t="shared" si="56"/>
        <v>0</v>
      </c>
    </row>
    <row r="89" spans="1:14">
      <c r="A89" s="359">
        <v>1821</v>
      </c>
      <c r="B89" s="360" t="s">
        <v>316</v>
      </c>
      <c r="C89" s="348">
        <f t="shared" si="54"/>
        <v>0</v>
      </c>
      <c r="D89" s="356"/>
      <c r="E89" s="356"/>
      <c r="F89" s="356"/>
      <c r="G89" s="356"/>
      <c r="H89" s="356"/>
      <c r="I89" s="348">
        <f t="shared" si="46"/>
        <v>0</v>
      </c>
      <c r="J89" s="356"/>
      <c r="K89" s="356"/>
      <c r="L89" s="356"/>
      <c r="M89" s="356"/>
      <c r="N89" s="357"/>
    </row>
    <row r="90" spans="1:14">
      <c r="A90" s="359">
        <v>1822</v>
      </c>
      <c r="B90" s="360" t="s">
        <v>300</v>
      </c>
      <c r="C90" s="348">
        <f t="shared" si="54"/>
        <v>0</v>
      </c>
      <c r="D90" s="356"/>
      <c r="E90" s="356"/>
      <c r="F90" s="356"/>
      <c r="G90" s="356"/>
      <c r="H90" s="356"/>
      <c r="I90" s="348">
        <f t="shared" si="46"/>
        <v>0</v>
      </c>
      <c r="J90" s="356"/>
      <c r="K90" s="356"/>
      <c r="L90" s="356"/>
      <c r="M90" s="356"/>
      <c r="N90" s="357"/>
    </row>
    <row r="91" spans="1:14">
      <c r="A91" s="375">
        <v>183</v>
      </c>
      <c r="B91" s="358" t="s">
        <v>317</v>
      </c>
      <c r="C91" s="348">
        <f t="shared" si="54"/>
        <v>0</v>
      </c>
      <c r="D91" s="349">
        <f>D92+D93</f>
        <v>0</v>
      </c>
      <c r="E91" s="349">
        <f t="shared" ref="E91:N91" si="57">E92+E93</f>
        <v>0</v>
      </c>
      <c r="F91" s="349">
        <f t="shared" si="57"/>
        <v>0</v>
      </c>
      <c r="G91" s="349">
        <f t="shared" si="57"/>
        <v>0</v>
      </c>
      <c r="H91" s="349">
        <f t="shared" si="57"/>
        <v>0</v>
      </c>
      <c r="I91" s="348">
        <f t="shared" si="46"/>
        <v>0</v>
      </c>
      <c r="J91" s="349">
        <f t="shared" si="57"/>
        <v>0</v>
      </c>
      <c r="K91" s="349">
        <f t="shared" si="57"/>
        <v>0</v>
      </c>
      <c r="L91" s="349">
        <f t="shared" si="57"/>
        <v>0</v>
      </c>
      <c r="M91" s="349">
        <f t="shared" si="57"/>
        <v>0</v>
      </c>
      <c r="N91" s="349">
        <f t="shared" si="57"/>
        <v>0</v>
      </c>
    </row>
    <row r="92" spans="1:14">
      <c r="A92" s="359">
        <v>1831</v>
      </c>
      <c r="B92" s="360" t="s">
        <v>318</v>
      </c>
      <c r="C92" s="348">
        <f t="shared" si="54"/>
        <v>0</v>
      </c>
      <c r="D92" s="356"/>
      <c r="E92" s="356"/>
      <c r="F92" s="356"/>
      <c r="G92" s="356"/>
      <c r="H92" s="356"/>
      <c r="I92" s="348">
        <f t="shared" si="46"/>
        <v>0</v>
      </c>
      <c r="J92" s="356"/>
      <c r="K92" s="356"/>
      <c r="L92" s="356"/>
      <c r="M92" s="356"/>
      <c r="N92" s="357"/>
    </row>
    <row r="93" spans="1:14">
      <c r="A93" s="359">
        <v>1832</v>
      </c>
      <c r="B93" s="360" t="s">
        <v>260</v>
      </c>
      <c r="C93" s="348">
        <f t="shared" si="54"/>
        <v>0</v>
      </c>
      <c r="D93" s="356"/>
      <c r="E93" s="356"/>
      <c r="F93" s="356"/>
      <c r="G93" s="356"/>
      <c r="H93" s="356"/>
      <c r="I93" s="348">
        <f t="shared" si="46"/>
        <v>0</v>
      </c>
      <c r="J93" s="356"/>
      <c r="K93" s="356"/>
      <c r="L93" s="356"/>
      <c r="M93" s="356"/>
      <c r="N93" s="357"/>
    </row>
    <row r="94" spans="1:14">
      <c r="A94" s="375">
        <v>186</v>
      </c>
      <c r="B94" s="358" t="s">
        <v>319</v>
      </c>
      <c r="C94" s="348">
        <f t="shared" si="54"/>
        <v>0</v>
      </c>
      <c r="D94" s="349">
        <f>D95+D96+D97</f>
        <v>0</v>
      </c>
      <c r="E94" s="349">
        <f t="shared" ref="E94:N94" si="58">E95+E96+E97</f>
        <v>0</v>
      </c>
      <c r="F94" s="349">
        <f t="shared" si="58"/>
        <v>0</v>
      </c>
      <c r="G94" s="349">
        <f t="shared" si="58"/>
        <v>0</v>
      </c>
      <c r="H94" s="349">
        <f t="shared" si="58"/>
        <v>0</v>
      </c>
      <c r="I94" s="348">
        <f t="shared" si="46"/>
        <v>0</v>
      </c>
      <c r="J94" s="349">
        <f t="shared" si="58"/>
        <v>0</v>
      </c>
      <c r="K94" s="349">
        <f t="shared" si="58"/>
        <v>0</v>
      </c>
      <c r="L94" s="349">
        <f t="shared" si="58"/>
        <v>0</v>
      </c>
      <c r="M94" s="349">
        <f t="shared" si="58"/>
        <v>0</v>
      </c>
      <c r="N94" s="349">
        <f t="shared" si="58"/>
        <v>0</v>
      </c>
    </row>
    <row r="95" spans="1:14">
      <c r="A95" s="359">
        <v>1861</v>
      </c>
      <c r="B95" s="360" t="s">
        <v>320</v>
      </c>
      <c r="C95" s="348">
        <f t="shared" si="54"/>
        <v>0</v>
      </c>
      <c r="D95" s="356"/>
      <c r="E95" s="356"/>
      <c r="F95" s="356"/>
      <c r="G95" s="356"/>
      <c r="H95" s="356"/>
      <c r="I95" s="348">
        <f t="shared" si="46"/>
        <v>0</v>
      </c>
      <c r="J95" s="356"/>
      <c r="K95" s="356"/>
      <c r="L95" s="356"/>
      <c r="M95" s="356"/>
      <c r="N95" s="357"/>
    </row>
    <row r="96" spans="1:14">
      <c r="A96" s="359">
        <v>1862</v>
      </c>
      <c r="B96" s="360" t="s">
        <v>321</v>
      </c>
      <c r="C96" s="348">
        <f t="shared" si="54"/>
        <v>0</v>
      </c>
      <c r="D96" s="356"/>
      <c r="E96" s="356"/>
      <c r="F96" s="356"/>
      <c r="G96" s="356"/>
      <c r="H96" s="356"/>
      <c r="I96" s="348">
        <f t="shared" si="46"/>
        <v>0</v>
      </c>
      <c r="J96" s="356"/>
      <c r="K96" s="356"/>
      <c r="L96" s="356"/>
      <c r="M96" s="356"/>
      <c r="N96" s="357"/>
    </row>
    <row r="97" spans="1:14">
      <c r="A97" s="359">
        <v>1869</v>
      </c>
      <c r="B97" s="360" t="s">
        <v>322</v>
      </c>
      <c r="C97" s="348">
        <f t="shared" si="54"/>
        <v>0</v>
      </c>
      <c r="D97" s="349">
        <f>D98+D99</f>
        <v>0</v>
      </c>
      <c r="E97" s="349">
        <f t="shared" ref="E97:N97" si="59">E98+E99</f>
        <v>0</v>
      </c>
      <c r="F97" s="349">
        <f t="shared" si="59"/>
        <v>0</v>
      </c>
      <c r="G97" s="349">
        <f t="shared" si="59"/>
        <v>0</v>
      </c>
      <c r="H97" s="349">
        <f t="shared" si="59"/>
        <v>0</v>
      </c>
      <c r="I97" s="348">
        <f t="shared" si="46"/>
        <v>0</v>
      </c>
      <c r="J97" s="349">
        <f t="shared" si="59"/>
        <v>0</v>
      </c>
      <c r="K97" s="349">
        <f t="shared" si="59"/>
        <v>0</v>
      </c>
      <c r="L97" s="349">
        <f t="shared" si="59"/>
        <v>0</v>
      </c>
      <c r="M97" s="349">
        <f t="shared" si="59"/>
        <v>0</v>
      </c>
      <c r="N97" s="349">
        <f t="shared" si="59"/>
        <v>0</v>
      </c>
    </row>
    <row r="98" spans="1:14">
      <c r="A98" s="359">
        <v>18691</v>
      </c>
      <c r="B98" s="360" t="s">
        <v>323</v>
      </c>
      <c r="C98" s="348">
        <f t="shared" si="54"/>
        <v>0</v>
      </c>
      <c r="D98" s="356"/>
      <c r="E98" s="356"/>
      <c r="F98" s="356"/>
      <c r="G98" s="356"/>
      <c r="H98" s="356"/>
      <c r="I98" s="348">
        <f t="shared" si="46"/>
        <v>0</v>
      </c>
      <c r="J98" s="356"/>
      <c r="K98" s="356"/>
      <c r="L98" s="356"/>
      <c r="M98" s="356"/>
      <c r="N98" s="357"/>
    </row>
    <row r="99" spans="1:14">
      <c r="A99" s="359">
        <v>18692</v>
      </c>
      <c r="B99" s="360" t="s">
        <v>324</v>
      </c>
      <c r="C99" s="348">
        <f t="shared" si="54"/>
        <v>0</v>
      </c>
      <c r="D99" s="356"/>
      <c r="E99" s="356"/>
      <c r="F99" s="356"/>
      <c r="G99" s="356"/>
      <c r="H99" s="356"/>
      <c r="I99" s="348">
        <f t="shared" si="46"/>
        <v>0</v>
      </c>
      <c r="J99" s="356"/>
      <c r="K99" s="356"/>
      <c r="L99" s="356"/>
      <c r="M99" s="356"/>
      <c r="N99" s="357"/>
    </row>
    <row r="100" spans="1:14">
      <c r="A100" s="375">
        <v>187</v>
      </c>
      <c r="B100" s="358" t="s">
        <v>325</v>
      </c>
      <c r="C100" s="348">
        <f t="shared" si="54"/>
        <v>0</v>
      </c>
      <c r="D100" s="349">
        <f>D101+D102</f>
        <v>0</v>
      </c>
      <c r="E100" s="349">
        <f t="shared" ref="E100:N100" si="60">E101+E102</f>
        <v>0</v>
      </c>
      <c r="F100" s="349">
        <f t="shared" si="60"/>
        <v>0</v>
      </c>
      <c r="G100" s="349">
        <f t="shared" si="60"/>
        <v>0</v>
      </c>
      <c r="H100" s="349">
        <f t="shared" si="60"/>
        <v>0</v>
      </c>
      <c r="I100" s="348">
        <f t="shared" si="46"/>
        <v>0</v>
      </c>
      <c r="J100" s="349">
        <f t="shared" si="60"/>
        <v>0</v>
      </c>
      <c r="K100" s="349">
        <f t="shared" si="60"/>
        <v>0</v>
      </c>
      <c r="L100" s="349">
        <f t="shared" si="60"/>
        <v>0</v>
      </c>
      <c r="M100" s="349">
        <f t="shared" si="60"/>
        <v>0</v>
      </c>
      <c r="N100" s="349">
        <f t="shared" si="60"/>
        <v>0</v>
      </c>
    </row>
    <row r="101" spans="1:14">
      <c r="A101" s="359">
        <v>1871</v>
      </c>
      <c r="B101" s="360" t="s">
        <v>326</v>
      </c>
      <c r="C101" s="348">
        <f t="shared" si="54"/>
        <v>0</v>
      </c>
      <c r="D101" s="356"/>
      <c r="E101" s="356"/>
      <c r="F101" s="356"/>
      <c r="G101" s="356"/>
      <c r="H101" s="356"/>
      <c r="I101" s="348">
        <f t="shared" si="46"/>
        <v>0</v>
      </c>
      <c r="J101" s="356"/>
      <c r="K101" s="356"/>
      <c r="L101" s="356"/>
      <c r="M101" s="356"/>
      <c r="N101" s="357"/>
    </row>
    <row r="102" spans="1:14">
      <c r="A102" s="359">
        <v>1872</v>
      </c>
      <c r="B102" s="360" t="s">
        <v>327</v>
      </c>
      <c r="C102" s="348">
        <f t="shared" si="54"/>
        <v>0</v>
      </c>
      <c r="D102" s="356"/>
      <c r="E102" s="356"/>
      <c r="F102" s="356"/>
      <c r="G102" s="356"/>
      <c r="H102" s="356"/>
      <c r="I102" s="348">
        <f t="shared" si="46"/>
        <v>0</v>
      </c>
      <c r="J102" s="356"/>
      <c r="K102" s="356"/>
      <c r="L102" s="356"/>
      <c r="M102" s="356"/>
      <c r="N102" s="357"/>
    </row>
    <row r="103" spans="1:14">
      <c r="A103" s="350">
        <v>19</v>
      </c>
      <c r="B103" s="351" t="s">
        <v>328</v>
      </c>
      <c r="C103" s="348">
        <f t="shared" si="54"/>
        <v>0</v>
      </c>
      <c r="D103" s="349">
        <f>D104+D107+D110+D113</f>
        <v>0</v>
      </c>
      <c r="E103" s="349">
        <f t="shared" ref="E103:N103" si="61">E104+E107+E110+E113</f>
        <v>0</v>
      </c>
      <c r="F103" s="349">
        <f t="shared" si="61"/>
        <v>0</v>
      </c>
      <c r="G103" s="349">
        <f t="shared" si="61"/>
        <v>0</v>
      </c>
      <c r="H103" s="349">
        <f t="shared" si="61"/>
        <v>0</v>
      </c>
      <c r="I103" s="348">
        <f t="shared" si="46"/>
        <v>0</v>
      </c>
      <c r="J103" s="349">
        <f t="shared" si="61"/>
        <v>0</v>
      </c>
      <c r="K103" s="349">
        <f t="shared" si="61"/>
        <v>0</v>
      </c>
      <c r="L103" s="349">
        <f t="shared" si="61"/>
        <v>0</v>
      </c>
      <c r="M103" s="349">
        <f t="shared" si="61"/>
        <v>0</v>
      </c>
      <c r="N103" s="349">
        <f t="shared" si="61"/>
        <v>0</v>
      </c>
    </row>
    <row r="104" spans="1:14">
      <c r="A104" s="375">
        <v>191</v>
      </c>
      <c r="B104" s="358" t="s">
        <v>329</v>
      </c>
      <c r="C104" s="348">
        <f t="shared" si="54"/>
        <v>0</v>
      </c>
      <c r="D104" s="349">
        <f>D105+D106</f>
        <v>0</v>
      </c>
      <c r="E104" s="349">
        <f t="shared" ref="E104:N104" si="62">E105+E106</f>
        <v>0</v>
      </c>
      <c r="F104" s="349">
        <f t="shared" si="62"/>
        <v>0</v>
      </c>
      <c r="G104" s="349">
        <f t="shared" si="62"/>
        <v>0</v>
      </c>
      <c r="H104" s="349">
        <f t="shared" si="62"/>
        <v>0</v>
      </c>
      <c r="I104" s="348">
        <f t="shared" si="46"/>
        <v>0</v>
      </c>
      <c r="J104" s="349">
        <f t="shared" si="62"/>
        <v>0</v>
      </c>
      <c r="K104" s="349">
        <f t="shared" si="62"/>
        <v>0</v>
      </c>
      <c r="L104" s="349">
        <f t="shared" si="62"/>
        <v>0</v>
      </c>
      <c r="M104" s="349">
        <f t="shared" si="62"/>
        <v>0</v>
      </c>
      <c r="N104" s="349">
        <f t="shared" si="62"/>
        <v>0</v>
      </c>
    </row>
    <row r="105" spans="1:14">
      <c r="A105" s="359">
        <v>1911</v>
      </c>
      <c r="B105" s="360" t="s">
        <v>330</v>
      </c>
      <c r="C105" s="348">
        <f t="shared" si="54"/>
        <v>0</v>
      </c>
      <c r="D105" s="356"/>
      <c r="E105" s="356"/>
      <c r="F105" s="356"/>
      <c r="G105" s="356"/>
      <c r="H105" s="356"/>
      <c r="I105" s="348">
        <f t="shared" si="46"/>
        <v>0</v>
      </c>
      <c r="J105" s="356"/>
      <c r="K105" s="356"/>
      <c r="L105" s="356"/>
      <c r="M105" s="356"/>
      <c r="N105" s="357"/>
    </row>
    <row r="106" spans="1:14">
      <c r="A106" s="359">
        <v>1912</v>
      </c>
      <c r="B106" s="360" t="s">
        <v>331</v>
      </c>
      <c r="C106" s="348">
        <f t="shared" si="54"/>
        <v>0</v>
      </c>
      <c r="D106" s="356"/>
      <c r="E106" s="356"/>
      <c r="F106" s="356"/>
      <c r="G106" s="356"/>
      <c r="H106" s="356"/>
      <c r="I106" s="348">
        <f t="shared" si="46"/>
        <v>0</v>
      </c>
      <c r="J106" s="356"/>
      <c r="K106" s="356"/>
      <c r="L106" s="356"/>
      <c r="M106" s="356"/>
      <c r="N106" s="357"/>
    </row>
    <row r="107" spans="1:14">
      <c r="A107" s="375">
        <v>192</v>
      </c>
      <c r="B107" s="358" t="s">
        <v>332</v>
      </c>
      <c r="C107" s="348">
        <f t="shared" si="54"/>
        <v>0</v>
      </c>
      <c r="D107" s="349">
        <f>D108+D109</f>
        <v>0</v>
      </c>
      <c r="E107" s="349">
        <f t="shared" ref="E107:N107" si="63">E108+E109</f>
        <v>0</v>
      </c>
      <c r="F107" s="349">
        <f t="shared" si="63"/>
        <v>0</v>
      </c>
      <c r="G107" s="349">
        <f t="shared" si="63"/>
        <v>0</v>
      </c>
      <c r="H107" s="349">
        <f t="shared" si="63"/>
        <v>0</v>
      </c>
      <c r="I107" s="348">
        <f t="shared" si="46"/>
        <v>0</v>
      </c>
      <c r="J107" s="349">
        <f t="shared" si="63"/>
        <v>0</v>
      </c>
      <c r="K107" s="349">
        <f t="shared" si="63"/>
        <v>0</v>
      </c>
      <c r="L107" s="349">
        <f t="shared" si="63"/>
        <v>0</v>
      </c>
      <c r="M107" s="349">
        <f t="shared" si="63"/>
        <v>0</v>
      </c>
      <c r="N107" s="349">
        <f t="shared" si="63"/>
        <v>0</v>
      </c>
    </row>
    <row r="108" spans="1:14">
      <c r="A108" s="359">
        <v>1921</v>
      </c>
      <c r="B108" s="360" t="s">
        <v>333</v>
      </c>
      <c r="C108" s="348">
        <f t="shared" si="54"/>
        <v>0</v>
      </c>
      <c r="D108" s="356"/>
      <c r="E108" s="356"/>
      <c r="F108" s="356"/>
      <c r="G108" s="356"/>
      <c r="H108" s="356"/>
      <c r="I108" s="348">
        <f t="shared" si="46"/>
        <v>0</v>
      </c>
      <c r="J108" s="356"/>
      <c r="K108" s="356"/>
      <c r="L108" s="356"/>
      <c r="M108" s="356"/>
      <c r="N108" s="357"/>
    </row>
    <row r="109" spans="1:14">
      <c r="A109" s="359">
        <v>1922</v>
      </c>
      <c r="B109" s="360" t="s">
        <v>334</v>
      </c>
      <c r="C109" s="348">
        <f t="shared" si="54"/>
        <v>0</v>
      </c>
      <c r="D109" s="356"/>
      <c r="E109" s="356"/>
      <c r="F109" s="356"/>
      <c r="G109" s="356"/>
      <c r="H109" s="356"/>
      <c r="I109" s="348">
        <f t="shared" si="46"/>
        <v>0</v>
      </c>
      <c r="J109" s="356"/>
      <c r="K109" s="356"/>
      <c r="L109" s="356"/>
      <c r="M109" s="356"/>
      <c r="N109" s="357"/>
    </row>
    <row r="110" spans="1:14">
      <c r="A110" s="375">
        <v>193</v>
      </c>
      <c r="B110" s="358" t="s">
        <v>335</v>
      </c>
      <c r="C110" s="348">
        <f t="shared" si="54"/>
        <v>0</v>
      </c>
      <c r="D110" s="349">
        <f>D111+D112</f>
        <v>0</v>
      </c>
      <c r="E110" s="349">
        <f t="shared" ref="E110:N110" si="64">E111+E112</f>
        <v>0</v>
      </c>
      <c r="F110" s="349">
        <f t="shared" si="64"/>
        <v>0</v>
      </c>
      <c r="G110" s="349">
        <f t="shared" si="64"/>
        <v>0</v>
      </c>
      <c r="H110" s="349">
        <f t="shared" si="64"/>
        <v>0</v>
      </c>
      <c r="I110" s="348">
        <f t="shared" si="46"/>
        <v>0</v>
      </c>
      <c r="J110" s="349">
        <f t="shared" si="64"/>
        <v>0</v>
      </c>
      <c r="K110" s="349">
        <f t="shared" si="64"/>
        <v>0</v>
      </c>
      <c r="L110" s="349">
        <f t="shared" si="64"/>
        <v>0</v>
      </c>
      <c r="M110" s="349">
        <f t="shared" si="64"/>
        <v>0</v>
      </c>
      <c r="N110" s="349">
        <f t="shared" si="64"/>
        <v>0</v>
      </c>
    </row>
    <row r="111" spans="1:14">
      <c r="A111" s="359">
        <v>1931</v>
      </c>
      <c r="B111" s="360" t="s">
        <v>336</v>
      </c>
      <c r="C111" s="348">
        <f t="shared" si="54"/>
        <v>0</v>
      </c>
      <c r="D111" s="356"/>
      <c r="E111" s="356"/>
      <c r="F111" s="356"/>
      <c r="G111" s="356"/>
      <c r="H111" s="356"/>
      <c r="I111" s="348">
        <f t="shared" si="46"/>
        <v>0</v>
      </c>
      <c r="J111" s="356"/>
      <c r="K111" s="356"/>
      <c r="L111" s="356"/>
      <c r="M111" s="356"/>
      <c r="N111" s="357"/>
    </row>
    <row r="112" spans="1:14">
      <c r="A112" s="359">
        <v>1932</v>
      </c>
      <c r="B112" s="360" t="s">
        <v>337</v>
      </c>
      <c r="C112" s="348">
        <f t="shared" si="54"/>
        <v>0</v>
      </c>
      <c r="D112" s="356"/>
      <c r="E112" s="356"/>
      <c r="F112" s="356"/>
      <c r="G112" s="356"/>
      <c r="H112" s="356"/>
      <c r="I112" s="348">
        <f t="shared" si="46"/>
        <v>0</v>
      </c>
      <c r="J112" s="356"/>
      <c r="K112" s="356"/>
      <c r="L112" s="356"/>
      <c r="M112" s="356"/>
      <c r="N112" s="357"/>
    </row>
    <row r="113" spans="1:14">
      <c r="A113" s="375">
        <v>197</v>
      </c>
      <c r="B113" s="358" t="s">
        <v>338</v>
      </c>
      <c r="C113" s="348">
        <f t="shared" si="54"/>
        <v>0</v>
      </c>
      <c r="D113" s="349">
        <f>D114+D115</f>
        <v>0</v>
      </c>
      <c r="E113" s="349">
        <f t="shared" ref="E113:N113" si="65">E114+E115</f>
        <v>0</v>
      </c>
      <c r="F113" s="349">
        <f t="shared" si="65"/>
        <v>0</v>
      </c>
      <c r="G113" s="349">
        <f t="shared" si="65"/>
        <v>0</v>
      </c>
      <c r="H113" s="349">
        <f t="shared" si="65"/>
        <v>0</v>
      </c>
      <c r="I113" s="348">
        <f t="shared" si="46"/>
        <v>0</v>
      </c>
      <c r="J113" s="349">
        <f t="shared" si="65"/>
        <v>0</v>
      </c>
      <c r="K113" s="349">
        <f t="shared" si="65"/>
        <v>0</v>
      </c>
      <c r="L113" s="349">
        <f t="shared" si="65"/>
        <v>0</v>
      </c>
      <c r="M113" s="349">
        <f t="shared" si="65"/>
        <v>0</v>
      </c>
      <c r="N113" s="349">
        <f t="shared" si="65"/>
        <v>0</v>
      </c>
    </row>
    <row r="114" spans="1:14">
      <c r="A114" s="359">
        <v>1971</v>
      </c>
      <c r="B114" s="360" t="s">
        <v>339</v>
      </c>
      <c r="C114" s="348">
        <f t="shared" si="54"/>
        <v>0</v>
      </c>
      <c r="D114" s="356"/>
      <c r="E114" s="356"/>
      <c r="F114" s="356"/>
      <c r="G114" s="356"/>
      <c r="H114" s="356"/>
      <c r="I114" s="348">
        <f t="shared" si="46"/>
        <v>0</v>
      </c>
      <c r="J114" s="356"/>
      <c r="K114" s="356"/>
      <c r="L114" s="356"/>
      <c r="M114" s="356"/>
      <c r="N114" s="357"/>
    </row>
    <row r="115" spans="1:14">
      <c r="A115" s="359">
        <v>1972</v>
      </c>
      <c r="B115" s="360" t="s">
        <v>340</v>
      </c>
      <c r="C115" s="348">
        <f t="shared" si="54"/>
        <v>0</v>
      </c>
      <c r="D115" s="356"/>
      <c r="E115" s="356"/>
      <c r="F115" s="356"/>
      <c r="G115" s="356"/>
      <c r="H115" s="356"/>
      <c r="I115" s="348">
        <f t="shared" si="46"/>
        <v>0</v>
      </c>
      <c r="J115" s="356"/>
      <c r="K115" s="356"/>
      <c r="L115" s="356"/>
      <c r="M115" s="356"/>
      <c r="N115" s="357"/>
    </row>
    <row r="116" spans="1:14">
      <c r="A116" s="350">
        <v>2</v>
      </c>
      <c r="B116" s="385" t="s">
        <v>347</v>
      </c>
      <c r="C116" s="348">
        <f t="shared" si="54"/>
        <v>0</v>
      </c>
      <c r="D116" s="349">
        <f>D117+D118+D119+D120+D121+D122+D123+D124+D125+D126</f>
        <v>0</v>
      </c>
      <c r="E116" s="349">
        <f t="shared" ref="E116:N116" si="66">E117+E118+E119+E120+E121+E122+E123+E124+E125+E126</f>
        <v>0</v>
      </c>
      <c r="F116" s="349">
        <f t="shared" si="66"/>
        <v>0</v>
      </c>
      <c r="G116" s="349">
        <f t="shared" si="66"/>
        <v>0</v>
      </c>
      <c r="H116" s="349">
        <f t="shared" si="66"/>
        <v>0</v>
      </c>
      <c r="I116" s="348">
        <f t="shared" si="46"/>
        <v>0</v>
      </c>
      <c r="J116" s="349">
        <f t="shared" si="66"/>
        <v>0</v>
      </c>
      <c r="K116" s="349">
        <f t="shared" si="66"/>
        <v>0</v>
      </c>
      <c r="L116" s="349">
        <f t="shared" si="66"/>
        <v>0</v>
      </c>
      <c r="M116" s="349">
        <f t="shared" si="66"/>
        <v>0</v>
      </c>
      <c r="N116" s="349">
        <f t="shared" si="66"/>
        <v>0</v>
      </c>
    </row>
    <row r="117" spans="1:14">
      <c r="A117" s="350">
        <v>20</v>
      </c>
      <c r="B117" s="351" t="s">
        <v>348</v>
      </c>
      <c r="C117" s="348">
        <f t="shared" si="54"/>
        <v>0</v>
      </c>
      <c r="D117" s="356"/>
      <c r="E117" s="356"/>
      <c r="F117" s="356"/>
      <c r="G117" s="356"/>
      <c r="H117" s="356"/>
      <c r="I117" s="348">
        <f t="shared" si="46"/>
        <v>0</v>
      </c>
      <c r="J117" s="356"/>
      <c r="K117" s="356"/>
      <c r="L117" s="356"/>
      <c r="M117" s="356"/>
      <c r="N117" s="357"/>
    </row>
    <row r="118" spans="1:14">
      <c r="A118" s="350">
        <v>21</v>
      </c>
      <c r="B118" s="351" t="s">
        <v>365</v>
      </c>
      <c r="C118" s="348">
        <f t="shared" si="54"/>
        <v>0</v>
      </c>
      <c r="D118" s="356"/>
      <c r="E118" s="356"/>
      <c r="F118" s="356"/>
      <c r="G118" s="356"/>
      <c r="H118" s="356"/>
      <c r="I118" s="348">
        <f t="shared" si="46"/>
        <v>0</v>
      </c>
      <c r="J118" s="356"/>
      <c r="K118" s="356"/>
      <c r="L118" s="356"/>
      <c r="M118" s="356"/>
      <c r="N118" s="357"/>
    </row>
    <row r="119" spans="1:14">
      <c r="A119" s="350">
        <v>22</v>
      </c>
      <c r="B119" s="351" t="s">
        <v>367</v>
      </c>
      <c r="C119" s="348">
        <f t="shared" si="54"/>
        <v>0</v>
      </c>
      <c r="D119" s="356"/>
      <c r="E119" s="356"/>
      <c r="F119" s="356"/>
      <c r="G119" s="356"/>
      <c r="H119" s="356"/>
      <c r="I119" s="348">
        <f t="shared" si="46"/>
        <v>0</v>
      </c>
      <c r="J119" s="356"/>
      <c r="K119" s="356"/>
      <c r="L119" s="356"/>
      <c r="M119" s="356"/>
      <c r="N119" s="357"/>
    </row>
    <row r="120" spans="1:14">
      <c r="A120" s="350">
        <v>23</v>
      </c>
      <c r="B120" s="351" t="s">
        <v>370</v>
      </c>
      <c r="C120" s="348">
        <f t="shared" si="54"/>
        <v>0</v>
      </c>
      <c r="D120" s="356"/>
      <c r="E120" s="356"/>
      <c r="F120" s="356"/>
      <c r="G120" s="356"/>
      <c r="H120" s="356"/>
      <c r="I120" s="348">
        <f t="shared" si="46"/>
        <v>0</v>
      </c>
      <c r="J120" s="356"/>
      <c r="K120" s="356"/>
      <c r="L120" s="356"/>
      <c r="M120" s="356"/>
      <c r="N120" s="357"/>
    </row>
    <row r="121" spans="1:14">
      <c r="A121" s="350">
        <v>24</v>
      </c>
      <c r="B121" s="351" t="s">
        <v>376</v>
      </c>
      <c r="C121" s="348">
        <f t="shared" si="54"/>
        <v>0</v>
      </c>
      <c r="D121" s="356"/>
      <c r="E121" s="356"/>
      <c r="F121" s="356"/>
      <c r="G121" s="356"/>
      <c r="H121" s="356"/>
      <c r="I121" s="348">
        <f t="shared" si="46"/>
        <v>0</v>
      </c>
      <c r="J121" s="356"/>
      <c r="K121" s="356"/>
      <c r="L121" s="356"/>
      <c r="M121" s="356"/>
      <c r="N121" s="357"/>
    </row>
    <row r="122" spans="1:14">
      <c r="A122" s="350">
        <v>25</v>
      </c>
      <c r="B122" s="351" t="s">
        <v>380</v>
      </c>
      <c r="C122" s="348">
        <f t="shared" si="54"/>
        <v>0</v>
      </c>
      <c r="D122" s="356"/>
      <c r="E122" s="356"/>
      <c r="F122" s="356"/>
      <c r="G122" s="356"/>
      <c r="H122" s="356"/>
      <c r="I122" s="348">
        <f t="shared" si="46"/>
        <v>0</v>
      </c>
      <c r="J122" s="356"/>
      <c r="K122" s="356"/>
      <c r="L122" s="356"/>
      <c r="M122" s="356"/>
      <c r="N122" s="357"/>
    </row>
    <row r="123" spans="1:14">
      <c r="A123" s="350">
        <v>26</v>
      </c>
      <c r="B123" s="351" t="s">
        <v>384</v>
      </c>
      <c r="C123" s="348">
        <f t="shared" si="54"/>
        <v>0</v>
      </c>
      <c r="D123" s="356"/>
      <c r="E123" s="356"/>
      <c r="F123" s="356"/>
      <c r="G123" s="356"/>
      <c r="H123" s="356"/>
      <c r="I123" s="348">
        <f t="shared" si="46"/>
        <v>0</v>
      </c>
      <c r="J123" s="356"/>
      <c r="K123" s="356"/>
      <c r="L123" s="356"/>
      <c r="M123" s="356"/>
      <c r="N123" s="357"/>
    </row>
    <row r="124" spans="1:14">
      <c r="A124" s="350">
        <v>27</v>
      </c>
      <c r="B124" s="351" t="s">
        <v>413</v>
      </c>
      <c r="C124" s="348">
        <f t="shared" si="54"/>
        <v>0</v>
      </c>
      <c r="D124" s="356"/>
      <c r="E124" s="356"/>
      <c r="F124" s="356"/>
      <c r="G124" s="356"/>
      <c r="H124" s="356"/>
      <c r="I124" s="348">
        <f t="shared" si="46"/>
        <v>0</v>
      </c>
      <c r="J124" s="356"/>
      <c r="K124" s="356"/>
      <c r="L124" s="356"/>
      <c r="M124" s="356"/>
      <c r="N124" s="357"/>
    </row>
    <row r="125" spans="1:14">
      <c r="A125" s="350">
        <v>28</v>
      </c>
      <c r="B125" s="351" t="s">
        <v>426</v>
      </c>
      <c r="C125" s="348">
        <f t="shared" si="54"/>
        <v>0</v>
      </c>
      <c r="D125" s="356"/>
      <c r="E125" s="356"/>
      <c r="F125" s="356"/>
      <c r="G125" s="356"/>
      <c r="H125" s="356"/>
      <c r="I125" s="348">
        <f t="shared" si="46"/>
        <v>0</v>
      </c>
      <c r="J125" s="356"/>
      <c r="K125" s="356"/>
      <c r="L125" s="356"/>
      <c r="M125" s="356"/>
      <c r="N125" s="357"/>
    </row>
    <row r="126" spans="1:14">
      <c r="A126" s="350">
        <v>29</v>
      </c>
      <c r="B126" s="386" t="s">
        <v>430</v>
      </c>
      <c r="C126" s="348">
        <f t="shared" si="54"/>
        <v>0</v>
      </c>
      <c r="D126" s="356"/>
      <c r="E126" s="356"/>
      <c r="F126" s="356"/>
      <c r="G126" s="356"/>
      <c r="H126" s="356"/>
      <c r="I126" s="348">
        <f t="shared" si="46"/>
        <v>0</v>
      </c>
      <c r="J126" s="356"/>
      <c r="K126" s="356"/>
      <c r="L126" s="356"/>
      <c r="M126" s="356"/>
      <c r="N126" s="357"/>
    </row>
    <row r="127" spans="1:14">
      <c r="A127" s="350">
        <v>3</v>
      </c>
      <c r="B127" s="385" t="s">
        <v>435</v>
      </c>
      <c r="C127" s="348">
        <f t="shared" si="54"/>
        <v>0</v>
      </c>
      <c r="D127" s="367">
        <f>D128+D138+D141+D145+D146+D148+D149</f>
        <v>0</v>
      </c>
      <c r="E127" s="367">
        <f t="shared" ref="E127:N127" si="67">E128+E138+E141+E145+E146+E148+E149</f>
        <v>0</v>
      </c>
      <c r="F127" s="367">
        <f t="shared" si="67"/>
        <v>0</v>
      </c>
      <c r="G127" s="367">
        <f t="shared" si="67"/>
        <v>0</v>
      </c>
      <c r="H127" s="367">
        <f t="shared" si="67"/>
        <v>0</v>
      </c>
      <c r="I127" s="348">
        <f t="shared" si="46"/>
        <v>0</v>
      </c>
      <c r="J127" s="367">
        <f t="shared" si="67"/>
        <v>0</v>
      </c>
      <c r="K127" s="367">
        <f t="shared" si="67"/>
        <v>0</v>
      </c>
      <c r="L127" s="367">
        <f t="shared" si="67"/>
        <v>0</v>
      </c>
      <c r="M127" s="367">
        <f t="shared" si="67"/>
        <v>0</v>
      </c>
      <c r="N127" s="368">
        <f t="shared" si="67"/>
        <v>0</v>
      </c>
    </row>
    <row r="128" spans="1:14">
      <c r="A128" s="350">
        <v>31</v>
      </c>
      <c r="B128" s="351" t="s">
        <v>436</v>
      </c>
      <c r="C128" s="348">
        <f t="shared" si="54"/>
        <v>0</v>
      </c>
      <c r="D128" s="367">
        <f>D129+D130+D134</f>
        <v>0</v>
      </c>
      <c r="E128" s="367">
        <f t="shared" ref="E128:N128" si="68">E129+E130+E134</f>
        <v>0</v>
      </c>
      <c r="F128" s="367">
        <f t="shared" si="68"/>
        <v>0</v>
      </c>
      <c r="G128" s="367">
        <f t="shared" si="68"/>
        <v>0</v>
      </c>
      <c r="H128" s="367">
        <f t="shared" si="68"/>
        <v>0</v>
      </c>
      <c r="I128" s="348">
        <f t="shared" si="46"/>
        <v>0</v>
      </c>
      <c r="J128" s="367">
        <f t="shared" si="68"/>
        <v>0</v>
      </c>
      <c r="K128" s="367">
        <f t="shared" si="68"/>
        <v>0</v>
      </c>
      <c r="L128" s="367">
        <f t="shared" si="68"/>
        <v>0</v>
      </c>
      <c r="M128" s="367">
        <f t="shared" si="68"/>
        <v>0</v>
      </c>
      <c r="N128" s="368">
        <f t="shared" si="68"/>
        <v>0</v>
      </c>
    </row>
    <row r="129" spans="1:14">
      <c r="A129" s="387">
        <v>311</v>
      </c>
      <c r="B129" s="388" t="s">
        <v>437</v>
      </c>
      <c r="C129" s="348">
        <f t="shared" si="54"/>
        <v>0</v>
      </c>
      <c r="D129" s="356"/>
      <c r="E129" s="356"/>
      <c r="F129" s="356"/>
      <c r="G129" s="356"/>
      <c r="H129" s="356"/>
      <c r="I129" s="348">
        <f t="shared" si="46"/>
        <v>0</v>
      </c>
      <c r="J129" s="356"/>
      <c r="K129" s="356"/>
      <c r="L129" s="356"/>
      <c r="M129" s="356"/>
      <c r="N129" s="357"/>
    </row>
    <row r="130" spans="1:14">
      <c r="A130" s="387">
        <v>312</v>
      </c>
      <c r="B130" s="389" t="s">
        <v>438</v>
      </c>
      <c r="C130" s="348">
        <f t="shared" si="54"/>
        <v>0</v>
      </c>
      <c r="D130" s="367">
        <f>D131+D132+D133</f>
        <v>0</v>
      </c>
      <c r="E130" s="367">
        <f t="shared" ref="E130:H130" si="69">E131+E132+E133</f>
        <v>0</v>
      </c>
      <c r="F130" s="367">
        <f t="shared" si="69"/>
        <v>0</v>
      </c>
      <c r="G130" s="367">
        <f t="shared" si="69"/>
        <v>0</v>
      </c>
      <c r="H130" s="367">
        <f t="shared" si="69"/>
        <v>0</v>
      </c>
      <c r="I130" s="348">
        <f t="shared" si="46"/>
        <v>0</v>
      </c>
      <c r="J130" s="367">
        <f t="shared" ref="J130:N130" si="70">J131+J132+J133</f>
        <v>0</v>
      </c>
      <c r="K130" s="367">
        <f t="shared" si="70"/>
        <v>0</v>
      </c>
      <c r="L130" s="367">
        <f t="shared" si="70"/>
        <v>0</v>
      </c>
      <c r="M130" s="367">
        <f t="shared" si="70"/>
        <v>0</v>
      </c>
      <c r="N130" s="368">
        <f t="shared" si="70"/>
        <v>0</v>
      </c>
    </row>
    <row r="131" spans="1:14">
      <c r="A131" s="365">
        <v>3121</v>
      </c>
      <c r="B131" s="366" t="s">
        <v>438</v>
      </c>
      <c r="C131" s="348">
        <f t="shared" si="54"/>
        <v>0</v>
      </c>
      <c r="D131" s="356"/>
      <c r="E131" s="356"/>
      <c r="F131" s="356"/>
      <c r="G131" s="356"/>
      <c r="H131" s="356"/>
      <c r="I131" s="348">
        <f t="shared" si="46"/>
        <v>0</v>
      </c>
      <c r="J131" s="356"/>
      <c r="K131" s="356"/>
      <c r="L131" s="356"/>
      <c r="M131" s="356"/>
      <c r="N131" s="357"/>
    </row>
    <row r="132" spans="1:14">
      <c r="A132" s="365" t="s">
        <v>439</v>
      </c>
      <c r="B132" s="366" t="s">
        <v>440</v>
      </c>
      <c r="C132" s="348">
        <f t="shared" si="54"/>
        <v>0</v>
      </c>
      <c r="D132" s="356"/>
      <c r="E132" s="356"/>
      <c r="F132" s="356"/>
      <c r="G132" s="356"/>
      <c r="H132" s="356"/>
      <c r="I132" s="348">
        <f t="shared" si="46"/>
        <v>0</v>
      </c>
      <c r="J132" s="356"/>
      <c r="K132" s="356"/>
      <c r="L132" s="356"/>
      <c r="M132" s="356"/>
      <c r="N132" s="357"/>
    </row>
    <row r="133" spans="1:14">
      <c r="A133" s="365" t="s">
        <v>443</v>
      </c>
      <c r="B133" s="366" t="s">
        <v>444</v>
      </c>
      <c r="C133" s="348">
        <f t="shared" si="54"/>
        <v>0</v>
      </c>
      <c r="D133" s="356"/>
      <c r="E133" s="356"/>
      <c r="F133" s="356"/>
      <c r="G133" s="356"/>
      <c r="H133" s="356"/>
      <c r="I133" s="348">
        <f t="shared" si="46"/>
        <v>0</v>
      </c>
      <c r="J133" s="356"/>
      <c r="K133" s="356"/>
      <c r="L133" s="356"/>
      <c r="M133" s="356"/>
      <c r="N133" s="357"/>
    </row>
    <row r="134" spans="1:14">
      <c r="A134" s="387">
        <v>313</v>
      </c>
      <c r="B134" s="389" t="s">
        <v>445</v>
      </c>
      <c r="C134" s="348">
        <f t="shared" si="54"/>
        <v>0</v>
      </c>
      <c r="D134" s="367">
        <f>D135+D136+D137</f>
        <v>0</v>
      </c>
      <c r="E134" s="367">
        <f t="shared" ref="E134:N134" si="71">E135+E136+E137</f>
        <v>0</v>
      </c>
      <c r="F134" s="367">
        <f t="shared" si="71"/>
        <v>0</v>
      </c>
      <c r="G134" s="367">
        <f t="shared" si="71"/>
        <v>0</v>
      </c>
      <c r="H134" s="367">
        <f t="shared" si="71"/>
        <v>0</v>
      </c>
      <c r="I134" s="348">
        <f t="shared" si="46"/>
        <v>0</v>
      </c>
      <c r="J134" s="367">
        <f t="shared" si="71"/>
        <v>0</v>
      </c>
      <c r="K134" s="367">
        <f t="shared" si="71"/>
        <v>0</v>
      </c>
      <c r="L134" s="367">
        <f t="shared" si="71"/>
        <v>0</v>
      </c>
      <c r="M134" s="367">
        <f t="shared" si="71"/>
        <v>0</v>
      </c>
      <c r="N134" s="368">
        <f t="shared" si="71"/>
        <v>0</v>
      </c>
    </row>
    <row r="135" spans="1:14">
      <c r="A135" s="365">
        <v>3131</v>
      </c>
      <c r="B135" s="366" t="s">
        <v>445</v>
      </c>
      <c r="C135" s="348">
        <f t="shared" si="54"/>
        <v>0</v>
      </c>
      <c r="D135" s="356"/>
      <c r="E135" s="356"/>
      <c r="F135" s="356"/>
      <c r="G135" s="356"/>
      <c r="H135" s="356"/>
      <c r="I135" s="348">
        <f t="shared" si="46"/>
        <v>0</v>
      </c>
      <c r="J135" s="356"/>
      <c r="K135" s="356"/>
      <c r="L135" s="356"/>
      <c r="M135" s="356"/>
      <c r="N135" s="357"/>
    </row>
    <row r="136" spans="1:14">
      <c r="A136" s="365" t="s">
        <v>446</v>
      </c>
      <c r="B136" s="366" t="s">
        <v>440</v>
      </c>
      <c r="C136" s="348">
        <f t="shared" si="54"/>
        <v>0</v>
      </c>
      <c r="D136" s="356"/>
      <c r="E136" s="356"/>
      <c r="F136" s="356"/>
      <c r="G136" s="356"/>
      <c r="H136" s="356"/>
      <c r="I136" s="348">
        <f t="shared" si="46"/>
        <v>0</v>
      </c>
      <c r="J136" s="356"/>
      <c r="K136" s="356"/>
      <c r="L136" s="356"/>
      <c r="M136" s="356"/>
      <c r="N136" s="357"/>
    </row>
    <row r="137" spans="1:14">
      <c r="A137" s="365" t="s">
        <v>448</v>
      </c>
      <c r="B137" s="366" t="s">
        <v>444</v>
      </c>
      <c r="C137" s="348">
        <f t="shared" si="54"/>
        <v>0</v>
      </c>
      <c r="D137" s="356"/>
      <c r="E137" s="356"/>
      <c r="F137" s="356"/>
      <c r="G137" s="356"/>
      <c r="H137" s="356"/>
      <c r="I137" s="348">
        <f t="shared" si="46"/>
        <v>0</v>
      </c>
      <c r="J137" s="356"/>
      <c r="K137" s="356"/>
      <c r="L137" s="356"/>
      <c r="M137" s="356"/>
      <c r="N137" s="357"/>
    </row>
    <row r="138" spans="1:14">
      <c r="A138" s="350">
        <v>32</v>
      </c>
      <c r="B138" s="351" t="s">
        <v>449</v>
      </c>
      <c r="C138" s="348">
        <f t="shared" si="54"/>
        <v>0</v>
      </c>
      <c r="D138" s="367">
        <f>D139+D140</f>
        <v>0</v>
      </c>
      <c r="E138" s="367">
        <f t="shared" ref="E138:N138" si="72">E139+E140</f>
        <v>0</v>
      </c>
      <c r="F138" s="367">
        <f t="shared" si="72"/>
        <v>0</v>
      </c>
      <c r="G138" s="367">
        <f t="shared" si="72"/>
        <v>0</v>
      </c>
      <c r="H138" s="367">
        <f t="shared" si="72"/>
        <v>0</v>
      </c>
      <c r="I138" s="348">
        <f t="shared" si="46"/>
        <v>0</v>
      </c>
      <c r="J138" s="367">
        <f t="shared" si="72"/>
        <v>0</v>
      </c>
      <c r="K138" s="367">
        <f t="shared" si="72"/>
        <v>0</v>
      </c>
      <c r="L138" s="367">
        <f t="shared" si="72"/>
        <v>0</v>
      </c>
      <c r="M138" s="367">
        <f t="shared" si="72"/>
        <v>0</v>
      </c>
      <c r="N138" s="368">
        <f t="shared" si="72"/>
        <v>0</v>
      </c>
    </row>
    <row r="139" spans="1:14">
      <c r="A139" s="387">
        <v>321</v>
      </c>
      <c r="B139" s="389" t="s">
        <v>437</v>
      </c>
      <c r="C139" s="348">
        <f t="shared" si="54"/>
        <v>0</v>
      </c>
      <c r="D139" s="356"/>
      <c r="E139" s="356"/>
      <c r="F139" s="356"/>
      <c r="G139" s="356"/>
      <c r="H139" s="356"/>
      <c r="I139" s="348">
        <f t="shared" si="46"/>
        <v>0</v>
      </c>
      <c r="J139" s="356"/>
      <c r="K139" s="356"/>
      <c r="L139" s="356"/>
      <c r="M139" s="356"/>
      <c r="N139" s="357"/>
    </row>
    <row r="140" spans="1:14">
      <c r="A140" s="387">
        <v>322</v>
      </c>
      <c r="B140" s="389" t="s">
        <v>438</v>
      </c>
      <c r="C140" s="348">
        <f t="shared" si="54"/>
        <v>0</v>
      </c>
      <c r="D140" s="356"/>
      <c r="E140" s="356"/>
      <c r="F140" s="356"/>
      <c r="G140" s="356"/>
      <c r="H140" s="356"/>
      <c r="I140" s="348">
        <f t="shared" ref="I140:I169" si="73">J140+K140+L140+M140+N140</f>
        <v>0</v>
      </c>
      <c r="J140" s="356"/>
      <c r="K140" s="356"/>
      <c r="L140" s="356"/>
      <c r="M140" s="356"/>
      <c r="N140" s="357"/>
    </row>
    <row r="141" spans="1:14">
      <c r="A141" s="350">
        <v>34</v>
      </c>
      <c r="B141" s="351" t="s">
        <v>451</v>
      </c>
      <c r="C141" s="348">
        <f t="shared" si="54"/>
        <v>0</v>
      </c>
      <c r="D141" s="367">
        <f>D142</f>
        <v>0</v>
      </c>
      <c r="E141" s="367">
        <f t="shared" ref="E141:N141" si="74">E142</f>
        <v>0</v>
      </c>
      <c r="F141" s="367">
        <f t="shared" si="74"/>
        <v>0</v>
      </c>
      <c r="G141" s="367">
        <f t="shared" si="74"/>
        <v>0</v>
      </c>
      <c r="H141" s="367">
        <f t="shared" si="74"/>
        <v>0</v>
      </c>
      <c r="I141" s="348">
        <f t="shared" si="73"/>
        <v>0</v>
      </c>
      <c r="J141" s="367">
        <f t="shared" si="74"/>
        <v>0</v>
      </c>
      <c r="K141" s="367">
        <f t="shared" si="74"/>
        <v>0</v>
      </c>
      <c r="L141" s="367">
        <f t="shared" si="74"/>
        <v>0</v>
      </c>
      <c r="M141" s="367">
        <f t="shared" si="74"/>
        <v>0</v>
      </c>
      <c r="N141" s="368">
        <f t="shared" si="74"/>
        <v>0</v>
      </c>
    </row>
    <row r="142" spans="1:14">
      <c r="A142" s="387">
        <v>341</v>
      </c>
      <c r="B142" s="389" t="s">
        <v>452</v>
      </c>
      <c r="C142" s="348">
        <f t="shared" si="54"/>
        <v>0</v>
      </c>
      <c r="D142" s="367">
        <f>D143+D144</f>
        <v>0</v>
      </c>
      <c r="E142" s="367">
        <f t="shared" ref="E142:N142" si="75">E143+E144</f>
        <v>0</v>
      </c>
      <c r="F142" s="367">
        <f t="shared" si="75"/>
        <v>0</v>
      </c>
      <c r="G142" s="367">
        <f t="shared" si="75"/>
        <v>0</v>
      </c>
      <c r="H142" s="367">
        <f t="shared" si="75"/>
        <v>0</v>
      </c>
      <c r="I142" s="348">
        <f t="shared" si="73"/>
        <v>0</v>
      </c>
      <c r="J142" s="367">
        <f t="shared" si="75"/>
        <v>0</v>
      </c>
      <c r="K142" s="367">
        <f t="shared" si="75"/>
        <v>0</v>
      </c>
      <c r="L142" s="367">
        <f t="shared" si="75"/>
        <v>0</v>
      </c>
      <c r="M142" s="367">
        <f t="shared" si="75"/>
        <v>0</v>
      </c>
      <c r="N142" s="368">
        <f t="shared" si="75"/>
        <v>0</v>
      </c>
    </row>
    <row r="143" spans="1:14">
      <c r="A143" s="365">
        <v>3411</v>
      </c>
      <c r="B143" s="366" t="s">
        <v>452</v>
      </c>
      <c r="C143" s="348">
        <f t="shared" si="54"/>
        <v>0</v>
      </c>
      <c r="D143" s="356"/>
      <c r="E143" s="356"/>
      <c r="F143" s="356"/>
      <c r="G143" s="356"/>
      <c r="H143" s="356"/>
      <c r="I143" s="348">
        <f t="shared" si="73"/>
        <v>0</v>
      </c>
      <c r="J143" s="356"/>
      <c r="K143" s="356"/>
      <c r="L143" s="356"/>
      <c r="M143" s="356"/>
      <c r="N143" s="357"/>
    </row>
    <row r="144" spans="1:14">
      <c r="A144" s="365">
        <v>3419</v>
      </c>
      <c r="B144" s="366" t="s">
        <v>300</v>
      </c>
      <c r="C144" s="348">
        <f t="shared" si="54"/>
        <v>0</v>
      </c>
      <c r="D144" s="356"/>
      <c r="E144" s="356"/>
      <c r="F144" s="356"/>
      <c r="G144" s="356"/>
      <c r="H144" s="356"/>
      <c r="I144" s="348">
        <f t="shared" si="73"/>
        <v>0</v>
      </c>
      <c r="J144" s="356"/>
      <c r="K144" s="356"/>
      <c r="L144" s="356"/>
      <c r="M144" s="356"/>
      <c r="N144" s="357"/>
    </row>
    <row r="145" spans="1:14">
      <c r="A145" s="350">
        <v>35</v>
      </c>
      <c r="B145" s="351" t="s">
        <v>453</v>
      </c>
      <c r="C145" s="348">
        <f t="shared" si="54"/>
        <v>0</v>
      </c>
      <c r="D145" s="356"/>
      <c r="E145" s="356"/>
      <c r="F145" s="356"/>
      <c r="G145" s="356"/>
      <c r="H145" s="356"/>
      <c r="I145" s="348">
        <f t="shared" si="73"/>
        <v>0</v>
      </c>
      <c r="J145" s="356"/>
      <c r="K145" s="356"/>
      <c r="L145" s="356"/>
      <c r="M145" s="356"/>
      <c r="N145" s="357"/>
    </row>
    <row r="146" spans="1:14">
      <c r="A146" s="350">
        <v>36</v>
      </c>
      <c r="B146" s="351" t="s">
        <v>455</v>
      </c>
      <c r="C146" s="348">
        <f t="shared" si="54"/>
        <v>0</v>
      </c>
      <c r="D146" s="367">
        <f>D147</f>
        <v>0</v>
      </c>
      <c r="E146" s="367">
        <f t="shared" ref="E146:N146" si="76">E147</f>
        <v>0</v>
      </c>
      <c r="F146" s="367">
        <f t="shared" si="76"/>
        <v>0</v>
      </c>
      <c r="G146" s="367">
        <f t="shared" si="76"/>
        <v>0</v>
      </c>
      <c r="H146" s="367">
        <f t="shared" si="76"/>
        <v>0</v>
      </c>
      <c r="I146" s="348">
        <f t="shared" si="73"/>
        <v>0</v>
      </c>
      <c r="J146" s="367">
        <f>J147</f>
        <v>0</v>
      </c>
      <c r="K146" s="367">
        <f t="shared" si="76"/>
        <v>0</v>
      </c>
      <c r="L146" s="367">
        <f t="shared" si="76"/>
        <v>0</v>
      </c>
      <c r="M146" s="367">
        <f t="shared" si="76"/>
        <v>0</v>
      </c>
      <c r="N146" s="368">
        <f t="shared" si="76"/>
        <v>0</v>
      </c>
    </row>
    <row r="147" spans="1:14">
      <c r="A147" s="371">
        <v>361</v>
      </c>
      <c r="B147" s="390" t="s">
        <v>456</v>
      </c>
      <c r="C147" s="348">
        <f t="shared" si="54"/>
        <v>0</v>
      </c>
      <c r="D147" s="356"/>
      <c r="E147" s="356"/>
      <c r="F147" s="356"/>
      <c r="G147" s="356"/>
      <c r="H147" s="356"/>
      <c r="I147" s="348">
        <f t="shared" si="73"/>
        <v>0</v>
      </c>
      <c r="J147" s="356"/>
      <c r="K147" s="356"/>
      <c r="L147" s="356"/>
      <c r="M147" s="356"/>
      <c r="N147" s="357"/>
    </row>
    <row r="148" spans="1:14">
      <c r="A148" s="391">
        <v>362</v>
      </c>
      <c r="B148" s="355" t="s">
        <v>457</v>
      </c>
      <c r="C148" s="348">
        <f t="shared" si="54"/>
        <v>0</v>
      </c>
      <c r="D148" s="356"/>
      <c r="E148" s="356"/>
      <c r="F148" s="356"/>
      <c r="G148" s="356"/>
      <c r="H148" s="356"/>
      <c r="I148" s="348">
        <f t="shared" si="73"/>
        <v>0</v>
      </c>
      <c r="J148" s="356"/>
      <c r="K148" s="356"/>
      <c r="L148" s="356"/>
      <c r="M148" s="356"/>
      <c r="N148" s="357"/>
    </row>
    <row r="149" spans="1:14" ht="14.25" customHeight="1">
      <c r="A149" s="391">
        <v>363</v>
      </c>
      <c r="B149" s="355" t="s">
        <v>458</v>
      </c>
      <c r="C149" s="348">
        <f t="shared" si="54"/>
        <v>0</v>
      </c>
      <c r="D149" s="356"/>
      <c r="E149" s="356"/>
      <c r="F149" s="356"/>
      <c r="G149" s="356"/>
      <c r="H149" s="356"/>
      <c r="I149" s="348">
        <f t="shared" si="73"/>
        <v>0</v>
      </c>
      <c r="J149" s="356"/>
      <c r="K149" s="356"/>
      <c r="L149" s="356"/>
      <c r="M149" s="356"/>
      <c r="N149" s="357"/>
    </row>
    <row r="150" spans="1:14">
      <c r="A150" s="350">
        <v>4</v>
      </c>
      <c r="B150" s="385" t="s">
        <v>459</v>
      </c>
      <c r="C150" s="348">
        <f t="shared" ref="C150:C169" si="77">D150+E150+F150+G150+H150</f>
        <v>0</v>
      </c>
      <c r="D150" s="349">
        <f>D151+D155+D161+D162+D165</f>
        <v>0</v>
      </c>
      <c r="E150" s="349">
        <f t="shared" ref="E150:N150" si="78">E151+E155+E161+E162+E165</f>
        <v>0</v>
      </c>
      <c r="F150" s="349">
        <f t="shared" si="78"/>
        <v>0</v>
      </c>
      <c r="G150" s="349">
        <f t="shared" si="78"/>
        <v>0</v>
      </c>
      <c r="H150" s="349">
        <f t="shared" si="78"/>
        <v>0</v>
      </c>
      <c r="I150" s="348">
        <f t="shared" si="73"/>
        <v>0</v>
      </c>
      <c r="J150" s="349">
        <f t="shared" si="78"/>
        <v>0</v>
      </c>
      <c r="K150" s="349">
        <f t="shared" si="78"/>
        <v>0</v>
      </c>
      <c r="L150" s="349">
        <f t="shared" si="78"/>
        <v>0</v>
      </c>
      <c r="M150" s="349">
        <f t="shared" si="78"/>
        <v>0</v>
      </c>
      <c r="N150" s="349">
        <f t="shared" si="78"/>
        <v>0</v>
      </c>
    </row>
    <row r="151" spans="1:14">
      <c r="A151" s="350">
        <v>41</v>
      </c>
      <c r="B151" s="351" t="s">
        <v>460</v>
      </c>
      <c r="C151" s="348">
        <f t="shared" si="77"/>
        <v>0</v>
      </c>
      <c r="D151" s="349">
        <f>D152+D153+D154</f>
        <v>0</v>
      </c>
      <c r="E151" s="349">
        <f t="shared" ref="E151:N151" si="79">E152+E153+E154</f>
        <v>0</v>
      </c>
      <c r="F151" s="349">
        <f t="shared" si="79"/>
        <v>0</v>
      </c>
      <c r="G151" s="349">
        <f t="shared" si="79"/>
        <v>0</v>
      </c>
      <c r="H151" s="349">
        <f t="shared" si="79"/>
        <v>0</v>
      </c>
      <c r="I151" s="348">
        <f t="shared" si="73"/>
        <v>0</v>
      </c>
      <c r="J151" s="349">
        <f t="shared" si="79"/>
        <v>0</v>
      </c>
      <c r="K151" s="349">
        <f t="shared" si="79"/>
        <v>0</v>
      </c>
      <c r="L151" s="349">
        <f t="shared" si="79"/>
        <v>0</v>
      </c>
      <c r="M151" s="349">
        <f t="shared" si="79"/>
        <v>0</v>
      </c>
      <c r="N151" s="349">
        <f t="shared" si="79"/>
        <v>0</v>
      </c>
    </row>
    <row r="152" spans="1:14">
      <c r="A152" s="375">
        <v>411</v>
      </c>
      <c r="B152" s="358" t="s">
        <v>461</v>
      </c>
      <c r="C152" s="348">
        <f t="shared" si="77"/>
        <v>0</v>
      </c>
      <c r="D152" s="356"/>
      <c r="E152" s="356"/>
      <c r="F152" s="356"/>
      <c r="G152" s="356"/>
      <c r="H152" s="356"/>
      <c r="I152" s="348">
        <f t="shared" si="73"/>
        <v>0</v>
      </c>
      <c r="J152" s="356"/>
      <c r="K152" s="356"/>
      <c r="L152" s="356"/>
      <c r="M152" s="356"/>
      <c r="N152" s="357"/>
    </row>
    <row r="153" spans="1:14">
      <c r="A153" s="375">
        <v>412</v>
      </c>
      <c r="B153" s="358" t="s">
        <v>462</v>
      </c>
      <c r="C153" s="348">
        <f t="shared" si="77"/>
        <v>0</v>
      </c>
      <c r="D153" s="356"/>
      <c r="E153" s="356"/>
      <c r="F153" s="356"/>
      <c r="G153" s="356"/>
      <c r="H153" s="356"/>
      <c r="I153" s="348">
        <f t="shared" si="73"/>
        <v>0</v>
      </c>
      <c r="J153" s="356"/>
      <c r="K153" s="356"/>
      <c r="L153" s="356"/>
      <c r="M153" s="356"/>
      <c r="N153" s="357"/>
    </row>
    <row r="154" spans="1:14">
      <c r="A154" s="375">
        <v>419</v>
      </c>
      <c r="B154" s="358" t="s">
        <v>468</v>
      </c>
      <c r="C154" s="348">
        <f t="shared" si="77"/>
        <v>0</v>
      </c>
      <c r="D154" s="356"/>
      <c r="E154" s="356"/>
      <c r="F154" s="356"/>
      <c r="G154" s="356"/>
      <c r="H154" s="356"/>
      <c r="I154" s="348">
        <f t="shared" si="73"/>
        <v>0</v>
      </c>
      <c r="J154" s="356"/>
      <c r="K154" s="356"/>
      <c r="L154" s="356"/>
      <c r="M154" s="356"/>
      <c r="N154" s="357"/>
    </row>
    <row r="155" spans="1:14">
      <c r="A155" s="350">
        <v>43</v>
      </c>
      <c r="B155" s="351" t="s">
        <v>469</v>
      </c>
      <c r="C155" s="348">
        <f t="shared" si="77"/>
        <v>0</v>
      </c>
      <c r="D155" s="349">
        <f>D156+D157+D158+D159+D160</f>
        <v>0</v>
      </c>
      <c r="E155" s="349">
        <f t="shared" ref="E155:N155" si="80">E156+E157+E158+E159+E160</f>
        <v>0</v>
      </c>
      <c r="F155" s="349">
        <f t="shared" si="80"/>
        <v>0</v>
      </c>
      <c r="G155" s="349">
        <f t="shared" si="80"/>
        <v>0</v>
      </c>
      <c r="H155" s="349">
        <f t="shared" si="80"/>
        <v>0</v>
      </c>
      <c r="I155" s="348">
        <f t="shared" si="73"/>
        <v>0</v>
      </c>
      <c r="J155" s="349">
        <f t="shared" si="80"/>
        <v>0</v>
      </c>
      <c r="K155" s="349">
        <f t="shared" si="80"/>
        <v>0</v>
      </c>
      <c r="L155" s="349">
        <f t="shared" si="80"/>
        <v>0</v>
      </c>
      <c r="M155" s="349">
        <f t="shared" si="80"/>
        <v>0</v>
      </c>
      <c r="N155" s="349">
        <f t="shared" si="80"/>
        <v>0</v>
      </c>
    </row>
    <row r="156" spans="1:14">
      <c r="A156" s="371">
        <v>431</v>
      </c>
      <c r="B156" s="390" t="s">
        <v>470</v>
      </c>
      <c r="C156" s="348">
        <f t="shared" si="77"/>
        <v>0</v>
      </c>
      <c r="D156" s="356"/>
      <c r="E156" s="356"/>
      <c r="F156" s="356"/>
      <c r="G156" s="356"/>
      <c r="H156" s="356"/>
      <c r="I156" s="348">
        <f t="shared" si="73"/>
        <v>0</v>
      </c>
      <c r="J156" s="356"/>
      <c r="K156" s="356"/>
      <c r="L156" s="356"/>
      <c r="M156" s="356"/>
      <c r="N156" s="357"/>
    </row>
    <row r="157" spans="1:14">
      <c r="A157" s="371">
        <v>432</v>
      </c>
      <c r="B157" s="390" t="s">
        <v>471</v>
      </c>
      <c r="C157" s="348">
        <f t="shared" si="77"/>
        <v>0</v>
      </c>
      <c r="D157" s="356"/>
      <c r="E157" s="356"/>
      <c r="F157" s="356"/>
      <c r="G157" s="356"/>
      <c r="H157" s="356"/>
      <c r="I157" s="348">
        <f t="shared" si="73"/>
        <v>0</v>
      </c>
      <c r="J157" s="356"/>
      <c r="K157" s="356"/>
      <c r="L157" s="356"/>
      <c r="M157" s="356"/>
      <c r="N157" s="357"/>
    </row>
    <row r="158" spans="1:14">
      <c r="A158" s="371">
        <v>433</v>
      </c>
      <c r="B158" s="390" t="s">
        <v>472</v>
      </c>
      <c r="C158" s="348">
        <f t="shared" si="77"/>
        <v>0</v>
      </c>
      <c r="D158" s="356"/>
      <c r="E158" s="356"/>
      <c r="F158" s="356"/>
      <c r="G158" s="356"/>
      <c r="H158" s="356"/>
      <c r="I158" s="348">
        <f t="shared" si="73"/>
        <v>0</v>
      </c>
      <c r="J158" s="356"/>
      <c r="K158" s="356"/>
      <c r="L158" s="356"/>
      <c r="M158" s="356"/>
      <c r="N158" s="357"/>
    </row>
    <row r="159" spans="1:14">
      <c r="A159" s="371">
        <v>434</v>
      </c>
      <c r="B159" s="390" t="s">
        <v>473</v>
      </c>
      <c r="C159" s="348">
        <f t="shared" si="77"/>
        <v>0</v>
      </c>
      <c r="D159" s="356"/>
      <c r="E159" s="356"/>
      <c r="F159" s="356"/>
      <c r="G159" s="356"/>
      <c r="H159" s="356"/>
      <c r="I159" s="348">
        <f t="shared" si="73"/>
        <v>0</v>
      </c>
      <c r="J159" s="356"/>
      <c r="K159" s="356"/>
      <c r="L159" s="356"/>
      <c r="M159" s="356"/>
      <c r="N159" s="357"/>
    </row>
    <row r="160" spans="1:14">
      <c r="A160" s="371">
        <v>437</v>
      </c>
      <c r="B160" s="390" t="s">
        <v>474</v>
      </c>
      <c r="C160" s="348">
        <f t="shared" si="77"/>
        <v>0</v>
      </c>
      <c r="D160" s="356"/>
      <c r="E160" s="356"/>
      <c r="F160" s="356"/>
      <c r="G160" s="356"/>
      <c r="H160" s="356"/>
      <c r="I160" s="348">
        <f t="shared" si="73"/>
        <v>0</v>
      </c>
      <c r="J160" s="356"/>
      <c r="K160" s="356"/>
      <c r="L160" s="356"/>
      <c r="M160" s="356"/>
      <c r="N160" s="357"/>
    </row>
    <row r="161" spans="1:14">
      <c r="A161" s="350">
        <v>44</v>
      </c>
      <c r="B161" s="351" t="s">
        <v>475</v>
      </c>
      <c r="C161" s="348">
        <f t="shared" si="77"/>
        <v>0</v>
      </c>
      <c r="D161" s="356"/>
      <c r="E161" s="356"/>
      <c r="F161" s="356"/>
      <c r="G161" s="356"/>
      <c r="H161" s="356"/>
      <c r="I161" s="348">
        <f t="shared" si="73"/>
        <v>0</v>
      </c>
      <c r="J161" s="356"/>
      <c r="K161" s="356"/>
      <c r="L161" s="356"/>
      <c r="M161" s="356"/>
      <c r="N161" s="357"/>
    </row>
    <row r="162" spans="1:14">
      <c r="A162" s="350">
        <v>45</v>
      </c>
      <c r="B162" s="351" t="s">
        <v>476</v>
      </c>
      <c r="C162" s="348">
        <f t="shared" si="77"/>
        <v>0</v>
      </c>
      <c r="D162" s="349">
        <f>D163+D164</f>
        <v>0</v>
      </c>
      <c r="E162" s="349">
        <f t="shared" ref="E162:N162" si="81">E163+E164</f>
        <v>0</v>
      </c>
      <c r="F162" s="349">
        <f t="shared" si="81"/>
        <v>0</v>
      </c>
      <c r="G162" s="349">
        <f t="shared" si="81"/>
        <v>0</v>
      </c>
      <c r="H162" s="349">
        <f t="shared" si="81"/>
        <v>0</v>
      </c>
      <c r="I162" s="348">
        <f t="shared" si="73"/>
        <v>0</v>
      </c>
      <c r="J162" s="349">
        <f t="shared" si="81"/>
        <v>0</v>
      </c>
      <c r="K162" s="349">
        <f t="shared" si="81"/>
        <v>0</v>
      </c>
      <c r="L162" s="349">
        <f t="shared" si="81"/>
        <v>0</v>
      </c>
      <c r="M162" s="349">
        <f t="shared" si="81"/>
        <v>0</v>
      </c>
      <c r="N162" s="349">
        <f t="shared" si="81"/>
        <v>0</v>
      </c>
    </row>
    <row r="163" spans="1:14">
      <c r="A163" s="371">
        <v>451</v>
      </c>
      <c r="B163" s="390" t="s">
        <v>477</v>
      </c>
      <c r="C163" s="348">
        <f t="shared" si="77"/>
        <v>0</v>
      </c>
      <c r="D163" s="356"/>
      <c r="E163" s="356"/>
      <c r="F163" s="356"/>
      <c r="G163" s="356"/>
      <c r="H163" s="356"/>
      <c r="I163" s="348">
        <f t="shared" si="73"/>
        <v>0</v>
      </c>
      <c r="J163" s="356"/>
      <c r="K163" s="356"/>
      <c r="L163" s="356"/>
      <c r="M163" s="356"/>
      <c r="N163" s="357"/>
    </row>
    <row r="164" spans="1:14">
      <c r="A164" s="371">
        <v>452</v>
      </c>
      <c r="B164" s="390" t="s">
        <v>478</v>
      </c>
      <c r="C164" s="348">
        <f t="shared" si="77"/>
        <v>0</v>
      </c>
      <c r="D164" s="356"/>
      <c r="E164" s="356"/>
      <c r="F164" s="356"/>
      <c r="G164" s="356"/>
      <c r="H164" s="356"/>
      <c r="I164" s="348">
        <f t="shared" si="73"/>
        <v>0</v>
      </c>
      <c r="J164" s="356"/>
      <c r="K164" s="356"/>
      <c r="L164" s="356"/>
      <c r="M164" s="356"/>
      <c r="N164" s="357"/>
    </row>
    <row r="165" spans="1:14">
      <c r="A165" s="350">
        <v>46</v>
      </c>
      <c r="B165" s="351" t="s">
        <v>479</v>
      </c>
      <c r="C165" s="348">
        <f t="shared" si="77"/>
        <v>0</v>
      </c>
      <c r="D165" s="356"/>
      <c r="E165" s="356"/>
      <c r="F165" s="356"/>
      <c r="G165" s="356"/>
      <c r="H165" s="356"/>
      <c r="I165" s="348">
        <f t="shared" si="73"/>
        <v>0</v>
      </c>
      <c r="J165" s="356"/>
      <c r="K165" s="356"/>
      <c r="L165" s="356"/>
      <c r="M165" s="356"/>
      <c r="N165" s="357"/>
    </row>
    <row r="166" spans="1:14">
      <c r="A166" s="350">
        <v>5</v>
      </c>
      <c r="B166" s="385" t="s">
        <v>480</v>
      </c>
      <c r="C166" s="348">
        <f t="shared" si="77"/>
        <v>0</v>
      </c>
      <c r="D166" s="349">
        <f>D167+D168+D169</f>
        <v>0</v>
      </c>
      <c r="E166" s="349">
        <f t="shared" ref="E166:N166" si="82">E167+E168+E169</f>
        <v>0</v>
      </c>
      <c r="F166" s="349">
        <f t="shared" si="82"/>
        <v>0</v>
      </c>
      <c r="G166" s="349">
        <f t="shared" si="82"/>
        <v>0</v>
      </c>
      <c r="H166" s="349">
        <f t="shared" si="82"/>
        <v>0</v>
      </c>
      <c r="I166" s="348">
        <f t="shared" si="73"/>
        <v>0</v>
      </c>
      <c r="J166" s="349">
        <f t="shared" si="82"/>
        <v>0</v>
      </c>
      <c r="K166" s="349">
        <f t="shared" si="82"/>
        <v>0</v>
      </c>
      <c r="L166" s="349">
        <f t="shared" si="82"/>
        <v>0</v>
      </c>
      <c r="M166" s="349">
        <f t="shared" si="82"/>
        <v>0</v>
      </c>
      <c r="N166" s="349">
        <f t="shared" si="82"/>
        <v>0</v>
      </c>
    </row>
    <row r="167" spans="1:14">
      <c r="A167" s="350">
        <v>51</v>
      </c>
      <c r="B167" s="351" t="s">
        <v>481</v>
      </c>
      <c r="C167" s="348">
        <f t="shared" si="77"/>
        <v>0</v>
      </c>
      <c r="D167" s="356"/>
      <c r="E167" s="356"/>
      <c r="F167" s="356"/>
      <c r="G167" s="356"/>
      <c r="H167" s="356"/>
      <c r="I167" s="348">
        <f t="shared" si="73"/>
        <v>0</v>
      </c>
      <c r="J167" s="356"/>
      <c r="K167" s="356"/>
      <c r="L167" s="356"/>
      <c r="M167" s="356"/>
      <c r="N167" s="357"/>
    </row>
    <row r="168" spans="1:14">
      <c r="A168" s="350">
        <v>52</v>
      </c>
      <c r="B168" s="351" t="s">
        <v>482</v>
      </c>
      <c r="C168" s="348">
        <f t="shared" si="77"/>
        <v>0</v>
      </c>
      <c r="D168" s="356"/>
      <c r="E168" s="356"/>
      <c r="F168" s="356"/>
      <c r="G168" s="356"/>
      <c r="H168" s="356"/>
      <c r="I168" s="348">
        <f t="shared" si="73"/>
        <v>0</v>
      </c>
      <c r="J168" s="356"/>
      <c r="K168" s="356"/>
      <c r="L168" s="356"/>
      <c r="M168" s="356"/>
      <c r="N168" s="357"/>
    </row>
    <row r="169" spans="1:14">
      <c r="A169" s="350">
        <v>53</v>
      </c>
      <c r="B169" s="351" t="s">
        <v>483</v>
      </c>
      <c r="C169" s="348">
        <f t="shared" si="77"/>
        <v>0</v>
      </c>
      <c r="D169" s="356"/>
      <c r="E169" s="356"/>
      <c r="F169" s="356"/>
      <c r="G169" s="356"/>
      <c r="H169" s="356"/>
      <c r="I169" s="348">
        <f t="shared" si="73"/>
        <v>0</v>
      </c>
      <c r="J169" s="356"/>
      <c r="K169" s="356"/>
      <c r="L169" s="356"/>
      <c r="M169" s="356"/>
      <c r="N169" s="357"/>
    </row>
    <row r="170" spans="1:14">
      <c r="A170" s="359"/>
      <c r="B170" s="347" t="s">
        <v>486</v>
      </c>
      <c r="C170" s="348">
        <f>D170+E170+F170+G170+H170</f>
        <v>0</v>
      </c>
      <c r="D170" s="349">
        <f>D10+D116+D127+D150+D166</f>
        <v>0</v>
      </c>
      <c r="E170" s="349">
        <f t="shared" ref="E170:N170" si="83">E10+E116+E127+E150+E166</f>
        <v>0</v>
      </c>
      <c r="F170" s="349">
        <f t="shared" si="83"/>
        <v>0</v>
      </c>
      <c r="G170" s="349">
        <f t="shared" si="83"/>
        <v>0</v>
      </c>
      <c r="H170" s="349">
        <f t="shared" si="83"/>
        <v>0</v>
      </c>
      <c r="I170" s="348">
        <f>J170+K170+L170+M170+N170</f>
        <v>0</v>
      </c>
      <c r="J170" s="349">
        <f t="shared" si="83"/>
        <v>0</v>
      </c>
      <c r="K170" s="349">
        <f t="shared" si="83"/>
        <v>0</v>
      </c>
      <c r="L170" s="349">
        <f t="shared" si="83"/>
        <v>0</v>
      </c>
      <c r="M170" s="349">
        <f t="shared" si="83"/>
        <v>0</v>
      </c>
      <c r="N170" s="349">
        <f t="shared" si="83"/>
        <v>0</v>
      </c>
    </row>
    <row r="171" spans="1:14">
      <c r="A171" s="392"/>
      <c r="B171" s="393"/>
      <c r="C171" s="393"/>
      <c r="D171" s="393"/>
      <c r="E171" s="393"/>
      <c r="F171" s="393"/>
      <c r="G171" s="393"/>
      <c r="H171" s="393"/>
      <c r="I171" s="393"/>
      <c r="J171" s="393"/>
      <c r="K171" s="336"/>
    </row>
    <row r="172" spans="1:14">
      <c r="A172" s="392"/>
      <c r="B172" s="393"/>
      <c r="C172" s="393"/>
      <c r="D172" s="393"/>
      <c r="E172" s="393"/>
      <c r="F172" s="393"/>
      <c r="G172" s="393"/>
      <c r="H172" s="393"/>
      <c r="I172" s="393"/>
      <c r="J172" s="393"/>
      <c r="K172" s="336"/>
    </row>
    <row r="173" spans="1:14">
      <c r="A173" s="394"/>
      <c r="B173" s="395"/>
      <c r="C173" s="395"/>
      <c r="D173" s="395"/>
      <c r="E173" s="395"/>
      <c r="F173" s="395"/>
      <c r="G173" s="395"/>
      <c r="H173" s="395"/>
      <c r="I173" s="395"/>
      <c r="J173" s="336"/>
    </row>
    <row r="174" spans="1:14">
      <c r="A174" s="396"/>
    </row>
    <row r="175" spans="1:14">
      <c r="A175" s="397"/>
      <c r="B175" s="338"/>
      <c r="C175" s="4419" t="s">
        <v>701</v>
      </c>
      <c r="D175" s="4420"/>
      <c r="E175" s="4420"/>
      <c r="F175" s="4420"/>
      <c r="G175" s="4420"/>
      <c r="H175" s="4420"/>
      <c r="I175" s="4420"/>
      <c r="J175" s="4420"/>
      <c r="K175" s="4420"/>
      <c r="L175" s="4420"/>
      <c r="M175" s="4420"/>
      <c r="N175" s="4421"/>
    </row>
    <row r="176" spans="1:14">
      <c r="A176" s="398"/>
      <c r="B176" s="399" t="s">
        <v>487</v>
      </c>
      <c r="C176" s="4413" t="s">
        <v>118</v>
      </c>
      <c r="D176" s="4415"/>
      <c r="E176" s="4415"/>
      <c r="F176" s="4415"/>
      <c r="G176" s="4415"/>
      <c r="H176" s="4416"/>
      <c r="I176" s="4417" t="s">
        <v>115</v>
      </c>
      <c r="J176" s="4415"/>
      <c r="K176" s="4415"/>
      <c r="L176" s="4415"/>
      <c r="M176" s="4415"/>
      <c r="N176" s="4416"/>
    </row>
    <row r="177" spans="1:14" ht="39">
      <c r="A177" s="400" t="s">
        <v>200</v>
      </c>
      <c r="B177" s="342" t="s">
        <v>702</v>
      </c>
      <c r="C177" s="4414"/>
      <c r="D177" s="343" t="s">
        <v>801</v>
      </c>
      <c r="E177" s="344" t="s">
        <v>55</v>
      </c>
      <c r="F177" s="344" t="s">
        <v>57</v>
      </c>
      <c r="G177" s="344" t="s">
        <v>64</v>
      </c>
      <c r="H177" s="345" t="s">
        <v>802</v>
      </c>
      <c r="I177" s="4418"/>
      <c r="J177" s="343" t="s">
        <v>801</v>
      </c>
      <c r="K177" s="344" t="s">
        <v>55</v>
      </c>
      <c r="L177" s="344" t="s">
        <v>57</v>
      </c>
      <c r="M177" s="344" t="s">
        <v>64</v>
      </c>
      <c r="N177" s="345" t="s">
        <v>802</v>
      </c>
    </row>
    <row r="178" spans="1:14">
      <c r="A178" s="401">
        <v>1</v>
      </c>
      <c r="B178" s="402" t="s">
        <v>488</v>
      </c>
      <c r="C178" s="348">
        <f>D178+E178+F178+G178+H178</f>
        <v>0</v>
      </c>
      <c r="D178" s="349">
        <f>D179+D189+D196+D199+D205+D237</f>
        <v>0</v>
      </c>
      <c r="E178" s="349">
        <f t="shared" ref="E178:H178" si="84">E179+E189+E196+E199+E205+E237</f>
        <v>0</v>
      </c>
      <c r="F178" s="349">
        <f t="shared" si="84"/>
        <v>0</v>
      </c>
      <c r="G178" s="349">
        <f t="shared" si="84"/>
        <v>0</v>
      </c>
      <c r="H178" s="349">
        <f t="shared" si="84"/>
        <v>0</v>
      </c>
      <c r="I178" s="348">
        <f>J178+K178+L178+M178+N178</f>
        <v>0</v>
      </c>
      <c r="J178" s="349">
        <f>J179+J189+J196+J199+J205+J237</f>
        <v>0</v>
      </c>
      <c r="K178" s="349">
        <f t="shared" ref="K178:N178" si="85">K179+K189+K196+K199+K205+K237</f>
        <v>0</v>
      </c>
      <c r="L178" s="349">
        <f t="shared" si="85"/>
        <v>0</v>
      </c>
      <c r="M178" s="349">
        <f t="shared" si="85"/>
        <v>0</v>
      </c>
      <c r="N178" s="349">
        <f t="shared" si="85"/>
        <v>0</v>
      </c>
    </row>
    <row r="179" spans="1:14">
      <c r="A179" s="403">
        <v>112</v>
      </c>
      <c r="B179" s="358" t="s">
        <v>489</v>
      </c>
      <c r="C179" s="348">
        <f>D179+E179+F179+G179+H179</f>
        <v>0</v>
      </c>
      <c r="D179" s="349">
        <f>D180+D181+D182+D188</f>
        <v>0</v>
      </c>
      <c r="E179" s="349">
        <f t="shared" ref="E179:N179" si="86">E180+E181+E182+E188</f>
        <v>0</v>
      </c>
      <c r="F179" s="349">
        <f t="shared" si="86"/>
        <v>0</v>
      </c>
      <c r="G179" s="349">
        <f t="shared" si="86"/>
        <v>0</v>
      </c>
      <c r="H179" s="349">
        <f t="shared" si="86"/>
        <v>0</v>
      </c>
      <c r="I179" s="348">
        <f t="shared" ref="I179:I242" si="87">J179+K179+L179+M179+N179</f>
        <v>0</v>
      </c>
      <c r="J179" s="349">
        <f t="shared" si="86"/>
        <v>0</v>
      </c>
      <c r="K179" s="349">
        <f t="shared" si="86"/>
        <v>0</v>
      </c>
      <c r="L179" s="349">
        <f t="shared" si="86"/>
        <v>0</v>
      </c>
      <c r="M179" s="349">
        <f t="shared" si="86"/>
        <v>0</v>
      </c>
      <c r="N179" s="349">
        <f t="shared" si="86"/>
        <v>0</v>
      </c>
    </row>
    <row r="180" spans="1:14">
      <c r="A180" s="404">
        <v>1121</v>
      </c>
      <c r="B180" s="360" t="s">
        <v>414</v>
      </c>
      <c r="C180" s="348">
        <f t="shared" ref="C180:C243" si="88">D180+E180+F180+G180+H180</f>
        <v>0</v>
      </c>
      <c r="D180" s="356"/>
      <c r="E180" s="356"/>
      <c r="F180" s="356"/>
      <c r="G180" s="356"/>
      <c r="H180" s="356"/>
      <c r="I180" s="348">
        <f t="shared" si="87"/>
        <v>0</v>
      </c>
      <c r="J180" s="356"/>
      <c r="K180" s="356"/>
      <c r="L180" s="356"/>
      <c r="M180" s="356"/>
      <c r="N180" s="357"/>
    </row>
    <row r="181" spans="1:14">
      <c r="A181" s="404">
        <v>1125</v>
      </c>
      <c r="B181" s="360" t="s">
        <v>690</v>
      </c>
      <c r="C181" s="348">
        <f t="shared" si="88"/>
        <v>0</v>
      </c>
      <c r="D181" s="356"/>
      <c r="E181" s="356"/>
      <c r="F181" s="356"/>
      <c r="G181" s="356"/>
      <c r="H181" s="356"/>
      <c r="I181" s="348">
        <f t="shared" si="87"/>
        <v>0</v>
      </c>
      <c r="J181" s="356"/>
      <c r="K181" s="356"/>
      <c r="L181" s="356"/>
      <c r="M181" s="356"/>
      <c r="N181" s="357"/>
    </row>
    <row r="182" spans="1:14">
      <c r="A182" s="404">
        <v>1126</v>
      </c>
      <c r="B182" s="405" t="s">
        <v>695</v>
      </c>
      <c r="C182" s="348">
        <f t="shared" si="88"/>
        <v>0</v>
      </c>
      <c r="D182" s="349">
        <f>D183+D184+D185</f>
        <v>0</v>
      </c>
      <c r="E182" s="349">
        <f t="shared" ref="E182:N182" si="89">E183+E184+E185</f>
        <v>0</v>
      </c>
      <c r="F182" s="349">
        <f t="shared" si="89"/>
        <v>0</v>
      </c>
      <c r="G182" s="349">
        <f t="shared" si="89"/>
        <v>0</v>
      </c>
      <c r="H182" s="349">
        <f t="shared" si="89"/>
        <v>0</v>
      </c>
      <c r="I182" s="348">
        <f t="shared" si="87"/>
        <v>0</v>
      </c>
      <c r="J182" s="349">
        <f t="shared" si="89"/>
        <v>0</v>
      </c>
      <c r="K182" s="349">
        <f t="shared" si="89"/>
        <v>0</v>
      </c>
      <c r="L182" s="349">
        <f t="shared" si="89"/>
        <v>0</v>
      </c>
      <c r="M182" s="349">
        <f t="shared" si="89"/>
        <v>0</v>
      </c>
      <c r="N182" s="349">
        <f t="shared" si="89"/>
        <v>0</v>
      </c>
    </row>
    <row r="183" spans="1:14">
      <c r="A183" s="404">
        <v>11261</v>
      </c>
      <c r="B183" s="405" t="s">
        <v>696</v>
      </c>
      <c r="C183" s="348">
        <f t="shared" si="88"/>
        <v>0</v>
      </c>
      <c r="D183" s="356"/>
      <c r="E183" s="356"/>
      <c r="F183" s="356"/>
      <c r="G183" s="356"/>
      <c r="H183" s="356"/>
      <c r="I183" s="348">
        <f t="shared" si="87"/>
        <v>0</v>
      </c>
      <c r="J183" s="356"/>
      <c r="K183" s="356"/>
      <c r="L183" s="356"/>
      <c r="M183" s="356"/>
      <c r="N183" s="357"/>
    </row>
    <row r="184" spans="1:14">
      <c r="A184" s="404">
        <v>11262</v>
      </c>
      <c r="B184" s="405" t="s">
        <v>697</v>
      </c>
      <c r="C184" s="348">
        <f t="shared" si="88"/>
        <v>0</v>
      </c>
      <c r="D184" s="356"/>
      <c r="E184" s="356"/>
      <c r="F184" s="356"/>
      <c r="G184" s="356"/>
      <c r="H184" s="356"/>
      <c r="I184" s="348">
        <f t="shared" si="87"/>
        <v>0</v>
      </c>
      <c r="J184" s="356"/>
      <c r="K184" s="356"/>
      <c r="L184" s="356"/>
      <c r="M184" s="356"/>
      <c r="N184" s="357"/>
    </row>
    <row r="185" spans="1:14">
      <c r="A185" s="404">
        <v>11269</v>
      </c>
      <c r="B185" s="405" t="s">
        <v>490</v>
      </c>
      <c r="C185" s="348">
        <f t="shared" si="88"/>
        <v>0</v>
      </c>
      <c r="D185" s="349">
        <f>D186+D187</f>
        <v>0</v>
      </c>
      <c r="E185" s="349">
        <f t="shared" ref="E185:N185" si="90">E186+E187</f>
        <v>0</v>
      </c>
      <c r="F185" s="349">
        <f t="shared" si="90"/>
        <v>0</v>
      </c>
      <c r="G185" s="349">
        <f t="shared" si="90"/>
        <v>0</v>
      </c>
      <c r="H185" s="349">
        <f t="shared" si="90"/>
        <v>0</v>
      </c>
      <c r="I185" s="348">
        <f t="shared" si="87"/>
        <v>0</v>
      </c>
      <c r="J185" s="349">
        <f t="shared" si="90"/>
        <v>0</v>
      </c>
      <c r="K185" s="349">
        <f t="shared" si="90"/>
        <v>0</v>
      </c>
      <c r="L185" s="349">
        <f t="shared" si="90"/>
        <v>0</v>
      </c>
      <c r="M185" s="349">
        <f t="shared" si="90"/>
        <v>0</v>
      </c>
      <c r="N185" s="349">
        <f t="shared" si="90"/>
        <v>0</v>
      </c>
    </row>
    <row r="186" spans="1:14">
      <c r="A186" s="404">
        <v>112691</v>
      </c>
      <c r="B186" s="405" t="s">
        <v>491</v>
      </c>
      <c r="C186" s="348">
        <f t="shared" si="88"/>
        <v>0</v>
      </c>
      <c r="D186" s="356"/>
      <c r="E186" s="356"/>
      <c r="F186" s="356"/>
      <c r="G186" s="356"/>
      <c r="H186" s="356"/>
      <c r="I186" s="348">
        <f t="shared" si="87"/>
        <v>0</v>
      </c>
      <c r="J186" s="356"/>
      <c r="K186" s="356"/>
      <c r="L186" s="356"/>
      <c r="M186" s="356"/>
      <c r="N186" s="357"/>
    </row>
    <row r="187" spans="1:14">
      <c r="A187" s="404">
        <v>112692</v>
      </c>
      <c r="B187" s="405" t="s">
        <v>492</v>
      </c>
      <c r="C187" s="348">
        <f t="shared" si="88"/>
        <v>0</v>
      </c>
      <c r="D187" s="356"/>
      <c r="E187" s="356"/>
      <c r="F187" s="356"/>
      <c r="G187" s="356"/>
      <c r="H187" s="356"/>
      <c r="I187" s="348">
        <f t="shared" si="87"/>
        <v>0</v>
      </c>
      <c r="J187" s="356"/>
      <c r="K187" s="356"/>
      <c r="L187" s="356"/>
      <c r="M187" s="356"/>
      <c r="N187" s="357"/>
    </row>
    <row r="188" spans="1:14">
      <c r="A188" s="404">
        <v>1128</v>
      </c>
      <c r="B188" s="405" t="s">
        <v>698</v>
      </c>
      <c r="C188" s="348">
        <f t="shared" si="88"/>
        <v>0</v>
      </c>
      <c r="D188" s="356"/>
      <c r="E188" s="356"/>
      <c r="F188" s="356"/>
      <c r="G188" s="356"/>
      <c r="H188" s="356"/>
      <c r="I188" s="348">
        <f t="shared" si="87"/>
        <v>0</v>
      </c>
      <c r="J188" s="356"/>
      <c r="K188" s="356"/>
      <c r="L188" s="356"/>
      <c r="M188" s="356"/>
      <c r="N188" s="357"/>
    </row>
    <row r="189" spans="1:14">
      <c r="A189" s="401">
        <v>12</v>
      </c>
      <c r="B189" s="386" t="s">
        <v>493</v>
      </c>
      <c r="C189" s="348">
        <f t="shared" si="88"/>
        <v>0</v>
      </c>
      <c r="D189" s="349">
        <f>D190+D193</f>
        <v>0</v>
      </c>
      <c r="E189" s="349">
        <f t="shared" ref="E189:N189" si="91">E190+E193</f>
        <v>0</v>
      </c>
      <c r="F189" s="349">
        <f t="shared" si="91"/>
        <v>0</v>
      </c>
      <c r="G189" s="349">
        <f t="shared" si="91"/>
        <v>0</v>
      </c>
      <c r="H189" s="349">
        <f t="shared" si="91"/>
        <v>0</v>
      </c>
      <c r="I189" s="348">
        <f t="shared" si="87"/>
        <v>0</v>
      </c>
      <c r="J189" s="349">
        <f t="shared" si="91"/>
        <v>0</v>
      </c>
      <c r="K189" s="349">
        <f t="shared" si="91"/>
        <v>0</v>
      </c>
      <c r="L189" s="349">
        <f t="shared" si="91"/>
        <v>0</v>
      </c>
      <c r="M189" s="349">
        <f t="shared" si="91"/>
        <v>0</v>
      </c>
      <c r="N189" s="349">
        <f t="shared" si="91"/>
        <v>0</v>
      </c>
    </row>
    <row r="190" spans="1:14">
      <c r="A190" s="404">
        <v>1215</v>
      </c>
      <c r="B190" s="405" t="s">
        <v>494</v>
      </c>
      <c r="C190" s="348">
        <f t="shared" si="88"/>
        <v>0</v>
      </c>
      <c r="D190" s="349">
        <f>D191+D192</f>
        <v>0</v>
      </c>
      <c r="E190" s="349">
        <f t="shared" ref="E190:N190" si="92">E191+E192</f>
        <v>0</v>
      </c>
      <c r="F190" s="349">
        <f t="shared" si="92"/>
        <v>0</v>
      </c>
      <c r="G190" s="349">
        <f t="shared" si="92"/>
        <v>0</v>
      </c>
      <c r="H190" s="349">
        <f t="shared" si="92"/>
        <v>0</v>
      </c>
      <c r="I190" s="348">
        <f t="shared" si="87"/>
        <v>0</v>
      </c>
      <c r="J190" s="349">
        <f t="shared" si="92"/>
        <v>0</v>
      </c>
      <c r="K190" s="349">
        <f t="shared" si="92"/>
        <v>0</v>
      </c>
      <c r="L190" s="349">
        <f t="shared" si="92"/>
        <v>0</v>
      </c>
      <c r="M190" s="349">
        <f t="shared" si="92"/>
        <v>0</v>
      </c>
      <c r="N190" s="349">
        <f t="shared" si="92"/>
        <v>0</v>
      </c>
    </row>
    <row r="191" spans="1:14">
      <c r="A191" s="404">
        <v>12151</v>
      </c>
      <c r="B191" s="404" t="s">
        <v>495</v>
      </c>
      <c r="C191" s="348">
        <f t="shared" si="88"/>
        <v>0</v>
      </c>
      <c r="D191" s="356"/>
      <c r="E191" s="356"/>
      <c r="F191" s="356"/>
      <c r="G191" s="356"/>
      <c r="H191" s="356"/>
      <c r="I191" s="348">
        <f t="shared" si="87"/>
        <v>0</v>
      </c>
      <c r="J191" s="356"/>
      <c r="K191" s="356"/>
      <c r="L191" s="356"/>
      <c r="M191" s="356"/>
      <c r="N191" s="357"/>
    </row>
    <row r="192" spans="1:14">
      <c r="A192" s="404">
        <v>12159</v>
      </c>
      <c r="B192" s="404" t="s">
        <v>496</v>
      </c>
      <c r="C192" s="348">
        <f t="shared" si="88"/>
        <v>0</v>
      </c>
      <c r="D192" s="356"/>
      <c r="E192" s="356"/>
      <c r="F192" s="356"/>
      <c r="G192" s="356"/>
      <c r="H192" s="356"/>
      <c r="I192" s="348">
        <f t="shared" si="87"/>
        <v>0</v>
      </c>
      <c r="J192" s="356"/>
      <c r="K192" s="356"/>
      <c r="L192" s="356"/>
      <c r="M192" s="356"/>
      <c r="N192" s="357"/>
    </row>
    <row r="193" spans="1:14">
      <c r="A193" s="404">
        <v>1225</v>
      </c>
      <c r="B193" s="405" t="s">
        <v>497</v>
      </c>
      <c r="C193" s="348">
        <f t="shared" si="88"/>
        <v>0</v>
      </c>
      <c r="D193" s="349">
        <f>D194+D195</f>
        <v>0</v>
      </c>
      <c r="E193" s="349">
        <f t="shared" ref="E193:N193" si="93">E194+E195</f>
        <v>0</v>
      </c>
      <c r="F193" s="349">
        <f t="shared" si="93"/>
        <v>0</v>
      </c>
      <c r="G193" s="349">
        <f t="shared" si="93"/>
        <v>0</v>
      </c>
      <c r="H193" s="349">
        <f t="shared" si="93"/>
        <v>0</v>
      </c>
      <c r="I193" s="348">
        <f t="shared" si="87"/>
        <v>0</v>
      </c>
      <c r="J193" s="349">
        <f t="shared" si="93"/>
        <v>0</v>
      </c>
      <c r="K193" s="349">
        <f t="shared" si="93"/>
        <v>0</v>
      </c>
      <c r="L193" s="349">
        <f t="shared" si="93"/>
        <v>0</v>
      </c>
      <c r="M193" s="349">
        <f t="shared" si="93"/>
        <v>0</v>
      </c>
      <c r="N193" s="349">
        <f t="shared" si="93"/>
        <v>0</v>
      </c>
    </row>
    <row r="194" spans="1:14">
      <c r="A194" s="404">
        <v>12251</v>
      </c>
      <c r="B194" s="405" t="s">
        <v>498</v>
      </c>
      <c r="C194" s="348">
        <f t="shared" si="88"/>
        <v>0</v>
      </c>
      <c r="D194" s="356"/>
      <c r="E194" s="356"/>
      <c r="F194" s="356"/>
      <c r="G194" s="356"/>
      <c r="H194" s="356"/>
      <c r="I194" s="348">
        <f t="shared" si="87"/>
        <v>0</v>
      </c>
      <c r="J194" s="356"/>
      <c r="K194" s="356"/>
      <c r="L194" s="356"/>
      <c r="M194" s="356"/>
      <c r="N194" s="357"/>
    </row>
    <row r="195" spans="1:14">
      <c r="A195" s="404">
        <v>12259</v>
      </c>
      <c r="B195" s="405" t="s">
        <v>496</v>
      </c>
      <c r="C195" s="348">
        <f t="shared" si="88"/>
        <v>0</v>
      </c>
      <c r="D195" s="356"/>
      <c r="E195" s="356"/>
      <c r="F195" s="356"/>
      <c r="G195" s="356"/>
      <c r="H195" s="356"/>
      <c r="I195" s="348">
        <f t="shared" si="87"/>
        <v>0</v>
      </c>
      <c r="J195" s="356"/>
      <c r="K195" s="356"/>
      <c r="L195" s="356"/>
      <c r="M195" s="356"/>
      <c r="N195" s="357"/>
    </row>
    <row r="196" spans="1:14">
      <c r="A196" s="401">
        <v>13</v>
      </c>
      <c r="B196" s="386" t="s">
        <v>499</v>
      </c>
      <c r="C196" s="348">
        <f t="shared" si="88"/>
        <v>0</v>
      </c>
      <c r="D196" s="349">
        <f>D197</f>
        <v>0</v>
      </c>
      <c r="E196" s="349">
        <f t="shared" ref="E196:H196" si="94">E197</f>
        <v>0</v>
      </c>
      <c r="F196" s="349">
        <f t="shared" si="94"/>
        <v>0</v>
      </c>
      <c r="G196" s="349">
        <f t="shared" si="94"/>
        <v>0</v>
      </c>
      <c r="H196" s="349">
        <f t="shared" si="94"/>
        <v>0</v>
      </c>
      <c r="I196" s="348">
        <f t="shared" si="87"/>
        <v>0</v>
      </c>
      <c r="J196" s="349">
        <f>J198</f>
        <v>0</v>
      </c>
      <c r="K196" s="349">
        <f t="shared" ref="K196:N196" si="95">K198</f>
        <v>0</v>
      </c>
      <c r="L196" s="349">
        <f t="shared" si="95"/>
        <v>0</v>
      </c>
      <c r="M196" s="349">
        <f t="shared" si="95"/>
        <v>0</v>
      </c>
      <c r="N196" s="349">
        <f t="shared" si="95"/>
        <v>0</v>
      </c>
    </row>
    <row r="197" spans="1:14">
      <c r="A197" s="391">
        <v>131</v>
      </c>
      <c r="B197" s="406" t="s">
        <v>257</v>
      </c>
      <c r="C197" s="348">
        <f t="shared" si="88"/>
        <v>0</v>
      </c>
      <c r="D197" s="356"/>
      <c r="E197" s="356"/>
      <c r="F197" s="356"/>
      <c r="G197" s="356"/>
      <c r="H197" s="356"/>
      <c r="I197" s="407"/>
      <c r="J197" s="407"/>
      <c r="K197" s="407"/>
      <c r="L197" s="407"/>
      <c r="M197" s="407"/>
      <c r="N197" s="408"/>
    </row>
    <row r="198" spans="1:14">
      <c r="A198" s="391">
        <v>132</v>
      </c>
      <c r="B198" s="358" t="s">
        <v>504</v>
      </c>
      <c r="C198" s="407"/>
      <c r="D198" s="407"/>
      <c r="E198" s="407"/>
      <c r="F198" s="407"/>
      <c r="G198" s="407"/>
      <c r="H198" s="407"/>
      <c r="I198" s="348">
        <f t="shared" si="87"/>
        <v>0</v>
      </c>
      <c r="J198" s="356"/>
      <c r="K198" s="356"/>
      <c r="L198" s="356"/>
      <c r="M198" s="356"/>
      <c r="N198" s="357"/>
    </row>
    <row r="199" spans="1:14">
      <c r="A199" s="401">
        <v>16</v>
      </c>
      <c r="B199" s="351" t="s">
        <v>506</v>
      </c>
      <c r="C199" s="348">
        <f t="shared" si="88"/>
        <v>0</v>
      </c>
      <c r="D199" s="349">
        <f>D200</f>
        <v>0</v>
      </c>
      <c r="E199" s="349">
        <f t="shared" ref="E199:H199" si="96">E200</f>
        <v>0</v>
      </c>
      <c r="F199" s="349">
        <f t="shared" si="96"/>
        <v>0</v>
      </c>
      <c r="G199" s="349">
        <f t="shared" si="96"/>
        <v>0</v>
      </c>
      <c r="H199" s="349">
        <f t="shared" si="96"/>
        <v>0</v>
      </c>
      <c r="I199" s="348">
        <f t="shared" si="87"/>
        <v>0</v>
      </c>
      <c r="J199" s="409">
        <f t="shared" ref="J199:N199" si="97">J201</f>
        <v>0</v>
      </c>
      <c r="K199" s="409">
        <f t="shared" si="97"/>
        <v>0</v>
      </c>
      <c r="L199" s="409">
        <f t="shared" si="97"/>
        <v>0</v>
      </c>
      <c r="M199" s="409">
        <f t="shared" si="97"/>
        <v>0</v>
      </c>
      <c r="N199" s="410">
        <f t="shared" si="97"/>
        <v>0</v>
      </c>
    </row>
    <row r="200" spans="1:14">
      <c r="A200" s="391">
        <v>161</v>
      </c>
      <c r="B200" s="358" t="s">
        <v>507</v>
      </c>
      <c r="C200" s="348">
        <f t="shared" si="88"/>
        <v>0</v>
      </c>
      <c r="D200" s="356"/>
      <c r="E200" s="356"/>
      <c r="F200" s="356"/>
      <c r="G200" s="356"/>
      <c r="H200" s="356"/>
      <c r="I200" s="407"/>
      <c r="J200" s="407"/>
      <c r="K200" s="407"/>
      <c r="L200" s="407"/>
      <c r="M200" s="407"/>
      <c r="N200" s="408"/>
    </row>
    <row r="201" spans="1:14" ht="15.75" customHeight="1">
      <c r="A201" s="391">
        <v>162</v>
      </c>
      <c r="B201" s="358" t="s">
        <v>516</v>
      </c>
      <c r="C201" s="407"/>
      <c r="D201" s="407"/>
      <c r="E201" s="407"/>
      <c r="F201" s="407"/>
      <c r="G201" s="407"/>
      <c r="H201" s="407"/>
      <c r="I201" s="348">
        <f t="shared" si="87"/>
        <v>0</v>
      </c>
      <c r="J201" s="409">
        <f t="shared" ref="J201:N201" si="98">J202+J203+J204</f>
        <v>0</v>
      </c>
      <c r="K201" s="409">
        <f t="shared" si="98"/>
        <v>0</v>
      </c>
      <c r="L201" s="409">
        <f t="shared" si="98"/>
        <v>0</v>
      </c>
      <c r="M201" s="409">
        <f t="shared" si="98"/>
        <v>0</v>
      </c>
      <c r="N201" s="410">
        <f t="shared" si="98"/>
        <v>0</v>
      </c>
    </row>
    <row r="202" spans="1:14" ht="15.75" customHeight="1">
      <c r="A202" s="365">
        <v>1621</v>
      </c>
      <c r="B202" s="366" t="s">
        <v>517</v>
      </c>
      <c r="C202" s="407"/>
      <c r="D202" s="411"/>
      <c r="E202" s="411"/>
      <c r="F202" s="411"/>
      <c r="G202" s="411"/>
      <c r="H202" s="411"/>
      <c r="I202" s="348">
        <f t="shared" si="87"/>
        <v>0</v>
      </c>
      <c r="J202" s="369"/>
      <c r="K202" s="369"/>
      <c r="L202" s="369"/>
      <c r="M202" s="369"/>
      <c r="N202" s="370"/>
    </row>
    <row r="203" spans="1:14" ht="15.75" customHeight="1">
      <c r="A203" s="365">
        <v>1622</v>
      </c>
      <c r="B203" s="366" t="s">
        <v>518</v>
      </c>
      <c r="C203" s="407"/>
      <c r="D203" s="411"/>
      <c r="E203" s="411"/>
      <c r="F203" s="411"/>
      <c r="G203" s="411"/>
      <c r="H203" s="411"/>
      <c r="I203" s="348">
        <f t="shared" si="87"/>
        <v>0</v>
      </c>
      <c r="J203" s="369"/>
      <c r="K203" s="369"/>
      <c r="L203" s="369"/>
      <c r="M203" s="369"/>
      <c r="N203" s="370"/>
    </row>
    <row r="204" spans="1:14" ht="15.75" customHeight="1">
      <c r="A204" s="365">
        <v>1629</v>
      </c>
      <c r="B204" s="366" t="s">
        <v>68</v>
      </c>
      <c r="C204" s="407"/>
      <c r="D204" s="411"/>
      <c r="E204" s="411"/>
      <c r="F204" s="411"/>
      <c r="G204" s="411"/>
      <c r="H204" s="411"/>
      <c r="I204" s="348">
        <f t="shared" si="87"/>
        <v>0</v>
      </c>
      <c r="J204" s="369"/>
      <c r="K204" s="369"/>
      <c r="L204" s="369"/>
      <c r="M204" s="369"/>
      <c r="N204" s="370"/>
    </row>
    <row r="205" spans="1:14" ht="15.75" customHeight="1">
      <c r="A205" s="350">
        <v>17</v>
      </c>
      <c r="B205" s="351" t="s">
        <v>519</v>
      </c>
      <c r="C205" s="348">
        <f t="shared" si="88"/>
        <v>0</v>
      </c>
      <c r="D205" s="349">
        <f>D206+D231</f>
        <v>0</v>
      </c>
      <c r="E205" s="349">
        <f t="shared" ref="E205:H205" si="99">E206+E231</f>
        <v>0</v>
      </c>
      <c r="F205" s="349">
        <f t="shared" si="99"/>
        <v>0</v>
      </c>
      <c r="G205" s="349">
        <f t="shared" si="99"/>
        <v>0</v>
      </c>
      <c r="H205" s="349">
        <f t="shared" si="99"/>
        <v>0</v>
      </c>
      <c r="I205" s="348">
        <f t="shared" si="87"/>
        <v>0</v>
      </c>
      <c r="J205" s="349">
        <f t="shared" ref="J205:N205" si="100">J223+J231</f>
        <v>0</v>
      </c>
      <c r="K205" s="349">
        <f t="shared" si="100"/>
        <v>0</v>
      </c>
      <c r="L205" s="349">
        <f t="shared" si="100"/>
        <v>0</v>
      </c>
      <c r="M205" s="349">
        <f t="shared" si="100"/>
        <v>0</v>
      </c>
      <c r="N205" s="349">
        <f t="shared" si="100"/>
        <v>0</v>
      </c>
    </row>
    <row r="206" spans="1:14" ht="15.75" customHeight="1">
      <c r="A206" s="391">
        <v>171</v>
      </c>
      <c r="B206" s="358" t="s">
        <v>520</v>
      </c>
      <c r="C206" s="348">
        <f t="shared" si="88"/>
        <v>0</v>
      </c>
      <c r="D206" s="349">
        <f>D207+D210+D213+D216</f>
        <v>0</v>
      </c>
      <c r="E206" s="349">
        <f t="shared" ref="E206:H206" si="101">E207+E210+E213+E216</f>
        <v>0</v>
      </c>
      <c r="F206" s="349">
        <f t="shared" si="101"/>
        <v>0</v>
      </c>
      <c r="G206" s="349">
        <f t="shared" si="101"/>
        <v>0</v>
      </c>
      <c r="H206" s="349">
        <f t="shared" si="101"/>
        <v>0</v>
      </c>
      <c r="I206" s="411"/>
      <c r="J206" s="411"/>
      <c r="K206" s="411"/>
      <c r="L206" s="411"/>
      <c r="M206" s="411"/>
      <c r="N206" s="412"/>
    </row>
    <row r="207" spans="1:14" ht="15.75" customHeight="1">
      <c r="A207" s="359">
        <v>1711</v>
      </c>
      <c r="B207" s="360" t="s">
        <v>521</v>
      </c>
      <c r="C207" s="348">
        <f t="shared" si="88"/>
        <v>0</v>
      </c>
      <c r="D207" s="349">
        <f>D208+D209</f>
        <v>0</v>
      </c>
      <c r="E207" s="349">
        <f t="shared" ref="E207:H207" si="102">E208+E209</f>
        <v>0</v>
      </c>
      <c r="F207" s="349">
        <f t="shared" si="102"/>
        <v>0</v>
      </c>
      <c r="G207" s="349">
        <f t="shared" si="102"/>
        <v>0</v>
      </c>
      <c r="H207" s="349">
        <f t="shared" si="102"/>
        <v>0</v>
      </c>
      <c r="I207" s="411"/>
      <c r="J207" s="411"/>
      <c r="K207" s="411"/>
      <c r="L207" s="411"/>
      <c r="M207" s="411"/>
      <c r="N207" s="412"/>
    </row>
    <row r="208" spans="1:14" ht="15.75" customHeight="1">
      <c r="A208" s="359">
        <v>17111</v>
      </c>
      <c r="B208" s="360" t="s">
        <v>522</v>
      </c>
      <c r="C208" s="348">
        <f t="shared" si="88"/>
        <v>0</v>
      </c>
      <c r="D208" s="356"/>
      <c r="E208" s="356"/>
      <c r="F208" s="356"/>
      <c r="G208" s="356"/>
      <c r="H208" s="356"/>
      <c r="I208" s="411"/>
      <c r="J208" s="411"/>
      <c r="K208" s="411"/>
      <c r="L208" s="411"/>
      <c r="M208" s="411"/>
      <c r="N208" s="412"/>
    </row>
    <row r="209" spans="1:14" ht="15.75" customHeight="1">
      <c r="A209" s="359">
        <v>17112</v>
      </c>
      <c r="B209" s="360" t="s">
        <v>523</v>
      </c>
      <c r="C209" s="348">
        <f t="shared" si="88"/>
        <v>0</v>
      </c>
      <c r="D209" s="356"/>
      <c r="E209" s="356"/>
      <c r="F209" s="356"/>
      <c r="G209" s="356"/>
      <c r="H209" s="356"/>
      <c r="I209" s="411"/>
      <c r="J209" s="411"/>
      <c r="K209" s="411"/>
      <c r="L209" s="411"/>
      <c r="M209" s="411"/>
      <c r="N209" s="412"/>
    </row>
    <row r="210" spans="1:14" ht="15.75" customHeight="1">
      <c r="A210" s="359">
        <v>1712</v>
      </c>
      <c r="B210" s="360" t="s">
        <v>524</v>
      </c>
      <c r="C210" s="348">
        <f t="shared" si="88"/>
        <v>0</v>
      </c>
      <c r="D210" s="349">
        <f>D211+D212</f>
        <v>0</v>
      </c>
      <c r="E210" s="349">
        <f t="shared" ref="E210:H210" si="103">E211+E212</f>
        <v>0</v>
      </c>
      <c r="F210" s="349">
        <f t="shared" si="103"/>
        <v>0</v>
      </c>
      <c r="G210" s="349">
        <f t="shared" si="103"/>
        <v>0</v>
      </c>
      <c r="H210" s="349">
        <f t="shared" si="103"/>
        <v>0</v>
      </c>
      <c r="I210" s="411"/>
      <c r="J210" s="411"/>
      <c r="K210" s="411"/>
      <c r="L210" s="411"/>
      <c r="M210" s="411"/>
      <c r="N210" s="412"/>
    </row>
    <row r="211" spans="1:14" ht="15.75" customHeight="1">
      <c r="A211" s="359">
        <v>17121</v>
      </c>
      <c r="B211" s="360" t="s">
        <v>522</v>
      </c>
      <c r="C211" s="348">
        <f t="shared" si="88"/>
        <v>0</v>
      </c>
      <c r="D211" s="356"/>
      <c r="E211" s="356"/>
      <c r="F211" s="356"/>
      <c r="G211" s="356"/>
      <c r="H211" s="356"/>
      <c r="I211" s="411"/>
      <c r="J211" s="411"/>
      <c r="K211" s="411"/>
      <c r="L211" s="411"/>
      <c r="M211" s="411"/>
      <c r="N211" s="412"/>
    </row>
    <row r="212" spans="1:14" ht="15.75" customHeight="1">
      <c r="A212" s="359">
        <v>17122</v>
      </c>
      <c r="B212" s="360" t="s">
        <v>523</v>
      </c>
      <c r="C212" s="348">
        <f t="shared" si="88"/>
        <v>0</v>
      </c>
      <c r="D212" s="356"/>
      <c r="E212" s="356"/>
      <c r="F212" s="356"/>
      <c r="G212" s="356"/>
      <c r="H212" s="356"/>
      <c r="I212" s="411"/>
      <c r="J212" s="411"/>
      <c r="K212" s="411"/>
      <c r="L212" s="411"/>
      <c r="M212" s="411"/>
      <c r="N212" s="412"/>
    </row>
    <row r="213" spans="1:14" ht="15.75" customHeight="1">
      <c r="A213" s="359">
        <v>1713</v>
      </c>
      <c r="B213" s="360" t="s">
        <v>525</v>
      </c>
      <c r="C213" s="348">
        <f t="shared" si="88"/>
        <v>0</v>
      </c>
      <c r="D213" s="349">
        <f t="shared" ref="D213:H213" si="104">D214+D215</f>
        <v>0</v>
      </c>
      <c r="E213" s="349">
        <f t="shared" si="104"/>
        <v>0</v>
      </c>
      <c r="F213" s="349">
        <f t="shared" si="104"/>
        <v>0</v>
      </c>
      <c r="G213" s="349">
        <f t="shared" si="104"/>
        <v>0</v>
      </c>
      <c r="H213" s="349">
        <f t="shared" si="104"/>
        <v>0</v>
      </c>
      <c r="I213" s="411"/>
      <c r="J213" s="411"/>
      <c r="K213" s="411"/>
      <c r="L213" s="411"/>
      <c r="M213" s="411"/>
      <c r="N213" s="412"/>
    </row>
    <row r="214" spans="1:14" ht="15.75" customHeight="1">
      <c r="A214" s="359">
        <v>17131</v>
      </c>
      <c r="B214" s="360" t="s">
        <v>522</v>
      </c>
      <c r="C214" s="348">
        <f t="shared" si="88"/>
        <v>0</v>
      </c>
      <c r="D214" s="356"/>
      <c r="E214" s="356"/>
      <c r="F214" s="356"/>
      <c r="G214" s="356"/>
      <c r="H214" s="356"/>
      <c r="I214" s="411"/>
      <c r="J214" s="411"/>
      <c r="K214" s="411"/>
      <c r="L214" s="411"/>
      <c r="M214" s="411"/>
      <c r="N214" s="412"/>
    </row>
    <row r="215" spans="1:14" ht="15.75" customHeight="1">
      <c r="A215" s="359">
        <v>17132</v>
      </c>
      <c r="B215" s="360" t="s">
        <v>523</v>
      </c>
      <c r="C215" s="348">
        <f t="shared" si="88"/>
        <v>0</v>
      </c>
      <c r="D215" s="356"/>
      <c r="E215" s="356"/>
      <c r="F215" s="356"/>
      <c r="G215" s="356"/>
      <c r="H215" s="356"/>
      <c r="I215" s="411"/>
      <c r="J215" s="411"/>
      <c r="K215" s="411"/>
      <c r="L215" s="411"/>
      <c r="M215" s="411"/>
      <c r="N215" s="412"/>
    </row>
    <row r="216" spans="1:14" ht="15.75" customHeight="1">
      <c r="A216" s="359">
        <v>1719</v>
      </c>
      <c r="B216" s="360" t="s">
        <v>300</v>
      </c>
      <c r="C216" s="348">
        <f t="shared" si="88"/>
        <v>0</v>
      </c>
      <c r="D216" s="349">
        <f>D217+D218+D219+D220+D221+D222</f>
        <v>0</v>
      </c>
      <c r="E216" s="349">
        <f t="shared" ref="E216:H216" si="105">E217+E218+E219+E220+E221+E222</f>
        <v>0</v>
      </c>
      <c r="F216" s="349">
        <f t="shared" si="105"/>
        <v>0</v>
      </c>
      <c r="G216" s="349">
        <f t="shared" si="105"/>
        <v>0</v>
      </c>
      <c r="H216" s="349">
        <f t="shared" si="105"/>
        <v>0</v>
      </c>
      <c r="I216" s="411"/>
      <c r="J216" s="411"/>
      <c r="K216" s="411"/>
      <c r="L216" s="411"/>
      <c r="M216" s="411"/>
      <c r="N216" s="412"/>
    </row>
    <row r="217" spans="1:14" ht="15.75" customHeight="1">
      <c r="A217" s="359">
        <v>17191</v>
      </c>
      <c r="B217" s="360" t="s">
        <v>526</v>
      </c>
      <c r="C217" s="348">
        <f t="shared" si="88"/>
        <v>0</v>
      </c>
      <c r="D217" s="356"/>
      <c r="E217" s="356"/>
      <c r="F217" s="356"/>
      <c r="G217" s="356"/>
      <c r="H217" s="356"/>
      <c r="I217" s="411"/>
      <c r="J217" s="411"/>
      <c r="K217" s="411"/>
      <c r="L217" s="411"/>
      <c r="M217" s="411"/>
      <c r="N217" s="412"/>
    </row>
    <row r="218" spans="1:14" ht="15.75" customHeight="1">
      <c r="A218" s="359">
        <v>17192</v>
      </c>
      <c r="B218" s="360" t="s">
        <v>527</v>
      </c>
      <c r="C218" s="348">
        <f t="shared" si="88"/>
        <v>0</v>
      </c>
      <c r="D218" s="356"/>
      <c r="E218" s="356"/>
      <c r="F218" s="356"/>
      <c r="G218" s="356"/>
      <c r="H218" s="356"/>
      <c r="I218" s="411"/>
      <c r="J218" s="411"/>
      <c r="K218" s="411"/>
      <c r="L218" s="411"/>
      <c r="M218" s="411"/>
      <c r="N218" s="412"/>
    </row>
    <row r="219" spans="1:14">
      <c r="A219" s="359">
        <v>17193</v>
      </c>
      <c r="B219" s="360" t="s">
        <v>528</v>
      </c>
      <c r="C219" s="348">
        <f t="shared" si="88"/>
        <v>0</v>
      </c>
      <c r="D219" s="356"/>
      <c r="E219" s="356"/>
      <c r="F219" s="356"/>
      <c r="G219" s="356"/>
      <c r="H219" s="356"/>
      <c r="I219" s="413"/>
      <c r="J219" s="413"/>
      <c r="K219" s="413"/>
      <c r="L219" s="413"/>
      <c r="M219" s="413"/>
      <c r="N219" s="413"/>
    </row>
    <row r="220" spans="1:14">
      <c r="A220" s="359">
        <v>17194</v>
      </c>
      <c r="B220" s="360" t="s">
        <v>529</v>
      </c>
      <c r="C220" s="348">
        <f t="shared" si="88"/>
        <v>0</v>
      </c>
      <c r="D220" s="356"/>
      <c r="E220" s="356"/>
      <c r="F220" s="356"/>
      <c r="G220" s="356"/>
      <c r="H220" s="356"/>
      <c r="I220" s="413"/>
      <c r="J220" s="413"/>
      <c r="K220" s="413"/>
      <c r="L220" s="413"/>
      <c r="M220" s="413"/>
      <c r="N220" s="413"/>
    </row>
    <row r="221" spans="1:14">
      <c r="A221" s="359">
        <v>17195</v>
      </c>
      <c r="B221" s="360" t="s">
        <v>530</v>
      </c>
      <c r="C221" s="348">
        <f t="shared" si="88"/>
        <v>0</v>
      </c>
      <c r="D221" s="356"/>
      <c r="E221" s="356"/>
      <c r="F221" s="356"/>
      <c r="G221" s="356"/>
      <c r="H221" s="356"/>
      <c r="I221" s="413"/>
      <c r="J221" s="413"/>
      <c r="K221" s="413"/>
      <c r="L221" s="413"/>
      <c r="M221" s="413"/>
      <c r="N221" s="413"/>
    </row>
    <row r="222" spans="1:14">
      <c r="A222" s="359">
        <v>17196</v>
      </c>
      <c r="B222" s="360" t="s">
        <v>531</v>
      </c>
      <c r="C222" s="348">
        <f t="shared" si="88"/>
        <v>0</v>
      </c>
      <c r="D222" s="356"/>
      <c r="E222" s="356"/>
      <c r="F222" s="356"/>
      <c r="G222" s="356"/>
      <c r="H222" s="356"/>
      <c r="I222" s="413"/>
      <c r="J222" s="413"/>
      <c r="K222" s="413"/>
      <c r="L222" s="413"/>
      <c r="M222" s="413"/>
      <c r="N222" s="413"/>
    </row>
    <row r="223" spans="1:14">
      <c r="A223" s="391">
        <v>172</v>
      </c>
      <c r="B223" s="358" t="s">
        <v>532</v>
      </c>
      <c r="C223" s="407"/>
      <c r="D223" s="413"/>
      <c r="E223" s="413"/>
      <c r="F223" s="413"/>
      <c r="G223" s="413"/>
      <c r="H223" s="413"/>
      <c r="I223" s="348">
        <f t="shared" si="87"/>
        <v>0</v>
      </c>
      <c r="J223" s="349">
        <f>J224+J225+J226+J227</f>
        <v>0</v>
      </c>
      <c r="K223" s="349">
        <f t="shared" ref="K223:N223" si="106">K224+K225+K226+K227</f>
        <v>0</v>
      </c>
      <c r="L223" s="349">
        <f t="shared" si="106"/>
        <v>0</v>
      </c>
      <c r="M223" s="349">
        <f t="shared" si="106"/>
        <v>0</v>
      </c>
      <c r="N223" s="349">
        <f t="shared" si="106"/>
        <v>0</v>
      </c>
    </row>
    <row r="224" spans="1:14">
      <c r="A224" s="359">
        <v>1721</v>
      </c>
      <c r="B224" s="360" t="s">
        <v>533</v>
      </c>
      <c r="C224" s="407"/>
      <c r="D224" s="413"/>
      <c r="E224" s="413"/>
      <c r="F224" s="413"/>
      <c r="G224" s="413"/>
      <c r="H224" s="413"/>
      <c r="I224" s="348">
        <f t="shared" si="87"/>
        <v>0</v>
      </c>
      <c r="J224" s="356"/>
      <c r="K224" s="356"/>
      <c r="L224" s="356"/>
      <c r="M224" s="356"/>
      <c r="N224" s="357"/>
    </row>
    <row r="225" spans="1:14">
      <c r="A225" s="359">
        <v>1722</v>
      </c>
      <c r="B225" s="360" t="s">
        <v>534</v>
      </c>
      <c r="C225" s="407"/>
      <c r="D225" s="413"/>
      <c r="E225" s="413"/>
      <c r="F225" s="413"/>
      <c r="G225" s="413"/>
      <c r="H225" s="413"/>
      <c r="I225" s="348">
        <f t="shared" si="87"/>
        <v>0</v>
      </c>
      <c r="J225" s="356"/>
      <c r="K225" s="356"/>
      <c r="L225" s="356"/>
      <c r="M225" s="356"/>
      <c r="N225" s="357"/>
    </row>
    <row r="226" spans="1:14">
      <c r="A226" s="359">
        <v>1723</v>
      </c>
      <c r="B226" s="360" t="s">
        <v>535</v>
      </c>
      <c r="C226" s="407"/>
      <c r="D226" s="413"/>
      <c r="E226" s="413"/>
      <c r="F226" s="413"/>
      <c r="G226" s="413"/>
      <c r="H226" s="413"/>
      <c r="I226" s="348">
        <f t="shared" si="87"/>
        <v>0</v>
      </c>
      <c r="J226" s="356"/>
      <c r="K226" s="356"/>
      <c r="L226" s="356"/>
      <c r="M226" s="356"/>
      <c r="N226" s="357"/>
    </row>
    <row r="227" spans="1:14">
      <c r="A227" s="359">
        <v>1729</v>
      </c>
      <c r="B227" s="414" t="s">
        <v>300</v>
      </c>
      <c r="C227" s="407"/>
      <c r="D227" s="413"/>
      <c r="E227" s="413"/>
      <c r="F227" s="413"/>
      <c r="G227" s="413"/>
      <c r="H227" s="413"/>
      <c r="I227" s="348">
        <f t="shared" si="87"/>
        <v>0</v>
      </c>
      <c r="J227" s="349">
        <f>J228+J229+J230</f>
        <v>0</v>
      </c>
      <c r="K227" s="349">
        <f t="shared" ref="K227:N227" si="107">K228+K229+K230</f>
        <v>0</v>
      </c>
      <c r="L227" s="349">
        <f t="shared" si="107"/>
        <v>0</v>
      </c>
      <c r="M227" s="349">
        <f t="shared" si="107"/>
        <v>0</v>
      </c>
      <c r="N227" s="349">
        <f t="shared" si="107"/>
        <v>0</v>
      </c>
    </row>
    <row r="228" spans="1:14">
      <c r="A228" s="359">
        <v>17291</v>
      </c>
      <c r="B228" s="360" t="s">
        <v>536</v>
      </c>
      <c r="C228" s="407"/>
      <c r="D228" s="413"/>
      <c r="E228" s="413"/>
      <c r="F228" s="413"/>
      <c r="G228" s="413"/>
      <c r="H228" s="413"/>
      <c r="I228" s="348">
        <f t="shared" si="87"/>
        <v>0</v>
      </c>
      <c r="J228" s="356"/>
      <c r="K228" s="356"/>
      <c r="L228" s="356"/>
      <c r="M228" s="356"/>
      <c r="N228" s="357"/>
    </row>
    <row r="229" spans="1:14">
      <c r="A229" s="359">
        <v>17292</v>
      </c>
      <c r="B229" s="360" t="s">
        <v>537</v>
      </c>
      <c r="C229" s="407"/>
      <c r="D229" s="413"/>
      <c r="E229" s="413"/>
      <c r="F229" s="413"/>
      <c r="G229" s="413"/>
      <c r="H229" s="413"/>
      <c r="I229" s="348">
        <f t="shared" si="87"/>
        <v>0</v>
      </c>
      <c r="J229" s="356"/>
      <c r="K229" s="356"/>
      <c r="L229" s="356"/>
      <c r="M229" s="356"/>
      <c r="N229" s="357"/>
    </row>
    <row r="230" spans="1:14">
      <c r="A230" s="359">
        <v>17293</v>
      </c>
      <c r="B230" s="360" t="s">
        <v>538</v>
      </c>
      <c r="C230" s="407"/>
      <c r="D230" s="413"/>
      <c r="E230" s="413"/>
      <c r="F230" s="413"/>
      <c r="G230" s="413"/>
      <c r="H230" s="413"/>
      <c r="I230" s="348">
        <f t="shared" si="87"/>
        <v>0</v>
      </c>
      <c r="J230" s="356"/>
      <c r="K230" s="356"/>
      <c r="L230" s="356"/>
      <c r="M230" s="356"/>
      <c r="N230" s="357"/>
    </row>
    <row r="231" spans="1:14">
      <c r="A231" s="391">
        <v>173</v>
      </c>
      <c r="B231" s="358" t="s">
        <v>301</v>
      </c>
      <c r="C231" s="348">
        <f t="shared" si="88"/>
        <v>0</v>
      </c>
      <c r="D231" s="349">
        <f>D232+D233+D234</f>
        <v>0</v>
      </c>
      <c r="E231" s="349">
        <f t="shared" ref="E231:N231" si="108">E232+E233+E234</f>
        <v>0</v>
      </c>
      <c r="F231" s="349">
        <f t="shared" si="108"/>
        <v>0</v>
      </c>
      <c r="G231" s="349">
        <f t="shared" si="108"/>
        <v>0</v>
      </c>
      <c r="H231" s="349">
        <f t="shared" si="108"/>
        <v>0</v>
      </c>
      <c r="I231" s="348">
        <f t="shared" si="87"/>
        <v>0</v>
      </c>
      <c r="J231" s="349">
        <f t="shared" si="108"/>
        <v>0</v>
      </c>
      <c r="K231" s="349">
        <f t="shared" si="108"/>
        <v>0</v>
      </c>
      <c r="L231" s="349">
        <f t="shared" si="108"/>
        <v>0</v>
      </c>
      <c r="M231" s="349">
        <f t="shared" si="108"/>
        <v>0</v>
      </c>
      <c r="N231" s="349">
        <f t="shared" si="108"/>
        <v>0</v>
      </c>
    </row>
    <row r="232" spans="1:14">
      <c r="A232" s="359">
        <v>1731</v>
      </c>
      <c r="B232" s="360" t="s">
        <v>302</v>
      </c>
      <c r="C232" s="348">
        <f t="shared" si="88"/>
        <v>0</v>
      </c>
      <c r="D232" s="356"/>
      <c r="E232" s="356"/>
      <c r="F232" s="356"/>
      <c r="G232" s="356"/>
      <c r="H232" s="356"/>
      <c r="I232" s="348">
        <f t="shared" si="87"/>
        <v>0</v>
      </c>
      <c r="J232" s="356"/>
      <c r="K232" s="356"/>
      <c r="L232" s="356"/>
      <c r="M232" s="356"/>
      <c r="N232" s="357"/>
    </row>
    <row r="233" spans="1:14">
      <c r="A233" s="359">
        <v>1732</v>
      </c>
      <c r="B233" s="360" t="s">
        <v>303</v>
      </c>
      <c r="C233" s="348">
        <f t="shared" si="88"/>
        <v>0</v>
      </c>
      <c r="D233" s="356"/>
      <c r="E233" s="356"/>
      <c r="F233" s="356"/>
      <c r="G233" s="356"/>
      <c r="H233" s="356"/>
      <c r="I233" s="348">
        <f t="shared" si="87"/>
        <v>0</v>
      </c>
      <c r="J233" s="356"/>
      <c r="K233" s="356"/>
      <c r="L233" s="356"/>
      <c r="M233" s="356"/>
      <c r="N233" s="357"/>
    </row>
    <row r="234" spans="1:14">
      <c r="A234" s="359">
        <v>1739</v>
      </c>
      <c r="B234" s="360" t="s">
        <v>300</v>
      </c>
      <c r="C234" s="348">
        <f t="shared" si="88"/>
        <v>0</v>
      </c>
      <c r="D234" s="349">
        <f>D235+D236</f>
        <v>0</v>
      </c>
      <c r="E234" s="349">
        <f t="shared" ref="E234:N234" si="109">E235+E236</f>
        <v>0</v>
      </c>
      <c r="F234" s="349">
        <f t="shared" si="109"/>
        <v>0</v>
      </c>
      <c r="G234" s="349">
        <f t="shared" si="109"/>
        <v>0</v>
      </c>
      <c r="H234" s="349">
        <f t="shared" si="109"/>
        <v>0</v>
      </c>
      <c r="I234" s="348">
        <f t="shared" si="87"/>
        <v>0</v>
      </c>
      <c r="J234" s="349">
        <f t="shared" si="109"/>
        <v>0</v>
      </c>
      <c r="K234" s="349">
        <f t="shared" si="109"/>
        <v>0</v>
      </c>
      <c r="L234" s="349">
        <f t="shared" si="109"/>
        <v>0</v>
      </c>
      <c r="M234" s="349">
        <f t="shared" si="109"/>
        <v>0</v>
      </c>
      <c r="N234" s="349">
        <f t="shared" si="109"/>
        <v>0</v>
      </c>
    </row>
    <row r="235" spans="1:14">
      <c r="A235" s="359">
        <v>17391</v>
      </c>
      <c r="B235" s="360" t="s">
        <v>539</v>
      </c>
      <c r="C235" s="348">
        <f t="shared" si="88"/>
        <v>0</v>
      </c>
      <c r="D235" s="356"/>
      <c r="E235" s="356"/>
      <c r="F235" s="356"/>
      <c r="G235" s="356"/>
      <c r="H235" s="356"/>
      <c r="I235" s="348">
        <f t="shared" si="87"/>
        <v>0</v>
      </c>
      <c r="J235" s="356"/>
      <c r="K235" s="356"/>
      <c r="L235" s="356"/>
      <c r="M235" s="356"/>
      <c r="N235" s="357"/>
    </row>
    <row r="236" spans="1:14">
      <c r="A236" s="359">
        <v>17392</v>
      </c>
      <c r="B236" s="360" t="s">
        <v>540</v>
      </c>
      <c r="C236" s="348">
        <f t="shared" si="88"/>
        <v>0</v>
      </c>
      <c r="D236" s="356"/>
      <c r="E236" s="356"/>
      <c r="F236" s="356"/>
      <c r="G236" s="356"/>
      <c r="H236" s="356"/>
      <c r="I236" s="348">
        <f t="shared" si="87"/>
        <v>0</v>
      </c>
      <c r="J236" s="356"/>
      <c r="K236" s="356"/>
      <c r="L236" s="356"/>
      <c r="M236" s="356"/>
      <c r="N236" s="357"/>
    </row>
    <row r="237" spans="1:14">
      <c r="A237" s="401">
        <v>18</v>
      </c>
      <c r="B237" s="351" t="s">
        <v>541</v>
      </c>
      <c r="C237" s="348">
        <f t="shared" si="88"/>
        <v>0</v>
      </c>
      <c r="D237" s="349">
        <f>D238+D241+D244</f>
        <v>0</v>
      </c>
      <c r="E237" s="349">
        <f t="shared" ref="E237:N237" si="110">E238+E241+E244</f>
        <v>0</v>
      </c>
      <c r="F237" s="349">
        <f t="shared" si="110"/>
        <v>0</v>
      </c>
      <c r="G237" s="349">
        <f t="shared" si="110"/>
        <v>0</v>
      </c>
      <c r="H237" s="349">
        <f t="shared" si="110"/>
        <v>0</v>
      </c>
      <c r="I237" s="348">
        <f t="shared" si="87"/>
        <v>0</v>
      </c>
      <c r="J237" s="349">
        <f t="shared" si="110"/>
        <v>0</v>
      </c>
      <c r="K237" s="349">
        <f t="shared" si="110"/>
        <v>0</v>
      </c>
      <c r="L237" s="349">
        <f t="shared" si="110"/>
        <v>0</v>
      </c>
      <c r="M237" s="349">
        <f t="shared" si="110"/>
        <v>0</v>
      </c>
      <c r="N237" s="349">
        <f t="shared" si="110"/>
        <v>0</v>
      </c>
    </row>
    <row r="238" spans="1:14">
      <c r="A238" s="403">
        <v>182</v>
      </c>
      <c r="B238" s="358" t="s">
        <v>542</v>
      </c>
      <c r="C238" s="348">
        <f t="shared" si="88"/>
        <v>0</v>
      </c>
      <c r="D238" s="349">
        <f>D239+D240</f>
        <v>0</v>
      </c>
      <c r="E238" s="349">
        <f t="shared" ref="E238:N238" si="111">E239+E240</f>
        <v>0</v>
      </c>
      <c r="F238" s="349">
        <f t="shared" si="111"/>
        <v>0</v>
      </c>
      <c r="G238" s="349">
        <f t="shared" si="111"/>
        <v>0</v>
      </c>
      <c r="H238" s="349">
        <f t="shared" si="111"/>
        <v>0</v>
      </c>
      <c r="I238" s="348">
        <f t="shared" si="87"/>
        <v>0</v>
      </c>
      <c r="J238" s="349">
        <f t="shared" si="111"/>
        <v>0</v>
      </c>
      <c r="K238" s="349">
        <f t="shared" si="111"/>
        <v>0</v>
      </c>
      <c r="L238" s="349">
        <f t="shared" si="111"/>
        <v>0</v>
      </c>
      <c r="M238" s="349">
        <f t="shared" si="111"/>
        <v>0</v>
      </c>
      <c r="N238" s="349">
        <f t="shared" si="111"/>
        <v>0</v>
      </c>
    </row>
    <row r="239" spans="1:14">
      <c r="A239" s="404">
        <v>1823</v>
      </c>
      <c r="B239" s="360" t="s">
        <v>543</v>
      </c>
      <c r="C239" s="348">
        <f t="shared" si="88"/>
        <v>0</v>
      </c>
      <c r="D239" s="356"/>
      <c r="E239" s="356"/>
      <c r="F239" s="356"/>
      <c r="G239" s="356"/>
      <c r="H239" s="356"/>
      <c r="I239" s="348">
        <f t="shared" si="87"/>
        <v>0</v>
      </c>
      <c r="J239" s="356"/>
      <c r="K239" s="356"/>
      <c r="L239" s="356"/>
      <c r="M239" s="356"/>
      <c r="N239" s="357"/>
    </row>
    <row r="240" spans="1:14">
      <c r="A240" s="404">
        <v>1829</v>
      </c>
      <c r="B240" s="360" t="s">
        <v>375</v>
      </c>
      <c r="C240" s="348">
        <f t="shared" si="88"/>
        <v>0</v>
      </c>
      <c r="D240" s="356"/>
      <c r="E240" s="356"/>
      <c r="F240" s="356"/>
      <c r="G240" s="356"/>
      <c r="H240" s="356"/>
      <c r="I240" s="348">
        <f t="shared" si="87"/>
        <v>0</v>
      </c>
      <c r="J240" s="356"/>
      <c r="K240" s="356"/>
      <c r="L240" s="356"/>
      <c r="M240" s="356"/>
      <c r="N240" s="357"/>
    </row>
    <row r="241" spans="1:14">
      <c r="A241" s="403">
        <v>183</v>
      </c>
      <c r="B241" s="358" t="s">
        <v>544</v>
      </c>
      <c r="C241" s="348">
        <f t="shared" si="88"/>
        <v>0</v>
      </c>
      <c r="D241" s="349">
        <f>D242+D243</f>
        <v>0</v>
      </c>
      <c r="E241" s="349">
        <f t="shared" ref="E241:N241" si="112">E242+E243</f>
        <v>0</v>
      </c>
      <c r="F241" s="349">
        <f t="shared" si="112"/>
        <v>0</v>
      </c>
      <c r="G241" s="349">
        <f t="shared" si="112"/>
        <v>0</v>
      </c>
      <c r="H241" s="349">
        <f t="shared" si="112"/>
        <v>0</v>
      </c>
      <c r="I241" s="348">
        <f t="shared" si="87"/>
        <v>0</v>
      </c>
      <c r="J241" s="349">
        <f t="shared" si="112"/>
        <v>0</v>
      </c>
      <c r="K241" s="349">
        <f t="shared" si="112"/>
        <v>0</v>
      </c>
      <c r="L241" s="349">
        <f t="shared" si="112"/>
        <v>0</v>
      </c>
      <c r="M241" s="349">
        <f t="shared" si="112"/>
        <v>0</v>
      </c>
      <c r="N241" s="349">
        <f t="shared" si="112"/>
        <v>0</v>
      </c>
    </row>
    <row r="242" spans="1:14">
      <c r="A242" s="404">
        <v>1833</v>
      </c>
      <c r="B242" s="360" t="s">
        <v>545</v>
      </c>
      <c r="C242" s="348">
        <f t="shared" si="88"/>
        <v>0</v>
      </c>
      <c r="D242" s="356"/>
      <c r="E242" s="356"/>
      <c r="F242" s="356"/>
      <c r="G242" s="356"/>
      <c r="H242" s="356"/>
      <c r="I242" s="348">
        <f t="shared" si="87"/>
        <v>0</v>
      </c>
      <c r="J242" s="356"/>
      <c r="K242" s="356"/>
      <c r="L242" s="356"/>
      <c r="M242" s="356"/>
      <c r="N242" s="357"/>
    </row>
    <row r="243" spans="1:14">
      <c r="A243" s="404">
        <v>1839</v>
      </c>
      <c r="B243" s="360" t="s">
        <v>300</v>
      </c>
      <c r="C243" s="348">
        <f t="shared" si="88"/>
        <v>0</v>
      </c>
      <c r="D243" s="356"/>
      <c r="E243" s="356"/>
      <c r="F243" s="356"/>
      <c r="G243" s="356"/>
      <c r="H243" s="356"/>
      <c r="I243" s="348">
        <f t="shared" ref="I243:I306" si="113">J243+K243+L243+M243+N243</f>
        <v>0</v>
      </c>
      <c r="J243" s="356"/>
      <c r="K243" s="356"/>
      <c r="L243" s="356"/>
      <c r="M243" s="356"/>
      <c r="N243" s="357"/>
    </row>
    <row r="244" spans="1:14">
      <c r="A244" s="403">
        <v>186</v>
      </c>
      <c r="B244" s="358" t="s">
        <v>546</v>
      </c>
      <c r="C244" s="348">
        <f t="shared" ref="C244:C307" si="114">D244+E244+F244+G244+H244</f>
        <v>0</v>
      </c>
      <c r="D244" s="349">
        <f>D245+D246</f>
        <v>0</v>
      </c>
      <c r="E244" s="349">
        <f t="shared" ref="E244:N244" si="115">E245+E246</f>
        <v>0</v>
      </c>
      <c r="F244" s="349">
        <f t="shared" si="115"/>
        <v>0</v>
      </c>
      <c r="G244" s="349">
        <f t="shared" si="115"/>
        <v>0</v>
      </c>
      <c r="H244" s="349">
        <f t="shared" si="115"/>
        <v>0</v>
      </c>
      <c r="I244" s="348">
        <f t="shared" si="113"/>
        <v>0</v>
      </c>
      <c r="J244" s="349">
        <f t="shared" si="115"/>
        <v>0</v>
      </c>
      <c r="K244" s="349">
        <f t="shared" si="115"/>
        <v>0</v>
      </c>
      <c r="L244" s="349">
        <f t="shared" si="115"/>
        <v>0</v>
      </c>
      <c r="M244" s="349">
        <f t="shared" si="115"/>
        <v>0</v>
      </c>
      <c r="N244" s="349">
        <f t="shared" si="115"/>
        <v>0</v>
      </c>
    </row>
    <row r="245" spans="1:14">
      <c r="A245" s="404">
        <v>1861</v>
      </c>
      <c r="B245" s="360" t="s">
        <v>547</v>
      </c>
      <c r="C245" s="348">
        <f t="shared" si="114"/>
        <v>0</v>
      </c>
      <c r="D245" s="356"/>
      <c r="E245" s="356"/>
      <c r="F245" s="356"/>
      <c r="G245" s="356"/>
      <c r="H245" s="356"/>
      <c r="I245" s="348">
        <f t="shared" si="113"/>
        <v>0</v>
      </c>
      <c r="J245" s="356"/>
      <c r="K245" s="356"/>
      <c r="L245" s="356"/>
      <c r="M245" s="356"/>
      <c r="N245" s="357"/>
    </row>
    <row r="246" spans="1:14">
      <c r="A246" s="404">
        <v>1862</v>
      </c>
      <c r="B246" s="360" t="s">
        <v>548</v>
      </c>
      <c r="C246" s="348">
        <f t="shared" si="114"/>
        <v>0</v>
      </c>
      <c r="D246" s="356"/>
      <c r="E246" s="356"/>
      <c r="F246" s="356"/>
      <c r="G246" s="356"/>
      <c r="H246" s="356"/>
      <c r="I246" s="348">
        <f t="shared" si="113"/>
        <v>0</v>
      </c>
      <c r="J246" s="356"/>
      <c r="K246" s="356"/>
      <c r="L246" s="356"/>
      <c r="M246" s="356"/>
      <c r="N246" s="357"/>
    </row>
    <row r="247" spans="1:14">
      <c r="A247" s="401">
        <v>2</v>
      </c>
      <c r="B247" s="385" t="s">
        <v>549</v>
      </c>
      <c r="C247" s="348">
        <f t="shared" si="114"/>
        <v>0</v>
      </c>
      <c r="D247" s="349">
        <f>D248+D267+D272</f>
        <v>0</v>
      </c>
      <c r="E247" s="349">
        <f t="shared" ref="E247:N247" si="116">E248+E267+E272</f>
        <v>0</v>
      </c>
      <c r="F247" s="349">
        <f t="shared" si="116"/>
        <v>0</v>
      </c>
      <c r="G247" s="349">
        <f t="shared" si="116"/>
        <v>0</v>
      </c>
      <c r="H247" s="349">
        <f t="shared" si="116"/>
        <v>0</v>
      </c>
      <c r="I247" s="348">
        <f t="shared" si="113"/>
        <v>0</v>
      </c>
      <c r="J247" s="349">
        <f t="shared" si="116"/>
        <v>0</v>
      </c>
      <c r="K247" s="349">
        <f t="shared" si="116"/>
        <v>0</v>
      </c>
      <c r="L247" s="349">
        <f t="shared" si="116"/>
        <v>0</v>
      </c>
      <c r="M247" s="349">
        <f t="shared" si="116"/>
        <v>0</v>
      </c>
      <c r="N247" s="349">
        <f t="shared" si="116"/>
        <v>0</v>
      </c>
    </row>
    <row r="248" spans="1:14">
      <c r="A248" s="401">
        <v>26</v>
      </c>
      <c r="B248" s="351" t="s">
        <v>550</v>
      </c>
      <c r="C248" s="348">
        <f t="shared" si="114"/>
        <v>0</v>
      </c>
      <c r="D248" s="349">
        <f>D249+D250+D251+D252+D262</f>
        <v>0</v>
      </c>
      <c r="E248" s="349">
        <f t="shared" ref="E248:N248" si="117">E249+E250+E251+E252+E262</f>
        <v>0</v>
      </c>
      <c r="F248" s="349">
        <f t="shared" si="117"/>
        <v>0</v>
      </c>
      <c r="G248" s="349">
        <f t="shared" si="117"/>
        <v>0</v>
      </c>
      <c r="H248" s="349">
        <f t="shared" si="117"/>
        <v>0</v>
      </c>
      <c r="I248" s="348">
        <f t="shared" si="113"/>
        <v>0</v>
      </c>
      <c r="J248" s="349">
        <f t="shared" si="117"/>
        <v>0</v>
      </c>
      <c r="K248" s="349">
        <f t="shared" si="117"/>
        <v>0</v>
      </c>
      <c r="L248" s="349">
        <f t="shared" si="117"/>
        <v>0</v>
      </c>
      <c r="M248" s="349">
        <f t="shared" si="117"/>
        <v>0</v>
      </c>
      <c r="N248" s="349">
        <f t="shared" si="117"/>
        <v>0</v>
      </c>
    </row>
    <row r="249" spans="1:14">
      <c r="A249" s="403">
        <v>261</v>
      </c>
      <c r="B249" s="358" t="s">
        <v>551</v>
      </c>
      <c r="C249" s="348">
        <f t="shared" si="114"/>
        <v>0</v>
      </c>
      <c r="D249" s="356"/>
      <c r="E249" s="356"/>
      <c r="F249" s="356"/>
      <c r="G249" s="356"/>
      <c r="H249" s="356"/>
      <c r="I249" s="348">
        <f t="shared" si="113"/>
        <v>0</v>
      </c>
      <c r="J249" s="356"/>
      <c r="K249" s="356"/>
      <c r="L249" s="356"/>
      <c r="M249" s="356"/>
      <c r="N249" s="357"/>
    </row>
    <row r="250" spans="1:14">
      <c r="A250" s="403">
        <v>263</v>
      </c>
      <c r="B250" s="358" t="s">
        <v>556</v>
      </c>
      <c r="C250" s="348">
        <f t="shared" si="114"/>
        <v>0</v>
      </c>
      <c r="D250" s="356"/>
      <c r="E250" s="356"/>
      <c r="F250" s="356"/>
      <c r="G250" s="356"/>
      <c r="H250" s="356"/>
      <c r="I250" s="348">
        <f t="shared" si="113"/>
        <v>0</v>
      </c>
      <c r="J250" s="356"/>
      <c r="K250" s="356"/>
      <c r="L250" s="356"/>
      <c r="M250" s="356"/>
      <c r="N250" s="357"/>
    </row>
    <row r="251" spans="1:14">
      <c r="A251" s="403">
        <v>264</v>
      </c>
      <c r="B251" s="358" t="s">
        <v>557</v>
      </c>
      <c r="C251" s="348">
        <f t="shared" si="114"/>
        <v>0</v>
      </c>
      <c r="D251" s="356"/>
      <c r="E251" s="356"/>
      <c r="F251" s="356"/>
      <c r="G251" s="356"/>
      <c r="H251" s="356"/>
      <c r="I251" s="348">
        <f t="shared" si="113"/>
        <v>0</v>
      </c>
      <c r="J251" s="356"/>
      <c r="K251" s="356"/>
      <c r="L251" s="356"/>
      <c r="M251" s="356"/>
      <c r="N251" s="357"/>
    </row>
    <row r="252" spans="1:14">
      <c r="A252" s="403">
        <v>265</v>
      </c>
      <c r="B252" s="358" t="s">
        <v>558</v>
      </c>
      <c r="C252" s="348">
        <f t="shared" si="114"/>
        <v>0</v>
      </c>
      <c r="D252" s="349">
        <f>D253+D254+D255+D256+D257</f>
        <v>0</v>
      </c>
      <c r="E252" s="349">
        <f t="shared" ref="E252:N252" si="118">E253+E254+E255+E256+E257</f>
        <v>0</v>
      </c>
      <c r="F252" s="349">
        <f t="shared" si="118"/>
        <v>0</v>
      </c>
      <c r="G252" s="349">
        <f t="shared" si="118"/>
        <v>0</v>
      </c>
      <c r="H252" s="349">
        <f t="shared" si="118"/>
        <v>0</v>
      </c>
      <c r="I252" s="348">
        <f t="shared" si="113"/>
        <v>0</v>
      </c>
      <c r="J252" s="349">
        <f t="shared" si="118"/>
        <v>0</v>
      </c>
      <c r="K252" s="349">
        <f t="shared" si="118"/>
        <v>0</v>
      </c>
      <c r="L252" s="349">
        <f t="shared" si="118"/>
        <v>0</v>
      </c>
      <c r="M252" s="349">
        <f t="shared" si="118"/>
        <v>0</v>
      </c>
      <c r="N252" s="349">
        <f t="shared" si="118"/>
        <v>0</v>
      </c>
    </row>
    <row r="253" spans="1:14">
      <c r="A253" s="404">
        <v>2651</v>
      </c>
      <c r="B253" s="360" t="s">
        <v>409</v>
      </c>
      <c r="C253" s="348">
        <f t="shared" si="114"/>
        <v>0</v>
      </c>
      <c r="D253" s="356"/>
      <c r="E253" s="356"/>
      <c r="F253" s="356"/>
      <c r="G253" s="356"/>
      <c r="H253" s="356"/>
      <c r="I253" s="348">
        <f t="shared" si="113"/>
        <v>0</v>
      </c>
      <c r="J253" s="356"/>
      <c r="K253" s="356"/>
      <c r="L253" s="356"/>
      <c r="M253" s="356"/>
      <c r="N253" s="357"/>
    </row>
    <row r="254" spans="1:14">
      <c r="A254" s="404">
        <v>2652</v>
      </c>
      <c r="B254" s="360" t="s">
        <v>410</v>
      </c>
      <c r="C254" s="348">
        <f t="shared" si="114"/>
        <v>0</v>
      </c>
      <c r="D254" s="356"/>
      <c r="E254" s="356"/>
      <c r="F254" s="356"/>
      <c r="G254" s="356"/>
      <c r="H254" s="356"/>
      <c r="I254" s="348">
        <f t="shared" si="113"/>
        <v>0</v>
      </c>
      <c r="J254" s="356"/>
      <c r="K254" s="356"/>
      <c r="L254" s="356"/>
      <c r="M254" s="356"/>
      <c r="N254" s="357"/>
    </row>
    <row r="255" spans="1:14">
      <c r="A255" s="404">
        <v>2653</v>
      </c>
      <c r="B255" s="360" t="s">
        <v>411</v>
      </c>
      <c r="C255" s="348">
        <f t="shared" si="114"/>
        <v>0</v>
      </c>
      <c r="D255" s="356"/>
      <c r="E255" s="356"/>
      <c r="F255" s="356"/>
      <c r="G255" s="356"/>
      <c r="H255" s="356"/>
      <c r="I255" s="348">
        <f t="shared" si="113"/>
        <v>0</v>
      </c>
      <c r="J255" s="356"/>
      <c r="K255" s="356"/>
      <c r="L255" s="356"/>
      <c r="M255" s="356"/>
      <c r="N255" s="357"/>
    </row>
    <row r="256" spans="1:14">
      <c r="A256" s="404">
        <v>2657</v>
      </c>
      <c r="B256" s="360" t="s">
        <v>412</v>
      </c>
      <c r="C256" s="348">
        <f t="shared" si="114"/>
        <v>0</v>
      </c>
      <c r="D256" s="356"/>
      <c r="E256" s="356"/>
      <c r="F256" s="356"/>
      <c r="G256" s="356"/>
      <c r="H256" s="356"/>
      <c r="I256" s="348">
        <f t="shared" si="113"/>
        <v>0</v>
      </c>
      <c r="J256" s="356"/>
      <c r="K256" s="356"/>
      <c r="L256" s="356"/>
      <c r="M256" s="356"/>
      <c r="N256" s="357"/>
    </row>
    <row r="257" spans="1:14">
      <c r="A257" s="404">
        <v>2659</v>
      </c>
      <c r="B257" s="360" t="s">
        <v>300</v>
      </c>
      <c r="C257" s="348">
        <f t="shared" si="114"/>
        <v>0</v>
      </c>
      <c r="D257" s="349">
        <f>D258+D259+D260+D261</f>
        <v>0</v>
      </c>
      <c r="E257" s="349">
        <f t="shared" ref="E257:N257" si="119">E258+E259+E260+E261</f>
        <v>0</v>
      </c>
      <c r="F257" s="349">
        <f t="shared" si="119"/>
        <v>0</v>
      </c>
      <c r="G257" s="349">
        <f t="shared" si="119"/>
        <v>0</v>
      </c>
      <c r="H257" s="349">
        <f t="shared" si="119"/>
        <v>0</v>
      </c>
      <c r="I257" s="348">
        <f t="shared" si="113"/>
        <v>0</v>
      </c>
      <c r="J257" s="349">
        <f t="shared" si="119"/>
        <v>0</v>
      </c>
      <c r="K257" s="349">
        <f t="shared" si="119"/>
        <v>0</v>
      </c>
      <c r="L257" s="349">
        <f t="shared" si="119"/>
        <v>0</v>
      </c>
      <c r="M257" s="349">
        <f t="shared" si="119"/>
        <v>0</v>
      </c>
      <c r="N257" s="349">
        <f t="shared" si="119"/>
        <v>0</v>
      </c>
    </row>
    <row r="258" spans="1:14">
      <c r="A258" s="404">
        <v>26591</v>
      </c>
      <c r="B258" s="360" t="s">
        <v>552</v>
      </c>
      <c r="C258" s="348">
        <f t="shared" si="114"/>
        <v>0</v>
      </c>
      <c r="D258" s="356"/>
      <c r="E258" s="356"/>
      <c r="F258" s="356"/>
      <c r="G258" s="356"/>
      <c r="H258" s="356"/>
      <c r="I258" s="348">
        <f t="shared" si="113"/>
        <v>0</v>
      </c>
      <c r="J258" s="356"/>
      <c r="K258" s="356"/>
      <c r="L258" s="356"/>
      <c r="M258" s="356"/>
      <c r="N258" s="357"/>
    </row>
    <row r="259" spans="1:14">
      <c r="A259" s="404">
        <v>26592</v>
      </c>
      <c r="B259" s="360" t="s">
        <v>553</v>
      </c>
      <c r="C259" s="348">
        <f t="shared" si="114"/>
        <v>0</v>
      </c>
      <c r="D259" s="356"/>
      <c r="E259" s="356"/>
      <c r="F259" s="356"/>
      <c r="G259" s="356"/>
      <c r="H259" s="356"/>
      <c r="I259" s="348">
        <f t="shared" si="113"/>
        <v>0</v>
      </c>
      <c r="J259" s="356"/>
      <c r="K259" s="356"/>
      <c r="L259" s="356"/>
      <c r="M259" s="356"/>
      <c r="N259" s="357"/>
    </row>
    <row r="260" spans="1:14">
      <c r="A260" s="404">
        <v>26593</v>
      </c>
      <c r="B260" s="360" t="s">
        <v>554</v>
      </c>
      <c r="C260" s="348">
        <f t="shared" si="114"/>
        <v>0</v>
      </c>
      <c r="D260" s="356"/>
      <c r="E260" s="356"/>
      <c r="F260" s="356"/>
      <c r="G260" s="356"/>
      <c r="H260" s="356"/>
      <c r="I260" s="348">
        <f t="shared" si="113"/>
        <v>0</v>
      </c>
      <c r="J260" s="356"/>
      <c r="K260" s="356"/>
      <c r="L260" s="356"/>
      <c r="M260" s="356"/>
      <c r="N260" s="357"/>
    </row>
    <row r="261" spans="1:14">
      <c r="A261" s="404">
        <v>26594</v>
      </c>
      <c r="B261" s="360" t="s">
        <v>555</v>
      </c>
      <c r="C261" s="348">
        <f t="shared" si="114"/>
        <v>0</v>
      </c>
      <c r="D261" s="356"/>
      <c r="E261" s="356"/>
      <c r="F261" s="356"/>
      <c r="G261" s="356"/>
      <c r="H261" s="356"/>
      <c r="I261" s="348">
        <f t="shared" si="113"/>
        <v>0</v>
      </c>
      <c r="J261" s="356"/>
      <c r="K261" s="356"/>
      <c r="L261" s="356"/>
      <c r="M261" s="356"/>
      <c r="N261" s="357"/>
    </row>
    <row r="262" spans="1:14">
      <c r="A262" s="403">
        <v>269</v>
      </c>
      <c r="B262" s="358" t="s">
        <v>408</v>
      </c>
      <c r="C262" s="348">
        <f t="shared" si="114"/>
        <v>0</v>
      </c>
      <c r="D262" s="349">
        <f>D263+D264+D265+D266</f>
        <v>0</v>
      </c>
      <c r="E262" s="349">
        <f t="shared" ref="E262:N262" si="120">E263+E264+E265+E266</f>
        <v>0</v>
      </c>
      <c r="F262" s="349">
        <f t="shared" si="120"/>
        <v>0</v>
      </c>
      <c r="G262" s="349">
        <f t="shared" si="120"/>
        <v>0</v>
      </c>
      <c r="H262" s="349">
        <f t="shared" si="120"/>
        <v>0</v>
      </c>
      <c r="I262" s="348">
        <f t="shared" si="113"/>
        <v>0</v>
      </c>
      <c r="J262" s="349">
        <f t="shared" si="120"/>
        <v>0</v>
      </c>
      <c r="K262" s="349">
        <f t="shared" si="120"/>
        <v>0</v>
      </c>
      <c r="L262" s="349">
        <f t="shared" si="120"/>
        <v>0</v>
      </c>
      <c r="M262" s="349">
        <f t="shared" si="120"/>
        <v>0</v>
      </c>
      <c r="N262" s="349">
        <f t="shared" si="120"/>
        <v>0</v>
      </c>
    </row>
    <row r="263" spans="1:14">
      <c r="A263" s="404">
        <v>2691</v>
      </c>
      <c r="B263" s="360" t="s">
        <v>409</v>
      </c>
      <c r="C263" s="348">
        <f t="shared" si="114"/>
        <v>0</v>
      </c>
      <c r="D263" s="356"/>
      <c r="E263" s="356"/>
      <c r="F263" s="356"/>
      <c r="G263" s="356"/>
      <c r="H263" s="356"/>
      <c r="I263" s="348">
        <f t="shared" si="113"/>
        <v>0</v>
      </c>
      <c r="J263" s="356"/>
      <c r="K263" s="356"/>
      <c r="L263" s="356"/>
      <c r="M263" s="356"/>
      <c r="N263" s="357"/>
    </row>
    <row r="264" spans="1:14">
      <c r="A264" s="404">
        <v>2692</v>
      </c>
      <c r="B264" s="360" t="s">
        <v>410</v>
      </c>
      <c r="C264" s="348">
        <f t="shared" si="114"/>
        <v>0</v>
      </c>
      <c r="D264" s="356"/>
      <c r="E264" s="356"/>
      <c r="F264" s="356"/>
      <c r="G264" s="356"/>
      <c r="H264" s="356"/>
      <c r="I264" s="348">
        <f t="shared" si="113"/>
        <v>0</v>
      </c>
      <c r="J264" s="356"/>
      <c r="K264" s="356"/>
      <c r="L264" s="356"/>
      <c r="M264" s="356"/>
      <c r="N264" s="357"/>
    </row>
    <row r="265" spans="1:14">
      <c r="A265" s="404">
        <v>2693</v>
      </c>
      <c r="B265" s="360" t="s">
        <v>411</v>
      </c>
      <c r="C265" s="348">
        <f t="shared" si="114"/>
        <v>0</v>
      </c>
      <c r="D265" s="356"/>
      <c r="E265" s="356"/>
      <c r="F265" s="356"/>
      <c r="G265" s="356"/>
      <c r="H265" s="356"/>
      <c r="I265" s="348">
        <f t="shared" si="113"/>
        <v>0</v>
      </c>
      <c r="J265" s="356"/>
      <c r="K265" s="356"/>
      <c r="L265" s="356"/>
      <c r="M265" s="356"/>
      <c r="N265" s="357"/>
    </row>
    <row r="266" spans="1:14">
      <c r="A266" s="404">
        <v>2697</v>
      </c>
      <c r="B266" s="360" t="s">
        <v>412</v>
      </c>
      <c r="C266" s="348">
        <f t="shared" si="114"/>
        <v>0</v>
      </c>
      <c r="D266" s="356"/>
      <c r="E266" s="356"/>
      <c r="F266" s="356"/>
      <c r="G266" s="356"/>
      <c r="H266" s="356"/>
      <c r="I266" s="348">
        <f t="shared" si="113"/>
        <v>0</v>
      </c>
      <c r="J266" s="356"/>
      <c r="K266" s="356"/>
      <c r="L266" s="356"/>
      <c r="M266" s="356"/>
      <c r="N266" s="357"/>
    </row>
    <row r="267" spans="1:14">
      <c r="A267" s="401">
        <v>27</v>
      </c>
      <c r="B267" s="351" t="s">
        <v>559</v>
      </c>
      <c r="C267" s="348">
        <f t="shared" si="114"/>
        <v>0</v>
      </c>
      <c r="D267" s="349">
        <f>D268+D269+D270+D271</f>
        <v>0</v>
      </c>
      <c r="E267" s="349">
        <f t="shared" ref="E267:N267" si="121">E268+E269+E270+E271</f>
        <v>0</v>
      </c>
      <c r="F267" s="349">
        <f t="shared" si="121"/>
        <v>0</v>
      </c>
      <c r="G267" s="349">
        <f t="shared" si="121"/>
        <v>0</v>
      </c>
      <c r="H267" s="349">
        <f t="shared" si="121"/>
        <v>0</v>
      </c>
      <c r="I267" s="348">
        <f t="shared" si="113"/>
        <v>0</v>
      </c>
      <c r="J267" s="349">
        <f t="shared" si="121"/>
        <v>0</v>
      </c>
      <c r="K267" s="349">
        <f t="shared" si="121"/>
        <v>0</v>
      </c>
      <c r="L267" s="349">
        <f t="shared" si="121"/>
        <v>0</v>
      </c>
      <c r="M267" s="349">
        <f t="shared" si="121"/>
        <v>0</v>
      </c>
      <c r="N267" s="349">
        <f t="shared" si="121"/>
        <v>0</v>
      </c>
    </row>
    <row r="268" spans="1:14">
      <c r="A268" s="415">
        <v>271</v>
      </c>
      <c r="B268" s="389" t="s">
        <v>560</v>
      </c>
      <c r="C268" s="348">
        <f t="shared" si="114"/>
        <v>0</v>
      </c>
      <c r="D268" s="369"/>
      <c r="E268" s="369"/>
      <c r="F268" s="369"/>
      <c r="G268" s="369"/>
      <c r="H268" s="369"/>
      <c r="I268" s="348">
        <f t="shared" si="113"/>
        <v>0</v>
      </c>
      <c r="J268" s="369"/>
      <c r="K268" s="369"/>
      <c r="L268" s="369"/>
      <c r="M268" s="369"/>
      <c r="N268" s="370"/>
    </row>
    <row r="269" spans="1:14">
      <c r="A269" s="415">
        <v>272</v>
      </c>
      <c r="B269" s="389" t="s">
        <v>570</v>
      </c>
      <c r="C269" s="348">
        <f t="shared" si="114"/>
        <v>0</v>
      </c>
      <c r="D269" s="369"/>
      <c r="E269" s="369"/>
      <c r="F269" s="369"/>
      <c r="G269" s="369"/>
      <c r="H269" s="369"/>
      <c r="I269" s="348">
        <f t="shared" si="113"/>
        <v>0</v>
      </c>
      <c r="J269" s="369"/>
      <c r="K269" s="369"/>
      <c r="L269" s="369"/>
      <c r="M269" s="369"/>
      <c r="N269" s="370"/>
    </row>
    <row r="270" spans="1:14">
      <c r="A270" s="415">
        <v>273</v>
      </c>
      <c r="B270" s="389" t="s">
        <v>571</v>
      </c>
      <c r="C270" s="348">
        <f t="shared" si="114"/>
        <v>0</v>
      </c>
      <c r="D270" s="369"/>
      <c r="E270" s="369"/>
      <c r="F270" s="369"/>
      <c r="G270" s="369"/>
      <c r="H270" s="369"/>
      <c r="I270" s="348">
        <f t="shared" si="113"/>
        <v>0</v>
      </c>
      <c r="J270" s="369"/>
      <c r="K270" s="369"/>
      <c r="L270" s="369"/>
      <c r="M270" s="369"/>
      <c r="N270" s="370"/>
    </row>
    <row r="271" spans="1:14">
      <c r="A271" s="416">
        <v>274</v>
      </c>
      <c r="B271" s="417" t="s">
        <v>572</v>
      </c>
      <c r="C271" s="348">
        <f t="shared" si="114"/>
        <v>0</v>
      </c>
      <c r="D271" s="369"/>
      <c r="E271" s="369"/>
      <c r="F271" s="369"/>
      <c r="G271" s="369"/>
      <c r="H271" s="369"/>
      <c r="I271" s="348">
        <f t="shared" si="113"/>
        <v>0</v>
      </c>
      <c r="J271" s="369"/>
      <c r="K271" s="369"/>
      <c r="L271" s="369"/>
      <c r="M271" s="369"/>
      <c r="N271" s="370"/>
    </row>
    <row r="272" spans="1:14">
      <c r="A272" s="401">
        <v>28</v>
      </c>
      <c r="B272" s="351" t="s">
        <v>588</v>
      </c>
      <c r="C272" s="348">
        <f t="shared" si="114"/>
        <v>0</v>
      </c>
      <c r="D272" s="349">
        <f>D273+D279+D285+D291+D292+D293</f>
        <v>0</v>
      </c>
      <c r="E272" s="349">
        <f t="shared" ref="E272:N272" si="122">E273+E279+E285+E291+E292+E293</f>
        <v>0</v>
      </c>
      <c r="F272" s="349">
        <f t="shared" si="122"/>
        <v>0</v>
      </c>
      <c r="G272" s="349">
        <f t="shared" si="122"/>
        <v>0</v>
      </c>
      <c r="H272" s="349">
        <f t="shared" si="122"/>
        <v>0</v>
      </c>
      <c r="I272" s="348">
        <f t="shared" si="113"/>
        <v>0</v>
      </c>
      <c r="J272" s="349">
        <f t="shared" si="122"/>
        <v>0</v>
      </c>
      <c r="K272" s="349">
        <f t="shared" si="122"/>
        <v>0</v>
      </c>
      <c r="L272" s="349">
        <f t="shared" si="122"/>
        <v>0</v>
      </c>
      <c r="M272" s="349">
        <f t="shared" si="122"/>
        <v>0</v>
      </c>
      <c r="N272" s="349">
        <f t="shared" si="122"/>
        <v>0</v>
      </c>
    </row>
    <row r="273" spans="1:14">
      <c r="A273" s="403">
        <v>281</v>
      </c>
      <c r="B273" s="358" t="s">
        <v>589</v>
      </c>
      <c r="C273" s="348">
        <f t="shared" si="114"/>
        <v>0</v>
      </c>
      <c r="D273" s="349">
        <f>D274+D275+D276+D277+D278</f>
        <v>0</v>
      </c>
      <c r="E273" s="349">
        <f t="shared" ref="E273:N273" si="123">E274+E275+E276+E277+E278</f>
        <v>0</v>
      </c>
      <c r="F273" s="349">
        <f t="shared" si="123"/>
        <v>0</v>
      </c>
      <c r="G273" s="349">
        <f t="shared" si="123"/>
        <v>0</v>
      </c>
      <c r="H273" s="349">
        <f t="shared" si="123"/>
        <v>0</v>
      </c>
      <c r="I273" s="348">
        <f t="shared" si="113"/>
        <v>0</v>
      </c>
      <c r="J273" s="349">
        <f t="shared" si="123"/>
        <v>0</v>
      </c>
      <c r="K273" s="349">
        <f t="shared" si="123"/>
        <v>0</v>
      </c>
      <c r="L273" s="349">
        <f t="shared" si="123"/>
        <v>0</v>
      </c>
      <c r="M273" s="349">
        <f t="shared" si="123"/>
        <v>0</v>
      </c>
      <c r="N273" s="349">
        <f t="shared" si="123"/>
        <v>0</v>
      </c>
    </row>
    <row r="274" spans="1:14">
      <c r="A274" s="404">
        <v>2811</v>
      </c>
      <c r="B274" s="360" t="s">
        <v>415</v>
      </c>
      <c r="C274" s="348">
        <f t="shared" si="114"/>
        <v>0</v>
      </c>
      <c r="D274" s="356"/>
      <c r="E274" s="356"/>
      <c r="F274" s="356"/>
      <c r="G274" s="356"/>
      <c r="H274" s="356"/>
      <c r="I274" s="348">
        <f t="shared" si="113"/>
        <v>0</v>
      </c>
      <c r="J274" s="356"/>
      <c r="K274" s="356"/>
      <c r="L274" s="356"/>
      <c r="M274" s="356"/>
      <c r="N274" s="357"/>
    </row>
    <row r="275" spans="1:14">
      <c r="A275" s="404">
        <v>2812</v>
      </c>
      <c r="B275" s="360" t="s">
        <v>416</v>
      </c>
      <c r="C275" s="348">
        <f t="shared" si="114"/>
        <v>0</v>
      </c>
      <c r="D275" s="356"/>
      <c r="E275" s="356"/>
      <c r="F275" s="356"/>
      <c r="G275" s="356"/>
      <c r="H275" s="356"/>
      <c r="I275" s="348">
        <f t="shared" si="113"/>
        <v>0</v>
      </c>
      <c r="J275" s="356"/>
      <c r="K275" s="356"/>
      <c r="L275" s="356"/>
      <c r="M275" s="356"/>
      <c r="N275" s="357"/>
    </row>
    <row r="276" spans="1:14">
      <c r="A276" s="404">
        <v>2813</v>
      </c>
      <c r="B276" s="360" t="s">
        <v>590</v>
      </c>
      <c r="C276" s="348">
        <f t="shared" si="114"/>
        <v>0</v>
      </c>
      <c r="D276" s="356"/>
      <c r="E276" s="356"/>
      <c r="F276" s="356"/>
      <c r="G276" s="356"/>
      <c r="H276" s="356"/>
      <c r="I276" s="348">
        <f t="shared" si="113"/>
        <v>0</v>
      </c>
      <c r="J276" s="356"/>
      <c r="K276" s="356"/>
      <c r="L276" s="356"/>
      <c r="M276" s="356"/>
      <c r="N276" s="357"/>
    </row>
    <row r="277" spans="1:14">
      <c r="A277" s="404">
        <v>2814</v>
      </c>
      <c r="B277" s="360" t="s">
        <v>563</v>
      </c>
      <c r="C277" s="348">
        <f t="shared" si="114"/>
        <v>0</v>
      </c>
      <c r="D277" s="356"/>
      <c r="E277" s="356"/>
      <c r="F277" s="356"/>
      <c r="G277" s="356"/>
      <c r="H277" s="356"/>
      <c r="I277" s="348">
        <f t="shared" si="113"/>
        <v>0</v>
      </c>
      <c r="J277" s="356"/>
      <c r="K277" s="356"/>
      <c r="L277" s="356"/>
      <c r="M277" s="356"/>
      <c r="N277" s="357"/>
    </row>
    <row r="278" spans="1:14">
      <c r="A278" s="404">
        <v>2815</v>
      </c>
      <c r="B278" s="360" t="s">
        <v>419</v>
      </c>
      <c r="C278" s="348">
        <f t="shared" si="114"/>
        <v>0</v>
      </c>
      <c r="D278" s="356"/>
      <c r="E278" s="356"/>
      <c r="F278" s="356"/>
      <c r="G278" s="356"/>
      <c r="H278" s="356"/>
      <c r="I278" s="348">
        <f t="shared" si="113"/>
        <v>0</v>
      </c>
      <c r="J278" s="356"/>
      <c r="K278" s="356"/>
      <c r="L278" s="356"/>
      <c r="M278" s="356"/>
      <c r="N278" s="357"/>
    </row>
    <row r="279" spans="1:14">
      <c r="A279" s="403">
        <v>282</v>
      </c>
      <c r="B279" s="358" t="s">
        <v>591</v>
      </c>
      <c r="C279" s="348">
        <f t="shared" si="114"/>
        <v>0</v>
      </c>
      <c r="D279" s="349">
        <f>D280+D281+D282+D283+D284</f>
        <v>0</v>
      </c>
      <c r="E279" s="349">
        <f t="shared" ref="E279:N279" si="124">E280+E281+E282+E283+E284</f>
        <v>0</v>
      </c>
      <c r="F279" s="349">
        <f t="shared" si="124"/>
        <v>0</v>
      </c>
      <c r="G279" s="349">
        <f t="shared" si="124"/>
        <v>0</v>
      </c>
      <c r="H279" s="349">
        <f t="shared" si="124"/>
        <v>0</v>
      </c>
      <c r="I279" s="348">
        <f t="shared" si="113"/>
        <v>0</v>
      </c>
      <c r="J279" s="349">
        <f t="shared" si="124"/>
        <v>0</v>
      </c>
      <c r="K279" s="349">
        <f t="shared" si="124"/>
        <v>0</v>
      </c>
      <c r="L279" s="349">
        <f t="shared" si="124"/>
        <v>0</v>
      </c>
      <c r="M279" s="349">
        <f t="shared" si="124"/>
        <v>0</v>
      </c>
      <c r="N279" s="349">
        <f t="shared" si="124"/>
        <v>0</v>
      </c>
    </row>
    <row r="280" spans="1:14">
      <c r="A280" s="404">
        <v>2821</v>
      </c>
      <c r="B280" s="360" t="s">
        <v>415</v>
      </c>
      <c r="C280" s="348">
        <f t="shared" si="114"/>
        <v>0</v>
      </c>
      <c r="D280" s="356"/>
      <c r="E280" s="356"/>
      <c r="F280" s="356"/>
      <c r="G280" s="356"/>
      <c r="H280" s="356"/>
      <c r="I280" s="348">
        <f t="shared" si="113"/>
        <v>0</v>
      </c>
      <c r="J280" s="356"/>
      <c r="K280" s="356"/>
      <c r="L280" s="356"/>
      <c r="M280" s="356"/>
      <c r="N280" s="357"/>
    </row>
    <row r="281" spans="1:14">
      <c r="A281" s="404">
        <v>2822</v>
      </c>
      <c r="B281" s="360" t="s">
        <v>416</v>
      </c>
      <c r="C281" s="348">
        <f t="shared" si="114"/>
        <v>0</v>
      </c>
      <c r="D281" s="356"/>
      <c r="E281" s="356"/>
      <c r="F281" s="356"/>
      <c r="G281" s="356"/>
      <c r="H281" s="356"/>
      <c r="I281" s="348">
        <f t="shared" si="113"/>
        <v>0</v>
      </c>
      <c r="J281" s="356"/>
      <c r="K281" s="356"/>
      <c r="L281" s="356"/>
      <c r="M281" s="356"/>
      <c r="N281" s="357"/>
    </row>
    <row r="282" spans="1:14">
      <c r="A282" s="404">
        <v>2823</v>
      </c>
      <c r="B282" s="360" t="s">
        <v>590</v>
      </c>
      <c r="C282" s="348">
        <f t="shared" si="114"/>
        <v>0</v>
      </c>
      <c r="D282" s="356"/>
      <c r="E282" s="356"/>
      <c r="F282" s="356"/>
      <c r="G282" s="356"/>
      <c r="H282" s="356"/>
      <c r="I282" s="348">
        <f t="shared" si="113"/>
        <v>0</v>
      </c>
      <c r="J282" s="356"/>
      <c r="K282" s="356"/>
      <c r="L282" s="356"/>
      <c r="M282" s="356"/>
      <c r="N282" s="357"/>
    </row>
    <row r="283" spans="1:14">
      <c r="A283" s="404">
        <v>2824</v>
      </c>
      <c r="B283" s="360" t="s">
        <v>563</v>
      </c>
      <c r="C283" s="348">
        <f t="shared" si="114"/>
        <v>0</v>
      </c>
      <c r="D283" s="356"/>
      <c r="E283" s="356"/>
      <c r="F283" s="356"/>
      <c r="G283" s="356"/>
      <c r="H283" s="356"/>
      <c r="I283" s="348">
        <f t="shared" si="113"/>
        <v>0</v>
      </c>
      <c r="J283" s="356"/>
      <c r="K283" s="356"/>
      <c r="L283" s="356"/>
      <c r="M283" s="356"/>
      <c r="N283" s="357"/>
    </row>
    <row r="284" spans="1:14">
      <c r="A284" s="404">
        <v>2825</v>
      </c>
      <c r="B284" s="360" t="s">
        <v>419</v>
      </c>
      <c r="C284" s="348">
        <f t="shared" si="114"/>
        <v>0</v>
      </c>
      <c r="D284" s="356"/>
      <c r="E284" s="356"/>
      <c r="F284" s="356"/>
      <c r="G284" s="356"/>
      <c r="H284" s="356"/>
      <c r="I284" s="348">
        <f t="shared" si="113"/>
        <v>0</v>
      </c>
      <c r="J284" s="356"/>
      <c r="K284" s="356"/>
      <c r="L284" s="356"/>
      <c r="M284" s="356"/>
      <c r="N284" s="357"/>
    </row>
    <row r="285" spans="1:14">
      <c r="A285" s="403">
        <v>283</v>
      </c>
      <c r="B285" s="358" t="s">
        <v>592</v>
      </c>
      <c r="C285" s="348">
        <f t="shared" si="114"/>
        <v>0</v>
      </c>
      <c r="D285" s="349">
        <f>D286+D287+D288+D289+D290</f>
        <v>0</v>
      </c>
      <c r="E285" s="349">
        <f t="shared" ref="E285:N285" si="125">E286+E287+E288+E289+E290</f>
        <v>0</v>
      </c>
      <c r="F285" s="349">
        <f t="shared" si="125"/>
        <v>0</v>
      </c>
      <c r="G285" s="349">
        <f t="shared" si="125"/>
        <v>0</v>
      </c>
      <c r="H285" s="349">
        <f t="shared" si="125"/>
        <v>0</v>
      </c>
      <c r="I285" s="348">
        <f t="shared" si="113"/>
        <v>0</v>
      </c>
      <c r="J285" s="349">
        <f t="shared" si="125"/>
        <v>0</v>
      </c>
      <c r="K285" s="349">
        <f t="shared" si="125"/>
        <v>0</v>
      </c>
      <c r="L285" s="349">
        <f t="shared" si="125"/>
        <v>0</v>
      </c>
      <c r="M285" s="349">
        <f t="shared" si="125"/>
        <v>0</v>
      </c>
      <c r="N285" s="349">
        <f t="shared" si="125"/>
        <v>0</v>
      </c>
    </row>
    <row r="286" spans="1:14">
      <c r="A286" s="404">
        <v>2831</v>
      </c>
      <c r="B286" s="360" t="s">
        <v>415</v>
      </c>
      <c r="C286" s="348">
        <f t="shared" si="114"/>
        <v>0</v>
      </c>
      <c r="D286" s="356"/>
      <c r="E286" s="356"/>
      <c r="F286" s="356"/>
      <c r="G286" s="356"/>
      <c r="H286" s="356"/>
      <c r="I286" s="348">
        <f t="shared" si="113"/>
        <v>0</v>
      </c>
      <c r="J286" s="356"/>
      <c r="K286" s="356"/>
      <c r="L286" s="356"/>
      <c r="M286" s="356"/>
      <c r="N286" s="357"/>
    </row>
    <row r="287" spans="1:14">
      <c r="A287" s="404">
        <v>2832</v>
      </c>
      <c r="B287" s="360" t="s">
        <v>416</v>
      </c>
      <c r="C287" s="348">
        <f t="shared" si="114"/>
        <v>0</v>
      </c>
      <c r="D287" s="356"/>
      <c r="E287" s="356"/>
      <c r="F287" s="356"/>
      <c r="G287" s="356"/>
      <c r="H287" s="356"/>
      <c r="I287" s="348">
        <f t="shared" si="113"/>
        <v>0</v>
      </c>
      <c r="J287" s="356"/>
      <c r="K287" s="356"/>
      <c r="L287" s="356"/>
      <c r="M287" s="356"/>
      <c r="N287" s="357"/>
    </row>
    <row r="288" spans="1:14">
      <c r="A288" s="404">
        <v>2833</v>
      </c>
      <c r="B288" s="360" t="s">
        <v>590</v>
      </c>
      <c r="C288" s="348">
        <f t="shared" si="114"/>
        <v>0</v>
      </c>
      <c r="D288" s="356"/>
      <c r="E288" s="356"/>
      <c r="F288" s="356"/>
      <c r="G288" s="356"/>
      <c r="H288" s="356"/>
      <c r="I288" s="348">
        <f t="shared" si="113"/>
        <v>0</v>
      </c>
      <c r="J288" s="356"/>
      <c r="K288" s="356"/>
      <c r="L288" s="356"/>
      <c r="M288" s="356"/>
      <c r="N288" s="357"/>
    </row>
    <row r="289" spans="1:14">
      <c r="A289" s="404">
        <v>2834</v>
      </c>
      <c r="B289" s="360" t="s">
        <v>563</v>
      </c>
      <c r="C289" s="348">
        <f t="shared" si="114"/>
        <v>0</v>
      </c>
      <c r="D289" s="356"/>
      <c r="E289" s="356"/>
      <c r="F289" s="356"/>
      <c r="G289" s="356"/>
      <c r="H289" s="356"/>
      <c r="I289" s="348">
        <f t="shared" si="113"/>
        <v>0</v>
      </c>
      <c r="J289" s="356"/>
      <c r="K289" s="356"/>
      <c r="L289" s="356"/>
      <c r="M289" s="356"/>
      <c r="N289" s="357"/>
    </row>
    <row r="290" spans="1:14">
      <c r="A290" s="404">
        <v>2835</v>
      </c>
      <c r="B290" s="360" t="s">
        <v>419</v>
      </c>
      <c r="C290" s="348">
        <f t="shared" si="114"/>
        <v>0</v>
      </c>
      <c r="D290" s="356"/>
      <c r="E290" s="356"/>
      <c r="F290" s="356"/>
      <c r="G290" s="356"/>
      <c r="H290" s="356"/>
      <c r="I290" s="348">
        <f t="shared" si="113"/>
        <v>0</v>
      </c>
      <c r="J290" s="356"/>
      <c r="K290" s="356"/>
      <c r="L290" s="356"/>
      <c r="M290" s="356"/>
      <c r="N290" s="357"/>
    </row>
    <row r="291" spans="1:14">
      <c r="A291" s="403">
        <v>284</v>
      </c>
      <c r="B291" s="358" t="s">
        <v>593</v>
      </c>
      <c r="C291" s="348">
        <f t="shared" si="114"/>
        <v>0</v>
      </c>
      <c r="D291" s="356"/>
      <c r="E291" s="356"/>
      <c r="F291" s="356"/>
      <c r="G291" s="356"/>
      <c r="H291" s="356"/>
      <c r="I291" s="348">
        <f t="shared" si="113"/>
        <v>0</v>
      </c>
      <c r="J291" s="356"/>
      <c r="K291" s="356"/>
      <c r="L291" s="356"/>
      <c r="M291" s="356"/>
      <c r="N291" s="357"/>
    </row>
    <row r="292" spans="1:14">
      <c r="A292" s="403">
        <v>285</v>
      </c>
      <c r="B292" s="358" t="s">
        <v>594</v>
      </c>
      <c r="C292" s="348">
        <f t="shared" si="114"/>
        <v>0</v>
      </c>
      <c r="D292" s="356"/>
      <c r="E292" s="356"/>
      <c r="F292" s="356"/>
      <c r="G292" s="356"/>
      <c r="H292" s="356"/>
      <c r="I292" s="348">
        <f t="shared" si="113"/>
        <v>0</v>
      </c>
      <c r="J292" s="356"/>
      <c r="K292" s="356"/>
      <c r="L292" s="356"/>
      <c r="M292" s="356"/>
      <c r="N292" s="357"/>
    </row>
    <row r="293" spans="1:14">
      <c r="A293" s="403">
        <v>286</v>
      </c>
      <c r="B293" s="358" t="s">
        <v>595</v>
      </c>
      <c r="C293" s="348">
        <f t="shared" si="114"/>
        <v>0</v>
      </c>
      <c r="D293" s="356"/>
      <c r="E293" s="356"/>
      <c r="F293" s="356"/>
      <c r="G293" s="356"/>
      <c r="H293" s="356"/>
      <c r="I293" s="348">
        <f t="shared" si="113"/>
        <v>0</v>
      </c>
      <c r="J293" s="356"/>
      <c r="K293" s="356"/>
      <c r="L293" s="356"/>
      <c r="M293" s="356"/>
      <c r="N293" s="357"/>
    </row>
    <row r="294" spans="1:14">
      <c r="A294" s="401">
        <v>3</v>
      </c>
      <c r="B294" s="385" t="s">
        <v>435</v>
      </c>
      <c r="C294" s="348">
        <f t="shared" si="114"/>
        <v>0</v>
      </c>
      <c r="D294" s="349">
        <f>D295+D308+D312+D313+D315</f>
        <v>0</v>
      </c>
      <c r="E294" s="349">
        <f t="shared" ref="E294:N294" si="126">E295+E308+E312+E313+E315</f>
        <v>0</v>
      </c>
      <c r="F294" s="349">
        <f t="shared" si="126"/>
        <v>0</v>
      </c>
      <c r="G294" s="349">
        <f t="shared" si="126"/>
        <v>0</v>
      </c>
      <c r="H294" s="349">
        <f t="shared" si="126"/>
        <v>0</v>
      </c>
      <c r="I294" s="348">
        <f t="shared" si="113"/>
        <v>0</v>
      </c>
      <c r="J294" s="349">
        <f t="shared" si="126"/>
        <v>0</v>
      </c>
      <c r="K294" s="349">
        <f t="shared" si="126"/>
        <v>0</v>
      </c>
      <c r="L294" s="349">
        <f t="shared" si="126"/>
        <v>0</v>
      </c>
      <c r="M294" s="349">
        <f t="shared" si="126"/>
        <v>0</v>
      </c>
      <c r="N294" s="349">
        <f t="shared" si="126"/>
        <v>0</v>
      </c>
    </row>
    <row r="295" spans="1:14">
      <c r="A295" s="401">
        <v>33</v>
      </c>
      <c r="B295" s="351" t="s">
        <v>596</v>
      </c>
      <c r="C295" s="348">
        <f t="shared" si="114"/>
        <v>0</v>
      </c>
      <c r="D295" s="349">
        <f>D296+D302</f>
        <v>0</v>
      </c>
      <c r="E295" s="349">
        <f t="shared" ref="E295:N295" si="127">E296+E302</f>
        <v>0</v>
      </c>
      <c r="F295" s="349">
        <f t="shared" si="127"/>
        <v>0</v>
      </c>
      <c r="G295" s="349">
        <f t="shared" si="127"/>
        <v>0</v>
      </c>
      <c r="H295" s="349">
        <f t="shared" si="127"/>
        <v>0</v>
      </c>
      <c r="I295" s="348">
        <f t="shared" si="113"/>
        <v>0</v>
      </c>
      <c r="J295" s="349">
        <f t="shared" si="127"/>
        <v>0</v>
      </c>
      <c r="K295" s="349">
        <f t="shared" si="127"/>
        <v>0</v>
      </c>
      <c r="L295" s="349">
        <f t="shared" si="127"/>
        <v>0</v>
      </c>
      <c r="M295" s="349">
        <f t="shared" si="127"/>
        <v>0</v>
      </c>
      <c r="N295" s="349">
        <f t="shared" si="127"/>
        <v>0</v>
      </c>
    </row>
    <row r="296" spans="1:14">
      <c r="A296" s="415">
        <v>331</v>
      </c>
      <c r="B296" s="389" t="s">
        <v>596</v>
      </c>
      <c r="C296" s="348">
        <f t="shared" si="114"/>
        <v>0</v>
      </c>
      <c r="D296" s="349">
        <f>D297+D298+D299+D300+D301</f>
        <v>0</v>
      </c>
      <c r="E296" s="349">
        <f t="shared" ref="E296:N296" si="128">E297+E298+E299+E300+E301</f>
        <v>0</v>
      </c>
      <c r="F296" s="349">
        <f t="shared" si="128"/>
        <v>0</v>
      </c>
      <c r="G296" s="349">
        <f t="shared" si="128"/>
        <v>0</v>
      </c>
      <c r="H296" s="349">
        <f t="shared" si="128"/>
        <v>0</v>
      </c>
      <c r="I296" s="348">
        <f t="shared" si="113"/>
        <v>0</v>
      </c>
      <c r="J296" s="349">
        <f t="shared" si="128"/>
        <v>0</v>
      </c>
      <c r="K296" s="349">
        <f t="shared" si="128"/>
        <v>0</v>
      </c>
      <c r="L296" s="349">
        <f t="shared" si="128"/>
        <v>0</v>
      </c>
      <c r="M296" s="349">
        <f t="shared" si="128"/>
        <v>0</v>
      </c>
      <c r="N296" s="349">
        <f t="shared" si="128"/>
        <v>0</v>
      </c>
    </row>
    <row r="297" spans="1:14">
      <c r="A297" s="418">
        <v>3311</v>
      </c>
      <c r="B297" s="366" t="s">
        <v>597</v>
      </c>
      <c r="C297" s="348">
        <f t="shared" si="114"/>
        <v>0</v>
      </c>
      <c r="D297" s="356"/>
      <c r="E297" s="356"/>
      <c r="F297" s="356"/>
      <c r="G297" s="356"/>
      <c r="H297" s="356"/>
      <c r="I297" s="348">
        <f t="shared" si="113"/>
        <v>0</v>
      </c>
      <c r="J297" s="356"/>
      <c r="K297" s="356"/>
      <c r="L297" s="356"/>
      <c r="M297" s="356"/>
      <c r="N297" s="357"/>
    </row>
    <row r="298" spans="1:14">
      <c r="A298" s="418">
        <v>3312</v>
      </c>
      <c r="B298" s="366" t="s">
        <v>598</v>
      </c>
      <c r="C298" s="348">
        <f t="shared" si="114"/>
        <v>0</v>
      </c>
      <c r="D298" s="356"/>
      <c r="E298" s="356"/>
      <c r="F298" s="356"/>
      <c r="G298" s="356"/>
      <c r="H298" s="356"/>
      <c r="I298" s="348">
        <f t="shared" si="113"/>
        <v>0</v>
      </c>
      <c r="J298" s="356"/>
      <c r="K298" s="356"/>
      <c r="L298" s="356"/>
      <c r="M298" s="356"/>
      <c r="N298" s="357"/>
    </row>
    <row r="299" spans="1:14">
      <c r="A299" s="418">
        <v>3313</v>
      </c>
      <c r="B299" s="366" t="s">
        <v>599</v>
      </c>
      <c r="C299" s="348">
        <f t="shared" si="114"/>
        <v>0</v>
      </c>
      <c r="D299" s="356"/>
      <c r="E299" s="356"/>
      <c r="F299" s="356"/>
      <c r="G299" s="356"/>
      <c r="H299" s="356"/>
      <c r="I299" s="348">
        <f t="shared" si="113"/>
        <v>0</v>
      </c>
      <c r="J299" s="356"/>
      <c r="K299" s="356"/>
      <c r="L299" s="356"/>
      <c r="M299" s="356"/>
      <c r="N299" s="357"/>
    </row>
    <row r="300" spans="1:14">
      <c r="A300" s="418">
        <v>3314</v>
      </c>
      <c r="B300" s="366" t="s">
        <v>600</v>
      </c>
      <c r="C300" s="348">
        <f t="shared" si="114"/>
        <v>0</v>
      </c>
      <c r="D300" s="356"/>
      <c r="E300" s="356"/>
      <c r="F300" s="356"/>
      <c r="G300" s="356"/>
      <c r="H300" s="356"/>
      <c r="I300" s="348">
        <f t="shared" si="113"/>
        <v>0</v>
      </c>
      <c r="J300" s="356"/>
      <c r="K300" s="356"/>
      <c r="L300" s="356"/>
      <c r="M300" s="356"/>
      <c r="N300" s="357"/>
    </row>
    <row r="301" spans="1:14">
      <c r="A301" s="418">
        <v>3315</v>
      </c>
      <c r="B301" s="366" t="s">
        <v>601</v>
      </c>
      <c r="C301" s="348">
        <f t="shared" si="114"/>
        <v>0</v>
      </c>
      <c r="D301" s="356"/>
      <c r="E301" s="356"/>
      <c r="F301" s="356"/>
      <c r="G301" s="356"/>
      <c r="H301" s="356"/>
      <c r="I301" s="348">
        <f t="shared" si="113"/>
        <v>0</v>
      </c>
      <c r="J301" s="356"/>
      <c r="K301" s="356"/>
      <c r="L301" s="356"/>
      <c r="M301" s="356"/>
      <c r="N301" s="357"/>
    </row>
    <row r="302" spans="1:14">
      <c r="A302" s="415">
        <v>339</v>
      </c>
      <c r="B302" s="389" t="s">
        <v>68</v>
      </c>
      <c r="C302" s="348">
        <f t="shared" si="114"/>
        <v>0</v>
      </c>
      <c r="D302" s="349">
        <f>D303+D304+D305+D306+D307</f>
        <v>0</v>
      </c>
      <c r="E302" s="349">
        <f t="shared" ref="E302:N302" si="129">E303+E304+E305+E306+E307</f>
        <v>0</v>
      </c>
      <c r="F302" s="349">
        <f t="shared" si="129"/>
        <v>0</v>
      </c>
      <c r="G302" s="349">
        <f t="shared" si="129"/>
        <v>0</v>
      </c>
      <c r="H302" s="349">
        <f t="shared" si="129"/>
        <v>0</v>
      </c>
      <c r="I302" s="348">
        <f t="shared" si="113"/>
        <v>0</v>
      </c>
      <c r="J302" s="349">
        <f t="shared" si="129"/>
        <v>0</v>
      </c>
      <c r="K302" s="349">
        <f t="shared" si="129"/>
        <v>0</v>
      </c>
      <c r="L302" s="349">
        <f t="shared" si="129"/>
        <v>0</v>
      </c>
      <c r="M302" s="349">
        <f t="shared" si="129"/>
        <v>0</v>
      </c>
      <c r="N302" s="349">
        <f t="shared" si="129"/>
        <v>0</v>
      </c>
    </row>
    <row r="303" spans="1:14">
      <c r="A303" s="418">
        <v>3391</v>
      </c>
      <c r="B303" s="366" t="s">
        <v>602</v>
      </c>
      <c r="C303" s="348">
        <f t="shared" si="114"/>
        <v>0</v>
      </c>
      <c r="D303" s="356"/>
      <c r="E303" s="356"/>
      <c r="F303" s="356"/>
      <c r="G303" s="356"/>
      <c r="H303" s="356"/>
      <c r="I303" s="348">
        <f t="shared" si="113"/>
        <v>0</v>
      </c>
      <c r="J303" s="356"/>
      <c r="K303" s="356"/>
      <c r="L303" s="356"/>
      <c r="M303" s="356"/>
      <c r="N303" s="357"/>
    </row>
    <row r="304" spans="1:14">
      <c r="A304" s="418">
        <v>3392</v>
      </c>
      <c r="B304" s="366" t="s">
        <v>603</v>
      </c>
      <c r="C304" s="348">
        <f t="shared" si="114"/>
        <v>0</v>
      </c>
      <c r="D304" s="356"/>
      <c r="E304" s="356"/>
      <c r="F304" s="356"/>
      <c r="G304" s="356"/>
      <c r="H304" s="356"/>
      <c r="I304" s="348">
        <f t="shared" si="113"/>
        <v>0</v>
      </c>
      <c r="J304" s="356"/>
      <c r="K304" s="356"/>
      <c r="L304" s="356"/>
      <c r="M304" s="356"/>
      <c r="N304" s="357"/>
    </row>
    <row r="305" spans="1:14">
      <c r="A305" s="418">
        <v>3393</v>
      </c>
      <c r="B305" s="366" t="s">
        <v>604</v>
      </c>
      <c r="C305" s="348">
        <f t="shared" si="114"/>
        <v>0</v>
      </c>
      <c r="D305" s="356"/>
      <c r="E305" s="356"/>
      <c r="F305" s="356"/>
      <c r="G305" s="356"/>
      <c r="H305" s="356"/>
      <c r="I305" s="348">
        <f t="shared" si="113"/>
        <v>0</v>
      </c>
      <c r="J305" s="356"/>
      <c r="K305" s="356"/>
      <c r="L305" s="356"/>
      <c r="M305" s="356"/>
      <c r="N305" s="357"/>
    </row>
    <row r="306" spans="1:14">
      <c r="A306" s="418">
        <v>3394</v>
      </c>
      <c r="B306" s="366" t="s">
        <v>605</v>
      </c>
      <c r="C306" s="348">
        <f t="shared" si="114"/>
        <v>0</v>
      </c>
      <c r="D306" s="356"/>
      <c r="E306" s="356"/>
      <c r="F306" s="356"/>
      <c r="G306" s="356"/>
      <c r="H306" s="356"/>
      <c r="I306" s="348">
        <f t="shared" si="113"/>
        <v>0</v>
      </c>
      <c r="J306" s="356"/>
      <c r="K306" s="356"/>
      <c r="L306" s="356"/>
      <c r="M306" s="356"/>
      <c r="N306" s="357"/>
    </row>
    <row r="307" spans="1:14">
      <c r="A307" s="418">
        <v>3395</v>
      </c>
      <c r="B307" s="366" t="s">
        <v>606</v>
      </c>
      <c r="C307" s="348">
        <f t="shared" si="114"/>
        <v>0</v>
      </c>
      <c r="D307" s="356"/>
      <c r="E307" s="356"/>
      <c r="F307" s="356"/>
      <c r="G307" s="356"/>
      <c r="H307" s="356"/>
      <c r="I307" s="348">
        <f t="shared" ref="I307:I370" si="130">J307+K307+L307+M307+N307</f>
        <v>0</v>
      </c>
      <c r="J307" s="356"/>
      <c r="K307" s="356"/>
      <c r="L307" s="356"/>
      <c r="M307" s="356"/>
      <c r="N307" s="357"/>
    </row>
    <row r="308" spans="1:14">
      <c r="A308" s="401">
        <v>34</v>
      </c>
      <c r="B308" s="351" t="s">
        <v>607</v>
      </c>
      <c r="C308" s="348">
        <f t="shared" ref="C308:C371" si="131">D308+E308+F308+G308+H308</f>
        <v>0</v>
      </c>
      <c r="D308" s="349">
        <f>D309</f>
        <v>0</v>
      </c>
      <c r="E308" s="349">
        <f t="shared" ref="E308:N308" si="132">E309</f>
        <v>0</v>
      </c>
      <c r="F308" s="349">
        <f t="shared" si="132"/>
        <v>0</v>
      </c>
      <c r="G308" s="349">
        <f t="shared" si="132"/>
        <v>0</v>
      </c>
      <c r="H308" s="349">
        <f t="shared" si="132"/>
        <v>0</v>
      </c>
      <c r="I308" s="348">
        <f t="shared" si="130"/>
        <v>0</v>
      </c>
      <c r="J308" s="349">
        <f t="shared" si="132"/>
        <v>0</v>
      </c>
      <c r="K308" s="349">
        <f t="shared" si="132"/>
        <v>0</v>
      </c>
      <c r="L308" s="349">
        <f t="shared" si="132"/>
        <v>0</v>
      </c>
      <c r="M308" s="349">
        <f t="shared" si="132"/>
        <v>0</v>
      </c>
      <c r="N308" s="349">
        <f t="shared" si="132"/>
        <v>0</v>
      </c>
    </row>
    <row r="309" spans="1:14">
      <c r="A309" s="415">
        <v>342</v>
      </c>
      <c r="B309" s="389" t="s">
        <v>608</v>
      </c>
      <c r="C309" s="348">
        <f t="shared" si="131"/>
        <v>0</v>
      </c>
      <c r="D309" s="349">
        <f>D310+D311</f>
        <v>0</v>
      </c>
      <c r="E309" s="349">
        <f t="shared" ref="E309:N309" si="133">E310+E311</f>
        <v>0</v>
      </c>
      <c r="F309" s="349">
        <f t="shared" si="133"/>
        <v>0</v>
      </c>
      <c r="G309" s="349">
        <f t="shared" si="133"/>
        <v>0</v>
      </c>
      <c r="H309" s="349">
        <f t="shared" si="133"/>
        <v>0</v>
      </c>
      <c r="I309" s="348">
        <f t="shared" si="130"/>
        <v>0</v>
      </c>
      <c r="J309" s="349">
        <f t="shared" si="133"/>
        <v>0</v>
      </c>
      <c r="K309" s="349">
        <f t="shared" si="133"/>
        <v>0</v>
      </c>
      <c r="L309" s="349">
        <f t="shared" si="133"/>
        <v>0</v>
      </c>
      <c r="M309" s="349">
        <f t="shared" si="133"/>
        <v>0</v>
      </c>
      <c r="N309" s="349">
        <f t="shared" si="133"/>
        <v>0</v>
      </c>
    </row>
    <row r="310" spans="1:14">
      <c r="A310" s="418">
        <v>3421</v>
      </c>
      <c r="B310" s="366" t="s">
        <v>608</v>
      </c>
      <c r="C310" s="348">
        <f t="shared" si="131"/>
        <v>0</v>
      </c>
      <c r="D310" s="356"/>
      <c r="E310" s="356"/>
      <c r="F310" s="356"/>
      <c r="G310" s="356"/>
      <c r="H310" s="356"/>
      <c r="I310" s="348">
        <f t="shared" si="130"/>
        <v>0</v>
      </c>
      <c r="J310" s="356"/>
      <c r="K310" s="356"/>
      <c r="L310" s="356"/>
      <c r="M310" s="356"/>
      <c r="N310" s="357"/>
    </row>
    <row r="311" spans="1:14">
      <c r="A311" s="418">
        <v>3429</v>
      </c>
      <c r="B311" s="366" t="s">
        <v>300</v>
      </c>
      <c r="C311" s="348">
        <f t="shared" si="131"/>
        <v>0</v>
      </c>
      <c r="D311" s="356"/>
      <c r="E311" s="356"/>
      <c r="F311" s="356"/>
      <c r="G311" s="356"/>
      <c r="H311" s="356"/>
      <c r="I311" s="348">
        <f t="shared" si="130"/>
        <v>0</v>
      </c>
      <c r="J311" s="356"/>
      <c r="K311" s="356"/>
      <c r="L311" s="356"/>
      <c r="M311" s="356"/>
      <c r="N311" s="357"/>
    </row>
    <row r="312" spans="1:14">
      <c r="A312" s="401">
        <v>35</v>
      </c>
      <c r="B312" s="351" t="s">
        <v>453</v>
      </c>
      <c r="C312" s="348">
        <f t="shared" si="131"/>
        <v>0</v>
      </c>
      <c r="D312" s="356"/>
      <c r="E312" s="356"/>
      <c r="F312" s="356"/>
      <c r="G312" s="356"/>
      <c r="H312" s="356"/>
      <c r="I312" s="348">
        <f t="shared" si="130"/>
        <v>0</v>
      </c>
      <c r="J312" s="356"/>
      <c r="K312" s="356"/>
      <c r="L312" s="356"/>
      <c r="M312" s="356"/>
      <c r="N312" s="357"/>
    </row>
    <row r="313" spans="1:14">
      <c r="A313" s="401">
        <v>36</v>
      </c>
      <c r="B313" s="351" t="s">
        <v>455</v>
      </c>
      <c r="C313" s="348">
        <f t="shared" si="131"/>
        <v>0</v>
      </c>
      <c r="D313" s="349">
        <f>D314</f>
        <v>0</v>
      </c>
      <c r="E313" s="349">
        <f t="shared" ref="E313:N313" si="134">E314</f>
        <v>0</v>
      </c>
      <c r="F313" s="349">
        <f t="shared" si="134"/>
        <v>0</v>
      </c>
      <c r="G313" s="349">
        <f t="shared" si="134"/>
        <v>0</v>
      </c>
      <c r="H313" s="349">
        <f t="shared" si="134"/>
        <v>0</v>
      </c>
      <c r="I313" s="348">
        <f t="shared" si="130"/>
        <v>0</v>
      </c>
      <c r="J313" s="349">
        <f t="shared" si="134"/>
        <v>0</v>
      </c>
      <c r="K313" s="349">
        <f t="shared" si="134"/>
        <v>0</v>
      </c>
      <c r="L313" s="349">
        <f t="shared" si="134"/>
        <v>0</v>
      </c>
      <c r="M313" s="349">
        <f t="shared" si="134"/>
        <v>0</v>
      </c>
      <c r="N313" s="349">
        <f t="shared" si="134"/>
        <v>0</v>
      </c>
    </row>
    <row r="314" spans="1:14">
      <c r="A314" s="419">
        <v>362</v>
      </c>
      <c r="B314" s="420" t="s">
        <v>616</v>
      </c>
      <c r="C314" s="348">
        <f t="shared" si="131"/>
        <v>0</v>
      </c>
      <c r="D314" s="356"/>
      <c r="E314" s="356"/>
      <c r="F314" s="356"/>
      <c r="G314" s="356"/>
      <c r="H314" s="356"/>
      <c r="I314" s="348">
        <f t="shared" si="130"/>
        <v>0</v>
      </c>
      <c r="J314" s="356"/>
      <c r="K314" s="356"/>
      <c r="L314" s="356"/>
      <c r="M314" s="356"/>
      <c r="N314" s="357"/>
    </row>
    <row r="315" spans="1:14">
      <c r="A315" s="421">
        <v>364</v>
      </c>
      <c r="B315" s="355" t="s">
        <v>457</v>
      </c>
      <c r="C315" s="348">
        <f t="shared" si="131"/>
        <v>0</v>
      </c>
      <c r="D315" s="356"/>
      <c r="E315" s="356"/>
      <c r="F315" s="356"/>
      <c r="G315" s="356"/>
      <c r="H315" s="356"/>
      <c r="I315" s="348">
        <f t="shared" si="130"/>
        <v>0</v>
      </c>
      <c r="J315" s="356"/>
      <c r="K315" s="356"/>
      <c r="L315" s="356"/>
      <c r="M315" s="356"/>
      <c r="N315" s="357"/>
    </row>
    <row r="316" spans="1:14">
      <c r="A316" s="401">
        <v>4</v>
      </c>
      <c r="B316" s="385" t="s">
        <v>459</v>
      </c>
      <c r="C316" s="348">
        <f t="shared" si="131"/>
        <v>0</v>
      </c>
      <c r="D316" s="349">
        <f>D317+D325+D331+D332+D335</f>
        <v>0</v>
      </c>
      <c r="E316" s="349">
        <f t="shared" ref="E316:N316" si="135">E317+E325+E331+E332+E335</f>
        <v>0</v>
      </c>
      <c r="F316" s="349">
        <f t="shared" si="135"/>
        <v>0</v>
      </c>
      <c r="G316" s="349">
        <f t="shared" si="135"/>
        <v>0</v>
      </c>
      <c r="H316" s="349">
        <f t="shared" si="135"/>
        <v>0</v>
      </c>
      <c r="I316" s="348">
        <f t="shared" si="130"/>
        <v>0</v>
      </c>
      <c r="J316" s="349">
        <f t="shared" si="135"/>
        <v>0</v>
      </c>
      <c r="K316" s="349">
        <f t="shared" si="135"/>
        <v>0</v>
      </c>
      <c r="L316" s="349">
        <f t="shared" si="135"/>
        <v>0</v>
      </c>
      <c r="M316" s="349">
        <f t="shared" si="135"/>
        <v>0</v>
      </c>
      <c r="N316" s="349">
        <f t="shared" si="135"/>
        <v>0</v>
      </c>
    </row>
    <row r="317" spans="1:14">
      <c r="A317" s="401">
        <v>42</v>
      </c>
      <c r="B317" s="351" t="s">
        <v>617</v>
      </c>
      <c r="C317" s="348">
        <f t="shared" si="131"/>
        <v>0</v>
      </c>
      <c r="D317" s="349">
        <f>D318+D324</f>
        <v>0</v>
      </c>
      <c r="E317" s="349">
        <f t="shared" ref="E317:N317" si="136">E318+E324</f>
        <v>0</v>
      </c>
      <c r="F317" s="349">
        <f t="shared" si="136"/>
        <v>0</v>
      </c>
      <c r="G317" s="349">
        <f t="shared" si="136"/>
        <v>0</v>
      </c>
      <c r="H317" s="349">
        <f t="shared" si="136"/>
        <v>0</v>
      </c>
      <c r="I317" s="348">
        <f t="shared" si="130"/>
        <v>0</v>
      </c>
      <c r="J317" s="349">
        <f t="shared" si="136"/>
        <v>0</v>
      </c>
      <c r="K317" s="349">
        <f t="shared" si="136"/>
        <v>0</v>
      </c>
      <c r="L317" s="349">
        <f t="shared" si="136"/>
        <v>0</v>
      </c>
      <c r="M317" s="349">
        <f t="shared" si="136"/>
        <v>0</v>
      </c>
      <c r="N317" s="349">
        <f t="shared" si="136"/>
        <v>0</v>
      </c>
    </row>
    <row r="318" spans="1:14">
      <c r="A318" s="403">
        <v>421</v>
      </c>
      <c r="B318" s="358" t="s">
        <v>618</v>
      </c>
      <c r="C318" s="348">
        <f t="shared" si="131"/>
        <v>0</v>
      </c>
      <c r="D318" s="349">
        <f>D319+D320+D321+D322+D323</f>
        <v>0</v>
      </c>
      <c r="E318" s="349">
        <f t="shared" ref="E318:N318" si="137">E319+E320+E321+E322+E323</f>
        <v>0</v>
      </c>
      <c r="F318" s="349">
        <f t="shared" si="137"/>
        <v>0</v>
      </c>
      <c r="G318" s="349">
        <f t="shared" si="137"/>
        <v>0</v>
      </c>
      <c r="H318" s="349">
        <f t="shared" si="137"/>
        <v>0</v>
      </c>
      <c r="I318" s="348">
        <f t="shared" si="130"/>
        <v>0</v>
      </c>
      <c r="J318" s="349">
        <f t="shared" si="137"/>
        <v>0</v>
      </c>
      <c r="K318" s="349">
        <f t="shared" si="137"/>
        <v>0</v>
      </c>
      <c r="L318" s="349">
        <f t="shared" si="137"/>
        <v>0</v>
      </c>
      <c r="M318" s="349">
        <f t="shared" si="137"/>
        <v>0</v>
      </c>
      <c r="N318" s="349">
        <f t="shared" si="137"/>
        <v>0</v>
      </c>
    </row>
    <row r="319" spans="1:14">
      <c r="A319" s="404">
        <v>4211</v>
      </c>
      <c r="B319" s="360" t="s">
        <v>619</v>
      </c>
      <c r="C319" s="348">
        <f t="shared" si="131"/>
        <v>0</v>
      </c>
      <c r="D319" s="356"/>
      <c r="E319" s="356"/>
      <c r="F319" s="356"/>
      <c r="G319" s="356"/>
      <c r="H319" s="356"/>
      <c r="I319" s="348">
        <f t="shared" si="130"/>
        <v>0</v>
      </c>
      <c r="J319" s="356"/>
      <c r="K319" s="356"/>
      <c r="L319" s="356"/>
      <c r="M319" s="356"/>
      <c r="N319" s="357"/>
    </row>
    <row r="320" spans="1:14">
      <c r="A320" s="404">
        <v>4212</v>
      </c>
      <c r="B320" s="360" t="s">
        <v>620</v>
      </c>
      <c r="C320" s="348">
        <f t="shared" si="131"/>
        <v>0</v>
      </c>
      <c r="D320" s="356"/>
      <c r="E320" s="356"/>
      <c r="F320" s="356"/>
      <c r="G320" s="356"/>
      <c r="H320" s="356"/>
      <c r="I320" s="348">
        <f t="shared" si="130"/>
        <v>0</v>
      </c>
      <c r="J320" s="356"/>
      <c r="K320" s="356"/>
      <c r="L320" s="356"/>
      <c r="M320" s="356"/>
      <c r="N320" s="357"/>
    </row>
    <row r="321" spans="1:14">
      <c r="A321" s="404">
        <v>4213</v>
      </c>
      <c r="B321" s="360" t="s">
        <v>621</v>
      </c>
      <c r="C321" s="348">
        <f t="shared" si="131"/>
        <v>0</v>
      </c>
      <c r="D321" s="356"/>
      <c r="E321" s="356"/>
      <c r="F321" s="356"/>
      <c r="G321" s="356"/>
      <c r="H321" s="356"/>
      <c r="I321" s="348">
        <f t="shared" si="130"/>
        <v>0</v>
      </c>
      <c r="J321" s="356"/>
      <c r="K321" s="356"/>
      <c r="L321" s="356"/>
      <c r="M321" s="356"/>
      <c r="N321" s="357"/>
    </row>
    <row r="322" spans="1:14">
      <c r="A322" s="404">
        <v>4214</v>
      </c>
      <c r="B322" s="360" t="s">
        <v>622</v>
      </c>
      <c r="C322" s="348">
        <f t="shared" si="131"/>
        <v>0</v>
      </c>
      <c r="D322" s="356"/>
      <c r="E322" s="356"/>
      <c r="F322" s="356"/>
      <c r="G322" s="356"/>
      <c r="H322" s="356"/>
      <c r="I322" s="348">
        <f t="shared" si="130"/>
        <v>0</v>
      </c>
      <c r="J322" s="356"/>
      <c r="K322" s="356"/>
      <c r="L322" s="356"/>
      <c r="M322" s="356"/>
      <c r="N322" s="357"/>
    </row>
    <row r="323" spans="1:14">
      <c r="A323" s="404">
        <v>4217</v>
      </c>
      <c r="B323" s="360" t="s">
        <v>412</v>
      </c>
      <c r="C323" s="348">
        <f t="shared" si="131"/>
        <v>0</v>
      </c>
      <c r="D323" s="356"/>
      <c r="E323" s="356"/>
      <c r="F323" s="356"/>
      <c r="G323" s="356"/>
      <c r="H323" s="356"/>
      <c r="I323" s="348">
        <f t="shared" si="130"/>
        <v>0</v>
      </c>
      <c r="J323" s="356"/>
      <c r="K323" s="356"/>
      <c r="L323" s="356"/>
      <c r="M323" s="356"/>
      <c r="N323" s="357"/>
    </row>
    <row r="324" spans="1:14">
      <c r="A324" s="403">
        <v>429</v>
      </c>
      <c r="B324" s="358" t="s">
        <v>623</v>
      </c>
      <c r="C324" s="348">
        <f t="shared" si="131"/>
        <v>0</v>
      </c>
      <c r="D324" s="356"/>
      <c r="E324" s="356"/>
      <c r="F324" s="356"/>
      <c r="G324" s="356"/>
      <c r="H324" s="356"/>
      <c r="I324" s="348">
        <f t="shared" si="130"/>
        <v>0</v>
      </c>
      <c r="J324" s="356"/>
      <c r="K324" s="356"/>
      <c r="L324" s="356"/>
      <c r="M324" s="356"/>
      <c r="N324" s="357"/>
    </row>
    <row r="325" spans="1:14">
      <c r="A325" s="401">
        <v>43</v>
      </c>
      <c r="B325" s="351" t="s">
        <v>624</v>
      </c>
      <c r="C325" s="348">
        <f t="shared" si="131"/>
        <v>0</v>
      </c>
      <c r="D325" s="349">
        <f>D326+D327+D328+D329+D330</f>
        <v>0</v>
      </c>
      <c r="E325" s="349">
        <f t="shared" ref="E325:M325" si="138">E326+E327+E328+E329+E330</f>
        <v>0</v>
      </c>
      <c r="F325" s="349">
        <f t="shared" si="138"/>
        <v>0</v>
      </c>
      <c r="G325" s="349">
        <f t="shared" si="138"/>
        <v>0</v>
      </c>
      <c r="H325" s="349">
        <f t="shared" si="138"/>
        <v>0</v>
      </c>
      <c r="I325" s="348">
        <f t="shared" si="130"/>
        <v>0</v>
      </c>
      <c r="J325" s="349">
        <f t="shared" si="138"/>
        <v>0</v>
      </c>
      <c r="K325" s="349">
        <f t="shared" si="138"/>
        <v>0</v>
      </c>
      <c r="L325" s="349">
        <f t="shared" si="138"/>
        <v>0</v>
      </c>
      <c r="M325" s="349">
        <f t="shared" si="138"/>
        <v>0</v>
      </c>
      <c r="N325" s="349">
        <f>N326+N327+N328+N329+N330</f>
        <v>0</v>
      </c>
    </row>
    <row r="326" spans="1:14">
      <c r="A326" s="421">
        <v>431</v>
      </c>
      <c r="B326" s="390" t="s">
        <v>625</v>
      </c>
      <c r="C326" s="348">
        <f t="shared" si="131"/>
        <v>0</v>
      </c>
      <c r="D326" s="356"/>
      <c r="E326" s="356"/>
      <c r="F326" s="356"/>
      <c r="G326" s="356"/>
      <c r="H326" s="356"/>
      <c r="I326" s="348">
        <f t="shared" si="130"/>
        <v>0</v>
      </c>
      <c r="J326" s="356"/>
      <c r="K326" s="356"/>
      <c r="L326" s="356"/>
      <c r="M326" s="356"/>
      <c r="N326" s="357"/>
    </row>
    <row r="327" spans="1:14">
      <c r="A327" s="421">
        <v>432</v>
      </c>
      <c r="B327" s="390" t="s">
        <v>626</v>
      </c>
      <c r="C327" s="348">
        <f t="shared" si="131"/>
        <v>0</v>
      </c>
      <c r="D327" s="356"/>
      <c r="E327" s="356"/>
      <c r="F327" s="356"/>
      <c r="G327" s="356"/>
      <c r="H327" s="356"/>
      <c r="I327" s="348">
        <f t="shared" si="130"/>
        <v>0</v>
      </c>
      <c r="J327" s="356"/>
      <c r="K327" s="356"/>
      <c r="L327" s="356"/>
      <c r="M327" s="356"/>
      <c r="N327" s="357"/>
    </row>
    <row r="328" spans="1:14">
      <c r="A328" s="421">
        <v>433</v>
      </c>
      <c r="B328" s="390" t="s">
        <v>472</v>
      </c>
      <c r="C328" s="348">
        <f t="shared" si="131"/>
        <v>0</v>
      </c>
      <c r="D328" s="356"/>
      <c r="E328" s="356"/>
      <c r="F328" s="356"/>
      <c r="G328" s="356"/>
      <c r="H328" s="356"/>
      <c r="I328" s="348">
        <f t="shared" si="130"/>
        <v>0</v>
      </c>
      <c r="J328" s="356"/>
      <c r="K328" s="356"/>
      <c r="L328" s="356"/>
      <c r="M328" s="356"/>
      <c r="N328" s="357"/>
    </row>
    <row r="329" spans="1:14">
      <c r="A329" s="421">
        <v>434</v>
      </c>
      <c r="B329" s="390" t="s">
        <v>627</v>
      </c>
      <c r="C329" s="348">
        <f t="shared" si="131"/>
        <v>0</v>
      </c>
      <c r="D329" s="356"/>
      <c r="E329" s="356"/>
      <c r="F329" s="356"/>
      <c r="G329" s="356"/>
      <c r="H329" s="356"/>
      <c r="I329" s="348">
        <f t="shared" si="130"/>
        <v>0</v>
      </c>
      <c r="J329" s="356"/>
      <c r="K329" s="356"/>
      <c r="L329" s="356"/>
      <c r="M329" s="356"/>
      <c r="N329" s="357"/>
    </row>
    <row r="330" spans="1:14">
      <c r="A330" s="421">
        <v>437</v>
      </c>
      <c r="B330" s="390" t="s">
        <v>628</v>
      </c>
      <c r="C330" s="348">
        <f t="shared" si="131"/>
        <v>0</v>
      </c>
      <c r="D330" s="356"/>
      <c r="E330" s="356"/>
      <c r="F330" s="356"/>
      <c r="G330" s="356"/>
      <c r="H330" s="356"/>
      <c r="I330" s="348">
        <f t="shared" si="130"/>
        <v>0</v>
      </c>
      <c r="J330" s="356"/>
      <c r="K330" s="356"/>
      <c r="L330" s="356"/>
      <c r="M330" s="356"/>
      <c r="N330" s="357"/>
    </row>
    <row r="331" spans="1:14">
      <c r="A331" s="401">
        <v>44</v>
      </c>
      <c r="B331" s="351" t="s">
        <v>629</v>
      </c>
      <c r="C331" s="348">
        <f t="shared" si="131"/>
        <v>0</v>
      </c>
      <c r="D331" s="356"/>
      <c r="E331" s="356"/>
      <c r="F331" s="356"/>
      <c r="G331" s="356"/>
      <c r="H331" s="356"/>
      <c r="I331" s="348">
        <f t="shared" si="130"/>
        <v>0</v>
      </c>
      <c r="J331" s="356"/>
      <c r="K331" s="356"/>
      <c r="L331" s="356"/>
      <c r="M331" s="356"/>
      <c r="N331" s="357"/>
    </row>
    <row r="332" spans="1:14">
      <c r="A332" s="401">
        <v>45</v>
      </c>
      <c r="B332" s="351" t="s">
        <v>630</v>
      </c>
      <c r="C332" s="348">
        <f t="shared" si="131"/>
        <v>0</v>
      </c>
      <c r="D332" s="349">
        <f>D333+D334</f>
        <v>0</v>
      </c>
      <c r="E332" s="349">
        <f t="shared" ref="E332:N332" si="139">E333+E334</f>
        <v>0</v>
      </c>
      <c r="F332" s="349">
        <f t="shared" si="139"/>
        <v>0</v>
      </c>
      <c r="G332" s="349">
        <f t="shared" si="139"/>
        <v>0</v>
      </c>
      <c r="H332" s="349">
        <f t="shared" si="139"/>
        <v>0</v>
      </c>
      <c r="I332" s="348">
        <f t="shared" si="130"/>
        <v>0</v>
      </c>
      <c r="J332" s="349">
        <f t="shared" si="139"/>
        <v>0</v>
      </c>
      <c r="K332" s="349">
        <f t="shared" si="139"/>
        <v>0</v>
      </c>
      <c r="L332" s="349">
        <f t="shared" si="139"/>
        <v>0</v>
      </c>
      <c r="M332" s="349">
        <f t="shared" si="139"/>
        <v>0</v>
      </c>
      <c r="N332" s="349">
        <f t="shared" si="139"/>
        <v>0</v>
      </c>
    </row>
    <row r="333" spans="1:14">
      <c r="A333" s="421">
        <v>451</v>
      </c>
      <c r="B333" s="390" t="s">
        <v>631</v>
      </c>
      <c r="C333" s="348">
        <f t="shared" si="131"/>
        <v>0</v>
      </c>
      <c r="D333" s="356"/>
      <c r="E333" s="356"/>
      <c r="F333" s="356"/>
      <c r="G333" s="356"/>
      <c r="H333" s="356"/>
      <c r="I333" s="348">
        <f t="shared" si="130"/>
        <v>0</v>
      </c>
      <c r="J333" s="356"/>
      <c r="K333" s="356"/>
      <c r="L333" s="356"/>
      <c r="M333" s="356"/>
      <c r="N333" s="357"/>
    </row>
    <row r="334" spans="1:14">
      <c r="A334" s="421">
        <v>452</v>
      </c>
      <c r="B334" s="390" t="s">
        <v>478</v>
      </c>
      <c r="C334" s="348">
        <f t="shared" si="131"/>
        <v>0</v>
      </c>
      <c r="D334" s="356"/>
      <c r="E334" s="356"/>
      <c r="F334" s="356"/>
      <c r="G334" s="356"/>
      <c r="H334" s="356"/>
      <c r="I334" s="348">
        <f t="shared" si="130"/>
        <v>0</v>
      </c>
      <c r="J334" s="356"/>
      <c r="K334" s="356"/>
      <c r="L334" s="356"/>
      <c r="M334" s="356"/>
      <c r="N334" s="357"/>
    </row>
    <row r="335" spans="1:14">
      <c r="A335" s="401">
        <v>46</v>
      </c>
      <c r="B335" s="351" t="s">
        <v>632</v>
      </c>
      <c r="C335" s="348">
        <f t="shared" si="131"/>
        <v>0</v>
      </c>
      <c r="D335" s="356"/>
      <c r="E335" s="356"/>
      <c r="F335" s="356"/>
      <c r="G335" s="356"/>
      <c r="H335" s="356"/>
      <c r="I335" s="348">
        <f t="shared" si="130"/>
        <v>0</v>
      </c>
      <c r="J335" s="356"/>
      <c r="K335" s="356"/>
      <c r="L335" s="356"/>
      <c r="M335" s="356"/>
      <c r="N335" s="357"/>
    </row>
    <row r="336" spans="1:14">
      <c r="A336" s="401">
        <v>5</v>
      </c>
      <c r="B336" s="385" t="s">
        <v>633</v>
      </c>
      <c r="C336" s="348">
        <f t="shared" si="131"/>
        <v>0</v>
      </c>
      <c r="D336" s="349">
        <f>D337+D338+D341+D364</f>
        <v>0</v>
      </c>
      <c r="E336" s="349">
        <f t="shared" ref="E336:N336" si="140">E337+E338+E341+E364</f>
        <v>0</v>
      </c>
      <c r="F336" s="349">
        <f t="shared" si="140"/>
        <v>0</v>
      </c>
      <c r="G336" s="349">
        <f t="shared" si="140"/>
        <v>0</v>
      </c>
      <c r="H336" s="349">
        <f t="shared" si="140"/>
        <v>0</v>
      </c>
      <c r="I336" s="348">
        <f t="shared" si="130"/>
        <v>0</v>
      </c>
      <c r="J336" s="349">
        <f t="shared" si="140"/>
        <v>0</v>
      </c>
      <c r="K336" s="349">
        <f t="shared" si="140"/>
        <v>0</v>
      </c>
      <c r="L336" s="349">
        <f t="shared" si="140"/>
        <v>0</v>
      </c>
      <c r="M336" s="349">
        <f t="shared" si="140"/>
        <v>0</v>
      </c>
      <c r="N336" s="349">
        <f t="shared" si="140"/>
        <v>0</v>
      </c>
    </row>
    <row r="337" spans="1:14">
      <c r="A337" s="401">
        <v>54</v>
      </c>
      <c r="B337" s="351" t="s">
        <v>634</v>
      </c>
      <c r="C337" s="348">
        <f t="shared" si="131"/>
        <v>0</v>
      </c>
      <c r="D337" s="356"/>
      <c r="E337" s="356"/>
      <c r="F337" s="356"/>
      <c r="G337" s="356"/>
      <c r="H337" s="356"/>
      <c r="I337" s="348">
        <f t="shared" si="130"/>
        <v>0</v>
      </c>
      <c r="J337" s="356"/>
      <c r="K337" s="356"/>
      <c r="L337" s="356"/>
      <c r="M337" s="356"/>
      <c r="N337" s="357"/>
    </row>
    <row r="338" spans="1:14">
      <c r="A338" s="401">
        <v>55</v>
      </c>
      <c r="B338" s="351" t="s">
        <v>635</v>
      </c>
      <c r="C338" s="348">
        <f t="shared" si="131"/>
        <v>0</v>
      </c>
      <c r="D338" s="349">
        <f>D339+D340</f>
        <v>0</v>
      </c>
      <c r="E338" s="349">
        <f t="shared" ref="E338:N338" si="141">E339+E340</f>
        <v>0</v>
      </c>
      <c r="F338" s="349">
        <f t="shared" si="141"/>
        <v>0</v>
      </c>
      <c r="G338" s="349">
        <f t="shared" si="141"/>
        <v>0</v>
      </c>
      <c r="H338" s="349">
        <f t="shared" si="141"/>
        <v>0</v>
      </c>
      <c r="I338" s="348">
        <f t="shared" si="130"/>
        <v>0</v>
      </c>
      <c r="J338" s="349">
        <f t="shared" si="141"/>
        <v>0</v>
      </c>
      <c r="K338" s="349">
        <f t="shared" si="141"/>
        <v>0</v>
      </c>
      <c r="L338" s="349">
        <f t="shared" si="141"/>
        <v>0</v>
      </c>
      <c r="M338" s="349">
        <f t="shared" si="141"/>
        <v>0</v>
      </c>
      <c r="N338" s="349">
        <f t="shared" si="141"/>
        <v>0</v>
      </c>
    </row>
    <row r="339" spans="1:14">
      <c r="A339" s="403">
        <v>551</v>
      </c>
      <c r="B339" s="358" t="s">
        <v>636</v>
      </c>
      <c r="C339" s="348">
        <f t="shared" si="131"/>
        <v>0</v>
      </c>
      <c r="D339" s="356"/>
      <c r="E339" s="356"/>
      <c r="F339" s="356"/>
      <c r="G339" s="356"/>
      <c r="H339" s="356"/>
      <c r="I339" s="348">
        <f t="shared" si="130"/>
        <v>0</v>
      </c>
      <c r="J339" s="356"/>
      <c r="K339" s="356"/>
      <c r="L339" s="356"/>
      <c r="M339" s="356"/>
      <c r="N339" s="357"/>
    </row>
    <row r="340" spans="1:14">
      <c r="A340" s="403">
        <v>558</v>
      </c>
      <c r="B340" s="358" t="s">
        <v>641</v>
      </c>
      <c r="C340" s="348">
        <f t="shared" si="131"/>
        <v>0</v>
      </c>
      <c r="D340" s="356"/>
      <c r="E340" s="356"/>
      <c r="F340" s="356"/>
      <c r="G340" s="356"/>
      <c r="H340" s="356"/>
      <c r="I340" s="348">
        <f t="shared" si="130"/>
        <v>0</v>
      </c>
      <c r="J340" s="356"/>
      <c r="K340" s="356"/>
      <c r="L340" s="356"/>
      <c r="M340" s="356"/>
      <c r="N340" s="357"/>
    </row>
    <row r="341" spans="1:14">
      <c r="A341" s="401">
        <v>56</v>
      </c>
      <c r="B341" s="351" t="s">
        <v>642</v>
      </c>
      <c r="C341" s="348">
        <f t="shared" si="131"/>
        <v>0</v>
      </c>
      <c r="D341" s="349">
        <f>D342+D353</f>
        <v>0</v>
      </c>
      <c r="E341" s="349">
        <f t="shared" ref="E341:N341" si="142">E342+E353</f>
        <v>0</v>
      </c>
      <c r="F341" s="349">
        <f t="shared" si="142"/>
        <v>0</v>
      </c>
      <c r="G341" s="349">
        <f t="shared" si="142"/>
        <v>0</v>
      </c>
      <c r="H341" s="349">
        <f t="shared" si="142"/>
        <v>0</v>
      </c>
      <c r="I341" s="348">
        <f t="shared" si="130"/>
        <v>0</v>
      </c>
      <c r="J341" s="349">
        <f t="shared" si="142"/>
        <v>0</v>
      </c>
      <c r="K341" s="349">
        <f t="shared" si="142"/>
        <v>0</v>
      </c>
      <c r="L341" s="349">
        <f t="shared" si="142"/>
        <v>0</v>
      </c>
      <c r="M341" s="349">
        <f t="shared" si="142"/>
        <v>0</v>
      </c>
      <c r="N341" s="349">
        <f t="shared" si="142"/>
        <v>0</v>
      </c>
    </row>
    <row r="342" spans="1:14">
      <c r="A342" s="403">
        <v>561</v>
      </c>
      <c r="B342" s="358" t="s">
        <v>643</v>
      </c>
      <c r="C342" s="348">
        <f t="shared" si="131"/>
        <v>0</v>
      </c>
      <c r="D342" s="349">
        <f>D343+D348</f>
        <v>0</v>
      </c>
      <c r="E342" s="349">
        <f t="shared" ref="E342:M342" si="143">E343+E348</f>
        <v>0</v>
      </c>
      <c r="F342" s="349">
        <f t="shared" si="143"/>
        <v>0</v>
      </c>
      <c r="G342" s="349">
        <f t="shared" si="143"/>
        <v>0</v>
      </c>
      <c r="H342" s="349">
        <f t="shared" si="143"/>
        <v>0</v>
      </c>
      <c r="I342" s="348">
        <f t="shared" si="130"/>
        <v>0</v>
      </c>
      <c r="J342" s="349">
        <f t="shared" si="143"/>
        <v>0</v>
      </c>
      <c r="K342" s="349">
        <f t="shared" si="143"/>
        <v>0</v>
      </c>
      <c r="L342" s="349">
        <f t="shared" si="143"/>
        <v>0</v>
      </c>
      <c r="M342" s="349">
        <f t="shared" si="143"/>
        <v>0</v>
      </c>
      <c r="N342" s="349">
        <f>N343+N348</f>
        <v>0</v>
      </c>
    </row>
    <row r="343" spans="1:14">
      <c r="A343" s="404">
        <v>5611</v>
      </c>
      <c r="B343" s="360" t="s">
        <v>644</v>
      </c>
      <c r="C343" s="348">
        <f t="shared" si="131"/>
        <v>0</v>
      </c>
      <c r="D343" s="349">
        <f>D344+D345+D346+D347</f>
        <v>0</v>
      </c>
      <c r="E343" s="349">
        <f t="shared" ref="E343:M343" si="144">E344+E345+E346+E347</f>
        <v>0</v>
      </c>
      <c r="F343" s="349">
        <f t="shared" si="144"/>
        <v>0</v>
      </c>
      <c r="G343" s="349">
        <f t="shared" si="144"/>
        <v>0</v>
      </c>
      <c r="H343" s="349">
        <f t="shared" si="144"/>
        <v>0</v>
      </c>
      <c r="I343" s="348">
        <f t="shared" si="130"/>
        <v>0</v>
      </c>
      <c r="J343" s="349">
        <f t="shared" si="144"/>
        <v>0</v>
      </c>
      <c r="K343" s="349">
        <f t="shared" si="144"/>
        <v>0</v>
      </c>
      <c r="L343" s="349">
        <f t="shared" si="144"/>
        <v>0</v>
      </c>
      <c r="M343" s="349">
        <f t="shared" si="144"/>
        <v>0</v>
      </c>
      <c r="N343" s="349">
        <f>N344+N345+N346+N347</f>
        <v>0</v>
      </c>
    </row>
    <row r="344" spans="1:14">
      <c r="A344" s="404">
        <v>56111</v>
      </c>
      <c r="B344" s="360" t="s">
        <v>645</v>
      </c>
      <c r="C344" s="348">
        <f t="shared" si="131"/>
        <v>0</v>
      </c>
      <c r="D344" s="356"/>
      <c r="E344" s="356"/>
      <c r="F344" s="356"/>
      <c r="G344" s="356"/>
      <c r="H344" s="356"/>
      <c r="I344" s="348">
        <f t="shared" si="130"/>
        <v>0</v>
      </c>
      <c r="J344" s="356"/>
      <c r="K344" s="356"/>
      <c r="L344" s="356"/>
      <c r="M344" s="356"/>
      <c r="N344" s="357"/>
    </row>
    <row r="345" spans="1:14">
      <c r="A345" s="404">
        <v>56112</v>
      </c>
      <c r="B345" s="360" t="s">
        <v>646</v>
      </c>
      <c r="C345" s="348">
        <f t="shared" si="131"/>
        <v>0</v>
      </c>
      <c r="D345" s="356"/>
      <c r="E345" s="356"/>
      <c r="F345" s="356"/>
      <c r="G345" s="356"/>
      <c r="H345" s="356"/>
      <c r="I345" s="348">
        <f t="shared" si="130"/>
        <v>0</v>
      </c>
      <c r="J345" s="356"/>
      <c r="K345" s="356"/>
      <c r="L345" s="356"/>
      <c r="M345" s="356"/>
      <c r="N345" s="357"/>
    </row>
    <row r="346" spans="1:14">
      <c r="A346" s="404">
        <v>56113</v>
      </c>
      <c r="B346" s="360" t="s">
        <v>647</v>
      </c>
      <c r="C346" s="348">
        <f t="shared" si="131"/>
        <v>0</v>
      </c>
      <c r="D346" s="356"/>
      <c r="E346" s="356"/>
      <c r="F346" s="356"/>
      <c r="G346" s="356"/>
      <c r="H346" s="356"/>
      <c r="I346" s="348">
        <f t="shared" si="130"/>
        <v>0</v>
      </c>
      <c r="J346" s="356"/>
      <c r="K346" s="356"/>
      <c r="L346" s="356"/>
      <c r="M346" s="356"/>
      <c r="N346" s="357"/>
    </row>
    <row r="347" spans="1:14">
      <c r="A347" s="404">
        <v>56114</v>
      </c>
      <c r="B347" s="422" t="s">
        <v>648</v>
      </c>
      <c r="C347" s="348">
        <f t="shared" si="131"/>
        <v>0</v>
      </c>
      <c r="D347" s="356"/>
      <c r="E347" s="356"/>
      <c r="F347" s="356"/>
      <c r="G347" s="356"/>
      <c r="H347" s="356"/>
      <c r="I347" s="348">
        <f t="shared" si="130"/>
        <v>0</v>
      </c>
      <c r="J347" s="356"/>
      <c r="K347" s="356"/>
      <c r="L347" s="356"/>
      <c r="M347" s="356"/>
      <c r="N347" s="357"/>
    </row>
    <row r="348" spans="1:14">
      <c r="A348" s="404">
        <v>5612</v>
      </c>
      <c r="B348" s="360" t="s">
        <v>649</v>
      </c>
      <c r="C348" s="348">
        <f t="shared" si="131"/>
        <v>0</v>
      </c>
      <c r="D348" s="349">
        <f>D349+D350+D351+D352</f>
        <v>0</v>
      </c>
      <c r="E348" s="349">
        <f t="shared" ref="E348:N348" si="145">E349+E350+E351+E352</f>
        <v>0</v>
      </c>
      <c r="F348" s="349">
        <f t="shared" si="145"/>
        <v>0</v>
      </c>
      <c r="G348" s="349">
        <f t="shared" si="145"/>
        <v>0</v>
      </c>
      <c r="H348" s="349">
        <f t="shared" si="145"/>
        <v>0</v>
      </c>
      <c r="I348" s="348">
        <f t="shared" si="130"/>
        <v>0</v>
      </c>
      <c r="J348" s="349">
        <f>J349+J350+J351+J352</f>
        <v>0</v>
      </c>
      <c r="K348" s="349">
        <f t="shared" si="145"/>
        <v>0</v>
      </c>
      <c r="L348" s="349">
        <f t="shared" si="145"/>
        <v>0</v>
      </c>
      <c r="M348" s="349">
        <f t="shared" si="145"/>
        <v>0</v>
      </c>
      <c r="N348" s="349">
        <f t="shared" si="145"/>
        <v>0</v>
      </c>
    </row>
    <row r="349" spans="1:14">
      <c r="A349" s="404">
        <v>56121</v>
      </c>
      <c r="B349" s="360" t="s">
        <v>650</v>
      </c>
      <c r="C349" s="348">
        <f t="shared" si="131"/>
        <v>0</v>
      </c>
      <c r="D349" s="356"/>
      <c r="E349" s="356"/>
      <c r="F349" s="356"/>
      <c r="G349" s="356"/>
      <c r="H349" s="356"/>
      <c r="I349" s="348">
        <f t="shared" si="130"/>
        <v>0</v>
      </c>
      <c r="J349" s="356"/>
      <c r="K349" s="356"/>
      <c r="L349" s="356"/>
      <c r="M349" s="356"/>
      <c r="N349" s="357"/>
    </row>
    <row r="350" spans="1:14">
      <c r="A350" s="404">
        <v>56122</v>
      </c>
      <c r="B350" s="360" t="s">
        <v>651</v>
      </c>
      <c r="C350" s="348">
        <f t="shared" si="131"/>
        <v>0</v>
      </c>
      <c r="D350" s="369"/>
      <c r="E350" s="369"/>
      <c r="F350" s="369"/>
      <c r="G350" s="369"/>
      <c r="H350" s="369"/>
      <c r="I350" s="348">
        <f t="shared" si="130"/>
        <v>0</v>
      </c>
      <c r="J350" s="369"/>
      <c r="K350" s="369"/>
      <c r="L350" s="369"/>
      <c r="M350" s="369"/>
      <c r="N350" s="370"/>
    </row>
    <row r="351" spans="1:14">
      <c r="A351" s="404">
        <v>56123</v>
      </c>
      <c r="B351" s="360" t="s">
        <v>652</v>
      </c>
      <c r="C351" s="348">
        <f t="shared" si="131"/>
        <v>0</v>
      </c>
      <c r="D351" s="356"/>
      <c r="E351" s="356"/>
      <c r="F351" s="356"/>
      <c r="G351" s="356"/>
      <c r="H351" s="356"/>
      <c r="I351" s="348">
        <f t="shared" si="130"/>
        <v>0</v>
      </c>
      <c r="J351" s="356"/>
      <c r="K351" s="356"/>
      <c r="L351" s="356"/>
      <c r="M351" s="356"/>
      <c r="N351" s="357"/>
    </row>
    <row r="352" spans="1:14">
      <c r="A352" s="404">
        <v>56124</v>
      </c>
      <c r="B352" s="422" t="s">
        <v>653</v>
      </c>
      <c r="C352" s="348">
        <f t="shared" si="131"/>
        <v>0</v>
      </c>
      <c r="D352" s="356"/>
      <c r="E352" s="356"/>
      <c r="F352" s="356"/>
      <c r="G352" s="356"/>
      <c r="H352" s="356"/>
      <c r="I352" s="348">
        <f t="shared" si="130"/>
        <v>0</v>
      </c>
      <c r="J352" s="356"/>
      <c r="K352" s="356"/>
      <c r="L352" s="356"/>
      <c r="M352" s="356"/>
      <c r="N352" s="357"/>
    </row>
    <row r="353" spans="1:14">
      <c r="A353" s="403">
        <v>569</v>
      </c>
      <c r="B353" s="358" t="s">
        <v>68</v>
      </c>
      <c r="C353" s="348">
        <f t="shared" si="131"/>
        <v>0</v>
      </c>
      <c r="D353" s="349">
        <f>D354+D359</f>
        <v>0</v>
      </c>
      <c r="E353" s="349">
        <f t="shared" ref="E353:N353" si="146">E354+E359</f>
        <v>0</v>
      </c>
      <c r="F353" s="349">
        <f t="shared" si="146"/>
        <v>0</v>
      </c>
      <c r="G353" s="349">
        <f t="shared" si="146"/>
        <v>0</v>
      </c>
      <c r="H353" s="349">
        <f t="shared" si="146"/>
        <v>0</v>
      </c>
      <c r="I353" s="348">
        <f t="shared" si="130"/>
        <v>0</v>
      </c>
      <c r="J353" s="349">
        <f t="shared" si="146"/>
        <v>0</v>
      </c>
      <c r="K353" s="349">
        <f t="shared" si="146"/>
        <v>0</v>
      </c>
      <c r="L353" s="349">
        <f t="shared" si="146"/>
        <v>0</v>
      </c>
      <c r="M353" s="349">
        <f t="shared" si="146"/>
        <v>0</v>
      </c>
      <c r="N353" s="349">
        <f t="shared" si="146"/>
        <v>0</v>
      </c>
    </row>
    <row r="354" spans="1:14">
      <c r="A354" s="404">
        <v>5691</v>
      </c>
      <c r="B354" s="360" t="s">
        <v>654</v>
      </c>
      <c r="C354" s="348">
        <f t="shared" si="131"/>
        <v>0</v>
      </c>
      <c r="D354" s="349">
        <f>D355+D356+D357+D358</f>
        <v>0</v>
      </c>
      <c r="E354" s="349">
        <f t="shared" ref="E354:N354" si="147">E355+E356+E357+E358</f>
        <v>0</v>
      </c>
      <c r="F354" s="349">
        <f t="shared" si="147"/>
        <v>0</v>
      </c>
      <c r="G354" s="349">
        <f t="shared" si="147"/>
        <v>0</v>
      </c>
      <c r="H354" s="349">
        <f t="shared" si="147"/>
        <v>0</v>
      </c>
      <c r="I354" s="348">
        <f t="shared" si="130"/>
        <v>0</v>
      </c>
      <c r="J354" s="349">
        <f t="shared" si="147"/>
        <v>0</v>
      </c>
      <c r="K354" s="349">
        <f t="shared" si="147"/>
        <v>0</v>
      </c>
      <c r="L354" s="349">
        <f t="shared" si="147"/>
        <v>0</v>
      </c>
      <c r="M354" s="349">
        <f t="shared" si="147"/>
        <v>0</v>
      </c>
      <c r="N354" s="349">
        <f t="shared" si="147"/>
        <v>0</v>
      </c>
    </row>
    <row r="355" spans="1:14">
      <c r="A355" s="404">
        <v>56911</v>
      </c>
      <c r="B355" s="360" t="s">
        <v>655</v>
      </c>
      <c r="C355" s="348">
        <f t="shared" si="131"/>
        <v>0</v>
      </c>
      <c r="D355" s="369"/>
      <c r="E355" s="369"/>
      <c r="F355" s="369"/>
      <c r="G355" s="369"/>
      <c r="H355" s="369"/>
      <c r="I355" s="348">
        <f t="shared" si="130"/>
        <v>0</v>
      </c>
      <c r="J355" s="369"/>
      <c r="K355" s="369"/>
      <c r="L355" s="369"/>
      <c r="M355" s="369"/>
      <c r="N355" s="370"/>
    </row>
    <row r="356" spans="1:14">
      <c r="A356" s="404">
        <v>56912</v>
      </c>
      <c r="B356" s="360" t="s">
        <v>656</v>
      </c>
      <c r="C356" s="348">
        <f t="shared" si="131"/>
        <v>0</v>
      </c>
      <c r="D356" s="356"/>
      <c r="E356" s="356"/>
      <c r="F356" s="356"/>
      <c r="G356" s="356"/>
      <c r="H356" s="356"/>
      <c r="I356" s="348">
        <f t="shared" si="130"/>
        <v>0</v>
      </c>
      <c r="J356" s="356"/>
      <c r="K356" s="356"/>
      <c r="L356" s="356"/>
      <c r="M356" s="356"/>
      <c r="N356" s="357"/>
    </row>
    <row r="357" spans="1:14">
      <c r="A357" s="404">
        <v>56913</v>
      </c>
      <c r="B357" s="360" t="s">
        <v>657</v>
      </c>
      <c r="C357" s="348">
        <f t="shared" si="131"/>
        <v>0</v>
      </c>
      <c r="D357" s="356"/>
      <c r="E357" s="356"/>
      <c r="F357" s="356"/>
      <c r="G357" s="356"/>
      <c r="H357" s="356"/>
      <c r="I357" s="348">
        <f t="shared" si="130"/>
        <v>0</v>
      </c>
      <c r="J357" s="356"/>
      <c r="K357" s="356"/>
      <c r="L357" s="356"/>
      <c r="M357" s="356"/>
      <c r="N357" s="357"/>
    </row>
    <row r="358" spans="1:14">
      <c r="A358" s="404">
        <v>56914</v>
      </c>
      <c r="B358" s="422" t="s">
        <v>658</v>
      </c>
      <c r="C358" s="348">
        <f t="shared" si="131"/>
        <v>0</v>
      </c>
      <c r="D358" s="356"/>
      <c r="E358" s="356"/>
      <c r="F358" s="356"/>
      <c r="G358" s="356"/>
      <c r="H358" s="356"/>
      <c r="I358" s="348">
        <f t="shared" si="130"/>
        <v>0</v>
      </c>
      <c r="J358" s="356"/>
      <c r="K358" s="356"/>
      <c r="L358" s="356"/>
      <c r="M358" s="356"/>
      <c r="N358" s="357"/>
    </row>
    <row r="359" spans="1:14">
      <c r="A359" s="404">
        <v>5692</v>
      </c>
      <c r="B359" s="360" t="s">
        <v>659</v>
      </c>
      <c r="C359" s="348">
        <f t="shared" si="131"/>
        <v>0</v>
      </c>
      <c r="D359" s="349">
        <f>D360+D361+D362+D363</f>
        <v>0</v>
      </c>
      <c r="E359" s="349">
        <f t="shared" ref="E359:N359" si="148">E360+E361+E362+E363</f>
        <v>0</v>
      </c>
      <c r="F359" s="349">
        <f t="shared" si="148"/>
        <v>0</v>
      </c>
      <c r="G359" s="349">
        <f t="shared" si="148"/>
        <v>0</v>
      </c>
      <c r="H359" s="349">
        <f t="shared" si="148"/>
        <v>0</v>
      </c>
      <c r="I359" s="348">
        <f t="shared" si="130"/>
        <v>0</v>
      </c>
      <c r="J359" s="349">
        <f t="shared" si="148"/>
        <v>0</v>
      </c>
      <c r="K359" s="349">
        <f t="shared" si="148"/>
        <v>0</v>
      </c>
      <c r="L359" s="349">
        <f t="shared" si="148"/>
        <v>0</v>
      </c>
      <c r="M359" s="349">
        <f t="shared" si="148"/>
        <v>0</v>
      </c>
      <c r="N359" s="349">
        <f t="shared" si="148"/>
        <v>0</v>
      </c>
    </row>
    <row r="360" spans="1:14">
      <c r="A360" s="404">
        <v>56921</v>
      </c>
      <c r="B360" s="360" t="s">
        <v>660</v>
      </c>
      <c r="C360" s="348">
        <f t="shared" si="131"/>
        <v>0</v>
      </c>
      <c r="D360" s="356"/>
      <c r="E360" s="356"/>
      <c r="F360" s="356"/>
      <c r="G360" s="356"/>
      <c r="H360" s="356"/>
      <c r="I360" s="348">
        <f t="shared" si="130"/>
        <v>0</v>
      </c>
      <c r="J360" s="356"/>
      <c r="K360" s="356"/>
      <c r="L360" s="356"/>
      <c r="M360" s="356"/>
      <c r="N360" s="357"/>
    </row>
    <row r="361" spans="1:14">
      <c r="A361" s="404">
        <v>56922</v>
      </c>
      <c r="B361" s="360" t="s">
        <v>661</v>
      </c>
      <c r="C361" s="348">
        <f t="shared" si="131"/>
        <v>0</v>
      </c>
      <c r="D361" s="369"/>
      <c r="E361" s="369"/>
      <c r="F361" s="369"/>
      <c r="G361" s="369"/>
      <c r="H361" s="369"/>
      <c r="I361" s="348">
        <f t="shared" si="130"/>
        <v>0</v>
      </c>
      <c r="J361" s="369"/>
      <c r="K361" s="369"/>
      <c r="L361" s="369"/>
      <c r="M361" s="369"/>
      <c r="N361" s="370"/>
    </row>
    <row r="362" spans="1:14">
      <c r="A362" s="404">
        <v>56923</v>
      </c>
      <c r="B362" s="360" t="s">
        <v>662</v>
      </c>
      <c r="C362" s="348">
        <f t="shared" si="131"/>
        <v>0</v>
      </c>
      <c r="D362" s="356"/>
      <c r="E362" s="356"/>
      <c r="F362" s="356"/>
      <c r="G362" s="356"/>
      <c r="H362" s="356"/>
      <c r="I362" s="348">
        <f t="shared" si="130"/>
        <v>0</v>
      </c>
      <c r="J362" s="356"/>
      <c r="K362" s="356"/>
      <c r="L362" s="356"/>
      <c r="M362" s="356"/>
      <c r="N362" s="357"/>
    </row>
    <row r="363" spans="1:14">
      <c r="A363" s="404">
        <v>56924</v>
      </c>
      <c r="B363" s="422" t="s">
        <v>663</v>
      </c>
      <c r="C363" s="348">
        <f t="shared" si="131"/>
        <v>0</v>
      </c>
      <c r="D363" s="356"/>
      <c r="E363" s="356"/>
      <c r="F363" s="356"/>
      <c r="G363" s="356"/>
      <c r="H363" s="356"/>
      <c r="I363" s="348">
        <f t="shared" si="130"/>
        <v>0</v>
      </c>
      <c r="J363" s="356"/>
      <c r="K363" s="356"/>
      <c r="L363" s="356"/>
      <c r="M363" s="356"/>
      <c r="N363" s="357"/>
    </row>
    <row r="364" spans="1:14">
      <c r="A364" s="401">
        <v>57</v>
      </c>
      <c r="B364" s="351" t="s">
        <v>664</v>
      </c>
      <c r="C364" s="348">
        <f t="shared" si="131"/>
        <v>0</v>
      </c>
      <c r="D364" s="349">
        <f>D365+D366+D367+D368+D369+D370</f>
        <v>0</v>
      </c>
      <c r="E364" s="349">
        <f t="shared" ref="E364:M364" si="149">E365+E366+E367+E368+E369+E370</f>
        <v>0</v>
      </c>
      <c r="F364" s="349">
        <f t="shared" si="149"/>
        <v>0</v>
      </c>
      <c r="G364" s="349">
        <f t="shared" si="149"/>
        <v>0</v>
      </c>
      <c r="H364" s="349">
        <f t="shared" si="149"/>
        <v>0</v>
      </c>
      <c r="I364" s="348">
        <f t="shared" si="130"/>
        <v>0</v>
      </c>
      <c r="J364" s="349">
        <f t="shared" si="149"/>
        <v>0</v>
      </c>
      <c r="K364" s="349">
        <f t="shared" si="149"/>
        <v>0</v>
      </c>
      <c r="L364" s="349">
        <f t="shared" si="149"/>
        <v>0</v>
      </c>
      <c r="M364" s="349">
        <f t="shared" si="149"/>
        <v>0</v>
      </c>
      <c r="N364" s="349">
        <f>N365+N366+N367+N368+N369+N370</f>
        <v>0</v>
      </c>
    </row>
    <row r="365" spans="1:14">
      <c r="A365" s="421">
        <v>571</v>
      </c>
      <c r="B365" s="390" t="s">
        <v>665</v>
      </c>
      <c r="C365" s="348">
        <f t="shared" si="131"/>
        <v>0</v>
      </c>
      <c r="D365" s="356"/>
      <c r="E365" s="356"/>
      <c r="F365" s="356"/>
      <c r="G365" s="356"/>
      <c r="H365" s="356"/>
      <c r="I365" s="348">
        <f t="shared" si="130"/>
        <v>0</v>
      </c>
      <c r="J365" s="356"/>
      <c r="K365" s="356"/>
      <c r="L365" s="356"/>
      <c r="M365" s="356"/>
      <c r="N365" s="357"/>
    </row>
    <row r="366" spans="1:14">
      <c r="A366" s="421">
        <v>572</v>
      </c>
      <c r="B366" s="390" t="s">
        <v>666</v>
      </c>
      <c r="C366" s="348">
        <f t="shared" si="131"/>
        <v>0</v>
      </c>
      <c r="D366" s="356"/>
      <c r="E366" s="356"/>
      <c r="F366" s="356"/>
      <c r="G366" s="356"/>
      <c r="H366" s="356"/>
      <c r="I366" s="348">
        <f t="shared" si="130"/>
        <v>0</v>
      </c>
      <c r="J366" s="356"/>
      <c r="K366" s="356"/>
      <c r="L366" s="356"/>
      <c r="M366" s="356"/>
      <c r="N366" s="357"/>
    </row>
    <row r="367" spans="1:14">
      <c r="A367" s="421">
        <v>573</v>
      </c>
      <c r="B367" s="390" t="s">
        <v>667</v>
      </c>
      <c r="C367" s="348">
        <f t="shared" si="131"/>
        <v>0</v>
      </c>
      <c r="D367" s="356"/>
      <c r="E367" s="356"/>
      <c r="F367" s="356"/>
      <c r="G367" s="356"/>
      <c r="H367" s="356"/>
      <c r="I367" s="348">
        <f t="shared" si="130"/>
        <v>0</v>
      </c>
      <c r="J367" s="356">
        <v>0</v>
      </c>
      <c r="K367" s="356">
        <v>0</v>
      </c>
      <c r="L367" s="356">
        <v>0</v>
      </c>
      <c r="M367" s="356">
        <v>0</v>
      </c>
      <c r="N367" s="357">
        <v>0</v>
      </c>
    </row>
    <row r="368" spans="1:14">
      <c r="A368" s="421">
        <v>574</v>
      </c>
      <c r="B368" s="390" t="s">
        <v>699</v>
      </c>
      <c r="C368" s="348">
        <f t="shared" si="131"/>
        <v>0</v>
      </c>
      <c r="D368" s="356"/>
      <c r="E368" s="356"/>
      <c r="F368" s="356"/>
      <c r="G368" s="356"/>
      <c r="H368" s="356"/>
      <c r="I368" s="348">
        <f t="shared" si="130"/>
        <v>0</v>
      </c>
      <c r="J368" s="356"/>
      <c r="K368" s="356"/>
      <c r="L368" s="356"/>
      <c r="M368" s="356"/>
      <c r="N368" s="357"/>
    </row>
    <row r="369" spans="1:14">
      <c r="A369" s="421">
        <v>577</v>
      </c>
      <c r="B369" s="390" t="s">
        <v>668</v>
      </c>
      <c r="C369" s="348">
        <f t="shared" si="131"/>
        <v>0</v>
      </c>
      <c r="D369" s="356"/>
      <c r="E369" s="356"/>
      <c r="F369" s="356"/>
      <c r="G369" s="356"/>
      <c r="H369" s="356"/>
      <c r="I369" s="348">
        <f t="shared" si="130"/>
        <v>0</v>
      </c>
      <c r="J369" s="356"/>
      <c r="K369" s="356"/>
      <c r="L369" s="356"/>
      <c r="M369" s="356"/>
      <c r="N369" s="357"/>
    </row>
    <row r="370" spans="1:14">
      <c r="A370" s="421">
        <v>578</v>
      </c>
      <c r="B370" s="390" t="s">
        <v>669</v>
      </c>
      <c r="C370" s="348">
        <f t="shared" si="131"/>
        <v>0</v>
      </c>
      <c r="D370" s="356"/>
      <c r="E370" s="356"/>
      <c r="F370" s="356"/>
      <c r="G370" s="356"/>
      <c r="H370" s="356"/>
      <c r="I370" s="348">
        <f t="shared" si="130"/>
        <v>0</v>
      </c>
      <c r="J370" s="356"/>
      <c r="K370" s="356"/>
      <c r="L370" s="356"/>
      <c r="M370" s="356"/>
      <c r="N370" s="357"/>
    </row>
    <row r="371" spans="1:14">
      <c r="A371" s="404"/>
      <c r="B371" s="347" t="s">
        <v>486</v>
      </c>
      <c r="C371" s="348">
        <f t="shared" si="131"/>
        <v>0</v>
      </c>
      <c r="D371" s="409">
        <f>D178+D247+D294+D316+D336</f>
        <v>0</v>
      </c>
      <c r="E371" s="409">
        <f t="shared" ref="E371:N371" si="150">E178+E247+E294+E316+E336</f>
        <v>0</v>
      </c>
      <c r="F371" s="409">
        <f t="shared" si="150"/>
        <v>0</v>
      </c>
      <c r="G371" s="409">
        <f t="shared" si="150"/>
        <v>0</v>
      </c>
      <c r="H371" s="409">
        <f t="shared" si="150"/>
        <v>0</v>
      </c>
      <c r="I371" s="348">
        <f t="shared" ref="I371" si="151">J371+K371+L371+M371+N371</f>
        <v>0</v>
      </c>
      <c r="J371" s="409">
        <f t="shared" si="150"/>
        <v>0</v>
      </c>
      <c r="K371" s="409">
        <f t="shared" si="150"/>
        <v>0</v>
      </c>
      <c r="L371" s="409">
        <f t="shared" si="150"/>
        <v>0</v>
      </c>
      <c r="M371" s="409">
        <f t="shared" si="150"/>
        <v>0</v>
      </c>
      <c r="N371" s="410">
        <f t="shared" si="150"/>
        <v>0</v>
      </c>
    </row>
    <row r="372" spans="1:14">
      <c r="A372" s="364"/>
      <c r="B372" s="423" t="s">
        <v>670</v>
      </c>
    </row>
    <row r="375" spans="1:14">
      <c r="C375" s="395"/>
      <c r="D375" s="393"/>
      <c r="E375" s="393"/>
      <c r="F375" s="393"/>
    </row>
  </sheetData>
  <mergeCells count="10">
    <mergeCell ref="C176:C177"/>
    <mergeCell ref="D176:H176"/>
    <mergeCell ref="I176:I177"/>
    <mergeCell ref="J176:N176"/>
    <mergeCell ref="C7:N7"/>
    <mergeCell ref="C8:C9"/>
    <mergeCell ref="D8:H8"/>
    <mergeCell ref="I8:I9"/>
    <mergeCell ref="J8:N8"/>
    <mergeCell ref="C175:N175"/>
  </mergeCells>
  <pageMargins left="0.7" right="0.7" top="0.75" bottom="0.75" header="0.3" footer="0.3"/>
  <pageSetup paperSize="9" orientation="portrait" horizontalDpi="4294967295" verticalDpi="4294967295" r:id="rId1"/>
  <ignoredErrors>
    <ignoredError sqref="I10:I17"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workbookViewId="0"/>
  </sheetViews>
  <sheetFormatPr defaultRowHeight="15"/>
  <cols>
    <col min="1" max="1" width="23.85546875" style="27" customWidth="1"/>
    <col min="2" max="2" width="67.5703125" style="27" customWidth="1"/>
    <col min="3" max="3" width="13.7109375" style="792" customWidth="1"/>
    <col min="4" max="4" width="10.140625" style="792" customWidth="1"/>
    <col min="5" max="5" width="14.140625" style="792" customWidth="1"/>
    <col min="6" max="6" width="9.140625" style="792"/>
    <col min="7" max="7" width="15.5703125" style="792" customWidth="1"/>
    <col min="8" max="16384" width="9.140625" style="41"/>
  </cols>
  <sheetData>
    <row r="1" spans="1:10">
      <c r="A1" s="27" t="s">
        <v>48</v>
      </c>
      <c r="B1" s="105">
        <v>23</v>
      </c>
    </row>
    <row r="2" spans="1:10">
      <c r="A2" s="27" t="s">
        <v>49</v>
      </c>
      <c r="B2" s="27" t="s">
        <v>1221</v>
      </c>
    </row>
    <row r="3" spans="1:10">
      <c r="A3" s="27" t="s">
        <v>47</v>
      </c>
      <c r="B3" s="27" t="s">
        <v>52</v>
      </c>
    </row>
    <row r="4" spans="1:10">
      <c r="A4" s="27" t="s">
        <v>50</v>
      </c>
      <c r="B4" s="27" t="s">
        <v>53</v>
      </c>
    </row>
    <row r="5" spans="1:10">
      <c r="A5" s="41" t="s">
        <v>792</v>
      </c>
      <c r="B5" s="41" t="s">
        <v>71</v>
      </c>
    </row>
    <row r="7" spans="1:10">
      <c r="A7" s="794"/>
      <c r="B7" s="935" t="s">
        <v>1357</v>
      </c>
      <c r="C7" s="904"/>
      <c r="D7" s="879"/>
      <c r="E7" s="879"/>
      <c r="F7" s="879"/>
      <c r="G7" s="808"/>
    </row>
    <row r="8" spans="1:10">
      <c r="A8" s="800" t="s">
        <v>200</v>
      </c>
      <c r="B8" s="936"/>
      <c r="C8" s="4595" t="s">
        <v>700</v>
      </c>
      <c r="D8" s="4596"/>
      <c r="E8" s="4595" t="s">
        <v>701</v>
      </c>
      <c r="F8" s="4596"/>
      <c r="G8" s="903" t="s">
        <v>486</v>
      </c>
    </row>
    <row r="9" spans="1:10">
      <c r="A9" s="804"/>
      <c r="B9" s="880" t="s">
        <v>702</v>
      </c>
      <c r="C9" s="937" t="s">
        <v>118</v>
      </c>
      <c r="D9" s="912" t="s">
        <v>115</v>
      </c>
      <c r="E9" s="937" t="s">
        <v>118</v>
      </c>
      <c r="F9" s="912" t="s">
        <v>115</v>
      </c>
      <c r="G9" s="911"/>
    </row>
    <row r="10" spans="1:10">
      <c r="A10" s="882">
        <v>90</v>
      </c>
      <c r="B10" s="913" t="s">
        <v>1358</v>
      </c>
      <c r="C10" s="938">
        <f>C11+C14</f>
        <v>0</v>
      </c>
      <c r="D10" s="939">
        <f>D11+D14</f>
        <v>0</v>
      </c>
      <c r="E10" s="938">
        <f>E11+E14</f>
        <v>0</v>
      </c>
      <c r="F10" s="939">
        <f>F11+F14</f>
        <v>0</v>
      </c>
      <c r="G10" s="940">
        <f>SUM(C10:F10)</f>
        <v>0</v>
      </c>
      <c r="J10" s="792"/>
    </row>
    <row r="11" spans="1:10">
      <c r="A11" s="888">
        <v>901</v>
      </c>
      <c r="B11" s="159" t="s">
        <v>1359</v>
      </c>
      <c r="C11" s="941">
        <f>C12+C13</f>
        <v>0</v>
      </c>
      <c r="D11" s="942">
        <f>D12+D13</f>
        <v>0</v>
      </c>
      <c r="E11" s="941">
        <f>E12+E13</f>
        <v>0</v>
      </c>
      <c r="F11" s="942">
        <f>F12+F13</f>
        <v>0</v>
      </c>
      <c r="G11" s="921">
        <f t="shared" ref="G11:G43" si="0">SUM(C11:F11)</f>
        <v>0</v>
      </c>
      <c r="J11" s="792"/>
    </row>
    <row r="12" spans="1:10">
      <c r="A12" s="888">
        <v>9011</v>
      </c>
      <c r="B12" s="159" t="s">
        <v>1360</v>
      </c>
      <c r="C12" s="922"/>
      <c r="D12" s="943"/>
      <c r="E12" s="922"/>
      <c r="F12" s="944"/>
      <c r="G12" s="921">
        <f>SUM(C12:F12)</f>
        <v>0</v>
      </c>
      <c r="J12" s="792"/>
    </row>
    <row r="13" spans="1:10">
      <c r="A13" s="888">
        <v>9012</v>
      </c>
      <c r="B13" s="159" t="s">
        <v>1361</v>
      </c>
      <c r="C13" s="922"/>
      <c r="D13" s="943"/>
      <c r="E13" s="922"/>
      <c r="F13" s="944"/>
      <c r="G13" s="921">
        <f t="shared" si="0"/>
        <v>0</v>
      </c>
      <c r="J13" s="792"/>
    </row>
    <row r="14" spans="1:10">
      <c r="A14" s="888">
        <v>902</v>
      </c>
      <c r="B14" s="159" t="s">
        <v>1362</v>
      </c>
      <c r="C14" s="941">
        <f>C15+C16</f>
        <v>0</v>
      </c>
      <c r="D14" s="942">
        <f>D15+D16</f>
        <v>0</v>
      </c>
      <c r="E14" s="941">
        <f>E15+E16</f>
        <v>0</v>
      </c>
      <c r="F14" s="942">
        <f>F15+F16</f>
        <v>0</v>
      </c>
      <c r="G14" s="942">
        <f>SUM(C14:F14)</f>
        <v>0</v>
      </c>
      <c r="J14" s="792"/>
    </row>
    <row r="15" spans="1:10">
      <c r="A15" s="888">
        <v>9021</v>
      </c>
      <c r="B15" s="159" t="s">
        <v>1360</v>
      </c>
      <c r="C15" s="945"/>
      <c r="D15" s="944"/>
      <c r="E15" s="945"/>
      <c r="F15" s="944"/>
      <c r="G15" s="921">
        <f t="shared" si="0"/>
        <v>0</v>
      </c>
      <c r="J15" s="792"/>
    </row>
    <row r="16" spans="1:10">
      <c r="A16" s="888">
        <v>9022</v>
      </c>
      <c r="B16" s="159" t="s">
        <v>1361</v>
      </c>
      <c r="C16" s="945"/>
      <c r="D16" s="944"/>
      <c r="E16" s="945"/>
      <c r="F16" s="944"/>
      <c r="G16" s="921">
        <f>SUM(C16:F16)</f>
        <v>0</v>
      </c>
      <c r="J16" s="792"/>
    </row>
    <row r="17" spans="1:10">
      <c r="A17" s="882">
        <v>91</v>
      </c>
      <c r="B17" s="180" t="s">
        <v>1363</v>
      </c>
      <c r="C17" s="941">
        <f>C18+C21</f>
        <v>0</v>
      </c>
      <c r="D17" s="942">
        <f>D18+D21</f>
        <v>0</v>
      </c>
      <c r="E17" s="941">
        <f>E18+E21</f>
        <v>0</v>
      </c>
      <c r="F17" s="942">
        <f>F18+F21</f>
        <v>0</v>
      </c>
      <c r="G17" s="942">
        <f t="shared" si="0"/>
        <v>0</v>
      </c>
      <c r="J17" s="792"/>
    </row>
    <row r="18" spans="1:10">
      <c r="A18" s="888">
        <v>911</v>
      </c>
      <c r="B18" s="159" t="s">
        <v>1364</v>
      </c>
      <c r="C18" s="941">
        <f>C19+C20</f>
        <v>0</v>
      </c>
      <c r="D18" s="942">
        <f>D19+D20</f>
        <v>0</v>
      </c>
      <c r="E18" s="941">
        <f>E19+E20</f>
        <v>0</v>
      </c>
      <c r="F18" s="942">
        <f>F19+F20</f>
        <v>0</v>
      </c>
      <c r="G18" s="942">
        <f t="shared" si="0"/>
        <v>0</v>
      </c>
      <c r="J18" s="792"/>
    </row>
    <row r="19" spans="1:10">
      <c r="A19" s="888">
        <v>9111</v>
      </c>
      <c r="B19" s="159" t="s">
        <v>1360</v>
      </c>
      <c r="C19" s="945"/>
      <c r="D19" s="944"/>
      <c r="E19" s="945"/>
      <c r="F19" s="944"/>
      <c r="G19" s="921">
        <f t="shared" si="0"/>
        <v>0</v>
      </c>
      <c r="J19" s="792"/>
    </row>
    <row r="20" spans="1:10">
      <c r="A20" s="888">
        <v>9112</v>
      </c>
      <c r="B20" s="159" t="s">
        <v>1361</v>
      </c>
      <c r="C20" s="922"/>
      <c r="D20" s="943"/>
      <c r="E20" s="922"/>
      <c r="F20" s="944"/>
      <c r="G20" s="921">
        <f t="shared" si="0"/>
        <v>0</v>
      </c>
      <c r="J20" s="792"/>
    </row>
    <row r="21" spans="1:10">
      <c r="A21" s="888">
        <v>912</v>
      </c>
      <c r="B21" s="159" t="s">
        <v>1365</v>
      </c>
      <c r="C21" s="941">
        <f>C22+C23</f>
        <v>0</v>
      </c>
      <c r="D21" s="942">
        <f>D22+D23</f>
        <v>0</v>
      </c>
      <c r="E21" s="941">
        <f>E22+E23</f>
        <v>0</v>
      </c>
      <c r="F21" s="942">
        <f>F22+F23</f>
        <v>0</v>
      </c>
      <c r="G21" s="942">
        <f>SUM(C21:F21)</f>
        <v>0</v>
      </c>
      <c r="J21" s="792"/>
    </row>
    <row r="22" spans="1:10">
      <c r="A22" s="888">
        <v>9121</v>
      </c>
      <c r="B22" s="159" t="s">
        <v>1360</v>
      </c>
      <c r="C22" s="922"/>
      <c r="D22" s="943"/>
      <c r="E22" s="922"/>
      <c r="F22" s="944"/>
      <c r="G22" s="921">
        <f t="shared" si="0"/>
        <v>0</v>
      </c>
      <c r="J22" s="792"/>
    </row>
    <row r="23" spans="1:10">
      <c r="A23" s="888">
        <v>9122</v>
      </c>
      <c r="B23" s="159" t="s">
        <v>1361</v>
      </c>
      <c r="C23" s="922"/>
      <c r="D23" s="943"/>
      <c r="E23" s="922"/>
      <c r="F23" s="944"/>
      <c r="G23" s="921">
        <f t="shared" si="0"/>
        <v>0</v>
      </c>
      <c r="J23" s="792"/>
    </row>
    <row r="24" spans="1:10">
      <c r="A24" s="882">
        <v>92</v>
      </c>
      <c r="B24" s="180" t="s">
        <v>1366</v>
      </c>
      <c r="C24" s="941">
        <f>SUM(C25:C30)</f>
        <v>0</v>
      </c>
      <c r="D24" s="942">
        <f>SUM(D25:D30)</f>
        <v>0</v>
      </c>
      <c r="E24" s="941">
        <f>SUM(E25:E30)</f>
        <v>0</v>
      </c>
      <c r="F24" s="942">
        <f>SUM(F25:F30)</f>
        <v>0</v>
      </c>
      <c r="G24" s="942">
        <f t="shared" si="0"/>
        <v>0</v>
      </c>
      <c r="J24" s="792"/>
    </row>
    <row r="25" spans="1:10">
      <c r="A25" s="888">
        <v>921</v>
      </c>
      <c r="B25" s="159" t="s">
        <v>1367</v>
      </c>
      <c r="C25" s="945"/>
      <c r="D25" s="944"/>
      <c r="E25" s="945"/>
      <c r="F25" s="944"/>
      <c r="G25" s="921">
        <f t="shared" si="0"/>
        <v>0</v>
      </c>
      <c r="J25" s="792"/>
    </row>
    <row r="26" spans="1:10">
      <c r="A26" s="888">
        <v>922</v>
      </c>
      <c r="B26" s="159" t="s">
        <v>1368</v>
      </c>
      <c r="C26" s="945"/>
      <c r="D26" s="944"/>
      <c r="E26" s="945"/>
      <c r="F26" s="944"/>
      <c r="G26" s="921">
        <f t="shared" si="0"/>
        <v>0</v>
      </c>
      <c r="J26" s="792"/>
    </row>
    <row r="27" spans="1:10">
      <c r="A27" s="888">
        <v>923</v>
      </c>
      <c r="B27" s="159" t="s">
        <v>1369</v>
      </c>
      <c r="C27" s="945"/>
      <c r="D27" s="944"/>
      <c r="E27" s="945"/>
      <c r="F27" s="944"/>
      <c r="G27" s="921">
        <f t="shared" si="0"/>
        <v>0</v>
      </c>
      <c r="J27" s="792"/>
    </row>
    <row r="28" spans="1:10">
      <c r="A28" s="888">
        <v>924</v>
      </c>
      <c r="B28" s="159" t="s">
        <v>1370</v>
      </c>
      <c r="C28" s="945"/>
      <c r="D28" s="944"/>
      <c r="E28" s="945"/>
      <c r="F28" s="944"/>
      <c r="G28" s="921">
        <f t="shared" si="0"/>
        <v>0</v>
      </c>
      <c r="J28" s="792"/>
    </row>
    <row r="29" spans="1:10">
      <c r="A29" s="888">
        <v>925</v>
      </c>
      <c r="B29" s="159" t="s">
        <v>1371</v>
      </c>
      <c r="C29" s="945"/>
      <c r="D29" s="944"/>
      <c r="E29" s="945"/>
      <c r="F29" s="944"/>
      <c r="G29" s="921">
        <f t="shared" si="0"/>
        <v>0</v>
      </c>
      <c r="J29" s="792"/>
    </row>
    <row r="30" spans="1:10">
      <c r="A30" s="888">
        <v>926</v>
      </c>
      <c r="B30" s="159" t="s">
        <v>1372</v>
      </c>
      <c r="C30" s="945"/>
      <c r="D30" s="944"/>
      <c r="E30" s="945"/>
      <c r="F30" s="944"/>
      <c r="G30" s="921">
        <f t="shared" si="0"/>
        <v>0</v>
      </c>
      <c r="J30" s="792"/>
    </row>
    <row r="31" spans="1:10">
      <c r="A31" s="882">
        <v>93</v>
      </c>
      <c r="B31" s="180" t="s">
        <v>1373</v>
      </c>
      <c r="C31" s="941">
        <f>SUM(C32:C36)</f>
        <v>0</v>
      </c>
      <c r="D31" s="942">
        <f>SUM(D32:D36)</f>
        <v>0</v>
      </c>
      <c r="E31" s="941">
        <f>SUM(E32:E36)</f>
        <v>0</v>
      </c>
      <c r="F31" s="942">
        <f>SUM(F32:F36)</f>
        <v>0</v>
      </c>
      <c r="G31" s="942">
        <f t="shared" si="0"/>
        <v>0</v>
      </c>
      <c r="J31" s="792"/>
    </row>
    <row r="32" spans="1:10">
      <c r="A32" s="888">
        <v>931</v>
      </c>
      <c r="B32" s="159" t="s">
        <v>1374</v>
      </c>
      <c r="C32" s="945"/>
      <c r="D32" s="944"/>
      <c r="E32" s="945"/>
      <c r="F32" s="944"/>
      <c r="G32" s="921">
        <f t="shared" si="0"/>
        <v>0</v>
      </c>
      <c r="J32" s="792"/>
    </row>
    <row r="33" spans="1:10">
      <c r="A33" s="888">
        <v>932</v>
      </c>
      <c r="B33" s="159" t="s">
        <v>1375</v>
      </c>
      <c r="C33" s="945"/>
      <c r="D33" s="944"/>
      <c r="E33" s="945"/>
      <c r="F33" s="944"/>
      <c r="G33" s="921">
        <f t="shared" si="0"/>
        <v>0</v>
      </c>
      <c r="J33" s="792"/>
    </row>
    <row r="34" spans="1:10">
      <c r="A34" s="888">
        <v>933</v>
      </c>
      <c r="B34" s="159" t="s">
        <v>1376</v>
      </c>
      <c r="C34" s="945"/>
      <c r="D34" s="944"/>
      <c r="E34" s="945"/>
      <c r="F34" s="944"/>
      <c r="G34" s="921">
        <f t="shared" si="0"/>
        <v>0</v>
      </c>
      <c r="J34" s="792"/>
    </row>
    <row r="35" spans="1:10">
      <c r="A35" s="888">
        <v>934</v>
      </c>
      <c r="B35" s="159" t="s">
        <v>1377</v>
      </c>
      <c r="C35" s="945"/>
      <c r="D35" s="944"/>
      <c r="E35" s="945"/>
      <c r="F35" s="944"/>
      <c r="G35" s="921">
        <f t="shared" si="0"/>
        <v>0</v>
      </c>
      <c r="J35" s="792"/>
    </row>
    <row r="36" spans="1:10">
      <c r="A36" s="888">
        <v>935</v>
      </c>
      <c r="B36" s="159" t="s">
        <v>1378</v>
      </c>
      <c r="C36" s="945"/>
      <c r="D36" s="944"/>
      <c r="E36" s="945"/>
      <c r="F36" s="944"/>
      <c r="G36" s="921">
        <f t="shared" si="0"/>
        <v>0</v>
      </c>
      <c r="J36" s="792"/>
    </row>
    <row r="37" spans="1:10">
      <c r="A37" s="882">
        <v>94</v>
      </c>
      <c r="B37" s="180" t="s">
        <v>1379</v>
      </c>
      <c r="C37" s="941">
        <f>SUM(C38:C39)</f>
        <v>0</v>
      </c>
      <c r="D37" s="942">
        <f>SUM(D38:D39)</f>
        <v>0</v>
      </c>
      <c r="E37" s="941">
        <f>SUM(E38:E39)</f>
        <v>0</v>
      </c>
      <c r="F37" s="942">
        <f>SUM(F38:F39)</f>
        <v>0</v>
      </c>
      <c r="G37" s="942">
        <f t="shared" si="0"/>
        <v>0</v>
      </c>
      <c r="J37" s="792"/>
    </row>
    <row r="38" spans="1:10">
      <c r="A38" s="888">
        <v>941</v>
      </c>
      <c r="B38" s="159" t="s">
        <v>1380</v>
      </c>
      <c r="C38" s="922"/>
      <c r="D38" s="943"/>
      <c r="E38" s="922"/>
      <c r="F38" s="943"/>
      <c r="G38" s="921">
        <f t="shared" si="0"/>
        <v>0</v>
      </c>
      <c r="J38" s="792"/>
    </row>
    <row r="39" spans="1:10">
      <c r="A39" s="888">
        <v>942</v>
      </c>
      <c r="B39" s="159" t="s">
        <v>1381</v>
      </c>
      <c r="C39" s="922"/>
      <c r="D39" s="943"/>
      <c r="E39" s="922"/>
      <c r="F39" s="944"/>
      <c r="G39" s="921">
        <f t="shared" si="0"/>
        <v>0</v>
      </c>
      <c r="J39" s="792"/>
    </row>
    <row r="40" spans="1:10">
      <c r="A40" s="882">
        <v>95</v>
      </c>
      <c r="B40" s="180" t="s">
        <v>1382</v>
      </c>
      <c r="C40" s="941">
        <f>SUM(C41:C42)</f>
        <v>0</v>
      </c>
      <c r="D40" s="942">
        <f>SUM(D41:D42)</f>
        <v>0</v>
      </c>
      <c r="E40" s="941">
        <f>SUM(E41:E42)</f>
        <v>0</v>
      </c>
      <c r="F40" s="942">
        <f>SUM(F41:F42)</f>
        <v>0</v>
      </c>
      <c r="G40" s="942">
        <f t="shared" si="0"/>
        <v>0</v>
      </c>
      <c r="J40" s="792"/>
    </row>
    <row r="41" spans="1:10">
      <c r="A41" s="888">
        <v>951</v>
      </c>
      <c r="B41" s="159" t="s">
        <v>1383</v>
      </c>
      <c r="C41" s="945"/>
      <c r="D41" s="944"/>
      <c r="E41" s="945"/>
      <c r="F41" s="944"/>
      <c r="G41" s="921">
        <f t="shared" si="0"/>
        <v>0</v>
      </c>
      <c r="J41" s="792"/>
    </row>
    <row r="42" spans="1:10">
      <c r="A42" s="888">
        <v>952</v>
      </c>
      <c r="B42" s="159" t="s">
        <v>1384</v>
      </c>
      <c r="C42" s="946"/>
      <c r="D42" s="947"/>
      <c r="E42" s="945"/>
      <c r="F42" s="944"/>
      <c r="G42" s="948">
        <f t="shared" si="0"/>
        <v>0</v>
      </c>
      <c r="J42" s="792"/>
    </row>
    <row r="43" spans="1:10">
      <c r="A43" s="863"/>
      <c r="B43" s="861" t="s">
        <v>486</v>
      </c>
      <c r="C43" s="949">
        <f>C10+C17+C24+C31+C37+C40</f>
        <v>0</v>
      </c>
      <c r="D43" s="950">
        <f>D10+D17+D24+D31+D37+D40</f>
        <v>0</v>
      </c>
      <c r="E43" s="951">
        <f>E10+E17+E24+E31+E37+E40</f>
        <v>0</v>
      </c>
      <c r="F43" s="951">
        <f>F10+F17+F24+F31+F37+F40</f>
        <v>0</v>
      </c>
      <c r="G43" s="952">
        <f t="shared" si="0"/>
        <v>0</v>
      </c>
      <c r="J43" s="792"/>
    </row>
  </sheetData>
  <mergeCells count="2">
    <mergeCell ref="C8:D8"/>
    <mergeCell ref="E8:F8"/>
  </mergeCells>
  <pageMargins left="0.75" right="0.75" top="1" bottom="1" header="0.5" footer="0.5"/>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workbookViewId="0"/>
  </sheetViews>
  <sheetFormatPr defaultRowHeight="15"/>
  <cols>
    <col min="1" max="1" width="58.42578125" style="41" customWidth="1"/>
    <col min="2" max="2" width="14" style="41" customWidth="1"/>
    <col min="3" max="3" width="14.7109375" style="41" customWidth="1"/>
    <col min="4" max="4" width="11.28515625" style="41" bestFit="1" customWidth="1"/>
    <col min="5" max="6" width="13.5703125" style="41" bestFit="1" customWidth="1"/>
    <col min="7" max="16384" width="9.140625" style="41"/>
  </cols>
  <sheetData>
    <row r="1" spans="1:6">
      <c r="A1" s="41" t="s">
        <v>48</v>
      </c>
      <c r="B1" s="126">
        <v>26</v>
      </c>
    </row>
    <row r="2" spans="1:6">
      <c r="A2" s="41" t="s">
        <v>49</v>
      </c>
      <c r="B2" s="23" t="s">
        <v>1222</v>
      </c>
    </row>
    <row r="3" spans="1:6">
      <c r="A3" s="41" t="s">
        <v>47</v>
      </c>
      <c r="B3" s="41" t="s">
        <v>52</v>
      </c>
    </row>
    <row r="4" spans="1:6">
      <c r="A4" s="41" t="s">
        <v>50</v>
      </c>
      <c r="B4" s="41" t="s">
        <v>53</v>
      </c>
    </row>
    <row r="5" spans="1:6">
      <c r="A5" s="41" t="s">
        <v>792</v>
      </c>
      <c r="B5" s="41" t="s">
        <v>71</v>
      </c>
    </row>
    <row r="7" spans="1:6">
      <c r="A7" s="953" t="s">
        <v>1385</v>
      </c>
      <c r="B7" s="4597" t="s">
        <v>1386</v>
      </c>
      <c r="C7" s="4598"/>
      <c r="D7" s="4598"/>
      <c r="E7" s="4599"/>
      <c r="F7" s="954"/>
    </row>
    <row r="8" spans="1:6">
      <c r="A8" s="955" t="s">
        <v>702</v>
      </c>
      <c r="B8" s="956" t="s">
        <v>1387</v>
      </c>
      <c r="C8" s="957" t="s">
        <v>1388</v>
      </c>
      <c r="D8" s="958" t="s">
        <v>1389</v>
      </c>
      <c r="E8" s="956" t="s">
        <v>1390</v>
      </c>
      <c r="F8" s="957" t="s">
        <v>486</v>
      </c>
    </row>
    <row r="9" spans="1:6">
      <c r="A9" s="959" t="s">
        <v>1391</v>
      </c>
      <c r="B9" s="960"/>
      <c r="C9" s="960"/>
      <c r="D9" s="960"/>
      <c r="E9" s="943"/>
      <c r="F9" s="961">
        <f t="shared" ref="F9:F14" si="0">SUM(B9:E9)</f>
        <v>0</v>
      </c>
    </row>
    <row r="10" spans="1:6">
      <c r="A10" s="959" t="s">
        <v>361</v>
      </c>
      <c r="B10" s="960"/>
      <c r="C10" s="960"/>
      <c r="D10" s="960"/>
      <c r="E10" s="943"/>
      <c r="F10" s="961">
        <f t="shared" si="0"/>
        <v>0</v>
      </c>
    </row>
    <row r="11" spans="1:6">
      <c r="A11" s="959" t="s">
        <v>1392</v>
      </c>
      <c r="B11" s="960"/>
      <c r="C11" s="960"/>
      <c r="D11" s="960"/>
      <c r="E11" s="943"/>
      <c r="F11" s="961">
        <f t="shared" si="0"/>
        <v>0</v>
      </c>
    </row>
    <row r="12" spans="1:6">
      <c r="A12" s="959" t="s">
        <v>1393</v>
      </c>
      <c r="B12" s="960"/>
      <c r="C12" s="960"/>
      <c r="D12" s="960"/>
      <c r="E12" s="943"/>
      <c r="F12" s="961">
        <f t="shared" si="0"/>
        <v>0</v>
      </c>
    </row>
    <row r="13" spans="1:6">
      <c r="A13" s="959" t="s">
        <v>1394</v>
      </c>
      <c r="B13" s="962"/>
      <c r="C13" s="962"/>
      <c r="D13" s="962"/>
      <c r="E13" s="963"/>
      <c r="F13" s="961">
        <f t="shared" si="0"/>
        <v>0</v>
      </c>
    </row>
    <row r="14" spans="1:6">
      <c r="A14" s="959" t="s">
        <v>1395</v>
      </c>
      <c r="B14" s="924"/>
      <c r="C14" s="924"/>
      <c r="D14" s="924"/>
      <c r="E14" s="943"/>
      <c r="F14" s="961">
        <f t="shared" si="0"/>
        <v>0</v>
      </c>
    </row>
    <row r="15" spans="1:6">
      <c r="A15" s="861" t="s">
        <v>486</v>
      </c>
      <c r="B15" s="964">
        <f>SUM(B9:B14)</f>
        <v>0</v>
      </c>
      <c r="C15" s="964">
        <f t="shared" ref="C15:E15" si="1">SUM(C9:C14)</f>
        <v>0</v>
      </c>
      <c r="D15" s="964">
        <f t="shared" si="1"/>
        <v>0</v>
      </c>
      <c r="E15" s="964">
        <f t="shared" si="1"/>
        <v>0</v>
      </c>
      <c r="F15" s="964">
        <f>SUM(F9:F14)</f>
        <v>0</v>
      </c>
    </row>
    <row r="19" spans="2:6">
      <c r="B19" s="792"/>
      <c r="C19" s="792"/>
      <c r="D19" s="792"/>
      <c r="E19" s="792"/>
      <c r="F19" s="792"/>
    </row>
  </sheetData>
  <mergeCells count="1">
    <mergeCell ref="B7:E7"/>
  </mergeCells>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9"/>
  <sheetViews>
    <sheetView workbookViewId="0"/>
  </sheetViews>
  <sheetFormatPr defaultRowHeight="15"/>
  <cols>
    <col min="1" max="1" width="24.85546875" style="41" customWidth="1"/>
    <col min="2" max="2" width="26.7109375" style="41" bestFit="1" customWidth="1"/>
    <col min="3" max="3" width="12.42578125" style="41" customWidth="1"/>
    <col min="4" max="4" width="11.7109375" style="41" bestFit="1" customWidth="1"/>
    <col min="5" max="5" width="10.85546875" style="41" bestFit="1" customWidth="1"/>
    <col min="6" max="6" width="9.28515625" style="41" bestFit="1" customWidth="1"/>
    <col min="7" max="7" width="10.85546875" style="41" bestFit="1" customWidth="1"/>
    <col min="8" max="8" width="11.7109375" style="41" bestFit="1" customWidth="1"/>
    <col min="9" max="10" width="9.28515625" style="41" bestFit="1" customWidth="1"/>
    <col min="11" max="11" width="10.85546875" style="41" bestFit="1" customWidth="1"/>
    <col min="12" max="12" width="11.7109375" style="41" bestFit="1" customWidth="1"/>
    <col min="13" max="13" width="10.85546875" style="41" bestFit="1" customWidth="1"/>
    <col min="14" max="14" width="9" style="41" bestFit="1" customWidth="1"/>
    <col min="15" max="17" width="11.7109375" style="41" bestFit="1" customWidth="1"/>
    <col min="18" max="18" width="9" style="41" bestFit="1" customWidth="1"/>
    <col min="19" max="21" width="11.7109375" style="41" bestFit="1" customWidth="1"/>
    <col min="22" max="22" width="9" style="41" bestFit="1" customWidth="1"/>
    <col min="23" max="23" width="11.7109375" style="41" bestFit="1" customWidth="1"/>
    <col min="24" max="24" width="6.85546875" style="41" customWidth="1"/>
    <col min="25" max="25" width="9.5703125" style="41" customWidth="1"/>
    <col min="26" max="26" width="9" style="41" bestFit="1" customWidth="1"/>
    <col min="27" max="28" width="13.140625" style="41" bestFit="1" customWidth="1"/>
    <col min="29" max="29" width="11.7109375" style="41" bestFit="1" customWidth="1"/>
    <col min="30" max="30" width="9" style="41" bestFit="1" customWidth="1"/>
    <col min="31" max="16384" width="9.140625" style="41"/>
  </cols>
  <sheetData>
    <row r="1" spans="1:32">
      <c r="A1" s="41" t="s">
        <v>48</v>
      </c>
      <c r="B1" s="126">
        <v>27</v>
      </c>
    </row>
    <row r="2" spans="1:32">
      <c r="A2" s="41" t="s">
        <v>49</v>
      </c>
      <c r="B2" s="23" t="s">
        <v>1223</v>
      </c>
    </row>
    <row r="3" spans="1:32">
      <c r="A3" s="41" t="s">
        <v>47</v>
      </c>
      <c r="B3" s="41" t="s">
        <v>52</v>
      </c>
    </row>
    <row r="4" spans="1:32">
      <c r="A4" s="41" t="s">
        <v>50</v>
      </c>
      <c r="B4" s="41" t="s">
        <v>53</v>
      </c>
    </row>
    <row r="5" spans="1:32">
      <c r="A5" s="41" t="s">
        <v>792</v>
      </c>
      <c r="B5" s="41" t="s">
        <v>71</v>
      </c>
    </row>
    <row r="7" spans="1:32">
      <c r="A7" s="965"/>
      <c r="B7" s="966" t="s">
        <v>1396</v>
      </c>
      <c r="C7" s="967" t="s">
        <v>1397</v>
      </c>
      <c r="D7" s="968"/>
      <c r="E7" s="968"/>
      <c r="F7" s="969"/>
      <c r="G7" s="967" t="s">
        <v>1398</v>
      </c>
      <c r="H7" s="969"/>
      <c r="I7" s="969"/>
      <c r="J7" s="969"/>
      <c r="K7" s="969"/>
      <c r="L7" s="969"/>
      <c r="M7" s="969"/>
      <c r="N7" s="969"/>
      <c r="O7" s="969"/>
      <c r="P7" s="969"/>
      <c r="Q7" s="969"/>
      <c r="R7" s="969"/>
      <c r="S7" s="969"/>
      <c r="T7" s="969"/>
      <c r="U7" s="969"/>
      <c r="V7" s="969"/>
      <c r="W7" s="967" t="s">
        <v>1399</v>
      </c>
      <c r="X7" s="969"/>
      <c r="Y7" s="969"/>
      <c r="Z7" s="970"/>
      <c r="AA7" s="971" t="s">
        <v>1400</v>
      </c>
      <c r="AB7" s="969"/>
      <c r="AC7" s="969"/>
      <c r="AD7" s="970"/>
    </row>
    <row r="8" spans="1:32">
      <c r="A8" s="972" t="s">
        <v>200</v>
      </c>
      <c r="B8" s="973"/>
      <c r="C8" s="967" t="s">
        <v>1401</v>
      </c>
      <c r="D8" s="968"/>
      <c r="E8" s="968"/>
      <c r="F8" s="970"/>
      <c r="G8" s="974"/>
      <c r="H8" s="975"/>
      <c r="I8" s="975"/>
      <c r="J8" s="976"/>
      <c r="K8" s="977" t="s">
        <v>1402</v>
      </c>
      <c r="L8" s="975"/>
      <c r="M8" s="975"/>
      <c r="N8" s="976"/>
      <c r="O8" s="977" t="s">
        <v>1403</v>
      </c>
      <c r="P8" s="975"/>
      <c r="Q8" s="975"/>
      <c r="R8" s="976"/>
      <c r="S8" s="978" t="s">
        <v>1404</v>
      </c>
      <c r="T8" s="975"/>
      <c r="U8" s="975"/>
      <c r="V8" s="975"/>
      <c r="W8" s="974" t="s">
        <v>1405</v>
      </c>
      <c r="X8" s="975"/>
      <c r="Y8" s="975"/>
      <c r="Z8" s="976"/>
      <c r="AA8" s="979"/>
      <c r="AB8" s="969"/>
      <c r="AC8" s="969"/>
      <c r="AD8" s="970"/>
    </row>
    <row r="9" spans="1:32">
      <c r="A9" s="980"/>
      <c r="B9" s="805" t="s">
        <v>702</v>
      </c>
      <c r="C9" s="981" t="s">
        <v>53</v>
      </c>
      <c r="D9" s="968" t="s">
        <v>56</v>
      </c>
      <c r="E9" s="968" t="s">
        <v>55</v>
      </c>
      <c r="F9" s="970" t="s">
        <v>1351</v>
      </c>
      <c r="G9" s="981" t="s">
        <v>53</v>
      </c>
      <c r="H9" s="968" t="s">
        <v>56</v>
      </c>
      <c r="I9" s="968" t="s">
        <v>55</v>
      </c>
      <c r="J9" s="970" t="s">
        <v>1351</v>
      </c>
      <c r="K9" s="981" t="s">
        <v>53</v>
      </c>
      <c r="L9" s="968" t="s">
        <v>56</v>
      </c>
      <c r="M9" s="968" t="s">
        <v>55</v>
      </c>
      <c r="N9" s="970" t="s">
        <v>1351</v>
      </c>
      <c r="O9" s="982" t="s">
        <v>53</v>
      </c>
      <c r="P9" s="968" t="s">
        <v>56</v>
      </c>
      <c r="Q9" s="968" t="s">
        <v>55</v>
      </c>
      <c r="R9" s="970" t="s">
        <v>1351</v>
      </c>
      <c r="S9" s="982" t="s">
        <v>53</v>
      </c>
      <c r="T9" s="968" t="s">
        <v>56</v>
      </c>
      <c r="U9" s="968" t="s">
        <v>55</v>
      </c>
      <c r="V9" s="970" t="s">
        <v>1351</v>
      </c>
      <c r="W9" s="982" t="s">
        <v>53</v>
      </c>
      <c r="X9" s="968" t="s">
        <v>56</v>
      </c>
      <c r="Y9" s="968" t="s">
        <v>55</v>
      </c>
      <c r="Z9" s="970" t="s">
        <v>1351</v>
      </c>
      <c r="AA9" s="982" t="s">
        <v>53</v>
      </c>
      <c r="AB9" s="968" t="s">
        <v>56</v>
      </c>
      <c r="AC9" s="969" t="s">
        <v>55</v>
      </c>
      <c r="AD9" s="970" t="s">
        <v>1351</v>
      </c>
    </row>
    <row r="10" spans="1:32">
      <c r="A10" s="983">
        <v>1</v>
      </c>
      <c r="B10" s="983" t="s">
        <v>1406</v>
      </c>
      <c r="C10" s="984"/>
      <c r="D10" s="985"/>
      <c r="E10" s="986"/>
      <c r="F10" s="987"/>
      <c r="G10" s="988"/>
      <c r="H10" s="986"/>
      <c r="I10" s="986"/>
      <c r="J10" s="986"/>
      <c r="K10" s="988"/>
      <c r="L10" s="986"/>
      <c r="M10" s="986"/>
      <c r="N10" s="987"/>
      <c r="O10" s="988"/>
      <c r="P10" s="986"/>
      <c r="Q10" s="986"/>
      <c r="R10" s="987"/>
      <c r="S10" s="988"/>
      <c r="T10" s="986"/>
      <c r="U10" s="986"/>
      <c r="V10" s="986"/>
      <c r="W10" s="988"/>
      <c r="X10" s="986"/>
      <c r="Y10" s="986"/>
      <c r="Z10" s="987"/>
      <c r="AA10" s="989">
        <f>C10+G10+K10+O10+S10+W10</f>
        <v>0</v>
      </c>
      <c r="AB10" s="990">
        <f>D10+H10+L10+P10+T10+X10</f>
        <v>0</v>
      </c>
      <c r="AC10" s="990">
        <f>E10+I10+M10+Q10+U10+Y10</f>
        <v>0</v>
      </c>
      <c r="AD10" s="991">
        <f>F10+J10+N10+R10+V10+Z10</f>
        <v>0</v>
      </c>
      <c r="AE10" s="877"/>
      <c r="AF10" s="877"/>
    </row>
    <row r="11" spans="1:32">
      <c r="A11" s="959">
        <v>2</v>
      </c>
      <c r="B11" s="959" t="s">
        <v>1407</v>
      </c>
      <c r="C11" s="992"/>
      <c r="D11" s="993"/>
      <c r="E11" s="994"/>
      <c r="F11" s="995"/>
      <c r="G11" s="996"/>
      <c r="H11" s="994"/>
      <c r="I11" s="994"/>
      <c r="J11" s="994"/>
      <c r="K11" s="996"/>
      <c r="L11" s="994"/>
      <c r="M11" s="994"/>
      <c r="N11" s="995"/>
      <c r="O11" s="996"/>
      <c r="P11" s="994"/>
      <c r="Q11" s="994"/>
      <c r="R11" s="995"/>
      <c r="S11" s="996"/>
      <c r="T11" s="994"/>
      <c r="U11" s="994"/>
      <c r="V11" s="994"/>
      <c r="W11" s="996"/>
      <c r="X11" s="994"/>
      <c r="Y11" s="994"/>
      <c r="Z11" s="995"/>
      <c r="AA11" s="997">
        <f t="shared" ref="AA11:AD12" si="0">C11+G11+K11+O11+S11+W11</f>
        <v>0</v>
      </c>
      <c r="AB11" s="998">
        <f t="shared" si="0"/>
        <v>0</v>
      </c>
      <c r="AC11" s="998">
        <f t="shared" si="0"/>
        <v>0</v>
      </c>
      <c r="AD11" s="999">
        <f t="shared" si="0"/>
        <v>0</v>
      </c>
      <c r="AE11" s="877"/>
      <c r="AF11" s="877"/>
    </row>
    <row r="12" spans="1:32">
      <c r="A12" s="1000">
        <v>3</v>
      </c>
      <c r="B12" s="1001" t="s">
        <v>1408</v>
      </c>
      <c r="C12" s="1002"/>
      <c r="D12" s="1003"/>
      <c r="E12" s="1004"/>
      <c r="F12" s="1005"/>
      <c r="G12" s="1006"/>
      <c r="H12" s="1004"/>
      <c r="I12" s="1004"/>
      <c r="J12" s="1004"/>
      <c r="K12" s="1006"/>
      <c r="L12" s="1004"/>
      <c r="M12" s="1004"/>
      <c r="N12" s="1005"/>
      <c r="O12" s="1006"/>
      <c r="P12" s="1004"/>
      <c r="Q12" s="1004"/>
      <c r="R12" s="1005"/>
      <c r="S12" s="1006"/>
      <c r="T12" s="1004"/>
      <c r="U12" s="1004"/>
      <c r="V12" s="1004"/>
      <c r="W12" s="1006"/>
      <c r="X12" s="1004"/>
      <c r="Y12" s="1004"/>
      <c r="Z12" s="1005"/>
      <c r="AA12" s="810">
        <f t="shared" si="0"/>
        <v>0</v>
      </c>
      <c r="AB12" s="1007">
        <f t="shared" si="0"/>
        <v>0</v>
      </c>
      <c r="AC12" s="1007">
        <f t="shared" si="0"/>
        <v>0</v>
      </c>
      <c r="AD12" s="1008">
        <f>F12+J12+N12+R12+V12+Z12</f>
        <v>0</v>
      </c>
      <c r="AE12" s="877"/>
      <c r="AF12" s="877"/>
    </row>
    <row r="13" spans="1:32">
      <c r="A13" s="153"/>
      <c r="B13" s="852"/>
      <c r="C13" s="852"/>
      <c r="D13" s="852"/>
      <c r="E13" s="1009"/>
      <c r="F13" s="1009"/>
      <c r="G13" s="153"/>
      <c r="H13" s="153"/>
      <c r="I13" s="153"/>
      <c r="J13" s="153"/>
      <c r="K13" s="153"/>
      <c r="L13" s="153"/>
      <c r="M13" s="153"/>
      <c r="N13" s="153"/>
      <c r="O13" s="153"/>
      <c r="P13" s="153"/>
      <c r="Q13" s="153"/>
      <c r="R13" s="153"/>
      <c r="S13" s="153"/>
      <c r="T13" s="153"/>
      <c r="U13" s="153"/>
      <c r="V13" s="153"/>
      <c r="W13" s="153"/>
      <c r="X13" s="153"/>
      <c r="Y13" s="153"/>
      <c r="Z13" s="153"/>
      <c r="AA13" s="153"/>
      <c r="AB13" s="153"/>
      <c r="AC13" s="153"/>
      <c r="AD13" s="153"/>
    </row>
    <row r="17" spans="3:30">
      <c r="C17" s="792"/>
      <c r="D17" s="792"/>
      <c r="E17" s="792"/>
      <c r="F17" s="792"/>
      <c r="G17" s="792"/>
      <c r="H17" s="792"/>
      <c r="I17" s="792"/>
      <c r="J17" s="792"/>
      <c r="K17" s="792"/>
      <c r="L17" s="792"/>
      <c r="M17" s="792"/>
      <c r="N17" s="792"/>
      <c r="O17" s="792"/>
      <c r="P17" s="792"/>
      <c r="Q17" s="792"/>
      <c r="R17" s="792"/>
      <c r="S17" s="792"/>
      <c r="T17" s="792"/>
      <c r="U17" s="792"/>
      <c r="V17" s="792"/>
      <c r="W17" s="792"/>
      <c r="X17" s="792"/>
      <c r="Y17" s="792"/>
      <c r="Z17" s="792"/>
      <c r="AA17" s="792"/>
      <c r="AB17" s="792"/>
      <c r="AC17" s="792"/>
      <c r="AD17" s="792"/>
    </row>
    <row r="18" spans="3:30">
      <c r="C18" s="792"/>
      <c r="D18" s="792"/>
      <c r="E18" s="792"/>
      <c r="F18" s="792"/>
      <c r="G18" s="792"/>
      <c r="H18" s="792"/>
      <c r="I18" s="792"/>
      <c r="J18" s="792"/>
      <c r="K18" s="792"/>
      <c r="L18" s="792"/>
      <c r="M18" s="792"/>
      <c r="N18" s="792"/>
      <c r="O18" s="792"/>
      <c r="P18" s="792"/>
      <c r="Q18" s="792"/>
      <c r="R18" s="792"/>
      <c r="S18" s="792"/>
      <c r="T18" s="792"/>
      <c r="U18" s="792"/>
      <c r="V18" s="792"/>
      <c r="W18" s="792"/>
      <c r="X18" s="792"/>
      <c r="Y18" s="792"/>
      <c r="Z18" s="792"/>
      <c r="AA18" s="792"/>
      <c r="AB18" s="792"/>
      <c r="AC18" s="792"/>
      <c r="AD18" s="792"/>
    </row>
    <row r="19" spans="3:30">
      <c r="C19" s="792"/>
      <c r="D19" s="792"/>
      <c r="E19" s="792"/>
      <c r="F19" s="792"/>
      <c r="G19" s="792"/>
      <c r="H19" s="792"/>
      <c r="I19" s="792"/>
      <c r="J19" s="792"/>
      <c r="K19" s="792"/>
      <c r="L19" s="792"/>
      <c r="M19" s="792"/>
      <c r="N19" s="792"/>
      <c r="O19" s="792"/>
      <c r="P19" s="792"/>
      <c r="Q19" s="792"/>
      <c r="R19" s="792"/>
      <c r="S19" s="792"/>
      <c r="T19" s="792"/>
      <c r="U19" s="792"/>
      <c r="V19" s="792"/>
      <c r="W19" s="792"/>
      <c r="X19" s="792"/>
      <c r="Y19" s="792"/>
      <c r="Z19" s="792"/>
      <c r="AA19" s="792"/>
      <c r="AB19" s="792"/>
      <c r="AC19" s="792"/>
      <c r="AD19" s="792"/>
    </row>
  </sheetData>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showZeros="0" workbookViewId="0"/>
  </sheetViews>
  <sheetFormatPr defaultRowHeight="15"/>
  <cols>
    <col min="1" max="1" width="51.7109375" style="41" customWidth="1"/>
    <col min="2" max="2" width="16.7109375" style="792" customWidth="1"/>
    <col min="3" max="3" width="17.28515625" style="792" customWidth="1"/>
    <col min="4" max="4" width="15" style="792" customWidth="1"/>
    <col min="5" max="5" width="17.28515625" style="792" customWidth="1"/>
    <col min="6" max="6" width="12.5703125" style="792" customWidth="1"/>
    <col min="7" max="7" width="15.42578125" style="792" customWidth="1"/>
    <col min="8" max="13" width="9.140625" style="41"/>
    <col min="14" max="14" width="11" style="41" bestFit="1" customWidth="1"/>
    <col min="15" max="16384" width="9.140625" style="41"/>
  </cols>
  <sheetData>
    <row r="1" spans="1:11">
      <c r="A1" s="41" t="s">
        <v>48</v>
      </c>
      <c r="B1" s="1010">
        <v>28</v>
      </c>
    </row>
    <row r="2" spans="1:11">
      <c r="A2" s="41" t="s">
        <v>49</v>
      </c>
      <c r="B2" s="1011" t="s">
        <v>1224</v>
      </c>
    </row>
    <row r="3" spans="1:11">
      <c r="A3" s="41" t="s">
        <v>47</v>
      </c>
      <c r="B3" s="792" t="s">
        <v>52</v>
      </c>
    </row>
    <row r="4" spans="1:11">
      <c r="A4" s="41" t="s">
        <v>50</v>
      </c>
      <c r="B4" s="792" t="s">
        <v>53</v>
      </c>
    </row>
    <row r="5" spans="1:11">
      <c r="A5" s="41" t="s">
        <v>792</v>
      </c>
      <c r="B5" s="41" t="s">
        <v>71</v>
      </c>
    </row>
    <row r="7" spans="1:11">
      <c r="A7" s="982" t="s">
        <v>1409</v>
      </c>
      <c r="B7" s="1012"/>
      <c r="C7" s="1013"/>
      <c r="D7" s="1014"/>
      <c r="E7" s="1015" t="s">
        <v>701</v>
      </c>
      <c r="F7" s="1014"/>
      <c r="G7" s="1016"/>
    </row>
    <row r="8" spans="1:11">
      <c r="A8" s="1017"/>
      <c r="B8" s="1018"/>
      <c r="C8" s="1019"/>
      <c r="D8" s="1020"/>
      <c r="E8" s="1020" t="s">
        <v>1350</v>
      </c>
      <c r="F8" s="1021"/>
      <c r="G8" s="1018"/>
    </row>
    <row r="9" spans="1:11">
      <c r="A9" s="805" t="s">
        <v>702</v>
      </c>
      <c r="B9" s="957" t="s">
        <v>700</v>
      </c>
      <c r="C9" s="958" t="s">
        <v>1349</v>
      </c>
      <c r="D9" s="1022" t="s">
        <v>55</v>
      </c>
      <c r="E9" s="1015" t="s">
        <v>56</v>
      </c>
      <c r="F9" s="1014" t="s">
        <v>1351</v>
      </c>
      <c r="G9" s="957" t="s">
        <v>1349</v>
      </c>
    </row>
    <row r="10" spans="1:11">
      <c r="A10" s="861" t="s">
        <v>486</v>
      </c>
      <c r="B10" s="894">
        <f>SUMIF(B11:B500,"&gt;0")-SUMIF('F29'!B11:B500,"&lt;0")</f>
        <v>0</v>
      </c>
      <c r="C10" s="894">
        <f>D10+E10+F10</f>
        <v>0</v>
      </c>
      <c r="D10" s="894">
        <f>SUMIF(D11:D500,"&gt;0")-SUMIF('F29'!D11:D500,"&lt;0")</f>
        <v>0</v>
      </c>
      <c r="E10" s="894">
        <f>SUMIF(E11:E500,"&gt;0")-SUMIF('F29'!E11:E500,"&lt;0")</f>
        <v>0</v>
      </c>
      <c r="F10" s="894">
        <f>SUMIF(F11:F500,"&gt;0")-SUMIF('F29'!F11:F500,"&lt;0")</f>
        <v>0</v>
      </c>
      <c r="G10" s="894">
        <f>B10+C10</f>
        <v>0</v>
      </c>
      <c r="H10" s="877"/>
      <c r="K10" s="792"/>
    </row>
    <row r="11" spans="1:11">
      <c r="A11" s="1023"/>
      <c r="B11" s="994"/>
      <c r="C11" s="1024">
        <f>SUMIF(D11:F11,"&gt;0")</f>
        <v>0</v>
      </c>
      <c r="D11" s="1025"/>
      <c r="E11" s="1025"/>
      <c r="F11" s="1025"/>
      <c r="G11" s="1024">
        <f>SUMIF(B11:C11,"&gt;0")</f>
        <v>0</v>
      </c>
      <c r="H11" s="877"/>
      <c r="K11" s="792"/>
    </row>
    <row r="12" spans="1:11">
      <c r="A12" s="1023"/>
      <c r="B12" s="1026"/>
      <c r="C12" s="1024">
        <f t="shared" ref="C12:C75" si="0">SUMIF(D12:F12,"&gt;0")</f>
        <v>0</v>
      </c>
      <c r="D12" s="1025"/>
      <c r="E12" s="1025"/>
      <c r="F12" s="1025"/>
      <c r="G12" s="1024">
        <f t="shared" ref="G12:G75" si="1">SUMIF(B12:C12,"&gt;0")</f>
        <v>0</v>
      </c>
      <c r="H12" s="877"/>
      <c r="K12" s="792"/>
    </row>
    <row r="13" spans="1:11">
      <c r="A13" s="1023"/>
      <c r="B13" s="1026"/>
      <c r="C13" s="1024">
        <f t="shared" si="0"/>
        <v>0</v>
      </c>
      <c r="D13" s="1025"/>
      <c r="E13" s="1025"/>
      <c r="F13" s="1025"/>
      <c r="G13" s="1024">
        <f t="shared" si="1"/>
        <v>0</v>
      </c>
      <c r="H13" s="877"/>
      <c r="K13" s="792"/>
    </row>
    <row r="14" spans="1:11">
      <c r="A14" s="1023"/>
      <c r="B14" s="1026"/>
      <c r="C14" s="1024">
        <f t="shared" si="0"/>
        <v>0</v>
      </c>
      <c r="D14" s="1025"/>
      <c r="E14" s="1025"/>
      <c r="F14" s="1025"/>
      <c r="G14" s="1024">
        <f t="shared" si="1"/>
        <v>0</v>
      </c>
      <c r="H14" s="877"/>
      <c r="K14" s="792"/>
    </row>
    <row r="15" spans="1:11">
      <c r="A15" s="1023"/>
      <c r="B15" s="1026"/>
      <c r="C15" s="1024">
        <f t="shared" si="0"/>
        <v>0</v>
      </c>
      <c r="D15" s="1025"/>
      <c r="E15" s="1025"/>
      <c r="F15" s="1025"/>
      <c r="G15" s="1024">
        <f t="shared" si="1"/>
        <v>0</v>
      </c>
      <c r="H15" s="877"/>
      <c r="K15" s="792"/>
    </row>
    <row r="16" spans="1:11">
      <c r="A16" s="1023"/>
      <c r="B16" s="1026"/>
      <c r="C16" s="1024">
        <f t="shared" si="0"/>
        <v>0</v>
      </c>
      <c r="D16" s="1025"/>
      <c r="E16" s="1025"/>
      <c r="F16" s="1025"/>
      <c r="G16" s="1024">
        <f t="shared" si="1"/>
        <v>0</v>
      </c>
      <c r="H16" s="877"/>
      <c r="K16" s="792"/>
    </row>
    <row r="17" spans="1:11">
      <c r="A17" s="1023"/>
      <c r="B17" s="1027"/>
      <c r="C17" s="1024">
        <f t="shared" si="0"/>
        <v>0</v>
      </c>
      <c r="D17" s="1025"/>
      <c r="E17" s="1025"/>
      <c r="F17" s="1025"/>
      <c r="G17" s="1024">
        <f t="shared" si="1"/>
        <v>0</v>
      </c>
      <c r="H17" s="877"/>
      <c r="K17" s="792"/>
    </row>
    <row r="18" spans="1:11">
      <c r="A18" s="1023"/>
      <c r="B18" s="993"/>
      <c r="C18" s="1024">
        <f t="shared" si="0"/>
        <v>0</v>
      </c>
      <c r="D18" s="1025"/>
      <c r="E18" s="1025"/>
      <c r="F18" s="1025"/>
      <c r="G18" s="1024">
        <f t="shared" si="1"/>
        <v>0</v>
      </c>
      <c r="H18" s="877"/>
      <c r="K18" s="792"/>
    </row>
    <row r="19" spans="1:11">
      <c r="A19" s="1023"/>
      <c r="B19" s="993"/>
      <c r="C19" s="1024">
        <f t="shared" si="0"/>
        <v>0</v>
      </c>
      <c r="D19" s="1025"/>
      <c r="E19" s="1025"/>
      <c r="F19" s="1025"/>
      <c r="G19" s="1024">
        <f t="shared" si="1"/>
        <v>0</v>
      </c>
      <c r="H19" s="877"/>
      <c r="K19" s="792"/>
    </row>
    <row r="20" spans="1:11">
      <c r="A20" s="1023"/>
      <c r="B20" s="993"/>
      <c r="C20" s="1024">
        <f t="shared" si="0"/>
        <v>0</v>
      </c>
      <c r="D20" s="1025"/>
      <c r="E20" s="1025"/>
      <c r="F20" s="1025"/>
      <c r="G20" s="1024">
        <f t="shared" si="1"/>
        <v>0</v>
      </c>
      <c r="H20" s="877"/>
    </row>
    <row r="21" spans="1:11">
      <c r="A21" s="1023"/>
      <c r="B21" s="993"/>
      <c r="C21" s="1024">
        <f t="shared" si="0"/>
        <v>0</v>
      </c>
      <c r="D21" s="1028"/>
      <c r="E21" s="1028"/>
      <c r="F21" s="1028"/>
      <c r="G21" s="1024">
        <f t="shared" si="1"/>
        <v>0</v>
      </c>
      <c r="H21" s="877"/>
    </row>
    <row r="22" spans="1:11">
      <c r="A22" s="1023"/>
      <c r="B22" s="1029"/>
      <c r="C22" s="1024">
        <f t="shared" si="0"/>
        <v>0</v>
      </c>
      <c r="D22" s="1030"/>
      <c r="E22" s="1030"/>
      <c r="F22" s="1030"/>
      <c r="G22" s="1024">
        <f t="shared" si="1"/>
        <v>0</v>
      </c>
      <c r="H22" s="877"/>
    </row>
    <row r="23" spans="1:11">
      <c r="A23" s="1023"/>
      <c r="B23" s="1029"/>
      <c r="C23" s="1024">
        <f t="shared" si="0"/>
        <v>0</v>
      </c>
      <c r="D23" s="1030"/>
      <c r="E23" s="1030"/>
      <c r="F23" s="1030"/>
      <c r="G23" s="1024">
        <f t="shared" si="1"/>
        <v>0</v>
      </c>
      <c r="H23" s="877"/>
    </row>
    <row r="24" spans="1:11">
      <c r="A24" s="1023"/>
      <c r="B24" s="1029"/>
      <c r="C24" s="1024">
        <f t="shared" si="0"/>
        <v>0</v>
      </c>
      <c r="D24" s="1030"/>
      <c r="E24" s="1030"/>
      <c r="F24" s="1030"/>
      <c r="G24" s="1024">
        <f t="shared" si="1"/>
        <v>0</v>
      </c>
      <c r="H24" s="877"/>
    </row>
    <row r="25" spans="1:11">
      <c r="A25" s="1023"/>
      <c r="B25" s="1029"/>
      <c r="C25" s="1024">
        <f t="shared" si="0"/>
        <v>0</v>
      </c>
      <c r="D25" s="1030"/>
      <c r="E25" s="1030"/>
      <c r="F25" s="1030"/>
      <c r="G25" s="1024">
        <f t="shared" si="1"/>
        <v>0</v>
      </c>
      <c r="H25" s="877"/>
    </row>
    <row r="26" spans="1:11">
      <c r="A26" s="1023"/>
      <c r="B26" s="1029"/>
      <c r="C26" s="1024">
        <f t="shared" si="0"/>
        <v>0</v>
      </c>
      <c r="D26" s="1030"/>
      <c r="E26" s="1030"/>
      <c r="F26" s="1030"/>
      <c r="G26" s="1024">
        <f t="shared" si="1"/>
        <v>0</v>
      </c>
      <c r="H26" s="877"/>
    </row>
    <row r="27" spans="1:11">
      <c r="A27" s="1023"/>
      <c r="B27" s="1029"/>
      <c r="C27" s="1024">
        <f t="shared" si="0"/>
        <v>0</v>
      </c>
      <c r="D27" s="1030"/>
      <c r="E27" s="1030"/>
      <c r="F27" s="1030"/>
      <c r="G27" s="1024">
        <f t="shared" si="1"/>
        <v>0</v>
      </c>
      <c r="H27" s="877"/>
    </row>
    <row r="28" spans="1:11">
      <c r="A28" s="1023"/>
      <c r="B28" s="1029"/>
      <c r="C28" s="1024">
        <f t="shared" si="0"/>
        <v>0</v>
      </c>
      <c r="D28" s="1030"/>
      <c r="E28" s="1030"/>
      <c r="F28" s="1030"/>
      <c r="G28" s="1024">
        <f t="shared" si="1"/>
        <v>0</v>
      </c>
      <c r="H28" s="877"/>
    </row>
    <row r="29" spans="1:11">
      <c r="A29" s="1023"/>
      <c r="B29" s="1029"/>
      <c r="C29" s="1024">
        <f t="shared" si="0"/>
        <v>0</v>
      </c>
      <c r="D29" s="1030"/>
      <c r="E29" s="1030"/>
      <c r="F29" s="1030"/>
      <c r="G29" s="1024">
        <f t="shared" si="1"/>
        <v>0</v>
      </c>
      <c r="H29" s="877"/>
    </row>
    <row r="30" spans="1:11">
      <c r="A30" s="1031"/>
      <c r="B30" s="1029"/>
      <c r="C30" s="1024">
        <f t="shared" si="0"/>
        <v>0</v>
      </c>
      <c r="D30" s="1030"/>
      <c r="E30" s="1030"/>
      <c r="F30" s="1030"/>
      <c r="G30" s="1024">
        <f t="shared" si="1"/>
        <v>0</v>
      </c>
      <c r="H30" s="877"/>
    </row>
    <row r="31" spans="1:11">
      <c r="A31" s="1031"/>
      <c r="B31" s="1029"/>
      <c r="C31" s="1024">
        <f t="shared" si="0"/>
        <v>0</v>
      </c>
      <c r="D31" s="1030"/>
      <c r="E31" s="1030"/>
      <c r="F31" s="1030"/>
      <c r="G31" s="1024">
        <f t="shared" si="1"/>
        <v>0</v>
      </c>
      <c r="H31" s="877"/>
    </row>
    <row r="32" spans="1:11">
      <c r="A32" s="1031"/>
      <c r="B32" s="1029"/>
      <c r="C32" s="1024">
        <f t="shared" si="0"/>
        <v>0</v>
      </c>
      <c r="D32" s="1030"/>
      <c r="E32" s="1030"/>
      <c r="F32" s="1030"/>
      <c r="G32" s="1024">
        <f t="shared" si="1"/>
        <v>0</v>
      </c>
      <c r="H32" s="877"/>
    </row>
    <row r="33" spans="1:8">
      <c r="A33" s="1031"/>
      <c r="B33" s="1029"/>
      <c r="C33" s="1024">
        <f t="shared" si="0"/>
        <v>0</v>
      </c>
      <c r="D33" s="1030"/>
      <c r="E33" s="1030"/>
      <c r="F33" s="1030"/>
      <c r="G33" s="1024">
        <f t="shared" si="1"/>
        <v>0</v>
      </c>
      <c r="H33" s="877"/>
    </row>
    <row r="34" spans="1:8">
      <c r="A34" s="1031"/>
      <c r="B34" s="1029"/>
      <c r="C34" s="1024">
        <f t="shared" si="0"/>
        <v>0</v>
      </c>
      <c r="D34" s="1030"/>
      <c r="E34" s="1030"/>
      <c r="F34" s="1030"/>
      <c r="G34" s="1024">
        <f t="shared" si="1"/>
        <v>0</v>
      </c>
      <c r="H34" s="877"/>
    </row>
    <row r="35" spans="1:8">
      <c r="A35" s="1031"/>
      <c r="B35" s="1029"/>
      <c r="C35" s="1024">
        <f t="shared" si="0"/>
        <v>0</v>
      </c>
      <c r="D35" s="1030"/>
      <c r="E35" s="1030"/>
      <c r="F35" s="1030"/>
      <c r="G35" s="1024">
        <f t="shared" si="1"/>
        <v>0</v>
      </c>
    </row>
    <row r="36" spans="1:8">
      <c r="A36" s="1031"/>
      <c r="B36" s="1029"/>
      <c r="C36" s="1024">
        <f t="shared" si="0"/>
        <v>0</v>
      </c>
      <c r="D36" s="1030"/>
      <c r="E36" s="1030"/>
      <c r="F36" s="1030"/>
      <c r="G36" s="1024">
        <f t="shared" si="1"/>
        <v>0</v>
      </c>
    </row>
    <row r="37" spans="1:8">
      <c r="A37" s="1031"/>
      <c r="B37" s="1029"/>
      <c r="C37" s="1024">
        <f t="shared" si="0"/>
        <v>0</v>
      </c>
      <c r="D37" s="1030"/>
      <c r="E37" s="1030"/>
      <c r="F37" s="1030"/>
      <c r="G37" s="1024">
        <f t="shared" si="1"/>
        <v>0</v>
      </c>
    </row>
    <row r="38" spans="1:8">
      <c r="A38" s="1031"/>
      <c r="B38" s="1029"/>
      <c r="C38" s="1024">
        <f t="shared" si="0"/>
        <v>0</v>
      </c>
      <c r="D38" s="1030"/>
      <c r="E38" s="1030"/>
      <c r="F38" s="1030"/>
      <c r="G38" s="1024">
        <f t="shared" si="1"/>
        <v>0</v>
      </c>
    </row>
    <row r="39" spans="1:8">
      <c r="A39" s="1031"/>
      <c r="B39" s="1029"/>
      <c r="C39" s="1024">
        <f t="shared" si="0"/>
        <v>0</v>
      </c>
      <c r="D39" s="1030"/>
      <c r="E39" s="1030"/>
      <c r="F39" s="1030"/>
      <c r="G39" s="1024">
        <f t="shared" si="1"/>
        <v>0</v>
      </c>
    </row>
    <row r="40" spans="1:8">
      <c r="A40" s="1031"/>
      <c r="B40" s="1029"/>
      <c r="C40" s="1024">
        <f t="shared" si="0"/>
        <v>0</v>
      </c>
      <c r="D40" s="1030"/>
      <c r="E40" s="1030"/>
      <c r="F40" s="1030"/>
      <c r="G40" s="1024">
        <f t="shared" si="1"/>
        <v>0</v>
      </c>
    </row>
    <row r="41" spans="1:8">
      <c r="A41" s="1031"/>
      <c r="B41" s="1029"/>
      <c r="C41" s="1024">
        <f t="shared" si="0"/>
        <v>0</v>
      </c>
      <c r="D41" s="1030"/>
      <c r="E41" s="1030"/>
      <c r="F41" s="1030"/>
      <c r="G41" s="1024">
        <f t="shared" si="1"/>
        <v>0</v>
      </c>
    </row>
    <row r="42" spans="1:8">
      <c r="A42" s="1031"/>
      <c r="B42" s="1029"/>
      <c r="C42" s="1024">
        <f t="shared" si="0"/>
        <v>0</v>
      </c>
      <c r="D42" s="1030"/>
      <c r="E42" s="1030"/>
      <c r="F42" s="1030"/>
      <c r="G42" s="1024">
        <f t="shared" si="1"/>
        <v>0</v>
      </c>
    </row>
    <row r="43" spans="1:8">
      <c r="A43" s="1031"/>
      <c r="B43" s="1029"/>
      <c r="C43" s="1024">
        <f t="shared" si="0"/>
        <v>0</v>
      </c>
      <c r="D43" s="1030"/>
      <c r="E43" s="1030"/>
      <c r="F43" s="1030"/>
      <c r="G43" s="1024">
        <f t="shared" si="1"/>
        <v>0</v>
      </c>
    </row>
    <row r="44" spans="1:8">
      <c r="A44" s="1031"/>
      <c r="B44" s="1029"/>
      <c r="C44" s="1024">
        <f t="shared" si="0"/>
        <v>0</v>
      </c>
      <c r="D44" s="1030"/>
      <c r="E44" s="1030"/>
      <c r="F44" s="1030"/>
      <c r="G44" s="1024">
        <f t="shared" si="1"/>
        <v>0</v>
      </c>
    </row>
    <row r="45" spans="1:8">
      <c r="A45" s="1031"/>
      <c r="B45" s="1029"/>
      <c r="C45" s="1024">
        <f t="shared" si="0"/>
        <v>0</v>
      </c>
      <c r="D45" s="1030"/>
      <c r="E45" s="1030"/>
      <c r="F45" s="1030"/>
      <c r="G45" s="1024">
        <f t="shared" si="1"/>
        <v>0</v>
      </c>
    </row>
    <row r="46" spans="1:8">
      <c r="A46" s="1031"/>
      <c r="B46" s="1029"/>
      <c r="C46" s="1024">
        <f t="shared" si="0"/>
        <v>0</v>
      </c>
      <c r="D46" s="1030"/>
      <c r="E46" s="1030"/>
      <c r="F46" s="1030"/>
      <c r="G46" s="1024">
        <f t="shared" si="1"/>
        <v>0</v>
      </c>
    </row>
    <row r="47" spans="1:8">
      <c r="A47" s="1031"/>
      <c r="B47" s="1029"/>
      <c r="C47" s="1024">
        <f t="shared" si="0"/>
        <v>0</v>
      </c>
      <c r="D47" s="1030"/>
      <c r="E47" s="1030"/>
      <c r="F47" s="1030"/>
      <c r="G47" s="1024">
        <f t="shared" si="1"/>
        <v>0</v>
      </c>
    </row>
    <row r="48" spans="1:8">
      <c r="A48" s="1031"/>
      <c r="B48" s="1029"/>
      <c r="C48" s="1024">
        <f t="shared" si="0"/>
        <v>0</v>
      </c>
      <c r="D48" s="1030"/>
      <c r="E48" s="1030"/>
      <c r="F48" s="1030"/>
      <c r="G48" s="1024">
        <f t="shared" si="1"/>
        <v>0</v>
      </c>
    </row>
    <row r="49" spans="1:7">
      <c r="A49" s="1031"/>
      <c r="B49" s="1029"/>
      <c r="C49" s="1024">
        <f t="shared" si="0"/>
        <v>0</v>
      </c>
      <c r="D49" s="1030"/>
      <c r="E49" s="1030"/>
      <c r="F49" s="1030"/>
      <c r="G49" s="1024">
        <f t="shared" si="1"/>
        <v>0</v>
      </c>
    </row>
    <row r="50" spans="1:7">
      <c r="A50" s="1031"/>
      <c r="B50" s="1029"/>
      <c r="C50" s="1024">
        <f t="shared" si="0"/>
        <v>0</v>
      </c>
      <c r="D50" s="1030"/>
      <c r="E50" s="1030"/>
      <c r="F50" s="1030"/>
      <c r="G50" s="1024">
        <f t="shared" si="1"/>
        <v>0</v>
      </c>
    </row>
    <row r="51" spans="1:7">
      <c r="A51" s="1031"/>
      <c r="B51" s="1029"/>
      <c r="C51" s="1024">
        <f t="shared" si="0"/>
        <v>0</v>
      </c>
      <c r="D51" s="1030"/>
      <c r="E51" s="1030"/>
      <c r="F51" s="1030"/>
      <c r="G51" s="1024">
        <f t="shared" si="1"/>
        <v>0</v>
      </c>
    </row>
    <row r="52" spans="1:7">
      <c r="A52" s="1031"/>
      <c r="B52" s="1029"/>
      <c r="C52" s="1024">
        <f t="shared" si="0"/>
        <v>0</v>
      </c>
      <c r="D52" s="1030"/>
      <c r="E52" s="1030"/>
      <c r="F52" s="1030"/>
      <c r="G52" s="1024">
        <f t="shared" si="1"/>
        <v>0</v>
      </c>
    </row>
    <row r="53" spans="1:7">
      <c r="A53" s="1031"/>
      <c r="B53" s="1029"/>
      <c r="C53" s="1024">
        <f t="shared" si="0"/>
        <v>0</v>
      </c>
      <c r="D53" s="1030"/>
      <c r="E53" s="1030"/>
      <c r="F53" s="1030"/>
      <c r="G53" s="1024">
        <f t="shared" si="1"/>
        <v>0</v>
      </c>
    </row>
    <row r="54" spans="1:7">
      <c r="A54" s="1031"/>
      <c r="B54" s="1029"/>
      <c r="C54" s="1024">
        <f t="shared" si="0"/>
        <v>0</v>
      </c>
      <c r="D54" s="1030"/>
      <c r="E54" s="1030"/>
      <c r="F54" s="1030"/>
      <c r="G54" s="1024">
        <f t="shared" si="1"/>
        <v>0</v>
      </c>
    </row>
    <row r="55" spans="1:7">
      <c r="A55" s="1031"/>
      <c r="B55" s="1029"/>
      <c r="C55" s="1024">
        <f t="shared" si="0"/>
        <v>0</v>
      </c>
      <c r="D55" s="1030"/>
      <c r="E55" s="1030"/>
      <c r="F55" s="1030"/>
      <c r="G55" s="1024">
        <f t="shared" si="1"/>
        <v>0</v>
      </c>
    </row>
    <row r="56" spans="1:7">
      <c r="A56" s="1031"/>
      <c r="B56" s="1029"/>
      <c r="C56" s="1024">
        <f t="shared" si="0"/>
        <v>0</v>
      </c>
      <c r="D56" s="1030"/>
      <c r="E56" s="1030"/>
      <c r="F56" s="1030"/>
      <c r="G56" s="1024">
        <f t="shared" si="1"/>
        <v>0</v>
      </c>
    </row>
    <row r="57" spans="1:7">
      <c r="A57" s="1031"/>
      <c r="B57" s="1029"/>
      <c r="C57" s="1024">
        <f t="shared" si="0"/>
        <v>0</v>
      </c>
      <c r="D57" s="1030"/>
      <c r="E57" s="1030"/>
      <c r="F57" s="1030"/>
      <c r="G57" s="1024">
        <f t="shared" si="1"/>
        <v>0</v>
      </c>
    </row>
    <row r="58" spans="1:7">
      <c r="A58" s="1031"/>
      <c r="B58" s="1029"/>
      <c r="C58" s="1024">
        <f t="shared" si="0"/>
        <v>0</v>
      </c>
      <c r="D58" s="1030"/>
      <c r="E58" s="1030"/>
      <c r="F58" s="1030"/>
      <c r="G58" s="1024">
        <f t="shared" si="1"/>
        <v>0</v>
      </c>
    </row>
    <row r="59" spans="1:7">
      <c r="A59" s="1031"/>
      <c r="B59" s="1029"/>
      <c r="C59" s="1024">
        <f t="shared" si="0"/>
        <v>0</v>
      </c>
      <c r="D59" s="1030"/>
      <c r="E59" s="1030"/>
      <c r="F59" s="1030"/>
      <c r="G59" s="1024">
        <f t="shared" si="1"/>
        <v>0</v>
      </c>
    </row>
    <row r="60" spans="1:7">
      <c r="A60" s="1031"/>
      <c r="B60" s="1029"/>
      <c r="C60" s="1024">
        <f t="shared" si="0"/>
        <v>0</v>
      </c>
      <c r="D60" s="1030"/>
      <c r="E60" s="1030"/>
      <c r="F60" s="1030"/>
      <c r="G60" s="1024">
        <f t="shared" si="1"/>
        <v>0</v>
      </c>
    </row>
    <row r="61" spans="1:7">
      <c r="A61" s="1031"/>
      <c r="B61" s="1029"/>
      <c r="C61" s="1024">
        <f t="shared" si="0"/>
        <v>0</v>
      </c>
      <c r="D61" s="1030"/>
      <c r="E61" s="1030"/>
      <c r="F61" s="1030"/>
      <c r="G61" s="1024">
        <f t="shared" si="1"/>
        <v>0</v>
      </c>
    </row>
    <row r="62" spans="1:7">
      <c r="A62" s="1031"/>
      <c r="B62" s="1029"/>
      <c r="C62" s="1024">
        <f t="shared" si="0"/>
        <v>0</v>
      </c>
      <c r="D62" s="1030"/>
      <c r="E62" s="1030"/>
      <c r="F62" s="1030"/>
      <c r="G62" s="1024">
        <f t="shared" si="1"/>
        <v>0</v>
      </c>
    </row>
    <row r="63" spans="1:7">
      <c r="A63" s="1031"/>
      <c r="B63" s="1029"/>
      <c r="C63" s="1024">
        <f t="shared" si="0"/>
        <v>0</v>
      </c>
      <c r="D63" s="1030"/>
      <c r="E63" s="1030"/>
      <c r="F63" s="1030"/>
      <c r="G63" s="1024">
        <f t="shared" si="1"/>
        <v>0</v>
      </c>
    </row>
    <row r="64" spans="1:7">
      <c r="A64" s="1031"/>
      <c r="B64" s="1029"/>
      <c r="C64" s="1024">
        <f t="shared" si="0"/>
        <v>0</v>
      </c>
      <c r="D64" s="1030"/>
      <c r="E64" s="1030"/>
      <c r="F64" s="1030"/>
      <c r="G64" s="1024">
        <f t="shared" si="1"/>
        <v>0</v>
      </c>
    </row>
    <row r="65" spans="1:7">
      <c r="A65" s="1031"/>
      <c r="B65" s="1029"/>
      <c r="C65" s="1024">
        <f t="shared" si="0"/>
        <v>0</v>
      </c>
      <c r="D65" s="1030"/>
      <c r="E65" s="1030"/>
      <c r="F65" s="1030"/>
      <c r="G65" s="1024">
        <f t="shared" si="1"/>
        <v>0</v>
      </c>
    </row>
    <row r="66" spans="1:7">
      <c r="A66" s="1031"/>
      <c r="B66" s="1029"/>
      <c r="C66" s="1024">
        <f t="shared" si="0"/>
        <v>0</v>
      </c>
      <c r="D66" s="1030"/>
      <c r="E66" s="1030"/>
      <c r="F66" s="1030"/>
      <c r="G66" s="1024">
        <f t="shared" si="1"/>
        <v>0</v>
      </c>
    </row>
    <row r="67" spans="1:7">
      <c r="A67" s="1031"/>
      <c r="B67" s="1029"/>
      <c r="C67" s="1024">
        <f t="shared" si="0"/>
        <v>0</v>
      </c>
      <c r="D67" s="1030"/>
      <c r="E67" s="1030"/>
      <c r="F67" s="1030"/>
      <c r="G67" s="1024">
        <f t="shared" si="1"/>
        <v>0</v>
      </c>
    </row>
    <row r="68" spans="1:7">
      <c r="A68" s="1031"/>
      <c r="B68" s="1029"/>
      <c r="C68" s="1024">
        <f t="shared" si="0"/>
        <v>0</v>
      </c>
      <c r="D68" s="1030"/>
      <c r="E68" s="1030"/>
      <c r="F68" s="1030"/>
      <c r="G68" s="1024">
        <f t="shared" si="1"/>
        <v>0</v>
      </c>
    </row>
    <row r="69" spans="1:7">
      <c r="A69" s="1031"/>
      <c r="B69" s="1029"/>
      <c r="C69" s="1024">
        <f t="shared" si="0"/>
        <v>0</v>
      </c>
      <c r="D69" s="1030"/>
      <c r="E69" s="1030"/>
      <c r="F69" s="1030"/>
      <c r="G69" s="1024">
        <f t="shared" si="1"/>
        <v>0</v>
      </c>
    </row>
    <row r="70" spans="1:7">
      <c r="A70" s="1031"/>
      <c r="B70" s="1029"/>
      <c r="C70" s="1024">
        <f t="shared" si="0"/>
        <v>0</v>
      </c>
      <c r="D70" s="1030"/>
      <c r="E70" s="1030"/>
      <c r="F70" s="1030"/>
      <c r="G70" s="1024">
        <f t="shared" si="1"/>
        <v>0</v>
      </c>
    </row>
    <row r="71" spans="1:7">
      <c r="A71" s="1031"/>
      <c r="B71" s="1029"/>
      <c r="C71" s="1024">
        <f t="shared" si="0"/>
        <v>0</v>
      </c>
      <c r="D71" s="1030"/>
      <c r="E71" s="1030"/>
      <c r="F71" s="1030"/>
      <c r="G71" s="1024">
        <f t="shared" si="1"/>
        <v>0</v>
      </c>
    </row>
    <row r="72" spans="1:7">
      <c r="A72" s="1031"/>
      <c r="B72" s="1029"/>
      <c r="C72" s="1024">
        <f t="shared" si="0"/>
        <v>0</v>
      </c>
      <c r="D72" s="1030"/>
      <c r="E72" s="1030"/>
      <c r="F72" s="1030"/>
      <c r="G72" s="1024">
        <f t="shared" si="1"/>
        <v>0</v>
      </c>
    </row>
    <row r="73" spans="1:7">
      <c r="A73" s="1031"/>
      <c r="B73" s="1029"/>
      <c r="C73" s="1024">
        <f t="shared" si="0"/>
        <v>0</v>
      </c>
      <c r="D73" s="1030"/>
      <c r="E73" s="1030"/>
      <c r="F73" s="1030"/>
      <c r="G73" s="1024">
        <f t="shared" si="1"/>
        <v>0</v>
      </c>
    </row>
    <row r="74" spans="1:7">
      <c r="A74" s="1031"/>
      <c r="B74" s="1029"/>
      <c r="C74" s="1024">
        <f t="shared" si="0"/>
        <v>0</v>
      </c>
      <c r="D74" s="1030"/>
      <c r="E74" s="1030"/>
      <c r="F74" s="1030"/>
      <c r="G74" s="1024">
        <f t="shared" si="1"/>
        <v>0</v>
      </c>
    </row>
    <row r="75" spans="1:7">
      <c r="A75" s="1031"/>
      <c r="B75" s="1029"/>
      <c r="C75" s="1024">
        <f t="shared" si="0"/>
        <v>0</v>
      </c>
      <c r="D75" s="1030"/>
      <c r="E75" s="1030"/>
      <c r="F75" s="1030"/>
      <c r="G75" s="1024">
        <f t="shared" si="1"/>
        <v>0</v>
      </c>
    </row>
    <row r="76" spans="1:7">
      <c r="A76" s="1031"/>
      <c r="B76" s="1029"/>
      <c r="C76" s="1024">
        <f t="shared" ref="C76:C139" si="2">SUMIF(D76:F76,"&gt;0")</f>
        <v>0</v>
      </c>
      <c r="D76" s="1030"/>
      <c r="E76" s="1030"/>
      <c r="F76" s="1030"/>
      <c r="G76" s="1024">
        <f t="shared" ref="G76:G139" si="3">SUMIF(B76:C76,"&gt;0")</f>
        <v>0</v>
      </c>
    </row>
    <row r="77" spans="1:7">
      <c r="A77" s="1031"/>
      <c r="B77" s="1029"/>
      <c r="C77" s="1024">
        <f t="shared" si="2"/>
        <v>0</v>
      </c>
      <c r="D77" s="1030"/>
      <c r="E77" s="1030"/>
      <c r="F77" s="1030"/>
      <c r="G77" s="1024">
        <f t="shared" si="3"/>
        <v>0</v>
      </c>
    </row>
    <row r="78" spans="1:7">
      <c r="A78" s="1031"/>
      <c r="B78" s="1029"/>
      <c r="C78" s="1024">
        <f t="shared" si="2"/>
        <v>0</v>
      </c>
      <c r="D78" s="1030"/>
      <c r="E78" s="1030"/>
      <c r="F78" s="1030"/>
      <c r="G78" s="1024">
        <f t="shared" si="3"/>
        <v>0</v>
      </c>
    </row>
    <row r="79" spans="1:7">
      <c r="A79" s="1031"/>
      <c r="B79" s="1029"/>
      <c r="C79" s="1024">
        <f t="shared" si="2"/>
        <v>0</v>
      </c>
      <c r="D79" s="1030"/>
      <c r="E79" s="1030"/>
      <c r="F79" s="1030"/>
      <c r="G79" s="1024">
        <f t="shared" si="3"/>
        <v>0</v>
      </c>
    </row>
    <row r="80" spans="1:7">
      <c r="A80" s="1031"/>
      <c r="B80" s="1029"/>
      <c r="C80" s="1024">
        <f t="shared" si="2"/>
        <v>0</v>
      </c>
      <c r="D80" s="1030"/>
      <c r="E80" s="1030"/>
      <c r="F80" s="1030"/>
      <c r="G80" s="1024">
        <f t="shared" si="3"/>
        <v>0</v>
      </c>
    </row>
    <row r="81" spans="1:7">
      <c r="A81" s="1031"/>
      <c r="B81" s="1029"/>
      <c r="C81" s="1024">
        <f t="shared" si="2"/>
        <v>0</v>
      </c>
      <c r="D81" s="1030"/>
      <c r="E81" s="1030"/>
      <c r="F81" s="1030"/>
      <c r="G81" s="1024">
        <f t="shared" si="3"/>
        <v>0</v>
      </c>
    </row>
    <row r="82" spans="1:7">
      <c r="A82" s="1031"/>
      <c r="B82" s="1029"/>
      <c r="C82" s="1024">
        <f t="shared" si="2"/>
        <v>0</v>
      </c>
      <c r="D82" s="1030"/>
      <c r="E82" s="1030"/>
      <c r="F82" s="1030"/>
      <c r="G82" s="1024">
        <f t="shared" si="3"/>
        <v>0</v>
      </c>
    </row>
    <row r="83" spans="1:7">
      <c r="A83" s="1031"/>
      <c r="B83" s="1029"/>
      <c r="C83" s="1024">
        <f t="shared" si="2"/>
        <v>0</v>
      </c>
      <c r="D83" s="1030"/>
      <c r="E83" s="1030"/>
      <c r="F83" s="1030"/>
      <c r="G83" s="1024">
        <f t="shared" si="3"/>
        <v>0</v>
      </c>
    </row>
    <row r="84" spans="1:7">
      <c r="A84" s="1031"/>
      <c r="B84" s="1029"/>
      <c r="C84" s="1024">
        <f t="shared" si="2"/>
        <v>0</v>
      </c>
      <c r="D84" s="1030"/>
      <c r="E84" s="1030"/>
      <c r="F84" s="1030"/>
      <c r="G84" s="1024">
        <f t="shared" si="3"/>
        <v>0</v>
      </c>
    </row>
    <row r="85" spans="1:7">
      <c r="A85" s="1031"/>
      <c r="B85" s="1029"/>
      <c r="C85" s="1024">
        <f t="shared" si="2"/>
        <v>0</v>
      </c>
      <c r="D85" s="1030"/>
      <c r="E85" s="1030"/>
      <c r="F85" s="1030"/>
      <c r="G85" s="1024">
        <f t="shared" si="3"/>
        <v>0</v>
      </c>
    </row>
    <row r="86" spans="1:7">
      <c r="A86" s="1031"/>
      <c r="B86" s="1029"/>
      <c r="C86" s="1024">
        <f t="shared" si="2"/>
        <v>0</v>
      </c>
      <c r="D86" s="1030"/>
      <c r="E86" s="1030"/>
      <c r="F86" s="1030"/>
      <c r="G86" s="1024">
        <f t="shared" si="3"/>
        <v>0</v>
      </c>
    </row>
    <row r="87" spans="1:7">
      <c r="A87" s="1031"/>
      <c r="B87" s="1029"/>
      <c r="C87" s="1024">
        <f t="shared" si="2"/>
        <v>0</v>
      </c>
      <c r="D87" s="1030"/>
      <c r="E87" s="1030"/>
      <c r="F87" s="1030"/>
      <c r="G87" s="1024">
        <f t="shared" si="3"/>
        <v>0</v>
      </c>
    </row>
    <row r="88" spans="1:7">
      <c r="A88" s="1031"/>
      <c r="B88" s="1029"/>
      <c r="C88" s="1024">
        <f t="shared" si="2"/>
        <v>0</v>
      </c>
      <c r="D88" s="1030"/>
      <c r="E88" s="1030"/>
      <c r="F88" s="1030"/>
      <c r="G88" s="1024">
        <f t="shared" si="3"/>
        <v>0</v>
      </c>
    </row>
    <row r="89" spans="1:7">
      <c r="A89" s="1031"/>
      <c r="B89" s="1029"/>
      <c r="C89" s="1024">
        <f t="shared" si="2"/>
        <v>0</v>
      </c>
      <c r="D89" s="1030"/>
      <c r="E89" s="1030"/>
      <c r="F89" s="1030"/>
      <c r="G89" s="1024">
        <f t="shared" si="3"/>
        <v>0</v>
      </c>
    </row>
    <row r="90" spans="1:7">
      <c r="A90" s="1031"/>
      <c r="B90" s="1029"/>
      <c r="C90" s="1024">
        <f t="shared" si="2"/>
        <v>0</v>
      </c>
      <c r="D90" s="1030"/>
      <c r="E90" s="1030"/>
      <c r="F90" s="1030"/>
      <c r="G90" s="1024">
        <f t="shared" si="3"/>
        <v>0</v>
      </c>
    </row>
    <row r="91" spans="1:7">
      <c r="A91" s="1031"/>
      <c r="B91" s="1029"/>
      <c r="C91" s="1024">
        <f t="shared" si="2"/>
        <v>0</v>
      </c>
      <c r="D91" s="1030"/>
      <c r="E91" s="1030"/>
      <c r="F91" s="1030"/>
      <c r="G91" s="1024">
        <f t="shared" si="3"/>
        <v>0</v>
      </c>
    </row>
    <row r="92" spans="1:7">
      <c r="A92" s="1031"/>
      <c r="B92" s="1029"/>
      <c r="C92" s="1024">
        <f t="shared" si="2"/>
        <v>0</v>
      </c>
      <c r="D92" s="1030"/>
      <c r="E92" s="1030"/>
      <c r="F92" s="1030"/>
      <c r="G92" s="1024">
        <f t="shared" si="3"/>
        <v>0</v>
      </c>
    </row>
    <row r="93" spans="1:7">
      <c r="A93" s="1031"/>
      <c r="B93" s="1029"/>
      <c r="C93" s="1024">
        <f t="shared" si="2"/>
        <v>0</v>
      </c>
      <c r="D93" s="1030"/>
      <c r="E93" s="1030"/>
      <c r="F93" s="1030"/>
      <c r="G93" s="1024">
        <f t="shared" si="3"/>
        <v>0</v>
      </c>
    </row>
    <row r="94" spans="1:7">
      <c r="A94" s="1031"/>
      <c r="B94" s="1029"/>
      <c r="C94" s="1024">
        <f t="shared" si="2"/>
        <v>0</v>
      </c>
      <c r="D94" s="1030"/>
      <c r="E94" s="1030"/>
      <c r="F94" s="1030"/>
      <c r="G94" s="1024">
        <f t="shared" si="3"/>
        <v>0</v>
      </c>
    </row>
    <row r="95" spans="1:7">
      <c r="A95" s="1031"/>
      <c r="B95" s="1029"/>
      <c r="C95" s="1024">
        <f t="shared" si="2"/>
        <v>0</v>
      </c>
      <c r="D95" s="1030"/>
      <c r="E95" s="1030"/>
      <c r="F95" s="1030"/>
      <c r="G95" s="1024">
        <f t="shared" si="3"/>
        <v>0</v>
      </c>
    </row>
    <row r="96" spans="1:7">
      <c r="A96" s="1031"/>
      <c r="B96" s="1029"/>
      <c r="C96" s="1024">
        <f t="shared" si="2"/>
        <v>0</v>
      </c>
      <c r="D96" s="1030"/>
      <c r="E96" s="1030"/>
      <c r="F96" s="1030"/>
      <c r="G96" s="1024">
        <f t="shared" si="3"/>
        <v>0</v>
      </c>
    </row>
    <row r="97" spans="1:7">
      <c r="A97" s="1031"/>
      <c r="B97" s="1029"/>
      <c r="C97" s="1024">
        <f t="shared" si="2"/>
        <v>0</v>
      </c>
      <c r="D97" s="1030"/>
      <c r="E97" s="1030"/>
      <c r="F97" s="1030"/>
      <c r="G97" s="1024">
        <f t="shared" si="3"/>
        <v>0</v>
      </c>
    </row>
    <row r="98" spans="1:7">
      <c r="A98" s="1031"/>
      <c r="B98" s="1029"/>
      <c r="C98" s="1024">
        <f t="shared" si="2"/>
        <v>0</v>
      </c>
      <c r="D98" s="1030"/>
      <c r="E98" s="1030"/>
      <c r="F98" s="1030"/>
      <c r="G98" s="1024">
        <f t="shared" si="3"/>
        <v>0</v>
      </c>
    </row>
    <row r="99" spans="1:7">
      <c r="A99" s="1031"/>
      <c r="B99" s="1029"/>
      <c r="C99" s="1024">
        <f t="shared" si="2"/>
        <v>0</v>
      </c>
      <c r="D99" s="1030"/>
      <c r="E99" s="1030"/>
      <c r="F99" s="1030"/>
      <c r="G99" s="1024">
        <f t="shared" si="3"/>
        <v>0</v>
      </c>
    </row>
    <row r="100" spans="1:7">
      <c r="A100" s="1031"/>
      <c r="B100" s="1029"/>
      <c r="C100" s="1024">
        <f t="shared" si="2"/>
        <v>0</v>
      </c>
      <c r="D100" s="1030"/>
      <c r="E100" s="1030"/>
      <c r="F100" s="1030"/>
      <c r="G100" s="1024">
        <f t="shared" si="3"/>
        <v>0</v>
      </c>
    </row>
    <row r="101" spans="1:7">
      <c r="A101" s="1031"/>
      <c r="B101" s="1029"/>
      <c r="C101" s="1024">
        <f t="shared" si="2"/>
        <v>0</v>
      </c>
      <c r="D101" s="1030"/>
      <c r="E101" s="1030"/>
      <c r="F101" s="1030"/>
      <c r="G101" s="1024">
        <f t="shared" si="3"/>
        <v>0</v>
      </c>
    </row>
    <row r="102" spans="1:7">
      <c r="A102" s="1031"/>
      <c r="B102" s="1029"/>
      <c r="C102" s="1024">
        <f t="shared" si="2"/>
        <v>0</v>
      </c>
      <c r="D102" s="1030"/>
      <c r="E102" s="1030"/>
      <c r="F102" s="1030"/>
      <c r="G102" s="1024">
        <f t="shared" si="3"/>
        <v>0</v>
      </c>
    </row>
    <row r="103" spans="1:7">
      <c r="A103" s="1031"/>
      <c r="B103" s="1029"/>
      <c r="C103" s="1024">
        <f t="shared" si="2"/>
        <v>0</v>
      </c>
      <c r="D103" s="1030"/>
      <c r="E103" s="1030"/>
      <c r="F103" s="1030"/>
      <c r="G103" s="1024">
        <f t="shared" si="3"/>
        <v>0</v>
      </c>
    </row>
    <row r="104" spans="1:7">
      <c r="A104" s="1031"/>
      <c r="B104" s="1029"/>
      <c r="C104" s="1024">
        <f t="shared" si="2"/>
        <v>0</v>
      </c>
      <c r="D104" s="1030"/>
      <c r="E104" s="1030"/>
      <c r="F104" s="1030"/>
      <c r="G104" s="1024">
        <f t="shared" si="3"/>
        <v>0</v>
      </c>
    </row>
    <row r="105" spans="1:7">
      <c r="A105" s="1031"/>
      <c r="B105" s="1029"/>
      <c r="C105" s="1024">
        <f t="shared" si="2"/>
        <v>0</v>
      </c>
      <c r="D105" s="1030"/>
      <c r="E105" s="1030"/>
      <c r="F105" s="1030"/>
      <c r="G105" s="1024">
        <f t="shared" si="3"/>
        <v>0</v>
      </c>
    </row>
    <row r="106" spans="1:7">
      <c r="A106" s="1031"/>
      <c r="B106" s="1029"/>
      <c r="C106" s="1024">
        <f t="shared" si="2"/>
        <v>0</v>
      </c>
      <c r="D106" s="1030"/>
      <c r="E106" s="1030"/>
      <c r="F106" s="1030"/>
      <c r="G106" s="1024">
        <f t="shared" si="3"/>
        <v>0</v>
      </c>
    </row>
    <row r="107" spans="1:7">
      <c r="A107" s="1031"/>
      <c r="B107" s="1029"/>
      <c r="C107" s="1024">
        <f t="shared" si="2"/>
        <v>0</v>
      </c>
      <c r="D107" s="1030"/>
      <c r="E107" s="1030"/>
      <c r="F107" s="1030"/>
      <c r="G107" s="1024">
        <f t="shared" si="3"/>
        <v>0</v>
      </c>
    </row>
    <row r="108" spans="1:7">
      <c r="A108" s="1031"/>
      <c r="B108" s="1029"/>
      <c r="C108" s="1024">
        <f t="shared" si="2"/>
        <v>0</v>
      </c>
      <c r="D108" s="1030"/>
      <c r="E108" s="1030"/>
      <c r="F108" s="1030"/>
      <c r="G108" s="1024">
        <f t="shared" si="3"/>
        <v>0</v>
      </c>
    </row>
    <row r="109" spans="1:7">
      <c r="A109" s="1031"/>
      <c r="B109" s="1029"/>
      <c r="C109" s="1024">
        <f t="shared" si="2"/>
        <v>0</v>
      </c>
      <c r="D109" s="1030"/>
      <c r="E109" s="1030"/>
      <c r="F109" s="1030"/>
      <c r="G109" s="1024">
        <f t="shared" si="3"/>
        <v>0</v>
      </c>
    </row>
    <row r="110" spans="1:7">
      <c r="A110" s="1031"/>
      <c r="B110" s="1029"/>
      <c r="C110" s="1024">
        <f t="shared" si="2"/>
        <v>0</v>
      </c>
      <c r="D110" s="1030"/>
      <c r="E110" s="1030"/>
      <c r="F110" s="1030"/>
      <c r="G110" s="1024">
        <f t="shared" si="3"/>
        <v>0</v>
      </c>
    </row>
    <row r="111" spans="1:7">
      <c r="A111" s="1031"/>
      <c r="B111" s="1029"/>
      <c r="C111" s="1024">
        <f t="shared" si="2"/>
        <v>0</v>
      </c>
      <c r="D111" s="1030"/>
      <c r="E111" s="1030"/>
      <c r="F111" s="1030"/>
      <c r="G111" s="1024">
        <f t="shared" si="3"/>
        <v>0</v>
      </c>
    </row>
    <row r="112" spans="1:7">
      <c r="A112" s="1031"/>
      <c r="B112" s="1029"/>
      <c r="C112" s="1024">
        <f t="shared" si="2"/>
        <v>0</v>
      </c>
      <c r="D112" s="1030"/>
      <c r="E112" s="1030"/>
      <c r="F112" s="1030"/>
      <c r="G112" s="1024">
        <f t="shared" si="3"/>
        <v>0</v>
      </c>
    </row>
    <row r="113" spans="1:7">
      <c r="A113" s="1031"/>
      <c r="B113" s="1029"/>
      <c r="C113" s="1024">
        <f t="shared" si="2"/>
        <v>0</v>
      </c>
      <c r="D113" s="1030"/>
      <c r="E113" s="1030"/>
      <c r="F113" s="1030"/>
      <c r="G113" s="1024">
        <f t="shared" si="3"/>
        <v>0</v>
      </c>
    </row>
    <row r="114" spans="1:7">
      <c r="A114" s="1031"/>
      <c r="B114" s="1029"/>
      <c r="C114" s="1024">
        <f t="shared" si="2"/>
        <v>0</v>
      </c>
      <c r="D114" s="1030"/>
      <c r="E114" s="1030"/>
      <c r="F114" s="1030"/>
      <c r="G114" s="1024">
        <f t="shared" si="3"/>
        <v>0</v>
      </c>
    </row>
    <row r="115" spans="1:7">
      <c r="A115" s="1031"/>
      <c r="B115" s="1029"/>
      <c r="C115" s="1024">
        <f t="shared" si="2"/>
        <v>0</v>
      </c>
      <c r="D115" s="1030"/>
      <c r="E115" s="1030"/>
      <c r="F115" s="1030"/>
      <c r="G115" s="1024">
        <f t="shared" si="3"/>
        <v>0</v>
      </c>
    </row>
    <row r="116" spans="1:7">
      <c r="A116" s="1031"/>
      <c r="B116" s="1029"/>
      <c r="C116" s="1024">
        <f t="shared" si="2"/>
        <v>0</v>
      </c>
      <c r="D116" s="1030"/>
      <c r="E116" s="1030"/>
      <c r="F116" s="1030"/>
      <c r="G116" s="1024">
        <f t="shared" si="3"/>
        <v>0</v>
      </c>
    </row>
    <row r="117" spans="1:7">
      <c r="A117" s="1031"/>
      <c r="B117" s="1029"/>
      <c r="C117" s="1024">
        <f t="shared" si="2"/>
        <v>0</v>
      </c>
      <c r="D117" s="1030"/>
      <c r="E117" s="1030"/>
      <c r="F117" s="1030"/>
      <c r="G117" s="1024">
        <f t="shared" si="3"/>
        <v>0</v>
      </c>
    </row>
    <row r="118" spans="1:7">
      <c r="A118" s="1031"/>
      <c r="B118" s="1029"/>
      <c r="C118" s="1024">
        <f t="shared" si="2"/>
        <v>0</v>
      </c>
      <c r="D118" s="1030"/>
      <c r="E118" s="1030"/>
      <c r="F118" s="1030"/>
      <c r="G118" s="1024">
        <f t="shared" si="3"/>
        <v>0</v>
      </c>
    </row>
    <row r="119" spans="1:7">
      <c r="A119" s="1031"/>
      <c r="B119" s="1029"/>
      <c r="C119" s="1024">
        <f t="shared" si="2"/>
        <v>0</v>
      </c>
      <c r="D119" s="1030"/>
      <c r="E119" s="1030"/>
      <c r="F119" s="1030"/>
      <c r="G119" s="1024">
        <f t="shared" si="3"/>
        <v>0</v>
      </c>
    </row>
    <row r="120" spans="1:7">
      <c r="A120" s="1031"/>
      <c r="B120" s="1029"/>
      <c r="C120" s="1024">
        <f t="shared" si="2"/>
        <v>0</v>
      </c>
      <c r="D120" s="1030"/>
      <c r="E120" s="1030"/>
      <c r="F120" s="1030"/>
      <c r="G120" s="1024">
        <f t="shared" si="3"/>
        <v>0</v>
      </c>
    </row>
    <row r="121" spans="1:7">
      <c r="A121" s="1031"/>
      <c r="B121" s="1029"/>
      <c r="C121" s="1024">
        <f t="shared" si="2"/>
        <v>0</v>
      </c>
      <c r="D121" s="1030"/>
      <c r="E121" s="1030"/>
      <c r="F121" s="1030"/>
      <c r="G121" s="1024">
        <f t="shared" si="3"/>
        <v>0</v>
      </c>
    </row>
    <row r="122" spans="1:7">
      <c r="A122" s="1031"/>
      <c r="B122" s="1029"/>
      <c r="C122" s="1024">
        <f t="shared" si="2"/>
        <v>0</v>
      </c>
      <c r="D122" s="1030"/>
      <c r="E122" s="1030"/>
      <c r="F122" s="1030"/>
      <c r="G122" s="1024">
        <f t="shared" si="3"/>
        <v>0</v>
      </c>
    </row>
    <row r="123" spans="1:7">
      <c r="A123" s="1031"/>
      <c r="B123" s="1029"/>
      <c r="C123" s="1024">
        <f t="shared" si="2"/>
        <v>0</v>
      </c>
      <c r="D123" s="1030"/>
      <c r="E123" s="1030"/>
      <c r="F123" s="1030"/>
      <c r="G123" s="1024">
        <f t="shared" si="3"/>
        <v>0</v>
      </c>
    </row>
    <row r="124" spans="1:7">
      <c r="A124" s="1031"/>
      <c r="B124" s="1029"/>
      <c r="C124" s="1024">
        <f t="shared" si="2"/>
        <v>0</v>
      </c>
      <c r="D124" s="1030"/>
      <c r="E124" s="1030"/>
      <c r="F124" s="1030"/>
      <c r="G124" s="1024">
        <f t="shared" si="3"/>
        <v>0</v>
      </c>
    </row>
    <row r="125" spans="1:7">
      <c r="A125" s="1031"/>
      <c r="B125" s="1029"/>
      <c r="C125" s="1024">
        <f t="shared" si="2"/>
        <v>0</v>
      </c>
      <c r="D125" s="1030"/>
      <c r="E125" s="1030"/>
      <c r="F125" s="1030"/>
      <c r="G125" s="1024">
        <f t="shared" si="3"/>
        <v>0</v>
      </c>
    </row>
    <row r="126" spans="1:7">
      <c r="A126" s="1031"/>
      <c r="B126" s="1029"/>
      <c r="C126" s="1024">
        <f t="shared" si="2"/>
        <v>0</v>
      </c>
      <c r="D126" s="1030"/>
      <c r="E126" s="1030"/>
      <c r="F126" s="1030"/>
      <c r="G126" s="1024">
        <f t="shared" si="3"/>
        <v>0</v>
      </c>
    </row>
    <row r="127" spans="1:7">
      <c r="A127" s="1031"/>
      <c r="B127" s="1029"/>
      <c r="C127" s="1024">
        <f t="shared" si="2"/>
        <v>0</v>
      </c>
      <c r="D127" s="1030"/>
      <c r="E127" s="1030"/>
      <c r="F127" s="1030"/>
      <c r="G127" s="1024">
        <f t="shared" si="3"/>
        <v>0</v>
      </c>
    </row>
    <row r="128" spans="1:7">
      <c r="A128" s="1031"/>
      <c r="B128" s="1029"/>
      <c r="C128" s="1024">
        <f t="shared" si="2"/>
        <v>0</v>
      </c>
      <c r="D128" s="1030"/>
      <c r="E128" s="1030"/>
      <c r="F128" s="1030"/>
      <c r="G128" s="1024">
        <f t="shared" si="3"/>
        <v>0</v>
      </c>
    </row>
    <row r="129" spans="1:7">
      <c r="A129" s="1031"/>
      <c r="B129" s="1029"/>
      <c r="C129" s="1024">
        <f t="shared" si="2"/>
        <v>0</v>
      </c>
      <c r="D129" s="1030"/>
      <c r="E129" s="1030"/>
      <c r="F129" s="1030"/>
      <c r="G129" s="1024">
        <f t="shared" si="3"/>
        <v>0</v>
      </c>
    </row>
    <row r="130" spans="1:7">
      <c r="A130" s="1031"/>
      <c r="B130" s="1029"/>
      <c r="C130" s="1024">
        <f t="shared" si="2"/>
        <v>0</v>
      </c>
      <c r="D130" s="1030"/>
      <c r="E130" s="1030"/>
      <c r="F130" s="1030"/>
      <c r="G130" s="1024">
        <f t="shared" si="3"/>
        <v>0</v>
      </c>
    </row>
    <row r="131" spans="1:7">
      <c r="A131" s="1031"/>
      <c r="B131" s="1029"/>
      <c r="C131" s="1024">
        <f t="shared" si="2"/>
        <v>0</v>
      </c>
      <c r="D131" s="1030"/>
      <c r="E131" s="1030"/>
      <c r="F131" s="1030"/>
      <c r="G131" s="1024">
        <f t="shared" si="3"/>
        <v>0</v>
      </c>
    </row>
    <row r="132" spans="1:7">
      <c r="A132" s="1031"/>
      <c r="B132" s="1029"/>
      <c r="C132" s="1024">
        <f t="shared" si="2"/>
        <v>0</v>
      </c>
      <c r="D132" s="1030"/>
      <c r="E132" s="1030"/>
      <c r="F132" s="1030"/>
      <c r="G132" s="1024">
        <f t="shared" si="3"/>
        <v>0</v>
      </c>
    </row>
    <row r="133" spans="1:7">
      <c r="A133" s="1031"/>
      <c r="B133" s="1029"/>
      <c r="C133" s="1024">
        <f t="shared" si="2"/>
        <v>0</v>
      </c>
      <c r="D133" s="1030"/>
      <c r="E133" s="1030"/>
      <c r="F133" s="1030"/>
      <c r="G133" s="1024">
        <f t="shared" si="3"/>
        <v>0</v>
      </c>
    </row>
    <row r="134" spans="1:7">
      <c r="A134" s="1031"/>
      <c r="B134" s="1029"/>
      <c r="C134" s="1024">
        <f t="shared" si="2"/>
        <v>0</v>
      </c>
      <c r="D134" s="1030"/>
      <c r="E134" s="1030"/>
      <c r="F134" s="1030"/>
      <c r="G134" s="1024">
        <f t="shared" si="3"/>
        <v>0</v>
      </c>
    </row>
    <row r="135" spans="1:7">
      <c r="A135" s="1031"/>
      <c r="B135" s="1029"/>
      <c r="C135" s="1024">
        <f t="shared" si="2"/>
        <v>0</v>
      </c>
      <c r="D135" s="1030"/>
      <c r="E135" s="1030"/>
      <c r="F135" s="1030"/>
      <c r="G135" s="1024">
        <f t="shared" si="3"/>
        <v>0</v>
      </c>
    </row>
    <row r="136" spans="1:7">
      <c r="A136" s="1031"/>
      <c r="B136" s="1029"/>
      <c r="C136" s="1024">
        <f t="shared" si="2"/>
        <v>0</v>
      </c>
      <c r="D136" s="1030"/>
      <c r="E136" s="1030"/>
      <c r="F136" s="1030"/>
      <c r="G136" s="1024">
        <f t="shared" si="3"/>
        <v>0</v>
      </c>
    </row>
    <row r="137" spans="1:7">
      <c r="A137" s="1031"/>
      <c r="B137" s="1029"/>
      <c r="C137" s="1024">
        <f t="shared" si="2"/>
        <v>0</v>
      </c>
      <c r="D137" s="1030"/>
      <c r="E137" s="1030"/>
      <c r="F137" s="1030"/>
      <c r="G137" s="1024">
        <f t="shared" si="3"/>
        <v>0</v>
      </c>
    </row>
    <row r="138" spans="1:7">
      <c r="A138" s="1031"/>
      <c r="B138" s="1029"/>
      <c r="C138" s="1024">
        <f t="shared" si="2"/>
        <v>0</v>
      </c>
      <c r="D138" s="1030"/>
      <c r="E138" s="1030"/>
      <c r="F138" s="1030"/>
      <c r="G138" s="1024">
        <f t="shared" si="3"/>
        <v>0</v>
      </c>
    </row>
    <row r="139" spans="1:7">
      <c r="A139" s="1031"/>
      <c r="B139" s="1029"/>
      <c r="C139" s="1024">
        <f t="shared" si="2"/>
        <v>0</v>
      </c>
      <c r="D139" s="1030"/>
      <c r="E139" s="1030"/>
      <c r="F139" s="1030"/>
      <c r="G139" s="1024">
        <f t="shared" si="3"/>
        <v>0</v>
      </c>
    </row>
    <row r="140" spans="1:7">
      <c r="A140" s="1031"/>
      <c r="B140" s="1029"/>
      <c r="C140" s="1024">
        <f t="shared" ref="C140:C203" si="4">SUMIF(D140:F140,"&gt;0")</f>
        <v>0</v>
      </c>
      <c r="D140" s="1030"/>
      <c r="E140" s="1030"/>
      <c r="F140" s="1030"/>
      <c r="G140" s="1024">
        <f t="shared" ref="G140:G203" si="5">SUMIF(B140:C140,"&gt;0")</f>
        <v>0</v>
      </c>
    </row>
    <row r="141" spans="1:7">
      <c r="A141" s="1031"/>
      <c r="B141" s="1029"/>
      <c r="C141" s="1024">
        <f t="shared" si="4"/>
        <v>0</v>
      </c>
      <c r="D141" s="1030"/>
      <c r="E141" s="1030"/>
      <c r="F141" s="1030"/>
      <c r="G141" s="1024">
        <f t="shared" si="5"/>
        <v>0</v>
      </c>
    </row>
    <row r="142" spans="1:7">
      <c r="A142" s="1031"/>
      <c r="B142" s="1029"/>
      <c r="C142" s="1024">
        <f t="shared" si="4"/>
        <v>0</v>
      </c>
      <c r="D142" s="1030"/>
      <c r="E142" s="1030"/>
      <c r="F142" s="1030"/>
      <c r="G142" s="1024">
        <f t="shared" si="5"/>
        <v>0</v>
      </c>
    </row>
    <row r="143" spans="1:7">
      <c r="A143" s="1031"/>
      <c r="B143" s="1029"/>
      <c r="C143" s="1024">
        <f t="shared" si="4"/>
        <v>0</v>
      </c>
      <c r="D143" s="1030"/>
      <c r="E143" s="1030"/>
      <c r="F143" s="1030"/>
      <c r="G143" s="1024">
        <f t="shared" si="5"/>
        <v>0</v>
      </c>
    </row>
    <row r="144" spans="1:7">
      <c r="A144" s="1031"/>
      <c r="B144" s="1029"/>
      <c r="C144" s="1024">
        <f t="shared" si="4"/>
        <v>0</v>
      </c>
      <c r="D144" s="1030"/>
      <c r="E144" s="1030"/>
      <c r="F144" s="1030"/>
      <c r="G144" s="1024">
        <f t="shared" si="5"/>
        <v>0</v>
      </c>
    </row>
    <row r="145" spans="1:7">
      <c r="A145" s="1031"/>
      <c r="B145" s="1029"/>
      <c r="C145" s="1024">
        <f t="shared" si="4"/>
        <v>0</v>
      </c>
      <c r="D145" s="1030"/>
      <c r="E145" s="1030"/>
      <c r="F145" s="1030"/>
      <c r="G145" s="1024">
        <f t="shared" si="5"/>
        <v>0</v>
      </c>
    </row>
    <row r="146" spans="1:7">
      <c r="A146" s="1031"/>
      <c r="B146" s="1029"/>
      <c r="C146" s="1024">
        <f t="shared" si="4"/>
        <v>0</v>
      </c>
      <c r="D146" s="1030"/>
      <c r="E146" s="1030"/>
      <c r="F146" s="1030"/>
      <c r="G146" s="1024">
        <f t="shared" si="5"/>
        <v>0</v>
      </c>
    </row>
    <row r="147" spans="1:7">
      <c r="A147" s="1031"/>
      <c r="B147" s="1029"/>
      <c r="C147" s="1024">
        <f t="shared" si="4"/>
        <v>0</v>
      </c>
      <c r="D147" s="1030"/>
      <c r="E147" s="1030"/>
      <c r="F147" s="1030"/>
      <c r="G147" s="1024">
        <f t="shared" si="5"/>
        <v>0</v>
      </c>
    </row>
    <row r="148" spans="1:7">
      <c r="A148" s="1031"/>
      <c r="B148" s="1029"/>
      <c r="C148" s="1024">
        <f t="shared" si="4"/>
        <v>0</v>
      </c>
      <c r="D148" s="1030"/>
      <c r="E148" s="1030"/>
      <c r="F148" s="1030"/>
      <c r="G148" s="1024">
        <f t="shared" si="5"/>
        <v>0</v>
      </c>
    </row>
    <row r="149" spans="1:7">
      <c r="A149" s="1031"/>
      <c r="B149" s="1029"/>
      <c r="C149" s="1024">
        <f t="shared" si="4"/>
        <v>0</v>
      </c>
      <c r="D149" s="1030"/>
      <c r="E149" s="1030"/>
      <c r="F149" s="1030"/>
      <c r="G149" s="1024">
        <f t="shared" si="5"/>
        <v>0</v>
      </c>
    </row>
    <row r="150" spans="1:7">
      <c r="A150" s="1031"/>
      <c r="B150" s="1029"/>
      <c r="C150" s="1024">
        <f t="shared" si="4"/>
        <v>0</v>
      </c>
      <c r="D150" s="1030"/>
      <c r="E150" s="1030"/>
      <c r="F150" s="1030"/>
      <c r="G150" s="1024">
        <f t="shared" si="5"/>
        <v>0</v>
      </c>
    </row>
    <row r="151" spans="1:7">
      <c r="A151" s="1031"/>
      <c r="B151" s="1029"/>
      <c r="C151" s="1024">
        <f t="shared" si="4"/>
        <v>0</v>
      </c>
      <c r="D151" s="1030"/>
      <c r="E151" s="1030"/>
      <c r="F151" s="1030"/>
      <c r="G151" s="1024">
        <f t="shared" si="5"/>
        <v>0</v>
      </c>
    </row>
    <row r="152" spans="1:7">
      <c r="A152" s="1031"/>
      <c r="B152" s="1029"/>
      <c r="C152" s="1024">
        <f t="shared" si="4"/>
        <v>0</v>
      </c>
      <c r="D152" s="1030"/>
      <c r="E152" s="1030"/>
      <c r="F152" s="1030"/>
      <c r="G152" s="1024">
        <f t="shared" si="5"/>
        <v>0</v>
      </c>
    </row>
    <row r="153" spans="1:7">
      <c r="A153" s="1031"/>
      <c r="B153" s="1029"/>
      <c r="C153" s="1024">
        <f t="shared" si="4"/>
        <v>0</v>
      </c>
      <c r="D153" s="1030"/>
      <c r="E153" s="1030"/>
      <c r="F153" s="1030"/>
      <c r="G153" s="1024">
        <f t="shared" si="5"/>
        <v>0</v>
      </c>
    </row>
    <row r="154" spans="1:7">
      <c r="A154" s="1031"/>
      <c r="B154" s="1029"/>
      <c r="C154" s="1024">
        <f t="shared" si="4"/>
        <v>0</v>
      </c>
      <c r="D154" s="1030"/>
      <c r="E154" s="1030"/>
      <c r="F154" s="1030"/>
      <c r="G154" s="1024">
        <f t="shared" si="5"/>
        <v>0</v>
      </c>
    </row>
    <row r="155" spans="1:7">
      <c r="A155" s="1031"/>
      <c r="B155" s="1029"/>
      <c r="C155" s="1024">
        <f t="shared" si="4"/>
        <v>0</v>
      </c>
      <c r="D155" s="1030"/>
      <c r="E155" s="1030"/>
      <c r="F155" s="1030"/>
      <c r="G155" s="1024">
        <f t="shared" si="5"/>
        <v>0</v>
      </c>
    </row>
    <row r="156" spans="1:7">
      <c r="A156" s="1031"/>
      <c r="B156" s="1029"/>
      <c r="C156" s="1024">
        <f t="shared" si="4"/>
        <v>0</v>
      </c>
      <c r="D156" s="1030"/>
      <c r="E156" s="1030"/>
      <c r="F156" s="1030"/>
      <c r="G156" s="1024">
        <f t="shared" si="5"/>
        <v>0</v>
      </c>
    </row>
    <row r="157" spans="1:7">
      <c r="A157" s="1031"/>
      <c r="B157" s="1029"/>
      <c r="C157" s="1024">
        <f t="shared" si="4"/>
        <v>0</v>
      </c>
      <c r="D157" s="1030"/>
      <c r="E157" s="1030"/>
      <c r="F157" s="1030"/>
      <c r="G157" s="1024">
        <f t="shared" si="5"/>
        <v>0</v>
      </c>
    </row>
    <row r="158" spans="1:7">
      <c r="A158" s="1031"/>
      <c r="B158" s="1029"/>
      <c r="C158" s="1024">
        <f t="shared" si="4"/>
        <v>0</v>
      </c>
      <c r="D158" s="1030"/>
      <c r="E158" s="1030"/>
      <c r="F158" s="1030"/>
      <c r="G158" s="1024">
        <f t="shared" si="5"/>
        <v>0</v>
      </c>
    </row>
    <row r="159" spans="1:7">
      <c r="A159" s="1031"/>
      <c r="B159" s="1029"/>
      <c r="C159" s="1024">
        <f t="shared" si="4"/>
        <v>0</v>
      </c>
      <c r="D159" s="1030"/>
      <c r="E159" s="1030"/>
      <c r="F159" s="1030"/>
      <c r="G159" s="1024">
        <f t="shared" si="5"/>
        <v>0</v>
      </c>
    </row>
    <row r="160" spans="1:7">
      <c r="A160" s="1031"/>
      <c r="B160" s="1029"/>
      <c r="C160" s="1024">
        <f t="shared" si="4"/>
        <v>0</v>
      </c>
      <c r="D160" s="1030"/>
      <c r="E160" s="1030"/>
      <c r="F160" s="1030"/>
      <c r="G160" s="1024">
        <f t="shared" si="5"/>
        <v>0</v>
      </c>
    </row>
    <row r="161" spans="1:7">
      <c r="A161" s="1031"/>
      <c r="B161" s="1029"/>
      <c r="C161" s="1024">
        <f t="shared" si="4"/>
        <v>0</v>
      </c>
      <c r="D161" s="1030"/>
      <c r="E161" s="1030"/>
      <c r="F161" s="1030"/>
      <c r="G161" s="1024">
        <f t="shared" si="5"/>
        <v>0</v>
      </c>
    </row>
    <row r="162" spans="1:7">
      <c r="A162" s="1031"/>
      <c r="B162" s="1029"/>
      <c r="C162" s="1024">
        <f t="shared" si="4"/>
        <v>0</v>
      </c>
      <c r="D162" s="1030"/>
      <c r="E162" s="1030"/>
      <c r="F162" s="1030"/>
      <c r="G162" s="1024">
        <f t="shared" si="5"/>
        <v>0</v>
      </c>
    </row>
    <row r="163" spans="1:7">
      <c r="A163" s="1031"/>
      <c r="B163" s="1029"/>
      <c r="C163" s="1024">
        <f t="shared" si="4"/>
        <v>0</v>
      </c>
      <c r="D163" s="1030"/>
      <c r="E163" s="1030"/>
      <c r="F163" s="1030"/>
      <c r="G163" s="1024">
        <f t="shared" si="5"/>
        <v>0</v>
      </c>
    </row>
    <row r="164" spans="1:7">
      <c r="A164" s="1031"/>
      <c r="B164" s="1029"/>
      <c r="C164" s="1024">
        <f t="shared" si="4"/>
        <v>0</v>
      </c>
      <c r="D164" s="1030"/>
      <c r="E164" s="1030"/>
      <c r="F164" s="1030"/>
      <c r="G164" s="1024">
        <f t="shared" si="5"/>
        <v>0</v>
      </c>
    </row>
    <row r="165" spans="1:7">
      <c r="A165" s="1031"/>
      <c r="B165" s="1029"/>
      <c r="C165" s="1024">
        <f t="shared" si="4"/>
        <v>0</v>
      </c>
      <c r="D165" s="1030"/>
      <c r="E165" s="1030"/>
      <c r="F165" s="1030"/>
      <c r="G165" s="1024">
        <f t="shared" si="5"/>
        <v>0</v>
      </c>
    </row>
    <row r="166" spans="1:7">
      <c r="A166" s="1031"/>
      <c r="B166" s="1029"/>
      <c r="C166" s="1024">
        <f t="shared" si="4"/>
        <v>0</v>
      </c>
      <c r="D166" s="1030"/>
      <c r="E166" s="1030"/>
      <c r="F166" s="1030"/>
      <c r="G166" s="1024">
        <f t="shared" si="5"/>
        <v>0</v>
      </c>
    </row>
    <row r="167" spans="1:7">
      <c r="A167" s="1031"/>
      <c r="B167" s="1029"/>
      <c r="C167" s="1024">
        <f t="shared" si="4"/>
        <v>0</v>
      </c>
      <c r="D167" s="1030"/>
      <c r="E167" s="1030"/>
      <c r="F167" s="1030"/>
      <c r="G167" s="1024">
        <f t="shared" si="5"/>
        <v>0</v>
      </c>
    </row>
    <row r="168" spans="1:7">
      <c r="A168" s="1031"/>
      <c r="B168" s="1029"/>
      <c r="C168" s="1024">
        <f t="shared" si="4"/>
        <v>0</v>
      </c>
      <c r="D168" s="1030"/>
      <c r="E168" s="1030"/>
      <c r="F168" s="1030"/>
      <c r="G168" s="1024">
        <f t="shared" si="5"/>
        <v>0</v>
      </c>
    </row>
    <row r="169" spans="1:7">
      <c r="A169" s="1031"/>
      <c r="B169" s="1029"/>
      <c r="C169" s="1024">
        <f t="shared" si="4"/>
        <v>0</v>
      </c>
      <c r="D169" s="1030"/>
      <c r="E169" s="1030"/>
      <c r="F169" s="1030"/>
      <c r="G169" s="1024">
        <f t="shared" si="5"/>
        <v>0</v>
      </c>
    </row>
    <row r="170" spans="1:7">
      <c r="A170" s="1031"/>
      <c r="B170" s="1029"/>
      <c r="C170" s="1024">
        <f t="shared" si="4"/>
        <v>0</v>
      </c>
      <c r="D170" s="1030"/>
      <c r="E170" s="1030"/>
      <c r="F170" s="1030"/>
      <c r="G170" s="1024">
        <f t="shared" si="5"/>
        <v>0</v>
      </c>
    </row>
    <row r="171" spans="1:7">
      <c r="A171" s="1031"/>
      <c r="B171" s="1029"/>
      <c r="C171" s="1024">
        <f t="shared" si="4"/>
        <v>0</v>
      </c>
      <c r="D171" s="1030"/>
      <c r="E171" s="1030"/>
      <c r="F171" s="1030"/>
      <c r="G171" s="1024">
        <f t="shared" si="5"/>
        <v>0</v>
      </c>
    </row>
    <row r="172" spans="1:7">
      <c r="A172" s="1031"/>
      <c r="B172" s="1029"/>
      <c r="C172" s="1024">
        <f t="shared" si="4"/>
        <v>0</v>
      </c>
      <c r="D172" s="1030"/>
      <c r="E172" s="1030"/>
      <c r="F172" s="1030"/>
      <c r="G172" s="1024">
        <f t="shared" si="5"/>
        <v>0</v>
      </c>
    </row>
    <row r="173" spans="1:7">
      <c r="A173" s="1031"/>
      <c r="B173" s="1029"/>
      <c r="C173" s="1024">
        <f t="shared" si="4"/>
        <v>0</v>
      </c>
      <c r="D173" s="1030"/>
      <c r="E173" s="1030"/>
      <c r="F173" s="1030"/>
      <c r="G173" s="1024">
        <f t="shared" si="5"/>
        <v>0</v>
      </c>
    </row>
    <row r="174" spans="1:7">
      <c r="A174" s="1031"/>
      <c r="B174" s="1029"/>
      <c r="C174" s="1024">
        <f t="shared" si="4"/>
        <v>0</v>
      </c>
      <c r="D174" s="1030"/>
      <c r="E174" s="1030"/>
      <c r="F174" s="1030"/>
      <c r="G174" s="1024">
        <f t="shared" si="5"/>
        <v>0</v>
      </c>
    </row>
    <row r="175" spans="1:7">
      <c r="A175" s="1031"/>
      <c r="B175" s="1029"/>
      <c r="C175" s="1024">
        <f t="shared" si="4"/>
        <v>0</v>
      </c>
      <c r="D175" s="1030"/>
      <c r="E175" s="1030"/>
      <c r="F175" s="1030"/>
      <c r="G175" s="1024">
        <f t="shared" si="5"/>
        <v>0</v>
      </c>
    </row>
    <row r="176" spans="1:7">
      <c r="A176" s="1031"/>
      <c r="B176" s="1029"/>
      <c r="C176" s="1024">
        <f t="shared" si="4"/>
        <v>0</v>
      </c>
      <c r="D176" s="1030"/>
      <c r="E176" s="1030"/>
      <c r="F176" s="1030"/>
      <c r="G176" s="1024">
        <f t="shared" si="5"/>
        <v>0</v>
      </c>
    </row>
    <row r="177" spans="1:7">
      <c r="A177" s="1031"/>
      <c r="B177" s="1029"/>
      <c r="C177" s="1024">
        <f t="shared" si="4"/>
        <v>0</v>
      </c>
      <c r="D177" s="1030"/>
      <c r="E177" s="1030"/>
      <c r="F177" s="1030"/>
      <c r="G177" s="1024">
        <f t="shared" si="5"/>
        <v>0</v>
      </c>
    </row>
    <row r="178" spans="1:7">
      <c r="A178" s="1031"/>
      <c r="B178" s="1029"/>
      <c r="C178" s="1024">
        <f t="shared" si="4"/>
        <v>0</v>
      </c>
      <c r="D178" s="1030"/>
      <c r="E178" s="1030"/>
      <c r="F178" s="1030"/>
      <c r="G178" s="1024">
        <f t="shared" si="5"/>
        <v>0</v>
      </c>
    </row>
    <row r="179" spans="1:7">
      <c r="A179" s="1031"/>
      <c r="B179" s="1029"/>
      <c r="C179" s="1024">
        <f t="shared" si="4"/>
        <v>0</v>
      </c>
      <c r="D179" s="1030"/>
      <c r="E179" s="1030"/>
      <c r="F179" s="1030"/>
      <c r="G179" s="1024">
        <f t="shared" si="5"/>
        <v>0</v>
      </c>
    </row>
    <row r="180" spans="1:7">
      <c r="A180" s="1031"/>
      <c r="B180" s="1029"/>
      <c r="C180" s="1024">
        <f t="shared" si="4"/>
        <v>0</v>
      </c>
      <c r="D180" s="1030"/>
      <c r="E180" s="1030"/>
      <c r="F180" s="1030"/>
      <c r="G180" s="1024">
        <f t="shared" si="5"/>
        <v>0</v>
      </c>
    </row>
    <row r="181" spans="1:7">
      <c r="A181" s="1031"/>
      <c r="B181" s="1029"/>
      <c r="C181" s="1024">
        <f t="shared" si="4"/>
        <v>0</v>
      </c>
      <c r="D181" s="1030"/>
      <c r="E181" s="1030"/>
      <c r="F181" s="1030"/>
      <c r="G181" s="1024">
        <f t="shared" si="5"/>
        <v>0</v>
      </c>
    </row>
    <row r="182" spans="1:7">
      <c r="A182" s="1031"/>
      <c r="B182" s="1029"/>
      <c r="C182" s="1024">
        <f t="shared" si="4"/>
        <v>0</v>
      </c>
      <c r="D182" s="1030"/>
      <c r="E182" s="1030"/>
      <c r="F182" s="1030"/>
      <c r="G182" s="1024">
        <f t="shared" si="5"/>
        <v>0</v>
      </c>
    </row>
    <row r="183" spans="1:7">
      <c r="A183" s="1031"/>
      <c r="B183" s="1029"/>
      <c r="C183" s="1024">
        <f t="shared" si="4"/>
        <v>0</v>
      </c>
      <c r="D183" s="1030"/>
      <c r="E183" s="1030"/>
      <c r="F183" s="1030"/>
      <c r="G183" s="1024">
        <f t="shared" si="5"/>
        <v>0</v>
      </c>
    </row>
    <row r="184" spans="1:7">
      <c r="A184" s="1031"/>
      <c r="B184" s="1029"/>
      <c r="C184" s="1024">
        <f t="shared" si="4"/>
        <v>0</v>
      </c>
      <c r="D184" s="1030"/>
      <c r="E184" s="1030"/>
      <c r="F184" s="1030"/>
      <c r="G184" s="1024">
        <f t="shared" si="5"/>
        <v>0</v>
      </c>
    </row>
    <row r="185" spans="1:7">
      <c r="A185" s="1031"/>
      <c r="B185" s="1029"/>
      <c r="C185" s="1024">
        <f t="shared" si="4"/>
        <v>0</v>
      </c>
      <c r="D185" s="1030"/>
      <c r="E185" s="1030"/>
      <c r="F185" s="1030"/>
      <c r="G185" s="1024">
        <f t="shared" si="5"/>
        <v>0</v>
      </c>
    </row>
    <row r="186" spans="1:7">
      <c r="A186" s="1031"/>
      <c r="B186" s="1029"/>
      <c r="C186" s="1024">
        <f t="shared" si="4"/>
        <v>0</v>
      </c>
      <c r="D186" s="1030"/>
      <c r="E186" s="1030"/>
      <c r="F186" s="1030"/>
      <c r="G186" s="1024">
        <f t="shared" si="5"/>
        <v>0</v>
      </c>
    </row>
    <row r="187" spans="1:7">
      <c r="A187" s="1031"/>
      <c r="B187" s="1029"/>
      <c r="C187" s="1024">
        <f t="shared" si="4"/>
        <v>0</v>
      </c>
      <c r="D187" s="1030"/>
      <c r="E187" s="1030"/>
      <c r="F187" s="1030"/>
      <c r="G187" s="1024">
        <f t="shared" si="5"/>
        <v>0</v>
      </c>
    </row>
    <row r="188" spans="1:7">
      <c r="A188" s="1031"/>
      <c r="B188" s="1029"/>
      <c r="C188" s="1024">
        <f t="shared" si="4"/>
        <v>0</v>
      </c>
      <c r="D188" s="1030"/>
      <c r="E188" s="1030"/>
      <c r="F188" s="1030"/>
      <c r="G188" s="1024">
        <f t="shared" si="5"/>
        <v>0</v>
      </c>
    </row>
    <row r="189" spans="1:7">
      <c r="A189" s="1031"/>
      <c r="B189" s="1029"/>
      <c r="C189" s="1024">
        <f t="shared" si="4"/>
        <v>0</v>
      </c>
      <c r="D189" s="1030"/>
      <c r="E189" s="1030"/>
      <c r="F189" s="1030"/>
      <c r="G189" s="1024">
        <f t="shared" si="5"/>
        <v>0</v>
      </c>
    </row>
    <row r="190" spans="1:7">
      <c r="A190" s="1031"/>
      <c r="B190" s="1029"/>
      <c r="C190" s="1024">
        <f t="shared" si="4"/>
        <v>0</v>
      </c>
      <c r="D190" s="1030"/>
      <c r="E190" s="1030"/>
      <c r="F190" s="1030"/>
      <c r="G190" s="1024">
        <f t="shared" si="5"/>
        <v>0</v>
      </c>
    </row>
    <row r="191" spans="1:7">
      <c r="A191" s="1031"/>
      <c r="B191" s="1029"/>
      <c r="C191" s="1024">
        <f t="shared" si="4"/>
        <v>0</v>
      </c>
      <c r="D191" s="1030"/>
      <c r="E191" s="1030"/>
      <c r="F191" s="1030"/>
      <c r="G191" s="1024">
        <f t="shared" si="5"/>
        <v>0</v>
      </c>
    </row>
    <row r="192" spans="1:7">
      <c r="A192" s="1031"/>
      <c r="B192" s="1029"/>
      <c r="C192" s="1024">
        <f t="shared" si="4"/>
        <v>0</v>
      </c>
      <c r="D192" s="1030"/>
      <c r="E192" s="1030"/>
      <c r="F192" s="1030"/>
      <c r="G192" s="1024">
        <f t="shared" si="5"/>
        <v>0</v>
      </c>
    </row>
    <row r="193" spans="1:7">
      <c r="A193" s="1031"/>
      <c r="B193" s="1029"/>
      <c r="C193" s="1024">
        <f t="shared" si="4"/>
        <v>0</v>
      </c>
      <c r="D193" s="1030"/>
      <c r="E193" s="1030"/>
      <c r="F193" s="1030"/>
      <c r="G193" s="1024">
        <f t="shared" si="5"/>
        <v>0</v>
      </c>
    </row>
    <row r="194" spans="1:7">
      <c r="A194" s="1031"/>
      <c r="B194" s="1029"/>
      <c r="C194" s="1024">
        <f t="shared" si="4"/>
        <v>0</v>
      </c>
      <c r="D194" s="1030"/>
      <c r="E194" s="1030"/>
      <c r="F194" s="1030"/>
      <c r="G194" s="1024">
        <f t="shared" si="5"/>
        <v>0</v>
      </c>
    </row>
    <row r="195" spans="1:7">
      <c r="A195" s="1031"/>
      <c r="B195" s="1029"/>
      <c r="C195" s="1024">
        <f t="shared" si="4"/>
        <v>0</v>
      </c>
      <c r="D195" s="1030"/>
      <c r="E195" s="1030"/>
      <c r="F195" s="1030"/>
      <c r="G195" s="1024">
        <f t="shared" si="5"/>
        <v>0</v>
      </c>
    </row>
    <row r="196" spans="1:7">
      <c r="A196" s="1031"/>
      <c r="B196" s="1029"/>
      <c r="C196" s="1024">
        <f t="shared" si="4"/>
        <v>0</v>
      </c>
      <c r="D196" s="1030"/>
      <c r="E196" s="1030"/>
      <c r="F196" s="1030"/>
      <c r="G196" s="1024">
        <f t="shared" si="5"/>
        <v>0</v>
      </c>
    </row>
    <row r="197" spans="1:7">
      <c r="A197" s="1031"/>
      <c r="B197" s="1029"/>
      <c r="C197" s="1024">
        <f t="shared" si="4"/>
        <v>0</v>
      </c>
      <c r="D197" s="1030"/>
      <c r="E197" s="1030"/>
      <c r="F197" s="1030"/>
      <c r="G197" s="1024">
        <f t="shared" si="5"/>
        <v>0</v>
      </c>
    </row>
    <row r="198" spans="1:7">
      <c r="A198" s="1031"/>
      <c r="B198" s="1029"/>
      <c r="C198" s="1024">
        <f t="shared" si="4"/>
        <v>0</v>
      </c>
      <c r="D198" s="1030"/>
      <c r="E198" s="1030"/>
      <c r="F198" s="1030"/>
      <c r="G198" s="1024">
        <f t="shared" si="5"/>
        <v>0</v>
      </c>
    </row>
    <row r="199" spans="1:7">
      <c r="A199" s="1031"/>
      <c r="B199" s="1029"/>
      <c r="C199" s="1024">
        <f t="shared" si="4"/>
        <v>0</v>
      </c>
      <c r="D199" s="1030"/>
      <c r="E199" s="1030"/>
      <c r="F199" s="1030"/>
      <c r="G199" s="1024">
        <f t="shared" si="5"/>
        <v>0</v>
      </c>
    </row>
    <row r="200" spans="1:7">
      <c r="A200" s="1031"/>
      <c r="B200" s="1029"/>
      <c r="C200" s="1024">
        <f t="shared" si="4"/>
        <v>0</v>
      </c>
      <c r="D200" s="1030"/>
      <c r="E200" s="1030"/>
      <c r="F200" s="1030"/>
      <c r="G200" s="1024">
        <f t="shared" si="5"/>
        <v>0</v>
      </c>
    </row>
    <row r="201" spans="1:7">
      <c r="A201" s="1031"/>
      <c r="B201" s="1029"/>
      <c r="C201" s="1024">
        <f t="shared" si="4"/>
        <v>0</v>
      </c>
      <c r="D201" s="1030"/>
      <c r="E201" s="1030"/>
      <c r="F201" s="1030"/>
      <c r="G201" s="1024">
        <f t="shared" si="5"/>
        <v>0</v>
      </c>
    </row>
    <row r="202" spans="1:7">
      <c r="A202" s="1031"/>
      <c r="B202" s="1029"/>
      <c r="C202" s="1024">
        <f t="shared" si="4"/>
        <v>0</v>
      </c>
      <c r="D202" s="1030"/>
      <c r="E202" s="1030"/>
      <c r="F202" s="1030"/>
      <c r="G202" s="1024">
        <f t="shared" si="5"/>
        <v>0</v>
      </c>
    </row>
    <row r="203" spans="1:7">
      <c r="A203" s="1031"/>
      <c r="B203" s="1029"/>
      <c r="C203" s="1024">
        <f t="shared" si="4"/>
        <v>0</v>
      </c>
      <c r="D203" s="1030"/>
      <c r="E203" s="1030"/>
      <c r="F203" s="1030"/>
      <c r="G203" s="1024">
        <f t="shared" si="5"/>
        <v>0</v>
      </c>
    </row>
    <row r="204" spans="1:7">
      <c r="A204" s="1031"/>
      <c r="B204" s="1029"/>
      <c r="C204" s="1024">
        <f t="shared" ref="C204:C267" si="6">SUMIF(D204:F204,"&gt;0")</f>
        <v>0</v>
      </c>
      <c r="D204" s="1030"/>
      <c r="E204" s="1030"/>
      <c r="F204" s="1030"/>
      <c r="G204" s="1024">
        <f t="shared" ref="G204:G267" si="7">SUMIF(B204:C204,"&gt;0")</f>
        <v>0</v>
      </c>
    </row>
    <row r="205" spans="1:7">
      <c r="A205" s="1031"/>
      <c r="B205" s="1029"/>
      <c r="C205" s="1024">
        <f t="shared" si="6"/>
        <v>0</v>
      </c>
      <c r="D205" s="1030"/>
      <c r="E205" s="1030"/>
      <c r="F205" s="1030"/>
      <c r="G205" s="1024">
        <f t="shared" si="7"/>
        <v>0</v>
      </c>
    </row>
    <row r="206" spans="1:7">
      <c r="A206" s="1031"/>
      <c r="B206" s="1029"/>
      <c r="C206" s="1024">
        <f t="shared" si="6"/>
        <v>0</v>
      </c>
      <c r="D206" s="1030"/>
      <c r="E206" s="1030"/>
      <c r="F206" s="1030"/>
      <c r="G206" s="1024">
        <f t="shared" si="7"/>
        <v>0</v>
      </c>
    </row>
    <row r="207" spans="1:7">
      <c r="A207" s="1031"/>
      <c r="B207" s="1029"/>
      <c r="C207" s="1024">
        <f t="shared" si="6"/>
        <v>0</v>
      </c>
      <c r="D207" s="1030"/>
      <c r="E207" s="1030"/>
      <c r="F207" s="1030"/>
      <c r="G207" s="1024">
        <f t="shared" si="7"/>
        <v>0</v>
      </c>
    </row>
    <row r="208" spans="1:7">
      <c r="A208" s="1031"/>
      <c r="B208" s="1029"/>
      <c r="C208" s="1024">
        <f t="shared" si="6"/>
        <v>0</v>
      </c>
      <c r="D208" s="1030"/>
      <c r="E208" s="1030"/>
      <c r="F208" s="1030"/>
      <c r="G208" s="1024">
        <f t="shared" si="7"/>
        <v>0</v>
      </c>
    </row>
    <row r="209" spans="1:7">
      <c r="A209" s="1031"/>
      <c r="B209" s="1029"/>
      <c r="C209" s="1024">
        <f t="shared" si="6"/>
        <v>0</v>
      </c>
      <c r="D209" s="1030"/>
      <c r="E209" s="1030"/>
      <c r="F209" s="1030"/>
      <c r="G209" s="1024">
        <f t="shared" si="7"/>
        <v>0</v>
      </c>
    </row>
    <row r="210" spans="1:7">
      <c r="A210" s="1031"/>
      <c r="B210" s="1029"/>
      <c r="C210" s="1024">
        <f t="shared" si="6"/>
        <v>0</v>
      </c>
      <c r="D210" s="1030"/>
      <c r="E210" s="1030"/>
      <c r="F210" s="1030"/>
      <c r="G210" s="1024">
        <f t="shared" si="7"/>
        <v>0</v>
      </c>
    </row>
    <row r="211" spans="1:7">
      <c r="A211" s="1031"/>
      <c r="B211" s="1029"/>
      <c r="C211" s="1024">
        <f t="shared" si="6"/>
        <v>0</v>
      </c>
      <c r="D211" s="1030"/>
      <c r="E211" s="1030"/>
      <c r="F211" s="1030"/>
      <c r="G211" s="1024">
        <f t="shared" si="7"/>
        <v>0</v>
      </c>
    </row>
    <row r="212" spans="1:7">
      <c r="A212" s="1031"/>
      <c r="B212" s="1029"/>
      <c r="C212" s="1024">
        <f t="shared" si="6"/>
        <v>0</v>
      </c>
      <c r="D212" s="1030"/>
      <c r="E212" s="1030"/>
      <c r="F212" s="1030"/>
      <c r="G212" s="1024">
        <f t="shared" si="7"/>
        <v>0</v>
      </c>
    </row>
    <row r="213" spans="1:7">
      <c r="A213" s="1031"/>
      <c r="B213" s="1029"/>
      <c r="C213" s="1024">
        <f t="shared" si="6"/>
        <v>0</v>
      </c>
      <c r="D213" s="1030"/>
      <c r="E213" s="1030"/>
      <c r="F213" s="1030"/>
      <c r="G213" s="1024">
        <f t="shared" si="7"/>
        <v>0</v>
      </c>
    </row>
    <row r="214" spans="1:7">
      <c r="A214" s="1031"/>
      <c r="B214" s="1029"/>
      <c r="C214" s="1024">
        <f t="shared" si="6"/>
        <v>0</v>
      </c>
      <c r="D214" s="1030"/>
      <c r="E214" s="1030"/>
      <c r="F214" s="1030"/>
      <c r="G214" s="1024">
        <f t="shared" si="7"/>
        <v>0</v>
      </c>
    </row>
    <row r="215" spans="1:7">
      <c r="A215" s="1031"/>
      <c r="B215" s="1029"/>
      <c r="C215" s="1024">
        <f t="shared" si="6"/>
        <v>0</v>
      </c>
      <c r="D215" s="1030"/>
      <c r="E215" s="1030"/>
      <c r="F215" s="1030"/>
      <c r="G215" s="1024">
        <f t="shared" si="7"/>
        <v>0</v>
      </c>
    </row>
    <row r="216" spans="1:7">
      <c r="A216" s="1031"/>
      <c r="B216" s="1029"/>
      <c r="C216" s="1024">
        <f t="shared" si="6"/>
        <v>0</v>
      </c>
      <c r="D216" s="1030"/>
      <c r="E216" s="1030"/>
      <c r="F216" s="1030"/>
      <c r="G216" s="1024">
        <f t="shared" si="7"/>
        <v>0</v>
      </c>
    </row>
    <row r="217" spans="1:7">
      <c r="A217" s="1031"/>
      <c r="B217" s="1029"/>
      <c r="C217" s="1024">
        <f t="shared" si="6"/>
        <v>0</v>
      </c>
      <c r="D217" s="1030"/>
      <c r="E217" s="1030"/>
      <c r="F217" s="1030"/>
      <c r="G217" s="1024">
        <f t="shared" si="7"/>
        <v>0</v>
      </c>
    </row>
    <row r="218" spans="1:7">
      <c r="A218" s="1031"/>
      <c r="B218" s="1029"/>
      <c r="C218" s="1024">
        <f t="shared" si="6"/>
        <v>0</v>
      </c>
      <c r="D218" s="1030"/>
      <c r="E218" s="1030"/>
      <c r="F218" s="1030"/>
      <c r="G218" s="1024">
        <f t="shared" si="7"/>
        <v>0</v>
      </c>
    </row>
    <row r="219" spans="1:7">
      <c r="A219" s="1031"/>
      <c r="B219" s="1029"/>
      <c r="C219" s="1024">
        <f t="shared" si="6"/>
        <v>0</v>
      </c>
      <c r="D219" s="1030"/>
      <c r="E219" s="1030"/>
      <c r="F219" s="1030"/>
      <c r="G219" s="1024">
        <f t="shared" si="7"/>
        <v>0</v>
      </c>
    </row>
    <row r="220" spans="1:7">
      <c r="A220" s="1031"/>
      <c r="B220" s="1029"/>
      <c r="C220" s="1024">
        <f t="shared" si="6"/>
        <v>0</v>
      </c>
      <c r="D220" s="1030"/>
      <c r="E220" s="1030"/>
      <c r="F220" s="1030"/>
      <c r="G220" s="1024">
        <f t="shared" si="7"/>
        <v>0</v>
      </c>
    </row>
    <row r="221" spans="1:7">
      <c r="A221" s="1031"/>
      <c r="B221" s="1029"/>
      <c r="C221" s="1024">
        <f t="shared" si="6"/>
        <v>0</v>
      </c>
      <c r="D221" s="1030"/>
      <c r="E221" s="1030"/>
      <c r="F221" s="1030"/>
      <c r="G221" s="1024">
        <f t="shared" si="7"/>
        <v>0</v>
      </c>
    </row>
    <row r="222" spans="1:7">
      <c r="A222" s="1031"/>
      <c r="B222" s="1029"/>
      <c r="C222" s="1024">
        <f t="shared" si="6"/>
        <v>0</v>
      </c>
      <c r="D222" s="1030"/>
      <c r="E222" s="1030"/>
      <c r="F222" s="1030"/>
      <c r="G222" s="1024">
        <f t="shared" si="7"/>
        <v>0</v>
      </c>
    </row>
    <row r="223" spans="1:7">
      <c r="A223" s="1031"/>
      <c r="B223" s="1029"/>
      <c r="C223" s="1024">
        <f t="shared" si="6"/>
        <v>0</v>
      </c>
      <c r="D223" s="1030"/>
      <c r="E223" s="1030"/>
      <c r="F223" s="1030"/>
      <c r="G223" s="1024">
        <f t="shared" si="7"/>
        <v>0</v>
      </c>
    </row>
    <row r="224" spans="1:7">
      <c r="A224" s="1031"/>
      <c r="B224" s="1029"/>
      <c r="C224" s="1024">
        <f t="shared" si="6"/>
        <v>0</v>
      </c>
      <c r="D224" s="1030"/>
      <c r="E224" s="1030"/>
      <c r="F224" s="1030"/>
      <c r="G224" s="1024">
        <f t="shared" si="7"/>
        <v>0</v>
      </c>
    </row>
    <row r="225" spans="1:7">
      <c r="A225" s="1031"/>
      <c r="B225" s="1029"/>
      <c r="C225" s="1024">
        <f t="shared" si="6"/>
        <v>0</v>
      </c>
      <c r="D225" s="1030"/>
      <c r="E225" s="1030"/>
      <c r="F225" s="1030"/>
      <c r="G225" s="1024">
        <f t="shared" si="7"/>
        <v>0</v>
      </c>
    </row>
    <row r="226" spans="1:7">
      <c r="A226" s="1031"/>
      <c r="B226" s="1029"/>
      <c r="C226" s="1024">
        <f t="shared" si="6"/>
        <v>0</v>
      </c>
      <c r="D226" s="1030"/>
      <c r="E226" s="1030"/>
      <c r="F226" s="1030"/>
      <c r="G226" s="1024">
        <f t="shared" si="7"/>
        <v>0</v>
      </c>
    </row>
    <row r="227" spans="1:7">
      <c r="A227" s="1031"/>
      <c r="B227" s="1029"/>
      <c r="C227" s="1024">
        <f t="shared" si="6"/>
        <v>0</v>
      </c>
      <c r="D227" s="1030"/>
      <c r="E227" s="1030"/>
      <c r="F227" s="1030"/>
      <c r="G227" s="1024">
        <f t="shared" si="7"/>
        <v>0</v>
      </c>
    </row>
    <row r="228" spans="1:7">
      <c r="A228" s="1031"/>
      <c r="B228" s="1029"/>
      <c r="C228" s="1024">
        <f t="shared" si="6"/>
        <v>0</v>
      </c>
      <c r="D228" s="1030"/>
      <c r="E228" s="1030"/>
      <c r="F228" s="1030"/>
      <c r="G228" s="1024">
        <f t="shared" si="7"/>
        <v>0</v>
      </c>
    </row>
    <row r="229" spans="1:7">
      <c r="A229" s="1031"/>
      <c r="B229" s="1029"/>
      <c r="C229" s="1024">
        <f t="shared" si="6"/>
        <v>0</v>
      </c>
      <c r="D229" s="1030"/>
      <c r="E229" s="1030"/>
      <c r="F229" s="1030"/>
      <c r="G229" s="1024">
        <f t="shared" si="7"/>
        <v>0</v>
      </c>
    </row>
    <row r="230" spans="1:7">
      <c r="A230" s="1031"/>
      <c r="B230" s="1029"/>
      <c r="C230" s="1024">
        <f t="shared" si="6"/>
        <v>0</v>
      </c>
      <c r="D230" s="1030"/>
      <c r="E230" s="1030"/>
      <c r="F230" s="1030"/>
      <c r="G230" s="1024">
        <f t="shared" si="7"/>
        <v>0</v>
      </c>
    </row>
    <row r="231" spans="1:7">
      <c r="A231" s="1031"/>
      <c r="B231" s="1029"/>
      <c r="C231" s="1024">
        <f t="shared" si="6"/>
        <v>0</v>
      </c>
      <c r="D231" s="1030"/>
      <c r="E231" s="1030"/>
      <c r="F231" s="1030"/>
      <c r="G231" s="1024">
        <f t="shared" si="7"/>
        <v>0</v>
      </c>
    </row>
    <row r="232" spans="1:7">
      <c r="A232" s="1031"/>
      <c r="B232" s="1029"/>
      <c r="C232" s="1024">
        <f t="shared" si="6"/>
        <v>0</v>
      </c>
      <c r="D232" s="1030"/>
      <c r="E232" s="1030"/>
      <c r="F232" s="1030"/>
      <c r="G232" s="1024">
        <f t="shared" si="7"/>
        <v>0</v>
      </c>
    </row>
    <row r="233" spans="1:7">
      <c r="A233" s="1031"/>
      <c r="B233" s="1029"/>
      <c r="C233" s="1024">
        <f t="shared" si="6"/>
        <v>0</v>
      </c>
      <c r="D233" s="1030"/>
      <c r="E233" s="1030"/>
      <c r="F233" s="1030"/>
      <c r="G233" s="1024">
        <f t="shared" si="7"/>
        <v>0</v>
      </c>
    </row>
    <row r="234" spans="1:7">
      <c r="A234" s="1031"/>
      <c r="B234" s="1029"/>
      <c r="C234" s="1024">
        <f t="shared" si="6"/>
        <v>0</v>
      </c>
      <c r="D234" s="1030"/>
      <c r="E234" s="1030"/>
      <c r="F234" s="1030"/>
      <c r="G234" s="1024">
        <f t="shared" si="7"/>
        <v>0</v>
      </c>
    </row>
    <row r="235" spans="1:7">
      <c r="A235" s="1031"/>
      <c r="B235" s="1029"/>
      <c r="C235" s="1024">
        <f t="shared" si="6"/>
        <v>0</v>
      </c>
      <c r="D235" s="1030"/>
      <c r="E235" s="1030"/>
      <c r="F235" s="1030"/>
      <c r="G235" s="1024">
        <f t="shared" si="7"/>
        <v>0</v>
      </c>
    </row>
    <row r="236" spans="1:7">
      <c r="A236" s="1031"/>
      <c r="B236" s="1029"/>
      <c r="C236" s="1024">
        <f t="shared" si="6"/>
        <v>0</v>
      </c>
      <c r="D236" s="1030"/>
      <c r="E236" s="1030"/>
      <c r="F236" s="1030"/>
      <c r="G236" s="1024">
        <f t="shared" si="7"/>
        <v>0</v>
      </c>
    </row>
    <row r="237" spans="1:7">
      <c r="A237" s="1031"/>
      <c r="B237" s="1029"/>
      <c r="C237" s="1024">
        <f t="shared" si="6"/>
        <v>0</v>
      </c>
      <c r="D237" s="1030"/>
      <c r="E237" s="1030"/>
      <c r="F237" s="1030"/>
      <c r="G237" s="1024">
        <f t="shared" si="7"/>
        <v>0</v>
      </c>
    </row>
    <row r="238" spans="1:7">
      <c r="A238" s="1031"/>
      <c r="B238" s="1029"/>
      <c r="C238" s="1024">
        <f t="shared" si="6"/>
        <v>0</v>
      </c>
      <c r="D238" s="1030"/>
      <c r="E238" s="1030"/>
      <c r="F238" s="1030"/>
      <c r="G238" s="1024">
        <f t="shared" si="7"/>
        <v>0</v>
      </c>
    </row>
    <row r="239" spans="1:7">
      <c r="A239" s="1031"/>
      <c r="B239" s="1029"/>
      <c r="C239" s="1024">
        <f t="shared" si="6"/>
        <v>0</v>
      </c>
      <c r="D239" s="1030"/>
      <c r="E239" s="1030"/>
      <c r="F239" s="1030"/>
      <c r="G239" s="1024">
        <f t="shared" si="7"/>
        <v>0</v>
      </c>
    </row>
    <row r="240" spans="1:7">
      <c r="A240" s="1031"/>
      <c r="B240" s="1029"/>
      <c r="C240" s="1024">
        <f t="shared" si="6"/>
        <v>0</v>
      </c>
      <c r="D240" s="1030"/>
      <c r="E240" s="1030"/>
      <c r="F240" s="1030"/>
      <c r="G240" s="1024">
        <f t="shared" si="7"/>
        <v>0</v>
      </c>
    </row>
    <row r="241" spans="1:7">
      <c r="A241" s="1031"/>
      <c r="B241" s="1029"/>
      <c r="C241" s="1024">
        <f t="shared" si="6"/>
        <v>0</v>
      </c>
      <c r="D241" s="1030"/>
      <c r="E241" s="1030"/>
      <c r="F241" s="1030"/>
      <c r="G241" s="1024">
        <f t="shared" si="7"/>
        <v>0</v>
      </c>
    </row>
    <row r="242" spans="1:7">
      <c r="A242" s="1031"/>
      <c r="B242" s="1029"/>
      <c r="C242" s="1024">
        <f t="shared" si="6"/>
        <v>0</v>
      </c>
      <c r="D242" s="1030"/>
      <c r="E242" s="1030"/>
      <c r="F242" s="1030"/>
      <c r="G242" s="1024">
        <f t="shared" si="7"/>
        <v>0</v>
      </c>
    </row>
    <row r="243" spans="1:7">
      <c r="A243" s="1031"/>
      <c r="B243" s="1029"/>
      <c r="C243" s="1024">
        <f t="shared" si="6"/>
        <v>0</v>
      </c>
      <c r="D243" s="1030"/>
      <c r="E243" s="1030"/>
      <c r="F243" s="1030"/>
      <c r="G243" s="1024">
        <f t="shared" si="7"/>
        <v>0</v>
      </c>
    </row>
    <row r="244" spans="1:7">
      <c r="A244" s="1031"/>
      <c r="B244" s="1029"/>
      <c r="C244" s="1024">
        <f t="shared" si="6"/>
        <v>0</v>
      </c>
      <c r="D244" s="1030"/>
      <c r="E244" s="1030"/>
      <c r="F244" s="1030"/>
      <c r="G244" s="1024">
        <f t="shared" si="7"/>
        <v>0</v>
      </c>
    </row>
    <row r="245" spans="1:7">
      <c r="A245" s="1031"/>
      <c r="B245" s="1029"/>
      <c r="C245" s="1024">
        <f t="shared" si="6"/>
        <v>0</v>
      </c>
      <c r="D245" s="1030"/>
      <c r="E245" s="1030"/>
      <c r="F245" s="1030"/>
      <c r="G245" s="1024">
        <f t="shared" si="7"/>
        <v>0</v>
      </c>
    </row>
    <row r="246" spans="1:7">
      <c r="A246" s="1031"/>
      <c r="B246" s="1029"/>
      <c r="C246" s="1024">
        <f t="shared" si="6"/>
        <v>0</v>
      </c>
      <c r="D246" s="1030"/>
      <c r="E246" s="1030"/>
      <c r="F246" s="1030"/>
      <c r="G246" s="1024">
        <f t="shared" si="7"/>
        <v>0</v>
      </c>
    </row>
    <row r="247" spans="1:7">
      <c r="A247" s="1031"/>
      <c r="B247" s="1029"/>
      <c r="C247" s="1024">
        <f t="shared" si="6"/>
        <v>0</v>
      </c>
      <c r="D247" s="1030"/>
      <c r="E247" s="1030"/>
      <c r="F247" s="1030"/>
      <c r="G247" s="1024">
        <f t="shared" si="7"/>
        <v>0</v>
      </c>
    </row>
    <row r="248" spans="1:7">
      <c r="A248" s="1031"/>
      <c r="B248" s="1029"/>
      <c r="C248" s="1024">
        <f t="shared" si="6"/>
        <v>0</v>
      </c>
      <c r="D248" s="1030"/>
      <c r="E248" s="1030"/>
      <c r="F248" s="1030"/>
      <c r="G248" s="1024">
        <f t="shared" si="7"/>
        <v>0</v>
      </c>
    </row>
    <row r="249" spans="1:7">
      <c r="A249" s="1031"/>
      <c r="B249" s="1029"/>
      <c r="C249" s="1024">
        <f t="shared" si="6"/>
        <v>0</v>
      </c>
      <c r="D249" s="1030"/>
      <c r="E249" s="1030"/>
      <c r="F249" s="1030"/>
      <c r="G249" s="1024">
        <f t="shared" si="7"/>
        <v>0</v>
      </c>
    </row>
    <row r="250" spans="1:7">
      <c r="A250" s="1031"/>
      <c r="B250" s="1029"/>
      <c r="C250" s="1024">
        <f t="shared" si="6"/>
        <v>0</v>
      </c>
      <c r="D250" s="1030"/>
      <c r="E250" s="1030"/>
      <c r="F250" s="1030"/>
      <c r="G250" s="1024">
        <f t="shared" si="7"/>
        <v>0</v>
      </c>
    </row>
    <row r="251" spans="1:7">
      <c r="A251" s="1031"/>
      <c r="B251" s="1029"/>
      <c r="C251" s="1024">
        <f t="shared" si="6"/>
        <v>0</v>
      </c>
      <c r="D251" s="1030"/>
      <c r="E251" s="1030"/>
      <c r="F251" s="1030"/>
      <c r="G251" s="1024">
        <f t="shared" si="7"/>
        <v>0</v>
      </c>
    </row>
    <row r="252" spans="1:7">
      <c r="A252" s="1031"/>
      <c r="B252" s="1029"/>
      <c r="C252" s="1024">
        <f t="shared" si="6"/>
        <v>0</v>
      </c>
      <c r="D252" s="1030"/>
      <c r="E252" s="1030"/>
      <c r="F252" s="1030"/>
      <c r="G252" s="1024">
        <f t="shared" si="7"/>
        <v>0</v>
      </c>
    </row>
    <row r="253" spans="1:7">
      <c r="A253" s="1031"/>
      <c r="B253" s="1029"/>
      <c r="C253" s="1024">
        <f t="shared" si="6"/>
        <v>0</v>
      </c>
      <c r="D253" s="1030"/>
      <c r="E253" s="1030"/>
      <c r="F253" s="1030"/>
      <c r="G253" s="1024">
        <f t="shared" si="7"/>
        <v>0</v>
      </c>
    </row>
    <row r="254" spans="1:7">
      <c r="A254" s="1031"/>
      <c r="B254" s="1029"/>
      <c r="C254" s="1024">
        <f t="shared" si="6"/>
        <v>0</v>
      </c>
      <c r="D254" s="1030"/>
      <c r="E254" s="1030"/>
      <c r="F254" s="1030"/>
      <c r="G254" s="1024">
        <f t="shared" si="7"/>
        <v>0</v>
      </c>
    </row>
    <row r="255" spans="1:7">
      <c r="A255" s="1031"/>
      <c r="B255" s="1029"/>
      <c r="C255" s="1024">
        <f t="shared" si="6"/>
        <v>0</v>
      </c>
      <c r="D255" s="1030"/>
      <c r="E255" s="1030"/>
      <c r="F255" s="1030"/>
      <c r="G255" s="1024">
        <f t="shared" si="7"/>
        <v>0</v>
      </c>
    </row>
    <row r="256" spans="1:7">
      <c r="A256" s="1031"/>
      <c r="B256" s="1029"/>
      <c r="C256" s="1024">
        <f t="shared" si="6"/>
        <v>0</v>
      </c>
      <c r="D256" s="1030"/>
      <c r="E256" s="1030"/>
      <c r="F256" s="1030"/>
      <c r="G256" s="1024">
        <f t="shared" si="7"/>
        <v>0</v>
      </c>
    </row>
    <row r="257" spans="1:7">
      <c r="A257" s="1031"/>
      <c r="B257" s="1029"/>
      <c r="C257" s="1024">
        <f t="shared" si="6"/>
        <v>0</v>
      </c>
      <c r="D257" s="1030"/>
      <c r="E257" s="1030"/>
      <c r="F257" s="1030"/>
      <c r="G257" s="1024">
        <f t="shared" si="7"/>
        <v>0</v>
      </c>
    </row>
    <row r="258" spans="1:7">
      <c r="A258" s="1031"/>
      <c r="B258" s="1029"/>
      <c r="C258" s="1024">
        <f t="shared" si="6"/>
        <v>0</v>
      </c>
      <c r="D258" s="1030"/>
      <c r="E258" s="1030"/>
      <c r="F258" s="1030"/>
      <c r="G258" s="1024">
        <f t="shared" si="7"/>
        <v>0</v>
      </c>
    </row>
    <row r="259" spans="1:7">
      <c r="A259" s="1031"/>
      <c r="B259" s="1029"/>
      <c r="C259" s="1024">
        <f t="shared" si="6"/>
        <v>0</v>
      </c>
      <c r="D259" s="1030"/>
      <c r="E259" s="1030"/>
      <c r="F259" s="1030"/>
      <c r="G259" s="1024">
        <f t="shared" si="7"/>
        <v>0</v>
      </c>
    </row>
    <row r="260" spans="1:7">
      <c r="A260" s="1031"/>
      <c r="B260" s="1029"/>
      <c r="C260" s="1024">
        <f t="shared" si="6"/>
        <v>0</v>
      </c>
      <c r="D260" s="1030"/>
      <c r="E260" s="1030"/>
      <c r="F260" s="1030"/>
      <c r="G260" s="1024">
        <f t="shared" si="7"/>
        <v>0</v>
      </c>
    </row>
    <row r="261" spans="1:7">
      <c r="A261" s="1031"/>
      <c r="B261" s="1029"/>
      <c r="C261" s="1024">
        <f t="shared" si="6"/>
        <v>0</v>
      </c>
      <c r="D261" s="1030"/>
      <c r="E261" s="1030"/>
      <c r="F261" s="1030"/>
      <c r="G261" s="1024">
        <f t="shared" si="7"/>
        <v>0</v>
      </c>
    </row>
    <row r="262" spans="1:7">
      <c r="A262" s="1031"/>
      <c r="B262" s="1029"/>
      <c r="C262" s="1024">
        <f t="shared" si="6"/>
        <v>0</v>
      </c>
      <c r="D262" s="1030"/>
      <c r="E262" s="1030"/>
      <c r="F262" s="1030"/>
      <c r="G262" s="1024">
        <f t="shared" si="7"/>
        <v>0</v>
      </c>
    </row>
    <row r="263" spans="1:7">
      <c r="A263" s="1031"/>
      <c r="B263" s="1029"/>
      <c r="C263" s="1024">
        <f t="shared" si="6"/>
        <v>0</v>
      </c>
      <c r="D263" s="1030"/>
      <c r="E263" s="1030"/>
      <c r="F263" s="1030"/>
      <c r="G263" s="1024">
        <f t="shared" si="7"/>
        <v>0</v>
      </c>
    </row>
    <row r="264" spans="1:7">
      <c r="A264" s="1031"/>
      <c r="B264" s="1029"/>
      <c r="C264" s="1024">
        <f t="shared" si="6"/>
        <v>0</v>
      </c>
      <c r="D264" s="1030"/>
      <c r="E264" s="1030"/>
      <c r="F264" s="1030"/>
      <c r="G264" s="1024">
        <f t="shared" si="7"/>
        <v>0</v>
      </c>
    </row>
    <row r="265" spans="1:7">
      <c r="A265" s="1031"/>
      <c r="B265" s="1029"/>
      <c r="C265" s="1024">
        <f t="shared" si="6"/>
        <v>0</v>
      </c>
      <c r="D265" s="1030"/>
      <c r="E265" s="1030"/>
      <c r="F265" s="1030"/>
      <c r="G265" s="1024">
        <f t="shared" si="7"/>
        <v>0</v>
      </c>
    </row>
    <row r="266" spans="1:7">
      <c r="A266" s="1031"/>
      <c r="B266" s="1029"/>
      <c r="C266" s="1024">
        <f t="shared" si="6"/>
        <v>0</v>
      </c>
      <c r="D266" s="1030"/>
      <c r="E266" s="1030"/>
      <c r="F266" s="1030"/>
      <c r="G266" s="1024">
        <f t="shared" si="7"/>
        <v>0</v>
      </c>
    </row>
    <row r="267" spans="1:7">
      <c r="A267" s="1031"/>
      <c r="B267" s="1029"/>
      <c r="C267" s="1024">
        <f t="shared" si="6"/>
        <v>0</v>
      </c>
      <c r="D267" s="1030"/>
      <c r="E267" s="1030"/>
      <c r="F267" s="1030"/>
      <c r="G267" s="1024">
        <f t="shared" si="7"/>
        <v>0</v>
      </c>
    </row>
    <row r="268" spans="1:7">
      <c r="A268" s="1031"/>
      <c r="B268" s="1029"/>
      <c r="C268" s="1024">
        <f t="shared" ref="C268:C331" si="8">SUMIF(D268:F268,"&gt;0")</f>
        <v>0</v>
      </c>
      <c r="D268" s="1030"/>
      <c r="E268" s="1030"/>
      <c r="F268" s="1030"/>
      <c r="G268" s="1024">
        <f t="shared" ref="G268:G331" si="9">SUMIF(B268:C268,"&gt;0")</f>
        <v>0</v>
      </c>
    </row>
    <row r="269" spans="1:7">
      <c r="A269" s="1031"/>
      <c r="B269" s="1029"/>
      <c r="C269" s="1024">
        <f t="shared" si="8"/>
        <v>0</v>
      </c>
      <c r="D269" s="1030"/>
      <c r="E269" s="1030"/>
      <c r="F269" s="1030"/>
      <c r="G269" s="1024">
        <f t="shared" si="9"/>
        <v>0</v>
      </c>
    </row>
    <row r="270" spans="1:7">
      <c r="A270" s="1031"/>
      <c r="B270" s="1029"/>
      <c r="C270" s="1024">
        <f t="shared" si="8"/>
        <v>0</v>
      </c>
      <c r="D270" s="1030"/>
      <c r="E270" s="1030"/>
      <c r="F270" s="1030"/>
      <c r="G270" s="1024">
        <f t="shared" si="9"/>
        <v>0</v>
      </c>
    </row>
    <row r="271" spans="1:7">
      <c r="A271" s="1031"/>
      <c r="B271" s="1029"/>
      <c r="C271" s="1024">
        <f t="shared" si="8"/>
        <v>0</v>
      </c>
      <c r="D271" s="1030"/>
      <c r="E271" s="1030"/>
      <c r="F271" s="1030"/>
      <c r="G271" s="1024">
        <f t="shared" si="9"/>
        <v>0</v>
      </c>
    </row>
    <row r="272" spans="1:7">
      <c r="A272" s="1031"/>
      <c r="B272" s="1029"/>
      <c r="C272" s="1024">
        <f t="shared" si="8"/>
        <v>0</v>
      </c>
      <c r="D272" s="1030"/>
      <c r="E272" s="1030"/>
      <c r="F272" s="1030"/>
      <c r="G272" s="1024">
        <f t="shared" si="9"/>
        <v>0</v>
      </c>
    </row>
    <row r="273" spans="1:7">
      <c r="A273" s="1031"/>
      <c r="B273" s="1029"/>
      <c r="C273" s="1024">
        <f t="shared" si="8"/>
        <v>0</v>
      </c>
      <c r="D273" s="1030"/>
      <c r="E273" s="1030"/>
      <c r="F273" s="1030"/>
      <c r="G273" s="1024">
        <f t="shared" si="9"/>
        <v>0</v>
      </c>
    </row>
    <row r="274" spans="1:7">
      <c r="A274" s="1031"/>
      <c r="B274" s="1029"/>
      <c r="C274" s="1024">
        <f t="shared" si="8"/>
        <v>0</v>
      </c>
      <c r="D274" s="1030"/>
      <c r="E274" s="1030"/>
      <c r="F274" s="1030"/>
      <c r="G274" s="1024">
        <f t="shared" si="9"/>
        <v>0</v>
      </c>
    </row>
    <row r="275" spans="1:7">
      <c r="A275" s="1031"/>
      <c r="B275" s="1029"/>
      <c r="C275" s="1024">
        <f t="shared" si="8"/>
        <v>0</v>
      </c>
      <c r="D275" s="1030"/>
      <c r="E275" s="1030"/>
      <c r="F275" s="1030"/>
      <c r="G275" s="1024">
        <f t="shared" si="9"/>
        <v>0</v>
      </c>
    </row>
    <row r="276" spans="1:7">
      <c r="A276" s="1031"/>
      <c r="B276" s="1029"/>
      <c r="C276" s="1024">
        <f t="shared" si="8"/>
        <v>0</v>
      </c>
      <c r="D276" s="1030"/>
      <c r="E276" s="1030"/>
      <c r="F276" s="1030"/>
      <c r="G276" s="1024">
        <f t="shared" si="9"/>
        <v>0</v>
      </c>
    </row>
    <row r="277" spans="1:7">
      <c r="A277" s="1031"/>
      <c r="B277" s="1029"/>
      <c r="C277" s="1024">
        <f t="shared" si="8"/>
        <v>0</v>
      </c>
      <c r="D277" s="1030"/>
      <c r="E277" s="1030"/>
      <c r="F277" s="1030"/>
      <c r="G277" s="1024">
        <f t="shared" si="9"/>
        <v>0</v>
      </c>
    </row>
    <row r="278" spans="1:7">
      <c r="A278" s="1031"/>
      <c r="B278" s="1029"/>
      <c r="C278" s="1024">
        <f t="shared" si="8"/>
        <v>0</v>
      </c>
      <c r="D278" s="1030"/>
      <c r="E278" s="1030"/>
      <c r="F278" s="1030"/>
      <c r="G278" s="1024">
        <f t="shared" si="9"/>
        <v>0</v>
      </c>
    </row>
    <row r="279" spans="1:7">
      <c r="A279" s="1031"/>
      <c r="B279" s="1029"/>
      <c r="C279" s="1024">
        <f t="shared" si="8"/>
        <v>0</v>
      </c>
      <c r="D279" s="1030"/>
      <c r="E279" s="1030"/>
      <c r="F279" s="1030"/>
      <c r="G279" s="1024">
        <f t="shared" si="9"/>
        <v>0</v>
      </c>
    </row>
    <row r="280" spans="1:7">
      <c r="A280" s="1031"/>
      <c r="B280" s="1029"/>
      <c r="C280" s="1024">
        <f t="shared" si="8"/>
        <v>0</v>
      </c>
      <c r="D280" s="1030"/>
      <c r="E280" s="1030"/>
      <c r="F280" s="1030"/>
      <c r="G280" s="1024">
        <f t="shared" si="9"/>
        <v>0</v>
      </c>
    </row>
    <row r="281" spans="1:7">
      <c r="A281" s="1031"/>
      <c r="B281" s="1029"/>
      <c r="C281" s="1024">
        <f t="shared" si="8"/>
        <v>0</v>
      </c>
      <c r="D281" s="1030"/>
      <c r="E281" s="1030"/>
      <c r="F281" s="1030"/>
      <c r="G281" s="1024">
        <f t="shared" si="9"/>
        <v>0</v>
      </c>
    </row>
    <row r="282" spans="1:7">
      <c r="A282" s="1031"/>
      <c r="B282" s="1029"/>
      <c r="C282" s="1024">
        <f t="shared" si="8"/>
        <v>0</v>
      </c>
      <c r="D282" s="1030"/>
      <c r="E282" s="1030"/>
      <c r="F282" s="1030"/>
      <c r="G282" s="1024">
        <f t="shared" si="9"/>
        <v>0</v>
      </c>
    </row>
    <row r="283" spans="1:7">
      <c r="A283" s="1031"/>
      <c r="B283" s="1029"/>
      <c r="C283" s="1024">
        <f t="shared" si="8"/>
        <v>0</v>
      </c>
      <c r="D283" s="1030"/>
      <c r="E283" s="1030"/>
      <c r="F283" s="1030"/>
      <c r="G283" s="1024">
        <f t="shared" si="9"/>
        <v>0</v>
      </c>
    </row>
    <row r="284" spans="1:7">
      <c r="A284" s="1031"/>
      <c r="B284" s="1029"/>
      <c r="C284" s="1024">
        <f t="shared" si="8"/>
        <v>0</v>
      </c>
      <c r="D284" s="1030"/>
      <c r="E284" s="1030"/>
      <c r="F284" s="1030"/>
      <c r="G284" s="1024">
        <f t="shared" si="9"/>
        <v>0</v>
      </c>
    </row>
    <row r="285" spans="1:7">
      <c r="A285" s="1031"/>
      <c r="B285" s="1029"/>
      <c r="C285" s="1024">
        <f t="shared" si="8"/>
        <v>0</v>
      </c>
      <c r="D285" s="1030"/>
      <c r="E285" s="1030"/>
      <c r="F285" s="1030"/>
      <c r="G285" s="1024">
        <f t="shared" si="9"/>
        <v>0</v>
      </c>
    </row>
    <row r="286" spans="1:7">
      <c r="A286" s="1031"/>
      <c r="B286" s="1029"/>
      <c r="C286" s="1024">
        <f t="shared" si="8"/>
        <v>0</v>
      </c>
      <c r="D286" s="1030"/>
      <c r="E286" s="1030"/>
      <c r="F286" s="1030"/>
      <c r="G286" s="1024">
        <f t="shared" si="9"/>
        <v>0</v>
      </c>
    </row>
    <row r="287" spans="1:7">
      <c r="A287" s="1031"/>
      <c r="B287" s="1029"/>
      <c r="C287" s="1024">
        <f t="shared" si="8"/>
        <v>0</v>
      </c>
      <c r="D287" s="1030"/>
      <c r="E287" s="1030"/>
      <c r="F287" s="1030"/>
      <c r="G287" s="1024">
        <f t="shared" si="9"/>
        <v>0</v>
      </c>
    </row>
    <row r="288" spans="1:7">
      <c r="A288" s="1031"/>
      <c r="B288" s="1029"/>
      <c r="C288" s="1024">
        <f t="shared" si="8"/>
        <v>0</v>
      </c>
      <c r="D288" s="1030"/>
      <c r="E288" s="1030"/>
      <c r="F288" s="1030"/>
      <c r="G288" s="1024">
        <f t="shared" si="9"/>
        <v>0</v>
      </c>
    </row>
    <row r="289" spans="1:7">
      <c r="A289" s="1031"/>
      <c r="B289" s="1029"/>
      <c r="C289" s="1024">
        <f t="shared" si="8"/>
        <v>0</v>
      </c>
      <c r="D289" s="1030"/>
      <c r="E289" s="1030"/>
      <c r="F289" s="1030"/>
      <c r="G289" s="1024">
        <f t="shared" si="9"/>
        <v>0</v>
      </c>
    </row>
    <row r="290" spans="1:7">
      <c r="A290" s="1031"/>
      <c r="B290" s="1029"/>
      <c r="C290" s="1024">
        <f t="shared" si="8"/>
        <v>0</v>
      </c>
      <c r="D290" s="1030"/>
      <c r="E290" s="1030"/>
      <c r="F290" s="1030"/>
      <c r="G290" s="1024">
        <f t="shared" si="9"/>
        <v>0</v>
      </c>
    </row>
    <row r="291" spans="1:7">
      <c r="A291" s="1031"/>
      <c r="B291" s="1029"/>
      <c r="C291" s="1024">
        <f t="shared" si="8"/>
        <v>0</v>
      </c>
      <c r="D291" s="1030"/>
      <c r="E291" s="1030"/>
      <c r="F291" s="1030"/>
      <c r="G291" s="1024">
        <f t="shared" si="9"/>
        <v>0</v>
      </c>
    </row>
    <row r="292" spans="1:7">
      <c r="A292" s="1031"/>
      <c r="B292" s="1029"/>
      <c r="C292" s="1024">
        <f t="shared" si="8"/>
        <v>0</v>
      </c>
      <c r="D292" s="1030"/>
      <c r="E292" s="1030"/>
      <c r="F292" s="1030"/>
      <c r="G292" s="1024">
        <f t="shared" si="9"/>
        <v>0</v>
      </c>
    </row>
    <row r="293" spans="1:7">
      <c r="A293" s="1031"/>
      <c r="B293" s="1029"/>
      <c r="C293" s="1024">
        <f t="shared" si="8"/>
        <v>0</v>
      </c>
      <c r="D293" s="1030"/>
      <c r="E293" s="1030"/>
      <c r="F293" s="1030"/>
      <c r="G293" s="1024">
        <f t="shared" si="9"/>
        <v>0</v>
      </c>
    </row>
    <row r="294" spans="1:7">
      <c r="A294" s="1031"/>
      <c r="B294" s="1029"/>
      <c r="C294" s="1024">
        <f t="shared" si="8"/>
        <v>0</v>
      </c>
      <c r="D294" s="1030"/>
      <c r="E294" s="1030"/>
      <c r="F294" s="1030"/>
      <c r="G294" s="1024">
        <f t="shared" si="9"/>
        <v>0</v>
      </c>
    </row>
    <row r="295" spans="1:7">
      <c r="A295" s="1031"/>
      <c r="B295" s="1029"/>
      <c r="C295" s="1024">
        <f t="shared" si="8"/>
        <v>0</v>
      </c>
      <c r="D295" s="1030"/>
      <c r="E295" s="1030"/>
      <c r="F295" s="1030"/>
      <c r="G295" s="1024">
        <f t="shared" si="9"/>
        <v>0</v>
      </c>
    </row>
    <row r="296" spans="1:7">
      <c r="A296" s="1031"/>
      <c r="B296" s="1029"/>
      <c r="C296" s="1024">
        <f t="shared" si="8"/>
        <v>0</v>
      </c>
      <c r="D296" s="1030"/>
      <c r="E296" s="1030"/>
      <c r="F296" s="1030"/>
      <c r="G296" s="1024">
        <f t="shared" si="9"/>
        <v>0</v>
      </c>
    </row>
    <row r="297" spans="1:7">
      <c r="A297" s="1031"/>
      <c r="B297" s="1029"/>
      <c r="C297" s="1024">
        <f t="shared" si="8"/>
        <v>0</v>
      </c>
      <c r="D297" s="1030"/>
      <c r="E297" s="1030"/>
      <c r="F297" s="1030"/>
      <c r="G297" s="1024">
        <f t="shared" si="9"/>
        <v>0</v>
      </c>
    </row>
    <row r="298" spans="1:7">
      <c r="A298" s="1031"/>
      <c r="B298" s="1029"/>
      <c r="C298" s="1024">
        <f t="shared" si="8"/>
        <v>0</v>
      </c>
      <c r="D298" s="1030"/>
      <c r="E298" s="1030"/>
      <c r="F298" s="1030"/>
      <c r="G298" s="1024">
        <f t="shared" si="9"/>
        <v>0</v>
      </c>
    </row>
    <row r="299" spans="1:7">
      <c r="A299" s="1031"/>
      <c r="B299" s="1029"/>
      <c r="C299" s="1024">
        <f t="shared" si="8"/>
        <v>0</v>
      </c>
      <c r="D299" s="1030"/>
      <c r="E299" s="1030"/>
      <c r="F299" s="1030"/>
      <c r="G299" s="1024">
        <f t="shared" si="9"/>
        <v>0</v>
      </c>
    </row>
    <row r="300" spans="1:7">
      <c r="A300" s="1031"/>
      <c r="B300" s="1029"/>
      <c r="C300" s="1024">
        <f t="shared" si="8"/>
        <v>0</v>
      </c>
      <c r="D300" s="1030"/>
      <c r="E300" s="1030"/>
      <c r="F300" s="1030"/>
      <c r="G300" s="1024">
        <f t="shared" si="9"/>
        <v>0</v>
      </c>
    </row>
    <row r="301" spans="1:7">
      <c r="A301" s="1031"/>
      <c r="B301" s="1029"/>
      <c r="C301" s="1024">
        <f t="shared" si="8"/>
        <v>0</v>
      </c>
      <c r="D301" s="1030"/>
      <c r="E301" s="1030"/>
      <c r="F301" s="1030"/>
      <c r="G301" s="1024">
        <f t="shared" si="9"/>
        <v>0</v>
      </c>
    </row>
    <row r="302" spans="1:7">
      <c r="A302" s="1031"/>
      <c r="B302" s="1029"/>
      <c r="C302" s="1024">
        <f t="shared" si="8"/>
        <v>0</v>
      </c>
      <c r="D302" s="1030"/>
      <c r="E302" s="1030"/>
      <c r="F302" s="1030"/>
      <c r="G302" s="1024">
        <f t="shared" si="9"/>
        <v>0</v>
      </c>
    </row>
    <row r="303" spans="1:7">
      <c r="A303" s="1031"/>
      <c r="B303" s="1029"/>
      <c r="C303" s="1024">
        <f t="shared" si="8"/>
        <v>0</v>
      </c>
      <c r="D303" s="1030"/>
      <c r="E303" s="1030"/>
      <c r="F303" s="1030"/>
      <c r="G303" s="1024">
        <f t="shared" si="9"/>
        <v>0</v>
      </c>
    </row>
    <row r="304" spans="1:7">
      <c r="A304" s="1031"/>
      <c r="B304" s="1029"/>
      <c r="C304" s="1024">
        <f t="shared" si="8"/>
        <v>0</v>
      </c>
      <c r="D304" s="1030"/>
      <c r="E304" s="1030"/>
      <c r="F304" s="1030"/>
      <c r="G304" s="1024">
        <f t="shared" si="9"/>
        <v>0</v>
      </c>
    </row>
    <row r="305" spans="1:7">
      <c r="A305" s="1031"/>
      <c r="B305" s="1029"/>
      <c r="C305" s="1024">
        <f t="shared" si="8"/>
        <v>0</v>
      </c>
      <c r="D305" s="1030"/>
      <c r="E305" s="1030"/>
      <c r="F305" s="1030"/>
      <c r="G305" s="1024">
        <f t="shared" si="9"/>
        <v>0</v>
      </c>
    </row>
    <row r="306" spans="1:7">
      <c r="A306" s="1031"/>
      <c r="B306" s="1029"/>
      <c r="C306" s="1024">
        <f t="shared" si="8"/>
        <v>0</v>
      </c>
      <c r="D306" s="1030"/>
      <c r="E306" s="1030"/>
      <c r="F306" s="1030"/>
      <c r="G306" s="1024">
        <f t="shared" si="9"/>
        <v>0</v>
      </c>
    </row>
    <row r="307" spans="1:7">
      <c r="A307" s="1031"/>
      <c r="B307" s="1029"/>
      <c r="C307" s="1024">
        <f t="shared" si="8"/>
        <v>0</v>
      </c>
      <c r="D307" s="1030"/>
      <c r="E307" s="1030"/>
      <c r="F307" s="1030"/>
      <c r="G307" s="1024">
        <f t="shared" si="9"/>
        <v>0</v>
      </c>
    </row>
    <row r="308" spans="1:7">
      <c r="A308" s="1031"/>
      <c r="B308" s="1029"/>
      <c r="C308" s="1024">
        <f t="shared" si="8"/>
        <v>0</v>
      </c>
      <c r="D308" s="1030"/>
      <c r="E308" s="1030"/>
      <c r="F308" s="1030"/>
      <c r="G308" s="1024">
        <f t="shared" si="9"/>
        <v>0</v>
      </c>
    </row>
    <row r="309" spans="1:7">
      <c r="A309" s="1031"/>
      <c r="B309" s="1029"/>
      <c r="C309" s="1024">
        <f t="shared" si="8"/>
        <v>0</v>
      </c>
      <c r="D309" s="1030"/>
      <c r="E309" s="1030"/>
      <c r="F309" s="1030"/>
      <c r="G309" s="1024">
        <f t="shared" si="9"/>
        <v>0</v>
      </c>
    </row>
    <row r="310" spans="1:7">
      <c r="A310" s="1031"/>
      <c r="B310" s="1029"/>
      <c r="C310" s="1024">
        <f t="shared" si="8"/>
        <v>0</v>
      </c>
      <c r="D310" s="1030"/>
      <c r="E310" s="1030"/>
      <c r="F310" s="1030"/>
      <c r="G310" s="1024">
        <f t="shared" si="9"/>
        <v>0</v>
      </c>
    </row>
    <row r="311" spans="1:7">
      <c r="A311" s="1031"/>
      <c r="B311" s="1029"/>
      <c r="C311" s="1024">
        <f t="shared" si="8"/>
        <v>0</v>
      </c>
      <c r="D311" s="1030"/>
      <c r="E311" s="1030"/>
      <c r="F311" s="1030"/>
      <c r="G311" s="1024">
        <f t="shared" si="9"/>
        <v>0</v>
      </c>
    </row>
    <row r="312" spans="1:7">
      <c r="A312" s="1031"/>
      <c r="B312" s="1029"/>
      <c r="C312" s="1024">
        <f t="shared" si="8"/>
        <v>0</v>
      </c>
      <c r="D312" s="1030"/>
      <c r="E312" s="1030"/>
      <c r="F312" s="1030"/>
      <c r="G312" s="1024">
        <f t="shared" si="9"/>
        <v>0</v>
      </c>
    </row>
    <row r="313" spans="1:7">
      <c r="A313" s="1031"/>
      <c r="B313" s="1029"/>
      <c r="C313" s="1024">
        <f t="shared" si="8"/>
        <v>0</v>
      </c>
      <c r="D313" s="1030"/>
      <c r="E313" s="1030"/>
      <c r="F313" s="1030"/>
      <c r="G313" s="1024">
        <f t="shared" si="9"/>
        <v>0</v>
      </c>
    </row>
    <row r="314" spans="1:7">
      <c r="A314" s="1031"/>
      <c r="B314" s="1029"/>
      <c r="C314" s="1024">
        <f t="shared" si="8"/>
        <v>0</v>
      </c>
      <c r="D314" s="1030"/>
      <c r="E314" s="1030"/>
      <c r="F314" s="1030"/>
      <c r="G314" s="1024">
        <f t="shared" si="9"/>
        <v>0</v>
      </c>
    </row>
    <row r="315" spans="1:7">
      <c r="A315" s="1031"/>
      <c r="B315" s="1029"/>
      <c r="C315" s="1024">
        <f t="shared" si="8"/>
        <v>0</v>
      </c>
      <c r="D315" s="1030"/>
      <c r="E315" s="1030"/>
      <c r="F315" s="1030"/>
      <c r="G315" s="1024">
        <f t="shared" si="9"/>
        <v>0</v>
      </c>
    </row>
    <row r="316" spans="1:7">
      <c r="A316" s="1031"/>
      <c r="B316" s="1029"/>
      <c r="C316" s="1024">
        <f t="shared" si="8"/>
        <v>0</v>
      </c>
      <c r="D316" s="1030"/>
      <c r="E316" s="1030"/>
      <c r="F316" s="1030"/>
      <c r="G316" s="1024">
        <f t="shared" si="9"/>
        <v>0</v>
      </c>
    </row>
    <row r="317" spans="1:7">
      <c r="A317" s="1031"/>
      <c r="B317" s="1029"/>
      <c r="C317" s="1024">
        <f t="shared" si="8"/>
        <v>0</v>
      </c>
      <c r="D317" s="1030"/>
      <c r="E317" s="1030"/>
      <c r="F317" s="1030"/>
      <c r="G317" s="1024">
        <f t="shared" si="9"/>
        <v>0</v>
      </c>
    </row>
    <row r="318" spans="1:7">
      <c r="A318" s="1031"/>
      <c r="B318" s="1029"/>
      <c r="C318" s="1024">
        <f t="shared" si="8"/>
        <v>0</v>
      </c>
      <c r="D318" s="1030"/>
      <c r="E318" s="1030"/>
      <c r="F318" s="1030"/>
      <c r="G318" s="1024">
        <f t="shared" si="9"/>
        <v>0</v>
      </c>
    </row>
    <row r="319" spans="1:7">
      <c r="A319" s="1031"/>
      <c r="B319" s="1029"/>
      <c r="C319" s="1024">
        <f t="shared" si="8"/>
        <v>0</v>
      </c>
      <c r="D319" s="1030"/>
      <c r="E319" s="1030"/>
      <c r="F319" s="1030"/>
      <c r="G319" s="1024">
        <f t="shared" si="9"/>
        <v>0</v>
      </c>
    </row>
    <row r="320" spans="1:7">
      <c r="A320" s="1031"/>
      <c r="B320" s="1029"/>
      <c r="C320" s="1024">
        <f t="shared" si="8"/>
        <v>0</v>
      </c>
      <c r="D320" s="1030"/>
      <c r="E320" s="1030"/>
      <c r="F320" s="1030"/>
      <c r="G320" s="1024">
        <f t="shared" si="9"/>
        <v>0</v>
      </c>
    </row>
    <row r="321" spans="1:7">
      <c r="A321" s="1031"/>
      <c r="B321" s="1029"/>
      <c r="C321" s="1024">
        <f t="shared" si="8"/>
        <v>0</v>
      </c>
      <c r="D321" s="1030"/>
      <c r="E321" s="1030"/>
      <c r="F321" s="1030"/>
      <c r="G321" s="1024">
        <f t="shared" si="9"/>
        <v>0</v>
      </c>
    </row>
    <row r="322" spans="1:7">
      <c r="A322" s="1031"/>
      <c r="B322" s="1029"/>
      <c r="C322" s="1024">
        <f t="shared" si="8"/>
        <v>0</v>
      </c>
      <c r="D322" s="1030"/>
      <c r="E322" s="1030"/>
      <c r="F322" s="1030"/>
      <c r="G322" s="1024">
        <f t="shared" si="9"/>
        <v>0</v>
      </c>
    </row>
    <row r="323" spans="1:7">
      <c r="A323" s="1031"/>
      <c r="B323" s="1029"/>
      <c r="C323" s="1024">
        <f t="shared" si="8"/>
        <v>0</v>
      </c>
      <c r="D323" s="1030"/>
      <c r="E323" s="1030"/>
      <c r="F323" s="1030"/>
      <c r="G323" s="1024">
        <f t="shared" si="9"/>
        <v>0</v>
      </c>
    </row>
    <row r="324" spans="1:7">
      <c r="A324" s="1031"/>
      <c r="B324" s="1029"/>
      <c r="C324" s="1024">
        <f t="shared" si="8"/>
        <v>0</v>
      </c>
      <c r="D324" s="1030"/>
      <c r="E324" s="1030"/>
      <c r="F324" s="1030"/>
      <c r="G324" s="1024">
        <f t="shared" si="9"/>
        <v>0</v>
      </c>
    </row>
    <row r="325" spans="1:7">
      <c r="A325" s="1031"/>
      <c r="B325" s="1029"/>
      <c r="C325" s="1024">
        <f t="shared" si="8"/>
        <v>0</v>
      </c>
      <c r="D325" s="1030"/>
      <c r="E325" s="1030"/>
      <c r="F325" s="1030"/>
      <c r="G325" s="1024">
        <f t="shared" si="9"/>
        <v>0</v>
      </c>
    </row>
    <row r="326" spans="1:7">
      <c r="A326" s="1031"/>
      <c r="B326" s="1029"/>
      <c r="C326" s="1024">
        <f t="shared" si="8"/>
        <v>0</v>
      </c>
      <c r="D326" s="1030"/>
      <c r="E326" s="1030"/>
      <c r="F326" s="1030"/>
      <c r="G326" s="1024">
        <f t="shared" si="9"/>
        <v>0</v>
      </c>
    </row>
    <row r="327" spans="1:7">
      <c r="A327" s="1031"/>
      <c r="B327" s="1029"/>
      <c r="C327" s="1024">
        <f t="shared" si="8"/>
        <v>0</v>
      </c>
      <c r="D327" s="1030"/>
      <c r="E327" s="1030"/>
      <c r="F327" s="1030"/>
      <c r="G327" s="1024">
        <f t="shared" si="9"/>
        <v>0</v>
      </c>
    </row>
    <row r="328" spans="1:7">
      <c r="A328" s="1031"/>
      <c r="B328" s="1029"/>
      <c r="C328" s="1024">
        <f t="shared" si="8"/>
        <v>0</v>
      </c>
      <c r="D328" s="1030"/>
      <c r="E328" s="1030"/>
      <c r="F328" s="1030"/>
      <c r="G328" s="1024">
        <f t="shared" si="9"/>
        <v>0</v>
      </c>
    </row>
    <row r="329" spans="1:7">
      <c r="A329" s="1031"/>
      <c r="B329" s="1029"/>
      <c r="C329" s="1024">
        <f t="shared" si="8"/>
        <v>0</v>
      </c>
      <c r="D329" s="1030"/>
      <c r="E329" s="1030"/>
      <c r="F329" s="1030"/>
      <c r="G329" s="1024">
        <f t="shared" si="9"/>
        <v>0</v>
      </c>
    </row>
    <row r="330" spans="1:7">
      <c r="A330" s="1031"/>
      <c r="B330" s="1029"/>
      <c r="C330" s="1024">
        <f t="shared" si="8"/>
        <v>0</v>
      </c>
      <c r="D330" s="1030"/>
      <c r="E330" s="1030"/>
      <c r="F330" s="1030"/>
      <c r="G330" s="1024">
        <f t="shared" si="9"/>
        <v>0</v>
      </c>
    </row>
    <row r="331" spans="1:7">
      <c r="A331" s="1031"/>
      <c r="B331" s="1029"/>
      <c r="C331" s="1024">
        <f t="shared" si="8"/>
        <v>0</v>
      </c>
      <c r="D331" s="1030"/>
      <c r="E331" s="1030"/>
      <c r="F331" s="1030"/>
      <c r="G331" s="1024">
        <f t="shared" si="9"/>
        <v>0</v>
      </c>
    </row>
    <row r="332" spans="1:7">
      <c r="A332" s="1031"/>
      <c r="B332" s="1029"/>
      <c r="C332" s="1024">
        <f t="shared" ref="C332:C395" si="10">SUMIF(D332:F332,"&gt;0")</f>
        <v>0</v>
      </c>
      <c r="D332" s="1030"/>
      <c r="E332" s="1030"/>
      <c r="F332" s="1030"/>
      <c r="G332" s="1024">
        <f t="shared" ref="G332:G395" si="11">SUMIF(B332:C332,"&gt;0")</f>
        <v>0</v>
      </c>
    </row>
    <row r="333" spans="1:7">
      <c r="A333" s="1031"/>
      <c r="B333" s="1029"/>
      <c r="C333" s="1024">
        <f t="shared" si="10"/>
        <v>0</v>
      </c>
      <c r="D333" s="1030"/>
      <c r="E333" s="1030"/>
      <c r="F333" s="1030"/>
      <c r="G333" s="1024">
        <f t="shared" si="11"/>
        <v>0</v>
      </c>
    </row>
    <row r="334" spans="1:7">
      <c r="A334" s="1031"/>
      <c r="B334" s="1029"/>
      <c r="C334" s="1024">
        <f t="shared" si="10"/>
        <v>0</v>
      </c>
      <c r="D334" s="1030"/>
      <c r="E334" s="1030"/>
      <c r="F334" s="1030"/>
      <c r="G334" s="1024">
        <f t="shared" si="11"/>
        <v>0</v>
      </c>
    </row>
    <row r="335" spans="1:7">
      <c r="A335" s="1031"/>
      <c r="B335" s="1029"/>
      <c r="C335" s="1024">
        <f t="shared" si="10"/>
        <v>0</v>
      </c>
      <c r="D335" s="1030"/>
      <c r="E335" s="1030"/>
      <c r="F335" s="1030"/>
      <c r="G335" s="1024">
        <f t="shared" si="11"/>
        <v>0</v>
      </c>
    </row>
    <row r="336" spans="1:7">
      <c r="A336" s="1031"/>
      <c r="B336" s="1029"/>
      <c r="C336" s="1024">
        <f t="shared" si="10"/>
        <v>0</v>
      </c>
      <c r="D336" s="1030"/>
      <c r="E336" s="1030"/>
      <c r="F336" s="1030"/>
      <c r="G336" s="1024">
        <f t="shared" si="11"/>
        <v>0</v>
      </c>
    </row>
    <row r="337" spans="1:7">
      <c r="A337" s="1031"/>
      <c r="B337" s="1029"/>
      <c r="C337" s="1024">
        <f t="shared" si="10"/>
        <v>0</v>
      </c>
      <c r="D337" s="1030"/>
      <c r="E337" s="1030"/>
      <c r="F337" s="1030"/>
      <c r="G337" s="1024">
        <f t="shared" si="11"/>
        <v>0</v>
      </c>
    </row>
    <row r="338" spans="1:7">
      <c r="A338" s="1031"/>
      <c r="B338" s="1029"/>
      <c r="C338" s="1024">
        <f t="shared" si="10"/>
        <v>0</v>
      </c>
      <c r="D338" s="1030"/>
      <c r="E338" s="1030"/>
      <c r="F338" s="1030"/>
      <c r="G338" s="1024">
        <f t="shared" si="11"/>
        <v>0</v>
      </c>
    </row>
    <row r="339" spans="1:7">
      <c r="A339" s="1031"/>
      <c r="B339" s="1029"/>
      <c r="C339" s="1024">
        <f t="shared" si="10"/>
        <v>0</v>
      </c>
      <c r="D339" s="1030"/>
      <c r="E339" s="1030"/>
      <c r="F339" s="1030"/>
      <c r="G339" s="1024">
        <f t="shared" si="11"/>
        <v>0</v>
      </c>
    </row>
    <row r="340" spans="1:7">
      <c r="A340" s="1031"/>
      <c r="B340" s="1029"/>
      <c r="C340" s="1024">
        <f t="shared" si="10"/>
        <v>0</v>
      </c>
      <c r="D340" s="1030"/>
      <c r="E340" s="1030"/>
      <c r="F340" s="1030"/>
      <c r="G340" s="1024">
        <f t="shared" si="11"/>
        <v>0</v>
      </c>
    </row>
    <row r="341" spans="1:7">
      <c r="A341" s="1031"/>
      <c r="B341" s="1029"/>
      <c r="C341" s="1024">
        <f t="shared" si="10"/>
        <v>0</v>
      </c>
      <c r="D341" s="1030"/>
      <c r="E341" s="1030"/>
      <c r="F341" s="1030"/>
      <c r="G341" s="1024">
        <f t="shared" si="11"/>
        <v>0</v>
      </c>
    </row>
    <row r="342" spans="1:7">
      <c r="A342" s="1031"/>
      <c r="B342" s="1029"/>
      <c r="C342" s="1024">
        <f t="shared" si="10"/>
        <v>0</v>
      </c>
      <c r="D342" s="1030"/>
      <c r="E342" s="1030"/>
      <c r="F342" s="1030"/>
      <c r="G342" s="1024">
        <f t="shared" si="11"/>
        <v>0</v>
      </c>
    </row>
    <row r="343" spans="1:7">
      <c r="A343" s="1031"/>
      <c r="B343" s="1029"/>
      <c r="C343" s="1024">
        <f t="shared" si="10"/>
        <v>0</v>
      </c>
      <c r="D343" s="1030"/>
      <c r="E343" s="1030"/>
      <c r="F343" s="1030"/>
      <c r="G343" s="1024">
        <f t="shared" si="11"/>
        <v>0</v>
      </c>
    </row>
    <row r="344" spans="1:7">
      <c r="A344" s="1031"/>
      <c r="B344" s="1029"/>
      <c r="C344" s="1024">
        <f t="shared" si="10"/>
        <v>0</v>
      </c>
      <c r="D344" s="1030"/>
      <c r="E344" s="1030"/>
      <c r="F344" s="1030"/>
      <c r="G344" s="1024">
        <f t="shared" si="11"/>
        <v>0</v>
      </c>
    </row>
    <row r="345" spans="1:7">
      <c r="A345" s="1031"/>
      <c r="B345" s="1029"/>
      <c r="C345" s="1024">
        <f t="shared" si="10"/>
        <v>0</v>
      </c>
      <c r="D345" s="1030"/>
      <c r="E345" s="1030"/>
      <c r="F345" s="1030"/>
      <c r="G345" s="1024">
        <f t="shared" si="11"/>
        <v>0</v>
      </c>
    </row>
    <row r="346" spans="1:7">
      <c r="A346" s="1031"/>
      <c r="B346" s="1029"/>
      <c r="C346" s="1024">
        <f t="shared" si="10"/>
        <v>0</v>
      </c>
      <c r="D346" s="1030"/>
      <c r="E346" s="1030"/>
      <c r="F346" s="1030"/>
      <c r="G346" s="1024">
        <f t="shared" si="11"/>
        <v>0</v>
      </c>
    </row>
    <row r="347" spans="1:7">
      <c r="A347" s="1031"/>
      <c r="B347" s="1029"/>
      <c r="C347" s="1024">
        <f t="shared" si="10"/>
        <v>0</v>
      </c>
      <c r="D347" s="1030"/>
      <c r="E347" s="1030"/>
      <c r="F347" s="1030"/>
      <c r="G347" s="1024">
        <f t="shared" si="11"/>
        <v>0</v>
      </c>
    </row>
    <row r="348" spans="1:7">
      <c r="A348" s="1031"/>
      <c r="B348" s="1029"/>
      <c r="C348" s="1024">
        <f t="shared" si="10"/>
        <v>0</v>
      </c>
      <c r="D348" s="1030"/>
      <c r="E348" s="1030"/>
      <c r="F348" s="1030"/>
      <c r="G348" s="1024">
        <f t="shared" si="11"/>
        <v>0</v>
      </c>
    </row>
    <row r="349" spans="1:7">
      <c r="A349" s="1031"/>
      <c r="B349" s="1029"/>
      <c r="C349" s="1024">
        <f t="shared" si="10"/>
        <v>0</v>
      </c>
      <c r="D349" s="1030"/>
      <c r="E349" s="1030"/>
      <c r="F349" s="1030"/>
      <c r="G349" s="1024">
        <f t="shared" si="11"/>
        <v>0</v>
      </c>
    </row>
    <row r="350" spans="1:7">
      <c r="A350" s="1031"/>
      <c r="B350" s="1029"/>
      <c r="C350" s="1024">
        <f t="shared" si="10"/>
        <v>0</v>
      </c>
      <c r="D350" s="1030"/>
      <c r="E350" s="1030"/>
      <c r="F350" s="1030"/>
      <c r="G350" s="1024">
        <f t="shared" si="11"/>
        <v>0</v>
      </c>
    </row>
    <row r="351" spans="1:7">
      <c r="A351" s="1031"/>
      <c r="B351" s="1029"/>
      <c r="C351" s="1024">
        <f t="shared" si="10"/>
        <v>0</v>
      </c>
      <c r="D351" s="1030"/>
      <c r="E351" s="1030"/>
      <c r="F351" s="1030"/>
      <c r="G351" s="1024">
        <f t="shared" si="11"/>
        <v>0</v>
      </c>
    </row>
    <row r="352" spans="1:7">
      <c r="A352" s="1031"/>
      <c r="B352" s="1029"/>
      <c r="C352" s="1024">
        <f t="shared" si="10"/>
        <v>0</v>
      </c>
      <c r="D352" s="1030"/>
      <c r="E352" s="1030"/>
      <c r="F352" s="1030"/>
      <c r="G352" s="1024">
        <f t="shared" si="11"/>
        <v>0</v>
      </c>
    </row>
    <row r="353" spans="1:7">
      <c r="A353" s="1031"/>
      <c r="B353" s="1029"/>
      <c r="C353" s="1024">
        <f t="shared" si="10"/>
        <v>0</v>
      </c>
      <c r="D353" s="1030"/>
      <c r="E353" s="1030"/>
      <c r="F353" s="1030"/>
      <c r="G353" s="1024">
        <f t="shared" si="11"/>
        <v>0</v>
      </c>
    </row>
    <row r="354" spans="1:7">
      <c r="A354" s="1031"/>
      <c r="B354" s="1029"/>
      <c r="C354" s="1024">
        <f t="shared" si="10"/>
        <v>0</v>
      </c>
      <c r="D354" s="1030"/>
      <c r="E354" s="1030"/>
      <c r="F354" s="1030"/>
      <c r="G354" s="1024">
        <f t="shared" si="11"/>
        <v>0</v>
      </c>
    </row>
    <row r="355" spans="1:7">
      <c r="A355" s="1031"/>
      <c r="B355" s="1029"/>
      <c r="C355" s="1024">
        <f t="shared" si="10"/>
        <v>0</v>
      </c>
      <c r="D355" s="1030"/>
      <c r="E355" s="1030"/>
      <c r="F355" s="1030"/>
      <c r="G355" s="1024">
        <f t="shared" si="11"/>
        <v>0</v>
      </c>
    </row>
    <row r="356" spans="1:7">
      <c r="A356" s="1031"/>
      <c r="B356" s="1029"/>
      <c r="C356" s="1024">
        <f t="shared" si="10"/>
        <v>0</v>
      </c>
      <c r="D356" s="1030"/>
      <c r="E356" s="1030"/>
      <c r="F356" s="1030"/>
      <c r="G356" s="1024">
        <f t="shared" si="11"/>
        <v>0</v>
      </c>
    </row>
    <row r="357" spans="1:7">
      <c r="A357" s="1031"/>
      <c r="B357" s="1029"/>
      <c r="C357" s="1024">
        <f t="shared" si="10"/>
        <v>0</v>
      </c>
      <c r="D357" s="1030"/>
      <c r="E357" s="1030"/>
      <c r="F357" s="1030"/>
      <c r="G357" s="1024">
        <f t="shared" si="11"/>
        <v>0</v>
      </c>
    </row>
    <row r="358" spans="1:7">
      <c r="A358" s="1031"/>
      <c r="B358" s="1029"/>
      <c r="C358" s="1024">
        <f t="shared" si="10"/>
        <v>0</v>
      </c>
      <c r="D358" s="1030"/>
      <c r="E358" s="1030"/>
      <c r="F358" s="1030"/>
      <c r="G358" s="1024">
        <f t="shared" si="11"/>
        <v>0</v>
      </c>
    </row>
    <row r="359" spans="1:7">
      <c r="A359" s="1031"/>
      <c r="B359" s="1029"/>
      <c r="C359" s="1024">
        <f t="shared" si="10"/>
        <v>0</v>
      </c>
      <c r="D359" s="1030"/>
      <c r="E359" s="1030"/>
      <c r="F359" s="1030"/>
      <c r="G359" s="1024">
        <f t="shared" si="11"/>
        <v>0</v>
      </c>
    </row>
    <row r="360" spans="1:7">
      <c r="A360" s="1031"/>
      <c r="B360" s="1029"/>
      <c r="C360" s="1024">
        <f t="shared" si="10"/>
        <v>0</v>
      </c>
      <c r="D360" s="1030"/>
      <c r="E360" s="1030"/>
      <c r="F360" s="1030"/>
      <c r="G360" s="1024">
        <f t="shared" si="11"/>
        <v>0</v>
      </c>
    </row>
    <row r="361" spans="1:7">
      <c r="A361" s="1031"/>
      <c r="B361" s="1029"/>
      <c r="C361" s="1024">
        <f t="shared" si="10"/>
        <v>0</v>
      </c>
      <c r="D361" s="1030"/>
      <c r="E361" s="1030"/>
      <c r="F361" s="1030"/>
      <c r="G361" s="1024">
        <f t="shared" si="11"/>
        <v>0</v>
      </c>
    </row>
    <row r="362" spans="1:7">
      <c r="A362" s="1031"/>
      <c r="B362" s="1029"/>
      <c r="C362" s="1024">
        <f t="shared" si="10"/>
        <v>0</v>
      </c>
      <c r="D362" s="1030"/>
      <c r="E362" s="1030"/>
      <c r="F362" s="1030"/>
      <c r="G362" s="1024">
        <f t="shared" si="11"/>
        <v>0</v>
      </c>
    </row>
    <row r="363" spans="1:7">
      <c r="A363" s="1031"/>
      <c r="B363" s="1029"/>
      <c r="C363" s="1024">
        <f t="shared" si="10"/>
        <v>0</v>
      </c>
      <c r="D363" s="1030"/>
      <c r="E363" s="1030"/>
      <c r="F363" s="1030"/>
      <c r="G363" s="1024">
        <f t="shared" si="11"/>
        <v>0</v>
      </c>
    </row>
    <row r="364" spans="1:7">
      <c r="A364" s="1031"/>
      <c r="B364" s="1029"/>
      <c r="C364" s="1024">
        <f t="shared" si="10"/>
        <v>0</v>
      </c>
      <c r="D364" s="1030"/>
      <c r="E364" s="1030"/>
      <c r="F364" s="1030"/>
      <c r="G364" s="1024">
        <f t="shared" si="11"/>
        <v>0</v>
      </c>
    </row>
    <row r="365" spans="1:7">
      <c r="A365" s="1031"/>
      <c r="B365" s="1029"/>
      <c r="C365" s="1024">
        <f t="shared" si="10"/>
        <v>0</v>
      </c>
      <c r="D365" s="1030"/>
      <c r="E365" s="1030"/>
      <c r="F365" s="1030"/>
      <c r="G365" s="1024">
        <f t="shared" si="11"/>
        <v>0</v>
      </c>
    </row>
    <row r="366" spans="1:7">
      <c r="A366" s="1031"/>
      <c r="B366" s="1029"/>
      <c r="C366" s="1024">
        <f t="shared" si="10"/>
        <v>0</v>
      </c>
      <c r="D366" s="1030"/>
      <c r="E366" s="1030"/>
      <c r="F366" s="1030"/>
      <c r="G366" s="1024">
        <f t="shared" si="11"/>
        <v>0</v>
      </c>
    </row>
    <row r="367" spans="1:7">
      <c r="A367" s="1031"/>
      <c r="B367" s="1029"/>
      <c r="C367" s="1024">
        <f t="shared" si="10"/>
        <v>0</v>
      </c>
      <c r="D367" s="1030"/>
      <c r="E367" s="1030"/>
      <c r="F367" s="1030"/>
      <c r="G367" s="1024">
        <f t="shared" si="11"/>
        <v>0</v>
      </c>
    </row>
    <row r="368" spans="1:7">
      <c r="A368" s="1031"/>
      <c r="B368" s="1029"/>
      <c r="C368" s="1024">
        <f t="shared" si="10"/>
        <v>0</v>
      </c>
      <c r="D368" s="1030"/>
      <c r="E368" s="1030"/>
      <c r="F368" s="1030"/>
      <c r="G368" s="1024">
        <f t="shared" si="11"/>
        <v>0</v>
      </c>
    </row>
    <row r="369" spans="1:7">
      <c r="A369" s="1031"/>
      <c r="B369" s="1029"/>
      <c r="C369" s="1024">
        <f t="shared" si="10"/>
        <v>0</v>
      </c>
      <c r="D369" s="1030"/>
      <c r="E369" s="1030"/>
      <c r="F369" s="1030"/>
      <c r="G369" s="1024">
        <f t="shared" si="11"/>
        <v>0</v>
      </c>
    </row>
    <row r="370" spans="1:7">
      <c r="A370" s="1031"/>
      <c r="B370" s="1029"/>
      <c r="C370" s="1024">
        <f t="shared" si="10"/>
        <v>0</v>
      </c>
      <c r="D370" s="1030"/>
      <c r="E370" s="1030"/>
      <c r="F370" s="1030"/>
      <c r="G370" s="1024">
        <f t="shared" si="11"/>
        <v>0</v>
      </c>
    </row>
    <row r="371" spans="1:7">
      <c r="A371" s="1031"/>
      <c r="B371" s="1029"/>
      <c r="C371" s="1024">
        <f t="shared" si="10"/>
        <v>0</v>
      </c>
      <c r="D371" s="1030"/>
      <c r="E371" s="1030"/>
      <c r="F371" s="1030"/>
      <c r="G371" s="1024">
        <f t="shared" si="11"/>
        <v>0</v>
      </c>
    </row>
    <row r="372" spans="1:7">
      <c r="A372" s="1031"/>
      <c r="B372" s="1029"/>
      <c r="C372" s="1024">
        <f t="shared" si="10"/>
        <v>0</v>
      </c>
      <c r="D372" s="1030"/>
      <c r="E372" s="1030"/>
      <c r="F372" s="1030"/>
      <c r="G372" s="1024">
        <f t="shared" si="11"/>
        <v>0</v>
      </c>
    </row>
    <row r="373" spans="1:7">
      <c r="A373" s="1031"/>
      <c r="B373" s="1029"/>
      <c r="C373" s="1024">
        <f t="shared" si="10"/>
        <v>0</v>
      </c>
      <c r="D373" s="1030"/>
      <c r="E373" s="1030"/>
      <c r="F373" s="1030"/>
      <c r="G373" s="1024">
        <f t="shared" si="11"/>
        <v>0</v>
      </c>
    </row>
    <row r="374" spans="1:7">
      <c r="A374" s="1031"/>
      <c r="B374" s="1029"/>
      <c r="C374" s="1024">
        <f t="shared" si="10"/>
        <v>0</v>
      </c>
      <c r="D374" s="1030"/>
      <c r="E374" s="1030"/>
      <c r="F374" s="1030"/>
      <c r="G374" s="1024">
        <f t="shared" si="11"/>
        <v>0</v>
      </c>
    </row>
    <row r="375" spans="1:7">
      <c r="A375" s="1031"/>
      <c r="B375" s="1029"/>
      <c r="C375" s="1024">
        <f t="shared" si="10"/>
        <v>0</v>
      </c>
      <c r="D375" s="1030"/>
      <c r="E375" s="1030"/>
      <c r="F375" s="1030"/>
      <c r="G375" s="1024">
        <f t="shared" si="11"/>
        <v>0</v>
      </c>
    </row>
    <row r="376" spans="1:7">
      <c r="A376" s="1031"/>
      <c r="B376" s="1029"/>
      <c r="C376" s="1024">
        <f t="shared" si="10"/>
        <v>0</v>
      </c>
      <c r="D376" s="1030"/>
      <c r="E376" s="1030"/>
      <c r="F376" s="1030"/>
      <c r="G376" s="1024">
        <f t="shared" si="11"/>
        <v>0</v>
      </c>
    </row>
    <row r="377" spans="1:7">
      <c r="A377" s="1031"/>
      <c r="B377" s="1029"/>
      <c r="C377" s="1024">
        <f t="shared" si="10"/>
        <v>0</v>
      </c>
      <c r="D377" s="1030"/>
      <c r="E377" s="1030"/>
      <c r="F377" s="1030"/>
      <c r="G377" s="1024">
        <f t="shared" si="11"/>
        <v>0</v>
      </c>
    </row>
    <row r="378" spans="1:7">
      <c r="A378" s="1031"/>
      <c r="B378" s="1029"/>
      <c r="C378" s="1024">
        <f t="shared" si="10"/>
        <v>0</v>
      </c>
      <c r="D378" s="1030"/>
      <c r="E378" s="1030"/>
      <c r="F378" s="1030"/>
      <c r="G378" s="1024">
        <f t="shared" si="11"/>
        <v>0</v>
      </c>
    </row>
    <row r="379" spans="1:7">
      <c r="A379" s="1031"/>
      <c r="B379" s="1029"/>
      <c r="C379" s="1024">
        <f t="shared" si="10"/>
        <v>0</v>
      </c>
      <c r="D379" s="1030"/>
      <c r="E379" s="1030"/>
      <c r="F379" s="1030"/>
      <c r="G379" s="1024">
        <f t="shared" si="11"/>
        <v>0</v>
      </c>
    </row>
    <row r="380" spans="1:7">
      <c r="A380" s="1031"/>
      <c r="B380" s="1029"/>
      <c r="C380" s="1024">
        <f t="shared" si="10"/>
        <v>0</v>
      </c>
      <c r="D380" s="1030"/>
      <c r="E380" s="1030"/>
      <c r="F380" s="1030"/>
      <c r="G380" s="1024">
        <f t="shared" si="11"/>
        <v>0</v>
      </c>
    </row>
    <row r="381" spans="1:7">
      <c r="A381" s="1031"/>
      <c r="B381" s="1029"/>
      <c r="C381" s="1024">
        <f t="shared" si="10"/>
        <v>0</v>
      </c>
      <c r="D381" s="1030"/>
      <c r="E381" s="1030"/>
      <c r="F381" s="1030"/>
      <c r="G381" s="1024">
        <f t="shared" si="11"/>
        <v>0</v>
      </c>
    </row>
    <row r="382" spans="1:7">
      <c r="A382" s="1031"/>
      <c r="B382" s="1029"/>
      <c r="C382" s="1024">
        <f t="shared" si="10"/>
        <v>0</v>
      </c>
      <c r="D382" s="1030"/>
      <c r="E382" s="1030"/>
      <c r="F382" s="1030"/>
      <c r="G382" s="1024">
        <f t="shared" si="11"/>
        <v>0</v>
      </c>
    </row>
    <row r="383" spans="1:7">
      <c r="A383" s="1031"/>
      <c r="B383" s="1029"/>
      <c r="C383" s="1024">
        <f t="shared" si="10"/>
        <v>0</v>
      </c>
      <c r="D383" s="1030"/>
      <c r="E383" s="1030"/>
      <c r="F383" s="1030"/>
      <c r="G383" s="1024">
        <f t="shared" si="11"/>
        <v>0</v>
      </c>
    </row>
    <row r="384" spans="1:7">
      <c r="A384" s="1031"/>
      <c r="B384" s="1029"/>
      <c r="C384" s="1024">
        <f t="shared" si="10"/>
        <v>0</v>
      </c>
      <c r="D384" s="1030"/>
      <c r="E384" s="1030"/>
      <c r="F384" s="1030"/>
      <c r="G384" s="1024">
        <f t="shared" si="11"/>
        <v>0</v>
      </c>
    </row>
    <row r="385" spans="1:7">
      <c r="A385" s="1031"/>
      <c r="B385" s="1029"/>
      <c r="C385" s="1024">
        <f t="shared" si="10"/>
        <v>0</v>
      </c>
      <c r="D385" s="1030"/>
      <c r="E385" s="1030"/>
      <c r="F385" s="1030"/>
      <c r="G385" s="1024">
        <f t="shared" si="11"/>
        <v>0</v>
      </c>
    </row>
    <row r="386" spans="1:7">
      <c r="A386" s="1031"/>
      <c r="B386" s="1029"/>
      <c r="C386" s="1024">
        <f t="shared" si="10"/>
        <v>0</v>
      </c>
      <c r="D386" s="1030"/>
      <c r="E386" s="1030"/>
      <c r="F386" s="1030"/>
      <c r="G386" s="1024">
        <f t="shared" si="11"/>
        <v>0</v>
      </c>
    </row>
    <row r="387" spans="1:7">
      <c r="A387" s="1031"/>
      <c r="B387" s="1029"/>
      <c r="C387" s="1024">
        <f t="shared" si="10"/>
        <v>0</v>
      </c>
      <c r="D387" s="1030"/>
      <c r="E387" s="1030"/>
      <c r="F387" s="1030"/>
      <c r="G387" s="1024">
        <f t="shared" si="11"/>
        <v>0</v>
      </c>
    </row>
    <row r="388" spans="1:7">
      <c r="A388" s="1031"/>
      <c r="B388" s="1029"/>
      <c r="C388" s="1024">
        <f t="shared" si="10"/>
        <v>0</v>
      </c>
      <c r="D388" s="1030"/>
      <c r="E388" s="1030"/>
      <c r="F388" s="1030"/>
      <c r="G388" s="1024">
        <f t="shared" si="11"/>
        <v>0</v>
      </c>
    </row>
    <row r="389" spans="1:7">
      <c r="A389" s="1031"/>
      <c r="B389" s="1029"/>
      <c r="C389" s="1024">
        <f t="shared" si="10"/>
        <v>0</v>
      </c>
      <c r="D389" s="1030"/>
      <c r="E389" s="1030"/>
      <c r="F389" s="1030"/>
      <c r="G389" s="1024">
        <f t="shared" si="11"/>
        <v>0</v>
      </c>
    </row>
    <row r="390" spans="1:7">
      <c r="A390" s="1031"/>
      <c r="B390" s="1029"/>
      <c r="C390" s="1024">
        <f t="shared" si="10"/>
        <v>0</v>
      </c>
      <c r="D390" s="1030"/>
      <c r="E390" s="1030"/>
      <c r="F390" s="1030"/>
      <c r="G390" s="1024">
        <f t="shared" si="11"/>
        <v>0</v>
      </c>
    </row>
    <row r="391" spans="1:7">
      <c r="A391" s="1031"/>
      <c r="B391" s="1029"/>
      <c r="C391" s="1024">
        <f t="shared" si="10"/>
        <v>0</v>
      </c>
      <c r="D391" s="1030"/>
      <c r="E391" s="1030"/>
      <c r="F391" s="1030"/>
      <c r="G391" s="1024">
        <f t="shared" si="11"/>
        <v>0</v>
      </c>
    </row>
    <row r="392" spans="1:7">
      <c r="A392" s="1031"/>
      <c r="B392" s="1029"/>
      <c r="C392" s="1024">
        <f t="shared" si="10"/>
        <v>0</v>
      </c>
      <c r="D392" s="1030"/>
      <c r="E392" s="1030"/>
      <c r="F392" s="1030"/>
      <c r="G392" s="1024">
        <f t="shared" si="11"/>
        <v>0</v>
      </c>
    </row>
    <row r="393" spans="1:7">
      <c r="A393" s="1031"/>
      <c r="B393" s="1029"/>
      <c r="C393" s="1024">
        <f t="shared" si="10"/>
        <v>0</v>
      </c>
      <c r="D393" s="1030"/>
      <c r="E393" s="1030"/>
      <c r="F393" s="1030"/>
      <c r="G393" s="1024">
        <f t="shared" si="11"/>
        <v>0</v>
      </c>
    </row>
    <row r="394" spans="1:7">
      <c r="A394" s="1031"/>
      <c r="B394" s="1029"/>
      <c r="C394" s="1024">
        <f t="shared" si="10"/>
        <v>0</v>
      </c>
      <c r="D394" s="1030"/>
      <c r="E394" s="1030"/>
      <c r="F394" s="1030"/>
      <c r="G394" s="1024">
        <f t="shared" si="11"/>
        <v>0</v>
      </c>
    </row>
    <row r="395" spans="1:7">
      <c r="A395" s="1031"/>
      <c r="B395" s="1029"/>
      <c r="C395" s="1024">
        <f t="shared" si="10"/>
        <v>0</v>
      </c>
      <c r="D395" s="1030"/>
      <c r="E395" s="1030"/>
      <c r="F395" s="1030"/>
      <c r="G395" s="1024">
        <f t="shared" si="11"/>
        <v>0</v>
      </c>
    </row>
    <row r="396" spans="1:7">
      <c r="A396" s="1031"/>
      <c r="B396" s="1029"/>
      <c r="C396" s="1024">
        <f t="shared" ref="C396:C459" si="12">SUMIF(D396:F396,"&gt;0")</f>
        <v>0</v>
      </c>
      <c r="D396" s="1030"/>
      <c r="E396" s="1030"/>
      <c r="F396" s="1030"/>
      <c r="G396" s="1024">
        <f t="shared" ref="G396:G459" si="13">SUMIF(B396:C396,"&gt;0")</f>
        <v>0</v>
      </c>
    </row>
    <row r="397" spans="1:7">
      <c r="A397" s="1031"/>
      <c r="B397" s="1029"/>
      <c r="C397" s="1024">
        <f t="shared" si="12"/>
        <v>0</v>
      </c>
      <c r="D397" s="1030"/>
      <c r="E397" s="1030"/>
      <c r="F397" s="1030"/>
      <c r="G397" s="1024">
        <f t="shared" si="13"/>
        <v>0</v>
      </c>
    </row>
    <row r="398" spans="1:7">
      <c r="A398" s="1031"/>
      <c r="B398" s="1029"/>
      <c r="C398" s="1024">
        <f t="shared" si="12"/>
        <v>0</v>
      </c>
      <c r="D398" s="1030"/>
      <c r="E398" s="1030"/>
      <c r="F398" s="1030"/>
      <c r="G398" s="1024">
        <f t="shared" si="13"/>
        <v>0</v>
      </c>
    </row>
    <row r="399" spans="1:7">
      <c r="A399" s="1031"/>
      <c r="B399" s="1029"/>
      <c r="C399" s="1024">
        <f t="shared" si="12"/>
        <v>0</v>
      </c>
      <c r="D399" s="1030"/>
      <c r="E399" s="1030"/>
      <c r="F399" s="1030"/>
      <c r="G399" s="1024">
        <f t="shared" si="13"/>
        <v>0</v>
      </c>
    </row>
    <row r="400" spans="1:7">
      <c r="A400" s="1031"/>
      <c r="B400" s="1029"/>
      <c r="C400" s="1024">
        <f t="shared" si="12"/>
        <v>0</v>
      </c>
      <c r="D400" s="1030"/>
      <c r="E400" s="1030"/>
      <c r="F400" s="1030"/>
      <c r="G400" s="1024">
        <f t="shared" si="13"/>
        <v>0</v>
      </c>
    </row>
    <row r="401" spans="1:7">
      <c r="A401" s="1031"/>
      <c r="B401" s="1029"/>
      <c r="C401" s="1024">
        <f t="shared" si="12"/>
        <v>0</v>
      </c>
      <c r="D401" s="1030"/>
      <c r="E401" s="1030"/>
      <c r="F401" s="1030"/>
      <c r="G401" s="1024">
        <f t="shared" si="13"/>
        <v>0</v>
      </c>
    </row>
    <row r="402" spans="1:7">
      <c r="A402" s="1031"/>
      <c r="B402" s="1029"/>
      <c r="C402" s="1024">
        <f t="shared" si="12"/>
        <v>0</v>
      </c>
      <c r="D402" s="1030"/>
      <c r="E402" s="1030"/>
      <c r="F402" s="1030"/>
      <c r="G402" s="1024">
        <f t="shared" si="13"/>
        <v>0</v>
      </c>
    </row>
    <row r="403" spans="1:7">
      <c r="A403" s="1031"/>
      <c r="B403" s="1029"/>
      <c r="C403" s="1024">
        <f t="shared" si="12"/>
        <v>0</v>
      </c>
      <c r="D403" s="1030"/>
      <c r="E403" s="1030"/>
      <c r="F403" s="1030"/>
      <c r="G403" s="1024">
        <f t="shared" si="13"/>
        <v>0</v>
      </c>
    </row>
    <row r="404" spans="1:7">
      <c r="A404" s="1031"/>
      <c r="B404" s="1029"/>
      <c r="C404" s="1024">
        <f t="shared" si="12"/>
        <v>0</v>
      </c>
      <c r="D404" s="1030"/>
      <c r="E404" s="1030"/>
      <c r="F404" s="1030"/>
      <c r="G404" s="1024">
        <f t="shared" si="13"/>
        <v>0</v>
      </c>
    </row>
    <row r="405" spans="1:7">
      <c r="A405" s="1031"/>
      <c r="B405" s="1029"/>
      <c r="C405" s="1024">
        <f t="shared" si="12"/>
        <v>0</v>
      </c>
      <c r="D405" s="1030"/>
      <c r="E405" s="1030"/>
      <c r="F405" s="1030"/>
      <c r="G405" s="1024">
        <f t="shared" si="13"/>
        <v>0</v>
      </c>
    </row>
    <row r="406" spans="1:7">
      <c r="A406" s="1031"/>
      <c r="B406" s="1029"/>
      <c r="C406" s="1024">
        <f t="shared" si="12"/>
        <v>0</v>
      </c>
      <c r="D406" s="1030"/>
      <c r="E406" s="1030"/>
      <c r="F406" s="1030"/>
      <c r="G406" s="1024">
        <f t="shared" si="13"/>
        <v>0</v>
      </c>
    </row>
    <row r="407" spans="1:7">
      <c r="A407" s="1031"/>
      <c r="B407" s="1029"/>
      <c r="C407" s="1024">
        <f t="shared" si="12"/>
        <v>0</v>
      </c>
      <c r="D407" s="1030"/>
      <c r="E407" s="1030"/>
      <c r="F407" s="1030"/>
      <c r="G407" s="1024">
        <f t="shared" si="13"/>
        <v>0</v>
      </c>
    </row>
    <row r="408" spans="1:7">
      <c r="A408" s="1031"/>
      <c r="B408" s="1029"/>
      <c r="C408" s="1024">
        <f t="shared" si="12"/>
        <v>0</v>
      </c>
      <c r="D408" s="1030"/>
      <c r="E408" s="1030"/>
      <c r="F408" s="1030"/>
      <c r="G408" s="1024">
        <f t="shared" si="13"/>
        <v>0</v>
      </c>
    </row>
    <row r="409" spans="1:7">
      <c r="A409" s="1031"/>
      <c r="B409" s="1029"/>
      <c r="C409" s="1024">
        <f t="shared" si="12"/>
        <v>0</v>
      </c>
      <c r="D409" s="1030"/>
      <c r="E409" s="1030"/>
      <c r="F409" s="1030"/>
      <c r="G409" s="1024">
        <f t="shared" si="13"/>
        <v>0</v>
      </c>
    </row>
    <row r="410" spans="1:7">
      <c r="A410" s="1031"/>
      <c r="B410" s="1029"/>
      <c r="C410" s="1024">
        <f t="shared" si="12"/>
        <v>0</v>
      </c>
      <c r="D410" s="1030"/>
      <c r="E410" s="1030"/>
      <c r="F410" s="1030"/>
      <c r="G410" s="1024">
        <f t="shared" si="13"/>
        <v>0</v>
      </c>
    </row>
    <row r="411" spans="1:7">
      <c r="A411" s="1031"/>
      <c r="B411" s="1029"/>
      <c r="C411" s="1024">
        <f t="shared" si="12"/>
        <v>0</v>
      </c>
      <c r="D411" s="1030"/>
      <c r="E411" s="1030"/>
      <c r="F411" s="1030"/>
      <c r="G411" s="1024">
        <f t="shared" si="13"/>
        <v>0</v>
      </c>
    </row>
    <row r="412" spans="1:7">
      <c r="A412" s="1031"/>
      <c r="B412" s="1029"/>
      <c r="C412" s="1024">
        <f t="shared" si="12"/>
        <v>0</v>
      </c>
      <c r="D412" s="1030"/>
      <c r="E412" s="1030"/>
      <c r="F412" s="1030"/>
      <c r="G412" s="1024">
        <f t="shared" si="13"/>
        <v>0</v>
      </c>
    </row>
    <row r="413" spans="1:7">
      <c r="A413" s="1031"/>
      <c r="B413" s="1029"/>
      <c r="C413" s="1024">
        <f t="shared" si="12"/>
        <v>0</v>
      </c>
      <c r="D413" s="1030"/>
      <c r="E413" s="1030"/>
      <c r="F413" s="1030"/>
      <c r="G413" s="1024">
        <f t="shared" si="13"/>
        <v>0</v>
      </c>
    </row>
    <row r="414" spans="1:7">
      <c r="A414" s="1031"/>
      <c r="B414" s="1029"/>
      <c r="C414" s="1024">
        <f t="shared" si="12"/>
        <v>0</v>
      </c>
      <c r="D414" s="1030"/>
      <c r="E414" s="1030"/>
      <c r="F414" s="1030"/>
      <c r="G414" s="1024">
        <f t="shared" si="13"/>
        <v>0</v>
      </c>
    </row>
    <row r="415" spans="1:7">
      <c r="A415" s="1031"/>
      <c r="B415" s="1029"/>
      <c r="C415" s="1024">
        <f t="shared" si="12"/>
        <v>0</v>
      </c>
      <c r="D415" s="1030"/>
      <c r="E415" s="1030"/>
      <c r="F415" s="1030"/>
      <c r="G415" s="1024">
        <f t="shared" si="13"/>
        <v>0</v>
      </c>
    </row>
    <row r="416" spans="1:7">
      <c r="A416" s="1031"/>
      <c r="B416" s="1029"/>
      <c r="C416" s="1024">
        <f t="shared" si="12"/>
        <v>0</v>
      </c>
      <c r="D416" s="1030"/>
      <c r="E416" s="1030"/>
      <c r="F416" s="1030"/>
      <c r="G416" s="1024">
        <f t="shared" si="13"/>
        <v>0</v>
      </c>
    </row>
    <row r="417" spans="1:7">
      <c r="A417" s="1031"/>
      <c r="B417" s="1029"/>
      <c r="C417" s="1024">
        <f t="shared" si="12"/>
        <v>0</v>
      </c>
      <c r="D417" s="1030"/>
      <c r="E417" s="1030"/>
      <c r="F417" s="1030"/>
      <c r="G417" s="1024">
        <f t="shared" si="13"/>
        <v>0</v>
      </c>
    </row>
    <row r="418" spans="1:7">
      <c r="A418" s="1031"/>
      <c r="B418" s="1029"/>
      <c r="C418" s="1024">
        <f t="shared" si="12"/>
        <v>0</v>
      </c>
      <c r="D418" s="1030"/>
      <c r="E418" s="1030"/>
      <c r="F418" s="1030"/>
      <c r="G418" s="1024">
        <f t="shared" si="13"/>
        <v>0</v>
      </c>
    </row>
    <row r="419" spans="1:7">
      <c r="A419" s="1031"/>
      <c r="B419" s="1029"/>
      <c r="C419" s="1024">
        <f t="shared" si="12"/>
        <v>0</v>
      </c>
      <c r="D419" s="1030"/>
      <c r="E419" s="1030"/>
      <c r="F419" s="1030"/>
      <c r="G419" s="1024">
        <f t="shared" si="13"/>
        <v>0</v>
      </c>
    </row>
    <row r="420" spans="1:7">
      <c r="A420" s="1031"/>
      <c r="B420" s="1029"/>
      <c r="C420" s="1024">
        <f t="shared" si="12"/>
        <v>0</v>
      </c>
      <c r="D420" s="1030"/>
      <c r="E420" s="1030"/>
      <c r="F420" s="1030"/>
      <c r="G420" s="1024">
        <f t="shared" si="13"/>
        <v>0</v>
      </c>
    </row>
    <row r="421" spans="1:7">
      <c r="A421" s="1031"/>
      <c r="B421" s="1029"/>
      <c r="C421" s="1024">
        <f t="shared" si="12"/>
        <v>0</v>
      </c>
      <c r="D421" s="1030"/>
      <c r="E421" s="1030"/>
      <c r="F421" s="1030"/>
      <c r="G421" s="1024">
        <f t="shared" si="13"/>
        <v>0</v>
      </c>
    </row>
    <row r="422" spans="1:7">
      <c r="A422" s="1031"/>
      <c r="B422" s="1029"/>
      <c r="C422" s="1024">
        <f t="shared" si="12"/>
        <v>0</v>
      </c>
      <c r="D422" s="1030"/>
      <c r="E422" s="1030"/>
      <c r="F422" s="1030"/>
      <c r="G422" s="1024">
        <f t="shared" si="13"/>
        <v>0</v>
      </c>
    </row>
    <row r="423" spans="1:7">
      <c r="A423" s="1031"/>
      <c r="B423" s="1029"/>
      <c r="C423" s="1024">
        <f t="shared" si="12"/>
        <v>0</v>
      </c>
      <c r="D423" s="1030"/>
      <c r="E423" s="1030"/>
      <c r="F423" s="1030"/>
      <c r="G423" s="1024">
        <f t="shared" si="13"/>
        <v>0</v>
      </c>
    </row>
    <row r="424" spans="1:7">
      <c r="A424" s="1031"/>
      <c r="B424" s="1029"/>
      <c r="C424" s="1024">
        <f t="shared" si="12"/>
        <v>0</v>
      </c>
      <c r="D424" s="1030"/>
      <c r="E424" s="1030"/>
      <c r="F424" s="1030"/>
      <c r="G424" s="1024">
        <f t="shared" si="13"/>
        <v>0</v>
      </c>
    </row>
    <row r="425" spans="1:7">
      <c r="A425" s="1031"/>
      <c r="B425" s="1029"/>
      <c r="C425" s="1024">
        <f t="shared" si="12"/>
        <v>0</v>
      </c>
      <c r="D425" s="1030"/>
      <c r="E425" s="1030"/>
      <c r="F425" s="1030"/>
      <c r="G425" s="1024">
        <f t="shared" si="13"/>
        <v>0</v>
      </c>
    </row>
    <row r="426" spans="1:7">
      <c r="A426" s="1031"/>
      <c r="B426" s="1029"/>
      <c r="C426" s="1024">
        <f t="shared" si="12"/>
        <v>0</v>
      </c>
      <c r="D426" s="1030"/>
      <c r="E426" s="1030"/>
      <c r="F426" s="1030"/>
      <c r="G426" s="1024">
        <f t="shared" si="13"/>
        <v>0</v>
      </c>
    </row>
    <row r="427" spans="1:7">
      <c r="A427" s="1031"/>
      <c r="B427" s="1029"/>
      <c r="C427" s="1024">
        <f t="shared" si="12"/>
        <v>0</v>
      </c>
      <c r="D427" s="1030"/>
      <c r="E427" s="1030"/>
      <c r="F427" s="1030"/>
      <c r="G427" s="1024">
        <f t="shared" si="13"/>
        <v>0</v>
      </c>
    </row>
    <row r="428" spans="1:7">
      <c r="A428" s="1031"/>
      <c r="B428" s="1029"/>
      <c r="C428" s="1024">
        <f t="shared" si="12"/>
        <v>0</v>
      </c>
      <c r="D428" s="1030"/>
      <c r="E428" s="1030"/>
      <c r="F428" s="1030"/>
      <c r="G428" s="1024">
        <f t="shared" si="13"/>
        <v>0</v>
      </c>
    </row>
    <row r="429" spans="1:7">
      <c r="A429" s="1031"/>
      <c r="B429" s="1029"/>
      <c r="C429" s="1024">
        <f t="shared" si="12"/>
        <v>0</v>
      </c>
      <c r="D429" s="1030"/>
      <c r="E429" s="1030"/>
      <c r="F429" s="1030"/>
      <c r="G429" s="1024">
        <f t="shared" si="13"/>
        <v>0</v>
      </c>
    </row>
    <row r="430" spans="1:7">
      <c r="A430" s="1031"/>
      <c r="B430" s="1029"/>
      <c r="C430" s="1024">
        <f t="shared" si="12"/>
        <v>0</v>
      </c>
      <c r="D430" s="1030"/>
      <c r="E430" s="1030"/>
      <c r="F430" s="1030"/>
      <c r="G430" s="1024">
        <f t="shared" si="13"/>
        <v>0</v>
      </c>
    </row>
    <row r="431" spans="1:7">
      <c r="A431" s="1031"/>
      <c r="B431" s="1029"/>
      <c r="C431" s="1024">
        <f t="shared" si="12"/>
        <v>0</v>
      </c>
      <c r="D431" s="1030"/>
      <c r="E431" s="1030"/>
      <c r="F431" s="1030"/>
      <c r="G431" s="1024">
        <f t="shared" si="13"/>
        <v>0</v>
      </c>
    </row>
    <row r="432" spans="1:7">
      <c r="A432" s="1031"/>
      <c r="B432" s="1029"/>
      <c r="C432" s="1024">
        <f t="shared" si="12"/>
        <v>0</v>
      </c>
      <c r="D432" s="1030"/>
      <c r="E432" s="1030"/>
      <c r="F432" s="1030"/>
      <c r="G432" s="1024">
        <f t="shared" si="13"/>
        <v>0</v>
      </c>
    </row>
    <row r="433" spans="1:7">
      <c r="A433" s="1031"/>
      <c r="B433" s="1029"/>
      <c r="C433" s="1024">
        <f t="shared" si="12"/>
        <v>0</v>
      </c>
      <c r="D433" s="1030"/>
      <c r="E433" s="1030"/>
      <c r="F433" s="1030"/>
      <c r="G433" s="1024">
        <f t="shared" si="13"/>
        <v>0</v>
      </c>
    </row>
    <row r="434" spans="1:7">
      <c r="A434" s="1031"/>
      <c r="B434" s="1029"/>
      <c r="C434" s="1024">
        <f t="shared" si="12"/>
        <v>0</v>
      </c>
      <c r="D434" s="1030"/>
      <c r="E434" s="1030"/>
      <c r="F434" s="1030"/>
      <c r="G434" s="1024">
        <f t="shared" si="13"/>
        <v>0</v>
      </c>
    </row>
    <row r="435" spans="1:7">
      <c r="A435" s="1031"/>
      <c r="B435" s="1029"/>
      <c r="C435" s="1024">
        <f t="shared" si="12"/>
        <v>0</v>
      </c>
      <c r="D435" s="1030"/>
      <c r="E435" s="1030"/>
      <c r="F435" s="1030"/>
      <c r="G435" s="1024">
        <f t="shared" si="13"/>
        <v>0</v>
      </c>
    </row>
    <row r="436" spans="1:7">
      <c r="A436" s="1031"/>
      <c r="B436" s="1029"/>
      <c r="C436" s="1024">
        <f t="shared" si="12"/>
        <v>0</v>
      </c>
      <c r="D436" s="1030"/>
      <c r="E436" s="1030"/>
      <c r="F436" s="1030"/>
      <c r="G436" s="1024">
        <f t="shared" si="13"/>
        <v>0</v>
      </c>
    </row>
    <row r="437" spans="1:7">
      <c r="A437" s="1031"/>
      <c r="B437" s="1029"/>
      <c r="C437" s="1024">
        <f t="shared" si="12"/>
        <v>0</v>
      </c>
      <c r="D437" s="1030"/>
      <c r="E437" s="1030"/>
      <c r="F437" s="1030"/>
      <c r="G437" s="1024">
        <f t="shared" si="13"/>
        <v>0</v>
      </c>
    </row>
    <row r="438" spans="1:7">
      <c r="A438" s="1031"/>
      <c r="B438" s="1029"/>
      <c r="C438" s="1024">
        <f t="shared" si="12"/>
        <v>0</v>
      </c>
      <c r="D438" s="1030"/>
      <c r="E438" s="1030"/>
      <c r="F438" s="1030"/>
      <c r="G438" s="1024">
        <f t="shared" si="13"/>
        <v>0</v>
      </c>
    </row>
    <row r="439" spans="1:7">
      <c r="A439" s="1031"/>
      <c r="B439" s="1029"/>
      <c r="C439" s="1024">
        <f t="shared" si="12"/>
        <v>0</v>
      </c>
      <c r="D439" s="1030"/>
      <c r="E439" s="1030"/>
      <c r="F439" s="1030"/>
      <c r="G439" s="1024">
        <f t="shared" si="13"/>
        <v>0</v>
      </c>
    </row>
    <row r="440" spans="1:7">
      <c r="A440" s="1031"/>
      <c r="B440" s="1029"/>
      <c r="C440" s="1024">
        <f t="shared" si="12"/>
        <v>0</v>
      </c>
      <c r="D440" s="1030"/>
      <c r="E440" s="1030"/>
      <c r="F440" s="1030"/>
      <c r="G440" s="1024">
        <f t="shared" si="13"/>
        <v>0</v>
      </c>
    </row>
    <row r="441" spans="1:7">
      <c r="A441" s="1031"/>
      <c r="B441" s="1029"/>
      <c r="C441" s="1024">
        <f t="shared" si="12"/>
        <v>0</v>
      </c>
      <c r="D441" s="1030"/>
      <c r="E441" s="1030"/>
      <c r="F441" s="1030"/>
      <c r="G441" s="1024">
        <f t="shared" si="13"/>
        <v>0</v>
      </c>
    </row>
    <row r="442" spans="1:7">
      <c r="A442" s="1031"/>
      <c r="B442" s="1029"/>
      <c r="C442" s="1024">
        <f t="shared" si="12"/>
        <v>0</v>
      </c>
      <c r="D442" s="1030"/>
      <c r="E442" s="1030"/>
      <c r="F442" s="1030"/>
      <c r="G442" s="1024">
        <f t="shared" si="13"/>
        <v>0</v>
      </c>
    </row>
    <row r="443" spans="1:7">
      <c r="A443" s="1031"/>
      <c r="B443" s="1029"/>
      <c r="C443" s="1024">
        <f t="shared" si="12"/>
        <v>0</v>
      </c>
      <c r="D443" s="1030"/>
      <c r="E443" s="1030"/>
      <c r="F443" s="1030"/>
      <c r="G443" s="1024">
        <f t="shared" si="13"/>
        <v>0</v>
      </c>
    </row>
    <row r="444" spans="1:7">
      <c r="A444" s="1031"/>
      <c r="B444" s="1029"/>
      <c r="C444" s="1024">
        <f t="shared" si="12"/>
        <v>0</v>
      </c>
      <c r="D444" s="1030"/>
      <c r="E444" s="1030"/>
      <c r="F444" s="1030"/>
      <c r="G444" s="1024">
        <f t="shared" si="13"/>
        <v>0</v>
      </c>
    </row>
    <row r="445" spans="1:7">
      <c r="A445" s="1031"/>
      <c r="B445" s="1029"/>
      <c r="C445" s="1024">
        <f t="shared" si="12"/>
        <v>0</v>
      </c>
      <c r="D445" s="1030"/>
      <c r="E445" s="1030"/>
      <c r="F445" s="1030"/>
      <c r="G445" s="1024">
        <f t="shared" si="13"/>
        <v>0</v>
      </c>
    </row>
    <row r="446" spans="1:7">
      <c r="A446" s="1031"/>
      <c r="B446" s="1029"/>
      <c r="C446" s="1024">
        <f t="shared" si="12"/>
        <v>0</v>
      </c>
      <c r="D446" s="1030"/>
      <c r="E446" s="1030"/>
      <c r="F446" s="1030"/>
      <c r="G446" s="1024">
        <f t="shared" si="13"/>
        <v>0</v>
      </c>
    </row>
    <row r="447" spans="1:7">
      <c r="A447" s="1031"/>
      <c r="B447" s="1029"/>
      <c r="C447" s="1024">
        <f t="shared" si="12"/>
        <v>0</v>
      </c>
      <c r="D447" s="1030"/>
      <c r="E447" s="1030"/>
      <c r="F447" s="1030"/>
      <c r="G447" s="1024">
        <f t="shared" si="13"/>
        <v>0</v>
      </c>
    </row>
    <row r="448" spans="1:7">
      <c r="A448" s="1031"/>
      <c r="B448" s="1029"/>
      <c r="C448" s="1024">
        <f t="shared" si="12"/>
        <v>0</v>
      </c>
      <c r="D448" s="1030"/>
      <c r="E448" s="1030"/>
      <c r="F448" s="1030"/>
      <c r="G448" s="1024">
        <f t="shared" si="13"/>
        <v>0</v>
      </c>
    </row>
    <row r="449" spans="1:7">
      <c r="A449" s="1031"/>
      <c r="B449" s="1029"/>
      <c r="C449" s="1024">
        <f t="shared" si="12"/>
        <v>0</v>
      </c>
      <c r="D449" s="1030"/>
      <c r="E449" s="1030"/>
      <c r="F449" s="1030"/>
      <c r="G449" s="1024">
        <f t="shared" si="13"/>
        <v>0</v>
      </c>
    </row>
    <row r="450" spans="1:7">
      <c r="A450" s="1031"/>
      <c r="B450" s="1029"/>
      <c r="C450" s="1024">
        <f t="shared" si="12"/>
        <v>0</v>
      </c>
      <c r="D450" s="1030"/>
      <c r="E450" s="1030"/>
      <c r="F450" s="1030"/>
      <c r="G450" s="1024">
        <f t="shared" si="13"/>
        <v>0</v>
      </c>
    </row>
    <row r="451" spans="1:7">
      <c r="A451" s="1031"/>
      <c r="B451" s="1029"/>
      <c r="C451" s="1024">
        <f t="shared" si="12"/>
        <v>0</v>
      </c>
      <c r="D451" s="1030"/>
      <c r="E451" s="1030"/>
      <c r="F451" s="1030"/>
      <c r="G451" s="1024">
        <f t="shared" si="13"/>
        <v>0</v>
      </c>
    </row>
    <row r="452" spans="1:7">
      <c r="A452" s="1031"/>
      <c r="B452" s="1029"/>
      <c r="C452" s="1024">
        <f t="shared" si="12"/>
        <v>0</v>
      </c>
      <c r="D452" s="1030"/>
      <c r="E452" s="1030"/>
      <c r="F452" s="1030"/>
      <c r="G452" s="1024">
        <f t="shared" si="13"/>
        <v>0</v>
      </c>
    </row>
    <row r="453" spans="1:7">
      <c r="A453" s="1031"/>
      <c r="B453" s="1029"/>
      <c r="C453" s="1024">
        <f t="shared" si="12"/>
        <v>0</v>
      </c>
      <c r="D453" s="1030"/>
      <c r="E453" s="1030"/>
      <c r="F453" s="1030"/>
      <c r="G453" s="1024">
        <f t="shared" si="13"/>
        <v>0</v>
      </c>
    </row>
    <row r="454" spans="1:7">
      <c r="A454" s="1031"/>
      <c r="B454" s="1029"/>
      <c r="C454" s="1024">
        <f t="shared" si="12"/>
        <v>0</v>
      </c>
      <c r="D454" s="1030"/>
      <c r="E454" s="1030"/>
      <c r="F454" s="1030"/>
      <c r="G454" s="1024">
        <f t="shared" si="13"/>
        <v>0</v>
      </c>
    </row>
    <row r="455" spans="1:7">
      <c r="A455" s="1031"/>
      <c r="B455" s="1029"/>
      <c r="C455" s="1024">
        <f t="shared" si="12"/>
        <v>0</v>
      </c>
      <c r="D455" s="1030"/>
      <c r="E455" s="1030"/>
      <c r="F455" s="1030"/>
      <c r="G455" s="1024">
        <f t="shared" si="13"/>
        <v>0</v>
      </c>
    </row>
    <row r="456" spans="1:7">
      <c r="A456" s="1031"/>
      <c r="B456" s="1029"/>
      <c r="C456" s="1024">
        <f t="shared" si="12"/>
        <v>0</v>
      </c>
      <c r="D456" s="1030"/>
      <c r="E456" s="1030"/>
      <c r="F456" s="1030"/>
      <c r="G456" s="1024">
        <f t="shared" si="13"/>
        <v>0</v>
      </c>
    </row>
    <row r="457" spans="1:7">
      <c r="A457" s="1031"/>
      <c r="B457" s="1029"/>
      <c r="C457" s="1024">
        <f t="shared" si="12"/>
        <v>0</v>
      </c>
      <c r="D457" s="1030"/>
      <c r="E457" s="1030"/>
      <c r="F457" s="1030"/>
      <c r="G457" s="1024">
        <f t="shared" si="13"/>
        <v>0</v>
      </c>
    </row>
    <row r="458" spans="1:7">
      <c r="A458" s="1031"/>
      <c r="B458" s="1029"/>
      <c r="C458" s="1024">
        <f t="shared" si="12"/>
        <v>0</v>
      </c>
      <c r="D458" s="1030"/>
      <c r="E458" s="1030"/>
      <c r="F458" s="1030"/>
      <c r="G458" s="1024">
        <f t="shared" si="13"/>
        <v>0</v>
      </c>
    </row>
    <row r="459" spans="1:7">
      <c r="A459" s="1031"/>
      <c r="B459" s="1029"/>
      <c r="C459" s="1024">
        <f t="shared" si="12"/>
        <v>0</v>
      </c>
      <c r="D459" s="1030"/>
      <c r="E459" s="1030"/>
      <c r="F459" s="1030"/>
      <c r="G459" s="1024">
        <f t="shared" si="13"/>
        <v>0</v>
      </c>
    </row>
    <row r="460" spans="1:7">
      <c r="A460" s="1031"/>
      <c r="B460" s="1029"/>
      <c r="C460" s="1024">
        <f t="shared" ref="C460:C523" si="14">SUMIF(D460:F460,"&gt;0")</f>
        <v>0</v>
      </c>
      <c r="D460" s="1030"/>
      <c r="E460" s="1030"/>
      <c r="F460" s="1030"/>
      <c r="G460" s="1024">
        <f t="shared" ref="G460:G523" si="15">SUMIF(B460:C460,"&gt;0")</f>
        <v>0</v>
      </c>
    </row>
    <row r="461" spans="1:7">
      <c r="A461" s="1031"/>
      <c r="B461" s="1029"/>
      <c r="C461" s="1024">
        <f t="shared" si="14"/>
        <v>0</v>
      </c>
      <c r="D461" s="1030"/>
      <c r="E461" s="1030"/>
      <c r="F461" s="1030"/>
      <c r="G461" s="1024">
        <f t="shared" si="15"/>
        <v>0</v>
      </c>
    </row>
    <row r="462" spans="1:7">
      <c r="A462" s="1031"/>
      <c r="B462" s="1029"/>
      <c r="C462" s="1024">
        <f t="shared" si="14"/>
        <v>0</v>
      </c>
      <c r="D462" s="1030"/>
      <c r="E462" s="1030"/>
      <c r="F462" s="1030"/>
      <c r="G462" s="1024">
        <f t="shared" si="15"/>
        <v>0</v>
      </c>
    </row>
    <row r="463" spans="1:7">
      <c r="A463" s="1031"/>
      <c r="B463" s="1029"/>
      <c r="C463" s="1024">
        <f t="shared" si="14"/>
        <v>0</v>
      </c>
      <c r="D463" s="1030"/>
      <c r="E463" s="1030"/>
      <c r="F463" s="1030"/>
      <c r="G463" s="1024">
        <f t="shared" si="15"/>
        <v>0</v>
      </c>
    </row>
    <row r="464" spans="1:7">
      <c r="A464" s="1031"/>
      <c r="B464" s="1029"/>
      <c r="C464" s="1024">
        <f t="shared" si="14"/>
        <v>0</v>
      </c>
      <c r="D464" s="1030"/>
      <c r="E464" s="1030"/>
      <c r="F464" s="1030"/>
      <c r="G464" s="1024">
        <f t="shared" si="15"/>
        <v>0</v>
      </c>
    </row>
    <row r="465" spans="1:7">
      <c r="A465" s="1031"/>
      <c r="B465" s="1029"/>
      <c r="C465" s="1024">
        <f t="shared" si="14"/>
        <v>0</v>
      </c>
      <c r="D465" s="1030"/>
      <c r="E465" s="1030"/>
      <c r="F465" s="1030"/>
      <c r="G465" s="1024">
        <f t="shared" si="15"/>
        <v>0</v>
      </c>
    </row>
    <row r="466" spans="1:7">
      <c r="A466" s="1031"/>
      <c r="B466" s="1029"/>
      <c r="C466" s="1024">
        <f t="shared" si="14"/>
        <v>0</v>
      </c>
      <c r="D466" s="1030"/>
      <c r="E466" s="1030"/>
      <c r="F466" s="1030"/>
      <c r="G466" s="1024">
        <f t="shared" si="15"/>
        <v>0</v>
      </c>
    </row>
    <row r="467" spans="1:7">
      <c r="A467" s="1031"/>
      <c r="B467" s="1029"/>
      <c r="C467" s="1024">
        <f t="shared" si="14"/>
        <v>0</v>
      </c>
      <c r="D467" s="1030"/>
      <c r="E467" s="1030"/>
      <c r="F467" s="1030"/>
      <c r="G467" s="1024">
        <f t="shared" si="15"/>
        <v>0</v>
      </c>
    </row>
    <row r="468" spans="1:7">
      <c r="A468" s="1031"/>
      <c r="B468" s="1029"/>
      <c r="C468" s="1024">
        <f t="shared" si="14"/>
        <v>0</v>
      </c>
      <c r="D468" s="1030"/>
      <c r="E468" s="1030"/>
      <c r="F468" s="1030"/>
      <c r="G468" s="1024">
        <f t="shared" si="15"/>
        <v>0</v>
      </c>
    </row>
    <row r="469" spans="1:7">
      <c r="A469" s="1031"/>
      <c r="B469" s="1029"/>
      <c r="C469" s="1024">
        <f t="shared" si="14"/>
        <v>0</v>
      </c>
      <c r="D469" s="1030"/>
      <c r="E469" s="1030"/>
      <c r="F469" s="1030"/>
      <c r="G469" s="1024">
        <f t="shared" si="15"/>
        <v>0</v>
      </c>
    </row>
    <row r="470" spans="1:7">
      <c r="A470" s="1031"/>
      <c r="B470" s="1029"/>
      <c r="C470" s="1024">
        <f t="shared" si="14"/>
        <v>0</v>
      </c>
      <c r="D470" s="1030"/>
      <c r="E470" s="1030"/>
      <c r="F470" s="1030"/>
      <c r="G470" s="1024">
        <f t="shared" si="15"/>
        <v>0</v>
      </c>
    </row>
    <row r="471" spans="1:7">
      <c r="A471" s="1031"/>
      <c r="B471" s="1029"/>
      <c r="C471" s="1024">
        <f t="shared" si="14"/>
        <v>0</v>
      </c>
      <c r="D471" s="1030"/>
      <c r="E471" s="1030"/>
      <c r="F471" s="1030"/>
      <c r="G471" s="1024">
        <f t="shared" si="15"/>
        <v>0</v>
      </c>
    </row>
    <row r="472" spans="1:7">
      <c r="A472" s="1031"/>
      <c r="B472" s="1029"/>
      <c r="C472" s="1024">
        <f t="shared" si="14"/>
        <v>0</v>
      </c>
      <c r="D472" s="1030"/>
      <c r="E472" s="1030"/>
      <c r="F472" s="1030"/>
      <c r="G472" s="1024">
        <f t="shared" si="15"/>
        <v>0</v>
      </c>
    </row>
    <row r="473" spans="1:7">
      <c r="A473" s="1031"/>
      <c r="B473" s="1029"/>
      <c r="C473" s="1024">
        <f t="shared" si="14"/>
        <v>0</v>
      </c>
      <c r="D473" s="1030"/>
      <c r="E473" s="1030"/>
      <c r="F473" s="1030"/>
      <c r="G473" s="1024">
        <f t="shared" si="15"/>
        <v>0</v>
      </c>
    </row>
    <row r="474" spans="1:7">
      <c r="A474" s="1031"/>
      <c r="B474" s="1029"/>
      <c r="C474" s="1024">
        <f t="shared" si="14"/>
        <v>0</v>
      </c>
      <c r="D474" s="1030"/>
      <c r="E474" s="1030"/>
      <c r="F474" s="1030"/>
      <c r="G474" s="1024">
        <f t="shared" si="15"/>
        <v>0</v>
      </c>
    </row>
    <row r="475" spans="1:7">
      <c r="A475" s="1031"/>
      <c r="B475" s="1029"/>
      <c r="C475" s="1024">
        <f t="shared" si="14"/>
        <v>0</v>
      </c>
      <c r="D475" s="1030"/>
      <c r="E475" s="1030"/>
      <c r="F475" s="1030"/>
      <c r="G475" s="1024">
        <f t="shared" si="15"/>
        <v>0</v>
      </c>
    </row>
    <row r="476" spans="1:7">
      <c r="A476" s="1031"/>
      <c r="B476" s="1029"/>
      <c r="C476" s="1024">
        <f t="shared" si="14"/>
        <v>0</v>
      </c>
      <c r="D476" s="1030"/>
      <c r="E476" s="1030"/>
      <c r="F476" s="1030"/>
      <c r="G476" s="1024">
        <f t="shared" si="15"/>
        <v>0</v>
      </c>
    </row>
    <row r="477" spans="1:7">
      <c r="A477" s="1031"/>
      <c r="B477" s="1029"/>
      <c r="C477" s="1024">
        <f t="shared" si="14"/>
        <v>0</v>
      </c>
      <c r="D477" s="1030"/>
      <c r="E477" s="1030"/>
      <c r="F477" s="1030"/>
      <c r="G477" s="1024">
        <f t="shared" si="15"/>
        <v>0</v>
      </c>
    </row>
    <row r="478" spans="1:7">
      <c r="A478" s="1031"/>
      <c r="B478" s="1029"/>
      <c r="C478" s="1024">
        <f t="shared" si="14"/>
        <v>0</v>
      </c>
      <c r="D478" s="1030"/>
      <c r="E478" s="1030"/>
      <c r="F478" s="1030"/>
      <c r="G478" s="1024">
        <f t="shared" si="15"/>
        <v>0</v>
      </c>
    </row>
    <row r="479" spans="1:7">
      <c r="A479" s="1031"/>
      <c r="B479" s="1029"/>
      <c r="C479" s="1024">
        <f t="shared" si="14"/>
        <v>0</v>
      </c>
      <c r="D479" s="1030"/>
      <c r="E479" s="1030"/>
      <c r="F479" s="1030"/>
      <c r="G479" s="1024">
        <f t="shared" si="15"/>
        <v>0</v>
      </c>
    </row>
    <row r="480" spans="1:7">
      <c r="A480" s="1031"/>
      <c r="B480" s="1029"/>
      <c r="C480" s="1024">
        <f t="shared" si="14"/>
        <v>0</v>
      </c>
      <c r="D480" s="1030"/>
      <c r="E480" s="1030"/>
      <c r="F480" s="1030"/>
      <c r="G480" s="1024">
        <f t="shared" si="15"/>
        <v>0</v>
      </c>
    </row>
    <row r="481" spans="1:7">
      <c r="A481" s="1031"/>
      <c r="B481" s="1029"/>
      <c r="C481" s="1024">
        <f t="shared" si="14"/>
        <v>0</v>
      </c>
      <c r="D481" s="1030"/>
      <c r="E481" s="1030"/>
      <c r="F481" s="1030"/>
      <c r="G481" s="1024">
        <f t="shared" si="15"/>
        <v>0</v>
      </c>
    </row>
    <row r="482" spans="1:7">
      <c r="A482" s="1031"/>
      <c r="B482" s="1029"/>
      <c r="C482" s="1024">
        <f t="shared" si="14"/>
        <v>0</v>
      </c>
      <c r="D482" s="1030"/>
      <c r="E482" s="1030"/>
      <c r="F482" s="1030"/>
      <c r="G482" s="1024">
        <f t="shared" si="15"/>
        <v>0</v>
      </c>
    </row>
    <row r="483" spans="1:7">
      <c r="A483" s="1031"/>
      <c r="B483" s="1029"/>
      <c r="C483" s="1024">
        <f t="shared" si="14"/>
        <v>0</v>
      </c>
      <c r="D483" s="1030"/>
      <c r="E483" s="1030"/>
      <c r="F483" s="1030"/>
      <c r="G483" s="1024">
        <f t="shared" si="15"/>
        <v>0</v>
      </c>
    </row>
    <row r="484" spans="1:7">
      <c r="A484" s="1031"/>
      <c r="B484" s="1029"/>
      <c r="C484" s="1024">
        <f t="shared" si="14"/>
        <v>0</v>
      </c>
      <c r="D484" s="1030"/>
      <c r="E484" s="1030"/>
      <c r="F484" s="1030"/>
      <c r="G484" s="1024">
        <f t="shared" si="15"/>
        <v>0</v>
      </c>
    </row>
    <row r="485" spans="1:7">
      <c r="A485" s="1031"/>
      <c r="B485" s="1029"/>
      <c r="C485" s="1024">
        <f t="shared" si="14"/>
        <v>0</v>
      </c>
      <c r="D485" s="1030"/>
      <c r="E485" s="1030"/>
      <c r="F485" s="1030"/>
      <c r="G485" s="1024">
        <f t="shared" si="15"/>
        <v>0</v>
      </c>
    </row>
    <row r="486" spans="1:7">
      <c r="A486" s="1031"/>
      <c r="B486" s="1029"/>
      <c r="C486" s="1024">
        <f t="shared" si="14"/>
        <v>0</v>
      </c>
      <c r="D486" s="1030"/>
      <c r="E486" s="1030"/>
      <c r="F486" s="1030"/>
      <c r="G486" s="1024">
        <f t="shared" si="15"/>
        <v>0</v>
      </c>
    </row>
    <row r="487" spans="1:7">
      <c r="A487" s="1031"/>
      <c r="B487" s="1029"/>
      <c r="C487" s="1024">
        <f t="shared" si="14"/>
        <v>0</v>
      </c>
      <c r="D487" s="1030"/>
      <c r="E487" s="1030"/>
      <c r="F487" s="1030"/>
      <c r="G487" s="1024">
        <f t="shared" si="15"/>
        <v>0</v>
      </c>
    </row>
    <row r="488" spans="1:7">
      <c r="A488" s="1031"/>
      <c r="B488" s="1029"/>
      <c r="C488" s="1024">
        <f t="shared" si="14"/>
        <v>0</v>
      </c>
      <c r="D488" s="1030"/>
      <c r="E488" s="1030"/>
      <c r="F488" s="1030"/>
      <c r="G488" s="1024">
        <f t="shared" si="15"/>
        <v>0</v>
      </c>
    </row>
    <row r="489" spans="1:7">
      <c r="A489" s="1031"/>
      <c r="B489" s="1029"/>
      <c r="C489" s="1024">
        <f t="shared" si="14"/>
        <v>0</v>
      </c>
      <c r="D489" s="1030"/>
      <c r="E489" s="1030"/>
      <c r="F489" s="1030"/>
      <c r="G489" s="1024">
        <f t="shared" si="15"/>
        <v>0</v>
      </c>
    </row>
    <row r="490" spans="1:7">
      <c r="A490" s="1031"/>
      <c r="B490" s="1029"/>
      <c r="C490" s="1024">
        <f t="shared" si="14"/>
        <v>0</v>
      </c>
      <c r="D490" s="1030"/>
      <c r="E490" s="1030"/>
      <c r="F490" s="1030"/>
      <c r="G490" s="1024">
        <f t="shared" si="15"/>
        <v>0</v>
      </c>
    </row>
    <row r="491" spans="1:7">
      <c r="A491" s="1031"/>
      <c r="B491" s="1029"/>
      <c r="C491" s="1024">
        <f t="shared" si="14"/>
        <v>0</v>
      </c>
      <c r="D491" s="1030"/>
      <c r="E491" s="1030"/>
      <c r="F491" s="1030"/>
      <c r="G491" s="1024">
        <f t="shared" si="15"/>
        <v>0</v>
      </c>
    </row>
    <row r="492" spans="1:7">
      <c r="A492" s="1031"/>
      <c r="B492" s="1029"/>
      <c r="C492" s="1024">
        <f t="shared" si="14"/>
        <v>0</v>
      </c>
      <c r="D492" s="1030"/>
      <c r="E492" s="1030"/>
      <c r="F492" s="1030"/>
      <c r="G492" s="1024">
        <f t="shared" si="15"/>
        <v>0</v>
      </c>
    </row>
    <row r="493" spans="1:7">
      <c r="A493" s="1031"/>
      <c r="B493" s="1029"/>
      <c r="C493" s="1024">
        <f t="shared" si="14"/>
        <v>0</v>
      </c>
      <c r="D493" s="1030"/>
      <c r="E493" s="1030"/>
      <c r="F493" s="1030"/>
      <c r="G493" s="1024">
        <f t="shared" si="15"/>
        <v>0</v>
      </c>
    </row>
    <row r="494" spans="1:7">
      <c r="A494" s="1031"/>
      <c r="B494" s="1029"/>
      <c r="C494" s="1024">
        <f t="shared" si="14"/>
        <v>0</v>
      </c>
      <c r="D494" s="1030"/>
      <c r="E494" s="1030"/>
      <c r="F494" s="1030"/>
      <c r="G494" s="1024">
        <f t="shared" si="15"/>
        <v>0</v>
      </c>
    </row>
    <row r="495" spans="1:7">
      <c r="A495" s="1031"/>
      <c r="B495" s="1029"/>
      <c r="C495" s="1024">
        <f t="shared" si="14"/>
        <v>0</v>
      </c>
      <c r="D495" s="1030"/>
      <c r="E495" s="1030"/>
      <c r="F495" s="1030"/>
      <c r="G495" s="1024">
        <f t="shared" si="15"/>
        <v>0</v>
      </c>
    </row>
    <row r="496" spans="1:7">
      <c r="A496" s="1031"/>
      <c r="B496" s="1029"/>
      <c r="C496" s="1024">
        <f t="shared" si="14"/>
        <v>0</v>
      </c>
      <c r="D496" s="1030"/>
      <c r="E496" s="1030"/>
      <c r="F496" s="1030"/>
      <c r="G496" s="1024">
        <f t="shared" si="15"/>
        <v>0</v>
      </c>
    </row>
    <row r="497" spans="1:7">
      <c r="A497" s="1031"/>
      <c r="B497" s="1029"/>
      <c r="C497" s="1024">
        <f t="shared" si="14"/>
        <v>0</v>
      </c>
      <c r="D497" s="1030"/>
      <c r="E497" s="1030"/>
      <c r="F497" s="1030"/>
      <c r="G497" s="1024">
        <f t="shared" si="15"/>
        <v>0</v>
      </c>
    </row>
    <row r="498" spans="1:7">
      <c r="A498" s="1031"/>
      <c r="B498" s="1029"/>
      <c r="C498" s="1024">
        <f t="shared" si="14"/>
        <v>0</v>
      </c>
      <c r="D498" s="1030"/>
      <c r="E498" s="1030"/>
      <c r="F498" s="1030"/>
      <c r="G498" s="1024">
        <f t="shared" si="15"/>
        <v>0</v>
      </c>
    </row>
    <row r="499" spans="1:7">
      <c r="A499" s="1031"/>
      <c r="B499" s="1029"/>
      <c r="C499" s="1024">
        <f t="shared" si="14"/>
        <v>0</v>
      </c>
      <c r="D499" s="1030"/>
      <c r="E499" s="1030"/>
      <c r="F499" s="1030"/>
      <c r="G499" s="1024">
        <f t="shared" si="15"/>
        <v>0</v>
      </c>
    </row>
    <row r="500" spans="1:7">
      <c r="A500" s="1031"/>
      <c r="B500" s="1029"/>
      <c r="C500" s="1024">
        <f t="shared" si="14"/>
        <v>0</v>
      </c>
      <c r="D500" s="1030"/>
      <c r="E500" s="1030"/>
      <c r="F500" s="1030"/>
      <c r="G500" s="1024">
        <f t="shared" si="15"/>
        <v>0</v>
      </c>
    </row>
    <row r="501" spans="1:7">
      <c r="A501" s="1031"/>
      <c r="B501" s="1029"/>
      <c r="C501" s="1024">
        <f t="shared" si="14"/>
        <v>0</v>
      </c>
      <c r="D501" s="1030"/>
      <c r="E501" s="1030"/>
      <c r="F501" s="1030"/>
      <c r="G501" s="1024">
        <f t="shared" si="15"/>
        <v>0</v>
      </c>
    </row>
    <row r="502" spans="1:7">
      <c r="A502" s="1031"/>
      <c r="B502" s="1029"/>
      <c r="C502" s="1024">
        <f t="shared" si="14"/>
        <v>0</v>
      </c>
      <c r="D502" s="1030"/>
      <c r="E502" s="1030"/>
      <c r="F502" s="1030"/>
      <c r="G502" s="1024">
        <f t="shared" si="15"/>
        <v>0</v>
      </c>
    </row>
    <row r="503" spans="1:7">
      <c r="A503" s="1031"/>
      <c r="B503" s="1029"/>
      <c r="C503" s="1024">
        <f t="shared" si="14"/>
        <v>0</v>
      </c>
      <c r="D503" s="1030"/>
      <c r="E503" s="1030"/>
      <c r="F503" s="1030"/>
      <c r="G503" s="1024">
        <f t="shared" si="15"/>
        <v>0</v>
      </c>
    </row>
    <row r="504" spans="1:7">
      <c r="A504" s="1031"/>
      <c r="B504" s="1029"/>
      <c r="C504" s="1024">
        <f t="shared" si="14"/>
        <v>0</v>
      </c>
      <c r="D504" s="1030"/>
      <c r="E504" s="1030"/>
      <c r="F504" s="1030"/>
      <c r="G504" s="1024">
        <f t="shared" si="15"/>
        <v>0</v>
      </c>
    </row>
    <row r="505" spans="1:7">
      <c r="A505" s="1031"/>
      <c r="B505" s="1029"/>
      <c r="C505" s="1024">
        <f t="shared" si="14"/>
        <v>0</v>
      </c>
      <c r="D505" s="1030"/>
      <c r="E505" s="1030"/>
      <c r="F505" s="1030"/>
      <c r="G505" s="1024">
        <f t="shared" si="15"/>
        <v>0</v>
      </c>
    </row>
    <row r="506" spans="1:7">
      <c r="A506" s="1031"/>
      <c r="B506" s="1029"/>
      <c r="C506" s="1024">
        <f t="shared" si="14"/>
        <v>0</v>
      </c>
      <c r="D506" s="1030"/>
      <c r="E506" s="1030"/>
      <c r="F506" s="1030"/>
      <c r="G506" s="1024">
        <f t="shared" si="15"/>
        <v>0</v>
      </c>
    </row>
    <row r="507" spans="1:7">
      <c r="A507" s="1031"/>
      <c r="B507" s="1029"/>
      <c r="C507" s="1024">
        <f t="shared" si="14"/>
        <v>0</v>
      </c>
      <c r="D507" s="1030"/>
      <c r="E507" s="1030"/>
      <c r="F507" s="1030"/>
      <c r="G507" s="1024">
        <f t="shared" si="15"/>
        <v>0</v>
      </c>
    </row>
    <row r="508" spans="1:7">
      <c r="A508" s="1031"/>
      <c r="B508" s="1029"/>
      <c r="C508" s="1024">
        <f t="shared" si="14"/>
        <v>0</v>
      </c>
      <c r="D508" s="1030"/>
      <c r="E508" s="1030"/>
      <c r="F508" s="1030"/>
      <c r="G508" s="1024">
        <f t="shared" si="15"/>
        <v>0</v>
      </c>
    </row>
    <row r="509" spans="1:7">
      <c r="A509" s="1031"/>
      <c r="B509" s="1029"/>
      <c r="C509" s="1024">
        <f t="shared" si="14"/>
        <v>0</v>
      </c>
      <c r="D509" s="1030"/>
      <c r="E509" s="1030"/>
      <c r="F509" s="1030"/>
      <c r="G509" s="1024">
        <f t="shared" si="15"/>
        <v>0</v>
      </c>
    </row>
    <row r="510" spans="1:7">
      <c r="A510" s="1031"/>
      <c r="B510" s="1029"/>
      <c r="C510" s="1024">
        <f t="shared" si="14"/>
        <v>0</v>
      </c>
      <c r="D510" s="1030"/>
      <c r="E510" s="1030"/>
      <c r="F510" s="1030"/>
      <c r="G510" s="1024">
        <f t="shared" si="15"/>
        <v>0</v>
      </c>
    </row>
    <row r="511" spans="1:7">
      <c r="A511" s="1031"/>
      <c r="B511" s="1029"/>
      <c r="C511" s="1024">
        <f t="shared" si="14"/>
        <v>0</v>
      </c>
      <c r="D511" s="1030"/>
      <c r="E511" s="1030"/>
      <c r="F511" s="1030"/>
      <c r="G511" s="1024">
        <f t="shared" si="15"/>
        <v>0</v>
      </c>
    </row>
    <row r="512" spans="1:7">
      <c r="A512" s="1031"/>
      <c r="B512" s="1029"/>
      <c r="C512" s="1024">
        <f t="shared" si="14"/>
        <v>0</v>
      </c>
      <c r="D512" s="1030"/>
      <c r="E512" s="1030"/>
      <c r="F512" s="1030"/>
      <c r="G512" s="1024">
        <f t="shared" si="15"/>
        <v>0</v>
      </c>
    </row>
    <row r="513" spans="1:7">
      <c r="A513" s="1031"/>
      <c r="B513" s="1029"/>
      <c r="C513" s="1024">
        <f t="shared" si="14"/>
        <v>0</v>
      </c>
      <c r="D513" s="1030"/>
      <c r="E513" s="1030"/>
      <c r="F513" s="1030"/>
      <c r="G513" s="1024">
        <f t="shared" si="15"/>
        <v>0</v>
      </c>
    </row>
    <row r="514" spans="1:7">
      <c r="A514" s="1031"/>
      <c r="B514" s="1029"/>
      <c r="C514" s="1024">
        <f t="shared" si="14"/>
        <v>0</v>
      </c>
      <c r="D514" s="1030"/>
      <c r="E514" s="1030"/>
      <c r="F514" s="1030"/>
      <c r="G514" s="1024">
        <f t="shared" si="15"/>
        <v>0</v>
      </c>
    </row>
    <row r="515" spans="1:7">
      <c r="A515" s="1031"/>
      <c r="B515" s="1029"/>
      <c r="C515" s="1024">
        <f t="shared" si="14"/>
        <v>0</v>
      </c>
      <c r="D515" s="1030"/>
      <c r="E515" s="1030"/>
      <c r="F515" s="1030"/>
      <c r="G515" s="1024">
        <f t="shared" si="15"/>
        <v>0</v>
      </c>
    </row>
    <row r="516" spans="1:7">
      <c r="A516" s="1031"/>
      <c r="B516" s="1029"/>
      <c r="C516" s="1024">
        <f t="shared" si="14"/>
        <v>0</v>
      </c>
      <c r="D516" s="1030"/>
      <c r="E516" s="1030"/>
      <c r="F516" s="1030"/>
      <c r="G516" s="1024">
        <f t="shared" si="15"/>
        <v>0</v>
      </c>
    </row>
    <row r="517" spans="1:7">
      <c r="A517" s="1031"/>
      <c r="B517" s="1029"/>
      <c r="C517" s="1024">
        <f t="shared" si="14"/>
        <v>0</v>
      </c>
      <c r="D517" s="1030"/>
      <c r="E517" s="1030"/>
      <c r="F517" s="1030"/>
      <c r="G517" s="1024">
        <f t="shared" si="15"/>
        <v>0</v>
      </c>
    </row>
    <row r="518" spans="1:7">
      <c r="A518" s="1031"/>
      <c r="B518" s="1029"/>
      <c r="C518" s="1024">
        <f t="shared" si="14"/>
        <v>0</v>
      </c>
      <c r="D518" s="1030"/>
      <c r="E518" s="1030"/>
      <c r="F518" s="1030"/>
      <c r="G518" s="1024">
        <f t="shared" si="15"/>
        <v>0</v>
      </c>
    </row>
    <row r="519" spans="1:7">
      <c r="A519" s="1031"/>
      <c r="B519" s="1029"/>
      <c r="C519" s="1024">
        <f t="shared" si="14"/>
        <v>0</v>
      </c>
      <c r="D519" s="1030"/>
      <c r="E519" s="1030"/>
      <c r="F519" s="1030"/>
      <c r="G519" s="1024">
        <f t="shared" si="15"/>
        <v>0</v>
      </c>
    </row>
    <row r="520" spans="1:7">
      <c r="A520" s="1031"/>
      <c r="B520" s="1029"/>
      <c r="C520" s="1024">
        <f t="shared" si="14"/>
        <v>0</v>
      </c>
      <c r="D520" s="1030"/>
      <c r="E520" s="1030"/>
      <c r="F520" s="1030"/>
      <c r="G520" s="1024">
        <f t="shared" si="15"/>
        <v>0</v>
      </c>
    </row>
    <row r="521" spans="1:7">
      <c r="A521" s="1031"/>
      <c r="B521" s="1029"/>
      <c r="C521" s="1024">
        <f t="shared" si="14"/>
        <v>0</v>
      </c>
      <c r="D521" s="1030"/>
      <c r="E521" s="1030"/>
      <c r="F521" s="1030"/>
      <c r="G521" s="1024">
        <f t="shared" si="15"/>
        <v>0</v>
      </c>
    </row>
    <row r="522" spans="1:7">
      <c r="A522" s="1031"/>
      <c r="B522" s="1029"/>
      <c r="C522" s="1024">
        <f t="shared" si="14"/>
        <v>0</v>
      </c>
      <c r="D522" s="1030"/>
      <c r="E522" s="1030"/>
      <c r="F522" s="1030"/>
      <c r="G522" s="1024">
        <f t="shared" si="15"/>
        <v>0</v>
      </c>
    </row>
    <row r="523" spans="1:7">
      <c r="A523" s="1031"/>
      <c r="B523" s="1029"/>
      <c r="C523" s="1024">
        <f t="shared" si="14"/>
        <v>0</v>
      </c>
      <c r="D523" s="1030"/>
      <c r="E523" s="1030"/>
      <c r="F523" s="1030"/>
      <c r="G523" s="1024">
        <f t="shared" si="15"/>
        <v>0</v>
      </c>
    </row>
    <row r="524" spans="1:7">
      <c r="A524" s="1031"/>
      <c r="B524" s="1029"/>
      <c r="C524" s="1024">
        <f t="shared" ref="C524:C587" si="16">SUMIF(D524:F524,"&gt;0")</f>
        <v>0</v>
      </c>
      <c r="D524" s="1030"/>
      <c r="E524" s="1030"/>
      <c r="F524" s="1030"/>
      <c r="G524" s="1024">
        <f t="shared" ref="G524:G587" si="17">SUMIF(B524:C524,"&gt;0")</f>
        <v>0</v>
      </c>
    </row>
    <row r="525" spans="1:7">
      <c r="A525" s="1031"/>
      <c r="B525" s="1029"/>
      <c r="C525" s="1024">
        <f t="shared" si="16"/>
        <v>0</v>
      </c>
      <c r="D525" s="1030"/>
      <c r="E525" s="1030"/>
      <c r="F525" s="1030"/>
      <c r="G525" s="1024">
        <f t="shared" si="17"/>
        <v>0</v>
      </c>
    </row>
    <row r="526" spans="1:7">
      <c r="A526" s="1031"/>
      <c r="B526" s="1029"/>
      <c r="C526" s="1024">
        <f t="shared" si="16"/>
        <v>0</v>
      </c>
      <c r="D526" s="1030"/>
      <c r="E526" s="1030"/>
      <c r="F526" s="1030"/>
      <c r="G526" s="1024">
        <f t="shared" si="17"/>
        <v>0</v>
      </c>
    </row>
    <row r="527" spans="1:7">
      <c r="A527" s="1031"/>
      <c r="B527" s="1029"/>
      <c r="C527" s="1024">
        <f t="shared" si="16"/>
        <v>0</v>
      </c>
      <c r="D527" s="1030"/>
      <c r="E527" s="1030"/>
      <c r="F527" s="1030"/>
      <c r="G527" s="1024">
        <f t="shared" si="17"/>
        <v>0</v>
      </c>
    </row>
    <row r="528" spans="1:7">
      <c r="A528" s="1031"/>
      <c r="B528" s="1029"/>
      <c r="C528" s="1024">
        <f t="shared" si="16"/>
        <v>0</v>
      </c>
      <c r="D528" s="1030"/>
      <c r="E528" s="1030"/>
      <c r="F528" s="1030"/>
      <c r="G528" s="1024">
        <f t="shared" si="17"/>
        <v>0</v>
      </c>
    </row>
    <row r="529" spans="1:7">
      <c r="A529" s="1031"/>
      <c r="B529" s="1029"/>
      <c r="C529" s="1024">
        <f t="shared" si="16"/>
        <v>0</v>
      </c>
      <c r="D529" s="1030"/>
      <c r="E529" s="1030"/>
      <c r="F529" s="1030"/>
      <c r="G529" s="1024">
        <f t="shared" si="17"/>
        <v>0</v>
      </c>
    </row>
    <row r="530" spans="1:7">
      <c r="A530" s="1031"/>
      <c r="B530" s="1029"/>
      <c r="C530" s="1024">
        <f t="shared" si="16"/>
        <v>0</v>
      </c>
      <c r="D530" s="1030"/>
      <c r="E530" s="1030"/>
      <c r="F530" s="1030"/>
      <c r="G530" s="1024">
        <f t="shared" si="17"/>
        <v>0</v>
      </c>
    </row>
    <row r="531" spans="1:7">
      <c r="A531" s="1031"/>
      <c r="B531" s="1029"/>
      <c r="C531" s="1024">
        <f t="shared" si="16"/>
        <v>0</v>
      </c>
      <c r="D531" s="1030"/>
      <c r="E531" s="1030"/>
      <c r="F531" s="1030"/>
      <c r="G531" s="1024">
        <f t="shared" si="17"/>
        <v>0</v>
      </c>
    </row>
    <row r="532" spans="1:7">
      <c r="A532" s="1031"/>
      <c r="B532" s="1029"/>
      <c r="C532" s="1024">
        <f t="shared" si="16"/>
        <v>0</v>
      </c>
      <c r="D532" s="1030"/>
      <c r="E532" s="1030"/>
      <c r="F532" s="1030"/>
      <c r="G532" s="1024">
        <f t="shared" si="17"/>
        <v>0</v>
      </c>
    </row>
    <row r="533" spans="1:7">
      <c r="A533" s="1031"/>
      <c r="B533" s="1029"/>
      <c r="C533" s="1024">
        <f t="shared" si="16"/>
        <v>0</v>
      </c>
      <c r="D533" s="1030"/>
      <c r="E533" s="1030"/>
      <c r="F533" s="1030"/>
      <c r="G533" s="1024">
        <f t="shared" si="17"/>
        <v>0</v>
      </c>
    </row>
    <row r="534" spans="1:7">
      <c r="A534" s="1031"/>
      <c r="B534" s="1029"/>
      <c r="C534" s="1024">
        <f t="shared" si="16"/>
        <v>0</v>
      </c>
      <c r="D534" s="1030"/>
      <c r="E534" s="1030"/>
      <c r="F534" s="1030"/>
      <c r="G534" s="1024">
        <f t="shared" si="17"/>
        <v>0</v>
      </c>
    </row>
    <row r="535" spans="1:7">
      <c r="A535" s="1031"/>
      <c r="B535" s="1029"/>
      <c r="C535" s="1024">
        <f t="shared" si="16"/>
        <v>0</v>
      </c>
      <c r="D535" s="1030"/>
      <c r="E535" s="1030"/>
      <c r="F535" s="1030"/>
      <c r="G535" s="1024">
        <f t="shared" si="17"/>
        <v>0</v>
      </c>
    </row>
    <row r="536" spans="1:7">
      <c r="A536" s="1031"/>
      <c r="B536" s="1029"/>
      <c r="C536" s="1024">
        <f t="shared" si="16"/>
        <v>0</v>
      </c>
      <c r="D536" s="1030"/>
      <c r="E536" s="1030"/>
      <c r="F536" s="1030"/>
      <c r="G536" s="1024">
        <f t="shared" si="17"/>
        <v>0</v>
      </c>
    </row>
    <row r="537" spans="1:7">
      <c r="A537" s="1031"/>
      <c r="B537" s="1029"/>
      <c r="C537" s="1024">
        <f t="shared" si="16"/>
        <v>0</v>
      </c>
      <c r="D537" s="1030"/>
      <c r="E537" s="1030"/>
      <c r="F537" s="1030"/>
      <c r="G537" s="1024">
        <f t="shared" si="17"/>
        <v>0</v>
      </c>
    </row>
    <row r="538" spans="1:7">
      <c r="A538" s="1031"/>
      <c r="B538" s="1029"/>
      <c r="C538" s="1024">
        <f t="shared" si="16"/>
        <v>0</v>
      </c>
      <c r="D538" s="1030"/>
      <c r="E538" s="1030"/>
      <c r="F538" s="1030"/>
      <c r="G538" s="1024">
        <f t="shared" si="17"/>
        <v>0</v>
      </c>
    </row>
    <row r="539" spans="1:7">
      <c r="A539" s="1031"/>
      <c r="B539" s="1029"/>
      <c r="C539" s="1024">
        <f t="shared" si="16"/>
        <v>0</v>
      </c>
      <c r="D539" s="1030"/>
      <c r="E539" s="1030"/>
      <c r="F539" s="1030"/>
      <c r="G539" s="1024">
        <f t="shared" si="17"/>
        <v>0</v>
      </c>
    </row>
    <row r="540" spans="1:7">
      <c r="A540" s="1031"/>
      <c r="B540" s="1029"/>
      <c r="C540" s="1024">
        <f t="shared" si="16"/>
        <v>0</v>
      </c>
      <c r="D540" s="1030"/>
      <c r="E540" s="1030"/>
      <c r="F540" s="1030"/>
      <c r="G540" s="1024">
        <f t="shared" si="17"/>
        <v>0</v>
      </c>
    </row>
    <row r="541" spans="1:7">
      <c r="A541" s="1031"/>
      <c r="B541" s="1029"/>
      <c r="C541" s="1024">
        <f t="shared" si="16"/>
        <v>0</v>
      </c>
      <c r="D541" s="1030"/>
      <c r="E541" s="1030"/>
      <c r="F541" s="1030"/>
      <c r="G541" s="1024">
        <f t="shared" si="17"/>
        <v>0</v>
      </c>
    </row>
    <row r="542" spans="1:7">
      <c r="A542" s="1031"/>
      <c r="B542" s="1029"/>
      <c r="C542" s="1024">
        <f t="shared" si="16"/>
        <v>0</v>
      </c>
      <c r="D542" s="1030"/>
      <c r="E542" s="1030"/>
      <c r="F542" s="1030"/>
      <c r="G542" s="1024">
        <f t="shared" si="17"/>
        <v>0</v>
      </c>
    </row>
    <row r="543" spans="1:7">
      <c r="A543" s="1031"/>
      <c r="B543" s="1029"/>
      <c r="C543" s="1024">
        <f t="shared" si="16"/>
        <v>0</v>
      </c>
      <c r="D543" s="1030"/>
      <c r="E543" s="1030"/>
      <c r="F543" s="1030"/>
      <c r="G543" s="1024">
        <f t="shared" si="17"/>
        <v>0</v>
      </c>
    </row>
    <row r="544" spans="1:7">
      <c r="A544" s="1031"/>
      <c r="B544" s="1029"/>
      <c r="C544" s="1024">
        <f t="shared" si="16"/>
        <v>0</v>
      </c>
      <c r="D544" s="1030"/>
      <c r="E544" s="1030"/>
      <c r="F544" s="1030"/>
      <c r="G544" s="1024">
        <f t="shared" si="17"/>
        <v>0</v>
      </c>
    </row>
    <row r="545" spans="1:7">
      <c r="A545" s="1031"/>
      <c r="B545" s="1029"/>
      <c r="C545" s="1024">
        <f t="shared" si="16"/>
        <v>0</v>
      </c>
      <c r="D545" s="1030"/>
      <c r="E545" s="1030"/>
      <c r="F545" s="1030"/>
      <c r="G545" s="1024">
        <f t="shared" si="17"/>
        <v>0</v>
      </c>
    </row>
    <row r="546" spans="1:7">
      <c r="A546" s="1031"/>
      <c r="B546" s="1029"/>
      <c r="C546" s="1024">
        <f t="shared" si="16"/>
        <v>0</v>
      </c>
      <c r="D546" s="1030"/>
      <c r="E546" s="1030"/>
      <c r="F546" s="1030"/>
      <c r="G546" s="1024">
        <f t="shared" si="17"/>
        <v>0</v>
      </c>
    </row>
    <row r="547" spans="1:7">
      <c r="A547" s="1031"/>
      <c r="B547" s="1029"/>
      <c r="C547" s="1024">
        <f t="shared" si="16"/>
        <v>0</v>
      </c>
      <c r="D547" s="1030"/>
      <c r="E547" s="1030"/>
      <c r="F547" s="1030"/>
      <c r="G547" s="1024">
        <f t="shared" si="17"/>
        <v>0</v>
      </c>
    </row>
    <row r="548" spans="1:7">
      <c r="A548" s="1031"/>
      <c r="B548" s="1029"/>
      <c r="C548" s="1024">
        <f t="shared" si="16"/>
        <v>0</v>
      </c>
      <c r="D548" s="1030"/>
      <c r="E548" s="1030"/>
      <c r="F548" s="1030"/>
      <c r="G548" s="1024">
        <f t="shared" si="17"/>
        <v>0</v>
      </c>
    </row>
    <row r="549" spans="1:7">
      <c r="A549" s="1031"/>
      <c r="B549" s="1029"/>
      <c r="C549" s="1024">
        <f t="shared" si="16"/>
        <v>0</v>
      </c>
      <c r="D549" s="1030"/>
      <c r="E549" s="1030"/>
      <c r="F549" s="1030"/>
      <c r="G549" s="1024">
        <f t="shared" si="17"/>
        <v>0</v>
      </c>
    </row>
    <row r="550" spans="1:7">
      <c r="A550" s="1031"/>
      <c r="B550" s="1029"/>
      <c r="C550" s="1024">
        <f t="shared" si="16"/>
        <v>0</v>
      </c>
      <c r="D550" s="1030"/>
      <c r="E550" s="1030"/>
      <c r="F550" s="1030"/>
      <c r="G550" s="1024">
        <f t="shared" si="17"/>
        <v>0</v>
      </c>
    </row>
    <row r="551" spans="1:7">
      <c r="A551" s="1031"/>
      <c r="B551" s="1029"/>
      <c r="C551" s="1024">
        <f t="shared" si="16"/>
        <v>0</v>
      </c>
      <c r="D551" s="1030"/>
      <c r="E551" s="1030"/>
      <c r="F551" s="1030"/>
      <c r="G551" s="1024">
        <f t="shared" si="17"/>
        <v>0</v>
      </c>
    </row>
    <row r="552" spans="1:7">
      <c r="A552" s="1031"/>
      <c r="B552" s="1029"/>
      <c r="C552" s="1024">
        <f t="shared" si="16"/>
        <v>0</v>
      </c>
      <c r="D552" s="1030"/>
      <c r="E552" s="1030"/>
      <c r="F552" s="1030"/>
      <c r="G552" s="1024">
        <f t="shared" si="17"/>
        <v>0</v>
      </c>
    </row>
    <row r="553" spans="1:7">
      <c r="A553" s="1031"/>
      <c r="B553" s="1029"/>
      <c r="C553" s="1024">
        <f t="shared" si="16"/>
        <v>0</v>
      </c>
      <c r="D553" s="1030"/>
      <c r="E553" s="1030"/>
      <c r="F553" s="1030"/>
      <c r="G553" s="1024">
        <f t="shared" si="17"/>
        <v>0</v>
      </c>
    </row>
    <row r="554" spans="1:7">
      <c r="A554" s="1031"/>
      <c r="B554" s="1029"/>
      <c r="C554" s="1024">
        <f t="shared" si="16"/>
        <v>0</v>
      </c>
      <c r="D554" s="1030"/>
      <c r="E554" s="1030"/>
      <c r="F554" s="1030"/>
      <c r="G554" s="1024">
        <f t="shared" si="17"/>
        <v>0</v>
      </c>
    </row>
    <row r="555" spans="1:7">
      <c r="A555" s="1031"/>
      <c r="B555" s="1029"/>
      <c r="C555" s="1024">
        <f t="shared" si="16"/>
        <v>0</v>
      </c>
      <c r="D555" s="1030"/>
      <c r="E555" s="1030"/>
      <c r="F555" s="1030"/>
      <c r="G555" s="1024">
        <f t="shared" si="17"/>
        <v>0</v>
      </c>
    </row>
    <row r="556" spans="1:7">
      <c r="A556" s="1031"/>
      <c r="B556" s="1029"/>
      <c r="C556" s="1024">
        <f t="shared" si="16"/>
        <v>0</v>
      </c>
      <c r="D556" s="1030"/>
      <c r="E556" s="1030"/>
      <c r="F556" s="1030"/>
      <c r="G556" s="1024">
        <f t="shared" si="17"/>
        <v>0</v>
      </c>
    </row>
    <row r="557" spans="1:7">
      <c r="A557" s="1031"/>
      <c r="B557" s="1029"/>
      <c r="C557" s="1024">
        <f t="shared" si="16"/>
        <v>0</v>
      </c>
      <c r="D557" s="1030"/>
      <c r="E557" s="1030"/>
      <c r="F557" s="1030"/>
      <c r="G557" s="1024">
        <f t="shared" si="17"/>
        <v>0</v>
      </c>
    </row>
    <row r="558" spans="1:7">
      <c r="A558" s="1031"/>
      <c r="B558" s="1029"/>
      <c r="C558" s="1024">
        <f t="shared" si="16"/>
        <v>0</v>
      </c>
      <c r="D558" s="1030"/>
      <c r="E558" s="1030"/>
      <c r="F558" s="1030"/>
      <c r="G558" s="1024">
        <f t="shared" si="17"/>
        <v>0</v>
      </c>
    </row>
    <row r="559" spans="1:7">
      <c r="A559" s="1031"/>
      <c r="B559" s="1029"/>
      <c r="C559" s="1024">
        <f t="shared" si="16"/>
        <v>0</v>
      </c>
      <c r="D559" s="1030"/>
      <c r="E559" s="1030"/>
      <c r="F559" s="1030"/>
      <c r="G559" s="1024">
        <f t="shared" si="17"/>
        <v>0</v>
      </c>
    </row>
    <row r="560" spans="1:7">
      <c r="A560" s="1031"/>
      <c r="B560" s="1029"/>
      <c r="C560" s="1024">
        <f t="shared" si="16"/>
        <v>0</v>
      </c>
      <c r="D560" s="1030"/>
      <c r="E560" s="1030"/>
      <c r="F560" s="1030"/>
      <c r="G560" s="1024">
        <f t="shared" si="17"/>
        <v>0</v>
      </c>
    </row>
    <row r="561" spans="1:7">
      <c r="A561" s="1031"/>
      <c r="B561" s="1029"/>
      <c r="C561" s="1024">
        <f t="shared" si="16"/>
        <v>0</v>
      </c>
      <c r="D561" s="1030"/>
      <c r="E561" s="1030"/>
      <c r="F561" s="1030"/>
      <c r="G561" s="1024">
        <f t="shared" si="17"/>
        <v>0</v>
      </c>
    </row>
    <row r="562" spans="1:7">
      <c r="A562" s="1031"/>
      <c r="B562" s="1029"/>
      <c r="C562" s="1024">
        <f t="shared" si="16"/>
        <v>0</v>
      </c>
      <c r="D562" s="1030"/>
      <c r="E562" s="1030"/>
      <c r="F562" s="1030"/>
      <c r="G562" s="1024">
        <f t="shared" si="17"/>
        <v>0</v>
      </c>
    </row>
    <row r="563" spans="1:7">
      <c r="A563" s="1031"/>
      <c r="B563" s="1029"/>
      <c r="C563" s="1024">
        <f t="shared" si="16"/>
        <v>0</v>
      </c>
      <c r="D563" s="1030"/>
      <c r="E563" s="1030"/>
      <c r="F563" s="1030"/>
      <c r="G563" s="1024">
        <f t="shared" si="17"/>
        <v>0</v>
      </c>
    </row>
    <row r="564" spans="1:7">
      <c r="A564" s="1031"/>
      <c r="B564" s="1029"/>
      <c r="C564" s="1024">
        <f t="shared" si="16"/>
        <v>0</v>
      </c>
      <c r="D564" s="1030"/>
      <c r="E564" s="1030"/>
      <c r="F564" s="1030"/>
      <c r="G564" s="1024">
        <f t="shared" si="17"/>
        <v>0</v>
      </c>
    </row>
    <row r="565" spans="1:7">
      <c r="A565" s="1031"/>
      <c r="B565" s="1029"/>
      <c r="C565" s="1024">
        <f t="shared" si="16"/>
        <v>0</v>
      </c>
      <c r="D565" s="1030"/>
      <c r="E565" s="1030"/>
      <c r="F565" s="1030"/>
      <c r="G565" s="1024">
        <f t="shared" si="17"/>
        <v>0</v>
      </c>
    </row>
    <row r="566" spans="1:7">
      <c r="A566" s="1031"/>
      <c r="B566" s="1029"/>
      <c r="C566" s="1024">
        <f t="shared" si="16"/>
        <v>0</v>
      </c>
      <c r="D566" s="1030"/>
      <c r="E566" s="1030"/>
      <c r="F566" s="1030"/>
      <c r="G566" s="1024">
        <f t="shared" si="17"/>
        <v>0</v>
      </c>
    </row>
    <row r="567" spans="1:7">
      <c r="A567" s="1031"/>
      <c r="B567" s="1029"/>
      <c r="C567" s="1024">
        <f t="shared" si="16"/>
        <v>0</v>
      </c>
      <c r="D567" s="1030"/>
      <c r="E567" s="1030"/>
      <c r="F567" s="1030"/>
      <c r="G567" s="1024">
        <f t="shared" si="17"/>
        <v>0</v>
      </c>
    </row>
    <row r="568" spans="1:7">
      <c r="A568" s="1031"/>
      <c r="B568" s="1029"/>
      <c r="C568" s="1024">
        <f t="shared" si="16"/>
        <v>0</v>
      </c>
      <c r="D568" s="1030"/>
      <c r="E568" s="1030"/>
      <c r="F568" s="1030"/>
      <c r="G568" s="1024">
        <f t="shared" si="17"/>
        <v>0</v>
      </c>
    </row>
    <row r="569" spans="1:7">
      <c r="A569" s="1031"/>
      <c r="B569" s="1029"/>
      <c r="C569" s="1024">
        <f t="shared" si="16"/>
        <v>0</v>
      </c>
      <c r="D569" s="1030"/>
      <c r="E569" s="1030"/>
      <c r="F569" s="1030"/>
      <c r="G569" s="1024">
        <f t="shared" si="17"/>
        <v>0</v>
      </c>
    </row>
    <row r="570" spans="1:7">
      <c r="A570" s="1031"/>
      <c r="B570" s="1029"/>
      <c r="C570" s="1024">
        <f t="shared" si="16"/>
        <v>0</v>
      </c>
      <c r="D570" s="1030"/>
      <c r="E570" s="1030"/>
      <c r="F570" s="1030"/>
      <c r="G570" s="1024">
        <f t="shared" si="17"/>
        <v>0</v>
      </c>
    </row>
    <row r="571" spans="1:7">
      <c r="A571" s="1031"/>
      <c r="B571" s="1029"/>
      <c r="C571" s="1024">
        <f t="shared" si="16"/>
        <v>0</v>
      </c>
      <c r="D571" s="1030"/>
      <c r="E571" s="1030"/>
      <c r="F571" s="1030"/>
      <c r="G571" s="1024">
        <f t="shared" si="17"/>
        <v>0</v>
      </c>
    </row>
    <row r="572" spans="1:7">
      <c r="A572" s="1031"/>
      <c r="B572" s="1029"/>
      <c r="C572" s="1024">
        <f t="shared" si="16"/>
        <v>0</v>
      </c>
      <c r="D572" s="1030"/>
      <c r="E572" s="1030"/>
      <c r="F572" s="1030"/>
      <c r="G572" s="1024">
        <f t="shared" si="17"/>
        <v>0</v>
      </c>
    </row>
    <row r="573" spans="1:7">
      <c r="A573" s="1031"/>
      <c r="B573" s="1029"/>
      <c r="C573" s="1024">
        <f t="shared" si="16"/>
        <v>0</v>
      </c>
      <c r="D573" s="1030"/>
      <c r="E573" s="1030"/>
      <c r="F573" s="1030"/>
      <c r="G573" s="1024">
        <f t="shared" si="17"/>
        <v>0</v>
      </c>
    </row>
    <row r="574" spans="1:7">
      <c r="A574" s="1031"/>
      <c r="B574" s="1029"/>
      <c r="C574" s="1024">
        <f t="shared" si="16"/>
        <v>0</v>
      </c>
      <c r="D574" s="1030"/>
      <c r="E574" s="1030"/>
      <c r="F574" s="1030"/>
      <c r="G574" s="1024">
        <f t="shared" si="17"/>
        <v>0</v>
      </c>
    </row>
    <row r="575" spans="1:7">
      <c r="A575" s="1031"/>
      <c r="B575" s="1029"/>
      <c r="C575" s="1024">
        <f t="shared" si="16"/>
        <v>0</v>
      </c>
      <c r="D575" s="1030"/>
      <c r="E575" s="1030"/>
      <c r="F575" s="1030"/>
      <c r="G575" s="1024">
        <f t="shared" si="17"/>
        <v>0</v>
      </c>
    </row>
    <row r="576" spans="1:7">
      <c r="A576" s="1031"/>
      <c r="B576" s="1029"/>
      <c r="C576" s="1024">
        <f t="shared" si="16"/>
        <v>0</v>
      </c>
      <c r="D576" s="1030"/>
      <c r="E576" s="1030"/>
      <c r="F576" s="1030"/>
      <c r="G576" s="1024">
        <f t="shared" si="17"/>
        <v>0</v>
      </c>
    </row>
    <row r="577" spans="1:7">
      <c r="A577" s="1031"/>
      <c r="B577" s="1029"/>
      <c r="C577" s="1024">
        <f t="shared" si="16"/>
        <v>0</v>
      </c>
      <c r="D577" s="1030"/>
      <c r="E577" s="1030"/>
      <c r="F577" s="1030"/>
      <c r="G577" s="1024">
        <f t="shared" si="17"/>
        <v>0</v>
      </c>
    </row>
    <row r="578" spans="1:7">
      <c r="A578" s="1031"/>
      <c r="B578" s="1029"/>
      <c r="C578" s="1024">
        <f t="shared" si="16"/>
        <v>0</v>
      </c>
      <c r="D578" s="1030"/>
      <c r="E578" s="1030"/>
      <c r="F578" s="1030"/>
      <c r="G578" s="1024">
        <f t="shared" si="17"/>
        <v>0</v>
      </c>
    </row>
    <row r="579" spans="1:7">
      <c r="A579" s="1031"/>
      <c r="B579" s="1029"/>
      <c r="C579" s="1024">
        <f t="shared" si="16"/>
        <v>0</v>
      </c>
      <c r="D579" s="1030"/>
      <c r="E579" s="1030"/>
      <c r="F579" s="1030"/>
      <c r="G579" s="1024">
        <f t="shared" si="17"/>
        <v>0</v>
      </c>
    </row>
    <row r="580" spans="1:7">
      <c r="A580" s="1031"/>
      <c r="B580" s="1029"/>
      <c r="C580" s="1024">
        <f t="shared" si="16"/>
        <v>0</v>
      </c>
      <c r="D580" s="1030"/>
      <c r="E580" s="1030"/>
      <c r="F580" s="1030"/>
      <c r="G580" s="1024">
        <f t="shared" si="17"/>
        <v>0</v>
      </c>
    </row>
    <row r="581" spans="1:7">
      <c r="A581" s="1031"/>
      <c r="B581" s="1029"/>
      <c r="C581" s="1024">
        <f t="shared" si="16"/>
        <v>0</v>
      </c>
      <c r="D581" s="1030"/>
      <c r="E581" s="1030"/>
      <c r="F581" s="1030"/>
      <c r="G581" s="1024">
        <f t="shared" si="17"/>
        <v>0</v>
      </c>
    </row>
    <row r="582" spans="1:7">
      <c r="A582" s="1031"/>
      <c r="B582" s="1029"/>
      <c r="C582" s="1024">
        <f t="shared" si="16"/>
        <v>0</v>
      </c>
      <c r="D582" s="1030"/>
      <c r="E582" s="1030"/>
      <c r="F582" s="1030"/>
      <c r="G582" s="1024">
        <f t="shared" si="17"/>
        <v>0</v>
      </c>
    </row>
    <row r="583" spans="1:7">
      <c r="A583" s="1031"/>
      <c r="B583" s="1029"/>
      <c r="C583" s="1024">
        <f t="shared" si="16"/>
        <v>0</v>
      </c>
      <c r="D583" s="1030"/>
      <c r="E583" s="1030"/>
      <c r="F583" s="1030"/>
      <c r="G583" s="1024">
        <f t="shared" si="17"/>
        <v>0</v>
      </c>
    </row>
    <row r="584" spans="1:7">
      <c r="A584" s="1031"/>
      <c r="B584" s="1029"/>
      <c r="C584" s="1024">
        <f t="shared" si="16"/>
        <v>0</v>
      </c>
      <c r="D584" s="1030"/>
      <c r="E584" s="1030"/>
      <c r="F584" s="1030"/>
      <c r="G584" s="1024">
        <f t="shared" si="17"/>
        <v>0</v>
      </c>
    </row>
    <row r="585" spans="1:7">
      <c r="A585" s="1031"/>
      <c r="B585" s="1029"/>
      <c r="C585" s="1024">
        <f t="shared" si="16"/>
        <v>0</v>
      </c>
      <c r="D585" s="1030"/>
      <c r="E585" s="1030"/>
      <c r="F585" s="1030"/>
      <c r="G585" s="1024">
        <f t="shared" si="17"/>
        <v>0</v>
      </c>
    </row>
    <row r="586" spans="1:7">
      <c r="A586" s="1031"/>
      <c r="B586" s="1029"/>
      <c r="C586" s="1024">
        <f t="shared" si="16"/>
        <v>0</v>
      </c>
      <c r="D586" s="1030"/>
      <c r="E586" s="1030"/>
      <c r="F586" s="1030"/>
      <c r="G586" s="1024">
        <f t="shared" si="17"/>
        <v>0</v>
      </c>
    </row>
    <row r="587" spans="1:7">
      <c r="A587" s="1031"/>
      <c r="B587" s="1029"/>
      <c r="C587" s="1024">
        <f t="shared" si="16"/>
        <v>0</v>
      </c>
      <c r="D587" s="1030"/>
      <c r="E587" s="1030"/>
      <c r="F587" s="1030"/>
      <c r="G587" s="1024">
        <f t="shared" si="17"/>
        <v>0</v>
      </c>
    </row>
    <row r="588" spans="1:7">
      <c r="A588" s="1031"/>
      <c r="B588" s="1029"/>
      <c r="C588" s="1024">
        <f t="shared" ref="C588:C651" si="18">SUMIF(D588:F588,"&gt;0")</f>
        <v>0</v>
      </c>
      <c r="D588" s="1030"/>
      <c r="E588" s="1030"/>
      <c r="F588" s="1030"/>
      <c r="G588" s="1024">
        <f t="shared" ref="G588:G651" si="19">SUMIF(B588:C588,"&gt;0")</f>
        <v>0</v>
      </c>
    </row>
    <row r="589" spans="1:7">
      <c r="A589" s="1031"/>
      <c r="B589" s="1029"/>
      <c r="C589" s="1024">
        <f t="shared" si="18"/>
        <v>0</v>
      </c>
      <c r="D589" s="1030"/>
      <c r="E589" s="1030"/>
      <c r="F589" s="1030"/>
      <c r="G589" s="1024">
        <f t="shared" si="19"/>
        <v>0</v>
      </c>
    </row>
    <row r="590" spans="1:7">
      <c r="A590" s="1031"/>
      <c r="B590" s="1029"/>
      <c r="C590" s="1024">
        <f t="shared" si="18"/>
        <v>0</v>
      </c>
      <c r="D590" s="1030"/>
      <c r="E590" s="1030"/>
      <c r="F590" s="1030"/>
      <c r="G590" s="1024">
        <f t="shared" si="19"/>
        <v>0</v>
      </c>
    </row>
    <row r="591" spans="1:7">
      <c r="A591" s="1031"/>
      <c r="B591" s="1029"/>
      <c r="C591" s="1024">
        <f t="shared" si="18"/>
        <v>0</v>
      </c>
      <c r="D591" s="1030"/>
      <c r="E591" s="1030"/>
      <c r="F591" s="1030"/>
      <c r="G591" s="1024">
        <f t="shared" si="19"/>
        <v>0</v>
      </c>
    </row>
    <row r="592" spans="1:7">
      <c r="A592" s="1031"/>
      <c r="B592" s="1029"/>
      <c r="C592" s="1024">
        <f t="shared" si="18"/>
        <v>0</v>
      </c>
      <c r="D592" s="1030"/>
      <c r="E592" s="1030"/>
      <c r="F592" s="1030"/>
      <c r="G592" s="1024">
        <f t="shared" si="19"/>
        <v>0</v>
      </c>
    </row>
    <row r="593" spans="1:7">
      <c r="A593" s="1031"/>
      <c r="B593" s="1029"/>
      <c r="C593" s="1024">
        <f t="shared" si="18"/>
        <v>0</v>
      </c>
      <c r="D593" s="1030"/>
      <c r="E593" s="1030"/>
      <c r="F593" s="1030"/>
      <c r="G593" s="1024">
        <f t="shared" si="19"/>
        <v>0</v>
      </c>
    </row>
    <row r="594" spans="1:7">
      <c r="A594" s="1031"/>
      <c r="B594" s="1029"/>
      <c r="C594" s="1024">
        <f t="shared" si="18"/>
        <v>0</v>
      </c>
      <c r="D594" s="1030"/>
      <c r="E594" s="1030"/>
      <c r="F594" s="1030"/>
      <c r="G594" s="1024">
        <f t="shared" si="19"/>
        <v>0</v>
      </c>
    </row>
    <row r="595" spans="1:7">
      <c r="A595" s="1031"/>
      <c r="B595" s="1029"/>
      <c r="C595" s="1024">
        <f t="shared" si="18"/>
        <v>0</v>
      </c>
      <c r="D595" s="1030"/>
      <c r="E595" s="1030"/>
      <c r="F595" s="1030"/>
      <c r="G595" s="1024">
        <f t="shared" si="19"/>
        <v>0</v>
      </c>
    </row>
    <row r="596" spans="1:7">
      <c r="A596" s="1031"/>
      <c r="B596" s="1029"/>
      <c r="C596" s="1024">
        <f t="shared" si="18"/>
        <v>0</v>
      </c>
      <c r="D596" s="1030"/>
      <c r="E596" s="1030"/>
      <c r="F596" s="1030"/>
      <c r="G596" s="1024">
        <f t="shared" si="19"/>
        <v>0</v>
      </c>
    </row>
    <row r="597" spans="1:7">
      <c r="A597" s="1031"/>
      <c r="B597" s="1029"/>
      <c r="C597" s="1024">
        <f t="shared" si="18"/>
        <v>0</v>
      </c>
      <c r="D597" s="1030"/>
      <c r="E597" s="1030"/>
      <c r="F597" s="1030"/>
      <c r="G597" s="1024">
        <f t="shared" si="19"/>
        <v>0</v>
      </c>
    </row>
    <row r="598" spans="1:7">
      <c r="A598" s="1031"/>
      <c r="B598" s="1029"/>
      <c r="C598" s="1024">
        <f t="shared" si="18"/>
        <v>0</v>
      </c>
      <c r="D598" s="1030"/>
      <c r="E598" s="1030"/>
      <c r="F598" s="1030"/>
      <c r="G598" s="1024">
        <f t="shared" si="19"/>
        <v>0</v>
      </c>
    </row>
    <row r="599" spans="1:7">
      <c r="A599" s="1031"/>
      <c r="B599" s="1029"/>
      <c r="C599" s="1024">
        <f t="shared" si="18"/>
        <v>0</v>
      </c>
      <c r="D599" s="1030"/>
      <c r="E599" s="1030"/>
      <c r="F599" s="1030"/>
      <c r="G599" s="1024">
        <f t="shared" si="19"/>
        <v>0</v>
      </c>
    </row>
    <row r="600" spans="1:7">
      <c r="A600" s="1031"/>
      <c r="B600" s="1029"/>
      <c r="C600" s="1024">
        <f t="shared" si="18"/>
        <v>0</v>
      </c>
      <c r="D600" s="1030"/>
      <c r="E600" s="1030"/>
      <c r="F600" s="1030"/>
      <c r="G600" s="1024">
        <f t="shared" si="19"/>
        <v>0</v>
      </c>
    </row>
    <row r="601" spans="1:7">
      <c r="A601" s="1031"/>
      <c r="B601" s="1029"/>
      <c r="C601" s="1024">
        <f t="shared" si="18"/>
        <v>0</v>
      </c>
      <c r="D601" s="1030"/>
      <c r="E601" s="1030"/>
      <c r="F601" s="1030"/>
      <c r="G601" s="1024">
        <f t="shared" si="19"/>
        <v>0</v>
      </c>
    </row>
    <row r="602" spans="1:7">
      <c r="A602" s="1031"/>
      <c r="B602" s="1029"/>
      <c r="C602" s="1024">
        <f t="shared" si="18"/>
        <v>0</v>
      </c>
      <c r="D602" s="1030"/>
      <c r="E602" s="1030"/>
      <c r="F602" s="1030"/>
      <c r="G602" s="1024">
        <f t="shared" si="19"/>
        <v>0</v>
      </c>
    </row>
    <row r="603" spans="1:7">
      <c r="A603" s="1031"/>
      <c r="B603" s="1029"/>
      <c r="C603" s="1024">
        <f t="shared" si="18"/>
        <v>0</v>
      </c>
      <c r="D603" s="1030"/>
      <c r="E603" s="1030"/>
      <c r="F603" s="1030"/>
      <c r="G603" s="1024">
        <f t="shared" si="19"/>
        <v>0</v>
      </c>
    </row>
    <row r="604" spans="1:7">
      <c r="A604" s="1031"/>
      <c r="B604" s="1029"/>
      <c r="C604" s="1024">
        <f t="shared" si="18"/>
        <v>0</v>
      </c>
      <c r="D604" s="1030"/>
      <c r="E604" s="1030"/>
      <c r="F604" s="1030"/>
      <c r="G604" s="1024">
        <f t="shared" si="19"/>
        <v>0</v>
      </c>
    </row>
    <row r="605" spans="1:7">
      <c r="A605" s="1031"/>
      <c r="B605" s="1029"/>
      <c r="C605" s="1024">
        <f t="shared" si="18"/>
        <v>0</v>
      </c>
      <c r="D605" s="1030"/>
      <c r="E605" s="1030"/>
      <c r="F605" s="1030"/>
      <c r="G605" s="1024">
        <f t="shared" si="19"/>
        <v>0</v>
      </c>
    </row>
    <row r="606" spans="1:7">
      <c r="A606" s="1031"/>
      <c r="B606" s="1029"/>
      <c r="C606" s="1024">
        <f t="shared" si="18"/>
        <v>0</v>
      </c>
      <c r="D606" s="1030"/>
      <c r="E606" s="1030"/>
      <c r="F606" s="1030"/>
      <c r="G606" s="1024">
        <f t="shared" si="19"/>
        <v>0</v>
      </c>
    </row>
    <row r="607" spans="1:7">
      <c r="A607" s="1031"/>
      <c r="B607" s="1029"/>
      <c r="C607" s="1024">
        <f t="shared" si="18"/>
        <v>0</v>
      </c>
      <c r="D607" s="1030"/>
      <c r="E607" s="1030"/>
      <c r="F607" s="1030"/>
      <c r="G607" s="1024">
        <f t="shared" si="19"/>
        <v>0</v>
      </c>
    </row>
    <row r="608" spans="1:7">
      <c r="A608" s="1031"/>
      <c r="B608" s="1029"/>
      <c r="C608" s="1024">
        <f t="shared" si="18"/>
        <v>0</v>
      </c>
      <c r="D608" s="1030"/>
      <c r="E608" s="1030"/>
      <c r="F608" s="1030"/>
      <c r="G608" s="1024">
        <f t="shared" si="19"/>
        <v>0</v>
      </c>
    </row>
    <row r="609" spans="1:7">
      <c r="A609" s="1031"/>
      <c r="B609" s="1029"/>
      <c r="C609" s="1024">
        <f t="shared" si="18"/>
        <v>0</v>
      </c>
      <c r="D609" s="1030"/>
      <c r="E609" s="1030"/>
      <c r="F609" s="1030"/>
      <c r="G609" s="1024">
        <f t="shared" si="19"/>
        <v>0</v>
      </c>
    </row>
    <row r="610" spans="1:7">
      <c r="A610" s="1031"/>
      <c r="B610" s="1029"/>
      <c r="C610" s="1024">
        <f t="shared" si="18"/>
        <v>0</v>
      </c>
      <c r="D610" s="1030"/>
      <c r="E610" s="1030"/>
      <c r="F610" s="1030"/>
      <c r="G610" s="1024">
        <f t="shared" si="19"/>
        <v>0</v>
      </c>
    </row>
    <row r="611" spans="1:7">
      <c r="A611" s="1031"/>
      <c r="B611" s="1029"/>
      <c r="C611" s="1024">
        <f t="shared" si="18"/>
        <v>0</v>
      </c>
      <c r="D611" s="1030"/>
      <c r="E611" s="1030"/>
      <c r="F611" s="1030"/>
      <c r="G611" s="1024">
        <f t="shared" si="19"/>
        <v>0</v>
      </c>
    </row>
    <row r="612" spans="1:7">
      <c r="A612" s="1031"/>
      <c r="B612" s="1029"/>
      <c r="C612" s="1024">
        <f t="shared" si="18"/>
        <v>0</v>
      </c>
      <c r="D612" s="1030"/>
      <c r="E612" s="1030"/>
      <c r="F612" s="1030"/>
      <c r="G612" s="1024">
        <f t="shared" si="19"/>
        <v>0</v>
      </c>
    </row>
    <row r="613" spans="1:7">
      <c r="A613" s="1031"/>
      <c r="B613" s="1029"/>
      <c r="C613" s="1024">
        <f t="shared" si="18"/>
        <v>0</v>
      </c>
      <c r="D613" s="1030"/>
      <c r="E613" s="1030"/>
      <c r="F613" s="1030"/>
      <c r="G613" s="1024">
        <f t="shared" si="19"/>
        <v>0</v>
      </c>
    </row>
    <row r="614" spans="1:7">
      <c r="A614" s="1031"/>
      <c r="B614" s="1029"/>
      <c r="C614" s="1024">
        <f t="shared" si="18"/>
        <v>0</v>
      </c>
      <c r="D614" s="1030"/>
      <c r="E614" s="1030"/>
      <c r="F614" s="1030"/>
      <c r="G614" s="1024">
        <f t="shared" si="19"/>
        <v>0</v>
      </c>
    </row>
    <row r="615" spans="1:7">
      <c r="A615" s="1031"/>
      <c r="B615" s="1029"/>
      <c r="C615" s="1024">
        <f t="shared" si="18"/>
        <v>0</v>
      </c>
      <c r="D615" s="1030"/>
      <c r="E615" s="1030"/>
      <c r="F615" s="1030"/>
      <c r="G615" s="1024">
        <f t="shared" si="19"/>
        <v>0</v>
      </c>
    </row>
    <row r="616" spans="1:7">
      <c r="A616" s="1031"/>
      <c r="B616" s="1029"/>
      <c r="C616" s="1024">
        <f t="shared" si="18"/>
        <v>0</v>
      </c>
      <c r="D616" s="1030"/>
      <c r="E616" s="1030"/>
      <c r="F616" s="1030"/>
      <c r="G616" s="1024">
        <f t="shared" si="19"/>
        <v>0</v>
      </c>
    </row>
    <row r="617" spans="1:7">
      <c r="A617" s="1031"/>
      <c r="B617" s="1029"/>
      <c r="C617" s="1024">
        <f t="shared" si="18"/>
        <v>0</v>
      </c>
      <c r="D617" s="1030"/>
      <c r="E617" s="1030"/>
      <c r="F617" s="1030"/>
      <c r="G617" s="1024">
        <f t="shared" si="19"/>
        <v>0</v>
      </c>
    </row>
    <row r="618" spans="1:7">
      <c r="A618" s="1031"/>
      <c r="B618" s="1029"/>
      <c r="C618" s="1024">
        <f t="shared" si="18"/>
        <v>0</v>
      </c>
      <c r="D618" s="1030"/>
      <c r="E618" s="1030"/>
      <c r="F618" s="1030"/>
      <c r="G618" s="1024">
        <f t="shared" si="19"/>
        <v>0</v>
      </c>
    </row>
    <row r="619" spans="1:7">
      <c r="A619" s="1031"/>
      <c r="B619" s="1029"/>
      <c r="C619" s="1024">
        <f t="shared" si="18"/>
        <v>0</v>
      </c>
      <c r="D619" s="1030"/>
      <c r="E619" s="1030"/>
      <c r="F619" s="1030"/>
      <c r="G619" s="1024">
        <f t="shared" si="19"/>
        <v>0</v>
      </c>
    </row>
    <row r="620" spans="1:7">
      <c r="A620" s="1031"/>
      <c r="B620" s="1029"/>
      <c r="C620" s="1024">
        <f t="shared" si="18"/>
        <v>0</v>
      </c>
      <c r="D620" s="1030"/>
      <c r="E620" s="1030"/>
      <c r="F620" s="1030"/>
      <c r="G620" s="1024">
        <f t="shared" si="19"/>
        <v>0</v>
      </c>
    </row>
    <row r="621" spans="1:7">
      <c r="A621" s="1031"/>
      <c r="B621" s="1029"/>
      <c r="C621" s="1024">
        <f t="shared" si="18"/>
        <v>0</v>
      </c>
      <c r="D621" s="1030"/>
      <c r="E621" s="1030"/>
      <c r="F621" s="1030"/>
      <c r="G621" s="1024">
        <f t="shared" si="19"/>
        <v>0</v>
      </c>
    </row>
    <row r="622" spans="1:7">
      <c r="A622" s="1031"/>
      <c r="B622" s="1029"/>
      <c r="C622" s="1024">
        <f t="shared" si="18"/>
        <v>0</v>
      </c>
      <c r="D622" s="1030"/>
      <c r="E622" s="1030"/>
      <c r="F622" s="1030"/>
      <c r="G622" s="1024">
        <f t="shared" si="19"/>
        <v>0</v>
      </c>
    </row>
    <row r="623" spans="1:7">
      <c r="A623" s="1031"/>
      <c r="B623" s="1029"/>
      <c r="C623" s="1024">
        <f t="shared" si="18"/>
        <v>0</v>
      </c>
      <c r="D623" s="1030"/>
      <c r="E623" s="1030"/>
      <c r="F623" s="1030"/>
      <c r="G623" s="1024">
        <f t="shared" si="19"/>
        <v>0</v>
      </c>
    </row>
    <row r="624" spans="1:7">
      <c r="A624" s="1031"/>
      <c r="B624" s="1029"/>
      <c r="C624" s="1024">
        <f t="shared" si="18"/>
        <v>0</v>
      </c>
      <c r="D624" s="1030"/>
      <c r="E624" s="1030"/>
      <c r="F624" s="1030"/>
      <c r="G624" s="1024">
        <f t="shared" si="19"/>
        <v>0</v>
      </c>
    </row>
    <row r="625" spans="1:7">
      <c r="A625" s="1031"/>
      <c r="B625" s="1029"/>
      <c r="C625" s="1024">
        <f t="shared" si="18"/>
        <v>0</v>
      </c>
      <c r="D625" s="1030"/>
      <c r="E625" s="1030"/>
      <c r="F625" s="1030"/>
      <c r="G625" s="1024">
        <f t="shared" si="19"/>
        <v>0</v>
      </c>
    </row>
    <row r="626" spans="1:7">
      <c r="A626" s="1031"/>
      <c r="B626" s="1029"/>
      <c r="C626" s="1024">
        <f t="shared" si="18"/>
        <v>0</v>
      </c>
      <c r="D626" s="1030"/>
      <c r="E626" s="1030"/>
      <c r="F626" s="1030"/>
      <c r="G626" s="1024">
        <f t="shared" si="19"/>
        <v>0</v>
      </c>
    </row>
    <row r="627" spans="1:7">
      <c r="A627" s="1031"/>
      <c r="B627" s="1029"/>
      <c r="C627" s="1024">
        <f t="shared" si="18"/>
        <v>0</v>
      </c>
      <c r="D627" s="1030"/>
      <c r="E627" s="1030"/>
      <c r="F627" s="1030"/>
      <c r="G627" s="1024">
        <f t="shared" si="19"/>
        <v>0</v>
      </c>
    </row>
    <row r="628" spans="1:7">
      <c r="A628" s="1031"/>
      <c r="B628" s="1029"/>
      <c r="C628" s="1024">
        <f t="shared" si="18"/>
        <v>0</v>
      </c>
      <c r="D628" s="1030"/>
      <c r="E628" s="1030"/>
      <c r="F628" s="1030"/>
      <c r="G628" s="1024">
        <f t="shared" si="19"/>
        <v>0</v>
      </c>
    </row>
    <row r="629" spans="1:7">
      <c r="A629" s="1031"/>
      <c r="B629" s="1029"/>
      <c r="C629" s="1024">
        <f t="shared" si="18"/>
        <v>0</v>
      </c>
      <c r="D629" s="1030"/>
      <c r="E629" s="1030"/>
      <c r="F629" s="1030"/>
      <c r="G629" s="1024">
        <f t="shared" si="19"/>
        <v>0</v>
      </c>
    </row>
    <row r="630" spans="1:7">
      <c r="A630" s="1031"/>
      <c r="B630" s="1029"/>
      <c r="C630" s="1024">
        <f t="shared" si="18"/>
        <v>0</v>
      </c>
      <c r="D630" s="1030"/>
      <c r="E630" s="1030"/>
      <c r="F630" s="1030"/>
      <c r="G630" s="1024">
        <f t="shared" si="19"/>
        <v>0</v>
      </c>
    </row>
    <row r="631" spans="1:7">
      <c r="A631" s="1031"/>
      <c r="B631" s="1029"/>
      <c r="C631" s="1024">
        <f t="shared" si="18"/>
        <v>0</v>
      </c>
      <c r="D631" s="1030"/>
      <c r="E631" s="1030"/>
      <c r="F631" s="1030"/>
      <c r="G631" s="1024">
        <f t="shared" si="19"/>
        <v>0</v>
      </c>
    </row>
    <row r="632" spans="1:7">
      <c r="A632" s="1031"/>
      <c r="B632" s="1029"/>
      <c r="C632" s="1024">
        <f t="shared" si="18"/>
        <v>0</v>
      </c>
      <c r="D632" s="1030"/>
      <c r="E632" s="1030"/>
      <c r="F632" s="1030"/>
      <c r="G632" s="1024">
        <f t="shared" si="19"/>
        <v>0</v>
      </c>
    </row>
    <row r="633" spans="1:7">
      <c r="A633" s="1031"/>
      <c r="B633" s="1029"/>
      <c r="C633" s="1024">
        <f t="shared" si="18"/>
        <v>0</v>
      </c>
      <c r="D633" s="1030"/>
      <c r="E633" s="1030"/>
      <c r="F633" s="1030"/>
      <c r="G633" s="1024">
        <f t="shared" si="19"/>
        <v>0</v>
      </c>
    </row>
    <row r="634" spans="1:7">
      <c r="A634" s="1031"/>
      <c r="B634" s="1029"/>
      <c r="C634" s="1024">
        <f t="shared" si="18"/>
        <v>0</v>
      </c>
      <c r="D634" s="1030"/>
      <c r="E634" s="1030"/>
      <c r="F634" s="1030"/>
      <c r="G634" s="1024">
        <f t="shared" si="19"/>
        <v>0</v>
      </c>
    </row>
    <row r="635" spans="1:7">
      <c r="A635" s="1031"/>
      <c r="B635" s="1029"/>
      <c r="C635" s="1024">
        <f t="shared" si="18"/>
        <v>0</v>
      </c>
      <c r="D635" s="1030"/>
      <c r="E635" s="1030"/>
      <c r="F635" s="1030"/>
      <c r="G635" s="1024">
        <f t="shared" si="19"/>
        <v>0</v>
      </c>
    </row>
    <row r="636" spans="1:7">
      <c r="A636" s="1031"/>
      <c r="B636" s="1029"/>
      <c r="C636" s="1024">
        <f t="shared" si="18"/>
        <v>0</v>
      </c>
      <c r="D636" s="1030"/>
      <c r="E636" s="1030"/>
      <c r="F636" s="1030"/>
      <c r="G636" s="1024">
        <f t="shared" si="19"/>
        <v>0</v>
      </c>
    </row>
    <row r="637" spans="1:7">
      <c r="A637" s="1031"/>
      <c r="B637" s="1029"/>
      <c r="C637" s="1024">
        <f t="shared" si="18"/>
        <v>0</v>
      </c>
      <c r="D637" s="1030"/>
      <c r="E637" s="1030"/>
      <c r="F637" s="1030"/>
      <c r="G637" s="1024">
        <f t="shared" si="19"/>
        <v>0</v>
      </c>
    </row>
    <row r="638" spans="1:7">
      <c r="A638" s="1031"/>
      <c r="B638" s="1029"/>
      <c r="C638" s="1024">
        <f t="shared" si="18"/>
        <v>0</v>
      </c>
      <c r="D638" s="1030"/>
      <c r="E638" s="1030"/>
      <c r="F638" s="1030"/>
      <c r="G638" s="1024">
        <f t="shared" si="19"/>
        <v>0</v>
      </c>
    </row>
    <row r="639" spans="1:7">
      <c r="A639" s="1031"/>
      <c r="B639" s="1029"/>
      <c r="C639" s="1024">
        <f t="shared" si="18"/>
        <v>0</v>
      </c>
      <c r="D639" s="1030"/>
      <c r="E639" s="1030"/>
      <c r="F639" s="1030"/>
      <c r="G639" s="1024">
        <f t="shared" si="19"/>
        <v>0</v>
      </c>
    </row>
    <row r="640" spans="1:7">
      <c r="A640" s="1031"/>
      <c r="B640" s="1029"/>
      <c r="C640" s="1024">
        <f t="shared" si="18"/>
        <v>0</v>
      </c>
      <c r="D640" s="1030"/>
      <c r="E640" s="1030"/>
      <c r="F640" s="1030"/>
      <c r="G640" s="1024">
        <f t="shared" si="19"/>
        <v>0</v>
      </c>
    </row>
    <row r="641" spans="1:7">
      <c r="A641" s="1031"/>
      <c r="B641" s="1029"/>
      <c r="C641" s="1024">
        <f t="shared" si="18"/>
        <v>0</v>
      </c>
      <c r="D641" s="1030"/>
      <c r="E641" s="1030"/>
      <c r="F641" s="1030"/>
      <c r="G641" s="1024">
        <f t="shared" si="19"/>
        <v>0</v>
      </c>
    </row>
    <row r="642" spans="1:7">
      <c r="A642" s="1031"/>
      <c r="B642" s="1029"/>
      <c r="C642" s="1024">
        <f t="shared" si="18"/>
        <v>0</v>
      </c>
      <c r="D642" s="1030"/>
      <c r="E642" s="1030"/>
      <c r="F642" s="1030"/>
      <c r="G642" s="1024">
        <f t="shared" si="19"/>
        <v>0</v>
      </c>
    </row>
    <row r="643" spans="1:7">
      <c r="A643" s="1031"/>
      <c r="B643" s="1029"/>
      <c r="C643" s="1024">
        <f t="shared" si="18"/>
        <v>0</v>
      </c>
      <c r="D643" s="1030"/>
      <c r="E643" s="1030"/>
      <c r="F643" s="1030"/>
      <c r="G643" s="1024">
        <f t="shared" si="19"/>
        <v>0</v>
      </c>
    </row>
    <row r="644" spans="1:7">
      <c r="A644" s="1031"/>
      <c r="B644" s="1029"/>
      <c r="C644" s="1024">
        <f t="shared" si="18"/>
        <v>0</v>
      </c>
      <c r="D644" s="1030"/>
      <c r="E644" s="1030"/>
      <c r="F644" s="1030"/>
      <c r="G644" s="1024">
        <f t="shared" si="19"/>
        <v>0</v>
      </c>
    </row>
    <row r="645" spans="1:7">
      <c r="A645" s="1031"/>
      <c r="B645" s="1029"/>
      <c r="C645" s="1024">
        <f t="shared" si="18"/>
        <v>0</v>
      </c>
      <c r="D645" s="1030"/>
      <c r="E645" s="1030"/>
      <c r="F645" s="1030"/>
      <c r="G645" s="1024">
        <f t="shared" si="19"/>
        <v>0</v>
      </c>
    </row>
    <row r="646" spans="1:7">
      <c r="A646" s="1031"/>
      <c r="B646" s="1029"/>
      <c r="C646" s="1024">
        <f t="shared" si="18"/>
        <v>0</v>
      </c>
      <c r="D646" s="1030"/>
      <c r="E646" s="1030"/>
      <c r="F646" s="1030"/>
      <c r="G646" s="1024">
        <f t="shared" si="19"/>
        <v>0</v>
      </c>
    </row>
    <row r="647" spans="1:7">
      <c r="A647" s="1031"/>
      <c r="B647" s="1029"/>
      <c r="C647" s="1024">
        <f t="shared" si="18"/>
        <v>0</v>
      </c>
      <c r="D647" s="1030"/>
      <c r="E647" s="1030"/>
      <c r="F647" s="1030"/>
      <c r="G647" s="1024">
        <f t="shared" si="19"/>
        <v>0</v>
      </c>
    </row>
    <row r="648" spans="1:7">
      <c r="A648" s="1031"/>
      <c r="B648" s="1029"/>
      <c r="C648" s="1024">
        <f t="shared" si="18"/>
        <v>0</v>
      </c>
      <c r="D648" s="1030"/>
      <c r="E648" s="1030"/>
      <c r="F648" s="1030"/>
      <c r="G648" s="1024">
        <f t="shared" si="19"/>
        <v>0</v>
      </c>
    </row>
    <row r="649" spans="1:7">
      <c r="A649" s="1031"/>
      <c r="B649" s="1029"/>
      <c r="C649" s="1024">
        <f t="shared" si="18"/>
        <v>0</v>
      </c>
      <c r="D649" s="1030"/>
      <c r="E649" s="1030"/>
      <c r="F649" s="1030"/>
      <c r="G649" s="1024">
        <f t="shared" si="19"/>
        <v>0</v>
      </c>
    </row>
    <row r="650" spans="1:7">
      <c r="A650" s="1031"/>
      <c r="B650" s="1029"/>
      <c r="C650" s="1024">
        <f t="shared" si="18"/>
        <v>0</v>
      </c>
      <c r="D650" s="1030"/>
      <c r="E650" s="1030"/>
      <c r="F650" s="1030"/>
      <c r="G650" s="1024">
        <f t="shared" si="19"/>
        <v>0</v>
      </c>
    </row>
    <row r="651" spans="1:7">
      <c r="A651" s="1031"/>
      <c r="B651" s="1029"/>
      <c r="C651" s="1024">
        <f t="shared" si="18"/>
        <v>0</v>
      </c>
      <c r="D651" s="1030"/>
      <c r="E651" s="1030"/>
      <c r="F651" s="1030"/>
      <c r="G651" s="1024">
        <f t="shared" si="19"/>
        <v>0</v>
      </c>
    </row>
    <row r="652" spans="1:7">
      <c r="A652" s="1031"/>
      <c r="B652" s="1029"/>
      <c r="C652" s="1024">
        <f t="shared" ref="C652:C715" si="20">SUMIF(D652:F652,"&gt;0")</f>
        <v>0</v>
      </c>
      <c r="D652" s="1030"/>
      <c r="E652" s="1030"/>
      <c r="F652" s="1030"/>
      <c r="G652" s="1024">
        <f t="shared" ref="G652:G715" si="21">SUMIF(B652:C652,"&gt;0")</f>
        <v>0</v>
      </c>
    </row>
    <row r="653" spans="1:7">
      <c r="A653" s="1031"/>
      <c r="B653" s="1029"/>
      <c r="C653" s="1024">
        <f t="shared" si="20"/>
        <v>0</v>
      </c>
      <c r="D653" s="1030"/>
      <c r="E653" s="1030"/>
      <c r="F653" s="1030"/>
      <c r="G653" s="1024">
        <f t="shared" si="21"/>
        <v>0</v>
      </c>
    </row>
    <row r="654" spans="1:7">
      <c r="A654" s="1031"/>
      <c r="B654" s="1029"/>
      <c r="C654" s="1024">
        <f t="shared" si="20"/>
        <v>0</v>
      </c>
      <c r="D654" s="1030"/>
      <c r="E654" s="1030"/>
      <c r="F654" s="1030"/>
      <c r="G654" s="1024">
        <f t="shared" si="21"/>
        <v>0</v>
      </c>
    </row>
    <row r="655" spans="1:7">
      <c r="A655" s="1031"/>
      <c r="B655" s="1029"/>
      <c r="C655" s="1024">
        <f t="shared" si="20"/>
        <v>0</v>
      </c>
      <c r="D655" s="1030"/>
      <c r="E655" s="1030"/>
      <c r="F655" s="1030"/>
      <c r="G655" s="1024">
        <f t="shared" si="21"/>
        <v>0</v>
      </c>
    </row>
    <row r="656" spans="1:7">
      <c r="A656" s="1031"/>
      <c r="B656" s="1029"/>
      <c r="C656" s="1024">
        <f t="shared" si="20"/>
        <v>0</v>
      </c>
      <c r="D656" s="1030"/>
      <c r="E656" s="1030"/>
      <c r="F656" s="1030"/>
      <c r="G656" s="1024">
        <f t="shared" si="21"/>
        <v>0</v>
      </c>
    </row>
    <row r="657" spans="1:7">
      <c r="A657" s="1031"/>
      <c r="B657" s="1029"/>
      <c r="C657" s="1024">
        <f t="shared" si="20"/>
        <v>0</v>
      </c>
      <c r="D657" s="1030"/>
      <c r="E657" s="1030"/>
      <c r="F657" s="1030"/>
      <c r="G657" s="1024">
        <f t="shared" si="21"/>
        <v>0</v>
      </c>
    </row>
    <row r="658" spans="1:7">
      <c r="A658" s="1031"/>
      <c r="B658" s="1029"/>
      <c r="C658" s="1024">
        <f t="shared" si="20"/>
        <v>0</v>
      </c>
      <c r="D658" s="1030"/>
      <c r="E658" s="1030"/>
      <c r="F658" s="1030"/>
      <c r="G658" s="1024">
        <f t="shared" si="21"/>
        <v>0</v>
      </c>
    </row>
    <row r="659" spans="1:7">
      <c r="A659" s="1031"/>
      <c r="B659" s="1029"/>
      <c r="C659" s="1024">
        <f t="shared" si="20"/>
        <v>0</v>
      </c>
      <c r="D659" s="1030"/>
      <c r="E659" s="1030"/>
      <c r="F659" s="1030"/>
      <c r="G659" s="1024">
        <f t="shared" si="21"/>
        <v>0</v>
      </c>
    </row>
    <row r="660" spans="1:7">
      <c r="A660" s="1031"/>
      <c r="B660" s="1029"/>
      <c r="C660" s="1024">
        <f t="shared" si="20"/>
        <v>0</v>
      </c>
      <c r="D660" s="1030"/>
      <c r="E660" s="1030"/>
      <c r="F660" s="1030"/>
      <c r="G660" s="1024">
        <f t="shared" si="21"/>
        <v>0</v>
      </c>
    </row>
    <row r="661" spans="1:7">
      <c r="A661" s="1031"/>
      <c r="B661" s="1029"/>
      <c r="C661" s="1024">
        <f t="shared" si="20"/>
        <v>0</v>
      </c>
      <c r="D661" s="1030"/>
      <c r="E661" s="1030"/>
      <c r="F661" s="1030"/>
      <c r="G661" s="1024">
        <f t="shared" si="21"/>
        <v>0</v>
      </c>
    </row>
    <row r="662" spans="1:7">
      <c r="A662" s="1031"/>
      <c r="B662" s="1029"/>
      <c r="C662" s="1024">
        <f t="shared" si="20"/>
        <v>0</v>
      </c>
      <c r="D662" s="1030"/>
      <c r="E662" s="1030"/>
      <c r="F662" s="1030"/>
      <c r="G662" s="1024">
        <f t="shared" si="21"/>
        <v>0</v>
      </c>
    </row>
    <row r="663" spans="1:7">
      <c r="A663" s="1031"/>
      <c r="B663" s="1029"/>
      <c r="C663" s="1024">
        <f t="shared" si="20"/>
        <v>0</v>
      </c>
      <c r="D663" s="1030"/>
      <c r="E663" s="1030"/>
      <c r="F663" s="1030"/>
      <c r="G663" s="1024">
        <f t="shared" si="21"/>
        <v>0</v>
      </c>
    </row>
    <row r="664" spans="1:7">
      <c r="A664" s="1031"/>
      <c r="B664" s="1029"/>
      <c r="C664" s="1024">
        <f t="shared" si="20"/>
        <v>0</v>
      </c>
      <c r="D664" s="1030"/>
      <c r="E664" s="1030"/>
      <c r="F664" s="1030"/>
      <c r="G664" s="1024">
        <f t="shared" si="21"/>
        <v>0</v>
      </c>
    </row>
    <row r="665" spans="1:7">
      <c r="A665" s="1031"/>
      <c r="B665" s="1029"/>
      <c r="C665" s="1024">
        <f t="shared" si="20"/>
        <v>0</v>
      </c>
      <c r="D665" s="1030"/>
      <c r="E665" s="1030"/>
      <c r="F665" s="1030"/>
      <c r="G665" s="1024">
        <f t="shared" si="21"/>
        <v>0</v>
      </c>
    </row>
    <row r="666" spans="1:7">
      <c r="A666" s="1031"/>
      <c r="B666" s="1029"/>
      <c r="C666" s="1024">
        <f t="shared" si="20"/>
        <v>0</v>
      </c>
      <c r="D666" s="1030"/>
      <c r="E666" s="1030"/>
      <c r="F666" s="1030"/>
      <c r="G666" s="1024">
        <f t="shared" si="21"/>
        <v>0</v>
      </c>
    </row>
    <row r="667" spans="1:7">
      <c r="A667" s="1031"/>
      <c r="B667" s="1029"/>
      <c r="C667" s="1024">
        <f t="shared" si="20"/>
        <v>0</v>
      </c>
      <c r="D667" s="1030"/>
      <c r="E667" s="1030"/>
      <c r="F667" s="1030"/>
      <c r="G667" s="1024">
        <f t="shared" si="21"/>
        <v>0</v>
      </c>
    </row>
    <row r="668" spans="1:7">
      <c r="A668" s="1031"/>
      <c r="B668" s="1029"/>
      <c r="C668" s="1024">
        <f t="shared" si="20"/>
        <v>0</v>
      </c>
      <c r="D668" s="1030"/>
      <c r="E668" s="1030"/>
      <c r="F668" s="1030"/>
      <c r="G668" s="1024">
        <f t="shared" si="21"/>
        <v>0</v>
      </c>
    </row>
    <row r="669" spans="1:7">
      <c r="A669" s="1031"/>
      <c r="B669" s="1029"/>
      <c r="C669" s="1024">
        <f t="shared" si="20"/>
        <v>0</v>
      </c>
      <c r="D669" s="1030"/>
      <c r="E669" s="1030"/>
      <c r="F669" s="1030"/>
      <c r="G669" s="1024">
        <f t="shared" si="21"/>
        <v>0</v>
      </c>
    </row>
    <row r="670" spans="1:7">
      <c r="A670" s="1031"/>
      <c r="B670" s="1029"/>
      <c r="C670" s="1024">
        <f t="shared" si="20"/>
        <v>0</v>
      </c>
      <c r="D670" s="1030"/>
      <c r="E670" s="1030"/>
      <c r="F670" s="1030"/>
      <c r="G670" s="1024">
        <f t="shared" si="21"/>
        <v>0</v>
      </c>
    </row>
    <row r="671" spans="1:7">
      <c r="A671" s="1031"/>
      <c r="B671" s="1029"/>
      <c r="C671" s="1024">
        <f t="shared" si="20"/>
        <v>0</v>
      </c>
      <c r="D671" s="1030"/>
      <c r="E671" s="1030"/>
      <c r="F671" s="1030"/>
      <c r="G671" s="1024">
        <f t="shared" si="21"/>
        <v>0</v>
      </c>
    </row>
    <row r="672" spans="1:7">
      <c r="A672" s="1031"/>
      <c r="B672" s="1029"/>
      <c r="C672" s="1024">
        <f t="shared" si="20"/>
        <v>0</v>
      </c>
      <c r="D672" s="1030"/>
      <c r="E672" s="1030"/>
      <c r="F672" s="1030"/>
      <c r="G672" s="1024">
        <f t="shared" si="21"/>
        <v>0</v>
      </c>
    </row>
    <row r="673" spans="1:7">
      <c r="A673" s="1031"/>
      <c r="B673" s="1029"/>
      <c r="C673" s="1024">
        <f t="shared" si="20"/>
        <v>0</v>
      </c>
      <c r="D673" s="1030"/>
      <c r="E673" s="1030"/>
      <c r="F673" s="1030"/>
      <c r="G673" s="1024">
        <f t="shared" si="21"/>
        <v>0</v>
      </c>
    </row>
    <row r="674" spans="1:7">
      <c r="A674" s="1031"/>
      <c r="B674" s="1029"/>
      <c r="C674" s="1024">
        <f t="shared" si="20"/>
        <v>0</v>
      </c>
      <c r="D674" s="1030"/>
      <c r="E674" s="1030"/>
      <c r="F674" s="1030"/>
      <c r="G674" s="1024">
        <f t="shared" si="21"/>
        <v>0</v>
      </c>
    </row>
    <row r="675" spans="1:7">
      <c r="A675" s="1031"/>
      <c r="B675" s="1029"/>
      <c r="C675" s="1024">
        <f t="shared" si="20"/>
        <v>0</v>
      </c>
      <c r="D675" s="1030"/>
      <c r="E675" s="1030"/>
      <c r="F675" s="1030"/>
      <c r="G675" s="1024">
        <f t="shared" si="21"/>
        <v>0</v>
      </c>
    </row>
    <row r="676" spans="1:7">
      <c r="A676" s="1031"/>
      <c r="B676" s="1029"/>
      <c r="C676" s="1024">
        <f t="shared" si="20"/>
        <v>0</v>
      </c>
      <c r="D676" s="1030"/>
      <c r="E676" s="1030"/>
      <c r="F676" s="1030"/>
      <c r="G676" s="1024">
        <f t="shared" si="21"/>
        <v>0</v>
      </c>
    </row>
    <row r="677" spans="1:7">
      <c r="A677" s="1031"/>
      <c r="B677" s="1029"/>
      <c r="C677" s="1024">
        <f t="shared" si="20"/>
        <v>0</v>
      </c>
      <c r="D677" s="1030"/>
      <c r="E677" s="1030"/>
      <c r="F677" s="1030"/>
      <c r="G677" s="1024">
        <f t="shared" si="21"/>
        <v>0</v>
      </c>
    </row>
    <row r="678" spans="1:7">
      <c r="A678" s="1031"/>
      <c r="B678" s="1029"/>
      <c r="C678" s="1024">
        <f t="shared" si="20"/>
        <v>0</v>
      </c>
      <c r="D678" s="1030"/>
      <c r="E678" s="1030"/>
      <c r="F678" s="1030"/>
      <c r="G678" s="1024">
        <f t="shared" si="21"/>
        <v>0</v>
      </c>
    </row>
    <row r="679" spans="1:7">
      <c r="A679" s="1031"/>
      <c r="B679" s="1029"/>
      <c r="C679" s="1024">
        <f t="shared" si="20"/>
        <v>0</v>
      </c>
      <c r="D679" s="1030"/>
      <c r="E679" s="1030"/>
      <c r="F679" s="1030"/>
      <c r="G679" s="1024">
        <f t="shared" si="21"/>
        <v>0</v>
      </c>
    </row>
    <row r="680" spans="1:7">
      <c r="A680" s="1031"/>
      <c r="B680" s="1029"/>
      <c r="C680" s="1024">
        <f t="shared" si="20"/>
        <v>0</v>
      </c>
      <c r="D680" s="1030"/>
      <c r="E680" s="1030"/>
      <c r="F680" s="1030"/>
      <c r="G680" s="1024">
        <f t="shared" si="21"/>
        <v>0</v>
      </c>
    </row>
    <row r="681" spans="1:7">
      <c r="A681" s="1031"/>
      <c r="B681" s="1029"/>
      <c r="C681" s="1024">
        <f t="shared" si="20"/>
        <v>0</v>
      </c>
      <c r="D681" s="1030"/>
      <c r="E681" s="1030"/>
      <c r="F681" s="1030"/>
      <c r="G681" s="1024">
        <f t="shared" si="21"/>
        <v>0</v>
      </c>
    </row>
    <row r="682" spans="1:7">
      <c r="A682" s="1031"/>
      <c r="B682" s="1029"/>
      <c r="C682" s="1024">
        <f t="shared" si="20"/>
        <v>0</v>
      </c>
      <c r="D682" s="1030"/>
      <c r="E682" s="1030"/>
      <c r="F682" s="1030"/>
      <c r="G682" s="1024">
        <f t="shared" si="21"/>
        <v>0</v>
      </c>
    </row>
    <row r="683" spans="1:7">
      <c r="A683" s="1031"/>
      <c r="B683" s="1029"/>
      <c r="C683" s="1024">
        <f t="shared" si="20"/>
        <v>0</v>
      </c>
      <c r="D683" s="1030"/>
      <c r="E683" s="1030"/>
      <c r="F683" s="1030"/>
      <c r="G683" s="1024">
        <f t="shared" si="21"/>
        <v>0</v>
      </c>
    </row>
    <row r="684" spans="1:7">
      <c r="A684" s="1031"/>
      <c r="B684" s="1029"/>
      <c r="C684" s="1024">
        <f t="shared" si="20"/>
        <v>0</v>
      </c>
      <c r="D684" s="1030"/>
      <c r="E684" s="1030"/>
      <c r="F684" s="1030"/>
      <c r="G684" s="1024">
        <f t="shared" si="21"/>
        <v>0</v>
      </c>
    </row>
    <row r="685" spans="1:7">
      <c r="A685" s="1031"/>
      <c r="B685" s="1029"/>
      <c r="C685" s="1024">
        <f t="shared" si="20"/>
        <v>0</v>
      </c>
      <c r="D685" s="1030"/>
      <c r="E685" s="1030"/>
      <c r="F685" s="1030"/>
      <c r="G685" s="1024">
        <f t="shared" si="21"/>
        <v>0</v>
      </c>
    </row>
    <row r="686" spans="1:7">
      <c r="A686" s="1031"/>
      <c r="B686" s="1029"/>
      <c r="C686" s="1024">
        <f t="shared" si="20"/>
        <v>0</v>
      </c>
      <c r="D686" s="1030"/>
      <c r="E686" s="1030"/>
      <c r="F686" s="1030"/>
      <c r="G686" s="1024">
        <f t="shared" si="21"/>
        <v>0</v>
      </c>
    </row>
    <row r="687" spans="1:7">
      <c r="A687" s="1031"/>
      <c r="B687" s="1029"/>
      <c r="C687" s="1024">
        <f t="shared" si="20"/>
        <v>0</v>
      </c>
      <c r="D687" s="1030"/>
      <c r="E687" s="1030"/>
      <c r="F687" s="1030"/>
      <c r="G687" s="1024">
        <f t="shared" si="21"/>
        <v>0</v>
      </c>
    </row>
    <row r="688" spans="1:7">
      <c r="A688" s="1031"/>
      <c r="B688" s="1029"/>
      <c r="C688" s="1024">
        <f t="shared" si="20"/>
        <v>0</v>
      </c>
      <c r="D688" s="1030"/>
      <c r="E688" s="1030"/>
      <c r="F688" s="1030"/>
      <c r="G688" s="1024">
        <f t="shared" si="21"/>
        <v>0</v>
      </c>
    </row>
    <row r="689" spans="1:7">
      <c r="A689" s="1031"/>
      <c r="B689" s="1029"/>
      <c r="C689" s="1024">
        <f t="shared" si="20"/>
        <v>0</v>
      </c>
      <c r="D689" s="1030"/>
      <c r="E689" s="1030"/>
      <c r="F689" s="1030"/>
      <c r="G689" s="1024">
        <f t="shared" si="21"/>
        <v>0</v>
      </c>
    </row>
    <row r="690" spans="1:7">
      <c r="A690" s="1031"/>
      <c r="B690" s="1029"/>
      <c r="C690" s="1024">
        <f t="shared" si="20"/>
        <v>0</v>
      </c>
      <c r="D690" s="1030"/>
      <c r="E690" s="1030"/>
      <c r="F690" s="1030"/>
      <c r="G690" s="1024">
        <f t="shared" si="21"/>
        <v>0</v>
      </c>
    </row>
    <row r="691" spans="1:7">
      <c r="A691" s="1031"/>
      <c r="B691" s="1029"/>
      <c r="C691" s="1024">
        <f t="shared" si="20"/>
        <v>0</v>
      </c>
      <c r="D691" s="1030"/>
      <c r="E691" s="1030"/>
      <c r="F691" s="1030"/>
      <c r="G691" s="1024">
        <f t="shared" si="21"/>
        <v>0</v>
      </c>
    </row>
    <row r="692" spans="1:7">
      <c r="A692" s="1031"/>
      <c r="B692" s="1029"/>
      <c r="C692" s="1024">
        <f t="shared" si="20"/>
        <v>0</v>
      </c>
      <c r="D692" s="1030"/>
      <c r="E692" s="1030"/>
      <c r="F692" s="1030"/>
      <c r="G692" s="1024">
        <f t="shared" si="21"/>
        <v>0</v>
      </c>
    </row>
    <row r="693" spans="1:7">
      <c r="A693" s="1031"/>
      <c r="B693" s="1029"/>
      <c r="C693" s="1024">
        <f t="shared" si="20"/>
        <v>0</v>
      </c>
      <c r="D693" s="1030"/>
      <c r="E693" s="1030"/>
      <c r="F693" s="1030"/>
      <c r="G693" s="1024">
        <f t="shared" si="21"/>
        <v>0</v>
      </c>
    </row>
    <row r="694" spans="1:7">
      <c r="A694" s="1031"/>
      <c r="B694" s="1029"/>
      <c r="C694" s="1024">
        <f t="shared" si="20"/>
        <v>0</v>
      </c>
      <c r="D694" s="1030"/>
      <c r="E694" s="1030"/>
      <c r="F694" s="1030"/>
      <c r="G694" s="1024">
        <f t="shared" si="21"/>
        <v>0</v>
      </c>
    </row>
    <row r="695" spans="1:7">
      <c r="A695" s="1031"/>
      <c r="B695" s="1029"/>
      <c r="C695" s="1024">
        <f t="shared" si="20"/>
        <v>0</v>
      </c>
      <c r="D695" s="1030"/>
      <c r="E695" s="1030"/>
      <c r="F695" s="1030"/>
      <c r="G695" s="1024">
        <f t="shared" si="21"/>
        <v>0</v>
      </c>
    </row>
    <row r="696" spans="1:7">
      <c r="A696" s="1031"/>
      <c r="B696" s="1029"/>
      <c r="C696" s="1024">
        <f t="shared" si="20"/>
        <v>0</v>
      </c>
      <c r="D696" s="1030"/>
      <c r="E696" s="1030"/>
      <c r="F696" s="1030"/>
      <c r="G696" s="1024">
        <f t="shared" si="21"/>
        <v>0</v>
      </c>
    </row>
    <row r="697" spans="1:7">
      <c r="A697" s="1031"/>
      <c r="B697" s="1029"/>
      <c r="C697" s="1024">
        <f t="shared" si="20"/>
        <v>0</v>
      </c>
      <c r="D697" s="1030"/>
      <c r="E697" s="1030"/>
      <c r="F697" s="1030"/>
      <c r="G697" s="1024">
        <f t="shared" si="21"/>
        <v>0</v>
      </c>
    </row>
    <row r="698" spans="1:7">
      <c r="A698" s="1031"/>
      <c r="B698" s="1029"/>
      <c r="C698" s="1024">
        <f t="shared" si="20"/>
        <v>0</v>
      </c>
      <c r="D698" s="1030"/>
      <c r="E698" s="1030"/>
      <c r="F698" s="1030"/>
      <c r="G698" s="1024">
        <f t="shared" si="21"/>
        <v>0</v>
      </c>
    </row>
    <row r="699" spans="1:7">
      <c r="A699" s="1031"/>
      <c r="B699" s="1029"/>
      <c r="C699" s="1024">
        <f t="shared" si="20"/>
        <v>0</v>
      </c>
      <c r="D699" s="1030"/>
      <c r="E699" s="1030"/>
      <c r="F699" s="1030"/>
      <c r="G699" s="1024">
        <f t="shared" si="21"/>
        <v>0</v>
      </c>
    </row>
    <row r="700" spans="1:7">
      <c r="A700" s="1031"/>
      <c r="B700" s="1029"/>
      <c r="C700" s="1024">
        <f t="shared" si="20"/>
        <v>0</v>
      </c>
      <c r="D700" s="1030"/>
      <c r="E700" s="1030"/>
      <c r="F700" s="1030"/>
      <c r="G700" s="1024">
        <f t="shared" si="21"/>
        <v>0</v>
      </c>
    </row>
    <row r="701" spans="1:7">
      <c r="A701" s="1031"/>
      <c r="B701" s="1029"/>
      <c r="C701" s="1024">
        <f t="shared" si="20"/>
        <v>0</v>
      </c>
      <c r="D701" s="1030"/>
      <c r="E701" s="1030"/>
      <c r="F701" s="1030"/>
      <c r="G701" s="1024">
        <f t="shared" si="21"/>
        <v>0</v>
      </c>
    </row>
    <row r="702" spans="1:7">
      <c r="A702" s="1031"/>
      <c r="B702" s="1029"/>
      <c r="C702" s="1024">
        <f t="shared" si="20"/>
        <v>0</v>
      </c>
      <c r="D702" s="1030"/>
      <c r="E702" s="1030"/>
      <c r="F702" s="1030"/>
      <c r="G702" s="1024">
        <f t="shared" si="21"/>
        <v>0</v>
      </c>
    </row>
    <row r="703" spans="1:7">
      <c r="A703" s="1031"/>
      <c r="B703" s="1029"/>
      <c r="C703" s="1024">
        <f t="shared" si="20"/>
        <v>0</v>
      </c>
      <c r="D703" s="1030"/>
      <c r="E703" s="1030"/>
      <c r="F703" s="1030"/>
      <c r="G703" s="1024">
        <f t="shared" si="21"/>
        <v>0</v>
      </c>
    </row>
    <row r="704" spans="1:7">
      <c r="A704" s="1031"/>
      <c r="B704" s="1029"/>
      <c r="C704" s="1024">
        <f t="shared" si="20"/>
        <v>0</v>
      </c>
      <c r="D704" s="1030"/>
      <c r="E704" s="1030"/>
      <c r="F704" s="1030"/>
      <c r="G704" s="1024">
        <f t="shared" si="21"/>
        <v>0</v>
      </c>
    </row>
    <row r="705" spans="1:7">
      <c r="A705" s="1031"/>
      <c r="B705" s="1029"/>
      <c r="C705" s="1024">
        <f t="shared" si="20"/>
        <v>0</v>
      </c>
      <c r="D705" s="1030"/>
      <c r="E705" s="1030"/>
      <c r="F705" s="1030"/>
      <c r="G705" s="1024">
        <f t="shared" si="21"/>
        <v>0</v>
      </c>
    </row>
    <row r="706" spans="1:7">
      <c r="A706" s="1031"/>
      <c r="B706" s="1029"/>
      <c r="C706" s="1024">
        <f t="shared" si="20"/>
        <v>0</v>
      </c>
      <c r="D706" s="1030"/>
      <c r="E706" s="1030"/>
      <c r="F706" s="1030"/>
      <c r="G706" s="1024">
        <f t="shared" si="21"/>
        <v>0</v>
      </c>
    </row>
    <row r="707" spans="1:7">
      <c r="A707" s="1031"/>
      <c r="B707" s="1029"/>
      <c r="C707" s="1024">
        <f t="shared" si="20"/>
        <v>0</v>
      </c>
      <c r="D707" s="1030"/>
      <c r="E707" s="1030"/>
      <c r="F707" s="1030"/>
      <c r="G707" s="1024">
        <f t="shared" si="21"/>
        <v>0</v>
      </c>
    </row>
    <row r="708" spans="1:7">
      <c r="A708" s="1031"/>
      <c r="B708" s="1029"/>
      <c r="C708" s="1024">
        <f t="shared" si="20"/>
        <v>0</v>
      </c>
      <c r="D708" s="1030"/>
      <c r="E708" s="1030"/>
      <c r="F708" s="1030"/>
      <c r="G708" s="1024">
        <f t="shared" si="21"/>
        <v>0</v>
      </c>
    </row>
    <row r="709" spans="1:7">
      <c r="A709" s="1031"/>
      <c r="B709" s="1029"/>
      <c r="C709" s="1024">
        <f t="shared" si="20"/>
        <v>0</v>
      </c>
      <c r="D709" s="1030"/>
      <c r="E709" s="1030"/>
      <c r="F709" s="1030"/>
      <c r="G709" s="1024">
        <f t="shared" si="21"/>
        <v>0</v>
      </c>
    </row>
    <row r="710" spans="1:7">
      <c r="A710" s="1031"/>
      <c r="B710" s="1029"/>
      <c r="C710" s="1024">
        <f t="shared" si="20"/>
        <v>0</v>
      </c>
      <c r="D710" s="1030"/>
      <c r="E710" s="1030"/>
      <c r="F710" s="1030"/>
      <c r="G710" s="1024">
        <f t="shared" si="21"/>
        <v>0</v>
      </c>
    </row>
    <row r="711" spans="1:7">
      <c r="A711" s="1031"/>
      <c r="B711" s="1029"/>
      <c r="C711" s="1024">
        <f t="shared" si="20"/>
        <v>0</v>
      </c>
      <c r="D711" s="1030"/>
      <c r="E711" s="1030"/>
      <c r="F711" s="1030"/>
      <c r="G711" s="1024">
        <f t="shared" si="21"/>
        <v>0</v>
      </c>
    </row>
    <row r="712" spans="1:7">
      <c r="A712" s="1031"/>
      <c r="B712" s="1029"/>
      <c r="C712" s="1024">
        <f t="shared" si="20"/>
        <v>0</v>
      </c>
      <c r="D712" s="1030"/>
      <c r="E712" s="1030"/>
      <c r="F712" s="1030"/>
      <c r="G712" s="1024">
        <f t="shared" si="21"/>
        <v>0</v>
      </c>
    </row>
    <row r="713" spans="1:7">
      <c r="A713" s="1031"/>
      <c r="B713" s="1029"/>
      <c r="C713" s="1024">
        <f t="shared" si="20"/>
        <v>0</v>
      </c>
      <c r="D713" s="1030"/>
      <c r="E713" s="1030"/>
      <c r="F713" s="1030"/>
      <c r="G713" s="1024">
        <f t="shared" si="21"/>
        <v>0</v>
      </c>
    </row>
    <row r="714" spans="1:7">
      <c r="A714" s="1031"/>
      <c r="B714" s="1029"/>
      <c r="C714" s="1024">
        <f t="shared" si="20"/>
        <v>0</v>
      </c>
      <c r="D714" s="1030"/>
      <c r="E714" s="1030"/>
      <c r="F714" s="1030"/>
      <c r="G714" s="1024">
        <f t="shared" si="21"/>
        <v>0</v>
      </c>
    </row>
    <row r="715" spans="1:7">
      <c r="A715" s="1031"/>
      <c r="B715" s="1029"/>
      <c r="C715" s="1024">
        <f t="shared" si="20"/>
        <v>0</v>
      </c>
      <c r="D715" s="1030"/>
      <c r="E715" s="1030"/>
      <c r="F715" s="1030"/>
      <c r="G715" s="1024">
        <f t="shared" si="21"/>
        <v>0</v>
      </c>
    </row>
    <row r="716" spans="1:7">
      <c r="A716" s="1031"/>
      <c r="B716" s="1029"/>
      <c r="C716" s="1024">
        <f t="shared" ref="C716:C779" si="22">SUMIF(D716:F716,"&gt;0")</f>
        <v>0</v>
      </c>
      <c r="D716" s="1030"/>
      <c r="E716" s="1030"/>
      <c r="F716" s="1030"/>
      <c r="G716" s="1024">
        <f t="shared" ref="G716:G779" si="23">SUMIF(B716:C716,"&gt;0")</f>
        <v>0</v>
      </c>
    </row>
    <row r="717" spans="1:7">
      <c r="A717" s="1031"/>
      <c r="B717" s="1029"/>
      <c r="C717" s="1024">
        <f t="shared" si="22"/>
        <v>0</v>
      </c>
      <c r="D717" s="1030"/>
      <c r="E717" s="1030"/>
      <c r="F717" s="1030"/>
      <c r="G717" s="1024">
        <f t="shared" si="23"/>
        <v>0</v>
      </c>
    </row>
    <row r="718" spans="1:7">
      <c r="A718" s="1031"/>
      <c r="B718" s="1029"/>
      <c r="C718" s="1024">
        <f t="shared" si="22"/>
        <v>0</v>
      </c>
      <c r="D718" s="1030"/>
      <c r="E718" s="1030"/>
      <c r="F718" s="1030"/>
      <c r="G718" s="1024">
        <f t="shared" si="23"/>
        <v>0</v>
      </c>
    </row>
    <row r="719" spans="1:7">
      <c r="A719" s="1031"/>
      <c r="B719" s="1029"/>
      <c r="C719" s="1024">
        <f t="shared" si="22"/>
        <v>0</v>
      </c>
      <c r="D719" s="1030"/>
      <c r="E719" s="1030"/>
      <c r="F719" s="1030"/>
      <c r="G719" s="1024">
        <f t="shared" si="23"/>
        <v>0</v>
      </c>
    </row>
    <row r="720" spans="1:7">
      <c r="A720" s="1031"/>
      <c r="B720" s="1029"/>
      <c r="C720" s="1024">
        <f t="shared" si="22"/>
        <v>0</v>
      </c>
      <c r="D720" s="1030"/>
      <c r="E720" s="1030"/>
      <c r="F720" s="1030"/>
      <c r="G720" s="1024">
        <f t="shared" si="23"/>
        <v>0</v>
      </c>
    </row>
    <row r="721" spans="1:7">
      <c r="A721" s="1031"/>
      <c r="B721" s="1029"/>
      <c r="C721" s="1024">
        <f t="shared" si="22"/>
        <v>0</v>
      </c>
      <c r="D721" s="1030"/>
      <c r="E721" s="1030"/>
      <c r="F721" s="1030"/>
      <c r="G721" s="1024">
        <f t="shared" si="23"/>
        <v>0</v>
      </c>
    </row>
    <row r="722" spans="1:7">
      <c r="A722" s="1031"/>
      <c r="B722" s="1029"/>
      <c r="C722" s="1024">
        <f t="shared" si="22"/>
        <v>0</v>
      </c>
      <c r="D722" s="1030"/>
      <c r="E722" s="1030"/>
      <c r="F722" s="1030"/>
      <c r="G722" s="1024">
        <f t="shared" si="23"/>
        <v>0</v>
      </c>
    </row>
    <row r="723" spans="1:7">
      <c r="A723" s="1031"/>
      <c r="B723" s="1029"/>
      <c r="C723" s="1024">
        <f t="shared" si="22"/>
        <v>0</v>
      </c>
      <c r="D723" s="1030"/>
      <c r="E723" s="1030"/>
      <c r="F723" s="1030"/>
      <c r="G723" s="1024">
        <f t="shared" si="23"/>
        <v>0</v>
      </c>
    </row>
    <row r="724" spans="1:7">
      <c r="A724" s="1031"/>
      <c r="B724" s="1029"/>
      <c r="C724" s="1024">
        <f t="shared" si="22"/>
        <v>0</v>
      </c>
      <c r="D724" s="1030"/>
      <c r="E724" s="1030"/>
      <c r="F724" s="1030"/>
      <c r="G724" s="1024">
        <f t="shared" si="23"/>
        <v>0</v>
      </c>
    </row>
    <row r="725" spans="1:7">
      <c r="A725" s="1031"/>
      <c r="B725" s="1029"/>
      <c r="C725" s="1024">
        <f t="shared" si="22"/>
        <v>0</v>
      </c>
      <c r="D725" s="1030"/>
      <c r="E725" s="1030"/>
      <c r="F725" s="1030"/>
      <c r="G725" s="1024">
        <f t="shared" si="23"/>
        <v>0</v>
      </c>
    </row>
    <row r="726" spans="1:7">
      <c r="A726" s="1031"/>
      <c r="B726" s="1029"/>
      <c r="C726" s="1024">
        <f t="shared" si="22"/>
        <v>0</v>
      </c>
      <c r="D726" s="1030"/>
      <c r="E726" s="1030"/>
      <c r="F726" s="1030"/>
      <c r="G726" s="1024">
        <f t="shared" si="23"/>
        <v>0</v>
      </c>
    </row>
    <row r="727" spans="1:7">
      <c r="A727" s="1031"/>
      <c r="B727" s="1029"/>
      <c r="C727" s="1024">
        <f t="shared" si="22"/>
        <v>0</v>
      </c>
      <c r="D727" s="1030"/>
      <c r="E727" s="1030"/>
      <c r="F727" s="1030"/>
      <c r="G727" s="1024">
        <f t="shared" si="23"/>
        <v>0</v>
      </c>
    </row>
    <row r="728" spans="1:7">
      <c r="A728" s="1031"/>
      <c r="B728" s="1029"/>
      <c r="C728" s="1024">
        <f t="shared" si="22"/>
        <v>0</v>
      </c>
      <c r="D728" s="1030"/>
      <c r="E728" s="1030"/>
      <c r="F728" s="1030"/>
      <c r="G728" s="1024">
        <f t="shared" si="23"/>
        <v>0</v>
      </c>
    </row>
    <row r="729" spans="1:7">
      <c r="A729" s="1031"/>
      <c r="B729" s="1029"/>
      <c r="C729" s="1024">
        <f t="shared" si="22"/>
        <v>0</v>
      </c>
      <c r="D729" s="1030"/>
      <c r="E729" s="1030"/>
      <c r="F729" s="1030"/>
      <c r="G729" s="1024">
        <f t="shared" si="23"/>
        <v>0</v>
      </c>
    </row>
    <row r="730" spans="1:7">
      <c r="A730" s="1031"/>
      <c r="B730" s="1029"/>
      <c r="C730" s="1024">
        <f t="shared" si="22"/>
        <v>0</v>
      </c>
      <c r="D730" s="1030"/>
      <c r="E730" s="1030"/>
      <c r="F730" s="1030"/>
      <c r="G730" s="1024">
        <f t="shared" si="23"/>
        <v>0</v>
      </c>
    </row>
    <row r="731" spans="1:7">
      <c r="A731" s="1031"/>
      <c r="B731" s="1029"/>
      <c r="C731" s="1024">
        <f t="shared" si="22"/>
        <v>0</v>
      </c>
      <c r="D731" s="1030"/>
      <c r="E731" s="1030"/>
      <c r="F731" s="1030"/>
      <c r="G731" s="1024">
        <f t="shared" si="23"/>
        <v>0</v>
      </c>
    </row>
    <row r="732" spans="1:7">
      <c r="A732" s="1031"/>
      <c r="B732" s="1029"/>
      <c r="C732" s="1024">
        <f t="shared" si="22"/>
        <v>0</v>
      </c>
      <c r="D732" s="1030"/>
      <c r="E732" s="1030"/>
      <c r="F732" s="1030"/>
      <c r="G732" s="1024">
        <f t="shared" si="23"/>
        <v>0</v>
      </c>
    </row>
    <row r="733" spans="1:7">
      <c r="A733" s="1031"/>
      <c r="B733" s="1029"/>
      <c r="C733" s="1024">
        <f t="shared" si="22"/>
        <v>0</v>
      </c>
      <c r="D733" s="1030"/>
      <c r="E733" s="1030"/>
      <c r="F733" s="1030"/>
      <c r="G733" s="1024">
        <f t="shared" si="23"/>
        <v>0</v>
      </c>
    </row>
    <row r="734" spans="1:7">
      <c r="A734" s="1031"/>
      <c r="B734" s="1029"/>
      <c r="C734" s="1024">
        <f t="shared" si="22"/>
        <v>0</v>
      </c>
      <c r="D734" s="1030"/>
      <c r="E734" s="1030"/>
      <c r="F734" s="1030"/>
      <c r="G734" s="1024">
        <f t="shared" si="23"/>
        <v>0</v>
      </c>
    </row>
    <row r="735" spans="1:7">
      <c r="A735" s="1031"/>
      <c r="B735" s="1029"/>
      <c r="C735" s="1024">
        <f t="shared" si="22"/>
        <v>0</v>
      </c>
      <c r="D735" s="1030"/>
      <c r="E735" s="1030"/>
      <c r="F735" s="1030"/>
      <c r="G735" s="1024">
        <f t="shared" si="23"/>
        <v>0</v>
      </c>
    </row>
    <row r="736" spans="1:7">
      <c r="A736" s="1031"/>
      <c r="B736" s="1029"/>
      <c r="C736" s="1024">
        <f t="shared" si="22"/>
        <v>0</v>
      </c>
      <c r="D736" s="1030"/>
      <c r="E736" s="1030"/>
      <c r="F736" s="1030"/>
      <c r="G736" s="1024">
        <f t="shared" si="23"/>
        <v>0</v>
      </c>
    </row>
    <row r="737" spans="1:7">
      <c r="A737" s="1031"/>
      <c r="B737" s="1029"/>
      <c r="C737" s="1024">
        <f t="shared" si="22"/>
        <v>0</v>
      </c>
      <c r="D737" s="1030"/>
      <c r="E737" s="1030"/>
      <c r="F737" s="1030"/>
      <c r="G737" s="1024">
        <f t="shared" si="23"/>
        <v>0</v>
      </c>
    </row>
    <row r="738" spans="1:7">
      <c r="A738" s="1031"/>
      <c r="B738" s="1029"/>
      <c r="C738" s="1024">
        <f t="shared" si="22"/>
        <v>0</v>
      </c>
      <c r="D738" s="1030"/>
      <c r="E738" s="1030"/>
      <c r="F738" s="1030"/>
      <c r="G738" s="1024">
        <f t="shared" si="23"/>
        <v>0</v>
      </c>
    </row>
    <row r="739" spans="1:7">
      <c r="A739" s="1031"/>
      <c r="B739" s="1029"/>
      <c r="C739" s="1024">
        <f t="shared" si="22"/>
        <v>0</v>
      </c>
      <c r="D739" s="1030"/>
      <c r="E739" s="1030"/>
      <c r="F739" s="1030"/>
      <c r="G739" s="1024">
        <f t="shared" si="23"/>
        <v>0</v>
      </c>
    </row>
    <row r="740" spans="1:7">
      <c r="A740" s="1031"/>
      <c r="B740" s="1029"/>
      <c r="C740" s="1024">
        <f t="shared" si="22"/>
        <v>0</v>
      </c>
      <c r="D740" s="1030"/>
      <c r="E740" s="1030"/>
      <c r="F740" s="1030"/>
      <c r="G740" s="1024">
        <f t="shared" si="23"/>
        <v>0</v>
      </c>
    </row>
    <row r="741" spans="1:7">
      <c r="A741" s="1031"/>
      <c r="B741" s="1029"/>
      <c r="C741" s="1024">
        <f t="shared" si="22"/>
        <v>0</v>
      </c>
      <c r="D741" s="1030"/>
      <c r="E741" s="1030"/>
      <c r="F741" s="1030"/>
      <c r="G741" s="1024">
        <f t="shared" si="23"/>
        <v>0</v>
      </c>
    </row>
    <row r="742" spans="1:7">
      <c r="A742" s="1031"/>
      <c r="B742" s="1029"/>
      <c r="C742" s="1024">
        <f t="shared" si="22"/>
        <v>0</v>
      </c>
      <c r="D742" s="1030"/>
      <c r="E742" s="1030"/>
      <c r="F742" s="1030"/>
      <c r="G742" s="1024">
        <f t="shared" si="23"/>
        <v>0</v>
      </c>
    </row>
    <row r="743" spans="1:7">
      <c r="A743" s="1031"/>
      <c r="B743" s="1029"/>
      <c r="C743" s="1024">
        <f t="shared" si="22"/>
        <v>0</v>
      </c>
      <c r="D743" s="1030"/>
      <c r="E743" s="1030"/>
      <c r="F743" s="1030"/>
      <c r="G743" s="1024">
        <f t="shared" si="23"/>
        <v>0</v>
      </c>
    </row>
    <row r="744" spans="1:7">
      <c r="A744" s="1031"/>
      <c r="B744" s="1029"/>
      <c r="C744" s="1024">
        <f t="shared" si="22"/>
        <v>0</v>
      </c>
      <c r="D744" s="1030"/>
      <c r="E744" s="1030"/>
      <c r="F744" s="1030"/>
      <c r="G744" s="1024">
        <f t="shared" si="23"/>
        <v>0</v>
      </c>
    </row>
    <row r="745" spans="1:7">
      <c r="A745" s="1031"/>
      <c r="B745" s="1029"/>
      <c r="C745" s="1024">
        <f t="shared" si="22"/>
        <v>0</v>
      </c>
      <c r="D745" s="1030"/>
      <c r="E745" s="1030"/>
      <c r="F745" s="1030"/>
      <c r="G745" s="1024">
        <f t="shared" si="23"/>
        <v>0</v>
      </c>
    </row>
    <row r="746" spans="1:7">
      <c r="A746" s="1031"/>
      <c r="B746" s="1029"/>
      <c r="C746" s="1024">
        <f t="shared" si="22"/>
        <v>0</v>
      </c>
      <c r="D746" s="1030"/>
      <c r="E746" s="1030"/>
      <c r="F746" s="1030"/>
      <c r="G746" s="1024">
        <f t="shared" si="23"/>
        <v>0</v>
      </c>
    </row>
    <row r="747" spans="1:7">
      <c r="A747" s="1031"/>
      <c r="B747" s="1029"/>
      <c r="C747" s="1024">
        <f t="shared" si="22"/>
        <v>0</v>
      </c>
      <c r="D747" s="1030"/>
      <c r="E747" s="1030"/>
      <c r="F747" s="1030"/>
      <c r="G747" s="1024">
        <f t="shared" si="23"/>
        <v>0</v>
      </c>
    </row>
    <row r="748" spans="1:7">
      <c r="A748" s="1031"/>
      <c r="B748" s="1029"/>
      <c r="C748" s="1024">
        <f t="shared" si="22"/>
        <v>0</v>
      </c>
      <c r="D748" s="1030"/>
      <c r="E748" s="1030"/>
      <c r="F748" s="1030"/>
      <c r="G748" s="1024">
        <f t="shared" si="23"/>
        <v>0</v>
      </c>
    </row>
    <row r="749" spans="1:7">
      <c r="A749" s="1031"/>
      <c r="B749" s="1029"/>
      <c r="C749" s="1024">
        <f t="shared" si="22"/>
        <v>0</v>
      </c>
      <c r="D749" s="1030"/>
      <c r="E749" s="1030"/>
      <c r="F749" s="1030"/>
      <c r="G749" s="1024">
        <f t="shared" si="23"/>
        <v>0</v>
      </c>
    </row>
    <row r="750" spans="1:7">
      <c r="A750" s="1031"/>
      <c r="B750" s="1029"/>
      <c r="C750" s="1024">
        <f t="shared" si="22"/>
        <v>0</v>
      </c>
      <c r="D750" s="1030"/>
      <c r="E750" s="1030"/>
      <c r="F750" s="1030"/>
      <c r="G750" s="1024">
        <f t="shared" si="23"/>
        <v>0</v>
      </c>
    </row>
    <row r="751" spans="1:7">
      <c r="A751" s="1031"/>
      <c r="B751" s="1029"/>
      <c r="C751" s="1024">
        <f t="shared" si="22"/>
        <v>0</v>
      </c>
      <c r="D751" s="1030"/>
      <c r="E751" s="1030"/>
      <c r="F751" s="1030"/>
      <c r="G751" s="1024">
        <f t="shared" si="23"/>
        <v>0</v>
      </c>
    </row>
    <row r="752" spans="1:7">
      <c r="A752" s="1031"/>
      <c r="B752" s="1029"/>
      <c r="C752" s="1024">
        <f t="shared" si="22"/>
        <v>0</v>
      </c>
      <c r="D752" s="1030"/>
      <c r="E752" s="1030"/>
      <c r="F752" s="1030"/>
      <c r="G752" s="1024">
        <f t="shared" si="23"/>
        <v>0</v>
      </c>
    </row>
    <row r="753" spans="1:7">
      <c r="A753" s="1031"/>
      <c r="B753" s="1029"/>
      <c r="C753" s="1024">
        <f t="shared" si="22"/>
        <v>0</v>
      </c>
      <c r="D753" s="1030"/>
      <c r="E753" s="1030"/>
      <c r="F753" s="1030"/>
      <c r="G753" s="1024">
        <f t="shared" si="23"/>
        <v>0</v>
      </c>
    </row>
    <row r="754" spans="1:7">
      <c r="A754" s="1031"/>
      <c r="B754" s="1029"/>
      <c r="C754" s="1024">
        <f t="shared" si="22"/>
        <v>0</v>
      </c>
      <c r="D754" s="1030"/>
      <c r="E754" s="1030"/>
      <c r="F754" s="1030"/>
      <c r="G754" s="1024">
        <f t="shared" si="23"/>
        <v>0</v>
      </c>
    </row>
    <row r="755" spans="1:7">
      <c r="A755" s="1031"/>
      <c r="B755" s="1029"/>
      <c r="C755" s="1024">
        <f t="shared" si="22"/>
        <v>0</v>
      </c>
      <c r="D755" s="1030"/>
      <c r="E755" s="1030"/>
      <c r="F755" s="1030"/>
      <c r="G755" s="1024">
        <f t="shared" si="23"/>
        <v>0</v>
      </c>
    </row>
    <row r="756" spans="1:7">
      <c r="A756" s="1031"/>
      <c r="B756" s="1029"/>
      <c r="C756" s="1024">
        <f t="shared" si="22"/>
        <v>0</v>
      </c>
      <c r="D756" s="1030"/>
      <c r="E756" s="1030"/>
      <c r="F756" s="1030"/>
      <c r="G756" s="1024">
        <f t="shared" si="23"/>
        <v>0</v>
      </c>
    </row>
    <row r="757" spans="1:7">
      <c r="A757" s="1031"/>
      <c r="B757" s="1029"/>
      <c r="C757" s="1024">
        <f t="shared" si="22"/>
        <v>0</v>
      </c>
      <c r="D757" s="1030"/>
      <c r="E757" s="1030"/>
      <c r="F757" s="1030"/>
      <c r="G757" s="1024">
        <f t="shared" si="23"/>
        <v>0</v>
      </c>
    </row>
    <row r="758" spans="1:7">
      <c r="A758" s="1031"/>
      <c r="B758" s="1029"/>
      <c r="C758" s="1024">
        <f t="shared" si="22"/>
        <v>0</v>
      </c>
      <c r="D758" s="1030"/>
      <c r="E758" s="1030"/>
      <c r="F758" s="1030"/>
      <c r="G758" s="1024">
        <f t="shared" si="23"/>
        <v>0</v>
      </c>
    </row>
    <row r="759" spans="1:7">
      <c r="A759" s="1031"/>
      <c r="B759" s="1029"/>
      <c r="C759" s="1024">
        <f t="shared" si="22"/>
        <v>0</v>
      </c>
      <c r="D759" s="1030"/>
      <c r="E759" s="1030"/>
      <c r="F759" s="1030"/>
      <c r="G759" s="1024">
        <f t="shared" si="23"/>
        <v>0</v>
      </c>
    </row>
    <row r="760" spans="1:7">
      <c r="A760" s="1031"/>
      <c r="B760" s="1029"/>
      <c r="C760" s="1024">
        <f t="shared" si="22"/>
        <v>0</v>
      </c>
      <c r="D760" s="1030"/>
      <c r="E760" s="1030"/>
      <c r="F760" s="1030"/>
      <c r="G760" s="1024">
        <f t="shared" si="23"/>
        <v>0</v>
      </c>
    </row>
    <row r="761" spans="1:7">
      <c r="A761" s="1031"/>
      <c r="B761" s="1029"/>
      <c r="C761" s="1024">
        <f t="shared" si="22"/>
        <v>0</v>
      </c>
      <c r="D761" s="1030"/>
      <c r="E761" s="1030"/>
      <c r="F761" s="1030"/>
      <c r="G761" s="1024">
        <f t="shared" si="23"/>
        <v>0</v>
      </c>
    </row>
    <row r="762" spans="1:7">
      <c r="A762" s="1031"/>
      <c r="B762" s="1029"/>
      <c r="C762" s="1024">
        <f t="shared" si="22"/>
        <v>0</v>
      </c>
      <c r="D762" s="1030"/>
      <c r="E762" s="1030"/>
      <c r="F762" s="1030"/>
      <c r="G762" s="1024">
        <f t="shared" si="23"/>
        <v>0</v>
      </c>
    </row>
    <row r="763" spans="1:7">
      <c r="A763" s="1031"/>
      <c r="B763" s="1029"/>
      <c r="C763" s="1024">
        <f t="shared" si="22"/>
        <v>0</v>
      </c>
      <c r="D763" s="1030"/>
      <c r="E763" s="1030"/>
      <c r="F763" s="1030"/>
      <c r="G763" s="1024">
        <f t="shared" si="23"/>
        <v>0</v>
      </c>
    </row>
    <row r="764" spans="1:7">
      <c r="A764" s="1031"/>
      <c r="B764" s="1029"/>
      <c r="C764" s="1024">
        <f t="shared" si="22"/>
        <v>0</v>
      </c>
      <c r="D764" s="1030"/>
      <c r="E764" s="1030"/>
      <c r="F764" s="1030"/>
      <c r="G764" s="1024">
        <f t="shared" si="23"/>
        <v>0</v>
      </c>
    </row>
    <row r="765" spans="1:7">
      <c r="A765" s="1031"/>
      <c r="B765" s="1029"/>
      <c r="C765" s="1024">
        <f t="shared" si="22"/>
        <v>0</v>
      </c>
      <c r="D765" s="1030"/>
      <c r="E765" s="1030"/>
      <c r="F765" s="1030"/>
      <c r="G765" s="1024">
        <f t="shared" si="23"/>
        <v>0</v>
      </c>
    </row>
    <row r="766" spans="1:7">
      <c r="A766" s="1031"/>
      <c r="B766" s="1029"/>
      <c r="C766" s="1024">
        <f t="shared" si="22"/>
        <v>0</v>
      </c>
      <c r="D766" s="1030"/>
      <c r="E766" s="1030"/>
      <c r="F766" s="1030"/>
      <c r="G766" s="1024">
        <f t="shared" si="23"/>
        <v>0</v>
      </c>
    </row>
    <row r="767" spans="1:7">
      <c r="A767" s="1031"/>
      <c r="B767" s="1029"/>
      <c r="C767" s="1024">
        <f t="shared" si="22"/>
        <v>0</v>
      </c>
      <c r="D767" s="1030"/>
      <c r="E767" s="1030"/>
      <c r="F767" s="1030"/>
      <c r="G767" s="1024">
        <f t="shared" si="23"/>
        <v>0</v>
      </c>
    </row>
    <row r="768" spans="1:7">
      <c r="A768" s="1031"/>
      <c r="B768" s="1029"/>
      <c r="C768" s="1024">
        <f t="shared" si="22"/>
        <v>0</v>
      </c>
      <c r="D768" s="1030"/>
      <c r="E768" s="1030"/>
      <c r="F768" s="1030"/>
      <c r="G768" s="1024">
        <f t="shared" si="23"/>
        <v>0</v>
      </c>
    </row>
    <row r="769" spans="1:7">
      <c r="A769" s="1031"/>
      <c r="B769" s="1029"/>
      <c r="C769" s="1024">
        <f t="shared" si="22"/>
        <v>0</v>
      </c>
      <c r="D769" s="1030"/>
      <c r="E769" s="1030"/>
      <c r="F769" s="1030"/>
      <c r="G769" s="1024">
        <f t="shared" si="23"/>
        <v>0</v>
      </c>
    </row>
    <row r="770" spans="1:7">
      <c r="A770" s="1031"/>
      <c r="B770" s="1029"/>
      <c r="C770" s="1024">
        <f t="shared" si="22"/>
        <v>0</v>
      </c>
      <c r="D770" s="1030"/>
      <c r="E770" s="1030"/>
      <c r="F770" s="1030"/>
      <c r="G770" s="1024">
        <f t="shared" si="23"/>
        <v>0</v>
      </c>
    </row>
    <row r="771" spans="1:7">
      <c r="A771" s="1031"/>
      <c r="B771" s="1029"/>
      <c r="C771" s="1024">
        <f t="shared" si="22"/>
        <v>0</v>
      </c>
      <c r="D771" s="1030"/>
      <c r="E771" s="1030"/>
      <c r="F771" s="1030"/>
      <c r="G771" s="1024">
        <f t="shared" si="23"/>
        <v>0</v>
      </c>
    </row>
    <row r="772" spans="1:7">
      <c r="A772" s="1031"/>
      <c r="B772" s="1029"/>
      <c r="C772" s="1024">
        <f t="shared" si="22"/>
        <v>0</v>
      </c>
      <c r="D772" s="1030"/>
      <c r="E772" s="1030"/>
      <c r="F772" s="1030"/>
      <c r="G772" s="1024">
        <f t="shared" si="23"/>
        <v>0</v>
      </c>
    </row>
    <row r="773" spans="1:7">
      <c r="A773" s="1031"/>
      <c r="B773" s="1029"/>
      <c r="C773" s="1024">
        <f t="shared" si="22"/>
        <v>0</v>
      </c>
      <c r="D773" s="1030"/>
      <c r="E773" s="1030"/>
      <c r="F773" s="1030"/>
      <c r="G773" s="1024">
        <f t="shared" si="23"/>
        <v>0</v>
      </c>
    </row>
    <row r="774" spans="1:7">
      <c r="A774" s="1031"/>
      <c r="B774" s="1029"/>
      <c r="C774" s="1024">
        <f t="shared" si="22"/>
        <v>0</v>
      </c>
      <c r="D774" s="1030"/>
      <c r="E774" s="1030"/>
      <c r="F774" s="1030"/>
      <c r="G774" s="1024">
        <f t="shared" si="23"/>
        <v>0</v>
      </c>
    </row>
    <row r="775" spans="1:7">
      <c r="A775" s="1031"/>
      <c r="B775" s="1029"/>
      <c r="C775" s="1024">
        <f t="shared" si="22"/>
        <v>0</v>
      </c>
      <c r="D775" s="1030"/>
      <c r="E775" s="1030"/>
      <c r="F775" s="1030"/>
      <c r="G775" s="1024">
        <f t="shared" si="23"/>
        <v>0</v>
      </c>
    </row>
    <row r="776" spans="1:7">
      <c r="A776" s="1031"/>
      <c r="B776" s="1029"/>
      <c r="C776" s="1024">
        <f t="shared" si="22"/>
        <v>0</v>
      </c>
      <c r="D776" s="1030"/>
      <c r="E776" s="1030"/>
      <c r="F776" s="1030"/>
      <c r="G776" s="1024">
        <f t="shared" si="23"/>
        <v>0</v>
      </c>
    </row>
    <row r="777" spans="1:7">
      <c r="A777" s="1031"/>
      <c r="B777" s="1029"/>
      <c r="C777" s="1024">
        <f t="shared" si="22"/>
        <v>0</v>
      </c>
      <c r="D777" s="1030"/>
      <c r="E777" s="1030"/>
      <c r="F777" s="1030"/>
      <c r="G777" s="1024">
        <f t="shared" si="23"/>
        <v>0</v>
      </c>
    </row>
    <row r="778" spans="1:7">
      <c r="A778" s="1031"/>
      <c r="B778" s="1029"/>
      <c r="C778" s="1024">
        <f t="shared" si="22"/>
        <v>0</v>
      </c>
      <c r="D778" s="1030"/>
      <c r="E778" s="1030"/>
      <c r="F778" s="1030"/>
      <c r="G778" s="1024">
        <f t="shared" si="23"/>
        <v>0</v>
      </c>
    </row>
    <row r="779" spans="1:7">
      <c r="A779" s="1031"/>
      <c r="B779" s="1029"/>
      <c r="C779" s="1024">
        <f t="shared" si="22"/>
        <v>0</v>
      </c>
      <c r="D779" s="1030"/>
      <c r="E779" s="1030"/>
      <c r="F779" s="1030"/>
      <c r="G779" s="1024">
        <f t="shared" si="23"/>
        <v>0</v>
      </c>
    </row>
    <row r="780" spans="1:7">
      <c r="A780" s="1031"/>
      <c r="B780" s="1029"/>
      <c r="C780" s="1024">
        <f t="shared" ref="C780:C843" si="24">SUMIF(D780:F780,"&gt;0")</f>
        <v>0</v>
      </c>
      <c r="D780" s="1030"/>
      <c r="E780" s="1030"/>
      <c r="F780" s="1030"/>
      <c r="G780" s="1024">
        <f t="shared" ref="G780:G843" si="25">SUMIF(B780:C780,"&gt;0")</f>
        <v>0</v>
      </c>
    </row>
    <row r="781" spans="1:7">
      <c r="A781" s="1031"/>
      <c r="B781" s="1029"/>
      <c r="C781" s="1024">
        <f t="shared" si="24"/>
        <v>0</v>
      </c>
      <c r="D781" s="1030"/>
      <c r="E781" s="1030"/>
      <c r="F781" s="1030"/>
      <c r="G781" s="1024">
        <f t="shared" si="25"/>
        <v>0</v>
      </c>
    </row>
    <row r="782" spans="1:7">
      <c r="A782" s="1031"/>
      <c r="B782" s="1029"/>
      <c r="C782" s="1024">
        <f t="shared" si="24"/>
        <v>0</v>
      </c>
      <c r="D782" s="1030"/>
      <c r="E782" s="1030"/>
      <c r="F782" s="1030"/>
      <c r="G782" s="1024">
        <f t="shared" si="25"/>
        <v>0</v>
      </c>
    </row>
    <row r="783" spans="1:7">
      <c r="A783" s="1031"/>
      <c r="B783" s="1029"/>
      <c r="C783" s="1024">
        <f t="shared" si="24"/>
        <v>0</v>
      </c>
      <c r="D783" s="1030"/>
      <c r="E783" s="1030"/>
      <c r="F783" s="1030"/>
      <c r="G783" s="1024">
        <f t="shared" si="25"/>
        <v>0</v>
      </c>
    </row>
    <row r="784" spans="1:7">
      <c r="A784" s="1031"/>
      <c r="B784" s="1029"/>
      <c r="C784" s="1024">
        <f t="shared" si="24"/>
        <v>0</v>
      </c>
      <c r="D784" s="1030"/>
      <c r="E784" s="1030"/>
      <c r="F784" s="1030"/>
      <c r="G784" s="1024">
        <f t="shared" si="25"/>
        <v>0</v>
      </c>
    </row>
    <row r="785" spans="1:7">
      <c r="A785" s="1031"/>
      <c r="B785" s="1029"/>
      <c r="C785" s="1024">
        <f t="shared" si="24"/>
        <v>0</v>
      </c>
      <c r="D785" s="1030"/>
      <c r="E785" s="1030"/>
      <c r="F785" s="1030"/>
      <c r="G785" s="1024">
        <f t="shared" si="25"/>
        <v>0</v>
      </c>
    </row>
    <row r="786" spans="1:7">
      <c r="A786" s="1031"/>
      <c r="B786" s="1029"/>
      <c r="C786" s="1024">
        <f t="shared" si="24"/>
        <v>0</v>
      </c>
      <c r="D786" s="1030"/>
      <c r="E786" s="1030"/>
      <c r="F786" s="1030"/>
      <c r="G786" s="1024">
        <f t="shared" si="25"/>
        <v>0</v>
      </c>
    </row>
    <row r="787" spans="1:7">
      <c r="A787" s="1031"/>
      <c r="B787" s="1029"/>
      <c r="C787" s="1024">
        <f t="shared" si="24"/>
        <v>0</v>
      </c>
      <c r="D787" s="1030"/>
      <c r="E787" s="1030"/>
      <c r="F787" s="1030"/>
      <c r="G787" s="1024">
        <f t="shared" si="25"/>
        <v>0</v>
      </c>
    </row>
    <row r="788" spans="1:7">
      <c r="A788" s="1031"/>
      <c r="B788" s="1029"/>
      <c r="C788" s="1024">
        <f t="shared" si="24"/>
        <v>0</v>
      </c>
      <c r="D788" s="1030"/>
      <c r="E788" s="1030"/>
      <c r="F788" s="1030"/>
      <c r="G788" s="1024">
        <f t="shared" si="25"/>
        <v>0</v>
      </c>
    </row>
    <row r="789" spans="1:7">
      <c r="A789" s="1031"/>
      <c r="B789" s="1029"/>
      <c r="C789" s="1024">
        <f t="shared" si="24"/>
        <v>0</v>
      </c>
      <c r="D789" s="1030"/>
      <c r="E789" s="1030"/>
      <c r="F789" s="1030"/>
      <c r="G789" s="1024">
        <f t="shared" si="25"/>
        <v>0</v>
      </c>
    </row>
    <row r="790" spans="1:7">
      <c r="A790" s="1031"/>
      <c r="B790" s="1029"/>
      <c r="C790" s="1024">
        <f t="shared" si="24"/>
        <v>0</v>
      </c>
      <c r="D790" s="1030"/>
      <c r="E790" s="1030"/>
      <c r="F790" s="1030"/>
      <c r="G790" s="1024">
        <f t="shared" si="25"/>
        <v>0</v>
      </c>
    </row>
    <row r="791" spans="1:7">
      <c r="A791" s="1031"/>
      <c r="B791" s="1029"/>
      <c r="C791" s="1024">
        <f t="shared" si="24"/>
        <v>0</v>
      </c>
      <c r="D791" s="1030"/>
      <c r="E791" s="1030"/>
      <c r="F791" s="1030"/>
      <c r="G791" s="1024">
        <f t="shared" si="25"/>
        <v>0</v>
      </c>
    </row>
    <row r="792" spans="1:7">
      <c r="A792" s="1031"/>
      <c r="B792" s="1029"/>
      <c r="C792" s="1024">
        <f t="shared" si="24"/>
        <v>0</v>
      </c>
      <c r="D792" s="1030"/>
      <c r="E792" s="1030"/>
      <c r="F792" s="1030"/>
      <c r="G792" s="1024">
        <f t="shared" si="25"/>
        <v>0</v>
      </c>
    </row>
    <row r="793" spans="1:7">
      <c r="A793" s="1031"/>
      <c r="B793" s="1029"/>
      <c r="C793" s="1024">
        <f t="shared" si="24"/>
        <v>0</v>
      </c>
      <c r="D793" s="1030"/>
      <c r="E793" s="1030"/>
      <c r="F793" s="1030"/>
      <c r="G793" s="1024">
        <f t="shared" si="25"/>
        <v>0</v>
      </c>
    </row>
    <row r="794" spans="1:7">
      <c r="A794" s="1031"/>
      <c r="B794" s="1029"/>
      <c r="C794" s="1024">
        <f t="shared" si="24"/>
        <v>0</v>
      </c>
      <c r="D794" s="1030"/>
      <c r="E794" s="1030"/>
      <c r="F794" s="1030"/>
      <c r="G794" s="1024">
        <f t="shared" si="25"/>
        <v>0</v>
      </c>
    </row>
    <row r="795" spans="1:7">
      <c r="A795" s="1031"/>
      <c r="B795" s="1029"/>
      <c r="C795" s="1024">
        <f t="shared" si="24"/>
        <v>0</v>
      </c>
      <c r="D795" s="1030"/>
      <c r="E795" s="1030"/>
      <c r="F795" s="1030"/>
      <c r="G795" s="1024">
        <f t="shared" si="25"/>
        <v>0</v>
      </c>
    </row>
    <row r="796" spans="1:7">
      <c r="A796" s="1031"/>
      <c r="B796" s="1029"/>
      <c r="C796" s="1024">
        <f t="shared" si="24"/>
        <v>0</v>
      </c>
      <c r="D796" s="1030"/>
      <c r="E796" s="1030"/>
      <c r="F796" s="1030"/>
      <c r="G796" s="1024">
        <f t="shared" si="25"/>
        <v>0</v>
      </c>
    </row>
    <row r="797" spans="1:7">
      <c r="A797" s="1031"/>
      <c r="B797" s="1029"/>
      <c r="C797" s="1024">
        <f t="shared" si="24"/>
        <v>0</v>
      </c>
      <c r="D797" s="1030"/>
      <c r="E797" s="1030"/>
      <c r="F797" s="1030"/>
      <c r="G797" s="1024">
        <f t="shared" si="25"/>
        <v>0</v>
      </c>
    </row>
    <row r="798" spans="1:7">
      <c r="A798" s="1031"/>
      <c r="B798" s="1029"/>
      <c r="C798" s="1024">
        <f t="shared" si="24"/>
        <v>0</v>
      </c>
      <c r="D798" s="1030"/>
      <c r="E798" s="1030"/>
      <c r="F798" s="1030"/>
      <c r="G798" s="1024">
        <f t="shared" si="25"/>
        <v>0</v>
      </c>
    </row>
    <row r="799" spans="1:7">
      <c r="A799" s="1031"/>
      <c r="B799" s="1029"/>
      <c r="C799" s="1024">
        <f t="shared" si="24"/>
        <v>0</v>
      </c>
      <c r="D799" s="1030"/>
      <c r="E799" s="1030"/>
      <c r="F799" s="1030"/>
      <c r="G799" s="1024">
        <f t="shared" si="25"/>
        <v>0</v>
      </c>
    </row>
    <row r="800" spans="1:7">
      <c r="A800" s="1031"/>
      <c r="B800" s="1029"/>
      <c r="C800" s="1024">
        <f t="shared" si="24"/>
        <v>0</v>
      </c>
      <c r="D800" s="1030"/>
      <c r="E800" s="1030"/>
      <c r="F800" s="1030"/>
      <c r="G800" s="1024">
        <f t="shared" si="25"/>
        <v>0</v>
      </c>
    </row>
    <row r="801" spans="1:7">
      <c r="A801" s="1031"/>
      <c r="B801" s="1029"/>
      <c r="C801" s="1024">
        <f t="shared" si="24"/>
        <v>0</v>
      </c>
      <c r="D801" s="1030"/>
      <c r="E801" s="1030"/>
      <c r="F801" s="1030"/>
      <c r="G801" s="1024">
        <f t="shared" si="25"/>
        <v>0</v>
      </c>
    </row>
    <row r="802" spans="1:7">
      <c r="A802" s="1031"/>
      <c r="B802" s="1029"/>
      <c r="C802" s="1024">
        <f t="shared" si="24"/>
        <v>0</v>
      </c>
      <c r="D802" s="1030"/>
      <c r="E802" s="1030"/>
      <c r="F802" s="1030"/>
      <c r="G802" s="1024">
        <f t="shared" si="25"/>
        <v>0</v>
      </c>
    </row>
    <row r="803" spans="1:7">
      <c r="A803" s="1031"/>
      <c r="B803" s="1029"/>
      <c r="C803" s="1024">
        <f t="shared" si="24"/>
        <v>0</v>
      </c>
      <c r="D803" s="1030"/>
      <c r="E803" s="1030"/>
      <c r="F803" s="1030"/>
      <c r="G803" s="1024">
        <f t="shared" si="25"/>
        <v>0</v>
      </c>
    </row>
    <row r="804" spans="1:7">
      <c r="A804" s="1031"/>
      <c r="B804" s="1029"/>
      <c r="C804" s="1024">
        <f t="shared" si="24"/>
        <v>0</v>
      </c>
      <c r="D804" s="1030"/>
      <c r="E804" s="1030"/>
      <c r="F804" s="1030"/>
      <c r="G804" s="1024">
        <f t="shared" si="25"/>
        <v>0</v>
      </c>
    </row>
    <row r="805" spans="1:7">
      <c r="A805" s="1031"/>
      <c r="B805" s="1029"/>
      <c r="C805" s="1024">
        <f t="shared" si="24"/>
        <v>0</v>
      </c>
      <c r="D805" s="1030"/>
      <c r="E805" s="1030"/>
      <c r="F805" s="1030"/>
      <c r="G805" s="1024">
        <f t="shared" si="25"/>
        <v>0</v>
      </c>
    </row>
    <row r="806" spans="1:7">
      <c r="A806" s="1031"/>
      <c r="B806" s="1029"/>
      <c r="C806" s="1024">
        <f t="shared" si="24"/>
        <v>0</v>
      </c>
      <c r="D806" s="1030"/>
      <c r="E806" s="1030"/>
      <c r="F806" s="1030"/>
      <c r="G806" s="1024">
        <f t="shared" si="25"/>
        <v>0</v>
      </c>
    </row>
    <row r="807" spans="1:7">
      <c r="A807" s="1031"/>
      <c r="B807" s="1029"/>
      <c r="C807" s="1024">
        <f t="shared" si="24"/>
        <v>0</v>
      </c>
      <c r="D807" s="1030"/>
      <c r="E807" s="1030"/>
      <c r="F807" s="1030"/>
      <c r="G807" s="1024">
        <f t="shared" si="25"/>
        <v>0</v>
      </c>
    </row>
    <row r="808" spans="1:7">
      <c r="A808" s="1031"/>
      <c r="B808" s="1029"/>
      <c r="C808" s="1024">
        <f t="shared" si="24"/>
        <v>0</v>
      </c>
      <c r="D808" s="1030"/>
      <c r="E808" s="1030"/>
      <c r="F808" s="1030"/>
      <c r="G808" s="1024">
        <f t="shared" si="25"/>
        <v>0</v>
      </c>
    </row>
    <row r="809" spans="1:7">
      <c r="A809" s="1031"/>
      <c r="B809" s="1029"/>
      <c r="C809" s="1024">
        <f t="shared" si="24"/>
        <v>0</v>
      </c>
      <c r="D809" s="1030"/>
      <c r="E809" s="1030"/>
      <c r="F809" s="1030"/>
      <c r="G809" s="1024">
        <f t="shared" si="25"/>
        <v>0</v>
      </c>
    </row>
    <row r="810" spans="1:7">
      <c r="A810" s="1031"/>
      <c r="B810" s="1029"/>
      <c r="C810" s="1024">
        <f t="shared" si="24"/>
        <v>0</v>
      </c>
      <c r="D810" s="1030"/>
      <c r="E810" s="1030"/>
      <c r="F810" s="1030"/>
      <c r="G810" s="1024">
        <f t="shared" si="25"/>
        <v>0</v>
      </c>
    </row>
    <row r="811" spans="1:7">
      <c r="A811" s="1031"/>
      <c r="B811" s="1029"/>
      <c r="C811" s="1024">
        <f t="shared" si="24"/>
        <v>0</v>
      </c>
      <c r="D811" s="1030"/>
      <c r="E811" s="1030"/>
      <c r="F811" s="1030"/>
      <c r="G811" s="1024">
        <f t="shared" si="25"/>
        <v>0</v>
      </c>
    </row>
    <row r="812" spans="1:7">
      <c r="A812" s="1031"/>
      <c r="B812" s="1029"/>
      <c r="C812" s="1024">
        <f t="shared" si="24"/>
        <v>0</v>
      </c>
      <c r="D812" s="1030"/>
      <c r="E812" s="1030"/>
      <c r="F812" s="1030"/>
      <c r="G812" s="1024">
        <f t="shared" si="25"/>
        <v>0</v>
      </c>
    </row>
    <row r="813" spans="1:7">
      <c r="A813" s="1031"/>
      <c r="B813" s="1029"/>
      <c r="C813" s="1024">
        <f t="shared" si="24"/>
        <v>0</v>
      </c>
      <c r="D813" s="1030"/>
      <c r="E813" s="1030"/>
      <c r="F813" s="1030"/>
      <c r="G813" s="1024">
        <f t="shared" si="25"/>
        <v>0</v>
      </c>
    </row>
    <row r="814" spans="1:7">
      <c r="A814" s="1031"/>
      <c r="B814" s="1029"/>
      <c r="C814" s="1024">
        <f t="shared" si="24"/>
        <v>0</v>
      </c>
      <c r="D814" s="1030"/>
      <c r="E814" s="1030"/>
      <c r="F814" s="1030"/>
      <c r="G814" s="1024">
        <f t="shared" si="25"/>
        <v>0</v>
      </c>
    </row>
    <row r="815" spans="1:7">
      <c r="A815" s="1031"/>
      <c r="B815" s="1029"/>
      <c r="C815" s="1024">
        <f t="shared" si="24"/>
        <v>0</v>
      </c>
      <c r="D815" s="1030"/>
      <c r="E815" s="1030"/>
      <c r="F815" s="1030"/>
      <c r="G815" s="1024">
        <f t="shared" si="25"/>
        <v>0</v>
      </c>
    </row>
    <row r="816" spans="1:7">
      <c r="A816" s="1031"/>
      <c r="B816" s="1029"/>
      <c r="C816" s="1024">
        <f t="shared" si="24"/>
        <v>0</v>
      </c>
      <c r="D816" s="1030"/>
      <c r="E816" s="1030"/>
      <c r="F816" s="1030"/>
      <c r="G816" s="1024">
        <f t="shared" si="25"/>
        <v>0</v>
      </c>
    </row>
    <row r="817" spans="1:7">
      <c r="A817" s="1031"/>
      <c r="B817" s="1029"/>
      <c r="C817" s="1024">
        <f t="shared" si="24"/>
        <v>0</v>
      </c>
      <c r="D817" s="1030"/>
      <c r="E817" s="1030"/>
      <c r="F817" s="1030"/>
      <c r="G817" s="1024">
        <f t="shared" si="25"/>
        <v>0</v>
      </c>
    </row>
    <row r="818" spans="1:7">
      <c r="A818" s="1031"/>
      <c r="B818" s="1029"/>
      <c r="C818" s="1024">
        <f t="shared" si="24"/>
        <v>0</v>
      </c>
      <c r="D818" s="1030"/>
      <c r="E818" s="1030"/>
      <c r="F818" s="1030"/>
      <c r="G818" s="1024">
        <f t="shared" si="25"/>
        <v>0</v>
      </c>
    </row>
    <row r="819" spans="1:7">
      <c r="A819" s="1031"/>
      <c r="B819" s="1029"/>
      <c r="C819" s="1024">
        <f t="shared" si="24"/>
        <v>0</v>
      </c>
      <c r="D819" s="1030"/>
      <c r="E819" s="1030"/>
      <c r="F819" s="1030"/>
      <c r="G819" s="1024">
        <f t="shared" si="25"/>
        <v>0</v>
      </c>
    </row>
    <row r="820" spans="1:7">
      <c r="A820" s="1031"/>
      <c r="B820" s="1029"/>
      <c r="C820" s="1024">
        <f t="shared" si="24"/>
        <v>0</v>
      </c>
      <c r="D820" s="1030"/>
      <c r="E820" s="1030"/>
      <c r="F820" s="1030"/>
      <c r="G820" s="1024">
        <f t="shared" si="25"/>
        <v>0</v>
      </c>
    </row>
    <row r="821" spans="1:7">
      <c r="A821" s="1031"/>
      <c r="B821" s="1029"/>
      <c r="C821" s="1024">
        <f t="shared" si="24"/>
        <v>0</v>
      </c>
      <c r="D821" s="1030"/>
      <c r="E821" s="1030"/>
      <c r="F821" s="1030"/>
      <c r="G821" s="1024">
        <f t="shared" si="25"/>
        <v>0</v>
      </c>
    </row>
    <row r="822" spans="1:7">
      <c r="A822" s="1031"/>
      <c r="B822" s="1029"/>
      <c r="C822" s="1024">
        <f t="shared" si="24"/>
        <v>0</v>
      </c>
      <c r="D822" s="1030"/>
      <c r="E822" s="1030"/>
      <c r="F822" s="1030"/>
      <c r="G822" s="1024">
        <f t="shared" si="25"/>
        <v>0</v>
      </c>
    </row>
    <row r="823" spans="1:7">
      <c r="A823" s="1031"/>
      <c r="B823" s="1029"/>
      <c r="C823" s="1024">
        <f t="shared" si="24"/>
        <v>0</v>
      </c>
      <c r="D823" s="1030"/>
      <c r="E823" s="1030"/>
      <c r="F823" s="1030"/>
      <c r="G823" s="1024">
        <f t="shared" si="25"/>
        <v>0</v>
      </c>
    </row>
    <row r="824" spans="1:7">
      <c r="A824" s="1031"/>
      <c r="B824" s="1029"/>
      <c r="C824" s="1024">
        <f t="shared" si="24"/>
        <v>0</v>
      </c>
      <c r="D824" s="1030"/>
      <c r="E824" s="1030"/>
      <c r="F824" s="1030"/>
      <c r="G824" s="1024">
        <f t="shared" si="25"/>
        <v>0</v>
      </c>
    </row>
    <row r="825" spans="1:7">
      <c r="A825" s="1031"/>
      <c r="B825" s="1029"/>
      <c r="C825" s="1024">
        <f t="shared" si="24"/>
        <v>0</v>
      </c>
      <c r="D825" s="1030"/>
      <c r="E825" s="1030"/>
      <c r="F825" s="1030"/>
      <c r="G825" s="1024">
        <f t="shared" si="25"/>
        <v>0</v>
      </c>
    </row>
    <row r="826" spans="1:7">
      <c r="A826" s="1031"/>
      <c r="B826" s="1029"/>
      <c r="C826" s="1024">
        <f t="shared" si="24"/>
        <v>0</v>
      </c>
      <c r="D826" s="1030"/>
      <c r="E826" s="1030"/>
      <c r="F826" s="1030"/>
      <c r="G826" s="1024">
        <f t="shared" si="25"/>
        <v>0</v>
      </c>
    </row>
    <row r="827" spans="1:7">
      <c r="A827" s="1031"/>
      <c r="B827" s="1029"/>
      <c r="C827" s="1024">
        <f t="shared" si="24"/>
        <v>0</v>
      </c>
      <c r="D827" s="1030"/>
      <c r="E827" s="1030"/>
      <c r="F827" s="1030"/>
      <c r="G827" s="1024">
        <f t="shared" si="25"/>
        <v>0</v>
      </c>
    </row>
    <row r="828" spans="1:7">
      <c r="A828" s="1031"/>
      <c r="B828" s="1029"/>
      <c r="C828" s="1024">
        <f t="shared" si="24"/>
        <v>0</v>
      </c>
      <c r="D828" s="1030"/>
      <c r="E828" s="1030"/>
      <c r="F828" s="1030"/>
      <c r="G828" s="1024">
        <f t="shared" si="25"/>
        <v>0</v>
      </c>
    </row>
    <row r="829" spans="1:7">
      <c r="A829" s="1031"/>
      <c r="B829" s="1029"/>
      <c r="C829" s="1024">
        <f t="shared" si="24"/>
        <v>0</v>
      </c>
      <c r="D829" s="1030"/>
      <c r="E829" s="1030"/>
      <c r="F829" s="1030"/>
      <c r="G829" s="1024">
        <f t="shared" si="25"/>
        <v>0</v>
      </c>
    </row>
    <row r="830" spans="1:7">
      <c r="A830" s="1031"/>
      <c r="B830" s="1029"/>
      <c r="C830" s="1024">
        <f t="shared" si="24"/>
        <v>0</v>
      </c>
      <c r="D830" s="1030"/>
      <c r="E830" s="1030"/>
      <c r="F830" s="1030"/>
      <c r="G830" s="1024">
        <f t="shared" si="25"/>
        <v>0</v>
      </c>
    </row>
    <row r="831" spans="1:7">
      <c r="A831" s="1031"/>
      <c r="B831" s="1029"/>
      <c r="C831" s="1024">
        <f t="shared" si="24"/>
        <v>0</v>
      </c>
      <c r="D831" s="1030"/>
      <c r="E831" s="1030"/>
      <c r="F831" s="1030"/>
      <c r="G831" s="1024">
        <f t="shared" si="25"/>
        <v>0</v>
      </c>
    </row>
    <row r="832" spans="1:7">
      <c r="A832" s="1031"/>
      <c r="B832" s="1029"/>
      <c r="C832" s="1024">
        <f t="shared" si="24"/>
        <v>0</v>
      </c>
      <c r="D832" s="1030"/>
      <c r="E832" s="1030"/>
      <c r="F832" s="1030"/>
      <c r="G832" s="1024">
        <f t="shared" si="25"/>
        <v>0</v>
      </c>
    </row>
    <row r="833" spans="1:7">
      <c r="A833" s="1031"/>
      <c r="B833" s="1029"/>
      <c r="C833" s="1024">
        <f t="shared" si="24"/>
        <v>0</v>
      </c>
      <c r="D833" s="1030"/>
      <c r="E833" s="1030"/>
      <c r="F833" s="1030"/>
      <c r="G833" s="1024">
        <f t="shared" si="25"/>
        <v>0</v>
      </c>
    </row>
    <row r="834" spans="1:7">
      <c r="A834" s="1031"/>
      <c r="B834" s="1029"/>
      <c r="C834" s="1024">
        <f t="shared" si="24"/>
        <v>0</v>
      </c>
      <c r="D834" s="1030"/>
      <c r="E834" s="1030"/>
      <c r="F834" s="1030"/>
      <c r="G834" s="1024">
        <f t="shared" si="25"/>
        <v>0</v>
      </c>
    </row>
    <row r="835" spans="1:7">
      <c r="A835" s="1031"/>
      <c r="B835" s="1029"/>
      <c r="C835" s="1024">
        <f t="shared" si="24"/>
        <v>0</v>
      </c>
      <c r="D835" s="1030"/>
      <c r="E835" s="1030"/>
      <c r="F835" s="1030"/>
      <c r="G835" s="1024">
        <f t="shared" si="25"/>
        <v>0</v>
      </c>
    </row>
    <row r="836" spans="1:7">
      <c r="A836" s="1031"/>
      <c r="B836" s="1029"/>
      <c r="C836" s="1024">
        <f t="shared" si="24"/>
        <v>0</v>
      </c>
      <c r="D836" s="1030"/>
      <c r="E836" s="1030"/>
      <c r="F836" s="1030"/>
      <c r="G836" s="1024">
        <f t="shared" si="25"/>
        <v>0</v>
      </c>
    </row>
    <row r="837" spans="1:7">
      <c r="A837" s="1031"/>
      <c r="B837" s="1029"/>
      <c r="C837" s="1024">
        <f t="shared" si="24"/>
        <v>0</v>
      </c>
      <c r="D837" s="1030"/>
      <c r="E837" s="1030"/>
      <c r="F837" s="1030"/>
      <c r="G837" s="1024">
        <f t="shared" si="25"/>
        <v>0</v>
      </c>
    </row>
    <row r="838" spans="1:7">
      <c r="A838" s="1031"/>
      <c r="B838" s="1029"/>
      <c r="C838" s="1024">
        <f t="shared" si="24"/>
        <v>0</v>
      </c>
      <c r="D838" s="1030"/>
      <c r="E838" s="1030"/>
      <c r="F838" s="1030"/>
      <c r="G838" s="1024">
        <f t="shared" si="25"/>
        <v>0</v>
      </c>
    </row>
    <row r="839" spans="1:7">
      <c r="A839" s="1031"/>
      <c r="B839" s="1029"/>
      <c r="C839" s="1024">
        <f t="shared" si="24"/>
        <v>0</v>
      </c>
      <c r="D839" s="1030"/>
      <c r="E839" s="1030"/>
      <c r="F839" s="1030"/>
      <c r="G839" s="1024">
        <f t="shared" si="25"/>
        <v>0</v>
      </c>
    </row>
    <row r="840" spans="1:7">
      <c r="A840" s="1031"/>
      <c r="B840" s="1029"/>
      <c r="C840" s="1024">
        <f t="shared" si="24"/>
        <v>0</v>
      </c>
      <c r="D840" s="1030"/>
      <c r="E840" s="1030"/>
      <c r="F840" s="1030"/>
      <c r="G840" s="1024">
        <f t="shared" si="25"/>
        <v>0</v>
      </c>
    </row>
    <row r="841" spans="1:7">
      <c r="A841" s="1031"/>
      <c r="B841" s="1029"/>
      <c r="C841" s="1024">
        <f t="shared" si="24"/>
        <v>0</v>
      </c>
      <c r="D841" s="1030"/>
      <c r="E841" s="1030"/>
      <c r="F841" s="1030"/>
      <c r="G841" s="1024">
        <f t="shared" si="25"/>
        <v>0</v>
      </c>
    </row>
    <row r="842" spans="1:7">
      <c r="A842" s="1031"/>
      <c r="B842" s="1029"/>
      <c r="C842" s="1024">
        <f t="shared" si="24"/>
        <v>0</v>
      </c>
      <c r="D842" s="1030"/>
      <c r="E842" s="1030"/>
      <c r="F842" s="1030"/>
      <c r="G842" s="1024">
        <f t="shared" si="25"/>
        <v>0</v>
      </c>
    </row>
    <row r="843" spans="1:7">
      <c r="A843" s="1031"/>
      <c r="B843" s="1029"/>
      <c r="C843" s="1024">
        <f t="shared" si="24"/>
        <v>0</v>
      </c>
      <c r="D843" s="1030"/>
      <c r="E843" s="1030"/>
      <c r="F843" s="1030"/>
      <c r="G843" s="1024">
        <f t="shared" si="25"/>
        <v>0</v>
      </c>
    </row>
    <row r="844" spans="1:7">
      <c r="A844" s="1031"/>
      <c r="B844" s="1029"/>
      <c r="C844" s="1024">
        <f t="shared" ref="C844:C907" si="26">SUMIF(D844:F844,"&gt;0")</f>
        <v>0</v>
      </c>
      <c r="D844" s="1030"/>
      <c r="E844" s="1030"/>
      <c r="F844" s="1030"/>
      <c r="G844" s="1024">
        <f t="shared" ref="G844:G907" si="27">SUMIF(B844:C844,"&gt;0")</f>
        <v>0</v>
      </c>
    </row>
    <row r="845" spans="1:7">
      <c r="A845" s="1031"/>
      <c r="B845" s="1029"/>
      <c r="C845" s="1024">
        <f t="shared" si="26"/>
        <v>0</v>
      </c>
      <c r="D845" s="1030"/>
      <c r="E845" s="1030"/>
      <c r="F845" s="1030"/>
      <c r="G845" s="1024">
        <f t="shared" si="27"/>
        <v>0</v>
      </c>
    </row>
    <row r="846" spans="1:7">
      <c r="A846" s="1031"/>
      <c r="B846" s="1029"/>
      <c r="C846" s="1024">
        <f t="shared" si="26"/>
        <v>0</v>
      </c>
      <c r="D846" s="1030"/>
      <c r="E846" s="1030"/>
      <c r="F846" s="1030"/>
      <c r="G846" s="1024">
        <f t="shared" si="27"/>
        <v>0</v>
      </c>
    </row>
    <row r="847" spans="1:7">
      <c r="A847" s="1031"/>
      <c r="B847" s="1029"/>
      <c r="C847" s="1024">
        <f t="shared" si="26"/>
        <v>0</v>
      </c>
      <c r="D847" s="1030"/>
      <c r="E847" s="1030"/>
      <c r="F847" s="1030"/>
      <c r="G847" s="1024">
        <f t="shared" si="27"/>
        <v>0</v>
      </c>
    </row>
    <row r="848" spans="1:7">
      <c r="A848" s="1031"/>
      <c r="B848" s="1029"/>
      <c r="C848" s="1024">
        <f t="shared" si="26"/>
        <v>0</v>
      </c>
      <c r="D848" s="1030"/>
      <c r="E848" s="1030"/>
      <c r="F848" s="1030"/>
      <c r="G848" s="1024">
        <f t="shared" si="27"/>
        <v>0</v>
      </c>
    </row>
    <row r="849" spans="1:7">
      <c r="A849" s="1031"/>
      <c r="B849" s="1029"/>
      <c r="C849" s="1024">
        <f t="shared" si="26"/>
        <v>0</v>
      </c>
      <c r="D849" s="1030"/>
      <c r="E849" s="1030"/>
      <c r="F849" s="1030"/>
      <c r="G849" s="1024">
        <f t="shared" si="27"/>
        <v>0</v>
      </c>
    </row>
    <row r="850" spans="1:7">
      <c r="A850" s="1031"/>
      <c r="B850" s="1029"/>
      <c r="C850" s="1024">
        <f t="shared" si="26"/>
        <v>0</v>
      </c>
      <c r="D850" s="1030"/>
      <c r="E850" s="1030"/>
      <c r="F850" s="1030"/>
      <c r="G850" s="1024">
        <f t="shared" si="27"/>
        <v>0</v>
      </c>
    </row>
    <row r="851" spans="1:7">
      <c r="A851" s="1031"/>
      <c r="B851" s="1029"/>
      <c r="C851" s="1024">
        <f t="shared" si="26"/>
        <v>0</v>
      </c>
      <c r="D851" s="1030"/>
      <c r="E851" s="1030"/>
      <c r="F851" s="1030"/>
      <c r="G851" s="1024">
        <f t="shared" si="27"/>
        <v>0</v>
      </c>
    </row>
    <row r="852" spans="1:7">
      <c r="A852" s="1031"/>
      <c r="B852" s="1029"/>
      <c r="C852" s="1024">
        <f t="shared" si="26"/>
        <v>0</v>
      </c>
      <c r="D852" s="1030"/>
      <c r="E852" s="1030"/>
      <c r="F852" s="1030"/>
      <c r="G852" s="1024">
        <f t="shared" si="27"/>
        <v>0</v>
      </c>
    </row>
    <row r="853" spans="1:7">
      <c r="A853" s="1031"/>
      <c r="B853" s="1029"/>
      <c r="C853" s="1024">
        <f t="shared" si="26"/>
        <v>0</v>
      </c>
      <c r="D853" s="1030"/>
      <c r="E853" s="1030"/>
      <c r="F853" s="1030"/>
      <c r="G853" s="1024">
        <f t="shared" si="27"/>
        <v>0</v>
      </c>
    </row>
    <row r="854" spans="1:7">
      <c r="A854" s="1031"/>
      <c r="B854" s="1029"/>
      <c r="C854" s="1024">
        <f t="shared" si="26"/>
        <v>0</v>
      </c>
      <c r="D854" s="1030"/>
      <c r="E854" s="1030"/>
      <c r="F854" s="1030"/>
      <c r="G854" s="1024">
        <f t="shared" si="27"/>
        <v>0</v>
      </c>
    </row>
    <row r="855" spans="1:7">
      <c r="A855" s="1031"/>
      <c r="B855" s="1029"/>
      <c r="C855" s="1024">
        <f t="shared" si="26"/>
        <v>0</v>
      </c>
      <c r="D855" s="1030"/>
      <c r="E855" s="1030"/>
      <c r="F855" s="1030"/>
      <c r="G855" s="1024">
        <f t="shared" si="27"/>
        <v>0</v>
      </c>
    </row>
    <row r="856" spans="1:7">
      <c r="A856" s="1031"/>
      <c r="B856" s="1029"/>
      <c r="C856" s="1024">
        <f t="shared" si="26"/>
        <v>0</v>
      </c>
      <c r="D856" s="1030"/>
      <c r="E856" s="1030"/>
      <c r="F856" s="1030"/>
      <c r="G856" s="1024">
        <f t="shared" si="27"/>
        <v>0</v>
      </c>
    </row>
    <row r="857" spans="1:7">
      <c r="A857" s="1031"/>
      <c r="B857" s="1029"/>
      <c r="C857" s="1024">
        <f t="shared" si="26"/>
        <v>0</v>
      </c>
      <c r="D857" s="1030"/>
      <c r="E857" s="1030"/>
      <c r="F857" s="1030"/>
      <c r="G857" s="1024">
        <f t="shared" si="27"/>
        <v>0</v>
      </c>
    </row>
    <row r="858" spans="1:7">
      <c r="A858" s="1031"/>
      <c r="B858" s="1029"/>
      <c r="C858" s="1024">
        <f t="shared" si="26"/>
        <v>0</v>
      </c>
      <c r="D858" s="1030"/>
      <c r="E858" s="1030"/>
      <c r="F858" s="1030"/>
      <c r="G858" s="1024">
        <f t="shared" si="27"/>
        <v>0</v>
      </c>
    </row>
    <row r="859" spans="1:7">
      <c r="A859" s="1031"/>
      <c r="B859" s="1029"/>
      <c r="C859" s="1024">
        <f t="shared" si="26"/>
        <v>0</v>
      </c>
      <c r="D859" s="1030"/>
      <c r="E859" s="1030"/>
      <c r="F859" s="1030"/>
      <c r="G859" s="1024">
        <f t="shared" si="27"/>
        <v>0</v>
      </c>
    </row>
    <row r="860" spans="1:7">
      <c r="A860" s="1031"/>
      <c r="B860" s="1029"/>
      <c r="C860" s="1024">
        <f t="shared" si="26"/>
        <v>0</v>
      </c>
      <c r="D860" s="1030"/>
      <c r="E860" s="1030"/>
      <c r="F860" s="1030"/>
      <c r="G860" s="1024">
        <f t="shared" si="27"/>
        <v>0</v>
      </c>
    </row>
    <row r="861" spans="1:7">
      <c r="A861" s="1031"/>
      <c r="B861" s="1029"/>
      <c r="C861" s="1024">
        <f t="shared" si="26"/>
        <v>0</v>
      </c>
      <c r="D861" s="1030"/>
      <c r="E861" s="1030"/>
      <c r="F861" s="1030"/>
      <c r="G861" s="1024">
        <f t="shared" si="27"/>
        <v>0</v>
      </c>
    </row>
    <row r="862" spans="1:7">
      <c r="A862" s="1031"/>
      <c r="B862" s="1029"/>
      <c r="C862" s="1024">
        <f t="shared" si="26"/>
        <v>0</v>
      </c>
      <c r="D862" s="1030"/>
      <c r="E862" s="1030"/>
      <c r="F862" s="1030"/>
      <c r="G862" s="1024">
        <f t="shared" si="27"/>
        <v>0</v>
      </c>
    </row>
    <row r="863" spans="1:7">
      <c r="A863" s="1031"/>
      <c r="B863" s="1029"/>
      <c r="C863" s="1024">
        <f t="shared" si="26"/>
        <v>0</v>
      </c>
      <c r="D863" s="1030"/>
      <c r="E863" s="1030"/>
      <c r="F863" s="1030"/>
      <c r="G863" s="1024">
        <f t="shared" si="27"/>
        <v>0</v>
      </c>
    </row>
    <row r="864" spans="1:7">
      <c r="A864" s="1031"/>
      <c r="B864" s="1029"/>
      <c r="C864" s="1024">
        <f t="shared" si="26"/>
        <v>0</v>
      </c>
      <c r="D864" s="1030"/>
      <c r="E864" s="1030"/>
      <c r="F864" s="1030"/>
      <c r="G864" s="1024">
        <f t="shared" si="27"/>
        <v>0</v>
      </c>
    </row>
    <row r="865" spans="1:7">
      <c r="A865" s="1031"/>
      <c r="B865" s="1029"/>
      <c r="C865" s="1024">
        <f t="shared" si="26"/>
        <v>0</v>
      </c>
      <c r="D865" s="1030"/>
      <c r="E865" s="1030"/>
      <c r="F865" s="1030"/>
      <c r="G865" s="1024">
        <f t="shared" si="27"/>
        <v>0</v>
      </c>
    </row>
    <row r="866" spans="1:7">
      <c r="A866" s="1031"/>
      <c r="B866" s="1029"/>
      <c r="C866" s="1024">
        <f t="shared" si="26"/>
        <v>0</v>
      </c>
      <c r="D866" s="1030"/>
      <c r="E866" s="1030"/>
      <c r="F866" s="1030"/>
      <c r="G866" s="1024">
        <f t="shared" si="27"/>
        <v>0</v>
      </c>
    </row>
    <row r="867" spans="1:7">
      <c r="A867" s="1031"/>
      <c r="B867" s="1029"/>
      <c r="C867" s="1024">
        <f t="shared" si="26"/>
        <v>0</v>
      </c>
      <c r="D867" s="1030"/>
      <c r="E867" s="1030"/>
      <c r="F867" s="1030"/>
      <c r="G867" s="1024">
        <f t="shared" si="27"/>
        <v>0</v>
      </c>
    </row>
    <row r="868" spans="1:7">
      <c r="A868" s="1031"/>
      <c r="B868" s="1029"/>
      <c r="C868" s="1024">
        <f t="shared" si="26"/>
        <v>0</v>
      </c>
      <c r="D868" s="1030"/>
      <c r="E868" s="1030"/>
      <c r="F868" s="1030"/>
      <c r="G868" s="1024">
        <f t="shared" si="27"/>
        <v>0</v>
      </c>
    </row>
    <row r="869" spans="1:7">
      <c r="A869" s="1031"/>
      <c r="B869" s="1029"/>
      <c r="C869" s="1024">
        <f t="shared" si="26"/>
        <v>0</v>
      </c>
      <c r="D869" s="1030"/>
      <c r="E869" s="1030"/>
      <c r="F869" s="1030"/>
      <c r="G869" s="1024">
        <f t="shared" si="27"/>
        <v>0</v>
      </c>
    </row>
    <row r="870" spans="1:7">
      <c r="A870" s="1031"/>
      <c r="B870" s="1029"/>
      <c r="C870" s="1024">
        <f t="shared" si="26"/>
        <v>0</v>
      </c>
      <c r="D870" s="1030"/>
      <c r="E870" s="1030"/>
      <c r="F870" s="1030"/>
      <c r="G870" s="1024">
        <f t="shared" si="27"/>
        <v>0</v>
      </c>
    </row>
    <row r="871" spans="1:7">
      <c r="A871" s="1031"/>
      <c r="B871" s="1029"/>
      <c r="C871" s="1024">
        <f t="shared" si="26"/>
        <v>0</v>
      </c>
      <c r="D871" s="1030"/>
      <c r="E871" s="1030"/>
      <c r="F871" s="1030"/>
      <c r="G871" s="1024">
        <f t="shared" si="27"/>
        <v>0</v>
      </c>
    </row>
    <row r="872" spans="1:7">
      <c r="A872" s="1031"/>
      <c r="B872" s="1029"/>
      <c r="C872" s="1024">
        <f t="shared" si="26"/>
        <v>0</v>
      </c>
      <c r="D872" s="1030"/>
      <c r="E872" s="1030"/>
      <c r="F872" s="1030"/>
      <c r="G872" s="1024">
        <f t="shared" si="27"/>
        <v>0</v>
      </c>
    </row>
    <row r="873" spans="1:7">
      <c r="A873" s="1031"/>
      <c r="B873" s="1029"/>
      <c r="C873" s="1024">
        <f t="shared" si="26"/>
        <v>0</v>
      </c>
      <c r="D873" s="1030"/>
      <c r="E873" s="1030"/>
      <c r="F873" s="1030"/>
      <c r="G873" s="1024">
        <f t="shared" si="27"/>
        <v>0</v>
      </c>
    </row>
    <row r="874" spans="1:7">
      <c r="A874" s="1031"/>
      <c r="B874" s="1029"/>
      <c r="C874" s="1024">
        <f t="shared" si="26"/>
        <v>0</v>
      </c>
      <c r="D874" s="1030"/>
      <c r="E874" s="1030"/>
      <c r="F874" s="1030"/>
      <c r="G874" s="1024">
        <f t="shared" si="27"/>
        <v>0</v>
      </c>
    </row>
    <row r="875" spans="1:7">
      <c r="A875" s="1031"/>
      <c r="B875" s="1029"/>
      <c r="C875" s="1024">
        <f t="shared" si="26"/>
        <v>0</v>
      </c>
      <c r="D875" s="1030"/>
      <c r="E875" s="1030"/>
      <c r="F875" s="1030"/>
      <c r="G875" s="1024">
        <f t="shared" si="27"/>
        <v>0</v>
      </c>
    </row>
    <row r="876" spans="1:7">
      <c r="A876" s="1031"/>
      <c r="B876" s="1029"/>
      <c r="C876" s="1024">
        <f t="shared" si="26"/>
        <v>0</v>
      </c>
      <c r="D876" s="1030"/>
      <c r="E876" s="1030"/>
      <c r="F876" s="1030"/>
      <c r="G876" s="1024">
        <f t="shared" si="27"/>
        <v>0</v>
      </c>
    </row>
    <row r="877" spans="1:7">
      <c r="A877" s="1031"/>
      <c r="B877" s="1029"/>
      <c r="C877" s="1024">
        <f t="shared" si="26"/>
        <v>0</v>
      </c>
      <c r="D877" s="1030"/>
      <c r="E877" s="1030"/>
      <c r="F877" s="1030"/>
      <c r="G877" s="1024">
        <f t="shared" si="27"/>
        <v>0</v>
      </c>
    </row>
    <row r="878" spans="1:7">
      <c r="A878" s="1031"/>
      <c r="B878" s="1029"/>
      <c r="C878" s="1024">
        <f t="shared" si="26"/>
        <v>0</v>
      </c>
      <c r="D878" s="1030"/>
      <c r="E878" s="1030"/>
      <c r="F878" s="1030"/>
      <c r="G878" s="1024">
        <f t="shared" si="27"/>
        <v>0</v>
      </c>
    </row>
    <row r="879" spans="1:7">
      <c r="A879" s="1031"/>
      <c r="B879" s="1029"/>
      <c r="C879" s="1024">
        <f t="shared" si="26"/>
        <v>0</v>
      </c>
      <c r="D879" s="1030"/>
      <c r="E879" s="1030"/>
      <c r="F879" s="1030"/>
      <c r="G879" s="1024">
        <f t="shared" si="27"/>
        <v>0</v>
      </c>
    </row>
    <row r="880" spans="1:7">
      <c r="A880" s="1031"/>
      <c r="B880" s="1029"/>
      <c r="C880" s="1024">
        <f t="shared" si="26"/>
        <v>0</v>
      </c>
      <c r="D880" s="1030"/>
      <c r="E880" s="1030"/>
      <c r="F880" s="1030"/>
      <c r="G880" s="1024">
        <f t="shared" si="27"/>
        <v>0</v>
      </c>
    </row>
    <row r="881" spans="1:7">
      <c r="A881" s="1031"/>
      <c r="B881" s="1029"/>
      <c r="C881" s="1024">
        <f t="shared" si="26"/>
        <v>0</v>
      </c>
      <c r="D881" s="1030"/>
      <c r="E881" s="1030"/>
      <c r="F881" s="1030"/>
      <c r="G881" s="1024">
        <f t="shared" si="27"/>
        <v>0</v>
      </c>
    </row>
    <row r="882" spans="1:7">
      <c r="A882" s="1031"/>
      <c r="B882" s="1029"/>
      <c r="C882" s="1024">
        <f t="shared" si="26"/>
        <v>0</v>
      </c>
      <c r="D882" s="1030"/>
      <c r="E882" s="1030"/>
      <c r="F882" s="1030"/>
      <c r="G882" s="1024">
        <f t="shared" si="27"/>
        <v>0</v>
      </c>
    </row>
    <row r="883" spans="1:7">
      <c r="A883" s="1031"/>
      <c r="B883" s="1029"/>
      <c r="C883" s="1024">
        <f t="shared" si="26"/>
        <v>0</v>
      </c>
      <c r="D883" s="1030"/>
      <c r="E883" s="1030"/>
      <c r="F883" s="1030"/>
      <c r="G883" s="1024">
        <f t="shared" si="27"/>
        <v>0</v>
      </c>
    </row>
    <row r="884" spans="1:7">
      <c r="A884" s="1031"/>
      <c r="B884" s="1029"/>
      <c r="C884" s="1024">
        <f t="shared" si="26"/>
        <v>0</v>
      </c>
      <c r="D884" s="1030"/>
      <c r="E884" s="1030"/>
      <c r="F884" s="1030"/>
      <c r="G884" s="1024">
        <f t="shared" si="27"/>
        <v>0</v>
      </c>
    </row>
    <row r="885" spans="1:7">
      <c r="A885" s="1031"/>
      <c r="B885" s="1029"/>
      <c r="C885" s="1024">
        <f t="shared" si="26"/>
        <v>0</v>
      </c>
      <c r="D885" s="1030"/>
      <c r="E885" s="1030"/>
      <c r="F885" s="1030"/>
      <c r="G885" s="1024">
        <f t="shared" si="27"/>
        <v>0</v>
      </c>
    </row>
    <row r="886" spans="1:7">
      <c r="A886" s="1031"/>
      <c r="B886" s="1029"/>
      <c r="C886" s="1024">
        <f t="shared" si="26"/>
        <v>0</v>
      </c>
      <c r="D886" s="1030"/>
      <c r="E886" s="1030"/>
      <c r="F886" s="1030"/>
      <c r="G886" s="1024">
        <f t="shared" si="27"/>
        <v>0</v>
      </c>
    </row>
    <row r="887" spans="1:7">
      <c r="A887" s="1031"/>
      <c r="B887" s="1029"/>
      <c r="C887" s="1024">
        <f t="shared" si="26"/>
        <v>0</v>
      </c>
      <c r="D887" s="1030"/>
      <c r="E887" s="1030"/>
      <c r="F887" s="1030"/>
      <c r="G887" s="1024">
        <f t="shared" si="27"/>
        <v>0</v>
      </c>
    </row>
    <row r="888" spans="1:7">
      <c r="A888" s="1031"/>
      <c r="B888" s="1029"/>
      <c r="C888" s="1024">
        <f t="shared" si="26"/>
        <v>0</v>
      </c>
      <c r="D888" s="1030"/>
      <c r="E888" s="1030"/>
      <c r="F888" s="1030"/>
      <c r="G888" s="1024">
        <f t="shared" si="27"/>
        <v>0</v>
      </c>
    </row>
    <row r="889" spans="1:7">
      <c r="A889" s="1031"/>
      <c r="B889" s="1029"/>
      <c r="C889" s="1024">
        <f t="shared" si="26"/>
        <v>0</v>
      </c>
      <c r="D889" s="1030"/>
      <c r="E889" s="1030"/>
      <c r="F889" s="1030"/>
      <c r="G889" s="1024">
        <f t="shared" si="27"/>
        <v>0</v>
      </c>
    </row>
    <row r="890" spans="1:7">
      <c r="A890" s="1031"/>
      <c r="B890" s="1029"/>
      <c r="C890" s="1024">
        <f t="shared" si="26"/>
        <v>0</v>
      </c>
      <c r="D890" s="1030"/>
      <c r="E890" s="1030"/>
      <c r="F890" s="1030"/>
      <c r="G890" s="1024">
        <f t="shared" si="27"/>
        <v>0</v>
      </c>
    </row>
    <row r="891" spans="1:7">
      <c r="A891" s="1031"/>
      <c r="B891" s="1029"/>
      <c r="C891" s="1024">
        <f t="shared" si="26"/>
        <v>0</v>
      </c>
      <c r="D891" s="1030"/>
      <c r="E891" s="1030"/>
      <c r="F891" s="1030"/>
      <c r="G891" s="1024">
        <f t="shared" si="27"/>
        <v>0</v>
      </c>
    </row>
    <row r="892" spans="1:7">
      <c r="A892" s="1031"/>
      <c r="B892" s="1029"/>
      <c r="C892" s="1024">
        <f t="shared" si="26"/>
        <v>0</v>
      </c>
      <c r="D892" s="1030"/>
      <c r="E892" s="1030"/>
      <c r="F892" s="1030"/>
      <c r="G892" s="1024">
        <f t="shared" si="27"/>
        <v>0</v>
      </c>
    </row>
    <row r="893" spans="1:7">
      <c r="A893" s="1031"/>
      <c r="B893" s="1029"/>
      <c r="C893" s="1024">
        <f t="shared" si="26"/>
        <v>0</v>
      </c>
      <c r="D893" s="1030"/>
      <c r="E893" s="1030"/>
      <c r="F893" s="1030"/>
      <c r="G893" s="1024">
        <f t="shared" si="27"/>
        <v>0</v>
      </c>
    </row>
    <row r="894" spans="1:7">
      <c r="A894" s="1031"/>
      <c r="B894" s="1029"/>
      <c r="C894" s="1024">
        <f t="shared" si="26"/>
        <v>0</v>
      </c>
      <c r="D894" s="1030"/>
      <c r="E894" s="1030"/>
      <c r="F894" s="1030"/>
      <c r="G894" s="1024">
        <f t="shared" si="27"/>
        <v>0</v>
      </c>
    </row>
    <row r="895" spans="1:7">
      <c r="A895" s="1031"/>
      <c r="B895" s="1029"/>
      <c r="C895" s="1024">
        <f t="shared" si="26"/>
        <v>0</v>
      </c>
      <c r="D895" s="1030"/>
      <c r="E895" s="1030"/>
      <c r="F895" s="1030"/>
      <c r="G895" s="1024">
        <f t="shared" si="27"/>
        <v>0</v>
      </c>
    </row>
    <row r="896" spans="1:7">
      <c r="A896" s="1031"/>
      <c r="B896" s="1029"/>
      <c r="C896" s="1024">
        <f t="shared" si="26"/>
        <v>0</v>
      </c>
      <c r="D896" s="1030"/>
      <c r="E896" s="1030"/>
      <c r="F896" s="1030"/>
      <c r="G896" s="1024">
        <f t="shared" si="27"/>
        <v>0</v>
      </c>
    </row>
    <row r="897" spans="1:7">
      <c r="A897" s="1031"/>
      <c r="B897" s="1029"/>
      <c r="C897" s="1024">
        <f t="shared" si="26"/>
        <v>0</v>
      </c>
      <c r="D897" s="1030"/>
      <c r="E897" s="1030"/>
      <c r="F897" s="1030"/>
      <c r="G897" s="1024">
        <f t="shared" si="27"/>
        <v>0</v>
      </c>
    </row>
    <row r="898" spans="1:7">
      <c r="A898" s="1031"/>
      <c r="B898" s="1029"/>
      <c r="C898" s="1024">
        <f t="shared" si="26"/>
        <v>0</v>
      </c>
      <c r="D898" s="1030"/>
      <c r="E898" s="1030"/>
      <c r="F898" s="1030"/>
      <c r="G898" s="1024">
        <f t="shared" si="27"/>
        <v>0</v>
      </c>
    </row>
    <row r="899" spans="1:7">
      <c r="A899" s="1031"/>
      <c r="B899" s="1029"/>
      <c r="C899" s="1024">
        <f t="shared" si="26"/>
        <v>0</v>
      </c>
      <c r="D899" s="1030"/>
      <c r="E899" s="1030"/>
      <c r="F899" s="1030"/>
      <c r="G899" s="1024">
        <f t="shared" si="27"/>
        <v>0</v>
      </c>
    </row>
    <row r="900" spans="1:7">
      <c r="A900" s="1031"/>
      <c r="B900" s="1029"/>
      <c r="C900" s="1024">
        <f t="shared" si="26"/>
        <v>0</v>
      </c>
      <c r="D900" s="1030"/>
      <c r="E900" s="1030"/>
      <c r="F900" s="1030"/>
      <c r="G900" s="1024">
        <f t="shared" si="27"/>
        <v>0</v>
      </c>
    </row>
    <row r="901" spans="1:7">
      <c r="A901" s="1031"/>
      <c r="B901" s="1029"/>
      <c r="C901" s="1024">
        <f t="shared" si="26"/>
        <v>0</v>
      </c>
      <c r="D901" s="1030"/>
      <c r="E901" s="1030"/>
      <c r="F901" s="1030"/>
      <c r="G901" s="1024">
        <f t="shared" si="27"/>
        <v>0</v>
      </c>
    </row>
    <row r="902" spans="1:7">
      <c r="A902" s="1031"/>
      <c r="B902" s="1029"/>
      <c r="C902" s="1024">
        <f t="shared" si="26"/>
        <v>0</v>
      </c>
      <c r="D902" s="1030"/>
      <c r="E902" s="1030"/>
      <c r="F902" s="1030"/>
      <c r="G902" s="1024">
        <f t="shared" si="27"/>
        <v>0</v>
      </c>
    </row>
    <row r="903" spans="1:7">
      <c r="A903" s="1031"/>
      <c r="B903" s="1029"/>
      <c r="C903" s="1024">
        <f t="shared" si="26"/>
        <v>0</v>
      </c>
      <c r="D903" s="1030"/>
      <c r="E903" s="1030"/>
      <c r="F903" s="1030"/>
      <c r="G903" s="1024">
        <f t="shared" si="27"/>
        <v>0</v>
      </c>
    </row>
    <row r="904" spans="1:7">
      <c r="A904" s="1031"/>
      <c r="B904" s="1029"/>
      <c r="C904" s="1024">
        <f t="shared" si="26"/>
        <v>0</v>
      </c>
      <c r="D904" s="1030"/>
      <c r="E904" s="1030"/>
      <c r="F904" s="1030"/>
      <c r="G904" s="1024">
        <f t="shared" si="27"/>
        <v>0</v>
      </c>
    </row>
    <row r="905" spans="1:7">
      <c r="A905" s="1031"/>
      <c r="B905" s="1029"/>
      <c r="C905" s="1024">
        <f t="shared" si="26"/>
        <v>0</v>
      </c>
      <c r="D905" s="1030"/>
      <c r="E905" s="1030"/>
      <c r="F905" s="1030"/>
      <c r="G905" s="1024">
        <f t="shared" si="27"/>
        <v>0</v>
      </c>
    </row>
    <row r="906" spans="1:7">
      <c r="A906" s="1031"/>
      <c r="B906" s="1029"/>
      <c r="C906" s="1024">
        <f t="shared" si="26"/>
        <v>0</v>
      </c>
      <c r="D906" s="1030"/>
      <c r="E906" s="1030"/>
      <c r="F906" s="1030"/>
      <c r="G906" s="1024">
        <f t="shared" si="27"/>
        <v>0</v>
      </c>
    </row>
    <row r="907" spans="1:7">
      <c r="A907" s="1031"/>
      <c r="B907" s="1029"/>
      <c r="C907" s="1024">
        <f t="shared" si="26"/>
        <v>0</v>
      </c>
      <c r="D907" s="1030"/>
      <c r="E907" s="1030"/>
      <c r="F907" s="1030"/>
      <c r="G907" s="1024">
        <f t="shared" si="27"/>
        <v>0</v>
      </c>
    </row>
    <row r="908" spans="1:7">
      <c r="A908" s="1031"/>
      <c r="B908" s="1029"/>
      <c r="C908" s="1024">
        <f t="shared" ref="C908:C971" si="28">SUMIF(D908:F908,"&gt;0")</f>
        <v>0</v>
      </c>
      <c r="D908" s="1030"/>
      <c r="E908" s="1030"/>
      <c r="F908" s="1030"/>
      <c r="G908" s="1024">
        <f t="shared" ref="G908:G971" si="29">SUMIF(B908:C908,"&gt;0")</f>
        <v>0</v>
      </c>
    </row>
    <row r="909" spans="1:7">
      <c r="A909" s="1031"/>
      <c r="B909" s="1029"/>
      <c r="C909" s="1024">
        <f t="shared" si="28"/>
        <v>0</v>
      </c>
      <c r="D909" s="1030"/>
      <c r="E909" s="1030"/>
      <c r="F909" s="1030"/>
      <c r="G909" s="1024">
        <f t="shared" si="29"/>
        <v>0</v>
      </c>
    </row>
    <row r="910" spans="1:7">
      <c r="A910" s="1031"/>
      <c r="B910" s="1029"/>
      <c r="C910" s="1024">
        <f t="shared" si="28"/>
        <v>0</v>
      </c>
      <c r="D910" s="1030"/>
      <c r="E910" s="1030"/>
      <c r="F910" s="1030"/>
      <c r="G910" s="1024">
        <f t="shared" si="29"/>
        <v>0</v>
      </c>
    </row>
    <row r="911" spans="1:7">
      <c r="A911" s="1031"/>
      <c r="B911" s="1029"/>
      <c r="C911" s="1024">
        <f t="shared" si="28"/>
        <v>0</v>
      </c>
      <c r="D911" s="1030"/>
      <c r="E911" s="1030"/>
      <c r="F911" s="1030"/>
      <c r="G911" s="1024">
        <f t="shared" si="29"/>
        <v>0</v>
      </c>
    </row>
    <row r="912" spans="1:7">
      <c r="A912" s="1031"/>
      <c r="B912" s="1029"/>
      <c r="C912" s="1024">
        <f t="shared" si="28"/>
        <v>0</v>
      </c>
      <c r="D912" s="1030"/>
      <c r="E912" s="1030"/>
      <c r="F912" s="1030"/>
      <c r="G912" s="1024">
        <f t="shared" si="29"/>
        <v>0</v>
      </c>
    </row>
    <row r="913" spans="1:7">
      <c r="A913" s="1031"/>
      <c r="B913" s="1029"/>
      <c r="C913" s="1024">
        <f t="shared" si="28"/>
        <v>0</v>
      </c>
      <c r="D913" s="1030"/>
      <c r="E913" s="1030"/>
      <c r="F913" s="1030"/>
      <c r="G913" s="1024">
        <f t="shared" si="29"/>
        <v>0</v>
      </c>
    </row>
    <row r="914" spans="1:7">
      <c r="A914" s="1031"/>
      <c r="B914" s="1029"/>
      <c r="C914" s="1024">
        <f t="shared" si="28"/>
        <v>0</v>
      </c>
      <c r="D914" s="1030"/>
      <c r="E914" s="1030"/>
      <c r="F914" s="1030"/>
      <c r="G914" s="1024">
        <f t="shared" si="29"/>
        <v>0</v>
      </c>
    </row>
    <row r="915" spans="1:7">
      <c r="A915" s="1031"/>
      <c r="B915" s="1029"/>
      <c r="C915" s="1024">
        <f t="shared" si="28"/>
        <v>0</v>
      </c>
      <c r="D915" s="1030"/>
      <c r="E915" s="1030"/>
      <c r="F915" s="1030"/>
      <c r="G915" s="1024">
        <f t="shared" si="29"/>
        <v>0</v>
      </c>
    </row>
    <row r="916" spans="1:7">
      <c r="A916" s="1031"/>
      <c r="B916" s="1029"/>
      <c r="C916" s="1024">
        <f t="shared" si="28"/>
        <v>0</v>
      </c>
      <c r="D916" s="1030"/>
      <c r="E916" s="1030"/>
      <c r="F916" s="1030"/>
      <c r="G916" s="1024">
        <f t="shared" si="29"/>
        <v>0</v>
      </c>
    </row>
    <row r="917" spans="1:7">
      <c r="A917" s="1031"/>
      <c r="B917" s="1029"/>
      <c r="C917" s="1024">
        <f t="shared" si="28"/>
        <v>0</v>
      </c>
      <c r="D917" s="1030"/>
      <c r="E917" s="1030"/>
      <c r="F917" s="1030"/>
      <c r="G917" s="1024">
        <f t="shared" si="29"/>
        <v>0</v>
      </c>
    </row>
    <row r="918" spans="1:7">
      <c r="A918" s="1031"/>
      <c r="B918" s="1029"/>
      <c r="C918" s="1024">
        <f t="shared" si="28"/>
        <v>0</v>
      </c>
      <c r="D918" s="1030"/>
      <c r="E918" s="1030"/>
      <c r="F918" s="1030"/>
      <c r="G918" s="1024">
        <f t="shared" si="29"/>
        <v>0</v>
      </c>
    </row>
    <row r="919" spans="1:7">
      <c r="A919" s="1031"/>
      <c r="B919" s="1029"/>
      <c r="C919" s="1024">
        <f t="shared" si="28"/>
        <v>0</v>
      </c>
      <c r="D919" s="1030"/>
      <c r="E919" s="1030"/>
      <c r="F919" s="1030"/>
      <c r="G919" s="1024">
        <f t="shared" si="29"/>
        <v>0</v>
      </c>
    </row>
    <row r="920" spans="1:7">
      <c r="A920" s="1031"/>
      <c r="B920" s="1029"/>
      <c r="C920" s="1024">
        <f t="shared" si="28"/>
        <v>0</v>
      </c>
      <c r="D920" s="1030"/>
      <c r="E920" s="1030"/>
      <c r="F920" s="1030"/>
      <c r="G920" s="1024">
        <f t="shared" si="29"/>
        <v>0</v>
      </c>
    </row>
    <row r="921" spans="1:7">
      <c r="A921" s="1031"/>
      <c r="B921" s="1029"/>
      <c r="C921" s="1024">
        <f t="shared" si="28"/>
        <v>0</v>
      </c>
      <c r="D921" s="1030"/>
      <c r="E921" s="1030"/>
      <c r="F921" s="1030"/>
      <c r="G921" s="1024">
        <f t="shared" si="29"/>
        <v>0</v>
      </c>
    </row>
    <row r="922" spans="1:7">
      <c r="A922" s="1031"/>
      <c r="B922" s="1029"/>
      <c r="C922" s="1024">
        <f t="shared" si="28"/>
        <v>0</v>
      </c>
      <c r="D922" s="1030"/>
      <c r="E922" s="1030"/>
      <c r="F922" s="1030"/>
      <c r="G922" s="1024">
        <f t="shared" si="29"/>
        <v>0</v>
      </c>
    </row>
    <row r="923" spans="1:7">
      <c r="A923" s="1031"/>
      <c r="B923" s="1029"/>
      <c r="C923" s="1024">
        <f t="shared" si="28"/>
        <v>0</v>
      </c>
      <c r="D923" s="1030"/>
      <c r="E923" s="1030"/>
      <c r="F923" s="1030"/>
      <c r="G923" s="1024">
        <f t="shared" si="29"/>
        <v>0</v>
      </c>
    </row>
    <row r="924" spans="1:7">
      <c r="A924" s="1031"/>
      <c r="B924" s="1029"/>
      <c r="C924" s="1024">
        <f t="shared" si="28"/>
        <v>0</v>
      </c>
      <c r="D924" s="1030"/>
      <c r="E924" s="1030"/>
      <c r="F924" s="1030"/>
      <c r="G924" s="1024">
        <f t="shared" si="29"/>
        <v>0</v>
      </c>
    </row>
    <row r="925" spans="1:7">
      <c r="A925" s="1031"/>
      <c r="B925" s="1029"/>
      <c r="C925" s="1024">
        <f t="shared" si="28"/>
        <v>0</v>
      </c>
      <c r="D925" s="1030"/>
      <c r="E925" s="1030"/>
      <c r="F925" s="1030"/>
      <c r="G925" s="1024">
        <f t="shared" si="29"/>
        <v>0</v>
      </c>
    </row>
    <row r="926" spans="1:7">
      <c r="A926" s="1031"/>
      <c r="B926" s="1029"/>
      <c r="C926" s="1024">
        <f t="shared" si="28"/>
        <v>0</v>
      </c>
      <c r="D926" s="1030"/>
      <c r="E926" s="1030"/>
      <c r="F926" s="1030"/>
      <c r="G926" s="1024">
        <f t="shared" si="29"/>
        <v>0</v>
      </c>
    </row>
    <row r="927" spans="1:7">
      <c r="A927" s="1031"/>
      <c r="B927" s="1029"/>
      <c r="C927" s="1024">
        <f t="shared" si="28"/>
        <v>0</v>
      </c>
      <c r="D927" s="1030"/>
      <c r="E927" s="1030"/>
      <c r="F927" s="1030"/>
      <c r="G927" s="1024">
        <f t="shared" si="29"/>
        <v>0</v>
      </c>
    </row>
    <row r="928" spans="1:7">
      <c r="A928" s="1031"/>
      <c r="B928" s="1029"/>
      <c r="C928" s="1024">
        <f t="shared" si="28"/>
        <v>0</v>
      </c>
      <c r="D928" s="1030"/>
      <c r="E928" s="1030"/>
      <c r="F928" s="1030"/>
      <c r="G928" s="1024">
        <f t="shared" si="29"/>
        <v>0</v>
      </c>
    </row>
    <row r="929" spans="1:7">
      <c r="A929" s="1031"/>
      <c r="B929" s="1029"/>
      <c r="C929" s="1024">
        <f t="shared" si="28"/>
        <v>0</v>
      </c>
      <c r="D929" s="1030"/>
      <c r="E929" s="1030"/>
      <c r="F929" s="1030"/>
      <c r="G929" s="1024">
        <f t="shared" si="29"/>
        <v>0</v>
      </c>
    </row>
    <row r="930" spans="1:7">
      <c r="A930" s="1031"/>
      <c r="B930" s="1029"/>
      <c r="C930" s="1024">
        <f t="shared" si="28"/>
        <v>0</v>
      </c>
      <c r="D930" s="1030"/>
      <c r="E930" s="1030"/>
      <c r="F930" s="1030"/>
      <c r="G930" s="1024">
        <f t="shared" si="29"/>
        <v>0</v>
      </c>
    </row>
    <row r="931" spans="1:7">
      <c r="A931" s="1031"/>
      <c r="B931" s="1029"/>
      <c r="C931" s="1024">
        <f t="shared" si="28"/>
        <v>0</v>
      </c>
      <c r="D931" s="1030"/>
      <c r="E931" s="1030"/>
      <c r="F931" s="1030"/>
      <c r="G931" s="1024">
        <f t="shared" si="29"/>
        <v>0</v>
      </c>
    </row>
    <row r="932" spans="1:7">
      <c r="A932" s="1031"/>
      <c r="B932" s="1029"/>
      <c r="C932" s="1024">
        <f t="shared" si="28"/>
        <v>0</v>
      </c>
      <c r="D932" s="1030"/>
      <c r="E932" s="1030"/>
      <c r="F932" s="1030"/>
      <c r="G932" s="1024">
        <f t="shared" si="29"/>
        <v>0</v>
      </c>
    </row>
    <row r="933" spans="1:7">
      <c r="A933" s="1031"/>
      <c r="B933" s="1029"/>
      <c r="C933" s="1024">
        <f t="shared" si="28"/>
        <v>0</v>
      </c>
      <c r="D933" s="1030"/>
      <c r="E933" s="1030"/>
      <c r="F933" s="1030"/>
      <c r="G933" s="1024">
        <f t="shared" si="29"/>
        <v>0</v>
      </c>
    </row>
    <row r="934" spans="1:7">
      <c r="A934" s="1031"/>
      <c r="B934" s="1029"/>
      <c r="C934" s="1024">
        <f t="shared" si="28"/>
        <v>0</v>
      </c>
      <c r="D934" s="1030"/>
      <c r="E934" s="1030"/>
      <c r="F934" s="1030"/>
      <c r="G934" s="1024">
        <f t="shared" si="29"/>
        <v>0</v>
      </c>
    </row>
    <row r="935" spans="1:7">
      <c r="A935" s="1031"/>
      <c r="B935" s="1029"/>
      <c r="C935" s="1024">
        <f t="shared" si="28"/>
        <v>0</v>
      </c>
      <c r="D935" s="1030"/>
      <c r="E935" s="1030"/>
      <c r="F935" s="1030"/>
      <c r="G935" s="1024">
        <f t="shared" si="29"/>
        <v>0</v>
      </c>
    </row>
    <row r="936" spans="1:7">
      <c r="A936" s="1031"/>
      <c r="B936" s="1029"/>
      <c r="C936" s="1024">
        <f t="shared" si="28"/>
        <v>0</v>
      </c>
      <c r="D936" s="1030"/>
      <c r="E936" s="1030"/>
      <c r="F936" s="1030"/>
      <c r="G936" s="1024">
        <f t="shared" si="29"/>
        <v>0</v>
      </c>
    </row>
    <row r="937" spans="1:7">
      <c r="A937" s="1031"/>
      <c r="B937" s="1029"/>
      <c r="C937" s="1024">
        <f t="shared" si="28"/>
        <v>0</v>
      </c>
      <c r="D937" s="1030"/>
      <c r="E937" s="1030"/>
      <c r="F937" s="1030"/>
      <c r="G937" s="1024">
        <f t="shared" si="29"/>
        <v>0</v>
      </c>
    </row>
    <row r="938" spans="1:7">
      <c r="A938" s="1031"/>
      <c r="B938" s="1029"/>
      <c r="C938" s="1024">
        <f t="shared" si="28"/>
        <v>0</v>
      </c>
      <c r="D938" s="1030"/>
      <c r="E938" s="1030"/>
      <c r="F938" s="1030"/>
      <c r="G938" s="1024">
        <f t="shared" si="29"/>
        <v>0</v>
      </c>
    </row>
    <row r="939" spans="1:7">
      <c r="A939" s="1031"/>
      <c r="B939" s="1029"/>
      <c r="C939" s="1024">
        <f t="shared" si="28"/>
        <v>0</v>
      </c>
      <c r="D939" s="1030"/>
      <c r="E939" s="1030"/>
      <c r="F939" s="1030"/>
      <c r="G939" s="1024">
        <f t="shared" si="29"/>
        <v>0</v>
      </c>
    </row>
    <row r="940" spans="1:7">
      <c r="A940" s="1031"/>
      <c r="B940" s="1029"/>
      <c r="C940" s="1024">
        <f t="shared" si="28"/>
        <v>0</v>
      </c>
      <c r="D940" s="1030"/>
      <c r="E940" s="1030"/>
      <c r="F940" s="1030"/>
      <c r="G940" s="1024">
        <f t="shared" si="29"/>
        <v>0</v>
      </c>
    </row>
    <row r="941" spans="1:7">
      <c r="A941" s="1031"/>
      <c r="B941" s="1029"/>
      <c r="C941" s="1024">
        <f t="shared" si="28"/>
        <v>0</v>
      </c>
      <c r="D941" s="1030"/>
      <c r="E941" s="1030"/>
      <c r="F941" s="1030"/>
      <c r="G941" s="1024">
        <f t="shared" si="29"/>
        <v>0</v>
      </c>
    </row>
    <row r="942" spans="1:7">
      <c r="A942" s="1031"/>
      <c r="B942" s="1029"/>
      <c r="C942" s="1024">
        <f t="shared" si="28"/>
        <v>0</v>
      </c>
      <c r="D942" s="1030"/>
      <c r="E942" s="1030"/>
      <c r="F942" s="1030"/>
      <c r="G942" s="1024">
        <f t="shared" si="29"/>
        <v>0</v>
      </c>
    </row>
    <row r="943" spans="1:7">
      <c r="A943" s="1031"/>
      <c r="B943" s="1029"/>
      <c r="C943" s="1024">
        <f t="shared" si="28"/>
        <v>0</v>
      </c>
      <c r="D943" s="1030"/>
      <c r="E943" s="1030"/>
      <c r="F943" s="1030"/>
      <c r="G943" s="1024">
        <f t="shared" si="29"/>
        <v>0</v>
      </c>
    </row>
    <row r="944" spans="1:7">
      <c r="A944" s="1031"/>
      <c r="B944" s="1029"/>
      <c r="C944" s="1024">
        <f t="shared" si="28"/>
        <v>0</v>
      </c>
      <c r="D944" s="1030"/>
      <c r="E944" s="1030"/>
      <c r="F944" s="1030"/>
      <c r="G944" s="1024">
        <f t="shared" si="29"/>
        <v>0</v>
      </c>
    </row>
    <row r="945" spans="1:7">
      <c r="A945" s="1031"/>
      <c r="B945" s="1029"/>
      <c r="C945" s="1024">
        <f t="shared" si="28"/>
        <v>0</v>
      </c>
      <c r="D945" s="1030"/>
      <c r="E945" s="1030"/>
      <c r="F945" s="1030"/>
      <c r="G945" s="1024">
        <f t="shared" si="29"/>
        <v>0</v>
      </c>
    </row>
    <row r="946" spans="1:7">
      <c r="A946" s="1031"/>
      <c r="B946" s="1029"/>
      <c r="C946" s="1024">
        <f t="shared" si="28"/>
        <v>0</v>
      </c>
      <c r="D946" s="1030"/>
      <c r="E946" s="1030"/>
      <c r="F946" s="1030"/>
      <c r="G946" s="1024">
        <f t="shared" si="29"/>
        <v>0</v>
      </c>
    </row>
    <row r="947" spans="1:7">
      <c r="A947" s="1031"/>
      <c r="B947" s="1029"/>
      <c r="C947" s="1024">
        <f t="shared" si="28"/>
        <v>0</v>
      </c>
      <c r="D947" s="1030"/>
      <c r="E947" s="1030"/>
      <c r="F947" s="1030"/>
      <c r="G947" s="1024">
        <f t="shared" si="29"/>
        <v>0</v>
      </c>
    </row>
    <row r="948" spans="1:7">
      <c r="A948" s="1031"/>
      <c r="B948" s="1029"/>
      <c r="C948" s="1024">
        <f t="shared" si="28"/>
        <v>0</v>
      </c>
      <c r="D948" s="1030"/>
      <c r="E948" s="1030"/>
      <c r="F948" s="1030"/>
      <c r="G948" s="1024">
        <f t="shared" si="29"/>
        <v>0</v>
      </c>
    </row>
    <row r="949" spans="1:7">
      <c r="A949" s="1031"/>
      <c r="B949" s="1029"/>
      <c r="C949" s="1024">
        <f t="shared" si="28"/>
        <v>0</v>
      </c>
      <c r="D949" s="1030"/>
      <c r="E949" s="1030"/>
      <c r="F949" s="1030"/>
      <c r="G949" s="1024">
        <f t="shared" si="29"/>
        <v>0</v>
      </c>
    </row>
    <row r="950" spans="1:7">
      <c r="A950" s="1031"/>
      <c r="B950" s="1029"/>
      <c r="C950" s="1024">
        <f t="shared" si="28"/>
        <v>0</v>
      </c>
      <c r="D950" s="1030"/>
      <c r="E950" s="1030"/>
      <c r="F950" s="1030"/>
      <c r="G950" s="1024">
        <f t="shared" si="29"/>
        <v>0</v>
      </c>
    </row>
    <row r="951" spans="1:7">
      <c r="A951" s="1031"/>
      <c r="B951" s="1029"/>
      <c r="C951" s="1024">
        <f t="shared" si="28"/>
        <v>0</v>
      </c>
      <c r="D951" s="1030"/>
      <c r="E951" s="1030"/>
      <c r="F951" s="1030"/>
      <c r="G951" s="1024">
        <f t="shared" si="29"/>
        <v>0</v>
      </c>
    </row>
    <row r="952" spans="1:7">
      <c r="A952" s="1031"/>
      <c r="B952" s="1029"/>
      <c r="C952" s="1024">
        <f t="shared" si="28"/>
        <v>0</v>
      </c>
      <c r="D952" s="1030"/>
      <c r="E952" s="1030"/>
      <c r="F952" s="1030"/>
      <c r="G952" s="1024">
        <f t="shared" si="29"/>
        <v>0</v>
      </c>
    </row>
    <row r="953" spans="1:7">
      <c r="A953" s="1031"/>
      <c r="B953" s="1029"/>
      <c r="C953" s="1024">
        <f t="shared" si="28"/>
        <v>0</v>
      </c>
      <c r="D953" s="1030"/>
      <c r="E953" s="1030"/>
      <c r="F953" s="1030"/>
      <c r="G953" s="1024">
        <f t="shared" si="29"/>
        <v>0</v>
      </c>
    </row>
    <row r="954" spans="1:7">
      <c r="A954" s="1031"/>
      <c r="B954" s="1029"/>
      <c r="C954" s="1024">
        <f t="shared" si="28"/>
        <v>0</v>
      </c>
      <c r="D954" s="1030"/>
      <c r="E954" s="1030"/>
      <c r="F954" s="1030"/>
      <c r="G954" s="1024">
        <f t="shared" si="29"/>
        <v>0</v>
      </c>
    </row>
    <row r="955" spans="1:7">
      <c r="A955" s="1031"/>
      <c r="B955" s="1029"/>
      <c r="C955" s="1024">
        <f t="shared" si="28"/>
        <v>0</v>
      </c>
      <c r="D955" s="1030"/>
      <c r="E955" s="1030"/>
      <c r="F955" s="1030"/>
      <c r="G955" s="1024">
        <f t="shared" si="29"/>
        <v>0</v>
      </c>
    </row>
    <row r="956" spans="1:7">
      <c r="A956" s="1031"/>
      <c r="B956" s="1029"/>
      <c r="C956" s="1024">
        <f t="shared" si="28"/>
        <v>0</v>
      </c>
      <c r="D956" s="1030"/>
      <c r="E956" s="1030"/>
      <c r="F956" s="1030"/>
      <c r="G956" s="1024">
        <f t="shared" si="29"/>
        <v>0</v>
      </c>
    </row>
    <row r="957" spans="1:7">
      <c r="A957" s="1031"/>
      <c r="B957" s="1029"/>
      <c r="C957" s="1024">
        <f t="shared" si="28"/>
        <v>0</v>
      </c>
      <c r="D957" s="1030"/>
      <c r="E957" s="1030"/>
      <c r="F957" s="1030"/>
      <c r="G957" s="1024">
        <f t="shared" si="29"/>
        <v>0</v>
      </c>
    </row>
    <row r="958" spans="1:7">
      <c r="A958" s="1031"/>
      <c r="B958" s="1029"/>
      <c r="C958" s="1024">
        <f t="shared" si="28"/>
        <v>0</v>
      </c>
      <c r="D958" s="1030"/>
      <c r="E958" s="1030"/>
      <c r="F958" s="1030"/>
      <c r="G958" s="1024">
        <f t="shared" si="29"/>
        <v>0</v>
      </c>
    </row>
    <row r="959" spans="1:7">
      <c r="A959" s="1031"/>
      <c r="B959" s="1029"/>
      <c r="C959" s="1024">
        <f t="shared" si="28"/>
        <v>0</v>
      </c>
      <c r="D959" s="1030"/>
      <c r="E959" s="1030"/>
      <c r="F959" s="1030"/>
      <c r="G959" s="1024">
        <f t="shared" si="29"/>
        <v>0</v>
      </c>
    </row>
    <row r="960" spans="1:7">
      <c r="A960" s="1031"/>
      <c r="B960" s="1029"/>
      <c r="C960" s="1024">
        <f t="shared" si="28"/>
        <v>0</v>
      </c>
      <c r="D960" s="1030"/>
      <c r="E960" s="1030"/>
      <c r="F960" s="1030"/>
      <c r="G960" s="1024">
        <f t="shared" si="29"/>
        <v>0</v>
      </c>
    </row>
    <row r="961" spans="1:7">
      <c r="A961" s="1031"/>
      <c r="B961" s="1029"/>
      <c r="C961" s="1024">
        <f t="shared" si="28"/>
        <v>0</v>
      </c>
      <c r="D961" s="1030"/>
      <c r="E961" s="1030"/>
      <c r="F961" s="1030"/>
      <c r="G961" s="1024">
        <f t="shared" si="29"/>
        <v>0</v>
      </c>
    </row>
    <row r="962" spans="1:7">
      <c r="A962" s="1031"/>
      <c r="B962" s="1029"/>
      <c r="C962" s="1024">
        <f t="shared" si="28"/>
        <v>0</v>
      </c>
      <c r="D962" s="1030"/>
      <c r="E962" s="1030"/>
      <c r="F962" s="1030"/>
      <c r="G962" s="1024">
        <f t="shared" si="29"/>
        <v>0</v>
      </c>
    </row>
    <row r="963" spans="1:7">
      <c r="A963" s="1031"/>
      <c r="B963" s="1029"/>
      <c r="C963" s="1024">
        <f t="shared" si="28"/>
        <v>0</v>
      </c>
      <c r="D963" s="1030"/>
      <c r="E963" s="1030"/>
      <c r="F963" s="1030"/>
      <c r="G963" s="1024">
        <f t="shared" si="29"/>
        <v>0</v>
      </c>
    </row>
    <row r="964" spans="1:7">
      <c r="A964" s="1031"/>
      <c r="B964" s="1029"/>
      <c r="C964" s="1024">
        <f t="shared" si="28"/>
        <v>0</v>
      </c>
      <c r="D964" s="1030"/>
      <c r="E964" s="1030"/>
      <c r="F964" s="1030"/>
      <c r="G964" s="1024">
        <f t="shared" si="29"/>
        <v>0</v>
      </c>
    </row>
    <row r="965" spans="1:7">
      <c r="A965" s="1031"/>
      <c r="B965" s="1029"/>
      <c r="C965" s="1024">
        <f t="shared" si="28"/>
        <v>0</v>
      </c>
      <c r="D965" s="1030"/>
      <c r="E965" s="1030"/>
      <c r="F965" s="1030"/>
      <c r="G965" s="1024">
        <f t="shared" si="29"/>
        <v>0</v>
      </c>
    </row>
    <row r="966" spans="1:7">
      <c r="A966" s="1031"/>
      <c r="B966" s="1029"/>
      <c r="C966" s="1024">
        <f t="shared" si="28"/>
        <v>0</v>
      </c>
      <c r="D966" s="1030"/>
      <c r="E966" s="1030"/>
      <c r="F966" s="1030"/>
      <c r="G966" s="1024">
        <f t="shared" si="29"/>
        <v>0</v>
      </c>
    </row>
    <row r="967" spans="1:7">
      <c r="A967" s="1031"/>
      <c r="B967" s="1029"/>
      <c r="C967" s="1024">
        <f t="shared" si="28"/>
        <v>0</v>
      </c>
      <c r="D967" s="1030"/>
      <c r="E967" s="1030"/>
      <c r="F967" s="1030"/>
      <c r="G967" s="1024">
        <f t="shared" si="29"/>
        <v>0</v>
      </c>
    </row>
    <row r="968" spans="1:7">
      <c r="A968" s="1031"/>
      <c r="B968" s="1029"/>
      <c r="C968" s="1024">
        <f t="shared" si="28"/>
        <v>0</v>
      </c>
      <c r="D968" s="1030"/>
      <c r="E968" s="1030"/>
      <c r="F968" s="1030"/>
      <c r="G968" s="1024">
        <f t="shared" si="29"/>
        <v>0</v>
      </c>
    </row>
    <row r="969" spans="1:7">
      <c r="A969" s="1031"/>
      <c r="B969" s="1029"/>
      <c r="C969" s="1024">
        <f t="shared" si="28"/>
        <v>0</v>
      </c>
      <c r="D969" s="1030"/>
      <c r="E969" s="1030"/>
      <c r="F969" s="1030"/>
      <c r="G969" s="1024">
        <f t="shared" si="29"/>
        <v>0</v>
      </c>
    </row>
    <row r="970" spans="1:7">
      <c r="A970" s="1031"/>
      <c r="B970" s="1029"/>
      <c r="C970" s="1024">
        <f t="shared" si="28"/>
        <v>0</v>
      </c>
      <c r="D970" s="1030"/>
      <c r="E970" s="1030"/>
      <c r="F970" s="1030"/>
      <c r="G970" s="1024">
        <f t="shared" si="29"/>
        <v>0</v>
      </c>
    </row>
    <row r="971" spans="1:7">
      <c r="A971" s="1031"/>
      <c r="B971" s="1029"/>
      <c r="C971" s="1024">
        <f t="shared" si="28"/>
        <v>0</v>
      </c>
      <c r="D971" s="1030"/>
      <c r="E971" s="1030"/>
      <c r="F971" s="1030"/>
      <c r="G971" s="1024">
        <f t="shared" si="29"/>
        <v>0</v>
      </c>
    </row>
    <row r="972" spans="1:7">
      <c r="A972" s="1031"/>
      <c r="B972" s="1029"/>
      <c r="C972" s="1024">
        <f t="shared" ref="C972:C1000" si="30">SUMIF(D972:F972,"&gt;0")</f>
        <v>0</v>
      </c>
      <c r="D972" s="1030"/>
      <c r="E972" s="1030"/>
      <c r="F972" s="1030"/>
      <c r="G972" s="1024">
        <f t="shared" ref="G972:G1000" si="31">SUMIF(B972:C972,"&gt;0")</f>
        <v>0</v>
      </c>
    </row>
    <row r="973" spans="1:7">
      <c r="A973" s="1031"/>
      <c r="B973" s="1029"/>
      <c r="C973" s="1024">
        <f t="shared" si="30"/>
        <v>0</v>
      </c>
      <c r="D973" s="1030"/>
      <c r="E973" s="1030"/>
      <c r="F973" s="1030"/>
      <c r="G973" s="1024">
        <f t="shared" si="31"/>
        <v>0</v>
      </c>
    </row>
    <row r="974" spans="1:7">
      <c r="A974" s="1031"/>
      <c r="B974" s="1029"/>
      <c r="C974" s="1024">
        <f t="shared" si="30"/>
        <v>0</v>
      </c>
      <c r="D974" s="1030"/>
      <c r="E974" s="1030"/>
      <c r="F974" s="1030"/>
      <c r="G974" s="1024">
        <f t="shared" si="31"/>
        <v>0</v>
      </c>
    </row>
    <row r="975" spans="1:7">
      <c r="A975" s="1031"/>
      <c r="B975" s="1029"/>
      <c r="C975" s="1024">
        <f t="shared" si="30"/>
        <v>0</v>
      </c>
      <c r="D975" s="1030"/>
      <c r="E975" s="1030"/>
      <c r="F975" s="1030"/>
      <c r="G975" s="1024">
        <f t="shared" si="31"/>
        <v>0</v>
      </c>
    </row>
    <row r="976" spans="1:7">
      <c r="A976" s="1031"/>
      <c r="B976" s="1029"/>
      <c r="C976" s="1024">
        <f t="shared" si="30"/>
        <v>0</v>
      </c>
      <c r="D976" s="1030"/>
      <c r="E976" s="1030"/>
      <c r="F976" s="1030"/>
      <c r="G976" s="1024">
        <f t="shared" si="31"/>
        <v>0</v>
      </c>
    </row>
    <row r="977" spans="1:7">
      <c r="A977" s="1031"/>
      <c r="B977" s="1029"/>
      <c r="C977" s="1024">
        <f t="shared" si="30"/>
        <v>0</v>
      </c>
      <c r="D977" s="1030"/>
      <c r="E977" s="1030"/>
      <c r="F977" s="1030"/>
      <c r="G977" s="1024">
        <f t="shared" si="31"/>
        <v>0</v>
      </c>
    </row>
    <row r="978" spans="1:7">
      <c r="A978" s="1031"/>
      <c r="B978" s="1029"/>
      <c r="C978" s="1024">
        <f t="shared" si="30"/>
        <v>0</v>
      </c>
      <c r="D978" s="1030"/>
      <c r="E978" s="1030"/>
      <c r="F978" s="1030"/>
      <c r="G978" s="1024">
        <f t="shared" si="31"/>
        <v>0</v>
      </c>
    </row>
    <row r="979" spans="1:7">
      <c r="A979" s="1031"/>
      <c r="B979" s="1029"/>
      <c r="C979" s="1024">
        <f t="shared" si="30"/>
        <v>0</v>
      </c>
      <c r="D979" s="1030"/>
      <c r="E979" s="1030"/>
      <c r="F979" s="1030"/>
      <c r="G979" s="1024">
        <f t="shared" si="31"/>
        <v>0</v>
      </c>
    </row>
    <row r="980" spans="1:7">
      <c r="A980" s="1031"/>
      <c r="B980" s="1029"/>
      <c r="C980" s="1024">
        <f t="shared" si="30"/>
        <v>0</v>
      </c>
      <c r="D980" s="1030"/>
      <c r="E980" s="1030"/>
      <c r="F980" s="1030"/>
      <c r="G980" s="1024">
        <f t="shared" si="31"/>
        <v>0</v>
      </c>
    </row>
    <row r="981" spans="1:7">
      <c r="A981" s="1031"/>
      <c r="B981" s="1029"/>
      <c r="C981" s="1024">
        <f t="shared" si="30"/>
        <v>0</v>
      </c>
      <c r="D981" s="1030"/>
      <c r="E981" s="1030"/>
      <c r="F981" s="1030"/>
      <c r="G981" s="1024">
        <f t="shared" si="31"/>
        <v>0</v>
      </c>
    </row>
    <row r="982" spans="1:7">
      <c r="A982" s="1031"/>
      <c r="B982" s="1029"/>
      <c r="C982" s="1024">
        <f t="shared" si="30"/>
        <v>0</v>
      </c>
      <c r="D982" s="1030"/>
      <c r="E982" s="1030"/>
      <c r="F982" s="1030"/>
      <c r="G982" s="1024">
        <f t="shared" si="31"/>
        <v>0</v>
      </c>
    </row>
    <row r="983" spans="1:7">
      <c r="A983" s="1031"/>
      <c r="B983" s="1029"/>
      <c r="C983" s="1024">
        <f t="shared" si="30"/>
        <v>0</v>
      </c>
      <c r="D983" s="1030"/>
      <c r="E983" s="1030"/>
      <c r="F983" s="1030"/>
      <c r="G983" s="1024">
        <f t="shared" si="31"/>
        <v>0</v>
      </c>
    </row>
    <row r="984" spans="1:7">
      <c r="A984" s="1031"/>
      <c r="B984" s="1029"/>
      <c r="C984" s="1024">
        <f t="shared" si="30"/>
        <v>0</v>
      </c>
      <c r="D984" s="1030"/>
      <c r="E984" s="1030"/>
      <c r="F984" s="1030"/>
      <c r="G984" s="1024">
        <f t="shared" si="31"/>
        <v>0</v>
      </c>
    </row>
    <row r="985" spans="1:7">
      <c r="A985" s="1031"/>
      <c r="B985" s="1029"/>
      <c r="C985" s="1024">
        <f t="shared" si="30"/>
        <v>0</v>
      </c>
      <c r="D985" s="1030"/>
      <c r="E985" s="1030"/>
      <c r="F985" s="1030"/>
      <c r="G985" s="1024">
        <f t="shared" si="31"/>
        <v>0</v>
      </c>
    </row>
    <row r="986" spans="1:7">
      <c r="A986" s="1031"/>
      <c r="B986" s="1029"/>
      <c r="C986" s="1024">
        <f t="shared" si="30"/>
        <v>0</v>
      </c>
      <c r="D986" s="1030"/>
      <c r="E986" s="1030"/>
      <c r="F986" s="1030"/>
      <c r="G986" s="1024">
        <f t="shared" si="31"/>
        <v>0</v>
      </c>
    </row>
    <row r="987" spans="1:7">
      <c r="A987" s="1031"/>
      <c r="B987" s="1029"/>
      <c r="C987" s="1024">
        <f t="shared" si="30"/>
        <v>0</v>
      </c>
      <c r="D987" s="1030"/>
      <c r="E987" s="1030"/>
      <c r="F987" s="1030"/>
      <c r="G987" s="1024">
        <f t="shared" si="31"/>
        <v>0</v>
      </c>
    </row>
    <row r="988" spans="1:7">
      <c r="A988" s="1031"/>
      <c r="B988" s="1029"/>
      <c r="C988" s="1024">
        <f t="shared" si="30"/>
        <v>0</v>
      </c>
      <c r="D988" s="1030"/>
      <c r="E988" s="1030"/>
      <c r="F988" s="1030"/>
      <c r="G988" s="1024">
        <f t="shared" si="31"/>
        <v>0</v>
      </c>
    </row>
    <row r="989" spans="1:7">
      <c r="A989" s="1031"/>
      <c r="B989" s="1029"/>
      <c r="C989" s="1024">
        <f t="shared" si="30"/>
        <v>0</v>
      </c>
      <c r="D989" s="1030"/>
      <c r="E989" s="1030"/>
      <c r="F989" s="1030"/>
      <c r="G989" s="1024">
        <f t="shared" si="31"/>
        <v>0</v>
      </c>
    </row>
    <row r="990" spans="1:7">
      <c r="A990" s="1031"/>
      <c r="B990" s="1029"/>
      <c r="C990" s="1024">
        <f t="shared" si="30"/>
        <v>0</v>
      </c>
      <c r="D990" s="1030"/>
      <c r="E990" s="1030"/>
      <c r="F990" s="1030"/>
      <c r="G990" s="1024">
        <f t="shared" si="31"/>
        <v>0</v>
      </c>
    </row>
    <row r="991" spans="1:7">
      <c r="A991" s="1031"/>
      <c r="B991" s="1029"/>
      <c r="C991" s="1024">
        <f t="shared" si="30"/>
        <v>0</v>
      </c>
      <c r="D991" s="1030"/>
      <c r="E991" s="1030"/>
      <c r="F991" s="1030"/>
      <c r="G991" s="1024">
        <f t="shared" si="31"/>
        <v>0</v>
      </c>
    </row>
    <row r="992" spans="1:7">
      <c r="A992" s="1031"/>
      <c r="B992" s="1029"/>
      <c r="C992" s="1024">
        <f t="shared" si="30"/>
        <v>0</v>
      </c>
      <c r="D992" s="1030"/>
      <c r="E992" s="1030"/>
      <c r="F992" s="1030"/>
      <c r="G992" s="1024">
        <f t="shared" si="31"/>
        <v>0</v>
      </c>
    </row>
    <row r="993" spans="1:7">
      <c r="A993" s="1031"/>
      <c r="B993" s="1029"/>
      <c r="C993" s="1024">
        <f t="shared" si="30"/>
        <v>0</v>
      </c>
      <c r="D993" s="1030"/>
      <c r="E993" s="1030"/>
      <c r="F993" s="1030"/>
      <c r="G993" s="1024">
        <f t="shared" si="31"/>
        <v>0</v>
      </c>
    </row>
    <row r="994" spans="1:7">
      <c r="A994" s="1031"/>
      <c r="B994" s="1029"/>
      <c r="C994" s="1024">
        <f t="shared" si="30"/>
        <v>0</v>
      </c>
      <c r="D994" s="1030"/>
      <c r="E994" s="1030"/>
      <c r="F994" s="1030"/>
      <c r="G994" s="1024">
        <f t="shared" si="31"/>
        <v>0</v>
      </c>
    </row>
    <row r="995" spans="1:7">
      <c r="A995" s="1031"/>
      <c r="B995" s="1029"/>
      <c r="C995" s="1024">
        <f t="shared" si="30"/>
        <v>0</v>
      </c>
      <c r="D995" s="1030"/>
      <c r="E995" s="1030"/>
      <c r="F995" s="1030"/>
      <c r="G995" s="1024">
        <f t="shared" si="31"/>
        <v>0</v>
      </c>
    </row>
    <row r="996" spans="1:7">
      <c r="A996" s="1031"/>
      <c r="B996" s="1029"/>
      <c r="C996" s="1024">
        <f t="shared" si="30"/>
        <v>0</v>
      </c>
      <c r="D996" s="1030"/>
      <c r="E996" s="1030"/>
      <c r="F996" s="1030"/>
      <c r="G996" s="1024">
        <f t="shared" si="31"/>
        <v>0</v>
      </c>
    </row>
    <row r="997" spans="1:7">
      <c r="A997" s="1031"/>
      <c r="B997" s="1029"/>
      <c r="C997" s="1024">
        <f t="shared" si="30"/>
        <v>0</v>
      </c>
      <c r="D997" s="1030"/>
      <c r="E997" s="1030"/>
      <c r="F997" s="1030"/>
      <c r="G997" s="1024">
        <f t="shared" si="31"/>
        <v>0</v>
      </c>
    </row>
    <row r="998" spans="1:7">
      <c r="A998" s="1031"/>
      <c r="B998" s="1029"/>
      <c r="C998" s="1024">
        <f t="shared" si="30"/>
        <v>0</v>
      </c>
      <c r="D998" s="1030"/>
      <c r="E998" s="1030"/>
      <c r="F998" s="1030"/>
      <c r="G998" s="1024">
        <f t="shared" si="31"/>
        <v>0</v>
      </c>
    </row>
    <row r="999" spans="1:7">
      <c r="A999" s="1031"/>
      <c r="B999" s="1029"/>
      <c r="C999" s="1024">
        <f t="shared" si="30"/>
        <v>0</v>
      </c>
      <c r="D999" s="1030"/>
      <c r="E999" s="1030"/>
      <c r="F999" s="1030"/>
      <c r="G999" s="1024">
        <f t="shared" si="31"/>
        <v>0</v>
      </c>
    </row>
    <row r="1000" spans="1:7">
      <c r="A1000" s="1031"/>
      <c r="B1000" s="1029"/>
      <c r="C1000" s="1024">
        <f t="shared" si="30"/>
        <v>0</v>
      </c>
      <c r="D1000" s="1030"/>
      <c r="E1000" s="1030"/>
      <c r="F1000" s="1030"/>
      <c r="G1000" s="1024">
        <f t="shared" si="31"/>
        <v>0</v>
      </c>
    </row>
  </sheetData>
  <pageMargins left="0.75" right="0.75" top="1" bottom="1" header="0.5" footer="0.5"/>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0"/>
  <sheetViews>
    <sheetView showZeros="0" workbookViewId="0"/>
  </sheetViews>
  <sheetFormatPr defaultRowHeight="15"/>
  <cols>
    <col min="1" max="1" width="43.5703125" style="41" customWidth="1"/>
    <col min="2" max="2" width="17" style="792" customWidth="1"/>
    <col min="3" max="3" width="16" style="792" customWidth="1"/>
    <col min="4" max="4" width="15.5703125" style="792" customWidth="1"/>
    <col min="5" max="5" width="16.42578125" style="792" customWidth="1"/>
    <col min="6" max="6" width="15.28515625" style="792" customWidth="1"/>
    <col min="7" max="7" width="18.42578125" style="792" customWidth="1"/>
    <col min="8" max="9" width="9.140625" style="41"/>
    <col min="10" max="10" width="11.5703125" style="41" bestFit="1" customWidth="1"/>
    <col min="11" max="16384" width="9.140625" style="41"/>
  </cols>
  <sheetData>
    <row r="1" spans="1:10">
      <c r="A1" s="41" t="s">
        <v>48</v>
      </c>
      <c r="B1" s="1010">
        <v>29</v>
      </c>
    </row>
    <row r="2" spans="1:10">
      <c r="A2" s="41" t="s">
        <v>49</v>
      </c>
      <c r="B2" s="1011" t="s">
        <v>1225</v>
      </c>
    </row>
    <row r="3" spans="1:10">
      <c r="A3" s="41" t="s">
        <v>47</v>
      </c>
      <c r="B3" s="792" t="s">
        <v>52</v>
      </c>
    </row>
    <row r="4" spans="1:10">
      <c r="A4" s="41" t="s">
        <v>50</v>
      </c>
      <c r="B4" s="792" t="s">
        <v>53</v>
      </c>
    </row>
    <row r="5" spans="1:10">
      <c r="A5" s="41" t="s">
        <v>792</v>
      </c>
      <c r="B5" s="41" t="s">
        <v>71</v>
      </c>
    </row>
    <row r="7" spans="1:10">
      <c r="A7" s="1032" t="s">
        <v>1410</v>
      </c>
      <c r="B7" s="1033"/>
      <c r="C7" s="1034"/>
      <c r="D7" s="909"/>
      <c r="E7" s="879" t="s">
        <v>701</v>
      </c>
      <c r="F7" s="909"/>
      <c r="G7" s="1035"/>
    </row>
    <row r="8" spans="1:10">
      <c r="A8" s="1036"/>
      <c r="B8" s="1037"/>
      <c r="C8" s="799"/>
      <c r="D8" s="879"/>
      <c r="E8" s="879" t="s">
        <v>1350</v>
      </c>
      <c r="F8" s="909"/>
      <c r="G8" s="1037"/>
    </row>
    <row r="9" spans="1:10">
      <c r="A9" s="805" t="s">
        <v>702</v>
      </c>
      <c r="B9" s="911" t="s">
        <v>700</v>
      </c>
      <c r="C9" s="911" t="s">
        <v>1349</v>
      </c>
      <c r="D9" s="904" t="s">
        <v>55</v>
      </c>
      <c r="E9" s="879" t="s">
        <v>56</v>
      </c>
      <c r="F9" s="909" t="s">
        <v>1351</v>
      </c>
      <c r="G9" s="911" t="s">
        <v>1349</v>
      </c>
    </row>
    <row r="10" spans="1:10">
      <c r="A10" s="1038" t="s">
        <v>486</v>
      </c>
      <c r="B10" s="1039">
        <f>SUMIF(B11:B500,"&gt;0")-SUMIF('F28'!B11:B500,"&lt;0")</f>
        <v>0</v>
      </c>
      <c r="C10" s="1040">
        <f>D10+E10+F10</f>
        <v>0</v>
      </c>
      <c r="D10" s="1039">
        <f>SUMIF(D11:D500,"&gt;0")-SUMIF('F28'!D11:D500,"&lt;0")</f>
        <v>0</v>
      </c>
      <c r="E10" s="1039">
        <f>SUMIF(E11:E500,"&gt;0")-SUMIF('F28'!E11:E500,"&lt;0")</f>
        <v>0</v>
      </c>
      <c r="F10" s="1039">
        <f>SUMIF(F11:F500,"&gt;0")-SUMIF('F28'!F11:F500,"&lt;0")</f>
        <v>0</v>
      </c>
      <c r="G10" s="1039">
        <f>B10+C10</f>
        <v>0</v>
      </c>
      <c r="J10" s="792"/>
    </row>
    <row r="11" spans="1:10">
      <c r="A11" s="1031"/>
      <c r="B11" s="992"/>
      <c r="C11" s="1024">
        <f>SUMIF(D11:F11,"&gt;0")</f>
        <v>0</v>
      </c>
      <c r="D11" s="1025"/>
      <c r="E11" s="1025"/>
      <c r="F11" s="1025"/>
      <c r="G11" s="1024">
        <f>SUMIF(B11:C11,"&gt;0")</f>
        <v>0</v>
      </c>
      <c r="J11" s="792"/>
    </row>
    <row r="12" spans="1:10">
      <c r="A12" s="1031"/>
      <c r="B12" s="992"/>
      <c r="C12" s="1024">
        <f t="shared" ref="C12:C75" si="0">SUMIF(D12:F12,"&gt;0")</f>
        <v>0</v>
      </c>
      <c r="D12" s="1025"/>
      <c r="E12" s="1025"/>
      <c r="F12" s="1025"/>
      <c r="G12" s="1024">
        <f t="shared" ref="G12:G75" si="1">SUMIF(B12:C12,"&gt;0")</f>
        <v>0</v>
      </c>
      <c r="J12" s="792"/>
    </row>
    <row r="13" spans="1:10">
      <c r="A13" s="1031"/>
      <c r="B13" s="992"/>
      <c r="C13" s="1024">
        <f t="shared" si="0"/>
        <v>0</v>
      </c>
      <c r="D13" s="1025"/>
      <c r="E13" s="1025"/>
      <c r="F13" s="1025"/>
      <c r="G13" s="1024">
        <f t="shared" si="1"/>
        <v>0</v>
      </c>
      <c r="J13" s="792"/>
    </row>
    <row r="14" spans="1:10">
      <c r="A14" s="1031"/>
      <c r="B14" s="992"/>
      <c r="C14" s="1024">
        <f t="shared" si="0"/>
        <v>0</v>
      </c>
      <c r="D14" s="1025"/>
      <c r="E14" s="1025"/>
      <c r="F14" s="1025"/>
      <c r="G14" s="1024">
        <f t="shared" si="1"/>
        <v>0</v>
      </c>
      <c r="J14" s="792"/>
    </row>
    <row r="15" spans="1:10">
      <c r="A15" s="1031"/>
      <c r="B15" s="992"/>
      <c r="C15" s="1024">
        <f t="shared" si="0"/>
        <v>0</v>
      </c>
      <c r="D15" s="1025"/>
      <c r="E15" s="1025"/>
      <c r="F15" s="1025"/>
      <c r="G15" s="1024">
        <f t="shared" si="1"/>
        <v>0</v>
      </c>
      <c r="J15" s="792"/>
    </row>
    <row r="16" spans="1:10">
      <c r="A16" s="1031"/>
      <c r="B16" s="1041"/>
      <c r="C16" s="1024">
        <f t="shared" si="0"/>
        <v>0</v>
      </c>
      <c r="D16" s="1025"/>
      <c r="E16" s="1025"/>
      <c r="F16" s="1025"/>
      <c r="G16" s="1024">
        <f t="shared" si="1"/>
        <v>0</v>
      </c>
      <c r="J16" s="792"/>
    </row>
    <row r="17" spans="1:10">
      <c r="A17" s="1031"/>
      <c r="B17" s="992"/>
      <c r="C17" s="1024">
        <f t="shared" si="0"/>
        <v>0</v>
      </c>
      <c r="D17" s="1025"/>
      <c r="E17" s="1025"/>
      <c r="F17" s="1025"/>
      <c r="G17" s="1024">
        <f t="shared" si="1"/>
        <v>0</v>
      </c>
      <c r="J17" s="792"/>
    </row>
    <row r="18" spans="1:10">
      <c r="A18" s="1031"/>
      <c r="B18" s="992"/>
      <c r="C18" s="1024">
        <f t="shared" si="0"/>
        <v>0</v>
      </c>
      <c r="D18" s="1025"/>
      <c r="E18" s="1025"/>
      <c r="F18" s="1025"/>
      <c r="G18" s="1024">
        <f t="shared" si="1"/>
        <v>0</v>
      </c>
      <c r="J18" s="792"/>
    </row>
    <row r="19" spans="1:10">
      <c r="A19" s="1031"/>
      <c r="B19" s="992"/>
      <c r="C19" s="1024">
        <f t="shared" si="0"/>
        <v>0</v>
      </c>
      <c r="D19" s="1025"/>
      <c r="E19" s="1025"/>
      <c r="F19" s="1025"/>
      <c r="G19" s="1024">
        <f t="shared" si="1"/>
        <v>0</v>
      </c>
      <c r="J19" s="792"/>
    </row>
    <row r="20" spans="1:10">
      <c r="A20" s="1031"/>
      <c r="B20" s="992"/>
      <c r="C20" s="1024">
        <f t="shared" si="0"/>
        <v>0</v>
      </c>
      <c r="D20" s="1025"/>
      <c r="E20" s="1025"/>
      <c r="F20" s="1025"/>
      <c r="G20" s="1024">
        <f t="shared" si="1"/>
        <v>0</v>
      </c>
      <c r="J20" s="792"/>
    </row>
    <row r="21" spans="1:10">
      <c r="A21" s="1031"/>
      <c r="B21" s="992"/>
      <c r="C21" s="1024">
        <f t="shared" si="0"/>
        <v>0</v>
      </c>
      <c r="D21" s="1025"/>
      <c r="E21" s="1025"/>
      <c r="F21" s="1025"/>
      <c r="G21" s="1024">
        <f t="shared" si="1"/>
        <v>0</v>
      </c>
      <c r="J21" s="792"/>
    </row>
    <row r="22" spans="1:10">
      <c r="A22" s="1031"/>
      <c r="B22" s="992"/>
      <c r="C22" s="1024">
        <f t="shared" si="0"/>
        <v>0</v>
      </c>
      <c r="D22" s="1025"/>
      <c r="E22" s="1025"/>
      <c r="F22" s="1025"/>
      <c r="G22" s="1024">
        <f t="shared" si="1"/>
        <v>0</v>
      </c>
      <c r="J22" s="792"/>
    </row>
    <row r="23" spans="1:10">
      <c r="A23" s="1031"/>
      <c r="B23" s="992"/>
      <c r="C23" s="1024">
        <f t="shared" si="0"/>
        <v>0</v>
      </c>
      <c r="D23" s="1042"/>
      <c r="E23" s="1042"/>
      <c r="F23" s="1042"/>
      <c r="G23" s="1024">
        <f t="shared" si="1"/>
        <v>0</v>
      </c>
    </row>
    <row r="24" spans="1:10">
      <c r="A24" s="1031"/>
      <c r="B24" s="992"/>
      <c r="C24" s="1024">
        <f t="shared" si="0"/>
        <v>0</v>
      </c>
      <c r="D24" s="890"/>
      <c r="E24" s="890"/>
      <c r="F24" s="890"/>
      <c r="G24" s="1024">
        <f t="shared" si="1"/>
        <v>0</v>
      </c>
    </row>
    <row r="25" spans="1:10">
      <c r="A25" s="1031"/>
      <c r="B25" s="1043"/>
      <c r="C25" s="1024">
        <f t="shared" si="0"/>
        <v>0</v>
      </c>
      <c r="D25" s="890"/>
      <c r="E25" s="890"/>
      <c r="F25" s="890"/>
      <c r="G25" s="1024">
        <f t="shared" si="1"/>
        <v>0</v>
      </c>
    </row>
    <row r="26" spans="1:10">
      <c r="A26" s="1031"/>
      <c r="B26" s="1043"/>
      <c r="C26" s="1024">
        <f t="shared" si="0"/>
        <v>0</v>
      </c>
      <c r="D26" s="890"/>
      <c r="E26" s="890"/>
      <c r="F26" s="890"/>
      <c r="G26" s="1024">
        <f t="shared" si="1"/>
        <v>0</v>
      </c>
    </row>
    <row r="27" spans="1:10">
      <c r="A27" s="1031"/>
      <c r="B27" s="1043"/>
      <c r="C27" s="1024">
        <f t="shared" si="0"/>
        <v>0</v>
      </c>
      <c r="D27" s="890"/>
      <c r="E27" s="890"/>
      <c r="F27" s="890"/>
      <c r="G27" s="1024">
        <f t="shared" si="1"/>
        <v>0</v>
      </c>
    </row>
    <row r="28" spans="1:10">
      <c r="A28" s="1031"/>
      <c r="B28" s="1043"/>
      <c r="C28" s="1024">
        <f t="shared" si="0"/>
        <v>0</v>
      </c>
      <c r="D28" s="890"/>
      <c r="E28" s="890"/>
      <c r="F28" s="890"/>
      <c r="G28" s="1024">
        <f t="shared" si="1"/>
        <v>0</v>
      </c>
    </row>
    <row r="29" spans="1:10">
      <c r="A29" s="1031"/>
      <c r="B29" s="1043"/>
      <c r="C29" s="1024">
        <f t="shared" si="0"/>
        <v>0</v>
      </c>
      <c r="D29" s="890"/>
      <c r="E29" s="890"/>
      <c r="F29" s="890"/>
      <c r="G29" s="1024">
        <f t="shared" si="1"/>
        <v>0</v>
      </c>
    </row>
    <row r="30" spans="1:10">
      <c r="A30" s="1031"/>
      <c r="B30" s="1043"/>
      <c r="C30" s="1024">
        <f t="shared" si="0"/>
        <v>0</v>
      </c>
      <c r="D30" s="890"/>
      <c r="E30" s="890"/>
      <c r="F30" s="890"/>
      <c r="G30" s="1024">
        <f t="shared" si="1"/>
        <v>0</v>
      </c>
    </row>
    <row r="31" spans="1:10">
      <c r="A31" s="1031"/>
      <c r="B31" s="1043"/>
      <c r="C31" s="1024">
        <f t="shared" si="0"/>
        <v>0</v>
      </c>
      <c r="D31" s="890"/>
      <c r="E31" s="890"/>
      <c r="F31" s="890"/>
      <c r="G31" s="1024">
        <f t="shared" si="1"/>
        <v>0</v>
      </c>
    </row>
    <row r="32" spans="1:10">
      <c r="A32" s="1031"/>
      <c r="B32" s="1043"/>
      <c r="C32" s="1024">
        <f t="shared" si="0"/>
        <v>0</v>
      </c>
      <c r="D32" s="890"/>
      <c r="E32" s="890"/>
      <c r="F32" s="890"/>
      <c r="G32" s="1024">
        <f t="shared" si="1"/>
        <v>0</v>
      </c>
    </row>
    <row r="33" spans="1:7">
      <c r="A33" s="1031"/>
      <c r="B33" s="1043"/>
      <c r="C33" s="1024">
        <f t="shared" si="0"/>
        <v>0</v>
      </c>
      <c r="D33" s="890"/>
      <c r="E33" s="890"/>
      <c r="F33" s="890"/>
      <c r="G33" s="1024">
        <f t="shared" si="1"/>
        <v>0</v>
      </c>
    </row>
    <row r="34" spans="1:7">
      <c r="A34" s="1031"/>
      <c r="B34" s="1043"/>
      <c r="C34" s="1024">
        <f t="shared" si="0"/>
        <v>0</v>
      </c>
      <c r="D34" s="890"/>
      <c r="E34" s="890"/>
      <c r="F34" s="890"/>
      <c r="G34" s="1024">
        <f t="shared" si="1"/>
        <v>0</v>
      </c>
    </row>
    <row r="35" spans="1:7">
      <c r="A35" s="1031"/>
      <c r="B35" s="1043"/>
      <c r="C35" s="1024">
        <f t="shared" si="0"/>
        <v>0</v>
      </c>
      <c r="D35" s="890"/>
      <c r="E35" s="890"/>
      <c r="F35" s="890"/>
      <c r="G35" s="1024">
        <f t="shared" si="1"/>
        <v>0</v>
      </c>
    </row>
    <row r="36" spans="1:7">
      <c r="A36" s="1031"/>
      <c r="B36" s="1043"/>
      <c r="C36" s="1024">
        <f t="shared" si="0"/>
        <v>0</v>
      </c>
      <c r="D36" s="890"/>
      <c r="E36" s="890"/>
      <c r="F36" s="890"/>
      <c r="G36" s="1024">
        <f t="shared" si="1"/>
        <v>0</v>
      </c>
    </row>
    <row r="37" spans="1:7">
      <c r="A37" s="1031"/>
      <c r="B37" s="1043"/>
      <c r="C37" s="1024">
        <f t="shared" si="0"/>
        <v>0</v>
      </c>
      <c r="D37" s="890"/>
      <c r="E37" s="890"/>
      <c r="F37" s="890"/>
      <c r="G37" s="1024">
        <f t="shared" si="1"/>
        <v>0</v>
      </c>
    </row>
    <row r="38" spans="1:7">
      <c r="A38" s="1031"/>
      <c r="B38" s="1043"/>
      <c r="C38" s="1024">
        <f t="shared" si="0"/>
        <v>0</v>
      </c>
      <c r="D38" s="890"/>
      <c r="E38" s="890"/>
      <c r="F38" s="890"/>
      <c r="G38" s="1024">
        <f t="shared" si="1"/>
        <v>0</v>
      </c>
    </row>
    <row r="39" spans="1:7">
      <c r="A39" s="1031"/>
      <c r="B39" s="1043"/>
      <c r="C39" s="1024">
        <f t="shared" si="0"/>
        <v>0</v>
      </c>
      <c r="D39" s="890"/>
      <c r="E39" s="890"/>
      <c r="F39" s="890"/>
      <c r="G39" s="1024">
        <f t="shared" si="1"/>
        <v>0</v>
      </c>
    </row>
    <row r="40" spans="1:7">
      <c r="A40" s="1031"/>
      <c r="B40" s="1043"/>
      <c r="C40" s="1024">
        <f t="shared" si="0"/>
        <v>0</v>
      </c>
      <c r="D40" s="890"/>
      <c r="E40" s="890"/>
      <c r="F40" s="890"/>
      <c r="G40" s="1024">
        <f t="shared" si="1"/>
        <v>0</v>
      </c>
    </row>
    <row r="41" spans="1:7">
      <c r="A41" s="1031"/>
      <c r="B41" s="1043"/>
      <c r="C41" s="1024">
        <f t="shared" si="0"/>
        <v>0</v>
      </c>
      <c r="D41" s="890"/>
      <c r="E41" s="890"/>
      <c r="F41" s="890"/>
      <c r="G41" s="1024">
        <f t="shared" si="1"/>
        <v>0</v>
      </c>
    </row>
    <row r="42" spans="1:7">
      <c r="A42" s="1031"/>
      <c r="B42" s="1043"/>
      <c r="C42" s="1024">
        <f t="shared" si="0"/>
        <v>0</v>
      </c>
      <c r="D42" s="890"/>
      <c r="E42" s="890"/>
      <c r="F42" s="890"/>
      <c r="G42" s="1024">
        <f t="shared" si="1"/>
        <v>0</v>
      </c>
    </row>
    <row r="43" spans="1:7">
      <c r="A43" s="1031"/>
      <c r="B43" s="1043"/>
      <c r="C43" s="1024">
        <f t="shared" si="0"/>
        <v>0</v>
      </c>
      <c r="D43" s="890"/>
      <c r="E43" s="890"/>
      <c r="F43" s="890"/>
      <c r="G43" s="1024">
        <f t="shared" si="1"/>
        <v>0</v>
      </c>
    </row>
    <row r="44" spans="1:7">
      <c r="A44" s="1031"/>
      <c r="B44" s="1043"/>
      <c r="C44" s="1024">
        <f t="shared" si="0"/>
        <v>0</v>
      </c>
      <c r="D44" s="890"/>
      <c r="E44" s="890"/>
      <c r="F44" s="890"/>
      <c r="G44" s="1024">
        <f t="shared" si="1"/>
        <v>0</v>
      </c>
    </row>
    <row r="45" spans="1:7">
      <c r="A45" s="1031"/>
      <c r="B45" s="1043"/>
      <c r="C45" s="1024">
        <f t="shared" si="0"/>
        <v>0</v>
      </c>
      <c r="D45" s="890"/>
      <c r="E45" s="890"/>
      <c r="F45" s="890"/>
      <c r="G45" s="1024">
        <f t="shared" si="1"/>
        <v>0</v>
      </c>
    </row>
    <row r="46" spans="1:7">
      <c r="A46" s="1031"/>
      <c r="B46" s="1043"/>
      <c r="C46" s="1024">
        <f t="shared" si="0"/>
        <v>0</v>
      </c>
      <c r="D46" s="890"/>
      <c r="E46" s="890"/>
      <c r="F46" s="890"/>
      <c r="G46" s="1024">
        <f t="shared" si="1"/>
        <v>0</v>
      </c>
    </row>
    <row r="47" spans="1:7">
      <c r="A47" s="1031"/>
      <c r="B47" s="1043"/>
      <c r="C47" s="1024">
        <f t="shared" si="0"/>
        <v>0</v>
      </c>
      <c r="D47" s="890"/>
      <c r="E47" s="890"/>
      <c r="F47" s="890"/>
      <c r="G47" s="1024">
        <f t="shared" si="1"/>
        <v>0</v>
      </c>
    </row>
    <row r="48" spans="1:7">
      <c r="A48" s="1031"/>
      <c r="B48" s="1043"/>
      <c r="C48" s="1024">
        <f t="shared" si="0"/>
        <v>0</v>
      </c>
      <c r="D48" s="890"/>
      <c r="E48" s="890"/>
      <c r="F48" s="890"/>
      <c r="G48" s="1024">
        <f t="shared" si="1"/>
        <v>0</v>
      </c>
    </row>
    <row r="49" spans="1:7">
      <c r="A49" s="1031"/>
      <c r="B49" s="1043"/>
      <c r="C49" s="1024">
        <f t="shared" si="0"/>
        <v>0</v>
      </c>
      <c r="D49" s="890"/>
      <c r="E49" s="890"/>
      <c r="F49" s="890"/>
      <c r="G49" s="1024">
        <f t="shared" si="1"/>
        <v>0</v>
      </c>
    </row>
    <row r="50" spans="1:7">
      <c r="A50" s="1031"/>
      <c r="B50" s="1043"/>
      <c r="C50" s="1024">
        <f t="shared" si="0"/>
        <v>0</v>
      </c>
      <c r="D50" s="890"/>
      <c r="E50" s="890"/>
      <c r="F50" s="890"/>
      <c r="G50" s="1024">
        <f t="shared" si="1"/>
        <v>0</v>
      </c>
    </row>
    <row r="51" spans="1:7">
      <c r="A51" s="1031"/>
      <c r="B51" s="1043"/>
      <c r="C51" s="1024">
        <f t="shared" si="0"/>
        <v>0</v>
      </c>
      <c r="D51" s="890"/>
      <c r="E51" s="890"/>
      <c r="F51" s="890"/>
      <c r="G51" s="1024">
        <f t="shared" si="1"/>
        <v>0</v>
      </c>
    </row>
    <row r="52" spans="1:7">
      <c r="A52" s="1031"/>
      <c r="B52" s="1043"/>
      <c r="C52" s="1024">
        <f t="shared" si="0"/>
        <v>0</v>
      </c>
      <c r="D52" s="890"/>
      <c r="E52" s="890"/>
      <c r="F52" s="890"/>
      <c r="G52" s="1024">
        <f t="shared" si="1"/>
        <v>0</v>
      </c>
    </row>
    <row r="53" spans="1:7">
      <c r="A53" s="1031"/>
      <c r="B53" s="1043"/>
      <c r="C53" s="1024">
        <f t="shared" si="0"/>
        <v>0</v>
      </c>
      <c r="D53" s="890"/>
      <c r="E53" s="890"/>
      <c r="F53" s="890"/>
      <c r="G53" s="1024">
        <f t="shared" si="1"/>
        <v>0</v>
      </c>
    </row>
    <row r="54" spans="1:7">
      <c r="A54" s="1031"/>
      <c r="B54" s="1043"/>
      <c r="C54" s="1024">
        <f t="shared" si="0"/>
        <v>0</v>
      </c>
      <c r="D54" s="890"/>
      <c r="E54" s="890"/>
      <c r="F54" s="890"/>
      <c r="G54" s="1024">
        <f t="shared" si="1"/>
        <v>0</v>
      </c>
    </row>
    <row r="55" spans="1:7">
      <c r="A55" s="1031"/>
      <c r="B55" s="1043"/>
      <c r="C55" s="1024">
        <f t="shared" si="0"/>
        <v>0</v>
      </c>
      <c r="D55" s="890"/>
      <c r="E55" s="890"/>
      <c r="F55" s="890"/>
      <c r="G55" s="1024">
        <f t="shared" si="1"/>
        <v>0</v>
      </c>
    </row>
    <row r="56" spans="1:7">
      <c r="A56" s="1031"/>
      <c r="B56" s="1043"/>
      <c r="C56" s="1024">
        <f t="shared" si="0"/>
        <v>0</v>
      </c>
      <c r="D56" s="890"/>
      <c r="E56" s="890"/>
      <c r="F56" s="890"/>
      <c r="G56" s="1024">
        <f t="shared" si="1"/>
        <v>0</v>
      </c>
    </row>
    <row r="57" spans="1:7">
      <c r="A57" s="1031"/>
      <c r="B57" s="1043"/>
      <c r="C57" s="1024">
        <f t="shared" si="0"/>
        <v>0</v>
      </c>
      <c r="D57" s="890"/>
      <c r="E57" s="890"/>
      <c r="F57" s="890"/>
      <c r="G57" s="1024">
        <f t="shared" si="1"/>
        <v>0</v>
      </c>
    </row>
    <row r="58" spans="1:7">
      <c r="A58" s="1031"/>
      <c r="B58" s="1043"/>
      <c r="C58" s="1024">
        <f t="shared" si="0"/>
        <v>0</v>
      </c>
      <c r="D58" s="890"/>
      <c r="E58" s="890"/>
      <c r="F58" s="890"/>
      <c r="G58" s="1024">
        <f t="shared" si="1"/>
        <v>0</v>
      </c>
    </row>
    <row r="59" spans="1:7">
      <c r="A59" s="1031"/>
      <c r="B59" s="1043"/>
      <c r="C59" s="1024">
        <f t="shared" si="0"/>
        <v>0</v>
      </c>
      <c r="D59" s="890"/>
      <c r="E59" s="890"/>
      <c r="F59" s="890"/>
      <c r="G59" s="1024">
        <f t="shared" si="1"/>
        <v>0</v>
      </c>
    </row>
    <row r="60" spans="1:7">
      <c r="A60" s="1031"/>
      <c r="B60" s="1043"/>
      <c r="C60" s="1024">
        <f t="shared" si="0"/>
        <v>0</v>
      </c>
      <c r="D60" s="890"/>
      <c r="E60" s="890"/>
      <c r="F60" s="890"/>
      <c r="G60" s="1024">
        <f t="shared" si="1"/>
        <v>0</v>
      </c>
    </row>
    <row r="61" spans="1:7">
      <c r="A61" s="1031"/>
      <c r="B61" s="1043"/>
      <c r="C61" s="1024">
        <f t="shared" si="0"/>
        <v>0</v>
      </c>
      <c r="D61" s="890"/>
      <c r="E61" s="890"/>
      <c r="F61" s="890"/>
      <c r="G61" s="1024">
        <f t="shared" si="1"/>
        <v>0</v>
      </c>
    </row>
    <row r="62" spans="1:7">
      <c r="A62" s="1031"/>
      <c r="B62" s="1043"/>
      <c r="C62" s="1024">
        <f t="shared" si="0"/>
        <v>0</v>
      </c>
      <c r="D62" s="890"/>
      <c r="E62" s="890"/>
      <c r="F62" s="890"/>
      <c r="G62" s="1024">
        <f t="shared" si="1"/>
        <v>0</v>
      </c>
    </row>
    <row r="63" spans="1:7">
      <c r="A63" s="1031"/>
      <c r="B63" s="1043"/>
      <c r="C63" s="1024">
        <f t="shared" si="0"/>
        <v>0</v>
      </c>
      <c r="D63" s="890"/>
      <c r="E63" s="890"/>
      <c r="F63" s="890"/>
      <c r="G63" s="1024">
        <f t="shared" si="1"/>
        <v>0</v>
      </c>
    </row>
    <row r="64" spans="1:7">
      <c r="A64" s="1031"/>
      <c r="B64" s="1043"/>
      <c r="C64" s="1024">
        <f t="shared" si="0"/>
        <v>0</v>
      </c>
      <c r="D64" s="890"/>
      <c r="E64" s="890"/>
      <c r="F64" s="890"/>
      <c r="G64" s="1024">
        <f t="shared" si="1"/>
        <v>0</v>
      </c>
    </row>
    <row r="65" spans="1:7">
      <c r="A65" s="1031"/>
      <c r="B65" s="1043"/>
      <c r="C65" s="1024">
        <f t="shared" si="0"/>
        <v>0</v>
      </c>
      <c r="D65" s="890"/>
      <c r="E65" s="890"/>
      <c r="F65" s="890"/>
      <c r="G65" s="1024">
        <f t="shared" si="1"/>
        <v>0</v>
      </c>
    </row>
    <row r="66" spans="1:7">
      <c r="A66" s="1031"/>
      <c r="B66" s="1043"/>
      <c r="C66" s="1024">
        <f t="shared" si="0"/>
        <v>0</v>
      </c>
      <c r="D66" s="890"/>
      <c r="E66" s="890"/>
      <c r="F66" s="890"/>
      <c r="G66" s="1024">
        <f t="shared" si="1"/>
        <v>0</v>
      </c>
    </row>
    <row r="67" spans="1:7">
      <c r="A67" s="1031"/>
      <c r="B67" s="1043"/>
      <c r="C67" s="1024">
        <f t="shared" si="0"/>
        <v>0</v>
      </c>
      <c r="D67" s="890"/>
      <c r="E67" s="890"/>
      <c r="F67" s="890"/>
      <c r="G67" s="1024">
        <f t="shared" si="1"/>
        <v>0</v>
      </c>
    </row>
    <row r="68" spans="1:7">
      <c r="A68" s="1031"/>
      <c r="B68" s="1043"/>
      <c r="C68" s="1024">
        <f t="shared" si="0"/>
        <v>0</v>
      </c>
      <c r="D68" s="890"/>
      <c r="E68" s="890"/>
      <c r="F68" s="890"/>
      <c r="G68" s="1024">
        <f t="shared" si="1"/>
        <v>0</v>
      </c>
    </row>
    <row r="69" spans="1:7">
      <c r="A69" s="1031"/>
      <c r="B69" s="1043"/>
      <c r="C69" s="1024">
        <f t="shared" si="0"/>
        <v>0</v>
      </c>
      <c r="D69" s="890"/>
      <c r="E69" s="890"/>
      <c r="F69" s="890"/>
      <c r="G69" s="1024">
        <f t="shared" si="1"/>
        <v>0</v>
      </c>
    </row>
    <row r="70" spans="1:7">
      <c r="A70" s="1031"/>
      <c r="B70" s="1043"/>
      <c r="C70" s="1024">
        <f t="shared" si="0"/>
        <v>0</v>
      </c>
      <c r="D70" s="890"/>
      <c r="E70" s="890"/>
      <c r="F70" s="890"/>
      <c r="G70" s="1024">
        <f t="shared" si="1"/>
        <v>0</v>
      </c>
    </row>
    <row r="71" spans="1:7">
      <c r="A71" s="1031"/>
      <c r="B71" s="1043"/>
      <c r="C71" s="1024">
        <f t="shared" si="0"/>
        <v>0</v>
      </c>
      <c r="D71" s="890"/>
      <c r="E71" s="890"/>
      <c r="F71" s="890"/>
      <c r="G71" s="1024">
        <f t="shared" si="1"/>
        <v>0</v>
      </c>
    </row>
    <row r="72" spans="1:7">
      <c r="A72" s="1031"/>
      <c r="B72" s="1043"/>
      <c r="C72" s="1024">
        <f t="shared" si="0"/>
        <v>0</v>
      </c>
      <c r="D72" s="890"/>
      <c r="E72" s="890"/>
      <c r="F72" s="890"/>
      <c r="G72" s="1024">
        <f t="shared" si="1"/>
        <v>0</v>
      </c>
    </row>
    <row r="73" spans="1:7">
      <c r="A73" s="1031"/>
      <c r="B73" s="1043"/>
      <c r="C73" s="1024">
        <f t="shared" si="0"/>
        <v>0</v>
      </c>
      <c r="D73" s="890"/>
      <c r="E73" s="890"/>
      <c r="F73" s="890"/>
      <c r="G73" s="1024">
        <f t="shared" si="1"/>
        <v>0</v>
      </c>
    </row>
    <row r="74" spans="1:7">
      <c r="A74" s="1031"/>
      <c r="B74" s="1043"/>
      <c r="C74" s="1024">
        <f t="shared" si="0"/>
        <v>0</v>
      </c>
      <c r="D74" s="890"/>
      <c r="E74" s="890"/>
      <c r="F74" s="890"/>
      <c r="G74" s="1024">
        <f t="shared" si="1"/>
        <v>0</v>
      </c>
    </row>
    <row r="75" spans="1:7">
      <c r="A75" s="1031"/>
      <c r="B75" s="1043"/>
      <c r="C75" s="1024">
        <f t="shared" si="0"/>
        <v>0</v>
      </c>
      <c r="D75" s="890"/>
      <c r="E75" s="890"/>
      <c r="F75" s="890"/>
      <c r="G75" s="1024">
        <f t="shared" si="1"/>
        <v>0</v>
      </c>
    </row>
    <row r="76" spans="1:7">
      <c r="A76" s="1031"/>
      <c r="B76" s="1043"/>
      <c r="C76" s="1024">
        <f t="shared" ref="C76:C139" si="2">SUMIF(D76:F76,"&gt;0")</f>
        <v>0</v>
      </c>
      <c r="D76" s="890"/>
      <c r="E76" s="890"/>
      <c r="F76" s="890"/>
      <c r="G76" s="1024">
        <f t="shared" ref="G76:G139" si="3">SUMIF(B76:C76,"&gt;0")</f>
        <v>0</v>
      </c>
    </row>
    <row r="77" spans="1:7">
      <c r="A77" s="1031"/>
      <c r="B77" s="1043"/>
      <c r="C77" s="1024">
        <f t="shared" si="2"/>
        <v>0</v>
      </c>
      <c r="D77" s="890"/>
      <c r="E77" s="890"/>
      <c r="F77" s="890"/>
      <c r="G77" s="1024">
        <f t="shared" si="3"/>
        <v>0</v>
      </c>
    </row>
    <row r="78" spans="1:7">
      <c r="A78" s="1031"/>
      <c r="B78" s="1043"/>
      <c r="C78" s="1024">
        <f t="shared" si="2"/>
        <v>0</v>
      </c>
      <c r="D78" s="890"/>
      <c r="E78" s="890"/>
      <c r="F78" s="890"/>
      <c r="G78" s="1024">
        <f t="shared" si="3"/>
        <v>0</v>
      </c>
    </row>
    <row r="79" spans="1:7">
      <c r="A79" s="1031"/>
      <c r="B79" s="1043"/>
      <c r="C79" s="1024">
        <f t="shared" si="2"/>
        <v>0</v>
      </c>
      <c r="D79" s="890"/>
      <c r="E79" s="890"/>
      <c r="F79" s="890"/>
      <c r="G79" s="1024">
        <f t="shared" si="3"/>
        <v>0</v>
      </c>
    </row>
    <row r="80" spans="1:7">
      <c r="A80" s="1031"/>
      <c r="B80" s="1043"/>
      <c r="C80" s="1024">
        <f t="shared" si="2"/>
        <v>0</v>
      </c>
      <c r="D80" s="890"/>
      <c r="E80" s="890"/>
      <c r="F80" s="890"/>
      <c r="G80" s="1024">
        <f t="shared" si="3"/>
        <v>0</v>
      </c>
    </row>
    <row r="81" spans="1:7">
      <c r="A81" s="1031"/>
      <c r="B81" s="1043"/>
      <c r="C81" s="1024">
        <f t="shared" si="2"/>
        <v>0</v>
      </c>
      <c r="D81" s="890"/>
      <c r="E81" s="890"/>
      <c r="F81" s="890"/>
      <c r="G81" s="1024">
        <f t="shared" si="3"/>
        <v>0</v>
      </c>
    </row>
    <row r="82" spans="1:7">
      <c r="A82" s="1031"/>
      <c r="B82" s="1043"/>
      <c r="C82" s="1024">
        <f t="shared" si="2"/>
        <v>0</v>
      </c>
      <c r="D82" s="890"/>
      <c r="E82" s="890"/>
      <c r="F82" s="890"/>
      <c r="G82" s="1024">
        <f t="shared" si="3"/>
        <v>0</v>
      </c>
    </row>
    <row r="83" spans="1:7">
      <c r="A83" s="1031"/>
      <c r="B83" s="1043"/>
      <c r="C83" s="1024">
        <f t="shared" si="2"/>
        <v>0</v>
      </c>
      <c r="D83" s="890"/>
      <c r="E83" s="890"/>
      <c r="F83" s="890"/>
      <c r="G83" s="1024">
        <f t="shared" si="3"/>
        <v>0</v>
      </c>
    </row>
    <row r="84" spans="1:7">
      <c r="A84" s="1031"/>
      <c r="B84" s="1043"/>
      <c r="C84" s="1024">
        <f t="shared" si="2"/>
        <v>0</v>
      </c>
      <c r="D84" s="890"/>
      <c r="E84" s="890"/>
      <c r="F84" s="890"/>
      <c r="G84" s="1024">
        <f t="shared" si="3"/>
        <v>0</v>
      </c>
    </row>
    <row r="85" spans="1:7">
      <c r="A85" s="1031"/>
      <c r="B85" s="1043"/>
      <c r="C85" s="1024">
        <f t="shared" si="2"/>
        <v>0</v>
      </c>
      <c r="D85" s="890"/>
      <c r="E85" s="890"/>
      <c r="F85" s="890"/>
      <c r="G85" s="1024">
        <f t="shared" si="3"/>
        <v>0</v>
      </c>
    </row>
    <row r="86" spans="1:7">
      <c r="A86" s="1031"/>
      <c r="B86" s="1043"/>
      <c r="C86" s="1024">
        <f t="shared" si="2"/>
        <v>0</v>
      </c>
      <c r="D86" s="890"/>
      <c r="E86" s="890"/>
      <c r="F86" s="890"/>
      <c r="G86" s="1024">
        <f t="shared" si="3"/>
        <v>0</v>
      </c>
    </row>
    <row r="87" spans="1:7">
      <c r="A87" s="1031"/>
      <c r="B87" s="1043"/>
      <c r="C87" s="1024">
        <f t="shared" si="2"/>
        <v>0</v>
      </c>
      <c r="D87" s="890"/>
      <c r="E87" s="890"/>
      <c r="F87" s="890"/>
      <c r="G87" s="1024">
        <f t="shared" si="3"/>
        <v>0</v>
      </c>
    </row>
    <row r="88" spans="1:7">
      <c r="A88" s="1031"/>
      <c r="B88" s="1043"/>
      <c r="C88" s="1024">
        <f t="shared" si="2"/>
        <v>0</v>
      </c>
      <c r="D88" s="890"/>
      <c r="E88" s="890"/>
      <c r="F88" s="890"/>
      <c r="G88" s="1024">
        <f t="shared" si="3"/>
        <v>0</v>
      </c>
    </row>
    <row r="89" spans="1:7">
      <c r="A89" s="1031"/>
      <c r="B89" s="1043"/>
      <c r="C89" s="1024">
        <f t="shared" si="2"/>
        <v>0</v>
      </c>
      <c r="D89" s="890"/>
      <c r="E89" s="890"/>
      <c r="F89" s="890"/>
      <c r="G89" s="1024">
        <f t="shared" si="3"/>
        <v>0</v>
      </c>
    </row>
    <row r="90" spans="1:7">
      <c r="A90" s="1031"/>
      <c r="B90" s="1043"/>
      <c r="C90" s="1024">
        <f t="shared" si="2"/>
        <v>0</v>
      </c>
      <c r="D90" s="890"/>
      <c r="E90" s="890"/>
      <c r="F90" s="890"/>
      <c r="G90" s="1024">
        <f t="shared" si="3"/>
        <v>0</v>
      </c>
    </row>
    <row r="91" spans="1:7">
      <c r="A91" s="1031"/>
      <c r="B91" s="1043"/>
      <c r="C91" s="1024">
        <f t="shared" si="2"/>
        <v>0</v>
      </c>
      <c r="D91" s="890"/>
      <c r="E91" s="890"/>
      <c r="F91" s="890"/>
      <c r="G91" s="1024">
        <f t="shared" si="3"/>
        <v>0</v>
      </c>
    </row>
    <row r="92" spans="1:7">
      <c r="A92" s="1031"/>
      <c r="B92" s="1043"/>
      <c r="C92" s="1024">
        <f t="shared" si="2"/>
        <v>0</v>
      </c>
      <c r="D92" s="890"/>
      <c r="E92" s="890"/>
      <c r="F92" s="890"/>
      <c r="G92" s="1024">
        <f t="shared" si="3"/>
        <v>0</v>
      </c>
    </row>
    <row r="93" spans="1:7">
      <c r="A93" s="1031"/>
      <c r="B93" s="1043"/>
      <c r="C93" s="1024">
        <f t="shared" si="2"/>
        <v>0</v>
      </c>
      <c r="D93" s="890"/>
      <c r="E93" s="890"/>
      <c r="F93" s="890"/>
      <c r="G93" s="1024">
        <f t="shared" si="3"/>
        <v>0</v>
      </c>
    </row>
    <row r="94" spans="1:7">
      <c r="A94" s="1031"/>
      <c r="B94" s="1043"/>
      <c r="C94" s="1024">
        <f t="shared" si="2"/>
        <v>0</v>
      </c>
      <c r="D94" s="890"/>
      <c r="E94" s="890"/>
      <c r="F94" s="890"/>
      <c r="G94" s="1024">
        <f t="shared" si="3"/>
        <v>0</v>
      </c>
    </row>
    <row r="95" spans="1:7">
      <c r="A95" s="1031"/>
      <c r="B95" s="1043"/>
      <c r="C95" s="1024">
        <f t="shared" si="2"/>
        <v>0</v>
      </c>
      <c r="D95" s="890"/>
      <c r="E95" s="890"/>
      <c r="F95" s="890"/>
      <c r="G95" s="1024">
        <f t="shared" si="3"/>
        <v>0</v>
      </c>
    </row>
    <row r="96" spans="1:7">
      <c r="A96" s="1031"/>
      <c r="B96" s="1043"/>
      <c r="C96" s="1024">
        <f t="shared" si="2"/>
        <v>0</v>
      </c>
      <c r="D96" s="890"/>
      <c r="E96" s="890"/>
      <c r="F96" s="890"/>
      <c r="G96" s="1024">
        <f t="shared" si="3"/>
        <v>0</v>
      </c>
    </row>
    <row r="97" spans="1:7">
      <c r="A97" s="1031"/>
      <c r="B97" s="1043"/>
      <c r="C97" s="1024">
        <f t="shared" si="2"/>
        <v>0</v>
      </c>
      <c r="D97" s="890"/>
      <c r="E97" s="890"/>
      <c r="F97" s="890"/>
      <c r="G97" s="1024">
        <f t="shared" si="3"/>
        <v>0</v>
      </c>
    </row>
    <row r="98" spans="1:7">
      <c r="A98" s="1031"/>
      <c r="B98" s="1043"/>
      <c r="C98" s="1024">
        <f t="shared" si="2"/>
        <v>0</v>
      </c>
      <c r="D98" s="890"/>
      <c r="E98" s="890"/>
      <c r="F98" s="890"/>
      <c r="G98" s="1024">
        <f t="shared" si="3"/>
        <v>0</v>
      </c>
    </row>
    <row r="99" spans="1:7">
      <c r="A99" s="1031"/>
      <c r="B99" s="1043"/>
      <c r="C99" s="1024">
        <f t="shared" si="2"/>
        <v>0</v>
      </c>
      <c r="D99" s="890"/>
      <c r="E99" s="890"/>
      <c r="F99" s="890"/>
      <c r="G99" s="1024">
        <f t="shared" si="3"/>
        <v>0</v>
      </c>
    </row>
    <row r="100" spans="1:7">
      <c r="A100" s="1031"/>
      <c r="B100" s="1043"/>
      <c r="C100" s="1024">
        <f t="shared" si="2"/>
        <v>0</v>
      </c>
      <c r="D100" s="890"/>
      <c r="E100" s="890"/>
      <c r="F100" s="890"/>
      <c r="G100" s="1024">
        <f t="shared" si="3"/>
        <v>0</v>
      </c>
    </row>
    <row r="101" spans="1:7">
      <c r="A101" s="1031"/>
      <c r="B101" s="1043"/>
      <c r="C101" s="1024">
        <f t="shared" si="2"/>
        <v>0</v>
      </c>
      <c r="D101" s="890"/>
      <c r="E101" s="890"/>
      <c r="F101" s="890"/>
      <c r="G101" s="1024">
        <f t="shared" si="3"/>
        <v>0</v>
      </c>
    </row>
    <row r="102" spans="1:7">
      <c r="A102" s="1031"/>
      <c r="B102" s="1043"/>
      <c r="C102" s="1024">
        <f t="shared" si="2"/>
        <v>0</v>
      </c>
      <c r="D102" s="890"/>
      <c r="E102" s="890"/>
      <c r="F102" s="890"/>
      <c r="G102" s="1024">
        <f t="shared" si="3"/>
        <v>0</v>
      </c>
    </row>
    <row r="103" spans="1:7">
      <c r="A103" s="1031"/>
      <c r="B103" s="1043"/>
      <c r="C103" s="1024">
        <f t="shared" si="2"/>
        <v>0</v>
      </c>
      <c r="D103" s="890"/>
      <c r="E103" s="890"/>
      <c r="F103" s="890"/>
      <c r="G103" s="1024">
        <f t="shared" si="3"/>
        <v>0</v>
      </c>
    </row>
    <row r="104" spans="1:7">
      <c r="A104" s="1031"/>
      <c r="B104" s="1043"/>
      <c r="C104" s="1024">
        <f t="shared" si="2"/>
        <v>0</v>
      </c>
      <c r="D104" s="890"/>
      <c r="E104" s="890"/>
      <c r="F104" s="890"/>
      <c r="G104" s="1024">
        <f t="shared" si="3"/>
        <v>0</v>
      </c>
    </row>
    <row r="105" spans="1:7">
      <c r="A105" s="1031"/>
      <c r="B105" s="1043"/>
      <c r="C105" s="1024">
        <f t="shared" si="2"/>
        <v>0</v>
      </c>
      <c r="D105" s="890"/>
      <c r="E105" s="890"/>
      <c r="F105" s="890"/>
      <c r="G105" s="1024">
        <f t="shared" si="3"/>
        <v>0</v>
      </c>
    </row>
    <row r="106" spans="1:7">
      <c r="A106" s="1031"/>
      <c r="B106" s="1043"/>
      <c r="C106" s="1024">
        <f t="shared" si="2"/>
        <v>0</v>
      </c>
      <c r="D106" s="890"/>
      <c r="E106" s="890"/>
      <c r="F106" s="890"/>
      <c r="G106" s="1024">
        <f t="shared" si="3"/>
        <v>0</v>
      </c>
    </row>
    <row r="107" spans="1:7">
      <c r="A107" s="1031"/>
      <c r="B107" s="1043"/>
      <c r="C107" s="1024">
        <f t="shared" si="2"/>
        <v>0</v>
      </c>
      <c r="D107" s="890"/>
      <c r="E107" s="890"/>
      <c r="F107" s="890"/>
      <c r="G107" s="1024">
        <f t="shared" si="3"/>
        <v>0</v>
      </c>
    </row>
    <row r="108" spans="1:7">
      <c r="A108" s="1031"/>
      <c r="B108" s="1043"/>
      <c r="C108" s="1024">
        <f t="shared" si="2"/>
        <v>0</v>
      </c>
      <c r="D108" s="890"/>
      <c r="E108" s="890"/>
      <c r="F108" s="890"/>
      <c r="G108" s="1024">
        <f t="shared" si="3"/>
        <v>0</v>
      </c>
    </row>
    <row r="109" spans="1:7">
      <c r="A109" s="1031"/>
      <c r="B109" s="1043"/>
      <c r="C109" s="1024">
        <f t="shared" si="2"/>
        <v>0</v>
      </c>
      <c r="D109" s="890"/>
      <c r="E109" s="890"/>
      <c r="F109" s="890"/>
      <c r="G109" s="1024">
        <f t="shared" si="3"/>
        <v>0</v>
      </c>
    </row>
    <row r="110" spans="1:7">
      <c r="A110" s="1031"/>
      <c r="B110" s="1043"/>
      <c r="C110" s="1024">
        <f t="shared" si="2"/>
        <v>0</v>
      </c>
      <c r="D110" s="890"/>
      <c r="E110" s="890"/>
      <c r="F110" s="890"/>
      <c r="G110" s="1024">
        <f t="shared" si="3"/>
        <v>0</v>
      </c>
    </row>
    <row r="111" spans="1:7">
      <c r="A111" s="1031"/>
      <c r="B111" s="1043"/>
      <c r="C111" s="1024">
        <f t="shared" si="2"/>
        <v>0</v>
      </c>
      <c r="D111" s="890"/>
      <c r="E111" s="890"/>
      <c r="F111" s="890"/>
      <c r="G111" s="1024">
        <f t="shared" si="3"/>
        <v>0</v>
      </c>
    </row>
    <row r="112" spans="1:7">
      <c r="A112" s="1031"/>
      <c r="B112" s="1043"/>
      <c r="C112" s="1024">
        <f t="shared" si="2"/>
        <v>0</v>
      </c>
      <c r="D112" s="890"/>
      <c r="E112" s="890"/>
      <c r="F112" s="890"/>
      <c r="G112" s="1024">
        <f t="shared" si="3"/>
        <v>0</v>
      </c>
    </row>
    <row r="113" spans="1:7">
      <c r="A113" s="1031"/>
      <c r="B113" s="1043"/>
      <c r="C113" s="1024">
        <f t="shared" si="2"/>
        <v>0</v>
      </c>
      <c r="D113" s="890"/>
      <c r="E113" s="890"/>
      <c r="F113" s="890"/>
      <c r="G113" s="1024">
        <f t="shared" si="3"/>
        <v>0</v>
      </c>
    </row>
    <row r="114" spans="1:7">
      <c r="A114" s="1031"/>
      <c r="B114" s="1043"/>
      <c r="C114" s="1024">
        <f t="shared" si="2"/>
        <v>0</v>
      </c>
      <c r="D114" s="890"/>
      <c r="E114" s="890"/>
      <c r="F114" s="890"/>
      <c r="G114" s="1024">
        <f t="shared" si="3"/>
        <v>0</v>
      </c>
    </row>
    <row r="115" spans="1:7">
      <c r="A115" s="1031"/>
      <c r="B115" s="1043"/>
      <c r="C115" s="1024">
        <f t="shared" si="2"/>
        <v>0</v>
      </c>
      <c r="D115" s="890"/>
      <c r="E115" s="890"/>
      <c r="F115" s="890"/>
      <c r="G115" s="1024">
        <f t="shared" si="3"/>
        <v>0</v>
      </c>
    </row>
    <row r="116" spans="1:7">
      <c r="A116" s="1031"/>
      <c r="B116" s="1043"/>
      <c r="C116" s="1024">
        <f t="shared" si="2"/>
        <v>0</v>
      </c>
      <c r="D116" s="890"/>
      <c r="E116" s="890"/>
      <c r="F116" s="890"/>
      <c r="G116" s="1024">
        <f t="shared" si="3"/>
        <v>0</v>
      </c>
    </row>
    <row r="117" spans="1:7">
      <c r="A117" s="1031"/>
      <c r="B117" s="1043"/>
      <c r="C117" s="1024">
        <f t="shared" si="2"/>
        <v>0</v>
      </c>
      <c r="D117" s="890"/>
      <c r="E117" s="890"/>
      <c r="F117" s="890"/>
      <c r="G117" s="1024">
        <f t="shared" si="3"/>
        <v>0</v>
      </c>
    </row>
    <row r="118" spans="1:7">
      <c r="A118" s="1031"/>
      <c r="B118" s="1043"/>
      <c r="C118" s="1024">
        <f t="shared" si="2"/>
        <v>0</v>
      </c>
      <c r="D118" s="890"/>
      <c r="E118" s="890"/>
      <c r="F118" s="890"/>
      <c r="G118" s="1024">
        <f t="shared" si="3"/>
        <v>0</v>
      </c>
    </row>
    <row r="119" spans="1:7">
      <c r="A119" s="1031"/>
      <c r="B119" s="1043"/>
      <c r="C119" s="1024">
        <f t="shared" si="2"/>
        <v>0</v>
      </c>
      <c r="D119" s="890"/>
      <c r="E119" s="890"/>
      <c r="F119" s="890"/>
      <c r="G119" s="1024">
        <f t="shared" si="3"/>
        <v>0</v>
      </c>
    </row>
    <row r="120" spans="1:7">
      <c r="A120" s="1031"/>
      <c r="B120" s="1043"/>
      <c r="C120" s="1024">
        <f t="shared" si="2"/>
        <v>0</v>
      </c>
      <c r="D120" s="890"/>
      <c r="E120" s="890"/>
      <c r="F120" s="890"/>
      <c r="G120" s="1024">
        <f t="shared" si="3"/>
        <v>0</v>
      </c>
    </row>
    <row r="121" spans="1:7">
      <c r="A121" s="1031"/>
      <c r="B121" s="1043"/>
      <c r="C121" s="1024">
        <f t="shared" si="2"/>
        <v>0</v>
      </c>
      <c r="D121" s="890"/>
      <c r="E121" s="890"/>
      <c r="F121" s="890"/>
      <c r="G121" s="1024">
        <f t="shared" si="3"/>
        <v>0</v>
      </c>
    </row>
    <row r="122" spans="1:7">
      <c r="A122" s="1031"/>
      <c r="B122" s="1043"/>
      <c r="C122" s="1024">
        <f t="shared" si="2"/>
        <v>0</v>
      </c>
      <c r="D122" s="890"/>
      <c r="E122" s="890"/>
      <c r="F122" s="890"/>
      <c r="G122" s="1024">
        <f t="shared" si="3"/>
        <v>0</v>
      </c>
    </row>
    <row r="123" spans="1:7">
      <c r="A123" s="1031"/>
      <c r="B123" s="1043"/>
      <c r="C123" s="1024">
        <f t="shared" si="2"/>
        <v>0</v>
      </c>
      <c r="D123" s="890"/>
      <c r="E123" s="890"/>
      <c r="F123" s="890"/>
      <c r="G123" s="1024">
        <f t="shared" si="3"/>
        <v>0</v>
      </c>
    </row>
    <row r="124" spans="1:7">
      <c r="A124" s="1031"/>
      <c r="B124" s="1043"/>
      <c r="C124" s="1024">
        <f t="shared" si="2"/>
        <v>0</v>
      </c>
      <c r="D124" s="890"/>
      <c r="E124" s="890"/>
      <c r="F124" s="890"/>
      <c r="G124" s="1024">
        <f t="shared" si="3"/>
        <v>0</v>
      </c>
    </row>
    <row r="125" spans="1:7">
      <c r="A125" s="1031"/>
      <c r="B125" s="1043"/>
      <c r="C125" s="1024">
        <f t="shared" si="2"/>
        <v>0</v>
      </c>
      <c r="D125" s="890"/>
      <c r="E125" s="890"/>
      <c r="F125" s="890"/>
      <c r="G125" s="1024">
        <f t="shared" si="3"/>
        <v>0</v>
      </c>
    </row>
    <row r="126" spans="1:7">
      <c r="A126" s="1031"/>
      <c r="B126" s="1043"/>
      <c r="C126" s="1024">
        <f t="shared" si="2"/>
        <v>0</v>
      </c>
      <c r="D126" s="890"/>
      <c r="E126" s="890"/>
      <c r="F126" s="890"/>
      <c r="G126" s="1024">
        <f t="shared" si="3"/>
        <v>0</v>
      </c>
    </row>
    <row r="127" spans="1:7">
      <c r="A127" s="1031"/>
      <c r="B127" s="1043"/>
      <c r="C127" s="1024">
        <f t="shared" si="2"/>
        <v>0</v>
      </c>
      <c r="D127" s="890"/>
      <c r="E127" s="890"/>
      <c r="F127" s="890"/>
      <c r="G127" s="1024">
        <f t="shared" si="3"/>
        <v>0</v>
      </c>
    </row>
    <row r="128" spans="1:7">
      <c r="A128" s="1031"/>
      <c r="B128" s="1043"/>
      <c r="C128" s="1024">
        <f t="shared" si="2"/>
        <v>0</v>
      </c>
      <c r="D128" s="890"/>
      <c r="E128" s="890"/>
      <c r="F128" s="890"/>
      <c r="G128" s="1024">
        <f t="shared" si="3"/>
        <v>0</v>
      </c>
    </row>
    <row r="129" spans="1:7">
      <c r="A129" s="1031"/>
      <c r="B129" s="1043"/>
      <c r="C129" s="1024">
        <f t="shared" si="2"/>
        <v>0</v>
      </c>
      <c r="D129" s="890"/>
      <c r="E129" s="890"/>
      <c r="F129" s="890"/>
      <c r="G129" s="1024">
        <f t="shared" si="3"/>
        <v>0</v>
      </c>
    </row>
    <row r="130" spans="1:7">
      <c r="A130" s="1031"/>
      <c r="B130" s="1043"/>
      <c r="C130" s="1024">
        <f t="shared" si="2"/>
        <v>0</v>
      </c>
      <c r="D130" s="890"/>
      <c r="E130" s="890"/>
      <c r="F130" s="890"/>
      <c r="G130" s="1024">
        <f t="shared" si="3"/>
        <v>0</v>
      </c>
    </row>
    <row r="131" spans="1:7">
      <c r="A131" s="1031"/>
      <c r="B131" s="1043"/>
      <c r="C131" s="1024">
        <f t="shared" si="2"/>
        <v>0</v>
      </c>
      <c r="D131" s="890"/>
      <c r="E131" s="890"/>
      <c r="F131" s="890"/>
      <c r="G131" s="1024">
        <f t="shared" si="3"/>
        <v>0</v>
      </c>
    </row>
    <row r="132" spans="1:7">
      <c r="A132" s="1031"/>
      <c r="B132" s="1043"/>
      <c r="C132" s="1024">
        <f t="shared" si="2"/>
        <v>0</v>
      </c>
      <c r="D132" s="890"/>
      <c r="E132" s="890"/>
      <c r="F132" s="890"/>
      <c r="G132" s="1024">
        <f t="shared" si="3"/>
        <v>0</v>
      </c>
    </row>
    <row r="133" spans="1:7">
      <c r="A133" s="1031"/>
      <c r="B133" s="1043"/>
      <c r="C133" s="1024">
        <f t="shared" si="2"/>
        <v>0</v>
      </c>
      <c r="D133" s="890"/>
      <c r="E133" s="890"/>
      <c r="F133" s="890"/>
      <c r="G133" s="1024">
        <f t="shared" si="3"/>
        <v>0</v>
      </c>
    </row>
    <row r="134" spans="1:7">
      <c r="A134" s="1031"/>
      <c r="B134" s="1043"/>
      <c r="C134" s="1024">
        <f t="shared" si="2"/>
        <v>0</v>
      </c>
      <c r="D134" s="890"/>
      <c r="E134" s="890"/>
      <c r="F134" s="890"/>
      <c r="G134" s="1024">
        <f t="shared" si="3"/>
        <v>0</v>
      </c>
    </row>
    <row r="135" spans="1:7">
      <c r="A135" s="1031"/>
      <c r="B135" s="1043"/>
      <c r="C135" s="1024">
        <f t="shared" si="2"/>
        <v>0</v>
      </c>
      <c r="D135" s="890"/>
      <c r="E135" s="890"/>
      <c r="F135" s="890"/>
      <c r="G135" s="1024">
        <f t="shared" si="3"/>
        <v>0</v>
      </c>
    </row>
    <row r="136" spans="1:7">
      <c r="A136" s="1031"/>
      <c r="B136" s="1043"/>
      <c r="C136" s="1024">
        <f t="shared" si="2"/>
        <v>0</v>
      </c>
      <c r="D136" s="890"/>
      <c r="E136" s="890"/>
      <c r="F136" s="890"/>
      <c r="G136" s="1024">
        <f t="shared" si="3"/>
        <v>0</v>
      </c>
    </row>
    <row r="137" spans="1:7">
      <c r="A137" s="1031"/>
      <c r="B137" s="1043"/>
      <c r="C137" s="1024">
        <f t="shared" si="2"/>
        <v>0</v>
      </c>
      <c r="D137" s="890"/>
      <c r="E137" s="890"/>
      <c r="F137" s="890"/>
      <c r="G137" s="1024">
        <f t="shared" si="3"/>
        <v>0</v>
      </c>
    </row>
    <row r="138" spans="1:7">
      <c r="A138" s="1031"/>
      <c r="B138" s="1043"/>
      <c r="C138" s="1024">
        <f t="shared" si="2"/>
        <v>0</v>
      </c>
      <c r="D138" s="890"/>
      <c r="E138" s="890"/>
      <c r="F138" s="890"/>
      <c r="G138" s="1024">
        <f t="shared" si="3"/>
        <v>0</v>
      </c>
    </row>
    <row r="139" spans="1:7">
      <c r="A139" s="1031"/>
      <c r="B139" s="1043"/>
      <c r="C139" s="1024">
        <f t="shared" si="2"/>
        <v>0</v>
      </c>
      <c r="D139" s="890"/>
      <c r="E139" s="890"/>
      <c r="F139" s="890"/>
      <c r="G139" s="1024">
        <f t="shared" si="3"/>
        <v>0</v>
      </c>
    </row>
    <row r="140" spans="1:7">
      <c r="A140" s="1031"/>
      <c r="B140" s="1043"/>
      <c r="C140" s="1024">
        <f t="shared" ref="C140:C203" si="4">SUMIF(D140:F140,"&gt;0")</f>
        <v>0</v>
      </c>
      <c r="D140" s="890"/>
      <c r="E140" s="890"/>
      <c r="F140" s="890"/>
      <c r="G140" s="1024">
        <f t="shared" ref="G140:G203" si="5">SUMIF(B140:C140,"&gt;0")</f>
        <v>0</v>
      </c>
    </row>
    <row r="141" spans="1:7">
      <c r="A141" s="1031"/>
      <c r="B141" s="1043"/>
      <c r="C141" s="1024">
        <f t="shared" si="4"/>
        <v>0</v>
      </c>
      <c r="D141" s="890"/>
      <c r="E141" s="890"/>
      <c r="F141" s="890"/>
      <c r="G141" s="1024">
        <f t="shared" si="5"/>
        <v>0</v>
      </c>
    </row>
    <row r="142" spans="1:7">
      <c r="A142" s="1031"/>
      <c r="B142" s="1043"/>
      <c r="C142" s="1024">
        <f t="shared" si="4"/>
        <v>0</v>
      </c>
      <c r="D142" s="890"/>
      <c r="E142" s="890"/>
      <c r="F142" s="890"/>
      <c r="G142" s="1024">
        <f t="shared" si="5"/>
        <v>0</v>
      </c>
    </row>
    <row r="143" spans="1:7">
      <c r="A143" s="1031"/>
      <c r="B143" s="1043"/>
      <c r="C143" s="1024">
        <f t="shared" si="4"/>
        <v>0</v>
      </c>
      <c r="D143" s="890"/>
      <c r="E143" s="890"/>
      <c r="F143" s="890"/>
      <c r="G143" s="1024">
        <f t="shared" si="5"/>
        <v>0</v>
      </c>
    </row>
    <row r="144" spans="1:7">
      <c r="A144" s="1031"/>
      <c r="B144" s="1043"/>
      <c r="C144" s="1024">
        <f t="shared" si="4"/>
        <v>0</v>
      </c>
      <c r="D144" s="890"/>
      <c r="E144" s="890"/>
      <c r="F144" s="890"/>
      <c r="G144" s="1024">
        <f t="shared" si="5"/>
        <v>0</v>
      </c>
    </row>
    <row r="145" spans="1:7">
      <c r="A145" s="1031"/>
      <c r="B145" s="1043"/>
      <c r="C145" s="1024">
        <f t="shared" si="4"/>
        <v>0</v>
      </c>
      <c r="D145" s="890"/>
      <c r="E145" s="890"/>
      <c r="F145" s="890"/>
      <c r="G145" s="1024">
        <f t="shared" si="5"/>
        <v>0</v>
      </c>
    </row>
    <row r="146" spans="1:7">
      <c r="A146" s="1031"/>
      <c r="B146" s="1043"/>
      <c r="C146" s="1024">
        <f t="shared" si="4"/>
        <v>0</v>
      </c>
      <c r="D146" s="890"/>
      <c r="E146" s="890"/>
      <c r="F146" s="890"/>
      <c r="G146" s="1024">
        <f t="shared" si="5"/>
        <v>0</v>
      </c>
    </row>
    <row r="147" spans="1:7">
      <c r="A147" s="1031"/>
      <c r="B147" s="1043"/>
      <c r="C147" s="1024">
        <f t="shared" si="4"/>
        <v>0</v>
      </c>
      <c r="D147" s="890"/>
      <c r="E147" s="890"/>
      <c r="F147" s="890"/>
      <c r="G147" s="1024">
        <f t="shared" si="5"/>
        <v>0</v>
      </c>
    </row>
    <row r="148" spans="1:7">
      <c r="A148" s="1031"/>
      <c r="B148" s="1043"/>
      <c r="C148" s="1024">
        <f t="shared" si="4"/>
        <v>0</v>
      </c>
      <c r="D148" s="890"/>
      <c r="E148" s="890"/>
      <c r="F148" s="890"/>
      <c r="G148" s="1024">
        <f t="shared" si="5"/>
        <v>0</v>
      </c>
    </row>
    <row r="149" spans="1:7">
      <c r="A149" s="1031"/>
      <c r="B149" s="1043"/>
      <c r="C149" s="1024">
        <f t="shared" si="4"/>
        <v>0</v>
      </c>
      <c r="D149" s="890"/>
      <c r="E149" s="890"/>
      <c r="F149" s="890"/>
      <c r="G149" s="1024">
        <f t="shared" si="5"/>
        <v>0</v>
      </c>
    </row>
    <row r="150" spans="1:7">
      <c r="A150" s="1031"/>
      <c r="B150" s="1043"/>
      <c r="C150" s="1024">
        <f t="shared" si="4"/>
        <v>0</v>
      </c>
      <c r="D150" s="890"/>
      <c r="E150" s="890"/>
      <c r="F150" s="890"/>
      <c r="G150" s="1024">
        <f t="shared" si="5"/>
        <v>0</v>
      </c>
    </row>
    <row r="151" spans="1:7">
      <c r="A151" s="1031"/>
      <c r="B151" s="1043"/>
      <c r="C151" s="1024">
        <f t="shared" si="4"/>
        <v>0</v>
      </c>
      <c r="D151" s="890"/>
      <c r="E151" s="890"/>
      <c r="F151" s="890"/>
      <c r="G151" s="1024">
        <f t="shared" si="5"/>
        <v>0</v>
      </c>
    </row>
    <row r="152" spans="1:7">
      <c r="A152" s="1031"/>
      <c r="B152" s="1043"/>
      <c r="C152" s="1024">
        <f t="shared" si="4"/>
        <v>0</v>
      </c>
      <c r="D152" s="890"/>
      <c r="E152" s="890"/>
      <c r="F152" s="890"/>
      <c r="G152" s="1024">
        <f t="shared" si="5"/>
        <v>0</v>
      </c>
    </row>
    <row r="153" spans="1:7">
      <c r="A153" s="1031"/>
      <c r="B153" s="1043"/>
      <c r="C153" s="1024">
        <f t="shared" si="4"/>
        <v>0</v>
      </c>
      <c r="D153" s="890"/>
      <c r="E153" s="890"/>
      <c r="F153" s="890"/>
      <c r="G153" s="1024">
        <f t="shared" si="5"/>
        <v>0</v>
      </c>
    </row>
    <row r="154" spans="1:7">
      <c r="A154" s="1031"/>
      <c r="B154" s="1043"/>
      <c r="C154" s="1024">
        <f t="shared" si="4"/>
        <v>0</v>
      </c>
      <c r="D154" s="890"/>
      <c r="E154" s="890"/>
      <c r="F154" s="890"/>
      <c r="G154" s="1024">
        <f t="shared" si="5"/>
        <v>0</v>
      </c>
    </row>
    <row r="155" spans="1:7">
      <c r="A155" s="1031"/>
      <c r="B155" s="1043"/>
      <c r="C155" s="1024">
        <f t="shared" si="4"/>
        <v>0</v>
      </c>
      <c r="D155" s="890"/>
      <c r="E155" s="890"/>
      <c r="F155" s="890"/>
      <c r="G155" s="1024">
        <f t="shared" si="5"/>
        <v>0</v>
      </c>
    </row>
    <row r="156" spans="1:7">
      <c r="A156" s="1031"/>
      <c r="B156" s="1043"/>
      <c r="C156" s="1024">
        <f t="shared" si="4"/>
        <v>0</v>
      </c>
      <c r="D156" s="890"/>
      <c r="E156" s="890"/>
      <c r="F156" s="890"/>
      <c r="G156" s="1024">
        <f t="shared" si="5"/>
        <v>0</v>
      </c>
    </row>
    <row r="157" spans="1:7">
      <c r="A157" s="1031"/>
      <c r="B157" s="1043"/>
      <c r="C157" s="1024">
        <f t="shared" si="4"/>
        <v>0</v>
      </c>
      <c r="D157" s="890"/>
      <c r="E157" s="890"/>
      <c r="F157" s="890"/>
      <c r="G157" s="1024">
        <f t="shared" si="5"/>
        <v>0</v>
      </c>
    </row>
    <row r="158" spans="1:7">
      <c r="A158" s="1031"/>
      <c r="B158" s="1043"/>
      <c r="C158" s="1024">
        <f t="shared" si="4"/>
        <v>0</v>
      </c>
      <c r="D158" s="890"/>
      <c r="E158" s="890"/>
      <c r="F158" s="890"/>
      <c r="G158" s="1024">
        <f t="shared" si="5"/>
        <v>0</v>
      </c>
    </row>
    <row r="159" spans="1:7">
      <c r="A159" s="1031"/>
      <c r="B159" s="1043"/>
      <c r="C159" s="1024">
        <f t="shared" si="4"/>
        <v>0</v>
      </c>
      <c r="D159" s="890"/>
      <c r="E159" s="890"/>
      <c r="F159" s="890"/>
      <c r="G159" s="1024">
        <f t="shared" si="5"/>
        <v>0</v>
      </c>
    </row>
    <row r="160" spans="1:7">
      <c r="A160" s="1031"/>
      <c r="B160" s="1043"/>
      <c r="C160" s="1024">
        <f t="shared" si="4"/>
        <v>0</v>
      </c>
      <c r="D160" s="890"/>
      <c r="E160" s="890"/>
      <c r="F160" s="890"/>
      <c r="G160" s="1024">
        <f t="shared" si="5"/>
        <v>0</v>
      </c>
    </row>
    <row r="161" spans="1:7">
      <c r="A161" s="1031"/>
      <c r="B161" s="1043"/>
      <c r="C161" s="1024">
        <f t="shared" si="4"/>
        <v>0</v>
      </c>
      <c r="D161" s="890"/>
      <c r="E161" s="890"/>
      <c r="F161" s="890"/>
      <c r="G161" s="1024">
        <f t="shared" si="5"/>
        <v>0</v>
      </c>
    </row>
    <row r="162" spans="1:7">
      <c r="A162" s="1031"/>
      <c r="B162" s="1043"/>
      <c r="C162" s="1024">
        <f t="shared" si="4"/>
        <v>0</v>
      </c>
      <c r="D162" s="890"/>
      <c r="E162" s="890"/>
      <c r="F162" s="890"/>
      <c r="G162" s="1024">
        <f t="shared" si="5"/>
        <v>0</v>
      </c>
    </row>
    <row r="163" spans="1:7">
      <c r="A163" s="1031"/>
      <c r="B163" s="1043"/>
      <c r="C163" s="1024">
        <f t="shared" si="4"/>
        <v>0</v>
      </c>
      <c r="D163" s="890"/>
      <c r="E163" s="890"/>
      <c r="F163" s="890"/>
      <c r="G163" s="1024">
        <f t="shared" si="5"/>
        <v>0</v>
      </c>
    </row>
    <row r="164" spans="1:7">
      <c r="A164" s="1031"/>
      <c r="B164" s="1043"/>
      <c r="C164" s="1024">
        <f t="shared" si="4"/>
        <v>0</v>
      </c>
      <c r="D164" s="890"/>
      <c r="E164" s="890"/>
      <c r="F164" s="890"/>
      <c r="G164" s="1024">
        <f t="shared" si="5"/>
        <v>0</v>
      </c>
    </row>
    <row r="165" spans="1:7">
      <c r="A165" s="1031"/>
      <c r="B165" s="1043"/>
      <c r="C165" s="1024">
        <f t="shared" si="4"/>
        <v>0</v>
      </c>
      <c r="D165" s="890"/>
      <c r="E165" s="890"/>
      <c r="F165" s="890"/>
      <c r="G165" s="1024">
        <f t="shared" si="5"/>
        <v>0</v>
      </c>
    </row>
    <row r="166" spans="1:7">
      <c r="A166" s="1031"/>
      <c r="B166" s="1043"/>
      <c r="C166" s="1024">
        <f t="shared" si="4"/>
        <v>0</v>
      </c>
      <c r="D166" s="890"/>
      <c r="E166" s="890"/>
      <c r="F166" s="890"/>
      <c r="G166" s="1024">
        <f t="shared" si="5"/>
        <v>0</v>
      </c>
    </row>
    <row r="167" spans="1:7">
      <c r="A167" s="1031"/>
      <c r="B167" s="1043"/>
      <c r="C167" s="1024">
        <f t="shared" si="4"/>
        <v>0</v>
      </c>
      <c r="D167" s="890"/>
      <c r="E167" s="890"/>
      <c r="F167" s="890"/>
      <c r="G167" s="1024">
        <f t="shared" si="5"/>
        <v>0</v>
      </c>
    </row>
    <row r="168" spans="1:7">
      <c r="A168" s="1031"/>
      <c r="B168" s="1043"/>
      <c r="C168" s="1024">
        <f t="shared" si="4"/>
        <v>0</v>
      </c>
      <c r="D168" s="890"/>
      <c r="E168" s="890"/>
      <c r="F168" s="890"/>
      <c r="G168" s="1024">
        <f t="shared" si="5"/>
        <v>0</v>
      </c>
    </row>
    <row r="169" spans="1:7">
      <c r="A169" s="1031"/>
      <c r="B169" s="1043"/>
      <c r="C169" s="1024">
        <f t="shared" si="4"/>
        <v>0</v>
      </c>
      <c r="D169" s="890"/>
      <c r="E169" s="890"/>
      <c r="F169" s="890"/>
      <c r="G169" s="1024">
        <f t="shared" si="5"/>
        <v>0</v>
      </c>
    </row>
    <row r="170" spans="1:7">
      <c r="A170" s="1031"/>
      <c r="B170" s="1043"/>
      <c r="C170" s="1024">
        <f t="shared" si="4"/>
        <v>0</v>
      </c>
      <c r="D170" s="890"/>
      <c r="E170" s="890"/>
      <c r="F170" s="890"/>
      <c r="G170" s="1024">
        <f t="shared" si="5"/>
        <v>0</v>
      </c>
    </row>
    <row r="171" spans="1:7">
      <c r="A171" s="1031"/>
      <c r="B171" s="1043"/>
      <c r="C171" s="1024">
        <f t="shared" si="4"/>
        <v>0</v>
      </c>
      <c r="D171" s="890"/>
      <c r="E171" s="890"/>
      <c r="F171" s="890"/>
      <c r="G171" s="1024">
        <f t="shared" si="5"/>
        <v>0</v>
      </c>
    </row>
    <row r="172" spans="1:7">
      <c r="A172" s="1031"/>
      <c r="B172" s="1043"/>
      <c r="C172" s="1024">
        <f t="shared" si="4"/>
        <v>0</v>
      </c>
      <c r="D172" s="890"/>
      <c r="E172" s="890"/>
      <c r="F172" s="890"/>
      <c r="G172" s="1024">
        <f t="shared" si="5"/>
        <v>0</v>
      </c>
    </row>
    <row r="173" spans="1:7">
      <c r="A173" s="1031"/>
      <c r="B173" s="1043"/>
      <c r="C173" s="1024">
        <f t="shared" si="4"/>
        <v>0</v>
      </c>
      <c r="D173" s="890"/>
      <c r="E173" s="890"/>
      <c r="F173" s="890"/>
      <c r="G173" s="1024">
        <f t="shared" si="5"/>
        <v>0</v>
      </c>
    </row>
    <row r="174" spans="1:7">
      <c r="A174" s="1031"/>
      <c r="B174" s="1043"/>
      <c r="C174" s="1024">
        <f t="shared" si="4"/>
        <v>0</v>
      </c>
      <c r="D174" s="890"/>
      <c r="E174" s="890"/>
      <c r="F174" s="890"/>
      <c r="G174" s="1024">
        <f t="shared" si="5"/>
        <v>0</v>
      </c>
    </row>
    <row r="175" spans="1:7">
      <c r="A175" s="1031"/>
      <c r="B175" s="1043"/>
      <c r="C175" s="1024">
        <f t="shared" si="4"/>
        <v>0</v>
      </c>
      <c r="D175" s="890"/>
      <c r="E175" s="890"/>
      <c r="F175" s="890"/>
      <c r="G175" s="1024">
        <f t="shared" si="5"/>
        <v>0</v>
      </c>
    </row>
    <row r="176" spans="1:7">
      <c r="A176" s="1031"/>
      <c r="B176" s="1043"/>
      <c r="C176" s="1024">
        <f t="shared" si="4"/>
        <v>0</v>
      </c>
      <c r="D176" s="890"/>
      <c r="E176" s="890"/>
      <c r="F176" s="890"/>
      <c r="G176" s="1024">
        <f t="shared" si="5"/>
        <v>0</v>
      </c>
    </row>
    <row r="177" spans="1:7">
      <c r="A177" s="1031"/>
      <c r="B177" s="1043"/>
      <c r="C177" s="1024">
        <f t="shared" si="4"/>
        <v>0</v>
      </c>
      <c r="D177" s="890"/>
      <c r="E177" s="890"/>
      <c r="F177" s="890"/>
      <c r="G177" s="1024">
        <f t="shared" si="5"/>
        <v>0</v>
      </c>
    </row>
    <row r="178" spans="1:7">
      <c r="A178" s="1031"/>
      <c r="B178" s="1043"/>
      <c r="C178" s="1024">
        <f t="shared" si="4"/>
        <v>0</v>
      </c>
      <c r="D178" s="890"/>
      <c r="E178" s="890"/>
      <c r="F178" s="890"/>
      <c r="G178" s="1024">
        <f t="shared" si="5"/>
        <v>0</v>
      </c>
    </row>
    <row r="179" spans="1:7">
      <c r="A179" s="1031"/>
      <c r="B179" s="1043"/>
      <c r="C179" s="1024">
        <f t="shared" si="4"/>
        <v>0</v>
      </c>
      <c r="D179" s="890"/>
      <c r="E179" s="890"/>
      <c r="F179" s="890"/>
      <c r="G179" s="1024">
        <f t="shared" si="5"/>
        <v>0</v>
      </c>
    </row>
    <row r="180" spans="1:7">
      <c r="A180" s="1031"/>
      <c r="B180" s="1043"/>
      <c r="C180" s="1024">
        <f t="shared" si="4"/>
        <v>0</v>
      </c>
      <c r="D180" s="890"/>
      <c r="E180" s="890"/>
      <c r="F180" s="890"/>
      <c r="G180" s="1024">
        <f t="shared" si="5"/>
        <v>0</v>
      </c>
    </row>
    <row r="181" spans="1:7">
      <c r="A181" s="1031"/>
      <c r="B181" s="1043"/>
      <c r="C181" s="1024">
        <f t="shared" si="4"/>
        <v>0</v>
      </c>
      <c r="D181" s="890"/>
      <c r="E181" s="890"/>
      <c r="F181" s="890"/>
      <c r="G181" s="1024">
        <f t="shared" si="5"/>
        <v>0</v>
      </c>
    </row>
    <row r="182" spans="1:7">
      <c r="A182" s="1031"/>
      <c r="B182" s="1043"/>
      <c r="C182" s="1024">
        <f t="shared" si="4"/>
        <v>0</v>
      </c>
      <c r="D182" s="890"/>
      <c r="E182" s="890"/>
      <c r="F182" s="890"/>
      <c r="G182" s="1024">
        <f t="shared" si="5"/>
        <v>0</v>
      </c>
    </row>
    <row r="183" spans="1:7">
      <c r="A183" s="1031"/>
      <c r="B183" s="1043"/>
      <c r="C183" s="1024">
        <f t="shared" si="4"/>
        <v>0</v>
      </c>
      <c r="D183" s="890"/>
      <c r="E183" s="890"/>
      <c r="F183" s="890"/>
      <c r="G183" s="1024">
        <f t="shared" si="5"/>
        <v>0</v>
      </c>
    </row>
    <row r="184" spans="1:7">
      <c r="A184" s="1031"/>
      <c r="B184" s="1043"/>
      <c r="C184" s="1024">
        <f t="shared" si="4"/>
        <v>0</v>
      </c>
      <c r="D184" s="890"/>
      <c r="E184" s="890"/>
      <c r="F184" s="890"/>
      <c r="G184" s="1024">
        <f t="shared" si="5"/>
        <v>0</v>
      </c>
    </row>
    <row r="185" spans="1:7">
      <c r="A185" s="1031"/>
      <c r="B185" s="1043"/>
      <c r="C185" s="1024">
        <f t="shared" si="4"/>
        <v>0</v>
      </c>
      <c r="D185" s="890"/>
      <c r="E185" s="890"/>
      <c r="F185" s="890"/>
      <c r="G185" s="1024">
        <f t="shared" si="5"/>
        <v>0</v>
      </c>
    </row>
    <row r="186" spans="1:7">
      <c r="A186" s="1031"/>
      <c r="B186" s="1043"/>
      <c r="C186" s="1024">
        <f t="shared" si="4"/>
        <v>0</v>
      </c>
      <c r="D186" s="890"/>
      <c r="E186" s="890"/>
      <c r="F186" s="890"/>
      <c r="G186" s="1024">
        <f t="shared" si="5"/>
        <v>0</v>
      </c>
    </row>
    <row r="187" spans="1:7">
      <c r="A187" s="1031"/>
      <c r="B187" s="1043"/>
      <c r="C187" s="1024">
        <f t="shared" si="4"/>
        <v>0</v>
      </c>
      <c r="D187" s="890"/>
      <c r="E187" s="890"/>
      <c r="F187" s="890"/>
      <c r="G187" s="1024">
        <f t="shared" si="5"/>
        <v>0</v>
      </c>
    </row>
    <row r="188" spans="1:7">
      <c r="A188" s="1031"/>
      <c r="B188" s="1043"/>
      <c r="C188" s="1024">
        <f t="shared" si="4"/>
        <v>0</v>
      </c>
      <c r="D188" s="890"/>
      <c r="E188" s="890"/>
      <c r="F188" s="890"/>
      <c r="G188" s="1024">
        <f t="shared" si="5"/>
        <v>0</v>
      </c>
    </row>
    <row r="189" spans="1:7">
      <c r="A189" s="1031"/>
      <c r="B189" s="1043"/>
      <c r="C189" s="1024">
        <f t="shared" si="4"/>
        <v>0</v>
      </c>
      <c r="D189" s="890"/>
      <c r="E189" s="890"/>
      <c r="F189" s="890"/>
      <c r="G189" s="1024">
        <f t="shared" si="5"/>
        <v>0</v>
      </c>
    </row>
    <row r="190" spans="1:7">
      <c r="A190" s="1031"/>
      <c r="B190" s="1043"/>
      <c r="C190" s="1024">
        <f t="shared" si="4"/>
        <v>0</v>
      </c>
      <c r="D190" s="890"/>
      <c r="E190" s="890"/>
      <c r="F190" s="890"/>
      <c r="G190" s="1024">
        <f t="shared" si="5"/>
        <v>0</v>
      </c>
    </row>
    <row r="191" spans="1:7">
      <c r="A191" s="1031"/>
      <c r="B191" s="1043"/>
      <c r="C191" s="1024">
        <f t="shared" si="4"/>
        <v>0</v>
      </c>
      <c r="D191" s="890"/>
      <c r="E191" s="890"/>
      <c r="F191" s="890"/>
      <c r="G191" s="1024">
        <f t="shared" si="5"/>
        <v>0</v>
      </c>
    </row>
    <row r="192" spans="1:7">
      <c r="A192" s="1031"/>
      <c r="B192" s="1043"/>
      <c r="C192" s="1024">
        <f t="shared" si="4"/>
        <v>0</v>
      </c>
      <c r="D192" s="890"/>
      <c r="E192" s="890"/>
      <c r="F192" s="890"/>
      <c r="G192" s="1024">
        <f t="shared" si="5"/>
        <v>0</v>
      </c>
    </row>
    <row r="193" spans="1:7">
      <c r="A193" s="1031"/>
      <c r="B193" s="1043"/>
      <c r="C193" s="1024">
        <f t="shared" si="4"/>
        <v>0</v>
      </c>
      <c r="D193" s="890"/>
      <c r="E193" s="890"/>
      <c r="F193" s="890"/>
      <c r="G193" s="1024">
        <f t="shared" si="5"/>
        <v>0</v>
      </c>
    </row>
    <row r="194" spans="1:7">
      <c r="A194" s="1031"/>
      <c r="B194" s="1043"/>
      <c r="C194" s="1024">
        <f t="shared" si="4"/>
        <v>0</v>
      </c>
      <c r="D194" s="890"/>
      <c r="E194" s="890"/>
      <c r="F194" s="890"/>
      <c r="G194" s="1024">
        <f t="shared" si="5"/>
        <v>0</v>
      </c>
    </row>
    <row r="195" spans="1:7">
      <c r="A195" s="1031"/>
      <c r="B195" s="1043"/>
      <c r="C195" s="1024">
        <f t="shared" si="4"/>
        <v>0</v>
      </c>
      <c r="D195" s="890"/>
      <c r="E195" s="890"/>
      <c r="F195" s="890"/>
      <c r="G195" s="1024">
        <f t="shared" si="5"/>
        <v>0</v>
      </c>
    </row>
    <row r="196" spans="1:7">
      <c r="A196" s="1031"/>
      <c r="B196" s="1043"/>
      <c r="C196" s="1024">
        <f t="shared" si="4"/>
        <v>0</v>
      </c>
      <c r="D196" s="890"/>
      <c r="E196" s="890"/>
      <c r="F196" s="890"/>
      <c r="G196" s="1024">
        <f t="shared" si="5"/>
        <v>0</v>
      </c>
    </row>
    <row r="197" spans="1:7">
      <c r="A197" s="1031"/>
      <c r="B197" s="1043"/>
      <c r="C197" s="1024">
        <f t="shared" si="4"/>
        <v>0</v>
      </c>
      <c r="D197" s="890"/>
      <c r="E197" s="890"/>
      <c r="F197" s="890"/>
      <c r="G197" s="1024">
        <f t="shared" si="5"/>
        <v>0</v>
      </c>
    </row>
    <row r="198" spans="1:7">
      <c r="A198" s="1031"/>
      <c r="B198" s="1043"/>
      <c r="C198" s="1024">
        <f t="shared" si="4"/>
        <v>0</v>
      </c>
      <c r="D198" s="890"/>
      <c r="E198" s="890"/>
      <c r="F198" s="890"/>
      <c r="G198" s="1024">
        <f t="shared" si="5"/>
        <v>0</v>
      </c>
    </row>
    <row r="199" spans="1:7">
      <c r="A199" s="1031"/>
      <c r="B199" s="1043"/>
      <c r="C199" s="1024">
        <f t="shared" si="4"/>
        <v>0</v>
      </c>
      <c r="D199" s="890"/>
      <c r="E199" s="890"/>
      <c r="F199" s="890"/>
      <c r="G199" s="1024">
        <f t="shared" si="5"/>
        <v>0</v>
      </c>
    </row>
    <row r="200" spans="1:7">
      <c r="A200" s="1031"/>
      <c r="B200" s="1043"/>
      <c r="C200" s="1024">
        <f t="shared" si="4"/>
        <v>0</v>
      </c>
      <c r="D200" s="890"/>
      <c r="E200" s="890"/>
      <c r="F200" s="890"/>
      <c r="G200" s="1024">
        <f t="shared" si="5"/>
        <v>0</v>
      </c>
    </row>
    <row r="201" spans="1:7">
      <c r="A201" s="1031"/>
      <c r="B201" s="1043"/>
      <c r="C201" s="1024">
        <f t="shared" si="4"/>
        <v>0</v>
      </c>
      <c r="D201" s="890"/>
      <c r="E201" s="890"/>
      <c r="F201" s="890"/>
      <c r="G201" s="1024">
        <f t="shared" si="5"/>
        <v>0</v>
      </c>
    </row>
    <row r="202" spans="1:7">
      <c r="A202" s="1031"/>
      <c r="B202" s="1043"/>
      <c r="C202" s="1024">
        <f t="shared" si="4"/>
        <v>0</v>
      </c>
      <c r="D202" s="890"/>
      <c r="E202" s="890"/>
      <c r="F202" s="890"/>
      <c r="G202" s="1024">
        <f t="shared" si="5"/>
        <v>0</v>
      </c>
    </row>
    <row r="203" spans="1:7">
      <c r="A203" s="1031"/>
      <c r="B203" s="1043"/>
      <c r="C203" s="1024">
        <f t="shared" si="4"/>
        <v>0</v>
      </c>
      <c r="D203" s="890"/>
      <c r="E203" s="890"/>
      <c r="F203" s="890"/>
      <c r="G203" s="1024">
        <f t="shared" si="5"/>
        <v>0</v>
      </c>
    </row>
    <row r="204" spans="1:7">
      <c r="A204" s="1031"/>
      <c r="B204" s="1043"/>
      <c r="C204" s="1024">
        <f t="shared" ref="C204:C267" si="6">SUMIF(D204:F204,"&gt;0")</f>
        <v>0</v>
      </c>
      <c r="D204" s="890"/>
      <c r="E204" s="890"/>
      <c r="F204" s="890"/>
      <c r="G204" s="1024">
        <f t="shared" ref="G204:G267" si="7">SUMIF(B204:C204,"&gt;0")</f>
        <v>0</v>
      </c>
    </row>
    <row r="205" spans="1:7">
      <c r="A205" s="1031"/>
      <c r="B205" s="1043"/>
      <c r="C205" s="1024">
        <f t="shared" si="6"/>
        <v>0</v>
      </c>
      <c r="D205" s="890"/>
      <c r="E205" s="890"/>
      <c r="F205" s="890"/>
      <c r="G205" s="1024">
        <f t="shared" si="7"/>
        <v>0</v>
      </c>
    </row>
    <row r="206" spans="1:7">
      <c r="A206" s="1031"/>
      <c r="B206" s="1043"/>
      <c r="C206" s="1024">
        <f t="shared" si="6"/>
        <v>0</v>
      </c>
      <c r="D206" s="890"/>
      <c r="E206" s="890"/>
      <c r="F206" s="890"/>
      <c r="G206" s="1024">
        <f t="shared" si="7"/>
        <v>0</v>
      </c>
    </row>
    <row r="207" spans="1:7">
      <c r="A207" s="1031"/>
      <c r="B207" s="1043"/>
      <c r="C207" s="1024">
        <f t="shared" si="6"/>
        <v>0</v>
      </c>
      <c r="D207" s="890"/>
      <c r="E207" s="890"/>
      <c r="F207" s="890"/>
      <c r="G207" s="1024">
        <f t="shared" si="7"/>
        <v>0</v>
      </c>
    </row>
    <row r="208" spans="1:7">
      <c r="A208" s="1031"/>
      <c r="B208" s="1043"/>
      <c r="C208" s="1024">
        <f t="shared" si="6"/>
        <v>0</v>
      </c>
      <c r="D208" s="890"/>
      <c r="E208" s="890"/>
      <c r="F208" s="890"/>
      <c r="G208" s="1024">
        <f t="shared" si="7"/>
        <v>0</v>
      </c>
    </row>
    <row r="209" spans="1:7">
      <c r="A209" s="1031"/>
      <c r="B209" s="1043"/>
      <c r="C209" s="1024">
        <f t="shared" si="6"/>
        <v>0</v>
      </c>
      <c r="D209" s="890"/>
      <c r="E209" s="890"/>
      <c r="F209" s="890"/>
      <c r="G209" s="1024">
        <f t="shared" si="7"/>
        <v>0</v>
      </c>
    </row>
    <row r="210" spans="1:7">
      <c r="A210" s="1031"/>
      <c r="B210" s="1043"/>
      <c r="C210" s="1024">
        <f t="shared" si="6"/>
        <v>0</v>
      </c>
      <c r="D210" s="890"/>
      <c r="E210" s="890"/>
      <c r="F210" s="890"/>
      <c r="G210" s="1024">
        <f t="shared" si="7"/>
        <v>0</v>
      </c>
    </row>
    <row r="211" spans="1:7">
      <c r="A211" s="1031"/>
      <c r="B211" s="1043"/>
      <c r="C211" s="1024">
        <f t="shared" si="6"/>
        <v>0</v>
      </c>
      <c r="D211" s="890"/>
      <c r="E211" s="890"/>
      <c r="F211" s="890"/>
      <c r="G211" s="1024">
        <f t="shared" si="7"/>
        <v>0</v>
      </c>
    </row>
    <row r="212" spans="1:7">
      <c r="A212" s="1031"/>
      <c r="B212" s="1043"/>
      <c r="C212" s="1024">
        <f t="shared" si="6"/>
        <v>0</v>
      </c>
      <c r="D212" s="890"/>
      <c r="E212" s="890"/>
      <c r="F212" s="890"/>
      <c r="G212" s="1024">
        <f t="shared" si="7"/>
        <v>0</v>
      </c>
    </row>
    <row r="213" spans="1:7">
      <c r="A213" s="1031"/>
      <c r="B213" s="1043"/>
      <c r="C213" s="1024">
        <f t="shared" si="6"/>
        <v>0</v>
      </c>
      <c r="D213" s="890"/>
      <c r="E213" s="890"/>
      <c r="F213" s="890"/>
      <c r="G213" s="1024">
        <f t="shared" si="7"/>
        <v>0</v>
      </c>
    </row>
    <row r="214" spans="1:7">
      <c r="A214" s="1031"/>
      <c r="B214" s="1043"/>
      <c r="C214" s="1024">
        <f t="shared" si="6"/>
        <v>0</v>
      </c>
      <c r="D214" s="890"/>
      <c r="E214" s="890"/>
      <c r="F214" s="890"/>
      <c r="G214" s="1024">
        <f t="shared" si="7"/>
        <v>0</v>
      </c>
    </row>
    <row r="215" spans="1:7">
      <c r="A215" s="1031"/>
      <c r="B215" s="1043"/>
      <c r="C215" s="1024">
        <f t="shared" si="6"/>
        <v>0</v>
      </c>
      <c r="D215" s="890"/>
      <c r="E215" s="890"/>
      <c r="F215" s="890"/>
      <c r="G215" s="1024">
        <f t="shared" si="7"/>
        <v>0</v>
      </c>
    </row>
    <row r="216" spans="1:7">
      <c r="A216" s="1031"/>
      <c r="B216" s="1043"/>
      <c r="C216" s="1024">
        <f t="shared" si="6"/>
        <v>0</v>
      </c>
      <c r="D216" s="890"/>
      <c r="E216" s="890"/>
      <c r="F216" s="890"/>
      <c r="G216" s="1024">
        <f t="shared" si="7"/>
        <v>0</v>
      </c>
    </row>
    <row r="217" spans="1:7">
      <c r="A217" s="1031"/>
      <c r="B217" s="1043"/>
      <c r="C217" s="1024">
        <f t="shared" si="6"/>
        <v>0</v>
      </c>
      <c r="D217" s="890"/>
      <c r="E217" s="890"/>
      <c r="F217" s="890"/>
      <c r="G217" s="1024">
        <f t="shared" si="7"/>
        <v>0</v>
      </c>
    </row>
    <row r="218" spans="1:7">
      <c r="A218" s="1031"/>
      <c r="B218" s="1043"/>
      <c r="C218" s="1024">
        <f t="shared" si="6"/>
        <v>0</v>
      </c>
      <c r="D218" s="890"/>
      <c r="E218" s="890"/>
      <c r="F218" s="890"/>
      <c r="G218" s="1024">
        <f t="shared" si="7"/>
        <v>0</v>
      </c>
    </row>
    <row r="219" spans="1:7">
      <c r="A219" s="1031"/>
      <c r="B219" s="1043"/>
      <c r="C219" s="1024">
        <f t="shared" si="6"/>
        <v>0</v>
      </c>
      <c r="D219" s="890"/>
      <c r="E219" s="890"/>
      <c r="F219" s="890"/>
      <c r="G219" s="1024">
        <f t="shared" si="7"/>
        <v>0</v>
      </c>
    </row>
    <row r="220" spans="1:7">
      <c r="A220" s="1031"/>
      <c r="B220" s="1043"/>
      <c r="C220" s="1024">
        <f t="shared" si="6"/>
        <v>0</v>
      </c>
      <c r="D220" s="890"/>
      <c r="E220" s="890"/>
      <c r="F220" s="890"/>
      <c r="G220" s="1024">
        <f t="shared" si="7"/>
        <v>0</v>
      </c>
    </row>
    <row r="221" spans="1:7">
      <c r="A221" s="1031"/>
      <c r="B221" s="1043"/>
      <c r="C221" s="1024">
        <f t="shared" si="6"/>
        <v>0</v>
      </c>
      <c r="D221" s="890"/>
      <c r="E221" s="890"/>
      <c r="F221" s="890"/>
      <c r="G221" s="1024">
        <f t="shared" si="7"/>
        <v>0</v>
      </c>
    </row>
    <row r="222" spans="1:7">
      <c r="A222" s="1031"/>
      <c r="B222" s="1043"/>
      <c r="C222" s="1024">
        <f t="shared" si="6"/>
        <v>0</v>
      </c>
      <c r="D222" s="890"/>
      <c r="E222" s="890"/>
      <c r="F222" s="890"/>
      <c r="G222" s="1024">
        <f t="shared" si="7"/>
        <v>0</v>
      </c>
    </row>
    <row r="223" spans="1:7">
      <c r="A223" s="1031"/>
      <c r="B223" s="1043"/>
      <c r="C223" s="1024">
        <f t="shared" si="6"/>
        <v>0</v>
      </c>
      <c r="D223" s="890"/>
      <c r="E223" s="890"/>
      <c r="F223" s="890"/>
      <c r="G223" s="1024">
        <f t="shared" si="7"/>
        <v>0</v>
      </c>
    </row>
    <row r="224" spans="1:7">
      <c r="A224" s="1031"/>
      <c r="B224" s="1043"/>
      <c r="C224" s="1024">
        <f t="shared" si="6"/>
        <v>0</v>
      </c>
      <c r="D224" s="890"/>
      <c r="E224" s="890"/>
      <c r="F224" s="890"/>
      <c r="G224" s="1024">
        <f t="shared" si="7"/>
        <v>0</v>
      </c>
    </row>
    <row r="225" spans="1:7">
      <c r="A225" s="1031"/>
      <c r="B225" s="1043"/>
      <c r="C225" s="1024">
        <f t="shared" si="6"/>
        <v>0</v>
      </c>
      <c r="D225" s="890"/>
      <c r="E225" s="890"/>
      <c r="F225" s="890"/>
      <c r="G225" s="1024">
        <f t="shared" si="7"/>
        <v>0</v>
      </c>
    </row>
    <row r="226" spans="1:7">
      <c r="A226" s="1031"/>
      <c r="B226" s="1043"/>
      <c r="C226" s="1024">
        <f t="shared" si="6"/>
        <v>0</v>
      </c>
      <c r="D226" s="890"/>
      <c r="E226" s="890"/>
      <c r="F226" s="890"/>
      <c r="G226" s="1024">
        <f t="shared" si="7"/>
        <v>0</v>
      </c>
    </row>
    <row r="227" spans="1:7">
      <c r="A227" s="1031"/>
      <c r="B227" s="1043"/>
      <c r="C227" s="1024">
        <f t="shared" si="6"/>
        <v>0</v>
      </c>
      <c r="D227" s="890"/>
      <c r="E227" s="890"/>
      <c r="F227" s="890"/>
      <c r="G227" s="1024">
        <f t="shared" si="7"/>
        <v>0</v>
      </c>
    </row>
    <row r="228" spans="1:7">
      <c r="A228" s="1031"/>
      <c r="B228" s="1043"/>
      <c r="C228" s="1024">
        <f t="shared" si="6"/>
        <v>0</v>
      </c>
      <c r="D228" s="890"/>
      <c r="E228" s="890"/>
      <c r="F228" s="890"/>
      <c r="G228" s="1024">
        <f t="shared" si="7"/>
        <v>0</v>
      </c>
    </row>
    <row r="229" spans="1:7">
      <c r="A229" s="1031"/>
      <c r="B229" s="1043"/>
      <c r="C229" s="1024">
        <f t="shared" si="6"/>
        <v>0</v>
      </c>
      <c r="D229" s="890"/>
      <c r="E229" s="890"/>
      <c r="F229" s="890"/>
      <c r="G229" s="1024">
        <f t="shared" si="7"/>
        <v>0</v>
      </c>
    </row>
    <row r="230" spans="1:7">
      <c r="A230" s="1031"/>
      <c r="B230" s="1043"/>
      <c r="C230" s="1024">
        <f t="shared" si="6"/>
        <v>0</v>
      </c>
      <c r="D230" s="890"/>
      <c r="E230" s="890"/>
      <c r="F230" s="890"/>
      <c r="G230" s="1024">
        <f t="shared" si="7"/>
        <v>0</v>
      </c>
    </row>
    <row r="231" spans="1:7">
      <c r="A231" s="1031"/>
      <c r="B231" s="1043"/>
      <c r="C231" s="1024">
        <f t="shared" si="6"/>
        <v>0</v>
      </c>
      <c r="D231" s="890"/>
      <c r="E231" s="890"/>
      <c r="F231" s="890"/>
      <c r="G231" s="1024">
        <f t="shared" si="7"/>
        <v>0</v>
      </c>
    </row>
    <row r="232" spans="1:7">
      <c r="A232" s="1031"/>
      <c r="B232" s="1043"/>
      <c r="C232" s="1024">
        <f t="shared" si="6"/>
        <v>0</v>
      </c>
      <c r="D232" s="890"/>
      <c r="E232" s="890"/>
      <c r="F232" s="890"/>
      <c r="G232" s="1024">
        <f t="shared" si="7"/>
        <v>0</v>
      </c>
    </row>
    <row r="233" spans="1:7">
      <c r="A233" s="1031"/>
      <c r="B233" s="1043"/>
      <c r="C233" s="1024">
        <f t="shared" si="6"/>
        <v>0</v>
      </c>
      <c r="D233" s="890"/>
      <c r="E233" s="890"/>
      <c r="F233" s="890"/>
      <c r="G233" s="1024">
        <f t="shared" si="7"/>
        <v>0</v>
      </c>
    </row>
    <row r="234" spans="1:7">
      <c r="A234" s="1031"/>
      <c r="B234" s="1043"/>
      <c r="C234" s="1024">
        <f t="shared" si="6"/>
        <v>0</v>
      </c>
      <c r="D234" s="890"/>
      <c r="E234" s="890"/>
      <c r="F234" s="890"/>
      <c r="G234" s="1024">
        <f t="shared" si="7"/>
        <v>0</v>
      </c>
    </row>
    <row r="235" spans="1:7">
      <c r="A235" s="1031"/>
      <c r="B235" s="1043"/>
      <c r="C235" s="1024">
        <f t="shared" si="6"/>
        <v>0</v>
      </c>
      <c r="D235" s="890"/>
      <c r="E235" s="890"/>
      <c r="F235" s="890"/>
      <c r="G235" s="1024">
        <f t="shared" si="7"/>
        <v>0</v>
      </c>
    </row>
    <row r="236" spans="1:7">
      <c r="A236" s="1031"/>
      <c r="B236" s="1043"/>
      <c r="C236" s="1024">
        <f t="shared" si="6"/>
        <v>0</v>
      </c>
      <c r="D236" s="890"/>
      <c r="E236" s="890"/>
      <c r="F236" s="890"/>
      <c r="G236" s="1024">
        <f t="shared" si="7"/>
        <v>0</v>
      </c>
    </row>
    <row r="237" spans="1:7">
      <c r="A237" s="1031"/>
      <c r="B237" s="1043"/>
      <c r="C237" s="1024">
        <f t="shared" si="6"/>
        <v>0</v>
      </c>
      <c r="D237" s="890"/>
      <c r="E237" s="890"/>
      <c r="F237" s="890"/>
      <c r="G237" s="1024">
        <f t="shared" si="7"/>
        <v>0</v>
      </c>
    </row>
    <row r="238" spans="1:7">
      <c r="A238" s="1031"/>
      <c r="B238" s="1043"/>
      <c r="C238" s="1024">
        <f t="shared" si="6"/>
        <v>0</v>
      </c>
      <c r="D238" s="890"/>
      <c r="E238" s="890"/>
      <c r="F238" s="890"/>
      <c r="G238" s="1024">
        <f t="shared" si="7"/>
        <v>0</v>
      </c>
    </row>
    <row r="239" spans="1:7">
      <c r="A239" s="1031"/>
      <c r="B239" s="1043"/>
      <c r="C239" s="1024">
        <f t="shared" si="6"/>
        <v>0</v>
      </c>
      <c r="D239" s="890"/>
      <c r="E239" s="890"/>
      <c r="F239" s="890"/>
      <c r="G239" s="1024">
        <f t="shared" si="7"/>
        <v>0</v>
      </c>
    </row>
    <row r="240" spans="1:7">
      <c r="A240" s="1031"/>
      <c r="B240" s="1043"/>
      <c r="C240" s="1024">
        <f t="shared" si="6"/>
        <v>0</v>
      </c>
      <c r="D240" s="890"/>
      <c r="E240" s="890"/>
      <c r="F240" s="890"/>
      <c r="G240" s="1024">
        <f t="shared" si="7"/>
        <v>0</v>
      </c>
    </row>
    <row r="241" spans="1:7">
      <c r="A241" s="1031"/>
      <c r="B241" s="1043"/>
      <c r="C241" s="1024">
        <f t="shared" si="6"/>
        <v>0</v>
      </c>
      <c r="D241" s="890"/>
      <c r="E241" s="890"/>
      <c r="F241" s="890"/>
      <c r="G241" s="1024">
        <f t="shared" si="7"/>
        <v>0</v>
      </c>
    </row>
    <row r="242" spans="1:7">
      <c r="A242" s="1031"/>
      <c r="B242" s="1043"/>
      <c r="C242" s="1024">
        <f t="shared" si="6"/>
        <v>0</v>
      </c>
      <c r="D242" s="890"/>
      <c r="E242" s="890"/>
      <c r="F242" s="890"/>
      <c r="G242" s="1024">
        <f t="shared" si="7"/>
        <v>0</v>
      </c>
    </row>
    <row r="243" spans="1:7">
      <c r="A243" s="1031"/>
      <c r="B243" s="1043"/>
      <c r="C243" s="1024">
        <f t="shared" si="6"/>
        <v>0</v>
      </c>
      <c r="D243" s="890"/>
      <c r="E243" s="890"/>
      <c r="F243" s="890"/>
      <c r="G243" s="1024">
        <f t="shared" si="7"/>
        <v>0</v>
      </c>
    </row>
    <row r="244" spans="1:7">
      <c r="A244" s="1031"/>
      <c r="B244" s="1043"/>
      <c r="C244" s="1024">
        <f t="shared" si="6"/>
        <v>0</v>
      </c>
      <c r="D244" s="890"/>
      <c r="E244" s="890"/>
      <c r="F244" s="890"/>
      <c r="G244" s="1024">
        <f t="shared" si="7"/>
        <v>0</v>
      </c>
    </row>
    <row r="245" spans="1:7">
      <c r="A245" s="1031"/>
      <c r="B245" s="1043"/>
      <c r="C245" s="1024">
        <f t="shared" si="6"/>
        <v>0</v>
      </c>
      <c r="D245" s="890"/>
      <c r="E245" s="890"/>
      <c r="F245" s="890"/>
      <c r="G245" s="1024">
        <f t="shared" si="7"/>
        <v>0</v>
      </c>
    </row>
    <row r="246" spans="1:7">
      <c r="A246" s="1031"/>
      <c r="B246" s="1043"/>
      <c r="C246" s="1024">
        <f t="shared" si="6"/>
        <v>0</v>
      </c>
      <c r="D246" s="890"/>
      <c r="E246" s="890"/>
      <c r="F246" s="890"/>
      <c r="G246" s="1024">
        <f t="shared" si="7"/>
        <v>0</v>
      </c>
    </row>
    <row r="247" spans="1:7">
      <c r="A247" s="1031"/>
      <c r="B247" s="1043"/>
      <c r="C247" s="1024">
        <f t="shared" si="6"/>
        <v>0</v>
      </c>
      <c r="D247" s="890"/>
      <c r="E247" s="890"/>
      <c r="F247" s="890"/>
      <c r="G247" s="1024">
        <f t="shared" si="7"/>
        <v>0</v>
      </c>
    </row>
    <row r="248" spans="1:7">
      <c r="A248" s="1031"/>
      <c r="B248" s="1043"/>
      <c r="C248" s="1024">
        <f t="shared" si="6"/>
        <v>0</v>
      </c>
      <c r="D248" s="890"/>
      <c r="E248" s="890"/>
      <c r="F248" s="890"/>
      <c r="G248" s="1024">
        <f t="shared" si="7"/>
        <v>0</v>
      </c>
    </row>
    <row r="249" spans="1:7">
      <c r="A249" s="1031"/>
      <c r="B249" s="1043"/>
      <c r="C249" s="1024">
        <f t="shared" si="6"/>
        <v>0</v>
      </c>
      <c r="D249" s="890"/>
      <c r="E249" s="890"/>
      <c r="F249" s="890"/>
      <c r="G249" s="1024">
        <f t="shared" si="7"/>
        <v>0</v>
      </c>
    </row>
    <row r="250" spans="1:7">
      <c r="A250" s="1031"/>
      <c r="B250" s="1043"/>
      <c r="C250" s="1024">
        <f t="shared" si="6"/>
        <v>0</v>
      </c>
      <c r="D250" s="890"/>
      <c r="E250" s="890"/>
      <c r="F250" s="890"/>
      <c r="G250" s="1024">
        <f t="shared" si="7"/>
        <v>0</v>
      </c>
    </row>
    <row r="251" spans="1:7">
      <c r="A251" s="1031"/>
      <c r="B251" s="1043"/>
      <c r="C251" s="1024">
        <f t="shared" si="6"/>
        <v>0</v>
      </c>
      <c r="D251" s="890"/>
      <c r="E251" s="890"/>
      <c r="F251" s="890"/>
      <c r="G251" s="1024">
        <f t="shared" si="7"/>
        <v>0</v>
      </c>
    </row>
    <row r="252" spans="1:7">
      <c r="A252" s="1031"/>
      <c r="B252" s="1043"/>
      <c r="C252" s="1024">
        <f t="shared" si="6"/>
        <v>0</v>
      </c>
      <c r="D252" s="890"/>
      <c r="E252" s="890"/>
      <c r="F252" s="890"/>
      <c r="G252" s="1024">
        <f t="shared" si="7"/>
        <v>0</v>
      </c>
    </row>
    <row r="253" spans="1:7">
      <c r="A253" s="1031"/>
      <c r="B253" s="1043"/>
      <c r="C253" s="1024">
        <f t="shared" si="6"/>
        <v>0</v>
      </c>
      <c r="D253" s="890"/>
      <c r="E253" s="890"/>
      <c r="F253" s="890"/>
      <c r="G253" s="1024">
        <f t="shared" si="7"/>
        <v>0</v>
      </c>
    </row>
    <row r="254" spans="1:7">
      <c r="A254" s="1031"/>
      <c r="B254" s="1043"/>
      <c r="C254" s="1024">
        <f t="shared" si="6"/>
        <v>0</v>
      </c>
      <c r="D254" s="890"/>
      <c r="E254" s="890"/>
      <c r="F254" s="890"/>
      <c r="G254" s="1024">
        <f t="shared" si="7"/>
        <v>0</v>
      </c>
    </row>
    <row r="255" spans="1:7">
      <c r="A255" s="1031"/>
      <c r="B255" s="1043"/>
      <c r="C255" s="1024">
        <f t="shared" si="6"/>
        <v>0</v>
      </c>
      <c r="D255" s="890"/>
      <c r="E255" s="890"/>
      <c r="F255" s="890"/>
      <c r="G255" s="1024">
        <f t="shared" si="7"/>
        <v>0</v>
      </c>
    </row>
    <row r="256" spans="1:7">
      <c r="A256" s="1031"/>
      <c r="B256" s="1043"/>
      <c r="C256" s="1024">
        <f t="shared" si="6"/>
        <v>0</v>
      </c>
      <c r="D256" s="890"/>
      <c r="E256" s="890"/>
      <c r="F256" s="890"/>
      <c r="G256" s="1024">
        <f t="shared" si="7"/>
        <v>0</v>
      </c>
    </row>
    <row r="257" spans="1:7">
      <c r="A257" s="1031"/>
      <c r="B257" s="1043"/>
      <c r="C257" s="1024">
        <f t="shared" si="6"/>
        <v>0</v>
      </c>
      <c r="D257" s="890"/>
      <c r="E257" s="890"/>
      <c r="F257" s="890"/>
      <c r="G257" s="1024">
        <f t="shared" si="7"/>
        <v>0</v>
      </c>
    </row>
    <row r="258" spans="1:7">
      <c r="A258" s="1031"/>
      <c r="B258" s="1043"/>
      <c r="C258" s="1024">
        <f t="shared" si="6"/>
        <v>0</v>
      </c>
      <c r="D258" s="890"/>
      <c r="E258" s="890"/>
      <c r="F258" s="890"/>
      <c r="G258" s="1024">
        <f t="shared" si="7"/>
        <v>0</v>
      </c>
    </row>
    <row r="259" spans="1:7">
      <c r="A259" s="1031"/>
      <c r="B259" s="1043"/>
      <c r="C259" s="1024">
        <f t="shared" si="6"/>
        <v>0</v>
      </c>
      <c r="D259" s="890"/>
      <c r="E259" s="890"/>
      <c r="F259" s="890"/>
      <c r="G259" s="1024">
        <f t="shared" si="7"/>
        <v>0</v>
      </c>
    </row>
    <row r="260" spans="1:7">
      <c r="A260" s="1031"/>
      <c r="B260" s="1043"/>
      <c r="C260" s="1024">
        <f t="shared" si="6"/>
        <v>0</v>
      </c>
      <c r="D260" s="890"/>
      <c r="E260" s="890"/>
      <c r="F260" s="890"/>
      <c r="G260" s="1024">
        <f t="shared" si="7"/>
        <v>0</v>
      </c>
    </row>
    <row r="261" spans="1:7">
      <c r="A261" s="1031"/>
      <c r="B261" s="1043"/>
      <c r="C261" s="1024">
        <f t="shared" si="6"/>
        <v>0</v>
      </c>
      <c r="D261" s="890"/>
      <c r="E261" s="890"/>
      <c r="F261" s="890"/>
      <c r="G261" s="1024">
        <f t="shared" si="7"/>
        <v>0</v>
      </c>
    </row>
    <row r="262" spans="1:7">
      <c r="A262" s="1031"/>
      <c r="B262" s="1043"/>
      <c r="C262" s="1024">
        <f t="shared" si="6"/>
        <v>0</v>
      </c>
      <c r="D262" s="890"/>
      <c r="E262" s="890"/>
      <c r="F262" s="890"/>
      <c r="G262" s="1024">
        <f t="shared" si="7"/>
        <v>0</v>
      </c>
    </row>
    <row r="263" spans="1:7">
      <c r="A263" s="1031"/>
      <c r="B263" s="1043"/>
      <c r="C263" s="1024">
        <f t="shared" si="6"/>
        <v>0</v>
      </c>
      <c r="D263" s="890"/>
      <c r="E263" s="890"/>
      <c r="F263" s="890"/>
      <c r="G263" s="1024">
        <f t="shared" si="7"/>
        <v>0</v>
      </c>
    </row>
    <row r="264" spans="1:7">
      <c r="A264" s="1031"/>
      <c r="B264" s="1043"/>
      <c r="C264" s="1024">
        <f t="shared" si="6"/>
        <v>0</v>
      </c>
      <c r="D264" s="890"/>
      <c r="E264" s="890"/>
      <c r="F264" s="890"/>
      <c r="G264" s="1024">
        <f t="shared" si="7"/>
        <v>0</v>
      </c>
    </row>
    <row r="265" spans="1:7">
      <c r="A265" s="1031"/>
      <c r="B265" s="1043"/>
      <c r="C265" s="1024">
        <f t="shared" si="6"/>
        <v>0</v>
      </c>
      <c r="D265" s="890"/>
      <c r="E265" s="890"/>
      <c r="F265" s="890"/>
      <c r="G265" s="1024">
        <f t="shared" si="7"/>
        <v>0</v>
      </c>
    </row>
    <row r="266" spans="1:7">
      <c r="A266" s="1031"/>
      <c r="B266" s="1043"/>
      <c r="C266" s="1024">
        <f t="shared" si="6"/>
        <v>0</v>
      </c>
      <c r="D266" s="890"/>
      <c r="E266" s="890"/>
      <c r="F266" s="890"/>
      <c r="G266" s="1024">
        <f t="shared" si="7"/>
        <v>0</v>
      </c>
    </row>
    <row r="267" spans="1:7">
      <c r="A267" s="1031"/>
      <c r="B267" s="1043"/>
      <c r="C267" s="1024">
        <f t="shared" si="6"/>
        <v>0</v>
      </c>
      <c r="D267" s="890"/>
      <c r="E267" s="890"/>
      <c r="F267" s="890"/>
      <c r="G267" s="1024">
        <f t="shared" si="7"/>
        <v>0</v>
      </c>
    </row>
    <row r="268" spans="1:7">
      <c r="A268" s="1031"/>
      <c r="B268" s="1043"/>
      <c r="C268" s="1024">
        <f t="shared" ref="C268:C331" si="8">SUMIF(D268:F268,"&gt;0")</f>
        <v>0</v>
      </c>
      <c r="D268" s="890"/>
      <c r="E268" s="890"/>
      <c r="F268" s="890"/>
      <c r="G268" s="1024">
        <f t="shared" ref="G268:G331" si="9">SUMIF(B268:C268,"&gt;0")</f>
        <v>0</v>
      </c>
    </row>
    <row r="269" spans="1:7">
      <c r="A269" s="1031"/>
      <c r="B269" s="1043"/>
      <c r="C269" s="1024">
        <f t="shared" si="8"/>
        <v>0</v>
      </c>
      <c r="D269" s="890"/>
      <c r="E269" s="890"/>
      <c r="F269" s="890"/>
      <c r="G269" s="1024">
        <f t="shared" si="9"/>
        <v>0</v>
      </c>
    </row>
    <row r="270" spans="1:7">
      <c r="A270" s="1031"/>
      <c r="B270" s="1043"/>
      <c r="C270" s="1024">
        <f t="shared" si="8"/>
        <v>0</v>
      </c>
      <c r="D270" s="890"/>
      <c r="E270" s="890"/>
      <c r="F270" s="890"/>
      <c r="G270" s="1024">
        <f t="shared" si="9"/>
        <v>0</v>
      </c>
    </row>
    <row r="271" spans="1:7">
      <c r="A271" s="1031"/>
      <c r="B271" s="1043"/>
      <c r="C271" s="1024">
        <f t="shared" si="8"/>
        <v>0</v>
      </c>
      <c r="D271" s="890"/>
      <c r="E271" s="890"/>
      <c r="F271" s="890"/>
      <c r="G271" s="1024">
        <f t="shared" si="9"/>
        <v>0</v>
      </c>
    </row>
    <row r="272" spans="1:7">
      <c r="A272" s="1031"/>
      <c r="B272" s="1043"/>
      <c r="C272" s="1024">
        <f t="shared" si="8"/>
        <v>0</v>
      </c>
      <c r="D272" s="890"/>
      <c r="E272" s="890"/>
      <c r="F272" s="890"/>
      <c r="G272" s="1024">
        <f t="shared" si="9"/>
        <v>0</v>
      </c>
    </row>
    <row r="273" spans="1:7">
      <c r="A273" s="1031"/>
      <c r="B273" s="1043"/>
      <c r="C273" s="1024">
        <f t="shared" si="8"/>
        <v>0</v>
      </c>
      <c r="D273" s="890"/>
      <c r="E273" s="890"/>
      <c r="F273" s="890"/>
      <c r="G273" s="1024">
        <f t="shared" si="9"/>
        <v>0</v>
      </c>
    </row>
    <row r="274" spans="1:7">
      <c r="A274" s="1031"/>
      <c r="B274" s="1043"/>
      <c r="C274" s="1024">
        <f t="shared" si="8"/>
        <v>0</v>
      </c>
      <c r="D274" s="890"/>
      <c r="E274" s="890"/>
      <c r="F274" s="890"/>
      <c r="G274" s="1024">
        <f t="shared" si="9"/>
        <v>0</v>
      </c>
    </row>
    <row r="275" spans="1:7">
      <c r="A275" s="1031"/>
      <c r="B275" s="1043"/>
      <c r="C275" s="1024">
        <f t="shared" si="8"/>
        <v>0</v>
      </c>
      <c r="D275" s="890"/>
      <c r="E275" s="890"/>
      <c r="F275" s="890"/>
      <c r="G275" s="1024">
        <f t="shared" si="9"/>
        <v>0</v>
      </c>
    </row>
    <row r="276" spans="1:7">
      <c r="A276" s="1031"/>
      <c r="B276" s="1043"/>
      <c r="C276" s="1024">
        <f t="shared" si="8"/>
        <v>0</v>
      </c>
      <c r="D276" s="890"/>
      <c r="E276" s="890"/>
      <c r="F276" s="890"/>
      <c r="G276" s="1024">
        <f t="shared" si="9"/>
        <v>0</v>
      </c>
    </row>
    <row r="277" spans="1:7">
      <c r="A277" s="1031"/>
      <c r="B277" s="1043"/>
      <c r="C277" s="1024">
        <f t="shared" si="8"/>
        <v>0</v>
      </c>
      <c r="D277" s="890"/>
      <c r="E277" s="890"/>
      <c r="F277" s="890"/>
      <c r="G277" s="1024">
        <f t="shared" si="9"/>
        <v>0</v>
      </c>
    </row>
    <row r="278" spans="1:7">
      <c r="A278" s="1031"/>
      <c r="B278" s="1043"/>
      <c r="C278" s="1024">
        <f t="shared" si="8"/>
        <v>0</v>
      </c>
      <c r="D278" s="890"/>
      <c r="E278" s="890"/>
      <c r="F278" s="890"/>
      <c r="G278" s="1024">
        <f t="shared" si="9"/>
        <v>0</v>
      </c>
    </row>
    <row r="279" spans="1:7">
      <c r="A279" s="1031"/>
      <c r="B279" s="1043"/>
      <c r="C279" s="1024">
        <f t="shared" si="8"/>
        <v>0</v>
      </c>
      <c r="D279" s="890"/>
      <c r="E279" s="890"/>
      <c r="F279" s="890"/>
      <c r="G279" s="1024">
        <f t="shared" si="9"/>
        <v>0</v>
      </c>
    </row>
    <row r="280" spans="1:7">
      <c r="A280" s="1031"/>
      <c r="B280" s="1043"/>
      <c r="C280" s="1024">
        <f t="shared" si="8"/>
        <v>0</v>
      </c>
      <c r="D280" s="890"/>
      <c r="E280" s="890"/>
      <c r="F280" s="890"/>
      <c r="G280" s="1024">
        <f t="shared" si="9"/>
        <v>0</v>
      </c>
    </row>
    <row r="281" spans="1:7">
      <c r="A281" s="1031"/>
      <c r="B281" s="1043"/>
      <c r="C281" s="1024">
        <f t="shared" si="8"/>
        <v>0</v>
      </c>
      <c r="D281" s="890"/>
      <c r="E281" s="890"/>
      <c r="F281" s="890"/>
      <c r="G281" s="1024">
        <f t="shared" si="9"/>
        <v>0</v>
      </c>
    </row>
    <row r="282" spans="1:7">
      <c r="A282" s="1031"/>
      <c r="B282" s="1043"/>
      <c r="C282" s="1024">
        <f t="shared" si="8"/>
        <v>0</v>
      </c>
      <c r="D282" s="890"/>
      <c r="E282" s="890"/>
      <c r="F282" s="890"/>
      <c r="G282" s="1024">
        <f t="shared" si="9"/>
        <v>0</v>
      </c>
    </row>
    <row r="283" spans="1:7">
      <c r="A283" s="1031"/>
      <c r="B283" s="1043"/>
      <c r="C283" s="1024">
        <f t="shared" si="8"/>
        <v>0</v>
      </c>
      <c r="D283" s="890"/>
      <c r="E283" s="890"/>
      <c r="F283" s="890"/>
      <c r="G283" s="1024">
        <f t="shared" si="9"/>
        <v>0</v>
      </c>
    </row>
    <row r="284" spans="1:7">
      <c r="A284" s="1031"/>
      <c r="B284" s="1043"/>
      <c r="C284" s="1024">
        <f t="shared" si="8"/>
        <v>0</v>
      </c>
      <c r="D284" s="890"/>
      <c r="E284" s="890"/>
      <c r="F284" s="890"/>
      <c r="G284" s="1024">
        <f t="shared" si="9"/>
        <v>0</v>
      </c>
    </row>
    <row r="285" spans="1:7">
      <c r="A285" s="1031"/>
      <c r="B285" s="1043"/>
      <c r="C285" s="1024">
        <f t="shared" si="8"/>
        <v>0</v>
      </c>
      <c r="D285" s="890"/>
      <c r="E285" s="890"/>
      <c r="F285" s="890"/>
      <c r="G285" s="1024">
        <f t="shared" si="9"/>
        <v>0</v>
      </c>
    </row>
    <row r="286" spans="1:7">
      <c r="A286" s="1031"/>
      <c r="B286" s="1043"/>
      <c r="C286" s="1024">
        <f t="shared" si="8"/>
        <v>0</v>
      </c>
      <c r="D286" s="890"/>
      <c r="E286" s="890"/>
      <c r="F286" s="890"/>
      <c r="G286" s="1024">
        <f t="shared" si="9"/>
        <v>0</v>
      </c>
    </row>
    <row r="287" spans="1:7">
      <c r="A287" s="1031"/>
      <c r="B287" s="1043"/>
      <c r="C287" s="1024">
        <f t="shared" si="8"/>
        <v>0</v>
      </c>
      <c r="D287" s="890"/>
      <c r="E287" s="890"/>
      <c r="F287" s="890"/>
      <c r="G287" s="1024">
        <f t="shared" si="9"/>
        <v>0</v>
      </c>
    </row>
    <row r="288" spans="1:7">
      <c r="A288" s="1031"/>
      <c r="B288" s="1043"/>
      <c r="C288" s="1024">
        <f t="shared" si="8"/>
        <v>0</v>
      </c>
      <c r="D288" s="890"/>
      <c r="E288" s="890"/>
      <c r="F288" s="890"/>
      <c r="G288" s="1024">
        <f t="shared" si="9"/>
        <v>0</v>
      </c>
    </row>
    <row r="289" spans="1:7">
      <c r="A289" s="1031"/>
      <c r="B289" s="1043"/>
      <c r="C289" s="1024">
        <f t="shared" si="8"/>
        <v>0</v>
      </c>
      <c r="D289" s="890"/>
      <c r="E289" s="890"/>
      <c r="F289" s="890"/>
      <c r="G289" s="1024">
        <f t="shared" si="9"/>
        <v>0</v>
      </c>
    </row>
    <row r="290" spans="1:7">
      <c r="A290" s="1031"/>
      <c r="B290" s="1043"/>
      <c r="C290" s="1024">
        <f t="shared" si="8"/>
        <v>0</v>
      </c>
      <c r="D290" s="890"/>
      <c r="E290" s="890"/>
      <c r="F290" s="890"/>
      <c r="G290" s="1024">
        <f t="shared" si="9"/>
        <v>0</v>
      </c>
    </row>
    <row r="291" spans="1:7">
      <c r="A291" s="1031"/>
      <c r="B291" s="1043"/>
      <c r="C291" s="1024">
        <f t="shared" si="8"/>
        <v>0</v>
      </c>
      <c r="D291" s="890"/>
      <c r="E291" s="890"/>
      <c r="F291" s="890"/>
      <c r="G291" s="1024">
        <f t="shared" si="9"/>
        <v>0</v>
      </c>
    </row>
    <row r="292" spans="1:7">
      <c r="A292" s="1031"/>
      <c r="B292" s="1043"/>
      <c r="C292" s="1024">
        <f t="shared" si="8"/>
        <v>0</v>
      </c>
      <c r="D292" s="890"/>
      <c r="E292" s="890"/>
      <c r="F292" s="890"/>
      <c r="G292" s="1024">
        <f t="shared" si="9"/>
        <v>0</v>
      </c>
    </row>
    <row r="293" spans="1:7">
      <c r="A293" s="1031"/>
      <c r="B293" s="1043"/>
      <c r="C293" s="1024">
        <f t="shared" si="8"/>
        <v>0</v>
      </c>
      <c r="D293" s="890"/>
      <c r="E293" s="890"/>
      <c r="F293" s="890"/>
      <c r="G293" s="1024">
        <f t="shared" si="9"/>
        <v>0</v>
      </c>
    </row>
    <row r="294" spans="1:7">
      <c r="A294" s="1031"/>
      <c r="B294" s="1043"/>
      <c r="C294" s="1024">
        <f t="shared" si="8"/>
        <v>0</v>
      </c>
      <c r="D294" s="890"/>
      <c r="E294" s="890"/>
      <c r="F294" s="890"/>
      <c r="G294" s="1024">
        <f t="shared" si="9"/>
        <v>0</v>
      </c>
    </row>
    <row r="295" spans="1:7">
      <c r="A295" s="1031"/>
      <c r="B295" s="1043"/>
      <c r="C295" s="1024">
        <f t="shared" si="8"/>
        <v>0</v>
      </c>
      <c r="D295" s="890"/>
      <c r="E295" s="890"/>
      <c r="F295" s="890"/>
      <c r="G295" s="1024">
        <f t="shared" si="9"/>
        <v>0</v>
      </c>
    </row>
    <row r="296" spans="1:7">
      <c r="A296" s="1031"/>
      <c r="B296" s="1043"/>
      <c r="C296" s="1024">
        <f t="shared" si="8"/>
        <v>0</v>
      </c>
      <c r="D296" s="890"/>
      <c r="E296" s="890"/>
      <c r="F296" s="890"/>
      <c r="G296" s="1024">
        <f t="shared" si="9"/>
        <v>0</v>
      </c>
    </row>
    <row r="297" spans="1:7">
      <c r="A297" s="1031"/>
      <c r="B297" s="1043"/>
      <c r="C297" s="1024">
        <f t="shared" si="8"/>
        <v>0</v>
      </c>
      <c r="D297" s="890"/>
      <c r="E297" s="890"/>
      <c r="F297" s="890"/>
      <c r="G297" s="1024">
        <f t="shared" si="9"/>
        <v>0</v>
      </c>
    </row>
    <row r="298" spans="1:7">
      <c r="A298" s="1031"/>
      <c r="B298" s="1043"/>
      <c r="C298" s="1024">
        <f t="shared" si="8"/>
        <v>0</v>
      </c>
      <c r="D298" s="890"/>
      <c r="E298" s="890"/>
      <c r="F298" s="890"/>
      <c r="G298" s="1024">
        <f t="shared" si="9"/>
        <v>0</v>
      </c>
    </row>
    <row r="299" spans="1:7">
      <c r="A299" s="1031"/>
      <c r="B299" s="1043"/>
      <c r="C299" s="1024">
        <f t="shared" si="8"/>
        <v>0</v>
      </c>
      <c r="D299" s="890"/>
      <c r="E299" s="890"/>
      <c r="F299" s="890"/>
      <c r="G299" s="1024">
        <f t="shared" si="9"/>
        <v>0</v>
      </c>
    </row>
    <row r="300" spans="1:7">
      <c r="A300" s="1031"/>
      <c r="B300" s="1043"/>
      <c r="C300" s="1024">
        <f t="shared" si="8"/>
        <v>0</v>
      </c>
      <c r="D300" s="890"/>
      <c r="E300" s="890"/>
      <c r="F300" s="890"/>
      <c r="G300" s="1024">
        <f t="shared" si="9"/>
        <v>0</v>
      </c>
    </row>
    <row r="301" spans="1:7">
      <c r="A301" s="1031"/>
      <c r="B301" s="1043"/>
      <c r="C301" s="1024">
        <f t="shared" si="8"/>
        <v>0</v>
      </c>
      <c r="D301" s="890"/>
      <c r="E301" s="890"/>
      <c r="F301" s="890"/>
      <c r="G301" s="1024">
        <f t="shared" si="9"/>
        <v>0</v>
      </c>
    </row>
    <row r="302" spans="1:7">
      <c r="A302" s="1031"/>
      <c r="B302" s="1043"/>
      <c r="C302" s="1024">
        <f t="shared" si="8"/>
        <v>0</v>
      </c>
      <c r="D302" s="890"/>
      <c r="E302" s="890"/>
      <c r="F302" s="890"/>
      <c r="G302" s="1024">
        <f t="shared" si="9"/>
        <v>0</v>
      </c>
    </row>
    <row r="303" spans="1:7">
      <c r="A303" s="1031"/>
      <c r="B303" s="1043"/>
      <c r="C303" s="1024">
        <f t="shared" si="8"/>
        <v>0</v>
      </c>
      <c r="D303" s="890"/>
      <c r="E303" s="890"/>
      <c r="F303" s="890"/>
      <c r="G303" s="1024">
        <f t="shared" si="9"/>
        <v>0</v>
      </c>
    </row>
    <row r="304" spans="1:7">
      <c r="A304" s="1031"/>
      <c r="B304" s="1043"/>
      <c r="C304" s="1024">
        <f t="shared" si="8"/>
        <v>0</v>
      </c>
      <c r="D304" s="890"/>
      <c r="E304" s="890"/>
      <c r="F304" s="890"/>
      <c r="G304" s="1024">
        <f t="shared" si="9"/>
        <v>0</v>
      </c>
    </row>
    <row r="305" spans="1:7">
      <c r="A305" s="1031"/>
      <c r="B305" s="1043"/>
      <c r="C305" s="1024">
        <f t="shared" si="8"/>
        <v>0</v>
      </c>
      <c r="D305" s="890"/>
      <c r="E305" s="890"/>
      <c r="F305" s="890"/>
      <c r="G305" s="1024">
        <f t="shared" si="9"/>
        <v>0</v>
      </c>
    </row>
    <row r="306" spans="1:7">
      <c r="A306" s="1031"/>
      <c r="B306" s="1043"/>
      <c r="C306" s="1024">
        <f t="shared" si="8"/>
        <v>0</v>
      </c>
      <c r="D306" s="890"/>
      <c r="E306" s="890"/>
      <c r="F306" s="890"/>
      <c r="G306" s="1024">
        <f t="shared" si="9"/>
        <v>0</v>
      </c>
    </row>
    <row r="307" spans="1:7">
      <c r="A307" s="1031"/>
      <c r="B307" s="1043"/>
      <c r="C307" s="1024">
        <f t="shared" si="8"/>
        <v>0</v>
      </c>
      <c r="D307" s="890"/>
      <c r="E307" s="890"/>
      <c r="F307" s="890"/>
      <c r="G307" s="1024">
        <f t="shared" si="9"/>
        <v>0</v>
      </c>
    </row>
    <row r="308" spans="1:7">
      <c r="A308" s="1031"/>
      <c r="B308" s="1043"/>
      <c r="C308" s="1024">
        <f t="shared" si="8"/>
        <v>0</v>
      </c>
      <c r="D308" s="890"/>
      <c r="E308" s="890"/>
      <c r="F308" s="890"/>
      <c r="G308" s="1024">
        <f t="shared" si="9"/>
        <v>0</v>
      </c>
    </row>
    <row r="309" spans="1:7">
      <c r="A309" s="1031"/>
      <c r="B309" s="1043"/>
      <c r="C309" s="1024">
        <f t="shared" si="8"/>
        <v>0</v>
      </c>
      <c r="D309" s="890"/>
      <c r="E309" s="890"/>
      <c r="F309" s="890"/>
      <c r="G309" s="1024">
        <f t="shared" si="9"/>
        <v>0</v>
      </c>
    </row>
    <row r="310" spans="1:7">
      <c r="A310" s="1031"/>
      <c r="B310" s="1043"/>
      <c r="C310" s="1024">
        <f t="shared" si="8"/>
        <v>0</v>
      </c>
      <c r="D310" s="890"/>
      <c r="E310" s="890"/>
      <c r="F310" s="890"/>
      <c r="G310" s="1024">
        <f t="shared" si="9"/>
        <v>0</v>
      </c>
    </row>
    <row r="311" spans="1:7">
      <c r="A311" s="1031"/>
      <c r="B311" s="1043"/>
      <c r="C311" s="1024">
        <f t="shared" si="8"/>
        <v>0</v>
      </c>
      <c r="D311" s="890"/>
      <c r="E311" s="890"/>
      <c r="F311" s="890"/>
      <c r="G311" s="1024">
        <f t="shared" si="9"/>
        <v>0</v>
      </c>
    </row>
    <row r="312" spans="1:7">
      <c r="A312" s="1031"/>
      <c r="B312" s="1043"/>
      <c r="C312" s="1024">
        <f t="shared" si="8"/>
        <v>0</v>
      </c>
      <c r="D312" s="890"/>
      <c r="E312" s="890"/>
      <c r="F312" s="890"/>
      <c r="G312" s="1024">
        <f t="shared" si="9"/>
        <v>0</v>
      </c>
    </row>
    <row r="313" spans="1:7">
      <c r="A313" s="1031"/>
      <c r="B313" s="1043"/>
      <c r="C313" s="1024">
        <f t="shared" si="8"/>
        <v>0</v>
      </c>
      <c r="D313" s="890"/>
      <c r="E313" s="890"/>
      <c r="F313" s="890"/>
      <c r="G313" s="1024">
        <f t="shared" si="9"/>
        <v>0</v>
      </c>
    </row>
    <row r="314" spans="1:7">
      <c r="A314" s="1031"/>
      <c r="B314" s="1043"/>
      <c r="C314" s="1024">
        <f t="shared" si="8"/>
        <v>0</v>
      </c>
      <c r="D314" s="890"/>
      <c r="E314" s="890"/>
      <c r="F314" s="890"/>
      <c r="G314" s="1024">
        <f t="shared" si="9"/>
        <v>0</v>
      </c>
    </row>
    <row r="315" spans="1:7">
      <c r="A315" s="1031"/>
      <c r="B315" s="1043"/>
      <c r="C315" s="1024">
        <f t="shared" si="8"/>
        <v>0</v>
      </c>
      <c r="D315" s="890"/>
      <c r="E315" s="890"/>
      <c r="F315" s="890"/>
      <c r="G315" s="1024">
        <f t="shared" si="9"/>
        <v>0</v>
      </c>
    </row>
    <row r="316" spans="1:7">
      <c r="A316" s="1031"/>
      <c r="B316" s="1043"/>
      <c r="C316" s="1024">
        <f t="shared" si="8"/>
        <v>0</v>
      </c>
      <c r="D316" s="890"/>
      <c r="E316" s="890"/>
      <c r="F316" s="890"/>
      <c r="G316" s="1024">
        <f t="shared" si="9"/>
        <v>0</v>
      </c>
    </row>
    <row r="317" spans="1:7">
      <c r="A317" s="1031"/>
      <c r="B317" s="1043"/>
      <c r="C317" s="1024">
        <f t="shared" si="8"/>
        <v>0</v>
      </c>
      <c r="D317" s="890"/>
      <c r="E317" s="890"/>
      <c r="F317" s="890"/>
      <c r="G317" s="1024">
        <f t="shared" si="9"/>
        <v>0</v>
      </c>
    </row>
    <row r="318" spans="1:7">
      <c r="A318" s="1031"/>
      <c r="B318" s="1043"/>
      <c r="C318" s="1024">
        <f t="shared" si="8"/>
        <v>0</v>
      </c>
      <c r="D318" s="890"/>
      <c r="E318" s="890"/>
      <c r="F318" s="890"/>
      <c r="G318" s="1024">
        <f t="shared" si="9"/>
        <v>0</v>
      </c>
    </row>
    <row r="319" spans="1:7">
      <c r="A319" s="1031"/>
      <c r="B319" s="1043"/>
      <c r="C319" s="1024">
        <f t="shared" si="8"/>
        <v>0</v>
      </c>
      <c r="D319" s="890"/>
      <c r="E319" s="890"/>
      <c r="F319" s="890"/>
      <c r="G319" s="1024">
        <f t="shared" si="9"/>
        <v>0</v>
      </c>
    </row>
    <row r="320" spans="1:7">
      <c r="A320" s="1031"/>
      <c r="B320" s="1043"/>
      <c r="C320" s="1024">
        <f t="shared" si="8"/>
        <v>0</v>
      </c>
      <c r="D320" s="890"/>
      <c r="E320" s="890"/>
      <c r="F320" s="890"/>
      <c r="G320" s="1024">
        <f t="shared" si="9"/>
        <v>0</v>
      </c>
    </row>
    <row r="321" spans="1:7">
      <c r="A321" s="1031"/>
      <c r="B321" s="1043"/>
      <c r="C321" s="1024">
        <f t="shared" si="8"/>
        <v>0</v>
      </c>
      <c r="D321" s="890"/>
      <c r="E321" s="890"/>
      <c r="F321" s="890"/>
      <c r="G321" s="1024">
        <f t="shared" si="9"/>
        <v>0</v>
      </c>
    </row>
    <row r="322" spans="1:7">
      <c r="A322" s="1031"/>
      <c r="B322" s="1043"/>
      <c r="C322" s="1024">
        <f t="shared" si="8"/>
        <v>0</v>
      </c>
      <c r="D322" s="890"/>
      <c r="E322" s="890"/>
      <c r="F322" s="890"/>
      <c r="G322" s="1024">
        <f t="shared" si="9"/>
        <v>0</v>
      </c>
    </row>
    <row r="323" spans="1:7">
      <c r="A323" s="1031"/>
      <c r="B323" s="1043"/>
      <c r="C323" s="1024">
        <f t="shared" si="8"/>
        <v>0</v>
      </c>
      <c r="D323" s="890"/>
      <c r="E323" s="890"/>
      <c r="F323" s="890"/>
      <c r="G323" s="1024">
        <f t="shared" si="9"/>
        <v>0</v>
      </c>
    </row>
    <row r="324" spans="1:7">
      <c r="A324" s="1031"/>
      <c r="B324" s="1043"/>
      <c r="C324" s="1024">
        <f t="shared" si="8"/>
        <v>0</v>
      </c>
      <c r="D324" s="890"/>
      <c r="E324" s="890"/>
      <c r="F324" s="890"/>
      <c r="G324" s="1024">
        <f t="shared" si="9"/>
        <v>0</v>
      </c>
    </row>
    <row r="325" spans="1:7">
      <c r="A325" s="1031"/>
      <c r="B325" s="1043"/>
      <c r="C325" s="1024">
        <f t="shared" si="8"/>
        <v>0</v>
      </c>
      <c r="D325" s="890"/>
      <c r="E325" s="890"/>
      <c r="F325" s="890"/>
      <c r="G325" s="1024">
        <f t="shared" si="9"/>
        <v>0</v>
      </c>
    </row>
    <row r="326" spans="1:7">
      <c r="A326" s="1031"/>
      <c r="B326" s="1043"/>
      <c r="C326" s="1024">
        <f t="shared" si="8"/>
        <v>0</v>
      </c>
      <c r="D326" s="890"/>
      <c r="E326" s="890"/>
      <c r="F326" s="890"/>
      <c r="G326" s="1024">
        <f t="shared" si="9"/>
        <v>0</v>
      </c>
    </row>
    <row r="327" spans="1:7">
      <c r="A327" s="1031"/>
      <c r="B327" s="1043"/>
      <c r="C327" s="1024">
        <f t="shared" si="8"/>
        <v>0</v>
      </c>
      <c r="D327" s="890"/>
      <c r="E327" s="890"/>
      <c r="F327" s="890"/>
      <c r="G327" s="1024">
        <f t="shared" si="9"/>
        <v>0</v>
      </c>
    </row>
    <row r="328" spans="1:7">
      <c r="A328" s="1031"/>
      <c r="B328" s="1043"/>
      <c r="C328" s="1024">
        <f t="shared" si="8"/>
        <v>0</v>
      </c>
      <c r="D328" s="890"/>
      <c r="E328" s="890"/>
      <c r="F328" s="890"/>
      <c r="G328" s="1024">
        <f t="shared" si="9"/>
        <v>0</v>
      </c>
    </row>
    <row r="329" spans="1:7">
      <c r="A329" s="1031"/>
      <c r="B329" s="1043"/>
      <c r="C329" s="1024">
        <f t="shared" si="8"/>
        <v>0</v>
      </c>
      <c r="D329" s="890"/>
      <c r="E329" s="890"/>
      <c r="F329" s="890"/>
      <c r="G329" s="1024">
        <f t="shared" si="9"/>
        <v>0</v>
      </c>
    </row>
    <row r="330" spans="1:7">
      <c r="A330" s="1031"/>
      <c r="B330" s="1043"/>
      <c r="C330" s="1024">
        <f t="shared" si="8"/>
        <v>0</v>
      </c>
      <c r="D330" s="890"/>
      <c r="E330" s="890"/>
      <c r="F330" s="890"/>
      <c r="G330" s="1024">
        <f t="shared" si="9"/>
        <v>0</v>
      </c>
    </row>
    <row r="331" spans="1:7">
      <c r="A331" s="1031"/>
      <c r="B331" s="1043"/>
      <c r="C331" s="1024">
        <f t="shared" si="8"/>
        <v>0</v>
      </c>
      <c r="D331" s="890"/>
      <c r="E331" s="890"/>
      <c r="F331" s="890"/>
      <c r="G331" s="1024">
        <f t="shared" si="9"/>
        <v>0</v>
      </c>
    </row>
    <row r="332" spans="1:7">
      <c r="A332" s="1031"/>
      <c r="B332" s="1043"/>
      <c r="C332" s="1024">
        <f t="shared" ref="C332:C395" si="10">SUMIF(D332:F332,"&gt;0")</f>
        <v>0</v>
      </c>
      <c r="D332" s="890"/>
      <c r="E332" s="890"/>
      <c r="F332" s="890"/>
      <c r="G332" s="1024">
        <f t="shared" ref="G332:G395" si="11">SUMIF(B332:C332,"&gt;0")</f>
        <v>0</v>
      </c>
    </row>
    <row r="333" spans="1:7">
      <c r="A333" s="1031"/>
      <c r="B333" s="1043"/>
      <c r="C333" s="1024">
        <f t="shared" si="10"/>
        <v>0</v>
      </c>
      <c r="D333" s="890"/>
      <c r="E333" s="890"/>
      <c r="F333" s="890"/>
      <c r="G333" s="1024">
        <f t="shared" si="11"/>
        <v>0</v>
      </c>
    </row>
    <row r="334" spans="1:7">
      <c r="A334" s="1031"/>
      <c r="B334" s="1043"/>
      <c r="C334" s="1024">
        <f t="shared" si="10"/>
        <v>0</v>
      </c>
      <c r="D334" s="890"/>
      <c r="E334" s="890"/>
      <c r="F334" s="890"/>
      <c r="G334" s="1024">
        <f t="shared" si="11"/>
        <v>0</v>
      </c>
    </row>
    <row r="335" spans="1:7">
      <c r="A335" s="1031"/>
      <c r="B335" s="1043"/>
      <c r="C335" s="1024">
        <f t="shared" si="10"/>
        <v>0</v>
      </c>
      <c r="D335" s="890"/>
      <c r="E335" s="890"/>
      <c r="F335" s="890"/>
      <c r="G335" s="1024">
        <f t="shared" si="11"/>
        <v>0</v>
      </c>
    </row>
    <row r="336" spans="1:7">
      <c r="A336" s="1031"/>
      <c r="B336" s="1043"/>
      <c r="C336" s="1024">
        <f t="shared" si="10"/>
        <v>0</v>
      </c>
      <c r="D336" s="890"/>
      <c r="E336" s="890"/>
      <c r="F336" s="890"/>
      <c r="G336" s="1024">
        <f t="shared" si="11"/>
        <v>0</v>
      </c>
    </row>
    <row r="337" spans="1:7">
      <c r="A337" s="1031"/>
      <c r="B337" s="1043"/>
      <c r="C337" s="1024">
        <f t="shared" si="10"/>
        <v>0</v>
      </c>
      <c r="D337" s="890"/>
      <c r="E337" s="890"/>
      <c r="F337" s="890"/>
      <c r="G337" s="1024">
        <f t="shared" si="11"/>
        <v>0</v>
      </c>
    </row>
    <row r="338" spans="1:7">
      <c r="A338" s="1031"/>
      <c r="B338" s="1043"/>
      <c r="C338" s="1024">
        <f t="shared" si="10"/>
        <v>0</v>
      </c>
      <c r="D338" s="890"/>
      <c r="E338" s="890"/>
      <c r="F338" s="890"/>
      <c r="G338" s="1024">
        <f t="shared" si="11"/>
        <v>0</v>
      </c>
    </row>
    <row r="339" spans="1:7">
      <c r="A339" s="1031"/>
      <c r="B339" s="1043"/>
      <c r="C339" s="1024">
        <f t="shared" si="10"/>
        <v>0</v>
      </c>
      <c r="D339" s="890"/>
      <c r="E339" s="890"/>
      <c r="F339" s="890"/>
      <c r="G339" s="1024">
        <f t="shared" si="11"/>
        <v>0</v>
      </c>
    </row>
    <row r="340" spans="1:7">
      <c r="A340" s="1031"/>
      <c r="B340" s="1043"/>
      <c r="C340" s="1024">
        <f t="shared" si="10"/>
        <v>0</v>
      </c>
      <c r="D340" s="890"/>
      <c r="E340" s="890"/>
      <c r="F340" s="890"/>
      <c r="G340" s="1024">
        <f t="shared" si="11"/>
        <v>0</v>
      </c>
    </row>
    <row r="341" spans="1:7">
      <c r="A341" s="1031"/>
      <c r="B341" s="1043"/>
      <c r="C341" s="1024">
        <f t="shared" si="10"/>
        <v>0</v>
      </c>
      <c r="D341" s="890"/>
      <c r="E341" s="890"/>
      <c r="F341" s="890"/>
      <c r="G341" s="1024">
        <f t="shared" si="11"/>
        <v>0</v>
      </c>
    </row>
    <row r="342" spans="1:7">
      <c r="A342" s="1031"/>
      <c r="B342" s="1043"/>
      <c r="C342" s="1024">
        <f t="shared" si="10"/>
        <v>0</v>
      </c>
      <c r="D342" s="890"/>
      <c r="E342" s="890"/>
      <c r="F342" s="890"/>
      <c r="G342" s="1024">
        <f t="shared" si="11"/>
        <v>0</v>
      </c>
    </row>
    <row r="343" spans="1:7">
      <c r="A343" s="1031"/>
      <c r="B343" s="1043"/>
      <c r="C343" s="1024">
        <f t="shared" si="10"/>
        <v>0</v>
      </c>
      <c r="D343" s="890"/>
      <c r="E343" s="890"/>
      <c r="F343" s="890"/>
      <c r="G343" s="1024">
        <f t="shared" si="11"/>
        <v>0</v>
      </c>
    </row>
    <row r="344" spans="1:7">
      <c r="A344" s="1031"/>
      <c r="B344" s="1043"/>
      <c r="C344" s="1024">
        <f t="shared" si="10"/>
        <v>0</v>
      </c>
      <c r="D344" s="890"/>
      <c r="E344" s="890"/>
      <c r="F344" s="890"/>
      <c r="G344" s="1024">
        <f t="shared" si="11"/>
        <v>0</v>
      </c>
    </row>
    <row r="345" spans="1:7">
      <c r="A345" s="1031"/>
      <c r="B345" s="1043"/>
      <c r="C345" s="1024">
        <f t="shared" si="10"/>
        <v>0</v>
      </c>
      <c r="D345" s="890"/>
      <c r="E345" s="890"/>
      <c r="F345" s="890"/>
      <c r="G345" s="1024">
        <f t="shared" si="11"/>
        <v>0</v>
      </c>
    </row>
    <row r="346" spans="1:7">
      <c r="A346" s="1031"/>
      <c r="B346" s="1043"/>
      <c r="C346" s="1024">
        <f t="shared" si="10"/>
        <v>0</v>
      </c>
      <c r="D346" s="890"/>
      <c r="E346" s="890"/>
      <c r="F346" s="890"/>
      <c r="G346" s="1024">
        <f t="shared" si="11"/>
        <v>0</v>
      </c>
    </row>
    <row r="347" spans="1:7">
      <c r="A347" s="1031"/>
      <c r="B347" s="1043"/>
      <c r="C347" s="1024">
        <f t="shared" si="10"/>
        <v>0</v>
      </c>
      <c r="D347" s="890"/>
      <c r="E347" s="890"/>
      <c r="F347" s="890"/>
      <c r="G347" s="1024">
        <f t="shared" si="11"/>
        <v>0</v>
      </c>
    </row>
    <row r="348" spans="1:7">
      <c r="A348" s="1031"/>
      <c r="B348" s="1043"/>
      <c r="C348" s="1024">
        <f t="shared" si="10"/>
        <v>0</v>
      </c>
      <c r="D348" s="890"/>
      <c r="E348" s="890"/>
      <c r="F348" s="890"/>
      <c r="G348" s="1024">
        <f t="shared" si="11"/>
        <v>0</v>
      </c>
    </row>
    <row r="349" spans="1:7">
      <c r="A349" s="1031"/>
      <c r="B349" s="1043"/>
      <c r="C349" s="1024">
        <f t="shared" si="10"/>
        <v>0</v>
      </c>
      <c r="D349" s="890"/>
      <c r="E349" s="890"/>
      <c r="F349" s="890"/>
      <c r="G349" s="1024">
        <f t="shared" si="11"/>
        <v>0</v>
      </c>
    </row>
    <row r="350" spans="1:7">
      <c r="A350" s="1031"/>
      <c r="B350" s="1043"/>
      <c r="C350" s="1024">
        <f t="shared" si="10"/>
        <v>0</v>
      </c>
      <c r="D350" s="890"/>
      <c r="E350" s="890"/>
      <c r="F350" s="890"/>
      <c r="G350" s="1024">
        <f t="shared" si="11"/>
        <v>0</v>
      </c>
    </row>
    <row r="351" spans="1:7">
      <c r="A351" s="1031"/>
      <c r="B351" s="1043"/>
      <c r="C351" s="1024">
        <f t="shared" si="10"/>
        <v>0</v>
      </c>
      <c r="D351" s="890"/>
      <c r="E351" s="890"/>
      <c r="F351" s="890"/>
      <c r="G351" s="1024">
        <f t="shared" si="11"/>
        <v>0</v>
      </c>
    </row>
    <row r="352" spans="1:7">
      <c r="A352" s="1031"/>
      <c r="B352" s="1043"/>
      <c r="C352" s="1024">
        <f t="shared" si="10"/>
        <v>0</v>
      </c>
      <c r="D352" s="890"/>
      <c r="E352" s="890"/>
      <c r="F352" s="890"/>
      <c r="G352" s="1024">
        <f t="shared" si="11"/>
        <v>0</v>
      </c>
    </row>
    <row r="353" spans="1:7">
      <c r="A353" s="1031"/>
      <c r="B353" s="1043"/>
      <c r="C353" s="1024">
        <f t="shared" si="10"/>
        <v>0</v>
      </c>
      <c r="D353" s="890"/>
      <c r="E353" s="890"/>
      <c r="F353" s="890"/>
      <c r="G353" s="1024">
        <f t="shared" si="11"/>
        <v>0</v>
      </c>
    </row>
    <row r="354" spans="1:7">
      <c r="A354" s="1031"/>
      <c r="B354" s="1043"/>
      <c r="C354" s="1024">
        <f t="shared" si="10"/>
        <v>0</v>
      </c>
      <c r="D354" s="890"/>
      <c r="E354" s="890"/>
      <c r="F354" s="890"/>
      <c r="G354" s="1024">
        <f t="shared" si="11"/>
        <v>0</v>
      </c>
    </row>
    <row r="355" spans="1:7">
      <c r="A355" s="1031"/>
      <c r="B355" s="1043"/>
      <c r="C355" s="1024">
        <f t="shared" si="10"/>
        <v>0</v>
      </c>
      <c r="D355" s="890"/>
      <c r="E355" s="890"/>
      <c r="F355" s="890"/>
      <c r="G355" s="1024">
        <f t="shared" si="11"/>
        <v>0</v>
      </c>
    </row>
    <row r="356" spans="1:7">
      <c r="A356" s="1031"/>
      <c r="B356" s="1043"/>
      <c r="C356" s="1024">
        <f t="shared" si="10"/>
        <v>0</v>
      </c>
      <c r="D356" s="890"/>
      <c r="E356" s="890"/>
      <c r="F356" s="890"/>
      <c r="G356" s="1024">
        <f t="shared" si="11"/>
        <v>0</v>
      </c>
    </row>
    <row r="357" spans="1:7">
      <c r="A357" s="1031"/>
      <c r="B357" s="1043"/>
      <c r="C357" s="1024">
        <f t="shared" si="10"/>
        <v>0</v>
      </c>
      <c r="D357" s="890"/>
      <c r="E357" s="890"/>
      <c r="F357" s="890"/>
      <c r="G357" s="1024">
        <f t="shared" si="11"/>
        <v>0</v>
      </c>
    </row>
    <row r="358" spans="1:7">
      <c r="A358" s="1031"/>
      <c r="B358" s="1043"/>
      <c r="C358" s="1024">
        <f t="shared" si="10"/>
        <v>0</v>
      </c>
      <c r="D358" s="890"/>
      <c r="E358" s="890"/>
      <c r="F358" s="890"/>
      <c r="G358" s="1024">
        <f t="shared" si="11"/>
        <v>0</v>
      </c>
    </row>
    <row r="359" spans="1:7">
      <c r="A359" s="1031"/>
      <c r="B359" s="1043"/>
      <c r="C359" s="1024">
        <f t="shared" si="10"/>
        <v>0</v>
      </c>
      <c r="D359" s="890"/>
      <c r="E359" s="890"/>
      <c r="F359" s="890"/>
      <c r="G359" s="1024">
        <f t="shared" si="11"/>
        <v>0</v>
      </c>
    </row>
    <row r="360" spans="1:7">
      <c r="A360" s="1031"/>
      <c r="B360" s="1043"/>
      <c r="C360" s="1024">
        <f t="shared" si="10"/>
        <v>0</v>
      </c>
      <c r="D360" s="890"/>
      <c r="E360" s="890"/>
      <c r="F360" s="890"/>
      <c r="G360" s="1024">
        <f t="shared" si="11"/>
        <v>0</v>
      </c>
    </row>
    <row r="361" spans="1:7">
      <c r="A361" s="1031"/>
      <c r="B361" s="1043"/>
      <c r="C361" s="1024">
        <f t="shared" si="10"/>
        <v>0</v>
      </c>
      <c r="D361" s="890"/>
      <c r="E361" s="890"/>
      <c r="F361" s="890"/>
      <c r="G361" s="1024">
        <f t="shared" si="11"/>
        <v>0</v>
      </c>
    </row>
    <row r="362" spans="1:7">
      <c r="A362" s="1031"/>
      <c r="B362" s="1043"/>
      <c r="C362" s="1024">
        <f t="shared" si="10"/>
        <v>0</v>
      </c>
      <c r="D362" s="890"/>
      <c r="E362" s="890"/>
      <c r="F362" s="890"/>
      <c r="G362" s="1024">
        <f t="shared" si="11"/>
        <v>0</v>
      </c>
    </row>
    <row r="363" spans="1:7">
      <c r="A363" s="1031"/>
      <c r="B363" s="1043"/>
      <c r="C363" s="1024">
        <f t="shared" si="10"/>
        <v>0</v>
      </c>
      <c r="D363" s="890"/>
      <c r="E363" s="890"/>
      <c r="F363" s="890"/>
      <c r="G363" s="1024">
        <f t="shared" si="11"/>
        <v>0</v>
      </c>
    </row>
    <row r="364" spans="1:7">
      <c r="A364" s="1031"/>
      <c r="B364" s="1043"/>
      <c r="C364" s="1024">
        <f t="shared" si="10"/>
        <v>0</v>
      </c>
      <c r="D364" s="890"/>
      <c r="E364" s="890"/>
      <c r="F364" s="890"/>
      <c r="G364" s="1024">
        <f t="shared" si="11"/>
        <v>0</v>
      </c>
    </row>
    <row r="365" spans="1:7">
      <c r="A365" s="1031"/>
      <c r="B365" s="1043"/>
      <c r="C365" s="1024">
        <f t="shared" si="10"/>
        <v>0</v>
      </c>
      <c r="D365" s="890"/>
      <c r="E365" s="890"/>
      <c r="F365" s="890"/>
      <c r="G365" s="1024">
        <f t="shared" si="11"/>
        <v>0</v>
      </c>
    </row>
    <row r="366" spans="1:7">
      <c r="A366" s="1031"/>
      <c r="B366" s="1043"/>
      <c r="C366" s="1024">
        <f t="shared" si="10"/>
        <v>0</v>
      </c>
      <c r="D366" s="890"/>
      <c r="E366" s="890"/>
      <c r="F366" s="890"/>
      <c r="G366" s="1024">
        <f t="shared" si="11"/>
        <v>0</v>
      </c>
    </row>
    <row r="367" spans="1:7">
      <c r="A367" s="1031"/>
      <c r="B367" s="1043"/>
      <c r="C367" s="1024">
        <f t="shared" si="10"/>
        <v>0</v>
      </c>
      <c r="D367" s="890"/>
      <c r="E367" s="890"/>
      <c r="F367" s="890"/>
      <c r="G367" s="1024">
        <f t="shared" si="11"/>
        <v>0</v>
      </c>
    </row>
    <row r="368" spans="1:7">
      <c r="A368" s="1031"/>
      <c r="B368" s="1043"/>
      <c r="C368" s="1024">
        <f t="shared" si="10"/>
        <v>0</v>
      </c>
      <c r="D368" s="890"/>
      <c r="E368" s="890"/>
      <c r="F368" s="890"/>
      <c r="G368" s="1024">
        <f t="shared" si="11"/>
        <v>0</v>
      </c>
    </row>
    <row r="369" spans="1:7">
      <c r="A369" s="1031"/>
      <c r="B369" s="1043"/>
      <c r="C369" s="1024">
        <f t="shared" si="10"/>
        <v>0</v>
      </c>
      <c r="D369" s="890"/>
      <c r="E369" s="890"/>
      <c r="F369" s="890"/>
      <c r="G369" s="1024">
        <f t="shared" si="11"/>
        <v>0</v>
      </c>
    </row>
    <row r="370" spans="1:7">
      <c r="A370" s="1031"/>
      <c r="B370" s="1043"/>
      <c r="C370" s="1024">
        <f t="shared" si="10"/>
        <v>0</v>
      </c>
      <c r="D370" s="890"/>
      <c r="E370" s="890"/>
      <c r="F370" s="890"/>
      <c r="G370" s="1024">
        <f t="shared" si="11"/>
        <v>0</v>
      </c>
    </row>
    <row r="371" spans="1:7">
      <c r="A371" s="1031"/>
      <c r="B371" s="1043"/>
      <c r="C371" s="1024">
        <f t="shared" si="10"/>
        <v>0</v>
      </c>
      <c r="D371" s="890"/>
      <c r="E371" s="890"/>
      <c r="F371" s="890"/>
      <c r="G371" s="1024">
        <f t="shared" si="11"/>
        <v>0</v>
      </c>
    </row>
    <row r="372" spans="1:7">
      <c r="A372" s="1031"/>
      <c r="B372" s="1043"/>
      <c r="C372" s="1024">
        <f t="shared" si="10"/>
        <v>0</v>
      </c>
      <c r="D372" s="890"/>
      <c r="E372" s="890"/>
      <c r="F372" s="890"/>
      <c r="G372" s="1024">
        <f t="shared" si="11"/>
        <v>0</v>
      </c>
    </row>
    <row r="373" spans="1:7">
      <c r="A373" s="1031"/>
      <c r="B373" s="1043"/>
      <c r="C373" s="1024">
        <f t="shared" si="10"/>
        <v>0</v>
      </c>
      <c r="D373" s="890"/>
      <c r="E373" s="890"/>
      <c r="F373" s="890"/>
      <c r="G373" s="1024">
        <f t="shared" si="11"/>
        <v>0</v>
      </c>
    </row>
    <row r="374" spans="1:7">
      <c r="A374" s="1031"/>
      <c r="B374" s="1043"/>
      <c r="C374" s="1024">
        <f t="shared" si="10"/>
        <v>0</v>
      </c>
      <c r="D374" s="890"/>
      <c r="E374" s="890"/>
      <c r="F374" s="890"/>
      <c r="G374" s="1024">
        <f t="shared" si="11"/>
        <v>0</v>
      </c>
    </row>
    <row r="375" spans="1:7">
      <c r="A375" s="1031"/>
      <c r="B375" s="1043"/>
      <c r="C375" s="1024">
        <f t="shared" si="10"/>
        <v>0</v>
      </c>
      <c r="D375" s="890"/>
      <c r="E375" s="890"/>
      <c r="F375" s="890"/>
      <c r="G375" s="1024">
        <f t="shared" si="11"/>
        <v>0</v>
      </c>
    </row>
    <row r="376" spans="1:7">
      <c r="A376" s="1031"/>
      <c r="B376" s="1043"/>
      <c r="C376" s="1024">
        <f t="shared" si="10"/>
        <v>0</v>
      </c>
      <c r="D376" s="890"/>
      <c r="E376" s="890"/>
      <c r="F376" s="890"/>
      <c r="G376" s="1024">
        <f t="shared" si="11"/>
        <v>0</v>
      </c>
    </row>
    <row r="377" spans="1:7">
      <c r="A377" s="1031"/>
      <c r="B377" s="1043"/>
      <c r="C377" s="1024">
        <f t="shared" si="10"/>
        <v>0</v>
      </c>
      <c r="D377" s="890"/>
      <c r="E377" s="890"/>
      <c r="F377" s="890"/>
      <c r="G377" s="1024">
        <f t="shared" si="11"/>
        <v>0</v>
      </c>
    </row>
    <row r="378" spans="1:7">
      <c r="A378" s="1031"/>
      <c r="B378" s="1043"/>
      <c r="C378" s="1024">
        <f t="shared" si="10"/>
        <v>0</v>
      </c>
      <c r="D378" s="890"/>
      <c r="E378" s="890"/>
      <c r="F378" s="890"/>
      <c r="G378" s="1024">
        <f t="shared" si="11"/>
        <v>0</v>
      </c>
    </row>
    <row r="379" spans="1:7">
      <c r="A379" s="1031"/>
      <c r="B379" s="1043"/>
      <c r="C379" s="1024">
        <f t="shared" si="10"/>
        <v>0</v>
      </c>
      <c r="D379" s="890"/>
      <c r="E379" s="890"/>
      <c r="F379" s="890"/>
      <c r="G379" s="1024">
        <f t="shared" si="11"/>
        <v>0</v>
      </c>
    </row>
    <row r="380" spans="1:7">
      <c r="A380" s="1031"/>
      <c r="B380" s="1043"/>
      <c r="C380" s="1024">
        <f t="shared" si="10"/>
        <v>0</v>
      </c>
      <c r="D380" s="890"/>
      <c r="E380" s="890"/>
      <c r="F380" s="890"/>
      <c r="G380" s="1024">
        <f t="shared" si="11"/>
        <v>0</v>
      </c>
    </row>
    <row r="381" spans="1:7">
      <c r="A381" s="1031"/>
      <c r="B381" s="1043"/>
      <c r="C381" s="1024">
        <f t="shared" si="10"/>
        <v>0</v>
      </c>
      <c r="D381" s="890"/>
      <c r="E381" s="890"/>
      <c r="F381" s="890"/>
      <c r="G381" s="1024">
        <f t="shared" si="11"/>
        <v>0</v>
      </c>
    </row>
    <row r="382" spans="1:7">
      <c r="A382" s="1031"/>
      <c r="B382" s="1043"/>
      <c r="C382" s="1024">
        <f t="shared" si="10"/>
        <v>0</v>
      </c>
      <c r="D382" s="890"/>
      <c r="E382" s="890"/>
      <c r="F382" s="890"/>
      <c r="G382" s="1024">
        <f t="shared" si="11"/>
        <v>0</v>
      </c>
    </row>
    <row r="383" spans="1:7">
      <c r="A383" s="1031"/>
      <c r="B383" s="1043"/>
      <c r="C383" s="1024">
        <f t="shared" si="10"/>
        <v>0</v>
      </c>
      <c r="D383" s="890"/>
      <c r="E383" s="890"/>
      <c r="F383" s="890"/>
      <c r="G383" s="1024">
        <f t="shared" si="11"/>
        <v>0</v>
      </c>
    </row>
    <row r="384" spans="1:7">
      <c r="A384" s="1031"/>
      <c r="B384" s="1043"/>
      <c r="C384" s="1024">
        <f t="shared" si="10"/>
        <v>0</v>
      </c>
      <c r="D384" s="890"/>
      <c r="E384" s="890"/>
      <c r="F384" s="890"/>
      <c r="G384" s="1024">
        <f t="shared" si="11"/>
        <v>0</v>
      </c>
    </row>
    <row r="385" spans="1:7">
      <c r="A385" s="1031"/>
      <c r="B385" s="1043"/>
      <c r="C385" s="1024">
        <f t="shared" si="10"/>
        <v>0</v>
      </c>
      <c r="D385" s="890"/>
      <c r="E385" s="890"/>
      <c r="F385" s="890"/>
      <c r="G385" s="1024">
        <f t="shared" si="11"/>
        <v>0</v>
      </c>
    </row>
    <row r="386" spans="1:7">
      <c r="A386" s="1031"/>
      <c r="B386" s="1043"/>
      <c r="C386" s="1024">
        <f t="shared" si="10"/>
        <v>0</v>
      </c>
      <c r="D386" s="890"/>
      <c r="E386" s="890"/>
      <c r="F386" s="890"/>
      <c r="G386" s="1024">
        <f t="shared" si="11"/>
        <v>0</v>
      </c>
    </row>
    <row r="387" spans="1:7">
      <c r="A387" s="1031"/>
      <c r="B387" s="1043"/>
      <c r="C387" s="1024">
        <f t="shared" si="10"/>
        <v>0</v>
      </c>
      <c r="D387" s="890"/>
      <c r="E387" s="890"/>
      <c r="F387" s="890"/>
      <c r="G387" s="1024">
        <f t="shared" si="11"/>
        <v>0</v>
      </c>
    </row>
    <row r="388" spans="1:7">
      <c r="A388" s="1031"/>
      <c r="B388" s="1043"/>
      <c r="C388" s="1024">
        <f t="shared" si="10"/>
        <v>0</v>
      </c>
      <c r="D388" s="890"/>
      <c r="E388" s="890"/>
      <c r="F388" s="890"/>
      <c r="G388" s="1024">
        <f t="shared" si="11"/>
        <v>0</v>
      </c>
    </row>
    <row r="389" spans="1:7">
      <c r="A389" s="1031"/>
      <c r="B389" s="1043"/>
      <c r="C389" s="1024">
        <f t="shared" si="10"/>
        <v>0</v>
      </c>
      <c r="D389" s="890"/>
      <c r="E389" s="890"/>
      <c r="F389" s="890"/>
      <c r="G389" s="1024">
        <f t="shared" si="11"/>
        <v>0</v>
      </c>
    </row>
    <row r="390" spans="1:7">
      <c r="A390" s="1031"/>
      <c r="B390" s="1043"/>
      <c r="C390" s="1024">
        <f t="shared" si="10"/>
        <v>0</v>
      </c>
      <c r="D390" s="890"/>
      <c r="E390" s="890"/>
      <c r="F390" s="890"/>
      <c r="G390" s="1024">
        <f t="shared" si="11"/>
        <v>0</v>
      </c>
    </row>
    <row r="391" spans="1:7">
      <c r="A391" s="1031"/>
      <c r="B391" s="1043"/>
      <c r="C391" s="1024">
        <f t="shared" si="10"/>
        <v>0</v>
      </c>
      <c r="D391" s="890"/>
      <c r="E391" s="890"/>
      <c r="F391" s="890"/>
      <c r="G391" s="1024">
        <f t="shared" si="11"/>
        <v>0</v>
      </c>
    </row>
    <row r="392" spans="1:7">
      <c r="A392" s="1031"/>
      <c r="B392" s="1043"/>
      <c r="C392" s="1024">
        <f t="shared" si="10"/>
        <v>0</v>
      </c>
      <c r="D392" s="890"/>
      <c r="E392" s="890"/>
      <c r="F392" s="890"/>
      <c r="G392" s="1024">
        <f t="shared" si="11"/>
        <v>0</v>
      </c>
    </row>
    <row r="393" spans="1:7">
      <c r="A393" s="1031"/>
      <c r="B393" s="1043"/>
      <c r="C393" s="1024">
        <f t="shared" si="10"/>
        <v>0</v>
      </c>
      <c r="D393" s="890"/>
      <c r="E393" s="890"/>
      <c r="F393" s="890"/>
      <c r="G393" s="1024">
        <f t="shared" si="11"/>
        <v>0</v>
      </c>
    </row>
    <row r="394" spans="1:7">
      <c r="A394" s="1031"/>
      <c r="B394" s="1043"/>
      <c r="C394" s="1024">
        <f t="shared" si="10"/>
        <v>0</v>
      </c>
      <c r="D394" s="890"/>
      <c r="E394" s="890"/>
      <c r="F394" s="890"/>
      <c r="G394" s="1024">
        <f t="shared" si="11"/>
        <v>0</v>
      </c>
    </row>
    <row r="395" spans="1:7">
      <c r="A395" s="1031"/>
      <c r="B395" s="1043"/>
      <c r="C395" s="1024">
        <f t="shared" si="10"/>
        <v>0</v>
      </c>
      <c r="D395" s="890"/>
      <c r="E395" s="890"/>
      <c r="F395" s="890"/>
      <c r="G395" s="1024">
        <f t="shared" si="11"/>
        <v>0</v>
      </c>
    </row>
    <row r="396" spans="1:7">
      <c r="A396" s="1031"/>
      <c r="B396" s="1043"/>
      <c r="C396" s="1024">
        <f t="shared" ref="C396:C459" si="12">SUMIF(D396:F396,"&gt;0")</f>
        <v>0</v>
      </c>
      <c r="D396" s="890"/>
      <c r="E396" s="890"/>
      <c r="F396" s="890"/>
      <c r="G396" s="1024">
        <f t="shared" ref="G396:G459" si="13">SUMIF(B396:C396,"&gt;0")</f>
        <v>0</v>
      </c>
    </row>
    <row r="397" spans="1:7">
      <c r="A397" s="1031"/>
      <c r="B397" s="1043"/>
      <c r="C397" s="1024">
        <f t="shared" si="12"/>
        <v>0</v>
      </c>
      <c r="D397" s="890"/>
      <c r="E397" s="890"/>
      <c r="F397" s="890"/>
      <c r="G397" s="1024">
        <f t="shared" si="13"/>
        <v>0</v>
      </c>
    </row>
    <row r="398" spans="1:7">
      <c r="A398" s="1031"/>
      <c r="B398" s="1043"/>
      <c r="C398" s="1024">
        <f t="shared" si="12"/>
        <v>0</v>
      </c>
      <c r="D398" s="890"/>
      <c r="E398" s="890"/>
      <c r="F398" s="890"/>
      <c r="G398" s="1024">
        <f t="shared" si="13"/>
        <v>0</v>
      </c>
    </row>
    <row r="399" spans="1:7">
      <c r="A399" s="1031"/>
      <c r="B399" s="1043"/>
      <c r="C399" s="1024">
        <f t="shared" si="12"/>
        <v>0</v>
      </c>
      <c r="D399" s="890"/>
      <c r="E399" s="890"/>
      <c r="F399" s="890"/>
      <c r="G399" s="1024">
        <f t="shared" si="13"/>
        <v>0</v>
      </c>
    </row>
    <row r="400" spans="1:7">
      <c r="A400" s="1031"/>
      <c r="B400" s="1043"/>
      <c r="C400" s="1024">
        <f t="shared" si="12"/>
        <v>0</v>
      </c>
      <c r="D400" s="890"/>
      <c r="E400" s="890"/>
      <c r="F400" s="890"/>
      <c r="G400" s="1024">
        <f t="shared" si="13"/>
        <v>0</v>
      </c>
    </row>
    <row r="401" spans="1:7">
      <c r="A401" s="1031"/>
      <c r="B401" s="1043"/>
      <c r="C401" s="1024">
        <f t="shared" si="12"/>
        <v>0</v>
      </c>
      <c r="D401" s="890"/>
      <c r="E401" s="890"/>
      <c r="F401" s="890"/>
      <c r="G401" s="1024">
        <f t="shared" si="13"/>
        <v>0</v>
      </c>
    </row>
    <row r="402" spans="1:7">
      <c r="A402" s="1031"/>
      <c r="B402" s="1043"/>
      <c r="C402" s="1024">
        <f t="shared" si="12"/>
        <v>0</v>
      </c>
      <c r="D402" s="890"/>
      <c r="E402" s="890"/>
      <c r="F402" s="890"/>
      <c r="G402" s="1024">
        <f t="shared" si="13"/>
        <v>0</v>
      </c>
    </row>
    <row r="403" spans="1:7">
      <c r="A403" s="1031"/>
      <c r="B403" s="1043"/>
      <c r="C403" s="1024">
        <f t="shared" si="12"/>
        <v>0</v>
      </c>
      <c r="D403" s="890"/>
      <c r="E403" s="890"/>
      <c r="F403" s="890"/>
      <c r="G403" s="1024">
        <f t="shared" si="13"/>
        <v>0</v>
      </c>
    </row>
    <row r="404" spans="1:7">
      <c r="A404" s="1031"/>
      <c r="B404" s="1043"/>
      <c r="C404" s="1024">
        <f t="shared" si="12"/>
        <v>0</v>
      </c>
      <c r="D404" s="890"/>
      <c r="E404" s="890"/>
      <c r="F404" s="890"/>
      <c r="G404" s="1024">
        <f t="shared" si="13"/>
        <v>0</v>
      </c>
    </row>
    <row r="405" spans="1:7">
      <c r="A405" s="1031"/>
      <c r="B405" s="1043"/>
      <c r="C405" s="1024">
        <f t="shared" si="12"/>
        <v>0</v>
      </c>
      <c r="D405" s="890"/>
      <c r="E405" s="890"/>
      <c r="F405" s="890"/>
      <c r="G405" s="1024">
        <f t="shared" si="13"/>
        <v>0</v>
      </c>
    </row>
    <row r="406" spans="1:7">
      <c r="A406" s="1031"/>
      <c r="B406" s="1043"/>
      <c r="C406" s="1024">
        <f t="shared" si="12"/>
        <v>0</v>
      </c>
      <c r="D406" s="890"/>
      <c r="E406" s="890"/>
      <c r="F406" s="890"/>
      <c r="G406" s="1024">
        <f t="shared" si="13"/>
        <v>0</v>
      </c>
    </row>
    <row r="407" spans="1:7">
      <c r="A407" s="1031"/>
      <c r="B407" s="1043"/>
      <c r="C407" s="1024">
        <f t="shared" si="12"/>
        <v>0</v>
      </c>
      <c r="D407" s="890"/>
      <c r="E407" s="890"/>
      <c r="F407" s="890"/>
      <c r="G407" s="1024">
        <f t="shared" si="13"/>
        <v>0</v>
      </c>
    </row>
    <row r="408" spans="1:7">
      <c r="A408" s="1031"/>
      <c r="B408" s="1043"/>
      <c r="C408" s="1024">
        <f t="shared" si="12"/>
        <v>0</v>
      </c>
      <c r="D408" s="890"/>
      <c r="E408" s="890"/>
      <c r="F408" s="890"/>
      <c r="G408" s="1024">
        <f t="shared" si="13"/>
        <v>0</v>
      </c>
    </row>
    <row r="409" spans="1:7">
      <c r="A409" s="1031"/>
      <c r="B409" s="1043"/>
      <c r="C409" s="1024">
        <f t="shared" si="12"/>
        <v>0</v>
      </c>
      <c r="D409" s="890"/>
      <c r="E409" s="890"/>
      <c r="F409" s="890"/>
      <c r="G409" s="1024">
        <f t="shared" si="13"/>
        <v>0</v>
      </c>
    </row>
    <row r="410" spans="1:7">
      <c r="A410" s="1031"/>
      <c r="B410" s="1043"/>
      <c r="C410" s="1024">
        <f t="shared" si="12"/>
        <v>0</v>
      </c>
      <c r="D410" s="890"/>
      <c r="E410" s="890"/>
      <c r="F410" s="890"/>
      <c r="G410" s="1024">
        <f t="shared" si="13"/>
        <v>0</v>
      </c>
    </row>
    <row r="411" spans="1:7">
      <c r="A411" s="1031"/>
      <c r="B411" s="1043"/>
      <c r="C411" s="1024">
        <f t="shared" si="12"/>
        <v>0</v>
      </c>
      <c r="D411" s="890"/>
      <c r="E411" s="890"/>
      <c r="F411" s="890"/>
      <c r="G411" s="1024">
        <f t="shared" si="13"/>
        <v>0</v>
      </c>
    </row>
    <row r="412" spans="1:7">
      <c r="A412" s="1031"/>
      <c r="B412" s="1043"/>
      <c r="C412" s="1024">
        <f t="shared" si="12"/>
        <v>0</v>
      </c>
      <c r="D412" s="890"/>
      <c r="E412" s="890"/>
      <c r="F412" s="890"/>
      <c r="G412" s="1024">
        <f t="shared" si="13"/>
        <v>0</v>
      </c>
    </row>
    <row r="413" spans="1:7">
      <c r="A413" s="1031"/>
      <c r="B413" s="1043"/>
      <c r="C413" s="1024">
        <f t="shared" si="12"/>
        <v>0</v>
      </c>
      <c r="D413" s="890"/>
      <c r="E413" s="890"/>
      <c r="F413" s="890"/>
      <c r="G413" s="1024">
        <f t="shared" si="13"/>
        <v>0</v>
      </c>
    </row>
    <row r="414" spans="1:7">
      <c r="A414" s="1031"/>
      <c r="B414" s="1043"/>
      <c r="C414" s="1024">
        <f t="shared" si="12"/>
        <v>0</v>
      </c>
      <c r="D414" s="890"/>
      <c r="E414" s="890"/>
      <c r="F414" s="890"/>
      <c r="G414" s="1024">
        <f t="shared" si="13"/>
        <v>0</v>
      </c>
    </row>
    <row r="415" spans="1:7">
      <c r="A415" s="1031"/>
      <c r="B415" s="1043"/>
      <c r="C415" s="1024">
        <f t="shared" si="12"/>
        <v>0</v>
      </c>
      <c r="D415" s="890"/>
      <c r="E415" s="890"/>
      <c r="F415" s="890"/>
      <c r="G415" s="1024">
        <f t="shared" si="13"/>
        <v>0</v>
      </c>
    </row>
    <row r="416" spans="1:7">
      <c r="A416" s="1031"/>
      <c r="B416" s="1043"/>
      <c r="C416" s="1024">
        <f t="shared" si="12"/>
        <v>0</v>
      </c>
      <c r="D416" s="890"/>
      <c r="E416" s="890"/>
      <c r="F416" s="890"/>
      <c r="G416" s="1024">
        <f t="shared" si="13"/>
        <v>0</v>
      </c>
    </row>
    <row r="417" spans="1:7">
      <c r="A417" s="1031"/>
      <c r="B417" s="1043"/>
      <c r="C417" s="1024">
        <f t="shared" si="12"/>
        <v>0</v>
      </c>
      <c r="D417" s="890"/>
      <c r="E417" s="890"/>
      <c r="F417" s="890"/>
      <c r="G417" s="1024">
        <f t="shared" si="13"/>
        <v>0</v>
      </c>
    </row>
    <row r="418" spans="1:7">
      <c r="A418" s="1031"/>
      <c r="B418" s="1043"/>
      <c r="C418" s="1024">
        <f t="shared" si="12"/>
        <v>0</v>
      </c>
      <c r="D418" s="890"/>
      <c r="E418" s="890"/>
      <c r="F418" s="890"/>
      <c r="G418" s="1024">
        <f t="shared" si="13"/>
        <v>0</v>
      </c>
    </row>
    <row r="419" spans="1:7">
      <c r="A419" s="1031"/>
      <c r="B419" s="1043"/>
      <c r="C419" s="1024">
        <f t="shared" si="12"/>
        <v>0</v>
      </c>
      <c r="D419" s="890"/>
      <c r="E419" s="890"/>
      <c r="F419" s="890"/>
      <c r="G419" s="1024">
        <f t="shared" si="13"/>
        <v>0</v>
      </c>
    </row>
    <row r="420" spans="1:7">
      <c r="A420" s="1031"/>
      <c r="B420" s="1043"/>
      <c r="C420" s="1024">
        <f t="shared" si="12"/>
        <v>0</v>
      </c>
      <c r="D420" s="890"/>
      <c r="E420" s="890"/>
      <c r="F420" s="890"/>
      <c r="G420" s="1024">
        <f t="shared" si="13"/>
        <v>0</v>
      </c>
    </row>
    <row r="421" spans="1:7">
      <c r="A421" s="1031"/>
      <c r="B421" s="1043"/>
      <c r="C421" s="1024">
        <f t="shared" si="12"/>
        <v>0</v>
      </c>
      <c r="D421" s="890"/>
      <c r="E421" s="890"/>
      <c r="F421" s="890"/>
      <c r="G421" s="1024">
        <f t="shared" si="13"/>
        <v>0</v>
      </c>
    </row>
    <row r="422" spans="1:7">
      <c r="A422" s="1031"/>
      <c r="B422" s="1043"/>
      <c r="C422" s="1024">
        <f t="shared" si="12"/>
        <v>0</v>
      </c>
      <c r="D422" s="890"/>
      <c r="E422" s="890"/>
      <c r="F422" s="890"/>
      <c r="G422" s="1024">
        <f t="shared" si="13"/>
        <v>0</v>
      </c>
    </row>
    <row r="423" spans="1:7">
      <c r="A423" s="1031"/>
      <c r="B423" s="1043"/>
      <c r="C423" s="1024">
        <f t="shared" si="12"/>
        <v>0</v>
      </c>
      <c r="D423" s="890"/>
      <c r="E423" s="890"/>
      <c r="F423" s="890"/>
      <c r="G423" s="1024">
        <f t="shared" si="13"/>
        <v>0</v>
      </c>
    </row>
    <row r="424" spans="1:7">
      <c r="A424" s="1031"/>
      <c r="B424" s="1043"/>
      <c r="C424" s="1024">
        <f t="shared" si="12"/>
        <v>0</v>
      </c>
      <c r="D424" s="890"/>
      <c r="E424" s="890"/>
      <c r="F424" s="890"/>
      <c r="G424" s="1024">
        <f t="shared" si="13"/>
        <v>0</v>
      </c>
    </row>
    <row r="425" spans="1:7">
      <c r="A425" s="1031"/>
      <c r="B425" s="1043"/>
      <c r="C425" s="1024">
        <f t="shared" si="12"/>
        <v>0</v>
      </c>
      <c r="D425" s="890"/>
      <c r="E425" s="890"/>
      <c r="F425" s="890"/>
      <c r="G425" s="1024">
        <f t="shared" si="13"/>
        <v>0</v>
      </c>
    </row>
    <row r="426" spans="1:7">
      <c r="A426" s="1031"/>
      <c r="B426" s="1043"/>
      <c r="C426" s="1024">
        <f t="shared" si="12"/>
        <v>0</v>
      </c>
      <c r="D426" s="890"/>
      <c r="E426" s="890"/>
      <c r="F426" s="890"/>
      <c r="G426" s="1024">
        <f t="shared" si="13"/>
        <v>0</v>
      </c>
    </row>
    <row r="427" spans="1:7">
      <c r="A427" s="1031"/>
      <c r="B427" s="1043"/>
      <c r="C427" s="1024">
        <f t="shared" si="12"/>
        <v>0</v>
      </c>
      <c r="D427" s="890"/>
      <c r="E427" s="890"/>
      <c r="F427" s="890"/>
      <c r="G427" s="1024">
        <f t="shared" si="13"/>
        <v>0</v>
      </c>
    </row>
    <row r="428" spans="1:7">
      <c r="A428" s="1031"/>
      <c r="B428" s="1043"/>
      <c r="C428" s="1024">
        <f t="shared" si="12"/>
        <v>0</v>
      </c>
      <c r="D428" s="890"/>
      <c r="E428" s="890"/>
      <c r="F428" s="890"/>
      <c r="G428" s="1024">
        <f t="shared" si="13"/>
        <v>0</v>
      </c>
    </row>
    <row r="429" spans="1:7">
      <c r="A429" s="1031"/>
      <c r="B429" s="1043"/>
      <c r="C429" s="1024">
        <f t="shared" si="12"/>
        <v>0</v>
      </c>
      <c r="D429" s="890"/>
      <c r="E429" s="890"/>
      <c r="F429" s="890"/>
      <c r="G429" s="1024">
        <f t="shared" si="13"/>
        <v>0</v>
      </c>
    </row>
    <row r="430" spans="1:7">
      <c r="A430" s="1031"/>
      <c r="B430" s="1043"/>
      <c r="C430" s="1024">
        <f t="shared" si="12"/>
        <v>0</v>
      </c>
      <c r="D430" s="890"/>
      <c r="E430" s="890"/>
      <c r="F430" s="890"/>
      <c r="G430" s="1024">
        <f t="shared" si="13"/>
        <v>0</v>
      </c>
    </row>
    <row r="431" spans="1:7">
      <c r="A431" s="1031"/>
      <c r="B431" s="1043"/>
      <c r="C431" s="1024">
        <f t="shared" si="12"/>
        <v>0</v>
      </c>
      <c r="D431" s="890"/>
      <c r="E431" s="890"/>
      <c r="F431" s="890"/>
      <c r="G431" s="1024">
        <f t="shared" si="13"/>
        <v>0</v>
      </c>
    </row>
    <row r="432" spans="1:7">
      <c r="A432" s="1031"/>
      <c r="B432" s="1043"/>
      <c r="C432" s="1024">
        <f t="shared" si="12"/>
        <v>0</v>
      </c>
      <c r="D432" s="890"/>
      <c r="E432" s="890"/>
      <c r="F432" s="890"/>
      <c r="G432" s="1024">
        <f t="shared" si="13"/>
        <v>0</v>
      </c>
    </row>
    <row r="433" spans="1:7">
      <c r="A433" s="1031"/>
      <c r="B433" s="1043"/>
      <c r="C433" s="1024">
        <f t="shared" si="12"/>
        <v>0</v>
      </c>
      <c r="D433" s="890"/>
      <c r="E433" s="890"/>
      <c r="F433" s="890"/>
      <c r="G433" s="1024">
        <f t="shared" si="13"/>
        <v>0</v>
      </c>
    </row>
    <row r="434" spans="1:7">
      <c r="A434" s="1031"/>
      <c r="B434" s="1043"/>
      <c r="C434" s="1024">
        <f t="shared" si="12"/>
        <v>0</v>
      </c>
      <c r="D434" s="890"/>
      <c r="E434" s="890"/>
      <c r="F434" s="890"/>
      <c r="G434" s="1024">
        <f t="shared" si="13"/>
        <v>0</v>
      </c>
    </row>
    <row r="435" spans="1:7">
      <c r="A435" s="1031"/>
      <c r="B435" s="1043"/>
      <c r="C435" s="1024">
        <f t="shared" si="12"/>
        <v>0</v>
      </c>
      <c r="D435" s="890"/>
      <c r="E435" s="890"/>
      <c r="F435" s="890"/>
      <c r="G435" s="1024">
        <f t="shared" si="13"/>
        <v>0</v>
      </c>
    </row>
    <row r="436" spans="1:7">
      <c r="A436" s="1031"/>
      <c r="B436" s="1043"/>
      <c r="C436" s="1024">
        <f t="shared" si="12"/>
        <v>0</v>
      </c>
      <c r="D436" s="890"/>
      <c r="E436" s="890"/>
      <c r="F436" s="890"/>
      <c r="G436" s="1024">
        <f t="shared" si="13"/>
        <v>0</v>
      </c>
    </row>
    <row r="437" spans="1:7">
      <c r="A437" s="1031"/>
      <c r="B437" s="1043"/>
      <c r="C437" s="1024">
        <f t="shared" si="12"/>
        <v>0</v>
      </c>
      <c r="D437" s="890"/>
      <c r="E437" s="890"/>
      <c r="F437" s="890"/>
      <c r="G437" s="1024">
        <f t="shared" si="13"/>
        <v>0</v>
      </c>
    </row>
    <row r="438" spans="1:7">
      <c r="A438" s="1031"/>
      <c r="B438" s="1043"/>
      <c r="C438" s="1024">
        <f t="shared" si="12"/>
        <v>0</v>
      </c>
      <c r="D438" s="890"/>
      <c r="E438" s="890"/>
      <c r="F438" s="890"/>
      <c r="G438" s="1024">
        <f t="shared" si="13"/>
        <v>0</v>
      </c>
    </row>
    <row r="439" spans="1:7">
      <c r="A439" s="1031"/>
      <c r="B439" s="1043"/>
      <c r="C439" s="1024">
        <f t="shared" si="12"/>
        <v>0</v>
      </c>
      <c r="D439" s="890"/>
      <c r="E439" s="890"/>
      <c r="F439" s="890"/>
      <c r="G439" s="1024">
        <f t="shared" si="13"/>
        <v>0</v>
      </c>
    </row>
    <row r="440" spans="1:7">
      <c r="A440" s="1031"/>
      <c r="B440" s="1043"/>
      <c r="C440" s="1024">
        <f t="shared" si="12"/>
        <v>0</v>
      </c>
      <c r="D440" s="890"/>
      <c r="E440" s="890"/>
      <c r="F440" s="890"/>
      <c r="G440" s="1024">
        <f t="shared" si="13"/>
        <v>0</v>
      </c>
    </row>
    <row r="441" spans="1:7">
      <c r="A441" s="1031"/>
      <c r="B441" s="1043"/>
      <c r="C441" s="1024">
        <f t="shared" si="12"/>
        <v>0</v>
      </c>
      <c r="D441" s="890"/>
      <c r="E441" s="890"/>
      <c r="F441" s="890"/>
      <c r="G441" s="1024">
        <f t="shared" si="13"/>
        <v>0</v>
      </c>
    </row>
    <row r="442" spans="1:7">
      <c r="A442" s="1031"/>
      <c r="B442" s="1043"/>
      <c r="C442" s="1024">
        <f t="shared" si="12"/>
        <v>0</v>
      </c>
      <c r="D442" s="890"/>
      <c r="E442" s="890"/>
      <c r="F442" s="890"/>
      <c r="G442" s="1024">
        <f t="shared" si="13"/>
        <v>0</v>
      </c>
    </row>
    <row r="443" spans="1:7">
      <c r="A443" s="1031"/>
      <c r="B443" s="1043"/>
      <c r="C443" s="1024">
        <f t="shared" si="12"/>
        <v>0</v>
      </c>
      <c r="D443" s="890"/>
      <c r="E443" s="890"/>
      <c r="F443" s="890"/>
      <c r="G443" s="1024">
        <f t="shared" si="13"/>
        <v>0</v>
      </c>
    </row>
    <row r="444" spans="1:7">
      <c r="A444" s="1031"/>
      <c r="B444" s="1043"/>
      <c r="C444" s="1024">
        <f t="shared" si="12"/>
        <v>0</v>
      </c>
      <c r="D444" s="890"/>
      <c r="E444" s="890"/>
      <c r="F444" s="890"/>
      <c r="G444" s="1024">
        <f t="shared" si="13"/>
        <v>0</v>
      </c>
    </row>
    <row r="445" spans="1:7">
      <c r="A445" s="1031"/>
      <c r="B445" s="1043"/>
      <c r="C445" s="1024">
        <f t="shared" si="12"/>
        <v>0</v>
      </c>
      <c r="D445" s="890"/>
      <c r="E445" s="890"/>
      <c r="F445" s="890"/>
      <c r="G445" s="1024">
        <f t="shared" si="13"/>
        <v>0</v>
      </c>
    </row>
    <row r="446" spans="1:7">
      <c r="A446" s="1031"/>
      <c r="B446" s="1043"/>
      <c r="C446" s="1024">
        <f t="shared" si="12"/>
        <v>0</v>
      </c>
      <c r="D446" s="890"/>
      <c r="E446" s="890"/>
      <c r="F446" s="890"/>
      <c r="G446" s="1024">
        <f t="shared" si="13"/>
        <v>0</v>
      </c>
    </row>
    <row r="447" spans="1:7">
      <c r="A447" s="1031"/>
      <c r="B447" s="1043"/>
      <c r="C447" s="1024">
        <f t="shared" si="12"/>
        <v>0</v>
      </c>
      <c r="D447" s="890"/>
      <c r="E447" s="890"/>
      <c r="F447" s="890"/>
      <c r="G447" s="1024">
        <f t="shared" si="13"/>
        <v>0</v>
      </c>
    </row>
    <row r="448" spans="1:7">
      <c r="A448" s="1031"/>
      <c r="B448" s="1043"/>
      <c r="C448" s="1024">
        <f t="shared" si="12"/>
        <v>0</v>
      </c>
      <c r="D448" s="890"/>
      <c r="E448" s="890"/>
      <c r="F448" s="890"/>
      <c r="G448" s="1024">
        <f t="shared" si="13"/>
        <v>0</v>
      </c>
    </row>
    <row r="449" spans="1:7">
      <c r="A449" s="1031"/>
      <c r="B449" s="1043"/>
      <c r="C449" s="1024">
        <f t="shared" si="12"/>
        <v>0</v>
      </c>
      <c r="D449" s="890"/>
      <c r="E449" s="890"/>
      <c r="F449" s="890"/>
      <c r="G449" s="1024">
        <f t="shared" si="13"/>
        <v>0</v>
      </c>
    </row>
    <row r="450" spans="1:7">
      <c r="A450" s="1031"/>
      <c r="B450" s="1043"/>
      <c r="C450" s="1024">
        <f t="shared" si="12"/>
        <v>0</v>
      </c>
      <c r="D450" s="890"/>
      <c r="E450" s="890"/>
      <c r="F450" s="890"/>
      <c r="G450" s="1024">
        <f t="shared" si="13"/>
        <v>0</v>
      </c>
    </row>
    <row r="451" spans="1:7">
      <c r="A451" s="1031"/>
      <c r="B451" s="1043"/>
      <c r="C451" s="1024">
        <f t="shared" si="12"/>
        <v>0</v>
      </c>
      <c r="D451" s="890"/>
      <c r="E451" s="890"/>
      <c r="F451" s="890"/>
      <c r="G451" s="1024">
        <f t="shared" si="13"/>
        <v>0</v>
      </c>
    </row>
    <row r="452" spans="1:7">
      <c r="A452" s="1031"/>
      <c r="B452" s="1043"/>
      <c r="C452" s="1024">
        <f t="shared" si="12"/>
        <v>0</v>
      </c>
      <c r="D452" s="890"/>
      <c r="E452" s="890"/>
      <c r="F452" s="890"/>
      <c r="G452" s="1024">
        <f t="shared" si="13"/>
        <v>0</v>
      </c>
    </row>
    <row r="453" spans="1:7">
      <c r="A453" s="1031"/>
      <c r="B453" s="1043"/>
      <c r="C453" s="1024">
        <f t="shared" si="12"/>
        <v>0</v>
      </c>
      <c r="D453" s="890"/>
      <c r="E453" s="890"/>
      <c r="F453" s="890"/>
      <c r="G453" s="1024">
        <f t="shared" si="13"/>
        <v>0</v>
      </c>
    </row>
    <row r="454" spans="1:7">
      <c r="A454" s="1031"/>
      <c r="B454" s="1043"/>
      <c r="C454" s="1024">
        <f t="shared" si="12"/>
        <v>0</v>
      </c>
      <c r="D454" s="890"/>
      <c r="E454" s="890"/>
      <c r="F454" s="890"/>
      <c r="G454" s="1024">
        <f t="shared" si="13"/>
        <v>0</v>
      </c>
    </row>
    <row r="455" spans="1:7">
      <c r="A455" s="1031"/>
      <c r="B455" s="1043"/>
      <c r="C455" s="1024">
        <f t="shared" si="12"/>
        <v>0</v>
      </c>
      <c r="D455" s="890"/>
      <c r="E455" s="890"/>
      <c r="F455" s="890"/>
      <c r="G455" s="1024">
        <f t="shared" si="13"/>
        <v>0</v>
      </c>
    </row>
    <row r="456" spans="1:7">
      <c r="A456" s="1031"/>
      <c r="B456" s="1043"/>
      <c r="C456" s="1024">
        <f t="shared" si="12"/>
        <v>0</v>
      </c>
      <c r="D456" s="890"/>
      <c r="E456" s="890"/>
      <c r="F456" s="890"/>
      <c r="G456" s="1024">
        <f t="shared" si="13"/>
        <v>0</v>
      </c>
    </row>
    <row r="457" spans="1:7">
      <c r="A457" s="1031"/>
      <c r="B457" s="1043"/>
      <c r="C457" s="1024">
        <f t="shared" si="12"/>
        <v>0</v>
      </c>
      <c r="D457" s="890"/>
      <c r="E457" s="890"/>
      <c r="F457" s="890"/>
      <c r="G457" s="1024">
        <f t="shared" si="13"/>
        <v>0</v>
      </c>
    </row>
    <row r="458" spans="1:7">
      <c r="A458" s="1031"/>
      <c r="B458" s="1043"/>
      <c r="C458" s="1024">
        <f t="shared" si="12"/>
        <v>0</v>
      </c>
      <c r="D458" s="890"/>
      <c r="E458" s="890"/>
      <c r="F458" s="890"/>
      <c r="G458" s="1024">
        <f t="shared" si="13"/>
        <v>0</v>
      </c>
    </row>
    <row r="459" spans="1:7">
      <c r="A459" s="1031"/>
      <c r="B459" s="1043"/>
      <c r="C459" s="1024">
        <f t="shared" si="12"/>
        <v>0</v>
      </c>
      <c r="D459" s="890"/>
      <c r="E459" s="890"/>
      <c r="F459" s="890"/>
      <c r="G459" s="1024">
        <f t="shared" si="13"/>
        <v>0</v>
      </c>
    </row>
    <row r="460" spans="1:7">
      <c r="A460" s="1031"/>
      <c r="B460" s="1043"/>
      <c r="C460" s="1024">
        <f t="shared" ref="C460:C523" si="14">SUMIF(D460:F460,"&gt;0")</f>
        <v>0</v>
      </c>
      <c r="D460" s="890"/>
      <c r="E460" s="890"/>
      <c r="F460" s="890"/>
      <c r="G460" s="1024">
        <f t="shared" ref="G460:G523" si="15">SUMIF(B460:C460,"&gt;0")</f>
        <v>0</v>
      </c>
    </row>
    <row r="461" spans="1:7">
      <c r="A461" s="1031"/>
      <c r="B461" s="1043"/>
      <c r="C461" s="1024">
        <f t="shared" si="14"/>
        <v>0</v>
      </c>
      <c r="D461" s="890"/>
      <c r="E461" s="890"/>
      <c r="F461" s="890"/>
      <c r="G461" s="1024">
        <f t="shared" si="15"/>
        <v>0</v>
      </c>
    </row>
    <row r="462" spans="1:7">
      <c r="A462" s="1031"/>
      <c r="B462" s="1043"/>
      <c r="C462" s="1024">
        <f t="shared" si="14"/>
        <v>0</v>
      </c>
      <c r="D462" s="890"/>
      <c r="E462" s="890"/>
      <c r="F462" s="890"/>
      <c r="G462" s="1024">
        <f t="shared" si="15"/>
        <v>0</v>
      </c>
    </row>
    <row r="463" spans="1:7">
      <c r="A463" s="1031"/>
      <c r="B463" s="1043"/>
      <c r="C463" s="1024">
        <f t="shared" si="14"/>
        <v>0</v>
      </c>
      <c r="D463" s="890"/>
      <c r="E463" s="890"/>
      <c r="F463" s="890"/>
      <c r="G463" s="1024">
        <f t="shared" si="15"/>
        <v>0</v>
      </c>
    </row>
    <row r="464" spans="1:7">
      <c r="A464" s="1031"/>
      <c r="B464" s="1043"/>
      <c r="C464" s="1024">
        <f t="shared" si="14"/>
        <v>0</v>
      </c>
      <c r="D464" s="890"/>
      <c r="E464" s="890"/>
      <c r="F464" s="890"/>
      <c r="G464" s="1024">
        <f t="shared" si="15"/>
        <v>0</v>
      </c>
    </row>
    <row r="465" spans="1:7">
      <c r="A465" s="1031"/>
      <c r="B465" s="1043"/>
      <c r="C465" s="1024">
        <f t="shared" si="14"/>
        <v>0</v>
      </c>
      <c r="D465" s="890"/>
      <c r="E465" s="890"/>
      <c r="F465" s="890"/>
      <c r="G465" s="1024">
        <f t="shared" si="15"/>
        <v>0</v>
      </c>
    </row>
    <row r="466" spans="1:7">
      <c r="A466" s="1031"/>
      <c r="B466" s="1043"/>
      <c r="C466" s="1024">
        <f t="shared" si="14"/>
        <v>0</v>
      </c>
      <c r="D466" s="890"/>
      <c r="E466" s="890"/>
      <c r="F466" s="890"/>
      <c r="G466" s="1024">
        <f t="shared" si="15"/>
        <v>0</v>
      </c>
    </row>
    <row r="467" spans="1:7">
      <c r="A467" s="1031"/>
      <c r="B467" s="1043"/>
      <c r="C467" s="1024">
        <f t="shared" si="14"/>
        <v>0</v>
      </c>
      <c r="D467" s="890"/>
      <c r="E467" s="890"/>
      <c r="F467" s="890"/>
      <c r="G467" s="1024">
        <f t="shared" si="15"/>
        <v>0</v>
      </c>
    </row>
    <row r="468" spans="1:7">
      <c r="A468" s="1031"/>
      <c r="B468" s="1043"/>
      <c r="C468" s="1024">
        <f t="shared" si="14"/>
        <v>0</v>
      </c>
      <c r="D468" s="890"/>
      <c r="E468" s="890"/>
      <c r="F468" s="890"/>
      <c r="G468" s="1024">
        <f t="shared" si="15"/>
        <v>0</v>
      </c>
    </row>
    <row r="469" spans="1:7">
      <c r="A469" s="1031"/>
      <c r="B469" s="1043"/>
      <c r="C469" s="1024">
        <f t="shared" si="14"/>
        <v>0</v>
      </c>
      <c r="D469" s="890"/>
      <c r="E469" s="890"/>
      <c r="F469" s="890"/>
      <c r="G469" s="1024">
        <f t="shared" si="15"/>
        <v>0</v>
      </c>
    </row>
    <row r="470" spans="1:7">
      <c r="A470" s="1031"/>
      <c r="B470" s="1043"/>
      <c r="C470" s="1024">
        <f t="shared" si="14"/>
        <v>0</v>
      </c>
      <c r="D470" s="890"/>
      <c r="E470" s="890"/>
      <c r="F470" s="890"/>
      <c r="G470" s="1024">
        <f t="shared" si="15"/>
        <v>0</v>
      </c>
    </row>
    <row r="471" spans="1:7">
      <c r="A471" s="1031"/>
      <c r="B471" s="1043"/>
      <c r="C471" s="1024">
        <f t="shared" si="14"/>
        <v>0</v>
      </c>
      <c r="D471" s="890"/>
      <c r="E471" s="890"/>
      <c r="F471" s="890"/>
      <c r="G471" s="1024">
        <f t="shared" si="15"/>
        <v>0</v>
      </c>
    </row>
    <row r="472" spans="1:7">
      <c r="A472" s="1031"/>
      <c r="B472" s="1043"/>
      <c r="C472" s="1024">
        <f t="shared" si="14"/>
        <v>0</v>
      </c>
      <c r="D472" s="890"/>
      <c r="E472" s="890"/>
      <c r="F472" s="890"/>
      <c r="G472" s="1024">
        <f t="shared" si="15"/>
        <v>0</v>
      </c>
    </row>
    <row r="473" spans="1:7">
      <c r="A473" s="1031"/>
      <c r="B473" s="1043"/>
      <c r="C473" s="1024">
        <f t="shared" si="14"/>
        <v>0</v>
      </c>
      <c r="D473" s="890"/>
      <c r="E473" s="890"/>
      <c r="F473" s="890"/>
      <c r="G473" s="1024">
        <f t="shared" si="15"/>
        <v>0</v>
      </c>
    </row>
    <row r="474" spans="1:7">
      <c r="A474" s="1031"/>
      <c r="B474" s="1043"/>
      <c r="C474" s="1024">
        <f t="shared" si="14"/>
        <v>0</v>
      </c>
      <c r="D474" s="890"/>
      <c r="E474" s="890"/>
      <c r="F474" s="890"/>
      <c r="G474" s="1024">
        <f t="shared" si="15"/>
        <v>0</v>
      </c>
    </row>
    <row r="475" spans="1:7">
      <c r="A475" s="1031"/>
      <c r="B475" s="1043"/>
      <c r="C475" s="1024">
        <f t="shared" si="14"/>
        <v>0</v>
      </c>
      <c r="D475" s="890"/>
      <c r="E475" s="890"/>
      <c r="F475" s="890"/>
      <c r="G475" s="1024">
        <f t="shared" si="15"/>
        <v>0</v>
      </c>
    </row>
    <row r="476" spans="1:7">
      <c r="A476" s="1031"/>
      <c r="B476" s="1043"/>
      <c r="C476" s="1024">
        <f t="shared" si="14"/>
        <v>0</v>
      </c>
      <c r="D476" s="890"/>
      <c r="E476" s="890"/>
      <c r="F476" s="890"/>
      <c r="G476" s="1024">
        <f t="shared" si="15"/>
        <v>0</v>
      </c>
    </row>
    <row r="477" spans="1:7">
      <c r="A477" s="1031"/>
      <c r="B477" s="1043"/>
      <c r="C477" s="1024">
        <f t="shared" si="14"/>
        <v>0</v>
      </c>
      <c r="D477" s="890"/>
      <c r="E477" s="890"/>
      <c r="F477" s="890"/>
      <c r="G477" s="1024">
        <f t="shared" si="15"/>
        <v>0</v>
      </c>
    </row>
    <row r="478" spans="1:7">
      <c r="A478" s="1031"/>
      <c r="B478" s="1043"/>
      <c r="C478" s="1024">
        <f t="shared" si="14"/>
        <v>0</v>
      </c>
      <c r="D478" s="890"/>
      <c r="E478" s="890"/>
      <c r="F478" s="890"/>
      <c r="G478" s="1024">
        <f t="shared" si="15"/>
        <v>0</v>
      </c>
    </row>
    <row r="479" spans="1:7">
      <c r="A479" s="1031"/>
      <c r="B479" s="1043"/>
      <c r="C479" s="1024">
        <f t="shared" si="14"/>
        <v>0</v>
      </c>
      <c r="D479" s="890"/>
      <c r="E479" s="890"/>
      <c r="F479" s="890"/>
      <c r="G479" s="1024">
        <f t="shared" si="15"/>
        <v>0</v>
      </c>
    </row>
    <row r="480" spans="1:7">
      <c r="A480" s="1031"/>
      <c r="B480" s="1043"/>
      <c r="C480" s="1024">
        <f t="shared" si="14"/>
        <v>0</v>
      </c>
      <c r="D480" s="890"/>
      <c r="E480" s="890"/>
      <c r="F480" s="890"/>
      <c r="G480" s="1024">
        <f t="shared" si="15"/>
        <v>0</v>
      </c>
    </row>
    <row r="481" spans="1:7">
      <c r="A481" s="1031"/>
      <c r="B481" s="1043"/>
      <c r="C481" s="1024">
        <f t="shared" si="14"/>
        <v>0</v>
      </c>
      <c r="D481" s="890"/>
      <c r="E481" s="890"/>
      <c r="F481" s="890"/>
      <c r="G481" s="1024">
        <f t="shared" si="15"/>
        <v>0</v>
      </c>
    </row>
    <row r="482" spans="1:7">
      <c r="A482" s="1031"/>
      <c r="B482" s="1043"/>
      <c r="C482" s="1024">
        <f t="shared" si="14"/>
        <v>0</v>
      </c>
      <c r="D482" s="890"/>
      <c r="E482" s="890"/>
      <c r="F482" s="890"/>
      <c r="G482" s="1024">
        <f t="shared" si="15"/>
        <v>0</v>
      </c>
    </row>
    <row r="483" spans="1:7">
      <c r="A483" s="1031"/>
      <c r="B483" s="1043"/>
      <c r="C483" s="1024">
        <f t="shared" si="14"/>
        <v>0</v>
      </c>
      <c r="D483" s="890"/>
      <c r="E483" s="890"/>
      <c r="F483" s="890"/>
      <c r="G483" s="1024">
        <f t="shared" si="15"/>
        <v>0</v>
      </c>
    </row>
    <row r="484" spans="1:7">
      <c r="A484" s="1031"/>
      <c r="B484" s="1043"/>
      <c r="C484" s="1024">
        <f t="shared" si="14"/>
        <v>0</v>
      </c>
      <c r="D484" s="890"/>
      <c r="E484" s="890"/>
      <c r="F484" s="890"/>
      <c r="G484" s="1024">
        <f t="shared" si="15"/>
        <v>0</v>
      </c>
    </row>
    <row r="485" spans="1:7">
      <c r="A485" s="1031"/>
      <c r="B485" s="1043"/>
      <c r="C485" s="1024">
        <f t="shared" si="14"/>
        <v>0</v>
      </c>
      <c r="D485" s="890"/>
      <c r="E485" s="890"/>
      <c r="F485" s="890"/>
      <c r="G485" s="1024">
        <f t="shared" si="15"/>
        <v>0</v>
      </c>
    </row>
    <row r="486" spans="1:7">
      <c r="A486" s="1031"/>
      <c r="B486" s="1043"/>
      <c r="C486" s="1024">
        <f t="shared" si="14"/>
        <v>0</v>
      </c>
      <c r="D486" s="890"/>
      <c r="E486" s="890"/>
      <c r="F486" s="890"/>
      <c r="G486" s="1024">
        <f t="shared" si="15"/>
        <v>0</v>
      </c>
    </row>
    <row r="487" spans="1:7">
      <c r="A487" s="1031"/>
      <c r="B487" s="1043"/>
      <c r="C487" s="1024">
        <f t="shared" si="14"/>
        <v>0</v>
      </c>
      <c r="D487" s="890"/>
      <c r="E487" s="890"/>
      <c r="F487" s="890"/>
      <c r="G487" s="1024">
        <f t="shared" si="15"/>
        <v>0</v>
      </c>
    </row>
    <row r="488" spans="1:7">
      <c r="A488" s="1031"/>
      <c r="B488" s="1043"/>
      <c r="C488" s="1024">
        <f t="shared" si="14"/>
        <v>0</v>
      </c>
      <c r="D488" s="890"/>
      <c r="E488" s="890"/>
      <c r="F488" s="890"/>
      <c r="G488" s="1024">
        <f t="shared" si="15"/>
        <v>0</v>
      </c>
    </row>
    <row r="489" spans="1:7">
      <c r="A489" s="1031"/>
      <c r="B489" s="1043"/>
      <c r="C489" s="1024">
        <f t="shared" si="14"/>
        <v>0</v>
      </c>
      <c r="D489" s="890"/>
      <c r="E489" s="890"/>
      <c r="F489" s="890"/>
      <c r="G489" s="1024">
        <f t="shared" si="15"/>
        <v>0</v>
      </c>
    </row>
    <row r="490" spans="1:7">
      <c r="A490" s="1031"/>
      <c r="B490" s="1043"/>
      <c r="C490" s="1024">
        <f t="shared" si="14"/>
        <v>0</v>
      </c>
      <c r="D490" s="890"/>
      <c r="E490" s="890"/>
      <c r="F490" s="890"/>
      <c r="G490" s="1024">
        <f t="shared" si="15"/>
        <v>0</v>
      </c>
    </row>
    <row r="491" spans="1:7">
      <c r="A491" s="1031"/>
      <c r="B491" s="1043"/>
      <c r="C491" s="1024">
        <f t="shared" si="14"/>
        <v>0</v>
      </c>
      <c r="D491" s="890"/>
      <c r="E491" s="890"/>
      <c r="F491" s="890"/>
      <c r="G491" s="1024">
        <f t="shared" si="15"/>
        <v>0</v>
      </c>
    </row>
    <row r="492" spans="1:7">
      <c r="A492" s="1031"/>
      <c r="B492" s="1043"/>
      <c r="C492" s="1024">
        <f t="shared" si="14"/>
        <v>0</v>
      </c>
      <c r="D492" s="890"/>
      <c r="E492" s="890"/>
      <c r="F492" s="890"/>
      <c r="G492" s="1024">
        <f t="shared" si="15"/>
        <v>0</v>
      </c>
    </row>
    <row r="493" spans="1:7">
      <c r="A493" s="1031"/>
      <c r="B493" s="1043"/>
      <c r="C493" s="1024">
        <f t="shared" si="14"/>
        <v>0</v>
      </c>
      <c r="D493" s="890"/>
      <c r="E493" s="890"/>
      <c r="F493" s="890"/>
      <c r="G493" s="1024">
        <f t="shared" si="15"/>
        <v>0</v>
      </c>
    </row>
    <row r="494" spans="1:7">
      <c r="A494" s="1031"/>
      <c r="B494" s="1043"/>
      <c r="C494" s="1024">
        <f t="shared" si="14"/>
        <v>0</v>
      </c>
      <c r="D494" s="890"/>
      <c r="E494" s="890"/>
      <c r="F494" s="890"/>
      <c r="G494" s="1024">
        <f t="shared" si="15"/>
        <v>0</v>
      </c>
    </row>
    <row r="495" spans="1:7">
      <c r="A495" s="1031"/>
      <c r="B495" s="1043"/>
      <c r="C495" s="1024">
        <f t="shared" si="14"/>
        <v>0</v>
      </c>
      <c r="D495" s="890"/>
      <c r="E495" s="890"/>
      <c r="F495" s="890"/>
      <c r="G495" s="1024">
        <f t="shared" si="15"/>
        <v>0</v>
      </c>
    </row>
    <row r="496" spans="1:7">
      <c r="A496" s="1031"/>
      <c r="B496" s="1043"/>
      <c r="C496" s="1024">
        <f t="shared" si="14"/>
        <v>0</v>
      </c>
      <c r="D496" s="890"/>
      <c r="E496" s="890"/>
      <c r="F496" s="890"/>
      <c r="G496" s="1024">
        <f t="shared" si="15"/>
        <v>0</v>
      </c>
    </row>
    <row r="497" spans="1:7">
      <c r="A497" s="1031"/>
      <c r="B497" s="1043"/>
      <c r="C497" s="1024">
        <f t="shared" si="14"/>
        <v>0</v>
      </c>
      <c r="D497" s="890"/>
      <c r="E497" s="890"/>
      <c r="F497" s="890"/>
      <c r="G497" s="1024">
        <f t="shared" si="15"/>
        <v>0</v>
      </c>
    </row>
    <row r="498" spans="1:7">
      <c r="A498" s="1031"/>
      <c r="B498" s="1043"/>
      <c r="C498" s="1024">
        <f t="shared" si="14"/>
        <v>0</v>
      </c>
      <c r="D498" s="890"/>
      <c r="E498" s="890"/>
      <c r="F498" s="890"/>
      <c r="G498" s="1024">
        <f t="shared" si="15"/>
        <v>0</v>
      </c>
    </row>
    <row r="499" spans="1:7">
      <c r="A499" s="1031"/>
      <c r="B499" s="1043"/>
      <c r="C499" s="1024">
        <f t="shared" si="14"/>
        <v>0</v>
      </c>
      <c r="D499" s="890"/>
      <c r="E499" s="890"/>
      <c r="F499" s="890"/>
      <c r="G499" s="1024">
        <f t="shared" si="15"/>
        <v>0</v>
      </c>
    </row>
    <row r="500" spans="1:7">
      <c r="A500" s="1031"/>
      <c r="B500" s="1043"/>
      <c r="C500" s="1024">
        <f t="shared" si="14"/>
        <v>0</v>
      </c>
      <c r="D500" s="890"/>
      <c r="E500" s="890"/>
      <c r="F500" s="890"/>
      <c r="G500" s="1024">
        <f t="shared" si="15"/>
        <v>0</v>
      </c>
    </row>
    <row r="501" spans="1:7">
      <c r="A501" s="1031"/>
      <c r="B501" s="1043"/>
      <c r="C501" s="1024">
        <f t="shared" si="14"/>
        <v>0</v>
      </c>
      <c r="D501" s="890"/>
      <c r="E501" s="890"/>
      <c r="F501" s="890"/>
      <c r="G501" s="1024">
        <f t="shared" si="15"/>
        <v>0</v>
      </c>
    </row>
    <row r="502" spans="1:7">
      <c r="A502" s="1031"/>
      <c r="B502" s="1043"/>
      <c r="C502" s="1024">
        <f t="shared" si="14"/>
        <v>0</v>
      </c>
      <c r="D502" s="890"/>
      <c r="E502" s="890"/>
      <c r="F502" s="890"/>
      <c r="G502" s="1024">
        <f t="shared" si="15"/>
        <v>0</v>
      </c>
    </row>
    <row r="503" spans="1:7">
      <c r="A503" s="1031"/>
      <c r="B503" s="1043"/>
      <c r="C503" s="1024">
        <f t="shared" si="14"/>
        <v>0</v>
      </c>
      <c r="D503" s="890"/>
      <c r="E503" s="890"/>
      <c r="F503" s="890"/>
      <c r="G503" s="1024">
        <f t="shared" si="15"/>
        <v>0</v>
      </c>
    </row>
    <row r="504" spans="1:7">
      <c r="A504" s="1031"/>
      <c r="B504" s="1043"/>
      <c r="C504" s="1024">
        <f t="shared" si="14"/>
        <v>0</v>
      </c>
      <c r="D504" s="890"/>
      <c r="E504" s="890"/>
      <c r="F504" s="890"/>
      <c r="G504" s="1024">
        <f t="shared" si="15"/>
        <v>0</v>
      </c>
    </row>
    <row r="505" spans="1:7">
      <c r="A505" s="1031"/>
      <c r="B505" s="1043"/>
      <c r="C505" s="1024">
        <f t="shared" si="14"/>
        <v>0</v>
      </c>
      <c r="D505" s="890"/>
      <c r="E505" s="890"/>
      <c r="F505" s="890"/>
      <c r="G505" s="1024">
        <f t="shared" si="15"/>
        <v>0</v>
      </c>
    </row>
    <row r="506" spans="1:7">
      <c r="A506" s="1031"/>
      <c r="B506" s="1043"/>
      <c r="C506" s="1024">
        <f t="shared" si="14"/>
        <v>0</v>
      </c>
      <c r="D506" s="890"/>
      <c r="E506" s="890"/>
      <c r="F506" s="890"/>
      <c r="G506" s="1024">
        <f t="shared" si="15"/>
        <v>0</v>
      </c>
    </row>
    <row r="507" spans="1:7">
      <c r="A507" s="1031"/>
      <c r="B507" s="1043"/>
      <c r="C507" s="1024">
        <f t="shared" si="14"/>
        <v>0</v>
      </c>
      <c r="D507" s="890"/>
      <c r="E507" s="890"/>
      <c r="F507" s="890"/>
      <c r="G507" s="1024">
        <f t="shared" si="15"/>
        <v>0</v>
      </c>
    </row>
    <row r="508" spans="1:7">
      <c r="A508" s="1031"/>
      <c r="B508" s="1043"/>
      <c r="C508" s="1024">
        <f t="shared" si="14"/>
        <v>0</v>
      </c>
      <c r="D508" s="890"/>
      <c r="E508" s="890"/>
      <c r="F508" s="890"/>
      <c r="G508" s="1024">
        <f t="shared" si="15"/>
        <v>0</v>
      </c>
    </row>
    <row r="509" spans="1:7">
      <c r="A509" s="1031"/>
      <c r="B509" s="1043"/>
      <c r="C509" s="1024">
        <f t="shared" si="14"/>
        <v>0</v>
      </c>
      <c r="D509" s="890"/>
      <c r="E509" s="890"/>
      <c r="F509" s="890"/>
      <c r="G509" s="1024">
        <f t="shared" si="15"/>
        <v>0</v>
      </c>
    </row>
    <row r="510" spans="1:7">
      <c r="A510" s="1031"/>
      <c r="B510" s="1043"/>
      <c r="C510" s="1024">
        <f t="shared" si="14"/>
        <v>0</v>
      </c>
      <c r="D510" s="890"/>
      <c r="E510" s="890"/>
      <c r="F510" s="890"/>
      <c r="G510" s="1024">
        <f t="shared" si="15"/>
        <v>0</v>
      </c>
    </row>
    <row r="511" spans="1:7">
      <c r="A511" s="1031"/>
      <c r="B511" s="1043"/>
      <c r="C511" s="1024">
        <f t="shared" si="14"/>
        <v>0</v>
      </c>
      <c r="D511" s="890"/>
      <c r="E511" s="890"/>
      <c r="F511" s="890"/>
      <c r="G511" s="1024">
        <f t="shared" si="15"/>
        <v>0</v>
      </c>
    </row>
    <row r="512" spans="1:7">
      <c r="A512" s="1031"/>
      <c r="B512" s="1043"/>
      <c r="C512" s="1024">
        <f t="shared" si="14"/>
        <v>0</v>
      </c>
      <c r="D512" s="890"/>
      <c r="E512" s="890"/>
      <c r="F512" s="890"/>
      <c r="G512" s="1024">
        <f t="shared" si="15"/>
        <v>0</v>
      </c>
    </row>
    <row r="513" spans="1:7">
      <c r="A513" s="1031"/>
      <c r="B513" s="1043"/>
      <c r="C513" s="1024">
        <f t="shared" si="14"/>
        <v>0</v>
      </c>
      <c r="D513" s="890"/>
      <c r="E513" s="890"/>
      <c r="F513" s="890"/>
      <c r="G513" s="1024">
        <f t="shared" si="15"/>
        <v>0</v>
      </c>
    </row>
    <row r="514" spans="1:7">
      <c r="A514" s="1031"/>
      <c r="B514" s="1043"/>
      <c r="C514" s="1024">
        <f t="shared" si="14"/>
        <v>0</v>
      </c>
      <c r="D514" s="890"/>
      <c r="E514" s="890"/>
      <c r="F514" s="890"/>
      <c r="G514" s="1024">
        <f t="shared" si="15"/>
        <v>0</v>
      </c>
    </row>
    <row r="515" spans="1:7">
      <c r="A515" s="1031"/>
      <c r="B515" s="1043"/>
      <c r="C515" s="1024">
        <f t="shared" si="14"/>
        <v>0</v>
      </c>
      <c r="D515" s="890"/>
      <c r="E515" s="890"/>
      <c r="F515" s="890"/>
      <c r="G515" s="1024">
        <f t="shared" si="15"/>
        <v>0</v>
      </c>
    </row>
    <row r="516" spans="1:7">
      <c r="A516" s="1031"/>
      <c r="B516" s="1043"/>
      <c r="C516" s="1024">
        <f t="shared" si="14"/>
        <v>0</v>
      </c>
      <c r="D516" s="890"/>
      <c r="E516" s="890"/>
      <c r="F516" s="890"/>
      <c r="G516" s="1024">
        <f t="shared" si="15"/>
        <v>0</v>
      </c>
    </row>
    <row r="517" spans="1:7">
      <c r="A517" s="1031"/>
      <c r="B517" s="1043"/>
      <c r="C517" s="1024">
        <f t="shared" si="14"/>
        <v>0</v>
      </c>
      <c r="D517" s="890"/>
      <c r="E517" s="890"/>
      <c r="F517" s="890"/>
      <c r="G517" s="1024">
        <f t="shared" si="15"/>
        <v>0</v>
      </c>
    </row>
    <row r="518" spans="1:7">
      <c r="A518" s="1031"/>
      <c r="B518" s="1043"/>
      <c r="C518" s="1024">
        <f t="shared" si="14"/>
        <v>0</v>
      </c>
      <c r="D518" s="890"/>
      <c r="E518" s="890"/>
      <c r="F518" s="890"/>
      <c r="G518" s="1024">
        <f t="shared" si="15"/>
        <v>0</v>
      </c>
    </row>
    <row r="519" spans="1:7">
      <c r="A519" s="1031"/>
      <c r="B519" s="1043"/>
      <c r="C519" s="1024">
        <f t="shared" si="14"/>
        <v>0</v>
      </c>
      <c r="D519" s="890"/>
      <c r="E519" s="890"/>
      <c r="F519" s="890"/>
      <c r="G519" s="1024">
        <f t="shared" si="15"/>
        <v>0</v>
      </c>
    </row>
    <row r="520" spans="1:7">
      <c r="A520" s="1031"/>
      <c r="B520" s="1043"/>
      <c r="C520" s="1024">
        <f t="shared" si="14"/>
        <v>0</v>
      </c>
      <c r="D520" s="890"/>
      <c r="E520" s="890"/>
      <c r="F520" s="890"/>
      <c r="G520" s="1024">
        <f t="shared" si="15"/>
        <v>0</v>
      </c>
    </row>
    <row r="521" spans="1:7">
      <c r="A521" s="1031"/>
      <c r="B521" s="1043"/>
      <c r="C521" s="1024">
        <f t="shared" si="14"/>
        <v>0</v>
      </c>
      <c r="D521" s="890"/>
      <c r="E521" s="890"/>
      <c r="F521" s="890"/>
      <c r="G521" s="1024">
        <f t="shared" si="15"/>
        <v>0</v>
      </c>
    </row>
    <row r="522" spans="1:7">
      <c r="A522" s="1031"/>
      <c r="B522" s="1043"/>
      <c r="C522" s="1024">
        <f t="shared" si="14"/>
        <v>0</v>
      </c>
      <c r="D522" s="890"/>
      <c r="E522" s="890"/>
      <c r="F522" s="890"/>
      <c r="G522" s="1024">
        <f t="shared" si="15"/>
        <v>0</v>
      </c>
    </row>
    <row r="523" spans="1:7">
      <c r="A523" s="1031"/>
      <c r="B523" s="1043"/>
      <c r="C523" s="1024">
        <f t="shared" si="14"/>
        <v>0</v>
      </c>
      <c r="D523" s="890"/>
      <c r="E523" s="890"/>
      <c r="F523" s="890"/>
      <c r="G523" s="1024">
        <f t="shared" si="15"/>
        <v>0</v>
      </c>
    </row>
    <row r="524" spans="1:7">
      <c r="A524" s="1031"/>
      <c r="B524" s="1043"/>
      <c r="C524" s="1024">
        <f t="shared" ref="C524:C587" si="16">SUMIF(D524:F524,"&gt;0")</f>
        <v>0</v>
      </c>
      <c r="D524" s="890"/>
      <c r="E524" s="890"/>
      <c r="F524" s="890"/>
      <c r="G524" s="1024">
        <f t="shared" ref="G524:G587" si="17">SUMIF(B524:C524,"&gt;0")</f>
        <v>0</v>
      </c>
    </row>
    <row r="525" spans="1:7">
      <c r="A525" s="1031"/>
      <c r="B525" s="1043"/>
      <c r="C525" s="1024">
        <f t="shared" si="16"/>
        <v>0</v>
      </c>
      <c r="D525" s="890"/>
      <c r="E525" s="890"/>
      <c r="F525" s="890"/>
      <c r="G525" s="1024">
        <f t="shared" si="17"/>
        <v>0</v>
      </c>
    </row>
    <row r="526" spans="1:7">
      <c r="A526" s="1031"/>
      <c r="B526" s="1043"/>
      <c r="C526" s="1024">
        <f t="shared" si="16"/>
        <v>0</v>
      </c>
      <c r="D526" s="890"/>
      <c r="E526" s="890"/>
      <c r="F526" s="890"/>
      <c r="G526" s="1024">
        <f t="shared" si="17"/>
        <v>0</v>
      </c>
    </row>
    <row r="527" spans="1:7">
      <c r="A527" s="1031"/>
      <c r="B527" s="1043"/>
      <c r="C527" s="1024">
        <f t="shared" si="16"/>
        <v>0</v>
      </c>
      <c r="D527" s="890"/>
      <c r="E527" s="890"/>
      <c r="F527" s="890"/>
      <c r="G527" s="1024">
        <f t="shared" si="17"/>
        <v>0</v>
      </c>
    </row>
    <row r="528" spans="1:7">
      <c r="A528" s="1031"/>
      <c r="B528" s="1043"/>
      <c r="C528" s="1024">
        <f t="shared" si="16"/>
        <v>0</v>
      </c>
      <c r="D528" s="890"/>
      <c r="E528" s="890"/>
      <c r="F528" s="890"/>
      <c r="G528" s="1024">
        <f t="shared" si="17"/>
        <v>0</v>
      </c>
    </row>
    <row r="529" spans="1:7">
      <c r="A529" s="1031"/>
      <c r="B529" s="1043"/>
      <c r="C529" s="1024">
        <f t="shared" si="16"/>
        <v>0</v>
      </c>
      <c r="D529" s="890"/>
      <c r="E529" s="890"/>
      <c r="F529" s="890"/>
      <c r="G529" s="1024">
        <f t="shared" si="17"/>
        <v>0</v>
      </c>
    </row>
    <row r="530" spans="1:7">
      <c r="A530" s="1031"/>
      <c r="B530" s="1043"/>
      <c r="C530" s="1024">
        <f t="shared" si="16"/>
        <v>0</v>
      </c>
      <c r="D530" s="890"/>
      <c r="E530" s="890"/>
      <c r="F530" s="890"/>
      <c r="G530" s="1024">
        <f t="shared" si="17"/>
        <v>0</v>
      </c>
    </row>
    <row r="531" spans="1:7">
      <c r="A531" s="1031"/>
      <c r="B531" s="1043"/>
      <c r="C531" s="1024">
        <f t="shared" si="16"/>
        <v>0</v>
      </c>
      <c r="D531" s="890"/>
      <c r="E531" s="890"/>
      <c r="F531" s="890"/>
      <c r="G531" s="1024">
        <f t="shared" si="17"/>
        <v>0</v>
      </c>
    </row>
    <row r="532" spans="1:7">
      <c r="A532" s="1031"/>
      <c r="B532" s="1043"/>
      <c r="C532" s="1024">
        <f t="shared" si="16"/>
        <v>0</v>
      </c>
      <c r="D532" s="890"/>
      <c r="E532" s="890"/>
      <c r="F532" s="890"/>
      <c r="G532" s="1024">
        <f t="shared" si="17"/>
        <v>0</v>
      </c>
    </row>
    <row r="533" spans="1:7">
      <c r="A533" s="1031"/>
      <c r="B533" s="1043"/>
      <c r="C533" s="1024">
        <f t="shared" si="16"/>
        <v>0</v>
      </c>
      <c r="D533" s="890"/>
      <c r="E533" s="890"/>
      <c r="F533" s="890"/>
      <c r="G533" s="1024">
        <f t="shared" si="17"/>
        <v>0</v>
      </c>
    </row>
    <row r="534" spans="1:7">
      <c r="A534" s="1031"/>
      <c r="B534" s="1043"/>
      <c r="C534" s="1024">
        <f t="shared" si="16"/>
        <v>0</v>
      </c>
      <c r="D534" s="890"/>
      <c r="E534" s="890"/>
      <c r="F534" s="890"/>
      <c r="G534" s="1024">
        <f t="shared" si="17"/>
        <v>0</v>
      </c>
    </row>
    <row r="535" spans="1:7">
      <c r="A535" s="1031"/>
      <c r="B535" s="1043"/>
      <c r="C535" s="1024">
        <f t="shared" si="16"/>
        <v>0</v>
      </c>
      <c r="D535" s="890"/>
      <c r="E535" s="890"/>
      <c r="F535" s="890"/>
      <c r="G535" s="1024">
        <f t="shared" si="17"/>
        <v>0</v>
      </c>
    </row>
    <row r="536" spans="1:7">
      <c r="A536" s="1031"/>
      <c r="B536" s="1043"/>
      <c r="C536" s="1024">
        <f t="shared" si="16"/>
        <v>0</v>
      </c>
      <c r="D536" s="890"/>
      <c r="E536" s="890"/>
      <c r="F536" s="890"/>
      <c r="G536" s="1024">
        <f t="shared" si="17"/>
        <v>0</v>
      </c>
    </row>
    <row r="537" spans="1:7">
      <c r="A537" s="1031"/>
      <c r="B537" s="1043"/>
      <c r="C537" s="1024">
        <f t="shared" si="16"/>
        <v>0</v>
      </c>
      <c r="D537" s="890"/>
      <c r="E537" s="890"/>
      <c r="F537" s="890"/>
      <c r="G537" s="1024">
        <f t="shared" si="17"/>
        <v>0</v>
      </c>
    </row>
    <row r="538" spans="1:7">
      <c r="A538" s="1031"/>
      <c r="B538" s="1043"/>
      <c r="C538" s="1024">
        <f t="shared" si="16"/>
        <v>0</v>
      </c>
      <c r="D538" s="890"/>
      <c r="E538" s="890"/>
      <c r="F538" s="890"/>
      <c r="G538" s="1024">
        <f t="shared" si="17"/>
        <v>0</v>
      </c>
    </row>
    <row r="539" spans="1:7">
      <c r="A539" s="1031"/>
      <c r="B539" s="1043"/>
      <c r="C539" s="1024">
        <f t="shared" si="16"/>
        <v>0</v>
      </c>
      <c r="D539" s="890"/>
      <c r="E539" s="890"/>
      <c r="F539" s="890"/>
      <c r="G539" s="1024">
        <f t="shared" si="17"/>
        <v>0</v>
      </c>
    </row>
    <row r="540" spans="1:7">
      <c r="A540" s="1031"/>
      <c r="B540" s="1043"/>
      <c r="C540" s="1024">
        <f t="shared" si="16"/>
        <v>0</v>
      </c>
      <c r="D540" s="890"/>
      <c r="E540" s="890"/>
      <c r="F540" s="890"/>
      <c r="G540" s="1024">
        <f t="shared" si="17"/>
        <v>0</v>
      </c>
    </row>
    <row r="541" spans="1:7">
      <c r="A541" s="1031"/>
      <c r="B541" s="1043"/>
      <c r="C541" s="1024">
        <f t="shared" si="16"/>
        <v>0</v>
      </c>
      <c r="D541" s="890"/>
      <c r="E541" s="890"/>
      <c r="F541" s="890"/>
      <c r="G541" s="1024">
        <f t="shared" si="17"/>
        <v>0</v>
      </c>
    </row>
    <row r="542" spans="1:7">
      <c r="A542" s="1031"/>
      <c r="B542" s="1043"/>
      <c r="C542" s="1024">
        <f t="shared" si="16"/>
        <v>0</v>
      </c>
      <c r="D542" s="890"/>
      <c r="E542" s="890"/>
      <c r="F542" s="890"/>
      <c r="G542" s="1024">
        <f t="shared" si="17"/>
        <v>0</v>
      </c>
    </row>
    <row r="543" spans="1:7">
      <c r="A543" s="1031"/>
      <c r="B543" s="1043"/>
      <c r="C543" s="1024">
        <f t="shared" si="16"/>
        <v>0</v>
      </c>
      <c r="D543" s="890"/>
      <c r="E543" s="890"/>
      <c r="F543" s="890"/>
      <c r="G543" s="1024">
        <f t="shared" si="17"/>
        <v>0</v>
      </c>
    </row>
    <row r="544" spans="1:7">
      <c r="A544" s="1031"/>
      <c r="B544" s="1043"/>
      <c r="C544" s="1024">
        <f t="shared" si="16"/>
        <v>0</v>
      </c>
      <c r="D544" s="890"/>
      <c r="E544" s="890"/>
      <c r="F544" s="890"/>
      <c r="G544" s="1024">
        <f t="shared" si="17"/>
        <v>0</v>
      </c>
    </row>
    <row r="545" spans="1:7">
      <c r="A545" s="1031"/>
      <c r="B545" s="1043"/>
      <c r="C545" s="1024">
        <f t="shared" si="16"/>
        <v>0</v>
      </c>
      <c r="D545" s="890"/>
      <c r="E545" s="890"/>
      <c r="F545" s="890"/>
      <c r="G545" s="1024">
        <f t="shared" si="17"/>
        <v>0</v>
      </c>
    </row>
    <row r="546" spans="1:7">
      <c r="A546" s="1031"/>
      <c r="B546" s="1043"/>
      <c r="C546" s="1024">
        <f t="shared" si="16"/>
        <v>0</v>
      </c>
      <c r="D546" s="890"/>
      <c r="E546" s="890"/>
      <c r="F546" s="890"/>
      <c r="G546" s="1024">
        <f t="shared" si="17"/>
        <v>0</v>
      </c>
    </row>
    <row r="547" spans="1:7">
      <c r="A547" s="1031"/>
      <c r="B547" s="1043"/>
      <c r="C547" s="1024">
        <f t="shared" si="16"/>
        <v>0</v>
      </c>
      <c r="D547" s="890"/>
      <c r="E547" s="890"/>
      <c r="F547" s="890"/>
      <c r="G547" s="1024">
        <f t="shared" si="17"/>
        <v>0</v>
      </c>
    </row>
    <row r="548" spans="1:7">
      <c r="A548" s="1031"/>
      <c r="B548" s="1043"/>
      <c r="C548" s="1024">
        <f t="shared" si="16"/>
        <v>0</v>
      </c>
      <c r="D548" s="890"/>
      <c r="E548" s="890"/>
      <c r="F548" s="890"/>
      <c r="G548" s="1024">
        <f t="shared" si="17"/>
        <v>0</v>
      </c>
    </row>
    <row r="549" spans="1:7">
      <c r="A549" s="1031"/>
      <c r="B549" s="1043"/>
      <c r="C549" s="1024">
        <f t="shared" si="16"/>
        <v>0</v>
      </c>
      <c r="D549" s="890"/>
      <c r="E549" s="890"/>
      <c r="F549" s="890"/>
      <c r="G549" s="1024">
        <f t="shared" si="17"/>
        <v>0</v>
      </c>
    </row>
    <row r="550" spans="1:7">
      <c r="A550" s="1031"/>
      <c r="B550" s="1043"/>
      <c r="C550" s="1024">
        <f t="shared" si="16"/>
        <v>0</v>
      </c>
      <c r="D550" s="890"/>
      <c r="E550" s="890"/>
      <c r="F550" s="890"/>
      <c r="G550" s="1024">
        <f t="shared" si="17"/>
        <v>0</v>
      </c>
    </row>
    <row r="551" spans="1:7">
      <c r="A551" s="1031"/>
      <c r="B551" s="1043"/>
      <c r="C551" s="1024">
        <f t="shared" si="16"/>
        <v>0</v>
      </c>
      <c r="D551" s="890"/>
      <c r="E551" s="890"/>
      <c r="F551" s="890"/>
      <c r="G551" s="1024">
        <f t="shared" si="17"/>
        <v>0</v>
      </c>
    </row>
    <row r="552" spans="1:7">
      <c r="A552" s="1031"/>
      <c r="B552" s="1043"/>
      <c r="C552" s="1024">
        <f t="shared" si="16"/>
        <v>0</v>
      </c>
      <c r="D552" s="890"/>
      <c r="E552" s="890"/>
      <c r="F552" s="890"/>
      <c r="G552" s="1024">
        <f t="shared" si="17"/>
        <v>0</v>
      </c>
    </row>
    <row r="553" spans="1:7">
      <c r="A553" s="1031"/>
      <c r="B553" s="1043"/>
      <c r="C553" s="1024">
        <f t="shared" si="16"/>
        <v>0</v>
      </c>
      <c r="D553" s="890"/>
      <c r="E553" s="890"/>
      <c r="F553" s="890"/>
      <c r="G553" s="1024">
        <f t="shared" si="17"/>
        <v>0</v>
      </c>
    </row>
    <row r="554" spans="1:7">
      <c r="A554" s="1031"/>
      <c r="B554" s="1043"/>
      <c r="C554" s="1024">
        <f t="shared" si="16"/>
        <v>0</v>
      </c>
      <c r="D554" s="890"/>
      <c r="E554" s="890"/>
      <c r="F554" s="890"/>
      <c r="G554" s="1024">
        <f t="shared" si="17"/>
        <v>0</v>
      </c>
    </row>
    <row r="555" spans="1:7">
      <c r="A555" s="1031"/>
      <c r="B555" s="1043"/>
      <c r="C555" s="1024">
        <f t="shared" si="16"/>
        <v>0</v>
      </c>
      <c r="D555" s="890"/>
      <c r="E555" s="890"/>
      <c r="F555" s="890"/>
      <c r="G555" s="1024">
        <f t="shared" si="17"/>
        <v>0</v>
      </c>
    </row>
    <row r="556" spans="1:7">
      <c r="A556" s="1031"/>
      <c r="B556" s="1043"/>
      <c r="C556" s="1024">
        <f t="shared" si="16"/>
        <v>0</v>
      </c>
      <c r="D556" s="890"/>
      <c r="E556" s="890"/>
      <c r="F556" s="890"/>
      <c r="G556" s="1024">
        <f t="shared" si="17"/>
        <v>0</v>
      </c>
    </row>
    <row r="557" spans="1:7">
      <c r="A557" s="1031"/>
      <c r="B557" s="1043"/>
      <c r="C557" s="1024">
        <f t="shared" si="16"/>
        <v>0</v>
      </c>
      <c r="D557" s="890"/>
      <c r="E557" s="890"/>
      <c r="F557" s="890"/>
      <c r="G557" s="1024">
        <f t="shared" si="17"/>
        <v>0</v>
      </c>
    </row>
    <row r="558" spans="1:7">
      <c r="A558" s="1031"/>
      <c r="B558" s="1043"/>
      <c r="C558" s="1024">
        <f t="shared" si="16"/>
        <v>0</v>
      </c>
      <c r="D558" s="890"/>
      <c r="E558" s="890"/>
      <c r="F558" s="890"/>
      <c r="G558" s="1024">
        <f t="shared" si="17"/>
        <v>0</v>
      </c>
    </row>
    <row r="559" spans="1:7">
      <c r="A559" s="1031"/>
      <c r="B559" s="1043"/>
      <c r="C559" s="1024">
        <f t="shared" si="16"/>
        <v>0</v>
      </c>
      <c r="D559" s="890"/>
      <c r="E559" s="890"/>
      <c r="F559" s="890"/>
      <c r="G559" s="1024">
        <f t="shared" si="17"/>
        <v>0</v>
      </c>
    </row>
    <row r="560" spans="1:7">
      <c r="A560" s="1031"/>
      <c r="B560" s="1043"/>
      <c r="C560" s="1024">
        <f t="shared" si="16"/>
        <v>0</v>
      </c>
      <c r="D560" s="890"/>
      <c r="E560" s="890"/>
      <c r="F560" s="890"/>
      <c r="G560" s="1024">
        <f t="shared" si="17"/>
        <v>0</v>
      </c>
    </row>
    <row r="561" spans="1:7">
      <c r="A561" s="1031"/>
      <c r="B561" s="1043"/>
      <c r="C561" s="1024">
        <f t="shared" si="16"/>
        <v>0</v>
      </c>
      <c r="D561" s="890"/>
      <c r="E561" s="890"/>
      <c r="F561" s="890"/>
      <c r="G561" s="1024">
        <f t="shared" si="17"/>
        <v>0</v>
      </c>
    </row>
    <row r="562" spans="1:7">
      <c r="A562" s="1031"/>
      <c r="B562" s="1043"/>
      <c r="C562" s="1024">
        <f t="shared" si="16"/>
        <v>0</v>
      </c>
      <c r="D562" s="890"/>
      <c r="E562" s="890"/>
      <c r="F562" s="890"/>
      <c r="G562" s="1024">
        <f t="shared" si="17"/>
        <v>0</v>
      </c>
    </row>
    <row r="563" spans="1:7">
      <c r="A563" s="1031"/>
      <c r="B563" s="1043"/>
      <c r="C563" s="1024">
        <f t="shared" si="16"/>
        <v>0</v>
      </c>
      <c r="D563" s="890"/>
      <c r="E563" s="890"/>
      <c r="F563" s="890"/>
      <c r="G563" s="1024">
        <f t="shared" si="17"/>
        <v>0</v>
      </c>
    </row>
    <row r="564" spans="1:7">
      <c r="A564" s="1031"/>
      <c r="B564" s="1043"/>
      <c r="C564" s="1024">
        <f t="shared" si="16"/>
        <v>0</v>
      </c>
      <c r="D564" s="890"/>
      <c r="E564" s="890"/>
      <c r="F564" s="890"/>
      <c r="G564" s="1024">
        <f t="shared" si="17"/>
        <v>0</v>
      </c>
    </row>
    <row r="565" spans="1:7">
      <c r="A565" s="1031"/>
      <c r="B565" s="1043"/>
      <c r="C565" s="1024">
        <f t="shared" si="16"/>
        <v>0</v>
      </c>
      <c r="D565" s="890"/>
      <c r="E565" s="890"/>
      <c r="F565" s="890"/>
      <c r="G565" s="1024">
        <f t="shared" si="17"/>
        <v>0</v>
      </c>
    </row>
    <row r="566" spans="1:7">
      <c r="A566" s="1031"/>
      <c r="B566" s="1043"/>
      <c r="C566" s="1024">
        <f t="shared" si="16"/>
        <v>0</v>
      </c>
      <c r="D566" s="890"/>
      <c r="E566" s="890"/>
      <c r="F566" s="890"/>
      <c r="G566" s="1024">
        <f t="shared" si="17"/>
        <v>0</v>
      </c>
    </row>
    <row r="567" spans="1:7">
      <c r="A567" s="1031"/>
      <c r="B567" s="1043"/>
      <c r="C567" s="1024">
        <f t="shared" si="16"/>
        <v>0</v>
      </c>
      <c r="D567" s="890"/>
      <c r="E567" s="890"/>
      <c r="F567" s="890"/>
      <c r="G567" s="1024">
        <f t="shared" si="17"/>
        <v>0</v>
      </c>
    </row>
    <row r="568" spans="1:7">
      <c r="A568" s="1031"/>
      <c r="B568" s="1043"/>
      <c r="C568" s="1024">
        <f t="shared" si="16"/>
        <v>0</v>
      </c>
      <c r="D568" s="890"/>
      <c r="E568" s="890"/>
      <c r="F568" s="890"/>
      <c r="G568" s="1024">
        <f t="shared" si="17"/>
        <v>0</v>
      </c>
    </row>
    <row r="569" spans="1:7">
      <c r="A569" s="1031"/>
      <c r="B569" s="1043"/>
      <c r="C569" s="1024">
        <f t="shared" si="16"/>
        <v>0</v>
      </c>
      <c r="D569" s="890"/>
      <c r="E569" s="890"/>
      <c r="F569" s="890"/>
      <c r="G569" s="1024">
        <f t="shared" si="17"/>
        <v>0</v>
      </c>
    </row>
    <row r="570" spans="1:7">
      <c r="A570" s="1031"/>
      <c r="B570" s="1043"/>
      <c r="C570" s="1024">
        <f t="shared" si="16"/>
        <v>0</v>
      </c>
      <c r="D570" s="890"/>
      <c r="E570" s="890"/>
      <c r="F570" s="890"/>
      <c r="G570" s="1024">
        <f t="shared" si="17"/>
        <v>0</v>
      </c>
    </row>
    <row r="571" spans="1:7">
      <c r="A571" s="1031"/>
      <c r="B571" s="1043"/>
      <c r="C571" s="1024">
        <f t="shared" si="16"/>
        <v>0</v>
      </c>
      <c r="D571" s="890"/>
      <c r="E571" s="890"/>
      <c r="F571" s="890"/>
      <c r="G571" s="1024">
        <f t="shared" si="17"/>
        <v>0</v>
      </c>
    </row>
    <row r="572" spans="1:7">
      <c r="A572" s="1031"/>
      <c r="B572" s="1043"/>
      <c r="C572" s="1024">
        <f t="shared" si="16"/>
        <v>0</v>
      </c>
      <c r="D572" s="890"/>
      <c r="E572" s="890"/>
      <c r="F572" s="890"/>
      <c r="G572" s="1024">
        <f t="shared" si="17"/>
        <v>0</v>
      </c>
    </row>
    <row r="573" spans="1:7">
      <c r="A573" s="1031"/>
      <c r="B573" s="1043"/>
      <c r="C573" s="1024">
        <f t="shared" si="16"/>
        <v>0</v>
      </c>
      <c r="D573" s="890"/>
      <c r="E573" s="890"/>
      <c r="F573" s="890"/>
      <c r="G573" s="1024">
        <f t="shared" si="17"/>
        <v>0</v>
      </c>
    </row>
    <row r="574" spans="1:7">
      <c r="A574" s="1031"/>
      <c r="B574" s="1043"/>
      <c r="C574" s="1024">
        <f t="shared" si="16"/>
        <v>0</v>
      </c>
      <c r="D574" s="890"/>
      <c r="E574" s="890"/>
      <c r="F574" s="890"/>
      <c r="G574" s="1024">
        <f t="shared" si="17"/>
        <v>0</v>
      </c>
    </row>
    <row r="575" spans="1:7">
      <c r="A575" s="1031"/>
      <c r="B575" s="1043"/>
      <c r="C575" s="1024">
        <f t="shared" si="16"/>
        <v>0</v>
      </c>
      <c r="D575" s="890"/>
      <c r="E575" s="890"/>
      <c r="F575" s="890"/>
      <c r="G575" s="1024">
        <f t="shared" si="17"/>
        <v>0</v>
      </c>
    </row>
    <row r="576" spans="1:7">
      <c r="A576" s="1031"/>
      <c r="B576" s="1043"/>
      <c r="C576" s="1024">
        <f t="shared" si="16"/>
        <v>0</v>
      </c>
      <c r="D576" s="890"/>
      <c r="E576" s="890"/>
      <c r="F576" s="890"/>
      <c r="G576" s="1024">
        <f t="shared" si="17"/>
        <v>0</v>
      </c>
    </row>
    <row r="577" spans="1:7">
      <c r="A577" s="1031"/>
      <c r="B577" s="1043"/>
      <c r="C577" s="1024">
        <f t="shared" si="16"/>
        <v>0</v>
      </c>
      <c r="D577" s="890"/>
      <c r="E577" s="890"/>
      <c r="F577" s="890"/>
      <c r="G577" s="1024">
        <f t="shared" si="17"/>
        <v>0</v>
      </c>
    </row>
    <row r="578" spans="1:7">
      <c r="A578" s="1031"/>
      <c r="B578" s="1043"/>
      <c r="C578" s="1024">
        <f t="shared" si="16"/>
        <v>0</v>
      </c>
      <c r="D578" s="890"/>
      <c r="E578" s="890"/>
      <c r="F578" s="890"/>
      <c r="G578" s="1024">
        <f t="shared" si="17"/>
        <v>0</v>
      </c>
    </row>
    <row r="579" spans="1:7">
      <c r="A579" s="1031"/>
      <c r="B579" s="1043"/>
      <c r="C579" s="1024">
        <f t="shared" si="16"/>
        <v>0</v>
      </c>
      <c r="D579" s="890"/>
      <c r="E579" s="890"/>
      <c r="F579" s="890"/>
      <c r="G579" s="1024">
        <f t="shared" si="17"/>
        <v>0</v>
      </c>
    </row>
    <row r="580" spans="1:7">
      <c r="A580" s="1031"/>
      <c r="B580" s="1043"/>
      <c r="C580" s="1024">
        <f t="shared" si="16"/>
        <v>0</v>
      </c>
      <c r="D580" s="890"/>
      <c r="E580" s="890"/>
      <c r="F580" s="890"/>
      <c r="G580" s="1024">
        <f t="shared" si="17"/>
        <v>0</v>
      </c>
    </row>
    <row r="581" spans="1:7">
      <c r="A581" s="1031"/>
      <c r="B581" s="1043"/>
      <c r="C581" s="1024">
        <f t="shared" si="16"/>
        <v>0</v>
      </c>
      <c r="D581" s="890"/>
      <c r="E581" s="890"/>
      <c r="F581" s="890"/>
      <c r="G581" s="1024">
        <f t="shared" si="17"/>
        <v>0</v>
      </c>
    </row>
    <row r="582" spans="1:7">
      <c r="A582" s="1031"/>
      <c r="B582" s="1043"/>
      <c r="C582" s="1024">
        <f t="shared" si="16"/>
        <v>0</v>
      </c>
      <c r="D582" s="890"/>
      <c r="E582" s="890"/>
      <c r="F582" s="890"/>
      <c r="G582" s="1024">
        <f t="shared" si="17"/>
        <v>0</v>
      </c>
    </row>
    <row r="583" spans="1:7">
      <c r="A583" s="1031"/>
      <c r="B583" s="1043"/>
      <c r="C583" s="1024">
        <f t="shared" si="16"/>
        <v>0</v>
      </c>
      <c r="D583" s="890"/>
      <c r="E583" s="890"/>
      <c r="F583" s="890"/>
      <c r="G583" s="1024">
        <f t="shared" si="17"/>
        <v>0</v>
      </c>
    </row>
    <row r="584" spans="1:7">
      <c r="A584" s="1031"/>
      <c r="B584" s="1043"/>
      <c r="C584" s="1024">
        <f t="shared" si="16"/>
        <v>0</v>
      </c>
      <c r="D584" s="890"/>
      <c r="E584" s="890"/>
      <c r="F584" s="890"/>
      <c r="G584" s="1024">
        <f t="shared" si="17"/>
        <v>0</v>
      </c>
    </row>
    <row r="585" spans="1:7">
      <c r="A585" s="1031"/>
      <c r="B585" s="1043"/>
      <c r="C585" s="1024">
        <f t="shared" si="16"/>
        <v>0</v>
      </c>
      <c r="D585" s="890"/>
      <c r="E585" s="890"/>
      <c r="F585" s="890"/>
      <c r="G585" s="1024">
        <f t="shared" si="17"/>
        <v>0</v>
      </c>
    </row>
    <row r="586" spans="1:7">
      <c r="A586" s="1031"/>
      <c r="B586" s="1043"/>
      <c r="C586" s="1024">
        <f t="shared" si="16"/>
        <v>0</v>
      </c>
      <c r="D586" s="890"/>
      <c r="E586" s="890"/>
      <c r="F586" s="890"/>
      <c r="G586" s="1024">
        <f t="shared" si="17"/>
        <v>0</v>
      </c>
    </row>
    <row r="587" spans="1:7">
      <c r="A587" s="1031"/>
      <c r="B587" s="1043"/>
      <c r="C587" s="1024">
        <f t="shared" si="16"/>
        <v>0</v>
      </c>
      <c r="D587" s="890"/>
      <c r="E587" s="890"/>
      <c r="F587" s="890"/>
      <c r="G587" s="1024">
        <f t="shared" si="17"/>
        <v>0</v>
      </c>
    </row>
    <row r="588" spans="1:7">
      <c r="A588" s="1031"/>
      <c r="B588" s="1043"/>
      <c r="C588" s="1024">
        <f t="shared" ref="C588:C651" si="18">SUMIF(D588:F588,"&gt;0")</f>
        <v>0</v>
      </c>
      <c r="D588" s="890"/>
      <c r="E588" s="890"/>
      <c r="F588" s="890"/>
      <c r="G588" s="1024">
        <f t="shared" ref="G588:G651" si="19">SUMIF(B588:C588,"&gt;0")</f>
        <v>0</v>
      </c>
    </row>
    <row r="589" spans="1:7">
      <c r="A589" s="1031"/>
      <c r="B589" s="1043"/>
      <c r="C589" s="1024">
        <f t="shared" si="18"/>
        <v>0</v>
      </c>
      <c r="D589" s="890"/>
      <c r="E589" s="890"/>
      <c r="F589" s="890"/>
      <c r="G589" s="1024">
        <f t="shared" si="19"/>
        <v>0</v>
      </c>
    </row>
    <row r="590" spans="1:7">
      <c r="A590" s="1031"/>
      <c r="B590" s="1043"/>
      <c r="C590" s="1024">
        <f t="shared" si="18"/>
        <v>0</v>
      </c>
      <c r="D590" s="890"/>
      <c r="E590" s="890"/>
      <c r="F590" s="890"/>
      <c r="G590" s="1024">
        <f t="shared" si="19"/>
        <v>0</v>
      </c>
    </row>
    <row r="591" spans="1:7">
      <c r="A591" s="1031"/>
      <c r="B591" s="1043"/>
      <c r="C591" s="1024">
        <f t="shared" si="18"/>
        <v>0</v>
      </c>
      <c r="D591" s="890"/>
      <c r="E591" s="890"/>
      <c r="F591" s="890"/>
      <c r="G591" s="1024">
        <f t="shared" si="19"/>
        <v>0</v>
      </c>
    </row>
    <row r="592" spans="1:7">
      <c r="A592" s="1031"/>
      <c r="B592" s="1043"/>
      <c r="C592" s="1024">
        <f t="shared" si="18"/>
        <v>0</v>
      </c>
      <c r="D592" s="890"/>
      <c r="E592" s="890"/>
      <c r="F592" s="890"/>
      <c r="G592" s="1024">
        <f t="shared" si="19"/>
        <v>0</v>
      </c>
    </row>
    <row r="593" spans="1:7">
      <c r="A593" s="1031"/>
      <c r="B593" s="1043"/>
      <c r="C593" s="1024">
        <f t="shared" si="18"/>
        <v>0</v>
      </c>
      <c r="D593" s="890"/>
      <c r="E593" s="890"/>
      <c r="F593" s="890"/>
      <c r="G593" s="1024">
        <f t="shared" si="19"/>
        <v>0</v>
      </c>
    </row>
    <row r="594" spans="1:7">
      <c r="A594" s="1031"/>
      <c r="B594" s="1043"/>
      <c r="C594" s="1024">
        <f t="shared" si="18"/>
        <v>0</v>
      </c>
      <c r="D594" s="890"/>
      <c r="E594" s="890"/>
      <c r="F594" s="890"/>
      <c r="G594" s="1024">
        <f t="shared" si="19"/>
        <v>0</v>
      </c>
    </row>
    <row r="595" spans="1:7">
      <c r="A595" s="1031"/>
      <c r="B595" s="1043"/>
      <c r="C595" s="1024">
        <f t="shared" si="18"/>
        <v>0</v>
      </c>
      <c r="D595" s="890"/>
      <c r="E595" s="890"/>
      <c r="F595" s="890"/>
      <c r="G595" s="1024">
        <f t="shared" si="19"/>
        <v>0</v>
      </c>
    </row>
    <row r="596" spans="1:7">
      <c r="A596" s="1031"/>
      <c r="B596" s="1043"/>
      <c r="C596" s="1024">
        <f t="shared" si="18"/>
        <v>0</v>
      </c>
      <c r="D596" s="890"/>
      <c r="E596" s="890"/>
      <c r="F596" s="890"/>
      <c r="G596" s="1024">
        <f t="shared" si="19"/>
        <v>0</v>
      </c>
    </row>
    <row r="597" spans="1:7">
      <c r="A597" s="1031"/>
      <c r="B597" s="1043"/>
      <c r="C597" s="1024">
        <f t="shared" si="18"/>
        <v>0</v>
      </c>
      <c r="D597" s="890"/>
      <c r="E597" s="890"/>
      <c r="F597" s="890"/>
      <c r="G597" s="1024">
        <f t="shared" si="19"/>
        <v>0</v>
      </c>
    </row>
    <row r="598" spans="1:7">
      <c r="A598" s="1031"/>
      <c r="B598" s="1043"/>
      <c r="C598" s="1024">
        <f t="shared" si="18"/>
        <v>0</v>
      </c>
      <c r="D598" s="890"/>
      <c r="E598" s="890"/>
      <c r="F598" s="890"/>
      <c r="G598" s="1024">
        <f t="shared" si="19"/>
        <v>0</v>
      </c>
    </row>
    <row r="599" spans="1:7">
      <c r="A599" s="1031"/>
      <c r="B599" s="1043"/>
      <c r="C599" s="1024">
        <f t="shared" si="18"/>
        <v>0</v>
      </c>
      <c r="D599" s="890"/>
      <c r="E599" s="890"/>
      <c r="F599" s="890"/>
      <c r="G599" s="1024">
        <f t="shared" si="19"/>
        <v>0</v>
      </c>
    </row>
    <row r="600" spans="1:7">
      <c r="A600" s="1031"/>
      <c r="B600" s="1043"/>
      <c r="C600" s="1024">
        <f t="shared" si="18"/>
        <v>0</v>
      </c>
      <c r="D600" s="890"/>
      <c r="E600" s="890"/>
      <c r="F600" s="890"/>
      <c r="G600" s="1024">
        <f t="shared" si="19"/>
        <v>0</v>
      </c>
    </row>
    <row r="601" spans="1:7">
      <c r="A601" s="1031"/>
      <c r="B601" s="1043"/>
      <c r="C601" s="1024">
        <f t="shared" si="18"/>
        <v>0</v>
      </c>
      <c r="D601" s="890"/>
      <c r="E601" s="890"/>
      <c r="F601" s="890"/>
      <c r="G601" s="1024">
        <f t="shared" si="19"/>
        <v>0</v>
      </c>
    </row>
    <row r="602" spans="1:7">
      <c r="A602" s="1031"/>
      <c r="B602" s="1043"/>
      <c r="C602" s="1024">
        <f t="shared" si="18"/>
        <v>0</v>
      </c>
      <c r="D602" s="890"/>
      <c r="E602" s="890"/>
      <c r="F602" s="890"/>
      <c r="G602" s="1024">
        <f t="shared" si="19"/>
        <v>0</v>
      </c>
    </row>
    <row r="603" spans="1:7">
      <c r="A603" s="1031"/>
      <c r="B603" s="1043"/>
      <c r="C603" s="1024">
        <f t="shared" si="18"/>
        <v>0</v>
      </c>
      <c r="D603" s="890"/>
      <c r="E603" s="890"/>
      <c r="F603" s="890"/>
      <c r="G603" s="1024">
        <f t="shared" si="19"/>
        <v>0</v>
      </c>
    </row>
    <row r="604" spans="1:7">
      <c r="A604" s="1031"/>
      <c r="B604" s="1043"/>
      <c r="C604" s="1024">
        <f t="shared" si="18"/>
        <v>0</v>
      </c>
      <c r="D604" s="890"/>
      <c r="E604" s="890"/>
      <c r="F604" s="890"/>
      <c r="G604" s="1024">
        <f t="shared" si="19"/>
        <v>0</v>
      </c>
    </row>
    <row r="605" spans="1:7">
      <c r="A605" s="1031"/>
      <c r="B605" s="1043"/>
      <c r="C605" s="1024">
        <f t="shared" si="18"/>
        <v>0</v>
      </c>
      <c r="D605" s="890"/>
      <c r="E605" s="890"/>
      <c r="F605" s="890"/>
      <c r="G605" s="1024">
        <f t="shared" si="19"/>
        <v>0</v>
      </c>
    </row>
    <row r="606" spans="1:7">
      <c r="A606" s="1031"/>
      <c r="B606" s="1043"/>
      <c r="C606" s="1024">
        <f t="shared" si="18"/>
        <v>0</v>
      </c>
      <c r="D606" s="890"/>
      <c r="E606" s="890"/>
      <c r="F606" s="890"/>
      <c r="G606" s="1024">
        <f t="shared" si="19"/>
        <v>0</v>
      </c>
    </row>
    <row r="607" spans="1:7">
      <c r="A607" s="1031"/>
      <c r="B607" s="1043"/>
      <c r="C607" s="1024">
        <f t="shared" si="18"/>
        <v>0</v>
      </c>
      <c r="D607" s="890"/>
      <c r="E607" s="890"/>
      <c r="F607" s="890"/>
      <c r="G607" s="1024">
        <f t="shared" si="19"/>
        <v>0</v>
      </c>
    </row>
    <row r="608" spans="1:7">
      <c r="A608" s="1031"/>
      <c r="B608" s="1043"/>
      <c r="C608" s="1024">
        <f t="shared" si="18"/>
        <v>0</v>
      </c>
      <c r="D608" s="890"/>
      <c r="E608" s="890"/>
      <c r="F608" s="890"/>
      <c r="G608" s="1024">
        <f t="shared" si="19"/>
        <v>0</v>
      </c>
    </row>
    <row r="609" spans="1:7">
      <c r="A609" s="1031"/>
      <c r="B609" s="1043"/>
      <c r="C609" s="1024">
        <f t="shared" si="18"/>
        <v>0</v>
      </c>
      <c r="D609" s="890"/>
      <c r="E609" s="890"/>
      <c r="F609" s="890"/>
      <c r="G609" s="1024">
        <f t="shared" si="19"/>
        <v>0</v>
      </c>
    </row>
    <row r="610" spans="1:7">
      <c r="A610" s="1031"/>
      <c r="B610" s="1043"/>
      <c r="C610" s="1024">
        <f t="shared" si="18"/>
        <v>0</v>
      </c>
      <c r="D610" s="890"/>
      <c r="E610" s="890"/>
      <c r="F610" s="890"/>
      <c r="G610" s="1024">
        <f t="shared" si="19"/>
        <v>0</v>
      </c>
    </row>
    <row r="611" spans="1:7">
      <c r="A611" s="1031"/>
      <c r="B611" s="1043"/>
      <c r="C611" s="1024">
        <f t="shared" si="18"/>
        <v>0</v>
      </c>
      <c r="D611" s="890"/>
      <c r="E611" s="890"/>
      <c r="F611" s="890"/>
      <c r="G611" s="1024">
        <f t="shared" si="19"/>
        <v>0</v>
      </c>
    </row>
    <row r="612" spans="1:7">
      <c r="A612" s="1031"/>
      <c r="B612" s="1043"/>
      <c r="C612" s="1024">
        <f t="shared" si="18"/>
        <v>0</v>
      </c>
      <c r="D612" s="890"/>
      <c r="E612" s="890"/>
      <c r="F612" s="890"/>
      <c r="G612" s="1024">
        <f t="shared" si="19"/>
        <v>0</v>
      </c>
    </row>
    <row r="613" spans="1:7">
      <c r="A613" s="1031"/>
      <c r="B613" s="1043"/>
      <c r="C613" s="1024">
        <f t="shared" si="18"/>
        <v>0</v>
      </c>
      <c r="D613" s="890"/>
      <c r="E613" s="890"/>
      <c r="F613" s="890"/>
      <c r="G613" s="1024">
        <f t="shared" si="19"/>
        <v>0</v>
      </c>
    </row>
    <row r="614" spans="1:7">
      <c r="A614" s="1031"/>
      <c r="B614" s="1043"/>
      <c r="C614" s="1024">
        <f t="shared" si="18"/>
        <v>0</v>
      </c>
      <c r="D614" s="890"/>
      <c r="E614" s="890"/>
      <c r="F614" s="890"/>
      <c r="G614" s="1024">
        <f t="shared" si="19"/>
        <v>0</v>
      </c>
    </row>
    <row r="615" spans="1:7">
      <c r="A615" s="1031"/>
      <c r="B615" s="1043"/>
      <c r="C615" s="1024">
        <f t="shared" si="18"/>
        <v>0</v>
      </c>
      <c r="D615" s="890"/>
      <c r="E615" s="890"/>
      <c r="F615" s="890"/>
      <c r="G615" s="1024">
        <f t="shared" si="19"/>
        <v>0</v>
      </c>
    </row>
    <row r="616" spans="1:7">
      <c r="A616" s="1031"/>
      <c r="B616" s="1043"/>
      <c r="C616" s="1024">
        <f t="shared" si="18"/>
        <v>0</v>
      </c>
      <c r="D616" s="890"/>
      <c r="E616" s="890"/>
      <c r="F616" s="890"/>
      <c r="G616" s="1024">
        <f t="shared" si="19"/>
        <v>0</v>
      </c>
    </row>
    <row r="617" spans="1:7">
      <c r="A617" s="1031"/>
      <c r="B617" s="1043"/>
      <c r="C617" s="1024">
        <f t="shared" si="18"/>
        <v>0</v>
      </c>
      <c r="D617" s="890"/>
      <c r="E617" s="890"/>
      <c r="F617" s="890"/>
      <c r="G617" s="1024">
        <f t="shared" si="19"/>
        <v>0</v>
      </c>
    </row>
    <row r="618" spans="1:7">
      <c r="A618" s="1031"/>
      <c r="B618" s="1043"/>
      <c r="C618" s="1024">
        <f t="shared" si="18"/>
        <v>0</v>
      </c>
      <c r="D618" s="890"/>
      <c r="E618" s="890"/>
      <c r="F618" s="890"/>
      <c r="G618" s="1024">
        <f t="shared" si="19"/>
        <v>0</v>
      </c>
    </row>
    <row r="619" spans="1:7">
      <c r="A619" s="1031"/>
      <c r="B619" s="1043"/>
      <c r="C619" s="1024">
        <f t="shared" si="18"/>
        <v>0</v>
      </c>
      <c r="D619" s="890"/>
      <c r="E619" s="890"/>
      <c r="F619" s="890"/>
      <c r="G619" s="1024">
        <f t="shared" si="19"/>
        <v>0</v>
      </c>
    </row>
    <row r="620" spans="1:7">
      <c r="A620" s="1031"/>
      <c r="B620" s="1043"/>
      <c r="C620" s="1024">
        <f t="shared" si="18"/>
        <v>0</v>
      </c>
      <c r="D620" s="890"/>
      <c r="E620" s="890"/>
      <c r="F620" s="890"/>
      <c r="G620" s="1024">
        <f t="shared" si="19"/>
        <v>0</v>
      </c>
    </row>
    <row r="621" spans="1:7">
      <c r="A621" s="1031"/>
      <c r="B621" s="1043"/>
      <c r="C621" s="1024">
        <f t="shared" si="18"/>
        <v>0</v>
      </c>
      <c r="D621" s="890"/>
      <c r="E621" s="890"/>
      <c r="F621" s="890"/>
      <c r="G621" s="1024">
        <f t="shared" si="19"/>
        <v>0</v>
      </c>
    </row>
    <row r="622" spans="1:7">
      <c r="A622" s="1031"/>
      <c r="B622" s="1043"/>
      <c r="C622" s="1024">
        <f t="shared" si="18"/>
        <v>0</v>
      </c>
      <c r="D622" s="890"/>
      <c r="E622" s="890"/>
      <c r="F622" s="890"/>
      <c r="G622" s="1024">
        <f t="shared" si="19"/>
        <v>0</v>
      </c>
    </row>
    <row r="623" spans="1:7">
      <c r="A623" s="1031"/>
      <c r="B623" s="1043"/>
      <c r="C623" s="1024">
        <f t="shared" si="18"/>
        <v>0</v>
      </c>
      <c r="D623" s="890"/>
      <c r="E623" s="890"/>
      <c r="F623" s="890"/>
      <c r="G623" s="1024">
        <f t="shared" si="19"/>
        <v>0</v>
      </c>
    </row>
    <row r="624" spans="1:7">
      <c r="A624" s="1031"/>
      <c r="B624" s="1043"/>
      <c r="C624" s="1024">
        <f t="shared" si="18"/>
        <v>0</v>
      </c>
      <c r="D624" s="890"/>
      <c r="E624" s="890"/>
      <c r="F624" s="890"/>
      <c r="G624" s="1024">
        <f t="shared" si="19"/>
        <v>0</v>
      </c>
    </row>
    <row r="625" spans="1:7">
      <c r="A625" s="1031"/>
      <c r="B625" s="1043"/>
      <c r="C625" s="1024">
        <f t="shared" si="18"/>
        <v>0</v>
      </c>
      <c r="D625" s="890"/>
      <c r="E625" s="890"/>
      <c r="F625" s="890"/>
      <c r="G625" s="1024">
        <f t="shared" si="19"/>
        <v>0</v>
      </c>
    </row>
    <row r="626" spans="1:7">
      <c r="A626" s="1031"/>
      <c r="B626" s="1043"/>
      <c r="C626" s="1024">
        <f t="shared" si="18"/>
        <v>0</v>
      </c>
      <c r="D626" s="890"/>
      <c r="E626" s="890"/>
      <c r="F626" s="890"/>
      <c r="G626" s="1024">
        <f t="shared" si="19"/>
        <v>0</v>
      </c>
    </row>
    <row r="627" spans="1:7">
      <c r="A627" s="1031"/>
      <c r="B627" s="1043"/>
      <c r="C627" s="1024">
        <f t="shared" si="18"/>
        <v>0</v>
      </c>
      <c r="D627" s="890"/>
      <c r="E627" s="890"/>
      <c r="F627" s="890"/>
      <c r="G627" s="1024">
        <f t="shared" si="19"/>
        <v>0</v>
      </c>
    </row>
    <row r="628" spans="1:7">
      <c r="A628" s="1031"/>
      <c r="B628" s="1043"/>
      <c r="C628" s="1024">
        <f t="shared" si="18"/>
        <v>0</v>
      </c>
      <c r="D628" s="890"/>
      <c r="E628" s="890"/>
      <c r="F628" s="890"/>
      <c r="G628" s="1024">
        <f t="shared" si="19"/>
        <v>0</v>
      </c>
    </row>
    <row r="629" spans="1:7">
      <c r="A629" s="1031"/>
      <c r="B629" s="1043"/>
      <c r="C629" s="1024">
        <f t="shared" si="18"/>
        <v>0</v>
      </c>
      <c r="D629" s="890"/>
      <c r="E629" s="890"/>
      <c r="F629" s="890"/>
      <c r="G629" s="1024">
        <f t="shared" si="19"/>
        <v>0</v>
      </c>
    </row>
    <row r="630" spans="1:7">
      <c r="A630" s="1031"/>
      <c r="B630" s="1043"/>
      <c r="C630" s="1024">
        <f t="shared" si="18"/>
        <v>0</v>
      </c>
      <c r="D630" s="890"/>
      <c r="E630" s="890"/>
      <c r="F630" s="890"/>
      <c r="G630" s="1024">
        <f t="shared" si="19"/>
        <v>0</v>
      </c>
    </row>
    <row r="631" spans="1:7">
      <c r="A631" s="1031"/>
      <c r="B631" s="1043"/>
      <c r="C631" s="1024">
        <f t="shared" si="18"/>
        <v>0</v>
      </c>
      <c r="D631" s="890"/>
      <c r="E631" s="890"/>
      <c r="F631" s="890"/>
      <c r="G631" s="1024">
        <f t="shared" si="19"/>
        <v>0</v>
      </c>
    </row>
    <row r="632" spans="1:7">
      <c r="A632" s="1031"/>
      <c r="B632" s="1043"/>
      <c r="C632" s="1024">
        <f t="shared" si="18"/>
        <v>0</v>
      </c>
      <c r="D632" s="890"/>
      <c r="E632" s="890"/>
      <c r="F632" s="890"/>
      <c r="G632" s="1024">
        <f t="shared" si="19"/>
        <v>0</v>
      </c>
    </row>
    <row r="633" spans="1:7">
      <c r="A633" s="1031"/>
      <c r="B633" s="1043"/>
      <c r="C633" s="1024">
        <f t="shared" si="18"/>
        <v>0</v>
      </c>
      <c r="D633" s="890"/>
      <c r="E633" s="890"/>
      <c r="F633" s="890"/>
      <c r="G633" s="1024">
        <f t="shared" si="19"/>
        <v>0</v>
      </c>
    </row>
    <row r="634" spans="1:7">
      <c r="A634" s="1031"/>
      <c r="B634" s="1043"/>
      <c r="C634" s="1024">
        <f t="shared" si="18"/>
        <v>0</v>
      </c>
      <c r="D634" s="890"/>
      <c r="E634" s="890"/>
      <c r="F634" s="890"/>
      <c r="G634" s="1024">
        <f t="shared" si="19"/>
        <v>0</v>
      </c>
    </row>
    <row r="635" spans="1:7">
      <c r="A635" s="1031"/>
      <c r="B635" s="1043"/>
      <c r="C635" s="1024">
        <f t="shared" si="18"/>
        <v>0</v>
      </c>
      <c r="D635" s="890"/>
      <c r="E635" s="890"/>
      <c r="F635" s="890"/>
      <c r="G635" s="1024">
        <f t="shared" si="19"/>
        <v>0</v>
      </c>
    </row>
    <row r="636" spans="1:7">
      <c r="A636" s="1031"/>
      <c r="B636" s="1043"/>
      <c r="C636" s="1024">
        <f t="shared" si="18"/>
        <v>0</v>
      </c>
      <c r="D636" s="890"/>
      <c r="E636" s="890"/>
      <c r="F636" s="890"/>
      <c r="G636" s="1024">
        <f t="shared" si="19"/>
        <v>0</v>
      </c>
    </row>
    <row r="637" spans="1:7">
      <c r="A637" s="1031"/>
      <c r="B637" s="1043"/>
      <c r="C637" s="1024">
        <f t="shared" si="18"/>
        <v>0</v>
      </c>
      <c r="D637" s="890"/>
      <c r="E637" s="890"/>
      <c r="F637" s="890"/>
      <c r="G637" s="1024">
        <f t="shared" si="19"/>
        <v>0</v>
      </c>
    </row>
    <row r="638" spans="1:7">
      <c r="A638" s="1031"/>
      <c r="B638" s="1043"/>
      <c r="C638" s="1024">
        <f t="shared" si="18"/>
        <v>0</v>
      </c>
      <c r="D638" s="890"/>
      <c r="E638" s="890"/>
      <c r="F638" s="890"/>
      <c r="G638" s="1024">
        <f t="shared" si="19"/>
        <v>0</v>
      </c>
    </row>
    <row r="639" spans="1:7">
      <c r="A639" s="1031"/>
      <c r="B639" s="1043"/>
      <c r="C639" s="1024">
        <f t="shared" si="18"/>
        <v>0</v>
      </c>
      <c r="D639" s="890"/>
      <c r="E639" s="890"/>
      <c r="F639" s="890"/>
      <c r="G639" s="1024">
        <f t="shared" si="19"/>
        <v>0</v>
      </c>
    </row>
    <row r="640" spans="1:7">
      <c r="A640" s="1031"/>
      <c r="B640" s="1043"/>
      <c r="C640" s="1024">
        <f t="shared" si="18"/>
        <v>0</v>
      </c>
      <c r="D640" s="890"/>
      <c r="E640" s="890"/>
      <c r="F640" s="890"/>
      <c r="G640" s="1024">
        <f t="shared" si="19"/>
        <v>0</v>
      </c>
    </row>
    <row r="641" spans="1:7">
      <c r="A641" s="1031"/>
      <c r="B641" s="1043"/>
      <c r="C641" s="1024">
        <f t="shared" si="18"/>
        <v>0</v>
      </c>
      <c r="D641" s="890"/>
      <c r="E641" s="890"/>
      <c r="F641" s="890"/>
      <c r="G641" s="1024">
        <f t="shared" si="19"/>
        <v>0</v>
      </c>
    </row>
    <row r="642" spans="1:7">
      <c r="A642" s="1031"/>
      <c r="B642" s="1043"/>
      <c r="C642" s="1024">
        <f t="shared" si="18"/>
        <v>0</v>
      </c>
      <c r="D642" s="890"/>
      <c r="E642" s="890"/>
      <c r="F642" s="890"/>
      <c r="G642" s="1024">
        <f t="shared" si="19"/>
        <v>0</v>
      </c>
    </row>
    <row r="643" spans="1:7">
      <c r="A643" s="1031"/>
      <c r="B643" s="1043"/>
      <c r="C643" s="1024">
        <f t="shared" si="18"/>
        <v>0</v>
      </c>
      <c r="D643" s="890"/>
      <c r="E643" s="890"/>
      <c r="F643" s="890"/>
      <c r="G643" s="1024">
        <f t="shared" si="19"/>
        <v>0</v>
      </c>
    </row>
    <row r="644" spans="1:7">
      <c r="A644" s="1031"/>
      <c r="B644" s="1043"/>
      <c r="C644" s="1024">
        <f t="shared" si="18"/>
        <v>0</v>
      </c>
      <c r="D644" s="890"/>
      <c r="E644" s="890"/>
      <c r="F644" s="890"/>
      <c r="G644" s="1024">
        <f t="shared" si="19"/>
        <v>0</v>
      </c>
    </row>
    <row r="645" spans="1:7">
      <c r="A645" s="1031"/>
      <c r="B645" s="1043"/>
      <c r="C645" s="1024">
        <f t="shared" si="18"/>
        <v>0</v>
      </c>
      <c r="D645" s="890"/>
      <c r="E645" s="890"/>
      <c r="F645" s="890"/>
      <c r="G645" s="1024">
        <f t="shared" si="19"/>
        <v>0</v>
      </c>
    </row>
    <row r="646" spans="1:7">
      <c r="A646" s="1031"/>
      <c r="B646" s="1043"/>
      <c r="C646" s="1024">
        <f t="shared" si="18"/>
        <v>0</v>
      </c>
      <c r="D646" s="890"/>
      <c r="E646" s="890"/>
      <c r="F646" s="890"/>
      <c r="G646" s="1024">
        <f t="shared" si="19"/>
        <v>0</v>
      </c>
    </row>
    <row r="647" spans="1:7">
      <c r="A647" s="1031"/>
      <c r="B647" s="1043"/>
      <c r="C647" s="1024">
        <f t="shared" si="18"/>
        <v>0</v>
      </c>
      <c r="D647" s="890"/>
      <c r="E647" s="890"/>
      <c r="F647" s="890"/>
      <c r="G647" s="1024">
        <f t="shared" si="19"/>
        <v>0</v>
      </c>
    </row>
    <row r="648" spans="1:7">
      <c r="A648" s="1031"/>
      <c r="B648" s="1043"/>
      <c r="C648" s="1024">
        <f t="shared" si="18"/>
        <v>0</v>
      </c>
      <c r="D648" s="890"/>
      <c r="E648" s="890"/>
      <c r="F648" s="890"/>
      <c r="G648" s="1024">
        <f t="shared" si="19"/>
        <v>0</v>
      </c>
    </row>
    <row r="649" spans="1:7">
      <c r="A649" s="1031"/>
      <c r="B649" s="1043"/>
      <c r="C649" s="1024">
        <f t="shared" si="18"/>
        <v>0</v>
      </c>
      <c r="D649" s="890"/>
      <c r="E649" s="890"/>
      <c r="F649" s="890"/>
      <c r="G649" s="1024">
        <f t="shared" si="19"/>
        <v>0</v>
      </c>
    </row>
    <row r="650" spans="1:7">
      <c r="A650" s="1031"/>
      <c r="B650" s="1043"/>
      <c r="C650" s="1024">
        <f t="shared" si="18"/>
        <v>0</v>
      </c>
      <c r="D650" s="890"/>
      <c r="E650" s="890"/>
      <c r="F650" s="890"/>
      <c r="G650" s="1024">
        <f t="shared" si="19"/>
        <v>0</v>
      </c>
    </row>
    <row r="651" spans="1:7">
      <c r="A651" s="1031"/>
      <c r="B651" s="1043"/>
      <c r="C651" s="1024">
        <f t="shared" si="18"/>
        <v>0</v>
      </c>
      <c r="D651" s="890"/>
      <c r="E651" s="890"/>
      <c r="F651" s="890"/>
      <c r="G651" s="1024">
        <f t="shared" si="19"/>
        <v>0</v>
      </c>
    </row>
    <row r="652" spans="1:7">
      <c r="A652" s="1031"/>
      <c r="B652" s="1043"/>
      <c r="C652" s="1024">
        <f t="shared" ref="C652:C715" si="20">SUMIF(D652:F652,"&gt;0")</f>
        <v>0</v>
      </c>
      <c r="D652" s="890"/>
      <c r="E652" s="890"/>
      <c r="F652" s="890"/>
      <c r="G652" s="1024">
        <f t="shared" ref="G652:G715" si="21">SUMIF(B652:C652,"&gt;0")</f>
        <v>0</v>
      </c>
    </row>
    <row r="653" spans="1:7">
      <c r="A653" s="1031"/>
      <c r="B653" s="1043"/>
      <c r="C653" s="1024">
        <f t="shared" si="20"/>
        <v>0</v>
      </c>
      <c r="D653" s="890"/>
      <c r="E653" s="890"/>
      <c r="F653" s="890"/>
      <c r="G653" s="1024">
        <f t="shared" si="21"/>
        <v>0</v>
      </c>
    </row>
    <row r="654" spans="1:7">
      <c r="A654" s="1031"/>
      <c r="B654" s="1043"/>
      <c r="C654" s="1024">
        <f t="shared" si="20"/>
        <v>0</v>
      </c>
      <c r="D654" s="890"/>
      <c r="E654" s="890"/>
      <c r="F654" s="890"/>
      <c r="G654" s="1024">
        <f t="shared" si="21"/>
        <v>0</v>
      </c>
    </row>
    <row r="655" spans="1:7">
      <c r="A655" s="1031"/>
      <c r="B655" s="1043"/>
      <c r="C655" s="1024">
        <f t="shared" si="20"/>
        <v>0</v>
      </c>
      <c r="D655" s="890"/>
      <c r="E655" s="890"/>
      <c r="F655" s="890"/>
      <c r="G655" s="1024">
        <f t="shared" si="21"/>
        <v>0</v>
      </c>
    </row>
    <row r="656" spans="1:7">
      <c r="A656" s="1031"/>
      <c r="B656" s="1043"/>
      <c r="C656" s="1024">
        <f t="shared" si="20"/>
        <v>0</v>
      </c>
      <c r="D656" s="890"/>
      <c r="E656" s="890"/>
      <c r="F656" s="890"/>
      <c r="G656" s="1024">
        <f t="shared" si="21"/>
        <v>0</v>
      </c>
    </row>
    <row r="657" spans="1:7">
      <c r="A657" s="1031"/>
      <c r="B657" s="1043"/>
      <c r="C657" s="1024">
        <f t="shared" si="20"/>
        <v>0</v>
      </c>
      <c r="D657" s="890"/>
      <c r="E657" s="890"/>
      <c r="F657" s="890"/>
      <c r="G657" s="1024">
        <f t="shared" si="21"/>
        <v>0</v>
      </c>
    </row>
    <row r="658" spans="1:7">
      <c r="A658" s="1031"/>
      <c r="B658" s="1043"/>
      <c r="C658" s="1024">
        <f t="shared" si="20"/>
        <v>0</v>
      </c>
      <c r="D658" s="890"/>
      <c r="E658" s="890"/>
      <c r="F658" s="890"/>
      <c r="G658" s="1024">
        <f t="shared" si="21"/>
        <v>0</v>
      </c>
    </row>
    <row r="659" spans="1:7">
      <c r="A659" s="1031"/>
      <c r="B659" s="1043"/>
      <c r="C659" s="1024">
        <f t="shared" si="20"/>
        <v>0</v>
      </c>
      <c r="D659" s="890"/>
      <c r="E659" s="890"/>
      <c r="F659" s="890"/>
      <c r="G659" s="1024">
        <f t="shared" si="21"/>
        <v>0</v>
      </c>
    </row>
    <row r="660" spans="1:7">
      <c r="A660" s="1031"/>
      <c r="B660" s="1043"/>
      <c r="C660" s="1024">
        <f t="shared" si="20"/>
        <v>0</v>
      </c>
      <c r="D660" s="890"/>
      <c r="E660" s="890"/>
      <c r="F660" s="890"/>
      <c r="G660" s="1024">
        <f t="shared" si="21"/>
        <v>0</v>
      </c>
    </row>
    <row r="661" spans="1:7">
      <c r="A661" s="1031"/>
      <c r="B661" s="1043"/>
      <c r="C661" s="1024">
        <f t="shared" si="20"/>
        <v>0</v>
      </c>
      <c r="D661" s="890"/>
      <c r="E661" s="890"/>
      <c r="F661" s="890"/>
      <c r="G661" s="1024">
        <f t="shared" si="21"/>
        <v>0</v>
      </c>
    </row>
    <row r="662" spans="1:7">
      <c r="A662" s="1031"/>
      <c r="B662" s="1043"/>
      <c r="C662" s="1024">
        <f t="shared" si="20"/>
        <v>0</v>
      </c>
      <c r="D662" s="890"/>
      <c r="E662" s="890"/>
      <c r="F662" s="890"/>
      <c r="G662" s="1024">
        <f t="shared" si="21"/>
        <v>0</v>
      </c>
    </row>
    <row r="663" spans="1:7">
      <c r="A663" s="1031"/>
      <c r="B663" s="1043"/>
      <c r="C663" s="1024">
        <f t="shared" si="20"/>
        <v>0</v>
      </c>
      <c r="D663" s="890"/>
      <c r="E663" s="890"/>
      <c r="F663" s="890"/>
      <c r="G663" s="1024">
        <f t="shared" si="21"/>
        <v>0</v>
      </c>
    </row>
    <row r="664" spans="1:7">
      <c r="A664" s="1031"/>
      <c r="B664" s="1043"/>
      <c r="C664" s="1024">
        <f t="shared" si="20"/>
        <v>0</v>
      </c>
      <c r="D664" s="890"/>
      <c r="E664" s="890"/>
      <c r="F664" s="890"/>
      <c r="G664" s="1024">
        <f t="shared" si="21"/>
        <v>0</v>
      </c>
    </row>
    <row r="665" spans="1:7">
      <c r="A665" s="1031"/>
      <c r="B665" s="1043"/>
      <c r="C665" s="1024">
        <f t="shared" si="20"/>
        <v>0</v>
      </c>
      <c r="D665" s="890"/>
      <c r="E665" s="890"/>
      <c r="F665" s="890"/>
      <c r="G665" s="1024">
        <f t="shared" si="21"/>
        <v>0</v>
      </c>
    </row>
    <row r="666" spans="1:7">
      <c r="A666" s="1031"/>
      <c r="B666" s="1043"/>
      <c r="C666" s="1024">
        <f t="shared" si="20"/>
        <v>0</v>
      </c>
      <c r="D666" s="890"/>
      <c r="E666" s="890"/>
      <c r="F666" s="890"/>
      <c r="G666" s="1024">
        <f t="shared" si="21"/>
        <v>0</v>
      </c>
    </row>
    <row r="667" spans="1:7">
      <c r="A667" s="1031"/>
      <c r="B667" s="1043"/>
      <c r="C667" s="1024">
        <f t="shared" si="20"/>
        <v>0</v>
      </c>
      <c r="D667" s="890"/>
      <c r="E667" s="890"/>
      <c r="F667" s="890"/>
      <c r="G667" s="1024">
        <f t="shared" si="21"/>
        <v>0</v>
      </c>
    </row>
    <row r="668" spans="1:7">
      <c r="A668" s="1031"/>
      <c r="B668" s="1043"/>
      <c r="C668" s="1024">
        <f t="shared" si="20"/>
        <v>0</v>
      </c>
      <c r="D668" s="890"/>
      <c r="E668" s="890"/>
      <c r="F668" s="890"/>
      <c r="G668" s="1024">
        <f t="shared" si="21"/>
        <v>0</v>
      </c>
    </row>
    <row r="669" spans="1:7">
      <c r="A669" s="1031"/>
      <c r="B669" s="1043"/>
      <c r="C669" s="1024">
        <f t="shared" si="20"/>
        <v>0</v>
      </c>
      <c r="D669" s="890"/>
      <c r="E669" s="890"/>
      <c r="F669" s="890"/>
      <c r="G669" s="1024">
        <f t="shared" si="21"/>
        <v>0</v>
      </c>
    </row>
    <row r="670" spans="1:7">
      <c r="A670" s="1031"/>
      <c r="B670" s="1043"/>
      <c r="C670" s="1024">
        <f t="shared" si="20"/>
        <v>0</v>
      </c>
      <c r="D670" s="890"/>
      <c r="E670" s="890"/>
      <c r="F670" s="890"/>
      <c r="G670" s="1024">
        <f t="shared" si="21"/>
        <v>0</v>
      </c>
    </row>
    <row r="671" spans="1:7">
      <c r="A671" s="1031"/>
      <c r="B671" s="1043"/>
      <c r="C671" s="1024">
        <f t="shared" si="20"/>
        <v>0</v>
      </c>
      <c r="D671" s="890"/>
      <c r="E671" s="890"/>
      <c r="F671" s="890"/>
      <c r="G671" s="1024">
        <f t="shared" si="21"/>
        <v>0</v>
      </c>
    </row>
    <row r="672" spans="1:7">
      <c r="A672" s="1031"/>
      <c r="B672" s="1043"/>
      <c r="C672" s="1024">
        <f t="shared" si="20"/>
        <v>0</v>
      </c>
      <c r="D672" s="890"/>
      <c r="E672" s="890"/>
      <c r="F672" s="890"/>
      <c r="G672" s="1024">
        <f t="shared" si="21"/>
        <v>0</v>
      </c>
    </row>
    <row r="673" spans="1:7">
      <c r="A673" s="1031"/>
      <c r="B673" s="1043"/>
      <c r="C673" s="1024">
        <f t="shared" si="20"/>
        <v>0</v>
      </c>
      <c r="D673" s="890"/>
      <c r="E673" s="890"/>
      <c r="F673" s="890"/>
      <c r="G673" s="1024">
        <f t="shared" si="21"/>
        <v>0</v>
      </c>
    </row>
    <row r="674" spans="1:7">
      <c r="A674" s="1031"/>
      <c r="B674" s="1043"/>
      <c r="C674" s="1024">
        <f t="shared" si="20"/>
        <v>0</v>
      </c>
      <c r="D674" s="890"/>
      <c r="E674" s="890"/>
      <c r="F674" s="890"/>
      <c r="G674" s="1024">
        <f t="shared" si="21"/>
        <v>0</v>
      </c>
    </row>
    <row r="675" spans="1:7">
      <c r="A675" s="1031"/>
      <c r="B675" s="1043"/>
      <c r="C675" s="1024">
        <f t="shared" si="20"/>
        <v>0</v>
      </c>
      <c r="D675" s="890"/>
      <c r="E675" s="890"/>
      <c r="F675" s="890"/>
      <c r="G675" s="1024">
        <f t="shared" si="21"/>
        <v>0</v>
      </c>
    </row>
    <row r="676" spans="1:7">
      <c r="A676" s="1031"/>
      <c r="B676" s="1043"/>
      <c r="C676" s="1024">
        <f t="shared" si="20"/>
        <v>0</v>
      </c>
      <c r="D676" s="890"/>
      <c r="E676" s="890"/>
      <c r="F676" s="890"/>
      <c r="G676" s="1024">
        <f t="shared" si="21"/>
        <v>0</v>
      </c>
    </row>
    <row r="677" spans="1:7">
      <c r="A677" s="1031"/>
      <c r="B677" s="1043"/>
      <c r="C677" s="1024">
        <f t="shared" si="20"/>
        <v>0</v>
      </c>
      <c r="D677" s="890"/>
      <c r="E677" s="890"/>
      <c r="F677" s="890"/>
      <c r="G677" s="1024">
        <f t="shared" si="21"/>
        <v>0</v>
      </c>
    </row>
    <row r="678" spans="1:7">
      <c r="A678" s="1031"/>
      <c r="B678" s="1043"/>
      <c r="C678" s="1024">
        <f t="shared" si="20"/>
        <v>0</v>
      </c>
      <c r="D678" s="890"/>
      <c r="E678" s="890"/>
      <c r="F678" s="890"/>
      <c r="G678" s="1024">
        <f t="shared" si="21"/>
        <v>0</v>
      </c>
    </row>
    <row r="679" spans="1:7">
      <c r="A679" s="1031"/>
      <c r="B679" s="1043"/>
      <c r="C679" s="1024">
        <f t="shared" si="20"/>
        <v>0</v>
      </c>
      <c r="D679" s="890"/>
      <c r="E679" s="890"/>
      <c r="F679" s="890"/>
      <c r="G679" s="1024">
        <f t="shared" si="21"/>
        <v>0</v>
      </c>
    </row>
    <row r="680" spans="1:7">
      <c r="A680" s="1031"/>
      <c r="B680" s="1043"/>
      <c r="C680" s="1024">
        <f t="shared" si="20"/>
        <v>0</v>
      </c>
      <c r="D680" s="890"/>
      <c r="E680" s="890"/>
      <c r="F680" s="890"/>
      <c r="G680" s="1024">
        <f t="shared" si="21"/>
        <v>0</v>
      </c>
    </row>
    <row r="681" spans="1:7">
      <c r="A681" s="1031"/>
      <c r="B681" s="1043"/>
      <c r="C681" s="1024">
        <f t="shared" si="20"/>
        <v>0</v>
      </c>
      <c r="D681" s="890"/>
      <c r="E681" s="890"/>
      <c r="F681" s="890"/>
      <c r="G681" s="1024">
        <f t="shared" si="21"/>
        <v>0</v>
      </c>
    </row>
    <row r="682" spans="1:7">
      <c r="A682" s="1031"/>
      <c r="B682" s="1043"/>
      <c r="C682" s="1024">
        <f t="shared" si="20"/>
        <v>0</v>
      </c>
      <c r="D682" s="890"/>
      <c r="E682" s="890"/>
      <c r="F682" s="890"/>
      <c r="G682" s="1024">
        <f t="shared" si="21"/>
        <v>0</v>
      </c>
    </row>
    <row r="683" spans="1:7">
      <c r="A683" s="1031"/>
      <c r="B683" s="1043"/>
      <c r="C683" s="1024">
        <f t="shared" si="20"/>
        <v>0</v>
      </c>
      <c r="D683" s="890"/>
      <c r="E683" s="890"/>
      <c r="F683" s="890"/>
      <c r="G683" s="1024">
        <f t="shared" si="21"/>
        <v>0</v>
      </c>
    </row>
    <row r="684" spans="1:7">
      <c r="A684" s="1031"/>
      <c r="B684" s="1043"/>
      <c r="C684" s="1024">
        <f t="shared" si="20"/>
        <v>0</v>
      </c>
      <c r="D684" s="890"/>
      <c r="E684" s="890"/>
      <c r="F684" s="890"/>
      <c r="G684" s="1024">
        <f t="shared" si="21"/>
        <v>0</v>
      </c>
    </row>
    <row r="685" spans="1:7">
      <c r="A685" s="1031"/>
      <c r="B685" s="1043"/>
      <c r="C685" s="1024">
        <f t="shared" si="20"/>
        <v>0</v>
      </c>
      <c r="D685" s="890"/>
      <c r="E685" s="890"/>
      <c r="F685" s="890"/>
      <c r="G685" s="1024">
        <f t="shared" si="21"/>
        <v>0</v>
      </c>
    </row>
    <row r="686" spans="1:7">
      <c r="A686" s="1031"/>
      <c r="B686" s="1043"/>
      <c r="C686" s="1024">
        <f t="shared" si="20"/>
        <v>0</v>
      </c>
      <c r="D686" s="890"/>
      <c r="E686" s="890"/>
      <c r="F686" s="890"/>
      <c r="G686" s="1024">
        <f t="shared" si="21"/>
        <v>0</v>
      </c>
    </row>
    <row r="687" spans="1:7">
      <c r="A687" s="1031"/>
      <c r="B687" s="1043"/>
      <c r="C687" s="1024">
        <f t="shared" si="20"/>
        <v>0</v>
      </c>
      <c r="D687" s="890"/>
      <c r="E687" s="890"/>
      <c r="F687" s="890"/>
      <c r="G687" s="1024">
        <f t="shared" si="21"/>
        <v>0</v>
      </c>
    </row>
    <row r="688" spans="1:7">
      <c r="A688" s="1031"/>
      <c r="B688" s="1043"/>
      <c r="C688" s="1024">
        <f t="shared" si="20"/>
        <v>0</v>
      </c>
      <c r="D688" s="890"/>
      <c r="E688" s="890"/>
      <c r="F688" s="890"/>
      <c r="G688" s="1024">
        <f t="shared" si="21"/>
        <v>0</v>
      </c>
    </row>
    <row r="689" spans="1:7">
      <c r="A689" s="1031"/>
      <c r="B689" s="1043"/>
      <c r="C689" s="1024">
        <f t="shared" si="20"/>
        <v>0</v>
      </c>
      <c r="D689" s="890"/>
      <c r="E689" s="890"/>
      <c r="F689" s="890"/>
      <c r="G689" s="1024">
        <f t="shared" si="21"/>
        <v>0</v>
      </c>
    </row>
    <row r="690" spans="1:7">
      <c r="A690" s="1031"/>
      <c r="B690" s="1043"/>
      <c r="C690" s="1024">
        <f t="shared" si="20"/>
        <v>0</v>
      </c>
      <c r="D690" s="890"/>
      <c r="E690" s="890"/>
      <c r="F690" s="890"/>
      <c r="G690" s="1024">
        <f t="shared" si="21"/>
        <v>0</v>
      </c>
    </row>
    <row r="691" spans="1:7">
      <c r="A691" s="1031"/>
      <c r="B691" s="1043"/>
      <c r="C691" s="1024">
        <f t="shared" si="20"/>
        <v>0</v>
      </c>
      <c r="D691" s="890"/>
      <c r="E691" s="890"/>
      <c r="F691" s="890"/>
      <c r="G691" s="1024">
        <f t="shared" si="21"/>
        <v>0</v>
      </c>
    </row>
    <row r="692" spans="1:7">
      <c r="A692" s="1031"/>
      <c r="B692" s="1043"/>
      <c r="C692" s="1024">
        <f t="shared" si="20"/>
        <v>0</v>
      </c>
      <c r="D692" s="890"/>
      <c r="E692" s="890"/>
      <c r="F692" s="890"/>
      <c r="G692" s="1024">
        <f t="shared" si="21"/>
        <v>0</v>
      </c>
    </row>
    <row r="693" spans="1:7">
      <c r="A693" s="1031"/>
      <c r="B693" s="1043"/>
      <c r="C693" s="1024">
        <f t="shared" si="20"/>
        <v>0</v>
      </c>
      <c r="D693" s="890"/>
      <c r="E693" s="890"/>
      <c r="F693" s="890"/>
      <c r="G693" s="1024">
        <f t="shared" si="21"/>
        <v>0</v>
      </c>
    </row>
    <row r="694" spans="1:7">
      <c r="A694" s="1031"/>
      <c r="B694" s="1043"/>
      <c r="C694" s="1024">
        <f t="shared" si="20"/>
        <v>0</v>
      </c>
      <c r="D694" s="890"/>
      <c r="E694" s="890"/>
      <c r="F694" s="890"/>
      <c r="G694" s="1024">
        <f t="shared" si="21"/>
        <v>0</v>
      </c>
    </row>
    <row r="695" spans="1:7">
      <c r="A695" s="1031"/>
      <c r="B695" s="1043"/>
      <c r="C695" s="1024">
        <f t="shared" si="20"/>
        <v>0</v>
      </c>
      <c r="D695" s="890"/>
      <c r="E695" s="890"/>
      <c r="F695" s="890"/>
      <c r="G695" s="1024">
        <f t="shared" si="21"/>
        <v>0</v>
      </c>
    </row>
    <row r="696" spans="1:7">
      <c r="A696" s="1031"/>
      <c r="B696" s="1043"/>
      <c r="C696" s="1024">
        <f t="shared" si="20"/>
        <v>0</v>
      </c>
      <c r="D696" s="890"/>
      <c r="E696" s="890"/>
      <c r="F696" s="890"/>
      <c r="G696" s="1024">
        <f t="shared" si="21"/>
        <v>0</v>
      </c>
    </row>
    <row r="697" spans="1:7">
      <c r="A697" s="1031"/>
      <c r="B697" s="1043"/>
      <c r="C697" s="1024">
        <f t="shared" si="20"/>
        <v>0</v>
      </c>
      <c r="D697" s="890"/>
      <c r="E697" s="890"/>
      <c r="F697" s="890"/>
      <c r="G697" s="1024">
        <f t="shared" si="21"/>
        <v>0</v>
      </c>
    </row>
    <row r="698" spans="1:7">
      <c r="A698" s="1031"/>
      <c r="B698" s="1043"/>
      <c r="C698" s="1024">
        <f t="shared" si="20"/>
        <v>0</v>
      </c>
      <c r="D698" s="890"/>
      <c r="E698" s="890"/>
      <c r="F698" s="890"/>
      <c r="G698" s="1024">
        <f t="shared" si="21"/>
        <v>0</v>
      </c>
    </row>
    <row r="699" spans="1:7">
      <c r="A699" s="1031"/>
      <c r="B699" s="1043"/>
      <c r="C699" s="1024">
        <f t="shared" si="20"/>
        <v>0</v>
      </c>
      <c r="D699" s="890"/>
      <c r="E699" s="890"/>
      <c r="F699" s="890"/>
      <c r="G699" s="1024">
        <f t="shared" si="21"/>
        <v>0</v>
      </c>
    </row>
    <row r="700" spans="1:7">
      <c r="A700" s="1031"/>
      <c r="B700" s="1043"/>
      <c r="C700" s="1024">
        <f t="shared" si="20"/>
        <v>0</v>
      </c>
      <c r="D700" s="890"/>
      <c r="E700" s="890"/>
      <c r="F700" s="890"/>
      <c r="G700" s="1024">
        <f t="shared" si="21"/>
        <v>0</v>
      </c>
    </row>
    <row r="701" spans="1:7">
      <c r="A701" s="1031"/>
      <c r="B701" s="1043"/>
      <c r="C701" s="1024">
        <f t="shared" si="20"/>
        <v>0</v>
      </c>
      <c r="D701" s="890"/>
      <c r="E701" s="890"/>
      <c r="F701" s="890"/>
      <c r="G701" s="1024">
        <f t="shared" si="21"/>
        <v>0</v>
      </c>
    </row>
    <row r="702" spans="1:7">
      <c r="A702" s="1031"/>
      <c r="B702" s="1043"/>
      <c r="C702" s="1024">
        <f t="shared" si="20"/>
        <v>0</v>
      </c>
      <c r="D702" s="890"/>
      <c r="E702" s="890"/>
      <c r="F702" s="890"/>
      <c r="G702" s="1024">
        <f t="shared" si="21"/>
        <v>0</v>
      </c>
    </row>
    <row r="703" spans="1:7">
      <c r="A703" s="1031"/>
      <c r="B703" s="1043"/>
      <c r="C703" s="1024">
        <f t="shared" si="20"/>
        <v>0</v>
      </c>
      <c r="D703" s="890"/>
      <c r="E703" s="890"/>
      <c r="F703" s="890"/>
      <c r="G703" s="1024">
        <f t="shared" si="21"/>
        <v>0</v>
      </c>
    </row>
    <row r="704" spans="1:7">
      <c r="A704" s="1031"/>
      <c r="B704" s="1043"/>
      <c r="C704" s="1024">
        <f t="shared" si="20"/>
        <v>0</v>
      </c>
      <c r="D704" s="890"/>
      <c r="E704" s="890"/>
      <c r="F704" s="890"/>
      <c r="G704" s="1024">
        <f t="shared" si="21"/>
        <v>0</v>
      </c>
    </row>
    <row r="705" spans="1:7">
      <c r="A705" s="1031"/>
      <c r="B705" s="1043"/>
      <c r="C705" s="1024">
        <f t="shared" si="20"/>
        <v>0</v>
      </c>
      <c r="D705" s="890"/>
      <c r="E705" s="890"/>
      <c r="F705" s="890"/>
      <c r="G705" s="1024">
        <f t="shared" si="21"/>
        <v>0</v>
      </c>
    </row>
    <row r="706" spans="1:7">
      <c r="A706" s="1031"/>
      <c r="B706" s="1043"/>
      <c r="C706" s="1024">
        <f t="shared" si="20"/>
        <v>0</v>
      </c>
      <c r="D706" s="890"/>
      <c r="E706" s="890"/>
      <c r="F706" s="890"/>
      <c r="G706" s="1024">
        <f t="shared" si="21"/>
        <v>0</v>
      </c>
    </row>
    <row r="707" spans="1:7">
      <c r="A707" s="1031"/>
      <c r="B707" s="1043"/>
      <c r="C707" s="1024">
        <f t="shared" si="20"/>
        <v>0</v>
      </c>
      <c r="D707" s="890"/>
      <c r="E707" s="890"/>
      <c r="F707" s="890"/>
      <c r="G707" s="1024">
        <f t="shared" si="21"/>
        <v>0</v>
      </c>
    </row>
    <row r="708" spans="1:7">
      <c r="A708" s="1031"/>
      <c r="B708" s="1043"/>
      <c r="C708" s="1024">
        <f t="shared" si="20"/>
        <v>0</v>
      </c>
      <c r="D708" s="890"/>
      <c r="E708" s="890"/>
      <c r="F708" s="890"/>
      <c r="G708" s="1024">
        <f t="shared" si="21"/>
        <v>0</v>
      </c>
    </row>
    <row r="709" spans="1:7">
      <c r="A709" s="1031"/>
      <c r="B709" s="1043"/>
      <c r="C709" s="1024">
        <f t="shared" si="20"/>
        <v>0</v>
      </c>
      <c r="D709" s="890"/>
      <c r="E709" s="890"/>
      <c r="F709" s="890"/>
      <c r="G709" s="1024">
        <f t="shared" si="21"/>
        <v>0</v>
      </c>
    </row>
    <row r="710" spans="1:7">
      <c r="A710" s="1031"/>
      <c r="B710" s="1043"/>
      <c r="C710" s="1024">
        <f t="shared" si="20"/>
        <v>0</v>
      </c>
      <c r="D710" s="890"/>
      <c r="E710" s="890"/>
      <c r="F710" s="890"/>
      <c r="G710" s="1024">
        <f t="shared" si="21"/>
        <v>0</v>
      </c>
    </row>
    <row r="711" spans="1:7">
      <c r="A711" s="1031"/>
      <c r="B711" s="1043"/>
      <c r="C711" s="1024">
        <f t="shared" si="20"/>
        <v>0</v>
      </c>
      <c r="D711" s="890"/>
      <c r="E711" s="890"/>
      <c r="F711" s="890"/>
      <c r="G711" s="1024">
        <f t="shared" si="21"/>
        <v>0</v>
      </c>
    </row>
    <row r="712" spans="1:7">
      <c r="A712" s="1031"/>
      <c r="B712" s="1043"/>
      <c r="C712" s="1024">
        <f t="shared" si="20"/>
        <v>0</v>
      </c>
      <c r="D712" s="890"/>
      <c r="E712" s="890"/>
      <c r="F712" s="890"/>
      <c r="G712" s="1024">
        <f t="shared" si="21"/>
        <v>0</v>
      </c>
    </row>
    <row r="713" spans="1:7">
      <c r="A713" s="1031"/>
      <c r="B713" s="1043"/>
      <c r="C713" s="1024">
        <f t="shared" si="20"/>
        <v>0</v>
      </c>
      <c r="D713" s="890"/>
      <c r="E713" s="890"/>
      <c r="F713" s="890"/>
      <c r="G713" s="1024">
        <f t="shared" si="21"/>
        <v>0</v>
      </c>
    </row>
    <row r="714" spans="1:7">
      <c r="A714" s="1031"/>
      <c r="B714" s="1043"/>
      <c r="C714" s="1024">
        <f t="shared" si="20"/>
        <v>0</v>
      </c>
      <c r="D714" s="890"/>
      <c r="E714" s="890"/>
      <c r="F714" s="890"/>
      <c r="G714" s="1024">
        <f t="shared" si="21"/>
        <v>0</v>
      </c>
    </row>
    <row r="715" spans="1:7">
      <c r="A715" s="1031"/>
      <c r="B715" s="1043"/>
      <c r="C715" s="1024">
        <f t="shared" si="20"/>
        <v>0</v>
      </c>
      <c r="D715" s="890"/>
      <c r="E715" s="890"/>
      <c r="F715" s="890"/>
      <c r="G715" s="1024">
        <f t="shared" si="21"/>
        <v>0</v>
      </c>
    </row>
    <row r="716" spans="1:7">
      <c r="A716" s="1031"/>
      <c r="B716" s="1043"/>
      <c r="C716" s="1024">
        <f t="shared" ref="C716:C779" si="22">SUMIF(D716:F716,"&gt;0")</f>
        <v>0</v>
      </c>
      <c r="D716" s="890"/>
      <c r="E716" s="890"/>
      <c r="F716" s="890"/>
      <c r="G716" s="1024">
        <f t="shared" ref="G716:G779" si="23">SUMIF(B716:C716,"&gt;0")</f>
        <v>0</v>
      </c>
    </row>
    <row r="717" spans="1:7">
      <c r="A717" s="1031"/>
      <c r="B717" s="1043"/>
      <c r="C717" s="1024">
        <f t="shared" si="22"/>
        <v>0</v>
      </c>
      <c r="D717" s="890"/>
      <c r="E717" s="890"/>
      <c r="F717" s="890"/>
      <c r="G717" s="1024">
        <f t="shared" si="23"/>
        <v>0</v>
      </c>
    </row>
    <row r="718" spans="1:7">
      <c r="A718" s="1031"/>
      <c r="B718" s="1043"/>
      <c r="C718" s="1024">
        <f t="shared" si="22"/>
        <v>0</v>
      </c>
      <c r="D718" s="890"/>
      <c r="E718" s="890"/>
      <c r="F718" s="890"/>
      <c r="G718" s="1024">
        <f t="shared" si="23"/>
        <v>0</v>
      </c>
    </row>
    <row r="719" spans="1:7">
      <c r="A719" s="1031"/>
      <c r="B719" s="1043"/>
      <c r="C719" s="1024">
        <f t="shared" si="22"/>
        <v>0</v>
      </c>
      <c r="D719" s="890"/>
      <c r="E719" s="890"/>
      <c r="F719" s="890"/>
      <c r="G719" s="1024">
        <f t="shared" si="23"/>
        <v>0</v>
      </c>
    </row>
    <row r="720" spans="1:7">
      <c r="A720" s="1031"/>
      <c r="B720" s="1043"/>
      <c r="C720" s="1024">
        <f t="shared" si="22"/>
        <v>0</v>
      </c>
      <c r="D720" s="890"/>
      <c r="E720" s="890"/>
      <c r="F720" s="890"/>
      <c r="G720" s="1024">
        <f t="shared" si="23"/>
        <v>0</v>
      </c>
    </row>
    <row r="721" spans="1:7">
      <c r="A721" s="1031"/>
      <c r="B721" s="1043"/>
      <c r="C721" s="1024">
        <f t="shared" si="22"/>
        <v>0</v>
      </c>
      <c r="D721" s="890"/>
      <c r="E721" s="890"/>
      <c r="F721" s="890"/>
      <c r="G721" s="1024">
        <f t="shared" si="23"/>
        <v>0</v>
      </c>
    </row>
    <row r="722" spans="1:7">
      <c r="A722" s="1031"/>
      <c r="B722" s="1043"/>
      <c r="C722" s="1024">
        <f t="shared" si="22"/>
        <v>0</v>
      </c>
      <c r="D722" s="890"/>
      <c r="E722" s="890"/>
      <c r="F722" s="890"/>
      <c r="G722" s="1024">
        <f t="shared" si="23"/>
        <v>0</v>
      </c>
    </row>
    <row r="723" spans="1:7">
      <c r="A723" s="1031"/>
      <c r="B723" s="1043"/>
      <c r="C723" s="1024">
        <f t="shared" si="22"/>
        <v>0</v>
      </c>
      <c r="D723" s="890"/>
      <c r="E723" s="890"/>
      <c r="F723" s="890"/>
      <c r="G723" s="1024">
        <f t="shared" si="23"/>
        <v>0</v>
      </c>
    </row>
    <row r="724" spans="1:7">
      <c r="A724" s="1031"/>
      <c r="B724" s="1043"/>
      <c r="C724" s="1024">
        <f t="shared" si="22"/>
        <v>0</v>
      </c>
      <c r="D724" s="890"/>
      <c r="E724" s="890"/>
      <c r="F724" s="890"/>
      <c r="G724" s="1024">
        <f t="shared" si="23"/>
        <v>0</v>
      </c>
    </row>
    <row r="725" spans="1:7">
      <c r="A725" s="1031"/>
      <c r="B725" s="1043"/>
      <c r="C725" s="1024">
        <f t="shared" si="22"/>
        <v>0</v>
      </c>
      <c r="D725" s="890"/>
      <c r="E725" s="890"/>
      <c r="F725" s="890"/>
      <c r="G725" s="1024">
        <f t="shared" si="23"/>
        <v>0</v>
      </c>
    </row>
    <row r="726" spans="1:7">
      <c r="A726" s="1031"/>
      <c r="B726" s="1043"/>
      <c r="C726" s="1024">
        <f t="shared" si="22"/>
        <v>0</v>
      </c>
      <c r="D726" s="890"/>
      <c r="E726" s="890"/>
      <c r="F726" s="890"/>
      <c r="G726" s="1024">
        <f t="shared" si="23"/>
        <v>0</v>
      </c>
    </row>
    <row r="727" spans="1:7">
      <c r="A727" s="1031"/>
      <c r="B727" s="1043"/>
      <c r="C727" s="1024">
        <f t="shared" si="22"/>
        <v>0</v>
      </c>
      <c r="D727" s="890"/>
      <c r="E727" s="890"/>
      <c r="F727" s="890"/>
      <c r="G727" s="1024">
        <f t="shared" si="23"/>
        <v>0</v>
      </c>
    </row>
    <row r="728" spans="1:7">
      <c r="A728" s="1031"/>
      <c r="B728" s="1043"/>
      <c r="C728" s="1024">
        <f t="shared" si="22"/>
        <v>0</v>
      </c>
      <c r="D728" s="890"/>
      <c r="E728" s="890"/>
      <c r="F728" s="890"/>
      <c r="G728" s="1024">
        <f t="shared" si="23"/>
        <v>0</v>
      </c>
    </row>
    <row r="729" spans="1:7">
      <c r="A729" s="1031"/>
      <c r="B729" s="1043"/>
      <c r="C729" s="1024">
        <f t="shared" si="22"/>
        <v>0</v>
      </c>
      <c r="D729" s="890"/>
      <c r="E729" s="890"/>
      <c r="F729" s="890"/>
      <c r="G729" s="1024">
        <f t="shared" si="23"/>
        <v>0</v>
      </c>
    </row>
    <row r="730" spans="1:7">
      <c r="A730" s="1031"/>
      <c r="B730" s="1043"/>
      <c r="C730" s="1024">
        <f t="shared" si="22"/>
        <v>0</v>
      </c>
      <c r="D730" s="890"/>
      <c r="E730" s="890"/>
      <c r="F730" s="890"/>
      <c r="G730" s="1024">
        <f t="shared" si="23"/>
        <v>0</v>
      </c>
    </row>
    <row r="731" spans="1:7">
      <c r="A731" s="1031"/>
      <c r="B731" s="1043"/>
      <c r="C731" s="1024">
        <f t="shared" si="22"/>
        <v>0</v>
      </c>
      <c r="D731" s="890"/>
      <c r="E731" s="890"/>
      <c r="F731" s="890"/>
      <c r="G731" s="1024">
        <f t="shared" si="23"/>
        <v>0</v>
      </c>
    </row>
    <row r="732" spans="1:7">
      <c r="A732" s="1031"/>
      <c r="B732" s="1043"/>
      <c r="C732" s="1024">
        <f t="shared" si="22"/>
        <v>0</v>
      </c>
      <c r="D732" s="890"/>
      <c r="E732" s="890"/>
      <c r="F732" s="890"/>
      <c r="G732" s="1024">
        <f t="shared" si="23"/>
        <v>0</v>
      </c>
    </row>
    <row r="733" spans="1:7">
      <c r="A733" s="1031"/>
      <c r="B733" s="1043"/>
      <c r="C733" s="1024">
        <f t="shared" si="22"/>
        <v>0</v>
      </c>
      <c r="D733" s="890"/>
      <c r="E733" s="890"/>
      <c r="F733" s="890"/>
      <c r="G733" s="1024">
        <f t="shared" si="23"/>
        <v>0</v>
      </c>
    </row>
    <row r="734" spans="1:7">
      <c r="A734" s="1031"/>
      <c r="B734" s="1043"/>
      <c r="C734" s="1024">
        <f t="shared" si="22"/>
        <v>0</v>
      </c>
      <c r="D734" s="890"/>
      <c r="E734" s="890"/>
      <c r="F734" s="890"/>
      <c r="G734" s="1024">
        <f t="shared" si="23"/>
        <v>0</v>
      </c>
    </row>
    <row r="735" spans="1:7">
      <c r="A735" s="1031"/>
      <c r="B735" s="1043"/>
      <c r="C735" s="1024">
        <f t="shared" si="22"/>
        <v>0</v>
      </c>
      <c r="D735" s="890"/>
      <c r="E735" s="890"/>
      <c r="F735" s="890"/>
      <c r="G735" s="1024">
        <f t="shared" si="23"/>
        <v>0</v>
      </c>
    </row>
    <row r="736" spans="1:7">
      <c r="A736" s="1031"/>
      <c r="B736" s="1043"/>
      <c r="C736" s="1024">
        <f t="shared" si="22"/>
        <v>0</v>
      </c>
      <c r="D736" s="890"/>
      <c r="E736" s="890"/>
      <c r="F736" s="890"/>
      <c r="G736" s="1024">
        <f t="shared" si="23"/>
        <v>0</v>
      </c>
    </row>
    <row r="737" spans="1:7">
      <c r="A737" s="1031"/>
      <c r="B737" s="1043"/>
      <c r="C737" s="1024">
        <f t="shared" si="22"/>
        <v>0</v>
      </c>
      <c r="D737" s="890"/>
      <c r="E737" s="890"/>
      <c r="F737" s="890"/>
      <c r="G737" s="1024">
        <f t="shared" si="23"/>
        <v>0</v>
      </c>
    </row>
    <row r="738" spans="1:7">
      <c r="A738" s="1031"/>
      <c r="B738" s="1043"/>
      <c r="C738" s="1024">
        <f t="shared" si="22"/>
        <v>0</v>
      </c>
      <c r="D738" s="890"/>
      <c r="E738" s="890"/>
      <c r="F738" s="890"/>
      <c r="G738" s="1024">
        <f t="shared" si="23"/>
        <v>0</v>
      </c>
    </row>
    <row r="739" spans="1:7">
      <c r="A739" s="1031"/>
      <c r="B739" s="1043"/>
      <c r="C739" s="1024">
        <f t="shared" si="22"/>
        <v>0</v>
      </c>
      <c r="D739" s="890"/>
      <c r="E739" s="890"/>
      <c r="F739" s="890"/>
      <c r="G739" s="1024">
        <f t="shared" si="23"/>
        <v>0</v>
      </c>
    </row>
    <row r="740" spans="1:7">
      <c r="A740" s="1031"/>
      <c r="B740" s="1043"/>
      <c r="C740" s="1024">
        <f t="shared" si="22"/>
        <v>0</v>
      </c>
      <c r="D740" s="890"/>
      <c r="E740" s="890"/>
      <c r="F740" s="890"/>
      <c r="G740" s="1024">
        <f t="shared" si="23"/>
        <v>0</v>
      </c>
    </row>
    <row r="741" spans="1:7">
      <c r="A741" s="1031"/>
      <c r="B741" s="1043"/>
      <c r="C741" s="1024">
        <f t="shared" si="22"/>
        <v>0</v>
      </c>
      <c r="D741" s="890"/>
      <c r="E741" s="890"/>
      <c r="F741" s="890"/>
      <c r="G741" s="1024">
        <f t="shared" si="23"/>
        <v>0</v>
      </c>
    </row>
    <row r="742" spans="1:7">
      <c r="A742" s="1031"/>
      <c r="B742" s="1043"/>
      <c r="C742" s="1024">
        <f t="shared" si="22"/>
        <v>0</v>
      </c>
      <c r="D742" s="890"/>
      <c r="E742" s="890"/>
      <c r="F742" s="890"/>
      <c r="G742" s="1024">
        <f t="shared" si="23"/>
        <v>0</v>
      </c>
    </row>
    <row r="743" spans="1:7">
      <c r="A743" s="1031"/>
      <c r="B743" s="1043"/>
      <c r="C743" s="1024">
        <f t="shared" si="22"/>
        <v>0</v>
      </c>
      <c r="D743" s="890"/>
      <c r="E743" s="890"/>
      <c r="F743" s="890"/>
      <c r="G743" s="1024">
        <f t="shared" si="23"/>
        <v>0</v>
      </c>
    </row>
    <row r="744" spans="1:7">
      <c r="A744" s="1031"/>
      <c r="B744" s="1043"/>
      <c r="C744" s="1024">
        <f t="shared" si="22"/>
        <v>0</v>
      </c>
      <c r="D744" s="890"/>
      <c r="E744" s="890"/>
      <c r="F744" s="890"/>
      <c r="G744" s="1024">
        <f t="shared" si="23"/>
        <v>0</v>
      </c>
    </row>
    <row r="745" spans="1:7">
      <c r="A745" s="1031"/>
      <c r="B745" s="1043"/>
      <c r="C745" s="1024">
        <f t="shared" si="22"/>
        <v>0</v>
      </c>
      <c r="D745" s="890"/>
      <c r="E745" s="890"/>
      <c r="F745" s="890"/>
      <c r="G745" s="1024">
        <f t="shared" si="23"/>
        <v>0</v>
      </c>
    </row>
    <row r="746" spans="1:7">
      <c r="A746" s="1031"/>
      <c r="B746" s="1043"/>
      <c r="C746" s="1024">
        <f t="shared" si="22"/>
        <v>0</v>
      </c>
      <c r="D746" s="890"/>
      <c r="E746" s="890"/>
      <c r="F746" s="890"/>
      <c r="G746" s="1024">
        <f t="shared" si="23"/>
        <v>0</v>
      </c>
    </row>
    <row r="747" spans="1:7">
      <c r="A747" s="1031"/>
      <c r="B747" s="1043"/>
      <c r="C747" s="1024">
        <f t="shared" si="22"/>
        <v>0</v>
      </c>
      <c r="D747" s="890"/>
      <c r="E747" s="890"/>
      <c r="F747" s="890"/>
      <c r="G747" s="1024">
        <f t="shared" si="23"/>
        <v>0</v>
      </c>
    </row>
    <row r="748" spans="1:7">
      <c r="A748" s="1031"/>
      <c r="B748" s="1043"/>
      <c r="C748" s="1024">
        <f t="shared" si="22"/>
        <v>0</v>
      </c>
      <c r="D748" s="890"/>
      <c r="E748" s="890"/>
      <c r="F748" s="890"/>
      <c r="G748" s="1024">
        <f t="shared" si="23"/>
        <v>0</v>
      </c>
    </row>
    <row r="749" spans="1:7">
      <c r="A749" s="1031"/>
      <c r="B749" s="1043"/>
      <c r="C749" s="1024">
        <f t="shared" si="22"/>
        <v>0</v>
      </c>
      <c r="D749" s="890"/>
      <c r="E749" s="890"/>
      <c r="F749" s="890"/>
      <c r="G749" s="1024">
        <f t="shared" si="23"/>
        <v>0</v>
      </c>
    </row>
    <row r="750" spans="1:7">
      <c r="A750" s="1031"/>
      <c r="B750" s="1043"/>
      <c r="C750" s="1024">
        <f t="shared" si="22"/>
        <v>0</v>
      </c>
      <c r="D750" s="890"/>
      <c r="E750" s="890"/>
      <c r="F750" s="890"/>
      <c r="G750" s="1024">
        <f t="shared" si="23"/>
        <v>0</v>
      </c>
    </row>
    <row r="751" spans="1:7">
      <c r="A751" s="1031"/>
      <c r="B751" s="1043"/>
      <c r="C751" s="1024">
        <f t="shared" si="22"/>
        <v>0</v>
      </c>
      <c r="D751" s="890"/>
      <c r="E751" s="890"/>
      <c r="F751" s="890"/>
      <c r="G751" s="1024">
        <f t="shared" si="23"/>
        <v>0</v>
      </c>
    </row>
    <row r="752" spans="1:7">
      <c r="A752" s="1031"/>
      <c r="B752" s="1043"/>
      <c r="C752" s="1024">
        <f t="shared" si="22"/>
        <v>0</v>
      </c>
      <c r="D752" s="890"/>
      <c r="E752" s="890"/>
      <c r="F752" s="890"/>
      <c r="G752" s="1024">
        <f t="shared" si="23"/>
        <v>0</v>
      </c>
    </row>
    <row r="753" spans="1:7">
      <c r="A753" s="1031"/>
      <c r="B753" s="1043"/>
      <c r="C753" s="1024">
        <f t="shared" si="22"/>
        <v>0</v>
      </c>
      <c r="D753" s="890"/>
      <c r="E753" s="890"/>
      <c r="F753" s="890"/>
      <c r="G753" s="1024">
        <f t="shared" si="23"/>
        <v>0</v>
      </c>
    </row>
    <row r="754" spans="1:7">
      <c r="A754" s="1031"/>
      <c r="B754" s="1043"/>
      <c r="C754" s="1024">
        <f t="shared" si="22"/>
        <v>0</v>
      </c>
      <c r="D754" s="890"/>
      <c r="E754" s="890"/>
      <c r="F754" s="890"/>
      <c r="G754" s="1024">
        <f t="shared" si="23"/>
        <v>0</v>
      </c>
    </row>
    <row r="755" spans="1:7">
      <c r="A755" s="1031"/>
      <c r="B755" s="1043"/>
      <c r="C755" s="1024">
        <f t="shared" si="22"/>
        <v>0</v>
      </c>
      <c r="D755" s="890"/>
      <c r="E755" s="890"/>
      <c r="F755" s="890"/>
      <c r="G755" s="1024">
        <f t="shared" si="23"/>
        <v>0</v>
      </c>
    </row>
    <row r="756" spans="1:7">
      <c r="A756" s="1031"/>
      <c r="B756" s="1043"/>
      <c r="C756" s="1024">
        <f t="shared" si="22"/>
        <v>0</v>
      </c>
      <c r="D756" s="890"/>
      <c r="E756" s="890"/>
      <c r="F756" s="890"/>
      <c r="G756" s="1024">
        <f t="shared" si="23"/>
        <v>0</v>
      </c>
    </row>
    <row r="757" spans="1:7">
      <c r="A757" s="1031"/>
      <c r="B757" s="1043"/>
      <c r="C757" s="1024">
        <f t="shared" si="22"/>
        <v>0</v>
      </c>
      <c r="D757" s="890"/>
      <c r="E757" s="890"/>
      <c r="F757" s="890"/>
      <c r="G757" s="1024">
        <f t="shared" si="23"/>
        <v>0</v>
      </c>
    </row>
    <row r="758" spans="1:7">
      <c r="A758" s="1031"/>
      <c r="B758" s="1043"/>
      <c r="C758" s="1024">
        <f t="shared" si="22"/>
        <v>0</v>
      </c>
      <c r="D758" s="890"/>
      <c r="E758" s="890"/>
      <c r="F758" s="890"/>
      <c r="G758" s="1024">
        <f t="shared" si="23"/>
        <v>0</v>
      </c>
    </row>
    <row r="759" spans="1:7">
      <c r="A759" s="1031"/>
      <c r="B759" s="1043"/>
      <c r="C759" s="1024">
        <f t="shared" si="22"/>
        <v>0</v>
      </c>
      <c r="D759" s="890"/>
      <c r="E759" s="890"/>
      <c r="F759" s="890"/>
      <c r="G759" s="1024">
        <f t="shared" si="23"/>
        <v>0</v>
      </c>
    </row>
    <row r="760" spans="1:7">
      <c r="A760" s="1031"/>
      <c r="B760" s="1043"/>
      <c r="C760" s="1024">
        <f t="shared" si="22"/>
        <v>0</v>
      </c>
      <c r="D760" s="890"/>
      <c r="E760" s="890"/>
      <c r="F760" s="890"/>
      <c r="G760" s="1024">
        <f t="shared" si="23"/>
        <v>0</v>
      </c>
    </row>
    <row r="761" spans="1:7">
      <c r="A761" s="1031"/>
      <c r="B761" s="1043"/>
      <c r="C761" s="1024">
        <f t="shared" si="22"/>
        <v>0</v>
      </c>
      <c r="D761" s="890"/>
      <c r="E761" s="890"/>
      <c r="F761" s="890"/>
      <c r="G761" s="1024">
        <f t="shared" si="23"/>
        <v>0</v>
      </c>
    </row>
    <row r="762" spans="1:7">
      <c r="A762" s="1031"/>
      <c r="B762" s="1043"/>
      <c r="C762" s="1024">
        <f t="shared" si="22"/>
        <v>0</v>
      </c>
      <c r="D762" s="890"/>
      <c r="E762" s="890"/>
      <c r="F762" s="890"/>
      <c r="G762" s="1024">
        <f t="shared" si="23"/>
        <v>0</v>
      </c>
    </row>
    <row r="763" spans="1:7">
      <c r="A763" s="1031"/>
      <c r="B763" s="1043"/>
      <c r="C763" s="1024">
        <f t="shared" si="22"/>
        <v>0</v>
      </c>
      <c r="D763" s="890"/>
      <c r="E763" s="890"/>
      <c r="F763" s="890"/>
      <c r="G763" s="1024">
        <f t="shared" si="23"/>
        <v>0</v>
      </c>
    </row>
    <row r="764" spans="1:7">
      <c r="A764" s="1031"/>
      <c r="B764" s="1043"/>
      <c r="C764" s="1024">
        <f t="shared" si="22"/>
        <v>0</v>
      </c>
      <c r="D764" s="890"/>
      <c r="E764" s="890"/>
      <c r="F764" s="890"/>
      <c r="G764" s="1024">
        <f t="shared" si="23"/>
        <v>0</v>
      </c>
    </row>
    <row r="765" spans="1:7">
      <c r="A765" s="1031"/>
      <c r="B765" s="1043"/>
      <c r="C765" s="1024">
        <f t="shared" si="22"/>
        <v>0</v>
      </c>
      <c r="D765" s="890"/>
      <c r="E765" s="890"/>
      <c r="F765" s="890"/>
      <c r="G765" s="1024">
        <f t="shared" si="23"/>
        <v>0</v>
      </c>
    </row>
    <row r="766" spans="1:7">
      <c r="A766" s="1031"/>
      <c r="B766" s="1043"/>
      <c r="C766" s="1024">
        <f t="shared" si="22"/>
        <v>0</v>
      </c>
      <c r="D766" s="890"/>
      <c r="E766" s="890"/>
      <c r="F766" s="890"/>
      <c r="G766" s="1024">
        <f t="shared" si="23"/>
        <v>0</v>
      </c>
    </row>
    <row r="767" spans="1:7">
      <c r="A767" s="1031"/>
      <c r="B767" s="1043"/>
      <c r="C767" s="1024">
        <f t="shared" si="22"/>
        <v>0</v>
      </c>
      <c r="D767" s="890"/>
      <c r="E767" s="890"/>
      <c r="F767" s="890"/>
      <c r="G767" s="1024">
        <f t="shared" si="23"/>
        <v>0</v>
      </c>
    </row>
    <row r="768" spans="1:7">
      <c r="A768" s="1031"/>
      <c r="B768" s="1043"/>
      <c r="C768" s="1024">
        <f t="shared" si="22"/>
        <v>0</v>
      </c>
      <c r="D768" s="890"/>
      <c r="E768" s="890"/>
      <c r="F768" s="890"/>
      <c r="G768" s="1024">
        <f t="shared" si="23"/>
        <v>0</v>
      </c>
    </row>
    <row r="769" spans="1:7">
      <c r="A769" s="1031"/>
      <c r="B769" s="1043"/>
      <c r="C769" s="1024">
        <f t="shared" si="22"/>
        <v>0</v>
      </c>
      <c r="D769" s="890"/>
      <c r="E769" s="890"/>
      <c r="F769" s="890"/>
      <c r="G769" s="1024">
        <f t="shared" si="23"/>
        <v>0</v>
      </c>
    </row>
    <row r="770" spans="1:7">
      <c r="A770" s="1031"/>
      <c r="B770" s="1043"/>
      <c r="C770" s="1024">
        <f t="shared" si="22"/>
        <v>0</v>
      </c>
      <c r="D770" s="890"/>
      <c r="E770" s="890"/>
      <c r="F770" s="890"/>
      <c r="G770" s="1024">
        <f t="shared" si="23"/>
        <v>0</v>
      </c>
    </row>
    <row r="771" spans="1:7">
      <c r="A771" s="1031"/>
      <c r="B771" s="1043"/>
      <c r="C771" s="1024">
        <f t="shared" si="22"/>
        <v>0</v>
      </c>
      <c r="D771" s="890"/>
      <c r="E771" s="890"/>
      <c r="F771" s="890"/>
      <c r="G771" s="1024">
        <f t="shared" si="23"/>
        <v>0</v>
      </c>
    </row>
    <row r="772" spans="1:7">
      <c r="A772" s="1031"/>
      <c r="B772" s="1043"/>
      <c r="C772" s="1024">
        <f t="shared" si="22"/>
        <v>0</v>
      </c>
      <c r="D772" s="890"/>
      <c r="E772" s="890"/>
      <c r="F772" s="890"/>
      <c r="G772" s="1024">
        <f t="shared" si="23"/>
        <v>0</v>
      </c>
    </row>
    <row r="773" spans="1:7">
      <c r="A773" s="1031"/>
      <c r="B773" s="1043"/>
      <c r="C773" s="1024">
        <f t="shared" si="22"/>
        <v>0</v>
      </c>
      <c r="D773" s="890"/>
      <c r="E773" s="890"/>
      <c r="F773" s="890"/>
      <c r="G773" s="1024">
        <f t="shared" si="23"/>
        <v>0</v>
      </c>
    </row>
    <row r="774" spans="1:7">
      <c r="A774" s="1031"/>
      <c r="B774" s="1043"/>
      <c r="C774" s="1024">
        <f t="shared" si="22"/>
        <v>0</v>
      </c>
      <c r="D774" s="890"/>
      <c r="E774" s="890"/>
      <c r="F774" s="890"/>
      <c r="G774" s="1024">
        <f t="shared" si="23"/>
        <v>0</v>
      </c>
    </row>
    <row r="775" spans="1:7">
      <c r="A775" s="1031"/>
      <c r="B775" s="1043"/>
      <c r="C775" s="1024">
        <f t="shared" si="22"/>
        <v>0</v>
      </c>
      <c r="D775" s="890"/>
      <c r="E775" s="890"/>
      <c r="F775" s="890"/>
      <c r="G775" s="1024">
        <f t="shared" si="23"/>
        <v>0</v>
      </c>
    </row>
    <row r="776" spans="1:7">
      <c r="A776" s="1031"/>
      <c r="B776" s="1043"/>
      <c r="C776" s="1024">
        <f t="shared" si="22"/>
        <v>0</v>
      </c>
      <c r="D776" s="890"/>
      <c r="E776" s="890"/>
      <c r="F776" s="890"/>
      <c r="G776" s="1024">
        <f t="shared" si="23"/>
        <v>0</v>
      </c>
    </row>
    <row r="777" spans="1:7">
      <c r="A777" s="1031"/>
      <c r="B777" s="1043"/>
      <c r="C777" s="1024">
        <f t="shared" si="22"/>
        <v>0</v>
      </c>
      <c r="D777" s="890"/>
      <c r="E777" s="890"/>
      <c r="F777" s="890"/>
      <c r="G777" s="1024">
        <f t="shared" si="23"/>
        <v>0</v>
      </c>
    </row>
    <row r="778" spans="1:7">
      <c r="A778" s="1031"/>
      <c r="B778" s="1043"/>
      <c r="C778" s="1024">
        <f t="shared" si="22"/>
        <v>0</v>
      </c>
      <c r="D778" s="890"/>
      <c r="E778" s="890"/>
      <c r="F778" s="890"/>
      <c r="G778" s="1024">
        <f t="shared" si="23"/>
        <v>0</v>
      </c>
    </row>
    <row r="779" spans="1:7">
      <c r="A779" s="1031"/>
      <c r="B779" s="1043"/>
      <c r="C779" s="1024">
        <f t="shared" si="22"/>
        <v>0</v>
      </c>
      <c r="D779" s="890"/>
      <c r="E779" s="890"/>
      <c r="F779" s="890"/>
      <c r="G779" s="1024">
        <f t="shared" si="23"/>
        <v>0</v>
      </c>
    </row>
    <row r="780" spans="1:7">
      <c r="A780" s="1031"/>
      <c r="B780" s="1043"/>
      <c r="C780" s="1024">
        <f t="shared" ref="C780:C843" si="24">SUMIF(D780:F780,"&gt;0")</f>
        <v>0</v>
      </c>
      <c r="D780" s="890"/>
      <c r="E780" s="890"/>
      <c r="F780" s="890"/>
      <c r="G780" s="1024">
        <f t="shared" ref="G780:G843" si="25">SUMIF(B780:C780,"&gt;0")</f>
        <v>0</v>
      </c>
    </row>
    <row r="781" spans="1:7">
      <c r="A781" s="1031"/>
      <c r="B781" s="1043"/>
      <c r="C781" s="1024">
        <f t="shared" si="24"/>
        <v>0</v>
      </c>
      <c r="D781" s="890"/>
      <c r="E781" s="890"/>
      <c r="F781" s="890"/>
      <c r="G781" s="1024">
        <f t="shared" si="25"/>
        <v>0</v>
      </c>
    </row>
    <row r="782" spans="1:7">
      <c r="A782" s="1031"/>
      <c r="B782" s="1043"/>
      <c r="C782" s="1024">
        <f t="shared" si="24"/>
        <v>0</v>
      </c>
      <c r="D782" s="890"/>
      <c r="E782" s="890"/>
      <c r="F782" s="890"/>
      <c r="G782" s="1024">
        <f t="shared" si="25"/>
        <v>0</v>
      </c>
    </row>
    <row r="783" spans="1:7">
      <c r="A783" s="1031"/>
      <c r="B783" s="1043"/>
      <c r="C783" s="1024">
        <f t="shared" si="24"/>
        <v>0</v>
      </c>
      <c r="D783" s="890"/>
      <c r="E783" s="890"/>
      <c r="F783" s="890"/>
      <c r="G783" s="1024">
        <f t="shared" si="25"/>
        <v>0</v>
      </c>
    </row>
    <row r="784" spans="1:7">
      <c r="A784" s="1031"/>
      <c r="B784" s="1043"/>
      <c r="C784" s="1024">
        <f t="shared" si="24"/>
        <v>0</v>
      </c>
      <c r="D784" s="890"/>
      <c r="E784" s="890"/>
      <c r="F784" s="890"/>
      <c r="G784" s="1024">
        <f t="shared" si="25"/>
        <v>0</v>
      </c>
    </row>
    <row r="785" spans="1:7">
      <c r="A785" s="1031"/>
      <c r="B785" s="1043"/>
      <c r="C785" s="1024">
        <f t="shared" si="24"/>
        <v>0</v>
      </c>
      <c r="D785" s="890"/>
      <c r="E785" s="890"/>
      <c r="F785" s="890"/>
      <c r="G785" s="1024">
        <f t="shared" si="25"/>
        <v>0</v>
      </c>
    </row>
    <row r="786" spans="1:7">
      <c r="A786" s="1031"/>
      <c r="B786" s="1043"/>
      <c r="C786" s="1024">
        <f t="shared" si="24"/>
        <v>0</v>
      </c>
      <c r="D786" s="890"/>
      <c r="E786" s="890"/>
      <c r="F786" s="890"/>
      <c r="G786" s="1024">
        <f t="shared" si="25"/>
        <v>0</v>
      </c>
    </row>
    <row r="787" spans="1:7">
      <c r="A787" s="1031"/>
      <c r="B787" s="1043"/>
      <c r="C787" s="1024">
        <f t="shared" si="24"/>
        <v>0</v>
      </c>
      <c r="D787" s="890"/>
      <c r="E787" s="890"/>
      <c r="F787" s="890"/>
      <c r="G787" s="1024">
        <f t="shared" si="25"/>
        <v>0</v>
      </c>
    </row>
    <row r="788" spans="1:7">
      <c r="A788" s="1031"/>
      <c r="B788" s="1043"/>
      <c r="C788" s="1024">
        <f t="shared" si="24"/>
        <v>0</v>
      </c>
      <c r="D788" s="890"/>
      <c r="E788" s="890"/>
      <c r="F788" s="890"/>
      <c r="G788" s="1024">
        <f t="shared" si="25"/>
        <v>0</v>
      </c>
    </row>
    <row r="789" spans="1:7">
      <c r="A789" s="1031"/>
      <c r="B789" s="1043"/>
      <c r="C789" s="1024">
        <f t="shared" si="24"/>
        <v>0</v>
      </c>
      <c r="D789" s="890"/>
      <c r="E789" s="890"/>
      <c r="F789" s="890"/>
      <c r="G789" s="1024">
        <f t="shared" si="25"/>
        <v>0</v>
      </c>
    </row>
    <row r="790" spans="1:7">
      <c r="A790" s="1031"/>
      <c r="B790" s="1043"/>
      <c r="C790" s="1024">
        <f t="shared" si="24"/>
        <v>0</v>
      </c>
      <c r="D790" s="890"/>
      <c r="E790" s="890"/>
      <c r="F790" s="890"/>
      <c r="G790" s="1024">
        <f t="shared" si="25"/>
        <v>0</v>
      </c>
    </row>
    <row r="791" spans="1:7">
      <c r="A791" s="1031"/>
      <c r="B791" s="1043"/>
      <c r="C791" s="1024">
        <f t="shared" si="24"/>
        <v>0</v>
      </c>
      <c r="D791" s="890"/>
      <c r="E791" s="890"/>
      <c r="F791" s="890"/>
      <c r="G791" s="1024">
        <f t="shared" si="25"/>
        <v>0</v>
      </c>
    </row>
    <row r="792" spans="1:7">
      <c r="A792" s="1031"/>
      <c r="B792" s="1043"/>
      <c r="C792" s="1024">
        <f t="shared" si="24"/>
        <v>0</v>
      </c>
      <c r="D792" s="890"/>
      <c r="E792" s="890"/>
      <c r="F792" s="890"/>
      <c r="G792" s="1024">
        <f t="shared" si="25"/>
        <v>0</v>
      </c>
    </row>
    <row r="793" spans="1:7">
      <c r="A793" s="1031"/>
      <c r="B793" s="1043"/>
      <c r="C793" s="1024">
        <f t="shared" si="24"/>
        <v>0</v>
      </c>
      <c r="D793" s="890"/>
      <c r="E793" s="890"/>
      <c r="F793" s="890"/>
      <c r="G793" s="1024">
        <f t="shared" si="25"/>
        <v>0</v>
      </c>
    </row>
    <row r="794" spans="1:7">
      <c r="A794" s="1031"/>
      <c r="B794" s="1043"/>
      <c r="C794" s="1024">
        <f t="shared" si="24"/>
        <v>0</v>
      </c>
      <c r="D794" s="890"/>
      <c r="E794" s="890"/>
      <c r="F794" s="890"/>
      <c r="G794" s="1024">
        <f t="shared" si="25"/>
        <v>0</v>
      </c>
    </row>
    <row r="795" spans="1:7">
      <c r="A795" s="1031"/>
      <c r="B795" s="1043"/>
      <c r="C795" s="1024">
        <f t="shared" si="24"/>
        <v>0</v>
      </c>
      <c r="D795" s="890"/>
      <c r="E795" s="890"/>
      <c r="F795" s="890"/>
      <c r="G795" s="1024">
        <f t="shared" si="25"/>
        <v>0</v>
      </c>
    </row>
    <row r="796" spans="1:7">
      <c r="A796" s="1031"/>
      <c r="B796" s="1043"/>
      <c r="C796" s="1024">
        <f t="shared" si="24"/>
        <v>0</v>
      </c>
      <c r="D796" s="890"/>
      <c r="E796" s="890"/>
      <c r="F796" s="890"/>
      <c r="G796" s="1024">
        <f t="shared" si="25"/>
        <v>0</v>
      </c>
    </row>
    <row r="797" spans="1:7">
      <c r="A797" s="1031"/>
      <c r="B797" s="1043"/>
      <c r="C797" s="1024">
        <f t="shared" si="24"/>
        <v>0</v>
      </c>
      <c r="D797" s="890"/>
      <c r="E797" s="890"/>
      <c r="F797" s="890"/>
      <c r="G797" s="1024">
        <f t="shared" si="25"/>
        <v>0</v>
      </c>
    </row>
    <row r="798" spans="1:7">
      <c r="A798" s="1031"/>
      <c r="B798" s="1043"/>
      <c r="C798" s="1024">
        <f t="shared" si="24"/>
        <v>0</v>
      </c>
      <c r="D798" s="890"/>
      <c r="E798" s="890"/>
      <c r="F798" s="890"/>
      <c r="G798" s="1024">
        <f t="shared" si="25"/>
        <v>0</v>
      </c>
    </row>
    <row r="799" spans="1:7">
      <c r="A799" s="1031"/>
      <c r="B799" s="1043"/>
      <c r="C799" s="1024">
        <f t="shared" si="24"/>
        <v>0</v>
      </c>
      <c r="D799" s="890"/>
      <c r="E799" s="890"/>
      <c r="F799" s="890"/>
      <c r="G799" s="1024">
        <f t="shared" si="25"/>
        <v>0</v>
      </c>
    </row>
    <row r="800" spans="1:7">
      <c r="A800" s="1031"/>
      <c r="B800" s="1043"/>
      <c r="C800" s="1024">
        <f t="shared" si="24"/>
        <v>0</v>
      </c>
      <c r="D800" s="890"/>
      <c r="E800" s="890"/>
      <c r="F800" s="890"/>
      <c r="G800" s="1024">
        <f t="shared" si="25"/>
        <v>0</v>
      </c>
    </row>
    <row r="801" spans="1:7">
      <c r="A801" s="1031"/>
      <c r="B801" s="1043"/>
      <c r="C801" s="1024">
        <f t="shared" si="24"/>
        <v>0</v>
      </c>
      <c r="D801" s="890"/>
      <c r="E801" s="890"/>
      <c r="F801" s="890"/>
      <c r="G801" s="1024">
        <f t="shared" si="25"/>
        <v>0</v>
      </c>
    </row>
    <row r="802" spans="1:7">
      <c r="A802" s="1031"/>
      <c r="B802" s="1043"/>
      <c r="C802" s="1024">
        <f t="shared" si="24"/>
        <v>0</v>
      </c>
      <c r="D802" s="890"/>
      <c r="E802" s="890"/>
      <c r="F802" s="890"/>
      <c r="G802" s="1024">
        <f t="shared" si="25"/>
        <v>0</v>
      </c>
    </row>
    <row r="803" spans="1:7">
      <c r="A803" s="1031"/>
      <c r="B803" s="1043"/>
      <c r="C803" s="1024">
        <f t="shared" si="24"/>
        <v>0</v>
      </c>
      <c r="D803" s="890"/>
      <c r="E803" s="890"/>
      <c r="F803" s="890"/>
      <c r="G803" s="1024">
        <f t="shared" si="25"/>
        <v>0</v>
      </c>
    </row>
    <row r="804" spans="1:7">
      <c r="A804" s="1031"/>
      <c r="B804" s="1043"/>
      <c r="C804" s="1024">
        <f t="shared" si="24"/>
        <v>0</v>
      </c>
      <c r="D804" s="890"/>
      <c r="E804" s="890"/>
      <c r="F804" s="890"/>
      <c r="G804" s="1024">
        <f t="shared" si="25"/>
        <v>0</v>
      </c>
    </row>
    <row r="805" spans="1:7">
      <c r="A805" s="1031"/>
      <c r="B805" s="1043"/>
      <c r="C805" s="1024">
        <f t="shared" si="24"/>
        <v>0</v>
      </c>
      <c r="D805" s="890"/>
      <c r="E805" s="890"/>
      <c r="F805" s="890"/>
      <c r="G805" s="1024">
        <f t="shared" si="25"/>
        <v>0</v>
      </c>
    </row>
    <row r="806" spans="1:7">
      <c r="A806" s="1031"/>
      <c r="B806" s="1043"/>
      <c r="C806" s="1024">
        <f t="shared" si="24"/>
        <v>0</v>
      </c>
      <c r="D806" s="890"/>
      <c r="E806" s="890"/>
      <c r="F806" s="890"/>
      <c r="G806" s="1024">
        <f t="shared" si="25"/>
        <v>0</v>
      </c>
    </row>
    <row r="807" spans="1:7">
      <c r="A807" s="1031"/>
      <c r="B807" s="1043"/>
      <c r="C807" s="1024">
        <f t="shared" si="24"/>
        <v>0</v>
      </c>
      <c r="D807" s="890"/>
      <c r="E807" s="890"/>
      <c r="F807" s="890"/>
      <c r="G807" s="1024">
        <f t="shared" si="25"/>
        <v>0</v>
      </c>
    </row>
    <row r="808" spans="1:7">
      <c r="A808" s="1031"/>
      <c r="B808" s="1043"/>
      <c r="C808" s="1024">
        <f t="shared" si="24"/>
        <v>0</v>
      </c>
      <c r="D808" s="890"/>
      <c r="E808" s="890"/>
      <c r="F808" s="890"/>
      <c r="G808" s="1024">
        <f t="shared" si="25"/>
        <v>0</v>
      </c>
    </row>
    <row r="809" spans="1:7">
      <c r="A809" s="1031"/>
      <c r="B809" s="1043"/>
      <c r="C809" s="1024">
        <f t="shared" si="24"/>
        <v>0</v>
      </c>
      <c r="D809" s="890"/>
      <c r="E809" s="890"/>
      <c r="F809" s="890"/>
      <c r="G809" s="1024">
        <f t="shared" si="25"/>
        <v>0</v>
      </c>
    </row>
    <row r="810" spans="1:7">
      <c r="A810" s="1031"/>
      <c r="B810" s="1043"/>
      <c r="C810" s="1024">
        <f t="shared" si="24"/>
        <v>0</v>
      </c>
      <c r="D810" s="890"/>
      <c r="E810" s="890"/>
      <c r="F810" s="890"/>
      <c r="G810" s="1024">
        <f t="shared" si="25"/>
        <v>0</v>
      </c>
    </row>
    <row r="811" spans="1:7">
      <c r="A811" s="1031"/>
      <c r="B811" s="1043"/>
      <c r="C811" s="1024">
        <f t="shared" si="24"/>
        <v>0</v>
      </c>
      <c r="D811" s="890"/>
      <c r="E811" s="890"/>
      <c r="F811" s="890"/>
      <c r="G811" s="1024">
        <f t="shared" si="25"/>
        <v>0</v>
      </c>
    </row>
    <row r="812" spans="1:7">
      <c r="A812" s="1031"/>
      <c r="B812" s="1043"/>
      <c r="C812" s="1024">
        <f t="shared" si="24"/>
        <v>0</v>
      </c>
      <c r="D812" s="890"/>
      <c r="E812" s="890"/>
      <c r="F812" s="890"/>
      <c r="G812" s="1024">
        <f t="shared" si="25"/>
        <v>0</v>
      </c>
    </row>
    <row r="813" spans="1:7">
      <c r="A813" s="1031"/>
      <c r="B813" s="1043"/>
      <c r="C813" s="1024">
        <f t="shared" si="24"/>
        <v>0</v>
      </c>
      <c r="D813" s="890"/>
      <c r="E813" s="890"/>
      <c r="F813" s="890"/>
      <c r="G813" s="1024">
        <f t="shared" si="25"/>
        <v>0</v>
      </c>
    </row>
    <row r="814" spans="1:7">
      <c r="A814" s="1031"/>
      <c r="B814" s="1043"/>
      <c r="C814" s="1024">
        <f t="shared" si="24"/>
        <v>0</v>
      </c>
      <c r="D814" s="890"/>
      <c r="E814" s="890"/>
      <c r="F814" s="890"/>
      <c r="G814" s="1024">
        <f t="shared" si="25"/>
        <v>0</v>
      </c>
    </row>
    <row r="815" spans="1:7">
      <c r="A815" s="1031"/>
      <c r="B815" s="1043"/>
      <c r="C815" s="1024">
        <f t="shared" si="24"/>
        <v>0</v>
      </c>
      <c r="D815" s="890"/>
      <c r="E815" s="890"/>
      <c r="F815" s="890"/>
      <c r="G815" s="1024">
        <f t="shared" si="25"/>
        <v>0</v>
      </c>
    </row>
    <row r="816" spans="1:7">
      <c r="A816" s="1031"/>
      <c r="B816" s="1043"/>
      <c r="C816" s="1024">
        <f t="shared" si="24"/>
        <v>0</v>
      </c>
      <c r="D816" s="890"/>
      <c r="E816" s="890"/>
      <c r="F816" s="890"/>
      <c r="G816" s="1024">
        <f t="shared" si="25"/>
        <v>0</v>
      </c>
    </row>
    <row r="817" spans="1:7">
      <c r="A817" s="1031"/>
      <c r="B817" s="1043"/>
      <c r="C817" s="1024">
        <f t="shared" si="24"/>
        <v>0</v>
      </c>
      <c r="D817" s="890"/>
      <c r="E817" s="890"/>
      <c r="F817" s="890"/>
      <c r="G817" s="1024">
        <f t="shared" si="25"/>
        <v>0</v>
      </c>
    </row>
    <row r="818" spans="1:7">
      <c r="A818" s="1031"/>
      <c r="B818" s="1043"/>
      <c r="C818" s="1024">
        <f t="shared" si="24"/>
        <v>0</v>
      </c>
      <c r="D818" s="890"/>
      <c r="E818" s="890"/>
      <c r="F818" s="890"/>
      <c r="G818" s="1024">
        <f t="shared" si="25"/>
        <v>0</v>
      </c>
    </row>
    <row r="819" spans="1:7">
      <c r="A819" s="1031"/>
      <c r="B819" s="1043"/>
      <c r="C819" s="1024">
        <f t="shared" si="24"/>
        <v>0</v>
      </c>
      <c r="D819" s="890"/>
      <c r="E819" s="890"/>
      <c r="F819" s="890"/>
      <c r="G819" s="1024">
        <f t="shared" si="25"/>
        <v>0</v>
      </c>
    </row>
    <row r="820" spans="1:7">
      <c r="A820" s="1031"/>
      <c r="B820" s="1043"/>
      <c r="C820" s="1024">
        <f t="shared" si="24"/>
        <v>0</v>
      </c>
      <c r="D820" s="890"/>
      <c r="E820" s="890"/>
      <c r="F820" s="890"/>
      <c r="G820" s="1024">
        <f t="shared" si="25"/>
        <v>0</v>
      </c>
    </row>
    <row r="821" spans="1:7">
      <c r="A821" s="1031"/>
      <c r="B821" s="1043"/>
      <c r="C821" s="1024">
        <f t="shared" si="24"/>
        <v>0</v>
      </c>
      <c r="D821" s="890"/>
      <c r="E821" s="890"/>
      <c r="F821" s="890"/>
      <c r="G821" s="1024">
        <f t="shared" si="25"/>
        <v>0</v>
      </c>
    </row>
    <row r="822" spans="1:7">
      <c r="A822" s="1031"/>
      <c r="B822" s="1043"/>
      <c r="C822" s="1024">
        <f t="shared" si="24"/>
        <v>0</v>
      </c>
      <c r="D822" s="890"/>
      <c r="E822" s="890"/>
      <c r="F822" s="890"/>
      <c r="G822" s="1024">
        <f t="shared" si="25"/>
        <v>0</v>
      </c>
    </row>
    <row r="823" spans="1:7">
      <c r="A823" s="1031"/>
      <c r="B823" s="1043"/>
      <c r="C823" s="1024">
        <f t="shared" si="24"/>
        <v>0</v>
      </c>
      <c r="D823" s="890"/>
      <c r="E823" s="890"/>
      <c r="F823" s="890"/>
      <c r="G823" s="1024">
        <f t="shared" si="25"/>
        <v>0</v>
      </c>
    </row>
    <row r="824" spans="1:7">
      <c r="A824" s="1031"/>
      <c r="B824" s="1043"/>
      <c r="C824" s="1024">
        <f t="shared" si="24"/>
        <v>0</v>
      </c>
      <c r="D824" s="890"/>
      <c r="E824" s="890"/>
      <c r="F824" s="890"/>
      <c r="G824" s="1024">
        <f t="shared" si="25"/>
        <v>0</v>
      </c>
    </row>
    <row r="825" spans="1:7">
      <c r="A825" s="1031"/>
      <c r="B825" s="1043"/>
      <c r="C825" s="1024">
        <f t="shared" si="24"/>
        <v>0</v>
      </c>
      <c r="D825" s="890"/>
      <c r="E825" s="890"/>
      <c r="F825" s="890"/>
      <c r="G825" s="1024">
        <f t="shared" si="25"/>
        <v>0</v>
      </c>
    </row>
    <row r="826" spans="1:7">
      <c r="A826" s="1031"/>
      <c r="B826" s="1043"/>
      <c r="C826" s="1024">
        <f t="shared" si="24"/>
        <v>0</v>
      </c>
      <c r="D826" s="890"/>
      <c r="E826" s="890"/>
      <c r="F826" s="890"/>
      <c r="G826" s="1024">
        <f t="shared" si="25"/>
        <v>0</v>
      </c>
    </row>
    <row r="827" spans="1:7">
      <c r="A827" s="1031"/>
      <c r="B827" s="1043"/>
      <c r="C827" s="1024">
        <f t="shared" si="24"/>
        <v>0</v>
      </c>
      <c r="D827" s="890"/>
      <c r="E827" s="890"/>
      <c r="F827" s="890"/>
      <c r="G827" s="1024">
        <f t="shared" si="25"/>
        <v>0</v>
      </c>
    </row>
    <row r="828" spans="1:7">
      <c r="A828" s="1031"/>
      <c r="B828" s="1043"/>
      <c r="C828" s="1024">
        <f t="shared" si="24"/>
        <v>0</v>
      </c>
      <c r="D828" s="890"/>
      <c r="E828" s="890"/>
      <c r="F828" s="890"/>
      <c r="G828" s="1024">
        <f t="shared" si="25"/>
        <v>0</v>
      </c>
    </row>
    <row r="829" spans="1:7">
      <c r="A829" s="1031"/>
      <c r="B829" s="1043"/>
      <c r="C829" s="1024">
        <f t="shared" si="24"/>
        <v>0</v>
      </c>
      <c r="D829" s="890"/>
      <c r="E829" s="890"/>
      <c r="F829" s="890"/>
      <c r="G829" s="1024">
        <f t="shared" si="25"/>
        <v>0</v>
      </c>
    </row>
    <row r="830" spans="1:7">
      <c r="A830" s="1031"/>
      <c r="B830" s="1043"/>
      <c r="C830" s="1024">
        <f t="shared" si="24"/>
        <v>0</v>
      </c>
      <c r="D830" s="890"/>
      <c r="E830" s="890"/>
      <c r="F830" s="890"/>
      <c r="G830" s="1024">
        <f t="shared" si="25"/>
        <v>0</v>
      </c>
    </row>
    <row r="831" spans="1:7">
      <c r="A831" s="1031"/>
      <c r="B831" s="1043"/>
      <c r="C831" s="1024">
        <f t="shared" si="24"/>
        <v>0</v>
      </c>
      <c r="D831" s="890"/>
      <c r="E831" s="890"/>
      <c r="F831" s="890"/>
      <c r="G831" s="1024">
        <f t="shared" si="25"/>
        <v>0</v>
      </c>
    </row>
    <row r="832" spans="1:7">
      <c r="A832" s="1031"/>
      <c r="B832" s="1043"/>
      <c r="C832" s="1024">
        <f t="shared" si="24"/>
        <v>0</v>
      </c>
      <c r="D832" s="890"/>
      <c r="E832" s="890"/>
      <c r="F832" s="890"/>
      <c r="G832" s="1024">
        <f t="shared" si="25"/>
        <v>0</v>
      </c>
    </row>
    <row r="833" spans="1:7">
      <c r="A833" s="1031"/>
      <c r="B833" s="1043"/>
      <c r="C833" s="1024">
        <f t="shared" si="24"/>
        <v>0</v>
      </c>
      <c r="D833" s="890"/>
      <c r="E833" s="890"/>
      <c r="F833" s="890"/>
      <c r="G833" s="1024">
        <f t="shared" si="25"/>
        <v>0</v>
      </c>
    </row>
    <row r="834" spans="1:7">
      <c r="A834" s="1031"/>
      <c r="B834" s="1043"/>
      <c r="C834" s="1024">
        <f t="shared" si="24"/>
        <v>0</v>
      </c>
      <c r="D834" s="890"/>
      <c r="E834" s="890"/>
      <c r="F834" s="890"/>
      <c r="G834" s="1024">
        <f t="shared" si="25"/>
        <v>0</v>
      </c>
    </row>
    <row r="835" spans="1:7">
      <c r="A835" s="1031"/>
      <c r="B835" s="1043"/>
      <c r="C835" s="1024">
        <f t="shared" si="24"/>
        <v>0</v>
      </c>
      <c r="D835" s="890"/>
      <c r="E835" s="890"/>
      <c r="F835" s="890"/>
      <c r="G835" s="1024">
        <f t="shared" si="25"/>
        <v>0</v>
      </c>
    </row>
    <row r="836" spans="1:7">
      <c r="A836" s="1031"/>
      <c r="B836" s="1043"/>
      <c r="C836" s="1024">
        <f t="shared" si="24"/>
        <v>0</v>
      </c>
      <c r="D836" s="890"/>
      <c r="E836" s="890"/>
      <c r="F836" s="890"/>
      <c r="G836" s="1024">
        <f t="shared" si="25"/>
        <v>0</v>
      </c>
    </row>
    <row r="837" spans="1:7">
      <c r="A837" s="1031"/>
      <c r="B837" s="1043"/>
      <c r="C837" s="1024">
        <f t="shared" si="24"/>
        <v>0</v>
      </c>
      <c r="D837" s="890"/>
      <c r="E837" s="890"/>
      <c r="F837" s="890"/>
      <c r="G837" s="1024">
        <f t="shared" si="25"/>
        <v>0</v>
      </c>
    </row>
    <row r="838" spans="1:7">
      <c r="A838" s="1031"/>
      <c r="B838" s="1043"/>
      <c r="C838" s="1024">
        <f t="shared" si="24"/>
        <v>0</v>
      </c>
      <c r="D838" s="890"/>
      <c r="E838" s="890"/>
      <c r="F838" s="890"/>
      <c r="G838" s="1024">
        <f t="shared" si="25"/>
        <v>0</v>
      </c>
    </row>
    <row r="839" spans="1:7">
      <c r="A839" s="1031"/>
      <c r="B839" s="1043"/>
      <c r="C839" s="1024">
        <f t="shared" si="24"/>
        <v>0</v>
      </c>
      <c r="D839" s="890"/>
      <c r="E839" s="890"/>
      <c r="F839" s="890"/>
      <c r="G839" s="1024">
        <f t="shared" si="25"/>
        <v>0</v>
      </c>
    </row>
    <row r="840" spans="1:7">
      <c r="A840" s="1031"/>
      <c r="B840" s="1043"/>
      <c r="C840" s="1024">
        <f t="shared" si="24"/>
        <v>0</v>
      </c>
      <c r="D840" s="890"/>
      <c r="E840" s="890"/>
      <c r="F840" s="890"/>
      <c r="G840" s="1024">
        <f t="shared" si="25"/>
        <v>0</v>
      </c>
    </row>
    <row r="841" spans="1:7">
      <c r="A841" s="1031"/>
      <c r="B841" s="1043"/>
      <c r="C841" s="1024">
        <f t="shared" si="24"/>
        <v>0</v>
      </c>
      <c r="D841" s="890"/>
      <c r="E841" s="890"/>
      <c r="F841" s="890"/>
      <c r="G841" s="1024">
        <f t="shared" si="25"/>
        <v>0</v>
      </c>
    </row>
    <row r="842" spans="1:7">
      <c r="A842" s="1031"/>
      <c r="B842" s="1043"/>
      <c r="C842" s="1024">
        <f t="shared" si="24"/>
        <v>0</v>
      </c>
      <c r="D842" s="890"/>
      <c r="E842" s="890"/>
      <c r="F842" s="890"/>
      <c r="G842" s="1024">
        <f t="shared" si="25"/>
        <v>0</v>
      </c>
    </row>
    <row r="843" spans="1:7">
      <c r="A843" s="1031"/>
      <c r="B843" s="1043"/>
      <c r="C843" s="1024">
        <f t="shared" si="24"/>
        <v>0</v>
      </c>
      <c r="D843" s="890"/>
      <c r="E843" s="890"/>
      <c r="F843" s="890"/>
      <c r="G843" s="1024">
        <f t="shared" si="25"/>
        <v>0</v>
      </c>
    </row>
    <row r="844" spans="1:7">
      <c r="A844" s="1031"/>
      <c r="B844" s="1043"/>
      <c r="C844" s="1024">
        <f t="shared" ref="C844:C907" si="26">SUMIF(D844:F844,"&gt;0")</f>
        <v>0</v>
      </c>
      <c r="D844" s="890"/>
      <c r="E844" s="890"/>
      <c r="F844" s="890"/>
      <c r="G844" s="1024">
        <f t="shared" ref="G844:G907" si="27">SUMIF(B844:C844,"&gt;0")</f>
        <v>0</v>
      </c>
    </row>
    <row r="845" spans="1:7">
      <c r="A845" s="1031"/>
      <c r="B845" s="1043"/>
      <c r="C845" s="1024">
        <f t="shared" si="26"/>
        <v>0</v>
      </c>
      <c r="D845" s="890"/>
      <c r="E845" s="890"/>
      <c r="F845" s="890"/>
      <c r="G845" s="1024">
        <f t="shared" si="27"/>
        <v>0</v>
      </c>
    </row>
    <row r="846" spans="1:7">
      <c r="A846" s="1031"/>
      <c r="B846" s="1043"/>
      <c r="C846" s="1024">
        <f t="shared" si="26"/>
        <v>0</v>
      </c>
      <c r="D846" s="890"/>
      <c r="E846" s="890"/>
      <c r="F846" s="890"/>
      <c r="G846" s="1024">
        <f t="shared" si="27"/>
        <v>0</v>
      </c>
    </row>
    <row r="847" spans="1:7">
      <c r="A847" s="1031"/>
      <c r="B847" s="1043"/>
      <c r="C847" s="1024">
        <f t="shared" si="26"/>
        <v>0</v>
      </c>
      <c r="D847" s="890"/>
      <c r="E847" s="890"/>
      <c r="F847" s="890"/>
      <c r="G847" s="1024">
        <f t="shared" si="27"/>
        <v>0</v>
      </c>
    </row>
    <row r="848" spans="1:7">
      <c r="A848" s="1031"/>
      <c r="B848" s="1043"/>
      <c r="C848" s="1024">
        <f t="shared" si="26"/>
        <v>0</v>
      </c>
      <c r="D848" s="890"/>
      <c r="E848" s="890"/>
      <c r="F848" s="890"/>
      <c r="G848" s="1024">
        <f t="shared" si="27"/>
        <v>0</v>
      </c>
    </row>
    <row r="849" spans="1:7">
      <c r="A849" s="1031"/>
      <c r="B849" s="1043"/>
      <c r="C849" s="1024">
        <f t="shared" si="26"/>
        <v>0</v>
      </c>
      <c r="D849" s="890"/>
      <c r="E849" s="890"/>
      <c r="F849" s="890"/>
      <c r="G849" s="1024">
        <f t="shared" si="27"/>
        <v>0</v>
      </c>
    </row>
    <row r="850" spans="1:7">
      <c r="A850" s="1031"/>
      <c r="B850" s="1043"/>
      <c r="C850" s="1024">
        <f t="shared" si="26"/>
        <v>0</v>
      </c>
      <c r="D850" s="890"/>
      <c r="E850" s="890"/>
      <c r="F850" s="890"/>
      <c r="G850" s="1024">
        <f t="shared" si="27"/>
        <v>0</v>
      </c>
    </row>
    <row r="851" spans="1:7">
      <c r="A851" s="1031"/>
      <c r="B851" s="1043"/>
      <c r="C851" s="1024">
        <f t="shared" si="26"/>
        <v>0</v>
      </c>
      <c r="D851" s="890"/>
      <c r="E851" s="890"/>
      <c r="F851" s="890"/>
      <c r="G851" s="1024">
        <f t="shared" si="27"/>
        <v>0</v>
      </c>
    </row>
    <row r="852" spans="1:7">
      <c r="A852" s="1031"/>
      <c r="B852" s="1043"/>
      <c r="C852" s="1024">
        <f t="shared" si="26"/>
        <v>0</v>
      </c>
      <c r="D852" s="890"/>
      <c r="E852" s="890"/>
      <c r="F852" s="890"/>
      <c r="G852" s="1024">
        <f t="shared" si="27"/>
        <v>0</v>
      </c>
    </row>
    <row r="853" spans="1:7">
      <c r="A853" s="1031"/>
      <c r="B853" s="1043"/>
      <c r="C853" s="1024">
        <f t="shared" si="26"/>
        <v>0</v>
      </c>
      <c r="D853" s="890"/>
      <c r="E853" s="890"/>
      <c r="F853" s="890"/>
      <c r="G853" s="1024">
        <f t="shared" si="27"/>
        <v>0</v>
      </c>
    </row>
    <row r="854" spans="1:7">
      <c r="A854" s="1031"/>
      <c r="B854" s="1043"/>
      <c r="C854" s="1024">
        <f t="shared" si="26"/>
        <v>0</v>
      </c>
      <c r="D854" s="890"/>
      <c r="E854" s="890"/>
      <c r="F854" s="890"/>
      <c r="G854" s="1024">
        <f t="shared" si="27"/>
        <v>0</v>
      </c>
    </row>
    <row r="855" spans="1:7">
      <c r="A855" s="1031"/>
      <c r="B855" s="1043"/>
      <c r="C855" s="1024">
        <f t="shared" si="26"/>
        <v>0</v>
      </c>
      <c r="D855" s="890"/>
      <c r="E855" s="890"/>
      <c r="F855" s="890"/>
      <c r="G855" s="1024">
        <f t="shared" si="27"/>
        <v>0</v>
      </c>
    </row>
    <row r="856" spans="1:7">
      <c r="A856" s="1031"/>
      <c r="B856" s="1043"/>
      <c r="C856" s="1024">
        <f t="shared" si="26"/>
        <v>0</v>
      </c>
      <c r="D856" s="890"/>
      <c r="E856" s="890"/>
      <c r="F856" s="890"/>
      <c r="G856" s="1024">
        <f t="shared" si="27"/>
        <v>0</v>
      </c>
    </row>
    <row r="857" spans="1:7">
      <c r="A857" s="1031"/>
      <c r="B857" s="1043"/>
      <c r="C857" s="1024">
        <f t="shared" si="26"/>
        <v>0</v>
      </c>
      <c r="D857" s="890"/>
      <c r="E857" s="890"/>
      <c r="F857" s="890"/>
      <c r="G857" s="1024">
        <f t="shared" si="27"/>
        <v>0</v>
      </c>
    </row>
    <row r="858" spans="1:7">
      <c r="A858" s="1031"/>
      <c r="B858" s="1043"/>
      <c r="C858" s="1024">
        <f t="shared" si="26"/>
        <v>0</v>
      </c>
      <c r="D858" s="890"/>
      <c r="E858" s="890"/>
      <c r="F858" s="890"/>
      <c r="G858" s="1024">
        <f t="shared" si="27"/>
        <v>0</v>
      </c>
    </row>
    <row r="859" spans="1:7">
      <c r="A859" s="1031"/>
      <c r="B859" s="1043"/>
      <c r="C859" s="1024">
        <f t="shared" si="26"/>
        <v>0</v>
      </c>
      <c r="D859" s="890"/>
      <c r="E859" s="890"/>
      <c r="F859" s="890"/>
      <c r="G859" s="1024">
        <f t="shared" si="27"/>
        <v>0</v>
      </c>
    </row>
    <row r="860" spans="1:7">
      <c r="A860" s="1031"/>
      <c r="B860" s="1043"/>
      <c r="C860" s="1024">
        <f t="shared" si="26"/>
        <v>0</v>
      </c>
      <c r="D860" s="890"/>
      <c r="E860" s="890"/>
      <c r="F860" s="890"/>
      <c r="G860" s="1024">
        <f t="shared" si="27"/>
        <v>0</v>
      </c>
    </row>
    <row r="861" spans="1:7">
      <c r="A861" s="1031"/>
      <c r="B861" s="1043"/>
      <c r="C861" s="1024">
        <f t="shared" si="26"/>
        <v>0</v>
      </c>
      <c r="D861" s="890"/>
      <c r="E861" s="890"/>
      <c r="F861" s="890"/>
      <c r="G861" s="1024">
        <f t="shared" si="27"/>
        <v>0</v>
      </c>
    </row>
    <row r="862" spans="1:7">
      <c r="A862" s="1031"/>
      <c r="B862" s="1043"/>
      <c r="C862" s="1024">
        <f t="shared" si="26"/>
        <v>0</v>
      </c>
      <c r="D862" s="890"/>
      <c r="E862" s="890"/>
      <c r="F862" s="890"/>
      <c r="G862" s="1024">
        <f t="shared" si="27"/>
        <v>0</v>
      </c>
    </row>
    <row r="863" spans="1:7">
      <c r="A863" s="1031"/>
      <c r="B863" s="1043"/>
      <c r="C863" s="1024">
        <f t="shared" si="26"/>
        <v>0</v>
      </c>
      <c r="D863" s="890"/>
      <c r="E863" s="890"/>
      <c r="F863" s="890"/>
      <c r="G863" s="1024">
        <f t="shared" si="27"/>
        <v>0</v>
      </c>
    </row>
    <row r="864" spans="1:7">
      <c r="A864" s="1031"/>
      <c r="B864" s="1043"/>
      <c r="C864" s="1024">
        <f t="shared" si="26"/>
        <v>0</v>
      </c>
      <c r="D864" s="890"/>
      <c r="E864" s="890"/>
      <c r="F864" s="890"/>
      <c r="G864" s="1024">
        <f t="shared" si="27"/>
        <v>0</v>
      </c>
    </row>
    <row r="865" spans="1:7">
      <c r="A865" s="1031"/>
      <c r="B865" s="1043"/>
      <c r="C865" s="1024">
        <f t="shared" si="26"/>
        <v>0</v>
      </c>
      <c r="D865" s="890"/>
      <c r="E865" s="890"/>
      <c r="F865" s="890"/>
      <c r="G865" s="1024">
        <f t="shared" si="27"/>
        <v>0</v>
      </c>
    </row>
    <row r="866" spans="1:7">
      <c r="A866" s="1031"/>
      <c r="B866" s="1043"/>
      <c r="C866" s="1024">
        <f t="shared" si="26"/>
        <v>0</v>
      </c>
      <c r="D866" s="890"/>
      <c r="E866" s="890"/>
      <c r="F866" s="890"/>
      <c r="G866" s="1024">
        <f t="shared" si="27"/>
        <v>0</v>
      </c>
    </row>
    <row r="867" spans="1:7">
      <c r="A867" s="1031"/>
      <c r="B867" s="1043"/>
      <c r="C867" s="1024">
        <f t="shared" si="26"/>
        <v>0</v>
      </c>
      <c r="D867" s="890"/>
      <c r="E867" s="890"/>
      <c r="F867" s="890"/>
      <c r="G867" s="1024">
        <f t="shared" si="27"/>
        <v>0</v>
      </c>
    </row>
    <row r="868" spans="1:7">
      <c r="A868" s="1031"/>
      <c r="B868" s="1043"/>
      <c r="C868" s="1024">
        <f t="shared" si="26"/>
        <v>0</v>
      </c>
      <c r="D868" s="890"/>
      <c r="E868" s="890"/>
      <c r="F868" s="890"/>
      <c r="G868" s="1024">
        <f t="shared" si="27"/>
        <v>0</v>
      </c>
    </row>
    <row r="869" spans="1:7">
      <c r="A869" s="1031"/>
      <c r="B869" s="1043"/>
      <c r="C869" s="1024">
        <f t="shared" si="26"/>
        <v>0</v>
      </c>
      <c r="D869" s="890"/>
      <c r="E869" s="890"/>
      <c r="F869" s="890"/>
      <c r="G869" s="1024">
        <f t="shared" si="27"/>
        <v>0</v>
      </c>
    </row>
    <row r="870" spans="1:7">
      <c r="A870" s="1031"/>
      <c r="B870" s="1043"/>
      <c r="C870" s="1024">
        <f t="shared" si="26"/>
        <v>0</v>
      </c>
      <c r="D870" s="890"/>
      <c r="E870" s="890"/>
      <c r="F870" s="890"/>
      <c r="G870" s="1024">
        <f t="shared" si="27"/>
        <v>0</v>
      </c>
    </row>
    <row r="871" spans="1:7">
      <c r="A871" s="1031"/>
      <c r="B871" s="1043"/>
      <c r="C871" s="1024">
        <f t="shared" si="26"/>
        <v>0</v>
      </c>
      <c r="D871" s="890"/>
      <c r="E871" s="890"/>
      <c r="F871" s="890"/>
      <c r="G871" s="1024">
        <f t="shared" si="27"/>
        <v>0</v>
      </c>
    </row>
    <row r="872" spans="1:7">
      <c r="A872" s="1031"/>
      <c r="B872" s="1043"/>
      <c r="C872" s="1024">
        <f t="shared" si="26"/>
        <v>0</v>
      </c>
      <c r="D872" s="890"/>
      <c r="E872" s="890"/>
      <c r="F872" s="890"/>
      <c r="G872" s="1024">
        <f t="shared" si="27"/>
        <v>0</v>
      </c>
    </row>
    <row r="873" spans="1:7">
      <c r="A873" s="1031"/>
      <c r="B873" s="1043"/>
      <c r="C873" s="1024">
        <f t="shared" si="26"/>
        <v>0</v>
      </c>
      <c r="D873" s="890"/>
      <c r="E873" s="890"/>
      <c r="F873" s="890"/>
      <c r="G873" s="1024">
        <f t="shared" si="27"/>
        <v>0</v>
      </c>
    </row>
    <row r="874" spans="1:7">
      <c r="A874" s="1031"/>
      <c r="B874" s="1043"/>
      <c r="C874" s="1024">
        <f t="shared" si="26"/>
        <v>0</v>
      </c>
      <c r="D874" s="890"/>
      <c r="E874" s="890"/>
      <c r="F874" s="890"/>
      <c r="G874" s="1024">
        <f t="shared" si="27"/>
        <v>0</v>
      </c>
    </row>
    <row r="875" spans="1:7">
      <c r="A875" s="1031"/>
      <c r="B875" s="1043"/>
      <c r="C875" s="1024">
        <f t="shared" si="26"/>
        <v>0</v>
      </c>
      <c r="D875" s="890"/>
      <c r="E875" s="890"/>
      <c r="F875" s="890"/>
      <c r="G875" s="1024">
        <f t="shared" si="27"/>
        <v>0</v>
      </c>
    </row>
    <row r="876" spans="1:7">
      <c r="A876" s="1031"/>
      <c r="B876" s="1043"/>
      <c r="C876" s="1024">
        <f t="shared" si="26"/>
        <v>0</v>
      </c>
      <c r="D876" s="890"/>
      <c r="E876" s="890"/>
      <c r="F876" s="890"/>
      <c r="G876" s="1024">
        <f t="shared" si="27"/>
        <v>0</v>
      </c>
    </row>
    <row r="877" spans="1:7">
      <c r="A877" s="1031"/>
      <c r="B877" s="1043"/>
      <c r="C877" s="1024">
        <f t="shared" si="26"/>
        <v>0</v>
      </c>
      <c r="D877" s="890"/>
      <c r="E877" s="890"/>
      <c r="F877" s="890"/>
      <c r="G877" s="1024">
        <f t="shared" si="27"/>
        <v>0</v>
      </c>
    </row>
    <row r="878" spans="1:7">
      <c r="A878" s="1031"/>
      <c r="B878" s="1043"/>
      <c r="C878" s="1024">
        <f t="shared" si="26"/>
        <v>0</v>
      </c>
      <c r="D878" s="890"/>
      <c r="E878" s="890"/>
      <c r="F878" s="890"/>
      <c r="G878" s="1024">
        <f t="shared" si="27"/>
        <v>0</v>
      </c>
    </row>
    <row r="879" spans="1:7">
      <c r="A879" s="1031"/>
      <c r="B879" s="1043"/>
      <c r="C879" s="1024">
        <f t="shared" si="26"/>
        <v>0</v>
      </c>
      <c r="D879" s="890"/>
      <c r="E879" s="890"/>
      <c r="F879" s="890"/>
      <c r="G879" s="1024">
        <f t="shared" si="27"/>
        <v>0</v>
      </c>
    </row>
    <row r="880" spans="1:7">
      <c r="A880" s="1031"/>
      <c r="B880" s="1043"/>
      <c r="C880" s="1024">
        <f t="shared" si="26"/>
        <v>0</v>
      </c>
      <c r="D880" s="890"/>
      <c r="E880" s="890"/>
      <c r="F880" s="890"/>
      <c r="G880" s="1024">
        <f t="shared" si="27"/>
        <v>0</v>
      </c>
    </row>
    <row r="881" spans="1:7">
      <c r="A881" s="1031"/>
      <c r="B881" s="1043"/>
      <c r="C881" s="1024">
        <f t="shared" si="26"/>
        <v>0</v>
      </c>
      <c r="D881" s="890"/>
      <c r="E881" s="890"/>
      <c r="F881" s="890"/>
      <c r="G881" s="1024">
        <f t="shared" si="27"/>
        <v>0</v>
      </c>
    </row>
    <row r="882" spans="1:7">
      <c r="A882" s="1031"/>
      <c r="B882" s="1043"/>
      <c r="C882" s="1024">
        <f t="shared" si="26"/>
        <v>0</v>
      </c>
      <c r="D882" s="890"/>
      <c r="E882" s="890"/>
      <c r="F882" s="890"/>
      <c r="G882" s="1024">
        <f t="shared" si="27"/>
        <v>0</v>
      </c>
    </row>
    <row r="883" spans="1:7">
      <c r="A883" s="1031"/>
      <c r="B883" s="1043"/>
      <c r="C883" s="1024">
        <f t="shared" si="26"/>
        <v>0</v>
      </c>
      <c r="D883" s="890"/>
      <c r="E883" s="890"/>
      <c r="F883" s="890"/>
      <c r="G883" s="1024">
        <f t="shared" si="27"/>
        <v>0</v>
      </c>
    </row>
    <row r="884" spans="1:7">
      <c r="A884" s="1031"/>
      <c r="B884" s="1043"/>
      <c r="C884" s="1024">
        <f t="shared" si="26"/>
        <v>0</v>
      </c>
      <c r="D884" s="890"/>
      <c r="E884" s="890"/>
      <c r="F884" s="890"/>
      <c r="G884" s="1024">
        <f t="shared" si="27"/>
        <v>0</v>
      </c>
    </row>
    <row r="885" spans="1:7">
      <c r="A885" s="1031"/>
      <c r="B885" s="1043"/>
      <c r="C885" s="1024">
        <f t="shared" si="26"/>
        <v>0</v>
      </c>
      <c r="D885" s="890"/>
      <c r="E885" s="890"/>
      <c r="F885" s="890"/>
      <c r="G885" s="1024">
        <f t="shared" si="27"/>
        <v>0</v>
      </c>
    </row>
    <row r="886" spans="1:7">
      <c r="A886" s="1031"/>
      <c r="B886" s="1043"/>
      <c r="C886" s="1024">
        <f t="shared" si="26"/>
        <v>0</v>
      </c>
      <c r="D886" s="890"/>
      <c r="E886" s="890"/>
      <c r="F886" s="890"/>
      <c r="G886" s="1024">
        <f t="shared" si="27"/>
        <v>0</v>
      </c>
    </row>
    <row r="887" spans="1:7">
      <c r="A887" s="1031"/>
      <c r="B887" s="1043"/>
      <c r="C887" s="1024">
        <f t="shared" si="26"/>
        <v>0</v>
      </c>
      <c r="D887" s="890"/>
      <c r="E887" s="890"/>
      <c r="F887" s="890"/>
      <c r="G887" s="1024">
        <f t="shared" si="27"/>
        <v>0</v>
      </c>
    </row>
    <row r="888" spans="1:7">
      <c r="A888" s="1031"/>
      <c r="B888" s="1043"/>
      <c r="C888" s="1024">
        <f t="shared" si="26"/>
        <v>0</v>
      </c>
      <c r="D888" s="890"/>
      <c r="E888" s="890"/>
      <c r="F888" s="890"/>
      <c r="G888" s="1024">
        <f t="shared" si="27"/>
        <v>0</v>
      </c>
    </row>
    <row r="889" spans="1:7">
      <c r="A889" s="1031"/>
      <c r="B889" s="1043"/>
      <c r="C889" s="1024">
        <f t="shared" si="26"/>
        <v>0</v>
      </c>
      <c r="D889" s="890"/>
      <c r="E889" s="890"/>
      <c r="F889" s="890"/>
      <c r="G889" s="1024">
        <f t="shared" si="27"/>
        <v>0</v>
      </c>
    </row>
    <row r="890" spans="1:7">
      <c r="A890" s="1031"/>
      <c r="B890" s="1043"/>
      <c r="C890" s="1024">
        <f t="shared" si="26"/>
        <v>0</v>
      </c>
      <c r="D890" s="890"/>
      <c r="E890" s="890"/>
      <c r="F890" s="890"/>
      <c r="G890" s="1024">
        <f t="shared" si="27"/>
        <v>0</v>
      </c>
    </row>
    <row r="891" spans="1:7">
      <c r="A891" s="1031"/>
      <c r="B891" s="1043"/>
      <c r="C891" s="1024">
        <f t="shared" si="26"/>
        <v>0</v>
      </c>
      <c r="D891" s="890"/>
      <c r="E891" s="890"/>
      <c r="F891" s="890"/>
      <c r="G891" s="1024">
        <f t="shared" si="27"/>
        <v>0</v>
      </c>
    </row>
    <row r="892" spans="1:7">
      <c r="A892" s="1031"/>
      <c r="B892" s="1043"/>
      <c r="C892" s="1024">
        <f t="shared" si="26"/>
        <v>0</v>
      </c>
      <c r="D892" s="890"/>
      <c r="E892" s="890"/>
      <c r="F892" s="890"/>
      <c r="G892" s="1024">
        <f t="shared" si="27"/>
        <v>0</v>
      </c>
    </row>
    <row r="893" spans="1:7">
      <c r="A893" s="1031"/>
      <c r="B893" s="1043"/>
      <c r="C893" s="1024">
        <f t="shared" si="26"/>
        <v>0</v>
      </c>
      <c r="D893" s="890"/>
      <c r="E893" s="890"/>
      <c r="F893" s="890"/>
      <c r="G893" s="1024">
        <f t="shared" si="27"/>
        <v>0</v>
      </c>
    </row>
    <row r="894" spans="1:7">
      <c r="A894" s="1031"/>
      <c r="B894" s="1043"/>
      <c r="C894" s="1024">
        <f t="shared" si="26"/>
        <v>0</v>
      </c>
      <c r="D894" s="890"/>
      <c r="E894" s="890"/>
      <c r="F894" s="890"/>
      <c r="G894" s="1024">
        <f t="shared" si="27"/>
        <v>0</v>
      </c>
    </row>
    <row r="895" spans="1:7">
      <c r="A895" s="1031"/>
      <c r="B895" s="1043"/>
      <c r="C895" s="1024">
        <f t="shared" si="26"/>
        <v>0</v>
      </c>
      <c r="D895" s="890"/>
      <c r="E895" s="890"/>
      <c r="F895" s="890"/>
      <c r="G895" s="1024">
        <f t="shared" si="27"/>
        <v>0</v>
      </c>
    </row>
    <row r="896" spans="1:7">
      <c r="A896" s="1031"/>
      <c r="B896" s="1043"/>
      <c r="C896" s="1024">
        <f t="shared" si="26"/>
        <v>0</v>
      </c>
      <c r="D896" s="890"/>
      <c r="E896" s="890"/>
      <c r="F896" s="890"/>
      <c r="G896" s="1024">
        <f t="shared" si="27"/>
        <v>0</v>
      </c>
    </row>
    <row r="897" spans="1:7">
      <c r="A897" s="1031"/>
      <c r="B897" s="1043"/>
      <c r="C897" s="1024">
        <f t="shared" si="26"/>
        <v>0</v>
      </c>
      <c r="D897" s="890"/>
      <c r="E897" s="890"/>
      <c r="F897" s="890"/>
      <c r="G897" s="1024">
        <f t="shared" si="27"/>
        <v>0</v>
      </c>
    </row>
    <row r="898" spans="1:7">
      <c r="A898" s="1031"/>
      <c r="B898" s="1043"/>
      <c r="C898" s="1024">
        <f t="shared" si="26"/>
        <v>0</v>
      </c>
      <c r="D898" s="890"/>
      <c r="E898" s="890"/>
      <c r="F898" s="890"/>
      <c r="G898" s="1024">
        <f t="shared" si="27"/>
        <v>0</v>
      </c>
    </row>
    <row r="899" spans="1:7">
      <c r="A899" s="1031"/>
      <c r="B899" s="1043"/>
      <c r="C899" s="1024">
        <f t="shared" si="26"/>
        <v>0</v>
      </c>
      <c r="D899" s="890"/>
      <c r="E899" s="890"/>
      <c r="F899" s="890"/>
      <c r="G899" s="1024">
        <f t="shared" si="27"/>
        <v>0</v>
      </c>
    </row>
    <row r="900" spans="1:7">
      <c r="A900" s="1031"/>
      <c r="B900" s="1043"/>
      <c r="C900" s="1024">
        <f t="shared" si="26"/>
        <v>0</v>
      </c>
      <c r="D900" s="890"/>
      <c r="E900" s="890"/>
      <c r="F900" s="890"/>
      <c r="G900" s="1024">
        <f t="shared" si="27"/>
        <v>0</v>
      </c>
    </row>
    <row r="901" spans="1:7">
      <c r="A901" s="1031"/>
      <c r="B901" s="1043"/>
      <c r="C901" s="1024">
        <f t="shared" si="26"/>
        <v>0</v>
      </c>
      <c r="D901" s="890"/>
      <c r="E901" s="890"/>
      <c r="F901" s="890"/>
      <c r="G901" s="1024">
        <f t="shared" si="27"/>
        <v>0</v>
      </c>
    </row>
    <row r="902" spans="1:7">
      <c r="A902" s="1031"/>
      <c r="B902" s="1043"/>
      <c r="C902" s="1024">
        <f t="shared" si="26"/>
        <v>0</v>
      </c>
      <c r="D902" s="890"/>
      <c r="E902" s="890"/>
      <c r="F902" s="890"/>
      <c r="G902" s="1024">
        <f t="shared" si="27"/>
        <v>0</v>
      </c>
    </row>
    <row r="903" spans="1:7">
      <c r="A903" s="1031"/>
      <c r="B903" s="1043"/>
      <c r="C903" s="1024">
        <f t="shared" si="26"/>
        <v>0</v>
      </c>
      <c r="D903" s="890"/>
      <c r="E903" s="890"/>
      <c r="F903" s="890"/>
      <c r="G903" s="1024">
        <f t="shared" si="27"/>
        <v>0</v>
      </c>
    </row>
    <row r="904" spans="1:7">
      <c r="A904" s="1031"/>
      <c r="B904" s="1043"/>
      <c r="C904" s="1024">
        <f t="shared" si="26"/>
        <v>0</v>
      </c>
      <c r="D904" s="890"/>
      <c r="E904" s="890"/>
      <c r="F904" s="890"/>
      <c r="G904" s="1024">
        <f t="shared" si="27"/>
        <v>0</v>
      </c>
    </row>
    <row r="905" spans="1:7">
      <c r="A905" s="1031"/>
      <c r="B905" s="1043"/>
      <c r="C905" s="1024">
        <f t="shared" si="26"/>
        <v>0</v>
      </c>
      <c r="D905" s="890"/>
      <c r="E905" s="890"/>
      <c r="F905" s="890"/>
      <c r="G905" s="1024">
        <f t="shared" si="27"/>
        <v>0</v>
      </c>
    </row>
    <row r="906" spans="1:7">
      <c r="A906" s="1031"/>
      <c r="B906" s="1043"/>
      <c r="C906" s="1024">
        <f t="shared" si="26"/>
        <v>0</v>
      </c>
      <c r="D906" s="890"/>
      <c r="E906" s="890"/>
      <c r="F906" s="890"/>
      <c r="G906" s="1024">
        <f t="shared" si="27"/>
        <v>0</v>
      </c>
    </row>
    <row r="907" spans="1:7">
      <c r="A907" s="1031"/>
      <c r="B907" s="1043"/>
      <c r="C907" s="1024">
        <f t="shared" si="26"/>
        <v>0</v>
      </c>
      <c r="D907" s="890"/>
      <c r="E907" s="890"/>
      <c r="F907" s="890"/>
      <c r="G907" s="1024">
        <f t="shared" si="27"/>
        <v>0</v>
      </c>
    </row>
    <row r="908" spans="1:7">
      <c r="A908" s="1031"/>
      <c r="B908" s="1043"/>
      <c r="C908" s="1024">
        <f t="shared" ref="C908:C971" si="28">SUMIF(D908:F908,"&gt;0")</f>
        <v>0</v>
      </c>
      <c r="D908" s="890"/>
      <c r="E908" s="890"/>
      <c r="F908" s="890"/>
      <c r="G908" s="1024">
        <f t="shared" ref="G908:G971" si="29">SUMIF(B908:C908,"&gt;0")</f>
        <v>0</v>
      </c>
    </row>
    <row r="909" spans="1:7">
      <c r="A909" s="1031"/>
      <c r="B909" s="1043"/>
      <c r="C909" s="1024">
        <f t="shared" si="28"/>
        <v>0</v>
      </c>
      <c r="D909" s="890"/>
      <c r="E909" s="890"/>
      <c r="F909" s="890"/>
      <c r="G909" s="1024">
        <f t="shared" si="29"/>
        <v>0</v>
      </c>
    </row>
    <row r="910" spans="1:7">
      <c r="A910" s="1031"/>
      <c r="B910" s="1043"/>
      <c r="C910" s="1024">
        <f t="shared" si="28"/>
        <v>0</v>
      </c>
      <c r="D910" s="890"/>
      <c r="E910" s="890"/>
      <c r="F910" s="890"/>
      <c r="G910" s="1024">
        <f t="shared" si="29"/>
        <v>0</v>
      </c>
    </row>
    <row r="911" spans="1:7">
      <c r="A911" s="1031"/>
      <c r="B911" s="1043"/>
      <c r="C911" s="1024">
        <f t="shared" si="28"/>
        <v>0</v>
      </c>
      <c r="D911" s="890"/>
      <c r="E911" s="890"/>
      <c r="F911" s="890"/>
      <c r="G911" s="1024">
        <f t="shared" si="29"/>
        <v>0</v>
      </c>
    </row>
    <row r="912" spans="1:7">
      <c r="A912" s="1031"/>
      <c r="B912" s="1043"/>
      <c r="C912" s="1024">
        <f t="shared" si="28"/>
        <v>0</v>
      </c>
      <c r="D912" s="890"/>
      <c r="E912" s="890"/>
      <c r="F912" s="890"/>
      <c r="G912" s="1024">
        <f t="shared" si="29"/>
        <v>0</v>
      </c>
    </row>
    <row r="913" spans="1:7">
      <c r="A913" s="1031"/>
      <c r="B913" s="1043"/>
      <c r="C913" s="1024">
        <f t="shared" si="28"/>
        <v>0</v>
      </c>
      <c r="D913" s="890"/>
      <c r="E913" s="890"/>
      <c r="F913" s="890"/>
      <c r="G913" s="1024">
        <f t="shared" si="29"/>
        <v>0</v>
      </c>
    </row>
    <row r="914" spans="1:7">
      <c r="A914" s="1031"/>
      <c r="B914" s="1043"/>
      <c r="C914" s="1024">
        <f t="shared" si="28"/>
        <v>0</v>
      </c>
      <c r="D914" s="890"/>
      <c r="E914" s="890"/>
      <c r="F914" s="890"/>
      <c r="G914" s="1024">
        <f t="shared" si="29"/>
        <v>0</v>
      </c>
    </row>
    <row r="915" spans="1:7">
      <c r="A915" s="1031"/>
      <c r="B915" s="1043"/>
      <c r="C915" s="1024">
        <f t="shared" si="28"/>
        <v>0</v>
      </c>
      <c r="D915" s="890"/>
      <c r="E915" s="890"/>
      <c r="F915" s="890"/>
      <c r="G915" s="1024">
        <f t="shared" si="29"/>
        <v>0</v>
      </c>
    </row>
    <row r="916" spans="1:7">
      <c r="A916" s="1031"/>
      <c r="B916" s="1043"/>
      <c r="C916" s="1024">
        <f t="shared" si="28"/>
        <v>0</v>
      </c>
      <c r="D916" s="890"/>
      <c r="E916" s="890"/>
      <c r="F916" s="890"/>
      <c r="G916" s="1024">
        <f t="shared" si="29"/>
        <v>0</v>
      </c>
    </row>
    <row r="917" spans="1:7">
      <c r="A917" s="1031"/>
      <c r="B917" s="1043"/>
      <c r="C917" s="1024">
        <f t="shared" si="28"/>
        <v>0</v>
      </c>
      <c r="D917" s="890"/>
      <c r="E917" s="890"/>
      <c r="F917" s="890"/>
      <c r="G917" s="1024">
        <f t="shared" si="29"/>
        <v>0</v>
      </c>
    </row>
    <row r="918" spans="1:7">
      <c r="A918" s="1031"/>
      <c r="B918" s="1043"/>
      <c r="C918" s="1024">
        <f t="shared" si="28"/>
        <v>0</v>
      </c>
      <c r="D918" s="890"/>
      <c r="E918" s="890"/>
      <c r="F918" s="890"/>
      <c r="G918" s="1024">
        <f t="shared" si="29"/>
        <v>0</v>
      </c>
    </row>
    <row r="919" spans="1:7">
      <c r="A919" s="1031"/>
      <c r="B919" s="1043"/>
      <c r="C919" s="1024">
        <f t="shared" si="28"/>
        <v>0</v>
      </c>
      <c r="D919" s="890"/>
      <c r="E919" s="890"/>
      <c r="F919" s="890"/>
      <c r="G919" s="1024">
        <f t="shared" si="29"/>
        <v>0</v>
      </c>
    </row>
    <row r="920" spans="1:7">
      <c r="A920" s="1031"/>
      <c r="B920" s="1043"/>
      <c r="C920" s="1024">
        <f t="shared" si="28"/>
        <v>0</v>
      </c>
      <c r="D920" s="890"/>
      <c r="E920" s="890"/>
      <c r="F920" s="890"/>
      <c r="G920" s="1024">
        <f t="shared" si="29"/>
        <v>0</v>
      </c>
    </row>
    <row r="921" spans="1:7">
      <c r="A921" s="1031"/>
      <c r="B921" s="1043"/>
      <c r="C921" s="1024">
        <f t="shared" si="28"/>
        <v>0</v>
      </c>
      <c r="D921" s="890"/>
      <c r="E921" s="890"/>
      <c r="F921" s="890"/>
      <c r="G921" s="1024">
        <f t="shared" si="29"/>
        <v>0</v>
      </c>
    </row>
    <row r="922" spans="1:7">
      <c r="A922" s="1031"/>
      <c r="B922" s="1043"/>
      <c r="C922" s="1024">
        <f t="shared" si="28"/>
        <v>0</v>
      </c>
      <c r="D922" s="890"/>
      <c r="E922" s="890"/>
      <c r="F922" s="890"/>
      <c r="G922" s="1024">
        <f t="shared" si="29"/>
        <v>0</v>
      </c>
    </row>
    <row r="923" spans="1:7">
      <c r="A923" s="1031"/>
      <c r="B923" s="1043"/>
      <c r="C923" s="1024">
        <f t="shared" si="28"/>
        <v>0</v>
      </c>
      <c r="D923" s="890"/>
      <c r="E923" s="890"/>
      <c r="F923" s="890"/>
      <c r="G923" s="1024">
        <f t="shared" si="29"/>
        <v>0</v>
      </c>
    </row>
    <row r="924" spans="1:7">
      <c r="A924" s="1031"/>
      <c r="B924" s="1043"/>
      <c r="C924" s="1024">
        <f t="shared" si="28"/>
        <v>0</v>
      </c>
      <c r="D924" s="890"/>
      <c r="E924" s="890"/>
      <c r="F924" s="890"/>
      <c r="G924" s="1024">
        <f t="shared" si="29"/>
        <v>0</v>
      </c>
    </row>
    <row r="925" spans="1:7">
      <c r="A925" s="1031"/>
      <c r="B925" s="1043"/>
      <c r="C925" s="1024">
        <f t="shared" si="28"/>
        <v>0</v>
      </c>
      <c r="D925" s="890"/>
      <c r="E925" s="890"/>
      <c r="F925" s="890"/>
      <c r="G925" s="1024">
        <f t="shared" si="29"/>
        <v>0</v>
      </c>
    </row>
    <row r="926" spans="1:7">
      <c r="A926" s="1031"/>
      <c r="B926" s="1043"/>
      <c r="C926" s="1024">
        <f t="shared" si="28"/>
        <v>0</v>
      </c>
      <c r="D926" s="890"/>
      <c r="E926" s="890"/>
      <c r="F926" s="890"/>
      <c r="G926" s="1024">
        <f t="shared" si="29"/>
        <v>0</v>
      </c>
    </row>
    <row r="927" spans="1:7">
      <c r="A927" s="1031"/>
      <c r="B927" s="1043"/>
      <c r="C927" s="1024">
        <f t="shared" si="28"/>
        <v>0</v>
      </c>
      <c r="D927" s="890"/>
      <c r="E927" s="890"/>
      <c r="F927" s="890"/>
      <c r="G927" s="1024">
        <f t="shared" si="29"/>
        <v>0</v>
      </c>
    </row>
    <row r="928" spans="1:7">
      <c r="A928" s="1031"/>
      <c r="B928" s="1043"/>
      <c r="C928" s="1024">
        <f t="shared" si="28"/>
        <v>0</v>
      </c>
      <c r="D928" s="890"/>
      <c r="E928" s="890"/>
      <c r="F928" s="890"/>
      <c r="G928" s="1024">
        <f t="shared" si="29"/>
        <v>0</v>
      </c>
    </row>
    <row r="929" spans="1:7">
      <c r="A929" s="1031"/>
      <c r="B929" s="1043"/>
      <c r="C929" s="1024">
        <f t="shared" si="28"/>
        <v>0</v>
      </c>
      <c r="D929" s="890"/>
      <c r="E929" s="890"/>
      <c r="F929" s="890"/>
      <c r="G929" s="1024">
        <f t="shared" si="29"/>
        <v>0</v>
      </c>
    </row>
    <row r="930" spans="1:7">
      <c r="A930" s="1031"/>
      <c r="B930" s="1043"/>
      <c r="C930" s="1024">
        <f t="shared" si="28"/>
        <v>0</v>
      </c>
      <c r="D930" s="890"/>
      <c r="E930" s="890"/>
      <c r="F930" s="890"/>
      <c r="G930" s="1024">
        <f t="shared" si="29"/>
        <v>0</v>
      </c>
    </row>
    <row r="931" spans="1:7">
      <c r="A931" s="1031"/>
      <c r="B931" s="1043"/>
      <c r="C931" s="1024">
        <f t="shared" si="28"/>
        <v>0</v>
      </c>
      <c r="D931" s="890"/>
      <c r="E931" s="890"/>
      <c r="F931" s="890"/>
      <c r="G931" s="1024">
        <f t="shared" si="29"/>
        <v>0</v>
      </c>
    </row>
    <row r="932" spans="1:7">
      <c r="A932" s="1031"/>
      <c r="B932" s="1043"/>
      <c r="C932" s="1024">
        <f t="shared" si="28"/>
        <v>0</v>
      </c>
      <c r="D932" s="890"/>
      <c r="E932" s="890"/>
      <c r="F932" s="890"/>
      <c r="G932" s="1024">
        <f t="shared" si="29"/>
        <v>0</v>
      </c>
    </row>
    <row r="933" spans="1:7">
      <c r="A933" s="1031"/>
      <c r="B933" s="1043"/>
      <c r="C933" s="1024">
        <f t="shared" si="28"/>
        <v>0</v>
      </c>
      <c r="D933" s="890"/>
      <c r="E933" s="890"/>
      <c r="F933" s="890"/>
      <c r="G933" s="1024">
        <f t="shared" si="29"/>
        <v>0</v>
      </c>
    </row>
    <row r="934" spans="1:7">
      <c r="A934" s="1031"/>
      <c r="B934" s="1043"/>
      <c r="C934" s="1024">
        <f t="shared" si="28"/>
        <v>0</v>
      </c>
      <c r="D934" s="890"/>
      <c r="E934" s="890"/>
      <c r="F934" s="890"/>
      <c r="G934" s="1024">
        <f t="shared" si="29"/>
        <v>0</v>
      </c>
    </row>
    <row r="935" spans="1:7">
      <c r="A935" s="1031"/>
      <c r="B935" s="1043"/>
      <c r="C935" s="1024">
        <f t="shared" si="28"/>
        <v>0</v>
      </c>
      <c r="D935" s="890"/>
      <c r="E935" s="890"/>
      <c r="F935" s="890"/>
      <c r="G935" s="1024">
        <f t="shared" si="29"/>
        <v>0</v>
      </c>
    </row>
    <row r="936" spans="1:7">
      <c r="A936" s="1031"/>
      <c r="B936" s="1043"/>
      <c r="C936" s="1024">
        <f t="shared" si="28"/>
        <v>0</v>
      </c>
      <c r="D936" s="890"/>
      <c r="E936" s="890"/>
      <c r="F936" s="890"/>
      <c r="G936" s="1024">
        <f t="shared" si="29"/>
        <v>0</v>
      </c>
    </row>
    <row r="937" spans="1:7">
      <c r="A937" s="1031"/>
      <c r="B937" s="1043"/>
      <c r="C937" s="1024">
        <f t="shared" si="28"/>
        <v>0</v>
      </c>
      <c r="D937" s="890"/>
      <c r="E937" s="890"/>
      <c r="F937" s="890"/>
      <c r="G937" s="1024">
        <f t="shared" si="29"/>
        <v>0</v>
      </c>
    </row>
    <row r="938" spans="1:7">
      <c r="A938" s="1031"/>
      <c r="B938" s="1043"/>
      <c r="C938" s="1024">
        <f t="shared" si="28"/>
        <v>0</v>
      </c>
      <c r="D938" s="890"/>
      <c r="E938" s="890"/>
      <c r="F938" s="890"/>
      <c r="G938" s="1024">
        <f t="shared" si="29"/>
        <v>0</v>
      </c>
    </row>
    <row r="939" spans="1:7">
      <c r="A939" s="1031"/>
      <c r="B939" s="1043"/>
      <c r="C939" s="1024">
        <f t="shared" si="28"/>
        <v>0</v>
      </c>
      <c r="D939" s="890"/>
      <c r="E939" s="890"/>
      <c r="F939" s="890"/>
      <c r="G939" s="1024">
        <f t="shared" si="29"/>
        <v>0</v>
      </c>
    </row>
    <row r="940" spans="1:7">
      <c r="A940" s="1031"/>
      <c r="B940" s="1043"/>
      <c r="C940" s="1024">
        <f t="shared" si="28"/>
        <v>0</v>
      </c>
      <c r="D940" s="890"/>
      <c r="E940" s="890"/>
      <c r="F940" s="890"/>
      <c r="G940" s="1024">
        <f t="shared" si="29"/>
        <v>0</v>
      </c>
    </row>
    <row r="941" spans="1:7">
      <c r="A941" s="1031"/>
      <c r="B941" s="1043"/>
      <c r="C941" s="1024">
        <f t="shared" si="28"/>
        <v>0</v>
      </c>
      <c r="D941" s="890"/>
      <c r="E941" s="890"/>
      <c r="F941" s="890"/>
      <c r="G941" s="1024">
        <f t="shared" si="29"/>
        <v>0</v>
      </c>
    </row>
    <row r="942" spans="1:7">
      <c r="A942" s="1031"/>
      <c r="B942" s="1043"/>
      <c r="C942" s="1024">
        <f t="shared" si="28"/>
        <v>0</v>
      </c>
      <c r="D942" s="890"/>
      <c r="E942" s="890"/>
      <c r="F942" s="890"/>
      <c r="G942" s="1024">
        <f t="shared" si="29"/>
        <v>0</v>
      </c>
    </row>
    <row r="943" spans="1:7">
      <c r="A943" s="1031"/>
      <c r="B943" s="1043"/>
      <c r="C943" s="1024">
        <f t="shared" si="28"/>
        <v>0</v>
      </c>
      <c r="D943" s="890"/>
      <c r="E943" s="890"/>
      <c r="F943" s="890"/>
      <c r="G943" s="1024">
        <f t="shared" si="29"/>
        <v>0</v>
      </c>
    </row>
    <row r="944" spans="1:7">
      <c r="A944" s="1031"/>
      <c r="B944" s="1043"/>
      <c r="C944" s="1024">
        <f t="shared" si="28"/>
        <v>0</v>
      </c>
      <c r="D944" s="890"/>
      <c r="E944" s="890"/>
      <c r="F944" s="890"/>
      <c r="G944" s="1024">
        <f t="shared" si="29"/>
        <v>0</v>
      </c>
    </row>
    <row r="945" spans="1:7">
      <c r="A945" s="1031"/>
      <c r="B945" s="1043"/>
      <c r="C945" s="1024">
        <f t="shared" si="28"/>
        <v>0</v>
      </c>
      <c r="D945" s="890"/>
      <c r="E945" s="890"/>
      <c r="F945" s="890"/>
      <c r="G945" s="1024">
        <f t="shared" si="29"/>
        <v>0</v>
      </c>
    </row>
    <row r="946" spans="1:7">
      <c r="A946" s="1031"/>
      <c r="B946" s="1043"/>
      <c r="C946" s="1024">
        <f t="shared" si="28"/>
        <v>0</v>
      </c>
      <c r="D946" s="890"/>
      <c r="E946" s="890"/>
      <c r="F946" s="890"/>
      <c r="G946" s="1024">
        <f t="shared" si="29"/>
        <v>0</v>
      </c>
    </row>
    <row r="947" spans="1:7">
      <c r="A947" s="1031"/>
      <c r="B947" s="1043"/>
      <c r="C947" s="1024">
        <f t="shared" si="28"/>
        <v>0</v>
      </c>
      <c r="D947" s="890"/>
      <c r="E947" s="890"/>
      <c r="F947" s="890"/>
      <c r="G947" s="1024">
        <f t="shared" si="29"/>
        <v>0</v>
      </c>
    </row>
    <row r="948" spans="1:7">
      <c r="A948" s="1031"/>
      <c r="B948" s="1043"/>
      <c r="C948" s="1024">
        <f t="shared" si="28"/>
        <v>0</v>
      </c>
      <c r="D948" s="890"/>
      <c r="E948" s="890"/>
      <c r="F948" s="890"/>
      <c r="G948" s="1024">
        <f t="shared" si="29"/>
        <v>0</v>
      </c>
    </row>
    <row r="949" spans="1:7">
      <c r="A949" s="1031"/>
      <c r="B949" s="1043"/>
      <c r="C949" s="1024">
        <f t="shared" si="28"/>
        <v>0</v>
      </c>
      <c r="D949" s="890"/>
      <c r="E949" s="890"/>
      <c r="F949" s="890"/>
      <c r="G949" s="1024">
        <f t="shared" si="29"/>
        <v>0</v>
      </c>
    </row>
    <row r="950" spans="1:7">
      <c r="A950" s="1031"/>
      <c r="B950" s="1043"/>
      <c r="C950" s="1024">
        <f t="shared" si="28"/>
        <v>0</v>
      </c>
      <c r="D950" s="890"/>
      <c r="E950" s="890"/>
      <c r="F950" s="890"/>
      <c r="G950" s="1024">
        <f t="shared" si="29"/>
        <v>0</v>
      </c>
    </row>
    <row r="951" spans="1:7">
      <c r="A951" s="1031"/>
      <c r="B951" s="1043"/>
      <c r="C951" s="1024">
        <f t="shared" si="28"/>
        <v>0</v>
      </c>
      <c r="D951" s="890"/>
      <c r="E951" s="890"/>
      <c r="F951" s="890"/>
      <c r="G951" s="1024">
        <f t="shared" si="29"/>
        <v>0</v>
      </c>
    </row>
    <row r="952" spans="1:7">
      <c r="A952" s="1031"/>
      <c r="B952" s="1043"/>
      <c r="C952" s="1024">
        <f t="shared" si="28"/>
        <v>0</v>
      </c>
      <c r="D952" s="890"/>
      <c r="E952" s="890"/>
      <c r="F952" s="890"/>
      <c r="G952" s="1024">
        <f t="shared" si="29"/>
        <v>0</v>
      </c>
    </row>
    <row r="953" spans="1:7">
      <c r="A953" s="1031"/>
      <c r="B953" s="1043"/>
      <c r="C953" s="1024">
        <f t="shared" si="28"/>
        <v>0</v>
      </c>
      <c r="D953" s="890"/>
      <c r="E953" s="890"/>
      <c r="F953" s="890"/>
      <c r="G953" s="1024">
        <f t="shared" si="29"/>
        <v>0</v>
      </c>
    </row>
    <row r="954" spans="1:7">
      <c r="A954" s="1031"/>
      <c r="B954" s="1043"/>
      <c r="C954" s="1024">
        <f t="shared" si="28"/>
        <v>0</v>
      </c>
      <c r="D954" s="890"/>
      <c r="E954" s="890"/>
      <c r="F954" s="890"/>
      <c r="G954" s="1024">
        <f t="shared" si="29"/>
        <v>0</v>
      </c>
    </row>
    <row r="955" spans="1:7">
      <c r="A955" s="1031"/>
      <c r="B955" s="1043"/>
      <c r="C955" s="1024">
        <f t="shared" si="28"/>
        <v>0</v>
      </c>
      <c r="D955" s="890"/>
      <c r="E955" s="890"/>
      <c r="F955" s="890"/>
      <c r="G955" s="1024">
        <f t="shared" si="29"/>
        <v>0</v>
      </c>
    </row>
    <row r="956" spans="1:7">
      <c r="A956" s="1031"/>
      <c r="B956" s="1043"/>
      <c r="C956" s="1024">
        <f t="shared" si="28"/>
        <v>0</v>
      </c>
      <c r="D956" s="890"/>
      <c r="E956" s="890"/>
      <c r="F956" s="890"/>
      <c r="G956" s="1024">
        <f t="shared" si="29"/>
        <v>0</v>
      </c>
    </row>
    <row r="957" spans="1:7">
      <c r="A957" s="1031"/>
      <c r="B957" s="1043"/>
      <c r="C957" s="1024">
        <f t="shared" si="28"/>
        <v>0</v>
      </c>
      <c r="D957" s="890"/>
      <c r="E957" s="890"/>
      <c r="F957" s="890"/>
      <c r="G957" s="1024">
        <f t="shared" si="29"/>
        <v>0</v>
      </c>
    </row>
    <row r="958" spans="1:7">
      <c r="A958" s="1031"/>
      <c r="B958" s="1043"/>
      <c r="C958" s="1024">
        <f t="shared" si="28"/>
        <v>0</v>
      </c>
      <c r="D958" s="890"/>
      <c r="E958" s="890"/>
      <c r="F958" s="890"/>
      <c r="G958" s="1024">
        <f t="shared" si="29"/>
        <v>0</v>
      </c>
    </row>
    <row r="959" spans="1:7">
      <c r="A959" s="1031"/>
      <c r="B959" s="1043"/>
      <c r="C959" s="1024">
        <f t="shared" si="28"/>
        <v>0</v>
      </c>
      <c r="D959" s="890"/>
      <c r="E959" s="890"/>
      <c r="F959" s="890"/>
      <c r="G959" s="1024">
        <f t="shared" si="29"/>
        <v>0</v>
      </c>
    </row>
    <row r="960" spans="1:7">
      <c r="A960" s="1031"/>
      <c r="B960" s="1043"/>
      <c r="C960" s="1024">
        <f t="shared" si="28"/>
        <v>0</v>
      </c>
      <c r="D960" s="890"/>
      <c r="E960" s="890"/>
      <c r="F960" s="890"/>
      <c r="G960" s="1024">
        <f t="shared" si="29"/>
        <v>0</v>
      </c>
    </row>
    <row r="961" spans="1:7">
      <c r="A961" s="1031"/>
      <c r="B961" s="1043"/>
      <c r="C961" s="1024">
        <f t="shared" si="28"/>
        <v>0</v>
      </c>
      <c r="D961" s="890"/>
      <c r="E961" s="890"/>
      <c r="F961" s="890"/>
      <c r="G961" s="1024">
        <f t="shared" si="29"/>
        <v>0</v>
      </c>
    </row>
    <row r="962" spans="1:7">
      <c r="A962" s="1031"/>
      <c r="B962" s="1043"/>
      <c r="C962" s="1024">
        <f t="shared" si="28"/>
        <v>0</v>
      </c>
      <c r="D962" s="890"/>
      <c r="E962" s="890"/>
      <c r="F962" s="890"/>
      <c r="G962" s="1024">
        <f t="shared" si="29"/>
        <v>0</v>
      </c>
    </row>
    <row r="963" spans="1:7">
      <c r="A963" s="1031"/>
      <c r="B963" s="1043"/>
      <c r="C963" s="1024">
        <f t="shared" si="28"/>
        <v>0</v>
      </c>
      <c r="D963" s="890"/>
      <c r="E963" s="890"/>
      <c r="F963" s="890"/>
      <c r="G963" s="1024">
        <f t="shared" si="29"/>
        <v>0</v>
      </c>
    </row>
    <row r="964" spans="1:7">
      <c r="A964" s="1031"/>
      <c r="B964" s="1043"/>
      <c r="C964" s="1024">
        <f t="shared" si="28"/>
        <v>0</v>
      </c>
      <c r="D964" s="890"/>
      <c r="E964" s="890"/>
      <c r="F964" s="890"/>
      <c r="G964" s="1024">
        <f t="shared" si="29"/>
        <v>0</v>
      </c>
    </row>
    <row r="965" spans="1:7">
      <c r="A965" s="1031"/>
      <c r="B965" s="1043"/>
      <c r="C965" s="1024">
        <f t="shared" si="28"/>
        <v>0</v>
      </c>
      <c r="D965" s="890"/>
      <c r="E965" s="890"/>
      <c r="F965" s="890"/>
      <c r="G965" s="1024">
        <f t="shared" si="29"/>
        <v>0</v>
      </c>
    </row>
    <row r="966" spans="1:7">
      <c r="A966" s="1031"/>
      <c r="B966" s="1043"/>
      <c r="C966" s="1024">
        <f t="shared" si="28"/>
        <v>0</v>
      </c>
      <c r="D966" s="890"/>
      <c r="E966" s="890"/>
      <c r="F966" s="890"/>
      <c r="G966" s="1024">
        <f t="shared" si="29"/>
        <v>0</v>
      </c>
    </row>
    <row r="967" spans="1:7">
      <c r="A967" s="1031"/>
      <c r="B967" s="1043"/>
      <c r="C967" s="1024">
        <f t="shared" si="28"/>
        <v>0</v>
      </c>
      <c r="D967" s="890"/>
      <c r="E967" s="890"/>
      <c r="F967" s="890"/>
      <c r="G967" s="1024">
        <f t="shared" si="29"/>
        <v>0</v>
      </c>
    </row>
    <row r="968" spans="1:7">
      <c r="A968" s="1031"/>
      <c r="B968" s="1043"/>
      <c r="C968" s="1024">
        <f t="shared" si="28"/>
        <v>0</v>
      </c>
      <c r="D968" s="890"/>
      <c r="E968" s="890"/>
      <c r="F968" s="890"/>
      <c r="G968" s="1024">
        <f t="shared" si="29"/>
        <v>0</v>
      </c>
    </row>
    <row r="969" spans="1:7">
      <c r="A969" s="1031"/>
      <c r="B969" s="1043"/>
      <c r="C969" s="1024">
        <f t="shared" si="28"/>
        <v>0</v>
      </c>
      <c r="D969" s="890"/>
      <c r="E969" s="890"/>
      <c r="F969" s="890"/>
      <c r="G969" s="1024">
        <f t="shared" si="29"/>
        <v>0</v>
      </c>
    </row>
    <row r="970" spans="1:7">
      <c r="A970" s="1031"/>
      <c r="B970" s="1043"/>
      <c r="C970" s="1024">
        <f t="shared" si="28"/>
        <v>0</v>
      </c>
      <c r="D970" s="890"/>
      <c r="E970" s="890"/>
      <c r="F970" s="890"/>
      <c r="G970" s="1024">
        <f t="shared" si="29"/>
        <v>0</v>
      </c>
    </row>
    <row r="971" spans="1:7">
      <c r="A971" s="1031"/>
      <c r="B971" s="1043"/>
      <c r="C971" s="1024">
        <f t="shared" si="28"/>
        <v>0</v>
      </c>
      <c r="D971" s="890"/>
      <c r="E971" s="890"/>
      <c r="F971" s="890"/>
      <c r="G971" s="1024">
        <f t="shared" si="29"/>
        <v>0</v>
      </c>
    </row>
    <row r="972" spans="1:7">
      <c r="A972" s="1031"/>
      <c r="B972" s="1043"/>
      <c r="C972" s="1024">
        <f t="shared" ref="C972:C1000" si="30">SUMIF(D972:F972,"&gt;0")</f>
        <v>0</v>
      </c>
      <c r="D972" s="890"/>
      <c r="E972" s="890"/>
      <c r="F972" s="890"/>
      <c r="G972" s="1024">
        <f t="shared" ref="G972:G1000" si="31">SUMIF(B972:C972,"&gt;0")</f>
        <v>0</v>
      </c>
    </row>
    <row r="973" spans="1:7">
      <c r="A973" s="1031"/>
      <c r="B973" s="1043"/>
      <c r="C973" s="1024">
        <f t="shared" si="30"/>
        <v>0</v>
      </c>
      <c r="D973" s="890"/>
      <c r="E973" s="890"/>
      <c r="F973" s="890"/>
      <c r="G973" s="1024">
        <f t="shared" si="31"/>
        <v>0</v>
      </c>
    </row>
    <row r="974" spans="1:7">
      <c r="A974" s="1031"/>
      <c r="B974" s="1043"/>
      <c r="C974" s="1024">
        <f t="shared" si="30"/>
        <v>0</v>
      </c>
      <c r="D974" s="890"/>
      <c r="E974" s="890"/>
      <c r="F974" s="890"/>
      <c r="G974" s="1024">
        <f t="shared" si="31"/>
        <v>0</v>
      </c>
    </row>
    <row r="975" spans="1:7">
      <c r="A975" s="1031"/>
      <c r="B975" s="1043"/>
      <c r="C975" s="1024">
        <f t="shared" si="30"/>
        <v>0</v>
      </c>
      <c r="D975" s="890"/>
      <c r="E975" s="890"/>
      <c r="F975" s="890"/>
      <c r="G975" s="1024">
        <f t="shared" si="31"/>
        <v>0</v>
      </c>
    </row>
    <row r="976" spans="1:7">
      <c r="A976" s="1031"/>
      <c r="B976" s="1043"/>
      <c r="C976" s="1024">
        <f t="shared" si="30"/>
        <v>0</v>
      </c>
      <c r="D976" s="890"/>
      <c r="E976" s="890"/>
      <c r="F976" s="890"/>
      <c r="G976" s="1024">
        <f t="shared" si="31"/>
        <v>0</v>
      </c>
    </row>
    <row r="977" spans="1:7">
      <c r="A977" s="1031"/>
      <c r="B977" s="1043"/>
      <c r="C977" s="1024">
        <f t="shared" si="30"/>
        <v>0</v>
      </c>
      <c r="D977" s="890"/>
      <c r="E977" s="890"/>
      <c r="F977" s="890"/>
      <c r="G977" s="1024">
        <f t="shared" si="31"/>
        <v>0</v>
      </c>
    </row>
    <row r="978" spans="1:7">
      <c r="A978" s="1031"/>
      <c r="B978" s="1043"/>
      <c r="C978" s="1024">
        <f t="shared" si="30"/>
        <v>0</v>
      </c>
      <c r="D978" s="890"/>
      <c r="E978" s="890"/>
      <c r="F978" s="890"/>
      <c r="G978" s="1024">
        <f t="shared" si="31"/>
        <v>0</v>
      </c>
    </row>
    <row r="979" spans="1:7">
      <c r="A979" s="1031"/>
      <c r="B979" s="1043"/>
      <c r="C979" s="1024">
        <f t="shared" si="30"/>
        <v>0</v>
      </c>
      <c r="D979" s="890"/>
      <c r="E979" s="890"/>
      <c r="F979" s="890"/>
      <c r="G979" s="1024">
        <f t="shared" si="31"/>
        <v>0</v>
      </c>
    </row>
    <row r="980" spans="1:7">
      <c r="A980" s="1031"/>
      <c r="B980" s="1043"/>
      <c r="C980" s="1024">
        <f t="shared" si="30"/>
        <v>0</v>
      </c>
      <c r="D980" s="890"/>
      <c r="E980" s="890"/>
      <c r="F980" s="890"/>
      <c r="G980" s="1024">
        <f t="shared" si="31"/>
        <v>0</v>
      </c>
    </row>
    <row r="981" spans="1:7">
      <c r="A981" s="1031"/>
      <c r="B981" s="1043"/>
      <c r="C981" s="1024">
        <f t="shared" si="30"/>
        <v>0</v>
      </c>
      <c r="D981" s="890"/>
      <c r="E981" s="890"/>
      <c r="F981" s="890"/>
      <c r="G981" s="1024">
        <f t="shared" si="31"/>
        <v>0</v>
      </c>
    </row>
    <row r="982" spans="1:7">
      <c r="A982" s="1031"/>
      <c r="B982" s="1043"/>
      <c r="C982" s="1024">
        <f t="shared" si="30"/>
        <v>0</v>
      </c>
      <c r="D982" s="890"/>
      <c r="E982" s="890"/>
      <c r="F982" s="890"/>
      <c r="G982" s="1024">
        <f t="shared" si="31"/>
        <v>0</v>
      </c>
    </row>
    <row r="983" spans="1:7">
      <c r="A983" s="1031"/>
      <c r="B983" s="1043"/>
      <c r="C983" s="1024">
        <f t="shared" si="30"/>
        <v>0</v>
      </c>
      <c r="D983" s="890"/>
      <c r="E983" s="890"/>
      <c r="F983" s="890"/>
      <c r="G983" s="1024">
        <f t="shared" si="31"/>
        <v>0</v>
      </c>
    </row>
    <row r="984" spans="1:7">
      <c r="A984" s="1031"/>
      <c r="B984" s="1043"/>
      <c r="C984" s="1024">
        <f t="shared" si="30"/>
        <v>0</v>
      </c>
      <c r="D984" s="890"/>
      <c r="E984" s="890"/>
      <c r="F984" s="890"/>
      <c r="G984" s="1024">
        <f t="shared" si="31"/>
        <v>0</v>
      </c>
    </row>
    <row r="985" spans="1:7">
      <c r="A985" s="1031"/>
      <c r="B985" s="1043"/>
      <c r="C985" s="1024">
        <f t="shared" si="30"/>
        <v>0</v>
      </c>
      <c r="D985" s="890"/>
      <c r="E985" s="890"/>
      <c r="F985" s="890"/>
      <c r="G985" s="1024">
        <f t="shared" si="31"/>
        <v>0</v>
      </c>
    </row>
    <row r="986" spans="1:7">
      <c r="A986" s="1031"/>
      <c r="B986" s="1043"/>
      <c r="C986" s="1024">
        <f t="shared" si="30"/>
        <v>0</v>
      </c>
      <c r="D986" s="890"/>
      <c r="E986" s="890"/>
      <c r="F986" s="890"/>
      <c r="G986" s="1024">
        <f t="shared" si="31"/>
        <v>0</v>
      </c>
    </row>
    <row r="987" spans="1:7">
      <c r="A987" s="1031"/>
      <c r="B987" s="1043"/>
      <c r="C987" s="1024">
        <f t="shared" si="30"/>
        <v>0</v>
      </c>
      <c r="D987" s="890"/>
      <c r="E987" s="890"/>
      <c r="F987" s="890"/>
      <c r="G987" s="1024">
        <f t="shared" si="31"/>
        <v>0</v>
      </c>
    </row>
    <row r="988" spans="1:7">
      <c r="A988" s="1031"/>
      <c r="B988" s="1043"/>
      <c r="C988" s="1024">
        <f t="shared" si="30"/>
        <v>0</v>
      </c>
      <c r="D988" s="890"/>
      <c r="E988" s="890"/>
      <c r="F988" s="890"/>
      <c r="G988" s="1024">
        <f t="shared" si="31"/>
        <v>0</v>
      </c>
    </row>
    <row r="989" spans="1:7">
      <c r="A989" s="1031"/>
      <c r="B989" s="1043"/>
      <c r="C989" s="1024">
        <f t="shared" si="30"/>
        <v>0</v>
      </c>
      <c r="D989" s="890"/>
      <c r="E989" s="890"/>
      <c r="F989" s="890"/>
      <c r="G989" s="1024">
        <f t="shared" si="31"/>
        <v>0</v>
      </c>
    </row>
    <row r="990" spans="1:7">
      <c r="A990" s="1031"/>
      <c r="B990" s="1043"/>
      <c r="C990" s="1024">
        <f t="shared" si="30"/>
        <v>0</v>
      </c>
      <c r="D990" s="890"/>
      <c r="E990" s="890"/>
      <c r="F990" s="890"/>
      <c r="G990" s="1024">
        <f t="shared" si="31"/>
        <v>0</v>
      </c>
    </row>
    <row r="991" spans="1:7">
      <c r="A991" s="1031"/>
      <c r="B991" s="1043"/>
      <c r="C991" s="1024">
        <f t="shared" si="30"/>
        <v>0</v>
      </c>
      <c r="D991" s="890"/>
      <c r="E991" s="890"/>
      <c r="F991" s="890"/>
      <c r="G991" s="1024">
        <f t="shared" si="31"/>
        <v>0</v>
      </c>
    </row>
    <row r="992" spans="1:7">
      <c r="A992" s="1031"/>
      <c r="B992" s="1043"/>
      <c r="C992" s="1024">
        <f t="shared" si="30"/>
        <v>0</v>
      </c>
      <c r="D992" s="890"/>
      <c r="E992" s="890"/>
      <c r="F992" s="890"/>
      <c r="G992" s="1024">
        <f t="shared" si="31"/>
        <v>0</v>
      </c>
    </row>
    <row r="993" spans="1:7">
      <c r="A993" s="1031"/>
      <c r="B993" s="1043"/>
      <c r="C993" s="1024">
        <f t="shared" si="30"/>
        <v>0</v>
      </c>
      <c r="D993" s="890"/>
      <c r="E993" s="890"/>
      <c r="F993" s="890"/>
      <c r="G993" s="1024">
        <f t="shared" si="31"/>
        <v>0</v>
      </c>
    </row>
    <row r="994" spans="1:7">
      <c r="A994" s="1031"/>
      <c r="B994" s="1043"/>
      <c r="C994" s="1024">
        <f t="shared" si="30"/>
        <v>0</v>
      </c>
      <c r="D994" s="890"/>
      <c r="E994" s="890"/>
      <c r="F994" s="890"/>
      <c r="G994" s="1024">
        <f t="shared" si="31"/>
        <v>0</v>
      </c>
    </row>
    <row r="995" spans="1:7">
      <c r="A995" s="1031"/>
      <c r="B995" s="1043"/>
      <c r="C995" s="1024">
        <f t="shared" si="30"/>
        <v>0</v>
      </c>
      <c r="D995" s="890"/>
      <c r="E995" s="890"/>
      <c r="F995" s="890"/>
      <c r="G995" s="1024">
        <f t="shared" si="31"/>
        <v>0</v>
      </c>
    </row>
    <row r="996" spans="1:7">
      <c r="A996" s="1031"/>
      <c r="B996" s="1043"/>
      <c r="C996" s="1024">
        <f t="shared" si="30"/>
        <v>0</v>
      </c>
      <c r="D996" s="890"/>
      <c r="E996" s="890"/>
      <c r="F996" s="890"/>
      <c r="G996" s="1024">
        <f t="shared" si="31"/>
        <v>0</v>
      </c>
    </row>
    <row r="997" spans="1:7">
      <c r="A997" s="1031"/>
      <c r="B997" s="1043"/>
      <c r="C997" s="1024">
        <f t="shared" si="30"/>
        <v>0</v>
      </c>
      <c r="D997" s="890"/>
      <c r="E997" s="890"/>
      <c r="F997" s="890"/>
      <c r="G997" s="1024">
        <f t="shared" si="31"/>
        <v>0</v>
      </c>
    </row>
    <row r="998" spans="1:7">
      <c r="A998" s="1031"/>
      <c r="B998" s="1043"/>
      <c r="C998" s="1024">
        <f t="shared" si="30"/>
        <v>0</v>
      </c>
      <c r="D998" s="890"/>
      <c r="E998" s="890"/>
      <c r="F998" s="890"/>
      <c r="G998" s="1024">
        <f t="shared" si="31"/>
        <v>0</v>
      </c>
    </row>
    <row r="999" spans="1:7">
      <c r="A999" s="1031"/>
      <c r="B999" s="1043"/>
      <c r="C999" s="1024">
        <f t="shared" si="30"/>
        <v>0</v>
      </c>
      <c r="D999" s="890"/>
      <c r="E999" s="890"/>
      <c r="F999" s="890"/>
      <c r="G999" s="1024">
        <f t="shared" si="31"/>
        <v>0</v>
      </c>
    </row>
    <row r="1000" spans="1:7">
      <c r="A1000" s="1031"/>
      <c r="B1000" s="1043"/>
      <c r="C1000" s="1024">
        <f t="shared" si="30"/>
        <v>0</v>
      </c>
      <c r="D1000" s="890"/>
      <c r="E1000" s="890"/>
      <c r="F1000" s="890"/>
      <c r="G1000" s="1024">
        <f t="shared" si="31"/>
        <v>0</v>
      </c>
    </row>
  </sheetData>
  <pageMargins left="0.75" right="0.75" top="1" bottom="1" header="0.5" footer="0.5"/>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8"/>
  <sheetViews>
    <sheetView workbookViewId="0"/>
  </sheetViews>
  <sheetFormatPr defaultColWidth="11.42578125" defaultRowHeight="14.25"/>
  <cols>
    <col min="1" max="1" width="31.5703125" style="1045" bestFit="1" customWidth="1"/>
    <col min="2" max="2" width="27.42578125" style="1045" customWidth="1"/>
    <col min="3" max="3" width="71.28515625" style="1046" customWidth="1"/>
    <col min="4" max="4" width="24.5703125" style="1045" customWidth="1"/>
    <col min="5" max="5" width="56.140625" style="1046" customWidth="1"/>
    <col min="6" max="16384" width="11.42578125" style="1046"/>
  </cols>
  <sheetData>
    <row r="1" spans="1:5" ht="15">
      <c r="A1" s="115" t="s">
        <v>48</v>
      </c>
      <c r="B1" s="1044" t="s">
        <v>862</v>
      </c>
      <c r="C1" s="1044"/>
    </row>
    <row r="2" spans="1:5" ht="15">
      <c r="A2" s="115" t="s">
        <v>49</v>
      </c>
      <c r="B2" s="4600" t="s">
        <v>1411</v>
      </c>
      <c r="C2" s="4600"/>
    </row>
    <row r="3" spans="1:5" ht="15">
      <c r="A3" s="115" t="s">
        <v>47</v>
      </c>
      <c r="B3" s="1044" t="s">
        <v>52</v>
      </c>
      <c r="C3" s="1044"/>
    </row>
    <row r="4" spans="1:5" ht="15">
      <c r="A4" s="115" t="s">
        <v>50</v>
      </c>
      <c r="B4" s="1044" t="s">
        <v>53</v>
      </c>
      <c r="C4" s="1044"/>
    </row>
    <row r="5" spans="1:5" ht="15">
      <c r="A5" s="115" t="s">
        <v>792</v>
      </c>
      <c r="B5" s="1044" t="s">
        <v>1412</v>
      </c>
      <c r="C5" s="1044"/>
    </row>
    <row r="6" spans="1:5" ht="15" thickBot="1"/>
    <row r="7" spans="1:5" ht="15" thickBot="1">
      <c r="A7" s="4601" t="s">
        <v>1413</v>
      </c>
      <c r="B7" s="4602"/>
      <c r="C7" s="4602"/>
      <c r="D7" s="4603"/>
    </row>
    <row r="8" spans="1:5" ht="15" thickBot="1">
      <c r="A8" s="1047"/>
      <c r="B8" s="1048"/>
      <c r="C8" s="1049"/>
      <c r="D8" s="1050"/>
    </row>
    <row r="9" spans="1:5" s="1045" customFormat="1">
      <c r="A9" s="1051" t="s">
        <v>1414</v>
      </c>
      <c r="B9" s="1052" t="s">
        <v>846</v>
      </c>
      <c r="C9" s="1053" t="s">
        <v>1415</v>
      </c>
      <c r="D9" s="1054" t="s">
        <v>1416</v>
      </c>
      <c r="E9" s="1055"/>
    </row>
    <row r="10" spans="1:5" s="1060" customFormat="1">
      <c r="A10" s="1056" t="s">
        <v>1417</v>
      </c>
      <c r="B10" s="1057">
        <v>1</v>
      </c>
      <c r="C10" s="1058" t="s">
        <v>1418</v>
      </c>
      <c r="D10" s="1059">
        <f>D11+IF(D72&lt;=0.333*D11,D72,0.333*D11)</f>
        <v>0</v>
      </c>
    </row>
    <row r="11" spans="1:5" s="1060" customFormat="1">
      <c r="A11" s="1061" t="s">
        <v>1419</v>
      </c>
      <c r="B11" s="1062" t="s">
        <v>1420</v>
      </c>
      <c r="C11" s="1063" t="s">
        <v>1421</v>
      </c>
      <c r="D11" s="1064">
        <f>D12+D55</f>
        <v>0</v>
      </c>
    </row>
    <row r="12" spans="1:5" s="1060" customFormat="1">
      <c r="A12" s="1061" t="s">
        <v>1422</v>
      </c>
      <c r="B12" s="1057" t="s">
        <v>1423</v>
      </c>
      <c r="C12" s="1063" t="s">
        <v>1424</v>
      </c>
      <c r="D12" s="1064">
        <f>D13+D22+D26+D27+D28+D34+D38-D41+D42-D46+D47-D48-D49-D50-D51-D52-D53-D54</f>
        <v>0</v>
      </c>
    </row>
    <row r="13" spans="1:5" s="1060" customFormat="1">
      <c r="A13" s="1061" t="s">
        <v>1425</v>
      </c>
      <c r="B13" s="1057" t="s">
        <v>1426</v>
      </c>
      <c r="C13" s="1065" t="s">
        <v>1427</v>
      </c>
      <c r="D13" s="1064">
        <f>D14+D16+D17-D21</f>
        <v>0</v>
      </c>
    </row>
    <row r="14" spans="1:5" s="1060" customFormat="1">
      <c r="A14" s="1061" t="s">
        <v>1428</v>
      </c>
      <c r="B14" s="1066" t="s">
        <v>1429</v>
      </c>
      <c r="C14" s="1067" t="s">
        <v>1430</v>
      </c>
      <c r="D14" s="1068"/>
      <c r="E14" s="1069"/>
    </row>
    <row r="15" spans="1:5" s="1060" customFormat="1">
      <c r="A15" s="1061" t="s">
        <v>1431</v>
      </c>
      <c r="B15" s="1066" t="s">
        <v>1432</v>
      </c>
      <c r="C15" s="1067" t="s">
        <v>1433</v>
      </c>
      <c r="D15" s="1068"/>
      <c r="E15" s="1069"/>
    </row>
    <row r="16" spans="1:5" s="1060" customFormat="1">
      <c r="A16" s="1061" t="s">
        <v>1434</v>
      </c>
      <c r="B16" s="1066" t="s">
        <v>1435</v>
      </c>
      <c r="C16" s="1067" t="s">
        <v>666</v>
      </c>
      <c r="D16" s="1068"/>
    </row>
    <row r="17" spans="1:9" s="1060" customFormat="1" ht="35.1" customHeight="1">
      <c r="A17" s="1061" t="s">
        <v>1436</v>
      </c>
      <c r="B17" s="1066" t="s">
        <v>1437</v>
      </c>
      <c r="C17" s="1067" t="s">
        <v>1438</v>
      </c>
      <c r="D17" s="1064">
        <f>-D18-D19-D20</f>
        <v>0</v>
      </c>
      <c r="E17" s="1069"/>
    </row>
    <row r="18" spans="1:9" s="1060" customFormat="1" ht="35.1" customHeight="1">
      <c r="A18" s="1061" t="s">
        <v>1439</v>
      </c>
      <c r="B18" s="1066" t="s">
        <v>1440</v>
      </c>
      <c r="C18" s="1070" t="s">
        <v>1441</v>
      </c>
      <c r="D18" s="1068"/>
    </row>
    <row r="19" spans="1:9" s="1060" customFormat="1" ht="35.1" customHeight="1">
      <c r="A19" s="1061" t="s">
        <v>1442</v>
      </c>
      <c r="B19" s="1066" t="s">
        <v>1443</v>
      </c>
      <c r="C19" s="1070" t="s">
        <v>1444</v>
      </c>
      <c r="D19" s="1068"/>
    </row>
    <row r="20" spans="1:9" s="1060" customFormat="1" ht="35.1" customHeight="1">
      <c r="A20" s="1071" t="s">
        <v>1445</v>
      </c>
      <c r="B20" s="1066" t="s">
        <v>1446</v>
      </c>
      <c r="C20" s="1070" t="s">
        <v>1447</v>
      </c>
      <c r="D20" s="1068"/>
      <c r="E20" s="1069"/>
    </row>
    <row r="21" spans="1:9" s="1060" customFormat="1" ht="35.1" customHeight="1">
      <c r="A21" s="1071" t="s">
        <v>1448</v>
      </c>
      <c r="B21" s="1066" t="s">
        <v>1449</v>
      </c>
      <c r="C21" s="1067" t="s">
        <v>1450</v>
      </c>
      <c r="D21" s="1068"/>
      <c r="I21" s="1072"/>
    </row>
    <row r="22" spans="1:9" s="1060" customFormat="1" ht="35.1" customHeight="1">
      <c r="A22" s="1061" t="s">
        <v>1451</v>
      </c>
      <c r="B22" s="1057" t="s">
        <v>1452</v>
      </c>
      <c r="C22" s="1065" t="s">
        <v>1453</v>
      </c>
      <c r="D22" s="1064">
        <f>D23+D24+D25</f>
        <v>0</v>
      </c>
    </row>
    <row r="23" spans="1:9" s="1060" customFormat="1" ht="35.1" customHeight="1">
      <c r="A23" s="1061" t="s">
        <v>1454</v>
      </c>
      <c r="B23" s="1066" t="s">
        <v>1455</v>
      </c>
      <c r="C23" s="1070" t="s">
        <v>1456</v>
      </c>
      <c r="D23" s="1068"/>
    </row>
    <row r="24" spans="1:9" s="1060" customFormat="1" ht="35.1" customHeight="1">
      <c r="A24" s="1061" t="s">
        <v>1457</v>
      </c>
      <c r="B24" s="1066" t="s">
        <v>1458</v>
      </c>
      <c r="C24" s="1070" t="s">
        <v>1459</v>
      </c>
      <c r="D24" s="1068"/>
      <c r="E24" s="1069"/>
    </row>
    <row r="25" spans="1:9" s="1060" customFormat="1" ht="35.1" customHeight="1">
      <c r="A25" s="1061" t="s">
        <v>1460</v>
      </c>
      <c r="B25" s="1066" t="s">
        <v>1461</v>
      </c>
      <c r="C25" s="1073" t="s">
        <v>1462</v>
      </c>
      <c r="D25" s="1068"/>
    </row>
    <row r="26" spans="1:9" s="1060" customFormat="1" ht="35.1" customHeight="1">
      <c r="A26" s="1061" t="s">
        <v>1463</v>
      </c>
      <c r="B26" s="1057" t="s">
        <v>1464</v>
      </c>
      <c r="C26" s="1065" t="s">
        <v>1465</v>
      </c>
      <c r="D26" s="1068"/>
    </row>
    <row r="27" spans="1:9" s="1060" customFormat="1" ht="35.1" customHeight="1">
      <c r="A27" s="1061"/>
      <c r="B27" s="1057" t="s">
        <v>1466</v>
      </c>
      <c r="C27" s="1074" t="s">
        <v>1467</v>
      </c>
      <c r="D27" s="1068"/>
    </row>
    <row r="28" spans="1:9" s="1060" customFormat="1" ht="35.1" customHeight="1">
      <c r="A28" s="1061" t="s">
        <v>1468</v>
      </c>
      <c r="B28" s="1057" t="s">
        <v>1469</v>
      </c>
      <c r="C28" s="1074" t="s">
        <v>1470</v>
      </c>
      <c r="D28" s="1075">
        <f>-D29+D30+D31+D32-D33</f>
        <v>0</v>
      </c>
    </row>
    <row r="29" spans="1:9" s="1060" customFormat="1" ht="35.1" customHeight="1">
      <c r="A29" s="1061" t="s">
        <v>1471</v>
      </c>
      <c r="B29" s="1066" t="s">
        <v>1472</v>
      </c>
      <c r="C29" s="1070" t="s">
        <v>1473</v>
      </c>
      <c r="D29" s="1068"/>
    </row>
    <row r="30" spans="1:9" s="1060" customFormat="1" ht="35.1" customHeight="1">
      <c r="A30" s="1061" t="s">
        <v>1474</v>
      </c>
      <c r="B30" s="1066" t="s">
        <v>1475</v>
      </c>
      <c r="C30" s="1070" t="s">
        <v>1476</v>
      </c>
      <c r="D30" s="1068"/>
    </row>
    <row r="31" spans="1:9" s="1060" customFormat="1" ht="35.1" customHeight="1">
      <c r="A31" s="1061" t="s">
        <v>1477</v>
      </c>
      <c r="B31" s="1066" t="s">
        <v>1478</v>
      </c>
      <c r="C31" s="1070" t="s">
        <v>1479</v>
      </c>
      <c r="D31" s="1068"/>
    </row>
    <row r="32" spans="1:9" s="1060" customFormat="1" ht="35.1" customHeight="1">
      <c r="A32" s="1061" t="s">
        <v>1480</v>
      </c>
      <c r="B32" s="1066" t="s">
        <v>1481</v>
      </c>
      <c r="C32" s="1070" t="s">
        <v>1482</v>
      </c>
      <c r="D32" s="1068"/>
    </row>
    <row r="33" spans="1:9" s="1060" customFormat="1" ht="35.1" customHeight="1">
      <c r="A33" s="1061" t="s">
        <v>1483</v>
      </c>
      <c r="B33" s="1066" t="s">
        <v>1484</v>
      </c>
      <c r="C33" s="1070" t="s">
        <v>1485</v>
      </c>
      <c r="D33" s="1068"/>
    </row>
    <row r="34" spans="1:9" s="1060" customFormat="1" ht="35.1" customHeight="1">
      <c r="A34" s="1061" t="s">
        <v>1486</v>
      </c>
      <c r="B34" s="1057" t="s">
        <v>1487</v>
      </c>
      <c r="C34" s="1065" t="s">
        <v>1488</v>
      </c>
      <c r="D34" s="1064">
        <f>-D35-D36+D37</f>
        <v>0</v>
      </c>
    </row>
    <row r="35" spans="1:9" s="1060" customFormat="1" ht="35.1" customHeight="1">
      <c r="A35" s="1061" t="s">
        <v>1489</v>
      </c>
      <c r="B35" s="1066" t="s">
        <v>1490</v>
      </c>
      <c r="C35" s="1070" t="s">
        <v>1491</v>
      </c>
      <c r="D35" s="1068"/>
    </row>
    <row r="36" spans="1:9" s="1060" customFormat="1" ht="35.1" customHeight="1">
      <c r="A36" s="1061" t="s">
        <v>1492</v>
      </c>
      <c r="B36" s="1066" t="s">
        <v>1493</v>
      </c>
      <c r="C36" s="1076" t="s">
        <v>1494</v>
      </c>
      <c r="D36" s="1068"/>
    </row>
    <row r="37" spans="1:9" s="1060" customFormat="1" ht="35.1" customHeight="1">
      <c r="A37" s="1061" t="s">
        <v>1495</v>
      </c>
      <c r="B37" s="1066" t="s">
        <v>1496</v>
      </c>
      <c r="C37" s="1070" t="s">
        <v>1497</v>
      </c>
      <c r="D37" s="1068"/>
    </row>
    <row r="38" spans="1:9" s="1060" customFormat="1" ht="35.1" customHeight="1">
      <c r="A38" s="1061" t="s">
        <v>1498</v>
      </c>
      <c r="B38" s="1057" t="s">
        <v>1499</v>
      </c>
      <c r="C38" s="1065" t="s">
        <v>1500</v>
      </c>
      <c r="D38" s="1064">
        <f>-D39+D40</f>
        <v>0</v>
      </c>
    </row>
    <row r="39" spans="1:9" s="1060" customFormat="1" ht="35.1" customHeight="1">
      <c r="A39" s="1061" t="s">
        <v>1501</v>
      </c>
      <c r="B39" s="1066" t="s">
        <v>1502</v>
      </c>
      <c r="C39" s="1070" t="s">
        <v>1503</v>
      </c>
      <c r="D39" s="1068"/>
    </row>
    <row r="40" spans="1:9" s="1060" customFormat="1" ht="35.1" customHeight="1">
      <c r="A40" s="1061" t="s">
        <v>1504</v>
      </c>
      <c r="B40" s="1066" t="s">
        <v>1505</v>
      </c>
      <c r="C40" s="1070" t="s">
        <v>1506</v>
      </c>
      <c r="D40" s="1068"/>
    </row>
    <row r="41" spans="1:9" s="1060" customFormat="1" ht="35.1" customHeight="1">
      <c r="A41" s="1061" t="s">
        <v>1507</v>
      </c>
      <c r="B41" s="1057" t="s">
        <v>1508</v>
      </c>
      <c r="C41" s="1065" t="s">
        <v>1509</v>
      </c>
      <c r="D41" s="1068"/>
    </row>
    <row r="42" spans="1:9" s="1060" customFormat="1" ht="35.1" customHeight="1">
      <c r="A42" s="1061" t="s">
        <v>1510</v>
      </c>
      <c r="B42" s="1057" t="s">
        <v>1511</v>
      </c>
      <c r="C42" s="1065" t="s">
        <v>1512</v>
      </c>
      <c r="D42" s="1064">
        <f>-D43+D44+D45</f>
        <v>0</v>
      </c>
    </row>
    <row r="43" spans="1:9" s="1060" customFormat="1" ht="35.1" customHeight="1">
      <c r="A43" s="1061" t="s">
        <v>1513</v>
      </c>
      <c r="B43" s="1066" t="s">
        <v>1514</v>
      </c>
      <c r="C43" s="1070" t="s">
        <v>1515</v>
      </c>
      <c r="D43" s="1068"/>
    </row>
    <row r="44" spans="1:9" s="1060" customFormat="1" ht="35.1" customHeight="1">
      <c r="A44" s="1061" t="s">
        <v>1516</v>
      </c>
      <c r="B44" s="1066" t="s">
        <v>1517</v>
      </c>
      <c r="C44" s="1070" t="s">
        <v>1518</v>
      </c>
      <c r="D44" s="1068"/>
    </row>
    <row r="45" spans="1:9" s="1060" customFormat="1" ht="35.1" customHeight="1">
      <c r="A45" s="1061" t="s">
        <v>1519</v>
      </c>
      <c r="B45" s="1066" t="s">
        <v>1520</v>
      </c>
      <c r="C45" s="1070" t="s">
        <v>1521</v>
      </c>
      <c r="D45" s="1068"/>
    </row>
    <row r="46" spans="1:9" s="1060" customFormat="1" ht="35.1" customHeight="1">
      <c r="A46" s="1061" t="s">
        <v>1522</v>
      </c>
      <c r="B46" s="1057" t="s">
        <v>1523</v>
      </c>
      <c r="C46" s="1065" t="s">
        <v>1524</v>
      </c>
      <c r="D46" s="1068"/>
    </row>
    <row r="47" spans="1:9" s="1060" customFormat="1" ht="35.1" customHeight="1">
      <c r="A47" s="1061" t="s">
        <v>1525</v>
      </c>
      <c r="B47" s="1057" t="s">
        <v>1526</v>
      </c>
      <c r="C47" s="1065" t="s">
        <v>1527</v>
      </c>
      <c r="D47" s="1064">
        <f>-D69</f>
        <v>0</v>
      </c>
      <c r="E47" s="1077"/>
      <c r="F47" s="1077"/>
      <c r="G47" s="1077"/>
      <c r="H47" s="1077"/>
      <c r="I47" s="1077"/>
    </row>
    <row r="48" spans="1:9" s="1060" customFormat="1" ht="35.1" customHeight="1">
      <c r="A48" s="1061" t="s">
        <v>1528</v>
      </c>
      <c r="B48" s="1057" t="s">
        <v>1529</v>
      </c>
      <c r="C48" s="1065" t="s">
        <v>1530</v>
      </c>
      <c r="D48" s="1068"/>
      <c r="E48" s="1069"/>
    </row>
    <row r="49" spans="1:9" s="1060" customFormat="1" ht="35.1" customHeight="1">
      <c r="A49" s="1061" t="s">
        <v>1531</v>
      </c>
      <c r="B49" s="1057" t="s">
        <v>1532</v>
      </c>
      <c r="C49" s="1065" t="s">
        <v>1533</v>
      </c>
      <c r="D49" s="1068"/>
    </row>
    <row r="50" spans="1:9" s="1060" customFormat="1" ht="35.1" customHeight="1">
      <c r="A50" s="1061" t="s">
        <v>1534</v>
      </c>
      <c r="B50" s="1057" t="s">
        <v>1535</v>
      </c>
      <c r="C50" s="1065" t="s">
        <v>1536</v>
      </c>
      <c r="D50" s="1068"/>
      <c r="E50" s="1069"/>
    </row>
    <row r="51" spans="1:9" s="1060" customFormat="1" ht="35.1" customHeight="1">
      <c r="A51" s="1061" t="s">
        <v>1537</v>
      </c>
      <c r="B51" s="1057" t="s">
        <v>1538</v>
      </c>
      <c r="C51" s="1078" t="s">
        <v>1539</v>
      </c>
      <c r="D51" s="1068"/>
    </row>
    <row r="52" spans="1:9" s="1060" customFormat="1" ht="35.1" customHeight="1">
      <c r="A52" s="1061" t="s">
        <v>1540</v>
      </c>
      <c r="B52" s="1057" t="s">
        <v>1541</v>
      </c>
      <c r="C52" s="1065" t="s">
        <v>1542</v>
      </c>
      <c r="D52" s="1068"/>
    </row>
    <row r="53" spans="1:9" s="1060" customFormat="1" ht="35.1" customHeight="1">
      <c r="A53" s="1061" t="s">
        <v>1543</v>
      </c>
      <c r="B53" s="1057" t="s">
        <v>1544</v>
      </c>
      <c r="C53" s="1078" t="s">
        <v>1545</v>
      </c>
      <c r="D53" s="1068"/>
    </row>
    <row r="54" spans="1:9" s="1077" customFormat="1" ht="35.1" customHeight="1">
      <c r="A54" s="1061" t="s">
        <v>1546</v>
      </c>
      <c r="B54" s="1057" t="s">
        <v>1547</v>
      </c>
      <c r="C54" s="1074" t="s">
        <v>1548</v>
      </c>
      <c r="D54" s="1068"/>
      <c r="E54" s="1060"/>
      <c r="F54" s="1060"/>
      <c r="G54" s="1060"/>
      <c r="H54" s="1060"/>
      <c r="I54" s="1060"/>
    </row>
    <row r="55" spans="1:9" s="1060" customFormat="1" ht="35.1" customHeight="1">
      <c r="A55" s="1061" t="s">
        <v>1549</v>
      </c>
      <c r="B55" s="1057" t="s">
        <v>1550</v>
      </c>
      <c r="C55" s="1063" t="s">
        <v>1551</v>
      </c>
      <c r="D55" s="1064">
        <f>D56-D65-D66-D67+D68+D69-D70+D71</f>
        <v>0</v>
      </c>
    </row>
    <row r="56" spans="1:9" s="1060" customFormat="1" ht="35.1" customHeight="1">
      <c r="A56" s="1061" t="s">
        <v>1552</v>
      </c>
      <c r="B56" s="1057" t="s">
        <v>1553</v>
      </c>
      <c r="C56" s="1065" t="s">
        <v>1554</v>
      </c>
      <c r="D56" s="1064">
        <f>D57+D59+D60-D64</f>
        <v>0</v>
      </c>
    </row>
    <row r="57" spans="1:9" s="1060" customFormat="1" ht="35.1" customHeight="1">
      <c r="A57" s="1061" t="s">
        <v>1555</v>
      </c>
      <c r="B57" s="1066" t="s">
        <v>1556</v>
      </c>
      <c r="C57" s="1067" t="s">
        <v>1557</v>
      </c>
      <c r="D57" s="1068"/>
    </row>
    <row r="58" spans="1:9" s="1060" customFormat="1" ht="35.1" customHeight="1">
      <c r="A58" s="1061" t="s">
        <v>1558</v>
      </c>
      <c r="B58" s="1079" t="s">
        <v>1559</v>
      </c>
      <c r="C58" s="1080" t="s">
        <v>1560</v>
      </c>
      <c r="D58" s="1068"/>
    </row>
    <row r="59" spans="1:9" s="1060" customFormat="1" ht="35.1" customHeight="1">
      <c r="A59" s="1061" t="s">
        <v>1561</v>
      </c>
      <c r="B59" s="1066" t="s">
        <v>1562</v>
      </c>
      <c r="C59" s="1067" t="s">
        <v>1563</v>
      </c>
      <c r="D59" s="1068"/>
    </row>
    <row r="60" spans="1:9" s="1060" customFormat="1" ht="35.1" customHeight="1">
      <c r="A60" s="1061" t="s">
        <v>1564</v>
      </c>
      <c r="B60" s="1066" t="s">
        <v>1565</v>
      </c>
      <c r="C60" s="1067" t="s">
        <v>1566</v>
      </c>
      <c r="D60" s="1081">
        <f>-D61-D62-D63</f>
        <v>0</v>
      </c>
    </row>
    <row r="61" spans="1:9" s="1060" customFormat="1" ht="35.1" customHeight="1">
      <c r="A61" s="1061" t="s">
        <v>1567</v>
      </c>
      <c r="B61" s="1066" t="s">
        <v>1568</v>
      </c>
      <c r="C61" s="1070" t="s">
        <v>1569</v>
      </c>
      <c r="D61" s="1068"/>
    </row>
    <row r="62" spans="1:9" s="1060" customFormat="1" ht="35.1" customHeight="1">
      <c r="A62" s="1061" t="s">
        <v>1570</v>
      </c>
      <c r="B62" s="1066" t="s">
        <v>1571</v>
      </c>
      <c r="C62" s="1070" t="s">
        <v>1572</v>
      </c>
      <c r="D62" s="1068"/>
    </row>
    <row r="63" spans="1:9" s="1060" customFormat="1" ht="35.1" customHeight="1">
      <c r="A63" s="1071" t="s">
        <v>1573</v>
      </c>
      <c r="B63" s="1066" t="s">
        <v>1574</v>
      </c>
      <c r="C63" s="1070" t="s">
        <v>1575</v>
      </c>
      <c r="D63" s="1068"/>
      <c r="E63" s="1069"/>
    </row>
    <row r="64" spans="1:9" s="1060" customFormat="1" ht="35.1" customHeight="1">
      <c r="A64" s="1071" t="s">
        <v>1576</v>
      </c>
      <c r="B64" s="1066" t="s">
        <v>1577</v>
      </c>
      <c r="C64" s="1070" t="s">
        <v>1578</v>
      </c>
      <c r="D64" s="1068"/>
    </row>
    <row r="65" spans="1:4" s="1060" customFormat="1">
      <c r="A65" s="1061" t="s">
        <v>1579</v>
      </c>
      <c r="B65" s="1057" t="s">
        <v>1580</v>
      </c>
      <c r="C65" s="1082" t="s">
        <v>1581</v>
      </c>
      <c r="D65" s="1068"/>
    </row>
    <row r="66" spans="1:4" s="1060" customFormat="1" ht="25.5">
      <c r="A66" s="1061" t="s">
        <v>1582</v>
      </c>
      <c r="B66" s="1057" t="s">
        <v>1583</v>
      </c>
      <c r="C66" s="1083" t="s">
        <v>1584</v>
      </c>
      <c r="D66" s="1068"/>
    </row>
    <row r="67" spans="1:4" s="1060" customFormat="1" ht="25.5">
      <c r="A67" s="1061" t="s">
        <v>1585</v>
      </c>
      <c r="B67" s="1057" t="s">
        <v>1586</v>
      </c>
      <c r="C67" s="1083" t="s">
        <v>1587</v>
      </c>
      <c r="D67" s="1068"/>
    </row>
    <row r="68" spans="1:4" s="1060" customFormat="1" ht="25.5">
      <c r="A68" s="1061" t="s">
        <v>1588</v>
      </c>
      <c r="B68" s="1057" t="s">
        <v>1589</v>
      </c>
      <c r="C68" s="1082" t="s">
        <v>1590</v>
      </c>
      <c r="D68" s="1081">
        <f>-D86</f>
        <v>0</v>
      </c>
    </row>
    <row r="69" spans="1:4" s="1060" customFormat="1" ht="38.25">
      <c r="A69" s="1061" t="s">
        <v>1591</v>
      </c>
      <c r="B69" s="1057" t="s">
        <v>1592</v>
      </c>
      <c r="C69" s="1082" t="s">
        <v>1593</v>
      </c>
      <c r="D69" s="1068"/>
    </row>
    <row r="70" spans="1:4" s="1060" customFormat="1">
      <c r="A70" s="1061" t="s">
        <v>1594</v>
      </c>
      <c r="B70" s="1057" t="s">
        <v>1595</v>
      </c>
      <c r="C70" s="1083" t="s">
        <v>1596</v>
      </c>
      <c r="D70" s="1068"/>
    </row>
    <row r="71" spans="1:4" s="1060" customFormat="1">
      <c r="A71" s="1061" t="s">
        <v>1597</v>
      </c>
      <c r="B71" s="1057" t="s">
        <v>1598</v>
      </c>
      <c r="C71" s="1082" t="s">
        <v>1599</v>
      </c>
      <c r="D71" s="1068"/>
    </row>
    <row r="72" spans="1:4" s="1060" customFormat="1">
      <c r="A72" s="1061" t="s">
        <v>1600</v>
      </c>
      <c r="B72" s="1057" t="s">
        <v>1601</v>
      </c>
      <c r="C72" s="1063" t="s">
        <v>1602</v>
      </c>
      <c r="D72" s="1084">
        <f>D73-D83-D84-D85+D86-D87-D88</f>
        <v>0</v>
      </c>
    </row>
    <row r="73" spans="1:4" s="1060" customFormat="1">
      <c r="A73" s="1061" t="s">
        <v>1603</v>
      </c>
      <c r="B73" s="1057" t="s">
        <v>1604</v>
      </c>
      <c r="C73" s="1065" t="s">
        <v>1605</v>
      </c>
      <c r="D73" s="1085">
        <f>D74+D76+D77-D81</f>
        <v>0</v>
      </c>
    </row>
    <row r="74" spans="1:4" s="1060" customFormat="1">
      <c r="A74" s="1061" t="s">
        <v>1606</v>
      </c>
      <c r="B74" s="1066" t="s">
        <v>1607</v>
      </c>
      <c r="C74" s="1086" t="s">
        <v>1608</v>
      </c>
      <c r="D74" s="1068"/>
    </row>
    <row r="75" spans="1:4" s="1060" customFormat="1">
      <c r="A75" s="1061" t="s">
        <v>1609</v>
      </c>
      <c r="B75" s="1066" t="s">
        <v>1610</v>
      </c>
      <c r="C75" s="1087" t="s">
        <v>1611</v>
      </c>
      <c r="D75" s="1068"/>
    </row>
    <row r="76" spans="1:4" s="1060" customFormat="1">
      <c r="A76" s="1061" t="s">
        <v>1612</v>
      </c>
      <c r="B76" s="1066" t="s">
        <v>1613</v>
      </c>
      <c r="C76" s="1086" t="s">
        <v>1563</v>
      </c>
      <c r="D76" s="1068"/>
    </row>
    <row r="77" spans="1:4" s="1060" customFormat="1">
      <c r="A77" s="1061" t="s">
        <v>1614</v>
      </c>
      <c r="B77" s="1066" t="s">
        <v>1615</v>
      </c>
      <c r="C77" s="1086" t="s">
        <v>1616</v>
      </c>
      <c r="D77" s="1088">
        <f>-D78-D79-D80</f>
        <v>0</v>
      </c>
    </row>
    <row r="78" spans="1:4" s="1060" customFormat="1" ht="25.5">
      <c r="A78" s="1061" t="s">
        <v>1617</v>
      </c>
      <c r="B78" s="1066" t="s">
        <v>1618</v>
      </c>
      <c r="C78" s="1089" t="s">
        <v>1619</v>
      </c>
      <c r="D78" s="1068"/>
    </row>
    <row r="79" spans="1:4" s="1060" customFormat="1">
      <c r="A79" s="1061" t="s">
        <v>1620</v>
      </c>
      <c r="B79" s="1066" t="s">
        <v>1621</v>
      </c>
      <c r="C79" s="1089" t="s">
        <v>1622</v>
      </c>
      <c r="D79" s="1068"/>
    </row>
    <row r="80" spans="1:4" s="1060" customFormat="1">
      <c r="A80" s="1071" t="s">
        <v>1623</v>
      </c>
      <c r="B80" s="1066" t="s">
        <v>1624</v>
      </c>
      <c r="C80" s="1089" t="s">
        <v>1625</v>
      </c>
      <c r="D80" s="1068"/>
    </row>
    <row r="81" spans="1:9" s="1060" customFormat="1" ht="35.1" customHeight="1">
      <c r="A81" s="1071" t="s">
        <v>1626</v>
      </c>
      <c r="B81" s="1066" t="s">
        <v>1627</v>
      </c>
      <c r="C81" s="1082" t="s">
        <v>1628</v>
      </c>
      <c r="D81" s="1068"/>
    </row>
    <row r="82" spans="1:9" s="1060" customFormat="1" ht="35.1" customHeight="1">
      <c r="A82" s="1061" t="s">
        <v>1629</v>
      </c>
      <c r="B82" s="1057" t="s">
        <v>1630</v>
      </c>
      <c r="C82" s="1065" t="s">
        <v>1631</v>
      </c>
      <c r="D82" s="1090"/>
    </row>
    <row r="83" spans="1:9" s="1060" customFormat="1" ht="35.1" customHeight="1">
      <c r="A83" s="1061" t="s">
        <v>1632</v>
      </c>
      <c r="B83" s="1057" t="s">
        <v>1633</v>
      </c>
      <c r="C83" s="1082" t="s">
        <v>1634</v>
      </c>
      <c r="D83" s="1068"/>
    </row>
    <row r="84" spans="1:9" s="1060" customFormat="1" ht="35.1" customHeight="1">
      <c r="A84" s="1061" t="s">
        <v>1635</v>
      </c>
      <c r="B84" s="1057" t="s">
        <v>1636</v>
      </c>
      <c r="C84" s="1083" t="s">
        <v>1637</v>
      </c>
      <c r="D84" s="1068"/>
    </row>
    <row r="85" spans="1:9" s="1060" customFormat="1" ht="35.1" customHeight="1">
      <c r="A85" s="1061" t="s">
        <v>1638</v>
      </c>
      <c r="B85" s="1057" t="s">
        <v>1639</v>
      </c>
      <c r="C85" s="1083" t="s">
        <v>1640</v>
      </c>
      <c r="D85" s="1068"/>
    </row>
    <row r="86" spans="1:9" s="1060" customFormat="1" ht="35.1" customHeight="1">
      <c r="A86" s="1061" t="s">
        <v>1641</v>
      </c>
      <c r="B86" s="1057" t="s">
        <v>1642</v>
      </c>
      <c r="C86" s="1082" t="s">
        <v>1643</v>
      </c>
      <c r="D86" s="1068"/>
    </row>
    <row r="87" spans="1:9" s="1060" customFormat="1" ht="35.1" customHeight="1">
      <c r="A87" s="1061" t="s">
        <v>1644</v>
      </c>
      <c r="B87" s="1057" t="s">
        <v>1645</v>
      </c>
      <c r="C87" s="1082" t="s">
        <v>1646</v>
      </c>
      <c r="D87" s="1068"/>
    </row>
    <row r="88" spans="1:9" s="1060" customFormat="1" ht="35.1" customHeight="1" thickBot="1">
      <c r="A88" s="1091" t="s">
        <v>1647</v>
      </c>
      <c r="B88" s="1092" t="s">
        <v>1648</v>
      </c>
      <c r="C88" s="1093" t="s">
        <v>1649</v>
      </c>
      <c r="D88" s="1094"/>
    </row>
    <row r="89" spans="1:9" s="1060" customFormat="1" ht="68.25" customHeight="1">
      <c r="A89" s="1095"/>
      <c r="B89" s="1095"/>
      <c r="C89" s="1096"/>
      <c r="D89" s="1097"/>
      <c r="E89" s="1046"/>
      <c r="F89" s="1046"/>
      <c r="G89" s="1046"/>
      <c r="H89" s="1046"/>
      <c r="I89" s="1046"/>
    </row>
    <row r="90" spans="1:9" s="1060" customFormat="1" ht="45.75" customHeight="1">
      <c r="A90" s="1095"/>
      <c r="B90" s="1095"/>
      <c r="C90" s="1096"/>
      <c r="D90" s="1097"/>
      <c r="E90" s="1046"/>
      <c r="F90" s="1046"/>
      <c r="G90" s="1046"/>
      <c r="H90" s="1046"/>
      <c r="I90" s="1046"/>
    </row>
    <row r="91" spans="1:9" s="1060" customFormat="1" ht="72.75" customHeight="1">
      <c r="A91" s="1095"/>
      <c r="B91" s="1095"/>
      <c r="C91" s="1096"/>
      <c r="D91" s="1097"/>
      <c r="E91" s="1046"/>
      <c r="F91" s="1046"/>
      <c r="G91" s="1046"/>
      <c r="H91" s="1046"/>
      <c r="I91" s="1046"/>
    </row>
    <row r="92" spans="1:9" s="1060" customFormat="1" ht="55.5" customHeight="1">
      <c r="A92" s="1095"/>
      <c r="B92" s="1095"/>
      <c r="C92" s="1096"/>
      <c r="D92" s="1095"/>
      <c r="E92" s="1046"/>
      <c r="F92" s="1046"/>
      <c r="G92" s="1046"/>
      <c r="H92" s="1046"/>
      <c r="I92" s="1046"/>
    </row>
    <row r="93" spans="1:9" s="1060" customFormat="1" ht="91.5" customHeight="1">
      <c r="A93" s="1095"/>
      <c r="B93" s="1095"/>
      <c r="C93" s="1096"/>
      <c r="D93" s="1095"/>
      <c r="E93" s="1046"/>
      <c r="F93" s="1046"/>
      <c r="G93" s="1046"/>
      <c r="H93" s="1046"/>
      <c r="I93" s="1046"/>
    </row>
    <row r="94" spans="1:9" s="1060" customFormat="1" ht="66" customHeight="1">
      <c r="A94" s="1095"/>
      <c r="B94" s="1095"/>
      <c r="C94" s="1096"/>
      <c r="D94" s="1095"/>
      <c r="E94" s="1046"/>
      <c r="F94" s="1046"/>
      <c r="G94" s="1046"/>
      <c r="H94" s="1046"/>
      <c r="I94" s="1046"/>
    </row>
    <row r="95" spans="1:9" s="1060" customFormat="1" ht="39" customHeight="1">
      <c r="A95" s="1095"/>
      <c r="B95" s="1095"/>
      <c r="C95" s="1096"/>
      <c r="D95" s="1095"/>
      <c r="E95" s="1046"/>
      <c r="F95" s="1046"/>
      <c r="G95" s="1046"/>
      <c r="H95" s="1046"/>
      <c r="I95" s="1046"/>
    </row>
    <row r="96" spans="1:9" s="1060" customFormat="1" ht="30.75" customHeight="1">
      <c r="A96" s="1095"/>
      <c r="B96" s="1095"/>
      <c r="C96" s="1096"/>
      <c r="D96" s="1095"/>
      <c r="E96" s="1046"/>
      <c r="F96" s="1046"/>
      <c r="G96" s="1046"/>
      <c r="H96" s="1046"/>
      <c r="I96" s="1046"/>
    </row>
    <row r="97" spans="1:9" s="1060" customFormat="1" ht="53.25" customHeight="1">
      <c r="A97" s="1095"/>
      <c r="B97" s="1095"/>
      <c r="C97" s="1096"/>
      <c r="D97" s="1095"/>
      <c r="E97" s="1046"/>
      <c r="F97" s="1046"/>
      <c r="G97" s="1046"/>
      <c r="H97" s="1046"/>
      <c r="I97" s="1046"/>
    </row>
    <row r="98" spans="1:9" s="1060" customFormat="1" ht="39.950000000000003" customHeight="1">
      <c r="A98" s="1095"/>
      <c r="B98" s="1095"/>
      <c r="C98" s="1096"/>
      <c r="D98" s="1095"/>
      <c r="E98" s="1046"/>
      <c r="F98" s="1046"/>
      <c r="G98" s="1046"/>
      <c r="H98" s="1046"/>
      <c r="I98" s="1046"/>
    </row>
    <row r="99" spans="1:9" s="1060" customFormat="1" ht="21.95" customHeight="1">
      <c r="A99" s="1095"/>
      <c r="B99" s="1095"/>
      <c r="C99" s="1096"/>
      <c r="D99" s="1095"/>
      <c r="E99" s="1046"/>
      <c r="F99" s="1046"/>
      <c r="G99" s="1046"/>
      <c r="H99" s="1046"/>
      <c r="I99" s="1046"/>
    </row>
    <row r="100" spans="1:9" s="1060" customFormat="1" ht="39.950000000000003" customHeight="1">
      <c r="A100" s="1095"/>
      <c r="B100" s="1095"/>
      <c r="C100" s="1096"/>
      <c r="D100" s="1095"/>
      <c r="E100" s="1046"/>
      <c r="F100" s="1046"/>
      <c r="G100" s="1046"/>
      <c r="H100" s="1046"/>
      <c r="I100" s="1046"/>
    </row>
    <row r="101" spans="1:9" s="1060" customFormat="1" ht="36" customHeight="1">
      <c r="A101" s="1045"/>
      <c r="B101" s="1045"/>
      <c r="C101" s="1046"/>
      <c r="D101" s="1045"/>
      <c r="E101" s="1046"/>
      <c r="F101" s="1046"/>
      <c r="G101" s="1046"/>
      <c r="H101" s="1046"/>
      <c r="I101" s="1046"/>
    </row>
    <row r="102" spans="1:9" s="1060" customFormat="1" ht="42" customHeight="1">
      <c r="A102" s="1045"/>
      <c r="B102" s="1045"/>
      <c r="C102" s="1046"/>
      <c r="D102" s="1045"/>
      <c r="E102" s="1046"/>
      <c r="F102" s="1046"/>
      <c r="G102" s="1046"/>
      <c r="H102" s="1046"/>
      <c r="I102" s="1046"/>
    </row>
    <row r="103" spans="1:9" s="1060" customFormat="1" ht="52.5" customHeight="1">
      <c r="A103" s="1045"/>
      <c r="B103" s="1045"/>
      <c r="C103" s="1046"/>
      <c r="D103" s="1045"/>
      <c r="E103" s="1046"/>
      <c r="F103" s="1046"/>
      <c r="G103" s="1046"/>
      <c r="H103" s="1046"/>
      <c r="I103" s="1046"/>
    </row>
    <row r="104" spans="1:9" s="1060" customFormat="1" ht="55.5" customHeight="1">
      <c r="A104" s="1045"/>
      <c r="B104" s="1045"/>
      <c r="C104" s="1046"/>
      <c r="D104" s="1045"/>
      <c r="E104" s="1046"/>
      <c r="F104" s="1046"/>
      <c r="G104" s="1046"/>
      <c r="H104" s="1046"/>
      <c r="I104" s="1046"/>
    </row>
    <row r="105" spans="1:9" s="1060" customFormat="1" ht="22.5" customHeight="1">
      <c r="A105" s="1045"/>
      <c r="B105" s="1045"/>
      <c r="C105" s="1046"/>
      <c r="D105" s="1045"/>
      <c r="E105" s="1046"/>
      <c r="F105" s="1046"/>
      <c r="G105" s="1046"/>
      <c r="H105" s="1046"/>
      <c r="I105" s="1046"/>
    </row>
    <row r="106" spans="1:9" s="1060" customFormat="1" ht="82.5" customHeight="1">
      <c r="A106" s="1045"/>
      <c r="B106" s="1045"/>
      <c r="C106" s="1046"/>
      <c r="D106" s="1045"/>
      <c r="E106" s="1046"/>
      <c r="F106" s="1046"/>
      <c r="G106" s="1046"/>
      <c r="H106" s="1046"/>
      <c r="I106" s="1046"/>
    </row>
    <row r="107" spans="1:9" s="1060" customFormat="1" ht="35.25" customHeight="1">
      <c r="A107" s="1045"/>
      <c r="B107" s="1045"/>
      <c r="C107" s="1046"/>
      <c r="D107" s="1045"/>
      <c r="E107" s="1046"/>
      <c r="F107" s="1046"/>
      <c r="G107" s="1046"/>
      <c r="H107" s="1046"/>
      <c r="I107" s="1046"/>
    </row>
    <row r="108" spans="1:9" s="1060" customFormat="1" ht="112.5" customHeight="1">
      <c r="A108" s="1045"/>
      <c r="B108" s="1045"/>
      <c r="C108" s="1046"/>
      <c r="D108" s="1045"/>
      <c r="E108" s="1046"/>
      <c r="F108" s="1046"/>
      <c r="G108" s="1046"/>
      <c r="H108" s="1046"/>
      <c r="I108" s="1046"/>
    </row>
  </sheetData>
  <mergeCells count="2">
    <mergeCell ref="B2:C2"/>
    <mergeCell ref="A7:D7"/>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7"/>
  <sheetViews>
    <sheetView workbookViewId="0"/>
  </sheetViews>
  <sheetFormatPr defaultColWidth="11.42578125" defaultRowHeight="14.25"/>
  <cols>
    <col min="1" max="1" width="30.5703125" style="1098" customWidth="1"/>
    <col min="2" max="2" width="26" style="1098" customWidth="1"/>
    <col min="3" max="3" width="86.5703125" style="1101" customWidth="1"/>
    <col min="4" max="4" width="24.5703125" style="1098" customWidth="1"/>
    <col min="5" max="5" width="56.140625" style="1099" customWidth="1"/>
    <col min="6" max="6" width="48.42578125" style="1100" customWidth="1"/>
    <col min="7" max="16384" width="11.42578125" style="1101"/>
  </cols>
  <sheetData>
    <row r="1" spans="1:10" ht="15">
      <c r="A1" s="115" t="s">
        <v>48</v>
      </c>
      <c r="B1" s="1044" t="s">
        <v>863</v>
      </c>
      <c r="C1" s="1044"/>
    </row>
    <row r="2" spans="1:10" ht="15">
      <c r="A2" s="115" t="s">
        <v>49</v>
      </c>
      <c r="B2" s="4600" t="s">
        <v>1227</v>
      </c>
      <c r="C2" s="4600"/>
    </row>
    <row r="3" spans="1:10" ht="15">
      <c r="A3" s="115" t="s">
        <v>47</v>
      </c>
      <c r="B3" s="1044" t="s">
        <v>52</v>
      </c>
      <c r="C3" s="1044"/>
    </row>
    <row r="4" spans="1:10" ht="15">
      <c r="A4" s="115" t="s">
        <v>50</v>
      </c>
      <c r="B4" s="1044" t="s">
        <v>53</v>
      </c>
      <c r="C4" s="1044"/>
    </row>
    <row r="5" spans="1:10" ht="15">
      <c r="A5" s="115" t="s">
        <v>792</v>
      </c>
      <c r="B5" s="1044" t="s">
        <v>1412</v>
      </c>
      <c r="C5" s="1044"/>
    </row>
    <row r="6" spans="1:10" ht="15" thickBot="1"/>
    <row r="7" spans="1:10" ht="25.5" customHeight="1" thickBot="1">
      <c r="A7" s="4606" t="s">
        <v>1650</v>
      </c>
      <c r="B7" s="4607"/>
      <c r="C7" s="4607"/>
      <c r="D7" s="4608"/>
      <c r="E7" s="1102"/>
      <c r="F7" s="64"/>
      <c r="G7" s="64"/>
      <c r="H7" s="64"/>
      <c r="I7" s="64"/>
      <c r="J7" s="64"/>
    </row>
    <row r="8" spans="1:10" s="1104" customFormat="1" ht="18.75" customHeight="1" thickBot="1">
      <c r="A8" s="4609"/>
      <c r="B8" s="4610"/>
      <c r="C8" s="4610"/>
      <c r="D8" s="4611"/>
      <c r="E8" s="1103"/>
    </row>
    <row r="9" spans="1:10" ht="17.25" customHeight="1">
      <c r="A9" s="1105" t="s">
        <v>1651</v>
      </c>
      <c r="B9" s="1106" t="s">
        <v>846</v>
      </c>
      <c r="C9" s="1106" t="s">
        <v>1415</v>
      </c>
      <c r="D9" s="1054" t="s">
        <v>1416</v>
      </c>
      <c r="E9" s="1107"/>
      <c r="F9" s="64"/>
      <c r="G9" s="64"/>
      <c r="H9" s="64"/>
      <c r="I9" s="64"/>
      <c r="J9" s="64"/>
    </row>
    <row r="10" spans="1:10" ht="43.5" customHeight="1">
      <c r="A10" s="1108" t="s">
        <v>1652</v>
      </c>
      <c r="B10" s="4612" t="s">
        <v>1652</v>
      </c>
      <c r="C10" s="4612"/>
      <c r="D10" s="1109"/>
      <c r="E10" s="1110"/>
      <c r="F10" s="64"/>
      <c r="G10" s="64"/>
      <c r="H10" s="64"/>
      <c r="I10" s="64"/>
      <c r="J10" s="64"/>
    </row>
    <row r="11" spans="1:10" ht="35.1" customHeight="1">
      <c r="A11" s="1111" t="s">
        <v>1417</v>
      </c>
      <c r="B11" s="1112">
        <v>1</v>
      </c>
      <c r="C11" s="1113" t="s">
        <v>1653</v>
      </c>
      <c r="D11" s="1114">
        <f>SUM(D12:D14)</f>
        <v>0</v>
      </c>
      <c r="E11" s="1115"/>
      <c r="F11" s="64"/>
      <c r="G11" s="64"/>
      <c r="H11" s="64"/>
      <c r="I11" s="64"/>
      <c r="J11" s="64"/>
    </row>
    <row r="12" spans="1:10" ht="35.1" customHeight="1">
      <c r="A12" s="1111" t="s">
        <v>1422</v>
      </c>
      <c r="B12" s="1112" t="s">
        <v>1420</v>
      </c>
      <c r="C12" s="1073" t="s">
        <v>1654</v>
      </c>
      <c r="D12" s="1068"/>
      <c r="E12" s="1115"/>
      <c r="F12" s="64"/>
      <c r="G12" s="64"/>
      <c r="H12" s="64"/>
      <c r="I12" s="64"/>
      <c r="J12" s="64"/>
    </row>
    <row r="13" spans="1:10" ht="35.1" customHeight="1">
      <c r="A13" s="1111" t="s">
        <v>1425</v>
      </c>
      <c r="B13" s="1112" t="s">
        <v>1601</v>
      </c>
      <c r="C13" s="1073" t="s">
        <v>1655</v>
      </c>
      <c r="D13" s="1068"/>
      <c r="E13" s="1115"/>
      <c r="F13" s="64"/>
      <c r="G13" s="64"/>
      <c r="H13" s="64"/>
      <c r="I13" s="64"/>
      <c r="J13" s="64"/>
    </row>
    <row r="14" spans="1:10" ht="35.1" customHeight="1">
      <c r="A14" s="1111" t="s">
        <v>1428</v>
      </c>
      <c r="B14" s="1112" t="s">
        <v>1656</v>
      </c>
      <c r="C14" s="1073" t="s">
        <v>1657</v>
      </c>
      <c r="D14" s="1068"/>
      <c r="E14" s="1115"/>
      <c r="F14" s="64"/>
      <c r="G14" s="64"/>
      <c r="H14" s="64"/>
      <c r="I14" s="64"/>
      <c r="J14" s="64"/>
    </row>
    <row r="15" spans="1:10" ht="35.1" customHeight="1">
      <c r="A15" s="1111" t="s">
        <v>1431</v>
      </c>
      <c r="B15" s="1112">
        <v>2</v>
      </c>
      <c r="C15" s="1065" t="s">
        <v>1658</v>
      </c>
      <c r="D15" s="1084">
        <f>SUM(D16:D17)</f>
        <v>0</v>
      </c>
      <c r="E15" s="1115"/>
      <c r="F15" s="64"/>
      <c r="G15" s="64"/>
      <c r="H15" s="64"/>
      <c r="I15" s="64"/>
      <c r="J15" s="64"/>
    </row>
    <row r="16" spans="1:10" ht="35.1" customHeight="1">
      <c r="A16" s="1111" t="s">
        <v>1434</v>
      </c>
      <c r="B16" s="1112" t="s">
        <v>1659</v>
      </c>
      <c r="C16" s="1067" t="s">
        <v>1660</v>
      </c>
      <c r="D16" s="1068"/>
      <c r="E16" s="1115"/>
      <c r="F16" s="64"/>
      <c r="G16" s="64"/>
      <c r="H16" s="64"/>
      <c r="I16" s="64"/>
      <c r="J16" s="64"/>
    </row>
    <row r="17" spans="1:10" ht="35.1" customHeight="1">
      <c r="A17" s="1111" t="s">
        <v>1436</v>
      </c>
      <c r="B17" s="1112" t="s">
        <v>1661</v>
      </c>
      <c r="C17" s="1067" t="s">
        <v>1662</v>
      </c>
      <c r="D17" s="1116">
        <f>SUM(D18:D19)</f>
        <v>0</v>
      </c>
      <c r="E17" s="1115"/>
      <c r="F17" s="64"/>
      <c r="G17" s="64"/>
      <c r="H17" s="64"/>
      <c r="I17" s="64"/>
      <c r="J17" s="64"/>
    </row>
    <row r="18" spans="1:10" ht="35.1" customHeight="1">
      <c r="A18" s="1111" t="s">
        <v>1439</v>
      </c>
      <c r="B18" s="1112" t="s">
        <v>1663</v>
      </c>
      <c r="C18" s="1073" t="s">
        <v>1664</v>
      </c>
      <c r="D18" s="1068"/>
      <c r="E18" s="1115"/>
      <c r="F18" s="64"/>
      <c r="G18" s="64"/>
      <c r="H18" s="64"/>
      <c r="I18" s="64"/>
      <c r="J18" s="64"/>
    </row>
    <row r="19" spans="1:10" ht="35.1" customHeight="1">
      <c r="A19" s="1111" t="s">
        <v>1442</v>
      </c>
      <c r="B19" s="1112" t="s">
        <v>1665</v>
      </c>
      <c r="C19" s="1073" t="s">
        <v>1666</v>
      </c>
      <c r="D19" s="1117"/>
      <c r="E19" s="1115"/>
      <c r="F19" s="64"/>
      <c r="G19" s="64"/>
      <c r="H19" s="64"/>
      <c r="I19" s="64"/>
      <c r="J19" s="64"/>
    </row>
    <row r="20" spans="1:10" ht="35.1" customHeight="1">
      <c r="A20" s="1118" t="s">
        <v>1667</v>
      </c>
      <c r="B20" s="1119"/>
      <c r="C20" s="1119"/>
      <c r="D20" s="1120"/>
      <c r="E20" s="1121"/>
      <c r="F20" s="1101"/>
    </row>
    <row r="21" spans="1:10" ht="35.1" customHeight="1">
      <c r="A21" s="1122">
        <v>190</v>
      </c>
      <c r="B21" s="1123">
        <v>8</v>
      </c>
      <c r="C21" s="1124" t="s">
        <v>1668</v>
      </c>
      <c r="D21" s="1125"/>
      <c r="E21" s="1115"/>
      <c r="F21" s="1101"/>
    </row>
    <row r="22" spans="1:10" ht="35.1" customHeight="1">
      <c r="A22" s="1126">
        <v>200</v>
      </c>
      <c r="B22" s="1112">
        <v>9</v>
      </c>
      <c r="C22" s="1127" t="s">
        <v>1669</v>
      </c>
      <c r="D22" s="1125"/>
      <c r="E22" s="1128"/>
      <c r="F22" s="1101"/>
    </row>
    <row r="23" spans="1:10" ht="35.1" customHeight="1">
      <c r="A23" s="1126">
        <v>210</v>
      </c>
      <c r="B23" s="1112">
        <v>10</v>
      </c>
      <c r="C23" s="1127" t="s">
        <v>1670</v>
      </c>
      <c r="D23" s="1125"/>
      <c r="E23" s="1128"/>
      <c r="F23" s="1101"/>
    </row>
    <row r="24" spans="1:10" ht="35.1" customHeight="1">
      <c r="A24" s="4604" t="s">
        <v>1671</v>
      </c>
      <c r="B24" s="4605"/>
      <c r="C24" s="4613"/>
      <c r="D24" s="1129"/>
      <c r="E24" s="1121"/>
      <c r="F24" s="1101"/>
    </row>
    <row r="25" spans="1:10" ht="25.5">
      <c r="A25" s="1126">
        <v>230</v>
      </c>
      <c r="B25" s="1112">
        <v>12</v>
      </c>
      <c r="C25" s="1127" t="s">
        <v>1672</v>
      </c>
      <c r="D25" s="1130">
        <f>SUM(D26,D29,D32)</f>
        <v>0</v>
      </c>
      <c r="E25" s="1115"/>
      <c r="F25" s="1101"/>
    </row>
    <row r="26" spans="1:10" ht="35.1" customHeight="1">
      <c r="A26" s="1126">
        <v>240</v>
      </c>
      <c r="B26" s="1112">
        <v>12.1</v>
      </c>
      <c r="C26" s="1131" t="s">
        <v>1673</v>
      </c>
      <c r="D26" s="1132">
        <f>SUM(D27,D28)</f>
        <v>0</v>
      </c>
      <c r="E26" s="1128"/>
      <c r="F26" s="1101"/>
    </row>
    <row r="27" spans="1:10" ht="35.1" customHeight="1">
      <c r="A27" s="1126">
        <v>250</v>
      </c>
      <c r="B27" s="1112" t="s">
        <v>1674</v>
      </c>
      <c r="C27" s="1133" t="s">
        <v>1675</v>
      </c>
      <c r="D27" s="1134"/>
      <c r="E27" s="1115"/>
      <c r="F27" s="1101"/>
    </row>
    <row r="28" spans="1:10" ht="35.1" customHeight="1">
      <c r="A28" s="1126">
        <v>260</v>
      </c>
      <c r="B28" s="1112" t="s">
        <v>1676</v>
      </c>
      <c r="C28" s="1133" t="s">
        <v>1677</v>
      </c>
      <c r="D28" s="1134"/>
      <c r="E28" s="1128"/>
      <c r="F28" s="1101"/>
    </row>
    <row r="29" spans="1:10" ht="35.1" customHeight="1">
      <c r="A29" s="1126">
        <v>270</v>
      </c>
      <c r="B29" s="1112">
        <v>12.2</v>
      </c>
      <c r="C29" s="1131" t="s">
        <v>1678</v>
      </c>
      <c r="D29" s="1132">
        <f>D30-D31</f>
        <v>0</v>
      </c>
      <c r="E29" s="1128"/>
      <c r="F29" s="1101"/>
    </row>
    <row r="30" spans="1:10" ht="35.1" customHeight="1">
      <c r="A30" s="1126">
        <v>280</v>
      </c>
      <c r="B30" s="1112" t="s">
        <v>1679</v>
      </c>
      <c r="C30" s="1133" t="s">
        <v>1680</v>
      </c>
      <c r="D30" s="1134"/>
      <c r="E30" s="1135"/>
      <c r="F30" s="1101"/>
    </row>
    <row r="31" spans="1:10" ht="35.1" customHeight="1">
      <c r="A31" s="1126">
        <v>290</v>
      </c>
      <c r="B31" s="1112" t="s">
        <v>1681</v>
      </c>
      <c r="C31" s="1133" t="s">
        <v>1682</v>
      </c>
      <c r="D31" s="1134"/>
      <c r="E31" s="1135"/>
      <c r="F31" s="1101"/>
    </row>
    <row r="32" spans="1:10" ht="35.1" customHeight="1">
      <c r="A32" s="1136">
        <v>291</v>
      </c>
      <c r="B32" s="1112">
        <v>12.3</v>
      </c>
      <c r="C32" s="1131" t="s">
        <v>1683</v>
      </c>
      <c r="D32" s="1132">
        <f>D33-D34</f>
        <v>0</v>
      </c>
      <c r="E32" s="1115"/>
      <c r="F32" s="1101"/>
    </row>
    <row r="33" spans="1:6" ht="35.1" customHeight="1">
      <c r="A33" s="1136">
        <v>292</v>
      </c>
      <c r="B33" s="1112" t="s">
        <v>1684</v>
      </c>
      <c r="C33" s="1133" t="s">
        <v>1685</v>
      </c>
      <c r="D33" s="1134"/>
      <c r="E33" s="1115"/>
      <c r="F33" s="1101"/>
    </row>
    <row r="34" spans="1:6" ht="35.1" customHeight="1">
      <c r="A34" s="1136">
        <v>293</v>
      </c>
      <c r="B34" s="1112" t="s">
        <v>1686</v>
      </c>
      <c r="C34" s="1133" t="s">
        <v>1687</v>
      </c>
      <c r="D34" s="1134"/>
      <c r="E34" s="1128"/>
      <c r="F34" s="1101"/>
    </row>
    <row r="35" spans="1:6" ht="25.5">
      <c r="A35" s="1126">
        <v>300</v>
      </c>
      <c r="B35" s="1112">
        <v>13</v>
      </c>
      <c r="C35" s="1127" t="s">
        <v>1688</v>
      </c>
      <c r="D35" s="1130">
        <f>SUM(D36,D39,D42)</f>
        <v>0</v>
      </c>
      <c r="E35" s="1128"/>
      <c r="F35" s="1101"/>
    </row>
    <row r="36" spans="1:6" ht="35.1" customHeight="1">
      <c r="A36" s="1126">
        <v>310</v>
      </c>
      <c r="B36" s="1112" t="s">
        <v>1689</v>
      </c>
      <c r="C36" s="1131" t="s">
        <v>1690</v>
      </c>
      <c r="D36" s="1132">
        <f>D37-D38</f>
        <v>0</v>
      </c>
      <c r="E36" s="1128"/>
      <c r="F36" s="1101"/>
    </row>
    <row r="37" spans="1:6" ht="35.1" customHeight="1">
      <c r="A37" s="1126">
        <v>320</v>
      </c>
      <c r="B37" s="1112" t="s">
        <v>1691</v>
      </c>
      <c r="C37" s="1133" t="s">
        <v>1692</v>
      </c>
      <c r="D37" s="1134"/>
      <c r="E37" s="1128"/>
      <c r="F37" s="1101"/>
    </row>
    <row r="38" spans="1:6" ht="35.1" customHeight="1">
      <c r="A38" s="1126">
        <v>330</v>
      </c>
      <c r="B38" s="1112" t="s">
        <v>1693</v>
      </c>
      <c r="C38" s="1133" t="s">
        <v>1694</v>
      </c>
      <c r="D38" s="1134"/>
      <c r="E38" s="1128"/>
      <c r="F38" s="1101"/>
    </row>
    <row r="39" spans="1:6" ht="35.1" customHeight="1">
      <c r="A39" s="1126">
        <v>340</v>
      </c>
      <c r="B39" s="1112" t="s">
        <v>1695</v>
      </c>
      <c r="C39" s="1131" t="s">
        <v>1696</v>
      </c>
      <c r="D39" s="1132">
        <f>D40-D41</f>
        <v>0</v>
      </c>
      <c r="E39" s="1128"/>
      <c r="F39" s="1101"/>
    </row>
    <row r="40" spans="1:6" ht="35.1" customHeight="1">
      <c r="A40" s="1126">
        <v>350</v>
      </c>
      <c r="B40" s="1112" t="s">
        <v>1697</v>
      </c>
      <c r="C40" s="1133" t="s">
        <v>1698</v>
      </c>
      <c r="D40" s="1134"/>
      <c r="E40" s="1128"/>
      <c r="F40" s="1101"/>
    </row>
    <row r="41" spans="1:6" ht="35.1" customHeight="1">
      <c r="A41" s="1126">
        <v>360</v>
      </c>
      <c r="B41" s="1112" t="s">
        <v>1699</v>
      </c>
      <c r="C41" s="1133" t="s">
        <v>1700</v>
      </c>
      <c r="D41" s="1134"/>
      <c r="E41" s="1128"/>
      <c r="F41" s="1101"/>
    </row>
    <row r="42" spans="1:6" ht="35.1" customHeight="1">
      <c r="A42" s="1136" t="s">
        <v>1701</v>
      </c>
      <c r="B42" s="1112" t="s">
        <v>1702</v>
      </c>
      <c r="C42" s="1131" t="s">
        <v>1703</v>
      </c>
      <c r="D42" s="1132">
        <f>D43-D44</f>
        <v>0</v>
      </c>
      <c r="E42" s="1128"/>
      <c r="F42" s="1101"/>
    </row>
    <row r="43" spans="1:6" ht="35.1" customHeight="1">
      <c r="A43" s="1136" t="s">
        <v>1704</v>
      </c>
      <c r="B43" s="1112" t="s">
        <v>1705</v>
      </c>
      <c r="C43" s="1133" t="s">
        <v>1706</v>
      </c>
      <c r="D43" s="1134"/>
      <c r="E43" s="1128"/>
      <c r="F43" s="1101"/>
    </row>
    <row r="44" spans="1:6" ht="35.1" customHeight="1">
      <c r="A44" s="1136" t="s">
        <v>1707</v>
      </c>
      <c r="B44" s="1112" t="s">
        <v>1708</v>
      </c>
      <c r="C44" s="1133" t="s">
        <v>1709</v>
      </c>
      <c r="D44" s="1134"/>
      <c r="E44" s="1128"/>
      <c r="F44" s="1101"/>
    </row>
    <row r="45" spans="1:6" ht="25.5">
      <c r="A45" s="1126">
        <v>370</v>
      </c>
      <c r="B45" s="1112">
        <v>14</v>
      </c>
      <c r="C45" s="1127" t="s">
        <v>1710</v>
      </c>
      <c r="D45" s="1130">
        <f>SUM(D46,D49,D52)</f>
        <v>0</v>
      </c>
      <c r="E45" s="1128"/>
      <c r="F45" s="1101"/>
    </row>
    <row r="46" spans="1:6" ht="35.1" customHeight="1">
      <c r="A46" s="1126">
        <v>380</v>
      </c>
      <c r="B46" s="1112" t="s">
        <v>1711</v>
      </c>
      <c r="C46" s="1131" t="s">
        <v>1712</v>
      </c>
      <c r="D46" s="1132">
        <f>D47-D48</f>
        <v>0</v>
      </c>
      <c r="E46" s="1128"/>
      <c r="F46" s="1101"/>
    </row>
    <row r="47" spans="1:6" ht="35.1" customHeight="1">
      <c r="A47" s="1126">
        <v>390</v>
      </c>
      <c r="B47" s="1112" t="s">
        <v>1713</v>
      </c>
      <c r="C47" s="1133" t="s">
        <v>1714</v>
      </c>
      <c r="D47" s="1134"/>
      <c r="E47" s="1128"/>
      <c r="F47" s="1101"/>
    </row>
    <row r="48" spans="1:6" ht="35.1" customHeight="1">
      <c r="A48" s="1126">
        <v>400</v>
      </c>
      <c r="B48" s="1112" t="s">
        <v>1715</v>
      </c>
      <c r="C48" s="1133" t="s">
        <v>1716</v>
      </c>
      <c r="D48" s="1134"/>
      <c r="E48" s="1128"/>
      <c r="F48" s="1101"/>
    </row>
    <row r="49" spans="1:6" ht="35.1" customHeight="1">
      <c r="A49" s="1126">
        <v>410</v>
      </c>
      <c r="B49" s="1112" t="s">
        <v>1717</v>
      </c>
      <c r="C49" s="1131" t="s">
        <v>1718</v>
      </c>
      <c r="D49" s="1132">
        <f>D50-D51</f>
        <v>0</v>
      </c>
      <c r="E49" s="1128"/>
      <c r="F49" s="1101"/>
    </row>
    <row r="50" spans="1:6" ht="35.1" customHeight="1">
      <c r="A50" s="1126">
        <v>420</v>
      </c>
      <c r="B50" s="1112" t="s">
        <v>1719</v>
      </c>
      <c r="C50" s="1133" t="s">
        <v>1720</v>
      </c>
      <c r="D50" s="1134"/>
      <c r="E50" s="1128"/>
      <c r="F50" s="1101"/>
    </row>
    <row r="51" spans="1:6" ht="35.1" customHeight="1">
      <c r="A51" s="1126">
        <v>430</v>
      </c>
      <c r="B51" s="1112" t="s">
        <v>1721</v>
      </c>
      <c r="C51" s="1133" t="s">
        <v>1722</v>
      </c>
      <c r="D51" s="1134"/>
      <c r="E51" s="1128"/>
      <c r="F51" s="1101"/>
    </row>
    <row r="52" spans="1:6" ht="35.1" customHeight="1">
      <c r="A52" s="1136" t="s">
        <v>1723</v>
      </c>
      <c r="B52" s="1112" t="s">
        <v>1724</v>
      </c>
      <c r="C52" s="1131" t="s">
        <v>1725</v>
      </c>
      <c r="D52" s="1132">
        <f>D53-D54</f>
        <v>0</v>
      </c>
      <c r="E52" s="1128"/>
      <c r="F52" s="1101"/>
    </row>
    <row r="53" spans="1:6" ht="35.1" customHeight="1">
      <c r="A53" s="1136" t="s">
        <v>1726</v>
      </c>
      <c r="B53" s="1112" t="s">
        <v>1727</v>
      </c>
      <c r="C53" s="1133" t="s">
        <v>1728</v>
      </c>
      <c r="D53" s="1134"/>
      <c r="E53" s="1128"/>
      <c r="F53" s="1101"/>
    </row>
    <row r="54" spans="1:6" ht="35.1" customHeight="1">
      <c r="A54" s="1136" t="s">
        <v>1729</v>
      </c>
      <c r="B54" s="1112" t="s">
        <v>1730</v>
      </c>
      <c r="C54" s="1133" t="s">
        <v>1731</v>
      </c>
      <c r="D54" s="1134"/>
      <c r="E54" s="1128"/>
      <c r="F54" s="1101"/>
    </row>
    <row r="55" spans="1:6" ht="35.1" customHeight="1">
      <c r="A55" s="4604" t="s">
        <v>1732</v>
      </c>
      <c r="B55" s="4605"/>
      <c r="C55" s="4605"/>
      <c r="D55" s="1129"/>
      <c r="E55" s="1121"/>
      <c r="F55" s="1101"/>
    </row>
    <row r="56" spans="1:6" ht="35.1" customHeight="1">
      <c r="A56" s="1122">
        <v>440</v>
      </c>
      <c r="B56" s="1123">
        <v>15</v>
      </c>
      <c r="C56" s="1127" t="s">
        <v>1733</v>
      </c>
      <c r="D56" s="1130">
        <f>SUM(D57,D60,D63)</f>
        <v>0</v>
      </c>
      <c r="E56" s="1128"/>
      <c r="F56" s="1101"/>
    </row>
    <row r="57" spans="1:6" ht="35.1" customHeight="1">
      <c r="A57" s="1122">
        <v>450</v>
      </c>
      <c r="B57" s="1123" t="s">
        <v>1734</v>
      </c>
      <c r="C57" s="1131" t="s">
        <v>1735</v>
      </c>
      <c r="D57" s="1132">
        <f>D58-D59</f>
        <v>0</v>
      </c>
      <c r="E57" s="1128"/>
      <c r="F57" s="1101"/>
    </row>
    <row r="58" spans="1:6" ht="35.1" customHeight="1">
      <c r="A58" s="1122">
        <v>460</v>
      </c>
      <c r="B58" s="1123" t="s">
        <v>1736</v>
      </c>
      <c r="C58" s="1133" t="s">
        <v>1737</v>
      </c>
      <c r="D58" s="1134"/>
      <c r="E58" s="1128"/>
      <c r="F58" s="1101"/>
    </row>
    <row r="59" spans="1:6" ht="35.1" customHeight="1">
      <c r="A59" s="1122">
        <v>470</v>
      </c>
      <c r="B59" s="1123" t="s">
        <v>1738</v>
      </c>
      <c r="C59" s="1133" t="s">
        <v>1677</v>
      </c>
      <c r="D59" s="1134"/>
      <c r="E59" s="1128"/>
      <c r="F59" s="1101"/>
    </row>
    <row r="60" spans="1:6" ht="35.1" customHeight="1">
      <c r="A60" s="1122">
        <v>480</v>
      </c>
      <c r="B60" s="1123" t="s">
        <v>1739</v>
      </c>
      <c r="C60" s="1131" t="s">
        <v>1740</v>
      </c>
      <c r="D60" s="1132">
        <f>D61-D62</f>
        <v>0</v>
      </c>
      <c r="E60" s="1128"/>
      <c r="F60" s="1101"/>
    </row>
    <row r="61" spans="1:6" ht="35.1" customHeight="1">
      <c r="A61" s="1122">
        <v>490</v>
      </c>
      <c r="B61" s="1123" t="s">
        <v>1741</v>
      </c>
      <c r="C61" s="1133" t="s">
        <v>1742</v>
      </c>
      <c r="D61" s="1134"/>
      <c r="E61" s="1128"/>
      <c r="F61" s="1101"/>
    </row>
    <row r="62" spans="1:6" ht="35.1" customHeight="1">
      <c r="A62" s="1122">
        <v>500</v>
      </c>
      <c r="B62" s="1123" t="s">
        <v>1743</v>
      </c>
      <c r="C62" s="1133" t="s">
        <v>1682</v>
      </c>
      <c r="D62" s="1134"/>
      <c r="E62" s="1128"/>
      <c r="F62" s="1101"/>
    </row>
    <row r="63" spans="1:6" ht="35.1" customHeight="1">
      <c r="A63" s="1137" t="s">
        <v>1744</v>
      </c>
      <c r="B63" s="1123" t="s">
        <v>1745</v>
      </c>
      <c r="C63" s="1131" t="s">
        <v>1746</v>
      </c>
      <c r="D63" s="1132">
        <f>D64-D65</f>
        <v>0</v>
      </c>
      <c r="E63" s="1128"/>
      <c r="F63" s="1101"/>
    </row>
    <row r="64" spans="1:6" ht="35.1" customHeight="1">
      <c r="A64" s="1137" t="s">
        <v>1747</v>
      </c>
      <c r="B64" s="1123" t="s">
        <v>1748</v>
      </c>
      <c r="C64" s="1133" t="s">
        <v>1749</v>
      </c>
      <c r="D64" s="1134"/>
      <c r="E64" s="1128"/>
      <c r="F64" s="1101"/>
    </row>
    <row r="65" spans="1:6" ht="35.1" customHeight="1">
      <c r="A65" s="1137" t="s">
        <v>1750</v>
      </c>
      <c r="B65" s="1123" t="s">
        <v>1751</v>
      </c>
      <c r="C65" s="1133" t="s">
        <v>1687</v>
      </c>
      <c r="D65" s="1134"/>
      <c r="E65" s="1128"/>
      <c r="F65" s="1101"/>
    </row>
    <row r="66" spans="1:6" ht="25.5">
      <c r="A66" s="1122">
        <v>510</v>
      </c>
      <c r="B66" s="1123">
        <v>16</v>
      </c>
      <c r="C66" s="1127" t="s">
        <v>1752</v>
      </c>
      <c r="D66" s="1130">
        <f>SUM(D67,D70,D73)</f>
        <v>0</v>
      </c>
      <c r="E66" s="1128"/>
      <c r="F66" s="1101"/>
    </row>
    <row r="67" spans="1:6" ht="35.1" customHeight="1">
      <c r="A67" s="1122">
        <v>520</v>
      </c>
      <c r="B67" s="1123" t="s">
        <v>1753</v>
      </c>
      <c r="C67" s="1131" t="s">
        <v>1754</v>
      </c>
      <c r="D67" s="1132">
        <f>D68-D69</f>
        <v>0</v>
      </c>
      <c r="E67" s="1128"/>
      <c r="F67" s="1101"/>
    </row>
    <row r="68" spans="1:6" ht="35.1" customHeight="1">
      <c r="A68" s="1122">
        <v>530</v>
      </c>
      <c r="B68" s="1123" t="s">
        <v>1755</v>
      </c>
      <c r="C68" s="1133" t="s">
        <v>1756</v>
      </c>
      <c r="D68" s="1134"/>
      <c r="E68" s="1128"/>
      <c r="F68" s="1101"/>
    </row>
    <row r="69" spans="1:6" ht="35.1" customHeight="1">
      <c r="A69" s="1122">
        <v>540</v>
      </c>
      <c r="B69" s="1123" t="s">
        <v>1757</v>
      </c>
      <c r="C69" s="1133" t="s">
        <v>1758</v>
      </c>
      <c r="D69" s="1134"/>
      <c r="E69" s="1128"/>
      <c r="F69" s="1101"/>
    </row>
    <row r="70" spans="1:6" ht="35.1" customHeight="1">
      <c r="A70" s="1122">
        <v>550</v>
      </c>
      <c r="B70" s="1123" t="s">
        <v>1759</v>
      </c>
      <c r="C70" s="1131" t="s">
        <v>1760</v>
      </c>
      <c r="D70" s="1132">
        <f>D71-D72</f>
        <v>0</v>
      </c>
      <c r="E70" s="1128"/>
      <c r="F70" s="1101"/>
    </row>
    <row r="71" spans="1:6" ht="35.1" customHeight="1">
      <c r="A71" s="1122">
        <v>560</v>
      </c>
      <c r="B71" s="1123" t="s">
        <v>1761</v>
      </c>
      <c r="C71" s="1133" t="s">
        <v>1762</v>
      </c>
      <c r="D71" s="1134"/>
      <c r="E71" s="1128"/>
      <c r="F71" s="1101"/>
    </row>
    <row r="72" spans="1:6" ht="35.1" customHeight="1">
      <c r="A72" s="1122">
        <v>570</v>
      </c>
      <c r="B72" s="1123" t="s">
        <v>1763</v>
      </c>
      <c r="C72" s="1133" t="s">
        <v>1700</v>
      </c>
      <c r="D72" s="1134"/>
      <c r="E72" s="1128"/>
      <c r="F72" s="1101"/>
    </row>
    <row r="73" spans="1:6" ht="35.1" customHeight="1">
      <c r="A73" s="1137" t="s">
        <v>1764</v>
      </c>
      <c r="B73" s="1123" t="s">
        <v>1765</v>
      </c>
      <c r="C73" s="1131" t="s">
        <v>1766</v>
      </c>
      <c r="D73" s="1132">
        <f>D74-D75</f>
        <v>0</v>
      </c>
      <c r="E73" s="1128"/>
      <c r="F73" s="1101"/>
    </row>
    <row r="74" spans="1:6" ht="35.1" customHeight="1">
      <c r="A74" s="1137" t="s">
        <v>1767</v>
      </c>
      <c r="B74" s="1123" t="s">
        <v>1768</v>
      </c>
      <c r="C74" s="1133" t="s">
        <v>1769</v>
      </c>
      <c r="D74" s="1134"/>
      <c r="E74" s="1128"/>
      <c r="F74" s="1101"/>
    </row>
    <row r="75" spans="1:6" ht="35.1" customHeight="1">
      <c r="A75" s="1137" t="s">
        <v>1770</v>
      </c>
      <c r="B75" s="1123" t="s">
        <v>1771</v>
      </c>
      <c r="C75" s="1133" t="s">
        <v>1709</v>
      </c>
      <c r="D75" s="1134"/>
      <c r="E75" s="1128"/>
      <c r="F75" s="1101"/>
    </row>
    <row r="76" spans="1:6" ht="25.5">
      <c r="A76" s="1126">
        <v>580</v>
      </c>
      <c r="B76" s="1112">
        <v>17</v>
      </c>
      <c r="C76" s="1127" t="s">
        <v>1772</v>
      </c>
      <c r="D76" s="1130">
        <f>SUM(D77,D80,D83)</f>
        <v>0</v>
      </c>
      <c r="E76" s="1128"/>
      <c r="F76" s="1101"/>
    </row>
    <row r="77" spans="1:6" ht="35.1" customHeight="1">
      <c r="A77" s="1126">
        <v>590</v>
      </c>
      <c r="B77" s="1112" t="s">
        <v>1773</v>
      </c>
      <c r="C77" s="1131" t="s">
        <v>1774</v>
      </c>
      <c r="D77" s="1132">
        <f>D78-D79</f>
        <v>0</v>
      </c>
      <c r="E77" s="1128"/>
      <c r="F77" s="1101"/>
    </row>
    <row r="78" spans="1:6" ht="35.1" customHeight="1">
      <c r="A78" s="1126">
        <v>600</v>
      </c>
      <c r="B78" s="1112" t="s">
        <v>1775</v>
      </c>
      <c r="C78" s="1133" t="s">
        <v>1776</v>
      </c>
      <c r="D78" s="1134"/>
      <c r="E78" s="1128"/>
      <c r="F78" s="1101"/>
    </row>
    <row r="79" spans="1:6" ht="35.1" customHeight="1">
      <c r="A79" s="1126">
        <v>610</v>
      </c>
      <c r="B79" s="1112" t="s">
        <v>1777</v>
      </c>
      <c r="C79" s="1133" t="s">
        <v>1716</v>
      </c>
      <c r="D79" s="1134"/>
      <c r="E79" s="1128"/>
      <c r="F79" s="1101"/>
    </row>
    <row r="80" spans="1:6" ht="35.1" customHeight="1">
      <c r="A80" s="1126">
        <v>620</v>
      </c>
      <c r="B80" s="1112" t="s">
        <v>1778</v>
      </c>
      <c r="C80" s="1131" t="s">
        <v>1779</v>
      </c>
      <c r="D80" s="1132">
        <f>D81-D82</f>
        <v>0</v>
      </c>
      <c r="E80" s="1128"/>
      <c r="F80" s="1101"/>
    </row>
    <row r="81" spans="1:6" ht="35.1" customHeight="1">
      <c r="A81" s="1126">
        <v>630</v>
      </c>
      <c r="B81" s="1112" t="s">
        <v>1780</v>
      </c>
      <c r="C81" s="1133" t="s">
        <v>1781</v>
      </c>
      <c r="D81" s="1134"/>
      <c r="E81" s="1128"/>
      <c r="F81" s="1101"/>
    </row>
    <row r="82" spans="1:6" ht="35.1" customHeight="1">
      <c r="A82" s="1126">
        <v>640</v>
      </c>
      <c r="B82" s="1112" t="s">
        <v>1782</v>
      </c>
      <c r="C82" s="1133" t="s">
        <v>1722</v>
      </c>
      <c r="D82" s="1134"/>
      <c r="E82" s="1128"/>
      <c r="F82" s="1101"/>
    </row>
    <row r="83" spans="1:6" ht="35.1" customHeight="1">
      <c r="A83" s="1136" t="s">
        <v>1783</v>
      </c>
      <c r="B83" s="1112" t="s">
        <v>1784</v>
      </c>
      <c r="C83" s="1131" t="s">
        <v>1785</v>
      </c>
      <c r="D83" s="1132">
        <f>D84-D85</f>
        <v>0</v>
      </c>
      <c r="E83" s="1128"/>
      <c r="F83" s="1101"/>
    </row>
    <row r="84" spans="1:6" ht="35.1" customHeight="1">
      <c r="A84" s="1136" t="s">
        <v>1786</v>
      </c>
      <c r="B84" s="1112" t="s">
        <v>1787</v>
      </c>
      <c r="C84" s="1133" t="s">
        <v>1788</v>
      </c>
      <c r="D84" s="1134"/>
      <c r="E84" s="1128"/>
      <c r="F84" s="1101"/>
    </row>
    <row r="85" spans="1:6" ht="35.1" customHeight="1">
      <c r="A85" s="1136" t="s">
        <v>1789</v>
      </c>
      <c r="B85" s="1112" t="s">
        <v>1790</v>
      </c>
      <c r="C85" s="1133" t="s">
        <v>1731</v>
      </c>
      <c r="D85" s="1138"/>
      <c r="E85" s="1128"/>
      <c r="F85" s="1101"/>
    </row>
    <row r="86" spans="1:6" ht="35.1" customHeight="1">
      <c r="A86" s="4604" t="s">
        <v>1791</v>
      </c>
      <c r="B86" s="4605"/>
      <c r="C86" s="4605"/>
      <c r="D86" s="1129"/>
      <c r="E86" s="1121"/>
      <c r="F86" s="1101"/>
    </row>
    <row r="87" spans="1:6" ht="25.5">
      <c r="A87" s="1122">
        <v>650</v>
      </c>
      <c r="B87" s="1123">
        <v>18</v>
      </c>
      <c r="C87" s="1127" t="s">
        <v>1792</v>
      </c>
      <c r="D87" s="1139"/>
      <c r="E87" s="1135"/>
      <c r="F87" s="1101"/>
    </row>
    <row r="88" spans="1:6" ht="25.5">
      <c r="A88" s="1122">
        <v>660</v>
      </c>
      <c r="B88" s="1123">
        <v>19</v>
      </c>
      <c r="C88" s="1127" t="s">
        <v>1793</v>
      </c>
      <c r="D88" s="1125"/>
      <c r="E88" s="1135"/>
      <c r="F88" s="1101"/>
    </row>
    <row r="89" spans="1:6" ht="26.25" thickBot="1">
      <c r="A89" s="1140">
        <v>670</v>
      </c>
      <c r="B89" s="1141">
        <v>20</v>
      </c>
      <c r="C89" s="1142" t="s">
        <v>1794</v>
      </c>
      <c r="D89" s="1143"/>
      <c r="E89" s="1135"/>
      <c r="F89" s="1101"/>
    </row>
    <row r="90" spans="1:6" ht="35.1" customHeight="1">
      <c r="A90" s="1144" t="s">
        <v>1795</v>
      </c>
      <c r="B90" s="1145"/>
      <c r="C90" s="1145"/>
      <c r="D90" s="1146"/>
      <c r="E90" s="1121"/>
      <c r="F90" s="1101"/>
    </row>
    <row r="91" spans="1:6" ht="35.1" customHeight="1" thickBot="1">
      <c r="A91" s="1140">
        <v>820</v>
      </c>
      <c r="B91" s="1141">
        <v>28</v>
      </c>
      <c r="C91" s="1142" t="s">
        <v>1796</v>
      </c>
      <c r="D91" s="1143"/>
      <c r="E91" s="1147"/>
      <c r="F91" s="1101"/>
    </row>
    <row r="92" spans="1:6" ht="135.75" customHeight="1">
      <c r="A92" s="1148"/>
      <c r="B92" s="1148"/>
      <c r="C92" s="1148"/>
      <c r="D92" s="1149"/>
      <c r="E92" s="1150"/>
      <c r="F92" s="1101"/>
    </row>
    <row r="93" spans="1:6" ht="99.75" customHeight="1">
      <c r="A93" s="1148"/>
      <c r="B93" s="1148"/>
      <c r="C93" s="1148"/>
      <c r="D93" s="1149"/>
      <c r="E93" s="1150"/>
      <c r="F93" s="1101"/>
    </row>
    <row r="94" spans="1:6" ht="34.5" customHeight="1">
      <c r="A94" s="1148"/>
      <c r="B94" s="1148"/>
      <c r="C94" s="1148"/>
      <c r="D94" s="1149"/>
      <c r="E94" s="1150"/>
      <c r="F94" s="1101"/>
    </row>
    <row r="95" spans="1:6" ht="191.25" customHeight="1">
      <c r="A95" s="1148"/>
      <c r="B95" s="1148"/>
      <c r="C95" s="1148"/>
      <c r="D95" s="1149"/>
      <c r="E95" s="1150"/>
      <c r="F95" s="1101"/>
    </row>
    <row r="96" spans="1:6" ht="91.5" customHeight="1">
      <c r="A96" s="1148"/>
      <c r="B96" s="1148"/>
      <c r="C96" s="1148"/>
      <c r="D96" s="1149"/>
      <c r="E96" s="1150"/>
      <c r="F96" s="1101"/>
    </row>
    <row r="97" spans="1:6">
      <c r="A97" s="1148"/>
      <c r="B97" s="1148"/>
      <c r="C97" s="1148"/>
      <c r="D97" s="1149"/>
      <c r="E97" s="1150"/>
      <c r="F97" s="1101"/>
    </row>
    <row r="98" spans="1:6">
      <c r="A98" s="1149"/>
      <c r="B98" s="1149"/>
      <c r="C98" s="1148"/>
      <c r="D98" s="1149"/>
      <c r="F98" s="1101"/>
    </row>
    <row r="99" spans="1:6">
      <c r="A99" s="1149"/>
      <c r="B99" s="1149"/>
      <c r="C99" s="1148"/>
      <c r="D99" s="1149"/>
      <c r="F99" s="1101"/>
    </row>
    <row r="100" spans="1:6">
      <c r="A100" s="1149"/>
      <c r="B100" s="1149"/>
      <c r="C100" s="1148"/>
      <c r="D100" s="1149"/>
      <c r="F100" s="1101"/>
    </row>
    <row r="101" spans="1:6">
      <c r="A101" s="1149"/>
      <c r="B101" s="1149"/>
      <c r="C101" s="1148"/>
      <c r="D101" s="1149"/>
      <c r="F101" s="1101"/>
    </row>
    <row r="102" spans="1:6">
      <c r="A102" s="1149"/>
      <c r="B102" s="1149"/>
      <c r="C102" s="1148"/>
      <c r="D102" s="1149"/>
      <c r="F102" s="1101"/>
    </row>
    <row r="103" spans="1:6">
      <c r="A103" s="1149"/>
      <c r="B103" s="1149"/>
      <c r="C103" s="1148"/>
      <c r="D103" s="1149"/>
      <c r="F103" s="1101"/>
    </row>
    <row r="104" spans="1:6">
      <c r="A104" s="1149"/>
      <c r="B104" s="1149"/>
      <c r="C104" s="1148"/>
      <c r="D104" s="1149"/>
      <c r="F104" s="1101"/>
    </row>
    <row r="105" spans="1:6">
      <c r="A105" s="1149"/>
      <c r="B105" s="1149"/>
      <c r="C105" s="1148"/>
      <c r="D105" s="1149"/>
      <c r="F105" s="1101"/>
    </row>
    <row r="106" spans="1:6">
      <c r="A106" s="1149"/>
      <c r="B106" s="1149"/>
      <c r="C106" s="1148"/>
      <c r="D106" s="1149"/>
      <c r="F106" s="1101"/>
    </row>
    <row r="107" spans="1:6">
      <c r="A107" s="1149"/>
      <c r="B107" s="1149"/>
      <c r="C107" s="1148"/>
      <c r="D107" s="1149"/>
      <c r="F107" s="1101"/>
    </row>
    <row r="108" spans="1:6">
      <c r="A108" s="1149"/>
      <c r="B108" s="1149"/>
      <c r="C108" s="1148"/>
      <c r="D108" s="1149"/>
      <c r="F108" s="1101"/>
    </row>
    <row r="109" spans="1:6">
      <c r="A109" s="1149"/>
      <c r="B109" s="1149"/>
      <c r="C109" s="1148"/>
      <c r="D109" s="1149"/>
      <c r="F109" s="1101"/>
    </row>
    <row r="110" spans="1:6">
      <c r="F110" s="1101"/>
    </row>
    <row r="111" spans="1:6">
      <c r="F111" s="1101"/>
    </row>
    <row r="112" spans="1:6">
      <c r="F112" s="1101"/>
    </row>
    <row r="113" spans="1:6">
      <c r="A113" s="1101"/>
      <c r="B113" s="1101"/>
      <c r="D113" s="1101"/>
      <c r="E113" s="1101"/>
      <c r="F113" s="1101"/>
    </row>
    <row r="114" spans="1:6">
      <c r="A114" s="1101"/>
      <c r="B114" s="1101"/>
      <c r="D114" s="1101"/>
      <c r="E114" s="1101"/>
      <c r="F114" s="1101"/>
    </row>
    <row r="115" spans="1:6">
      <c r="A115" s="1101"/>
      <c r="B115" s="1101"/>
      <c r="D115" s="1101"/>
      <c r="E115" s="1101"/>
      <c r="F115" s="1101"/>
    </row>
    <row r="116" spans="1:6">
      <c r="A116" s="1101"/>
      <c r="B116" s="1101"/>
      <c r="D116" s="1101"/>
      <c r="E116" s="1101"/>
      <c r="F116" s="1101"/>
    </row>
    <row r="117" spans="1:6">
      <c r="A117" s="1101"/>
      <c r="B117" s="1101"/>
      <c r="D117" s="1101"/>
      <c r="E117" s="1101"/>
      <c r="F117" s="1101"/>
    </row>
    <row r="118" spans="1:6">
      <c r="A118" s="1101"/>
      <c r="B118" s="1101"/>
      <c r="D118" s="1101"/>
      <c r="E118" s="1101"/>
      <c r="F118" s="1101"/>
    </row>
    <row r="119" spans="1:6">
      <c r="A119" s="1101"/>
      <c r="B119" s="1101"/>
      <c r="D119" s="1101"/>
      <c r="E119" s="1101"/>
      <c r="F119" s="1101"/>
    </row>
    <row r="120" spans="1:6">
      <c r="A120" s="1101"/>
      <c r="B120" s="1101"/>
      <c r="D120" s="1101"/>
      <c r="E120" s="1101"/>
      <c r="F120" s="1101"/>
    </row>
    <row r="121" spans="1:6">
      <c r="A121" s="1101"/>
      <c r="B121" s="1101"/>
      <c r="D121" s="1101"/>
      <c r="E121" s="1101"/>
      <c r="F121" s="1101"/>
    </row>
    <row r="122" spans="1:6">
      <c r="A122" s="1101"/>
      <c r="B122" s="1101"/>
      <c r="D122" s="1101"/>
      <c r="E122" s="1101"/>
      <c r="F122" s="1101"/>
    </row>
    <row r="123" spans="1:6">
      <c r="A123" s="1101"/>
      <c r="B123" s="1101"/>
      <c r="D123" s="1101"/>
      <c r="E123" s="1101"/>
      <c r="F123" s="1101"/>
    </row>
    <row r="124" spans="1:6">
      <c r="A124" s="1101"/>
      <c r="B124" s="1101"/>
      <c r="D124" s="1101"/>
      <c r="E124" s="1101"/>
      <c r="F124" s="1101"/>
    </row>
    <row r="125" spans="1:6">
      <c r="A125" s="1101"/>
      <c r="B125" s="1101"/>
      <c r="D125" s="1101"/>
      <c r="E125" s="1101"/>
      <c r="F125" s="1101"/>
    </row>
    <row r="126" spans="1:6">
      <c r="A126" s="1101"/>
      <c r="B126" s="1101"/>
      <c r="D126" s="1101"/>
      <c r="E126" s="1101"/>
      <c r="F126" s="1101"/>
    </row>
    <row r="127" spans="1:6">
      <c r="A127" s="1101"/>
      <c r="B127" s="1101"/>
      <c r="D127" s="1101"/>
      <c r="E127" s="1101"/>
      <c r="F127" s="1101"/>
    </row>
  </sheetData>
  <mergeCells count="7">
    <mergeCell ref="A86:C86"/>
    <mergeCell ref="B2:C2"/>
    <mergeCell ref="A7:D7"/>
    <mergeCell ref="A8:D8"/>
    <mergeCell ref="B10:C10"/>
    <mergeCell ref="A24:C24"/>
    <mergeCell ref="A55:C55"/>
  </mergeCells>
  <conditionalFormatting sqref="E30:E31 E87:E89">
    <cfRule type="cellIs" dxfId="81" priority="2" stopIfTrue="1" operator="lessThan">
      <formula>0</formula>
    </cfRule>
  </conditionalFormatting>
  <conditionalFormatting sqref="E91">
    <cfRule type="cellIs" dxfId="80" priority="1" stopIfTrue="1" operator="lessThan">
      <formula>0</formula>
    </cfRule>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9"/>
  <sheetViews>
    <sheetView topLeftCell="A96" zoomScaleNormal="100" workbookViewId="0">
      <selection activeCell="A127" sqref="A127"/>
    </sheetView>
  </sheetViews>
  <sheetFormatPr defaultRowHeight="15"/>
  <cols>
    <col min="1" max="1" width="24.28515625" style="41" bestFit="1" customWidth="1"/>
    <col min="2" max="2" width="69.140625" style="41" customWidth="1"/>
    <col min="3" max="3" width="23.5703125" style="792" customWidth="1"/>
    <col min="4" max="4" width="27.85546875" style="792" customWidth="1"/>
    <col min="5" max="5" width="21.140625" style="792" customWidth="1"/>
    <col min="6" max="6" width="23.42578125" style="792" customWidth="1"/>
    <col min="7" max="7" width="17" style="792" customWidth="1"/>
    <col min="8" max="8" width="9.140625" style="792"/>
    <col min="9" max="9" width="16.140625" style="792" customWidth="1"/>
    <col min="10" max="10" width="12.42578125" style="792" customWidth="1"/>
    <col min="11" max="11" width="20.7109375" style="792" customWidth="1"/>
    <col min="12" max="12" width="28.42578125" style="792" customWidth="1"/>
    <col min="13" max="13" width="17.5703125" style="792" customWidth="1"/>
    <col min="14" max="15" width="14.85546875" style="792" customWidth="1"/>
    <col min="16" max="16" width="19.85546875" style="792" customWidth="1"/>
    <col min="17" max="17" width="29" style="41" customWidth="1"/>
    <col min="18" max="18" width="17.85546875" style="41" customWidth="1"/>
    <col min="19" max="20" width="9.140625" style="41"/>
    <col min="21" max="21" width="15.140625" style="41" customWidth="1"/>
    <col min="22" max="22" width="17.5703125" style="41" customWidth="1"/>
    <col min="23" max="16384" width="9.140625" style="41"/>
  </cols>
  <sheetData>
    <row r="1" spans="1:23">
      <c r="A1" s="41" t="s">
        <v>48</v>
      </c>
      <c r="B1" s="126">
        <v>31</v>
      </c>
    </row>
    <row r="2" spans="1:23">
      <c r="A2" s="41" t="s">
        <v>49</v>
      </c>
      <c r="B2" s="22" t="s">
        <v>1228</v>
      </c>
    </row>
    <row r="3" spans="1:23">
      <c r="A3" s="41" t="s">
        <v>47</v>
      </c>
      <c r="B3" s="41" t="s">
        <v>52</v>
      </c>
    </row>
    <row r="4" spans="1:23">
      <c r="A4" s="41" t="s">
        <v>50</v>
      </c>
      <c r="B4" s="41" t="s">
        <v>53</v>
      </c>
    </row>
    <row r="5" spans="1:23">
      <c r="A5" s="41" t="s">
        <v>792</v>
      </c>
      <c r="B5" s="41" t="s">
        <v>71</v>
      </c>
      <c r="Q5" s="27"/>
      <c r="R5" s="27"/>
      <c r="S5" s="27"/>
    </row>
    <row r="6" spans="1:23" ht="15.75" thickBot="1">
      <c r="Q6" s="27"/>
      <c r="R6" s="27"/>
      <c r="S6" s="27"/>
    </row>
    <row r="7" spans="1:23">
      <c r="A7" s="1151"/>
      <c r="B7" s="1152" t="s">
        <v>1797</v>
      </c>
      <c r="C7" s="1153"/>
      <c r="D7" s="1153"/>
      <c r="E7" s="1153"/>
      <c r="F7" s="1153"/>
      <c r="G7" s="1153"/>
      <c r="H7" s="1153"/>
      <c r="I7" s="1153"/>
      <c r="J7" s="1153"/>
      <c r="K7" s="1154"/>
      <c r="L7" s="1153"/>
      <c r="M7" s="1153"/>
      <c r="N7" s="1155"/>
      <c r="O7" s="1156"/>
      <c r="P7" s="4634" t="s">
        <v>486</v>
      </c>
      <c r="Q7" s="888"/>
      <c r="R7" s="888"/>
      <c r="S7" s="888"/>
      <c r="T7" s="153"/>
      <c r="U7" s="153"/>
      <c r="V7" s="153"/>
      <c r="W7" s="153"/>
    </row>
    <row r="8" spans="1:23" ht="15.75" thickBot="1">
      <c r="A8" s="1157"/>
      <c r="B8" s="1158" t="s">
        <v>1798</v>
      </c>
      <c r="C8" s="1159" t="s">
        <v>55</v>
      </c>
      <c r="D8" s="1160" t="s">
        <v>56</v>
      </c>
      <c r="E8" s="1160" t="s">
        <v>57</v>
      </c>
      <c r="F8" s="1160" t="s">
        <v>58</v>
      </c>
      <c r="G8" s="1160" t="s">
        <v>59</v>
      </c>
      <c r="H8" s="1161" t="s">
        <v>61</v>
      </c>
      <c r="I8" s="1161" t="s">
        <v>60</v>
      </c>
      <c r="J8" s="1161" t="s">
        <v>122</v>
      </c>
      <c r="K8" s="1162" t="s">
        <v>63</v>
      </c>
      <c r="L8" s="1161" t="s">
        <v>62</v>
      </c>
      <c r="M8" s="1161" t="s">
        <v>64</v>
      </c>
      <c r="N8" s="1160" t="s">
        <v>845</v>
      </c>
      <c r="O8" s="1163" t="s">
        <v>119</v>
      </c>
      <c r="P8" s="4635" t="s">
        <v>486</v>
      </c>
      <c r="Q8" s="888"/>
      <c r="R8" s="888"/>
      <c r="S8" s="888"/>
      <c r="T8" s="153"/>
      <c r="U8" s="153"/>
      <c r="V8" s="153"/>
      <c r="W8" s="153"/>
    </row>
    <row r="9" spans="1:23">
      <c r="A9" s="1164">
        <v>1</v>
      </c>
      <c r="B9" s="1165" t="s">
        <v>202</v>
      </c>
      <c r="C9" s="1166"/>
      <c r="D9" s="890"/>
      <c r="E9" s="890"/>
      <c r="F9" s="890"/>
      <c r="G9" s="890"/>
      <c r="H9" s="890"/>
      <c r="I9" s="890"/>
      <c r="J9" s="890"/>
      <c r="K9" s="890"/>
      <c r="L9" s="890"/>
      <c r="M9" s="1167"/>
      <c r="N9" s="1167"/>
      <c r="O9" s="1029"/>
      <c r="P9" s="1168">
        <f>(C9*$J$137+D9*$J$138+E9*$J$139+F9*$J$140+G9*$J$141+H9*$J$142+I9*$J$143+J9*$J$144+K9*$J$145+L9*$J$146+M9*$J$147+N9*$J$148+O9*$J$149)/1000000</f>
        <v>0</v>
      </c>
      <c r="Q9" s="1169"/>
      <c r="R9" s="1169"/>
      <c r="S9" s="1170"/>
      <c r="T9" s="153"/>
      <c r="U9" s="153"/>
      <c r="V9" s="153"/>
      <c r="W9" s="153"/>
    </row>
    <row r="10" spans="1:23">
      <c r="A10" s="1171">
        <v>2</v>
      </c>
      <c r="B10" s="1172" t="s">
        <v>220</v>
      </c>
      <c r="C10" s="1166"/>
      <c r="D10" s="890"/>
      <c r="E10" s="890"/>
      <c r="F10" s="890"/>
      <c r="G10" s="890"/>
      <c r="H10" s="890"/>
      <c r="I10" s="890"/>
      <c r="J10" s="890"/>
      <c r="K10" s="890"/>
      <c r="L10" s="890"/>
      <c r="M10" s="890"/>
      <c r="N10" s="890"/>
      <c r="O10" s="1029"/>
      <c r="P10" s="1168">
        <f>(C10*$J$137+D10*$J$138+E10*$J$139+F10*$J$140+G10*$J$141+H10*$J$142+I10*$J$143+J10*$J$144+K10*$J$145+L10*$J$146+M10*$J$147+N10*$J$148+O10*$J$149)/1000000</f>
        <v>0</v>
      </c>
      <c r="Q10" s="1169"/>
      <c r="R10" s="1169"/>
      <c r="S10" s="1170"/>
      <c r="T10" s="153"/>
      <c r="U10" s="153"/>
      <c r="V10" s="153"/>
      <c r="W10" s="153"/>
    </row>
    <row r="11" spans="1:23">
      <c r="A11" s="1171">
        <v>3</v>
      </c>
      <c r="B11" s="1173" t="s">
        <v>1799</v>
      </c>
      <c r="C11" s="1166"/>
      <c r="D11" s="890"/>
      <c r="E11" s="890"/>
      <c r="F11" s="890"/>
      <c r="G11" s="890"/>
      <c r="H11" s="890"/>
      <c r="I11" s="890"/>
      <c r="J11" s="890"/>
      <c r="K11" s="890"/>
      <c r="L11" s="890"/>
      <c r="M11" s="890"/>
      <c r="N11" s="890"/>
      <c r="O11" s="1029"/>
      <c r="P11" s="1168">
        <f t="shared" ref="P11:P33" si="0">(C11*$J$137+D11*$J$138+E11*$J$139+F11*$J$140+G11*$J$141+H11*$J$142+I11*$J$143+J11*$J$144+K11*$J$145+L11*$J$146+M11*$J$147+N11*$J$148+O11*$J$149)/1000000</f>
        <v>0</v>
      </c>
      <c r="Q11" s="1169"/>
      <c r="R11" s="1169"/>
      <c r="S11" s="1170"/>
      <c r="T11" s="153"/>
      <c r="U11" s="153"/>
      <c r="V11" s="153"/>
      <c r="W11" s="153"/>
    </row>
    <row r="12" spans="1:23">
      <c r="A12" s="1171">
        <v>4</v>
      </c>
      <c r="B12" s="1173" t="s">
        <v>1800</v>
      </c>
      <c r="C12" s="999">
        <f>+C13+C14</f>
        <v>0</v>
      </c>
      <c r="D12" s="999">
        <f t="shared" ref="D12:O12" si="1">+D13+D14</f>
        <v>0</v>
      </c>
      <c r="E12" s="999">
        <f t="shared" si="1"/>
        <v>0</v>
      </c>
      <c r="F12" s="999">
        <f t="shared" si="1"/>
        <v>0</v>
      </c>
      <c r="G12" s="999">
        <f t="shared" si="1"/>
        <v>0</v>
      </c>
      <c r="H12" s="999">
        <f t="shared" si="1"/>
        <v>0</v>
      </c>
      <c r="I12" s="999">
        <f t="shared" si="1"/>
        <v>0</v>
      </c>
      <c r="J12" s="999">
        <f t="shared" si="1"/>
        <v>0</v>
      </c>
      <c r="K12" s="999">
        <f t="shared" si="1"/>
        <v>0</v>
      </c>
      <c r="L12" s="999">
        <f t="shared" si="1"/>
        <v>0</v>
      </c>
      <c r="M12" s="999">
        <f t="shared" si="1"/>
        <v>0</v>
      </c>
      <c r="N12" s="891">
        <f t="shared" si="1"/>
        <v>0</v>
      </c>
      <c r="O12" s="891">
        <f t="shared" si="1"/>
        <v>0</v>
      </c>
      <c r="P12" s="1168">
        <f t="shared" si="0"/>
        <v>0</v>
      </c>
      <c r="Q12" s="1169"/>
      <c r="R12" s="1169"/>
      <c r="S12" s="1170"/>
      <c r="T12" s="153"/>
      <c r="U12" s="153"/>
      <c r="V12" s="153"/>
      <c r="W12" s="153"/>
    </row>
    <row r="13" spans="1:23">
      <c r="A13" s="1171"/>
      <c r="B13" s="1174" t="s">
        <v>1801</v>
      </c>
      <c r="C13" s="1166"/>
      <c r="D13" s="890"/>
      <c r="E13" s="890"/>
      <c r="F13" s="890"/>
      <c r="G13" s="890"/>
      <c r="H13" s="890"/>
      <c r="I13" s="890"/>
      <c r="J13" s="890"/>
      <c r="K13" s="890"/>
      <c r="L13" s="890"/>
      <c r="M13" s="890"/>
      <c r="N13" s="890"/>
      <c r="O13" s="890"/>
      <c r="P13" s="1168">
        <f t="shared" si="0"/>
        <v>0</v>
      </c>
      <c r="Q13" s="1169"/>
      <c r="R13" s="1169"/>
      <c r="S13" s="1170"/>
      <c r="T13" s="153"/>
      <c r="U13" s="153"/>
      <c r="V13" s="153"/>
      <c r="W13" s="153"/>
    </row>
    <row r="14" spans="1:23">
      <c r="A14" s="1171"/>
      <c r="B14" s="1174" t="s">
        <v>1802</v>
      </c>
      <c r="C14" s="1166"/>
      <c r="D14" s="890"/>
      <c r="E14" s="890"/>
      <c r="F14" s="890"/>
      <c r="G14" s="890"/>
      <c r="H14" s="890"/>
      <c r="I14" s="890"/>
      <c r="J14" s="890"/>
      <c r="K14" s="890"/>
      <c r="L14" s="890"/>
      <c r="M14" s="890"/>
      <c r="N14" s="890"/>
      <c r="O14" s="890"/>
      <c r="P14" s="1168">
        <f t="shared" si="0"/>
        <v>0</v>
      </c>
      <c r="Q14" s="1169"/>
      <c r="R14" s="1169"/>
      <c r="S14" s="1170"/>
      <c r="T14" s="153"/>
      <c r="U14" s="153"/>
      <c r="V14" s="153"/>
      <c r="W14" s="153"/>
    </row>
    <row r="15" spans="1:23">
      <c r="A15" s="1171">
        <v>5</v>
      </c>
      <c r="B15" s="1173" t="s">
        <v>1803</v>
      </c>
      <c r="C15" s="1166"/>
      <c r="D15" s="890"/>
      <c r="E15" s="890"/>
      <c r="F15" s="890"/>
      <c r="G15" s="890"/>
      <c r="H15" s="890"/>
      <c r="I15" s="890"/>
      <c r="J15" s="890"/>
      <c r="K15" s="890"/>
      <c r="L15" s="890"/>
      <c r="M15" s="890"/>
      <c r="N15" s="890"/>
      <c r="O15" s="890"/>
      <c r="P15" s="1168">
        <f t="shared" si="0"/>
        <v>0</v>
      </c>
      <c r="Q15" s="1169"/>
      <c r="R15" s="1169"/>
      <c r="S15" s="1170"/>
      <c r="T15" s="153"/>
      <c r="U15" s="153"/>
      <c r="V15" s="153"/>
      <c r="W15" s="153"/>
    </row>
    <row r="16" spans="1:23">
      <c r="A16" s="1171">
        <v>6</v>
      </c>
      <c r="B16" s="1173" t="s">
        <v>1804</v>
      </c>
      <c r="C16" s="1166"/>
      <c r="D16" s="890"/>
      <c r="E16" s="890"/>
      <c r="F16" s="890"/>
      <c r="G16" s="890"/>
      <c r="H16" s="890"/>
      <c r="I16" s="890"/>
      <c r="J16" s="890"/>
      <c r="K16" s="890"/>
      <c r="L16" s="890"/>
      <c r="M16" s="890"/>
      <c r="N16" s="890"/>
      <c r="O16" s="890"/>
      <c r="P16" s="1168">
        <f t="shared" si="0"/>
        <v>0</v>
      </c>
      <c r="Q16" s="1169"/>
      <c r="R16" s="1169"/>
      <c r="S16" s="1170"/>
      <c r="T16" s="153"/>
      <c r="U16" s="153"/>
      <c r="V16" s="153"/>
      <c r="W16" s="153"/>
    </row>
    <row r="17" spans="1:23">
      <c r="A17" s="1171">
        <v>7</v>
      </c>
      <c r="B17" s="1165" t="s">
        <v>1805</v>
      </c>
      <c r="C17" s="999">
        <f>+C18+C19+C20-C21</f>
        <v>0</v>
      </c>
      <c r="D17" s="999">
        <f t="shared" ref="D17:O17" si="2">+D18+D19+D20-D21</f>
        <v>0</v>
      </c>
      <c r="E17" s="999">
        <f t="shared" si="2"/>
        <v>0</v>
      </c>
      <c r="F17" s="999">
        <f t="shared" si="2"/>
        <v>0</v>
      </c>
      <c r="G17" s="999">
        <f t="shared" si="2"/>
        <v>0</v>
      </c>
      <c r="H17" s="999">
        <f t="shared" si="2"/>
        <v>0</v>
      </c>
      <c r="I17" s="999">
        <f t="shared" si="2"/>
        <v>0</v>
      </c>
      <c r="J17" s="999">
        <f t="shared" si="2"/>
        <v>0</v>
      </c>
      <c r="K17" s="999">
        <f t="shared" si="2"/>
        <v>0</v>
      </c>
      <c r="L17" s="999">
        <f t="shared" si="2"/>
        <v>0</v>
      </c>
      <c r="M17" s="999">
        <f t="shared" si="2"/>
        <v>0</v>
      </c>
      <c r="N17" s="891">
        <f t="shared" si="2"/>
        <v>0</v>
      </c>
      <c r="O17" s="891">
        <f t="shared" si="2"/>
        <v>0</v>
      </c>
      <c r="P17" s="1168">
        <f t="shared" si="0"/>
        <v>0</v>
      </c>
      <c r="Q17" s="1169"/>
      <c r="R17" s="1169"/>
      <c r="S17" s="1175"/>
      <c r="T17" s="153"/>
      <c r="U17" s="153"/>
      <c r="V17" s="153"/>
      <c r="W17" s="153"/>
    </row>
    <row r="18" spans="1:23">
      <c r="A18" s="1171"/>
      <c r="B18" s="1174" t="s">
        <v>1806</v>
      </c>
      <c r="C18" s="1166"/>
      <c r="D18" s="890"/>
      <c r="E18" s="890"/>
      <c r="F18" s="890"/>
      <c r="G18" s="890"/>
      <c r="H18" s="890"/>
      <c r="I18" s="890"/>
      <c r="J18" s="890"/>
      <c r="K18" s="890"/>
      <c r="L18" s="890"/>
      <c r="M18" s="890"/>
      <c r="N18" s="890"/>
      <c r="O18" s="890"/>
      <c r="P18" s="1168">
        <f t="shared" si="0"/>
        <v>0</v>
      </c>
      <c r="Q18" s="1169"/>
      <c r="R18" s="1169"/>
      <c r="S18" s="1170"/>
      <c r="T18" s="153"/>
      <c r="U18" s="153"/>
      <c r="V18" s="153"/>
      <c r="W18" s="153"/>
    </row>
    <row r="19" spans="1:23">
      <c r="A19" s="1171"/>
      <c r="B19" s="1174" t="s">
        <v>1807</v>
      </c>
      <c r="C19" s="1166"/>
      <c r="D19" s="890"/>
      <c r="E19" s="890"/>
      <c r="F19" s="890"/>
      <c r="G19" s="890"/>
      <c r="H19" s="890"/>
      <c r="I19" s="890"/>
      <c r="J19" s="890"/>
      <c r="K19" s="890"/>
      <c r="L19" s="890"/>
      <c r="M19" s="890"/>
      <c r="N19" s="890"/>
      <c r="O19" s="890"/>
      <c r="P19" s="1168">
        <f t="shared" si="0"/>
        <v>0</v>
      </c>
      <c r="Q19" s="1169"/>
      <c r="R19" s="1169"/>
      <c r="S19" s="1170"/>
      <c r="T19" s="153"/>
      <c r="U19" s="153"/>
      <c r="V19" s="153"/>
      <c r="W19" s="153"/>
    </row>
    <row r="20" spans="1:23">
      <c r="A20" s="1171"/>
      <c r="B20" s="1174" t="s">
        <v>1808</v>
      </c>
      <c r="C20" s="1166"/>
      <c r="D20" s="890"/>
      <c r="E20" s="890"/>
      <c r="F20" s="890"/>
      <c r="G20" s="890"/>
      <c r="H20" s="890"/>
      <c r="I20" s="890"/>
      <c r="J20" s="890"/>
      <c r="K20" s="890"/>
      <c r="L20" s="890"/>
      <c r="M20" s="890"/>
      <c r="N20" s="890"/>
      <c r="O20" s="890"/>
      <c r="P20" s="1168">
        <f t="shared" si="0"/>
        <v>0</v>
      </c>
      <c r="Q20" s="1169"/>
      <c r="R20" s="1169"/>
      <c r="S20" s="1170"/>
      <c r="T20" s="153"/>
      <c r="U20" s="153"/>
      <c r="V20" s="153"/>
      <c r="W20" s="153"/>
    </row>
    <row r="21" spans="1:23">
      <c r="A21" s="1171"/>
      <c r="B21" s="1176" t="s">
        <v>1809</v>
      </c>
      <c r="C21" s="1166"/>
      <c r="D21" s="890"/>
      <c r="E21" s="890"/>
      <c r="F21" s="890"/>
      <c r="G21" s="890"/>
      <c r="H21" s="890"/>
      <c r="I21" s="890"/>
      <c r="J21" s="890"/>
      <c r="K21" s="890"/>
      <c r="L21" s="890"/>
      <c r="M21" s="890"/>
      <c r="N21" s="890"/>
      <c r="O21" s="890"/>
      <c r="P21" s="1168">
        <f t="shared" si="0"/>
        <v>0</v>
      </c>
      <c r="Q21" s="1169"/>
      <c r="R21" s="1169"/>
      <c r="S21" s="1170"/>
      <c r="T21" s="153"/>
      <c r="U21" s="153"/>
      <c r="V21" s="153"/>
      <c r="W21" s="153"/>
    </row>
    <row r="22" spans="1:23">
      <c r="A22" s="1171">
        <v>8</v>
      </c>
      <c r="B22" s="1165" t="s">
        <v>1810</v>
      </c>
      <c r="C22" s="1166"/>
      <c r="D22" s="890"/>
      <c r="E22" s="890"/>
      <c r="F22" s="890"/>
      <c r="G22" s="890"/>
      <c r="H22" s="890"/>
      <c r="I22" s="890"/>
      <c r="J22" s="890"/>
      <c r="K22" s="890"/>
      <c r="L22" s="890"/>
      <c r="M22" s="890"/>
      <c r="N22" s="890"/>
      <c r="O22" s="890"/>
      <c r="P22" s="1168">
        <f t="shared" si="0"/>
        <v>0</v>
      </c>
      <c r="Q22" s="1169"/>
      <c r="R22" s="1169"/>
      <c r="S22" s="1170"/>
      <c r="T22" s="153"/>
      <c r="U22" s="153"/>
      <c r="V22" s="153"/>
      <c r="W22" s="153"/>
    </row>
    <row r="23" spans="1:23">
      <c r="A23" s="1171">
        <v>9</v>
      </c>
      <c r="B23" s="1165" t="s">
        <v>1811</v>
      </c>
      <c r="C23" s="1166"/>
      <c r="D23" s="890"/>
      <c r="E23" s="890"/>
      <c r="F23" s="890"/>
      <c r="G23" s="890"/>
      <c r="H23" s="890"/>
      <c r="I23" s="890"/>
      <c r="J23" s="890"/>
      <c r="K23" s="890"/>
      <c r="L23" s="890"/>
      <c r="M23" s="890"/>
      <c r="N23" s="890"/>
      <c r="O23" s="890"/>
      <c r="P23" s="1168">
        <f t="shared" si="0"/>
        <v>0</v>
      </c>
      <c r="Q23" s="1169"/>
      <c r="R23" s="1169"/>
      <c r="S23" s="1170"/>
      <c r="T23" s="153"/>
      <c r="U23" s="153"/>
      <c r="V23" s="153"/>
      <c r="W23" s="153"/>
    </row>
    <row r="24" spans="1:23">
      <c r="A24" s="1171">
        <v>10</v>
      </c>
      <c r="B24" s="1165" t="s">
        <v>1812</v>
      </c>
      <c r="C24" s="1166"/>
      <c r="D24" s="890"/>
      <c r="E24" s="890"/>
      <c r="F24" s="890"/>
      <c r="G24" s="890"/>
      <c r="H24" s="890"/>
      <c r="I24" s="890"/>
      <c r="J24" s="890"/>
      <c r="K24" s="890"/>
      <c r="L24" s="890"/>
      <c r="M24" s="890"/>
      <c r="N24" s="890"/>
      <c r="O24" s="890"/>
      <c r="P24" s="1168">
        <f t="shared" si="0"/>
        <v>0</v>
      </c>
      <c r="Q24" s="1169"/>
      <c r="R24" s="1169"/>
      <c r="S24" s="1170"/>
      <c r="T24" s="153"/>
      <c r="U24" s="153"/>
      <c r="V24" s="153"/>
      <c r="W24" s="153"/>
    </row>
    <row r="25" spans="1:23">
      <c r="A25" s="1171">
        <v>11</v>
      </c>
      <c r="B25" s="1165" t="s">
        <v>1813</v>
      </c>
      <c r="C25" s="999">
        <f>+C26+C27</f>
        <v>0</v>
      </c>
      <c r="D25" s="999">
        <f t="shared" ref="D25:O25" si="3">+D26+D27</f>
        <v>0</v>
      </c>
      <c r="E25" s="999">
        <f t="shared" si="3"/>
        <v>0</v>
      </c>
      <c r="F25" s="999">
        <f t="shared" si="3"/>
        <v>0</v>
      </c>
      <c r="G25" s="999">
        <f t="shared" si="3"/>
        <v>0</v>
      </c>
      <c r="H25" s="999">
        <f t="shared" si="3"/>
        <v>0</v>
      </c>
      <c r="I25" s="999">
        <f t="shared" si="3"/>
        <v>0</v>
      </c>
      <c r="J25" s="999">
        <f t="shared" si="3"/>
        <v>0</v>
      </c>
      <c r="K25" s="999">
        <f t="shared" si="3"/>
        <v>0</v>
      </c>
      <c r="L25" s="999">
        <f t="shared" si="3"/>
        <v>0</v>
      </c>
      <c r="M25" s="999">
        <f t="shared" si="3"/>
        <v>0</v>
      </c>
      <c r="N25" s="891">
        <f t="shared" si="3"/>
        <v>0</v>
      </c>
      <c r="O25" s="891">
        <f t="shared" si="3"/>
        <v>0</v>
      </c>
      <c r="P25" s="1168">
        <f t="shared" si="0"/>
        <v>0</v>
      </c>
      <c r="Q25" s="1169"/>
      <c r="R25" s="1169"/>
      <c r="S25" s="1170"/>
      <c r="T25" s="153"/>
      <c r="U25" s="153"/>
      <c r="V25" s="153"/>
      <c r="W25" s="153"/>
    </row>
    <row r="26" spans="1:23">
      <c r="A26" s="1171"/>
      <c r="B26" s="1174" t="s">
        <v>1814</v>
      </c>
      <c r="C26" s="1166"/>
      <c r="D26" s="890"/>
      <c r="E26" s="890"/>
      <c r="F26" s="890"/>
      <c r="G26" s="890"/>
      <c r="H26" s="890"/>
      <c r="I26" s="890"/>
      <c r="J26" s="890"/>
      <c r="K26" s="890"/>
      <c r="L26" s="890"/>
      <c r="M26" s="890"/>
      <c r="N26" s="890"/>
      <c r="O26" s="890"/>
      <c r="P26" s="1168">
        <f t="shared" si="0"/>
        <v>0</v>
      </c>
      <c r="Q26" s="1169"/>
      <c r="R26" s="1169"/>
      <c r="S26" s="1170"/>
      <c r="T26" s="153"/>
      <c r="U26" s="153"/>
      <c r="V26" s="153"/>
      <c r="W26" s="153"/>
    </row>
    <row r="27" spans="1:23">
      <c r="A27" s="1171"/>
      <c r="B27" s="1174" t="s">
        <v>1815</v>
      </c>
      <c r="C27" s="1166"/>
      <c r="D27" s="890"/>
      <c r="E27" s="890"/>
      <c r="F27" s="890"/>
      <c r="G27" s="890"/>
      <c r="H27" s="890"/>
      <c r="I27" s="890"/>
      <c r="J27" s="890"/>
      <c r="K27" s="890"/>
      <c r="L27" s="890"/>
      <c r="M27" s="890"/>
      <c r="N27" s="890"/>
      <c r="O27" s="890"/>
      <c r="P27" s="1168">
        <f t="shared" si="0"/>
        <v>0</v>
      </c>
      <c r="Q27" s="1169"/>
      <c r="R27" s="1169"/>
      <c r="S27" s="1170"/>
      <c r="T27" s="153"/>
      <c r="U27" s="153"/>
      <c r="V27" s="153"/>
      <c r="W27" s="153"/>
    </row>
    <row r="28" spans="1:23">
      <c r="A28" s="1171">
        <v>12</v>
      </c>
      <c r="B28" s="1173" t="s">
        <v>1816</v>
      </c>
      <c r="C28" s="1166"/>
      <c r="D28" s="890"/>
      <c r="E28" s="890"/>
      <c r="F28" s="890"/>
      <c r="G28" s="890"/>
      <c r="H28" s="890"/>
      <c r="I28" s="890"/>
      <c r="J28" s="890"/>
      <c r="K28" s="890"/>
      <c r="L28" s="890"/>
      <c r="M28" s="890"/>
      <c r="N28" s="890"/>
      <c r="O28" s="890"/>
      <c r="P28" s="1168">
        <f t="shared" si="0"/>
        <v>0</v>
      </c>
      <c r="Q28" s="1169"/>
      <c r="R28" s="1169"/>
      <c r="S28" s="1170"/>
      <c r="T28" s="153"/>
      <c r="U28" s="153"/>
      <c r="V28" s="153"/>
      <c r="W28" s="153"/>
    </row>
    <row r="29" spans="1:23">
      <c r="A29" s="1171">
        <v>13</v>
      </c>
      <c r="B29" s="1173" t="s">
        <v>1817</v>
      </c>
      <c r="C29" s="1166"/>
      <c r="D29" s="890"/>
      <c r="E29" s="890"/>
      <c r="F29" s="890"/>
      <c r="G29" s="890"/>
      <c r="H29" s="890"/>
      <c r="I29" s="890"/>
      <c r="J29" s="890"/>
      <c r="K29" s="890"/>
      <c r="L29" s="890"/>
      <c r="M29" s="890"/>
      <c r="N29" s="890"/>
      <c r="O29" s="890"/>
      <c r="P29" s="1168">
        <f t="shared" si="0"/>
        <v>0</v>
      </c>
      <c r="Q29" s="1169"/>
      <c r="R29" s="1169"/>
      <c r="S29" s="1170"/>
      <c r="T29" s="153"/>
      <c r="U29" s="153"/>
      <c r="V29" s="153"/>
      <c r="W29" s="153"/>
    </row>
    <row r="30" spans="1:23" ht="15.75" thickBot="1">
      <c r="A30" s="1171">
        <v>14</v>
      </c>
      <c r="B30" s="1165" t="s">
        <v>1818</v>
      </c>
      <c r="C30" s="1166"/>
      <c r="D30" s="890"/>
      <c r="E30" s="890"/>
      <c r="F30" s="890"/>
      <c r="G30" s="890"/>
      <c r="H30" s="890"/>
      <c r="I30" s="890"/>
      <c r="J30" s="890"/>
      <c r="K30" s="890"/>
      <c r="L30" s="890"/>
      <c r="M30" s="890"/>
      <c r="N30" s="890"/>
      <c r="O30" s="890"/>
      <c r="P30" s="1177">
        <f t="shared" si="0"/>
        <v>0</v>
      </c>
      <c r="Q30" s="1169"/>
      <c r="R30" s="1169"/>
      <c r="S30" s="1170"/>
      <c r="T30" s="153"/>
      <c r="U30" s="153"/>
      <c r="V30" s="153"/>
      <c r="W30" s="153"/>
    </row>
    <row r="31" spans="1:23" ht="15.75" thickBot="1">
      <c r="A31" s="1178" t="s">
        <v>806</v>
      </c>
      <c r="B31" s="1179" t="s">
        <v>1819</v>
      </c>
      <c r="C31" s="1180">
        <f>C9+C10+C11+C12+C15+C16+C17+C22+C23+C24+C25+C28+C29+C30</f>
        <v>0</v>
      </c>
      <c r="D31" s="1180">
        <f t="shared" ref="D31:O31" si="4">D9+D10+D11+D12+D15+D16+D17+D22+D23+D24+D25+D28+D29+D30</f>
        <v>0</v>
      </c>
      <c r="E31" s="1180">
        <f t="shared" si="4"/>
        <v>0</v>
      </c>
      <c r="F31" s="1180">
        <f t="shared" si="4"/>
        <v>0</v>
      </c>
      <c r="G31" s="1180">
        <f t="shared" si="4"/>
        <v>0</v>
      </c>
      <c r="H31" s="1180">
        <f t="shared" si="4"/>
        <v>0</v>
      </c>
      <c r="I31" s="1180">
        <f t="shared" si="4"/>
        <v>0</v>
      </c>
      <c r="J31" s="1180">
        <f t="shared" si="4"/>
        <v>0</v>
      </c>
      <c r="K31" s="1180">
        <f t="shared" si="4"/>
        <v>0</v>
      </c>
      <c r="L31" s="1180">
        <f t="shared" si="4"/>
        <v>0</v>
      </c>
      <c r="M31" s="1180">
        <f t="shared" si="4"/>
        <v>0</v>
      </c>
      <c r="N31" s="1180">
        <f t="shared" si="4"/>
        <v>0</v>
      </c>
      <c r="O31" s="1180">
        <f t="shared" si="4"/>
        <v>0</v>
      </c>
      <c r="P31" s="1177">
        <f t="shared" si="0"/>
        <v>0</v>
      </c>
      <c r="Q31" s="1169"/>
      <c r="R31" s="1169"/>
      <c r="S31" s="1170"/>
      <c r="T31" s="153"/>
      <c r="U31" s="153"/>
      <c r="V31" s="153"/>
      <c r="W31" s="153"/>
    </row>
    <row r="32" spans="1:23" ht="15.75" thickBot="1">
      <c r="A32" s="1171">
        <v>15</v>
      </c>
      <c r="B32" s="1165" t="s">
        <v>1820</v>
      </c>
      <c r="C32" s="1181"/>
      <c r="D32" s="1181"/>
      <c r="E32" s="1181"/>
      <c r="F32" s="1181"/>
      <c r="G32" s="1181"/>
      <c r="H32" s="1181"/>
      <c r="I32" s="1181"/>
      <c r="J32" s="1181"/>
      <c r="K32" s="1181"/>
      <c r="L32" s="1181"/>
      <c r="M32" s="1181"/>
      <c r="N32" s="1181"/>
      <c r="O32" s="1181"/>
      <c r="P32" s="1177">
        <f t="shared" si="0"/>
        <v>0</v>
      </c>
      <c r="Q32" s="1169"/>
      <c r="R32" s="1169"/>
      <c r="S32" s="1170"/>
      <c r="T32" s="153"/>
      <c r="U32" s="153"/>
      <c r="V32" s="153"/>
      <c r="W32" s="153"/>
    </row>
    <row r="33" spans="1:23" ht="15.75" thickBot="1">
      <c r="A33" s="1178" t="s">
        <v>808</v>
      </c>
      <c r="B33" s="1179" t="s">
        <v>1821</v>
      </c>
      <c r="C33" s="1182">
        <f>C31+C32</f>
        <v>0</v>
      </c>
      <c r="D33" s="1180">
        <f t="shared" ref="D33:O33" si="5">D31+D32</f>
        <v>0</v>
      </c>
      <c r="E33" s="1180">
        <f t="shared" si="5"/>
        <v>0</v>
      </c>
      <c r="F33" s="1180">
        <f t="shared" si="5"/>
        <v>0</v>
      </c>
      <c r="G33" s="1180">
        <f t="shared" si="5"/>
        <v>0</v>
      </c>
      <c r="H33" s="1180">
        <f t="shared" si="5"/>
        <v>0</v>
      </c>
      <c r="I33" s="1180">
        <f t="shared" si="5"/>
        <v>0</v>
      </c>
      <c r="J33" s="1180">
        <f t="shared" si="5"/>
        <v>0</v>
      </c>
      <c r="K33" s="1180">
        <f t="shared" si="5"/>
        <v>0</v>
      </c>
      <c r="L33" s="1180">
        <f t="shared" si="5"/>
        <v>0</v>
      </c>
      <c r="M33" s="1180">
        <f t="shared" si="5"/>
        <v>0</v>
      </c>
      <c r="N33" s="1180">
        <f t="shared" si="5"/>
        <v>0</v>
      </c>
      <c r="O33" s="1180">
        <f t="shared" si="5"/>
        <v>0</v>
      </c>
      <c r="P33" s="1177">
        <f t="shared" si="0"/>
        <v>0</v>
      </c>
      <c r="Q33" s="1169"/>
      <c r="R33" s="1169"/>
      <c r="S33" s="1170"/>
      <c r="T33" s="153"/>
      <c r="U33" s="153"/>
      <c r="V33" s="153"/>
      <c r="W33" s="153"/>
    </row>
    <row r="34" spans="1:23" ht="15.75" thickBot="1">
      <c r="A34" s="1183" t="s">
        <v>809</v>
      </c>
      <c r="B34" s="1184" t="s">
        <v>1822</v>
      </c>
      <c r="C34" s="1185">
        <f>(C33*J137)/1000000</f>
        <v>0</v>
      </c>
      <c r="D34" s="1186">
        <f>(D33*J138)/1000000</f>
        <v>0</v>
      </c>
      <c r="E34" s="1186">
        <f>(E33*J139)/1000000</f>
        <v>0</v>
      </c>
      <c r="F34" s="1186">
        <f>(F33*J140)/1000000</f>
        <v>0</v>
      </c>
      <c r="G34" s="1186">
        <f>(G33*J141)/1000000</f>
        <v>0</v>
      </c>
      <c r="H34" s="1186">
        <f>(H33*J142)/1000000</f>
        <v>0</v>
      </c>
      <c r="I34" s="1186">
        <f>(I33*J143)/1000000</f>
        <v>0</v>
      </c>
      <c r="J34" s="1186">
        <f>(J33*J144)/1000000</f>
        <v>0</v>
      </c>
      <c r="K34" s="1186">
        <f>(K33*J145)/1000000</f>
        <v>0</v>
      </c>
      <c r="L34" s="1186">
        <f>(L33*J146)/1000000</f>
        <v>0</v>
      </c>
      <c r="M34" s="1186">
        <f>(M33*J147)/1000000</f>
        <v>0</v>
      </c>
      <c r="N34" s="1186">
        <f>(N33*J148)/1000000</f>
        <v>0</v>
      </c>
      <c r="O34" s="1186">
        <f>(O33*J149)/1000000</f>
        <v>0</v>
      </c>
      <c r="P34" s="1187">
        <f>SUM(C34:O34)</f>
        <v>0</v>
      </c>
      <c r="Q34" s="1169"/>
      <c r="R34" s="1169"/>
      <c r="S34" s="1170"/>
      <c r="T34" s="153"/>
      <c r="U34" s="153"/>
      <c r="V34" s="153"/>
      <c r="W34" s="153"/>
    </row>
    <row r="35" spans="1:23" ht="15.75" thickBot="1">
      <c r="A35" s="153"/>
      <c r="B35" s="1188"/>
      <c r="C35" s="1189"/>
      <c r="D35" s="1189"/>
      <c r="E35" s="1189"/>
      <c r="F35" s="1189"/>
      <c r="G35" s="1189"/>
      <c r="H35" s="1189"/>
      <c r="I35" s="1189"/>
      <c r="J35" s="1189"/>
      <c r="K35" s="1189"/>
      <c r="L35" s="1189"/>
      <c r="M35" s="1189"/>
      <c r="N35" s="1189"/>
      <c r="O35" s="1189"/>
      <c r="P35" s="1189"/>
      <c r="Q35" s="888"/>
      <c r="R35" s="888"/>
      <c r="S35" s="1170"/>
      <c r="T35" s="153"/>
      <c r="U35" s="153"/>
      <c r="V35" s="153"/>
      <c r="W35" s="153"/>
    </row>
    <row r="36" spans="1:23">
      <c r="A36" s="1151"/>
      <c r="B36" s="4646" t="s">
        <v>1823</v>
      </c>
      <c r="C36" s="1153"/>
      <c r="D36" s="1153"/>
      <c r="E36" s="1153"/>
      <c r="F36" s="1153"/>
      <c r="G36" s="1153"/>
      <c r="H36" s="1153"/>
      <c r="I36" s="1153"/>
      <c r="J36" s="1153"/>
      <c r="K36" s="1154"/>
      <c r="L36" s="1153"/>
      <c r="M36" s="1153"/>
      <c r="N36" s="1155"/>
      <c r="O36" s="1156"/>
      <c r="P36" s="4634" t="s">
        <v>486</v>
      </c>
      <c r="Q36" s="888"/>
      <c r="R36" s="888"/>
      <c r="S36" s="1170"/>
      <c r="T36" s="153"/>
      <c r="U36" s="153"/>
      <c r="V36" s="153"/>
      <c r="W36" s="153"/>
    </row>
    <row r="37" spans="1:23" ht="15.75" thickBot="1">
      <c r="A37" s="1157"/>
      <c r="B37" s="4647"/>
      <c r="C37" s="1159" t="s">
        <v>55</v>
      </c>
      <c r="D37" s="1160" t="s">
        <v>56</v>
      </c>
      <c r="E37" s="1160" t="s">
        <v>57</v>
      </c>
      <c r="F37" s="1160" t="s">
        <v>58</v>
      </c>
      <c r="G37" s="1160" t="s">
        <v>59</v>
      </c>
      <c r="H37" s="1161" t="s">
        <v>61</v>
      </c>
      <c r="I37" s="1161" t="s">
        <v>60</v>
      </c>
      <c r="J37" s="1161" t="s">
        <v>1824</v>
      </c>
      <c r="K37" s="1162" t="s">
        <v>63</v>
      </c>
      <c r="L37" s="1161" t="s">
        <v>62</v>
      </c>
      <c r="M37" s="1161" t="s">
        <v>64</v>
      </c>
      <c r="N37" s="1160" t="s">
        <v>845</v>
      </c>
      <c r="O37" s="1163" t="s">
        <v>119</v>
      </c>
      <c r="P37" s="4635" t="s">
        <v>486</v>
      </c>
      <c r="Q37" s="888"/>
      <c r="R37" s="888"/>
      <c r="S37" s="1170"/>
      <c r="T37" s="153"/>
      <c r="U37" s="153"/>
      <c r="V37" s="153"/>
      <c r="W37" s="153"/>
    </row>
    <row r="38" spans="1:23">
      <c r="A38" s="1164">
        <v>1</v>
      </c>
      <c r="B38" s="1165" t="s">
        <v>1825</v>
      </c>
      <c r="C38" s="890"/>
      <c r="D38" s="890"/>
      <c r="E38" s="890"/>
      <c r="F38" s="890"/>
      <c r="G38" s="890"/>
      <c r="H38" s="890"/>
      <c r="I38" s="890"/>
      <c r="J38" s="890"/>
      <c r="K38" s="890"/>
      <c r="L38" s="890"/>
      <c r="M38" s="890"/>
      <c r="N38" s="1167"/>
      <c r="O38" s="1029"/>
      <c r="P38" s="1168">
        <f t="shared" ref="P38:P59" si="6">(C38*$J$137+D38*$J$138+E38*$J$139+F38*$J$140+G38*$J$141+H38*$J$142+I38*$J$143+J38*$J$144+K38*$J$145+L38*$J$146+M38*$J$147+N38*$J$148+O38*$J$149)/1000000</f>
        <v>0</v>
      </c>
      <c r="Q38" s="1169"/>
      <c r="R38" s="1169"/>
      <c r="S38" s="1169"/>
      <c r="T38" s="153"/>
      <c r="U38" s="153"/>
      <c r="V38" s="153"/>
      <c r="W38" s="153"/>
    </row>
    <row r="39" spans="1:23">
      <c r="A39" s="1171">
        <v>2</v>
      </c>
      <c r="B39" s="1173" t="s">
        <v>1826</v>
      </c>
      <c r="C39" s="890"/>
      <c r="D39" s="890"/>
      <c r="E39" s="890"/>
      <c r="F39" s="890"/>
      <c r="G39" s="890"/>
      <c r="H39" s="890"/>
      <c r="I39" s="890"/>
      <c r="J39" s="890"/>
      <c r="K39" s="890"/>
      <c r="L39" s="890"/>
      <c r="M39" s="890"/>
      <c r="N39" s="890"/>
      <c r="O39" s="1029"/>
      <c r="P39" s="1168">
        <f t="shared" si="6"/>
        <v>0</v>
      </c>
      <c r="Q39" s="1169"/>
      <c r="R39" s="1169"/>
      <c r="S39" s="1169"/>
      <c r="T39" s="153"/>
      <c r="U39" s="153"/>
      <c r="V39" s="153"/>
      <c r="W39" s="153"/>
    </row>
    <row r="40" spans="1:23">
      <c r="A40" s="1171">
        <v>3</v>
      </c>
      <c r="B40" s="1173" t="s">
        <v>1799</v>
      </c>
      <c r="C40" s="890"/>
      <c r="D40" s="890"/>
      <c r="E40" s="890"/>
      <c r="F40" s="890"/>
      <c r="G40" s="890"/>
      <c r="H40" s="890"/>
      <c r="I40" s="890"/>
      <c r="J40" s="890"/>
      <c r="K40" s="890"/>
      <c r="L40" s="890"/>
      <c r="M40" s="890"/>
      <c r="N40" s="890"/>
      <c r="O40" s="1029"/>
      <c r="P40" s="1168">
        <f t="shared" si="6"/>
        <v>0</v>
      </c>
      <c r="Q40" s="1169"/>
      <c r="R40" s="1169"/>
      <c r="S40" s="1169"/>
      <c r="T40" s="153"/>
      <c r="U40" s="153"/>
      <c r="V40" s="153"/>
      <c r="W40" s="153"/>
    </row>
    <row r="41" spans="1:23">
      <c r="A41" s="1171">
        <v>4</v>
      </c>
      <c r="B41" s="1173" t="s">
        <v>1827</v>
      </c>
      <c r="C41" s="891">
        <f>+C42+C43</f>
        <v>0</v>
      </c>
      <c r="D41" s="891">
        <f t="shared" ref="D41:O41" si="7">+D42+D43</f>
        <v>0</v>
      </c>
      <c r="E41" s="891">
        <f t="shared" si="7"/>
        <v>0</v>
      </c>
      <c r="F41" s="891">
        <f t="shared" si="7"/>
        <v>0</v>
      </c>
      <c r="G41" s="891">
        <f t="shared" si="7"/>
        <v>0</v>
      </c>
      <c r="H41" s="891">
        <f t="shared" si="7"/>
        <v>0</v>
      </c>
      <c r="I41" s="891">
        <f t="shared" si="7"/>
        <v>0</v>
      </c>
      <c r="J41" s="891">
        <f t="shared" si="7"/>
        <v>0</v>
      </c>
      <c r="K41" s="891">
        <f t="shared" si="7"/>
        <v>0</v>
      </c>
      <c r="L41" s="891">
        <f t="shared" si="7"/>
        <v>0</v>
      </c>
      <c r="M41" s="891">
        <f t="shared" si="7"/>
        <v>0</v>
      </c>
      <c r="N41" s="891">
        <f t="shared" si="7"/>
        <v>0</v>
      </c>
      <c r="O41" s="891">
        <f t="shared" si="7"/>
        <v>0</v>
      </c>
      <c r="P41" s="1168">
        <f t="shared" si="6"/>
        <v>0</v>
      </c>
      <c r="Q41" s="1169"/>
      <c r="R41" s="1169"/>
      <c r="S41" s="1169"/>
      <c r="T41" s="153"/>
      <c r="U41" s="153"/>
      <c r="V41" s="153"/>
      <c r="W41" s="153"/>
    </row>
    <row r="42" spans="1:23">
      <c r="A42" s="1171"/>
      <c r="B42" s="1174" t="s">
        <v>1801</v>
      </c>
      <c r="C42" s="890"/>
      <c r="D42" s="890"/>
      <c r="E42" s="890"/>
      <c r="F42" s="890"/>
      <c r="G42" s="890"/>
      <c r="H42" s="890"/>
      <c r="I42" s="890"/>
      <c r="J42" s="890"/>
      <c r="K42" s="890"/>
      <c r="L42" s="890"/>
      <c r="M42" s="890"/>
      <c r="N42" s="890"/>
      <c r="O42" s="890"/>
      <c r="P42" s="1168">
        <f t="shared" si="6"/>
        <v>0</v>
      </c>
      <c r="Q42" s="1169"/>
      <c r="R42" s="1169"/>
      <c r="S42" s="1169"/>
      <c r="T42" s="153"/>
      <c r="U42" s="153"/>
      <c r="V42" s="153"/>
      <c r="W42" s="153"/>
    </row>
    <row r="43" spans="1:23">
      <c r="A43" s="1171"/>
      <c r="B43" s="1174" t="s">
        <v>1802</v>
      </c>
      <c r="C43" s="890"/>
      <c r="D43" s="890"/>
      <c r="E43" s="890"/>
      <c r="F43" s="890"/>
      <c r="G43" s="890"/>
      <c r="H43" s="890"/>
      <c r="I43" s="890"/>
      <c r="J43" s="890"/>
      <c r="K43" s="890"/>
      <c r="L43" s="890"/>
      <c r="M43" s="890"/>
      <c r="N43" s="890"/>
      <c r="O43" s="890"/>
      <c r="P43" s="1168">
        <f t="shared" si="6"/>
        <v>0</v>
      </c>
      <c r="Q43" s="1169"/>
      <c r="R43" s="1169"/>
      <c r="S43" s="1169"/>
      <c r="T43" s="153"/>
      <c r="U43" s="153"/>
      <c r="V43" s="153"/>
      <c r="W43" s="153"/>
    </row>
    <row r="44" spans="1:23">
      <c r="A44" s="1171">
        <v>5</v>
      </c>
      <c r="B44" s="1173" t="s">
        <v>1828</v>
      </c>
      <c r="C44" s="890"/>
      <c r="D44" s="890"/>
      <c r="E44" s="890"/>
      <c r="F44" s="890"/>
      <c r="G44" s="890"/>
      <c r="H44" s="890"/>
      <c r="I44" s="890"/>
      <c r="J44" s="890"/>
      <c r="K44" s="890"/>
      <c r="L44" s="890"/>
      <c r="M44" s="890"/>
      <c r="N44" s="890"/>
      <c r="O44" s="890"/>
      <c r="P44" s="1168">
        <f t="shared" si="6"/>
        <v>0</v>
      </c>
      <c r="Q44" s="1169"/>
      <c r="R44" s="1169"/>
      <c r="S44" s="1169"/>
      <c r="T44" s="153"/>
      <c r="U44" s="153"/>
      <c r="V44" s="153"/>
      <c r="W44" s="153"/>
    </row>
    <row r="45" spans="1:23">
      <c r="A45" s="1171">
        <v>6</v>
      </c>
      <c r="B45" s="1165" t="s">
        <v>559</v>
      </c>
      <c r="C45" s="890"/>
      <c r="D45" s="890"/>
      <c r="E45" s="890"/>
      <c r="F45" s="890"/>
      <c r="G45" s="890"/>
      <c r="H45" s="890"/>
      <c r="I45" s="890"/>
      <c r="J45" s="890"/>
      <c r="K45" s="890"/>
      <c r="L45" s="890"/>
      <c r="M45" s="890"/>
      <c r="N45" s="890"/>
      <c r="O45" s="890"/>
      <c r="P45" s="1168">
        <f t="shared" si="6"/>
        <v>0</v>
      </c>
      <c r="Q45" s="1169"/>
      <c r="R45" s="1169"/>
      <c r="S45" s="1169"/>
      <c r="T45" s="153"/>
      <c r="U45" s="153"/>
      <c r="V45" s="153"/>
      <c r="W45" s="153"/>
    </row>
    <row r="46" spans="1:23">
      <c r="A46" s="1171"/>
      <c r="B46" s="1174" t="s">
        <v>1829</v>
      </c>
      <c r="C46" s="890"/>
      <c r="D46" s="890"/>
      <c r="E46" s="890"/>
      <c r="F46" s="890"/>
      <c r="G46" s="890"/>
      <c r="H46" s="890"/>
      <c r="I46" s="890"/>
      <c r="J46" s="890"/>
      <c r="K46" s="890"/>
      <c r="L46" s="890"/>
      <c r="M46" s="890"/>
      <c r="N46" s="890"/>
      <c r="O46" s="890"/>
      <c r="P46" s="1168">
        <f t="shared" si="6"/>
        <v>0</v>
      </c>
      <c r="Q46" s="1169"/>
      <c r="R46" s="1169"/>
      <c r="S46" s="1169"/>
      <c r="T46" s="153"/>
      <c r="U46" s="153"/>
      <c r="V46" s="153"/>
      <c r="W46" s="153"/>
    </row>
    <row r="47" spans="1:23">
      <c r="A47" s="1171">
        <v>7</v>
      </c>
      <c r="B47" s="1165" t="s">
        <v>1830</v>
      </c>
      <c r="C47" s="890"/>
      <c r="D47" s="890"/>
      <c r="E47" s="890"/>
      <c r="F47" s="890"/>
      <c r="G47" s="890"/>
      <c r="H47" s="890"/>
      <c r="I47" s="890"/>
      <c r="J47" s="890"/>
      <c r="K47" s="890"/>
      <c r="L47" s="890"/>
      <c r="M47" s="890"/>
      <c r="N47" s="890"/>
      <c r="O47" s="890"/>
      <c r="P47" s="1168">
        <f t="shared" si="6"/>
        <v>0</v>
      </c>
      <c r="Q47" s="1169"/>
      <c r="R47" s="1169"/>
      <c r="S47" s="1169"/>
      <c r="T47" s="153"/>
      <c r="U47" s="153"/>
      <c r="V47" s="153"/>
      <c r="W47" s="153"/>
    </row>
    <row r="48" spans="1:23">
      <c r="A48" s="1171">
        <v>8</v>
      </c>
      <c r="B48" s="1165" t="s">
        <v>1831</v>
      </c>
      <c r="C48" s="890"/>
      <c r="D48" s="890"/>
      <c r="E48" s="890"/>
      <c r="F48" s="890"/>
      <c r="G48" s="890"/>
      <c r="H48" s="890"/>
      <c r="I48" s="890"/>
      <c r="J48" s="890"/>
      <c r="K48" s="890"/>
      <c r="L48" s="890"/>
      <c r="M48" s="890"/>
      <c r="N48" s="890"/>
      <c r="O48" s="890"/>
      <c r="P48" s="1168">
        <f t="shared" si="6"/>
        <v>0</v>
      </c>
      <c r="Q48" s="1169"/>
      <c r="R48" s="1169"/>
      <c r="S48" s="1169"/>
      <c r="T48" s="153"/>
      <c r="U48" s="153"/>
      <c r="V48" s="153"/>
      <c r="W48" s="153"/>
    </row>
    <row r="49" spans="1:23">
      <c r="A49" s="1171"/>
      <c r="B49" s="1176" t="s">
        <v>1809</v>
      </c>
      <c r="C49" s="890"/>
      <c r="D49" s="890"/>
      <c r="E49" s="890"/>
      <c r="F49" s="890"/>
      <c r="G49" s="890"/>
      <c r="H49" s="890"/>
      <c r="I49" s="890"/>
      <c r="J49" s="890"/>
      <c r="K49" s="890"/>
      <c r="L49" s="890"/>
      <c r="M49" s="890"/>
      <c r="N49" s="890"/>
      <c r="O49" s="890"/>
      <c r="P49" s="1168">
        <f t="shared" si="6"/>
        <v>0</v>
      </c>
      <c r="Q49" s="1169"/>
      <c r="R49" s="1169"/>
      <c r="S49" s="1169"/>
      <c r="T49" s="153"/>
      <c r="U49" s="153"/>
      <c r="V49" s="153"/>
      <c r="W49" s="153"/>
    </row>
    <row r="50" spans="1:23">
      <c r="A50" s="1171">
        <v>9</v>
      </c>
      <c r="B50" s="1165" t="s">
        <v>1832</v>
      </c>
      <c r="C50" s="890"/>
      <c r="D50" s="890"/>
      <c r="E50" s="890"/>
      <c r="F50" s="890"/>
      <c r="G50" s="890"/>
      <c r="H50" s="890"/>
      <c r="I50" s="890"/>
      <c r="J50" s="890"/>
      <c r="K50" s="890"/>
      <c r="L50" s="890"/>
      <c r="M50" s="890"/>
      <c r="N50" s="890"/>
      <c r="O50" s="890"/>
      <c r="P50" s="1168">
        <f t="shared" si="6"/>
        <v>0</v>
      </c>
      <c r="Q50" s="1169"/>
      <c r="R50" s="1169"/>
      <c r="S50" s="1169"/>
      <c r="T50" s="153"/>
      <c r="U50" s="153"/>
      <c r="V50" s="153"/>
      <c r="W50" s="153"/>
    </row>
    <row r="51" spans="1:23">
      <c r="A51" s="1171">
        <v>10</v>
      </c>
      <c r="B51" s="1165" t="s">
        <v>1833</v>
      </c>
      <c r="C51" s="890"/>
      <c r="D51" s="890"/>
      <c r="E51" s="890"/>
      <c r="F51" s="890"/>
      <c r="G51" s="890"/>
      <c r="H51" s="890"/>
      <c r="I51" s="890"/>
      <c r="J51" s="890"/>
      <c r="K51" s="890"/>
      <c r="L51" s="890"/>
      <c r="M51" s="890"/>
      <c r="N51" s="890"/>
      <c r="O51" s="890"/>
      <c r="P51" s="1168">
        <f t="shared" si="6"/>
        <v>0</v>
      </c>
      <c r="Q51" s="1169"/>
      <c r="R51" s="1169"/>
      <c r="S51" s="1169"/>
      <c r="T51" s="153"/>
      <c r="U51" s="153"/>
      <c r="V51" s="153"/>
      <c r="W51" s="153"/>
    </row>
    <row r="52" spans="1:23">
      <c r="A52" s="1171">
        <v>11</v>
      </c>
      <c r="B52" s="1165" t="s">
        <v>643</v>
      </c>
      <c r="C52" s="890"/>
      <c r="D52" s="890"/>
      <c r="E52" s="890"/>
      <c r="F52" s="890"/>
      <c r="G52" s="890"/>
      <c r="H52" s="890"/>
      <c r="I52" s="890"/>
      <c r="J52" s="890"/>
      <c r="K52" s="890"/>
      <c r="L52" s="890"/>
      <c r="M52" s="890"/>
      <c r="N52" s="890"/>
      <c r="O52" s="890"/>
      <c r="P52" s="1168">
        <f t="shared" si="6"/>
        <v>0</v>
      </c>
      <c r="Q52" s="1169"/>
      <c r="R52" s="1169"/>
      <c r="S52" s="1169"/>
      <c r="T52" s="153"/>
      <c r="U52" s="153"/>
      <c r="V52" s="153"/>
      <c r="W52" s="153"/>
    </row>
    <row r="53" spans="1:23">
      <c r="A53" s="1171">
        <v>12</v>
      </c>
      <c r="B53" s="1165" t="s">
        <v>1834</v>
      </c>
      <c r="C53" s="885">
        <f>+C54+C55</f>
        <v>0</v>
      </c>
      <c r="D53" s="885">
        <f t="shared" ref="D53:O53" si="8">+D54+D55</f>
        <v>0</v>
      </c>
      <c r="E53" s="885">
        <f t="shared" si="8"/>
        <v>0</v>
      </c>
      <c r="F53" s="885">
        <f t="shared" si="8"/>
        <v>0</v>
      </c>
      <c r="G53" s="885">
        <f t="shared" si="8"/>
        <v>0</v>
      </c>
      <c r="H53" s="885">
        <f t="shared" si="8"/>
        <v>0</v>
      </c>
      <c r="I53" s="885">
        <f t="shared" si="8"/>
        <v>0</v>
      </c>
      <c r="J53" s="885">
        <f t="shared" si="8"/>
        <v>0</v>
      </c>
      <c r="K53" s="885">
        <f t="shared" si="8"/>
        <v>0</v>
      </c>
      <c r="L53" s="885">
        <f t="shared" si="8"/>
        <v>0</v>
      </c>
      <c r="M53" s="885">
        <f t="shared" si="8"/>
        <v>0</v>
      </c>
      <c r="N53" s="885">
        <f t="shared" si="8"/>
        <v>0</v>
      </c>
      <c r="O53" s="885">
        <f t="shared" si="8"/>
        <v>0</v>
      </c>
      <c r="P53" s="1168">
        <f t="shared" si="6"/>
        <v>0</v>
      </c>
      <c r="Q53" s="1169"/>
      <c r="R53" s="1169"/>
      <c r="S53" s="1169"/>
      <c r="T53" s="153"/>
      <c r="U53" s="153"/>
      <c r="V53" s="153"/>
      <c r="W53" s="153"/>
    </row>
    <row r="54" spans="1:23">
      <c r="A54" s="1171"/>
      <c r="B54" s="1174" t="s">
        <v>1835</v>
      </c>
      <c r="C54" s="890"/>
      <c r="D54" s="890"/>
      <c r="E54" s="890"/>
      <c r="F54" s="890"/>
      <c r="G54" s="890"/>
      <c r="H54" s="890"/>
      <c r="I54" s="890"/>
      <c r="J54" s="890"/>
      <c r="K54" s="890"/>
      <c r="L54" s="890"/>
      <c r="M54" s="890"/>
      <c r="N54" s="890"/>
      <c r="O54" s="1029"/>
      <c r="P54" s="1168">
        <f t="shared" si="6"/>
        <v>0</v>
      </c>
      <c r="Q54" s="1169"/>
      <c r="R54" s="1169"/>
      <c r="S54" s="1169"/>
      <c r="T54" s="153"/>
      <c r="U54" s="153"/>
      <c r="V54" s="153"/>
      <c r="W54" s="153"/>
    </row>
    <row r="55" spans="1:23">
      <c r="A55" s="1171"/>
      <c r="B55" s="1174" t="s">
        <v>1836</v>
      </c>
      <c r="C55" s="890"/>
      <c r="D55" s="890"/>
      <c r="E55" s="890"/>
      <c r="F55" s="890"/>
      <c r="G55" s="890"/>
      <c r="H55" s="890"/>
      <c r="I55" s="890"/>
      <c r="J55" s="890"/>
      <c r="K55" s="890"/>
      <c r="L55" s="890"/>
      <c r="M55" s="890"/>
      <c r="N55" s="890"/>
      <c r="O55" s="1029"/>
      <c r="P55" s="1168">
        <f t="shared" si="6"/>
        <v>0</v>
      </c>
      <c r="Q55" s="1169"/>
      <c r="R55" s="1169"/>
      <c r="S55" s="1169"/>
      <c r="T55" s="153"/>
      <c r="U55" s="153"/>
      <c r="V55" s="153"/>
      <c r="W55" s="153"/>
    </row>
    <row r="56" spans="1:23" ht="15.75" thickBot="1">
      <c r="A56" s="1171">
        <v>13</v>
      </c>
      <c r="B56" s="1165" t="s">
        <v>1837</v>
      </c>
      <c r="C56" s="890"/>
      <c r="D56" s="890"/>
      <c r="E56" s="890"/>
      <c r="F56" s="890"/>
      <c r="G56" s="890"/>
      <c r="H56" s="890"/>
      <c r="I56" s="890"/>
      <c r="J56" s="890"/>
      <c r="K56" s="890"/>
      <c r="L56" s="890"/>
      <c r="M56" s="890"/>
      <c r="N56" s="890"/>
      <c r="O56" s="1029"/>
      <c r="P56" s="1177">
        <f t="shared" si="6"/>
        <v>0</v>
      </c>
      <c r="Q56" s="1169"/>
      <c r="R56" s="1169"/>
      <c r="S56" s="1169"/>
      <c r="T56" s="153"/>
      <c r="U56" s="153"/>
      <c r="V56" s="153"/>
      <c r="W56" s="153"/>
    </row>
    <row r="57" spans="1:23" ht="15.75" thickBot="1">
      <c r="A57" s="1178" t="s">
        <v>806</v>
      </c>
      <c r="B57" s="1179" t="s">
        <v>1838</v>
      </c>
      <c r="C57" s="1190">
        <f>C38+C39+C40+C41+C44+C45+C47+C48+C50+C51+C52+C53+C56</f>
        <v>0</v>
      </c>
      <c r="D57" s="1190">
        <f t="shared" ref="D57:O57" si="9">D38+D39+D40+D41+D44+D45+D47+D48+D50+D51+D52+D53+D56</f>
        <v>0</v>
      </c>
      <c r="E57" s="1190">
        <f t="shared" si="9"/>
        <v>0</v>
      </c>
      <c r="F57" s="1190">
        <f t="shared" si="9"/>
        <v>0</v>
      </c>
      <c r="G57" s="1190">
        <f t="shared" si="9"/>
        <v>0</v>
      </c>
      <c r="H57" s="1190">
        <f t="shared" si="9"/>
        <v>0</v>
      </c>
      <c r="I57" s="1190">
        <f t="shared" si="9"/>
        <v>0</v>
      </c>
      <c r="J57" s="1190">
        <f t="shared" si="9"/>
        <v>0</v>
      </c>
      <c r="K57" s="1190">
        <f t="shared" si="9"/>
        <v>0</v>
      </c>
      <c r="L57" s="1190">
        <f t="shared" si="9"/>
        <v>0</v>
      </c>
      <c r="M57" s="1190">
        <f t="shared" si="9"/>
        <v>0</v>
      </c>
      <c r="N57" s="1190">
        <f t="shared" si="9"/>
        <v>0</v>
      </c>
      <c r="O57" s="1190">
        <f t="shared" si="9"/>
        <v>0</v>
      </c>
      <c r="P57" s="1177">
        <f t="shared" si="6"/>
        <v>0</v>
      </c>
      <c r="Q57" s="1169"/>
      <c r="R57" s="1169"/>
      <c r="S57" s="1169"/>
      <c r="T57" s="153"/>
      <c r="U57" s="153"/>
      <c r="V57" s="153"/>
      <c r="W57" s="153"/>
    </row>
    <row r="58" spans="1:23" ht="15.75" thickBot="1">
      <c r="A58" s="1171">
        <v>14</v>
      </c>
      <c r="B58" s="1165" t="s">
        <v>1839</v>
      </c>
      <c r="C58" s="899"/>
      <c r="D58" s="899"/>
      <c r="E58" s="899"/>
      <c r="F58" s="899"/>
      <c r="G58" s="899"/>
      <c r="H58" s="899"/>
      <c r="I58" s="899"/>
      <c r="J58" s="899"/>
      <c r="K58" s="899"/>
      <c r="L58" s="899"/>
      <c r="M58" s="899"/>
      <c r="N58" s="899"/>
      <c r="O58" s="899"/>
      <c r="P58" s="1191">
        <f t="shared" si="6"/>
        <v>0</v>
      </c>
      <c r="Q58" s="1169"/>
      <c r="R58" s="1169"/>
      <c r="S58" s="1169"/>
      <c r="T58" s="153"/>
      <c r="U58" s="153"/>
      <c r="V58" s="153"/>
      <c r="W58" s="153"/>
    </row>
    <row r="59" spans="1:23" ht="15.75" thickBot="1">
      <c r="A59" s="1178" t="s">
        <v>808</v>
      </c>
      <c r="B59" s="1179" t="s">
        <v>1840</v>
      </c>
      <c r="C59" s="1190">
        <f>C57+C58</f>
        <v>0</v>
      </c>
      <c r="D59" s="1190">
        <f t="shared" ref="D59:M59" si="10">D57+D58</f>
        <v>0</v>
      </c>
      <c r="E59" s="1190">
        <f t="shared" si="10"/>
        <v>0</v>
      </c>
      <c r="F59" s="1190">
        <f t="shared" si="10"/>
        <v>0</v>
      </c>
      <c r="G59" s="1190">
        <f t="shared" si="10"/>
        <v>0</v>
      </c>
      <c r="H59" s="1190">
        <f t="shared" si="10"/>
        <v>0</v>
      </c>
      <c r="I59" s="1190">
        <f t="shared" si="10"/>
        <v>0</v>
      </c>
      <c r="J59" s="1190">
        <f t="shared" si="10"/>
        <v>0</v>
      </c>
      <c r="K59" s="1190">
        <f t="shared" si="10"/>
        <v>0</v>
      </c>
      <c r="L59" s="1190">
        <f t="shared" si="10"/>
        <v>0</v>
      </c>
      <c r="M59" s="1190">
        <f t="shared" si="10"/>
        <v>0</v>
      </c>
      <c r="N59" s="1190">
        <f>N57+N58</f>
        <v>0</v>
      </c>
      <c r="O59" s="1190">
        <f>O57+O58</f>
        <v>0</v>
      </c>
      <c r="P59" s="1177">
        <f t="shared" si="6"/>
        <v>0</v>
      </c>
      <c r="Q59" s="1192"/>
      <c r="R59" s="1192"/>
      <c r="S59" s="1192"/>
      <c r="T59" s="153"/>
      <c r="U59" s="153"/>
      <c r="V59" s="153"/>
      <c r="W59" s="153"/>
    </row>
    <row r="60" spans="1:23" ht="15.75" thickBot="1">
      <c r="A60" s="1183" t="s">
        <v>809</v>
      </c>
      <c r="B60" s="1179" t="s">
        <v>1841</v>
      </c>
      <c r="C60" s="1193">
        <f>(C59*J137)/1000000</f>
        <v>0</v>
      </c>
      <c r="D60" s="1194">
        <f>(D59*J138)/1000000</f>
        <v>0</v>
      </c>
      <c r="E60" s="1194">
        <f>(E59*J139)/1000000</f>
        <v>0</v>
      </c>
      <c r="F60" s="1194">
        <f>(F59*J140)/1000000</f>
        <v>0</v>
      </c>
      <c r="G60" s="1194">
        <f>(G59*J141)/1000000</f>
        <v>0</v>
      </c>
      <c r="H60" s="1194">
        <f>(H59*J142)/1000000</f>
        <v>0</v>
      </c>
      <c r="I60" s="1194">
        <f>(I59*J143)/1000000</f>
        <v>0</v>
      </c>
      <c r="J60" s="1194">
        <f>(J59*J144)/1000000</f>
        <v>0</v>
      </c>
      <c r="K60" s="1194">
        <f>(K59*J145)/1000000</f>
        <v>0</v>
      </c>
      <c r="L60" s="1194">
        <f>(L59*J146)/1000000</f>
        <v>0</v>
      </c>
      <c r="M60" s="1194">
        <f>(M59*J147)/1000000</f>
        <v>0</v>
      </c>
      <c r="N60" s="1194">
        <f>(N59*J148)/1000000</f>
        <v>0</v>
      </c>
      <c r="O60" s="1194">
        <f>(O59*J149)/1000000</f>
        <v>0</v>
      </c>
      <c r="P60" s="1177">
        <f>SUM(C60:O60)</f>
        <v>0</v>
      </c>
      <c r="Q60" s="1192"/>
      <c r="R60" s="1192"/>
      <c r="S60" s="1192"/>
      <c r="T60" s="153"/>
      <c r="U60" s="153"/>
      <c r="V60" s="153"/>
      <c r="W60" s="153"/>
    </row>
    <row r="61" spans="1:23">
      <c r="A61" s="41" t="s">
        <v>48</v>
      </c>
      <c r="B61" s="126" t="s">
        <v>1842</v>
      </c>
      <c r="C61" s="1195"/>
      <c r="D61" s="1195"/>
      <c r="E61" s="1195"/>
      <c r="F61" s="1195"/>
      <c r="G61" s="1195"/>
      <c r="H61" s="1195"/>
      <c r="I61" s="1195"/>
      <c r="J61" s="1195"/>
      <c r="K61" s="1195"/>
      <c r="L61" s="1195"/>
      <c r="M61" s="1195"/>
      <c r="N61" s="1195"/>
      <c r="O61" s="1195"/>
      <c r="P61" s="1195"/>
      <c r="Q61" s="153"/>
      <c r="R61" s="153"/>
      <c r="S61" s="153"/>
      <c r="T61" s="153"/>
      <c r="U61" s="153"/>
      <c r="V61" s="153"/>
      <c r="W61" s="153"/>
    </row>
    <row r="62" spans="1:23" ht="15.75" thickBot="1">
      <c r="A62" s="41" t="s">
        <v>49</v>
      </c>
      <c r="B62" s="22" t="s">
        <v>1229</v>
      </c>
      <c r="C62" s="1195"/>
      <c r="D62" s="1195"/>
      <c r="E62" s="1195"/>
      <c r="F62" s="1195"/>
      <c r="G62" s="1195"/>
      <c r="H62" s="1195"/>
      <c r="I62" s="1195"/>
      <c r="J62" s="1195"/>
      <c r="K62" s="1195"/>
      <c r="L62" s="1195"/>
      <c r="M62" s="1195"/>
      <c r="N62" s="1195"/>
      <c r="O62" s="1195"/>
      <c r="P62" s="1195"/>
      <c r="Q62" s="153"/>
      <c r="R62" s="153"/>
      <c r="S62" s="153"/>
      <c r="T62" s="153"/>
      <c r="U62" s="1196"/>
      <c r="V62" s="1196"/>
      <c r="W62" s="1196"/>
    </row>
    <row r="63" spans="1:23">
      <c r="A63" s="1151"/>
      <c r="B63" s="1152" t="s">
        <v>1843</v>
      </c>
      <c r="C63" s="1153"/>
      <c r="D63" s="1153"/>
      <c r="E63" s="1153"/>
      <c r="F63" s="1153"/>
      <c r="G63" s="1153"/>
      <c r="H63" s="1153"/>
      <c r="I63" s="1153"/>
      <c r="J63" s="1153"/>
      <c r="K63" s="1154"/>
      <c r="L63" s="1153"/>
      <c r="M63" s="1153"/>
      <c r="N63" s="1155"/>
      <c r="O63" s="1156"/>
      <c r="P63" s="4634" t="s">
        <v>486</v>
      </c>
      <c r="Q63" s="153"/>
      <c r="R63" s="153"/>
      <c r="S63" s="153"/>
      <c r="T63" s="153"/>
      <c r="U63" s="1196"/>
      <c r="V63" s="1196"/>
      <c r="W63" s="1196"/>
    </row>
    <row r="64" spans="1:23" ht="15.75" thickBot="1">
      <c r="A64" s="1157"/>
      <c r="B64" s="1158" t="s">
        <v>1844</v>
      </c>
      <c r="C64" s="1159" t="s">
        <v>55</v>
      </c>
      <c r="D64" s="1160" t="s">
        <v>56</v>
      </c>
      <c r="E64" s="1160" t="s">
        <v>57</v>
      </c>
      <c r="F64" s="1160" t="s">
        <v>58</v>
      </c>
      <c r="G64" s="1160" t="s">
        <v>59</v>
      </c>
      <c r="H64" s="1161" t="s">
        <v>61</v>
      </c>
      <c r="I64" s="1161" t="s">
        <v>60</v>
      </c>
      <c r="J64" s="1161" t="s">
        <v>1824</v>
      </c>
      <c r="K64" s="1162" t="s">
        <v>63</v>
      </c>
      <c r="L64" s="1161" t="s">
        <v>62</v>
      </c>
      <c r="M64" s="1161" t="s">
        <v>64</v>
      </c>
      <c r="N64" s="1160" t="s">
        <v>845</v>
      </c>
      <c r="O64" s="1163" t="s">
        <v>119</v>
      </c>
      <c r="P64" s="4635" t="s">
        <v>486</v>
      </c>
      <c r="Q64" s="153"/>
      <c r="R64" s="153"/>
      <c r="S64" s="153"/>
      <c r="T64" s="153"/>
      <c r="U64" s="1197"/>
      <c r="V64" s="1197"/>
      <c r="W64" s="1197"/>
    </row>
    <row r="65" spans="1:23">
      <c r="A65" s="1164">
        <v>1</v>
      </c>
      <c r="B65" s="1165" t="s">
        <v>1845</v>
      </c>
      <c r="C65" s="890"/>
      <c r="D65" s="890"/>
      <c r="E65" s="890"/>
      <c r="F65" s="890"/>
      <c r="G65" s="890"/>
      <c r="H65" s="890"/>
      <c r="I65" s="890"/>
      <c r="J65" s="890"/>
      <c r="K65" s="890"/>
      <c r="L65" s="890"/>
      <c r="M65" s="1029"/>
      <c r="N65" s="1167"/>
      <c r="O65" s="1198"/>
      <c r="P65" s="1168">
        <f t="shared" ref="P65:P70" si="11">(C65*$J$137+D65*$J$138+E65*$J$139+F65*$J$140+G65*$J$141+H65*$J$142+I65*$J$143+J65*$J$144+K65*$J$145+L65*$J$146+M65*$J$147+N65*$J$148+O65*$J$149)/1000000</f>
        <v>0</v>
      </c>
      <c r="Q65" s="1192"/>
      <c r="R65" s="153"/>
      <c r="S65" s="153"/>
      <c r="T65" s="153"/>
      <c r="U65" s="1196"/>
      <c r="V65" s="1196"/>
      <c r="W65" s="1196"/>
    </row>
    <row r="66" spans="1:23">
      <c r="A66" s="1171">
        <v>2</v>
      </c>
      <c r="B66" s="1165" t="s">
        <v>1846</v>
      </c>
      <c r="C66" s="890"/>
      <c r="D66" s="890"/>
      <c r="E66" s="890"/>
      <c r="F66" s="890"/>
      <c r="G66" s="890"/>
      <c r="H66" s="890"/>
      <c r="I66" s="890"/>
      <c r="J66" s="890"/>
      <c r="K66" s="890"/>
      <c r="L66" s="890"/>
      <c r="M66" s="1029"/>
      <c r="N66" s="890"/>
      <c r="O66" s="1199"/>
      <c r="P66" s="1168">
        <f t="shared" si="11"/>
        <v>0</v>
      </c>
      <c r="Q66" s="1192"/>
      <c r="R66" s="153"/>
      <c r="S66" s="153"/>
      <c r="T66" s="153"/>
      <c r="U66" s="1196"/>
      <c r="V66" s="1196"/>
      <c r="W66" s="1196"/>
    </row>
    <row r="67" spans="1:23" ht="26.25">
      <c r="A67" s="1171">
        <v>3</v>
      </c>
      <c r="B67" s="1173" t="s">
        <v>1847</v>
      </c>
      <c r="C67" s="890"/>
      <c r="D67" s="890"/>
      <c r="E67" s="890"/>
      <c r="F67" s="890"/>
      <c r="G67" s="890"/>
      <c r="H67" s="890"/>
      <c r="I67" s="890"/>
      <c r="J67" s="890"/>
      <c r="K67" s="890"/>
      <c r="L67" s="890"/>
      <c r="M67" s="1029"/>
      <c r="N67" s="890"/>
      <c r="O67" s="1199"/>
      <c r="P67" s="1168">
        <f t="shared" si="11"/>
        <v>0</v>
      </c>
      <c r="Q67" s="1192"/>
      <c r="R67" s="153"/>
      <c r="S67" s="153"/>
      <c r="T67" s="153"/>
      <c r="U67" s="1196"/>
      <c r="V67" s="1196"/>
      <c r="W67" s="1196"/>
    </row>
    <row r="68" spans="1:23">
      <c r="A68" s="1171">
        <v>4</v>
      </c>
      <c r="B68" s="1173" t="s">
        <v>1848</v>
      </c>
      <c r="C68" s="890"/>
      <c r="D68" s="890"/>
      <c r="E68" s="890"/>
      <c r="F68" s="890"/>
      <c r="G68" s="890"/>
      <c r="H68" s="890"/>
      <c r="I68" s="890"/>
      <c r="J68" s="890"/>
      <c r="K68" s="890"/>
      <c r="L68" s="890"/>
      <c r="M68" s="1029"/>
      <c r="N68" s="890"/>
      <c r="O68" s="1199"/>
      <c r="P68" s="1168">
        <f t="shared" si="11"/>
        <v>0</v>
      </c>
      <c r="Q68" s="1192"/>
      <c r="R68" s="153"/>
      <c r="S68" s="153"/>
      <c r="T68" s="153"/>
      <c r="U68" s="1196"/>
      <c r="V68" s="1196"/>
      <c r="W68" s="1196"/>
    </row>
    <row r="69" spans="1:23" ht="15.75" thickBot="1">
      <c r="A69" s="1171">
        <v>5</v>
      </c>
      <c r="B69" s="1173" t="s">
        <v>1849</v>
      </c>
      <c r="C69" s="890"/>
      <c r="D69" s="890"/>
      <c r="E69" s="890"/>
      <c r="F69" s="890"/>
      <c r="G69" s="890"/>
      <c r="H69" s="890"/>
      <c r="I69" s="890"/>
      <c r="J69" s="890"/>
      <c r="K69" s="890"/>
      <c r="L69" s="890"/>
      <c r="M69" s="1029"/>
      <c r="N69" s="890"/>
      <c r="O69" s="1199"/>
      <c r="P69" s="1177">
        <f t="shared" si="11"/>
        <v>0</v>
      </c>
      <c r="Q69" s="1192"/>
      <c r="R69" s="153"/>
      <c r="S69" s="153"/>
      <c r="T69" s="153"/>
      <c r="U69" s="1196"/>
      <c r="V69" s="1196"/>
      <c r="W69" s="1196"/>
    </row>
    <row r="70" spans="1:23" ht="15.75" thickBot="1">
      <c r="A70" s="1178" t="s">
        <v>806</v>
      </c>
      <c r="B70" s="1179" t="s">
        <v>1850</v>
      </c>
      <c r="C70" s="1180">
        <f>SUM(C65:C69)</f>
        <v>0</v>
      </c>
      <c r="D70" s="1180">
        <f t="shared" ref="D70:O70" si="12">SUM(D65:D69)</f>
        <v>0</v>
      </c>
      <c r="E70" s="1180">
        <f t="shared" si="12"/>
        <v>0</v>
      </c>
      <c r="F70" s="1180">
        <f t="shared" si="12"/>
        <v>0</v>
      </c>
      <c r="G70" s="1180">
        <f t="shared" si="12"/>
        <v>0</v>
      </c>
      <c r="H70" s="1180">
        <f t="shared" si="12"/>
        <v>0</v>
      </c>
      <c r="I70" s="1180">
        <f t="shared" si="12"/>
        <v>0</v>
      </c>
      <c r="J70" s="1180">
        <f t="shared" si="12"/>
        <v>0</v>
      </c>
      <c r="K70" s="1180">
        <f t="shared" si="12"/>
        <v>0</v>
      </c>
      <c r="L70" s="1180">
        <f t="shared" si="12"/>
        <v>0</v>
      </c>
      <c r="M70" s="1200">
        <f t="shared" si="12"/>
        <v>0</v>
      </c>
      <c r="N70" s="1180">
        <f t="shared" si="12"/>
        <v>0</v>
      </c>
      <c r="O70" s="1201">
        <f t="shared" si="12"/>
        <v>0</v>
      </c>
      <c r="P70" s="1177">
        <f t="shared" si="11"/>
        <v>0</v>
      </c>
      <c r="Q70" s="1192"/>
      <c r="R70" s="153"/>
      <c r="S70" s="153"/>
      <c r="T70" s="153"/>
      <c r="U70" s="1196"/>
      <c r="V70" s="1196"/>
      <c r="W70" s="1196"/>
    </row>
    <row r="71" spans="1:23" ht="15.75" thickBot="1">
      <c r="A71" s="1183" t="s">
        <v>808</v>
      </c>
      <c r="B71" s="1184" t="s">
        <v>1851</v>
      </c>
      <c r="C71" s="1186">
        <f>(C70*J137)/1000000</f>
        <v>0</v>
      </c>
      <c r="D71" s="1186">
        <f>(D70*J138)/1000000</f>
        <v>0</v>
      </c>
      <c r="E71" s="1186">
        <f>(E70*J139)/1000000</f>
        <v>0</v>
      </c>
      <c r="F71" s="1186">
        <f>(F70*J140)/1000000</f>
        <v>0</v>
      </c>
      <c r="G71" s="1186">
        <f>(G70*J141)/1000000</f>
        <v>0</v>
      </c>
      <c r="H71" s="1186">
        <f>(H70*J142)/1000000</f>
        <v>0</v>
      </c>
      <c r="I71" s="1186">
        <f>(I70*J143)/1000000</f>
        <v>0</v>
      </c>
      <c r="J71" s="1186">
        <f>(J70*J144)/1000000</f>
        <v>0</v>
      </c>
      <c r="K71" s="1186">
        <f>(K70*J145)/1000000</f>
        <v>0</v>
      </c>
      <c r="L71" s="1186">
        <f>(L70*J146)/1000000</f>
        <v>0</v>
      </c>
      <c r="M71" s="1202">
        <f>(M70*J147)/1000000</f>
        <v>0</v>
      </c>
      <c r="N71" s="1186">
        <f>(N70*J148)/1000000</f>
        <v>0</v>
      </c>
      <c r="O71" s="1203">
        <f>(O70*J149)/1000000</f>
        <v>0</v>
      </c>
      <c r="P71" s="1177">
        <f>SUM(C71:O71)</f>
        <v>0</v>
      </c>
      <c r="Q71" s="1192"/>
      <c r="R71" s="153"/>
      <c r="S71" s="153"/>
      <c r="T71" s="153"/>
      <c r="U71" s="1196"/>
      <c r="V71" s="1196"/>
      <c r="W71" s="1196"/>
    </row>
    <row r="72" spans="1:23">
      <c r="A72" s="41" t="s">
        <v>48</v>
      </c>
      <c r="B72" s="126" t="s">
        <v>1852</v>
      </c>
      <c r="C72" s="1204"/>
      <c r="D72" s="1204"/>
      <c r="E72" s="1204"/>
      <c r="F72" s="1204"/>
      <c r="G72" s="1204"/>
      <c r="H72" s="1204"/>
      <c r="I72" s="1204"/>
      <c r="J72" s="1204"/>
      <c r="K72" s="1204"/>
      <c r="L72" s="1204"/>
      <c r="M72" s="1204"/>
      <c r="N72" s="1204"/>
      <c r="O72" s="1204"/>
      <c r="P72" s="1205"/>
      <c r="Q72" s="153"/>
      <c r="R72" s="153"/>
      <c r="S72" s="153"/>
      <c r="T72" s="153"/>
      <c r="U72" s="1196"/>
      <c r="V72" s="1196"/>
      <c r="W72" s="1196"/>
    </row>
    <row r="73" spans="1:23" ht="15.75" thickBot="1">
      <c r="A73" s="41" t="s">
        <v>49</v>
      </c>
      <c r="B73" s="22" t="s">
        <v>1230</v>
      </c>
      <c r="C73" s="1195"/>
      <c r="D73" s="1195"/>
      <c r="E73" s="1195"/>
      <c r="F73" s="1195"/>
      <c r="G73" s="1195"/>
      <c r="H73" s="1195"/>
      <c r="I73" s="1195"/>
      <c r="J73" s="1195"/>
      <c r="K73" s="1195"/>
      <c r="L73" s="1195"/>
      <c r="M73" s="1195"/>
      <c r="N73" s="1195"/>
      <c r="O73" s="1195"/>
      <c r="P73" s="1195"/>
      <c r="Q73" s="153"/>
      <c r="R73" s="153"/>
      <c r="S73" s="153"/>
      <c r="T73" s="153"/>
      <c r="U73" s="1197"/>
      <c r="V73" s="1197"/>
      <c r="W73" s="1197"/>
    </row>
    <row r="74" spans="1:23">
      <c r="A74" s="1151"/>
      <c r="B74" s="4646" t="s">
        <v>1853</v>
      </c>
      <c r="C74" s="1153"/>
      <c r="D74" s="1153"/>
      <c r="E74" s="1153"/>
      <c r="F74" s="1153"/>
      <c r="G74" s="1153"/>
      <c r="H74" s="1153"/>
      <c r="I74" s="1153"/>
      <c r="J74" s="1153"/>
      <c r="K74" s="1154"/>
      <c r="L74" s="1153"/>
      <c r="M74" s="1153"/>
      <c r="N74" s="1155"/>
      <c r="O74" s="1156"/>
      <c r="P74" s="4634" t="s">
        <v>486</v>
      </c>
      <c r="Q74" s="153"/>
      <c r="R74" s="153"/>
      <c r="S74" s="153"/>
      <c r="T74" s="153"/>
      <c r="U74" s="1196"/>
      <c r="V74" s="1196"/>
      <c r="W74" s="1196"/>
    </row>
    <row r="75" spans="1:23" ht="15.75" thickBot="1">
      <c r="A75" s="1157"/>
      <c r="B75" s="4647"/>
      <c r="C75" s="1159" t="s">
        <v>55</v>
      </c>
      <c r="D75" s="1160" t="s">
        <v>56</v>
      </c>
      <c r="E75" s="1160" t="s">
        <v>57</v>
      </c>
      <c r="F75" s="1160" t="s">
        <v>58</v>
      </c>
      <c r="G75" s="1160" t="s">
        <v>59</v>
      </c>
      <c r="H75" s="1161" t="s">
        <v>61</v>
      </c>
      <c r="I75" s="1161" t="s">
        <v>60</v>
      </c>
      <c r="J75" s="1161" t="s">
        <v>1824</v>
      </c>
      <c r="K75" s="1162" t="s">
        <v>63</v>
      </c>
      <c r="L75" s="1161" t="s">
        <v>62</v>
      </c>
      <c r="M75" s="1161" t="s">
        <v>64</v>
      </c>
      <c r="N75" s="1160" t="s">
        <v>845</v>
      </c>
      <c r="O75" s="1163" t="s">
        <v>119</v>
      </c>
      <c r="P75" s="4635" t="s">
        <v>486</v>
      </c>
      <c r="Q75" s="153"/>
      <c r="R75" s="153"/>
      <c r="S75" s="153"/>
      <c r="T75" s="153"/>
      <c r="U75" s="1196"/>
      <c r="V75" s="1196"/>
      <c r="W75" s="1196"/>
    </row>
    <row r="76" spans="1:23">
      <c r="A76" s="1164">
        <v>1</v>
      </c>
      <c r="B76" s="1206" t="s">
        <v>1854</v>
      </c>
      <c r="C76" s="1207"/>
      <c r="D76" s="890"/>
      <c r="E76" s="890"/>
      <c r="F76" s="890"/>
      <c r="G76" s="890"/>
      <c r="H76" s="890"/>
      <c r="I76" s="890"/>
      <c r="J76" s="890"/>
      <c r="K76" s="890"/>
      <c r="L76" s="890"/>
      <c r="M76" s="1029"/>
      <c r="N76" s="1167"/>
      <c r="O76" s="1208"/>
      <c r="P76" s="1168">
        <f t="shared" ref="P76:P81" si="13">(C76*$J$137+D76*$J$138+E76*$J$139+F76*$J$140+G76*$J$141+H76*$J$142+I76*$J$143+J76*$J$144+K76*$J$145+L76*$J$146+M76*$J$147+N76*$J$148+O76*$J$149)/1000000</f>
        <v>0</v>
      </c>
      <c r="Q76" s="153"/>
      <c r="R76" s="153"/>
      <c r="S76" s="153"/>
      <c r="T76" s="153"/>
      <c r="U76" s="1196"/>
      <c r="V76" s="1196"/>
      <c r="W76" s="1196"/>
    </row>
    <row r="77" spans="1:23">
      <c r="A77" s="1171">
        <v>2</v>
      </c>
      <c r="B77" s="1206" t="s">
        <v>1855</v>
      </c>
      <c r="C77" s="890"/>
      <c r="D77" s="890"/>
      <c r="E77" s="890"/>
      <c r="F77" s="890"/>
      <c r="G77" s="890"/>
      <c r="H77" s="890"/>
      <c r="I77" s="890"/>
      <c r="J77" s="890"/>
      <c r="K77" s="890"/>
      <c r="L77" s="890"/>
      <c r="M77" s="1029"/>
      <c r="N77" s="890"/>
      <c r="O77" s="1029"/>
      <c r="P77" s="1168">
        <f t="shared" si="13"/>
        <v>0</v>
      </c>
      <c r="Q77" s="153"/>
      <c r="R77" s="153"/>
      <c r="S77" s="153"/>
      <c r="T77" s="153"/>
      <c r="U77" s="1196"/>
      <c r="V77" s="1196"/>
      <c r="W77" s="1196"/>
    </row>
    <row r="78" spans="1:23" ht="26.25">
      <c r="A78" s="1171">
        <v>3</v>
      </c>
      <c r="B78" s="1209" t="s">
        <v>1847</v>
      </c>
      <c r="C78" s="890"/>
      <c r="D78" s="890"/>
      <c r="E78" s="890"/>
      <c r="F78" s="890"/>
      <c r="G78" s="890"/>
      <c r="H78" s="890"/>
      <c r="I78" s="890"/>
      <c r="J78" s="890"/>
      <c r="K78" s="890"/>
      <c r="L78" s="890"/>
      <c r="M78" s="1029"/>
      <c r="N78" s="890"/>
      <c r="O78" s="1029"/>
      <c r="P78" s="1168">
        <f t="shared" si="13"/>
        <v>0</v>
      </c>
      <c r="Q78" s="153"/>
      <c r="R78" s="153"/>
      <c r="S78" s="153"/>
      <c r="T78" s="153"/>
      <c r="U78" s="1196"/>
      <c r="V78" s="1196"/>
      <c r="W78" s="1196"/>
    </row>
    <row r="79" spans="1:23">
      <c r="A79" s="1171">
        <v>4</v>
      </c>
      <c r="B79" s="1209" t="s">
        <v>1848</v>
      </c>
      <c r="C79" s="890"/>
      <c r="D79" s="890"/>
      <c r="E79" s="890"/>
      <c r="F79" s="890"/>
      <c r="G79" s="890"/>
      <c r="H79" s="890"/>
      <c r="I79" s="890"/>
      <c r="J79" s="890"/>
      <c r="K79" s="890"/>
      <c r="L79" s="890"/>
      <c r="M79" s="1029"/>
      <c r="N79" s="890"/>
      <c r="O79" s="1029"/>
      <c r="P79" s="1168">
        <f t="shared" si="13"/>
        <v>0</v>
      </c>
      <c r="Q79" s="153"/>
      <c r="R79" s="153"/>
      <c r="S79" s="153"/>
      <c r="T79" s="153"/>
      <c r="U79" s="1196"/>
      <c r="V79" s="1196"/>
      <c r="W79" s="1196"/>
    </row>
    <row r="80" spans="1:23" ht="15.75" thickBot="1">
      <c r="A80" s="1171">
        <v>5</v>
      </c>
      <c r="B80" s="1209" t="s">
        <v>1849</v>
      </c>
      <c r="C80" s="890"/>
      <c r="D80" s="890"/>
      <c r="E80" s="890"/>
      <c r="F80" s="890"/>
      <c r="G80" s="890"/>
      <c r="H80" s="890"/>
      <c r="I80" s="890"/>
      <c r="J80" s="890"/>
      <c r="K80" s="890"/>
      <c r="L80" s="890"/>
      <c r="M80" s="1029"/>
      <c r="N80" s="1210"/>
      <c r="O80" s="1211"/>
      <c r="P80" s="1177">
        <f t="shared" si="13"/>
        <v>0</v>
      </c>
      <c r="Q80" s="153"/>
      <c r="R80" s="153"/>
      <c r="S80" s="153"/>
      <c r="T80" s="153"/>
      <c r="U80" s="1196"/>
      <c r="V80" s="1196"/>
      <c r="W80" s="1196"/>
    </row>
    <row r="81" spans="1:23" ht="15.75" thickBot="1">
      <c r="A81" s="1178" t="s">
        <v>806</v>
      </c>
      <c r="B81" s="1212" t="s">
        <v>1856</v>
      </c>
      <c r="C81" s="1180">
        <f>SUM(C76:C80)</f>
        <v>0</v>
      </c>
      <c r="D81" s="1180">
        <f t="shared" ref="D81:O81" si="14">SUM(D76:D80)</f>
        <v>0</v>
      </c>
      <c r="E81" s="1180">
        <f t="shared" si="14"/>
        <v>0</v>
      </c>
      <c r="F81" s="1180">
        <f t="shared" si="14"/>
        <v>0</v>
      </c>
      <c r="G81" s="1180">
        <f t="shared" si="14"/>
        <v>0</v>
      </c>
      <c r="H81" s="1180">
        <f t="shared" si="14"/>
        <v>0</v>
      </c>
      <c r="I81" s="1180">
        <f t="shared" si="14"/>
        <v>0</v>
      </c>
      <c r="J81" s="1180">
        <f t="shared" si="14"/>
        <v>0</v>
      </c>
      <c r="K81" s="1180">
        <f t="shared" si="14"/>
        <v>0</v>
      </c>
      <c r="L81" s="1180">
        <f t="shared" si="14"/>
        <v>0</v>
      </c>
      <c r="M81" s="1180">
        <f t="shared" si="14"/>
        <v>0</v>
      </c>
      <c r="N81" s="1182">
        <f t="shared" si="14"/>
        <v>0</v>
      </c>
      <c r="O81" s="1182">
        <f t="shared" si="14"/>
        <v>0</v>
      </c>
      <c r="P81" s="1177">
        <f t="shared" si="13"/>
        <v>0</v>
      </c>
      <c r="Q81" s="153"/>
      <c r="R81" s="153"/>
      <c r="S81" s="153"/>
      <c r="T81" s="153"/>
      <c r="U81" s="1196"/>
      <c r="V81" s="1196"/>
      <c r="W81" s="1196"/>
    </row>
    <row r="82" spans="1:23" ht="15.75" thickBot="1">
      <c r="A82" s="1183" t="s">
        <v>808</v>
      </c>
      <c r="B82" s="1184" t="s">
        <v>1857</v>
      </c>
      <c r="C82" s="1186">
        <f>(C81*J137)/1000000</f>
        <v>0</v>
      </c>
      <c r="D82" s="1186">
        <f>(D81*J138)/1000000</f>
        <v>0</v>
      </c>
      <c r="E82" s="1186">
        <f>(E81*J139)/1000000</f>
        <v>0</v>
      </c>
      <c r="F82" s="1186">
        <f>(F81*J140)/1000000</f>
        <v>0</v>
      </c>
      <c r="G82" s="1186">
        <f>(G81*J141)/1000000</f>
        <v>0</v>
      </c>
      <c r="H82" s="1186">
        <f>(H81*J142)/1000000</f>
        <v>0</v>
      </c>
      <c r="I82" s="1186">
        <f>(I81*J143)/1000000</f>
        <v>0</v>
      </c>
      <c r="J82" s="1186">
        <f>(J81*J144)/1000000</f>
        <v>0</v>
      </c>
      <c r="K82" s="1186">
        <f>(K81*J145)/1000000</f>
        <v>0</v>
      </c>
      <c r="L82" s="1186">
        <f>(L81*J146)/1000000</f>
        <v>0</v>
      </c>
      <c r="M82" s="1186">
        <f>(M81*J147)/1000000</f>
        <v>0</v>
      </c>
      <c r="N82" s="1185">
        <f>(N81*J148)/1000000</f>
        <v>0</v>
      </c>
      <c r="O82" s="1185">
        <f>(O81*J149)/1000000</f>
        <v>0</v>
      </c>
      <c r="P82" s="1203">
        <f>SUM(C82:O82)</f>
        <v>0</v>
      </c>
      <c r="Q82" s="153"/>
      <c r="R82" s="153"/>
      <c r="S82" s="153"/>
      <c r="T82" s="153"/>
      <c r="U82" s="1196"/>
      <c r="V82" s="1196"/>
      <c r="W82" s="1196"/>
    </row>
    <row r="83" spans="1:23">
      <c r="A83" s="41" t="s">
        <v>48</v>
      </c>
      <c r="B83" s="126" t="s">
        <v>1858</v>
      </c>
      <c r="C83" s="1195"/>
      <c r="D83" s="1195"/>
      <c r="E83" s="1195"/>
      <c r="F83" s="1195"/>
      <c r="G83" s="1195"/>
      <c r="H83" s="1195"/>
      <c r="I83" s="1195"/>
      <c r="J83" s="1195"/>
      <c r="K83" s="1195"/>
      <c r="L83" s="1195"/>
      <c r="M83" s="1195"/>
      <c r="N83" s="1195"/>
      <c r="O83" s="1195"/>
      <c r="P83" s="1195"/>
      <c r="Q83" s="153"/>
      <c r="R83" s="153"/>
      <c r="S83" s="153"/>
      <c r="T83" s="153"/>
      <c r="U83" s="1197"/>
      <c r="V83" s="1197"/>
      <c r="W83" s="1197"/>
    </row>
    <row r="84" spans="1:23" ht="15.75" thickBot="1">
      <c r="A84" s="41" t="s">
        <v>49</v>
      </c>
      <c r="B84" s="22" t="s">
        <v>1231</v>
      </c>
      <c r="C84" s="1195"/>
      <c r="D84" s="1195"/>
      <c r="E84" s="1195"/>
      <c r="F84" s="1195"/>
      <c r="G84" s="1195"/>
      <c r="H84" s="1195"/>
      <c r="I84" s="1195"/>
      <c r="J84" s="1195"/>
      <c r="K84" s="1195"/>
      <c r="L84" s="1195"/>
      <c r="M84" s="1195"/>
      <c r="N84" s="1195"/>
      <c r="O84" s="1213"/>
      <c r="P84" s="1195"/>
      <c r="Q84" s="153"/>
      <c r="R84" s="153"/>
      <c r="S84" s="153"/>
      <c r="T84" s="153"/>
      <c r="U84" s="1196"/>
      <c r="V84" s="1196"/>
      <c r="W84" s="1196"/>
    </row>
    <row r="85" spans="1:23" ht="15.75" thickBot="1">
      <c r="A85" s="1214"/>
      <c r="B85" s="1215" t="s">
        <v>1859</v>
      </c>
      <c r="C85" s="1216" t="s">
        <v>55</v>
      </c>
      <c r="D85" s="1216" t="s">
        <v>56</v>
      </c>
      <c r="E85" s="1216" t="s">
        <v>57</v>
      </c>
      <c r="F85" s="1216" t="s">
        <v>58</v>
      </c>
      <c r="G85" s="1216" t="s">
        <v>59</v>
      </c>
      <c r="H85" s="1217" t="s">
        <v>61</v>
      </c>
      <c r="I85" s="1217" t="s">
        <v>60</v>
      </c>
      <c r="J85" s="1217" t="s">
        <v>1824</v>
      </c>
      <c r="K85" s="1218" t="s">
        <v>63</v>
      </c>
      <c r="L85" s="1217" t="s">
        <v>62</v>
      </c>
      <c r="M85" s="1217" t="s">
        <v>64</v>
      </c>
      <c r="N85" s="1216" t="s">
        <v>845</v>
      </c>
      <c r="O85" s="1219" t="s">
        <v>119</v>
      </c>
      <c r="P85" s="1220" t="s">
        <v>486</v>
      </c>
      <c r="Q85" s="153"/>
      <c r="R85" s="153"/>
      <c r="S85" s="153"/>
      <c r="T85" s="153"/>
      <c r="U85" s="1196"/>
      <c r="V85" s="1196"/>
      <c r="W85" s="1196"/>
    </row>
    <row r="86" spans="1:23">
      <c r="A86" s="1164">
        <v>1</v>
      </c>
      <c r="B86" s="1165" t="s">
        <v>1860</v>
      </c>
      <c r="C86" s="890"/>
      <c r="D86" s="890"/>
      <c r="E86" s="1166"/>
      <c r="F86" s="1166"/>
      <c r="G86" s="1166"/>
      <c r="H86" s="1166"/>
      <c r="I86" s="1166"/>
      <c r="J86" s="1166"/>
      <c r="K86" s="1166"/>
      <c r="L86" s="1166"/>
      <c r="M86" s="1167"/>
      <c r="N86" s="1167"/>
      <c r="O86" s="1029"/>
      <c r="P86" s="1168">
        <f t="shared" ref="P86:P90" si="15">(C86*$J$137+D86*$J$138+E86*$J$139+F86*$J$140+G86*$J$141+H86*$J$142+I86*$J$143+J86*$J$144+K86*$J$145+L86*$J$146+M86*$J$147+N86*$J$148+O86*$J$149)/1000000</f>
        <v>0</v>
      </c>
      <c r="Q86" s="153"/>
      <c r="R86" s="153"/>
      <c r="S86" s="153"/>
      <c r="T86" s="153"/>
      <c r="U86" s="1196"/>
      <c r="V86" s="1196"/>
      <c r="W86" s="1196"/>
    </row>
    <row r="87" spans="1:23">
      <c r="A87" s="1171">
        <v>2</v>
      </c>
      <c r="B87" s="1165" t="s">
        <v>1861</v>
      </c>
      <c r="C87" s="890"/>
      <c r="D87" s="890"/>
      <c r="E87" s="1166"/>
      <c r="F87" s="1166"/>
      <c r="G87" s="1166"/>
      <c r="H87" s="1166"/>
      <c r="I87" s="1166"/>
      <c r="J87" s="1166"/>
      <c r="K87" s="1166"/>
      <c r="L87" s="1166"/>
      <c r="M87" s="890"/>
      <c r="N87" s="890"/>
      <c r="O87" s="1029"/>
      <c r="P87" s="1168">
        <f t="shared" si="15"/>
        <v>0</v>
      </c>
      <c r="Q87" s="153"/>
      <c r="R87" s="153"/>
      <c r="S87" s="153"/>
      <c r="T87" s="153"/>
      <c r="U87" s="1197"/>
      <c r="V87" s="1197"/>
      <c r="W87" s="1197"/>
    </row>
    <row r="88" spans="1:23">
      <c r="A88" s="1171">
        <v>3</v>
      </c>
      <c r="B88" s="1173" t="s">
        <v>1862</v>
      </c>
      <c r="C88" s="890"/>
      <c r="D88" s="890"/>
      <c r="E88" s="1166"/>
      <c r="F88" s="1166"/>
      <c r="G88" s="1166"/>
      <c r="H88" s="1166"/>
      <c r="I88" s="1166"/>
      <c r="J88" s="1166"/>
      <c r="K88" s="1166"/>
      <c r="L88" s="1166"/>
      <c r="M88" s="890"/>
      <c r="N88" s="890"/>
      <c r="O88" s="1029"/>
      <c r="P88" s="1168">
        <f t="shared" si="15"/>
        <v>0</v>
      </c>
      <c r="Q88" s="153"/>
      <c r="R88" s="153"/>
      <c r="S88" s="153"/>
      <c r="T88" s="153"/>
      <c r="U88" s="1197"/>
      <c r="V88" s="1197"/>
      <c r="W88" s="1197"/>
    </row>
    <row r="89" spans="1:23" ht="15.75" thickBot="1">
      <c r="A89" s="1171">
        <v>4</v>
      </c>
      <c r="B89" s="1173" t="s">
        <v>1863</v>
      </c>
      <c r="C89" s="890"/>
      <c r="D89" s="890"/>
      <c r="E89" s="1166"/>
      <c r="F89" s="1166"/>
      <c r="G89" s="1166"/>
      <c r="H89" s="1166"/>
      <c r="I89" s="1166"/>
      <c r="J89" s="1166"/>
      <c r="K89" s="1166"/>
      <c r="L89" s="1166"/>
      <c r="M89" s="890"/>
      <c r="N89" s="890"/>
      <c r="O89" s="1221"/>
      <c r="P89" s="1177">
        <f t="shared" si="15"/>
        <v>0</v>
      </c>
      <c r="Q89" s="153"/>
      <c r="R89" s="1222"/>
      <c r="S89" s="1222"/>
      <c r="T89" s="1222"/>
      <c r="U89" s="1223"/>
      <c r="V89" s="1223"/>
      <c r="W89" s="1223"/>
    </row>
    <row r="90" spans="1:23" ht="15.75" thickBot="1">
      <c r="A90" s="1178" t="s">
        <v>806</v>
      </c>
      <c r="B90" s="1179" t="s">
        <v>1864</v>
      </c>
      <c r="C90" s="1180">
        <f>(C86+C87)-(C88+C89)</f>
        <v>0</v>
      </c>
      <c r="D90" s="1180">
        <f t="shared" ref="D90:O90" si="16">(D86+D87)-(D88+D89)</f>
        <v>0</v>
      </c>
      <c r="E90" s="1182">
        <f t="shared" si="16"/>
        <v>0</v>
      </c>
      <c r="F90" s="1182">
        <f t="shared" si="16"/>
        <v>0</v>
      </c>
      <c r="G90" s="1182">
        <f t="shared" si="16"/>
        <v>0</v>
      </c>
      <c r="H90" s="1182">
        <f t="shared" si="16"/>
        <v>0</v>
      </c>
      <c r="I90" s="1182">
        <f t="shared" si="16"/>
        <v>0</v>
      </c>
      <c r="J90" s="1182">
        <f t="shared" si="16"/>
        <v>0</v>
      </c>
      <c r="K90" s="1182">
        <f t="shared" si="16"/>
        <v>0</v>
      </c>
      <c r="L90" s="1182">
        <f t="shared" si="16"/>
        <v>0</v>
      </c>
      <c r="M90" s="1180">
        <f t="shared" si="16"/>
        <v>0</v>
      </c>
      <c r="N90" s="1180">
        <f t="shared" si="16"/>
        <v>0</v>
      </c>
      <c r="O90" s="1180">
        <f t="shared" si="16"/>
        <v>0</v>
      </c>
      <c r="P90" s="1177">
        <f t="shared" si="15"/>
        <v>0</v>
      </c>
      <c r="Q90" s="888"/>
      <c r="R90" s="888"/>
      <c r="S90" s="888"/>
      <c r="T90" s="153"/>
      <c r="U90" s="1223"/>
      <c r="V90" s="1223"/>
      <c r="W90" s="1223"/>
    </row>
    <row r="91" spans="1:23" ht="15.75" thickBot="1">
      <c r="A91" s="1183" t="s">
        <v>808</v>
      </c>
      <c r="B91" s="1184" t="s">
        <v>1865</v>
      </c>
      <c r="C91" s="1186">
        <f>(C90*J137)/1000000</f>
        <v>0</v>
      </c>
      <c r="D91" s="1186">
        <f>(D90*J138)/1000000</f>
        <v>0</v>
      </c>
      <c r="E91" s="1186">
        <f>(E90*J139)/1000000</f>
        <v>0</v>
      </c>
      <c r="F91" s="1186">
        <f>(F90*J140)/1000000</f>
        <v>0</v>
      </c>
      <c r="G91" s="1186">
        <f>(G90*J141)/1000000</f>
        <v>0</v>
      </c>
      <c r="H91" s="1186">
        <f>(H90*J142)/1000000</f>
        <v>0</v>
      </c>
      <c r="I91" s="1186">
        <f>(I90*J143)/1000000</f>
        <v>0</v>
      </c>
      <c r="J91" s="1186">
        <f>(J90*J144)/1000000</f>
        <v>0</v>
      </c>
      <c r="K91" s="1186">
        <f>(K90*J145)/1000000</f>
        <v>0</v>
      </c>
      <c r="L91" s="1186">
        <f>(L90*J146)/1000000</f>
        <v>0</v>
      </c>
      <c r="M91" s="1186">
        <f>(M90*J147)/1000000</f>
        <v>0</v>
      </c>
      <c r="N91" s="1186">
        <f>(N90*J148)/1000000</f>
        <v>0</v>
      </c>
      <c r="O91" s="1186">
        <f>(O90*J149)/1000000</f>
        <v>0</v>
      </c>
      <c r="P91" s="1187">
        <f>SUM(C91:O91)</f>
        <v>0</v>
      </c>
      <c r="Q91" s="888"/>
      <c r="R91" s="888"/>
      <c r="S91" s="888"/>
      <c r="T91" s="153"/>
      <c r="U91" s="1223"/>
      <c r="V91" s="1223"/>
      <c r="W91" s="1223"/>
    </row>
    <row r="92" spans="1:23">
      <c r="A92" s="41" t="s">
        <v>48</v>
      </c>
      <c r="B92" s="126" t="s">
        <v>1866</v>
      </c>
      <c r="C92" s="1195"/>
      <c r="D92" s="1195"/>
      <c r="E92" s="1195"/>
      <c r="F92" s="1195"/>
      <c r="G92" s="1195"/>
      <c r="H92" s="1195"/>
      <c r="I92" s="1195"/>
      <c r="J92" s="1195"/>
      <c r="K92" s="1195"/>
      <c r="L92" s="1195"/>
      <c r="M92" s="1195"/>
      <c r="N92" s="1195"/>
      <c r="O92" s="1195"/>
      <c r="P92" s="1195"/>
      <c r="Q92" s="888"/>
      <c r="R92" s="888"/>
      <c r="S92" s="888"/>
      <c r="T92" s="153"/>
      <c r="U92" s="1223"/>
      <c r="V92" s="1223"/>
      <c r="W92" s="1223"/>
    </row>
    <row r="93" spans="1:23" ht="15.75" thickBot="1">
      <c r="A93" s="41" t="s">
        <v>49</v>
      </c>
      <c r="B93" s="22" t="s">
        <v>1232</v>
      </c>
      <c r="C93" s="874"/>
      <c r="D93" s="1224"/>
      <c r="E93" s="1224"/>
      <c r="F93" s="1224"/>
      <c r="G93" s="1224"/>
      <c r="H93" s="1224"/>
      <c r="I93" s="1224"/>
      <c r="J93" s="1224"/>
      <c r="K93" s="1224"/>
      <c r="L93" s="1224"/>
      <c r="M93" s="1224"/>
      <c r="N93" s="874"/>
      <c r="O93" s="874"/>
      <c r="P93" s="874"/>
      <c r="Q93" s="888"/>
      <c r="R93" s="888"/>
      <c r="S93" s="888"/>
      <c r="T93" s="153"/>
      <c r="U93" s="1223"/>
      <c r="V93" s="1223"/>
      <c r="W93" s="1223"/>
    </row>
    <row r="94" spans="1:23">
      <c r="A94" s="1151"/>
      <c r="B94" s="1152" t="s">
        <v>1867</v>
      </c>
      <c r="C94" s="1153"/>
      <c r="D94" s="1153"/>
      <c r="E94" s="1153"/>
      <c r="F94" s="1153"/>
      <c r="G94" s="1153"/>
      <c r="H94" s="1153"/>
      <c r="I94" s="1153"/>
      <c r="J94" s="1153"/>
      <c r="K94" s="1154"/>
      <c r="L94" s="1153"/>
      <c r="M94" s="1153"/>
      <c r="N94" s="1153"/>
      <c r="O94" s="1156"/>
      <c r="P94" s="4634" t="s">
        <v>486</v>
      </c>
      <c r="Q94" s="888"/>
      <c r="R94" s="888"/>
      <c r="S94" s="888"/>
      <c r="T94" s="153"/>
      <c r="U94" s="153"/>
      <c r="V94" s="153"/>
      <c r="W94" s="153"/>
    </row>
    <row r="95" spans="1:23" ht="15.75" thickBot="1">
      <c r="A95" s="1157"/>
      <c r="B95" s="1158" t="s">
        <v>1868</v>
      </c>
      <c r="C95" s="1159" t="s">
        <v>55</v>
      </c>
      <c r="D95" s="1160" t="s">
        <v>56</v>
      </c>
      <c r="E95" s="1160" t="s">
        <v>57</v>
      </c>
      <c r="F95" s="1160" t="s">
        <v>58</v>
      </c>
      <c r="G95" s="1160" t="s">
        <v>59</v>
      </c>
      <c r="H95" s="1161" t="s">
        <v>61</v>
      </c>
      <c r="I95" s="1161" t="s">
        <v>60</v>
      </c>
      <c r="J95" s="1161" t="s">
        <v>1824</v>
      </c>
      <c r="K95" s="1162" t="s">
        <v>63</v>
      </c>
      <c r="L95" s="1161" t="s">
        <v>62</v>
      </c>
      <c r="M95" s="1161" t="s">
        <v>64</v>
      </c>
      <c r="N95" s="1160" t="s">
        <v>845</v>
      </c>
      <c r="O95" s="1163" t="s">
        <v>119</v>
      </c>
      <c r="P95" s="4635" t="s">
        <v>486</v>
      </c>
      <c r="Q95" s="888"/>
      <c r="R95" s="888"/>
      <c r="S95" s="888"/>
      <c r="T95" s="153"/>
      <c r="U95" s="153"/>
      <c r="V95" s="153"/>
      <c r="W95" s="153"/>
    </row>
    <row r="96" spans="1:23">
      <c r="A96" s="1164">
        <v>1</v>
      </c>
      <c r="B96" s="1165" t="s">
        <v>1869</v>
      </c>
      <c r="C96" s="1225">
        <f>C97+C98</f>
        <v>0</v>
      </c>
      <c r="D96" s="1225">
        <f t="shared" ref="D96:O96" si="17">D97+D98</f>
        <v>0</v>
      </c>
      <c r="E96" s="1225">
        <f t="shared" si="17"/>
        <v>0</v>
      </c>
      <c r="F96" s="1225">
        <f t="shared" si="17"/>
        <v>0</v>
      </c>
      <c r="G96" s="1225">
        <f t="shared" si="17"/>
        <v>0</v>
      </c>
      <c r="H96" s="1225">
        <f t="shared" si="17"/>
        <v>0</v>
      </c>
      <c r="I96" s="1225">
        <f t="shared" si="17"/>
        <v>0</v>
      </c>
      <c r="J96" s="1225">
        <f t="shared" si="17"/>
        <v>0</v>
      </c>
      <c r="K96" s="1225">
        <f t="shared" si="17"/>
        <v>0</v>
      </c>
      <c r="L96" s="1225">
        <f t="shared" si="17"/>
        <v>0</v>
      </c>
      <c r="M96" s="1225">
        <f t="shared" si="17"/>
        <v>0</v>
      </c>
      <c r="N96" s="1225">
        <f t="shared" si="17"/>
        <v>0</v>
      </c>
      <c r="O96" s="1225">
        <f t="shared" si="17"/>
        <v>0</v>
      </c>
      <c r="P96" s="1168">
        <f t="shared" ref="P96:P107" si="18">(C96*$J$137+D96*$J$138+E96*$J$139+F96*$J$140+G96*$J$141+H96*$J$142+I96*$J$143+J96*$J$144+K96*$J$145+L96*$J$146+M96*$J$147+N96*$J$148+O96*$J$149)/1000000</f>
        <v>0</v>
      </c>
      <c r="Q96" s="1169"/>
      <c r="R96" s="1169"/>
      <c r="S96" s="1170"/>
      <c r="T96" s="153"/>
      <c r="U96" s="153"/>
      <c r="V96" s="153"/>
      <c r="W96" s="153"/>
    </row>
    <row r="97" spans="1:23">
      <c r="A97" s="1171"/>
      <c r="B97" s="1174" t="s">
        <v>1870</v>
      </c>
      <c r="C97" s="1166"/>
      <c r="D97" s="890"/>
      <c r="E97" s="890"/>
      <c r="F97" s="890"/>
      <c r="G97" s="890"/>
      <c r="H97" s="890"/>
      <c r="I97" s="890"/>
      <c r="J97" s="890"/>
      <c r="K97" s="890"/>
      <c r="L97" s="890"/>
      <c r="M97" s="890"/>
      <c r="N97" s="890"/>
      <c r="O97" s="890"/>
      <c r="P97" s="1168">
        <f t="shared" si="18"/>
        <v>0</v>
      </c>
      <c r="Q97" s="1169"/>
      <c r="R97" s="888"/>
      <c r="S97" s="1170"/>
      <c r="T97" s="153"/>
      <c r="U97" s="153"/>
      <c r="V97" s="153"/>
      <c r="W97" s="153"/>
    </row>
    <row r="98" spans="1:23">
      <c r="A98" s="1171"/>
      <c r="B98" s="1174" t="s">
        <v>1871</v>
      </c>
      <c r="C98" s="1166"/>
      <c r="D98" s="890"/>
      <c r="E98" s="890"/>
      <c r="F98" s="890"/>
      <c r="G98" s="890"/>
      <c r="H98" s="890"/>
      <c r="I98" s="890"/>
      <c r="J98" s="890"/>
      <c r="K98" s="890"/>
      <c r="L98" s="890"/>
      <c r="M98" s="890"/>
      <c r="N98" s="890"/>
      <c r="O98" s="890"/>
      <c r="P98" s="1168">
        <f t="shared" si="18"/>
        <v>0</v>
      </c>
      <c r="Q98" s="1169"/>
      <c r="R98" s="888"/>
      <c r="S98" s="1170"/>
      <c r="T98" s="153"/>
      <c r="U98" s="153"/>
      <c r="V98" s="153"/>
      <c r="W98" s="153"/>
    </row>
    <row r="99" spans="1:23">
      <c r="A99" s="1171">
        <v>2</v>
      </c>
      <c r="B99" s="1165" t="s">
        <v>1872</v>
      </c>
      <c r="C99" s="1225">
        <f>C100+C101</f>
        <v>0</v>
      </c>
      <c r="D99" s="1225">
        <f t="shared" ref="D99:O99" si="19">D100+D101</f>
        <v>0</v>
      </c>
      <c r="E99" s="1225">
        <f t="shared" si="19"/>
        <v>0</v>
      </c>
      <c r="F99" s="1225">
        <f t="shared" si="19"/>
        <v>0</v>
      </c>
      <c r="G99" s="1225">
        <f t="shared" si="19"/>
        <v>0</v>
      </c>
      <c r="H99" s="1225">
        <f t="shared" si="19"/>
        <v>0</v>
      </c>
      <c r="I99" s="1225">
        <f t="shared" si="19"/>
        <v>0</v>
      </c>
      <c r="J99" s="1225">
        <f t="shared" si="19"/>
        <v>0</v>
      </c>
      <c r="K99" s="1225">
        <f t="shared" si="19"/>
        <v>0</v>
      </c>
      <c r="L99" s="1225">
        <f t="shared" si="19"/>
        <v>0</v>
      </c>
      <c r="M99" s="1225">
        <f t="shared" si="19"/>
        <v>0</v>
      </c>
      <c r="N99" s="1226">
        <f t="shared" si="19"/>
        <v>0</v>
      </c>
      <c r="O99" s="1226">
        <f t="shared" si="19"/>
        <v>0</v>
      </c>
      <c r="P99" s="1168">
        <f t="shared" si="18"/>
        <v>0</v>
      </c>
      <c r="Q99" s="1169"/>
      <c r="R99" s="1169"/>
      <c r="S99" s="1170"/>
      <c r="T99" s="153"/>
      <c r="U99" s="153"/>
      <c r="V99" s="153"/>
      <c r="W99" s="153"/>
    </row>
    <row r="100" spans="1:23">
      <c r="A100" s="1171"/>
      <c r="B100" s="1174" t="s">
        <v>1870</v>
      </c>
      <c r="C100" s="1166"/>
      <c r="D100" s="890"/>
      <c r="E100" s="890"/>
      <c r="F100" s="890"/>
      <c r="G100" s="890"/>
      <c r="H100" s="890"/>
      <c r="I100" s="890"/>
      <c r="J100" s="890"/>
      <c r="K100" s="890"/>
      <c r="L100" s="890"/>
      <c r="M100" s="890"/>
      <c r="N100" s="890"/>
      <c r="O100" s="1029"/>
      <c r="P100" s="1168">
        <f t="shared" si="18"/>
        <v>0</v>
      </c>
      <c r="Q100" s="1169"/>
      <c r="R100" s="888"/>
      <c r="S100" s="1170"/>
      <c r="T100" s="153"/>
      <c r="U100" s="153"/>
      <c r="V100" s="153"/>
      <c r="W100" s="153"/>
    </row>
    <row r="101" spans="1:23">
      <c r="A101" s="1171"/>
      <c r="B101" s="1174" t="s">
        <v>1871</v>
      </c>
      <c r="C101" s="1166"/>
      <c r="D101" s="890"/>
      <c r="E101" s="890"/>
      <c r="F101" s="890"/>
      <c r="G101" s="890"/>
      <c r="H101" s="890"/>
      <c r="I101" s="890"/>
      <c r="J101" s="890"/>
      <c r="K101" s="890"/>
      <c r="L101" s="890"/>
      <c r="M101" s="890"/>
      <c r="N101" s="890"/>
      <c r="O101" s="1029"/>
      <c r="P101" s="1168">
        <f t="shared" si="18"/>
        <v>0</v>
      </c>
      <c r="Q101" s="1192"/>
      <c r="R101" s="1227"/>
      <c r="S101" s="874"/>
      <c r="T101" s="153"/>
      <c r="U101" s="153"/>
      <c r="V101" s="153"/>
      <c r="W101" s="153"/>
    </row>
    <row r="102" spans="1:23">
      <c r="A102" s="1171">
        <v>3</v>
      </c>
      <c r="B102" s="1165" t="s">
        <v>1873</v>
      </c>
      <c r="C102" s="1166"/>
      <c r="D102" s="890"/>
      <c r="E102" s="890"/>
      <c r="F102" s="890"/>
      <c r="G102" s="890"/>
      <c r="H102" s="890"/>
      <c r="I102" s="890"/>
      <c r="J102" s="890"/>
      <c r="K102" s="890"/>
      <c r="L102" s="890"/>
      <c r="M102" s="890"/>
      <c r="N102" s="890"/>
      <c r="O102" s="1029"/>
      <c r="P102" s="1168">
        <f t="shared" si="18"/>
        <v>0</v>
      </c>
      <c r="Q102" s="1228"/>
      <c r="R102" s="1227"/>
      <c r="S102" s="874"/>
      <c r="T102" s="153"/>
      <c r="U102" s="153"/>
      <c r="V102" s="153"/>
      <c r="W102" s="153"/>
    </row>
    <row r="103" spans="1:23">
      <c r="A103" s="1171">
        <v>4</v>
      </c>
      <c r="B103" s="1165" t="s">
        <v>1874</v>
      </c>
      <c r="C103" s="1166"/>
      <c r="D103" s="890"/>
      <c r="E103" s="890"/>
      <c r="F103" s="890"/>
      <c r="G103" s="890"/>
      <c r="H103" s="890"/>
      <c r="I103" s="890"/>
      <c r="J103" s="890"/>
      <c r="K103" s="890"/>
      <c r="L103" s="890"/>
      <c r="M103" s="890"/>
      <c r="N103" s="890"/>
      <c r="O103" s="1029"/>
      <c r="P103" s="1168">
        <f t="shared" si="18"/>
        <v>0</v>
      </c>
      <c r="Q103" s="1228"/>
      <c r="R103" s="1227"/>
      <c r="S103" s="874"/>
      <c r="T103" s="153"/>
      <c r="U103" s="153"/>
      <c r="V103" s="153"/>
      <c r="W103" s="153"/>
    </row>
    <row r="104" spans="1:23">
      <c r="A104" s="1171">
        <v>5</v>
      </c>
      <c r="B104" s="1165" t="s">
        <v>1875</v>
      </c>
      <c r="C104" s="1166"/>
      <c r="D104" s="890"/>
      <c r="E104" s="890"/>
      <c r="F104" s="890"/>
      <c r="G104" s="890"/>
      <c r="H104" s="890"/>
      <c r="I104" s="890"/>
      <c r="J104" s="890"/>
      <c r="K104" s="890"/>
      <c r="L104" s="890"/>
      <c r="M104" s="890"/>
      <c r="N104" s="890"/>
      <c r="O104" s="1029"/>
      <c r="P104" s="1168">
        <f t="shared" si="18"/>
        <v>0</v>
      </c>
      <c r="Q104" s="1228"/>
      <c r="R104" s="1227"/>
      <c r="S104" s="874"/>
      <c r="T104" s="153"/>
      <c r="U104" s="153"/>
      <c r="V104" s="153"/>
      <c r="W104" s="153"/>
    </row>
    <row r="105" spans="1:23">
      <c r="A105" s="1171">
        <v>6</v>
      </c>
      <c r="B105" s="1165" t="s">
        <v>1876</v>
      </c>
      <c r="C105" s="1166"/>
      <c r="D105" s="890"/>
      <c r="E105" s="890"/>
      <c r="F105" s="890"/>
      <c r="G105" s="890"/>
      <c r="H105" s="890"/>
      <c r="I105" s="890"/>
      <c r="J105" s="890"/>
      <c r="K105" s="890"/>
      <c r="L105" s="890"/>
      <c r="M105" s="890"/>
      <c r="N105" s="890"/>
      <c r="O105" s="1029"/>
      <c r="P105" s="1168">
        <f t="shared" si="18"/>
        <v>0</v>
      </c>
      <c r="Q105" s="1228"/>
      <c r="R105" s="1228"/>
      <c r="S105" s="874"/>
      <c r="T105" s="153"/>
      <c r="U105" s="153"/>
      <c r="V105" s="153"/>
      <c r="W105" s="153"/>
    </row>
    <row r="106" spans="1:23" ht="15.75" thickBot="1">
      <c r="A106" s="1171">
        <v>7</v>
      </c>
      <c r="B106" s="1165" t="s">
        <v>1877</v>
      </c>
      <c r="C106" s="1166"/>
      <c r="D106" s="890"/>
      <c r="E106" s="890"/>
      <c r="F106" s="890"/>
      <c r="G106" s="890"/>
      <c r="H106" s="890"/>
      <c r="I106" s="890"/>
      <c r="J106" s="890"/>
      <c r="K106" s="890"/>
      <c r="L106" s="890"/>
      <c r="M106" s="890"/>
      <c r="N106" s="1210"/>
      <c r="O106" s="1229"/>
      <c r="P106" s="1177">
        <f t="shared" si="18"/>
        <v>0</v>
      </c>
      <c r="Q106" s="1228"/>
      <c r="R106" s="1227"/>
      <c r="S106" s="874"/>
      <c r="T106" s="153"/>
      <c r="U106" s="153"/>
      <c r="V106" s="153"/>
      <c r="W106" s="153"/>
    </row>
    <row r="107" spans="1:23" ht="15.75" thickBot="1">
      <c r="A107" s="1178"/>
      <c r="B107" s="1179" t="s">
        <v>1878</v>
      </c>
      <c r="C107" s="1230">
        <f>C96+C99+C102+C103+C104+C105+C106</f>
        <v>0</v>
      </c>
      <c r="D107" s="1190">
        <f t="shared" ref="D107:O107" si="20">D96+D99+D102+D103+D104+D105+D106</f>
        <v>0</v>
      </c>
      <c r="E107" s="1190">
        <f t="shared" si="20"/>
        <v>0</v>
      </c>
      <c r="F107" s="1190">
        <f t="shared" si="20"/>
        <v>0</v>
      </c>
      <c r="G107" s="1190">
        <f t="shared" si="20"/>
        <v>0</v>
      </c>
      <c r="H107" s="1190">
        <f t="shared" si="20"/>
        <v>0</v>
      </c>
      <c r="I107" s="1190">
        <f t="shared" si="20"/>
        <v>0</v>
      </c>
      <c r="J107" s="1190">
        <f t="shared" si="20"/>
        <v>0</v>
      </c>
      <c r="K107" s="1190">
        <f t="shared" si="20"/>
        <v>0</v>
      </c>
      <c r="L107" s="1190">
        <f t="shared" si="20"/>
        <v>0</v>
      </c>
      <c r="M107" s="1190">
        <f t="shared" si="20"/>
        <v>0</v>
      </c>
      <c r="N107" s="1190">
        <f t="shared" si="20"/>
        <v>0</v>
      </c>
      <c r="O107" s="1190">
        <f t="shared" si="20"/>
        <v>0</v>
      </c>
      <c r="P107" s="1177">
        <f t="shared" si="18"/>
        <v>0</v>
      </c>
      <c r="Q107" s="1228"/>
      <c r="R107" s="1227"/>
      <c r="S107" s="874"/>
      <c r="T107" s="153"/>
      <c r="U107" s="153"/>
      <c r="V107" s="153"/>
      <c r="W107" s="153"/>
    </row>
    <row r="108" spans="1:23" ht="15.75" thickBot="1">
      <c r="A108" s="1183" t="s">
        <v>814</v>
      </c>
      <c r="B108" s="1184" t="s">
        <v>1879</v>
      </c>
      <c r="C108" s="1194">
        <f>(C107*J137)/1000000</f>
        <v>0</v>
      </c>
      <c r="D108" s="1194">
        <f>(D107*J138)/1000000</f>
        <v>0</v>
      </c>
      <c r="E108" s="1194">
        <f>(E107*J139)/1000000</f>
        <v>0</v>
      </c>
      <c r="F108" s="1194">
        <f>(F107*J140)/1000000</f>
        <v>0</v>
      </c>
      <c r="G108" s="1194">
        <f>(G107*J141)/1000000</f>
        <v>0</v>
      </c>
      <c r="H108" s="1194">
        <f>(H107*J142)/1000000</f>
        <v>0</v>
      </c>
      <c r="I108" s="1194">
        <f>(I107*J143)/1000000</f>
        <v>0</v>
      </c>
      <c r="J108" s="1194">
        <f>(J107*J144)/1000000</f>
        <v>0</v>
      </c>
      <c r="K108" s="1194">
        <f>(K107*J145)/1000000</f>
        <v>0</v>
      </c>
      <c r="L108" s="1194">
        <f>(L107*J146)/1000000</f>
        <v>0</v>
      </c>
      <c r="M108" s="1231">
        <f>(M107*J147)/1000000</f>
        <v>0</v>
      </c>
      <c r="N108" s="1194">
        <f>(N107*J148)/1000000</f>
        <v>0</v>
      </c>
      <c r="O108" s="1194">
        <f>(O107*J149)/1000000</f>
        <v>0</v>
      </c>
      <c r="P108" s="1187">
        <f>SUM(C108:O108)</f>
        <v>0</v>
      </c>
      <c r="Q108" s="1228"/>
      <c r="R108" s="1227"/>
      <c r="S108" s="874"/>
      <c r="T108" s="153"/>
      <c r="U108" s="153"/>
      <c r="V108" s="153"/>
      <c r="W108" s="153"/>
    </row>
    <row r="109" spans="1:23" ht="15.75" thickBot="1">
      <c r="A109" s="153"/>
      <c r="B109" s="1232"/>
      <c r="C109" s="1233"/>
      <c r="D109" s="1233"/>
      <c r="E109" s="1233"/>
      <c r="F109" s="1233"/>
      <c r="G109" s="1233"/>
      <c r="H109" s="1233"/>
      <c r="I109" s="1233"/>
      <c r="J109" s="1233"/>
      <c r="K109" s="1233"/>
      <c r="L109" s="1233"/>
      <c r="M109" s="1233"/>
      <c r="N109" s="1233"/>
      <c r="O109" s="1233"/>
      <c r="P109" s="1233"/>
      <c r="Q109" s="1227"/>
      <c r="R109" s="1227"/>
      <c r="S109" s="874"/>
      <c r="T109" s="153"/>
      <c r="U109" s="153"/>
      <c r="V109" s="153"/>
      <c r="W109" s="153"/>
    </row>
    <row r="110" spans="1:23" ht="15.75" thickBot="1">
      <c r="A110" s="1214"/>
      <c r="B110" s="1215" t="s">
        <v>1880</v>
      </c>
      <c r="C110" s="1234" t="s">
        <v>55</v>
      </c>
      <c r="D110" s="1235" t="s">
        <v>56</v>
      </c>
      <c r="E110" s="1235" t="s">
        <v>57</v>
      </c>
      <c r="F110" s="1235" t="s">
        <v>58</v>
      </c>
      <c r="G110" s="1235" t="s">
        <v>59</v>
      </c>
      <c r="H110" s="1236" t="s">
        <v>61</v>
      </c>
      <c r="I110" s="1236" t="s">
        <v>60</v>
      </c>
      <c r="J110" s="1236" t="s">
        <v>1824</v>
      </c>
      <c r="K110" s="1237" t="s">
        <v>63</v>
      </c>
      <c r="L110" s="1236" t="s">
        <v>62</v>
      </c>
      <c r="M110" s="1236" t="s">
        <v>64</v>
      </c>
      <c r="N110" s="1235" t="s">
        <v>845</v>
      </c>
      <c r="O110" s="1219" t="s">
        <v>119</v>
      </c>
      <c r="P110" s="1238" t="s">
        <v>486</v>
      </c>
      <c r="Q110" s="1227"/>
      <c r="R110" s="1227"/>
      <c r="S110" s="874"/>
      <c r="T110" s="153"/>
      <c r="U110" s="153"/>
      <c r="V110" s="153"/>
      <c r="W110" s="153"/>
    </row>
    <row r="111" spans="1:23">
      <c r="A111" s="1164">
        <v>1</v>
      </c>
      <c r="B111" s="1206" t="s">
        <v>1881</v>
      </c>
      <c r="C111" s="1226">
        <f>C112+C113</f>
        <v>0</v>
      </c>
      <c r="D111" s="1226">
        <f t="shared" ref="D111:O111" si="21">D112+D113</f>
        <v>0</v>
      </c>
      <c r="E111" s="1226">
        <f t="shared" si="21"/>
        <v>0</v>
      </c>
      <c r="F111" s="1226">
        <f t="shared" si="21"/>
        <v>0</v>
      </c>
      <c r="G111" s="1226">
        <f t="shared" si="21"/>
        <v>0</v>
      </c>
      <c r="H111" s="1226">
        <f t="shared" si="21"/>
        <v>0</v>
      </c>
      <c r="I111" s="1226">
        <f t="shared" si="21"/>
        <v>0</v>
      </c>
      <c r="J111" s="1226">
        <f t="shared" si="21"/>
        <v>0</v>
      </c>
      <c r="K111" s="1226">
        <f t="shared" si="21"/>
        <v>0</v>
      </c>
      <c r="L111" s="1226">
        <f t="shared" si="21"/>
        <v>0</v>
      </c>
      <c r="M111" s="1226">
        <f t="shared" si="21"/>
        <v>0</v>
      </c>
      <c r="N111" s="1239">
        <f t="shared" si="21"/>
        <v>0</v>
      </c>
      <c r="O111" s="1239">
        <f t="shared" si="21"/>
        <v>0</v>
      </c>
      <c r="P111" s="1168">
        <f t="shared" ref="P111:P122" si="22">(C111*$J$137+D111*$J$138+E111*$J$139+F111*$J$140+G111*$J$141+H111*$J$142+I111*$J$143+J111*$J$144+K111*$J$145+L111*$J$146+M111*$J$147+N111*$J$148+O111*$J$149)/1000000</f>
        <v>0</v>
      </c>
      <c r="Q111" s="1228"/>
      <c r="R111" s="1228"/>
      <c r="S111" s="874"/>
      <c r="T111" s="153"/>
      <c r="U111" s="153"/>
      <c r="V111" s="153"/>
      <c r="W111" s="153"/>
    </row>
    <row r="112" spans="1:23">
      <c r="A112" s="1171"/>
      <c r="B112" s="1240" t="s">
        <v>1882</v>
      </c>
      <c r="C112" s="890"/>
      <c r="D112" s="890"/>
      <c r="E112" s="890"/>
      <c r="F112" s="890"/>
      <c r="G112" s="890"/>
      <c r="H112" s="890"/>
      <c r="I112" s="890"/>
      <c r="J112" s="890"/>
      <c r="K112" s="890"/>
      <c r="L112" s="890"/>
      <c r="M112" s="1029"/>
      <c r="N112" s="890"/>
      <c r="O112" s="890"/>
      <c r="P112" s="1168">
        <f t="shared" si="22"/>
        <v>0</v>
      </c>
      <c r="Q112" s="1228"/>
      <c r="R112" s="1228"/>
      <c r="S112" s="874"/>
      <c r="T112" s="153"/>
      <c r="U112" s="153"/>
      <c r="V112" s="153"/>
      <c r="W112" s="153"/>
    </row>
    <row r="113" spans="1:23">
      <c r="A113" s="1171"/>
      <c r="B113" s="1240" t="s">
        <v>1883</v>
      </c>
      <c r="C113" s="890"/>
      <c r="D113" s="890"/>
      <c r="E113" s="890"/>
      <c r="F113" s="890"/>
      <c r="G113" s="890"/>
      <c r="H113" s="890"/>
      <c r="I113" s="890"/>
      <c r="J113" s="890"/>
      <c r="K113" s="890"/>
      <c r="L113" s="890"/>
      <c r="M113" s="1029"/>
      <c r="N113" s="890"/>
      <c r="O113" s="890"/>
      <c r="P113" s="1168">
        <f t="shared" si="22"/>
        <v>0</v>
      </c>
      <c r="Q113" s="1228"/>
      <c r="R113" s="1228"/>
      <c r="S113" s="874"/>
      <c r="T113" s="153"/>
      <c r="U113" s="153"/>
      <c r="V113" s="153"/>
      <c r="W113" s="153"/>
    </row>
    <row r="114" spans="1:23">
      <c r="A114" s="1171">
        <v>2</v>
      </c>
      <c r="B114" s="1206" t="s">
        <v>1884</v>
      </c>
      <c r="C114" s="1226">
        <f>C115+C116</f>
        <v>0</v>
      </c>
      <c r="D114" s="1226">
        <f t="shared" ref="D114:O114" si="23">D115+D116</f>
        <v>0</v>
      </c>
      <c r="E114" s="1226">
        <f t="shared" si="23"/>
        <v>0</v>
      </c>
      <c r="F114" s="1226">
        <f t="shared" si="23"/>
        <v>0</v>
      </c>
      <c r="G114" s="1226">
        <f t="shared" si="23"/>
        <v>0</v>
      </c>
      <c r="H114" s="1226">
        <f t="shared" si="23"/>
        <v>0</v>
      </c>
      <c r="I114" s="1226">
        <f t="shared" si="23"/>
        <v>0</v>
      </c>
      <c r="J114" s="1226">
        <f t="shared" si="23"/>
        <v>0</v>
      </c>
      <c r="K114" s="1226">
        <f t="shared" si="23"/>
        <v>0</v>
      </c>
      <c r="L114" s="1226">
        <f t="shared" si="23"/>
        <v>0</v>
      </c>
      <c r="M114" s="1226">
        <f t="shared" si="23"/>
        <v>0</v>
      </c>
      <c r="N114" s="1226">
        <f t="shared" si="23"/>
        <v>0</v>
      </c>
      <c r="O114" s="1226">
        <f t="shared" si="23"/>
        <v>0</v>
      </c>
      <c r="P114" s="1168">
        <f t="shared" si="22"/>
        <v>0</v>
      </c>
      <c r="Q114" s="1228"/>
      <c r="R114" s="1228"/>
      <c r="S114" s="874"/>
      <c r="T114" s="153"/>
      <c r="U114" s="153"/>
      <c r="V114" s="153"/>
      <c r="W114" s="153"/>
    </row>
    <row r="115" spans="1:23">
      <c r="A115" s="1171"/>
      <c r="B115" s="1240" t="s">
        <v>1882</v>
      </c>
      <c r="C115" s="890"/>
      <c r="D115" s="890"/>
      <c r="E115" s="890"/>
      <c r="F115" s="890"/>
      <c r="G115" s="890"/>
      <c r="H115" s="890"/>
      <c r="I115" s="890"/>
      <c r="J115" s="890"/>
      <c r="K115" s="890"/>
      <c r="L115" s="890"/>
      <c r="M115" s="1029"/>
      <c r="N115" s="890"/>
      <c r="O115" s="1029"/>
      <c r="P115" s="1168">
        <f t="shared" si="22"/>
        <v>0</v>
      </c>
      <c r="Q115" s="1228"/>
      <c r="R115" s="1228"/>
      <c r="S115" s="874"/>
      <c r="T115" s="153"/>
      <c r="U115" s="153"/>
      <c r="V115" s="153"/>
      <c r="W115" s="153"/>
    </row>
    <row r="116" spans="1:23">
      <c r="A116" s="1171"/>
      <c r="B116" s="1240" t="s">
        <v>1883</v>
      </c>
      <c r="C116" s="890"/>
      <c r="D116" s="890"/>
      <c r="E116" s="890"/>
      <c r="F116" s="890"/>
      <c r="G116" s="890"/>
      <c r="H116" s="890"/>
      <c r="I116" s="890"/>
      <c r="J116" s="890"/>
      <c r="K116" s="890"/>
      <c r="L116" s="890"/>
      <c r="M116" s="1029"/>
      <c r="N116" s="890"/>
      <c r="O116" s="1029"/>
      <c r="P116" s="1168">
        <f t="shared" si="22"/>
        <v>0</v>
      </c>
      <c r="Q116" s="1228"/>
      <c r="R116" s="1228"/>
      <c r="S116" s="874"/>
      <c r="T116" s="153"/>
      <c r="U116" s="153"/>
      <c r="V116" s="153"/>
      <c r="W116" s="153"/>
    </row>
    <row r="117" spans="1:23">
      <c r="A117" s="1171">
        <v>3</v>
      </c>
      <c r="B117" s="1206" t="s">
        <v>1885</v>
      </c>
      <c r="C117" s="890"/>
      <c r="D117" s="890"/>
      <c r="E117" s="890"/>
      <c r="F117" s="890"/>
      <c r="G117" s="890"/>
      <c r="H117" s="890"/>
      <c r="I117" s="890"/>
      <c r="J117" s="890"/>
      <c r="K117" s="890"/>
      <c r="L117" s="890"/>
      <c r="M117" s="1029"/>
      <c r="N117" s="890"/>
      <c r="O117" s="1029"/>
      <c r="P117" s="1168">
        <f t="shared" si="22"/>
        <v>0</v>
      </c>
      <c r="Q117" s="1228"/>
      <c r="R117" s="1228"/>
      <c r="S117" s="874"/>
      <c r="T117" s="153"/>
      <c r="U117" s="153"/>
      <c r="V117" s="153"/>
      <c r="W117" s="153"/>
    </row>
    <row r="118" spans="1:23">
      <c r="A118" s="1171">
        <v>4</v>
      </c>
      <c r="B118" s="1206" t="s">
        <v>1886</v>
      </c>
      <c r="C118" s="890"/>
      <c r="D118" s="890"/>
      <c r="E118" s="890"/>
      <c r="F118" s="890"/>
      <c r="G118" s="890"/>
      <c r="H118" s="890"/>
      <c r="I118" s="890"/>
      <c r="J118" s="890"/>
      <c r="K118" s="890"/>
      <c r="L118" s="890"/>
      <c r="M118" s="1029"/>
      <c r="N118" s="890"/>
      <c r="O118" s="1029"/>
      <c r="P118" s="1168">
        <f t="shared" si="22"/>
        <v>0</v>
      </c>
      <c r="Q118" s="1228"/>
      <c r="R118" s="1228"/>
      <c r="S118" s="874"/>
      <c r="T118" s="153"/>
      <c r="U118" s="153"/>
      <c r="V118" s="153"/>
      <c r="W118" s="153"/>
    </row>
    <row r="119" spans="1:23">
      <c r="A119" s="1171">
        <v>5</v>
      </c>
      <c r="B119" s="1206" t="s">
        <v>1887</v>
      </c>
      <c r="C119" s="890"/>
      <c r="D119" s="890"/>
      <c r="E119" s="890"/>
      <c r="F119" s="890"/>
      <c r="G119" s="890"/>
      <c r="H119" s="890"/>
      <c r="I119" s="890"/>
      <c r="J119" s="890"/>
      <c r="K119" s="890"/>
      <c r="L119" s="890"/>
      <c r="M119" s="1029"/>
      <c r="N119" s="890"/>
      <c r="O119" s="1029"/>
      <c r="P119" s="1168">
        <f t="shared" si="22"/>
        <v>0</v>
      </c>
      <c r="Q119" s="1228"/>
      <c r="R119" s="1228"/>
      <c r="S119" s="874"/>
      <c r="T119" s="153"/>
      <c r="U119" s="153"/>
      <c r="V119" s="153"/>
      <c r="W119" s="153"/>
    </row>
    <row r="120" spans="1:23">
      <c r="A120" s="1171">
        <v>6</v>
      </c>
      <c r="B120" s="1206" t="s">
        <v>1876</v>
      </c>
      <c r="C120" s="890"/>
      <c r="D120" s="890"/>
      <c r="E120" s="890"/>
      <c r="F120" s="890"/>
      <c r="G120" s="890"/>
      <c r="H120" s="890"/>
      <c r="I120" s="890"/>
      <c r="J120" s="890"/>
      <c r="K120" s="890"/>
      <c r="L120" s="890"/>
      <c r="M120" s="1029"/>
      <c r="N120" s="890"/>
      <c r="O120" s="1029"/>
      <c r="P120" s="1168">
        <f t="shared" si="22"/>
        <v>0</v>
      </c>
      <c r="Q120" s="1228"/>
      <c r="R120" s="1228"/>
      <c r="S120" s="874"/>
      <c r="T120" s="153"/>
      <c r="U120" s="153"/>
      <c r="V120" s="153"/>
      <c r="W120" s="153"/>
    </row>
    <row r="121" spans="1:23" ht="15.75" thickBot="1">
      <c r="A121" s="1171">
        <v>7</v>
      </c>
      <c r="B121" s="1206" t="s">
        <v>1888</v>
      </c>
      <c r="C121" s="890"/>
      <c r="D121" s="890"/>
      <c r="E121" s="890"/>
      <c r="F121" s="890"/>
      <c r="G121" s="890"/>
      <c r="H121" s="890"/>
      <c r="I121" s="890"/>
      <c r="J121" s="890"/>
      <c r="K121" s="890"/>
      <c r="L121" s="890"/>
      <c r="M121" s="1029"/>
      <c r="N121" s="1210"/>
      <c r="O121" s="1229"/>
      <c r="P121" s="1177">
        <f t="shared" si="22"/>
        <v>0</v>
      </c>
      <c r="Q121" s="1228"/>
      <c r="R121" s="1228"/>
      <c r="S121" s="874"/>
      <c r="T121" s="153"/>
      <c r="U121" s="153"/>
      <c r="V121" s="153"/>
      <c r="W121" s="153"/>
    </row>
    <row r="122" spans="1:23" ht="15.75" thickBot="1">
      <c r="A122" s="1178"/>
      <c r="B122" s="1179" t="s">
        <v>1889</v>
      </c>
      <c r="C122" s="1241">
        <f>C111+C114+C117+C118+C119+C120+C121</f>
        <v>0</v>
      </c>
      <c r="D122" s="1241">
        <f t="shared" ref="D122:O122" si="24">D111+D114+D117+D118+D119+D120+D121</f>
        <v>0</v>
      </c>
      <c r="E122" s="1241">
        <f t="shared" si="24"/>
        <v>0</v>
      </c>
      <c r="F122" s="1241">
        <f t="shared" si="24"/>
        <v>0</v>
      </c>
      <c r="G122" s="1241">
        <f t="shared" si="24"/>
        <v>0</v>
      </c>
      <c r="H122" s="1241">
        <f t="shared" si="24"/>
        <v>0</v>
      </c>
      <c r="I122" s="1241">
        <f t="shared" si="24"/>
        <v>0</v>
      </c>
      <c r="J122" s="1241">
        <f t="shared" si="24"/>
        <v>0</v>
      </c>
      <c r="K122" s="1241">
        <f t="shared" si="24"/>
        <v>0</v>
      </c>
      <c r="L122" s="1241">
        <f t="shared" si="24"/>
        <v>0</v>
      </c>
      <c r="M122" s="1242">
        <f t="shared" si="24"/>
        <v>0</v>
      </c>
      <c r="N122" s="1241">
        <f t="shared" si="24"/>
        <v>0</v>
      </c>
      <c r="O122" s="1241">
        <f t="shared" si="24"/>
        <v>0</v>
      </c>
      <c r="P122" s="1177">
        <f t="shared" si="22"/>
        <v>0</v>
      </c>
      <c r="Q122" s="1228"/>
      <c r="R122" s="1228"/>
      <c r="S122" s="874"/>
      <c r="T122" s="153"/>
      <c r="U122" s="153"/>
      <c r="V122" s="153"/>
      <c r="W122" s="153"/>
    </row>
    <row r="123" spans="1:23" ht="15.75" thickBot="1">
      <c r="A123" s="1183" t="s">
        <v>815</v>
      </c>
      <c r="B123" s="1184" t="s">
        <v>1890</v>
      </c>
      <c r="C123" s="1243">
        <f>(C122*J137)/1000000</f>
        <v>0</v>
      </c>
      <c r="D123" s="1243">
        <f>(D122*J138)/1000000</f>
        <v>0</v>
      </c>
      <c r="E123" s="1243">
        <f>(E122*J139)/1000000</f>
        <v>0</v>
      </c>
      <c r="F123" s="1243">
        <f>(F122*J140)/1000000</f>
        <v>0</v>
      </c>
      <c r="G123" s="1243">
        <f>(G122*J141)/1000000</f>
        <v>0</v>
      </c>
      <c r="H123" s="1243">
        <f>(H122*J142)/1000000</f>
        <v>0</v>
      </c>
      <c r="I123" s="1243">
        <f>(I122*J143)/1000000</f>
        <v>0</v>
      </c>
      <c r="J123" s="1243">
        <f>(J122*J144)/1000000</f>
        <v>0</v>
      </c>
      <c r="K123" s="1243">
        <f>(K122*J145)/1000000</f>
        <v>0</v>
      </c>
      <c r="L123" s="1243">
        <f>(L122*J146)/1000000</f>
        <v>0</v>
      </c>
      <c r="M123" s="1244">
        <f>(M122*J147)/1000000</f>
        <v>0</v>
      </c>
      <c r="N123" s="1243">
        <f>(N122*J148)/1000000</f>
        <v>0</v>
      </c>
      <c r="O123" s="1243">
        <f>(O122*J149)/1000000</f>
        <v>0</v>
      </c>
      <c r="P123" s="1187">
        <f>SUM(C123:O123)</f>
        <v>0</v>
      </c>
      <c r="Q123" s="1228"/>
      <c r="R123" s="1228"/>
      <c r="S123" s="874"/>
      <c r="T123" s="153"/>
      <c r="U123" s="153"/>
      <c r="V123" s="153"/>
      <c r="W123" s="153"/>
    </row>
    <row r="124" spans="1:23" ht="15.75" thickBot="1">
      <c r="A124" s="1245" t="s">
        <v>817</v>
      </c>
      <c r="B124" s="1246" t="s">
        <v>1891</v>
      </c>
      <c r="C124" s="1247">
        <f>C108-C123</f>
        <v>0</v>
      </c>
      <c r="D124" s="1241">
        <f t="shared" ref="D124:O124" si="25">D108-D123</f>
        <v>0</v>
      </c>
      <c r="E124" s="1241">
        <f t="shared" si="25"/>
        <v>0</v>
      </c>
      <c r="F124" s="1241">
        <f t="shared" si="25"/>
        <v>0</v>
      </c>
      <c r="G124" s="1241">
        <f t="shared" si="25"/>
        <v>0</v>
      </c>
      <c r="H124" s="1241">
        <f t="shared" si="25"/>
        <v>0</v>
      </c>
      <c r="I124" s="1241">
        <f t="shared" si="25"/>
        <v>0</v>
      </c>
      <c r="J124" s="1241">
        <f t="shared" si="25"/>
        <v>0</v>
      </c>
      <c r="K124" s="1241">
        <f t="shared" si="25"/>
        <v>0</v>
      </c>
      <c r="L124" s="1241">
        <f t="shared" si="25"/>
        <v>0</v>
      </c>
      <c r="M124" s="1242">
        <f t="shared" si="25"/>
        <v>0</v>
      </c>
      <c r="N124" s="1241">
        <f t="shared" si="25"/>
        <v>0</v>
      </c>
      <c r="O124" s="1241">
        <f t="shared" si="25"/>
        <v>0</v>
      </c>
      <c r="P124" s="1191">
        <f>P108-P123</f>
        <v>0</v>
      </c>
      <c r="Q124" s="1228"/>
      <c r="R124" s="1228"/>
      <c r="S124" s="874"/>
      <c r="T124" s="153"/>
      <c r="U124" s="153"/>
      <c r="V124" s="153"/>
      <c r="W124" s="153"/>
    </row>
    <row r="125" spans="1:23">
      <c r="A125" s="153"/>
      <c r="B125" s="1227"/>
      <c r="C125" s="1248"/>
      <c r="D125" s="1248"/>
      <c r="E125" s="1248"/>
      <c r="F125" s="1248"/>
      <c r="G125" s="1248"/>
      <c r="H125" s="1248"/>
      <c r="I125" s="1248"/>
      <c r="J125" s="1248"/>
      <c r="K125" s="1248"/>
      <c r="L125" s="1248"/>
      <c r="M125" s="1248"/>
      <c r="N125" s="1248"/>
      <c r="O125" s="1248"/>
      <c r="P125" s="1248"/>
      <c r="Q125" s="1227"/>
      <c r="R125" s="1227"/>
      <c r="S125" s="153"/>
      <c r="T125" s="153"/>
      <c r="U125" s="153"/>
      <c r="V125" s="153"/>
      <c r="W125" s="153"/>
    </row>
    <row r="126" spans="1:23">
      <c r="A126" s="153"/>
      <c r="B126" s="1249"/>
      <c r="C126" s="1250"/>
      <c r="D126" s="1251"/>
      <c r="E126" s="1251"/>
      <c r="F126" s="1251"/>
      <c r="G126" s="1251"/>
      <c r="H126" s="1251"/>
      <c r="I126" s="1251"/>
      <c r="J126" s="1251"/>
      <c r="K126" s="1251"/>
      <c r="L126" s="1251"/>
      <c r="M126" s="1251"/>
      <c r="N126" s="1250"/>
      <c r="O126" s="1250"/>
      <c r="P126" s="1252"/>
      <c r="Q126" s="1227"/>
      <c r="R126" s="1227"/>
      <c r="S126" s="153"/>
      <c r="T126" s="153"/>
      <c r="U126" s="153"/>
      <c r="V126" s="153"/>
      <c r="W126" s="153"/>
    </row>
    <row r="127" spans="1:23">
      <c r="A127" s="41" t="s">
        <v>48</v>
      </c>
      <c r="B127" s="126">
        <v>32</v>
      </c>
      <c r="C127" s="1250"/>
      <c r="D127" s="1251"/>
      <c r="E127" s="1251"/>
      <c r="F127" s="1251"/>
      <c r="G127" s="1251"/>
      <c r="H127" s="1251"/>
      <c r="I127" s="1251"/>
      <c r="J127" s="1251"/>
      <c r="K127" s="1251"/>
      <c r="L127" s="1251"/>
      <c r="M127" s="1251"/>
      <c r="N127" s="1250"/>
      <c r="O127" s="1250"/>
      <c r="P127" s="1252"/>
      <c r="Q127" s="1227"/>
      <c r="R127" s="1227"/>
      <c r="S127" s="153"/>
      <c r="T127" s="153"/>
      <c r="U127" s="153"/>
      <c r="V127" s="153"/>
      <c r="W127" s="153"/>
    </row>
    <row r="128" spans="1:23">
      <c r="A128" s="41" t="s">
        <v>49</v>
      </c>
      <c r="B128" s="23" t="s">
        <v>1233</v>
      </c>
      <c r="C128" s="1250"/>
      <c r="D128" s="1251"/>
      <c r="E128" s="1251"/>
      <c r="F128" s="1251"/>
      <c r="G128" s="1251"/>
      <c r="H128" s="1251"/>
      <c r="I128" s="1251"/>
      <c r="J128" s="1251"/>
      <c r="K128" s="1251"/>
      <c r="L128" s="1251"/>
      <c r="M128" s="1251"/>
      <c r="N128" s="1250"/>
      <c r="O128" s="1250"/>
      <c r="P128" s="1252"/>
      <c r="Q128" s="1227"/>
      <c r="R128" s="1227"/>
      <c r="S128" s="153"/>
      <c r="T128" s="153"/>
      <c r="U128" s="153"/>
      <c r="V128" s="153"/>
      <c r="W128" s="153"/>
    </row>
    <row r="129" spans="1:23">
      <c r="A129" s="41" t="s">
        <v>47</v>
      </c>
      <c r="B129" s="41" t="s">
        <v>52</v>
      </c>
      <c r="C129" s="1250"/>
      <c r="D129" s="1251"/>
      <c r="E129" s="1251"/>
      <c r="F129" s="1251"/>
      <c r="G129" s="1251"/>
      <c r="H129" s="1251"/>
      <c r="I129" s="1251"/>
      <c r="J129" s="1251"/>
      <c r="K129" s="1251"/>
      <c r="L129" s="1251"/>
      <c r="M129" s="1251"/>
      <c r="N129" s="1250"/>
      <c r="O129" s="1250"/>
      <c r="P129" s="1252"/>
      <c r="Q129" s="1227"/>
      <c r="R129" s="1227"/>
      <c r="S129" s="153"/>
      <c r="T129" s="153"/>
      <c r="U129" s="153"/>
      <c r="V129" s="153"/>
      <c r="W129" s="153"/>
    </row>
    <row r="130" spans="1:23">
      <c r="A130" s="41" t="s">
        <v>50</v>
      </c>
      <c r="B130" s="41" t="s">
        <v>53</v>
      </c>
      <c r="C130" s="1250"/>
      <c r="D130" s="1251"/>
      <c r="E130" s="1251"/>
      <c r="F130" s="1251"/>
      <c r="G130" s="1251"/>
      <c r="H130" s="1251"/>
      <c r="I130" s="1251"/>
      <c r="J130" s="1251"/>
      <c r="K130" s="1251"/>
      <c r="L130" s="1251"/>
      <c r="M130" s="1251"/>
      <c r="N130" s="1250"/>
      <c r="O130" s="1250"/>
      <c r="P130" s="1252"/>
      <c r="Q130" s="1227"/>
      <c r="R130" s="1227"/>
      <c r="S130" s="153"/>
      <c r="T130" s="153"/>
      <c r="U130" s="153"/>
      <c r="V130" s="153"/>
      <c r="W130" s="153"/>
    </row>
    <row r="131" spans="1:23">
      <c r="A131" s="41" t="s">
        <v>792</v>
      </c>
      <c r="B131" s="41" t="s">
        <v>71</v>
      </c>
      <c r="C131" s="1250"/>
      <c r="D131" s="1251"/>
      <c r="E131" s="1251"/>
      <c r="F131" s="1251"/>
      <c r="G131" s="1251"/>
      <c r="H131" s="1251"/>
      <c r="I131" s="1251"/>
      <c r="J131" s="1251"/>
      <c r="K131" s="1251"/>
      <c r="L131" s="1251"/>
      <c r="M131" s="1251"/>
      <c r="N131" s="1250"/>
      <c r="O131" s="1250"/>
      <c r="P131" s="1252"/>
      <c r="Q131" s="1227"/>
      <c r="R131" s="1227"/>
      <c r="S131" s="153"/>
      <c r="T131" s="153"/>
      <c r="U131" s="153"/>
      <c r="V131" s="153"/>
      <c r="W131" s="153"/>
    </row>
    <row r="132" spans="1:23" ht="15.75" thickBot="1">
      <c r="A132" s="153"/>
      <c r="B132" s="153"/>
      <c r="C132" s="1250"/>
      <c r="D132" s="1251"/>
      <c r="E132" s="1251"/>
      <c r="F132" s="1251"/>
      <c r="G132" s="1251"/>
      <c r="H132" s="1251"/>
      <c r="I132" s="1251"/>
      <c r="J132" s="1251"/>
      <c r="K132" s="1251"/>
      <c r="L132" s="1251"/>
      <c r="M132" s="1251"/>
      <c r="N132" s="1250"/>
      <c r="O132" s="1250"/>
      <c r="P132" s="1252"/>
      <c r="Q132" s="1227"/>
      <c r="R132" s="1227"/>
      <c r="S132" s="153"/>
      <c r="T132" s="153"/>
      <c r="U132" s="153"/>
      <c r="V132" s="153"/>
      <c r="W132" s="153"/>
    </row>
    <row r="133" spans="1:23" ht="15.75" thickBot="1">
      <c r="A133" s="1151"/>
      <c r="B133" s="1253" t="s">
        <v>1892</v>
      </c>
      <c r="C133" s="4636" t="s">
        <v>1893</v>
      </c>
      <c r="D133" s="4637"/>
      <c r="E133" s="4636" t="s">
        <v>1894</v>
      </c>
      <c r="F133" s="4637"/>
      <c r="G133" s="4638" t="s">
        <v>1895</v>
      </c>
      <c r="H133" s="4638" t="s">
        <v>1896</v>
      </c>
      <c r="I133" s="4638" t="s">
        <v>1897</v>
      </c>
      <c r="J133" s="4641" t="s">
        <v>1898</v>
      </c>
      <c r="K133" s="4641" t="s">
        <v>1899</v>
      </c>
      <c r="L133" s="4641" t="s">
        <v>1900</v>
      </c>
    </row>
    <row r="134" spans="1:23">
      <c r="A134" s="1254"/>
      <c r="B134" s="4614" t="s">
        <v>100</v>
      </c>
      <c r="C134" s="4616" t="s">
        <v>1901</v>
      </c>
      <c r="D134" s="4618" t="s">
        <v>1902</v>
      </c>
      <c r="E134" s="4620" t="s">
        <v>1903</v>
      </c>
      <c r="F134" s="4622" t="s">
        <v>1904</v>
      </c>
      <c r="G134" s="4639"/>
      <c r="H134" s="4639"/>
      <c r="I134" s="4639"/>
      <c r="J134" s="4642"/>
      <c r="K134" s="4642"/>
      <c r="L134" s="4644"/>
    </row>
    <row r="135" spans="1:23" ht="46.5" customHeight="1" thickBot="1">
      <c r="A135" s="1254"/>
      <c r="B135" s="4615"/>
      <c r="C135" s="4617"/>
      <c r="D135" s="4619"/>
      <c r="E135" s="4621"/>
      <c r="F135" s="4623"/>
      <c r="G135" s="4640"/>
      <c r="H135" s="4640"/>
      <c r="I135" s="4640"/>
      <c r="J135" s="4643"/>
      <c r="K135" s="4643"/>
      <c r="L135" s="4645"/>
    </row>
    <row r="136" spans="1:23">
      <c r="A136" s="1255"/>
      <c r="B136" s="1256" t="s">
        <v>1905</v>
      </c>
      <c r="C136" s="1257">
        <v>-2</v>
      </c>
      <c r="D136" s="1258">
        <v>-3</v>
      </c>
      <c r="E136" s="1257">
        <v>-4</v>
      </c>
      <c r="F136" s="1258">
        <v>-5</v>
      </c>
      <c r="G136" s="1259" t="s">
        <v>1906</v>
      </c>
      <c r="H136" s="1259">
        <v>-7</v>
      </c>
      <c r="I136" s="1259" t="s">
        <v>1907</v>
      </c>
      <c r="J136" s="1259">
        <v>-9</v>
      </c>
      <c r="K136" s="1260">
        <v>-10</v>
      </c>
      <c r="L136" s="1259" t="s">
        <v>1908</v>
      </c>
    </row>
    <row r="137" spans="1:23">
      <c r="A137" s="1171"/>
      <c r="B137" s="1261" t="s">
        <v>55</v>
      </c>
      <c r="C137" s="1262">
        <f>C33</f>
        <v>0</v>
      </c>
      <c r="D137" s="1263">
        <f>C59</f>
        <v>0</v>
      </c>
      <c r="E137" s="1264">
        <f>C70</f>
        <v>0</v>
      </c>
      <c r="F137" s="1265">
        <f>C81</f>
        <v>0</v>
      </c>
      <c r="G137" s="1266">
        <f>C137-D137+E137-F137</f>
        <v>0</v>
      </c>
      <c r="H137" s="1266">
        <f>C90</f>
        <v>0</v>
      </c>
      <c r="I137" s="1266">
        <f>G137+H137</f>
        <v>0</v>
      </c>
      <c r="J137" s="1267"/>
      <c r="K137" s="1266">
        <f>I137*J137/1000000</f>
        <v>0</v>
      </c>
      <c r="L137" s="1266" t="e">
        <f t="shared" ref="L137:L149" si="26">K137/$L$153*100</f>
        <v>#DIV/0!</v>
      </c>
      <c r="P137" s="875"/>
    </row>
    <row r="138" spans="1:23">
      <c r="A138" s="1171"/>
      <c r="B138" s="1261" t="s">
        <v>56</v>
      </c>
      <c r="C138" s="1262">
        <f>D33</f>
        <v>0</v>
      </c>
      <c r="D138" s="1263">
        <f>D59</f>
        <v>0</v>
      </c>
      <c r="E138" s="1264">
        <f>D70</f>
        <v>0</v>
      </c>
      <c r="F138" s="1265">
        <f>D81</f>
        <v>0</v>
      </c>
      <c r="G138" s="1266">
        <f t="shared" ref="G138:G149" si="27">C138-D138+E138-F138</f>
        <v>0</v>
      </c>
      <c r="H138" s="1266">
        <f>D90</f>
        <v>0</v>
      </c>
      <c r="I138" s="1266">
        <f>G138+H138</f>
        <v>0</v>
      </c>
      <c r="J138" s="1267"/>
      <c r="K138" s="1266">
        <f>I138*J138/1000000</f>
        <v>0</v>
      </c>
      <c r="L138" s="1266" t="e">
        <f t="shared" si="26"/>
        <v>#DIV/0!</v>
      </c>
      <c r="P138" s="875"/>
    </row>
    <row r="139" spans="1:23">
      <c r="A139" s="1171"/>
      <c r="B139" s="1261" t="s">
        <v>57</v>
      </c>
      <c r="C139" s="1262">
        <f>E33</f>
        <v>0</v>
      </c>
      <c r="D139" s="1263">
        <f>E59</f>
        <v>0</v>
      </c>
      <c r="E139" s="1264">
        <f>E70</f>
        <v>0</v>
      </c>
      <c r="F139" s="1265">
        <f>E81</f>
        <v>0</v>
      </c>
      <c r="G139" s="1266">
        <f t="shared" si="27"/>
        <v>0</v>
      </c>
      <c r="H139" s="1266">
        <f>E90</f>
        <v>0</v>
      </c>
      <c r="I139" s="1266">
        <f t="shared" ref="I139:I149" si="28">G139+H139</f>
        <v>0</v>
      </c>
      <c r="J139" s="1267"/>
      <c r="K139" s="1266">
        <f t="shared" ref="K139:K149" si="29">I139*J139/1000000</f>
        <v>0</v>
      </c>
      <c r="L139" s="1266" t="e">
        <f t="shared" si="26"/>
        <v>#DIV/0!</v>
      </c>
      <c r="P139" s="875"/>
    </row>
    <row r="140" spans="1:23">
      <c r="A140" s="1171"/>
      <c r="B140" s="1261" t="s">
        <v>58</v>
      </c>
      <c r="C140" s="1262">
        <f>F33</f>
        <v>0</v>
      </c>
      <c r="D140" s="1263">
        <f>F59</f>
        <v>0</v>
      </c>
      <c r="E140" s="1264">
        <f>F70</f>
        <v>0</v>
      </c>
      <c r="F140" s="1265">
        <f>F81</f>
        <v>0</v>
      </c>
      <c r="G140" s="1266">
        <f t="shared" si="27"/>
        <v>0</v>
      </c>
      <c r="H140" s="1266">
        <f>F90</f>
        <v>0</v>
      </c>
      <c r="I140" s="1266">
        <f t="shared" si="28"/>
        <v>0</v>
      </c>
      <c r="J140" s="1267"/>
      <c r="K140" s="1266">
        <f t="shared" si="29"/>
        <v>0</v>
      </c>
      <c r="L140" s="1266" t="e">
        <f t="shared" si="26"/>
        <v>#DIV/0!</v>
      </c>
      <c r="P140" s="875"/>
    </row>
    <row r="141" spans="1:23">
      <c r="A141" s="1171"/>
      <c r="B141" s="1261" t="s">
        <v>59</v>
      </c>
      <c r="C141" s="1262">
        <f>G33</f>
        <v>0</v>
      </c>
      <c r="D141" s="1263">
        <f>G59</f>
        <v>0</v>
      </c>
      <c r="E141" s="1264">
        <f>G70</f>
        <v>0</v>
      </c>
      <c r="F141" s="1265">
        <f>G81</f>
        <v>0</v>
      </c>
      <c r="G141" s="1266">
        <f t="shared" si="27"/>
        <v>0</v>
      </c>
      <c r="H141" s="1266">
        <f>G90</f>
        <v>0</v>
      </c>
      <c r="I141" s="1266">
        <f t="shared" si="28"/>
        <v>0</v>
      </c>
      <c r="J141" s="1267"/>
      <c r="K141" s="1266">
        <f t="shared" si="29"/>
        <v>0</v>
      </c>
      <c r="L141" s="1266" t="e">
        <f t="shared" si="26"/>
        <v>#DIV/0!</v>
      </c>
      <c r="P141" s="875"/>
    </row>
    <row r="142" spans="1:23">
      <c r="A142" s="1171"/>
      <c r="B142" s="1261" t="s">
        <v>61</v>
      </c>
      <c r="C142" s="1262">
        <f>H33</f>
        <v>0</v>
      </c>
      <c r="D142" s="1263">
        <f>H59</f>
        <v>0</v>
      </c>
      <c r="E142" s="1264">
        <f>H70</f>
        <v>0</v>
      </c>
      <c r="F142" s="1265">
        <f>H81</f>
        <v>0</v>
      </c>
      <c r="G142" s="1266">
        <f t="shared" si="27"/>
        <v>0</v>
      </c>
      <c r="H142" s="1266">
        <f>H90</f>
        <v>0</v>
      </c>
      <c r="I142" s="1266">
        <f t="shared" si="28"/>
        <v>0</v>
      </c>
      <c r="J142" s="1267"/>
      <c r="K142" s="1266">
        <f t="shared" si="29"/>
        <v>0</v>
      </c>
      <c r="L142" s="1266" t="e">
        <f t="shared" si="26"/>
        <v>#DIV/0!</v>
      </c>
      <c r="P142" s="875"/>
    </row>
    <row r="143" spans="1:23">
      <c r="A143" s="1171"/>
      <c r="B143" s="1261" t="s">
        <v>60</v>
      </c>
      <c r="C143" s="1262">
        <f>I33</f>
        <v>0</v>
      </c>
      <c r="D143" s="1263">
        <f>I59</f>
        <v>0</v>
      </c>
      <c r="E143" s="1264">
        <f>I70</f>
        <v>0</v>
      </c>
      <c r="F143" s="1265">
        <f>I81</f>
        <v>0</v>
      </c>
      <c r="G143" s="1266">
        <f t="shared" si="27"/>
        <v>0</v>
      </c>
      <c r="H143" s="1266">
        <f>I90</f>
        <v>0</v>
      </c>
      <c r="I143" s="1266">
        <f t="shared" si="28"/>
        <v>0</v>
      </c>
      <c r="J143" s="1267"/>
      <c r="K143" s="1266">
        <f t="shared" si="29"/>
        <v>0</v>
      </c>
      <c r="L143" s="1266" t="e">
        <f t="shared" si="26"/>
        <v>#DIV/0!</v>
      </c>
      <c r="P143" s="875"/>
    </row>
    <row r="144" spans="1:23">
      <c r="A144" s="1171"/>
      <c r="B144" s="1261" t="s">
        <v>122</v>
      </c>
      <c r="C144" s="1262">
        <f>J33</f>
        <v>0</v>
      </c>
      <c r="D144" s="1263">
        <f>J59</f>
        <v>0</v>
      </c>
      <c r="E144" s="1264">
        <f>J70</f>
        <v>0</v>
      </c>
      <c r="F144" s="1265">
        <f>J81</f>
        <v>0</v>
      </c>
      <c r="G144" s="1266">
        <f t="shared" si="27"/>
        <v>0</v>
      </c>
      <c r="H144" s="1266">
        <f>J90</f>
        <v>0</v>
      </c>
      <c r="I144" s="1266">
        <f t="shared" si="28"/>
        <v>0</v>
      </c>
      <c r="J144" s="1267"/>
      <c r="K144" s="1266">
        <f t="shared" si="29"/>
        <v>0</v>
      </c>
      <c r="L144" s="1266" t="e">
        <f t="shared" si="26"/>
        <v>#DIV/0!</v>
      </c>
      <c r="P144" s="875"/>
    </row>
    <row r="145" spans="1:16">
      <c r="A145" s="1171"/>
      <c r="B145" s="1261" t="s">
        <v>63</v>
      </c>
      <c r="C145" s="1262">
        <f>K33</f>
        <v>0</v>
      </c>
      <c r="D145" s="1263">
        <f>K59</f>
        <v>0</v>
      </c>
      <c r="E145" s="1264">
        <f>K70</f>
        <v>0</v>
      </c>
      <c r="F145" s="1265">
        <f>K81</f>
        <v>0</v>
      </c>
      <c r="G145" s="1266">
        <f t="shared" si="27"/>
        <v>0</v>
      </c>
      <c r="H145" s="1266">
        <f>K90</f>
        <v>0</v>
      </c>
      <c r="I145" s="1266">
        <f t="shared" si="28"/>
        <v>0</v>
      </c>
      <c r="J145" s="1267"/>
      <c r="K145" s="1266">
        <f t="shared" si="29"/>
        <v>0</v>
      </c>
      <c r="L145" s="1266" t="e">
        <f t="shared" si="26"/>
        <v>#DIV/0!</v>
      </c>
      <c r="P145" s="875"/>
    </row>
    <row r="146" spans="1:16">
      <c r="A146" s="1171"/>
      <c r="B146" s="1261" t="s">
        <v>62</v>
      </c>
      <c r="C146" s="1262">
        <f>L33</f>
        <v>0</v>
      </c>
      <c r="D146" s="1263">
        <f>L59</f>
        <v>0</v>
      </c>
      <c r="E146" s="1264">
        <f>L70</f>
        <v>0</v>
      </c>
      <c r="F146" s="1265">
        <f>L81</f>
        <v>0</v>
      </c>
      <c r="G146" s="1266">
        <f t="shared" si="27"/>
        <v>0</v>
      </c>
      <c r="H146" s="1266">
        <f>L90</f>
        <v>0</v>
      </c>
      <c r="I146" s="1266">
        <f t="shared" si="28"/>
        <v>0</v>
      </c>
      <c r="J146" s="1267"/>
      <c r="K146" s="1266">
        <f t="shared" si="29"/>
        <v>0</v>
      </c>
      <c r="L146" s="1266" t="e">
        <f t="shared" si="26"/>
        <v>#DIV/0!</v>
      </c>
      <c r="P146" s="875"/>
    </row>
    <row r="147" spans="1:16">
      <c r="A147" s="1171"/>
      <c r="B147" s="1261" t="s">
        <v>64</v>
      </c>
      <c r="C147" s="1262">
        <f>M33</f>
        <v>0</v>
      </c>
      <c r="D147" s="1263">
        <f>M59</f>
        <v>0</v>
      </c>
      <c r="E147" s="1264">
        <f>M70</f>
        <v>0</v>
      </c>
      <c r="F147" s="1265">
        <f>M81</f>
        <v>0</v>
      </c>
      <c r="G147" s="1266">
        <f t="shared" si="27"/>
        <v>0</v>
      </c>
      <c r="H147" s="1266">
        <f>M90</f>
        <v>0</v>
      </c>
      <c r="I147" s="1266">
        <f t="shared" si="28"/>
        <v>0</v>
      </c>
      <c r="J147" s="1267"/>
      <c r="K147" s="1266">
        <f t="shared" si="29"/>
        <v>0</v>
      </c>
      <c r="L147" s="1266" t="e">
        <f t="shared" si="26"/>
        <v>#DIV/0!</v>
      </c>
    </row>
    <row r="148" spans="1:16">
      <c r="A148" s="1171"/>
      <c r="B148" s="1261" t="s">
        <v>845</v>
      </c>
      <c r="C148" s="1262">
        <f>N33</f>
        <v>0</v>
      </c>
      <c r="D148" s="1263">
        <f>N59</f>
        <v>0</v>
      </c>
      <c r="E148" s="1264">
        <f>N70</f>
        <v>0</v>
      </c>
      <c r="F148" s="1265">
        <f>N81</f>
        <v>0</v>
      </c>
      <c r="G148" s="1266">
        <f t="shared" si="27"/>
        <v>0</v>
      </c>
      <c r="H148" s="1266">
        <f>N90</f>
        <v>0</v>
      </c>
      <c r="I148" s="1266">
        <f t="shared" si="28"/>
        <v>0</v>
      </c>
      <c r="J148" s="1267"/>
      <c r="K148" s="1266">
        <f t="shared" si="29"/>
        <v>0</v>
      </c>
      <c r="L148" s="1266" t="e">
        <f t="shared" si="26"/>
        <v>#DIV/0!</v>
      </c>
    </row>
    <row r="149" spans="1:16" ht="15.75" thickBot="1">
      <c r="A149" s="1171"/>
      <c r="B149" s="1261" t="s">
        <v>119</v>
      </c>
      <c r="C149" s="1262">
        <f>O33</f>
        <v>0</v>
      </c>
      <c r="D149" s="1263">
        <f>O59</f>
        <v>0</v>
      </c>
      <c r="E149" s="1264">
        <f>O70</f>
        <v>0</v>
      </c>
      <c r="F149" s="1265">
        <f>O81</f>
        <v>0</v>
      </c>
      <c r="G149" s="1266">
        <f t="shared" si="27"/>
        <v>0</v>
      </c>
      <c r="H149" s="1266">
        <f>O90</f>
        <v>0</v>
      </c>
      <c r="I149" s="1266">
        <f t="shared" si="28"/>
        <v>0</v>
      </c>
      <c r="J149" s="1267"/>
      <c r="K149" s="1266">
        <f t="shared" si="29"/>
        <v>0</v>
      </c>
      <c r="L149" s="1266" t="e">
        <f t="shared" si="26"/>
        <v>#DIV/0!</v>
      </c>
    </row>
    <row r="150" spans="1:16">
      <c r="A150" s="1255">
        <v>12</v>
      </c>
      <c r="B150" s="1268" t="s">
        <v>1909</v>
      </c>
      <c r="C150" s="1269"/>
      <c r="D150" s="1269"/>
      <c r="E150" s="1269"/>
      <c r="F150" s="1269"/>
      <c r="G150" s="1269"/>
      <c r="H150" s="1269"/>
      <c r="I150" s="1269"/>
      <c r="J150" s="1270"/>
      <c r="K150" s="1269"/>
      <c r="L150" s="1271">
        <f>SUMIF(K137:K149,"&gt;0",K137:K149)</f>
        <v>0</v>
      </c>
    </row>
    <row r="151" spans="1:16">
      <c r="A151" s="1272">
        <v>13</v>
      </c>
      <c r="B151" s="1273" t="s">
        <v>1910</v>
      </c>
      <c r="C151" s="1274"/>
      <c r="D151" s="1274"/>
      <c r="E151" s="1274"/>
      <c r="F151" s="1274"/>
      <c r="G151" s="1274"/>
      <c r="H151" s="1274"/>
      <c r="I151" s="1274"/>
      <c r="J151" s="819"/>
      <c r="K151" s="1274"/>
      <c r="L151" s="1275">
        <f>SUMIF(K137:K149,"&lt;0",K137:K149)</f>
        <v>0</v>
      </c>
    </row>
    <row r="152" spans="1:16">
      <c r="A152" s="1272">
        <v>14</v>
      </c>
      <c r="B152" s="1273" t="s">
        <v>1911</v>
      </c>
      <c r="C152" s="1274"/>
      <c r="D152" s="1274"/>
      <c r="E152" s="1274"/>
      <c r="F152" s="1274"/>
      <c r="G152" s="1274"/>
      <c r="H152" s="1274"/>
      <c r="I152" s="1274"/>
      <c r="J152" s="819"/>
      <c r="K152" s="1274"/>
      <c r="L152" s="1275">
        <f>IF(ABS(L150)&gt;ABS(L151),L150,L151)</f>
        <v>0</v>
      </c>
    </row>
    <row r="153" spans="1:16">
      <c r="A153" s="1272">
        <v>15</v>
      </c>
      <c r="B153" s="1273" t="s">
        <v>1912</v>
      </c>
      <c r="C153" s="1274"/>
      <c r="D153" s="1276"/>
      <c r="E153" s="1276"/>
      <c r="F153" s="1274"/>
      <c r="G153" s="1274"/>
      <c r="H153" s="1274"/>
      <c r="I153" s="1274"/>
      <c r="J153" s="819"/>
      <c r="K153" s="1274"/>
      <c r="L153" s="1275">
        <f>'F30'!D10/1000000</f>
        <v>0</v>
      </c>
      <c r="M153" s="27"/>
      <c r="N153" s="872"/>
      <c r="O153" s="872"/>
    </row>
    <row r="154" spans="1:16">
      <c r="A154" s="1272">
        <v>16</v>
      </c>
      <c r="B154" s="1273" t="s">
        <v>1913</v>
      </c>
      <c r="C154" s="1274"/>
      <c r="D154" s="1276"/>
      <c r="E154" s="1276"/>
      <c r="F154" s="1274"/>
      <c r="G154" s="1274"/>
      <c r="H154" s="1274"/>
      <c r="I154" s="1274"/>
      <c r="J154" s="819"/>
      <c r="K154" s="1274"/>
      <c r="L154" s="1275" t="e">
        <f>L152/L153*100</f>
        <v>#DIV/0!</v>
      </c>
    </row>
    <row r="155" spans="1:16">
      <c r="A155" s="1272">
        <v>17</v>
      </c>
      <c r="B155" s="1273" t="s">
        <v>1914</v>
      </c>
      <c r="C155" s="1274"/>
      <c r="D155" s="1276"/>
      <c r="E155" s="1276"/>
      <c r="F155" s="1274"/>
      <c r="G155" s="1274"/>
      <c r="H155" s="1274"/>
      <c r="I155" s="1274"/>
      <c r="J155" s="819"/>
      <c r="K155" s="1274"/>
      <c r="L155" s="1277">
        <v>20</v>
      </c>
    </row>
    <row r="156" spans="1:16" ht="15.75" thickBot="1">
      <c r="A156" s="1278">
        <v>18</v>
      </c>
      <c r="B156" s="1279" t="s">
        <v>1915</v>
      </c>
      <c r="C156" s="1280"/>
      <c r="D156" s="1281"/>
      <c r="E156" s="1281"/>
      <c r="F156" s="1280"/>
      <c r="G156" s="1280"/>
      <c r="H156" s="1280"/>
      <c r="I156" s="1280"/>
      <c r="J156" s="1282"/>
      <c r="K156" s="1280"/>
      <c r="L156" s="1283">
        <v>30</v>
      </c>
    </row>
    <row r="157" spans="1:16">
      <c r="C157" s="41"/>
      <c r="D157" s="41"/>
      <c r="E157" s="41"/>
      <c r="F157" s="41"/>
    </row>
    <row r="158" spans="1:16" ht="15.75" thickBot="1">
      <c r="C158" s="41"/>
      <c r="D158" s="41"/>
      <c r="E158" s="41"/>
      <c r="F158" s="41"/>
    </row>
    <row r="159" spans="1:16" ht="15" customHeight="1">
      <c r="A159" s="1151"/>
      <c r="B159" s="1284" t="s">
        <v>1916</v>
      </c>
      <c r="C159" s="4624" t="s">
        <v>1917</v>
      </c>
      <c r="D159" s="4627" t="s">
        <v>1918</v>
      </c>
      <c r="E159" s="4627" t="s">
        <v>1919</v>
      </c>
      <c r="F159" s="4624" t="s">
        <v>1920</v>
      </c>
    </row>
    <row r="160" spans="1:16">
      <c r="A160" s="1254"/>
      <c r="B160" s="4632" t="s">
        <v>100</v>
      </c>
      <c r="C160" s="4625"/>
      <c r="D160" s="4628"/>
      <c r="E160" s="4630"/>
      <c r="F160" s="4625"/>
    </row>
    <row r="161" spans="1:6" ht="15.75" thickBot="1">
      <c r="A161" s="1157"/>
      <c r="B161" s="4633"/>
      <c r="C161" s="4626"/>
      <c r="D161" s="4629"/>
      <c r="E161" s="4631"/>
      <c r="F161" s="4626"/>
    </row>
    <row r="162" spans="1:6">
      <c r="A162" s="1164"/>
      <c r="B162" s="1285" t="s">
        <v>1905</v>
      </c>
      <c r="C162" s="1286" t="s">
        <v>1921</v>
      </c>
      <c r="D162" s="1286" t="s">
        <v>1922</v>
      </c>
      <c r="E162" s="1285" t="s">
        <v>1923</v>
      </c>
      <c r="F162" s="1286" t="s">
        <v>1924</v>
      </c>
    </row>
    <row r="163" spans="1:6">
      <c r="A163" s="1171"/>
      <c r="B163" s="1287" t="s">
        <v>55</v>
      </c>
      <c r="C163" s="1266">
        <f t="shared" ref="C163:C175" si="30">K137</f>
        <v>0</v>
      </c>
      <c r="D163" s="1266">
        <f>C124</f>
        <v>0</v>
      </c>
      <c r="E163" s="1288">
        <f>C163+D163</f>
        <v>0</v>
      </c>
      <c r="F163" s="1266" t="e">
        <f t="shared" ref="F163:F175" si="31">E163/$F$179*100</f>
        <v>#DIV/0!</v>
      </c>
    </row>
    <row r="164" spans="1:6" ht="15" customHeight="1">
      <c r="A164" s="1171"/>
      <c r="B164" s="1287" t="s">
        <v>56</v>
      </c>
      <c r="C164" s="1266">
        <f t="shared" si="30"/>
        <v>0</v>
      </c>
      <c r="D164" s="1266">
        <f>D124</f>
        <v>0</v>
      </c>
      <c r="E164" s="1288">
        <f t="shared" ref="E164:E175" si="32">C164+D164</f>
        <v>0</v>
      </c>
      <c r="F164" s="1266" t="e">
        <f t="shared" si="31"/>
        <v>#DIV/0!</v>
      </c>
    </row>
    <row r="165" spans="1:6">
      <c r="A165" s="1171"/>
      <c r="B165" s="1287" t="s">
        <v>57</v>
      </c>
      <c r="C165" s="1266">
        <f t="shared" si="30"/>
        <v>0</v>
      </c>
      <c r="D165" s="1266">
        <f>E124</f>
        <v>0</v>
      </c>
      <c r="E165" s="1288">
        <f t="shared" si="32"/>
        <v>0</v>
      </c>
      <c r="F165" s="1266" t="e">
        <f t="shared" si="31"/>
        <v>#DIV/0!</v>
      </c>
    </row>
    <row r="166" spans="1:6">
      <c r="A166" s="1171"/>
      <c r="B166" s="1287" t="s">
        <v>58</v>
      </c>
      <c r="C166" s="1266">
        <f t="shared" si="30"/>
        <v>0</v>
      </c>
      <c r="D166" s="1266">
        <f>F124</f>
        <v>0</v>
      </c>
      <c r="E166" s="1288">
        <f t="shared" si="32"/>
        <v>0</v>
      </c>
      <c r="F166" s="1266" t="e">
        <f t="shared" si="31"/>
        <v>#DIV/0!</v>
      </c>
    </row>
    <row r="167" spans="1:6">
      <c r="A167" s="1171"/>
      <c r="B167" s="1287" t="s">
        <v>59</v>
      </c>
      <c r="C167" s="1266">
        <f t="shared" si="30"/>
        <v>0</v>
      </c>
      <c r="D167" s="1266">
        <f>G124</f>
        <v>0</v>
      </c>
      <c r="E167" s="1288">
        <f t="shared" si="32"/>
        <v>0</v>
      </c>
      <c r="F167" s="1266" t="e">
        <f t="shared" si="31"/>
        <v>#DIV/0!</v>
      </c>
    </row>
    <row r="168" spans="1:6">
      <c r="A168" s="1171"/>
      <c r="B168" s="1287" t="s">
        <v>61</v>
      </c>
      <c r="C168" s="1266">
        <f t="shared" si="30"/>
        <v>0</v>
      </c>
      <c r="D168" s="1266">
        <f>H124</f>
        <v>0</v>
      </c>
      <c r="E168" s="1288">
        <f t="shared" si="32"/>
        <v>0</v>
      </c>
      <c r="F168" s="1266" t="e">
        <f t="shared" si="31"/>
        <v>#DIV/0!</v>
      </c>
    </row>
    <row r="169" spans="1:6">
      <c r="A169" s="1171"/>
      <c r="B169" s="1287" t="s">
        <v>60</v>
      </c>
      <c r="C169" s="1266">
        <f t="shared" si="30"/>
        <v>0</v>
      </c>
      <c r="D169" s="1266">
        <f>I124</f>
        <v>0</v>
      </c>
      <c r="E169" s="1288">
        <f t="shared" si="32"/>
        <v>0</v>
      </c>
      <c r="F169" s="1266" t="e">
        <f t="shared" si="31"/>
        <v>#DIV/0!</v>
      </c>
    </row>
    <row r="170" spans="1:6">
      <c r="A170" s="1171"/>
      <c r="B170" s="1287" t="s">
        <v>122</v>
      </c>
      <c r="C170" s="1266">
        <f t="shared" si="30"/>
        <v>0</v>
      </c>
      <c r="D170" s="1266">
        <f>J124</f>
        <v>0</v>
      </c>
      <c r="E170" s="1288">
        <f t="shared" si="32"/>
        <v>0</v>
      </c>
      <c r="F170" s="1266" t="e">
        <f t="shared" si="31"/>
        <v>#DIV/0!</v>
      </c>
    </row>
    <row r="171" spans="1:6">
      <c r="A171" s="1171"/>
      <c r="B171" s="1287" t="s">
        <v>63</v>
      </c>
      <c r="C171" s="1266">
        <f t="shared" si="30"/>
        <v>0</v>
      </c>
      <c r="D171" s="1266">
        <f>K124</f>
        <v>0</v>
      </c>
      <c r="E171" s="1288">
        <f t="shared" si="32"/>
        <v>0</v>
      </c>
      <c r="F171" s="1266" t="e">
        <f t="shared" si="31"/>
        <v>#DIV/0!</v>
      </c>
    </row>
    <row r="172" spans="1:6">
      <c r="A172" s="1171"/>
      <c r="B172" s="1287" t="s">
        <v>62</v>
      </c>
      <c r="C172" s="1266">
        <f t="shared" si="30"/>
        <v>0</v>
      </c>
      <c r="D172" s="1266">
        <f>L124</f>
        <v>0</v>
      </c>
      <c r="E172" s="1288">
        <f t="shared" si="32"/>
        <v>0</v>
      </c>
      <c r="F172" s="1266" t="e">
        <f t="shared" si="31"/>
        <v>#DIV/0!</v>
      </c>
    </row>
    <row r="173" spans="1:6">
      <c r="A173" s="1171"/>
      <c r="B173" s="1287" t="s">
        <v>64</v>
      </c>
      <c r="C173" s="1266">
        <f t="shared" si="30"/>
        <v>0</v>
      </c>
      <c r="D173" s="1266">
        <f>M124</f>
        <v>0</v>
      </c>
      <c r="E173" s="1288">
        <f t="shared" si="32"/>
        <v>0</v>
      </c>
      <c r="F173" s="1266" t="e">
        <f t="shared" si="31"/>
        <v>#DIV/0!</v>
      </c>
    </row>
    <row r="174" spans="1:6">
      <c r="A174" s="1171"/>
      <c r="B174" s="1261" t="s">
        <v>845</v>
      </c>
      <c r="C174" s="1266">
        <f t="shared" si="30"/>
        <v>0</v>
      </c>
      <c r="D174" s="1266">
        <f>N124</f>
        <v>0</v>
      </c>
      <c r="E174" s="1288">
        <f t="shared" si="32"/>
        <v>0</v>
      </c>
      <c r="F174" s="1266" t="e">
        <f t="shared" si="31"/>
        <v>#DIV/0!</v>
      </c>
    </row>
    <row r="175" spans="1:6" ht="15.75" thickBot="1">
      <c r="A175" s="1171"/>
      <c r="B175" s="1261" t="s">
        <v>119</v>
      </c>
      <c r="C175" s="1289">
        <f t="shared" si="30"/>
        <v>0</v>
      </c>
      <c r="D175" s="1289">
        <f>O124</f>
        <v>0</v>
      </c>
      <c r="E175" s="1290">
        <f t="shared" si="32"/>
        <v>0</v>
      </c>
      <c r="F175" s="1289" t="e">
        <f t="shared" si="31"/>
        <v>#DIV/0!</v>
      </c>
    </row>
    <row r="176" spans="1:6">
      <c r="A176" s="1255">
        <v>6</v>
      </c>
      <c r="B176" s="1291" t="s">
        <v>1909</v>
      </c>
      <c r="C176" s="1268"/>
      <c r="D176" s="1268"/>
      <c r="E176" s="1268"/>
      <c r="F176" s="1292">
        <f>SUMIF(E163:E175,"&gt;0",E163:E175)</f>
        <v>0</v>
      </c>
    </row>
    <row r="177" spans="1:8">
      <c r="A177" s="1272">
        <v>7</v>
      </c>
      <c r="B177" s="1293" t="s">
        <v>1910</v>
      </c>
      <c r="C177" s="1273"/>
      <c r="D177" s="1273"/>
      <c r="E177" s="1273"/>
      <c r="F177" s="1294">
        <f>SUMIF(E163:E175,"&lt;0",E163:E175)</f>
        <v>0</v>
      </c>
    </row>
    <row r="178" spans="1:8">
      <c r="A178" s="1272">
        <v>8</v>
      </c>
      <c r="B178" s="1293" t="s">
        <v>1925</v>
      </c>
      <c r="C178" s="1273"/>
      <c r="D178" s="1273"/>
      <c r="E178" s="1273"/>
      <c r="F178" s="1294">
        <f>IF(ABS(F176)&gt;ABS(F177),F176,F177)</f>
        <v>0</v>
      </c>
    </row>
    <row r="179" spans="1:8">
      <c r="A179" s="1272">
        <v>9</v>
      </c>
      <c r="B179" s="1293" t="s">
        <v>1912</v>
      </c>
      <c r="C179" s="1273"/>
      <c r="D179" s="1295"/>
      <c r="E179" s="1295"/>
      <c r="F179" s="1294">
        <f>'F30'!D10/1000000</f>
        <v>0</v>
      </c>
      <c r="G179" s="27"/>
      <c r="H179" s="872"/>
    </row>
    <row r="180" spans="1:8" ht="15.75" thickBot="1">
      <c r="A180" s="1278">
        <v>10</v>
      </c>
      <c r="B180" s="1296" t="s">
        <v>1926</v>
      </c>
      <c r="C180" s="1279"/>
      <c r="D180" s="1297"/>
      <c r="E180" s="1297"/>
      <c r="F180" s="1298" t="e">
        <f>F178/F179*100</f>
        <v>#DIV/0!</v>
      </c>
    </row>
    <row r="181" spans="1:8">
      <c r="A181" s="1227"/>
      <c r="B181" s="1249"/>
      <c r="C181" s="1299"/>
      <c r="D181" s="1299"/>
      <c r="E181" s="1299"/>
      <c r="F181" s="1300"/>
      <c r="G181" s="1301"/>
    </row>
    <row r="182" spans="1:8">
      <c r="A182" s="1227"/>
      <c r="B182" s="1302" t="s">
        <v>1927</v>
      </c>
      <c r="C182" s="1299"/>
      <c r="D182" s="1299"/>
      <c r="E182" s="1299"/>
      <c r="F182" s="1300"/>
      <c r="G182" s="1301"/>
    </row>
    <row r="183" spans="1:8">
      <c r="A183" s="1227"/>
      <c r="B183" s="1249" t="s">
        <v>1928</v>
      </c>
      <c r="C183" s="1299"/>
      <c r="D183" s="1299"/>
      <c r="E183" s="1299"/>
      <c r="F183" s="1300"/>
      <c r="G183" s="1301"/>
    </row>
    <row r="184" spans="1:8">
      <c r="A184" s="1227"/>
      <c r="B184" s="1249" t="s">
        <v>1929</v>
      </c>
      <c r="C184" s="1299"/>
      <c r="D184" s="1303"/>
      <c r="E184" s="1303"/>
      <c r="F184" s="1300"/>
      <c r="G184" s="1301"/>
    </row>
    <row r="185" spans="1:8">
      <c r="A185" s="1227"/>
      <c r="B185" s="1249"/>
      <c r="C185" s="1299"/>
      <c r="D185" s="1303"/>
      <c r="E185" s="1303"/>
      <c r="F185" s="1300"/>
      <c r="G185" s="1301"/>
    </row>
    <row r="186" spans="1:8">
      <c r="A186" s="1227"/>
      <c r="B186" s="1249"/>
      <c r="C186" s="1250"/>
      <c r="D186" s="1251"/>
      <c r="E186" s="1251"/>
      <c r="F186" s="1251"/>
      <c r="G186" s="1301"/>
    </row>
    <row r="187" spans="1:8">
      <c r="A187" s="1227"/>
      <c r="B187" s="1302"/>
      <c r="C187" s="1250"/>
      <c r="D187" s="1251"/>
      <c r="E187" s="1251"/>
      <c r="F187" s="1251"/>
      <c r="G187" s="1301"/>
    </row>
    <row r="188" spans="1:8">
      <c r="A188" s="1227"/>
      <c r="B188" s="1249"/>
      <c r="C188" s="1250"/>
      <c r="D188" s="1251"/>
      <c r="E188" s="1251"/>
      <c r="F188" s="1251"/>
      <c r="G188" s="1301"/>
    </row>
    <row r="189" spans="1:8">
      <c r="A189" s="153"/>
      <c r="B189" s="1249"/>
      <c r="C189" s="1250"/>
      <c r="D189" s="1251"/>
      <c r="E189" s="1251"/>
      <c r="F189" s="1251"/>
    </row>
  </sheetData>
  <mergeCells count="25">
    <mergeCell ref="P7:P8"/>
    <mergeCell ref="B36:B37"/>
    <mergeCell ref="P36:P37"/>
    <mergeCell ref="P63:P64"/>
    <mergeCell ref="B74:B75"/>
    <mergeCell ref="P74:P75"/>
    <mergeCell ref="P94:P95"/>
    <mergeCell ref="C133:D133"/>
    <mergeCell ref="E133:F133"/>
    <mergeCell ref="G133:G135"/>
    <mergeCell ref="H133:H135"/>
    <mergeCell ref="I133:I135"/>
    <mergeCell ref="J133:J135"/>
    <mergeCell ref="K133:K135"/>
    <mergeCell ref="L133:L135"/>
    <mergeCell ref="C159:C161"/>
    <mergeCell ref="D159:D161"/>
    <mergeCell ref="E159:E161"/>
    <mergeCell ref="F159:F161"/>
    <mergeCell ref="B160:B161"/>
    <mergeCell ref="B134:B135"/>
    <mergeCell ref="C134:C135"/>
    <mergeCell ref="D134:D135"/>
    <mergeCell ref="E134:E135"/>
    <mergeCell ref="F134:F135"/>
  </mergeCells>
  <pageMargins left="0.75" right="0.75" top="1" bottom="1" header="0.5" footer="0.5"/>
  <pageSetup orientation="portrait" horizontalDpi="4294967295" verticalDpi="4294967295"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
  <sheetViews>
    <sheetView topLeftCell="A11" zoomScale="87" zoomScaleNormal="87" workbookViewId="0">
      <selection activeCell="A46" sqref="A46"/>
    </sheetView>
  </sheetViews>
  <sheetFormatPr defaultRowHeight="15"/>
  <cols>
    <col min="1" max="1" width="83.7109375" style="41" customWidth="1"/>
    <col min="2" max="2" width="13.7109375" style="41" customWidth="1"/>
    <col min="3" max="3" width="15.5703125" style="41" customWidth="1"/>
    <col min="4" max="4" width="15.140625" style="41" customWidth="1"/>
    <col min="5" max="5" width="10.7109375" style="41" customWidth="1"/>
    <col min="6" max="6" width="24.42578125" style="41" customWidth="1"/>
    <col min="7" max="7" width="13.28515625" style="41" customWidth="1"/>
    <col min="8" max="8" width="13.42578125" style="41" customWidth="1"/>
    <col min="9" max="9" width="10.7109375" style="41" customWidth="1"/>
    <col min="10" max="10" width="11.42578125" style="41" customWidth="1"/>
    <col min="11" max="11" width="12.28515625" style="41" customWidth="1"/>
    <col min="12" max="12" width="12.7109375" style="41" customWidth="1"/>
    <col min="13" max="13" width="13.140625" style="41" customWidth="1"/>
    <col min="14" max="14" width="12.7109375" style="41" customWidth="1"/>
    <col min="15" max="15" width="11" style="41" customWidth="1"/>
    <col min="16" max="256" width="9.140625" style="41"/>
    <col min="257" max="257" width="83.7109375" style="41" customWidth="1"/>
    <col min="258" max="258" width="13.7109375" style="41" customWidth="1"/>
    <col min="259" max="259" width="15.5703125" style="41" customWidth="1"/>
    <col min="260" max="260" width="15.140625" style="41" customWidth="1"/>
    <col min="261" max="261" width="10.7109375" style="41" customWidth="1"/>
    <col min="262" max="262" width="24.42578125" style="41" customWidth="1"/>
    <col min="263" max="263" width="13.28515625" style="41" customWidth="1"/>
    <col min="264" max="264" width="13.42578125" style="41" customWidth="1"/>
    <col min="265" max="265" width="10.7109375" style="41" customWidth="1"/>
    <col min="266" max="266" width="11.42578125" style="41" customWidth="1"/>
    <col min="267" max="267" width="12.28515625" style="41" customWidth="1"/>
    <col min="268" max="268" width="12.7109375" style="41" customWidth="1"/>
    <col min="269" max="269" width="13.140625" style="41" customWidth="1"/>
    <col min="270" max="270" width="12.7109375" style="41" customWidth="1"/>
    <col min="271" max="271" width="11" style="41" customWidth="1"/>
    <col min="272" max="512" width="9.140625" style="41"/>
    <col min="513" max="513" width="83.7109375" style="41" customWidth="1"/>
    <col min="514" max="514" width="13.7109375" style="41" customWidth="1"/>
    <col min="515" max="515" width="15.5703125" style="41" customWidth="1"/>
    <col min="516" max="516" width="15.140625" style="41" customWidth="1"/>
    <col min="517" max="517" width="10.7109375" style="41" customWidth="1"/>
    <col min="518" max="518" width="24.42578125" style="41" customWidth="1"/>
    <col min="519" max="519" width="13.28515625" style="41" customWidth="1"/>
    <col min="520" max="520" width="13.42578125" style="41" customWidth="1"/>
    <col min="521" max="521" width="10.7109375" style="41" customWidth="1"/>
    <col min="522" max="522" width="11.42578125" style="41" customWidth="1"/>
    <col min="523" max="523" width="12.28515625" style="41" customWidth="1"/>
    <col min="524" max="524" width="12.7109375" style="41" customWidth="1"/>
    <col min="525" max="525" width="13.140625" style="41" customWidth="1"/>
    <col min="526" max="526" width="12.7109375" style="41" customWidth="1"/>
    <col min="527" max="527" width="11" style="41" customWidth="1"/>
    <col min="528" max="768" width="9.140625" style="41"/>
    <col min="769" max="769" width="83.7109375" style="41" customWidth="1"/>
    <col min="770" max="770" width="13.7109375" style="41" customWidth="1"/>
    <col min="771" max="771" width="15.5703125" style="41" customWidth="1"/>
    <col min="772" max="772" width="15.140625" style="41" customWidth="1"/>
    <col min="773" max="773" width="10.7109375" style="41" customWidth="1"/>
    <col min="774" max="774" width="24.42578125" style="41" customWidth="1"/>
    <col min="775" max="775" width="13.28515625" style="41" customWidth="1"/>
    <col min="776" max="776" width="13.42578125" style="41" customWidth="1"/>
    <col min="777" max="777" width="10.7109375" style="41" customWidth="1"/>
    <col min="778" max="778" width="11.42578125" style="41" customWidth="1"/>
    <col min="779" max="779" width="12.28515625" style="41" customWidth="1"/>
    <col min="780" max="780" width="12.7109375" style="41" customWidth="1"/>
    <col min="781" max="781" width="13.140625" style="41" customWidth="1"/>
    <col min="782" max="782" width="12.7109375" style="41" customWidth="1"/>
    <col min="783" max="783" width="11" style="41" customWidth="1"/>
    <col min="784" max="1024" width="9.140625" style="41"/>
    <col min="1025" max="1025" width="83.7109375" style="41" customWidth="1"/>
    <col min="1026" max="1026" width="13.7109375" style="41" customWidth="1"/>
    <col min="1027" max="1027" width="15.5703125" style="41" customWidth="1"/>
    <col min="1028" max="1028" width="15.140625" style="41" customWidth="1"/>
    <col min="1029" max="1029" width="10.7109375" style="41" customWidth="1"/>
    <col min="1030" max="1030" width="24.42578125" style="41" customWidth="1"/>
    <col min="1031" max="1031" width="13.28515625" style="41" customWidth="1"/>
    <col min="1032" max="1032" width="13.42578125" style="41" customWidth="1"/>
    <col min="1033" max="1033" width="10.7109375" style="41" customWidth="1"/>
    <col min="1034" max="1034" width="11.42578125" style="41" customWidth="1"/>
    <col min="1035" max="1035" width="12.28515625" style="41" customWidth="1"/>
    <col min="1036" max="1036" width="12.7109375" style="41" customWidth="1"/>
    <col min="1037" max="1037" width="13.140625" style="41" customWidth="1"/>
    <col min="1038" max="1038" width="12.7109375" style="41" customWidth="1"/>
    <col min="1039" max="1039" width="11" style="41" customWidth="1"/>
    <col min="1040" max="1280" width="9.140625" style="41"/>
    <col min="1281" max="1281" width="83.7109375" style="41" customWidth="1"/>
    <col min="1282" max="1282" width="13.7109375" style="41" customWidth="1"/>
    <col min="1283" max="1283" width="15.5703125" style="41" customWidth="1"/>
    <col min="1284" max="1284" width="15.140625" style="41" customWidth="1"/>
    <col min="1285" max="1285" width="10.7109375" style="41" customWidth="1"/>
    <col min="1286" max="1286" width="24.42578125" style="41" customWidth="1"/>
    <col min="1287" max="1287" width="13.28515625" style="41" customWidth="1"/>
    <col min="1288" max="1288" width="13.42578125" style="41" customWidth="1"/>
    <col min="1289" max="1289" width="10.7109375" style="41" customWidth="1"/>
    <col min="1290" max="1290" width="11.42578125" style="41" customWidth="1"/>
    <col min="1291" max="1291" width="12.28515625" style="41" customWidth="1"/>
    <col min="1292" max="1292" width="12.7109375" style="41" customWidth="1"/>
    <col min="1293" max="1293" width="13.140625" style="41" customWidth="1"/>
    <col min="1294" max="1294" width="12.7109375" style="41" customWidth="1"/>
    <col min="1295" max="1295" width="11" style="41" customWidth="1"/>
    <col min="1296" max="1536" width="9.140625" style="41"/>
    <col min="1537" max="1537" width="83.7109375" style="41" customWidth="1"/>
    <col min="1538" max="1538" width="13.7109375" style="41" customWidth="1"/>
    <col min="1539" max="1539" width="15.5703125" style="41" customWidth="1"/>
    <col min="1540" max="1540" width="15.140625" style="41" customWidth="1"/>
    <col min="1541" max="1541" width="10.7109375" style="41" customWidth="1"/>
    <col min="1542" max="1542" width="24.42578125" style="41" customWidth="1"/>
    <col min="1543" max="1543" width="13.28515625" style="41" customWidth="1"/>
    <col min="1544" max="1544" width="13.42578125" style="41" customWidth="1"/>
    <col min="1545" max="1545" width="10.7109375" style="41" customWidth="1"/>
    <col min="1546" max="1546" width="11.42578125" style="41" customWidth="1"/>
    <col min="1547" max="1547" width="12.28515625" style="41" customWidth="1"/>
    <col min="1548" max="1548" width="12.7109375" style="41" customWidth="1"/>
    <col min="1549" max="1549" width="13.140625" style="41" customWidth="1"/>
    <col min="1550" max="1550" width="12.7109375" style="41" customWidth="1"/>
    <col min="1551" max="1551" width="11" style="41" customWidth="1"/>
    <col min="1552" max="1792" width="9.140625" style="41"/>
    <col min="1793" max="1793" width="83.7109375" style="41" customWidth="1"/>
    <col min="1794" max="1794" width="13.7109375" style="41" customWidth="1"/>
    <col min="1795" max="1795" width="15.5703125" style="41" customWidth="1"/>
    <col min="1796" max="1796" width="15.140625" style="41" customWidth="1"/>
    <col min="1797" max="1797" width="10.7109375" style="41" customWidth="1"/>
    <col min="1798" max="1798" width="24.42578125" style="41" customWidth="1"/>
    <col min="1799" max="1799" width="13.28515625" style="41" customWidth="1"/>
    <col min="1800" max="1800" width="13.42578125" style="41" customWidth="1"/>
    <col min="1801" max="1801" width="10.7109375" style="41" customWidth="1"/>
    <col min="1802" max="1802" width="11.42578125" style="41" customWidth="1"/>
    <col min="1803" max="1803" width="12.28515625" style="41" customWidth="1"/>
    <col min="1804" max="1804" width="12.7109375" style="41" customWidth="1"/>
    <col min="1805" max="1805" width="13.140625" style="41" customWidth="1"/>
    <col min="1806" max="1806" width="12.7109375" style="41" customWidth="1"/>
    <col min="1807" max="1807" width="11" style="41" customWidth="1"/>
    <col min="1808" max="2048" width="9.140625" style="41"/>
    <col min="2049" max="2049" width="83.7109375" style="41" customWidth="1"/>
    <col min="2050" max="2050" width="13.7109375" style="41" customWidth="1"/>
    <col min="2051" max="2051" width="15.5703125" style="41" customWidth="1"/>
    <col min="2052" max="2052" width="15.140625" style="41" customWidth="1"/>
    <col min="2053" max="2053" width="10.7109375" style="41" customWidth="1"/>
    <col min="2054" max="2054" width="24.42578125" style="41" customWidth="1"/>
    <col min="2055" max="2055" width="13.28515625" style="41" customWidth="1"/>
    <col min="2056" max="2056" width="13.42578125" style="41" customWidth="1"/>
    <col min="2057" max="2057" width="10.7109375" style="41" customWidth="1"/>
    <col min="2058" max="2058" width="11.42578125" style="41" customWidth="1"/>
    <col min="2059" max="2059" width="12.28515625" style="41" customWidth="1"/>
    <col min="2060" max="2060" width="12.7109375" style="41" customWidth="1"/>
    <col min="2061" max="2061" width="13.140625" style="41" customWidth="1"/>
    <col min="2062" max="2062" width="12.7109375" style="41" customWidth="1"/>
    <col min="2063" max="2063" width="11" style="41" customWidth="1"/>
    <col min="2064" max="2304" width="9.140625" style="41"/>
    <col min="2305" max="2305" width="83.7109375" style="41" customWidth="1"/>
    <col min="2306" max="2306" width="13.7109375" style="41" customWidth="1"/>
    <col min="2307" max="2307" width="15.5703125" style="41" customWidth="1"/>
    <col min="2308" max="2308" width="15.140625" style="41" customWidth="1"/>
    <col min="2309" max="2309" width="10.7109375" style="41" customWidth="1"/>
    <col min="2310" max="2310" width="24.42578125" style="41" customWidth="1"/>
    <col min="2311" max="2311" width="13.28515625" style="41" customWidth="1"/>
    <col min="2312" max="2312" width="13.42578125" style="41" customWidth="1"/>
    <col min="2313" max="2313" width="10.7109375" style="41" customWidth="1"/>
    <col min="2314" max="2314" width="11.42578125" style="41" customWidth="1"/>
    <col min="2315" max="2315" width="12.28515625" style="41" customWidth="1"/>
    <col min="2316" max="2316" width="12.7109375" style="41" customWidth="1"/>
    <col min="2317" max="2317" width="13.140625" style="41" customWidth="1"/>
    <col min="2318" max="2318" width="12.7109375" style="41" customWidth="1"/>
    <col min="2319" max="2319" width="11" style="41" customWidth="1"/>
    <col min="2320" max="2560" width="9.140625" style="41"/>
    <col min="2561" max="2561" width="83.7109375" style="41" customWidth="1"/>
    <col min="2562" max="2562" width="13.7109375" style="41" customWidth="1"/>
    <col min="2563" max="2563" width="15.5703125" style="41" customWidth="1"/>
    <col min="2564" max="2564" width="15.140625" style="41" customWidth="1"/>
    <col min="2565" max="2565" width="10.7109375" style="41" customWidth="1"/>
    <col min="2566" max="2566" width="24.42578125" style="41" customWidth="1"/>
    <col min="2567" max="2567" width="13.28515625" style="41" customWidth="1"/>
    <col min="2568" max="2568" width="13.42578125" style="41" customWidth="1"/>
    <col min="2569" max="2569" width="10.7109375" style="41" customWidth="1"/>
    <col min="2570" max="2570" width="11.42578125" style="41" customWidth="1"/>
    <col min="2571" max="2571" width="12.28515625" style="41" customWidth="1"/>
    <col min="2572" max="2572" width="12.7109375" style="41" customWidth="1"/>
    <col min="2573" max="2573" width="13.140625" style="41" customWidth="1"/>
    <col min="2574" max="2574" width="12.7109375" style="41" customWidth="1"/>
    <col min="2575" max="2575" width="11" style="41" customWidth="1"/>
    <col min="2576" max="2816" width="9.140625" style="41"/>
    <col min="2817" max="2817" width="83.7109375" style="41" customWidth="1"/>
    <col min="2818" max="2818" width="13.7109375" style="41" customWidth="1"/>
    <col min="2819" max="2819" width="15.5703125" style="41" customWidth="1"/>
    <col min="2820" max="2820" width="15.140625" style="41" customWidth="1"/>
    <col min="2821" max="2821" width="10.7109375" style="41" customWidth="1"/>
    <col min="2822" max="2822" width="24.42578125" style="41" customWidth="1"/>
    <col min="2823" max="2823" width="13.28515625" style="41" customWidth="1"/>
    <col min="2824" max="2824" width="13.42578125" style="41" customWidth="1"/>
    <col min="2825" max="2825" width="10.7109375" style="41" customWidth="1"/>
    <col min="2826" max="2826" width="11.42578125" style="41" customWidth="1"/>
    <col min="2827" max="2827" width="12.28515625" style="41" customWidth="1"/>
    <col min="2828" max="2828" width="12.7109375" style="41" customWidth="1"/>
    <col min="2829" max="2829" width="13.140625" style="41" customWidth="1"/>
    <col min="2830" max="2830" width="12.7109375" style="41" customWidth="1"/>
    <col min="2831" max="2831" width="11" style="41" customWidth="1"/>
    <col min="2832" max="3072" width="9.140625" style="41"/>
    <col min="3073" max="3073" width="83.7109375" style="41" customWidth="1"/>
    <col min="3074" max="3074" width="13.7109375" style="41" customWidth="1"/>
    <col min="3075" max="3075" width="15.5703125" style="41" customWidth="1"/>
    <col min="3076" max="3076" width="15.140625" style="41" customWidth="1"/>
    <col min="3077" max="3077" width="10.7109375" style="41" customWidth="1"/>
    <col min="3078" max="3078" width="24.42578125" style="41" customWidth="1"/>
    <col min="3079" max="3079" width="13.28515625" style="41" customWidth="1"/>
    <col min="3080" max="3080" width="13.42578125" style="41" customWidth="1"/>
    <col min="3081" max="3081" width="10.7109375" style="41" customWidth="1"/>
    <col min="3082" max="3082" width="11.42578125" style="41" customWidth="1"/>
    <col min="3083" max="3083" width="12.28515625" style="41" customWidth="1"/>
    <col min="3084" max="3084" width="12.7109375" style="41" customWidth="1"/>
    <col min="3085" max="3085" width="13.140625" style="41" customWidth="1"/>
    <col min="3086" max="3086" width="12.7109375" style="41" customWidth="1"/>
    <col min="3087" max="3087" width="11" style="41" customWidth="1"/>
    <col min="3088" max="3328" width="9.140625" style="41"/>
    <col min="3329" max="3329" width="83.7109375" style="41" customWidth="1"/>
    <col min="3330" max="3330" width="13.7109375" style="41" customWidth="1"/>
    <col min="3331" max="3331" width="15.5703125" style="41" customWidth="1"/>
    <col min="3332" max="3332" width="15.140625" style="41" customWidth="1"/>
    <col min="3333" max="3333" width="10.7109375" style="41" customWidth="1"/>
    <col min="3334" max="3334" width="24.42578125" style="41" customWidth="1"/>
    <col min="3335" max="3335" width="13.28515625" style="41" customWidth="1"/>
    <col min="3336" max="3336" width="13.42578125" style="41" customWidth="1"/>
    <col min="3337" max="3337" width="10.7109375" style="41" customWidth="1"/>
    <col min="3338" max="3338" width="11.42578125" style="41" customWidth="1"/>
    <col min="3339" max="3339" width="12.28515625" style="41" customWidth="1"/>
    <col min="3340" max="3340" width="12.7109375" style="41" customWidth="1"/>
    <col min="3341" max="3341" width="13.140625" style="41" customWidth="1"/>
    <col min="3342" max="3342" width="12.7109375" style="41" customWidth="1"/>
    <col min="3343" max="3343" width="11" style="41" customWidth="1"/>
    <col min="3344" max="3584" width="9.140625" style="41"/>
    <col min="3585" max="3585" width="83.7109375" style="41" customWidth="1"/>
    <col min="3586" max="3586" width="13.7109375" style="41" customWidth="1"/>
    <col min="3587" max="3587" width="15.5703125" style="41" customWidth="1"/>
    <col min="3588" max="3588" width="15.140625" style="41" customWidth="1"/>
    <col min="3589" max="3589" width="10.7109375" style="41" customWidth="1"/>
    <col min="3590" max="3590" width="24.42578125" style="41" customWidth="1"/>
    <col min="3591" max="3591" width="13.28515625" style="41" customWidth="1"/>
    <col min="3592" max="3592" width="13.42578125" style="41" customWidth="1"/>
    <col min="3593" max="3593" width="10.7109375" style="41" customWidth="1"/>
    <col min="3594" max="3594" width="11.42578125" style="41" customWidth="1"/>
    <col min="3595" max="3595" width="12.28515625" style="41" customWidth="1"/>
    <col min="3596" max="3596" width="12.7109375" style="41" customWidth="1"/>
    <col min="3597" max="3597" width="13.140625" style="41" customWidth="1"/>
    <col min="3598" max="3598" width="12.7109375" style="41" customWidth="1"/>
    <col min="3599" max="3599" width="11" style="41" customWidth="1"/>
    <col min="3600" max="3840" width="9.140625" style="41"/>
    <col min="3841" max="3841" width="83.7109375" style="41" customWidth="1"/>
    <col min="3842" max="3842" width="13.7109375" style="41" customWidth="1"/>
    <col min="3843" max="3843" width="15.5703125" style="41" customWidth="1"/>
    <col min="3844" max="3844" width="15.140625" style="41" customWidth="1"/>
    <col min="3845" max="3845" width="10.7109375" style="41" customWidth="1"/>
    <col min="3846" max="3846" width="24.42578125" style="41" customWidth="1"/>
    <col min="3847" max="3847" width="13.28515625" style="41" customWidth="1"/>
    <col min="3848" max="3848" width="13.42578125" style="41" customWidth="1"/>
    <col min="3849" max="3849" width="10.7109375" style="41" customWidth="1"/>
    <col min="3850" max="3850" width="11.42578125" style="41" customWidth="1"/>
    <col min="3851" max="3851" width="12.28515625" style="41" customWidth="1"/>
    <col min="3852" max="3852" width="12.7109375" style="41" customWidth="1"/>
    <col min="3853" max="3853" width="13.140625" style="41" customWidth="1"/>
    <col min="3854" max="3854" width="12.7109375" style="41" customWidth="1"/>
    <col min="3855" max="3855" width="11" style="41" customWidth="1"/>
    <col min="3856" max="4096" width="9.140625" style="41"/>
    <col min="4097" max="4097" width="83.7109375" style="41" customWidth="1"/>
    <col min="4098" max="4098" width="13.7109375" style="41" customWidth="1"/>
    <col min="4099" max="4099" width="15.5703125" style="41" customWidth="1"/>
    <col min="4100" max="4100" width="15.140625" style="41" customWidth="1"/>
    <col min="4101" max="4101" width="10.7109375" style="41" customWidth="1"/>
    <col min="4102" max="4102" width="24.42578125" style="41" customWidth="1"/>
    <col min="4103" max="4103" width="13.28515625" style="41" customWidth="1"/>
    <col min="4104" max="4104" width="13.42578125" style="41" customWidth="1"/>
    <col min="4105" max="4105" width="10.7109375" style="41" customWidth="1"/>
    <col min="4106" max="4106" width="11.42578125" style="41" customWidth="1"/>
    <col min="4107" max="4107" width="12.28515625" style="41" customWidth="1"/>
    <col min="4108" max="4108" width="12.7109375" style="41" customWidth="1"/>
    <col min="4109" max="4109" width="13.140625" style="41" customWidth="1"/>
    <col min="4110" max="4110" width="12.7109375" style="41" customWidth="1"/>
    <col min="4111" max="4111" width="11" style="41" customWidth="1"/>
    <col min="4112" max="4352" width="9.140625" style="41"/>
    <col min="4353" max="4353" width="83.7109375" style="41" customWidth="1"/>
    <col min="4354" max="4354" width="13.7109375" style="41" customWidth="1"/>
    <col min="4355" max="4355" width="15.5703125" style="41" customWidth="1"/>
    <col min="4356" max="4356" width="15.140625" style="41" customWidth="1"/>
    <col min="4357" max="4357" width="10.7109375" style="41" customWidth="1"/>
    <col min="4358" max="4358" width="24.42578125" style="41" customWidth="1"/>
    <col min="4359" max="4359" width="13.28515625" style="41" customWidth="1"/>
    <col min="4360" max="4360" width="13.42578125" style="41" customWidth="1"/>
    <col min="4361" max="4361" width="10.7109375" style="41" customWidth="1"/>
    <col min="4362" max="4362" width="11.42578125" style="41" customWidth="1"/>
    <col min="4363" max="4363" width="12.28515625" style="41" customWidth="1"/>
    <col min="4364" max="4364" width="12.7109375" style="41" customWidth="1"/>
    <col min="4365" max="4365" width="13.140625" style="41" customWidth="1"/>
    <col min="4366" max="4366" width="12.7109375" style="41" customWidth="1"/>
    <col min="4367" max="4367" width="11" style="41" customWidth="1"/>
    <col min="4368" max="4608" width="9.140625" style="41"/>
    <col min="4609" max="4609" width="83.7109375" style="41" customWidth="1"/>
    <col min="4610" max="4610" width="13.7109375" style="41" customWidth="1"/>
    <col min="4611" max="4611" width="15.5703125" style="41" customWidth="1"/>
    <col min="4612" max="4612" width="15.140625" style="41" customWidth="1"/>
    <col min="4613" max="4613" width="10.7109375" style="41" customWidth="1"/>
    <col min="4614" max="4614" width="24.42578125" style="41" customWidth="1"/>
    <col min="4615" max="4615" width="13.28515625" style="41" customWidth="1"/>
    <col min="4616" max="4616" width="13.42578125" style="41" customWidth="1"/>
    <col min="4617" max="4617" width="10.7109375" style="41" customWidth="1"/>
    <col min="4618" max="4618" width="11.42578125" style="41" customWidth="1"/>
    <col min="4619" max="4619" width="12.28515625" style="41" customWidth="1"/>
    <col min="4620" max="4620" width="12.7109375" style="41" customWidth="1"/>
    <col min="4621" max="4621" width="13.140625" style="41" customWidth="1"/>
    <col min="4622" max="4622" width="12.7109375" style="41" customWidth="1"/>
    <col min="4623" max="4623" width="11" style="41" customWidth="1"/>
    <col min="4624" max="4864" width="9.140625" style="41"/>
    <col min="4865" max="4865" width="83.7109375" style="41" customWidth="1"/>
    <col min="4866" max="4866" width="13.7109375" style="41" customWidth="1"/>
    <col min="4867" max="4867" width="15.5703125" style="41" customWidth="1"/>
    <col min="4868" max="4868" width="15.140625" style="41" customWidth="1"/>
    <col min="4869" max="4869" width="10.7109375" style="41" customWidth="1"/>
    <col min="4870" max="4870" width="24.42578125" style="41" customWidth="1"/>
    <col min="4871" max="4871" width="13.28515625" style="41" customWidth="1"/>
    <col min="4872" max="4872" width="13.42578125" style="41" customWidth="1"/>
    <col min="4873" max="4873" width="10.7109375" style="41" customWidth="1"/>
    <col min="4874" max="4874" width="11.42578125" style="41" customWidth="1"/>
    <col min="4875" max="4875" width="12.28515625" style="41" customWidth="1"/>
    <col min="4876" max="4876" width="12.7109375" style="41" customWidth="1"/>
    <col min="4877" max="4877" width="13.140625" style="41" customWidth="1"/>
    <col min="4878" max="4878" width="12.7109375" style="41" customWidth="1"/>
    <col min="4879" max="4879" width="11" style="41" customWidth="1"/>
    <col min="4880" max="5120" width="9.140625" style="41"/>
    <col min="5121" max="5121" width="83.7109375" style="41" customWidth="1"/>
    <col min="5122" max="5122" width="13.7109375" style="41" customWidth="1"/>
    <col min="5123" max="5123" width="15.5703125" style="41" customWidth="1"/>
    <col min="5124" max="5124" width="15.140625" style="41" customWidth="1"/>
    <col min="5125" max="5125" width="10.7109375" style="41" customWidth="1"/>
    <col min="5126" max="5126" width="24.42578125" style="41" customWidth="1"/>
    <col min="5127" max="5127" width="13.28515625" style="41" customWidth="1"/>
    <col min="5128" max="5128" width="13.42578125" style="41" customWidth="1"/>
    <col min="5129" max="5129" width="10.7109375" style="41" customWidth="1"/>
    <col min="5130" max="5130" width="11.42578125" style="41" customWidth="1"/>
    <col min="5131" max="5131" width="12.28515625" style="41" customWidth="1"/>
    <col min="5132" max="5132" width="12.7109375" style="41" customWidth="1"/>
    <col min="5133" max="5133" width="13.140625" style="41" customWidth="1"/>
    <col min="5134" max="5134" width="12.7109375" style="41" customWidth="1"/>
    <col min="5135" max="5135" width="11" style="41" customWidth="1"/>
    <col min="5136" max="5376" width="9.140625" style="41"/>
    <col min="5377" max="5377" width="83.7109375" style="41" customWidth="1"/>
    <col min="5378" max="5378" width="13.7109375" style="41" customWidth="1"/>
    <col min="5379" max="5379" width="15.5703125" style="41" customWidth="1"/>
    <col min="5380" max="5380" width="15.140625" style="41" customWidth="1"/>
    <col min="5381" max="5381" width="10.7109375" style="41" customWidth="1"/>
    <col min="5382" max="5382" width="24.42578125" style="41" customWidth="1"/>
    <col min="5383" max="5383" width="13.28515625" style="41" customWidth="1"/>
    <col min="5384" max="5384" width="13.42578125" style="41" customWidth="1"/>
    <col min="5385" max="5385" width="10.7109375" style="41" customWidth="1"/>
    <col min="5386" max="5386" width="11.42578125" style="41" customWidth="1"/>
    <col min="5387" max="5387" width="12.28515625" style="41" customWidth="1"/>
    <col min="5388" max="5388" width="12.7109375" style="41" customWidth="1"/>
    <col min="5389" max="5389" width="13.140625" style="41" customWidth="1"/>
    <col min="5390" max="5390" width="12.7109375" style="41" customWidth="1"/>
    <col min="5391" max="5391" width="11" style="41" customWidth="1"/>
    <col min="5392" max="5632" width="9.140625" style="41"/>
    <col min="5633" max="5633" width="83.7109375" style="41" customWidth="1"/>
    <col min="5634" max="5634" width="13.7109375" style="41" customWidth="1"/>
    <col min="5635" max="5635" width="15.5703125" style="41" customWidth="1"/>
    <col min="5636" max="5636" width="15.140625" style="41" customWidth="1"/>
    <col min="5637" max="5637" width="10.7109375" style="41" customWidth="1"/>
    <col min="5638" max="5638" width="24.42578125" style="41" customWidth="1"/>
    <col min="5639" max="5639" width="13.28515625" style="41" customWidth="1"/>
    <col min="5640" max="5640" width="13.42578125" style="41" customWidth="1"/>
    <col min="5641" max="5641" width="10.7109375" style="41" customWidth="1"/>
    <col min="5642" max="5642" width="11.42578125" style="41" customWidth="1"/>
    <col min="5643" max="5643" width="12.28515625" style="41" customWidth="1"/>
    <col min="5644" max="5644" width="12.7109375" style="41" customWidth="1"/>
    <col min="5645" max="5645" width="13.140625" style="41" customWidth="1"/>
    <col min="5646" max="5646" width="12.7109375" style="41" customWidth="1"/>
    <col min="5647" max="5647" width="11" style="41" customWidth="1"/>
    <col min="5648" max="5888" width="9.140625" style="41"/>
    <col min="5889" max="5889" width="83.7109375" style="41" customWidth="1"/>
    <col min="5890" max="5890" width="13.7109375" style="41" customWidth="1"/>
    <col min="5891" max="5891" width="15.5703125" style="41" customWidth="1"/>
    <col min="5892" max="5892" width="15.140625" style="41" customWidth="1"/>
    <col min="5893" max="5893" width="10.7109375" style="41" customWidth="1"/>
    <col min="5894" max="5894" width="24.42578125" style="41" customWidth="1"/>
    <col min="5895" max="5895" width="13.28515625" style="41" customWidth="1"/>
    <col min="5896" max="5896" width="13.42578125" style="41" customWidth="1"/>
    <col min="5897" max="5897" width="10.7109375" style="41" customWidth="1"/>
    <col min="5898" max="5898" width="11.42578125" style="41" customWidth="1"/>
    <col min="5899" max="5899" width="12.28515625" style="41" customWidth="1"/>
    <col min="5900" max="5900" width="12.7109375" style="41" customWidth="1"/>
    <col min="5901" max="5901" width="13.140625" style="41" customWidth="1"/>
    <col min="5902" max="5902" width="12.7109375" style="41" customWidth="1"/>
    <col min="5903" max="5903" width="11" style="41" customWidth="1"/>
    <col min="5904" max="6144" width="9.140625" style="41"/>
    <col min="6145" max="6145" width="83.7109375" style="41" customWidth="1"/>
    <col min="6146" max="6146" width="13.7109375" style="41" customWidth="1"/>
    <col min="6147" max="6147" width="15.5703125" style="41" customWidth="1"/>
    <col min="6148" max="6148" width="15.140625" style="41" customWidth="1"/>
    <col min="6149" max="6149" width="10.7109375" style="41" customWidth="1"/>
    <col min="6150" max="6150" width="24.42578125" style="41" customWidth="1"/>
    <col min="6151" max="6151" width="13.28515625" style="41" customWidth="1"/>
    <col min="6152" max="6152" width="13.42578125" style="41" customWidth="1"/>
    <col min="6153" max="6153" width="10.7109375" style="41" customWidth="1"/>
    <col min="6154" max="6154" width="11.42578125" style="41" customWidth="1"/>
    <col min="6155" max="6155" width="12.28515625" style="41" customWidth="1"/>
    <col min="6156" max="6156" width="12.7109375" style="41" customWidth="1"/>
    <col min="6157" max="6157" width="13.140625" style="41" customWidth="1"/>
    <col min="6158" max="6158" width="12.7109375" style="41" customWidth="1"/>
    <col min="6159" max="6159" width="11" style="41" customWidth="1"/>
    <col min="6160" max="6400" width="9.140625" style="41"/>
    <col min="6401" max="6401" width="83.7109375" style="41" customWidth="1"/>
    <col min="6402" max="6402" width="13.7109375" style="41" customWidth="1"/>
    <col min="6403" max="6403" width="15.5703125" style="41" customWidth="1"/>
    <col min="6404" max="6404" width="15.140625" style="41" customWidth="1"/>
    <col min="6405" max="6405" width="10.7109375" style="41" customWidth="1"/>
    <col min="6406" max="6406" width="24.42578125" style="41" customWidth="1"/>
    <col min="6407" max="6407" width="13.28515625" style="41" customWidth="1"/>
    <col min="6408" max="6408" width="13.42578125" style="41" customWidth="1"/>
    <col min="6409" max="6409" width="10.7109375" style="41" customWidth="1"/>
    <col min="6410" max="6410" width="11.42578125" style="41" customWidth="1"/>
    <col min="6411" max="6411" width="12.28515625" style="41" customWidth="1"/>
    <col min="6412" max="6412" width="12.7109375" style="41" customWidth="1"/>
    <col min="6413" max="6413" width="13.140625" style="41" customWidth="1"/>
    <col min="6414" max="6414" width="12.7109375" style="41" customWidth="1"/>
    <col min="6415" max="6415" width="11" style="41" customWidth="1"/>
    <col min="6416" max="6656" width="9.140625" style="41"/>
    <col min="6657" max="6657" width="83.7109375" style="41" customWidth="1"/>
    <col min="6658" max="6658" width="13.7109375" style="41" customWidth="1"/>
    <col min="6659" max="6659" width="15.5703125" style="41" customWidth="1"/>
    <col min="6660" max="6660" width="15.140625" style="41" customWidth="1"/>
    <col min="6661" max="6661" width="10.7109375" style="41" customWidth="1"/>
    <col min="6662" max="6662" width="24.42578125" style="41" customWidth="1"/>
    <col min="6663" max="6663" width="13.28515625" style="41" customWidth="1"/>
    <col min="6664" max="6664" width="13.42578125" style="41" customWidth="1"/>
    <col min="6665" max="6665" width="10.7109375" style="41" customWidth="1"/>
    <col min="6666" max="6666" width="11.42578125" style="41" customWidth="1"/>
    <col min="6667" max="6667" width="12.28515625" style="41" customWidth="1"/>
    <col min="6668" max="6668" width="12.7109375" style="41" customWidth="1"/>
    <col min="6669" max="6669" width="13.140625" style="41" customWidth="1"/>
    <col min="6670" max="6670" width="12.7109375" style="41" customWidth="1"/>
    <col min="6671" max="6671" width="11" style="41" customWidth="1"/>
    <col min="6672" max="6912" width="9.140625" style="41"/>
    <col min="6913" max="6913" width="83.7109375" style="41" customWidth="1"/>
    <col min="6914" max="6914" width="13.7109375" style="41" customWidth="1"/>
    <col min="6915" max="6915" width="15.5703125" style="41" customWidth="1"/>
    <col min="6916" max="6916" width="15.140625" style="41" customWidth="1"/>
    <col min="6917" max="6917" width="10.7109375" style="41" customWidth="1"/>
    <col min="6918" max="6918" width="24.42578125" style="41" customWidth="1"/>
    <col min="6919" max="6919" width="13.28515625" style="41" customWidth="1"/>
    <col min="6920" max="6920" width="13.42578125" style="41" customWidth="1"/>
    <col min="6921" max="6921" width="10.7109375" style="41" customWidth="1"/>
    <col min="6922" max="6922" width="11.42578125" style="41" customWidth="1"/>
    <col min="6923" max="6923" width="12.28515625" style="41" customWidth="1"/>
    <col min="6924" max="6924" width="12.7109375" style="41" customWidth="1"/>
    <col min="6925" max="6925" width="13.140625" style="41" customWidth="1"/>
    <col min="6926" max="6926" width="12.7109375" style="41" customWidth="1"/>
    <col min="6927" max="6927" width="11" style="41" customWidth="1"/>
    <col min="6928" max="7168" width="9.140625" style="41"/>
    <col min="7169" max="7169" width="83.7109375" style="41" customWidth="1"/>
    <col min="7170" max="7170" width="13.7109375" style="41" customWidth="1"/>
    <col min="7171" max="7171" width="15.5703125" style="41" customWidth="1"/>
    <col min="7172" max="7172" width="15.140625" style="41" customWidth="1"/>
    <col min="7173" max="7173" width="10.7109375" style="41" customWidth="1"/>
    <col min="7174" max="7174" width="24.42578125" style="41" customWidth="1"/>
    <col min="7175" max="7175" width="13.28515625" style="41" customWidth="1"/>
    <col min="7176" max="7176" width="13.42578125" style="41" customWidth="1"/>
    <col min="7177" max="7177" width="10.7109375" style="41" customWidth="1"/>
    <col min="7178" max="7178" width="11.42578125" style="41" customWidth="1"/>
    <col min="7179" max="7179" width="12.28515625" style="41" customWidth="1"/>
    <col min="7180" max="7180" width="12.7109375" style="41" customWidth="1"/>
    <col min="7181" max="7181" width="13.140625" style="41" customWidth="1"/>
    <col min="7182" max="7182" width="12.7109375" style="41" customWidth="1"/>
    <col min="7183" max="7183" width="11" style="41" customWidth="1"/>
    <col min="7184" max="7424" width="9.140625" style="41"/>
    <col min="7425" max="7425" width="83.7109375" style="41" customWidth="1"/>
    <col min="7426" max="7426" width="13.7109375" style="41" customWidth="1"/>
    <col min="7427" max="7427" width="15.5703125" style="41" customWidth="1"/>
    <col min="7428" max="7428" width="15.140625" style="41" customWidth="1"/>
    <col min="7429" max="7429" width="10.7109375" style="41" customWidth="1"/>
    <col min="7430" max="7430" width="24.42578125" style="41" customWidth="1"/>
    <col min="7431" max="7431" width="13.28515625" style="41" customWidth="1"/>
    <col min="7432" max="7432" width="13.42578125" style="41" customWidth="1"/>
    <col min="7433" max="7433" width="10.7109375" style="41" customWidth="1"/>
    <col min="7434" max="7434" width="11.42578125" style="41" customWidth="1"/>
    <col min="7435" max="7435" width="12.28515625" style="41" customWidth="1"/>
    <col min="7436" max="7436" width="12.7109375" style="41" customWidth="1"/>
    <col min="7437" max="7437" width="13.140625" style="41" customWidth="1"/>
    <col min="7438" max="7438" width="12.7109375" style="41" customWidth="1"/>
    <col min="7439" max="7439" width="11" style="41" customWidth="1"/>
    <col min="7440" max="7680" width="9.140625" style="41"/>
    <col min="7681" max="7681" width="83.7109375" style="41" customWidth="1"/>
    <col min="7682" max="7682" width="13.7109375" style="41" customWidth="1"/>
    <col min="7683" max="7683" width="15.5703125" style="41" customWidth="1"/>
    <col min="7684" max="7684" width="15.140625" style="41" customWidth="1"/>
    <col min="7685" max="7685" width="10.7109375" style="41" customWidth="1"/>
    <col min="7686" max="7686" width="24.42578125" style="41" customWidth="1"/>
    <col min="7687" max="7687" width="13.28515625" style="41" customWidth="1"/>
    <col min="7688" max="7688" width="13.42578125" style="41" customWidth="1"/>
    <col min="7689" max="7689" width="10.7109375" style="41" customWidth="1"/>
    <col min="7690" max="7690" width="11.42578125" style="41" customWidth="1"/>
    <col min="7691" max="7691" width="12.28515625" style="41" customWidth="1"/>
    <col min="7692" max="7692" width="12.7109375" style="41" customWidth="1"/>
    <col min="7693" max="7693" width="13.140625" style="41" customWidth="1"/>
    <col min="7694" max="7694" width="12.7109375" style="41" customWidth="1"/>
    <col min="7695" max="7695" width="11" style="41" customWidth="1"/>
    <col min="7696" max="7936" width="9.140625" style="41"/>
    <col min="7937" max="7937" width="83.7109375" style="41" customWidth="1"/>
    <col min="7938" max="7938" width="13.7109375" style="41" customWidth="1"/>
    <col min="7939" max="7939" width="15.5703125" style="41" customWidth="1"/>
    <col min="7940" max="7940" width="15.140625" style="41" customWidth="1"/>
    <col min="7941" max="7941" width="10.7109375" style="41" customWidth="1"/>
    <col min="7942" max="7942" width="24.42578125" style="41" customWidth="1"/>
    <col min="7943" max="7943" width="13.28515625" style="41" customWidth="1"/>
    <col min="7944" max="7944" width="13.42578125" style="41" customWidth="1"/>
    <col min="7945" max="7945" width="10.7109375" style="41" customWidth="1"/>
    <col min="7946" max="7946" width="11.42578125" style="41" customWidth="1"/>
    <col min="7947" max="7947" width="12.28515625" style="41" customWidth="1"/>
    <col min="7948" max="7948" width="12.7109375" style="41" customWidth="1"/>
    <col min="7949" max="7949" width="13.140625" style="41" customWidth="1"/>
    <col min="7950" max="7950" width="12.7109375" style="41" customWidth="1"/>
    <col min="7951" max="7951" width="11" style="41" customWidth="1"/>
    <col min="7952" max="8192" width="9.140625" style="41"/>
    <col min="8193" max="8193" width="83.7109375" style="41" customWidth="1"/>
    <col min="8194" max="8194" width="13.7109375" style="41" customWidth="1"/>
    <col min="8195" max="8195" width="15.5703125" style="41" customWidth="1"/>
    <col min="8196" max="8196" width="15.140625" style="41" customWidth="1"/>
    <col min="8197" max="8197" width="10.7109375" style="41" customWidth="1"/>
    <col min="8198" max="8198" width="24.42578125" style="41" customWidth="1"/>
    <col min="8199" max="8199" width="13.28515625" style="41" customWidth="1"/>
    <col min="8200" max="8200" width="13.42578125" style="41" customWidth="1"/>
    <col min="8201" max="8201" width="10.7109375" style="41" customWidth="1"/>
    <col min="8202" max="8202" width="11.42578125" style="41" customWidth="1"/>
    <col min="8203" max="8203" width="12.28515625" style="41" customWidth="1"/>
    <col min="8204" max="8204" width="12.7109375" style="41" customWidth="1"/>
    <col min="8205" max="8205" width="13.140625" style="41" customWidth="1"/>
    <col min="8206" max="8206" width="12.7109375" style="41" customWidth="1"/>
    <col min="8207" max="8207" width="11" style="41" customWidth="1"/>
    <col min="8208" max="8448" width="9.140625" style="41"/>
    <col min="8449" max="8449" width="83.7109375" style="41" customWidth="1"/>
    <col min="8450" max="8450" width="13.7109375" style="41" customWidth="1"/>
    <col min="8451" max="8451" width="15.5703125" style="41" customWidth="1"/>
    <col min="8452" max="8452" width="15.140625" style="41" customWidth="1"/>
    <col min="8453" max="8453" width="10.7109375" style="41" customWidth="1"/>
    <col min="8454" max="8454" width="24.42578125" style="41" customWidth="1"/>
    <col min="8455" max="8455" width="13.28515625" style="41" customWidth="1"/>
    <col min="8456" max="8456" width="13.42578125" style="41" customWidth="1"/>
    <col min="8457" max="8457" width="10.7109375" style="41" customWidth="1"/>
    <col min="8458" max="8458" width="11.42578125" style="41" customWidth="1"/>
    <col min="8459" max="8459" width="12.28515625" style="41" customWidth="1"/>
    <col min="8460" max="8460" width="12.7109375" style="41" customWidth="1"/>
    <col min="8461" max="8461" width="13.140625" style="41" customWidth="1"/>
    <col min="8462" max="8462" width="12.7109375" style="41" customWidth="1"/>
    <col min="8463" max="8463" width="11" style="41" customWidth="1"/>
    <col min="8464" max="8704" width="9.140625" style="41"/>
    <col min="8705" max="8705" width="83.7109375" style="41" customWidth="1"/>
    <col min="8706" max="8706" width="13.7109375" style="41" customWidth="1"/>
    <col min="8707" max="8707" width="15.5703125" style="41" customWidth="1"/>
    <col min="8708" max="8708" width="15.140625" style="41" customWidth="1"/>
    <col min="8709" max="8709" width="10.7109375" style="41" customWidth="1"/>
    <col min="8710" max="8710" width="24.42578125" style="41" customWidth="1"/>
    <col min="8711" max="8711" width="13.28515625" style="41" customWidth="1"/>
    <col min="8712" max="8712" width="13.42578125" style="41" customWidth="1"/>
    <col min="8713" max="8713" width="10.7109375" style="41" customWidth="1"/>
    <col min="8714" max="8714" width="11.42578125" style="41" customWidth="1"/>
    <col min="8715" max="8715" width="12.28515625" style="41" customWidth="1"/>
    <col min="8716" max="8716" width="12.7109375" style="41" customWidth="1"/>
    <col min="8717" max="8717" width="13.140625" style="41" customWidth="1"/>
    <col min="8718" max="8718" width="12.7109375" style="41" customWidth="1"/>
    <col min="8719" max="8719" width="11" style="41" customWidth="1"/>
    <col min="8720" max="8960" width="9.140625" style="41"/>
    <col min="8961" max="8961" width="83.7109375" style="41" customWidth="1"/>
    <col min="8962" max="8962" width="13.7109375" style="41" customWidth="1"/>
    <col min="8963" max="8963" width="15.5703125" style="41" customWidth="1"/>
    <col min="8964" max="8964" width="15.140625" style="41" customWidth="1"/>
    <col min="8965" max="8965" width="10.7109375" style="41" customWidth="1"/>
    <col min="8966" max="8966" width="24.42578125" style="41" customWidth="1"/>
    <col min="8967" max="8967" width="13.28515625" style="41" customWidth="1"/>
    <col min="8968" max="8968" width="13.42578125" style="41" customWidth="1"/>
    <col min="8969" max="8969" width="10.7109375" style="41" customWidth="1"/>
    <col min="8970" max="8970" width="11.42578125" style="41" customWidth="1"/>
    <col min="8971" max="8971" width="12.28515625" style="41" customWidth="1"/>
    <col min="8972" max="8972" width="12.7109375" style="41" customWidth="1"/>
    <col min="8973" max="8973" width="13.140625" style="41" customWidth="1"/>
    <col min="8974" max="8974" width="12.7109375" style="41" customWidth="1"/>
    <col min="8975" max="8975" width="11" style="41" customWidth="1"/>
    <col min="8976" max="9216" width="9.140625" style="41"/>
    <col min="9217" max="9217" width="83.7109375" style="41" customWidth="1"/>
    <col min="9218" max="9218" width="13.7109375" style="41" customWidth="1"/>
    <col min="9219" max="9219" width="15.5703125" style="41" customWidth="1"/>
    <col min="9220" max="9220" width="15.140625" style="41" customWidth="1"/>
    <col min="9221" max="9221" width="10.7109375" style="41" customWidth="1"/>
    <col min="9222" max="9222" width="24.42578125" style="41" customWidth="1"/>
    <col min="9223" max="9223" width="13.28515625" style="41" customWidth="1"/>
    <col min="9224" max="9224" width="13.42578125" style="41" customWidth="1"/>
    <col min="9225" max="9225" width="10.7109375" style="41" customWidth="1"/>
    <col min="9226" max="9226" width="11.42578125" style="41" customWidth="1"/>
    <col min="9227" max="9227" width="12.28515625" style="41" customWidth="1"/>
    <col min="9228" max="9228" width="12.7109375" style="41" customWidth="1"/>
    <col min="9229" max="9229" width="13.140625" style="41" customWidth="1"/>
    <col min="9230" max="9230" width="12.7109375" style="41" customWidth="1"/>
    <col min="9231" max="9231" width="11" style="41" customWidth="1"/>
    <col min="9232" max="9472" width="9.140625" style="41"/>
    <col min="9473" max="9473" width="83.7109375" style="41" customWidth="1"/>
    <col min="9474" max="9474" width="13.7109375" style="41" customWidth="1"/>
    <col min="9475" max="9475" width="15.5703125" style="41" customWidth="1"/>
    <col min="9476" max="9476" width="15.140625" style="41" customWidth="1"/>
    <col min="9477" max="9477" width="10.7109375" style="41" customWidth="1"/>
    <col min="9478" max="9478" width="24.42578125" style="41" customWidth="1"/>
    <col min="9479" max="9479" width="13.28515625" style="41" customWidth="1"/>
    <col min="9480" max="9480" width="13.42578125" style="41" customWidth="1"/>
    <col min="9481" max="9481" width="10.7109375" style="41" customWidth="1"/>
    <col min="9482" max="9482" width="11.42578125" style="41" customWidth="1"/>
    <col min="9483" max="9483" width="12.28515625" style="41" customWidth="1"/>
    <col min="9484" max="9484" width="12.7109375" style="41" customWidth="1"/>
    <col min="9485" max="9485" width="13.140625" style="41" customWidth="1"/>
    <col min="9486" max="9486" width="12.7109375" style="41" customWidth="1"/>
    <col min="9487" max="9487" width="11" style="41" customWidth="1"/>
    <col min="9488" max="9728" width="9.140625" style="41"/>
    <col min="9729" max="9729" width="83.7109375" style="41" customWidth="1"/>
    <col min="9730" max="9730" width="13.7109375" style="41" customWidth="1"/>
    <col min="9731" max="9731" width="15.5703125" style="41" customWidth="1"/>
    <col min="9732" max="9732" width="15.140625" style="41" customWidth="1"/>
    <col min="9733" max="9733" width="10.7109375" style="41" customWidth="1"/>
    <col min="9734" max="9734" width="24.42578125" style="41" customWidth="1"/>
    <col min="9735" max="9735" width="13.28515625" style="41" customWidth="1"/>
    <col min="9736" max="9736" width="13.42578125" style="41" customWidth="1"/>
    <col min="9737" max="9737" width="10.7109375" style="41" customWidth="1"/>
    <col min="9738" max="9738" width="11.42578125" style="41" customWidth="1"/>
    <col min="9739" max="9739" width="12.28515625" style="41" customWidth="1"/>
    <col min="9740" max="9740" width="12.7109375" style="41" customWidth="1"/>
    <col min="9741" max="9741" width="13.140625" style="41" customWidth="1"/>
    <col min="9742" max="9742" width="12.7109375" style="41" customWidth="1"/>
    <col min="9743" max="9743" width="11" style="41" customWidth="1"/>
    <col min="9744" max="9984" width="9.140625" style="41"/>
    <col min="9985" max="9985" width="83.7109375" style="41" customWidth="1"/>
    <col min="9986" max="9986" width="13.7109375" style="41" customWidth="1"/>
    <col min="9987" max="9987" width="15.5703125" style="41" customWidth="1"/>
    <col min="9988" max="9988" width="15.140625" style="41" customWidth="1"/>
    <col min="9989" max="9989" width="10.7109375" style="41" customWidth="1"/>
    <col min="9990" max="9990" width="24.42578125" style="41" customWidth="1"/>
    <col min="9991" max="9991" width="13.28515625" style="41" customWidth="1"/>
    <col min="9992" max="9992" width="13.42578125" style="41" customWidth="1"/>
    <col min="9993" max="9993" width="10.7109375" style="41" customWidth="1"/>
    <col min="9994" max="9994" width="11.42578125" style="41" customWidth="1"/>
    <col min="9995" max="9995" width="12.28515625" style="41" customWidth="1"/>
    <col min="9996" max="9996" width="12.7109375" style="41" customWidth="1"/>
    <col min="9997" max="9997" width="13.140625" style="41" customWidth="1"/>
    <col min="9998" max="9998" width="12.7109375" style="41" customWidth="1"/>
    <col min="9999" max="9999" width="11" style="41" customWidth="1"/>
    <col min="10000" max="10240" width="9.140625" style="41"/>
    <col min="10241" max="10241" width="83.7109375" style="41" customWidth="1"/>
    <col min="10242" max="10242" width="13.7109375" style="41" customWidth="1"/>
    <col min="10243" max="10243" width="15.5703125" style="41" customWidth="1"/>
    <col min="10244" max="10244" width="15.140625" style="41" customWidth="1"/>
    <col min="10245" max="10245" width="10.7109375" style="41" customWidth="1"/>
    <col min="10246" max="10246" width="24.42578125" style="41" customWidth="1"/>
    <col min="10247" max="10247" width="13.28515625" style="41" customWidth="1"/>
    <col min="10248" max="10248" width="13.42578125" style="41" customWidth="1"/>
    <col min="10249" max="10249" width="10.7109375" style="41" customWidth="1"/>
    <col min="10250" max="10250" width="11.42578125" style="41" customWidth="1"/>
    <col min="10251" max="10251" width="12.28515625" style="41" customWidth="1"/>
    <col min="10252" max="10252" width="12.7109375" style="41" customWidth="1"/>
    <col min="10253" max="10253" width="13.140625" style="41" customWidth="1"/>
    <col min="10254" max="10254" width="12.7109375" style="41" customWidth="1"/>
    <col min="10255" max="10255" width="11" style="41" customWidth="1"/>
    <col min="10256" max="10496" width="9.140625" style="41"/>
    <col min="10497" max="10497" width="83.7109375" style="41" customWidth="1"/>
    <col min="10498" max="10498" width="13.7109375" style="41" customWidth="1"/>
    <col min="10499" max="10499" width="15.5703125" style="41" customWidth="1"/>
    <col min="10500" max="10500" width="15.140625" style="41" customWidth="1"/>
    <col min="10501" max="10501" width="10.7109375" style="41" customWidth="1"/>
    <col min="10502" max="10502" width="24.42578125" style="41" customWidth="1"/>
    <col min="10503" max="10503" width="13.28515625" style="41" customWidth="1"/>
    <col min="10504" max="10504" width="13.42578125" style="41" customWidth="1"/>
    <col min="10505" max="10505" width="10.7109375" style="41" customWidth="1"/>
    <col min="10506" max="10506" width="11.42578125" style="41" customWidth="1"/>
    <col min="10507" max="10507" width="12.28515625" style="41" customWidth="1"/>
    <col min="10508" max="10508" width="12.7109375" style="41" customWidth="1"/>
    <col min="10509" max="10509" width="13.140625" style="41" customWidth="1"/>
    <col min="10510" max="10510" width="12.7109375" style="41" customWidth="1"/>
    <col min="10511" max="10511" width="11" style="41" customWidth="1"/>
    <col min="10512" max="10752" width="9.140625" style="41"/>
    <col min="10753" max="10753" width="83.7109375" style="41" customWidth="1"/>
    <col min="10754" max="10754" width="13.7109375" style="41" customWidth="1"/>
    <col min="10755" max="10755" width="15.5703125" style="41" customWidth="1"/>
    <col min="10756" max="10756" width="15.140625" style="41" customWidth="1"/>
    <col min="10757" max="10757" width="10.7109375" style="41" customWidth="1"/>
    <col min="10758" max="10758" width="24.42578125" style="41" customWidth="1"/>
    <col min="10759" max="10759" width="13.28515625" style="41" customWidth="1"/>
    <col min="10760" max="10760" width="13.42578125" style="41" customWidth="1"/>
    <col min="10761" max="10761" width="10.7109375" style="41" customWidth="1"/>
    <col min="10762" max="10762" width="11.42578125" style="41" customWidth="1"/>
    <col min="10763" max="10763" width="12.28515625" style="41" customWidth="1"/>
    <col min="10764" max="10764" width="12.7109375" style="41" customWidth="1"/>
    <col min="10765" max="10765" width="13.140625" style="41" customWidth="1"/>
    <col min="10766" max="10766" width="12.7109375" style="41" customWidth="1"/>
    <col min="10767" max="10767" width="11" style="41" customWidth="1"/>
    <col min="10768" max="11008" width="9.140625" style="41"/>
    <col min="11009" max="11009" width="83.7109375" style="41" customWidth="1"/>
    <col min="11010" max="11010" width="13.7109375" style="41" customWidth="1"/>
    <col min="11011" max="11011" width="15.5703125" style="41" customWidth="1"/>
    <col min="11012" max="11012" width="15.140625" style="41" customWidth="1"/>
    <col min="11013" max="11013" width="10.7109375" style="41" customWidth="1"/>
    <col min="11014" max="11014" width="24.42578125" style="41" customWidth="1"/>
    <col min="11015" max="11015" width="13.28515625" style="41" customWidth="1"/>
    <col min="11016" max="11016" width="13.42578125" style="41" customWidth="1"/>
    <col min="11017" max="11017" width="10.7109375" style="41" customWidth="1"/>
    <col min="11018" max="11018" width="11.42578125" style="41" customWidth="1"/>
    <col min="11019" max="11019" width="12.28515625" style="41" customWidth="1"/>
    <col min="11020" max="11020" width="12.7109375" style="41" customWidth="1"/>
    <col min="11021" max="11021" width="13.140625" style="41" customWidth="1"/>
    <col min="11022" max="11022" width="12.7109375" style="41" customWidth="1"/>
    <col min="11023" max="11023" width="11" style="41" customWidth="1"/>
    <col min="11024" max="11264" width="9.140625" style="41"/>
    <col min="11265" max="11265" width="83.7109375" style="41" customWidth="1"/>
    <col min="11266" max="11266" width="13.7109375" style="41" customWidth="1"/>
    <col min="11267" max="11267" width="15.5703125" style="41" customWidth="1"/>
    <col min="11268" max="11268" width="15.140625" style="41" customWidth="1"/>
    <col min="11269" max="11269" width="10.7109375" style="41" customWidth="1"/>
    <col min="11270" max="11270" width="24.42578125" style="41" customWidth="1"/>
    <col min="11271" max="11271" width="13.28515625" style="41" customWidth="1"/>
    <col min="11272" max="11272" width="13.42578125" style="41" customWidth="1"/>
    <col min="11273" max="11273" width="10.7109375" style="41" customWidth="1"/>
    <col min="11274" max="11274" width="11.42578125" style="41" customWidth="1"/>
    <col min="11275" max="11275" width="12.28515625" style="41" customWidth="1"/>
    <col min="11276" max="11276" width="12.7109375" style="41" customWidth="1"/>
    <col min="11277" max="11277" width="13.140625" style="41" customWidth="1"/>
    <col min="11278" max="11278" width="12.7109375" style="41" customWidth="1"/>
    <col min="11279" max="11279" width="11" style="41" customWidth="1"/>
    <col min="11280" max="11520" width="9.140625" style="41"/>
    <col min="11521" max="11521" width="83.7109375" style="41" customWidth="1"/>
    <col min="11522" max="11522" width="13.7109375" style="41" customWidth="1"/>
    <col min="11523" max="11523" width="15.5703125" style="41" customWidth="1"/>
    <col min="11524" max="11524" width="15.140625" style="41" customWidth="1"/>
    <col min="11525" max="11525" width="10.7109375" style="41" customWidth="1"/>
    <col min="11526" max="11526" width="24.42578125" style="41" customWidth="1"/>
    <col min="11527" max="11527" width="13.28515625" style="41" customWidth="1"/>
    <col min="11528" max="11528" width="13.42578125" style="41" customWidth="1"/>
    <col min="11529" max="11529" width="10.7109375" style="41" customWidth="1"/>
    <col min="11530" max="11530" width="11.42578125" style="41" customWidth="1"/>
    <col min="11531" max="11531" width="12.28515625" style="41" customWidth="1"/>
    <col min="11532" max="11532" width="12.7109375" style="41" customWidth="1"/>
    <col min="11533" max="11533" width="13.140625" style="41" customWidth="1"/>
    <col min="11534" max="11534" width="12.7109375" style="41" customWidth="1"/>
    <col min="11535" max="11535" width="11" style="41" customWidth="1"/>
    <col min="11536" max="11776" width="9.140625" style="41"/>
    <col min="11777" max="11777" width="83.7109375" style="41" customWidth="1"/>
    <col min="11778" max="11778" width="13.7109375" style="41" customWidth="1"/>
    <col min="11779" max="11779" width="15.5703125" style="41" customWidth="1"/>
    <col min="11780" max="11780" width="15.140625" style="41" customWidth="1"/>
    <col min="11781" max="11781" width="10.7109375" style="41" customWidth="1"/>
    <col min="11782" max="11782" width="24.42578125" style="41" customWidth="1"/>
    <col min="11783" max="11783" width="13.28515625" style="41" customWidth="1"/>
    <col min="11784" max="11784" width="13.42578125" style="41" customWidth="1"/>
    <col min="11785" max="11785" width="10.7109375" style="41" customWidth="1"/>
    <col min="11786" max="11786" width="11.42578125" style="41" customWidth="1"/>
    <col min="11787" max="11787" width="12.28515625" style="41" customWidth="1"/>
    <col min="11788" max="11788" width="12.7109375" style="41" customWidth="1"/>
    <col min="11789" max="11789" width="13.140625" style="41" customWidth="1"/>
    <col min="11790" max="11790" width="12.7109375" style="41" customWidth="1"/>
    <col min="11791" max="11791" width="11" style="41" customWidth="1"/>
    <col min="11792" max="12032" width="9.140625" style="41"/>
    <col min="12033" max="12033" width="83.7109375" style="41" customWidth="1"/>
    <col min="12034" max="12034" width="13.7109375" style="41" customWidth="1"/>
    <col min="12035" max="12035" width="15.5703125" style="41" customWidth="1"/>
    <col min="12036" max="12036" width="15.140625" style="41" customWidth="1"/>
    <col min="12037" max="12037" width="10.7109375" style="41" customWidth="1"/>
    <col min="12038" max="12038" width="24.42578125" style="41" customWidth="1"/>
    <col min="12039" max="12039" width="13.28515625" style="41" customWidth="1"/>
    <col min="12040" max="12040" width="13.42578125" style="41" customWidth="1"/>
    <col min="12041" max="12041" width="10.7109375" style="41" customWidth="1"/>
    <col min="12042" max="12042" width="11.42578125" style="41" customWidth="1"/>
    <col min="12043" max="12043" width="12.28515625" style="41" customWidth="1"/>
    <col min="12044" max="12044" width="12.7109375" style="41" customWidth="1"/>
    <col min="12045" max="12045" width="13.140625" style="41" customWidth="1"/>
    <col min="12046" max="12046" width="12.7109375" style="41" customWidth="1"/>
    <col min="12047" max="12047" width="11" style="41" customWidth="1"/>
    <col min="12048" max="12288" width="9.140625" style="41"/>
    <col min="12289" max="12289" width="83.7109375" style="41" customWidth="1"/>
    <col min="12290" max="12290" width="13.7109375" style="41" customWidth="1"/>
    <col min="12291" max="12291" width="15.5703125" style="41" customWidth="1"/>
    <col min="12292" max="12292" width="15.140625" style="41" customWidth="1"/>
    <col min="12293" max="12293" width="10.7109375" style="41" customWidth="1"/>
    <col min="12294" max="12294" width="24.42578125" style="41" customWidth="1"/>
    <col min="12295" max="12295" width="13.28515625" style="41" customWidth="1"/>
    <col min="12296" max="12296" width="13.42578125" style="41" customWidth="1"/>
    <col min="12297" max="12297" width="10.7109375" style="41" customWidth="1"/>
    <col min="12298" max="12298" width="11.42578125" style="41" customWidth="1"/>
    <col min="12299" max="12299" width="12.28515625" style="41" customWidth="1"/>
    <col min="12300" max="12300" width="12.7109375" style="41" customWidth="1"/>
    <col min="12301" max="12301" width="13.140625" style="41" customWidth="1"/>
    <col min="12302" max="12302" width="12.7109375" style="41" customWidth="1"/>
    <col min="12303" max="12303" width="11" style="41" customWidth="1"/>
    <col min="12304" max="12544" width="9.140625" style="41"/>
    <col min="12545" max="12545" width="83.7109375" style="41" customWidth="1"/>
    <col min="12546" max="12546" width="13.7109375" style="41" customWidth="1"/>
    <col min="12547" max="12547" width="15.5703125" style="41" customWidth="1"/>
    <col min="12548" max="12548" width="15.140625" style="41" customWidth="1"/>
    <col min="12549" max="12549" width="10.7109375" style="41" customWidth="1"/>
    <col min="12550" max="12550" width="24.42578125" style="41" customWidth="1"/>
    <col min="12551" max="12551" width="13.28515625" style="41" customWidth="1"/>
    <col min="12552" max="12552" width="13.42578125" style="41" customWidth="1"/>
    <col min="12553" max="12553" width="10.7109375" style="41" customWidth="1"/>
    <col min="12554" max="12554" width="11.42578125" style="41" customWidth="1"/>
    <col min="12555" max="12555" width="12.28515625" style="41" customWidth="1"/>
    <col min="12556" max="12556" width="12.7109375" style="41" customWidth="1"/>
    <col min="12557" max="12557" width="13.140625" style="41" customWidth="1"/>
    <col min="12558" max="12558" width="12.7109375" style="41" customWidth="1"/>
    <col min="12559" max="12559" width="11" style="41" customWidth="1"/>
    <col min="12560" max="12800" width="9.140625" style="41"/>
    <col min="12801" max="12801" width="83.7109375" style="41" customWidth="1"/>
    <col min="12802" max="12802" width="13.7109375" style="41" customWidth="1"/>
    <col min="12803" max="12803" width="15.5703125" style="41" customWidth="1"/>
    <col min="12804" max="12804" width="15.140625" style="41" customWidth="1"/>
    <col min="12805" max="12805" width="10.7109375" style="41" customWidth="1"/>
    <col min="12806" max="12806" width="24.42578125" style="41" customWidth="1"/>
    <col min="12807" max="12807" width="13.28515625" style="41" customWidth="1"/>
    <col min="12808" max="12808" width="13.42578125" style="41" customWidth="1"/>
    <col min="12809" max="12809" width="10.7109375" style="41" customWidth="1"/>
    <col min="12810" max="12810" width="11.42578125" style="41" customWidth="1"/>
    <col min="12811" max="12811" width="12.28515625" style="41" customWidth="1"/>
    <col min="12812" max="12812" width="12.7109375" style="41" customWidth="1"/>
    <col min="12813" max="12813" width="13.140625" style="41" customWidth="1"/>
    <col min="12814" max="12814" width="12.7109375" style="41" customWidth="1"/>
    <col min="12815" max="12815" width="11" style="41" customWidth="1"/>
    <col min="12816" max="13056" width="9.140625" style="41"/>
    <col min="13057" max="13057" width="83.7109375" style="41" customWidth="1"/>
    <col min="13058" max="13058" width="13.7109375" style="41" customWidth="1"/>
    <col min="13059" max="13059" width="15.5703125" style="41" customWidth="1"/>
    <col min="13060" max="13060" width="15.140625" style="41" customWidth="1"/>
    <col min="13061" max="13061" width="10.7109375" style="41" customWidth="1"/>
    <col min="13062" max="13062" width="24.42578125" style="41" customWidth="1"/>
    <col min="13063" max="13063" width="13.28515625" style="41" customWidth="1"/>
    <col min="13064" max="13064" width="13.42578125" style="41" customWidth="1"/>
    <col min="13065" max="13065" width="10.7109375" style="41" customWidth="1"/>
    <col min="13066" max="13066" width="11.42578125" style="41" customWidth="1"/>
    <col min="13067" max="13067" width="12.28515625" style="41" customWidth="1"/>
    <col min="13068" max="13068" width="12.7109375" style="41" customWidth="1"/>
    <col min="13069" max="13069" width="13.140625" style="41" customWidth="1"/>
    <col min="13070" max="13070" width="12.7109375" style="41" customWidth="1"/>
    <col min="13071" max="13071" width="11" style="41" customWidth="1"/>
    <col min="13072" max="13312" width="9.140625" style="41"/>
    <col min="13313" max="13313" width="83.7109375" style="41" customWidth="1"/>
    <col min="13314" max="13314" width="13.7109375" style="41" customWidth="1"/>
    <col min="13315" max="13315" width="15.5703125" style="41" customWidth="1"/>
    <col min="13316" max="13316" width="15.140625" style="41" customWidth="1"/>
    <col min="13317" max="13317" width="10.7109375" style="41" customWidth="1"/>
    <col min="13318" max="13318" width="24.42578125" style="41" customWidth="1"/>
    <col min="13319" max="13319" width="13.28515625" style="41" customWidth="1"/>
    <col min="13320" max="13320" width="13.42578125" style="41" customWidth="1"/>
    <col min="13321" max="13321" width="10.7109375" style="41" customWidth="1"/>
    <col min="13322" max="13322" width="11.42578125" style="41" customWidth="1"/>
    <col min="13323" max="13323" width="12.28515625" style="41" customWidth="1"/>
    <col min="13324" max="13324" width="12.7109375" style="41" customWidth="1"/>
    <col min="13325" max="13325" width="13.140625" style="41" customWidth="1"/>
    <col min="13326" max="13326" width="12.7109375" style="41" customWidth="1"/>
    <col min="13327" max="13327" width="11" style="41" customWidth="1"/>
    <col min="13328" max="13568" width="9.140625" style="41"/>
    <col min="13569" max="13569" width="83.7109375" style="41" customWidth="1"/>
    <col min="13570" max="13570" width="13.7109375" style="41" customWidth="1"/>
    <col min="13571" max="13571" width="15.5703125" style="41" customWidth="1"/>
    <col min="13572" max="13572" width="15.140625" style="41" customWidth="1"/>
    <col min="13573" max="13573" width="10.7109375" style="41" customWidth="1"/>
    <col min="13574" max="13574" width="24.42578125" style="41" customWidth="1"/>
    <col min="13575" max="13575" width="13.28515625" style="41" customWidth="1"/>
    <col min="13576" max="13576" width="13.42578125" style="41" customWidth="1"/>
    <col min="13577" max="13577" width="10.7109375" style="41" customWidth="1"/>
    <col min="13578" max="13578" width="11.42578125" style="41" customWidth="1"/>
    <col min="13579" max="13579" width="12.28515625" style="41" customWidth="1"/>
    <col min="13580" max="13580" width="12.7109375" style="41" customWidth="1"/>
    <col min="13581" max="13581" width="13.140625" style="41" customWidth="1"/>
    <col min="13582" max="13582" width="12.7109375" style="41" customWidth="1"/>
    <col min="13583" max="13583" width="11" style="41" customWidth="1"/>
    <col min="13584" max="13824" width="9.140625" style="41"/>
    <col min="13825" max="13825" width="83.7109375" style="41" customWidth="1"/>
    <col min="13826" max="13826" width="13.7109375" style="41" customWidth="1"/>
    <col min="13827" max="13827" width="15.5703125" style="41" customWidth="1"/>
    <col min="13828" max="13828" width="15.140625" style="41" customWidth="1"/>
    <col min="13829" max="13829" width="10.7109375" style="41" customWidth="1"/>
    <col min="13830" max="13830" width="24.42578125" style="41" customWidth="1"/>
    <col min="13831" max="13831" width="13.28515625" style="41" customWidth="1"/>
    <col min="13832" max="13832" width="13.42578125" style="41" customWidth="1"/>
    <col min="13833" max="13833" width="10.7109375" style="41" customWidth="1"/>
    <col min="13834" max="13834" width="11.42578125" style="41" customWidth="1"/>
    <col min="13835" max="13835" width="12.28515625" style="41" customWidth="1"/>
    <col min="13836" max="13836" width="12.7109375" style="41" customWidth="1"/>
    <col min="13837" max="13837" width="13.140625" style="41" customWidth="1"/>
    <col min="13838" max="13838" width="12.7109375" style="41" customWidth="1"/>
    <col min="13839" max="13839" width="11" style="41" customWidth="1"/>
    <col min="13840" max="14080" width="9.140625" style="41"/>
    <col min="14081" max="14081" width="83.7109375" style="41" customWidth="1"/>
    <col min="14082" max="14082" width="13.7109375" style="41" customWidth="1"/>
    <col min="14083" max="14083" width="15.5703125" style="41" customWidth="1"/>
    <col min="14084" max="14084" width="15.140625" style="41" customWidth="1"/>
    <col min="14085" max="14085" width="10.7109375" style="41" customWidth="1"/>
    <col min="14086" max="14086" width="24.42578125" style="41" customWidth="1"/>
    <col min="14087" max="14087" width="13.28515625" style="41" customWidth="1"/>
    <col min="14088" max="14088" width="13.42578125" style="41" customWidth="1"/>
    <col min="14089" max="14089" width="10.7109375" style="41" customWidth="1"/>
    <col min="14090" max="14090" width="11.42578125" style="41" customWidth="1"/>
    <col min="14091" max="14091" width="12.28515625" style="41" customWidth="1"/>
    <col min="14092" max="14092" width="12.7109375" style="41" customWidth="1"/>
    <col min="14093" max="14093" width="13.140625" style="41" customWidth="1"/>
    <col min="14094" max="14094" width="12.7109375" style="41" customWidth="1"/>
    <col min="14095" max="14095" width="11" style="41" customWidth="1"/>
    <col min="14096" max="14336" width="9.140625" style="41"/>
    <col min="14337" max="14337" width="83.7109375" style="41" customWidth="1"/>
    <col min="14338" max="14338" width="13.7109375" style="41" customWidth="1"/>
    <col min="14339" max="14339" width="15.5703125" style="41" customWidth="1"/>
    <col min="14340" max="14340" width="15.140625" style="41" customWidth="1"/>
    <col min="14341" max="14341" width="10.7109375" style="41" customWidth="1"/>
    <col min="14342" max="14342" width="24.42578125" style="41" customWidth="1"/>
    <col min="14343" max="14343" width="13.28515625" style="41" customWidth="1"/>
    <col min="14344" max="14344" width="13.42578125" style="41" customWidth="1"/>
    <col min="14345" max="14345" width="10.7109375" style="41" customWidth="1"/>
    <col min="14346" max="14346" width="11.42578125" style="41" customWidth="1"/>
    <col min="14347" max="14347" width="12.28515625" style="41" customWidth="1"/>
    <col min="14348" max="14348" width="12.7109375" style="41" customWidth="1"/>
    <col min="14349" max="14349" width="13.140625" style="41" customWidth="1"/>
    <col min="14350" max="14350" width="12.7109375" style="41" customWidth="1"/>
    <col min="14351" max="14351" width="11" style="41" customWidth="1"/>
    <col min="14352" max="14592" width="9.140625" style="41"/>
    <col min="14593" max="14593" width="83.7109375" style="41" customWidth="1"/>
    <col min="14594" max="14594" width="13.7109375" style="41" customWidth="1"/>
    <col min="14595" max="14595" width="15.5703125" style="41" customWidth="1"/>
    <col min="14596" max="14596" width="15.140625" style="41" customWidth="1"/>
    <col min="14597" max="14597" width="10.7109375" style="41" customWidth="1"/>
    <col min="14598" max="14598" width="24.42578125" style="41" customWidth="1"/>
    <col min="14599" max="14599" width="13.28515625" style="41" customWidth="1"/>
    <col min="14600" max="14600" width="13.42578125" style="41" customWidth="1"/>
    <col min="14601" max="14601" width="10.7109375" style="41" customWidth="1"/>
    <col min="14602" max="14602" width="11.42578125" style="41" customWidth="1"/>
    <col min="14603" max="14603" width="12.28515625" style="41" customWidth="1"/>
    <col min="14604" max="14604" width="12.7109375" style="41" customWidth="1"/>
    <col min="14605" max="14605" width="13.140625" style="41" customWidth="1"/>
    <col min="14606" max="14606" width="12.7109375" style="41" customWidth="1"/>
    <col min="14607" max="14607" width="11" style="41" customWidth="1"/>
    <col min="14608" max="14848" width="9.140625" style="41"/>
    <col min="14849" max="14849" width="83.7109375" style="41" customWidth="1"/>
    <col min="14850" max="14850" width="13.7109375" style="41" customWidth="1"/>
    <col min="14851" max="14851" width="15.5703125" style="41" customWidth="1"/>
    <col min="14852" max="14852" width="15.140625" style="41" customWidth="1"/>
    <col min="14853" max="14853" width="10.7109375" style="41" customWidth="1"/>
    <col min="14854" max="14854" width="24.42578125" style="41" customWidth="1"/>
    <col min="14855" max="14855" width="13.28515625" style="41" customWidth="1"/>
    <col min="14856" max="14856" width="13.42578125" style="41" customWidth="1"/>
    <col min="14857" max="14857" width="10.7109375" style="41" customWidth="1"/>
    <col min="14858" max="14858" width="11.42578125" style="41" customWidth="1"/>
    <col min="14859" max="14859" width="12.28515625" style="41" customWidth="1"/>
    <col min="14860" max="14860" width="12.7109375" style="41" customWidth="1"/>
    <col min="14861" max="14861" width="13.140625" style="41" customWidth="1"/>
    <col min="14862" max="14862" width="12.7109375" style="41" customWidth="1"/>
    <col min="14863" max="14863" width="11" style="41" customWidth="1"/>
    <col min="14864" max="15104" width="9.140625" style="41"/>
    <col min="15105" max="15105" width="83.7109375" style="41" customWidth="1"/>
    <col min="15106" max="15106" width="13.7109375" style="41" customWidth="1"/>
    <col min="15107" max="15107" width="15.5703125" style="41" customWidth="1"/>
    <col min="15108" max="15108" width="15.140625" style="41" customWidth="1"/>
    <col min="15109" max="15109" width="10.7109375" style="41" customWidth="1"/>
    <col min="15110" max="15110" width="24.42578125" style="41" customWidth="1"/>
    <col min="15111" max="15111" width="13.28515625" style="41" customWidth="1"/>
    <col min="15112" max="15112" width="13.42578125" style="41" customWidth="1"/>
    <col min="15113" max="15113" width="10.7109375" style="41" customWidth="1"/>
    <col min="15114" max="15114" width="11.42578125" style="41" customWidth="1"/>
    <col min="15115" max="15115" width="12.28515625" style="41" customWidth="1"/>
    <col min="15116" max="15116" width="12.7109375" style="41" customWidth="1"/>
    <col min="15117" max="15117" width="13.140625" style="41" customWidth="1"/>
    <col min="15118" max="15118" width="12.7109375" style="41" customWidth="1"/>
    <col min="15119" max="15119" width="11" style="41" customWidth="1"/>
    <col min="15120" max="15360" width="9.140625" style="41"/>
    <col min="15361" max="15361" width="83.7109375" style="41" customWidth="1"/>
    <col min="15362" max="15362" width="13.7109375" style="41" customWidth="1"/>
    <col min="15363" max="15363" width="15.5703125" style="41" customWidth="1"/>
    <col min="15364" max="15364" width="15.140625" style="41" customWidth="1"/>
    <col min="15365" max="15365" width="10.7109375" style="41" customWidth="1"/>
    <col min="15366" max="15366" width="24.42578125" style="41" customWidth="1"/>
    <col min="15367" max="15367" width="13.28515625" style="41" customWidth="1"/>
    <col min="15368" max="15368" width="13.42578125" style="41" customWidth="1"/>
    <col min="15369" max="15369" width="10.7109375" style="41" customWidth="1"/>
    <col min="15370" max="15370" width="11.42578125" style="41" customWidth="1"/>
    <col min="15371" max="15371" width="12.28515625" style="41" customWidth="1"/>
    <col min="15372" max="15372" width="12.7109375" style="41" customWidth="1"/>
    <col min="15373" max="15373" width="13.140625" style="41" customWidth="1"/>
    <col min="15374" max="15374" width="12.7109375" style="41" customWidth="1"/>
    <col min="15375" max="15375" width="11" style="41" customWidth="1"/>
    <col min="15376" max="15616" width="9.140625" style="41"/>
    <col min="15617" max="15617" width="83.7109375" style="41" customWidth="1"/>
    <col min="15618" max="15618" width="13.7109375" style="41" customWidth="1"/>
    <col min="15619" max="15619" width="15.5703125" style="41" customWidth="1"/>
    <col min="15620" max="15620" width="15.140625" style="41" customWidth="1"/>
    <col min="15621" max="15621" width="10.7109375" style="41" customWidth="1"/>
    <col min="15622" max="15622" width="24.42578125" style="41" customWidth="1"/>
    <col min="15623" max="15623" width="13.28515625" style="41" customWidth="1"/>
    <col min="15624" max="15624" width="13.42578125" style="41" customWidth="1"/>
    <col min="15625" max="15625" width="10.7109375" style="41" customWidth="1"/>
    <col min="15626" max="15626" width="11.42578125" style="41" customWidth="1"/>
    <col min="15627" max="15627" width="12.28515625" style="41" customWidth="1"/>
    <col min="15628" max="15628" width="12.7109375" style="41" customWidth="1"/>
    <col min="15629" max="15629" width="13.140625" style="41" customWidth="1"/>
    <col min="15630" max="15630" width="12.7109375" style="41" customWidth="1"/>
    <col min="15631" max="15631" width="11" style="41" customWidth="1"/>
    <col min="15632" max="15872" width="9.140625" style="41"/>
    <col min="15873" max="15873" width="83.7109375" style="41" customWidth="1"/>
    <col min="15874" max="15874" width="13.7109375" style="41" customWidth="1"/>
    <col min="15875" max="15875" width="15.5703125" style="41" customWidth="1"/>
    <col min="15876" max="15876" width="15.140625" style="41" customWidth="1"/>
    <col min="15877" max="15877" width="10.7109375" style="41" customWidth="1"/>
    <col min="15878" max="15878" width="24.42578125" style="41" customWidth="1"/>
    <col min="15879" max="15879" width="13.28515625" style="41" customWidth="1"/>
    <col min="15880" max="15880" width="13.42578125" style="41" customWidth="1"/>
    <col min="15881" max="15881" width="10.7109375" style="41" customWidth="1"/>
    <col min="15882" max="15882" width="11.42578125" style="41" customWidth="1"/>
    <col min="15883" max="15883" width="12.28515625" style="41" customWidth="1"/>
    <col min="15884" max="15884" width="12.7109375" style="41" customWidth="1"/>
    <col min="15885" max="15885" width="13.140625" style="41" customWidth="1"/>
    <col min="15886" max="15886" width="12.7109375" style="41" customWidth="1"/>
    <col min="15887" max="15887" width="11" style="41" customWidth="1"/>
    <col min="15888" max="16128" width="9.140625" style="41"/>
    <col min="16129" max="16129" width="83.7109375" style="41" customWidth="1"/>
    <col min="16130" max="16130" width="13.7109375" style="41" customWidth="1"/>
    <col min="16131" max="16131" width="15.5703125" style="41" customWidth="1"/>
    <col min="16132" max="16132" width="15.140625" style="41" customWidth="1"/>
    <col min="16133" max="16133" width="10.7109375" style="41" customWidth="1"/>
    <col min="16134" max="16134" width="24.42578125" style="41" customWidth="1"/>
    <col min="16135" max="16135" width="13.28515625" style="41" customWidth="1"/>
    <col min="16136" max="16136" width="13.42578125" style="41" customWidth="1"/>
    <col min="16137" max="16137" width="10.7109375" style="41" customWidth="1"/>
    <col min="16138" max="16138" width="11.42578125" style="41" customWidth="1"/>
    <col min="16139" max="16139" width="12.28515625" style="41" customWidth="1"/>
    <col min="16140" max="16140" width="12.7109375" style="41" customWidth="1"/>
    <col min="16141" max="16141" width="13.140625" style="41" customWidth="1"/>
    <col min="16142" max="16142" width="12.7109375" style="41" customWidth="1"/>
    <col min="16143" max="16143" width="11" style="41" customWidth="1"/>
    <col min="16144" max="16384" width="9.140625" style="41"/>
  </cols>
  <sheetData>
    <row r="1" spans="1:16">
      <c r="A1" s="23" t="s">
        <v>48</v>
      </c>
      <c r="B1" s="1304" t="s">
        <v>1940</v>
      </c>
    </row>
    <row r="2" spans="1:16">
      <c r="A2" s="23" t="s">
        <v>49</v>
      </c>
      <c r="B2" s="1304" t="s">
        <v>1941</v>
      </c>
    </row>
    <row r="3" spans="1:16">
      <c r="A3" s="23" t="s">
        <v>47</v>
      </c>
      <c r="B3" s="23" t="s">
        <v>1049</v>
      </c>
    </row>
    <row r="4" spans="1:16">
      <c r="A4" s="23" t="s">
        <v>50</v>
      </c>
      <c r="B4" s="23" t="s">
        <v>53</v>
      </c>
    </row>
    <row r="5" spans="1:16">
      <c r="A5" s="41" t="s">
        <v>792</v>
      </c>
      <c r="B5" s="41" t="s">
        <v>71</v>
      </c>
    </row>
    <row r="7" spans="1:16">
      <c r="A7" s="1305" t="s">
        <v>1942</v>
      </c>
      <c r="B7" s="4648" t="s">
        <v>1943</v>
      </c>
      <c r="C7" s="4649"/>
      <c r="D7" s="4649"/>
      <c r="E7" s="4650"/>
      <c r="F7" s="4651" t="s">
        <v>1944</v>
      </c>
      <c r="G7" s="4652"/>
      <c r="H7" s="4653"/>
      <c r="I7" s="1306"/>
      <c r="J7" s="4648" t="s">
        <v>1945</v>
      </c>
      <c r="K7" s="4649"/>
      <c r="L7" s="4650"/>
      <c r="M7" s="4648" t="s">
        <v>1946</v>
      </c>
      <c r="N7" s="4650"/>
      <c r="O7" s="1307"/>
      <c r="P7" s="153"/>
    </row>
    <row r="8" spans="1:16">
      <c r="A8" s="1308"/>
      <c r="B8" s="1309" t="s">
        <v>1947</v>
      </c>
      <c r="C8" s="1310" t="s">
        <v>1057</v>
      </c>
      <c r="D8" s="1311" t="s">
        <v>1948</v>
      </c>
      <c r="E8" s="1311" t="s">
        <v>1949</v>
      </c>
      <c r="F8" s="1312" t="s">
        <v>1947</v>
      </c>
      <c r="G8" s="1308" t="s">
        <v>1057</v>
      </c>
      <c r="H8" s="1313" t="s">
        <v>1948</v>
      </c>
      <c r="I8" s="972" t="s">
        <v>1950</v>
      </c>
      <c r="J8" s="1309" t="s">
        <v>1947</v>
      </c>
      <c r="K8" s="1310" t="s">
        <v>1057</v>
      </c>
      <c r="L8" s="1311" t="s">
        <v>1949</v>
      </c>
      <c r="M8" s="1312" t="s">
        <v>1947</v>
      </c>
      <c r="N8" s="1313" t="s">
        <v>1057</v>
      </c>
      <c r="O8" s="972" t="s">
        <v>1950</v>
      </c>
      <c r="P8" s="153"/>
    </row>
    <row r="9" spans="1:16">
      <c r="A9" s="202" t="s">
        <v>1951</v>
      </c>
      <c r="B9" s="1314" t="s">
        <v>1952</v>
      </c>
      <c r="C9" s="1315" t="s">
        <v>1953</v>
      </c>
      <c r="D9" s="202" t="s">
        <v>1954</v>
      </c>
      <c r="E9" s="202" t="s">
        <v>1955</v>
      </c>
      <c r="F9" s="1312" t="s">
        <v>1952</v>
      </c>
      <c r="G9" s="1308" t="s">
        <v>1953</v>
      </c>
      <c r="H9" s="1313" t="s">
        <v>1954</v>
      </c>
      <c r="I9" s="202"/>
      <c r="J9" s="1314" t="s">
        <v>1952</v>
      </c>
      <c r="K9" s="1315" t="s">
        <v>1953</v>
      </c>
      <c r="L9" s="202" t="s">
        <v>1955</v>
      </c>
      <c r="M9" s="1312" t="s">
        <v>1952</v>
      </c>
      <c r="N9" s="1313" t="s">
        <v>1953</v>
      </c>
      <c r="O9" s="202"/>
      <c r="P9" s="153"/>
    </row>
    <row r="10" spans="1:16">
      <c r="A10" s="959" t="s">
        <v>1956</v>
      </c>
      <c r="B10" s="1316"/>
      <c r="C10" s="1317"/>
      <c r="D10" s="1317"/>
      <c r="E10" s="1317">
        <v>0.01</v>
      </c>
      <c r="F10" s="1318">
        <f t="shared" ref="F10:F16" si="0">B10*E10</f>
        <v>0</v>
      </c>
      <c r="G10" s="1319">
        <f t="shared" ref="G10:G16" si="1">C10*E10</f>
        <v>0</v>
      </c>
      <c r="H10" s="1319">
        <f t="shared" ref="H10:H16" si="2">D10*E10</f>
        <v>0</v>
      </c>
      <c r="I10" s="1320">
        <f t="shared" ref="I10:I17" si="3">F10+G10+H10</f>
        <v>0</v>
      </c>
      <c r="J10" s="1317"/>
      <c r="K10" s="1317"/>
      <c r="L10" s="1317">
        <v>0.01</v>
      </c>
      <c r="M10" s="1318">
        <f t="shared" ref="M10:M16" si="4">J10*L10</f>
        <v>0</v>
      </c>
      <c r="N10" s="1319">
        <f t="shared" ref="N10:N16" si="5">K10*L10</f>
        <v>0</v>
      </c>
      <c r="O10" s="1320">
        <f t="shared" ref="O10:O17" si="6">M10+N10</f>
        <v>0</v>
      </c>
      <c r="P10" s="153"/>
    </row>
    <row r="11" spans="1:16">
      <c r="A11" s="959" t="s">
        <v>1957</v>
      </c>
      <c r="B11" s="1316"/>
      <c r="C11" s="1317"/>
      <c r="D11" s="1317"/>
      <c r="E11" s="1317">
        <v>0.1</v>
      </c>
      <c r="F11" s="1321">
        <f t="shared" si="0"/>
        <v>0</v>
      </c>
      <c r="G11" s="1322">
        <f t="shared" si="1"/>
        <v>0</v>
      </c>
      <c r="H11" s="1322">
        <f t="shared" si="2"/>
        <v>0</v>
      </c>
      <c r="I11" s="1323">
        <f>F11+G11+H11</f>
        <v>0</v>
      </c>
      <c r="J11" s="1317"/>
      <c r="K11" s="1317"/>
      <c r="L11" s="1317">
        <v>0.1</v>
      </c>
      <c r="M11" s="1321">
        <f t="shared" si="4"/>
        <v>0</v>
      </c>
      <c r="N11" s="1322">
        <f t="shared" si="5"/>
        <v>0</v>
      </c>
      <c r="O11" s="1323">
        <f>M11+N11</f>
        <v>0</v>
      </c>
      <c r="P11" s="153"/>
    </row>
    <row r="12" spans="1:16">
      <c r="A12" s="959" t="s">
        <v>1958</v>
      </c>
      <c r="B12" s="1316"/>
      <c r="C12" s="1317"/>
      <c r="D12" s="1317"/>
      <c r="E12" s="1317">
        <v>0.05</v>
      </c>
      <c r="F12" s="1321">
        <f t="shared" si="0"/>
        <v>0</v>
      </c>
      <c r="G12" s="1322">
        <f t="shared" si="1"/>
        <v>0</v>
      </c>
      <c r="H12" s="1322">
        <f t="shared" si="2"/>
        <v>0</v>
      </c>
      <c r="I12" s="1323">
        <f t="shared" si="3"/>
        <v>0</v>
      </c>
      <c r="J12" s="1317"/>
      <c r="K12" s="1317"/>
      <c r="L12" s="1317">
        <v>0.05</v>
      </c>
      <c r="M12" s="1321">
        <f t="shared" si="4"/>
        <v>0</v>
      </c>
      <c r="N12" s="1322">
        <f t="shared" si="5"/>
        <v>0</v>
      </c>
      <c r="O12" s="1323">
        <f t="shared" si="6"/>
        <v>0</v>
      </c>
      <c r="P12" s="153"/>
    </row>
    <row r="13" spans="1:16">
      <c r="A13" s="959" t="s">
        <v>1959</v>
      </c>
      <c r="B13" s="1316"/>
      <c r="C13" s="1317"/>
      <c r="D13" s="1317"/>
      <c r="E13" s="1317">
        <v>0.1</v>
      </c>
      <c r="F13" s="1321">
        <f t="shared" si="0"/>
        <v>0</v>
      </c>
      <c r="G13" s="1322">
        <f t="shared" si="1"/>
        <v>0</v>
      </c>
      <c r="H13" s="1322">
        <f t="shared" si="2"/>
        <v>0</v>
      </c>
      <c r="I13" s="1323">
        <f>F13+G13+H13</f>
        <v>0</v>
      </c>
      <c r="J13" s="1317"/>
      <c r="K13" s="1317"/>
      <c r="L13" s="1317">
        <v>0.1</v>
      </c>
      <c r="M13" s="1321">
        <f t="shared" si="4"/>
        <v>0</v>
      </c>
      <c r="N13" s="1322">
        <f t="shared" si="5"/>
        <v>0</v>
      </c>
      <c r="O13" s="1323">
        <f>M13+N13</f>
        <v>0</v>
      </c>
      <c r="P13" s="153"/>
    </row>
    <row r="14" spans="1:16">
      <c r="A14" s="959" t="s">
        <v>1960</v>
      </c>
      <c r="B14" s="1316"/>
      <c r="C14" s="1317"/>
      <c r="D14" s="1317"/>
      <c r="E14" s="1317">
        <v>0.2</v>
      </c>
      <c r="F14" s="1321">
        <f t="shared" si="0"/>
        <v>0</v>
      </c>
      <c r="G14" s="1322">
        <f t="shared" si="1"/>
        <v>0</v>
      </c>
      <c r="H14" s="1322">
        <f t="shared" si="2"/>
        <v>0</v>
      </c>
      <c r="I14" s="1323">
        <f t="shared" si="3"/>
        <v>0</v>
      </c>
      <c r="J14" s="1317"/>
      <c r="K14" s="1317"/>
      <c r="L14" s="1317">
        <v>1</v>
      </c>
      <c r="M14" s="1321">
        <f t="shared" si="4"/>
        <v>0</v>
      </c>
      <c r="N14" s="1322">
        <f t="shared" si="5"/>
        <v>0</v>
      </c>
      <c r="O14" s="1323">
        <f t="shared" si="6"/>
        <v>0</v>
      </c>
      <c r="P14" s="153"/>
    </row>
    <row r="15" spans="1:16">
      <c r="A15" s="959" t="s">
        <v>1961</v>
      </c>
      <c r="B15" s="1316"/>
      <c r="C15" s="1317"/>
      <c r="D15" s="1317"/>
      <c r="E15" s="1317">
        <v>0.5</v>
      </c>
      <c r="F15" s="1321">
        <f t="shared" si="0"/>
        <v>0</v>
      </c>
      <c r="G15" s="1322">
        <f t="shared" si="1"/>
        <v>0</v>
      </c>
      <c r="H15" s="1322">
        <f t="shared" si="2"/>
        <v>0</v>
      </c>
      <c r="I15" s="1323">
        <f t="shared" si="3"/>
        <v>0</v>
      </c>
      <c r="J15" s="1317"/>
      <c r="K15" s="1317"/>
      <c r="L15" s="1317">
        <v>1</v>
      </c>
      <c r="M15" s="1321">
        <f t="shared" si="4"/>
        <v>0</v>
      </c>
      <c r="N15" s="1322">
        <f t="shared" si="5"/>
        <v>0</v>
      </c>
      <c r="O15" s="1323">
        <f t="shared" si="6"/>
        <v>0</v>
      </c>
      <c r="P15" s="153"/>
    </row>
    <row r="16" spans="1:16">
      <c r="A16" s="959" t="s">
        <v>1962</v>
      </c>
      <c r="B16" s="1316"/>
      <c r="C16" s="1317"/>
      <c r="D16" s="1317"/>
      <c r="E16" s="1317">
        <v>1</v>
      </c>
      <c r="F16" s="1324">
        <f t="shared" si="0"/>
        <v>0</v>
      </c>
      <c r="G16" s="1325">
        <f t="shared" si="1"/>
        <v>0</v>
      </c>
      <c r="H16" s="1325">
        <f t="shared" si="2"/>
        <v>0</v>
      </c>
      <c r="I16" s="1326">
        <f t="shared" si="3"/>
        <v>0</v>
      </c>
      <c r="J16" s="1317"/>
      <c r="K16" s="1317"/>
      <c r="L16" s="1317">
        <v>1</v>
      </c>
      <c r="M16" s="1324">
        <f t="shared" si="4"/>
        <v>0</v>
      </c>
      <c r="N16" s="1325">
        <f t="shared" si="5"/>
        <v>0</v>
      </c>
      <c r="O16" s="1326">
        <f t="shared" si="6"/>
        <v>0</v>
      </c>
      <c r="P16" s="153"/>
    </row>
    <row r="17" spans="1:16">
      <c r="A17" s="1327" t="s">
        <v>19</v>
      </c>
      <c r="B17" s="1328">
        <f>SUM(B10:B16)</f>
        <v>0</v>
      </c>
      <c r="C17" s="1329">
        <f>SUM(C10:C16)</f>
        <v>0</v>
      </c>
      <c r="D17" s="1329">
        <f>SUM(D10:D16)</f>
        <v>0</v>
      </c>
      <c r="E17" s="1330"/>
      <c r="F17" s="1328">
        <f>SUM(F10:F16)</f>
        <v>0</v>
      </c>
      <c r="G17" s="1329">
        <f>SUM(G10:G16)</f>
        <v>0</v>
      </c>
      <c r="H17" s="1329">
        <f>SUM(H10:H16)</f>
        <v>0</v>
      </c>
      <c r="I17" s="1331">
        <f t="shared" si="3"/>
        <v>0</v>
      </c>
      <c r="J17" s="1328">
        <f>SUM(J10:J16)</f>
        <v>0</v>
      </c>
      <c r="K17" s="1329">
        <f>SUM(K10:K16)</f>
        <v>0</v>
      </c>
      <c r="L17" s="1330"/>
      <c r="M17" s="1325">
        <f>SUM(M10:M16)</f>
        <v>0</v>
      </c>
      <c r="N17" s="1325">
        <f>SUM(N10:N16)</f>
        <v>0</v>
      </c>
      <c r="O17" s="1326">
        <f t="shared" si="6"/>
        <v>0</v>
      </c>
      <c r="P17" s="153"/>
    </row>
    <row r="18" spans="1:16">
      <c r="A18" s="852"/>
      <c r="B18" s="1332"/>
      <c r="C18" s="1332"/>
      <c r="D18" s="1332"/>
      <c r="E18" s="852"/>
      <c r="F18" s="1332"/>
      <c r="G18" s="1332"/>
      <c r="H18" s="1332"/>
      <c r="I18" s="1332"/>
      <c r="J18" s="1332"/>
      <c r="K18" s="1332"/>
      <c r="L18" s="852"/>
      <c r="M18" s="1332"/>
      <c r="N18" s="1332"/>
      <c r="O18" s="1332"/>
      <c r="P18" s="153"/>
    </row>
    <row r="19" spans="1:16">
      <c r="A19" s="153"/>
      <c r="B19" s="153"/>
      <c r="C19" s="153"/>
      <c r="D19" s="153"/>
      <c r="E19" s="153"/>
      <c r="F19" s="153"/>
      <c r="G19" s="153"/>
      <c r="H19" s="153"/>
      <c r="I19" s="153"/>
      <c r="J19" s="153"/>
      <c r="K19" s="153"/>
      <c r="L19" s="153"/>
      <c r="M19" s="153"/>
      <c r="N19" s="153"/>
      <c r="O19" s="153"/>
      <c r="P19" s="153"/>
    </row>
    <row r="20" spans="1:16">
      <c r="A20" s="1333"/>
      <c r="B20" s="4648" t="s">
        <v>1963</v>
      </c>
      <c r="C20" s="4649"/>
      <c r="D20" s="4649"/>
      <c r="E20" s="4650"/>
      <c r="F20" s="4648" t="s">
        <v>1964</v>
      </c>
      <c r="G20" s="4649"/>
      <c r="H20" s="4649"/>
      <c r="I20" s="1307"/>
      <c r="J20" s="1311" t="s">
        <v>1965</v>
      </c>
      <c r="K20" s="153"/>
      <c r="L20" s="153"/>
      <c r="M20" s="153"/>
      <c r="N20" s="153"/>
      <c r="O20" s="153"/>
      <c r="P20" s="153"/>
    </row>
    <row r="21" spans="1:16">
      <c r="A21" s="1308" t="s">
        <v>1951</v>
      </c>
      <c r="B21" s="1309" t="s">
        <v>1947</v>
      </c>
      <c r="C21" s="1310" t="s">
        <v>1057</v>
      </c>
      <c r="D21" s="1311" t="s">
        <v>1948</v>
      </c>
      <c r="E21" s="1311" t="s">
        <v>1966</v>
      </c>
      <c r="F21" s="1312" t="s">
        <v>1947</v>
      </c>
      <c r="G21" s="1308" t="s">
        <v>1057</v>
      </c>
      <c r="H21" s="1313" t="s">
        <v>1966</v>
      </c>
      <c r="I21" s="972" t="s">
        <v>1950</v>
      </c>
      <c r="J21" s="1308" t="s">
        <v>1967</v>
      </c>
      <c r="K21" s="153"/>
      <c r="L21" s="153"/>
      <c r="M21" s="153"/>
      <c r="N21" s="153"/>
      <c r="O21" s="153"/>
      <c r="P21" s="153"/>
    </row>
    <row r="22" spans="1:16">
      <c r="A22" s="1334"/>
      <c r="B22" s="1314" t="s">
        <v>1952</v>
      </c>
      <c r="C22" s="1315" t="s">
        <v>1953</v>
      </c>
      <c r="D22" s="202" t="s">
        <v>1954</v>
      </c>
      <c r="E22" s="1308" t="s">
        <v>1968</v>
      </c>
      <c r="F22" s="1315" t="s">
        <v>1952</v>
      </c>
      <c r="G22" s="202" t="s">
        <v>1953</v>
      </c>
      <c r="H22" s="1313" t="s">
        <v>1969</v>
      </c>
      <c r="I22" s="202"/>
      <c r="J22" s="1334"/>
      <c r="K22" s="153"/>
      <c r="L22" s="153"/>
      <c r="M22" s="153"/>
      <c r="N22" s="153"/>
      <c r="O22" s="153"/>
      <c r="P22" s="153"/>
    </row>
    <row r="23" spans="1:16">
      <c r="A23" s="959" t="s">
        <v>1956</v>
      </c>
      <c r="B23" s="1317"/>
      <c r="C23" s="1317"/>
      <c r="D23" s="1317"/>
      <c r="E23" s="1335">
        <f t="shared" ref="E23:E30" si="7">B23+C23+D23</f>
        <v>0</v>
      </c>
      <c r="F23" s="1317"/>
      <c r="G23" s="1317"/>
      <c r="H23" s="1318">
        <f t="shared" ref="H23:H30" si="8">F23+G23</f>
        <v>0</v>
      </c>
      <c r="I23" s="1320">
        <f t="shared" ref="I23:I30" si="9">E23+H23</f>
        <v>0</v>
      </c>
      <c r="J23" s="1336"/>
      <c r="K23" s="153"/>
      <c r="L23" s="153"/>
      <c r="M23" s="153"/>
      <c r="N23" s="153"/>
      <c r="O23" s="153"/>
      <c r="P23" s="153"/>
    </row>
    <row r="24" spans="1:16">
      <c r="A24" s="959" t="s">
        <v>1957</v>
      </c>
      <c r="B24" s="1317"/>
      <c r="C24" s="1317"/>
      <c r="D24" s="1317"/>
      <c r="E24" s="1337">
        <f t="shared" si="7"/>
        <v>0</v>
      </c>
      <c r="F24" s="1317"/>
      <c r="G24" s="1317"/>
      <c r="H24" s="1321">
        <f>F24+G24</f>
        <v>0</v>
      </c>
      <c r="I24" s="1323">
        <f>E24+H24</f>
        <v>0</v>
      </c>
      <c r="J24" s="1338"/>
      <c r="K24" s="153"/>
      <c r="L24" s="153"/>
      <c r="M24" s="153"/>
      <c r="N24" s="153"/>
      <c r="O24" s="153"/>
      <c r="P24" s="153"/>
    </row>
    <row r="25" spans="1:16">
      <c r="A25" s="959" t="s">
        <v>1958</v>
      </c>
      <c r="B25" s="1317"/>
      <c r="C25" s="1317"/>
      <c r="D25" s="1317"/>
      <c r="E25" s="1337">
        <f t="shared" si="7"/>
        <v>0</v>
      </c>
      <c r="F25" s="1317"/>
      <c r="G25" s="1317"/>
      <c r="H25" s="1321">
        <f t="shared" si="8"/>
        <v>0</v>
      </c>
      <c r="I25" s="1323">
        <f t="shared" si="9"/>
        <v>0</v>
      </c>
      <c r="J25" s="1338"/>
      <c r="K25" s="153"/>
      <c r="L25" s="153"/>
      <c r="M25" s="153"/>
      <c r="N25" s="153"/>
      <c r="O25" s="153"/>
      <c r="P25" s="153"/>
    </row>
    <row r="26" spans="1:16">
      <c r="A26" s="959" t="s">
        <v>1959</v>
      </c>
      <c r="B26" s="1317"/>
      <c r="C26" s="1317"/>
      <c r="D26" s="1317"/>
      <c r="E26" s="1337">
        <f t="shared" si="7"/>
        <v>0</v>
      </c>
      <c r="F26" s="1317"/>
      <c r="G26" s="1317"/>
      <c r="H26" s="1321">
        <f>F26+G26</f>
        <v>0</v>
      </c>
      <c r="I26" s="1323">
        <f>E26+H26</f>
        <v>0</v>
      </c>
      <c r="J26" s="1338"/>
      <c r="K26" s="153"/>
      <c r="L26" s="153"/>
      <c r="M26" s="153"/>
      <c r="N26" s="153"/>
      <c r="O26" s="153"/>
      <c r="P26" s="153"/>
    </row>
    <row r="27" spans="1:16">
      <c r="A27" s="959" t="s">
        <v>1960</v>
      </c>
      <c r="B27" s="1317"/>
      <c r="C27" s="1317"/>
      <c r="D27" s="1317"/>
      <c r="E27" s="1337">
        <f t="shared" si="7"/>
        <v>0</v>
      </c>
      <c r="F27" s="1317"/>
      <c r="G27" s="1317"/>
      <c r="H27" s="1321">
        <f t="shared" si="8"/>
        <v>0</v>
      </c>
      <c r="I27" s="1323">
        <f t="shared" si="9"/>
        <v>0</v>
      </c>
      <c r="J27" s="1338"/>
      <c r="K27" s="153"/>
      <c r="L27" s="153"/>
      <c r="M27" s="153"/>
      <c r="N27" s="153"/>
      <c r="O27" s="153"/>
      <c r="P27" s="153"/>
    </row>
    <row r="28" spans="1:16">
      <c r="A28" s="959" t="s">
        <v>1961</v>
      </c>
      <c r="B28" s="1317"/>
      <c r="C28" s="1317"/>
      <c r="D28" s="1317"/>
      <c r="E28" s="1337">
        <f t="shared" si="7"/>
        <v>0</v>
      </c>
      <c r="F28" s="1317"/>
      <c r="G28" s="1317"/>
      <c r="H28" s="1321">
        <f t="shared" si="8"/>
        <v>0</v>
      </c>
      <c r="I28" s="1323">
        <f t="shared" si="9"/>
        <v>0</v>
      </c>
      <c r="J28" s="1338"/>
      <c r="K28" s="153"/>
      <c r="L28" s="153"/>
      <c r="M28" s="153"/>
      <c r="O28" s="153"/>
      <c r="P28" s="153"/>
    </row>
    <row r="29" spans="1:16">
      <c r="A29" s="959" t="s">
        <v>1962</v>
      </c>
      <c r="B29" s="1317"/>
      <c r="C29" s="1317"/>
      <c r="D29" s="1317"/>
      <c r="E29" s="1339">
        <f t="shared" si="7"/>
        <v>0</v>
      </c>
      <c r="F29" s="1317"/>
      <c r="G29" s="1317"/>
      <c r="H29" s="1324">
        <f t="shared" si="8"/>
        <v>0</v>
      </c>
      <c r="I29" s="1326">
        <f t="shared" si="9"/>
        <v>0</v>
      </c>
      <c r="J29" s="1340"/>
      <c r="K29" s="153"/>
      <c r="L29" s="153"/>
      <c r="M29" s="153"/>
      <c r="N29" s="153"/>
      <c r="O29" s="153"/>
      <c r="P29" s="153"/>
    </row>
    <row r="30" spans="1:16">
      <c r="A30" s="1327" t="s">
        <v>19</v>
      </c>
      <c r="B30" s="1328">
        <f>SUM(B23:B29)</f>
        <v>0</v>
      </c>
      <c r="C30" s="1329">
        <f>SUM(C23:C29)</f>
        <v>0</v>
      </c>
      <c r="D30" s="1329">
        <f>SUM(D23:D29)</f>
        <v>0</v>
      </c>
      <c r="E30" s="1325">
        <f t="shared" si="7"/>
        <v>0</v>
      </c>
      <c r="F30" s="1328">
        <f>SUM(F23:F29)</f>
        <v>0</v>
      </c>
      <c r="G30" s="1331">
        <f>SUM(G23:G29)</f>
        <v>0</v>
      </c>
      <c r="H30" s="1324">
        <f t="shared" si="8"/>
        <v>0</v>
      </c>
      <c r="I30" s="1326">
        <f t="shared" si="9"/>
        <v>0</v>
      </c>
      <c r="J30" s="1331">
        <f>SUM(J23:J29)</f>
        <v>0</v>
      </c>
      <c r="K30" s="153"/>
      <c r="L30" s="153"/>
      <c r="M30" s="153"/>
      <c r="N30" s="153"/>
      <c r="O30" s="153"/>
      <c r="P30" s="153"/>
    </row>
    <row r="31" spans="1:16">
      <c r="A31" s="153"/>
      <c r="B31" s="153"/>
      <c r="C31" s="153"/>
      <c r="D31" s="153"/>
      <c r="E31" s="153"/>
      <c r="F31" s="153"/>
      <c r="G31" s="153"/>
      <c r="H31" s="153"/>
      <c r="I31" s="153"/>
      <c r="J31" s="153"/>
      <c r="K31" s="153"/>
      <c r="L31" s="153"/>
      <c r="M31" s="153"/>
      <c r="N31" s="153"/>
      <c r="O31" s="153"/>
      <c r="P31" s="153"/>
    </row>
    <row r="32" spans="1:16">
      <c r="A32" s="153"/>
      <c r="B32" s="153"/>
      <c r="C32" s="153"/>
      <c r="D32" s="153"/>
      <c r="E32" s="153"/>
      <c r="F32" s="153"/>
      <c r="G32" s="153"/>
      <c r="H32" s="153"/>
      <c r="I32" s="153"/>
      <c r="J32" s="153"/>
      <c r="K32" s="153"/>
      <c r="L32" s="153"/>
      <c r="M32" s="153"/>
      <c r="N32" s="153"/>
      <c r="O32" s="153"/>
      <c r="P32" s="153"/>
    </row>
    <row r="33" spans="1:16">
      <c r="A33" s="1305" t="s">
        <v>1970</v>
      </c>
      <c r="B33" s="4648" t="s">
        <v>1943</v>
      </c>
      <c r="C33" s="4649"/>
      <c r="D33" s="4649"/>
      <c r="E33" s="4650"/>
      <c r="F33" s="4651" t="s">
        <v>1944</v>
      </c>
      <c r="G33" s="4652"/>
      <c r="H33" s="4653"/>
      <c r="I33" s="1306"/>
      <c r="J33" s="4649" t="s">
        <v>1945</v>
      </c>
      <c r="K33" s="4649"/>
      <c r="L33" s="4650"/>
      <c r="M33" s="4648" t="s">
        <v>1946</v>
      </c>
      <c r="N33" s="4650"/>
      <c r="O33" s="1307"/>
      <c r="P33" s="153"/>
    </row>
    <row r="34" spans="1:16">
      <c r="A34" s="1308"/>
      <c r="B34" s="1341" t="s">
        <v>1947</v>
      </c>
      <c r="C34" s="1312" t="s">
        <v>1057</v>
      </c>
      <c r="D34" s="1308" t="s">
        <v>1948</v>
      </c>
      <c r="E34" s="1308" t="s">
        <v>1949</v>
      </c>
      <c r="F34" s="1312" t="s">
        <v>1947</v>
      </c>
      <c r="G34" s="1308" t="s">
        <v>1057</v>
      </c>
      <c r="H34" s="1313" t="s">
        <v>1948</v>
      </c>
      <c r="I34" s="972" t="s">
        <v>1950</v>
      </c>
      <c r="J34" s="1341" t="s">
        <v>1947</v>
      </c>
      <c r="K34" s="1312" t="s">
        <v>1057</v>
      </c>
      <c r="L34" s="1308" t="s">
        <v>1949</v>
      </c>
      <c r="M34" s="1312" t="s">
        <v>1947</v>
      </c>
      <c r="N34" s="1313" t="s">
        <v>1057</v>
      </c>
      <c r="O34" s="972" t="s">
        <v>1950</v>
      </c>
      <c r="P34" s="153"/>
    </row>
    <row r="35" spans="1:16">
      <c r="A35" s="202" t="s">
        <v>1951</v>
      </c>
      <c r="B35" s="1314" t="s">
        <v>1952</v>
      </c>
      <c r="C35" s="1315" t="s">
        <v>1953</v>
      </c>
      <c r="D35" s="202" t="s">
        <v>1954</v>
      </c>
      <c r="E35" s="202" t="s">
        <v>1955</v>
      </c>
      <c r="F35" s="1312" t="s">
        <v>1952</v>
      </c>
      <c r="G35" s="1308" t="s">
        <v>1953</v>
      </c>
      <c r="H35" s="1313" t="s">
        <v>1954</v>
      </c>
      <c r="I35" s="202"/>
      <c r="J35" s="1314" t="s">
        <v>1952</v>
      </c>
      <c r="K35" s="1315" t="s">
        <v>1953</v>
      </c>
      <c r="L35" s="202" t="s">
        <v>1955</v>
      </c>
      <c r="M35" s="1312" t="s">
        <v>1952</v>
      </c>
      <c r="N35" s="1313" t="s">
        <v>1953</v>
      </c>
      <c r="O35" s="202"/>
      <c r="P35" s="153"/>
    </row>
    <row r="36" spans="1:16">
      <c r="A36" s="959" t="s">
        <v>1956</v>
      </c>
      <c r="B36" s="1342"/>
      <c r="C36" s="1343"/>
      <c r="D36" s="1343"/>
      <c r="E36" s="1344" t="e">
        <f>F36/B36</f>
        <v>#DIV/0!</v>
      </c>
      <c r="F36" s="1345"/>
      <c r="G36" s="1346" t="e">
        <f t="shared" ref="G36:G42" si="10">C36*(F36/B36)</f>
        <v>#DIV/0!</v>
      </c>
      <c r="H36" s="1346" t="e">
        <f t="shared" ref="H36:H42" si="11">D36*(F36/B36)</f>
        <v>#DIV/0!</v>
      </c>
      <c r="I36" s="1347" t="e">
        <f t="shared" ref="I36:I43" si="12">F36+G36+H36</f>
        <v>#DIV/0!</v>
      </c>
      <c r="J36" s="1342"/>
      <c r="K36" s="1343"/>
      <c r="L36" s="1344" t="e">
        <f>M36/J36</f>
        <v>#DIV/0!</v>
      </c>
      <c r="M36" s="1345"/>
      <c r="N36" s="1346" t="e">
        <f t="shared" ref="N36:N42" si="13">K36*(M36/J36)</f>
        <v>#DIV/0!</v>
      </c>
      <c r="O36" s="1347" t="e">
        <f t="shared" ref="O36:O43" si="14">M36+N36</f>
        <v>#DIV/0!</v>
      </c>
      <c r="P36" s="153"/>
    </row>
    <row r="37" spans="1:16">
      <c r="A37" s="959" t="s">
        <v>1957</v>
      </c>
      <c r="B37" s="1342"/>
      <c r="C37" s="1343"/>
      <c r="D37" s="1343"/>
      <c r="E37" s="1344" t="e">
        <f t="shared" ref="E37:E42" si="15">F37/B37</f>
        <v>#DIV/0!</v>
      </c>
      <c r="F37" s="1348"/>
      <c r="G37" s="1349" t="e">
        <f t="shared" si="10"/>
        <v>#DIV/0!</v>
      </c>
      <c r="H37" s="1349" t="e">
        <f t="shared" si="11"/>
        <v>#DIV/0!</v>
      </c>
      <c r="I37" s="1350" t="e">
        <f>F37+G37+H37</f>
        <v>#DIV/0!</v>
      </c>
      <c r="J37" s="1342"/>
      <c r="K37" s="1343"/>
      <c r="L37" s="1344" t="e">
        <f t="shared" ref="L37:L42" si="16">M37/J37</f>
        <v>#DIV/0!</v>
      </c>
      <c r="M37" s="1348"/>
      <c r="N37" s="1349" t="e">
        <f t="shared" si="13"/>
        <v>#DIV/0!</v>
      </c>
      <c r="O37" s="1350" t="e">
        <f>M37+N37</f>
        <v>#DIV/0!</v>
      </c>
      <c r="P37" s="153"/>
    </row>
    <row r="38" spans="1:16">
      <c r="A38" s="959" t="s">
        <v>1958</v>
      </c>
      <c r="B38" s="1342"/>
      <c r="C38" s="1343"/>
      <c r="D38" s="1343"/>
      <c r="E38" s="1344" t="e">
        <f t="shared" si="15"/>
        <v>#DIV/0!</v>
      </c>
      <c r="F38" s="1348"/>
      <c r="G38" s="1349" t="e">
        <f t="shared" si="10"/>
        <v>#DIV/0!</v>
      </c>
      <c r="H38" s="1349" t="e">
        <f t="shared" si="11"/>
        <v>#DIV/0!</v>
      </c>
      <c r="I38" s="1350" t="e">
        <f t="shared" si="12"/>
        <v>#DIV/0!</v>
      </c>
      <c r="J38" s="1342"/>
      <c r="K38" s="1343"/>
      <c r="L38" s="1344" t="e">
        <f t="shared" si="16"/>
        <v>#DIV/0!</v>
      </c>
      <c r="M38" s="1348"/>
      <c r="N38" s="1349" t="e">
        <f t="shared" si="13"/>
        <v>#DIV/0!</v>
      </c>
      <c r="O38" s="1350" t="e">
        <f t="shared" si="14"/>
        <v>#DIV/0!</v>
      </c>
      <c r="P38" s="153"/>
    </row>
    <row r="39" spans="1:16">
      <c r="A39" s="959" t="s">
        <v>1959</v>
      </c>
      <c r="B39" s="1342"/>
      <c r="C39" s="1343"/>
      <c r="D39" s="1343"/>
      <c r="E39" s="1344" t="e">
        <f t="shared" si="15"/>
        <v>#DIV/0!</v>
      </c>
      <c r="F39" s="1348"/>
      <c r="G39" s="1349" t="e">
        <f t="shared" si="10"/>
        <v>#DIV/0!</v>
      </c>
      <c r="H39" s="1349" t="e">
        <f t="shared" si="11"/>
        <v>#DIV/0!</v>
      </c>
      <c r="I39" s="1350" t="e">
        <f>F39+G39+H39</f>
        <v>#DIV/0!</v>
      </c>
      <c r="J39" s="1342"/>
      <c r="K39" s="1343"/>
      <c r="L39" s="1344" t="e">
        <f t="shared" si="16"/>
        <v>#DIV/0!</v>
      </c>
      <c r="M39" s="1348"/>
      <c r="N39" s="1349" t="e">
        <f t="shared" si="13"/>
        <v>#DIV/0!</v>
      </c>
      <c r="O39" s="1350" t="e">
        <f>M39+N39</f>
        <v>#DIV/0!</v>
      </c>
      <c r="P39" s="153"/>
    </row>
    <row r="40" spans="1:16">
      <c r="A40" s="959" t="s">
        <v>1960</v>
      </c>
      <c r="B40" s="1342"/>
      <c r="C40" s="1343"/>
      <c r="D40" s="1343"/>
      <c r="E40" s="1344" t="e">
        <f t="shared" si="15"/>
        <v>#DIV/0!</v>
      </c>
      <c r="F40" s="1348"/>
      <c r="G40" s="1349" t="e">
        <f t="shared" si="10"/>
        <v>#DIV/0!</v>
      </c>
      <c r="H40" s="1349" t="e">
        <f t="shared" si="11"/>
        <v>#DIV/0!</v>
      </c>
      <c r="I40" s="1350" t="e">
        <f t="shared" si="12"/>
        <v>#DIV/0!</v>
      </c>
      <c r="J40" s="1342"/>
      <c r="K40" s="1343"/>
      <c r="L40" s="1344" t="e">
        <f t="shared" si="16"/>
        <v>#DIV/0!</v>
      </c>
      <c r="M40" s="1348"/>
      <c r="N40" s="1349" t="e">
        <f t="shared" si="13"/>
        <v>#DIV/0!</v>
      </c>
      <c r="O40" s="1350" t="e">
        <f t="shared" si="14"/>
        <v>#DIV/0!</v>
      </c>
      <c r="P40" s="153"/>
    </row>
    <row r="41" spans="1:16">
      <c r="A41" s="959" t="s">
        <v>1961</v>
      </c>
      <c r="B41" s="1342"/>
      <c r="C41" s="1343"/>
      <c r="D41" s="1343"/>
      <c r="E41" s="1344" t="e">
        <f t="shared" si="15"/>
        <v>#DIV/0!</v>
      </c>
      <c r="F41" s="1348"/>
      <c r="G41" s="1349" t="e">
        <f t="shared" si="10"/>
        <v>#DIV/0!</v>
      </c>
      <c r="H41" s="1349" t="e">
        <f t="shared" si="11"/>
        <v>#DIV/0!</v>
      </c>
      <c r="I41" s="1350" t="e">
        <f t="shared" si="12"/>
        <v>#DIV/0!</v>
      </c>
      <c r="J41" s="1342"/>
      <c r="K41" s="1343"/>
      <c r="L41" s="1344" t="e">
        <f t="shared" si="16"/>
        <v>#DIV/0!</v>
      </c>
      <c r="M41" s="1348"/>
      <c r="N41" s="1349" t="e">
        <f t="shared" si="13"/>
        <v>#DIV/0!</v>
      </c>
      <c r="O41" s="1350" t="e">
        <f t="shared" si="14"/>
        <v>#DIV/0!</v>
      </c>
      <c r="P41" s="153"/>
    </row>
    <row r="42" spans="1:16">
      <c r="A42" s="959" t="s">
        <v>1962</v>
      </c>
      <c r="B42" s="1342"/>
      <c r="C42" s="1343"/>
      <c r="D42" s="1343"/>
      <c r="E42" s="1344" t="e">
        <f t="shared" si="15"/>
        <v>#DIV/0!</v>
      </c>
      <c r="F42" s="1351"/>
      <c r="G42" s="1349" t="e">
        <f t="shared" si="10"/>
        <v>#DIV/0!</v>
      </c>
      <c r="H42" s="1352" t="e">
        <f t="shared" si="11"/>
        <v>#DIV/0!</v>
      </c>
      <c r="I42" s="1353" t="e">
        <f t="shared" si="12"/>
        <v>#DIV/0!</v>
      </c>
      <c r="J42" s="1342"/>
      <c r="K42" s="1343"/>
      <c r="L42" s="1344" t="e">
        <f t="shared" si="16"/>
        <v>#DIV/0!</v>
      </c>
      <c r="M42" s="1351"/>
      <c r="N42" s="1352" t="e">
        <f t="shared" si="13"/>
        <v>#DIV/0!</v>
      </c>
      <c r="O42" s="1353" t="e">
        <f t="shared" si="14"/>
        <v>#DIV/0!</v>
      </c>
      <c r="P42" s="153"/>
    </row>
    <row r="43" spans="1:16">
      <c r="A43" s="1327" t="s">
        <v>19</v>
      </c>
      <c r="B43" s="1354">
        <f>SUM(B36:B42)</f>
        <v>0</v>
      </c>
      <c r="C43" s="1355">
        <f>SUM(C36:C42)</f>
        <v>0</v>
      </c>
      <c r="D43" s="1355">
        <f>SUM(D36:D42)</f>
        <v>0</v>
      </c>
      <c r="E43" s="1356"/>
      <c r="F43" s="1357">
        <f>SUM(F36:F42)</f>
        <v>0</v>
      </c>
      <c r="G43" s="1358" t="e">
        <f>SUM(G36:G42)</f>
        <v>#DIV/0!</v>
      </c>
      <c r="H43" s="1358" t="e">
        <f>SUM(H36:H42)</f>
        <v>#DIV/0!</v>
      </c>
      <c r="I43" s="1359" t="e">
        <f t="shared" si="12"/>
        <v>#DIV/0!</v>
      </c>
      <c r="J43" s="1354">
        <f>SUM(J36:J42)</f>
        <v>0</v>
      </c>
      <c r="K43" s="1360">
        <f>SUM(K36:K42)</f>
        <v>0</v>
      </c>
      <c r="L43" s="1356"/>
      <c r="M43" s="1361">
        <f>SUM(M36:M42)</f>
        <v>0</v>
      </c>
      <c r="N43" s="1361" t="e">
        <f>SUM(N36:N42)</f>
        <v>#DIV/0!</v>
      </c>
      <c r="O43" s="1353" t="e">
        <f t="shared" si="14"/>
        <v>#DIV/0!</v>
      </c>
      <c r="P43" s="153"/>
    </row>
    <row r="44" spans="1:16">
      <c r="A44" s="153"/>
      <c r="B44" s="865"/>
      <c r="C44" s="865"/>
      <c r="D44" s="865"/>
      <c r="E44" s="865"/>
      <c r="F44" s="153"/>
      <c r="G44" s="153"/>
      <c r="H44" s="153"/>
      <c r="I44" s="153"/>
      <c r="J44" s="153"/>
      <c r="K44" s="153"/>
      <c r="L44" s="153"/>
      <c r="M44" s="153"/>
      <c r="N44" s="153"/>
      <c r="O44" s="153"/>
      <c r="P44" s="153"/>
    </row>
    <row r="45" spans="1:16">
      <c r="A45" s="153"/>
      <c r="B45" s="153"/>
      <c r="C45" s="153"/>
      <c r="D45" s="153"/>
      <c r="E45" s="153"/>
      <c r="F45" s="153"/>
      <c r="G45" s="153"/>
      <c r="H45" s="153"/>
      <c r="I45" s="153"/>
      <c r="J45" s="153"/>
      <c r="K45" s="153"/>
      <c r="L45" s="153"/>
      <c r="M45" s="153"/>
      <c r="N45" s="153"/>
      <c r="O45" s="153"/>
      <c r="P45" s="153"/>
    </row>
    <row r="46" spans="1:16">
      <c r="A46" s="1305" t="s">
        <v>1971</v>
      </c>
      <c r="B46" s="1311" t="s">
        <v>1972</v>
      </c>
      <c r="C46" s="1310" t="s">
        <v>1972</v>
      </c>
      <c r="D46" s="1311" t="s">
        <v>1972</v>
      </c>
      <c r="E46" s="153"/>
      <c r="F46" s="153"/>
      <c r="G46" s="153"/>
      <c r="H46" s="153"/>
      <c r="I46" s="153"/>
      <c r="J46" s="153"/>
      <c r="K46" s="153"/>
      <c r="L46" s="153"/>
      <c r="M46" s="153"/>
      <c r="N46" s="153"/>
      <c r="O46" s="153"/>
      <c r="P46" s="153"/>
    </row>
    <row r="47" spans="1:16">
      <c r="A47" s="1308"/>
      <c r="B47" s="1308" t="s">
        <v>1973</v>
      </c>
      <c r="C47" s="1312" t="s">
        <v>1973</v>
      </c>
      <c r="D47" s="1308" t="s">
        <v>1974</v>
      </c>
      <c r="E47" s="153"/>
      <c r="F47" s="153"/>
      <c r="G47" s="153"/>
      <c r="H47" s="153"/>
      <c r="I47" s="153"/>
      <c r="J47" s="153"/>
      <c r="K47" s="153"/>
      <c r="L47" s="153"/>
      <c r="M47" s="153"/>
      <c r="N47" s="153"/>
      <c r="O47" s="153"/>
      <c r="P47" s="153"/>
    </row>
    <row r="48" spans="1:16">
      <c r="A48" s="202" t="s">
        <v>1951</v>
      </c>
      <c r="B48" s="1308" t="s">
        <v>1975</v>
      </c>
      <c r="C48" s="1312" t="s">
        <v>1976</v>
      </c>
      <c r="D48" s="1308" t="s">
        <v>1977</v>
      </c>
      <c r="E48" s="153"/>
      <c r="F48" s="153"/>
      <c r="G48" s="153"/>
      <c r="H48" s="153"/>
      <c r="I48" s="153"/>
      <c r="J48" s="153"/>
      <c r="K48" s="153"/>
      <c r="L48" s="153"/>
      <c r="M48" s="153"/>
      <c r="N48" s="153"/>
      <c r="O48" s="153"/>
      <c r="P48" s="153"/>
    </row>
    <row r="49" spans="1:16">
      <c r="A49" s="959" t="s">
        <v>1956</v>
      </c>
      <c r="B49" s="1318" t="e">
        <f t="shared" ref="B49:B56" si="17">I36-I10</f>
        <v>#DIV/0!</v>
      </c>
      <c r="C49" s="1319" t="e">
        <f t="shared" ref="C49:C56" si="18">O36-O10</f>
        <v>#DIV/0!</v>
      </c>
      <c r="D49" s="1320" t="e">
        <f t="shared" ref="D49:D56" si="19">B49+C49</f>
        <v>#DIV/0!</v>
      </c>
      <c r="E49" s="153"/>
      <c r="F49" s="153"/>
      <c r="G49" s="153"/>
      <c r="H49" s="153"/>
      <c r="I49" s="153"/>
      <c r="J49" s="153"/>
      <c r="K49" s="153"/>
      <c r="L49" s="153"/>
      <c r="M49" s="153"/>
      <c r="N49" s="153"/>
      <c r="O49" s="153"/>
      <c r="P49" s="153"/>
    </row>
    <row r="50" spans="1:16">
      <c r="A50" s="959" t="s">
        <v>1957</v>
      </c>
      <c r="B50" s="1321" t="e">
        <f t="shared" si="17"/>
        <v>#DIV/0!</v>
      </c>
      <c r="C50" s="1322" t="e">
        <f t="shared" si="18"/>
        <v>#DIV/0!</v>
      </c>
      <c r="D50" s="1323" t="e">
        <f>B50+C50</f>
        <v>#DIV/0!</v>
      </c>
      <c r="E50" s="153"/>
      <c r="F50" s="153"/>
      <c r="G50" s="153"/>
      <c r="H50" s="153"/>
      <c r="I50" s="153"/>
      <c r="J50" s="153"/>
      <c r="K50" s="153"/>
      <c r="L50" s="153"/>
      <c r="M50" s="153"/>
      <c r="N50" s="153"/>
      <c r="O50" s="153"/>
      <c r="P50" s="153"/>
    </row>
    <row r="51" spans="1:16">
      <c r="A51" s="959" t="s">
        <v>1958</v>
      </c>
      <c r="B51" s="1321" t="e">
        <f t="shared" si="17"/>
        <v>#DIV/0!</v>
      </c>
      <c r="C51" s="1322" t="e">
        <f t="shared" si="18"/>
        <v>#DIV/0!</v>
      </c>
      <c r="D51" s="1323" t="e">
        <f t="shared" si="19"/>
        <v>#DIV/0!</v>
      </c>
      <c r="E51" s="153"/>
      <c r="F51" s="153"/>
      <c r="G51" s="153"/>
      <c r="H51" s="153"/>
      <c r="I51" s="153"/>
      <c r="J51" s="153"/>
      <c r="K51" s="153"/>
      <c r="L51" s="153"/>
      <c r="M51" s="153"/>
      <c r="N51" s="153"/>
      <c r="O51" s="153"/>
      <c r="P51" s="153"/>
    </row>
    <row r="52" spans="1:16">
      <c r="A52" s="959" t="s">
        <v>1959</v>
      </c>
      <c r="B52" s="1321" t="e">
        <f t="shared" si="17"/>
        <v>#DIV/0!</v>
      </c>
      <c r="C52" s="1322" t="e">
        <f t="shared" si="18"/>
        <v>#DIV/0!</v>
      </c>
      <c r="D52" s="1323" t="e">
        <f>B52+C52</f>
        <v>#DIV/0!</v>
      </c>
      <c r="E52" s="153"/>
      <c r="F52" s="153"/>
      <c r="G52" s="153"/>
      <c r="H52" s="153"/>
      <c r="I52" s="153"/>
      <c r="J52" s="153"/>
      <c r="K52" s="153"/>
      <c r="L52" s="153"/>
      <c r="M52" s="153"/>
      <c r="N52" s="153"/>
      <c r="O52" s="153"/>
      <c r="P52" s="153"/>
    </row>
    <row r="53" spans="1:16">
      <c r="A53" s="959" t="s">
        <v>1960</v>
      </c>
      <c r="B53" s="1321" t="e">
        <f t="shared" si="17"/>
        <v>#DIV/0!</v>
      </c>
      <c r="C53" s="1322" t="e">
        <f t="shared" si="18"/>
        <v>#DIV/0!</v>
      </c>
      <c r="D53" s="1323" t="e">
        <f t="shared" si="19"/>
        <v>#DIV/0!</v>
      </c>
      <c r="E53" s="153"/>
      <c r="F53" s="153"/>
      <c r="G53" s="153"/>
      <c r="H53" s="153"/>
      <c r="I53" s="153"/>
      <c r="J53" s="153"/>
      <c r="K53" s="153"/>
      <c r="L53" s="153"/>
      <c r="M53" s="153"/>
      <c r="N53" s="153"/>
      <c r="O53" s="153"/>
      <c r="P53" s="153"/>
    </row>
    <row r="54" spans="1:16">
      <c r="A54" s="959" t="s">
        <v>1961</v>
      </c>
      <c r="B54" s="1321" t="e">
        <f t="shared" si="17"/>
        <v>#DIV/0!</v>
      </c>
      <c r="C54" s="1322" t="e">
        <f t="shared" si="18"/>
        <v>#DIV/0!</v>
      </c>
      <c r="D54" s="1323" t="e">
        <f t="shared" si="19"/>
        <v>#DIV/0!</v>
      </c>
      <c r="E54" s="153"/>
      <c r="F54" s="153"/>
      <c r="G54" s="153"/>
      <c r="H54" s="153"/>
      <c r="I54" s="153"/>
      <c r="J54" s="153"/>
      <c r="K54" s="153"/>
      <c r="L54" s="153"/>
      <c r="M54" s="153"/>
      <c r="N54" s="153"/>
      <c r="O54" s="153"/>
      <c r="P54" s="153"/>
    </row>
    <row r="55" spans="1:16">
      <c r="A55" s="959" t="s">
        <v>1962</v>
      </c>
      <c r="B55" s="1321" t="e">
        <f t="shared" si="17"/>
        <v>#DIV/0!</v>
      </c>
      <c r="C55" s="1322" t="e">
        <f t="shared" si="18"/>
        <v>#DIV/0!</v>
      </c>
      <c r="D55" s="1323" t="e">
        <f t="shared" si="19"/>
        <v>#DIV/0!</v>
      </c>
      <c r="E55" s="153"/>
      <c r="F55" s="153"/>
      <c r="G55" s="153"/>
      <c r="H55" s="153"/>
      <c r="I55" s="153"/>
      <c r="J55" s="153"/>
      <c r="K55" s="153"/>
      <c r="L55" s="153"/>
      <c r="M55" s="153"/>
      <c r="N55" s="153"/>
      <c r="O55" s="153"/>
      <c r="P55" s="153"/>
    </row>
    <row r="56" spans="1:16">
      <c r="A56" s="1362" t="str">
        <f>A43</f>
        <v>Totali</v>
      </c>
      <c r="B56" s="1328" t="e">
        <f t="shared" si="17"/>
        <v>#DIV/0!</v>
      </c>
      <c r="C56" s="1329" t="e">
        <f t="shared" si="18"/>
        <v>#DIV/0!</v>
      </c>
      <c r="D56" s="1331" t="e">
        <f t="shared" si="19"/>
        <v>#DIV/0!</v>
      </c>
      <c r="E56" s="153"/>
      <c r="F56" s="153"/>
      <c r="G56" s="153"/>
      <c r="H56" s="153"/>
      <c r="I56" s="153"/>
      <c r="J56" s="153"/>
      <c r="K56" s="153"/>
      <c r="L56" s="153"/>
      <c r="M56" s="153"/>
      <c r="N56" s="153"/>
      <c r="O56" s="153"/>
      <c r="P56" s="153"/>
    </row>
  </sheetData>
  <mergeCells count="10">
    <mergeCell ref="B33:E33"/>
    <mergeCell ref="F33:H33"/>
    <mergeCell ref="J33:L33"/>
    <mergeCell ref="M33:N33"/>
    <mergeCell ref="B7:E7"/>
    <mergeCell ref="F7:H7"/>
    <mergeCell ref="J7:L7"/>
    <mergeCell ref="M7:N7"/>
    <mergeCell ref="B20:E20"/>
    <mergeCell ref="F20:H20"/>
  </mergeCells>
  <pageMargins left="0.75" right="0.75" top="1" bottom="1" header="0.5" footer="0.5"/>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workbookViewId="0"/>
  </sheetViews>
  <sheetFormatPr defaultRowHeight="15"/>
  <cols>
    <col min="1" max="1" width="24.85546875" style="64" customWidth="1"/>
    <col min="2" max="2" width="62.85546875" style="64" customWidth="1"/>
    <col min="3" max="3" width="12.85546875" style="64" customWidth="1"/>
    <col min="4" max="4" width="13" style="64" customWidth="1"/>
    <col min="5" max="5" width="13.5703125" style="64" customWidth="1"/>
    <col min="6" max="6" width="15.7109375" style="64" customWidth="1"/>
    <col min="7" max="7" width="16.42578125" style="64" customWidth="1"/>
    <col min="8" max="8" width="13.85546875" style="64" customWidth="1"/>
    <col min="9" max="256" width="9.140625" style="64"/>
    <col min="257" max="257" width="24.85546875" style="64" customWidth="1"/>
    <col min="258" max="258" width="62.85546875" style="64" customWidth="1"/>
    <col min="259" max="259" width="12.85546875" style="64" customWidth="1"/>
    <col min="260" max="260" width="13" style="64" customWidth="1"/>
    <col min="261" max="261" width="13.5703125" style="64" customWidth="1"/>
    <col min="262" max="262" width="15.7109375" style="64" customWidth="1"/>
    <col min="263" max="263" width="16.42578125" style="64" customWidth="1"/>
    <col min="264" max="264" width="13.85546875" style="64" customWidth="1"/>
    <col min="265" max="512" width="9.140625" style="64"/>
    <col min="513" max="513" width="24.85546875" style="64" customWidth="1"/>
    <col min="514" max="514" width="62.85546875" style="64" customWidth="1"/>
    <col min="515" max="515" width="12.85546875" style="64" customWidth="1"/>
    <col min="516" max="516" width="13" style="64" customWidth="1"/>
    <col min="517" max="517" width="13.5703125" style="64" customWidth="1"/>
    <col min="518" max="518" width="15.7109375" style="64" customWidth="1"/>
    <col min="519" max="519" width="16.42578125" style="64" customWidth="1"/>
    <col min="520" max="520" width="13.85546875" style="64" customWidth="1"/>
    <col min="521" max="768" width="9.140625" style="64"/>
    <col min="769" max="769" width="24.85546875" style="64" customWidth="1"/>
    <col min="770" max="770" width="62.85546875" style="64" customWidth="1"/>
    <col min="771" max="771" width="12.85546875" style="64" customWidth="1"/>
    <col min="772" max="772" width="13" style="64" customWidth="1"/>
    <col min="773" max="773" width="13.5703125" style="64" customWidth="1"/>
    <col min="774" max="774" width="15.7109375" style="64" customWidth="1"/>
    <col min="775" max="775" width="16.42578125" style="64" customWidth="1"/>
    <col min="776" max="776" width="13.85546875" style="64" customWidth="1"/>
    <col min="777" max="1024" width="9.140625" style="64"/>
    <col min="1025" max="1025" width="24.85546875" style="64" customWidth="1"/>
    <col min="1026" max="1026" width="62.85546875" style="64" customWidth="1"/>
    <col min="1027" max="1027" width="12.85546875" style="64" customWidth="1"/>
    <col min="1028" max="1028" width="13" style="64" customWidth="1"/>
    <col min="1029" max="1029" width="13.5703125" style="64" customWidth="1"/>
    <col min="1030" max="1030" width="15.7109375" style="64" customWidth="1"/>
    <col min="1031" max="1031" width="16.42578125" style="64" customWidth="1"/>
    <col min="1032" max="1032" width="13.85546875" style="64" customWidth="1"/>
    <col min="1033" max="1280" width="9.140625" style="64"/>
    <col min="1281" max="1281" width="24.85546875" style="64" customWidth="1"/>
    <col min="1282" max="1282" width="62.85546875" style="64" customWidth="1"/>
    <col min="1283" max="1283" width="12.85546875" style="64" customWidth="1"/>
    <col min="1284" max="1284" width="13" style="64" customWidth="1"/>
    <col min="1285" max="1285" width="13.5703125" style="64" customWidth="1"/>
    <col min="1286" max="1286" width="15.7109375" style="64" customWidth="1"/>
    <col min="1287" max="1287" width="16.42578125" style="64" customWidth="1"/>
    <col min="1288" max="1288" width="13.85546875" style="64" customWidth="1"/>
    <col min="1289" max="1536" width="9.140625" style="64"/>
    <col min="1537" max="1537" width="24.85546875" style="64" customWidth="1"/>
    <col min="1538" max="1538" width="62.85546875" style="64" customWidth="1"/>
    <col min="1539" max="1539" width="12.85546875" style="64" customWidth="1"/>
    <col min="1540" max="1540" width="13" style="64" customWidth="1"/>
    <col min="1541" max="1541" width="13.5703125" style="64" customWidth="1"/>
    <col min="1542" max="1542" width="15.7109375" style="64" customWidth="1"/>
    <col min="1543" max="1543" width="16.42578125" style="64" customWidth="1"/>
    <col min="1544" max="1544" width="13.85546875" style="64" customWidth="1"/>
    <col min="1545" max="1792" width="9.140625" style="64"/>
    <col min="1793" max="1793" width="24.85546875" style="64" customWidth="1"/>
    <col min="1794" max="1794" width="62.85546875" style="64" customWidth="1"/>
    <col min="1795" max="1795" width="12.85546875" style="64" customWidth="1"/>
    <col min="1796" max="1796" width="13" style="64" customWidth="1"/>
    <col min="1797" max="1797" width="13.5703125" style="64" customWidth="1"/>
    <col min="1798" max="1798" width="15.7109375" style="64" customWidth="1"/>
    <col min="1799" max="1799" width="16.42578125" style="64" customWidth="1"/>
    <col min="1800" max="1800" width="13.85546875" style="64" customWidth="1"/>
    <col min="1801" max="2048" width="9.140625" style="64"/>
    <col min="2049" max="2049" width="24.85546875" style="64" customWidth="1"/>
    <col min="2050" max="2050" width="62.85546875" style="64" customWidth="1"/>
    <col min="2051" max="2051" width="12.85546875" style="64" customWidth="1"/>
    <col min="2052" max="2052" width="13" style="64" customWidth="1"/>
    <col min="2053" max="2053" width="13.5703125" style="64" customWidth="1"/>
    <col min="2054" max="2054" width="15.7109375" style="64" customWidth="1"/>
    <col min="2055" max="2055" width="16.42578125" style="64" customWidth="1"/>
    <col min="2056" max="2056" width="13.85546875" style="64" customWidth="1"/>
    <col min="2057" max="2304" width="9.140625" style="64"/>
    <col min="2305" max="2305" width="24.85546875" style="64" customWidth="1"/>
    <col min="2306" max="2306" width="62.85546875" style="64" customWidth="1"/>
    <col min="2307" max="2307" width="12.85546875" style="64" customWidth="1"/>
    <col min="2308" max="2308" width="13" style="64" customWidth="1"/>
    <col min="2309" max="2309" width="13.5703125" style="64" customWidth="1"/>
    <col min="2310" max="2310" width="15.7109375" style="64" customWidth="1"/>
    <col min="2311" max="2311" width="16.42578125" style="64" customWidth="1"/>
    <col min="2312" max="2312" width="13.85546875" style="64" customWidth="1"/>
    <col min="2313" max="2560" width="9.140625" style="64"/>
    <col min="2561" max="2561" width="24.85546875" style="64" customWidth="1"/>
    <col min="2562" max="2562" width="62.85546875" style="64" customWidth="1"/>
    <col min="2563" max="2563" width="12.85546875" style="64" customWidth="1"/>
    <col min="2564" max="2564" width="13" style="64" customWidth="1"/>
    <col min="2565" max="2565" width="13.5703125" style="64" customWidth="1"/>
    <col min="2566" max="2566" width="15.7109375" style="64" customWidth="1"/>
    <col min="2567" max="2567" width="16.42578125" style="64" customWidth="1"/>
    <col min="2568" max="2568" width="13.85546875" style="64" customWidth="1"/>
    <col min="2569" max="2816" width="9.140625" style="64"/>
    <col min="2817" max="2817" width="24.85546875" style="64" customWidth="1"/>
    <col min="2818" max="2818" width="62.85546875" style="64" customWidth="1"/>
    <col min="2819" max="2819" width="12.85546875" style="64" customWidth="1"/>
    <col min="2820" max="2820" width="13" style="64" customWidth="1"/>
    <col min="2821" max="2821" width="13.5703125" style="64" customWidth="1"/>
    <col min="2822" max="2822" width="15.7109375" style="64" customWidth="1"/>
    <col min="2823" max="2823" width="16.42578125" style="64" customWidth="1"/>
    <col min="2824" max="2824" width="13.85546875" style="64" customWidth="1"/>
    <col min="2825" max="3072" width="9.140625" style="64"/>
    <col min="3073" max="3073" width="24.85546875" style="64" customWidth="1"/>
    <col min="3074" max="3074" width="62.85546875" style="64" customWidth="1"/>
    <col min="3075" max="3075" width="12.85546875" style="64" customWidth="1"/>
    <col min="3076" max="3076" width="13" style="64" customWidth="1"/>
    <col min="3077" max="3077" width="13.5703125" style="64" customWidth="1"/>
    <col min="3078" max="3078" width="15.7109375" style="64" customWidth="1"/>
    <col min="3079" max="3079" width="16.42578125" style="64" customWidth="1"/>
    <col min="3080" max="3080" width="13.85546875" style="64" customWidth="1"/>
    <col min="3081" max="3328" width="9.140625" style="64"/>
    <col min="3329" max="3329" width="24.85546875" style="64" customWidth="1"/>
    <col min="3330" max="3330" width="62.85546875" style="64" customWidth="1"/>
    <col min="3331" max="3331" width="12.85546875" style="64" customWidth="1"/>
    <col min="3332" max="3332" width="13" style="64" customWidth="1"/>
    <col min="3333" max="3333" width="13.5703125" style="64" customWidth="1"/>
    <col min="3334" max="3334" width="15.7109375" style="64" customWidth="1"/>
    <col min="3335" max="3335" width="16.42578125" style="64" customWidth="1"/>
    <col min="3336" max="3336" width="13.85546875" style="64" customWidth="1"/>
    <col min="3337" max="3584" width="9.140625" style="64"/>
    <col min="3585" max="3585" width="24.85546875" style="64" customWidth="1"/>
    <col min="3586" max="3586" width="62.85546875" style="64" customWidth="1"/>
    <col min="3587" max="3587" width="12.85546875" style="64" customWidth="1"/>
    <col min="3588" max="3588" width="13" style="64" customWidth="1"/>
    <col min="3589" max="3589" width="13.5703125" style="64" customWidth="1"/>
    <col min="3590" max="3590" width="15.7109375" style="64" customWidth="1"/>
    <col min="3591" max="3591" width="16.42578125" style="64" customWidth="1"/>
    <col min="3592" max="3592" width="13.85546875" style="64" customWidth="1"/>
    <col min="3593" max="3840" width="9.140625" style="64"/>
    <col min="3841" max="3841" width="24.85546875" style="64" customWidth="1"/>
    <col min="3842" max="3842" width="62.85546875" style="64" customWidth="1"/>
    <col min="3843" max="3843" width="12.85546875" style="64" customWidth="1"/>
    <col min="3844" max="3844" width="13" style="64" customWidth="1"/>
    <col min="3845" max="3845" width="13.5703125" style="64" customWidth="1"/>
    <col min="3846" max="3846" width="15.7109375" style="64" customWidth="1"/>
    <col min="3847" max="3847" width="16.42578125" style="64" customWidth="1"/>
    <col min="3848" max="3848" width="13.85546875" style="64" customWidth="1"/>
    <col min="3849" max="4096" width="9.140625" style="64"/>
    <col min="4097" max="4097" width="24.85546875" style="64" customWidth="1"/>
    <col min="4098" max="4098" width="62.85546875" style="64" customWidth="1"/>
    <col min="4099" max="4099" width="12.85546875" style="64" customWidth="1"/>
    <col min="4100" max="4100" width="13" style="64" customWidth="1"/>
    <col min="4101" max="4101" width="13.5703125" style="64" customWidth="1"/>
    <col min="4102" max="4102" width="15.7109375" style="64" customWidth="1"/>
    <col min="4103" max="4103" width="16.42578125" style="64" customWidth="1"/>
    <col min="4104" max="4104" width="13.85546875" style="64" customWidth="1"/>
    <col min="4105" max="4352" width="9.140625" style="64"/>
    <col min="4353" max="4353" width="24.85546875" style="64" customWidth="1"/>
    <col min="4354" max="4354" width="62.85546875" style="64" customWidth="1"/>
    <col min="4355" max="4355" width="12.85546875" style="64" customWidth="1"/>
    <col min="4356" max="4356" width="13" style="64" customWidth="1"/>
    <col min="4357" max="4357" width="13.5703125" style="64" customWidth="1"/>
    <col min="4358" max="4358" width="15.7109375" style="64" customWidth="1"/>
    <col min="4359" max="4359" width="16.42578125" style="64" customWidth="1"/>
    <col min="4360" max="4360" width="13.85546875" style="64" customWidth="1"/>
    <col min="4361" max="4608" width="9.140625" style="64"/>
    <col min="4609" max="4609" width="24.85546875" style="64" customWidth="1"/>
    <col min="4610" max="4610" width="62.85546875" style="64" customWidth="1"/>
    <col min="4611" max="4611" width="12.85546875" style="64" customWidth="1"/>
    <col min="4612" max="4612" width="13" style="64" customWidth="1"/>
    <col min="4613" max="4613" width="13.5703125" style="64" customWidth="1"/>
    <col min="4614" max="4614" width="15.7109375" style="64" customWidth="1"/>
    <col min="4615" max="4615" width="16.42578125" style="64" customWidth="1"/>
    <col min="4616" max="4616" width="13.85546875" style="64" customWidth="1"/>
    <col min="4617" max="4864" width="9.140625" style="64"/>
    <col min="4865" max="4865" width="24.85546875" style="64" customWidth="1"/>
    <col min="4866" max="4866" width="62.85546875" style="64" customWidth="1"/>
    <col min="4867" max="4867" width="12.85546875" style="64" customWidth="1"/>
    <col min="4868" max="4868" width="13" style="64" customWidth="1"/>
    <col min="4869" max="4869" width="13.5703125" style="64" customWidth="1"/>
    <col min="4870" max="4870" width="15.7109375" style="64" customWidth="1"/>
    <col min="4871" max="4871" width="16.42578125" style="64" customWidth="1"/>
    <col min="4872" max="4872" width="13.85546875" style="64" customWidth="1"/>
    <col min="4873" max="5120" width="9.140625" style="64"/>
    <col min="5121" max="5121" width="24.85546875" style="64" customWidth="1"/>
    <col min="5122" max="5122" width="62.85546875" style="64" customWidth="1"/>
    <col min="5123" max="5123" width="12.85546875" style="64" customWidth="1"/>
    <col min="5124" max="5124" width="13" style="64" customWidth="1"/>
    <col min="5125" max="5125" width="13.5703125" style="64" customWidth="1"/>
    <col min="5126" max="5126" width="15.7109375" style="64" customWidth="1"/>
    <col min="5127" max="5127" width="16.42578125" style="64" customWidth="1"/>
    <col min="5128" max="5128" width="13.85546875" style="64" customWidth="1"/>
    <col min="5129" max="5376" width="9.140625" style="64"/>
    <col min="5377" max="5377" width="24.85546875" style="64" customWidth="1"/>
    <col min="5378" max="5378" width="62.85546875" style="64" customWidth="1"/>
    <col min="5379" max="5379" width="12.85546875" style="64" customWidth="1"/>
    <col min="5380" max="5380" width="13" style="64" customWidth="1"/>
    <col min="5381" max="5381" width="13.5703125" style="64" customWidth="1"/>
    <col min="5382" max="5382" width="15.7109375" style="64" customWidth="1"/>
    <col min="5383" max="5383" width="16.42578125" style="64" customWidth="1"/>
    <col min="5384" max="5384" width="13.85546875" style="64" customWidth="1"/>
    <col min="5385" max="5632" width="9.140625" style="64"/>
    <col min="5633" max="5633" width="24.85546875" style="64" customWidth="1"/>
    <col min="5634" max="5634" width="62.85546875" style="64" customWidth="1"/>
    <col min="5635" max="5635" width="12.85546875" style="64" customWidth="1"/>
    <col min="5636" max="5636" width="13" style="64" customWidth="1"/>
    <col min="5637" max="5637" width="13.5703125" style="64" customWidth="1"/>
    <col min="5638" max="5638" width="15.7109375" style="64" customWidth="1"/>
    <col min="5639" max="5639" width="16.42578125" style="64" customWidth="1"/>
    <col min="5640" max="5640" width="13.85546875" style="64" customWidth="1"/>
    <col min="5641" max="5888" width="9.140625" style="64"/>
    <col min="5889" max="5889" width="24.85546875" style="64" customWidth="1"/>
    <col min="5890" max="5890" width="62.85546875" style="64" customWidth="1"/>
    <col min="5891" max="5891" width="12.85546875" style="64" customWidth="1"/>
    <col min="5892" max="5892" width="13" style="64" customWidth="1"/>
    <col min="5893" max="5893" width="13.5703125" style="64" customWidth="1"/>
    <col min="5894" max="5894" width="15.7109375" style="64" customWidth="1"/>
    <col min="5895" max="5895" width="16.42578125" style="64" customWidth="1"/>
    <col min="5896" max="5896" width="13.85546875" style="64" customWidth="1"/>
    <col min="5897" max="6144" width="9.140625" style="64"/>
    <col min="6145" max="6145" width="24.85546875" style="64" customWidth="1"/>
    <col min="6146" max="6146" width="62.85546875" style="64" customWidth="1"/>
    <col min="6147" max="6147" width="12.85546875" style="64" customWidth="1"/>
    <col min="6148" max="6148" width="13" style="64" customWidth="1"/>
    <col min="6149" max="6149" width="13.5703125" style="64" customWidth="1"/>
    <col min="6150" max="6150" width="15.7109375" style="64" customWidth="1"/>
    <col min="6151" max="6151" width="16.42578125" style="64" customWidth="1"/>
    <col min="6152" max="6152" width="13.85546875" style="64" customWidth="1"/>
    <col min="6153" max="6400" width="9.140625" style="64"/>
    <col min="6401" max="6401" width="24.85546875" style="64" customWidth="1"/>
    <col min="6402" max="6402" width="62.85546875" style="64" customWidth="1"/>
    <col min="6403" max="6403" width="12.85546875" style="64" customWidth="1"/>
    <col min="6404" max="6404" width="13" style="64" customWidth="1"/>
    <col min="6405" max="6405" width="13.5703125" style="64" customWidth="1"/>
    <col min="6406" max="6406" width="15.7109375" style="64" customWidth="1"/>
    <col min="6407" max="6407" width="16.42578125" style="64" customWidth="1"/>
    <col min="6408" max="6408" width="13.85546875" style="64" customWidth="1"/>
    <col min="6409" max="6656" width="9.140625" style="64"/>
    <col min="6657" max="6657" width="24.85546875" style="64" customWidth="1"/>
    <col min="6658" max="6658" width="62.85546875" style="64" customWidth="1"/>
    <col min="6659" max="6659" width="12.85546875" style="64" customWidth="1"/>
    <col min="6660" max="6660" width="13" style="64" customWidth="1"/>
    <col min="6661" max="6661" width="13.5703125" style="64" customWidth="1"/>
    <col min="6662" max="6662" width="15.7109375" style="64" customWidth="1"/>
    <col min="6663" max="6663" width="16.42578125" style="64" customWidth="1"/>
    <col min="6664" max="6664" width="13.85546875" style="64" customWidth="1"/>
    <col min="6665" max="6912" width="9.140625" style="64"/>
    <col min="6913" max="6913" width="24.85546875" style="64" customWidth="1"/>
    <col min="6914" max="6914" width="62.85546875" style="64" customWidth="1"/>
    <col min="6915" max="6915" width="12.85546875" style="64" customWidth="1"/>
    <col min="6916" max="6916" width="13" style="64" customWidth="1"/>
    <col min="6917" max="6917" width="13.5703125" style="64" customWidth="1"/>
    <col min="6918" max="6918" width="15.7109375" style="64" customWidth="1"/>
    <col min="6919" max="6919" width="16.42578125" style="64" customWidth="1"/>
    <col min="6920" max="6920" width="13.85546875" style="64" customWidth="1"/>
    <col min="6921" max="7168" width="9.140625" style="64"/>
    <col min="7169" max="7169" width="24.85546875" style="64" customWidth="1"/>
    <col min="7170" max="7170" width="62.85546875" style="64" customWidth="1"/>
    <col min="7171" max="7171" width="12.85546875" style="64" customWidth="1"/>
    <col min="7172" max="7172" width="13" style="64" customWidth="1"/>
    <col min="7173" max="7173" width="13.5703125" style="64" customWidth="1"/>
    <col min="7174" max="7174" width="15.7109375" style="64" customWidth="1"/>
    <col min="7175" max="7175" width="16.42578125" style="64" customWidth="1"/>
    <col min="7176" max="7176" width="13.85546875" style="64" customWidth="1"/>
    <col min="7177" max="7424" width="9.140625" style="64"/>
    <col min="7425" max="7425" width="24.85546875" style="64" customWidth="1"/>
    <col min="7426" max="7426" width="62.85546875" style="64" customWidth="1"/>
    <col min="7427" max="7427" width="12.85546875" style="64" customWidth="1"/>
    <col min="7428" max="7428" width="13" style="64" customWidth="1"/>
    <col min="7429" max="7429" width="13.5703125" style="64" customWidth="1"/>
    <col min="7430" max="7430" width="15.7109375" style="64" customWidth="1"/>
    <col min="7431" max="7431" width="16.42578125" style="64" customWidth="1"/>
    <col min="7432" max="7432" width="13.85546875" style="64" customWidth="1"/>
    <col min="7433" max="7680" width="9.140625" style="64"/>
    <col min="7681" max="7681" width="24.85546875" style="64" customWidth="1"/>
    <col min="7682" max="7682" width="62.85546875" style="64" customWidth="1"/>
    <col min="7683" max="7683" width="12.85546875" style="64" customWidth="1"/>
    <col min="7684" max="7684" width="13" style="64" customWidth="1"/>
    <col min="7685" max="7685" width="13.5703125" style="64" customWidth="1"/>
    <col min="7686" max="7686" width="15.7109375" style="64" customWidth="1"/>
    <col min="7687" max="7687" width="16.42578125" style="64" customWidth="1"/>
    <col min="7688" max="7688" width="13.85546875" style="64" customWidth="1"/>
    <col min="7689" max="7936" width="9.140625" style="64"/>
    <col min="7937" max="7937" width="24.85546875" style="64" customWidth="1"/>
    <col min="7938" max="7938" width="62.85546875" style="64" customWidth="1"/>
    <col min="7939" max="7939" width="12.85546875" style="64" customWidth="1"/>
    <col min="7940" max="7940" width="13" style="64" customWidth="1"/>
    <col min="7941" max="7941" width="13.5703125" style="64" customWidth="1"/>
    <col min="7942" max="7942" width="15.7109375" style="64" customWidth="1"/>
    <col min="7943" max="7943" width="16.42578125" style="64" customWidth="1"/>
    <col min="7944" max="7944" width="13.85546875" style="64" customWidth="1"/>
    <col min="7945" max="8192" width="9.140625" style="64"/>
    <col min="8193" max="8193" width="24.85546875" style="64" customWidth="1"/>
    <col min="8194" max="8194" width="62.85546875" style="64" customWidth="1"/>
    <col min="8195" max="8195" width="12.85546875" style="64" customWidth="1"/>
    <col min="8196" max="8196" width="13" style="64" customWidth="1"/>
    <col min="8197" max="8197" width="13.5703125" style="64" customWidth="1"/>
    <col min="8198" max="8198" width="15.7109375" style="64" customWidth="1"/>
    <col min="8199" max="8199" width="16.42578125" style="64" customWidth="1"/>
    <col min="8200" max="8200" width="13.85546875" style="64" customWidth="1"/>
    <col min="8201" max="8448" width="9.140625" style="64"/>
    <col min="8449" max="8449" width="24.85546875" style="64" customWidth="1"/>
    <col min="8450" max="8450" width="62.85546875" style="64" customWidth="1"/>
    <col min="8451" max="8451" width="12.85546875" style="64" customWidth="1"/>
    <col min="8452" max="8452" width="13" style="64" customWidth="1"/>
    <col min="8453" max="8453" width="13.5703125" style="64" customWidth="1"/>
    <col min="8454" max="8454" width="15.7109375" style="64" customWidth="1"/>
    <col min="8455" max="8455" width="16.42578125" style="64" customWidth="1"/>
    <col min="8456" max="8456" width="13.85546875" style="64" customWidth="1"/>
    <col min="8457" max="8704" width="9.140625" style="64"/>
    <col min="8705" max="8705" width="24.85546875" style="64" customWidth="1"/>
    <col min="8706" max="8706" width="62.85546875" style="64" customWidth="1"/>
    <col min="8707" max="8707" width="12.85546875" style="64" customWidth="1"/>
    <col min="8708" max="8708" width="13" style="64" customWidth="1"/>
    <col min="8709" max="8709" width="13.5703125" style="64" customWidth="1"/>
    <col min="8710" max="8710" width="15.7109375" style="64" customWidth="1"/>
    <col min="8711" max="8711" width="16.42578125" style="64" customWidth="1"/>
    <col min="8712" max="8712" width="13.85546875" style="64" customWidth="1"/>
    <col min="8713" max="8960" width="9.140625" style="64"/>
    <col min="8961" max="8961" width="24.85546875" style="64" customWidth="1"/>
    <col min="8962" max="8962" width="62.85546875" style="64" customWidth="1"/>
    <col min="8963" max="8963" width="12.85546875" style="64" customWidth="1"/>
    <col min="8964" max="8964" width="13" style="64" customWidth="1"/>
    <col min="8965" max="8965" width="13.5703125" style="64" customWidth="1"/>
    <col min="8966" max="8966" width="15.7109375" style="64" customWidth="1"/>
    <col min="8967" max="8967" width="16.42578125" style="64" customWidth="1"/>
    <col min="8968" max="8968" width="13.85546875" style="64" customWidth="1"/>
    <col min="8969" max="9216" width="9.140625" style="64"/>
    <col min="9217" max="9217" width="24.85546875" style="64" customWidth="1"/>
    <col min="9218" max="9218" width="62.85546875" style="64" customWidth="1"/>
    <col min="9219" max="9219" width="12.85546875" style="64" customWidth="1"/>
    <col min="9220" max="9220" width="13" style="64" customWidth="1"/>
    <col min="9221" max="9221" width="13.5703125" style="64" customWidth="1"/>
    <col min="9222" max="9222" width="15.7109375" style="64" customWidth="1"/>
    <col min="9223" max="9223" width="16.42578125" style="64" customWidth="1"/>
    <col min="9224" max="9224" width="13.85546875" style="64" customWidth="1"/>
    <col min="9225" max="9472" width="9.140625" style="64"/>
    <col min="9473" max="9473" width="24.85546875" style="64" customWidth="1"/>
    <col min="9474" max="9474" width="62.85546875" style="64" customWidth="1"/>
    <col min="9475" max="9475" width="12.85546875" style="64" customWidth="1"/>
    <col min="9476" max="9476" width="13" style="64" customWidth="1"/>
    <col min="9477" max="9477" width="13.5703125" style="64" customWidth="1"/>
    <col min="9478" max="9478" width="15.7109375" style="64" customWidth="1"/>
    <col min="9479" max="9479" width="16.42578125" style="64" customWidth="1"/>
    <col min="9480" max="9480" width="13.85546875" style="64" customWidth="1"/>
    <col min="9481" max="9728" width="9.140625" style="64"/>
    <col min="9729" max="9729" width="24.85546875" style="64" customWidth="1"/>
    <col min="9730" max="9730" width="62.85546875" style="64" customWidth="1"/>
    <col min="9731" max="9731" width="12.85546875" style="64" customWidth="1"/>
    <col min="9732" max="9732" width="13" style="64" customWidth="1"/>
    <col min="9733" max="9733" width="13.5703125" style="64" customWidth="1"/>
    <col min="9734" max="9734" width="15.7109375" style="64" customWidth="1"/>
    <col min="9735" max="9735" width="16.42578125" style="64" customWidth="1"/>
    <col min="9736" max="9736" width="13.85546875" style="64" customWidth="1"/>
    <col min="9737" max="9984" width="9.140625" style="64"/>
    <col min="9985" max="9985" width="24.85546875" style="64" customWidth="1"/>
    <col min="9986" max="9986" width="62.85546875" style="64" customWidth="1"/>
    <col min="9987" max="9987" width="12.85546875" style="64" customWidth="1"/>
    <col min="9988" max="9988" width="13" style="64" customWidth="1"/>
    <col min="9989" max="9989" width="13.5703125" style="64" customWidth="1"/>
    <col min="9990" max="9990" width="15.7109375" style="64" customWidth="1"/>
    <col min="9991" max="9991" width="16.42578125" style="64" customWidth="1"/>
    <col min="9992" max="9992" width="13.85546875" style="64" customWidth="1"/>
    <col min="9993" max="10240" width="9.140625" style="64"/>
    <col min="10241" max="10241" width="24.85546875" style="64" customWidth="1"/>
    <col min="10242" max="10242" width="62.85546875" style="64" customWidth="1"/>
    <col min="10243" max="10243" width="12.85546875" style="64" customWidth="1"/>
    <col min="10244" max="10244" width="13" style="64" customWidth="1"/>
    <col min="10245" max="10245" width="13.5703125" style="64" customWidth="1"/>
    <col min="10246" max="10246" width="15.7109375" style="64" customWidth="1"/>
    <col min="10247" max="10247" width="16.42578125" style="64" customWidth="1"/>
    <col min="10248" max="10248" width="13.85546875" style="64" customWidth="1"/>
    <col min="10249" max="10496" width="9.140625" style="64"/>
    <col min="10497" max="10497" width="24.85546875" style="64" customWidth="1"/>
    <col min="10498" max="10498" width="62.85546875" style="64" customWidth="1"/>
    <col min="10499" max="10499" width="12.85546875" style="64" customWidth="1"/>
    <col min="10500" max="10500" width="13" style="64" customWidth="1"/>
    <col min="10501" max="10501" width="13.5703125" style="64" customWidth="1"/>
    <col min="10502" max="10502" width="15.7109375" style="64" customWidth="1"/>
    <col min="10503" max="10503" width="16.42578125" style="64" customWidth="1"/>
    <col min="10504" max="10504" width="13.85546875" style="64" customWidth="1"/>
    <col min="10505" max="10752" width="9.140625" style="64"/>
    <col min="10753" max="10753" width="24.85546875" style="64" customWidth="1"/>
    <col min="10754" max="10754" width="62.85546875" style="64" customWidth="1"/>
    <col min="10755" max="10755" width="12.85546875" style="64" customWidth="1"/>
    <col min="10756" max="10756" width="13" style="64" customWidth="1"/>
    <col min="10757" max="10757" width="13.5703125" style="64" customWidth="1"/>
    <col min="10758" max="10758" width="15.7109375" style="64" customWidth="1"/>
    <col min="10759" max="10759" width="16.42578125" style="64" customWidth="1"/>
    <col min="10760" max="10760" width="13.85546875" style="64" customWidth="1"/>
    <col min="10761" max="11008" width="9.140625" style="64"/>
    <col min="11009" max="11009" width="24.85546875" style="64" customWidth="1"/>
    <col min="11010" max="11010" width="62.85546875" style="64" customWidth="1"/>
    <col min="11011" max="11011" width="12.85546875" style="64" customWidth="1"/>
    <col min="11012" max="11012" width="13" style="64" customWidth="1"/>
    <col min="11013" max="11013" width="13.5703125" style="64" customWidth="1"/>
    <col min="11014" max="11014" width="15.7109375" style="64" customWidth="1"/>
    <col min="11015" max="11015" width="16.42578125" style="64" customWidth="1"/>
    <col min="11016" max="11016" width="13.85546875" style="64" customWidth="1"/>
    <col min="11017" max="11264" width="9.140625" style="64"/>
    <col min="11265" max="11265" width="24.85546875" style="64" customWidth="1"/>
    <col min="11266" max="11266" width="62.85546875" style="64" customWidth="1"/>
    <col min="11267" max="11267" width="12.85546875" style="64" customWidth="1"/>
    <col min="11268" max="11268" width="13" style="64" customWidth="1"/>
    <col min="11269" max="11269" width="13.5703125" style="64" customWidth="1"/>
    <col min="11270" max="11270" width="15.7109375" style="64" customWidth="1"/>
    <col min="11271" max="11271" width="16.42578125" style="64" customWidth="1"/>
    <col min="11272" max="11272" width="13.85546875" style="64" customWidth="1"/>
    <col min="11273" max="11520" width="9.140625" style="64"/>
    <col min="11521" max="11521" width="24.85546875" style="64" customWidth="1"/>
    <col min="11522" max="11522" width="62.85546875" style="64" customWidth="1"/>
    <col min="11523" max="11523" width="12.85546875" style="64" customWidth="1"/>
    <col min="11524" max="11524" width="13" style="64" customWidth="1"/>
    <col min="11525" max="11525" width="13.5703125" style="64" customWidth="1"/>
    <col min="11526" max="11526" width="15.7109375" style="64" customWidth="1"/>
    <col min="11527" max="11527" width="16.42578125" style="64" customWidth="1"/>
    <col min="11528" max="11528" width="13.85546875" style="64" customWidth="1"/>
    <col min="11529" max="11776" width="9.140625" style="64"/>
    <col min="11777" max="11777" width="24.85546875" style="64" customWidth="1"/>
    <col min="11778" max="11778" width="62.85546875" style="64" customWidth="1"/>
    <col min="11779" max="11779" width="12.85546875" style="64" customWidth="1"/>
    <col min="11780" max="11780" width="13" style="64" customWidth="1"/>
    <col min="11781" max="11781" width="13.5703125" style="64" customWidth="1"/>
    <col min="11782" max="11782" width="15.7109375" style="64" customWidth="1"/>
    <col min="11783" max="11783" width="16.42578125" style="64" customWidth="1"/>
    <col min="11784" max="11784" width="13.85546875" style="64" customWidth="1"/>
    <col min="11785" max="12032" width="9.140625" style="64"/>
    <col min="12033" max="12033" width="24.85546875" style="64" customWidth="1"/>
    <col min="12034" max="12034" width="62.85546875" style="64" customWidth="1"/>
    <col min="12035" max="12035" width="12.85546875" style="64" customWidth="1"/>
    <col min="12036" max="12036" width="13" style="64" customWidth="1"/>
    <col min="12037" max="12037" width="13.5703125" style="64" customWidth="1"/>
    <col min="12038" max="12038" width="15.7109375" style="64" customWidth="1"/>
    <col min="12039" max="12039" width="16.42578125" style="64" customWidth="1"/>
    <col min="12040" max="12040" width="13.85546875" style="64" customWidth="1"/>
    <col min="12041" max="12288" width="9.140625" style="64"/>
    <col min="12289" max="12289" width="24.85546875" style="64" customWidth="1"/>
    <col min="12290" max="12290" width="62.85546875" style="64" customWidth="1"/>
    <col min="12291" max="12291" width="12.85546875" style="64" customWidth="1"/>
    <col min="12292" max="12292" width="13" style="64" customWidth="1"/>
    <col min="12293" max="12293" width="13.5703125" style="64" customWidth="1"/>
    <col min="12294" max="12294" width="15.7109375" style="64" customWidth="1"/>
    <col min="12295" max="12295" width="16.42578125" style="64" customWidth="1"/>
    <col min="12296" max="12296" width="13.85546875" style="64" customWidth="1"/>
    <col min="12297" max="12544" width="9.140625" style="64"/>
    <col min="12545" max="12545" width="24.85546875" style="64" customWidth="1"/>
    <col min="12546" max="12546" width="62.85546875" style="64" customWidth="1"/>
    <col min="12547" max="12547" width="12.85546875" style="64" customWidth="1"/>
    <col min="12548" max="12548" width="13" style="64" customWidth="1"/>
    <col min="12549" max="12549" width="13.5703125" style="64" customWidth="1"/>
    <col min="12550" max="12550" width="15.7109375" style="64" customWidth="1"/>
    <col min="12551" max="12551" width="16.42578125" style="64" customWidth="1"/>
    <col min="12552" max="12552" width="13.85546875" style="64" customWidth="1"/>
    <col min="12553" max="12800" width="9.140625" style="64"/>
    <col min="12801" max="12801" width="24.85546875" style="64" customWidth="1"/>
    <col min="12802" max="12802" width="62.85546875" style="64" customWidth="1"/>
    <col min="12803" max="12803" width="12.85546875" style="64" customWidth="1"/>
    <col min="12804" max="12804" width="13" style="64" customWidth="1"/>
    <col min="12805" max="12805" width="13.5703125" style="64" customWidth="1"/>
    <col min="12806" max="12806" width="15.7109375" style="64" customWidth="1"/>
    <col min="12807" max="12807" width="16.42578125" style="64" customWidth="1"/>
    <col min="12808" max="12808" width="13.85546875" style="64" customWidth="1"/>
    <col min="12809" max="13056" width="9.140625" style="64"/>
    <col min="13057" max="13057" width="24.85546875" style="64" customWidth="1"/>
    <col min="13058" max="13058" width="62.85546875" style="64" customWidth="1"/>
    <col min="13059" max="13059" width="12.85546875" style="64" customWidth="1"/>
    <col min="13060" max="13060" width="13" style="64" customWidth="1"/>
    <col min="13061" max="13061" width="13.5703125" style="64" customWidth="1"/>
    <col min="13062" max="13062" width="15.7109375" style="64" customWidth="1"/>
    <col min="13063" max="13063" width="16.42578125" style="64" customWidth="1"/>
    <col min="13064" max="13064" width="13.85546875" style="64" customWidth="1"/>
    <col min="13065" max="13312" width="9.140625" style="64"/>
    <col min="13313" max="13313" width="24.85546875" style="64" customWidth="1"/>
    <col min="13314" max="13314" width="62.85546875" style="64" customWidth="1"/>
    <col min="13315" max="13315" width="12.85546875" style="64" customWidth="1"/>
    <col min="13316" max="13316" width="13" style="64" customWidth="1"/>
    <col min="13317" max="13317" width="13.5703125" style="64" customWidth="1"/>
    <col min="13318" max="13318" width="15.7109375" style="64" customWidth="1"/>
    <col min="13319" max="13319" width="16.42578125" style="64" customWidth="1"/>
    <col min="13320" max="13320" width="13.85546875" style="64" customWidth="1"/>
    <col min="13321" max="13568" width="9.140625" style="64"/>
    <col min="13569" max="13569" width="24.85546875" style="64" customWidth="1"/>
    <col min="13570" max="13570" width="62.85546875" style="64" customWidth="1"/>
    <col min="13571" max="13571" width="12.85546875" style="64" customWidth="1"/>
    <col min="13572" max="13572" width="13" style="64" customWidth="1"/>
    <col min="13573" max="13573" width="13.5703125" style="64" customWidth="1"/>
    <col min="13574" max="13574" width="15.7109375" style="64" customWidth="1"/>
    <col min="13575" max="13575" width="16.42578125" style="64" customWidth="1"/>
    <col min="13576" max="13576" width="13.85546875" style="64" customWidth="1"/>
    <col min="13577" max="13824" width="9.140625" style="64"/>
    <col min="13825" max="13825" width="24.85546875" style="64" customWidth="1"/>
    <col min="13826" max="13826" width="62.85546875" style="64" customWidth="1"/>
    <col min="13827" max="13827" width="12.85546875" style="64" customWidth="1"/>
    <col min="13828" max="13828" width="13" style="64" customWidth="1"/>
    <col min="13829" max="13829" width="13.5703125" style="64" customWidth="1"/>
    <col min="13830" max="13830" width="15.7109375" style="64" customWidth="1"/>
    <col min="13831" max="13831" width="16.42578125" style="64" customWidth="1"/>
    <col min="13832" max="13832" width="13.85546875" style="64" customWidth="1"/>
    <col min="13833" max="14080" width="9.140625" style="64"/>
    <col min="14081" max="14081" width="24.85546875" style="64" customWidth="1"/>
    <col min="14082" max="14082" width="62.85546875" style="64" customWidth="1"/>
    <col min="14083" max="14083" width="12.85546875" style="64" customWidth="1"/>
    <col min="14084" max="14084" width="13" style="64" customWidth="1"/>
    <col min="14085" max="14085" width="13.5703125" style="64" customWidth="1"/>
    <col min="14086" max="14086" width="15.7109375" style="64" customWidth="1"/>
    <col min="14087" max="14087" width="16.42578125" style="64" customWidth="1"/>
    <col min="14088" max="14088" width="13.85546875" style="64" customWidth="1"/>
    <col min="14089" max="14336" width="9.140625" style="64"/>
    <col min="14337" max="14337" width="24.85546875" style="64" customWidth="1"/>
    <col min="14338" max="14338" width="62.85546875" style="64" customWidth="1"/>
    <col min="14339" max="14339" width="12.85546875" style="64" customWidth="1"/>
    <col min="14340" max="14340" width="13" style="64" customWidth="1"/>
    <col min="14341" max="14341" width="13.5703125" style="64" customWidth="1"/>
    <col min="14342" max="14342" width="15.7109375" style="64" customWidth="1"/>
    <col min="14343" max="14343" width="16.42578125" style="64" customWidth="1"/>
    <col min="14344" max="14344" width="13.85546875" style="64" customWidth="1"/>
    <col min="14345" max="14592" width="9.140625" style="64"/>
    <col min="14593" max="14593" width="24.85546875" style="64" customWidth="1"/>
    <col min="14594" max="14594" width="62.85546875" style="64" customWidth="1"/>
    <col min="14595" max="14595" width="12.85546875" style="64" customWidth="1"/>
    <col min="14596" max="14596" width="13" style="64" customWidth="1"/>
    <col min="14597" max="14597" width="13.5703125" style="64" customWidth="1"/>
    <col min="14598" max="14598" width="15.7109375" style="64" customWidth="1"/>
    <col min="14599" max="14599" width="16.42578125" style="64" customWidth="1"/>
    <col min="14600" max="14600" width="13.85546875" style="64" customWidth="1"/>
    <col min="14601" max="14848" width="9.140625" style="64"/>
    <col min="14849" max="14849" width="24.85546875" style="64" customWidth="1"/>
    <col min="14850" max="14850" width="62.85546875" style="64" customWidth="1"/>
    <col min="14851" max="14851" width="12.85546875" style="64" customWidth="1"/>
    <col min="14852" max="14852" width="13" style="64" customWidth="1"/>
    <col min="14853" max="14853" width="13.5703125" style="64" customWidth="1"/>
    <col min="14854" max="14854" width="15.7109375" style="64" customWidth="1"/>
    <col min="14855" max="14855" width="16.42578125" style="64" customWidth="1"/>
    <col min="14856" max="14856" width="13.85546875" style="64" customWidth="1"/>
    <col min="14857" max="15104" width="9.140625" style="64"/>
    <col min="15105" max="15105" width="24.85546875" style="64" customWidth="1"/>
    <col min="15106" max="15106" width="62.85546875" style="64" customWidth="1"/>
    <col min="15107" max="15107" width="12.85546875" style="64" customWidth="1"/>
    <col min="15108" max="15108" width="13" style="64" customWidth="1"/>
    <col min="15109" max="15109" width="13.5703125" style="64" customWidth="1"/>
    <col min="15110" max="15110" width="15.7109375" style="64" customWidth="1"/>
    <col min="15111" max="15111" width="16.42578125" style="64" customWidth="1"/>
    <col min="15112" max="15112" width="13.85546875" style="64" customWidth="1"/>
    <col min="15113" max="15360" width="9.140625" style="64"/>
    <col min="15361" max="15361" width="24.85546875" style="64" customWidth="1"/>
    <col min="15362" max="15362" width="62.85546875" style="64" customWidth="1"/>
    <col min="15363" max="15363" width="12.85546875" style="64" customWidth="1"/>
    <col min="15364" max="15364" width="13" style="64" customWidth="1"/>
    <col min="15365" max="15365" width="13.5703125" style="64" customWidth="1"/>
    <col min="15366" max="15366" width="15.7109375" style="64" customWidth="1"/>
    <col min="15367" max="15367" width="16.42578125" style="64" customWidth="1"/>
    <col min="15368" max="15368" width="13.85546875" style="64" customWidth="1"/>
    <col min="15369" max="15616" width="9.140625" style="64"/>
    <col min="15617" max="15617" width="24.85546875" style="64" customWidth="1"/>
    <col min="15618" max="15618" width="62.85546875" style="64" customWidth="1"/>
    <col min="15619" max="15619" width="12.85546875" style="64" customWidth="1"/>
    <col min="15620" max="15620" width="13" style="64" customWidth="1"/>
    <col min="15621" max="15621" width="13.5703125" style="64" customWidth="1"/>
    <col min="15622" max="15622" width="15.7109375" style="64" customWidth="1"/>
    <col min="15623" max="15623" width="16.42578125" style="64" customWidth="1"/>
    <col min="15624" max="15624" width="13.85546875" style="64" customWidth="1"/>
    <col min="15625" max="15872" width="9.140625" style="64"/>
    <col min="15873" max="15873" width="24.85546875" style="64" customWidth="1"/>
    <col min="15874" max="15874" width="62.85546875" style="64" customWidth="1"/>
    <col min="15875" max="15875" width="12.85546875" style="64" customWidth="1"/>
    <col min="15876" max="15876" width="13" style="64" customWidth="1"/>
    <col min="15877" max="15877" width="13.5703125" style="64" customWidth="1"/>
    <col min="15878" max="15878" width="15.7109375" style="64" customWidth="1"/>
    <col min="15879" max="15879" width="16.42578125" style="64" customWidth="1"/>
    <col min="15880" max="15880" width="13.85546875" style="64" customWidth="1"/>
    <col min="15881" max="16128" width="9.140625" style="64"/>
    <col min="16129" max="16129" width="24.85546875" style="64" customWidth="1"/>
    <col min="16130" max="16130" width="62.85546875" style="64" customWidth="1"/>
    <col min="16131" max="16131" width="12.85546875" style="64" customWidth="1"/>
    <col min="16132" max="16132" width="13" style="64" customWidth="1"/>
    <col min="16133" max="16133" width="13.5703125" style="64" customWidth="1"/>
    <col min="16134" max="16134" width="15.7109375" style="64" customWidth="1"/>
    <col min="16135" max="16135" width="16.42578125" style="64" customWidth="1"/>
    <col min="16136" max="16136" width="13.85546875" style="64" customWidth="1"/>
    <col min="16137" max="16384" width="9.140625" style="64"/>
  </cols>
  <sheetData>
    <row r="1" spans="1:8">
      <c r="A1" s="23" t="s">
        <v>48</v>
      </c>
      <c r="B1" s="1304">
        <v>17</v>
      </c>
    </row>
    <row r="2" spans="1:8">
      <c r="A2" s="23" t="s">
        <v>49</v>
      </c>
      <c r="B2" s="23" t="s">
        <v>1933</v>
      </c>
    </row>
    <row r="3" spans="1:8">
      <c r="A3" s="23" t="s">
        <v>47</v>
      </c>
      <c r="B3" s="23" t="s">
        <v>1049</v>
      </c>
    </row>
    <row r="4" spans="1:8">
      <c r="A4" s="23" t="s">
        <v>50</v>
      </c>
      <c r="B4" s="23" t="s">
        <v>53</v>
      </c>
    </row>
    <row r="5" spans="1:8">
      <c r="A5" s="64" t="s">
        <v>792</v>
      </c>
      <c r="B5" s="64" t="s">
        <v>71</v>
      </c>
    </row>
    <row r="7" spans="1:8">
      <c r="A7" s="1333"/>
      <c r="B7" s="1305" t="s">
        <v>1978</v>
      </c>
      <c r="C7" s="1310" t="s">
        <v>1979</v>
      </c>
      <c r="D7" s="1311" t="s">
        <v>1980</v>
      </c>
      <c r="E7" s="1310" t="s">
        <v>1981</v>
      </c>
      <c r="F7" s="1311" t="s">
        <v>1982</v>
      </c>
      <c r="G7" s="1310" t="s">
        <v>1983</v>
      </c>
      <c r="H7" s="1311" t="s">
        <v>1984</v>
      </c>
    </row>
    <row r="8" spans="1:8">
      <c r="A8" s="202" t="s">
        <v>200</v>
      </c>
      <c r="B8" s="1311" t="s">
        <v>1985</v>
      </c>
      <c r="C8" s="1315" t="s">
        <v>1986</v>
      </c>
      <c r="D8" s="202" t="s">
        <v>1987</v>
      </c>
      <c r="E8" s="1315" t="s">
        <v>1987</v>
      </c>
      <c r="F8" s="202" t="s">
        <v>1988</v>
      </c>
      <c r="G8" s="1315" t="s">
        <v>1988</v>
      </c>
      <c r="H8" s="202" t="s">
        <v>1989</v>
      </c>
    </row>
    <row r="9" spans="1:8" ht="26.25">
      <c r="A9" s="1363">
        <v>128</v>
      </c>
      <c r="B9" s="1364" t="s">
        <v>1990</v>
      </c>
      <c r="C9" s="1365"/>
      <c r="D9" s="1365"/>
      <c r="E9" s="1365"/>
      <c r="F9" s="1336"/>
      <c r="G9" s="1365"/>
      <c r="H9" s="1365"/>
    </row>
    <row r="10" spans="1:8" ht="26.25">
      <c r="A10" s="889">
        <v>198</v>
      </c>
      <c r="B10" s="1366" t="s">
        <v>1991</v>
      </c>
      <c r="C10" s="1030"/>
      <c r="D10" s="1030"/>
      <c r="E10" s="1030"/>
      <c r="F10" s="1030"/>
      <c r="G10" s="1030"/>
      <c r="H10" s="1030"/>
    </row>
    <row r="11" spans="1:8">
      <c r="A11" s="889">
        <v>238</v>
      </c>
      <c r="B11" s="1366" t="s">
        <v>1992</v>
      </c>
      <c r="C11" s="1030"/>
      <c r="D11" s="1030"/>
      <c r="E11" s="1030"/>
      <c r="F11" s="1030"/>
      <c r="G11" s="1030"/>
      <c r="H11" s="1030"/>
    </row>
    <row r="12" spans="1:8">
      <c r="A12" s="889">
        <v>248</v>
      </c>
      <c r="B12" s="1366" t="s">
        <v>1993</v>
      </c>
      <c r="C12" s="1030"/>
      <c r="D12" s="1030"/>
      <c r="E12" s="1030"/>
      <c r="F12" s="1030"/>
      <c r="G12" s="1030"/>
      <c r="H12" s="1030"/>
    </row>
    <row r="13" spans="1:8">
      <c r="A13" s="889">
        <v>258</v>
      </c>
      <c r="B13" s="1366" t="s">
        <v>1994</v>
      </c>
      <c r="C13" s="1030"/>
      <c r="D13" s="1030"/>
      <c r="E13" s="1030"/>
      <c r="F13" s="1030"/>
      <c r="G13" s="1030"/>
      <c r="H13" s="1030"/>
    </row>
    <row r="14" spans="1:8" ht="26.25">
      <c r="A14" s="889">
        <v>268</v>
      </c>
      <c r="B14" s="1366" t="s">
        <v>1995</v>
      </c>
      <c r="C14" s="1030"/>
      <c r="D14" s="1030"/>
      <c r="E14" s="1030"/>
      <c r="F14" s="1030"/>
      <c r="G14" s="1030"/>
      <c r="H14" s="1030"/>
    </row>
    <row r="15" spans="1:8">
      <c r="A15" s="889">
        <v>298</v>
      </c>
      <c r="B15" s="1366" t="s">
        <v>1996</v>
      </c>
      <c r="C15" s="1030"/>
      <c r="D15" s="1030"/>
      <c r="E15" s="1030"/>
      <c r="F15" s="1030"/>
      <c r="G15" s="1030"/>
      <c r="H15" s="1030"/>
    </row>
    <row r="16" spans="1:8">
      <c r="A16" s="889">
        <v>3128</v>
      </c>
      <c r="B16" s="1367" t="s">
        <v>1997</v>
      </c>
      <c r="C16" s="1030"/>
      <c r="D16" s="1030"/>
      <c r="E16" s="1030"/>
      <c r="F16" s="1030"/>
      <c r="G16" s="1030"/>
      <c r="H16" s="1030"/>
    </row>
    <row r="17" spans="1:8">
      <c r="A17" s="889">
        <v>3138</v>
      </c>
      <c r="B17" s="1367" t="s">
        <v>1997</v>
      </c>
      <c r="C17" s="1030"/>
      <c r="D17" s="1030"/>
      <c r="E17" s="1030"/>
      <c r="F17" s="1030"/>
      <c r="G17" s="1030"/>
      <c r="H17" s="1030"/>
    </row>
    <row r="18" spans="1:8">
      <c r="A18" s="889">
        <v>3222</v>
      </c>
      <c r="B18" s="1367" t="s">
        <v>1997</v>
      </c>
      <c r="C18" s="1030"/>
      <c r="D18" s="1030"/>
      <c r="E18" s="1030"/>
      <c r="F18" s="1030"/>
      <c r="G18" s="1030"/>
      <c r="H18" s="1030"/>
    </row>
    <row r="19" spans="1:8">
      <c r="A19" s="889">
        <v>418</v>
      </c>
      <c r="B19" s="1367" t="s">
        <v>1998</v>
      </c>
      <c r="C19" s="1030"/>
      <c r="D19" s="1030"/>
      <c r="E19" s="1030"/>
      <c r="F19" s="1030"/>
      <c r="G19" s="1030"/>
      <c r="H19" s="1030"/>
    </row>
    <row r="20" spans="1:8">
      <c r="A20" s="889">
        <v>518</v>
      </c>
      <c r="B20" s="1367" t="s">
        <v>1999</v>
      </c>
      <c r="C20" s="1030"/>
      <c r="D20" s="1030"/>
      <c r="E20" s="1030"/>
      <c r="F20" s="1030"/>
      <c r="G20" s="1030"/>
      <c r="H20" s="1030"/>
    </row>
    <row r="21" spans="1:8">
      <c r="A21" s="889">
        <v>528</v>
      </c>
      <c r="B21" s="1367" t="s">
        <v>1999</v>
      </c>
      <c r="C21" s="1030"/>
      <c r="D21" s="1030"/>
      <c r="E21" s="1030"/>
      <c r="F21" s="1030"/>
      <c r="G21" s="1030"/>
      <c r="H21" s="1030"/>
    </row>
    <row r="22" spans="1:8">
      <c r="A22" s="889">
        <v>538</v>
      </c>
      <c r="B22" s="1367" t="s">
        <v>2000</v>
      </c>
      <c r="C22" s="1030"/>
      <c r="D22" s="1030"/>
      <c r="E22" s="1030"/>
      <c r="F22" s="1030"/>
      <c r="G22" s="1030"/>
      <c r="H22" s="1030"/>
    </row>
    <row r="23" spans="1:8">
      <c r="A23" s="889">
        <v>551</v>
      </c>
      <c r="B23" s="1367" t="s">
        <v>2001</v>
      </c>
      <c r="C23" s="1030"/>
      <c r="D23" s="1030"/>
      <c r="E23" s="1030"/>
      <c r="F23" s="1030"/>
      <c r="G23" s="1030"/>
      <c r="H23" s="1030"/>
    </row>
    <row r="24" spans="1:8">
      <c r="A24" s="930">
        <v>558</v>
      </c>
      <c r="B24" s="1001" t="s">
        <v>2002</v>
      </c>
      <c r="C24" s="1368"/>
      <c r="D24" s="1368"/>
      <c r="E24" s="1368"/>
      <c r="F24" s="1368"/>
      <c r="G24" s="1368"/>
      <c r="H24" s="1368"/>
    </row>
    <row r="25" spans="1:8">
      <c r="A25" s="1369"/>
      <c r="B25" s="1370" t="s">
        <v>19</v>
      </c>
      <c r="C25" s="1371">
        <f t="shared" ref="C25:H25" si="0">SUM(C9:C24)</f>
        <v>0</v>
      </c>
      <c r="D25" s="1371">
        <f t="shared" si="0"/>
        <v>0</v>
      </c>
      <c r="E25" s="1371">
        <f t="shared" si="0"/>
        <v>0</v>
      </c>
      <c r="F25" s="1371">
        <f t="shared" si="0"/>
        <v>0</v>
      </c>
      <c r="G25" s="1371">
        <f t="shared" si="0"/>
        <v>0</v>
      </c>
      <c r="H25" s="1372">
        <f t="shared" si="0"/>
        <v>0</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89"/>
  <sheetViews>
    <sheetView zoomScale="85" zoomScaleNormal="85" workbookViewId="0"/>
  </sheetViews>
  <sheetFormatPr defaultRowHeight="15"/>
  <cols>
    <col min="1" max="1" width="56.7109375" style="27" customWidth="1"/>
    <col min="2" max="2" width="18.140625" style="220" customWidth="1"/>
    <col min="3" max="3" width="14.28515625" style="220" customWidth="1"/>
    <col min="4" max="4" width="24.5703125" style="220" customWidth="1"/>
    <col min="5" max="5" width="15" style="220" bestFit="1" customWidth="1"/>
    <col min="6" max="6" width="13.85546875" style="220" bestFit="1" customWidth="1"/>
    <col min="7" max="7" width="17" style="220" bestFit="1" customWidth="1"/>
    <col min="8" max="8" width="14.28515625" style="220" customWidth="1"/>
    <col min="9" max="9" width="9.140625" style="76" customWidth="1"/>
    <col min="10" max="10" width="9.140625" style="2" customWidth="1"/>
    <col min="11" max="16384" width="9.140625" style="2"/>
  </cols>
  <sheetData>
    <row r="1" spans="1:29">
      <c r="A1" s="27" t="s">
        <v>48</v>
      </c>
      <c r="B1" s="224" t="s">
        <v>39</v>
      </c>
    </row>
    <row r="2" spans="1:29">
      <c r="A2" s="27" t="s">
        <v>49</v>
      </c>
      <c r="B2" s="222" t="s">
        <v>182</v>
      </c>
    </row>
    <row r="3" spans="1:29">
      <c r="A3" s="24" t="s">
        <v>47</v>
      </c>
      <c r="B3" s="224" t="s">
        <v>52</v>
      </c>
    </row>
    <row r="4" spans="1:29">
      <c r="A4" s="24" t="s">
        <v>50</v>
      </c>
      <c r="B4" s="224" t="s">
        <v>53</v>
      </c>
    </row>
    <row r="5" spans="1:29">
      <c r="A5" s="24" t="s">
        <v>51</v>
      </c>
      <c r="B5" s="489" t="s">
        <v>71</v>
      </c>
    </row>
    <row r="7" spans="1:29" ht="28.5" customHeight="1">
      <c r="A7" s="4423" t="s">
        <v>182</v>
      </c>
      <c r="B7" s="490"/>
      <c r="C7" s="490"/>
      <c r="D7" s="4425" t="s">
        <v>176</v>
      </c>
      <c r="E7" s="4422" t="s">
        <v>72</v>
      </c>
      <c r="F7" s="4422"/>
      <c r="G7" s="490"/>
      <c r="H7" s="491"/>
    </row>
    <row r="8" spans="1:29" ht="49.5" customHeight="1">
      <c r="A8" s="4424"/>
      <c r="B8" s="451" t="s">
        <v>75</v>
      </c>
      <c r="C8" s="451" t="s">
        <v>68</v>
      </c>
      <c r="D8" s="4426"/>
      <c r="E8" s="492" t="s">
        <v>2</v>
      </c>
      <c r="F8" s="451" t="s">
        <v>165</v>
      </c>
      <c r="G8" s="451" t="s">
        <v>76</v>
      </c>
      <c r="H8" s="493" t="s">
        <v>68</v>
      </c>
    </row>
    <row r="9" spans="1:29">
      <c r="A9" s="494" t="s">
        <v>77</v>
      </c>
      <c r="B9" s="495">
        <f>B10+B29+B48+B105+B67+B86</f>
        <v>0</v>
      </c>
      <c r="C9" s="495">
        <f t="shared" ref="C9:G9" si="0">C10+C29+C48+C105+C67+C86</f>
        <v>0</v>
      </c>
      <c r="D9" s="495">
        <f t="shared" si="0"/>
        <v>0</v>
      </c>
      <c r="E9" s="495">
        <f t="shared" si="0"/>
        <v>0</v>
      </c>
      <c r="F9" s="495">
        <f t="shared" si="0"/>
        <v>0</v>
      </c>
      <c r="G9" s="495">
        <f t="shared" si="0"/>
        <v>0</v>
      </c>
      <c r="H9" s="495">
        <f t="shared" ref="H9" si="1">H10+H29+H48+H105+H67+H86</f>
        <v>0</v>
      </c>
      <c r="R9" s="3"/>
      <c r="S9" s="3"/>
      <c r="T9" s="3"/>
      <c r="U9" s="3"/>
      <c r="V9" s="3"/>
      <c r="W9" s="3"/>
      <c r="X9" s="3"/>
      <c r="Y9" s="3"/>
      <c r="Z9" s="3"/>
      <c r="AA9" s="3"/>
      <c r="AB9" s="3"/>
      <c r="AC9" s="3"/>
    </row>
    <row r="10" spans="1:29">
      <c r="A10" s="219" t="s">
        <v>53</v>
      </c>
      <c r="B10" s="495">
        <f>SUM(B11:B22,B27,B28)</f>
        <v>0</v>
      </c>
      <c r="C10" s="495">
        <f t="shared" ref="C10:G10" si="2">SUM(C11:C22,C27,C28)</f>
        <v>0</v>
      </c>
      <c r="D10" s="495">
        <f t="shared" si="2"/>
        <v>0</v>
      </c>
      <c r="E10" s="495">
        <f t="shared" si="2"/>
        <v>0</v>
      </c>
      <c r="F10" s="495">
        <f t="shared" si="2"/>
        <v>0</v>
      </c>
      <c r="G10" s="495">
        <f t="shared" si="2"/>
        <v>0</v>
      </c>
      <c r="H10" s="495">
        <f t="shared" ref="H10" si="3">SUM(H11:H22,H27,H28)</f>
        <v>0</v>
      </c>
      <c r="R10" s="3"/>
      <c r="S10" s="3"/>
      <c r="T10" s="3"/>
      <c r="U10" s="3"/>
      <c r="V10" s="3"/>
      <c r="W10" s="3"/>
      <c r="X10" s="3"/>
      <c r="Y10" s="3"/>
      <c r="Z10" s="3"/>
      <c r="AA10" s="3"/>
      <c r="AB10" s="3"/>
      <c r="AC10" s="3"/>
    </row>
    <row r="11" spans="1:29">
      <c r="A11" s="496" t="s">
        <v>1</v>
      </c>
      <c r="B11" s="497"/>
      <c r="C11" s="497"/>
      <c r="D11" s="497"/>
      <c r="E11" s="497"/>
      <c r="F11" s="497"/>
      <c r="G11" s="497"/>
      <c r="H11" s="497"/>
      <c r="R11" s="3"/>
      <c r="S11" s="3"/>
      <c r="T11" s="3"/>
      <c r="U11" s="3"/>
      <c r="V11" s="3"/>
      <c r="W11" s="3"/>
      <c r="X11" s="3"/>
      <c r="Y11" s="3"/>
      <c r="Z11" s="3"/>
      <c r="AA11" s="3"/>
      <c r="AB11" s="3"/>
      <c r="AC11" s="3"/>
    </row>
    <row r="12" spans="1:29">
      <c r="A12" s="25" t="s">
        <v>126</v>
      </c>
      <c r="B12" s="497"/>
      <c r="C12" s="497"/>
      <c r="D12" s="497"/>
      <c r="E12" s="497"/>
      <c r="F12" s="497"/>
      <c r="G12" s="497"/>
      <c r="H12" s="497"/>
      <c r="R12" s="3"/>
      <c r="S12" s="3"/>
      <c r="T12" s="3"/>
      <c r="U12" s="3"/>
      <c r="V12" s="3"/>
      <c r="W12" s="3"/>
      <c r="X12" s="3"/>
      <c r="Y12" s="3"/>
      <c r="Z12" s="3"/>
      <c r="AA12" s="3"/>
      <c r="AB12" s="3"/>
      <c r="AC12" s="3"/>
    </row>
    <row r="13" spans="1:29">
      <c r="A13" s="13" t="s">
        <v>161</v>
      </c>
      <c r="B13" s="497"/>
      <c r="C13" s="497"/>
      <c r="D13" s="497"/>
      <c r="E13" s="497"/>
      <c r="F13" s="497"/>
      <c r="G13" s="497"/>
      <c r="H13" s="497"/>
      <c r="R13" s="3"/>
      <c r="S13" s="3"/>
      <c r="T13" s="3"/>
      <c r="U13" s="3"/>
      <c r="V13" s="3"/>
      <c r="W13" s="3"/>
      <c r="X13" s="3"/>
      <c r="Y13" s="3"/>
      <c r="Z13" s="3"/>
      <c r="AA13" s="3"/>
      <c r="AB13" s="3"/>
      <c r="AC13" s="3"/>
    </row>
    <row r="14" spans="1:29">
      <c r="A14" s="25" t="s">
        <v>66</v>
      </c>
      <c r="B14" s="497"/>
      <c r="C14" s="497"/>
      <c r="D14" s="497"/>
      <c r="E14" s="497"/>
      <c r="F14" s="497"/>
      <c r="G14" s="497"/>
      <c r="H14" s="497"/>
      <c r="R14" s="3"/>
      <c r="S14" s="3"/>
      <c r="T14" s="3"/>
      <c r="U14" s="3"/>
      <c r="V14" s="3"/>
      <c r="W14" s="3"/>
      <c r="X14" s="3"/>
      <c r="Y14" s="3"/>
      <c r="Z14" s="3"/>
      <c r="AA14" s="3"/>
      <c r="AB14" s="3"/>
      <c r="AC14" s="3"/>
    </row>
    <row r="15" spans="1:29">
      <c r="A15" s="25" t="s">
        <v>3</v>
      </c>
      <c r="B15" s="497"/>
      <c r="C15" s="497"/>
      <c r="D15" s="497"/>
      <c r="E15" s="497"/>
      <c r="F15" s="497"/>
      <c r="G15" s="497"/>
      <c r="H15" s="497"/>
      <c r="R15" s="3"/>
      <c r="S15" s="3"/>
      <c r="T15" s="3"/>
      <c r="U15" s="3"/>
      <c r="V15" s="3"/>
      <c r="W15" s="3"/>
      <c r="X15" s="3"/>
      <c r="Y15" s="3"/>
      <c r="Z15" s="3"/>
      <c r="AA15" s="3"/>
      <c r="AB15" s="3"/>
      <c r="AC15" s="3"/>
    </row>
    <row r="16" spans="1:29">
      <c r="A16" s="25" t="s">
        <v>4</v>
      </c>
      <c r="B16" s="497"/>
      <c r="C16" s="497"/>
      <c r="D16" s="497"/>
      <c r="E16" s="497"/>
      <c r="F16" s="497"/>
      <c r="G16" s="497"/>
      <c r="H16" s="497"/>
      <c r="R16" s="3"/>
      <c r="S16" s="3"/>
      <c r="T16" s="3"/>
      <c r="U16" s="3"/>
      <c r="V16" s="3"/>
      <c r="W16" s="3"/>
      <c r="X16" s="3"/>
      <c r="Y16" s="3"/>
      <c r="Z16" s="3"/>
      <c r="AA16" s="3"/>
      <c r="AB16" s="3"/>
      <c r="AC16" s="3"/>
    </row>
    <row r="17" spans="1:29">
      <c r="A17" s="13" t="s">
        <v>162</v>
      </c>
      <c r="B17" s="497"/>
      <c r="C17" s="497"/>
      <c r="D17" s="497"/>
      <c r="E17" s="497"/>
      <c r="F17" s="497"/>
      <c r="G17" s="497"/>
      <c r="H17" s="497"/>
      <c r="R17" s="3"/>
      <c r="S17" s="3"/>
      <c r="T17" s="3"/>
      <c r="U17" s="3"/>
      <c r="V17" s="3"/>
      <c r="W17" s="3"/>
      <c r="X17" s="3"/>
      <c r="Y17" s="3"/>
      <c r="Z17" s="3"/>
      <c r="AA17" s="3"/>
      <c r="AB17" s="3"/>
      <c r="AC17" s="3"/>
    </row>
    <row r="18" spans="1:29" ht="45">
      <c r="A18" s="111" t="s">
        <v>193</v>
      </c>
      <c r="B18" s="497"/>
      <c r="C18" s="497"/>
      <c r="D18" s="497"/>
      <c r="E18" s="497"/>
      <c r="F18" s="497"/>
      <c r="G18" s="497"/>
      <c r="H18" s="497"/>
      <c r="R18" s="3"/>
      <c r="S18" s="3"/>
      <c r="T18" s="3"/>
      <c r="U18" s="3"/>
      <c r="V18" s="3"/>
      <c r="W18" s="3"/>
      <c r="X18" s="3"/>
      <c r="Y18" s="3"/>
      <c r="Z18" s="3"/>
      <c r="AA18" s="3"/>
      <c r="AB18" s="3"/>
      <c r="AC18" s="3"/>
    </row>
    <row r="19" spans="1:29">
      <c r="A19" s="13" t="s">
        <v>163</v>
      </c>
      <c r="B19" s="497"/>
      <c r="C19" s="497"/>
      <c r="D19" s="497"/>
      <c r="E19" s="497"/>
      <c r="F19" s="497"/>
      <c r="G19" s="497"/>
      <c r="H19" s="497"/>
      <c r="R19" s="3"/>
      <c r="S19" s="3"/>
      <c r="T19" s="3"/>
      <c r="U19" s="3"/>
      <c r="V19" s="3"/>
      <c r="W19" s="3"/>
      <c r="X19" s="3"/>
      <c r="Y19" s="3"/>
      <c r="Z19" s="3"/>
      <c r="AA19" s="3"/>
      <c r="AB19" s="3"/>
      <c r="AC19" s="3"/>
    </row>
    <row r="20" spans="1:29">
      <c r="A20" s="13" t="s">
        <v>192</v>
      </c>
      <c r="B20" s="497"/>
      <c r="C20" s="497"/>
      <c r="D20" s="497"/>
      <c r="E20" s="497"/>
      <c r="F20" s="497"/>
      <c r="G20" s="497"/>
      <c r="H20" s="497"/>
      <c r="R20" s="3"/>
      <c r="S20" s="3"/>
      <c r="T20" s="3"/>
      <c r="U20" s="3"/>
      <c r="V20" s="3"/>
      <c r="W20" s="3"/>
      <c r="X20" s="3"/>
      <c r="Y20" s="3"/>
      <c r="Z20" s="3"/>
      <c r="AA20" s="3"/>
      <c r="AB20" s="3"/>
      <c r="AC20" s="3"/>
    </row>
    <row r="21" spans="1:29">
      <c r="A21" s="13" t="s">
        <v>5</v>
      </c>
      <c r="B21" s="497"/>
      <c r="C21" s="497"/>
      <c r="D21" s="497"/>
      <c r="E21" s="497"/>
      <c r="F21" s="497"/>
      <c r="G21" s="497"/>
      <c r="H21" s="497"/>
      <c r="R21" s="3"/>
      <c r="S21" s="3"/>
      <c r="T21" s="3"/>
      <c r="U21" s="3"/>
      <c r="V21" s="3"/>
      <c r="W21" s="3"/>
      <c r="X21" s="3"/>
      <c r="Y21" s="3"/>
      <c r="Z21" s="3"/>
      <c r="AA21" s="3"/>
      <c r="AB21" s="3"/>
      <c r="AC21" s="3"/>
    </row>
    <row r="22" spans="1:29">
      <c r="A22" s="13" t="s">
        <v>9</v>
      </c>
      <c r="B22" s="498">
        <f>B23+B24+B25+B26</f>
        <v>0</v>
      </c>
      <c r="C22" s="498">
        <f t="shared" ref="C22:G22" si="4">C23+C24+C25+C26</f>
        <v>0</v>
      </c>
      <c r="D22" s="498">
        <f t="shared" si="4"/>
        <v>0</v>
      </c>
      <c r="E22" s="498">
        <f t="shared" si="4"/>
        <v>0</v>
      </c>
      <c r="F22" s="498">
        <f t="shared" si="4"/>
        <v>0</v>
      </c>
      <c r="G22" s="498">
        <f t="shared" si="4"/>
        <v>0</v>
      </c>
      <c r="H22" s="498">
        <f t="shared" ref="H22" si="5">H23+H24+H25+H26</f>
        <v>0</v>
      </c>
      <c r="R22" s="3"/>
      <c r="S22" s="3"/>
      <c r="T22" s="3"/>
      <c r="U22" s="3"/>
      <c r="V22" s="3"/>
      <c r="W22" s="3"/>
      <c r="X22" s="3"/>
      <c r="Y22" s="3"/>
      <c r="Z22" s="3"/>
      <c r="AA22" s="3"/>
      <c r="AB22" s="3"/>
      <c r="AC22" s="3"/>
    </row>
    <row r="23" spans="1:29">
      <c r="A23" s="101" t="s">
        <v>134</v>
      </c>
      <c r="B23" s="497"/>
      <c r="C23" s="497"/>
      <c r="D23" s="497"/>
      <c r="E23" s="497"/>
      <c r="F23" s="497"/>
      <c r="G23" s="497"/>
      <c r="H23" s="497"/>
      <c r="R23" s="3"/>
      <c r="S23" s="3"/>
      <c r="T23" s="3"/>
      <c r="U23" s="3"/>
      <c r="V23" s="3"/>
      <c r="W23" s="3"/>
      <c r="X23" s="3"/>
      <c r="Y23" s="3"/>
      <c r="Z23" s="3"/>
      <c r="AA23" s="3"/>
      <c r="AB23" s="3"/>
      <c r="AC23" s="3"/>
    </row>
    <row r="24" spans="1:29">
      <c r="A24" s="9" t="s">
        <v>117</v>
      </c>
      <c r="B24" s="497"/>
      <c r="C24" s="497"/>
      <c r="D24" s="497"/>
      <c r="E24" s="497"/>
      <c r="F24" s="497"/>
      <c r="G24" s="497"/>
      <c r="H24" s="497"/>
      <c r="R24" s="3"/>
      <c r="S24" s="3"/>
      <c r="T24" s="3"/>
      <c r="U24" s="3"/>
      <c r="V24" s="3"/>
      <c r="W24" s="3"/>
      <c r="X24" s="3"/>
      <c r="Y24" s="3"/>
      <c r="Z24" s="3"/>
      <c r="AA24" s="3"/>
      <c r="AB24" s="3"/>
      <c r="AC24" s="3"/>
    </row>
    <row r="25" spans="1:29">
      <c r="A25" s="9" t="s">
        <v>6</v>
      </c>
      <c r="B25" s="497"/>
      <c r="C25" s="497"/>
      <c r="D25" s="497"/>
      <c r="E25" s="497"/>
      <c r="F25" s="497"/>
      <c r="G25" s="497"/>
      <c r="H25" s="497"/>
      <c r="R25" s="3"/>
      <c r="S25" s="3"/>
      <c r="T25" s="3"/>
      <c r="U25" s="3"/>
      <c r="V25" s="3"/>
      <c r="W25" s="3"/>
      <c r="X25" s="3"/>
      <c r="Y25" s="3"/>
      <c r="Z25" s="3"/>
      <c r="AA25" s="3"/>
      <c r="AB25" s="3"/>
      <c r="AC25" s="3"/>
    </row>
    <row r="26" spans="1:29">
      <c r="A26" s="9" t="s">
        <v>7</v>
      </c>
      <c r="B26" s="497"/>
      <c r="C26" s="497"/>
      <c r="D26" s="497"/>
      <c r="E26" s="497"/>
      <c r="F26" s="497"/>
      <c r="G26" s="497"/>
      <c r="H26" s="497"/>
      <c r="R26" s="3"/>
      <c r="S26" s="3"/>
      <c r="T26" s="3"/>
      <c r="U26" s="3"/>
      <c r="V26" s="3"/>
      <c r="W26" s="3"/>
      <c r="X26" s="3"/>
      <c r="Y26" s="3"/>
      <c r="Z26" s="3"/>
      <c r="AA26" s="3"/>
      <c r="AB26" s="3"/>
      <c r="AC26" s="3"/>
    </row>
    <row r="27" spans="1:29">
      <c r="A27" s="13" t="s">
        <v>0</v>
      </c>
      <c r="B27" s="497"/>
      <c r="C27" s="497"/>
      <c r="D27" s="497"/>
      <c r="E27" s="497"/>
      <c r="F27" s="497"/>
      <c r="G27" s="497"/>
      <c r="H27" s="497"/>
      <c r="R27" s="3"/>
      <c r="S27" s="3"/>
      <c r="T27" s="3"/>
      <c r="U27" s="3"/>
      <c r="V27" s="3"/>
      <c r="W27" s="3"/>
      <c r="X27" s="3"/>
      <c r="Y27" s="3"/>
      <c r="Z27" s="3"/>
      <c r="AA27" s="3"/>
      <c r="AB27" s="3"/>
      <c r="AC27" s="3"/>
    </row>
    <row r="28" spans="1:29">
      <c r="A28" s="13" t="s">
        <v>150</v>
      </c>
      <c r="B28" s="499"/>
      <c r="C28" s="500"/>
      <c r="D28" s="497"/>
      <c r="E28" s="500"/>
      <c r="F28" s="500"/>
      <c r="G28" s="500"/>
      <c r="H28" s="500"/>
      <c r="R28" s="3"/>
      <c r="S28" s="3"/>
      <c r="T28" s="3"/>
      <c r="U28" s="3"/>
      <c r="V28" s="3"/>
      <c r="W28" s="3"/>
      <c r="X28" s="3"/>
      <c r="Y28" s="3"/>
      <c r="Z28" s="3"/>
      <c r="AA28" s="3"/>
      <c r="AB28" s="3"/>
      <c r="AC28" s="3"/>
    </row>
    <row r="29" spans="1:29">
      <c r="A29" s="494" t="s">
        <v>56</v>
      </c>
      <c r="B29" s="495">
        <f>SUM(B30:B41,B46,B47)</f>
        <v>0</v>
      </c>
      <c r="C29" s="495">
        <f t="shared" ref="C29:G29" si="6">SUM(C30:C41,C46,C47)</f>
        <v>0</v>
      </c>
      <c r="D29" s="495">
        <f t="shared" si="6"/>
        <v>0</v>
      </c>
      <c r="E29" s="495">
        <f t="shared" si="6"/>
        <v>0</v>
      </c>
      <c r="F29" s="495">
        <f t="shared" si="6"/>
        <v>0</v>
      </c>
      <c r="G29" s="495">
        <f t="shared" si="6"/>
        <v>0</v>
      </c>
      <c r="H29" s="495">
        <f t="shared" ref="H29" si="7">SUM(H30:H41,H46,H47)</f>
        <v>0</v>
      </c>
      <c r="R29" s="3"/>
      <c r="S29" s="3"/>
      <c r="T29" s="3"/>
      <c r="U29" s="3"/>
      <c r="V29" s="3"/>
      <c r="W29" s="3"/>
      <c r="X29" s="3"/>
      <c r="Y29" s="3"/>
      <c r="Z29" s="3"/>
      <c r="AA29" s="3"/>
      <c r="AB29" s="3"/>
      <c r="AC29" s="3"/>
    </row>
    <row r="30" spans="1:29">
      <c r="A30" s="496" t="s">
        <v>1</v>
      </c>
      <c r="B30" s="497"/>
      <c r="C30" s="497"/>
      <c r="D30" s="497"/>
      <c r="E30" s="497"/>
      <c r="F30" s="497"/>
      <c r="G30" s="497"/>
      <c r="H30" s="497"/>
      <c r="R30" s="3"/>
      <c r="S30" s="3"/>
      <c r="T30" s="3"/>
      <c r="U30" s="3"/>
      <c r="V30" s="3"/>
      <c r="W30" s="3"/>
      <c r="X30" s="3"/>
      <c r="Y30" s="3"/>
      <c r="Z30" s="3"/>
      <c r="AA30" s="3"/>
      <c r="AB30" s="3"/>
      <c r="AC30" s="3"/>
    </row>
    <row r="31" spans="1:29">
      <c r="A31" s="25" t="s">
        <v>126</v>
      </c>
      <c r="B31" s="497"/>
      <c r="C31" s="497"/>
      <c r="D31" s="497"/>
      <c r="E31" s="497"/>
      <c r="F31" s="497"/>
      <c r="G31" s="497"/>
      <c r="H31" s="497"/>
      <c r="R31" s="3"/>
      <c r="S31" s="3"/>
      <c r="T31" s="3"/>
      <c r="U31" s="3"/>
      <c r="V31" s="3"/>
      <c r="W31" s="3"/>
      <c r="X31" s="3"/>
      <c r="Y31" s="3"/>
      <c r="Z31" s="3"/>
      <c r="AA31" s="3"/>
      <c r="AB31" s="3"/>
      <c r="AC31" s="3"/>
    </row>
    <row r="32" spans="1:29">
      <c r="A32" s="13" t="s">
        <v>161</v>
      </c>
      <c r="B32" s="497"/>
      <c r="C32" s="497"/>
      <c r="D32" s="497"/>
      <c r="E32" s="497"/>
      <c r="F32" s="497"/>
      <c r="G32" s="497"/>
      <c r="H32" s="497"/>
      <c r="R32" s="3"/>
      <c r="S32" s="3"/>
      <c r="T32" s="3"/>
      <c r="U32" s="3"/>
      <c r="V32" s="3"/>
      <c r="W32" s="3"/>
      <c r="X32" s="3"/>
      <c r="Y32" s="3"/>
      <c r="Z32" s="3"/>
      <c r="AA32" s="3"/>
      <c r="AB32" s="3"/>
      <c r="AC32" s="3"/>
    </row>
    <row r="33" spans="1:29">
      <c r="A33" s="25" t="s">
        <v>66</v>
      </c>
      <c r="B33" s="497"/>
      <c r="C33" s="497"/>
      <c r="D33" s="497"/>
      <c r="E33" s="497"/>
      <c r="F33" s="497"/>
      <c r="G33" s="497"/>
      <c r="H33" s="497"/>
      <c r="R33" s="3"/>
      <c r="S33" s="3"/>
      <c r="T33" s="3"/>
      <c r="U33" s="3"/>
      <c r="V33" s="3"/>
      <c r="W33" s="3"/>
      <c r="X33" s="3"/>
      <c r="Y33" s="3"/>
      <c r="Z33" s="3"/>
      <c r="AA33" s="3"/>
      <c r="AB33" s="3"/>
      <c r="AC33" s="3"/>
    </row>
    <row r="34" spans="1:29">
      <c r="A34" s="25" t="s">
        <v>3</v>
      </c>
      <c r="B34" s="497"/>
      <c r="C34" s="497"/>
      <c r="D34" s="497"/>
      <c r="E34" s="497"/>
      <c r="F34" s="497"/>
      <c r="G34" s="497"/>
      <c r="H34" s="497"/>
      <c r="R34" s="3"/>
      <c r="S34" s="3"/>
      <c r="T34" s="3"/>
      <c r="U34" s="3"/>
      <c r="V34" s="3"/>
      <c r="W34" s="3"/>
      <c r="X34" s="3"/>
      <c r="Y34" s="3"/>
      <c r="Z34" s="3"/>
      <c r="AA34" s="3"/>
      <c r="AB34" s="3"/>
      <c r="AC34" s="3"/>
    </row>
    <row r="35" spans="1:29">
      <c r="A35" s="25" t="s">
        <v>4</v>
      </c>
      <c r="B35" s="497"/>
      <c r="C35" s="497"/>
      <c r="D35" s="497"/>
      <c r="E35" s="497"/>
      <c r="F35" s="497"/>
      <c r="G35" s="497"/>
      <c r="H35" s="497"/>
      <c r="R35" s="3"/>
      <c r="S35" s="3"/>
      <c r="T35" s="3"/>
      <c r="U35" s="3"/>
      <c r="V35" s="3"/>
      <c r="W35" s="3"/>
      <c r="X35" s="3"/>
      <c r="Y35" s="3"/>
      <c r="Z35" s="3"/>
      <c r="AA35" s="3"/>
      <c r="AB35" s="3"/>
      <c r="AC35" s="3"/>
    </row>
    <row r="36" spans="1:29">
      <c r="A36" s="13" t="s">
        <v>162</v>
      </c>
      <c r="B36" s="497"/>
      <c r="C36" s="497"/>
      <c r="D36" s="497"/>
      <c r="E36" s="497"/>
      <c r="F36" s="497"/>
      <c r="G36" s="497"/>
      <c r="H36" s="497"/>
      <c r="R36" s="3"/>
      <c r="S36" s="3"/>
      <c r="T36" s="3"/>
      <c r="U36" s="3"/>
      <c r="V36" s="3"/>
      <c r="W36" s="3"/>
      <c r="X36" s="3"/>
      <c r="Y36" s="3"/>
      <c r="Z36" s="3"/>
      <c r="AA36" s="3"/>
      <c r="AB36" s="3"/>
      <c r="AC36" s="3"/>
    </row>
    <row r="37" spans="1:29" ht="45">
      <c r="A37" s="111" t="s">
        <v>193</v>
      </c>
      <c r="B37" s="497"/>
      <c r="C37" s="497"/>
      <c r="D37" s="497"/>
      <c r="E37" s="497"/>
      <c r="F37" s="497"/>
      <c r="G37" s="497"/>
      <c r="H37" s="497"/>
      <c r="R37" s="3"/>
      <c r="S37" s="3"/>
      <c r="T37" s="3"/>
      <c r="U37" s="3"/>
      <c r="V37" s="3"/>
      <c r="W37" s="3"/>
      <c r="X37" s="3"/>
      <c r="Y37" s="3"/>
      <c r="Z37" s="3"/>
      <c r="AA37" s="3"/>
      <c r="AB37" s="3"/>
      <c r="AC37" s="3"/>
    </row>
    <row r="38" spans="1:29">
      <c r="A38" s="13" t="s">
        <v>163</v>
      </c>
      <c r="B38" s="497"/>
      <c r="C38" s="497"/>
      <c r="D38" s="497"/>
      <c r="E38" s="497"/>
      <c r="F38" s="497"/>
      <c r="G38" s="497"/>
      <c r="H38" s="497"/>
      <c r="R38" s="3"/>
      <c r="S38" s="3"/>
      <c r="T38" s="3"/>
      <c r="U38" s="3"/>
      <c r="V38" s="3"/>
      <c r="W38" s="3"/>
      <c r="X38" s="3"/>
      <c r="Y38" s="3"/>
      <c r="Z38" s="3"/>
      <c r="AA38" s="3"/>
      <c r="AB38" s="3"/>
      <c r="AC38" s="3"/>
    </row>
    <row r="39" spans="1:29">
      <c r="A39" s="13" t="s">
        <v>192</v>
      </c>
      <c r="B39" s="497"/>
      <c r="C39" s="497"/>
      <c r="D39" s="497"/>
      <c r="E39" s="497"/>
      <c r="F39" s="497"/>
      <c r="G39" s="497"/>
      <c r="H39" s="497"/>
      <c r="R39" s="3"/>
      <c r="S39" s="3"/>
      <c r="T39" s="3"/>
      <c r="U39" s="3"/>
      <c r="V39" s="3"/>
      <c r="W39" s="3"/>
      <c r="X39" s="3"/>
      <c r="Y39" s="3"/>
      <c r="Z39" s="3"/>
      <c r="AA39" s="3"/>
      <c r="AB39" s="3"/>
      <c r="AC39" s="3"/>
    </row>
    <row r="40" spans="1:29">
      <c r="A40" s="13" t="s">
        <v>5</v>
      </c>
      <c r="B40" s="497"/>
      <c r="C40" s="497"/>
      <c r="D40" s="497"/>
      <c r="E40" s="497"/>
      <c r="F40" s="497"/>
      <c r="G40" s="497"/>
      <c r="H40" s="497"/>
      <c r="R40" s="3"/>
      <c r="S40" s="3"/>
      <c r="T40" s="3"/>
      <c r="U40" s="3"/>
      <c r="V40" s="3"/>
      <c r="W40" s="3"/>
      <c r="X40" s="3"/>
      <c r="Y40" s="3"/>
      <c r="Z40" s="3"/>
      <c r="AA40" s="3"/>
      <c r="AB40" s="3"/>
      <c r="AC40" s="3"/>
    </row>
    <row r="41" spans="1:29">
      <c r="A41" s="13" t="s">
        <v>9</v>
      </c>
      <c r="B41" s="498">
        <f>B42+B43+B44+B45</f>
        <v>0</v>
      </c>
      <c r="C41" s="498">
        <f t="shared" ref="C41:G41" si="8">C42+C43+C44+C45</f>
        <v>0</v>
      </c>
      <c r="D41" s="498">
        <f t="shared" si="8"/>
        <v>0</v>
      </c>
      <c r="E41" s="498">
        <f t="shared" si="8"/>
        <v>0</v>
      </c>
      <c r="F41" s="498">
        <f t="shared" si="8"/>
        <v>0</v>
      </c>
      <c r="G41" s="498">
        <f t="shared" si="8"/>
        <v>0</v>
      </c>
      <c r="H41" s="498">
        <f t="shared" ref="H41" si="9">H42+H43+H44+H45</f>
        <v>0</v>
      </c>
      <c r="R41" s="3"/>
      <c r="S41" s="3"/>
      <c r="T41" s="3"/>
      <c r="U41" s="3"/>
      <c r="V41" s="3"/>
      <c r="W41" s="3"/>
      <c r="X41" s="3"/>
      <c r="Y41" s="3"/>
      <c r="Z41" s="3"/>
      <c r="AA41" s="3"/>
      <c r="AB41" s="3"/>
      <c r="AC41" s="3"/>
    </row>
    <row r="42" spans="1:29">
      <c r="A42" s="101" t="s">
        <v>134</v>
      </c>
      <c r="B42" s="497"/>
      <c r="C42" s="497"/>
      <c r="D42" s="497"/>
      <c r="E42" s="497"/>
      <c r="F42" s="497"/>
      <c r="G42" s="497"/>
      <c r="H42" s="497"/>
      <c r="R42" s="3"/>
      <c r="S42" s="3"/>
      <c r="T42" s="3"/>
      <c r="U42" s="3"/>
      <c r="V42" s="3"/>
      <c r="W42" s="3"/>
      <c r="X42" s="3"/>
      <c r="Y42" s="3"/>
      <c r="Z42" s="3"/>
      <c r="AA42" s="3"/>
      <c r="AB42" s="3"/>
      <c r="AC42" s="3"/>
    </row>
    <row r="43" spans="1:29">
      <c r="A43" s="9" t="s">
        <v>117</v>
      </c>
      <c r="B43" s="497"/>
      <c r="C43" s="497"/>
      <c r="D43" s="497"/>
      <c r="E43" s="497"/>
      <c r="F43" s="497"/>
      <c r="G43" s="497"/>
      <c r="H43" s="497"/>
      <c r="R43" s="3"/>
      <c r="S43" s="3"/>
      <c r="T43" s="3"/>
      <c r="U43" s="3"/>
      <c r="V43" s="3"/>
      <c r="W43" s="3"/>
      <c r="X43" s="3"/>
      <c r="Y43" s="3"/>
      <c r="Z43" s="3"/>
      <c r="AA43" s="3"/>
      <c r="AB43" s="3"/>
      <c r="AC43" s="3"/>
    </row>
    <row r="44" spans="1:29">
      <c r="A44" s="9" t="s">
        <v>6</v>
      </c>
      <c r="B44" s="497"/>
      <c r="C44" s="497"/>
      <c r="D44" s="497"/>
      <c r="E44" s="497"/>
      <c r="F44" s="497"/>
      <c r="G44" s="497"/>
      <c r="H44" s="497"/>
      <c r="R44" s="3"/>
      <c r="S44" s="3"/>
      <c r="T44" s="3"/>
      <c r="U44" s="3"/>
      <c r="V44" s="3"/>
      <c r="W44" s="3"/>
      <c r="X44" s="3"/>
      <c r="Y44" s="3"/>
      <c r="Z44" s="3"/>
      <c r="AA44" s="3"/>
      <c r="AB44" s="3"/>
      <c r="AC44" s="3"/>
    </row>
    <row r="45" spans="1:29">
      <c r="A45" s="9" t="s">
        <v>7</v>
      </c>
      <c r="B45" s="497"/>
      <c r="C45" s="497"/>
      <c r="D45" s="497"/>
      <c r="E45" s="497"/>
      <c r="F45" s="497"/>
      <c r="G45" s="497"/>
      <c r="H45" s="497"/>
      <c r="R45" s="3"/>
      <c r="S45" s="3"/>
      <c r="T45" s="3"/>
      <c r="U45" s="3"/>
      <c r="V45" s="3"/>
      <c r="W45" s="3"/>
      <c r="X45" s="3"/>
      <c r="Y45" s="3"/>
      <c r="Z45" s="3"/>
      <c r="AA45" s="3"/>
      <c r="AB45" s="3"/>
      <c r="AC45" s="3"/>
    </row>
    <row r="46" spans="1:29">
      <c r="A46" s="13" t="s">
        <v>0</v>
      </c>
      <c r="B46" s="497"/>
      <c r="C46" s="497"/>
      <c r="D46" s="497"/>
      <c r="E46" s="497"/>
      <c r="F46" s="497"/>
      <c r="G46" s="497"/>
      <c r="H46" s="497"/>
      <c r="R46" s="3"/>
      <c r="S46" s="3"/>
      <c r="T46" s="3"/>
      <c r="U46" s="3"/>
      <c r="V46" s="3"/>
      <c r="W46" s="3"/>
      <c r="X46" s="3"/>
      <c r="Y46" s="3"/>
      <c r="Z46" s="3"/>
      <c r="AA46" s="3"/>
      <c r="AB46" s="3"/>
      <c r="AC46" s="3"/>
    </row>
    <row r="47" spans="1:29">
      <c r="A47" s="13" t="s">
        <v>150</v>
      </c>
      <c r="B47" s="500"/>
      <c r="C47" s="500"/>
      <c r="D47" s="497"/>
      <c r="E47" s="500"/>
      <c r="F47" s="500"/>
      <c r="G47" s="500"/>
      <c r="H47" s="500"/>
      <c r="R47" s="3"/>
      <c r="S47" s="3"/>
      <c r="T47" s="3"/>
      <c r="U47" s="3"/>
      <c r="V47" s="3"/>
      <c r="W47" s="3"/>
      <c r="X47" s="3"/>
      <c r="Y47" s="3"/>
      <c r="Z47" s="3"/>
      <c r="AA47" s="3"/>
      <c r="AB47" s="3"/>
      <c r="AC47" s="3"/>
    </row>
    <row r="48" spans="1:29">
      <c r="A48" s="494" t="s">
        <v>55</v>
      </c>
      <c r="B48" s="495">
        <f>SUM(B49:B60,B65,B66)</f>
        <v>0</v>
      </c>
      <c r="C48" s="495">
        <f t="shared" ref="C48:G48" si="10">SUM(C49:C60,C65,C66)</f>
        <v>0</v>
      </c>
      <c r="D48" s="495">
        <f t="shared" si="10"/>
        <v>0</v>
      </c>
      <c r="E48" s="495">
        <f t="shared" si="10"/>
        <v>0</v>
      </c>
      <c r="F48" s="495">
        <f t="shared" si="10"/>
        <v>0</v>
      </c>
      <c r="G48" s="495">
        <f t="shared" si="10"/>
        <v>0</v>
      </c>
      <c r="H48" s="495">
        <f t="shared" ref="H48" si="11">SUM(H49:H60,H65,H66)</f>
        <v>0</v>
      </c>
      <c r="R48" s="3"/>
      <c r="S48" s="3"/>
      <c r="T48" s="3"/>
      <c r="U48" s="3"/>
      <c r="V48" s="3"/>
      <c r="W48" s="3"/>
      <c r="X48" s="3"/>
      <c r="Y48" s="3"/>
      <c r="Z48" s="3"/>
      <c r="AA48" s="3"/>
      <c r="AB48" s="3"/>
      <c r="AC48" s="3"/>
    </row>
    <row r="49" spans="1:29">
      <c r="A49" s="496" t="s">
        <v>1</v>
      </c>
      <c r="B49" s="497"/>
      <c r="C49" s="497"/>
      <c r="D49" s="497"/>
      <c r="E49" s="497"/>
      <c r="F49" s="497"/>
      <c r="G49" s="497"/>
      <c r="H49" s="497"/>
      <c r="R49" s="3"/>
      <c r="S49" s="3"/>
      <c r="T49" s="3"/>
      <c r="U49" s="3"/>
      <c r="V49" s="3"/>
      <c r="W49" s="3"/>
      <c r="X49" s="3"/>
      <c r="Y49" s="3"/>
      <c r="Z49" s="3"/>
      <c r="AA49" s="3"/>
      <c r="AB49" s="3"/>
      <c r="AC49" s="3"/>
    </row>
    <row r="50" spans="1:29">
      <c r="A50" s="25" t="s">
        <v>126</v>
      </c>
      <c r="B50" s="497"/>
      <c r="C50" s="497"/>
      <c r="D50" s="497"/>
      <c r="E50" s="497"/>
      <c r="F50" s="497"/>
      <c r="G50" s="497"/>
      <c r="H50" s="497"/>
      <c r="R50" s="3"/>
      <c r="S50" s="3"/>
      <c r="T50" s="3"/>
      <c r="U50" s="3"/>
      <c r="V50" s="3"/>
      <c r="W50" s="3"/>
      <c r="X50" s="3"/>
      <c r="Y50" s="3"/>
      <c r="Z50" s="3"/>
      <c r="AA50" s="3"/>
      <c r="AB50" s="3"/>
      <c r="AC50" s="3"/>
    </row>
    <row r="51" spans="1:29">
      <c r="A51" s="13" t="s">
        <v>161</v>
      </c>
      <c r="B51" s="497"/>
      <c r="C51" s="497"/>
      <c r="D51" s="497"/>
      <c r="E51" s="497"/>
      <c r="F51" s="497"/>
      <c r="G51" s="497"/>
      <c r="H51" s="497"/>
      <c r="R51" s="3"/>
      <c r="S51" s="3"/>
      <c r="T51" s="3"/>
      <c r="U51" s="3"/>
      <c r="V51" s="3"/>
      <c r="W51" s="3"/>
      <c r="X51" s="3"/>
      <c r="Y51" s="3"/>
      <c r="Z51" s="3"/>
      <c r="AA51" s="3"/>
      <c r="AB51" s="3"/>
      <c r="AC51" s="3"/>
    </row>
    <row r="52" spans="1:29">
      <c r="A52" s="25" t="s">
        <v>66</v>
      </c>
      <c r="B52" s="497"/>
      <c r="C52" s="497"/>
      <c r="D52" s="497"/>
      <c r="E52" s="497"/>
      <c r="F52" s="497"/>
      <c r="G52" s="497"/>
      <c r="H52" s="497"/>
      <c r="R52" s="3"/>
      <c r="S52" s="3"/>
      <c r="T52" s="3"/>
      <c r="U52" s="3"/>
      <c r="V52" s="3"/>
      <c r="W52" s="3"/>
      <c r="X52" s="3"/>
      <c r="Y52" s="3"/>
      <c r="Z52" s="3"/>
      <c r="AA52" s="3"/>
      <c r="AB52" s="3"/>
      <c r="AC52" s="3"/>
    </row>
    <row r="53" spans="1:29">
      <c r="A53" s="25" t="s">
        <v>3</v>
      </c>
      <c r="B53" s="497"/>
      <c r="C53" s="497"/>
      <c r="D53" s="497"/>
      <c r="E53" s="497"/>
      <c r="F53" s="497"/>
      <c r="G53" s="497"/>
      <c r="H53" s="497"/>
      <c r="R53" s="3"/>
      <c r="S53" s="3"/>
      <c r="T53" s="3"/>
      <c r="U53" s="3"/>
      <c r="V53" s="3"/>
      <c r="W53" s="3"/>
      <c r="X53" s="3"/>
      <c r="Y53" s="3"/>
      <c r="Z53" s="3"/>
      <c r="AA53" s="3"/>
      <c r="AB53" s="3"/>
      <c r="AC53" s="3"/>
    </row>
    <row r="54" spans="1:29">
      <c r="A54" s="25" t="s">
        <v>4</v>
      </c>
      <c r="B54" s="497"/>
      <c r="C54" s="497"/>
      <c r="D54" s="497"/>
      <c r="E54" s="497"/>
      <c r="F54" s="497"/>
      <c r="G54" s="497"/>
      <c r="H54" s="497"/>
      <c r="R54" s="3"/>
      <c r="S54" s="3"/>
      <c r="T54" s="3"/>
      <c r="U54" s="3"/>
      <c r="V54" s="3"/>
      <c r="W54" s="3"/>
      <c r="X54" s="3"/>
      <c r="Y54" s="3"/>
      <c r="Z54" s="3"/>
      <c r="AA54" s="3"/>
      <c r="AB54" s="3"/>
      <c r="AC54" s="3"/>
    </row>
    <row r="55" spans="1:29">
      <c r="A55" s="13" t="s">
        <v>162</v>
      </c>
      <c r="B55" s="497"/>
      <c r="C55" s="497"/>
      <c r="D55" s="497"/>
      <c r="E55" s="497"/>
      <c r="F55" s="497"/>
      <c r="G55" s="497"/>
      <c r="H55" s="497"/>
      <c r="R55" s="3"/>
      <c r="S55" s="3"/>
      <c r="T55" s="3"/>
      <c r="U55" s="3"/>
      <c r="V55" s="3"/>
      <c r="W55" s="3"/>
      <c r="X55" s="3"/>
      <c r="Y55" s="3"/>
      <c r="Z55" s="3"/>
      <c r="AA55" s="3"/>
      <c r="AB55" s="3"/>
      <c r="AC55" s="3"/>
    </row>
    <row r="56" spans="1:29" ht="45">
      <c r="A56" s="111" t="s">
        <v>193</v>
      </c>
      <c r="B56" s="497"/>
      <c r="C56" s="497"/>
      <c r="D56" s="497"/>
      <c r="E56" s="497"/>
      <c r="F56" s="497"/>
      <c r="G56" s="497"/>
      <c r="H56" s="497"/>
      <c r="R56" s="3"/>
      <c r="S56" s="3"/>
      <c r="T56" s="3"/>
      <c r="U56" s="3"/>
      <c r="V56" s="3"/>
      <c r="W56" s="3"/>
      <c r="X56" s="3"/>
      <c r="Y56" s="3"/>
      <c r="Z56" s="3"/>
      <c r="AA56" s="3"/>
      <c r="AB56" s="3"/>
      <c r="AC56" s="3"/>
    </row>
    <row r="57" spans="1:29">
      <c r="A57" s="13" t="s">
        <v>163</v>
      </c>
      <c r="B57" s="497"/>
      <c r="C57" s="497"/>
      <c r="D57" s="497"/>
      <c r="E57" s="497"/>
      <c r="F57" s="497"/>
      <c r="G57" s="497"/>
      <c r="H57" s="497"/>
      <c r="R57" s="3"/>
      <c r="S57" s="3"/>
      <c r="T57" s="3"/>
      <c r="U57" s="3"/>
      <c r="V57" s="3"/>
      <c r="W57" s="3"/>
      <c r="X57" s="3"/>
      <c r="Y57" s="3"/>
      <c r="Z57" s="3"/>
      <c r="AA57" s="3"/>
      <c r="AB57" s="3"/>
      <c r="AC57" s="3"/>
    </row>
    <row r="58" spans="1:29">
      <c r="A58" s="13" t="s">
        <v>192</v>
      </c>
      <c r="B58" s="497"/>
      <c r="C58" s="497"/>
      <c r="D58" s="497"/>
      <c r="E58" s="497"/>
      <c r="F58" s="497"/>
      <c r="G58" s="497"/>
      <c r="H58" s="497"/>
      <c r="R58" s="3"/>
      <c r="S58" s="3"/>
      <c r="T58" s="3"/>
      <c r="U58" s="3"/>
      <c r="V58" s="3"/>
      <c r="W58" s="3"/>
      <c r="X58" s="3"/>
      <c r="Y58" s="3"/>
      <c r="Z58" s="3"/>
      <c r="AA58" s="3"/>
      <c r="AB58" s="3"/>
      <c r="AC58" s="3"/>
    </row>
    <row r="59" spans="1:29" ht="13.5" customHeight="1">
      <c r="A59" s="13" t="s">
        <v>5</v>
      </c>
      <c r="B59" s="497"/>
      <c r="C59" s="497"/>
      <c r="D59" s="497"/>
      <c r="E59" s="497"/>
      <c r="F59" s="497"/>
      <c r="G59" s="497"/>
      <c r="H59" s="497"/>
      <c r="R59" s="3"/>
      <c r="S59" s="3"/>
      <c r="T59" s="3"/>
      <c r="U59" s="3"/>
      <c r="V59" s="3"/>
      <c r="W59" s="3"/>
      <c r="X59" s="3"/>
      <c r="Y59" s="3"/>
      <c r="Z59" s="3"/>
      <c r="AA59" s="3"/>
      <c r="AB59" s="3"/>
      <c r="AC59" s="3"/>
    </row>
    <row r="60" spans="1:29">
      <c r="A60" s="13" t="s">
        <v>9</v>
      </c>
      <c r="B60" s="498">
        <f>B61+B62+B63+B64</f>
        <v>0</v>
      </c>
      <c r="C60" s="498">
        <f t="shared" ref="C60:G60" si="12">C61+C62+C63+C64</f>
        <v>0</v>
      </c>
      <c r="D60" s="498">
        <f t="shared" si="12"/>
        <v>0</v>
      </c>
      <c r="E60" s="498">
        <f t="shared" si="12"/>
        <v>0</v>
      </c>
      <c r="F60" s="498">
        <f t="shared" si="12"/>
        <v>0</v>
      </c>
      <c r="G60" s="498">
        <f t="shared" si="12"/>
        <v>0</v>
      </c>
      <c r="H60" s="498">
        <f t="shared" ref="H60" si="13">H61+H62+H63+H64</f>
        <v>0</v>
      </c>
      <c r="R60" s="3"/>
      <c r="S60" s="3"/>
      <c r="T60" s="3"/>
      <c r="U60" s="3"/>
      <c r="V60" s="3"/>
      <c r="W60" s="3"/>
      <c r="X60" s="3"/>
      <c r="Y60" s="3"/>
      <c r="Z60" s="3"/>
      <c r="AA60" s="3"/>
      <c r="AB60" s="3"/>
      <c r="AC60" s="3"/>
    </row>
    <row r="61" spans="1:29">
      <c r="A61" s="101" t="s">
        <v>134</v>
      </c>
      <c r="B61" s="497"/>
      <c r="C61" s="497"/>
      <c r="D61" s="497"/>
      <c r="E61" s="497"/>
      <c r="F61" s="497"/>
      <c r="G61" s="497"/>
      <c r="H61" s="497"/>
      <c r="R61" s="3"/>
      <c r="S61" s="3"/>
      <c r="T61" s="3"/>
      <c r="U61" s="3"/>
      <c r="V61" s="3"/>
      <c r="W61" s="3"/>
      <c r="X61" s="3"/>
      <c r="Y61" s="3"/>
      <c r="Z61" s="3"/>
      <c r="AA61" s="3"/>
      <c r="AB61" s="3"/>
      <c r="AC61" s="3"/>
    </row>
    <row r="62" spans="1:29">
      <c r="A62" s="9" t="s">
        <v>117</v>
      </c>
      <c r="B62" s="497"/>
      <c r="C62" s="497"/>
      <c r="D62" s="497"/>
      <c r="E62" s="497"/>
      <c r="F62" s="497"/>
      <c r="G62" s="497"/>
      <c r="H62" s="497"/>
      <c r="R62" s="3"/>
      <c r="S62" s="3"/>
      <c r="T62" s="3"/>
      <c r="U62" s="3"/>
      <c r="V62" s="3"/>
      <c r="W62" s="3"/>
      <c r="X62" s="3"/>
      <c r="Y62" s="3"/>
      <c r="Z62" s="3"/>
      <c r="AA62" s="3"/>
      <c r="AB62" s="3"/>
      <c r="AC62" s="3"/>
    </row>
    <row r="63" spans="1:29">
      <c r="A63" s="9" t="s">
        <v>6</v>
      </c>
      <c r="B63" s="497"/>
      <c r="C63" s="497"/>
      <c r="D63" s="497"/>
      <c r="E63" s="497"/>
      <c r="F63" s="497"/>
      <c r="G63" s="497"/>
      <c r="H63" s="497"/>
      <c r="R63" s="3"/>
      <c r="S63" s="3"/>
      <c r="T63" s="3"/>
      <c r="U63" s="3"/>
      <c r="V63" s="3"/>
      <c r="W63" s="3"/>
      <c r="X63" s="3"/>
      <c r="Y63" s="3"/>
      <c r="Z63" s="3"/>
      <c r="AA63" s="3"/>
      <c r="AB63" s="3"/>
      <c r="AC63" s="3"/>
    </row>
    <row r="64" spans="1:29">
      <c r="A64" s="9" t="s">
        <v>7</v>
      </c>
      <c r="B64" s="497"/>
      <c r="C64" s="497"/>
      <c r="D64" s="497"/>
      <c r="E64" s="497"/>
      <c r="F64" s="497"/>
      <c r="G64" s="497"/>
      <c r="H64" s="497"/>
      <c r="R64" s="3"/>
      <c r="S64" s="3"/>
      <c r="T64" s="3"/>
      <c r="U64" s="3"/>
      <c r="V64" s="3"/>
      <c r="W64" s="3"/>
      <c r="X64" s="3"/>
      <c r="Y64" s="3"/>
      <c r="Z64" s="3"/>
      <c r="AA64" s="3"/>
      <c r="AB64" s="3"/>
      <c r="AC64" s="3"/>
    </row>
    <row r="65" spans="1:29">
      <c r="A65" s="13" t="s">
        <v>0</v>
      </c>
      <c r="B65" s="497"/>
      <c r="C65" s="497"/>
      <c r="D65" s="497"/>
      <c r="E65" s="497"/>
      <c r="F65" s="497"/>
      <c r="G65" s="497"/>
      <c r="H65" s="497"/>
      <c r="R65" s="3"/>
      <c r="S65" s="3"/>
      <c r="T65" s="3"/>
      <c r="U65" s="3"/>
      <c r="V65" s="3"/>
      <c r="W65" s="3"/>
      <c r="X65" s="3"/>
      <c r="Y65" s="3"/>
      <c r="Z65" s="3"/>
      <c r="AA65" s="3"/>
      <c r="AB65" s="3"/>
      <c r="AC65" s="3"/>
    </row>
    <row r="66" spans="1:29">
      <c r="A66" s="13" t="s">
        <v>150</v>
      </c>
      <c r="B66" s="500"/>
      <c r="C66" s="500"/>
      <c r="D66" s="497"/>
      <c r="E66" s="500"/>
      <c r="F66" s="500"/>
      <c r="G66" s="500"/>
      <c r="H66" s="500"/>
      <c r="R66" s="3"/>
      <c r="S66" s="3"/>
      <c r="T66" s="3"/>
      <c r="U66" s="3"/>
      <c r="V66" s="3"/>
      <c r="W66" s="3"/>
      <c r="X66" s="3"/>
      <c r="Y66" s="3"/>
      <c r="Z66" s="3"/>
      <c r="AA66" s="3"/>
      <c r="AB66" s="3"/>
      <c r="AC66" s="3"/>
    </row>
    <row r="67" spans="1:29">
      <c r="A67" s="494" t="s">
        <v>57</v>
      </c>
      <c r="B67" s="495">
        <f>SUM(B68:B79,B84,B85)</f>
        <v>0</v>
      </c>
      <c r="C67" s="495">
        <f t="shared" ref="C67:G67" si="14">SUM(C68:C79,C84,C85)</f>
        <v>0</v>
      </c>
      <c r="D67" s="495">
        <f t="shared" si="14"/>
        <v>0</v>
      </c>
      <c r="E67" s="495">
        <f t="shared" si="14"/>
        <v>0</v>
      </c>
      <c r="F67" s="495">
        <f t="shared" si="14"/>
        <v>0</v>
      </c>
      <c r="G67" s="495">
        <f t="shared" si="14"/>
        <v>0</v>
      </c>
      <c r="H67" s="495">
        <f t="shared" ref="H67" si="15">SUM(H68:H79,H84,H85)</f>
        <v>0</v>
      </c>
      <c r="R67" s="3"/>
      <c r="S67" s="3"/>
      <c r="T67" s="3"/>
      <c r="U67" s="3"/>
      <c r="V67" s="3"/>
      <c r="W67" s="3"/>
      <c r="X67" s="3"/>
      <c r="Y67" s="3"/>
      <c r="Z67" s="3"/>
      <c r="AA67" s="3"/>
      <c r="AB67" s="3"/>
      <c r="AC67" s="3"/>
    </row>
    <row r="68" spans="1:29">
      <c r="A68" s="496" t="s">
        <v>1</v>
      </c>
      <c r="B68" s="497"/>
      <c r="C68" s="497"/>
      <c r="D68" s="497"/>
      <c r="E68" s="497"/>
      <c r="F68" s="497"/>
      <c r="G68" s="497"/>
      <c r="H68" s="497"/>
      <c r="R68" s="3"/>
      <c r="S68" s="3"/>
      <c r="T68" s="3"/>
      <c r="U68" s="3"/>
      <c r="V68" s="3"/>
      <c r="W68" s="3"/>
      <c r="X68" s="3"/>
      <c r="Y68" s="3"/>
      <c r="Z68" s="3"/>
      <c r="AA68" s="3"/>
      <c r="AB68" s="3"/>
      <c r="AC68" s="3"/>
    </row>
    <row r="69" spans="1:29">
      <c r="A69" s="25" t="s">
        <v>126</v>
      </c>
      <c r="B69" s="497"/>
      <c r="C69" s="497"/>
      <c r="D69" s="497"/>
      <c r="E69" s="497"/>
      <c r="F69" s="497"/>
      <c r="G69" s="497"/>
      <c r="H69" s="497"/>
      <c r="R69" s="3"/>
      <c r="S69" s="3"/>
      <c r="T69" s="3"/>
      <c r="U69" s="3"/>
      <c r="V69" s="3"/>
      <c r="W69" s="3"/>
      <c r="X69" s="3"/>
      <c r="Y69" s="3"/>
      <c r="Z69" s="3"/>
      <c r="AA69" s="3"/>
      <c r="AB69" s="3"/>
      <c r="AC69" s="3"/>
    </row>
    <row r="70" spans="1:29">
      <c r="A70" s="13" t="s">
        <v>161</v>
      </c>
      <c r="B70" s="497"/>
      <c r="C70" s="497"/>
      <c r="D70" s="497"/>
      <c r="E70" s="497"/>
      <c r="F70" s="497"/>
      <c r="G70" s="497"/>
      <c r="H70" s="497"/>
      <c r="R70" s="3"/>
      <c r="S70" s="3"/>
      <c r="T70" s="3"/>
      <c r="U70" s="3"/>
      <c r="V70" s="3"/>
      <c r="W70" s="3"/>
      <c r="X70" s="3"/>
      <c r="Y70" s="3"/>
      <c r="Z70" s="3"/>
      <c r="AA70" s="3"/>
      <c r="AB70" s="3"/>
      <c r="AC70" s="3"/>
    </row>
    <row r="71" spans="1:29">
      <c r="A71" s="25" t="s">
        <v>66</v>
      </c>
      <c r="B71" s="497"/>
      <c r="C71" s="497"/>
      <c r="D71" s="497"/>
      <c r="E71" s="497"/>
      <c r="F71" s="497"/>
      <c r="G71" s="497"/>
      <c r="H71" s="497"/>
      <c r="R71" s="3"/>
      <c r="S71" s="3"/>
      <c r="T71" s="3"/>
      <c r="U71" s="3"/>
      <c r="V71" s="3"/>
      <c r="W71" s="3"/>
      <c r="X71" s="3"/>
      <c r="Y71" s="3"/>
      <c r="Z71" s="3"/>
      <c r="AA71" s="3"/>
      <c r="AB71" s="3"/>
      <c r="AC71" s="3"/>
    </row>
    <row r="72" spans="1:29">
      <c r="A72" s="25" t="s">
        <v>3</v>
      </c>
      <c r="B72" s="497"/>
      <c r="C72" s="497"/>
      <c r="D72" s="497"/>
      <c r="E72" s="497"/>
      <c r="F72" s="497"/>
      <c r="G72" s="497"/>
      <c r="H72" s="497"/>
      <c r="R72" s="3"/>
      <c r="S72" s="3"/>
      <c r="T72" s="3"/>
      <c r="U72" s="3"/>
      <c r="V72" s="3"/>
      <c r="W72" s="3"/>
      <c r="X72" s="3"/>
      <c r="Y72" s="3"/>
      <c r="Z72" s="3"/>
      <c r="AA72" s="3"/>
      <c r="AB72" s="3"/>
      <c r="AC72" s="3"/>
    </row>
    <row r="73" spans="1:29">
      <c r="A73" s="25" t="s">
        <v>4</v>
      </c>
      <c r="B73" s="497"/>
      <c r="C73" s="497"/>
      <c r="D73" s="497"/>
      <c r="E73" s="497"/>
      <c r="F73" s="497"/>
      <c r="G73" s="497"/>
      <c r="H73" s="497"/>
      <c r="R73" s="3"/>
      <c r="S73" s="3"/>
      <c r="T73" s="3"/>
      <c r="U73" s="3"/>
      <c r="V73" s="3"/>
      <c r="W73" s="3"/>
      <c r="X73" s="3"/>
      <c r="Y73" s="3"/>
      <c r="Z73" s="3"/>
      <c r="AA73" s="3"/>
      <c r="AB73" s="3"/>
      <c r="AC73" s="3"/>
    </row>
    <row r="74" spans="1:29">
      <c r="A74" s="13" t="s">
        <v>162</v>
      </c>
      <c r="B74" s="497"/>
      <c r="C74" s="497"/>
      <c r="D74" s="497"/>
      <c r="E74" s="497"/>
      <c r="F74" s="497"/>
      <c r="G74" s="497"/>
      <c r="H74" s="497"/>
      <c r="R74" s="3"/>
      <c r="S74" s="3"/>
      <c r="T74" s="3"/>
      <c r="U74" s="3"/>
      <c r="V74" s="3"/>
      <c r="W74" s="3"/>
      <c r="X74" s="3"/>
      <c r="Y74" s="3"/>
      <c r="Z74" s="3"/>
      <c r="AA74" s="3"/>
      <c r="AB74" s="3"/>
      <c r="AC74" s="3"/>
    </row>
    <row r="75" spans="1:29" ht="45">
      <c r="A75" s="111" t="s">
        <v>193</v>
      </c>
      <c r="B75" s="497"/>
      <c r="C75" s="497"/>
      <c r="D75" s="497"/>
      <c r="E75" s="497"/>
      <c r="F75" s="497"/>
      <c r="G75" s="497"/>
      <c r="H75" s="497"/>
      <c r="R75" s="3"/>
      <c r="S75" s="3"/>
      <c r="T75" s="3"/>
      <c r="U75" s="3"/>
      <c r="V75" s="3"/>
      <c r="W75" s="3"/>
      <c r="X75" s="3"/>
      <c r="Y75" s="3"/>
      <c r="Z75" s="3"/>
      <c r="AA75" s="3"/>
      <c r="AB75" s="3"/>
      <c r="AC75" s="3"/>
    </row>
    <row r="76" spans="1:29">
      <c r="A76" s="13" t="s">
        <v>163</v>
      </c>
      <c r="B76" s="497"/>
      <c r="C76" s="497"/>
      <c r="D76" s="497"/>
      <c r="E76" s="497"/>
      <c r="F76" s="497"/>
      <c r="G76" s="497"/>
      <c r="H76" s="497"/>
      <c r="R76" s="3"/>
      <c r="S76" s="3"/>
      <c r="T76" s="3"/>
      <c r="U76" s="3"/>
      <c r="V76" s="3"/>
      <c r="W76" s="3"/>
      <c r="X76" s="3"/>
      <c r="Y76" s="3"/>
      <c r="Z76" s="3"/>
      <c r="AA76" s="3"/>
      <c r="AB76" s="3"/>
      <c r="AC76" s="3"/>
    </row>
    <row r="77" spans="1:29">
      <c r="A77" s="13" t="s">
        <v>192</v>
      </c>
      <c r="B77" s="497"/>
      <c r="C77" s="497"/>
      <c r="D77" s="497"/>
      <c r="E77" s="497"/>
      <c r="F77" s="497"/>
      <c r="G77" s="497"/>
      <c r="H77" s="497"/>
      <c r="R77" s="3"/>
      <c r="S77" s="3"/>
      <c r="T77" s="3"/>
      <c r="U77" s="3"/>
      <c r="V77" s="3"/>
      <c r="W77" s="3"/>
      <c r="X77" s="3"/>
      <c r="Y77" s="3"/>
      <c r="Z77" s="3"/>
      <c r="AA77" s="3"/>
      <c r="AB77" s="3"/>
      <c r="AC77" s="3"/>
    </row>
    <row r="78" spans="1:29">
      <c r="A78" s="13" t="s">
        <v>5</v>
      </c>
      <c r="B78" s="497"/>
      <c r="C78" s="497"/>
      <c r="D78" s="497"/>
      <c r="E78" s="497"/>
      <c r="F78" s="497"/>
      <c r="G78" s="497"/>
      <c r="H78" s="497"/>
      <c r="R78" s="3"/>
      <c r="S78" s="3"/>
      <c r="T78" s="3"/>
      <c r="U78" s="3"/>
      <c r="V78" s="3"/>
      <c r="W78" s="3"/>
      <c r="X78" s="3"/>
      <c r="Y78" s="3"/>
      <c r="Z78" s="3"/>
      <c r="AA78" s="3"/>
      <c r="AB78" s="3"/>
      <c r="AC78" s="3"/>
    </row>
    <row r="79" spans="1:29">
      <c r="A79" s="13" t="s">
        <v>9</v>
      </c>
      <c r="B79" s="498">
        <f>B80+B81+B82+B83</f>
        <v>0</v>
      </c>
      <c r="C79" s="498">
        <f t="shared" ref="C79:G79" si="16">C80+C81+C82+C83</f>
        <v>0</v>
      </c>
      <c r="D79" s="498">
        <f t="shared" si="16"/>
        <v>0</v>
      </c>
      <c r="E79" s="498">
        <f t="shared" si="16"/>
        <v>0</v>
      </c>
      <c r="F79" s="498">
        <f t="shared" si="16"/>
        <v>0</v>
      </c>
      <c r="G79" s="498">
        <f t="shared" si="16"/>
        <v>0</v>
      </c>
      <c r="H79" s="498">
        <f t="shared" ref="H79" si="17">H80+H81+H82+H83</f>
        <v>0</v>
      </c>
      <c r="R79" s="3"/>
      <c r="S79" s="3"/>
      <c r="T79" s="3"/>
      <c r="U79" s="3"/>
      <c r="V79" s="3"/>
      <c r="W79" s="3"/>
      <c r="X79" s="3"/>
      <c r="Y79" s="3"/>
      <c r="Z79" s="3"/>
      <c r="AA79" s="3"/>
      <c r="AB79" s="3"/>
      <c r="AC79" s="3"/>
    </row>
    <row r="80" spans="1:29">
      <c r="A80" s="101" t="s">
        <v>134</v>
      </c>
      <c r="B80" s="497"/>
      <c r="C80" s="497"/>
      <c r="D80" s="497"/>
      <c r="E80" s="497"/>
      <c r="F80" s="497"/>
      <c r="G80" s="497"/>
      <c r="H80" s="497"/>
      <c r="R80" s="3"/>
      <c r="S80" s="3"/>
      <c r="T80" s="3"/>
      <c r="U80" s="3"/>
      <c r="V80" s="3"/>
      <c r="W80" s="3"/>
      <c r="X80" s="3"/>
      <c r="Y80" s="3"/>
      <c r="Z80" s="3"/>
      <c r="AA80" s="3"/>
      <c r="AB80" s="3"/>
      <c r="AC80" s="3"/>
    </row>
    <row r="81" spans="1:29">
      <c r="A81" s="9" t="s">
        <v>117</v>
      </c>
      <c r="B81" s="497"/>
      <c r="C81" s="497"/>
      <c r="D81" s="497"/>
      <c r="E81" s="497"/>
      <c r="F81" s="497"/>
      <c r="G81" s="497"/>
      <c r="H81" s="497"/>
      <c r="R81" s="3"/>
      <c r="S81" s="3"/>
      <c r="T81" s="3"/>
      <c r="U81" s="3"/>
      <c r="V81" s="3"/>
      <c r="W81" s="3"/>
      <c r="X81" s="3"/>
      <c r="Y81" s="3"/>
      <c r="Z81" s="3"/>
      <c r="AA81" s="3"/>
      <c r="AB81" s="3"/>
      <c r="AC81" s="3"/>
    </row>
    <row r="82" spans="1:29">
      <c r="A82" s="9" t="s">
        <v>6</v>
      </c>
      <c r="B82" s="497"/>
      <c r="C82" s="497"/>
      <c r="D82" s="497"/>
      <c r="E82" s="497"/>
      <c r="F82" s="497"/>
      <c r="G82" s="497"/>
      <c r="H82" s="497"/>
      <c r="R82" s="3"/>
      <c r="S82" s="3"/>
      <c r="T82" s="3"/>
      <c r="U82" s="3"/>
      <c r="V82" s="3"/>
      <c r="W82" s="3"/>
      <c r="X82" s="3"/>
      <c r="Y82" s="3"/>
      <c r="Z82" s="3"/>
      <c r="AA82" s="3"/>
      <c r="AB82" s="3"/>
      <c r="AC82" s="3"/>
    </row>
    <row r="83" spans="1:29">
      <c r="A83" s="9" t="s">
        <v>7</v>
      </c>
      <c r="B83" s="497"/>
      <c r="C83" s="497"/>
      <c r="D83" s="497"/>
      <c r="E83" s="497"/>
      <c r="F83" s="497"/>
      <c r="G83" s="497"/>
      <c r="H83" s="497"/>
      <c r="R83" s="3"/>
      <c r="S83" s="3"/>
      <c r="T83" s="3"/>
      <c r="U83" s="3"/>
      <c r="V83" s="3"/>
      <c r="W83" s="3"/>
      <c r="X83" s="3"/>
      <c r="Y83" s="3"/>
      <c r="Z83" s="3"/>
      <c r="AA83" s="3"/>
      <c r="AB83" s="3"/>
      <c r="AC83" s="3"/>
    </row>
    <row r="84" spans="1:29">
      <c r="A84" s="13" t="s">
        <v>0</v>
      </c>
      <c r="B84" s="497"/>
      <c r="C84" s="497"/>
      <c r="D84" s="497"/>
      <c r="E84" s="497"/>
      <c r="F84" s="497"/>
      <c r="G84" s="497"/>
      <c r="H84" s="497"/>
      <c r="R84" s="3"/>
      <c r="S84" s="3"/>
      <c r="T84" s="3"/>
      <c r="U84" s="3"/>
      <c r="V84" s="3"/>
      <c r="W84" s="3"/>
      <c r="X84" s="3"/>
      <c r="Y84" s="3"/>
      <c r="Z84" s="3"/>
      <c r="AA84" s="3"/>
      <c r="AB84" s="3"/>
      <c r="AC84" s="3"/>
    </row>
    <row r="85" spans="1:29">
      <c r="A85" s="13" t="s">
        <v>150</v>
      </c>
      <c r="B85" s="500"/>
      <c r="C85" s="500"/>
      <c r="D85" s="497"/>
      <c r="E85" s="500"/>
      <c r="F85" s="500"/>
      <c r="G85" s="500"/>
      <c r="H85" s="500"/>
      <c r="R85" s="3"/>
      <c r="S85" s="3"/>
      <c r="T85" s="3"/>
      <c r="U85" s="3"/>
      <c r="V85" s="3"/>
      <c r="W85" s="3"/>
      <c r="X85" s="3"/>
      <c r="Y85" s="3"/>
      <c r="Z85" s="3"/>
      <c r="AA85" s="3"/>
      <c r="AB85" s="3"/>
      <c r="AC85" s="3"/>
    </row>
    <row r="86" spans="1:29">
      <c r="A86" s="494" t="s">
        <v>58</v>
      </c>
      <c r="B86" s="495">
        <f>SUM(B87:B98,B103,B104)</f>
        <v>0</v>
      </c>
      <c r="C86" s="495">
        <f t="shared" ref="C86:G86" si="18">SUM(C87:C98,C103,C104)</f>
        <v>0</v>
      </c>
      <c r="D86" s="495">
        <f t="shared" si="18"/>
        <v>0</v>
      </c>
      <c r="E86" s="495">
        <f t="shared" si="18"/>
        <v>0</v>
      </c>
      <c r="F86" s="495">
        <f t="shared" si="18"/>
        <v>0</v>
      </c>
      <c r="G86" s="495">
        <f t="shared" si="18"/>
        <v>0</v>
      </c>
      <c r="H86" s="495">
        <f t="shared" ref="H86" si="19">SUM(H87:H98,H103,H104)</f>
        <v>0</v>
      </c>
      <c r="R86" s="3"/>
      <c r="S86" s="3"/>
      <c r="T86" s="3"/>
      <c r="U86" s="3"/>
      <c r="V86" s="3"/>
      <c r="W86" s="3"/>
      <c r="X86" s="3"/>
      <c r="Y86" s="3"/>
      <c r="Z86" s="3"/>
      <c r="AA86" s="3"/>
      <c r="AB86" s="3"/>
      <c r="AC86" s="3"/>
    </row>
    <row r="87" spans="1:29">
      <c r="A87" s="496" t="s">
        <v>1</v>
      </c>
      <c r="B87" s="497"/>
      <c r="C87" s="497"/>
      <c r="D87" s="497"/>
      <c r="E87" s="497"/>
      <c r="F87" s="497"/>
      <c r="G87" s="497"/>
      <c r="H87" s="497"/>
      <c r="R87" s="3"/>
      <c r="S87" s="3"/>
      <c r="T87" s="3"/>
      <c r="U87" s="3"/>
      <c r="V87" s="3"/>
      <c r="W87" s="3"/>
      <c r="X87" s="3"/>
      <c r="Y87" s="3"/>
      <c r="Z87" s="3"/>
      <c r="AA87" s="3"/>
      <c r="AB87" s="3"/>
      <c r="AC87" s="3"/>
    </row>
    <row r="88" spans="1:29">
      <c r="A88" s="25" t="s">
        <v>126</v>
      </c>
      <c r="B88" s="497"/>
      <c r="C88" s="497"/>
      <c r="D88" s="497"/>
      <c r="E88" s="497"/>
      <c r="F88" s="497"/>
      <c r="G88" s="497"/>
      <c r="H88" s="497"/>
      <c r="R88" s="3"/>
      <c r="S88" s="3"/>
      <c r="T88" s="3"/>
      <c r="U88" s="3"/>
      <c r="V88" s="3"/>
      <c r="W88" s="3"/>
      <c r="X88" s="3"/>
      <c r="Y88" s="3"/>
      <c r="Z88" s="3"/>
      <c r="AA88" s="3"/>
      <c r="AB88" s="3"/>
      <c r="AC88" s="3"/>
    </row>
    <row r="89" spans="1:29">
      <c r="A89" s="13" t="s">
        <v>161</v>
      </c>
      <c r="B89" s="497"/>
      <c r="C89" s="497"/>
      <c r="D89" s="497"/>
      <c r="E89" s="497"/>
      <c r="F89" s="497"/>
      <c r="G89" s="497"/>
      <c r="H89" s="497"/>
      <c r="R89" s="3"/>
      <c r="S89" s="3"/>
      <c r="T89" s="3"/>
      <c r="U89" s="3"/>
      <c r="V89" s="3"/>
      <c r="W89" s="3"/>
      <c r="X89" s="3"/>
      <c r="Y89" s="3"/>
      <c r="Z89" s="3"/>
      <c r="AA89" s="3"/>
      <c r="AB89" s="3"/>
      <c r="AC89" s="3"/>
    </row>
    <row r="90" spans="1:29">
      <c r="A90" s="25" t="s">
        <v>66</v>
      </c>
      <c r="B90" s="497"/>
      <c r="C90" s="497"/>
      <c r="D90" s="497"/>
      <c r="E90" s="497"/>
      <c r="F90" s="497"/>
      <c r="G90" s="497"/>
      <c r="H90" s="497"/>
      <c r="R90" s="3"/>
      <c r="S90" s="3"/>
      <c r="T90" s="3"/>
      <c r="U90" s="3"/>
      <c r="V90" s="3"/>
      <c r="W90" s="3"/>
      <c r="X90" s="3"/>
      <c r="Y90" s="3"/>
      <c r="Z90" s="3"/>
      <c r="AA90" s="3"/>
      <c r="AB90" s="3"/>
      <c r="AC90" s="3"/>
    </row>
    <row r="91" spans="1:29">
      <c r="A91" s="25" t="s">
        <v>3</v>
      </c>
      <c r="B91" s="497"/>
      <c r="C91" s="497"/>
      <c r="D91" s="497"/>
      <c r="E91" s="497"/>
      <c r="F91" s="497"/>
      <c r="G91" s="497"/>
      <c r="H91" s="497"/>
      <c r="R91" s="3"/>
      <c r="S91" s="3"/>
      <c r="T91" s="3"/>
      <c r="U91" s="3"/>
      <c r="V91" s="3"/>
      <c r="W91" s="3"/>
      <c r="X91" s="3"/>
      <c r="Y91" s="3"/>
      <c r="Z91" s="3"/>
      <c r="AA91" s="3"/>
      <c r="AB91" s="3"/>
      <c r="AC91" s="3"/>
    </row>
    <row r="92" spans="1:29">
      <c r="A92" s="25" t="s">
        <v>4</v>
      </c>
      <c r="B92" s="497"/>
      <c r="C92" s="497"/>
      <c r="D92" s="497"/>
      <c r="E92" s="497"/>
      <c r="F92" s="497"/>
      <c r="G92" s="497"/>
      <c r="H92" s="497"/>
      <c r="R92" s="3"/>
      <c r="S92" s="3"/>
      <c r="T92" s="3"/>
      <c r="U92" s="3"/>
      <c r="V92" s="3"/>
      <c r="W92" s="3"/>
      <c r="X92" s="3"/>
      <c r="Y92" s="3"/>
      <c r="Z92" s="3"/>
      <c r="AA92" s="3"/>
      <c r="AB92" s="3"/>
      <c r="AC92" s="3"/>
    </row>
    <row r="93" spans="1:29">
      <c r="A93" s="13" t="s">
        <v>162</v>
      </c>
      <c r="B93" s="497"/>
      <c r="C93" s="497"/>
      <c r="D93" s="497"/>
      <c r="E93" s="497"/>
      <c r="F93" s="497"/>
      <c r="G93" s="497"/>
      <c r="H93" s="497"/>
      <c r="R93" s="3"/>
      <c r="S93" s="3"/>
      <c r="T93" s="3"/>
      <c r="U93" s="3"/>
      <c r="V93" s="3"/>
      <c r="W93" s="3"/>
      <c r="X93" s="3"/>
      <c r="Y93" s="3"/>
      <c r="Z93" s="3"/>
      <c r="AA93" s="3"/>
      <c r="AB93" s="3"/>
      <c r="AC93" s="3"/>
    </row>
    <row r="94" spans="1:29" ht="45">
      <c r="A94" s="111" t="s">
        <v>193</v>
      </c>
      <c r="B94" s="497"/>
      <c r="C94" s="497"/>
      <c r="D94" s="497"/>
      <c r="E94" s="497"/>
      <c r="F94" s="497"/>
      <c r="G94" s="497"/>
      <c r="H94" s="497"/>
      <c r="R94" s="3"/>
      <c r="S94" s="3"/>
      <c r="T94" s="3"/>
      <c r="U94" s="3"/>
      <c r="V94" s="3"/>
      <c r="W94" s="3"/>
      <c r="X94" s="3"/>
      <c r="Y94" s="3"/>
      <c r="Z94" s="3"/>
      <c r="AA94" s="3"/>
      <c r="AB94" s="3"/>
      <c r="AC94" s="3"/>
    </row>
    <row r="95" spans="1:29">
      <c r="A95" s="13" t="s">
        <v>163</v>
      </c>
      <c r="B95" s="497"/>
      <c r="C95" s="497"/>
      <c r="D95" s="497"/>
      <c r="E95" s="497"/>
      <c r="F95" s="497"/>
      <c r="G95" s="497"/>
      <c r="H95" s="497"/>
      <c r="R95" s="3"/>
      <c r="S95" s="3"/>
      <c r="T95" s="3"/>
      <c r="U95" s="3"/>
      <c r="V95" s="3"/>
      <c r="W95" s="3"/>
      <c r="X95" s="3"/>
      <c r="Y95" s="3"/>
      <c r="Z95" s="3"/>
      <c r="AA95" s="3"/>
      <c r="AB95" s="3"/>
      <c r="AC95" s="3"/>
    </row>
    <row r="96" spans="1:29">
      <c r="A96" s="13" t="s">
        <v>192</v>
      </c>
      <c r="B96" s="497"/>
      <c r="C96" s="497"/>
      <c r="D96" s="497"/>
      <c r="E96" s="497"/>
      <c r="F96" s="497"/>
      <c r="G96" s="497"/>
      <c r="H96" s="497"/>
      <c r="R96" s="3"/>
      <c r="S96" s="3"/>
      <c r="T96" s="3"/>
      <c r="U96" s="3"/>
      <c r="V96" s="3"/>
      <c r="W96" s="3"/>
      <c r="X96" s="3"/>
      <c r="Y96" s="3"/>
      <c r="Z96" s="3"/>
      <c r="AA96" s="3"/>
      <c r="AB96" s="3"/>
      <c r="AC96" s="3"/>
    </row>
    <row r="97" spans="1:29">
      <c r="A97" s="13" t="s">
        <v>5</v>
      </c>
      <c r="B97" s="497"/>
      <c r="C97" s="497"/>
      <c r="D97" s="497"/>
      <c r="E97" s="497"/>
      <c r="F97" s="497"/>
      <c r="G97" s="497"/>
      <c r="H97" s="497"/>
      <c r="R97" s="3"/>
      <c r="S97" s="3"/>
      <c r="T97" s="3"/>
      <c r="U97" s="3"/>
      <c r="V97" s="3"/>
      <c r="W97" s="3"/>
      <c r="X97" s="3"/>
      <c r="Y97" s="3"/>
      <c r="Z97" s="3"/>
      <c r="AA97" s="3"/>
      <c r="AB97" s="3"/>
      <c r="AC97" s="3"/>
    </row>
    <row r="98" spans="1:29">
      <c r="A98" s="13" t="s">
        <v>9</v>
      </c>
      <c r="B98" s="498">
        <f>B99+B100+B101+B102</f>
        <v>0</v>
      </c>
      <c r="C98" s="498">
        <f t="shared" ref="C98:G98" si="20">C99+C100+C101+C102</f>
        <v>0</v>
      </c>
      <c r="D98" s="498">
        <f t="shared" si="20"/>
        <v>0</v>
      </c>
      <c r="E98" s="498">
        <f t="shared" si="20"/>
        <v>0</v>
      </c>
      <c r="F98" s="498">
        <f t="shared" si="20"/>
        <v>0</v>
      </c>
      <c r="G98" s="498">
        <f t="shared" si="20"/>
        <v>0</v>
      </c>
      <c r="H98" s="498">
        <f t="shared" ref="H98" si="21">H99+H100+H101+H102</f>
        <v>0</v>
      </c>
      <c r="R98" s="3"/>
      <c r="S98" s="3"/>
      <c r="T98" s="3"/>
      <c r="U98" s="3"/>
      <c r="V98" s="3"/>
      <c r="W98" s="3"/>
      <c r="X98" s="3"/>
      <c r="Y98" s="3"/>
      <c r="Z98" s="3"/>
      <c r="AA98" s="3"/>
      <c r="AB98" s="3"/>
      <c r="AC98" s="3"/>
    </row>
    <row r="99" spans="1:29">
      <c r="A99" s="101" t="s">
        <v>134</v>
      </c>
      <c r="B99" s="497"/>
      <c r="C99" s="497"/>
      <c r="D99" s="497"/>
      <c r="E99" s="497"/>
      <c r="F99" s="497"/>
      <c r="G99" s="497"/>
      <c r="H99" s="497"/>
      <c r="R99" s="3"/>
      <c r="S99" s="3"/>
      <c r="T99" s="3"/>
      <c r="U99" s="3"/>
      <c r="V99" s="3"/>
      <c r="W99" s="3"/>
      <c r="X99" s="3"/>
      <c r="Y99" s="3"/>
      <c r="Z99" s="3"/>
      <c r="AA99" s="3"/>
      <c r="AB99" s="3"/>
      <c r="AC99" s="3"/>
    </row>
    <row r="100" spans="1:29">
      <c r="A100" s="9" t="s">
        <v>117</v>
      </c>
      <c r="B100" s="497"/>
      <c r="C100" s="497"/>
      <c r="D100" s="497"/>
      <c r="E100" s="497"/>
      <c r="F100" s="497"/>
      <c r="G100" s="497"/>
      <c r="H100" s="497"/>
      <c r="R100" s="3"/>
      <c r="S100" s="3"/>
      <c r="T100" s="3"/>
      <c r="U100" s="3"/>
      <c r="V100" s="3"/>
      <c r="W100" s="3"/>
      <c r="X100" s="3"/>
      <c r="Y100" s="3"/>
      <c r="Z100" s="3"/>
      <c r="AA100" s="3"/>
      <c r="AB100" s="3"/>
      <c r="AC100" s="3"/>
    </row>
    <row r="101" spans="1:29">
      <c r="A101" s="9" t="s">
        <v>6</v>
      </c>
      <c r="B101" s="497"/>
      <c r="C101" s="497"/>
      <c r="D101" s="497"/>
      <c r="E101" s="497"/>
      <c r="F101" s="497"/>
      <c r="G101" s="497"/>
      <c r="H101" s="497"/>
      <c r="R101" s="3"/>
      <c r="S101" s="3"/>
      <c r="T101" s="3"/>
      <c r="U101" s="3"/>
      <c r="V101" s="3"/>
      <c r="W101" s="3"/>
      <c r="X101" s="3"/>
      <c r="Y101" s="3"/>
      <c r="Z101" s="3"/>
      <c r="AA101" s="3"/>
      <c r="AB101" s="3"/>
      <c r="AC101" s="3"/>
    </row>
    <row r="102" spans="1:29">
      <c r="A102" s="9" t="s">
        <v>7</v>
      </c>
      <c r="B102" s="497"/>
      <c r="C102" s="497"/>
      <c r="D102" s="497"/>
      <c r="E102" s="497"/>
      <c r="F102" s="497"/>
      <c r="G102" s="497"/>
      <c r="H102" s="497"/>
      <c r="R102" s="3"/>
      <c r="S102" s="3"/>
      <c r="T102" s="3"/>
      <c r="U102" s="3"/>
      <c r="V102" s="3"/>
      <c r="W102" s="3"/>
      <c r="X102" s="3"/>
      <c r="Y102" s="3"/>
      <c r="Z102" s="3"/>
      <c r="AA102" s="3"/>
      <c r="AB102" s="3"/>
      <c r="AC102" s="3"/>
    </row>
    <row r="103" spans="1:29">
      <c r="A103" s="13" t="s">
        <v>0</v>
      </c>
      <c r="B103" s="497"/>
      <c r="C103" s="497"/>
      <c r="D103" s="497"/>
      <c r="E103" s="497"/>
      <c r="F103" s="497"/>
      <c r="G103" s="497"/>
      <c r="H103" s="497"/>
      <c r="R103" s="3"/>
      <c r="S103" s="3"/>
      <c r="T103" s="3"/>
      <c r="U103" s="3"/>
      <c r="V103" s="3"/>
      <c r="W103" s="3"/>
      <c r="X103" s="3"/>
      <c r="Y103" s="3"/>
      <c r="Z103" s="3"/>
      <c r="AA103" s="3"/>
      <c r="AB103" s="3"/>
      <c r="AC103" s="3"/>
    </row>
    <row r="104" spans="1:29">
      <c r="A104" s="13" t="s">
        <v>150</v>
      </c>
      <c r="B104" s="500"/>
      <c r="C104" s="500"/>
      <c r="D104" s="497"/>
      <c r="E104" s="500"/>
      <c r="F104" s="500"/>
      <c r="G104" s="500"/>
      <c r="H104" s="500"/>
      <c r="R104" s="3"/>
      <c r="S104" s="3"/>
      <c r="T104" s="3"/>
      <c r="U104" s="3"/>
      <c r="V104" s="3"/>
      <c r="W104" s="3"/>
      <c r="X104" s="3"/>
      <c r="Y104" s="3"/>
      <c r="Z104" s="3"/>
      <c r="AA104" s="3"/>
      <c r="AB104" s="3"/>
      <c r="AC104" s="3"/>
    </row>
    <row r="105" spans="1:29">
      <c r="A105" s="494" t="s">
        <v>8</v>
      </c>
      <c r="B105" s="495">
        <f>SUM(B106:B117,B122,B123)</f>
        <v>0</v>
      </c>
      <c r="C105" s="495">
        <f t="shared" ref="C105:G105" si="22">SUM(C106:C117,C122,C123)</f>
        <v>0</v>
      </c>
      <c r="D105" s="495">
        <f t="shared" si="22"/>
        <v>0</v>
      </c>
      <c r="E105" s="495">
        <f t="shared" si="22"/>
        <v>0</v>
      </c>
      <c r="F105" s="495">
        <f t="shared" si="22"/>
        <v>0</v>
      </c>
      <c r="G105" s="495">
        <f t="shared" si="22"/>
        <v>0</v>
      </c>
      <c r="H105" s="495">
        <f t="shared" ref="H105" si="23">SUM(H106:H117,H122,H123)</f>
        <v>0</v>
      </c>
      <c r="R105" s="3"/>
      <c r="S105" s="3"/>
      <c r="T105" s="3"/>
      <c r="U105" s="3"/>
      <c r="V105" s="3"/>
      <c r="W105" s="3"/>
      <c r="X105" s="3"/>
      <c r="Y105" s="3"/>
      <c r="Z105" s="3"/>
      <c r="AA105" s="3"/>
      <c r="AB105" s="3"/>
      <c r="AC105" s="3"/>
    </row>
    <row r="106" spans="1:29">
      <c r="A106" s="496" t="s">
        <v>1</v>
      </c>
      <c r="B106" s="497"/>
      <c r="C106" s="497"/>
      <c r="D106" s="497"/>
      <c r="E106" s="497"/>
      <c r="F106" s="497"/>
      <c r="G106" s="497"/>
      <c r="H106" s="497"/>
      <c r="R106" s="3"/>
      <c r="S106" s="3"/>
      <c r="T106" s="3"/>
      <c r="U106" s="3"/>
      <c r="V106" s="3"/>
      <c r="W106" s="3"/>
      <c r="X106" s="3"/>
      <c r="Y106" s="3"/>
      <c r="Z106" s="3"/>
      <c r="AA106" s="3"/>
      <c r="AB106" s="3"/>
      <c r="AC106" s="3"/>
    </row>
    <row r="107" spans="1:29">
      <c r="A107" s="25" t="s">
        <v>126</v>
      </c>
      <c r="B107" s="497"/>
      <c r="C107" s="497"/>
      <c r="D107" s="497"/>
      <c r="E107" s="497"/>
      <c r="F107" s="497"/>
      <c r="G107" s="497"/>
      <c r="H107" s="497"/>
      <c r="R107" s="3"/>
      <c r="S107" s="3"/>
      <c r="T107" s="3"/>
      <c r="U107" s="3"/>
      <c r="V107" s="3"/>
      <c r="W107" s="3"/>
      <c r="X107" s="3"/>
      <c r="Y107" s="3"/>
      <c r="Z107" s="3"/>
      <c r="AA107" s="3"/>
      <c r="AB107" s="3"/>
      <c r="AC107" s="3"/>
    </row>
    <row r="108" spans="1:29">
      <c r="A108" s="13" t="s">
        <v>161</v>
      </c>
      <c r="B108" s="497"/>
      <c r="C108" s="497"/>
      <c r="D108" s="497"/>
      <c r="E108" s="497"/>
      <c r="F108" s="497"/>
      <c r="G108" s="497"/>
      <c r="H108" s="497"/>
      <c r="R108" s="3"/>
      <c r="S108" s="3"/>
      <c r="T108" s="3"/>
      <c r="U108" s="3"/>
      <c r="V108" s="3"/>
      <c r="W108" s="3"/>
      <c r="X108" s="3"/>
      <c r="Y108" s="3"/>
      <c r="Z108" s="3"/>
      <c r="AA108" s="3"/>
      <c r="AB108" s="3"/>
      <c r="AC108" s="3"/>
    </row>
    <row r="109" spans="1:29">
      <c r="A109" s="25" t="s">
        <v>66</v>
      </c>
      <c r="B109" s="497"/>
      <c r="C109" s="497"/>
      <c r="D109" s="497"/>
      <c r="E109" s="497"/>
      <c r="F109" s="497"/>
      <c r="G109" s="497"/>
      <c r="H109" s="497"/>
      <c r="R109" s="3"/>
      <c r="S109" s="3"/>
      <c r="T109" s="3"/>
      <c r="U109" s="3"/>
      <c r="V109" s="3"/>
      <c r="W109" s="3"/>
      <c r="X109" s="3"/>
      <c r="Y109" s="3"/>
      <c r="Z109" s="3"/>
      <c r="AA109" s="3"/>
      <c r="AB109" s="3"/>
      <c r="AC109" s="3"/>
    </row>
    <row r="110" spans="1:29">
      <c r="A110" s="25" t="s">
        <v>3</v>
      </c>
      <c r="B110" s="497"/>
      <c r="C110" s="497"/>
      <c r="D110" s="497"/>
      <c r="E110" s="497"/>
      <c r="F110" s="497"/>
      <c r="G110" s="497"/>
      <c r="H110" s="497"/>
      <c r="R110" s="3"/>
      <c r="S110" s="3"/>
      <c r="T110" s="3"/>
      <c r="U110" s="3"/>
      <c r="V110" s="3"/>
      <c r="W110" s="3"/>
      <c r="X110" s="3"/>
      <c r="Y110" s="3"/>
      <c r="Z110" s="3"/>
      <c r="AA110" s="3"/>
      <c r="AB110" s="3"/>
      <c r="AC110" s="3"/>
    </row>
    <row r="111" spans="1:29">
      <c r="A111" s="25" t="s">
        <v>4</v>
      </c>
      <c r="B111" s="497"/>
      <c r="C111" s="497"/>
      <c r="D111" s="497"/>
      <c r="E111" s="497"/>
      <c r="F111" s="497"/>
      <c r="G111" s="497"/>
      <c r="H111" s="497"/>
      <c r="R111" s="3"/>
      <c r="S111" s="3"/>
      <c r="T111" s="3"/>
      <c r="U111" s="3"/>
      <c r="V111" s="3"/>
      <c r="W111" s="3"/>
      <c r="X111" s="3"/>
      <c r="Y111" s="3"/>
      <c r="Z111" s="3"/>
      <c r="AA111" s="3"/>
      <c r="AB111" s="3"/>
      <c r="AC111" s="3"/>
    </row>
    <row r="112" spans="1:29">
      <c r="A112" s="13" t="s">
        <v>162</v>
      </c>
      <c r="B112" s="497"/>
      <c r="C112" s="497"/>
      <c r="D112" s="497"/>
      <c r="E112" s="497"/>
      <c r="F112" s="497"/>
      <c r="G112" s="497"/>
      <c r="H112" s="497"/>
      <c r="R112" s="3"/>
      <c r="S112" s="3"/>
      <c r="T112" s="3"/>
      <c r="U112" s="3"/>
      <c r="V112" s="3"/>
      <c r="W112" s="3"/>
      <c r="X112" s="3"/>
      <c r="Y112" s="3"/>
      <c r="Z112" s="3"/>
      <c r="AA112" s="3"/>
      <c r="AB112" s="3"/>
      <c r="AC112" s="3"/>
    </row>
    <row r="113" spans="1:29" ht="45">
      <c r="A113" s="111" t="s">
        <v>193</v>
      </c>
      <c r="B113" s="497"/>
      <c r="C113" s="497"/>
      <c r="D113" s="497"/>
      <c r="E113" s="497"/>
      <c r="F113" s="497"/>
      <c r="G113" s="497"/>
      <c r="H113" s="497"/>
      <c r="R113" s="3"/>
      <c r="S113" s="3"/>
      <c r="T113" s="3"/>
      <c r="U113" s="3"/>
      <c r="V113" s="3"/>
      <c r="W113" s="3"/>
      <c r="X113" s="3"/>
      <c r="Y113" s="3"/>
      <c r="Z113" s="3"/>
      <c r="AA113" s="3"/>
      <c r="AB113" s="3"/>
      <c r="AC113" s="3"/>
    </row>
    <row r="114" spans="1:29">
      <c r="A114" s="13" t="s">
        <v>163</v>
      </c>
      <c r="B114" s="497"/>
      <c r="C114" s="497"/>
      <c r="D114" s="497"/>
      <c r="E114" s="497"/>
      <c r="F114" s="497"/>
      <c r="G114" s="497"/>
      <c r="H114" s="497"/>
      <c r="R114" s="3"/>
      <c r="S114" s="3"/>
      <c r="T114" s="3"/>
      <c r="U114" s="3"/>
      <c r="V114" s="3"/>
      <c r="W114" s="3"/>
      <c r="X114" s="3"/>
      <c r="Y114" s="3"/>
      <c r="Z114" s="3"/>
      <c r="AA114" s="3"/>
      <c r="AB114" s="3"/>
      <c r="AC114" s="3"/>
    </row>
    <row r="115" spans="1:29">
      <c r="A115" s="13" t="s">
        <v>192</v>
      </c>
      <c r="B115" s="497"/>
      <c r="C115" s="497"/>
      <c r="D115" s="497"/>
      <c r="E115" s="497"/>
      <c r="F115" s="497"/>
      <c r="G115" s="497"/>
      <c r="H115" s="497"/>
      <c r="R115" s="3"/>
      <c r="S115" s="3"/>
      <c r="T115" s="3"/>
      <c r="U115" s="3"/>
      <c r="V115" s="3"/>
      <c r="W115" s="3"/>
      <c r="X115" s="3"/>
      <c r="Y115" s="3"/>
      <c r="Z115" s="3"/>
      <c r="AA115" s="3"/>
      <c r="AB115" s="3"/>
      <c r="AC115" s="3"/>
    </row>
    <row r="116" spans="1:29">
      <c r="A116" s="13" t="s">
        <v>5</v>
      </c>
      <c r="B116" s="497"/>
      <c r="C116" s="497"/>
      <c r="D116" s="497"/>
      <c r="E116" s="497"/>
      <c r="F116" s="497"/>
      <c r="G116" s="497"/>
      <c r="H116" s="497"/>
      <c r="R116" s="3"/>
      <c r="S116" s="3"/>
      <c r="T116" s="3"/>
      <c r="U116" s="3"/>
      <c r="V116" s="3"/>
      <c r="W116" s="3"/>
      <c r="X116" s="3"/>
      <c r="Y116" s="3"/>
      <c r="Z116" s="3"/>
      <c r="AA116" s="3"/>
      <c r="AB116" s="3"/>
      <c r="AC116" s="3"/>
    </row>
    <row r="117" spans="1:29">
      <c r="A117" s="13" t="s">
        <v>9</v>
      </c>
      <c r="B117" s="498">
        <f>B118+B119+B120+B121</f>
        <v>0</v>
      </c>
      <c r="C117" s="498">
        <f t="shared" ref="C117:G117" si="24">C118+C119+C120+C121</f>
        <v>0</v>
      </c>
      <c r="D117" s="498">
        <f t="shared" si="24"/>
        <v>0</v>
      </c>
      <c r="E117" s="498">
        <f t="shared" si="24"/>
        <v>0</v>
      </c>
      <c r="F117" s="498">
        <f t="shared" si="24"/>
        <v>0</v>
      </c>
      <c r="G117" s="498">
        <f t="shared" si="24"/>
        <v>0</v>
      </c>
      <c r="H117" s="498">
        <f t="shared" ref="H117" si="25">H118+H119+H120+H121</f>
        <v>0</v>
      </c>
      <c r="R117" s="3"/>
      <c r="S117" s="3"/>
      <c r="T117" s="3"/>
      <c r="U117" s="3"/>
      <c r="V117" s="3"/>
      <c r="W117" s="3"/>
      <c r="X117" s="3"/>
      <c r="Y117" s="3"/>
      <c r="Z117" s="3"/>
      <c r="AA117" s="3"/>
      <c r="AB117" s="3"/>
      <c r="AC117" s="3"/>
    </row>
    <row r="118" spans="1:29">
      <c r="A118" s="101" t="s">
        <v>134</v>
      </c>
      <c r="B118" s="497"/>
      <c r="C118" s="497"/>
      <c r="D118" s="497"/>
      <c r="E118" s="497"/>
      <c r="F118" s="497"/>
      <c r="G118" s="497"/>
      <c r="H118" s="497"/>
      <c r="R118" s="3"/>
      <c r="S118" s="3"/>
      <c r="T118" s="3"/>
      <c r="U118" s="3"/>
      <c r="V118" s="3"/>
      <c r="W118" s="3"/>
      <c r="X118" s="3"/>
      <c r="Y118" s="3"/>
      <c r="Z118" s="3"/>
      <c r="AA118" s="3"/>
      <c r="AB118" s="3"/>
      <c r="AC118" s="3"/>
    </row>
    <row r="119" spans="1:29">
      <c r="A119" s="9" t="s">
        <v>117</v>
      </c>
      <c r="B119" s="497"/>
      <c r="C119" s="497"/>
      <c r="D119" s="497"/>
      <c r="E119" s="497"/>
      <c r="F119" s="497"/>
      <c r="G119" s="497"/>
      <c r="H119" s="497"/>
      <c r="R119" s="3"/>
      <c r="S119" s="3"/>
      <c r="T119" s="3"/>
      <c r="U119" s="3"/>
      <c r="V119" s="3"/>
      <c r="W119" s="3"/>
      <c r="X119" s="3"/>
      <c r="Y119" s="3"/>
      <c r="Z119" s="3"/>
      <c r="AA119" s="3"/>
      <c r="AB119" s="3"/>
      <c r="AC119" s="3"/>
    </row>
    <row r="120" spans="1:29">
      <c r="A120" s="9" t="s">
        <v>6</v>
      </c>
      <c r="B120" s="497"/>
      <c r="C120" s="497"/>
      <c r="D120" s="497"/>
      <c r="E120" s="497"/>
      <c r="F120" s="497"/>
      <c r="G120" s="497"/>
      <c r="H120" s="497"/>
      <c r="R120" s="3"/>
      <c r="S120" s="3"/>
      <c r="T120" s="3"/>
      <c r="U120" s="3"/>
      <c r="V120" s="3"/>
      <c r="W120" s="3"/>
      <c r="X120" s="3"/>
      <c r="Y120" s="3"/>
      <c r="Z120" s="3"/>
      <c r="AA120" s="3"/>
      <c r="AB120" s="3"/>
      <c r="AC120" s="3"/>
    </row>
    <row r="121" spans="1:29">
      <c r="A121" s="9" t="s">
        <v>7</v>
      </c>
      <c r="B121" s="497"/>
      <c r="C121" s="497"/>
      <c r="D121" s="497"/>
      <c r="E121" s="497"/>
      <c r="F121" s="497"/>
      <c r="G121" s="497"/>
      <c r="H121" s="497"/>
      <c r="R121" s="3"/>
      <c r="S121" s="3"/>
      <c r="T121" s="3"/>
      <c r="U121" s="3"/>
      <c r="V121" s="3"/>
      <c r="W121" s="3"/>
      <c r="X121" s="3"/>
      <c r="Y121" s="3"/>
      <c r="Z121" s="3"/>
      <c r="AA121" s="3"/>
      <c r="AB121" s="3"/>
      <c r="AC121" s="3"/>
    </row>
    <row r="122" spans="1:29">
      <c r="A122" s="13" t="s">
        <v>0</v>
      </c>
      <c r="B122" s="497"/>
      <c r="C122" s="497"/>
      <c r="D122" s="497"/>
      <c r="E122" s="497"/>
      <c r="F122" s="497"/>
      <c r="G122" s="497"/>
      <c r="H122" s="497"/>
      <c r="R122" s="3"/>
      <c r="S122" s="3"/>
      <c r="T122" s="3"/>
      <c r="U122" s="3"/>
      <c r="V122" s="3"/>
      <c r="W122" s="3"/>
      <c r="X122" s="3"/>
      <c r="Y122" s="3"/>
      <c r="Z122" s="3"/>
      <c r="AA122" s="3"/>
      <c r="AB122" s="3"/>
      <c r="AC122" s="3"/>
    </row>
    <row r="123" spans="1:29">
      <c r="A123" s="13" t="s">
        <v>150</v>
      </c>
      <c r="B123" s="500"/>
      <c r="C123" s="500"/>
      <c r="D123" s="497"/>
      <c r="E123" s="500"/>
      <c r="F123" s="500"/>
      <c r="G123" s="500"/>
      <c r="H123" s="500"/>
      <c r="R123" s="3"/>
      <c r="S123" s="3"/>
      <c r="T123" s="3"/>
      <c r="U123" s="3"/>
      <c r="V123" s="3"/>
      <c r="W123" s="3"/>
      <c r="X123" s="3"/>
      <c r="Y123" s="3"/>
      <c r="Z123" s="3"/>
      <c r="AA123" s="3"/>
      <c r="AB123" s="3"/>
      <c r="AC123" s="3"/>
    </row>
    <row r="124" spans="1:29">
      <c r="A124" s="494" t="s">
        <v>73</v>
      </c>
      <c r="B124" s="495">
        <f>B125+B144+B163+B220+B182+B201</f>
        <v>0</v>
      </c>
      <c r="C124" s="495">
        <f t="shared" ref="C124" si="26">C125+C144+C163+C220+C182+C201</f>
        <v>0</v>
      </c>
      <c r="D124" s="495">
        <f t="shared" ref="D124" si="27">D125+D144+D163+D220+D182+D201</f>
        <v>0</v>
      </c>
      <c r="E124" s="495">
        <f t="shared" ref="E124" si="28">E125+E144+E163+E220+E182+E201</f>
        <v>0</v>
      </c>
      <c r="F124" s="495">
        <f t="shared" ref="F124" si="29">F125+F144+F163+F220+F182+F201</f>
        <v>0</v>
      </c>
      <c r="G124" s="495">
        <f t="shared" ref="G124:H124" si="30">G125+G144+G163+G220+G182+G201</f>
        <v>0</v>
      </c>
      <c r="H124" s="495">
        <f t="shared" si="30"/>
        <v>0</v>
      </c>
      <c r="R124" s="3"/>
      <c r="S124" s="3"/>
      <c r="T124" s="3"/>
      <c r="U124" s="3"/>
      <c r="V124" s="3"/>
      <c r="W124" s="3"/>
      <c r="X124" s="3"/>
      <c r="Y124" s="3"/>
      <c r="Z124" s="3"/>
      <c r="AA124" s="3"/>
      <c r="AB124" s="3"/>
      <c r="AC124" s="3"/>
    </row>
    <row r="125" spans="1:29">
      <c r="A125" s="219" t="s">
        <v>53</v>
      </c>
      <c r="B125" s="495">
        <f t="shared" ref="B125:G125" si="31">SUM(B126:B137,B142,B143)</f>
        <v>0</v>
      </c>
      <c r="C125" s="495">
        <f t="shared" si="31"/>
        <v>0</v>
      </c>
      <c r="D125" s="495">
        <f t="shared" si="31"/>
        <v>0</v>
      </c>
      <c r="E125" s="495">
        <f t="shared" si="31"/>
        <v>0</v>
      </c>
      <c r="F125" s="495">
        <f t="shared" si="31"/>
        <v>0</v>
      </c>
      <c r="G125" s="495">
        <f t="shared" si="31"/>
        <v>0</v>
      </c>
      <c r="H125" s="495">
        <f t="shared" ref="H125" si="32">SUM(H126:H137,H142,H143)</f>
        <v>0</v>
      </c>
      <c r="R125" s="3"/>
      <c r="S125" s="3"/>
      <c r="T125" s="3"/>
      <c r="U125" s="3"/>
      <c r="V125" s="3"/>
      <c r="W125" s="3"/>
      <c r="X125" s="3"/>
      <c r="Y125" s="3"/>
      <c r="Z125" s="3"/>
      <c r="AA125" s="3"/>
      <c r="AB125" s="3"/>
      <c r="AC125" s="3"/>
    </row>
    <row r="126" spans="1:29">
      <c r="A126" s="496" t="s">
        <v>1</v>
      </c>
      <c r="B126" s="497"/>
      <c r="C126" s="497"/>
      <c r="D126" s="497"/>
      <c r="E126" s="497"/>
      <c r="F126" s="497"/>
      <c r="G126" s="497"/>
      <c r="H126" s="497"/>
      <c r="R126" s="3"/>
      <c r="S126" s="3"/>
      <c r="T126" s="3"/>
      <c r="U126" s="3"/>
      <c r="V126" s="3"/>
      <c r="W126" s="3"/>
      <c r="X126" s="3"/>
      <c r="Y126" s="3"/>
      <c r="Z126" s="3"/>
      <c r="AA126" s="3"/>
      <c r="AB126" s="3"/>
      <c r="AC126" s="3"/>
    </row>
    <row r="127" spans="1:29">
      <c r="A127" s="25" t="s">
        <v>126</v>
      </c>
      <c r="B127" s="497"/>
      <c r="C127" s="497"/>
      <c r="D127" s="497"/>
      <c r="E127" s="497"/>
      <c r="F127" s="497"/>
      <c r="G127" s="497"/>
      <c r="H127" s="497"/>
      <c r="R127" s="3"/>
      <c r="S127" s="3"/>
      <c r="T127" s="3"/>
      <c r="U127" s="3"/>
      <c r="V127" s="3"/>
      <c r="W127" s="3"/>
      <c r="X127" s="3"/>
      <c r="Y127" s="3"/>
      <c r="Z127" s="3"/>
      <c r="AA127" s="3"/>
      <c r="AB127" s="3"/>
      <c r="AC127" s="3"/>
    </row>
    <row r="128" spans="1:29">
      <c r="A128" s="13" t="s">
        <v>161</v>
      </c>
      <c r="B128" s="497"/>
      <c r="C128" s="497"/>
      <c r="D128" s="497"/>
      <c r="E128" s="497"/>
      <c r="F128" s="497"/>
      <c r="G128" s="497"/>
      <c r="H128" s="497"/>
      <c r="R128" s="3"/>
      <c r="S128" s="3"/>
      <c r="T128" s="3"/>
      <c r="U128" s="3"/>
      <c r="V128" s="3"/>
      <c r="W128" s="3"/>
      <c r="X128" s="3"/>
      <c r="Y128" s="3"/>
      <c r="Z128" s="3"/>
      <c r="AA128" s="3"/>
      <c r="AB128" s="3"/>
      <c r="AC128" s="3"/>
    </row>
    <row r="129" spans="1:29">
      <c r="A129" s="25" t="s">
        <v>66</v>
      </c>
      <c r="B129" s="497"/>
      <c r="C129" s="497"/>
      <c r="D129" s="497"/>
      <c r="E129" s="497"/>
      <c r="F129" s="497"/>
      <c r="G129" s="497"/>
      <c r="H129" s="497"/>
      <c r="R129" s="3"/>
      <c r="S129" s="3"/>
      <c r="T129" s="3"/>
      <c r="U129" s="3"/>
      <c r="V129" s="3"/>
      <c r="W129" s="3"/>
      <c r="X129" s="3"/>
      <c r="Y129" s="3"/>
      <c r="Z129" s="3"/>
      <c r="AA129" s="3"/>
      <c r="AB129" s="3"/>
      <c r="AC129" s="3"/>
    </row>
    <row r="130" spans="1:29">
      <c r="A130" s="25" t="s">
        <v>3</v>
      </c>
      <c r="B130" s="497"/>
      <c r="C130" s="497"/>
      <c r="D130" s="497"/>
      <c r="E130" s="497"/>
      <c r="F130" s="497"/>
      <c r="G130" s="497"/>
      <c r="H130" s="497"/>
      <c r="R130" s="3"/>
      <c r="S130" s="3"/>
      <c r="T130" s="3"/>
      <c r="U130" s="3"/>
      <c r="V130" s="3"/>
      <c r="W130" s="3"/>
      <c r="X130" s="3"/>
      <c r="Y130" s="3"/>
      <c r="Z130" s="3"/>
      <c r="AA130" s="3"/>
      <c r="AB130" s="3"/>
      <c r="AC130" s="3"/>
    </row>
    <row r="131" spans="1:29">
      <c r="A131" s="25" t="s">
        <v>4</v>
      </c>
      <c r="B131" s="497"/>
      <c r="C131" s="497"/>
      <c r="D131" s="497"/>
      <c r="E131" s="497"/>
      <c r="F131" s="497"/>
      <c r="G131" s="497"/>
      <c r="H131" s="497"/>
      <c r="R131" s="3"/>
      <c r="S131" s="3"/>
      <c r="T131" s="3"/>
      <c r="U131" s="3"/>
      <c r="V131" s="3"/>
      <c r="W131" s="3"/>
      <c r="X131" s="3"/>
      <c r="Y131" s="3"/>
      <c r="Z131" s="3"/>
      <c r="AA131" s="3"/>
      <c r="AB131" s="3"/>
      <c r="AC131" s="3"/>
    </row>
    <row r="132" spans="1:29">
      <c r="A132" s="13" t="s">
        <v>162</v>
      </c>
      <c r="B132" s="497"/>
      <c r="C132" s="497"/>
      <c r="D132" s="497"/>
      <c r="E132" s="497"/>
      <c r="F132" s="497"/>
      <c r="G132" s="497"/>
      <c r="H132" s="497"/>
      <c r="R132" s="3"/>
      <c r="S132" s="3"/>
      <c r="T132" s="3"/>
      <c r="U132" s="3"/>
      <c r="V132" s="3"/>
      <c r="W132" s="3"/>
      <c r="X132" s="3"/>
      <c r="Y132" s="3"/>
      <c r="Z132" s="3"/>
      <c r="AA132" s="3"/>
      <c r="AB132" s="3"/>
      <c r="AC132" s="3"/>
    </row>
    <row r="133" spans="1:29" ht="45">
      <c r="A133" s="111" t="s">
        <v>193</v>
      </c>
      <c r="B133" s="497"/>
      <c r="C133" s="497"/>
      <c r="D133" s="497"/>
      <c r="E133" s="497"/>
      <c r="F133" s="497"/>
      <c r="G133" s="497"/>
      <c r="H133" s="497"/>
      <c r="R133" s="3"/>
      <c r="S133" s="3"/>
      <c r="T133" s="3"/>
      <c r="U133" s="3"/>
      <c r="V133" s="3"/>
      <c r="W133" s="3"/>
      <c r="X133" s="3"/>
      <c r="Y133" s="3"/>
      <c r="Z133" s="3"/>
      <c r="AA133" s="3"/>
      <c r="AB133" s="3"/>
      <c r="AC133" s="3"/>
    </row>
    <row r="134" spans="1:29">
      <c r="A134" s="13" t="s">
        <v>163</v>
      </c>
      <c r="B134" s="497"/>
      <c r="C134" s="497"/>
      <c r="D134" s="497"/>
      <c r="E134" s="497"/>
      <c r="F134" s="497"/>
      <c r="G134" s="497"/>
      <c r="H134" s="497"/>
      <c r="R134" s="3"/>
      <c r="S134" s="3"/>
      <c r="T134" s="3"/>
      <c r="U134" s="3"/>
      <c r="V134" s="3"/>
      <c r="W134" s="3"/>
      <c r="X134" s="3"/>
      <c r="Y134" s="3"/>
      <c r="Z134" s="3"/>
      <c r="AA134" s="3"/>
      <c r="AB134" s="3"/>
      <c r="AC134" s="3"/>
    </row>
    <row r="135" spans="1:29">
      <c r="A135" s="13" t="s">
        <v>192</v>
      </c>
      <c r="B135" s="497"/>
      <c r="C135" s="497"/>
      <c r="D135" s="497"/>
      <c r="E135" s="497"/>
      <c r="F135" s="497"/>
      <c r="G135" s="497"/>
      <c r="H135" s="497"/>
      <c r="R135" s="3"/>
      <c r="S135" s="3"/>
      <c r="T135" s="3"/>
      <c r="U135" s="3"/>
      <c r="V135" s="3"/>
      <c r="W135" s="3"/>
      <c r="X135" s="3"/>
      <c r="Y135" s="3"/>
      <c r="Z135" s="3"/>
      <c r="AA135" s="3"/>
      <c r="AB135" s="3"/>
      <c r="AC135" s="3"/>
    </row>
    <row r="136" spans="1:29">
      <c r="A136" s="13" t="s">
        <v>5</v>
      </c>
      <c r="B136" s="497"/>
      <c r="C136" s="497"/>
      <c r="D136" s="497"/>
      <c r="E136" s="497"/>
      <c r="F136" s="497"/>
      <c r="G136" s="497"/>
      <c r="H136" s="497"/>
      <c r="R136" s="3"/>
      <c r="S136" s="3"/>
      <c r="T136" s="3"/>
      <c r="U136" s="3"/>
      <c r="V136" s="3"/>
      <c r="W136" s="3"/>
      <c r="X136" s="3"/>
      <c r="Y136" s="3"/>
      <c r="Z136" s="3"/>
      <c r="AA136" s="3"/>
      <c r="AB136" s="3"/>
      <c r="AC136" s="3"/>
    </row>
    <row r="137" spans="1:29">
      <c r="A137" s="13" t="s">
        <v>9</v>
      </c>
      <c r="B137" s="498">
        <f>B138+B139+B140+B141</f>
        <v>0</v>
      </c>
      <c r="C137" s="498">
        <f t="shared" ref="C137:G137" si="33">C138+C139+C140+C141</f>
        <v>0</v>
      </c>
      <c r="D137" s="498">
        <f t="shared" si="33"/>
        <v>0</v>
      </c>
      <c r="E137" s="498">
        <f t="shared" si="33"/>
        <v>0</v>
      </c>
      <c r="F137" s="498">
        <f t="shared" si="33"/>
        <v>0</v>
      </c>
      <c r="G137" s="498">
        <f t="shared" si="33"/>
        <v>0</v>
      </c>
      <c r="H137" s="498">
        <f t="shared" ref="H137" si="34">H138+H139+H140+H141</f>
        <v>0</v>
      </c>
      <c r="R137" s="3"/>
      <c r="S137" s="3"/>
      <c r="T137" s="3"/>
      <c r="U137" s="3"/>
      <c r="V137" s="3"/>
      <c r="W137" s="3"/>
      <c r="X137" s="3"/>
      <c r="Y137" s="3"/>
      <c r="Z137" s="3"/>
      <c r="AA137" s="3"/>
      <c r="AB137" s="3"/>
      <c r="AC137" s="3"/>
    </row>
    <row r="138" spans="1:29">
      <c r="A138" s="101" t="s">
        <v>134</v>
      </c>
      <c r="B138" s="497"/>
      <c r="C138" s="497"/>
      <c r="D138" s="497"/>
      <c r="E138" s="497"/>
      <c r="F138" s="497"/>
      <c r="G138" s="497"/>
      <c r="H138" s="497"/>
      <c r="R138" s="3"/>
      <c r="S138" s="3"/>
      <c r="T138" s="3"/>
      <c r="U138" s="3"/>
      <c r="V138" s="3"/>
      <c r="W138" s="3"/>
      <c r="X138" s="3"/>
      <c r="Y138" s="3"/>
      <c r="Z138" s="3"/>
      <c r="AA138" s="3"/>
      <c r="AB138" s="3"/>
      <c r="AC138" s="3"/>
    </row>
    <row r="139" spans="1:29">
      <c r="A139" s="9" t="s">
        <v>117</v>
      </c>
      <c r="B139" s="497"/>
      <c r="C139" s="497"/>
      <c r="D139" s="497"/>
      <c r="E139" s="497"/>
      <c r="F139" s="497"/>
      <c r="G139" s="497"/>
      <c r="H139" s="497"/>
      <c r="R139" s="3"/>
      <c r="S139" s="3"/>
      <c r="T139" s="3"/>
      <c r="U139" s="3"/>
      <c r="V139" s="3"/>
      <c r="W139" s="3"/>
      <c r="X139" s="3"/>
      <c r="Y139" s="3"/>
      <c r="Z139" s="3"/>
      <c r="AA139" s="3"/>
      <c r="AB139" s="3"/>
      <c r="AC139" s="3"/>
    </row>
    <row r="140" spans="1:29">
      <c r="A140" s="9" t="s">
        <v>6</v>
      </c>
      <c r="B140" s="497"/>
      <c r="C140" s="497"/>
      <c r="D140" s="497"/>
      <c r="E140" s="497"/>
      <c r="F140" s="497"/>
      <c r="G140" s="497"/>
      <c r="H140" s="497"/>
      <c r="R140" s="3"/>
      <c r="S140" s="3"/>
      <c r="T140" s="3"/>
      <c r="U140" s="3"/>
      <c r="V140" s="3"/>
      <c r="W140" s="3"/>
      <c r="X140" s="3"/>
      <c r="Y140" s="3"/>
      <c r="Z140" s="3"/>
      <c r="AA140" s="3"/>
      <c r="AB140" s="3"/>
      <c r="AC140" s="3"/>
    </row>
    <row r="141" spans="1:29">
      <c r="A141" s="9" t="s">
        <v>7</v>
      </c>
      <c r="B141" s="497"/>
      <c r="C141" s="497"/>
      <c r="D141" s="497"/>
      <c r="E141" s="497"/>
      <c r="F141" s="497"/>
      <c r="G141" s="497"/>
      <c r="H141" s="497"/>
      <c r="R141" s="3"/>
      <c r="S141" s="3"/>
      <c r="T141" s="3"/>
      <c r="U141" s="3"/>
      <c r="V141" s="3"/>
      <c r="W141" s="3"/>
      <c r="X141" s="3"/>
      <c r="Y141" s="3"/>
      <c r="Z141" s="3"/>
      <c r="AA141" s="3"/>
      <c r="AB141" s="3"/>
      <c r="AC141" s="3"/>
    </row>
    <row r="142" spans="1:29">
      <c r="A142" s="13" t="s">
        <v>0</v>
      </c>
      <c r="B142" s="497"/>
      <c r="C142" s="497"/>
      <c r="D142" s="497"/>
      <c r="E142" s="497"/>
      <c r="F142" s="497"/>
      <c r="G142" s="497"/>
      <c r="H142" s="497"/>
      <c r="R142" s="3"/>
      <c r="S142" s="3"/>
      <c r="T142" s="3"/>
      <c r="U142" s="3"/>
      <c r="V142" s="3"/>
      <c r="W142" s="3"/>
      <c r="X142" s="3"/>
      <c r="Y142" s="3"/>
      <c r="Z142" s="3"/>
      <c r="AA142" s="3"/>
      <c r="AB142" s="3"/>
      <c r="AC142" s="3"/>
    </row>
    <row r="143" spans="1:29">
      <c r="A143" s="13" t="s">
        <v>150</v>
      </c>
      <c r="B143" s="500"/>
      <c r="C143" s="500"/>
      <c r="D143" s="497"/>
      <c r="E143" s="500"/>
      <c r="F143" s="500"/>
      <c r="G143" s="500"/>
      <c r="H143" s="500"/>
      <c r="R143" s="3"/>
      <c r="S143" s="3"/>
      <c r="T143" s="3"/>
      <c r="U143" s="3"/>
      <c r="V143" s="3"/>
      <c r="W143" s="3"/>
      <c r="X143" s="3"/>
      <c r="Y143" s="3"/>
      <c r="Z143" s="3"/>
      <c r="AA143" s="3"/>
      <c r="AB143" s="3"/>
      <c r="AC143" s="3"/>
    </row>
    <row r="144" spans="1:29">
      <c r="A144" s="494" t="s">
        <v>56</v>
      </c>
      <c r="B144" s="495">
        <f>SUM(B145:B156,B161,B162)</f>
        <v>0</v>
      </c>
      <c r="C144" s="495">
        <f t="shared" ref="C144:G144" si="35">SUM(C145:C156,C161,C162)</f>
        <v>0</v>
      </c>
      <c r="D144" s="495">
        <f t="shared" si="35"/>
        <v>0</v>
      </c>
      <c r="E144" s="495">
        <f t="shared" si="35"/>
        <v>0</v>
      </c>
      <c r="F144" s="495">
        <f t="shared" si="35"/>
        <v>0</v>
      </c>
      <c r="G144" s="495">
        <f t="shared" si="35"/>
        <v>0</v>
      </c>
      <c r="H144" s="495">
        <f t="shared" ref="H144" si="36">SUM(H145:H156,H161,H162)</f>
        <v>0</v>
      </c>
      <c r="R144" s="3"/>
      <c r="S144" s="3"/>
      <c r="T144" s="3"/>
      <c r="U144" s="3"/>
      <c r="V144" s="3"/>
      <c r="W144" s="3"/>
      <c r="X144" s="3"/>
      <c r="Y144" s="3"/>
      <c r="Z144" s="3"/>
      <c r="AA144" s="3"/>
      <c r="AB144" s="3"/>
      <c r="AC144" s="3"/>
    </row>
    <row r="145" spans="1:29">
      <c r="A145" s="496" t="s">
        <v>1</v>
      </c>
      <c r="B145" s="497"/>
      <c r="C145" s="497"/>
      <c r="D145" s="497"/>
      <c r="E145" s="497"/>
      <c r="F145" s="497"/>
      <c r="G145" s="497"/>
      <c r="H145" s="497"/>
      <c r="R145" s="3"/>
      <c r="S145" s="3"/>
      <c r="T145" s="3"/>
      <c r="U145" s="3"/>
      <c r="V145" s="3"/>
      <c r="W145" s="3"/>
      <c r="X145" s="3"/>
      <c r="Y145" s="3"/>
      <c r="Z145" s="3"/>
      <c r="AA145" s="3"/>
      <c r="AB145" s="3"/>
      <c r="AC145" s="3"/>
    </row>
    <row r="146" spans="1:29">
      <c r="A146" s="25" t="s">
        <v>126</v>
      </c>
      <c r="B146" s="497"/>
      <c r="C146" s="497"/>
      <c r="D146" s="497"/>
      <c r="E146" s="497"/>
      <c r="F146" s="497"/>
      <c r="G146" s="497"/>
      <c r="H146" s="497"/>
      <c r="R146" s="3"/>
      <c r="S146" s="3"/>
      <c r="T146" s="3"/>
      <c r="U146" s="3"/>
      <c r="V146" s="3"/>
      <c r="W146" s="3"/>
      <c r="X146" s="3"/>
      <c r="Y146" s="3"/>
      <c r="Z146" s="3"/>
      <c r="AA146" s="3"/>
      <c r="AB146" s="3"/>
      <c r="AC146" s="3"/>
    </row>
    <row r="147" spans="1:29">
      <c r="A147" s="13" t="s">
        <v>161</v>
      </c>
      <c r="B147" s="497"/>
      <c r="C147" s="497"/>
      <c r="D147" s="497"/>
      <c r="E147" s="497"/>
      <c r="F147" s="497"/>
      <c r="G147" s="497"/>
      <c r="H147" s="497"/>
      <c r="R147" s="3"/>
      <c r="S147" s="3"/>
      <c r="T147" s="3"/>
      <c r="U147" s="3"/>
      <c r="V147" s="3"/>
      <c r="W147" s="3"/>
      <c r="X147" s="3"/>
      <c r="Y147" s="3"/>
      <c r="Z147" s="3"/>
      <c r="AA147" s="3"/>
      <c r="AB147" s="3"/>
      <c r="AC147" s="3"/>
    </row>
    <row r="148" spans="1:29">
      <c r="A148" s="25" t="s">
        <v>66</v>
      </c>
      <c r="B148" s="497"/>
      <c r="C148" s="497"/>
      <c r="D148" s="497"/>
      <c r="E148" s="497"/>
      <c r="F148" s="497"/>
      <c r="G148" s="497"/>
      <c r="H148" s="497"/>
      <c r="R148" s="3"/>
      <c r="S148" s="3"/>
      <c r="T148" s="3"/>
      <c r="U148" s="3"/>
      <c r="V148" s="3"/>
      <c r="W148" s="3"/>
      <c r="X148" s="3"/>
      <c r="Y148" s="3"/>
      <c r="Z148" s="3"/>
      <c r="AA148" s="3"/>
      <c r="AB148" s="3"/>
      <c r="AC148" s="3"/>
    </row>
    <row r="149" spans="1:29">
      <c r="A149" s="25" t="s">
        <v>3</v>
      </c>
      <c r="B149" s="497"/>
      <c r="C149" s="497"/>
      <c r="D149" s="497"/>
      <c r="E149" s="497"/>
      <c r="F149" s="497"/>
      <c r="G149" s="497"/>
      <c r="H149" s="497"/>
      <c r="R149" s="3"/>
      <c r="S149" s="3"/>
      <c r="T149" s="3"/>
      <c r="U149" s="3"/>
      <c r="V149" s="3"/>
      <c r="W149" s="3"/>
      <c r="X149" s="3"/>
      <c r="Y149" s="3"/>
      <c r="Z149" s="3"/>
      <c r="AA149" s="3"/>
      <c r="AB149" s="3"/>
      <c r="AC149" s="3"/>
    </row>
    <row r="150" spans="1:29">
      <c r="A150" s="25" t="s">
        <v>4</v>
      </c>
      <c r="B150" s="497"/>
      <c r="C150" s="497"/>
      <c r="D150" s="497"/>
      <c r="E150" s="497"/>
      <c r="F150" s="497"/>
      <c r="G150" s="497"/>
      <c r="H150" s="497"/>
      <c r="R150" s="3"/>
      <c r="S150" s="3"/>
      <c r="T150" s="3"/>
      <c r="U150" s="3"/>
      <c r="V150" s="3"/>
      <c r="W150" s="3"/>
      <c r="X150" s="3"/>
      <c r="Y150" s="3"/>
      <c r="Z150" s="3"/>
      <c r="AA150" s="3"/>
      <c r="AB150" s="3"/>
      <c r="AC150" s="3"/>
    </row>
    <row r="151" spans="1:29">
      <c r="A151" s="13" t="s">
        <v>162</v>
      </c>
      <c r="B151" s="497"/>
      <c r="C151" s="497"/>
      <c r="D151" s="497"/>
      <c r="E151" s="497"/>
      <c r="F151" s="497"/>
      <c r="G151" s="497"/>
      <c r="H151" s="497"/>
      <c r="R151" s="3"/>
      <c r="S151" s="3"/>
      <c r="T151" s="3"/>
      <c r="U151" s="3"/>
      <c r="V151" s="3"/>
      <c r="W151" s="3"/>
      <c r="X151" s="3"/>
      <c r="Y151" s="3"/>
      <c r="Z151" s="3"/>
      <c r="AA151" s="3"/>
      <c r="AB151" s="3"/>
      <c r="AC151" s="3"/>
    </row>
    <row r="152" spans="1:29" ht="45">
      <c r="A152" s="111" t="s">
        <v>193</v>
      </c>
      <c r="B152" s="497"/>
      <c r="C152" s="497"/>
      <c r="D152" s="497"/>
      <c r="E152" s="497"/>
      <c r="F152" s="497"/>
      <c r="G152" s="497"/>
      <c r="H152" s="497"/>
      <c r="R152" s="3"/>
      <c r="S152" s="3"/>
      <c r="T152" s="3"/>
      <c r="U152" s="3"/>
      <c r="V152" s="3"/>
      <c r="W152" s="3"/>
      <c r="X152" s="3"/>
      <c r="Y152" s="3"/>
      <c r="Z152" s="3"/>
      <c r="AA152" s="3"/>
      <c r="AB152" s="3"/>
      <c r="AC152" s="3"/>
    </row>
    <row r="153" spans="1:29">
      <c r="A153" s="13" t="s">
        <v>163</v>
      </c>
      <c r="B153" s="497"/>
      <c r="C153" s="497"/>
      <c r="D153" s="497"/>
      <c r="E153" s="497"/>
      <c r="F153" s="497"/>
      <c r="G153" s="497"/>
      <c r="H153" s="497"/>
      <c r="R153" s="3"/>
      <c r="S153" s="3"/>
      <c r="T153" s="3"/>
      <c r="U153" s="3"/>
      <c r="V153" s="3"/>
      <c r="W153" s="3"/>
      <c r="X153" s="3"/>
      <c r="Y153" s="3"/>
      <c r="Z153" s="3"/>
      <c r="AA153" s="3"/>
      <c r="AB153" s="3"/>
      <c r="AC153" s="3"/>
    </row>
    <row r="154" spans="1:29">
      <c r="A154" s="13" t="s">
        <v>192</v>
      </c>
      <c r="B154" s="497"/>
      <c r="C154" s="497"/>
      <c r="D154" s="497"/>
      <c r="E154" s="497"/>
      <c r="F154" s="497"/>
      <c r="G154" s="497"/>
      <c r="H154" s="497"/>
      <c r="R154" s="3"/>
      <c r="S154" s="3"/>
      <c r="T154" s="3"/>
      <c r="U154" s="3"/>
      <c r="V154" s="3"/>
      <c r="W154" s="3"/>
      <c r="X154" s="3"/>
      <c r="Y154" s="3"/>
      <c r="Z154" s="3"/>
      <c r="AA154" s="3"/>
      <c r="AB154" s="3"/>
      <c r="AC154" s="3"/>
    </row>
    <row r="155" spans="1:29">
      <c r="A155" s="13" t="s">
        <v>5</v>
      </c>
      <c r="B155" s="497"/>
      <c r="C155" s="497"/>
      <c r="D155" s="497"/>
      <c r="E155" s="497"/>
      <c r="F155" s="497"/>
      <c r="G155" s="497"/>
      <c r="H155" s="497"/>
      <c r="R155" s="3"/>
      <c r="S155" s="3"/>
      <c r="T155" s="3"/>
      <c r="U155" s="3"/>
      <c r="V155" s="3"/>
      <c r="W155" s="3"/>
      <c r="X155" s="3"/>
      <c r="Y155" s="3"/>
      <c r="Z155" s="3"/>
      <c r="AA155" s="3"/>
      <c r="AB155" s="3"/>
      <c r="AC155" s="3"/>
    </row>
    <row r="156" spans="1:29">
      <c r="A156" s="13" t="s">
        <v>9</v>
      </c>
      <c r="B156" s="498">
        <f>B157+B158+B159+B160</f>
        <v>0</v>
      </c>
      <c r="C156" s="498">
        <f t="shared" ref="C156:G156" si="37">C157+C158+C159+C160</f>
        <v>0</v>
      </c>
      <c r="D156" s="498">
        <f t="shared" si="37"/>
        <v>0</v>
      </c>
      <c r="E156" s="498">
        <f t="shared" si="37"/>
        <v>0</v>
      </c>
      <c r="F156" s="498">
        <f t="shared" si="37"/>
        <v>0</v>
      </c>
      <c r="G156" s="498">
        <f t="shared" si="37"/>
        <v>0</v>
      </c>
      <c r="H156" s="498">
        <f t="shared" ref="H156" si="38">H157+H158+H159+H160</f>
        <v>0</v>
      </c>
      <c r="R156" s="3"/>
      <c r="S156" s="3"/>
      <c r="T156" s="3"/>
      <c r="U156" s="3"/>
      <c r="V156" s="3"/>
      <c r="W156" s="3"/>
      <c r="X156" s="3"/>
      <c r="Y156" s="3"/>
      <c r="Z156" s="3"/>
      <c r="AA156" s="3"/>
      <c r="AB156" s="3"/>
      <c r="AC156" s="3"/>
    </row>
    <row r="157" spans="1:29">
      <c r="A157" s="101" t="s">
        <v>134</v>
      </c>
      <c r="B157" s="497"/>
      <c r="C157" s="497"/>
      <c r="D157" s="497"/>
      <c r="E157" s="497"/>
      <c r="F157" s="497"/>
      <c r="G157" s="497"/>
      <c r="H157" s="497"/>
      <c r="R157" s="3"/>
      <c r="S157" s="3"/>
      <c r="T157" s="3"/>
      <c r="U157" s="3"/>
      <c r="V157" s="3"/>
      <c r="W157" s="3"/>
      <c r="X157" s="3"/>
      <c r="Y157" s="3"/>
      <c r="Z157" s="3"/>
      <c r="AA157" s="3"/>
      <c r="AB157" s="3"/>
      <c r="AC157" s="3"/>
    </row>
    <row r="158" spans="1:29">
      <c r="A158" s="9" t="s">
        <v>117</v>
      </c>
      <c r="B158" s="497"/>
      <c r="C158" s="497"/>
      <c r="D158" s="497"/>
      <c r="E158" s="497"/>
      <c r="F158" s="497"/>
      <c r="G158" s="497"/>
      <c r="H158" s="497"/>
      <c r="R158" s="3"/>
      <c r="S158" s="3"/>
      <c r="T158" s="3"/>
      <c r="U158" s="3"/>
      <c r="V158" s="3"/>
      <c r="W158" s="3"/>
      <c r="X158" s="3"/>
      <c r="Y158" s="3"/>
      <c r="Z158" s="3"/>
      <c r="AA158" s="3"/>
      <c r="AB158" s="3"/>
      <c r="AC158" s="3"/>
    </row>
    <row r="159" spans="1:29">
      <c r="A159" s="9" t="s">
        <v>6</v>
      </c>
      <c r="B159" s="497"/>
      <c r="C159" s="497"/>
      <c r="D159" s="497"/>
      <c r="E159" s="497"/>
      <c r="F159" s="497"/>
      <c r="G159" s="497"/>
      <c r="H159" s="497"/>
      <c r="R159" s="3"/>
      <c r="S159" s="3"/>
      <c r="T159" s="3"/>
      <c r="U159" s="3"/>
      <c r="V159" s="3"/>
      <c r="W159" s="3"/>
      <c r="X159" s="3"/>
      <c r="Y159" s="3"/>
      <c r="Z159" s="3"/>
      <c r="AA159" s="3"/>
      <c r="AB159" s="3"/>
      <c r="AC159" s="3"/>
    </row>
    <row r="160" spans="1:29">
      <c r="A160" s="9" t="s">
        <v>7</v>
      </c>
      <c r="B160" s="497"/>
      <c r="C160" s="497"/>
      <c r="D160" s="497"/>
      <c r="E160" s="497"/>
      <c r="F160" s="497"/>
      <c r="G160" s="497"/>
      <c r="H160" s="497"/>
      <c r="R160" s="3"/>
      <c r="S160" s="3"/>
      <c r="T160" s="3"/>
      <c r="U160" s="3"/>
      <c r="V160" s="3"/>
      <c r="W160" s="3"/>
      <c r="X160" s="3"/>
      <c r="Y160" s="3"/>
      <c r="Z160" s="3"/>
      <c r="AA160" s="3"/>
      <c r="AB160" s="3"/>
      <c r="AC160" s="3"/>
    </row>
    <row r="161" spans="1:29">
      <c r="A161" s="13" t="s">
        <v>0</v>
      </c>
      <c r="B161" s="497"/>
      <c r="C161" s="497"/>
      <c r="D161" s="497"/>
      <c r="E161" s="497"/>
      <c r="F161" s="497"/>
      <c r="G161" s="497"/>
      <c r="H161" s="497"/>
      <c r="R161" s="3"/>
      <c r="S161" s="3"/>
      <c r="T161" s="3"/>
      <c r="U161" s="3"/>
      <c r="V161" s="3"/>
      <c r="W161" s="3"/>
      <c r="X161" s="3"/>
      <c r="Y161" s="3"/>
      <c r="Z161" s="3"/>
      <c r="AA161" s="3"/>
      <c r="AB161" s="3"/>
      <c r="AC161" s="3"/>
    </row>
    <row r="162" spans="1:29">
      <c r="A162" s="13" t="s">
        <v>150</v>
      </c>
      <c r="B162" s="500"/>
      <c r="C162" s="500"/>
      <c r="D162" s="497"/>
      <c r="E162" s="500"/>
      <c r="F162" s="500"/>
      <c r="G162" s="500"/>
      <c r="H162" s="500"/>
      <c r="R162" s="3"/>
      <c r="S162" s="3"/>
      <c r="T162" s="3"/>
      <c r="U162" s="3"/>
      <c r="V162" s="3"/>
      <c r="W162" s="3"/>
      <c r="X162" s="3"/>
      <c r="Y162" s="3"/>
      <c r="Z162" s="3"/>
      <c r="AA162" s="3"/>
      <c r="AB162" s="3"/>
      <c r="AC162" s="3"/>
    </row>
    <row r="163" spans="1:29">
      <c r="A163" s="494" t="s">
        <v>55</v>
      </c>
      <c r="B163" s="495">
        <f t="shared" ref="B163:G163" si="39">SUM(B164:B175,B180,B181)</f>
        <v>0</v>
      </c>
      <c r="C163" s="495">
        <f t="shared" si="39"/>
        <v>0</v>
      </c>
      <c r="D163" s="495">
        <f t="shared" si="39"/>
        <v>0</v>
      </c>
      <c r="E163" s="495">
        <f t="shared" si="39"/>
        <v>0</v>
      </c>
      <c r="F163" s="495">
        <f t="shared" si="39"/>
        <v>0</v>
      </c>
      <c r="G163" s="495">
        <f t="shared" si="39"/>
        <v>0</v>
      </c>
      <c r="H163" s="495">
        <f t="shared" ref="H163" si="40">SUM(H164:H175,H180,H181)</f>
        <v>0</v>
      </c>
      <c r="R163" s="3"/>
      <c r="S163" s="3"/>
      <c r="T163" s="3"/>
      <c r="U163" s="3"/>
      <c r="V163" s="3"/>
      <c r="W163" s="3"/>
      <c r="X163" s="3"/>
      <c r="Y163" s="3"/>
      <c r="Z163" s="3"/>
      <c r="AA163" s="3"/>
      <c r="AB163" s="3"/>
      <c r="AC163" s="3"/>
    </row>
    <row r="164" spans="1:29">
      <c r="A164" s="496" t="s">
        <v>1</v>
      </c>
      <c r="B164" s="497"/>
      <c r="C164" s="497"/>
      <c r="D164" s="497"/>
      <c r="E164" s="497"/>
      <c r="F164" s="497"/>
      <c r="G164" s="497"/>
      <c r="H164" s="497"/>
      <c r="R164" s="3"/>
      <c r="S164" s="3"/>
      <c r="T164" s="3"/>
      <c r="U164" s="3"/>
      <c r="V164" s="3"/>
      <c r="W164" s="3"/>
      <c r="X164" s="3"/>
      <c r="Y164" s="3"/>
      <c r="Z164" s="3"/>
      <c r="AA164" s="3"/>
      <c r="AB164" s="3"/>
      <c r="AC164" s="3"/>
    </row>
    <row r="165" spans="1:29">
      <c r="A165" s="25" t="s">
        <v>126</v>
      </c>
      <c r="B165" s="497"/>
      <c r="C165" s="497"/>
      <c r="D165" s="497"/>
      <c r="E165" s="497"/>
      <c r="F165" s="497"/>
      <c r="G165" s="497"/>
      <c r="H165" s="497"/>
      <c r="R165" s="3"/>
      <c r="S165" s="3"/>
      <c r="T165" s="3"/>
      <c r="U165" s="3"/>
      <c r="V165" s="3"/>
      <c r="W165" s="3"/>
      <c r="X165" s="3"/>
      <c r="Y165" s="3"/>
      <c r="Z165" s="3"/>
      <c r="AA165" s="3"/>
      <c r="AB165" s="3"/>
      <c r="AC165" s="3"/>
    </row>
    <row r="166" spans="1:29">
      <c r="A166" s="13" t="s">
        <v>161</v>
      </c>
      <c r="B166" s="497"/>
      <c r="C166" s="497"/>
      <c r="D166" s="497"/>
      <c r="E166" s="497"/>
      <c r="F166" s="497"/>
      <c r="G166" s="497"/>
      <c r="H166" s="497"/>
      <c r="R166" s="3"/>
      <c r="S166" s="3"/>
      <c r="T166" s="3"/>
      <c r="U166" s="3"/>
      <c r="V166" s="3"/>
      <c r="W166" s="3"/>
      <c r="X166" s="3"/>
      <c r="Y166" s="3"/>
      <c r="Z166" s="3"/>
      <c r="AA166" s="3"/>
      <c r="AB166" s="3"/>
      <c r="AC166" s="3"/>
    </row>
    <row r="167" spans="1:29">
      <c r="A167" s="25" t="s">
        <v>66</v>
      </c>
      <c r="B167" s="497"/>
      <c r="C167" s="497"/>
      <c r="D167" s="497"/>
      <c r="E167" s="497"/>
      <c r="F167" s="497"/>
      <c r="G167" s="497"/>
      <c r="H167" s="497"/>
      <c r="R167" s="3"/>
      <c r="S167" s="3"/>
      <c r="T167" s="3"/>
      <c r="U167" s="3"/>
      <c r="V167" s="3"/>
      <c r="W167" s="3"/>
      <c r="X167" s="3"/>
      <c r="Y167" s="3"/>
      <c r="Z167" s="3"/>
      <c r="AA167" s="3"/>
      <c r="AB167" s="3"/>
      <c r="AC167" s="3"/>
    </row>
    <row r="168" spans="1:29">
      <c r="A168" s="25" t="s">
        <v>3</v>
      </c>
      <c r="B168" s="497"/>
      <c r="C168" s="497"/>
      <c r="D168" s="497"/>
      <c r="E168" s="497"/>
      <c r="F168" s="497"/>
      <c r="G168" s="497"/>
      <c r="H168" s="497"/>
      <c r="R168" s="3"/>
      <c r="S168" s="3"/>
      <c r="T168" s="3"/>
      <c r="U168" s="3"/>
      <c r="V168" s="3"/>
      <c r="W168" s="3"/>
      <c r="X168" s="3"/>
      <c r="Y168" s="3"/>
      <c r="Z168" s="3"/>
      <c r="AA168" s="3"/>
      <c r="AB168" s="3"/>
      <c r="AC168" s="3"/>
    </row>
    <row r="169" spans="1:29">
      <c r="A169" s="25" t="s">
        <v>4</v>
      </c>
      <c r="B169" s="497"/>
      <c r="C169" s="497"/>
      <c r="D169" s="497"/>
      <c r="E169" s="497"/>
      <c r="F169" s="497"/>
      <c r="G169" s="497"/>
      <c r="H169" s="497"/>
      <c r="R169" s="3"/>
      <c r="S169" s="3"/>
      <c r="T169" s="3"/>
      <c r="U169" s="3"/>
      <c r="V169" s="3"/>
      <c r="W169" s="3"/>
      <c r="X169" s="3"/>
      <c r="Y169" s="3"/>
      <c r="Z169" s="3"/>
      <c r="AA169" s="3"/>
      <c r="AB169" s="3"/>
      <c r="AC169" s="3"/>
    </row>
    <row r="170" spans="1:29">
      <c r="A170" s="13" t="s">
        <v>162</v>
      </c>
      <c r="B170" s="497"/>
      <c r="C170" s="497"/>
      <c r="D170" s="497"/>
      <c r="E170" s="497"/>
      <c r="F170" s="497"/>
      <c r="G170" s="497"/>
      <c r="H170" s="497"/>
      <c r="R170" s="3"/>
      <c r="S170" s="3"/>
      <c r="T170" s="3"/>
      <c r="U170" s="3"/>
      <c r="V170" s="3"/>
      <c r="W170" s="3"/>
      <c r="X170" s="3"/>
      <c r="Y170" s="3"/>
      <c r="Z170" s="3"/>
      <c r="AA170" s="3"/>
      <c r="AB170" s="3"/>
      <c r="AC170" s="3"/>
    </row>
    <row r="171" spans="1:29" ht="45">
      <c r="A171" s="111" t="s">
        <v>193</v>
      </c>
      <c r="B171" s="497"/>
      <c r="C171" s="497"/>
      <c r="D171" s="497"/>
      <c r="E171" s="497"/>
      <c r="F171" s="497"/>
      <c r="G171" s="497"/>
      <c r="H171" s="497"/>
      <c r="R171" s="3"/>
      <c r="S171" s="3"/>
      <c r="T171" s="3"/>
      <c r="U171" s="3"/>
      <c r="V171" s="3"/>
      <c r="W171" s="3"/>
      <c r="X171" s="3"/>
      <c r="Y171" s="3"/>
      <c r="Z171" s="3"/>
      <c r="AA171" s="3"/>
      <c r="AB171" s="3"/>
      <c r="AC171" s="3"/>
    </row>
    <row r="172" spans="1:29">
      <c r="A172" s="13" t="s">
        <v>163</v>
      </c>
      <c r="B172" s="497"/>
      <c r="C172" s="497"/>
      <c r="D172" s="497"/>
      <c r="E172" s="497"/>
      <c r="F172" s="497"/>
      <c r="G172" s="497"/>
      <c r="H172" s="497"/>
      <c r="R172" s="3"/>
      <c r="S172" s="3"/>
      <c r="T172" s="3"/>
      <c r="U172" s="3"/>
      <c r="V172" s="3"/>
      <c r="W172" s="3"/>
      <c r="X172" s="3"/>
      <c r="Y172" s="3"/>
      <c r="Z172" s="3"/>
      <c r="AA172" s="3"/>
      <c r="AB172" s="3"/>
      <c r="AC172" s="3"/>
    </row>
    <row r="173" spans="1:29">
      <c r="A173" s="13" t="s">
        <v>192</v>
      </c>
      <c r="B173" s="497"/>
      <c r="C173" s="497"/>
      <c r="D173" s="497"/>
      <c r="E173" s="497"/>
      <c r="F173" s="497"/>
      <c r="G173" s="497"/>
      <c r="H173" s="497"/>
      <c r="R173" s="3"/>
      <c r="S173" s="3"/>
      <c r="T173" s="3"/>
      <c r="U173" s="3"/>
      <c r="V173" s="3"/>
      <c r="W173" s="3"/>
      <c r="X173" s="3"/>
      <c r="Y173" s="3"/>
      <c r="Z173" s="3"/>
      <c r="AA173" s="3"/>
      <c r="AB173" s="3"/>
      <c r="AC173" s="3"/>
    </row>
    <row r="174" spans="1:29">
      <c r="A174" s="13" t="s">
        <v>5</v>
      </c>
      <c r="B174" s="497"/>
      <c r="C174" s="497"/>
      <c r="D174" s="497"/>
      <c r="E174" s="497"/>
      <c r="F174" s="497"/>
      <c r="G174" s="497"/>
      <c r="H174" s="497"/>
      <c r="R174" s="3"/>
      <c r="S174" s="3"/>
      <c r="T174" s="3"/>
      <c r="U174" s="3"/>
      <c r="V174" s="3"/>
      <c r="W174" s="3"/>
      <c r="X174" s="3"/>
      <c r="Y174" s="3"/>
      <c r="Z174" s="3"/>
      <c r="AA174" s="3"/>
      <c r="AB174" s="3"/>
      <c r="AC174" s="3"/>
    </row>
    <row r="175" spans="1:29">
      <c r="A175" s="13" t="s">
        <v>9</v>
      </c>
      <c r="B175" s="498">
        <f>B176+B177+B178+B179</f>
        <v>0</v>
      </c>
      <c r="C175" s="498">
        <f t="shared" ref="C175:G175" si="41">C176+C177+C178+C179</f>
        <v>0</v>
      </c>
      <c r="D175" s="498">
        <f t="shared" si="41"/>
        <v>0</v>
      </c>
      <c r="E175" s="498">
        <f t="shared" si="41"/>
        <v>0</v>
      </c>
      <c r="F175" s="498">
        <f t="shared" si="41"/>
        <v>0</v>
      </c>
      <c r="G175" s="498">
        <f t="shared" si="41"/>
        <v>0</v>
      </c>
      <c r="H175" s="498">
        <f t="shared" ref="H175" si="42">H176+H177+H178+H179</f>
        <v>0</v>
      </c>
      <c r="R175" s="3"/>
      <c r="S175" s="3"/>
      <c r="T175" s="3"/>
      <c r="U175" s="3"/>
      <c r="V175" s="3"/>
      <c r="W175" s="3"/>
      <c r="X175" s="3"/>
      <c r="Y175" s="3"/>
      <c r="Z175" s="3"/>
      <c r="AA175" s="3"/>
      <c r="AB175" s="3"/>
      <c r="AC175" s="3"/>
    </row>
    <row r="176" spans="1:29">
      <c r="A176" s="101" t="s">
        <v>134</v>
      </c>
      <c r="B176" s="497"/>
      <c r="C176" s="497"/>
      <c r="D176" s="497"/>
      <c r="E176" s="497"/>
      <c r="F176" s="497"/>
      <c r="G176" s="497"/>
      <c r="H176" s="497"/>
      <c r="R176" s="3"/>
      <c r="S176" s="3"/>
      <c r="T176" s="3"/>
      <c r="U176" s="3"/>
      <c r="V176" s="3"/>
      <c r="W176" s="3"/>
      <c r="X176" s="3"/>
      <c r="Y176" s="3"/>
      <c r="Z176" s="3"/>
      <c r="AA176" s="3"/>
      <c r="AB176" s="3"/>
      <c r="AC176" s="3"/>
    </row>
    <row r="177" spans="1:29">
      <c r="A177" s="9" t="s">
        <v>117</v>
      </c>
      <c r="B177" s="497"/>
      <c r="C177" s="497"/>
      <c r="D177" s="497"/>
      <c r="E177" s="497"/>
      <c r="F177" s="497"/>
      <c r="G177" s="497"/>
      <c r="H177" s="497"/>
      <c r="R177" s="3"/>
      <c r="S177" s="3"/>
      <c r="T177" s="3"/>
      <c r="U177" s="3"/>
      <c r="V177" s="3"/>
      <c r="W177" s="3"/>
      <c r="X177" s="3"/>
      <c r="Y177" s="3"/>
      <c r="Z177" s="3"/>
      <c r="AA177" s="3"/>
      <c r="AB177" s="3"/>
      <c r="AC177" s="3"/>
    </row>
    <row r="178" spans="1:29">
      <c r="A178" s="9" t="s">
        <v>6</v>
      </c>
      <c r="B178" s="497"/>
      <c r="C178" s="497"/>
      <c r="D178" s="497"/>
      <c r="E178" s="497"/>
      <c r="F178" s="497"/>
      <c r="G178" s="497"/>
      <c r="H178" s="497"/>
      <c r="R178" s="3"/>
      <c r="S178" s="3"/>
      <c r="T178" s="3"/>
      <c r="U178" s="3"/>
      <c r="V178" s="3"/>
      <c r="W178" s="3"/>
      <c r="X178" s="3"/>
      <c r="Y178" s="3"/>
      <c r="Z178" s="3"/>
      <c r="AA178" s="3"/>
      <c r="AB178" s="3"/>
      <c r="AC178" s="3"/>
    </row>
    <row r="179" spans="1:29">
      <c r="A179" s="9" t="s">
        <v>7</v>
      </c>
      <c r="B179" s="497"/>
      <c r="C179" s="497"/>
      <c r="D179" s="497"/>
      <c r="E179" s="497"/>
      <c r="F179" s="497"/>
      <c r="G179" s="497"/>
      <c r="H179" s="497"/>
      <c r="R179" s="3"/>
      <c r="S179" s="3"/>
      <c r="T179" s="3"/>
      <c r="U179" s="3"/>
      <c r="V179" s="3"/>
      <c r="W179" s="3"/>
      <c r="X179" s="3"/>
      <c r="Y179" s="3"/>
      <c r="Z179" s="3"/>
      <c r="AA179" s="3"/>
      <c r="AB179" s="3"/>
      <c r="AC179" s="3"/>
    </row>
    <row r="180" spans="1:29">
      <c r="A180" s="13" t="s">
        <v>0</v>
      </c>
      <c r="B180" s="497"/>
      <c r="C180" s="497"/>
      <c r="D180" s="497"/>
      <c r="E180" s="497"/>
      <c r="F180" s="497"/>
      <c r="G180" s="497"/>
      <c r="H180" s="497"/>
      <c r="R180" s="3"/>
      <c r="S180" s="3"/>
      <c r="T180" s="3"/>
      <c r="U180" s="3"/>
      <c r="V180" s="3"/>
      <c r="W180" s="3"/>
      <c r="X180" s="3"/>
      <c r="Y180" s="3"/>
      <c r="Z180" s="3"/>
      <c r="AA180" s="3"/>
      <c r="AB180" s="3"/>
      <c r="AC180" s="3"/>
    </row>
    <row r="181" spans="1:29">
      <c r="A181" s="13" t="s">
        <v>150</v>
      </c>
      <c r="B181" s="500"/>
      <c r="C181" s="500"/>
      <c r="D181" s="497"/>
      <c r="E181" s="500"/>
      <c r="F181" s="500"/>
      <c r="G181" s="500"/>
      <c r="H181" s="500"/>
      <c r="R181" s="3"/>
      <c r="S181" s="3"/>
      <c r="T181" s="3"/>
      <c r="U181" s="3"/>
      <c r="V181" s="3"/>
      <c r="W181" s="3"/>
      <c r="X181" s="3"/>
      <c r="Y181" s="3"/>
      <c r="Z181" s="3"/>
      <c r="AA181" s="3"/>
      <c r="AB181" s="3"/>
      <c r="AC181" s="3"/>
    </row>
    <row r="182" spans="1:29">
      <c r="A182" s="494" t="s">
        <v>57</v>
      </c>
      <c r="B182" s="495">
        <f>SUM(B183:B194,B199,B200)</f>
        <v>0</v>
      </c>
      <c r="C182" s="495">
        <f t="shared" ref="C182:G182" si="43">SUM(C183:C194,C199,C200)</f>
        <v>0</v>
      </c>
      <c r="D182" s="495">
        <f t="shared" si="43"/>
        <v>0</v>
      </c>
      <c r="E182" s="495">
        <f t="shared" si="43"/>
        <v>0</v>
      </c>
      <c r="F182" s="495">
        <f t="shared" si="43"/>
        <v>0</v>
      </c>
      <c r="G182" s="495">
        <f t="shared" si="43"/>
        <v>0</v>
      </c>
      <c r="H182" s="495">
        <f t="shared" ref="H182" si="44">SUM(H183:H194,H199,H200)</f>
        <v>0</v>
      </c>
      <c r="R182" s="3"/>
      <c r="S182" s="3"/>
      <c r="T182" s="3"/>
      <c r="U182" s="3"/>
      <c r="V182" s="3"/>
      <c r="W182" s="3"/>
      <c r="X182" s="3"/>
      <c r="Y182" s="3"/>
      <c r="Z182" s="3"/>
      <c r="AA182" s="3"/>
      <c r="AB182" s="3"/>
      <c r="AC182" s="3"/>
    </row>
    <row r="183" spans="1:29">
      <c r="A183" s="496" t="s">
        <v>1</v>
      </c>
      <c r="B183" s="497"/>
      <c r="C183" s="497"/>
      <c r="D183" s="497"/>
      <c r="E183" s="497"/>
      <c r="F183" s="497"/>
      <c r="G183" s="497"/>
      <c r="H183" s="497"/>
      <c r="R183" s="3"/>
      <c r="S183" s="3"/>
      <c r="T183" s="3"/>
      <c r="U183" s="3"/>
      <c r="V183" s="3"/>
      <c r="W183" s="3"/>
      <c r="X183" s="3"/>
      <c r="Y183" s="3"/>
      <c r="Z183" s="3"/>
      <c r="AA183" s="3"/>
      <c r="AB183" s="3"/>
      <c r="AC183" s="3"/>
    </row>
    <row r="184" spans="1:29">
      <c r="A184" s="25" t="s">
        <v>126</v>
      </c>
      <c r="B184" s="497"/>
      <c r="C184" s="497"/>
      <c r="D184" s="497"/>
      <c r="E184" s="497"/>
      <c r="F184" s="497"/>
      <c r="G184" s="497"/>
      <c r="H184" s="497"/>
      <c r="R184" s="3"/>
      <c r="S184" s="3"/>
      <c r="T184" s="3"/>
      <c r="U184" s="3"/>
      <c r="V184" s="3"/>
      <c r="W184" s="3"/>
      <c r="X184" s="3"/>
      <c r="Y184" s="3"/>
      <c r="Z184" s="3"/>
      <c r="AA184" s="3"/>
      <c r="AB184" s="3"/>
      <c r="AC184" s="3"/>
    </row>
    <row r="185" spans="1:29">
      <c r="A185" s="13" t="s">
        <v>161</v>
      </c>
      <c r="B185" s="497"/>
      <c r="C185" s="497"/>
      <c r="D185" s="497"/>
      <c r="E185" s="497"/>
      <c r="F185" s="497"/>
      <c r="G185" s="497"/>
      <c r="H185" s="497"/>
      <c r="R185" s="3"/>
      <c r="S185" s="3"/>
      <c r="T185" s="3"/>
      <c r="U185" s="3"/>
      <c r="V185" s="3"/>
      <c r="W185" s="3"/>
      <c r="X185" s="3"/>
      <c r="Y185" s="3"/>
      <c r="Z185" s="3"/>
      <c r="AA185" s="3"/>
      <c r="AB185" s="3"/>
      <c r="AC185" s="3"/>
    </row>
    <row r="186" spans="1:29">
      <c r="A186" s="25" t="s">
        <v>66</v>
      </c>
      <c r="B186" s="497"/>
      <c r="C186" s="497"/>
      <c r="D186" s="497"/>
      <c r="E186" s="497"/>
      <c r="F186" s="497"/>
      <c r="G186" s="497"/>
      <c r="H186" s="497"/>
      <c r="R186" s="3"/>
      <c r="S186" s="3"/>
      <c r="T186" s="3"/>
      <c r="U186" s="3"/>
      <c r="V186" s="3"/>
      <c r="W186" s="3"/>
      <c r="X186" s="3"/>
      <c r="Y186" s="3"/>
      <c r="Z186" s="3"/>
      <c r="AA186" s="3"/>
      <c r="AB186" s="3"/>
      <c r="AC186" s="3"/>
    </row>
    <row r="187" spans="1:29">
      <c r="A187" s="25" t="s">
        <v>3</v>
      </c>
      <c r="B187" s="497"/>
      <c r="C187" s="497"/>
      <c r="D187" s="497"/>
      <c r="E187" s="497"/>
      <c r="F187" s="497"/>
      <c r="G187" s="497"/>
      <c r="H187" s="497"/>
      <c r="R187" s="3"/>
      <c r="S187" s="3"/>
      <c r="T187" s="3"/>
      <c r="U187" s="3"/>
      <c r="V187" s="3"/>
      <c r="W187" s="3"/>
      <c r="X187" s="3"/>
      <c r="Y187" s="3"/>
      <c r="Z187" s="3"/>
      <c r="AA187" s="3"/>
      <c r="AB187" s="3"/>
      <c r="AC187" s="3"/>
    </row>
    <row r="188" spans="1:29">
      <c r="A188" s="25" t="s">
        <v>4</v>
      </c>
      <c r="B188" s="497"/>
      <c r="C188" s="497"/>
      <c r="D188" s="497"/>
      <c r="E188" s="497"/>
      <c r="F188" s="497"/>
      <c r="G188" s="497"/>
      <c r="H188" s="497"/>
      <c r="R188" s="3"/>
      <c r="S188" s="3"/>
      <c r="T188" s="3"/>
      <c r="U188" s="3"/>
      <c r="V188" s="3"/>
      <c r="W188" s="3"/>
      <c r="X188" s="3"/>
      <c r="Y188" s="3"/>
      <c r="Z188" s="3"/>
      <c r="AA188" s="3"/>
      <c r="AB188" s="3"/>
      <c r="AC188" s="3"/>
    </row>
    <row r="189" spans="1:29">
      <c r="A189" s="13" t="s">
        <v>162</v>
      </c>
      <c r="B189" s="497"/>
      <c r="C189" s="497"/>
      <c r="D189" s="497"/>
      <c r="E189" s="497"/>
      <c r="F189" s="497"/>
      <c r="G189" s="497"/>
      <c r="H189" s="497"/>
      <c r="R189" s="3"/>
      <c r="S189" s="3"/>
      <c r="T189" s="3"/>
      <c r="U189" s="3"/>
      <c r="V189" s="3"/>
      <c r="W189" s="3"/>
      <c r="X189" s="3"/>
      <c r="Y189" s="3"/>
      <c r="Z189" s="3"/>
      <c r="AA189" s="3"/>
      <c r="AB189" s="3"/>
      <c r="AC189" s="3"/>
    </row>
    <row r="190" spans="1:29" ht="45">
      <c r="A190" s="111" t="s">
        <v>193</v>
      </c>
      <c r="B190" s="497"/>
      <c r="C190" s="497"/>
      <c r="D190" s="497"/>
      <c r="E190" s="497"/>
      <c r="F190" s="497"/>
      <c r="G190" s="497"/>
      <c r="H190" s="497"/>
      <c r="R190" s="3"/>
      <c r="S190" s="3"/>
      <c r="T190" s="3"/>
      <c r="U190" s="3"/>
      <c r="V190" s="3"/>
      <c r="W190" s="3"/>
      <c r="X190" s="3"/>
      <c r="Y190" s="3"/>
      <c r="Z190" s="3"/>
      <c r="AA190" s="3"/>
      <c r="AB190" s="3"/>
      <c r="AC190" s="3"/>
    </row>
    <row r="191" spans="1:29">
      <c r="A191" s="13" t="s">
        <v>163</v>
      </c>
      <c r="B191" s="497"/>
      <c r="C191" s="497"/>
      <c r="D191" s="497"/>
      <c r="E191" s="497"/>
      <c r="F191" s="497"/>
      <c r="G191" s="497"/>
      <c r="H191" s="497"/>
      <c r="R191" s="3"/>
      <c r="S191" s="3"/>
      <c r="T191" s="3"/>
      <c r="U191" s="3"/>
      <c r="V191" s="3"/>
      <c r="W191" s="3"/>
      <c r="X191" s="3"/>
      <c r="Y191" s="3"/>
      <c r="Z191" s="3"/>
      <c r="AA191" s="3"/>
      <c r="AB191" s="3"/>
      <c r="AC191" s="3"/>
    </row>
    <row r="192" spans="1:29">
      <c r="A192" s="13" t="s">
        <v>192</v>
      </c>
      <c r="B192" s="497"/>
      <c r="C192" s="497"/>
      <c r="D192" s="497"/>
      <c r="E192" s="497"/>
      <c r="F192" s="497"/>
      <c r="G192" s="497"/>
      <c r="H192" s="497"/>
      <c r="R192" s="3"/>
      <c r="S192" s="3"/>
      <c r="T192" s="3"/>
      <c r="U192" s="3"/>
      <c r="V192" s="3"/>
      <c r="W192" s="3"/>
      <c r="X192" s="3"/>
      <c r="Y192" s="3"/>
      <c r="Z192" s="3"/>
      <c r="AA192" s="3"/>
      <c r="AB192" s="3"/>
      <c r="AC192" s="3"/>
    </row>
    <row r="193" spans="1:29">
      <c r="A193" s="13" t="s">
        <v>5</v>
      </c>
      <c r="B193" s="497"/>
      <c r="C193" s="497"/>
      <c r="D193" s="497"/>
      <c r="E193" s="497"/>
      <c r="F193" s="497"/>
      <c r="G193" s="497"/>
      <c r="H193" s="497"/>
      <c r="R193" s="3"/>
      <c r="S193" s="3"/>
      <c r="T193" s="3"/>
      <c r="U193" s="3"/>
      <c r="V193" s="3"/>
      <c r="W193" s="3"/>
      <c r="X193" s="3"/>
      <c r="Y193" s="3"/>
      <c r="Z193" s="3"/>
      <c r="AA193" s="3"/>
      <c r="AB193" s="3"/>
      <c r="AC193" s="3"/>
    </row>
    <row r="194" spans="1:29">
      <c r="A194" s="13" t="s">
        <v>9</v>
      </c>
      <c r="B194" s="498">
        <f>B195+B196+B197+B198</f>
        <v>0</v>
      </c>
      <c r="C194" s="498">
        <f t="shared" ref="C194:G194" si="45">C195+C196+C197+C198</f>
        <v>0</v>
      </c>
      <c r="D194" s="498">
        <f t="shared" si="45"/>
        <v>0</v>
      </c>
      <c r="E194" s="498">
        <f t="shared" si="45"/>
        <v>0</v>
      </c>
      <c r="F194" s="498">
        <f t="shared" si="45"/>
        <v>0</v>
      </c>
      <c r="G194" s="498">
        <f t="shared" si="45"/>
        <v>0</v>
      </c>
      <c r="H194" s="498">
        <f t="shared" ref="H194" si="46">H195+H196+H197+H198</f>
        <v>0</v>
      </c>
      <c r="R194" s="3"/>
      <c r="S194" s="3"/>
      <c r="T194" s="3"/>
      <c r="U194" s="3"/>
      <c r="V194" s="3"/>
      <c r="W194" s="3"/>
      <c r="X194" s="3"/>
      <c r="Y194" s="3"/>
      <c r="Z194" s="3"/>
      <c r="AA194" s="3"/>
      <c r="AB194" s="3"/>
      <c r="AC194" s="3"/>
    </row>
    <row r="195" spans="1:29">
      <c r="A195" s="101" t="s">
        <v>134</v>
      </c>
      <c r="B195" s="497"/>
      <c r="C195" s="497"/>
      <c r="D195" s="497"/>
      <c r="E195" s="497"/>
      <c r="F195" s="497"/>
      <c r="G195" s="497"/>
      <c r="H195" s="497"/>
      <c r="R195" s="3"/>
      <c r="S195" s="3"/>
      <c r="T195" s="3"/>
      <c r="U195" s="3"/>
      <c r="V195" s="3"/>
      <c r="W195" s="3"/>
      <c r="X195" s="3"/>
      <c r="Y195" s="3"/>
      <c r="Z195" s="3"/>
      <c r="AA195" s="3"/>
      <c r="AB195" s="3"/>
      <c r="AC195" s="3"/>
    </row>
    <row r="196" spans="1:29">
      <c r="A196" s="9" t="s">
        <v>117</v>
      </c>
      <c r="B196" s="497"/>
      <c r="C196" s="497"/>
      <c r="D196" s="497"/>
      <c r="E196" s="497"/>
      <c r="F196" s="497"/>
      <c r="G196" s="497"/>
      <c r="H196" s="497"/>
      <c r="R196" s="3"/>
      <c r="S196" s="3"/>
      <c r="T196" s="3"/>
      <c r="U196" s="3"/>
      <c r="V196" s="3"/>
      <c r="W196" s="3"/>
      <c r="X196" s="3"/>
      <c r="Y196" s="3"/>
      <c r="Z196" s="3"/>
      <c r="AA196" s="3"/>
      <c r="AB196" s="3"/>
      <c r="AC196" s="3"/>
    </row>
    <row r="197" spans="1:29">
      <c r="A197" s="9" t="s">
        <v>6</v>
      </c>
      <c r="B197" s="497"/>
      <c r="C197" s="497"/>
      <c r="D197" s="497"/>
      <c r="E197" s="497"/>
      <c r="F197" s="497"/>
      <c r="G197" s="497"/>
      <c r="H197" s="497"/>
      <c r="R197" s="3"/>
      <c r="S197" s="3"/>
      <c r="T197" s="3"/>
      <c r="U197" s="3"/>
      <c r="V197" s="3"/>
      <c r="W197" s="3"/>
      <c r="X197" s="3"/>
      <c r="Y197" s="3"/>
      <c r="Z197" s="3"/>
      <c r="AA197" s="3"/>
      <c r="AB197" s="3"/>
      <c r="AC197" s="3"/>
    </row>
    <row r="198" spans="1:29">
      <c r="A198" s="9" t="s">
        <v>7</v>
      </c>
      <c r="B198" s="497"/>
      <c r="C198" s="497"/>
      <c r="D198" s="497"/>
      <c r="E198" s="497"/>
      <c r="F198" s="497"/>
      <c r="G198" s="497"/>
      <c r="H198" s="497"/>
      <c r="R198" s="3"/>
      <c r="S198" s="3"/>
      <c r="T198" s="3"/>
      <c r="U198" s="3"/>
      <c r="V198" s="3"/>
      <c r="W198" s="3"/>
      <c r="X198" s="3"/>
      <c r="Y198" s="3"/>
      <c r="Z198" s="3"/>
      <c r="AA198" s="3"/>
      <c r="AB198" s="3"/>
      <c r="AC198" s="3"/>
    </row>
    <row r="199" spans="1:29">
      <c r="A199" s="13" t="s">
        <v>0</v>
      </c>
      <c r="B199" s="497"/>
      <c r="C199" s="497"/>
      <c r="D199" s="497"/>
      <c r="E199" s="497"/>
      <c r="F199" s="497"/>
      <c r="G199" s="497"/>
      <c r="H199" s="497"/>
      <c r="R199" s="3"/>
      <c r="S199" s="3"/>
      <c r="T199" s="3"/>
      <c r="U199" s="3"/>
      <c r="V199" s="3"/>
      <c r="W199" s="3"/>
      <c r="X199" s="3"/>
      <c r="Y199" s="3"/>
      <c r="Z199" s="3"/>
      <c r="AA199" s="3"/>
      <c r="AB199" s="3"/>
      <c r="AC199" s="3"/>
    </row>
    <row r="200" spans="1:29">
      <c r="A200" s="13" t="s">
        <v>150</v>
      </c>
      <c r="B200" s="500"/>
      <c r="C200" s="500"/>
      <c r="D200" s="497"/>
      <c r="E200" s="500"/>
      <c r="F200" s="500"/>
      <c r="G200" s="500"/>
      <c r="H200" s="500"/>
      <c r="R200" s="3"/>
      <c r="S200" s="3"/>
      <c r="T200" s="3"/>
      <c r="U200" s="3"/>
      <c r="V200" s="3"/>
      <c r="W200" s="3"/>
      <c r="X200" s="3"/>
      <c r="Y200" s="3"/>
      <c r="Z200" s="3"/>
      <c r="AA200" s="3"/>
      <c r="AB200" s="3"/>
      <c r="AC200" s="3"/>
    </row>
    <row r="201" spans="1:29">
      <c r="A201" s="494" t="s">
        <v>58</v>
      </c>
      <c r="B201" s="495">
        <f>SUM(B202:B213,B218,B219)</f>
        <v>0</v>
      </c>
      <c r="C201" s="495">
        <f t="shared" ref="C201:G201" si="47">SUM(C202:C213,C218,C219)</f>
        <v>0</v>
      </c>
      <c r="D201" s="495">
        <f t="shared" si="47"/>
        <v>0</v>
      </c>
      <c r="E201" s="495">
        <f t="shared" si="47"/>
        <v>0</v>
      </c>
      <c r="F201" s="495">
        <f t="shared" si="47"/>
        <v>0</v>
      </c>
      <c r="G201" s="495">
        <f t="shared" si="47"/>
        <v>0</v>
      </c>
      <c r="H201" s="495">
        <f t="shared" ref="H201" si="48">SUM(H202:H213,H218,H219)</f>
        <v>0</v>
      </c>
      <c r="R201" s="3"/>
      <c r="S201" s="3"/>
      <c r="T201" s="3"/>
      <c r="U201" s="3"/>
      <c r="V201" s="3"/>
      <c r="W201" s="3"/>
      <c r="X201" s="3"/>
      <c r="Y201" s="3"/>
      <c r="Z201" s="3"/>
      <c r="AA201" s="3"/>
      <c r="AB201" s="3"/>
      <c r="AC201" s="3"/>
    </row>
    <row r="202" spans="1:29">
      <c r="A202" s="496" t="s">
        <v>1</v>
      </c>
      <c r="B202" s="497"/>
      <c r="C202" s="497"/>
      <c r="D202" s="497"/>
      <c r="E202" s="497"/>
      <c r="F202" s="497"/>
      <c r="G202" s="497"/>
      <c r="H202" s="497"/>
      <c r="R202" s="3"/>
      <c r="S202" s="3"/>
      <c r="T202" s="3"/>
      <c r="U202" s="3"/>
      <c r="V202" s="3"/>
      <c r="W202" s="3"/>
      <c r="X202" s="3"/>
      <c r="Y202" s="3"/>
      <c r="Z202" s="3"/>
      <c r="AA202" s="3"/>
      <c r="AB202" s="3"/>
      <c r="AC202" s="3"/>
    </row>
    <row r="203" spans="1:29">
      <c r="A203" s="25" t="s">
        <v>126</v>
      </c>
      <c r="B203" s="497"/>
      <c r="C203" s="497"/>
      <c r="D203" s="497"/>
      <c r="E203" s="497"/>
      <c r="F203" s="497"/>
      <c r="G203" s="497"/>
      <c r="H203" s="497"/>
      <c r="R203" s="3"/>
      <c r="S203" s="3"/>
      <c r="T203" s="3"/>
      <c r="U203" s="3"/>
      <c r="V203" s="3"/>
      <c r="W203" s="3"/>
      <c r="X203" s="3"/>
      <c r="Y203" s="3"/>
      <c r="Z203" s="3"/>
      <c r="AA203" s="3"/>
      <c r="AB203" s="3"/>
      <c r="AC203" s="3"/>
    </row>
    <row r="204" spans="1:29">
      <c r="A204" s="13" t="s">
        <v>161</v>
      </c>
      <c r="B204" s="497"/>
      <c r="C204" s="497"/>
      <c r="D204" s="497"/>
      <c r="E204" s="497"/>
      <c r="F204" s="497"/>
      <c r="G204" s="497"/>
      <c r="H204" s="497"/>
      <c r="R204" s="3"/>
      <c r="S204" s="3"/>
      <c r="T204" s="3"/>
      <c r="U204" s="3"/>
      <c r="V204" s="3"/>
      <c r="W204" s="3"/>
      <c r="X204" s="3"/>
      <c r="Y204" s="3"/>
      <c r="Z204" s="3"/>
      <c r="AA204" s="3"/>
      <c r="AB204" s="3"/>
      <c r="AC204" s="3"/>
    </row>
    <row r="205" spans="1:29">
      <c r="A205" s="25" t="s">
        <v>66</v>
      </c>
      <c r="B205" s="497"/>
      <c r="C205" s="497"/>
      <c r="D205" s="497"/>
      <c r="E205" s="497"/>
      <c r="F205" s="497"/>
      <c r="G205" s="497"/>
      <c r="H205" s="497"/>
      <c r="R205" s="3"/>
      <c r="S205" s="3"/>
      <c r="T205" s="3"/>
      <c r="U205" s="3"/>
      <c r="V205" s="3"/>
      <c r="W205" s="3"/>
      <c r="X205" s="3"/>
      <c r="Y205" s="3"/>
      <c r="Z205" s="3"/>
      <c r="AA205" s="3"/>
      <c r="AB205" s="3"/>
      <c r="AC205" s="3"/>
    </row>
    <row r="206" spans="1:29">
      <c r="A206" s="25" t="s">
        <v>3</v>
      </c>
      <c r="B206" s="497"/>
      <c r="C206" s="497"/>
      <c r="D206" s="497"/>
      <c r="E206" s="497"/>
      <c r="F206" s="497"/>
      <c r="G206" s="497"/>
      <c r="H206" s="497"/>
      <c r="R206" s="3"/>
      <c r="S206" s="3"/>
      <c r="T206" s="3"/>
      <c r="U206" s="3"/>
      <c r="V206" s="3"/>
      <c r="W206" s="3"/>
      <c r="X206" s="3"/>
      <c r="Y206" s="3"/>
      <c r="Z206" s="3"/>
      <c r="AA206" s="3"/>
      <c r="AB206" s="3"/>
      <c r="AC206" s="3"/>
    </row>
    <row r="207" spans="1:29">
      <c r="A207" s="25" t="s">
        <v>4</v>
      </c>
      <c r="B207" s="497"/>
      <c r="C207" s="497"/>
      <c r="D207" s="497"/>
      <c r="E207" s="497"/>
      <c r="F207" s="497"/>
      <c r="G207" s="497"/>
      <c r="H207" s="497"/>
      <c r="R207" s="3"/>
      <c r="S207" s="3"/>
      <c r="T207" s="3"/>
      <c r="U207" s="3"/>
      <c r="V207" s="3"/>
      <c r="W207" s="3"/>
      <c r="X207" s="3"/>
      <c r="Y207" s="3"/>
      <c r="Z207" s="3"/>
      <c r="AA207" s="3"/>
      <c r="AB207" s="3"/>
      <c r="AC207" s="3"/>
    </row>
    <row r="208" spans="1:29">
      <c r="A208" s="13" t="s">
        <v>162</v>
      </c>
      <c r="B208" s="497"/>
      <c r="C208" s="497"/>
      <c r="D208" s="497"/>
      <c r="E208" s="497"/>
      <c r="F208" s="497"/>
      <c r="G208" s="497"/>
      <c r="H208" s="497"/>
      <c r="R208" s="3"/>
      <c r="S208" s="3"/>
      <c r="T208" s="3"/>
      <c r="U208" s="3"/>
      <c r="V208" s="3"/>
      <c r="W208" s="3"/>
      <c r="X208" s="3"/>
      <c r="Y208" s="3"/>
      <c r="Z208" s="3"/>
      <c r="AA208" s="3"/>
      <c r="AB208" s="3"/>
      <c r="AC208" s="3"/>
    </row>
    <row r="209" spans="1:29" ht="45">
      <c r="A209" s="111" t="s">
        <v>193</v>
      </c>
      <c r="B209" s="497"/>
      <c r="C209" s="497"/>
      <c r="D209" s="497"/>
      <c r="E209" s="497"/>
      <c r="F209" s="497"/>
      <c r="G209" s="497"/>
      <c r="H209" s="497"/>
      <c r="R209" s="3"/>
      <c r="S209" s="3"/>
      <c r="T209" s="3"/>
      <c r="U209" s="3"/>
      <c r="V209" s="3"/>
      <c r="W209" s="3"/>
      <c r="X209" s="3"/>
      <c r="Y209" s="3"/>
      <c r="Z209" s="3"/>
      <c r="AA209" s="3"/>
      <c r="AB209" s="3"/>
      <c r="AC209" s="3"/>
    </row>
    <row r="210" spans="1:29">
      <c r="A210" s="13" t="s">
        <v>163</v>
      </c>
      <c r="B210" s="497"/>
      <c r="C210" s="497"/>
      <c r="D210" s="497"/>
      <c r="E210" s="497"/>
      <c r="F210" s="497"/>
      <c r="G210" s="497"/>
      <c r="H210" s="497"/>
      <c r="R210" s="3"/>
      <c r="S210" s="3"/>
      <c r="T210" s="3"/>
      <c r="U210" s="3"/>
      <c r="V210" s="3"/>
      <c r="W210" s="3"/>
      <c r="X210" s="3"/>
      <c r="Y210" s="3"/>
      <c r="Z210" s="3"/>
      <c r="AA210" s="3"/>
      <c r="AB210" s="3"/>
      <c r="AC210" s="3"/>
    </row>
    <row r="211" spans="1:29">
      <c r="A211" s="13" t="s">
        <v>192</v>
      </c>
      <c r="B211" s="497"/>
      <c r="C211" s="497"/>
      <c r="D211" s="497"/>
      <c r="E211" s="497"/>
      <c r="F211" s="497"/>
      <c r="G211" s="497"/>
      <c r="H211" s="497"/>
      <c r="R211" s="3"/>
      <c r="S211" s="3"/>
      <c r="T211" s="3"/>
      <c r="U211" s="3"/>
      <c r="V211" s="3"/>
      <c r="W211" s="3"/>
      <c r="X211" s="3"/>
      <c r="Y211" s="3"/>
      <c r="Z211" s="3"/>
      <c r="AA211" s="3"/>
      <c r="AB211" s="3"/>
      <c r="AC211" s="3"/>
    </row>
    <row r="212" spans="1:29">
      <c r="A212" s="13" t="s">
        <v>5</v>
      </c>
      <c r="B212" s="497"/>
      <c r="C212" s="497"/>
      <c r="D212" s="497"/>
      <c r="E212" s="497"/>
      <c r="F212" s="497"/>
      <c r="G212" s="497"/>
      <c r="H212" s="497"/>
      <c r="R212" s="3"/>
      <c r="S212" s="3"/>
      <c r="T212" s="3"/>
      <c r="U212" s="3"/>
      <c r="V212" s="3"/>
      <c r="W212" s="3"/>
      <c r="X212" s="3"/>
      <c r="Y212" s="3"/>
      <c r="Z212" s="3"/>
      <c r="AA212" s="3"/>
      <c r="AB212" s="3"/>
      <c r="AC212" s="3"/>
    </row>
    <row r="213" spans="1:29">
      <c r="A213" s="13" t="s">
        <v>9</v>
      </c>
      <c r="B213" s="498">
        <f>B214+B215+B216+B217</f>
        <v>0</v>
      </c>
      <c r="C213" s="498">
        <f t="shared" ref="C213:G213" si="49">C214+C215+C216+C217</f>
        <v>0</v>
      </c>
      <c r="D213" s="498">
        <f t="shared" si="49"/>
        <v>0</v>
      </c>
      <c r="E213" s="498">
        <f t="shared" si="49"/>
        <v>0</v>
      </c>
      <c r="F213" s="498">
        <f t="shared" si="49"/>
        <v>0</v>
      </c>
      <c r="G213" s="498">
        <f t="shared" si="49"/>
        <v>0</v>
      </c>
      <c r="H213" s="498">
        <f t="shared" ref="H213" si="50">H214+H215+H216+H217</f>
        <v>0</v>
      </c>
      <c r="R213" s="3"/>
      <c r="S213" s="3"/>
      <c r="T213" s="3"/>
      <c r="U213" s="3"/>
      <c r="V213" s="3"/>
      <c r="W213" s="3"/>
      <c r="X213" s="3"/>
      <c r="Y213" s="3"/>
      <c r="Z213" s="3"/>
      <c r="AA213" s="3"/>
      <c r="AB213" s="3"/>
      <c r="AC213" s="3"/>
    </row>
    <row r="214" spans="1:29">
      <c r="A214" s="101" t="s">
        <v>134</v>
      </c>
      <c r="B214" s="497"/>
      <c r="C214" s="497"/>
      <c r="D214" s="497"/>
      <c r="E214" s="497"/>
      <c r="F214" s="497"/>
      <c r="G214" s="497"/>
      <c r="H214" s="497"/>
      <c r="R214" s="3"/>
      <c r="S214" s="3"/>
      <c r="T214" s="3"/>
      <c r="U214" s="3"/>
      <c r="V214" s="3"/>
      <c r="W214" s="3"/>
      <c r="X214" s="3"/>
      <c r="Y214" s="3"/>
      <c r="Z214" s="3"/>
      <c r="AA214" s="3"/>
      <c r="AB214" s="3"/>
      <c r="AC214" s="3"/>
    </row>
    <row r="215" spans="1:29">
      <c r="A215" s="9" t="s">
        <v>117</v>
      </c>
      <c r="B215" s="497"/>
      <c r="C215" s="497"/>
      <c r="D215" s="497"/>
      <c r="E215" s="497"/>
      <c r="F215" s="497"/>
      <c r="G215" s="497"/>
      <c r="H215" s="497"/>
      <c r="R215" s="3"/>
      <c r="S215" s="3"/>
      <c r="T215" s="3"/>
      <c r="U215" s="3"/>
      <c r="V215" s="3"/>
      <c r="W215" s="3"/>
      <c r="X215" s="3"/>
      <c r="Y215" s="3"/>
      <c r="Z215" s="3"/>
      <c r="AA215" s="3"/>
      <c r="AB215" s="3"/>
      <c r="AC215" s="3"/>
    </row>
    <row r="216" spans="1:29">
      <c r="A216" s="9" t="s">
        <v>6</v>
      </c>
      <c r="B216" s="497"/>
      <c r="C216" s="497"/>
      <c r="D216" s="497"/>
      <c r="E216" s="497"/>
      <c r="F216" s="497"/>
      <c r="G216" s="497"/>
      <c r="H216" s="497"/>
      <c r="R216" s="3"/>
      <c r="S216" s="3"/>
      <c r="T216" s="3"/>
      <c r="U216" s="3"/>
      <c r="V216" s="3"/>
      <c r="W216" s="3"/>
      <c r="X216" s="3"/>
      <c r="Y216" s="3"/>
      <c r="Z216" s="3"/>
      <c r="AA216" s="3"/>
      <c r="AB216" s="3"/>
      <c r="AC216" s="3"/>
    </row>
    <row r="217" spans="1:29">
      <c r="A217" s="9" t="s">
        <v>7</v>
      </c>
      <c r="B217" s="497"/>
      <c r="C217" s="497"/>
      <c r="D217" s="497"/>
      <c r="E217" s="497"/>
      <c r="F217" s="497"/>
      <c r="G217" s="497"/>
      <c r="H217" s="497"/>
      <c r="R217" s="3"/>
      <c r="S217" s="3"/>
      <c r="T217" s="3"/>
      <c r="U217" s="3"/>
      <c r="V217" s="3"/>
      <c r="W217" s="3"/>
      <c r="X217" s="3"/>
      <c r="Y217" s="3"/>
      <c r="Z217" s="3"/>
      <c r="AA217" s="3"/>
      <c r="AB217" s="3"/>
      <c r="AC217" s="3"/>
    </row>
    <row r="218" spans="1:29">
      <c r="A218" s="13" t="s">
        <v>0</v>
      </c>
      <c r="B218" s="497"/>
      <c r="C218" s="497"/>
      <c r="D218" s="497"/>
      <c r="E218" s="497"/>
      <c r="F218" s="497"/>
      <c r="G218" s="497"/>
      <c r="H218" s="497"/>
      <c r="R218" s="3"/>
      <c r="S218" s="3"/>
      <c r="T218" s="3"/>
      <c r="U218" s="3"/>
      <c r="V218" s="3"/>
      <c r="W218" s="3"/>
      <c r="X218" s="3"/>
      <c r="Y218" s="3"/>
      <c r="Z218" s="3"/>
      <c r="AA218" s="3"/>
      <c r="AB218" s="3"/>
      <c r="AC218" s="3"/>
    </row>
    <row r="219" spans="1:29">
      <c r="A219" s="13" t="s">
        <v>150</v>
      </c>
      <c r="B219" s="500"/>
      <c r="C219" s="500"/>
      <c r="D219" s="497"/>
      <c r="E219" s="500"/>
      <c r="F219" s="500"/>
      <c r="G219" s="500"/>
      <c r="H219" s="500"/>
      <c r="R219" s="3"/>
      <c r="S219" s="3"/>
      <c r="T219" s="3"/>
      <c r="U219" s="3"/>
      <c r="V219" s="3"/>
      <c r="W219" s="3"/>
      <c r="X219" s="3"/>
      <c r="Y219" s="3"/>
      <c r="Z219" s="3"/>
      <c r="AA219" s="3"/>
      <c r="AB219" s="3"/>
      <c r="AC219" s="3"/>
    </row>
    <row r="220" spans="1:29">
      <c r="A220" s="494" t="s">
        <v>8</v>
      </c>
      <c r="B220" s="495">
        <f>SUM(B221:B232,B237,B238)</f>
        <v>0</v>
      </c>
      <c r="C220" s="495">
        <f t="shared" ref="C220:G220" si="51">SUM(C221:C232,C237,C238)</f>
        <v>0</v>
      </c>
      <c r="D220" s="495">
        <f t="shared" si="51"/>
        <v>0</v>
      </c>
      <c r="E220" s="495">
        <f t="shared" si="51"/>
        <v>0</v>
      </c>
      <c r="F220" s="495">
        <f t="shared" si="51"/>
        <v>0</v>
      </c>
      <c r="G220" s="495">
        <f t="shared" si="51"/>
        <v>0</v>
      </c>
      <c r="H220" s="495">
        <f t="shared" ref="H220" si="52">SUM(H221:H232,H237,H238)</f>
        <v>0</v>
      </c>
      <c r="R220" s="3"/>
      <c r="S220" s="3"/>
      <c r="T220" s="3"/>
      <c r="U220" s="3"/>
      <c r="V220" s="3"/>
      <c r="W220" s="3"/>
      <c r="X220" s="3"/>
      <c r="Y220" s="3"/>
      <c r="Z220" s="3"/>
      <c r="AA220" s="3"/>
      <c r="AB220" s="3"/>
      <c r="AC220" s="3"/>
    </row>
    <row r="221" spans="1:29">
      <c r="A221" s="496" t="s">
        <v>1</v>
      </c>
      <c r="B221" s="497"/>
      <c r="C221" s="497"/>
      <c r="D221" s="497"/>
      <c r="E221" s="497"/>
      <c r="F221" s="497"/>
      <c r="G221" s="497"/>
      <c r="H221" s="497"/>
      <c r="R221" s="3"/>
      <c r="S221" s="3"/>
      <c r="T221" s="3"/>
      <c r="U221" s="3"/>
      <c r="V221" s="3"/>
      <c r="W221" s="3"/>
      <c r="X221" s="3"/>
      <c r="Y221" s="3"/>
      <c r="Z221" s="3"/>
      <c r="AA221" s="3"/>
      <c r="AB221" s="3"/>
      <c r="AC221" s="3"/>
    </row>
    <row r="222" spans="1:29">
      <c r="A222" s="25" t="s">
        <v>126</v>
      </c>
      <c r="B222" s="497"/>
      <c r="C222" s="497"/>
      <c r="D222" s="497"/>
      <c r="E222" s="497"/>
      <c r="F222" s="497"/>
      <c r="G222" s="497"/>
      <c r="H222" s="497"/>
      <c r="R222" s="3"/>
      <c r="S222" s="3"/>
      <c r="T222" s="3"/>
      <c r="U222" s="3"/>
      <c r="V222" s="3"/>
      <c r="W222" s="3"/>
      <c r="X222" s="3"/>
      <c r="Y222" s="3"/>
      <c r="Z222" s="3"/>
      <c r="AA222" s="3"/>
      <c r="AB222" s="3"/>
      <c r="AC222" s="3"/>
    </row>
    <row r="223" spans="1:29">
      <c r="A223" s="13" t="s">
        <v>161</v>
      </c>
      <c r="B223" s="497"/>
      <c r="C223" s="497"/>
      <c r="D223" s="497"/>
      <c r="E223" s="497"/>
      <c r="F223" s="497"/>
      <c r="G223" s="497"/>
      <c r="H223" s="497"/>
      <c r="R223" s="3"/>
      <c r="S223" s="3"/>
      <c r="T223" s="3"/>
      <c r="U223" s="3"/>
      <c r="V223" s="3"/>
      <c r="W223" s="3"/>
      <c r="X223" s="3"/>
      <c r="Y223" s="3"/>
      <c r="Z223" s="3"/>
      <c r="AA223" s="3"/>
      <c r="AB223" s="3"/>
      <c r="AC223" s="3"/>
    </row>
    <row r="224" spans="1:29">
      <c r="A224" s="25" t="s">
        <v>66</v>
      </c>
      <c r="B224" s="497"/>
      <c r="C224" s="497"/>
      <c r="D224" s="497"/>
      <c r="E224" s="497"/>
      <c r="F224" s="497"/>
      <c r="G224" s="497"/>
      <c r="H224" s="497"/>
      <c r="R224" s="3"/>
      <c r="S224" s="3"/>
      <c r="T224" s="3"/>
      <c r="U224" s="3"/>
      <c r="V224" s="3"/>
      <c r="W224" s="3"/>
      <c r="X224" s="3"/>
      <c r="Y224" s="3"/>
      <c r="Z224" s="3"/>
      <c r="AA224" s="3"/>
      <c r="AB224" s="3"/>
      <c r="AC224" s="3"/>
    </row>
    <row r="225" spans="1:29">
      <c r="A225" s="25" t="s">
        <v>3</v>
      </c>
      <c r="B225" s="497"/>
      <c r="C225" s="497"/>
      <c r="D225" s="497"/>
      <c r="E225" s="497"/>
      <c r="F225" s="497"/>
      <c r="G225" s="497"/>
      <c r="H225" s="497"/>
      <c r="R225" s="3"/>
      <c r="S225" s="3"/>
      <c r="T225" s="3"/>
      <c r="U225" s="3"/>
      <c r="V225" s="3"/>
      <c r="W225" s="3"/>
      <c r="X225" s="3"/>
      <c r="Y225" s="3"/>
      <c r="Z225" s="3"/>
      <c r="AA225" s="3"/>
      <c r="AB225" s="3"/>
      <c r="AC225" s="3"/>
    </row>
    <row r="226" spans="1:29">
      <c r="A226" s="25" t="s">
        <v>4</v>
      </c>
      <c r="B226" s="497"/>
      <c r="C226" s="497"/>
      <c r="D226" s="497"/>
      <c r="E226" s="497"/>
      <c r="F226" s="497"/>
      <c r="G226" s="497"/>
      <c r="H226" s="497"/>
      <c r="R226" s="3"/>
      <c r="S226" s="3"/>
      <c r="T226" s="3"/>
      <c r="U226" s="3"/>
      <c r="V226" s="3"/>
      <c r="W226" s="3"/>
      <c r="X226" s="3"/>
      <c r="Y226" s="3"/>
      <c r="Z226" s="3"/>
      <c r="AA226" s="3"/>
      <c r="AB226" s="3"/>
      <c r="AC226" s="3"/>
    </row>
    <row r="227" spans="1:29">
      <c r="A227" s="13" t="s">
        <v>162</v>
      </c>
      <c r="B227" s="497"/>
      <c r="C227" s="497"/>
      <c r="D227" s="497"/>
      <c r="E227" s="497"/>
      <c r="F227" s="497"/>
      <c r="G227" s="497"/>
      <c r="H227" s="497"/>
      <c r="R227" s="3"/>
      <c r="S227" s="3"/>
      <c r="T227" s="3"/>
      <c r="U227" s="3"/>
      <c r="V227" s="3"/>
      <c r="W227" s="3"/>
      <c r="X227" s="3"/>
      <c r="Y227" s="3"/>
      <c r="Z227" s="3"/>
      <c r="AA227" s="3"/>
      <c r="AB227" s="3"/>
      <c r="AC227" s="3"/>
    </row>
    <row r="228" spans="1:29" ht="45">
      <c r="A228" s="111" t="s">
        <v>193</v>
      </c>
      <c r="B228" s="497"/>
      <c r="C228" s="497"/>
      <c r="D228" s="497"/>
      <c r="E228" s="497"/>
      <c r="F228" s="497"/>
      <c r="G228" s="497"/>
      <c r="H228" s="497"/>
      <c r="R228" s="3"/>
      <c r="S228" s="3"/>
      <c r="T228" s="3"/>
      <c r="U228" s="3"/>
      <c r="V228" s="3"/>
      <c r="W228" s="3"/>
      <c r="X228" s="3"/>
      <c r="Y228" s="3"/>
      <c r="Z228" s="3"/>
      <c r="AA228" s="3"/>
      <c r="AB228" s="3"/>
      <c r="AC228" s="3"/>
    </row>
    <row r="229" spans="1:29">
      <c r="A229" s="13" t="s">
        <v>163</v>
      </c>
      <c r="B229" s="497"/>
      <c r="C229" s="497"/>
      <c r="D229" s="497"/>
      <c r="E229" s="497"/>
      <c r="F229" s="497"/>
      <c r="G229" s="497"/>
      <c r="H229" s="497"/>
      <c r="R229" s="3"/>
      <c r="S229" s="3"/>
      <c r="T229" s="3"/>
      <c r="U229" s="3"/>
      <c r="V229" s="3"/>
      <c r="W229" s="3"/>
      <c r="X229" s="3"/>
      <c r="Y229" s="3"/>
      <c r="Z229" s="3"/>
      <c r="AA229" s="3"/>
      <c r="AB229" s="3"/>
      <c r="AC229" s="3"/>
    </row>
    <row r="230" spans="1:29">
      <c r="A230" s="13" t="s">
        <v>192</v>
      </c>
      <c r="B230" s="497"/>
      <c r="C230" s="497"/>
      <c r="D230" s="497"/>
      <c r="E230" s="497"/>
      <c r="F230" s="497"/>
      <c r="G230" s="497"/>
      <c r="H230" s="497"/>
      <c r="R230" s="3"/>
      <c r="S230" s="3"/>
      <c r="T230" s="3"/>
      <c r="U230" s="3"/>
      <c r="V230" s="3"/>
      <c r="W230" s="3"/>
      <c r="X230" s="3"/>
      <c r="Y230" s="3"/>
      <c r="Z230" s="3"/>
      <c r="AA230" s="3"/>
      <c r="AB230" s="3"/>
      <c r="AC230" s="3"/>
    </row>
    <row r="231" spans="1:29">
      <c r="A231" s="13" t="s">
        <v>5</v>
      </c>
      <c r="B231" s="497"/>
      <c r="C231" s="497"/>
      <c r="D231" s="497"/>
      <c r="E231" s="497"/>
      <c r="F231" s="497"/>
      <c r="G231" s="497"/>
      <c r="H231" s="497"/>
      <c r="R231" s="3"/>
      <c r="S231" s="3"/>
      <c r="T231" s="3"/>
      <c r="U231" s="3"/>
      <c r="V231" s="3"/>
      <c r="W231" s="3"/>
      <c r="X231" s="3"/>
      <c r="Y231" s="3"/>
      <c r="Z231" s="3"/>
      <c r="AA231" s="3"/>
      <c r="AB231" s="3"/>
      <c r="AC231" s="3"/>
    </row>
    <row r="232" spans="1:29">
      <c r="A232" s="13" t="s">
        <v>9</v>
      </c>
      <c r="B232" s="498">
        <f>B233+B234+B235+B236</f>
        <v>0</v>
      </c>
      <c r="C232" s="498">
        <f t="shared" ref="C232:G232" si="53">C233+C234+C235+C236</f>
        <v>0</v>
      </c>
      <c r="D232" s="498">
        <f t="shared" si="53"/>
        <v>0</v>
      </c>
      <c r="E232" s="498">
        <f t="shared" si="53"/>
        <v>0</v>
      </c>
      <c r="F232" s="498">
        <f t="shared" si="53"/>
        <v>0</v>
      </c>
      <c r="G232" s="498">
        <f t="shared" si="53"/>
        <v>0</v>
      </c>
      <c r="H232" s="498">
        <f t="shared" ref="H232" si="54">H233+H234+H235+H236</f>
        <v>0</v>
      </c>
      <c r="R232" s="3"/>
      <c r="S232" s="3"/>
      <c r="T232" s="3"/>
      <c r="U232" s="3"/>
      <c r="V232" s="3"/>
      <c r="W232" s="3"/>
      <c r="X232" s="3"/>
      <c r="Y232" s="3"/>
      <c r="Z232" s="3"/>
      <c r="AA232" s="3"/>
      <c r="AB232" s="3"/>
      <c r="AC232" s="3"/>
    </row>
    <row r="233" spans="1:29">
      <c r="A233" s="101" t="s">
        <v>134</v>
      </c>
      <c r="B233" s="497"/>
      <c r="C233" s="497"/>
      <c r="D233" s="497"/>
      <c r="E233" s="497"/>
      <c r="F233" s="497"/>
      <c r="G233" s="497"/>
      <c r="H233" s="497"/>
      <c r="R233" s="3"/>
      <c r="S233" s="3"/>
      <c r="T233" s="3"/>
      <c r="U233" s="3"/>
      <c r="V233" s="3"/>
      <c r="W233" s="3"/>
      <c r="X233" s="3"/>
      <c r="Y233" s="3"/>
      <c r="Z233" s="3"/>
      <c r="AA233" s="3"/>
      <c r="AB233" s="3"/>
      <c r="AC233" s="3"/>
    </row>
    <row r="234" spans="1:29">
      <c r="A234" s="9" t="s">
        <v>117</v>
      </c>
      <c r="B234" s="497"/>
      <c r="C234" s="497"/>
      <c r="D234" s="497"/>
      <c r="E234" s="497"/>
      <c r="F234" s="497"/>
      <c r="G234" s="497"/>
      <c r="H234" s="497"/>
      <c r="R234" s="3"/>
      <c r="S234" s="3"/>
      <c r="T234" s="3"/>
      <c r="U234" s="3"/>
      <c r="V234" s="3"/>
      <c r="W234" s="3"/>
      <c r="X234" s="3"/>
      <c r="Y234" s="3"/>
      <c r="Z234" s="3"/>
      <c r="AA234" s="3"/>
      <c r="AB234" s="3"/>
      <c r="AC234" s="3"/>
    </row>
    <row r="235" spans="1:29">
      <c r="A235" s="9" t="s">
        <v>6</v>
      </c>
      <c r="B235" s="497"/>
      <c r="C235" s="497"/>
      <c r="D235" s="497"/>
      <c r="E235" s="497"/>
      <c r="F235" s="497"/>
      <c r="G235" s="497"/>
      <c r="H235" s="497"/>
      <c r="R235" s="3"/>
      <c r="S235" s="3"/>
      <c r="T235" s="3"/>
      <c r="U235" s="3"/>
      <c r="V235" s="3"/>
      <c r="W235" s="3"/>
      <c r="X235" s="3"/>
      <c r="Y235" s="3"/>
      <c r="Z235" s="3"/>
      <c r="AA235" s="3"/>
      <c r="AB235" s="3"/>
      <c r="AC235" s="3"/>
    </row>
    <row r="236" spans="1:29">
      <c r="A236" s="9" t="s">
        <v>7</v>
      </c>
      <c r="B236" s="497"/>
      <c r="C236" s="497"/>
      <c r="D236" s="497"/>
      <c r="E236" s="497"/>
      <c r="F236" s="497"/>
      <c r="G236" s="497"/>
      <c r="H236" s="497"/>
      <c r="R236" s="3"/>
      <c r="S236" s="3"/>
      <c r="T236" s="3"/>
      <c r="U236" s="3"/>
      <c r="V236" s="3"/>
      <c r="W236" s="3"/>
      <c r="X236" s="3"/>
      <c r="Y236" s="3"/>
      <c r="Z236" s="3"/>
      <c r="AA236" s="3"/>
      <c r="AB236" s="3"/>
      <c r="AC236" s="3"/>
    </row>
    <row r="237" spans="1:29">
      <c r="A237" s="13" t="s">
        <v>0</v>
      </c>
      <c r="B237" s="497"/>
      <c r="C237" s="497"/>
      <c r="D237" s="497"/>
      <c r="E237" s="497"/>
      <c r="F237" s="497"/>
      <c r="G237" s="497"/>
      <c r="H237" s="497"/>
      <c r="R237" s="3"/>
      <c r="S237" s="3"/>
      <c r="T237" s="3"/>
      <c r="U237" s="3"/>
      <c r="V237" s="3"/>
      <c r="W237" s="3"/>
      <c r="X237" s="3"/>
      <c r="Y237" s="3"/>
      <c r="Z237" s="3"/>
      <c r="AA237" s="3"/>
      <c r="AB237" s="3"/>
      <c r="AC237" s="3"/>
    </row>
    <row r="238" spans="1:29">
      <c r="A238" s="13" t="s">
        <v>150</v>
      </c>
      <c r="B238" s="500"/>
      <c r="C238" s="500"/>
      <c r="D238" s="497"/>
      <c r="E238" s="500"/>
      <c r="F238" s="500"/>
      <c r="G238" s="500"/>
      <c r="H238" s="500"/>
      <c r="R238" s="3"/>
      <c r="S238" s="3"/>
      <c r="T238" s="3"/>
      <c r="U238" s="3"/>
      <c r="V238" s="3"/>
      <c r="W238" s="3"/>
      <c r="X238" s="3"/>
      <c r="Y238" s="3"/>
      <c r="Z238" s="3"/>
      <c r="AA238" s="3"/>
      <c r="AB238" s="3"/>
      <c r="AC238" s="3"/>
    </row>
    <row r="239" spans="1:29">
      <c r="A239" s="494" t="s">
        <v>74</v>
      </c>
      <c r="B239" s="495">
        <f>B240+B259+B278+B335+B297+B316</f>
        <v>0</v>
      </c>
      <c r="C239" s="495">
        <f t="shared" ref="C239" si="55">C240+C259+C278+C335+C297+C316</f>
        <v>0</v>
      </c>
      <c r="D239" s="495">
        <f t="shared" ref="D239" si="56">D240+D259+D278+D335+D297+D316</f>
        <v>0</v>
      </c>
      <c r="E239" s="495">
        <f t="shared" ref="E239" si="57">E240+E259+E278+E335+E297+E316</f>
        <v>0</v>
      </c>
      <c r="F239" s="495">
        <f t="shared" ref="F239" si="58">F240+F259+F278+F335+F297+F316</f>
        <v>0</v>
      </c>
      <c r="G239" s="495">
        <f t="shared" ref="G239:H239" si="59">G240+G259+G278+G335+G297+G316</f>
        <v>0</v>
      </c>
      <c r="H239" s="495">
        <f t="shared" si="59"/>
        <v>0</v>
      </c>
      <c r="R239" s="3"/>
      <c r="S239" s="3"/>
      <c r="T239" s="3"/>
      <c r="U239" s="3"/>
      <c r="V239" s="3"/>
      <c r="W239" s="3"/>
      <c r="X239" s="3"/>
      <c r="Y239" s="3"/>
      <c r="Z239" s="3"/>
      <c r="AA239" s="3"/>
      <c r="AB239" s="3"/>
      <c r="AC239" s="3"/>
    </row>
    <row r="240" spans="1:29">
      <c r="A240" s="219" t="s">
        <v>53</v>
      </c>
      <c r="B240" s="495">
        <f>SUM(B241:B252,B257,B258)</f>
        <v>0</v>
      </c>
      <c r="C240" s="495">
        <f t="shared" ref="C240:G240" si="60">SUM(C241:C252,C257,C258)</f>
        <v>0</v>
      </c>
      <c r="D240" s="495">
        <f t="shared" si="60"/>
        <v>0</v>
      </c>
      <c r="E240" s="495">
        <f t="shared" si="60"/>
        <v>0</v>
      </c>
      <c r="F240" s="495">
        <f t="shared" si="60"/>
        <v>0</v>
      </c>
      <c r="G240" s="495">
        <f t="shared" si="60"/>
        <v>0</v>
      </c>
      <c r="H240" s="495">
        <f t="shared" ref="H240" si="61">SUM(H241:H252,H257,H258)</f>
        <v>0</v>
      </c>
      <c r="R240" s="3"/>
      <c r="S240" s="3"/>
      <c r="T240" s="3"/>
      <c r="U240" s="3"/>
      <c r="V240" s="3"/>
      <c r="W240" s="3"/>
      <c r="X240" s="3"/>
      <c r="Y240" s="3"/>
      <c r="Z240" s="3"/>
      <c r="AA240" s="3"/>
      <c r="AB240" s="3"/>
      <c r="AC240" s="3"/>
    </row>
    <row r="241" spans="1:29">
      <c r="A241" s="496" t="s">
        <v>1</v>
      </c>
      <c r="B241" s="497"/>
      <c r="C241" s="497"/>
      <c r="D241" s="497"/>
      <c r="E241" s="497"/>
      <c r="F241" s="497"/>
      <c r="G241" s="497"/>
      <c r="H241" s="497"/>
      <c r="R241" s="3"/>
      <c r="S241" s="3"/>
      <c r="T241" s="3"/>
      <c r="U241" s="3"/>
      <c r="V241" s="3"/>
      <c r="W241" s="3"/>
      <c r="X241" s="3"/>
      <c r="Y241" s="3"/>
      <c r="Z241" s="3"/>
      <c r="AA241" s="3"/>
      <c r="AB241" s="3"/>
      <c r="AC241" s="3"/>
    </row>
    <row r="242" spans="1:29">
      <c r="A242" s="25" t="s">
        <v>126</v>
      </c>
      <c r="B242" s="497"/>
      <c r="C242" s="497"/>
      <c r="D242" s="497"/>
      <c r="E242" s="497"/>
      <c r="F242" s="497"/>
      <c r="G242" s="497"/>
      <c r="H242" s="497"/>
      <c r="R242" s="3"/>
      <c r="S242" s="3"/>
      <c r="T242" s="3"/>
      <c r="U242" s="3"/>
      <c r="V242" s="3"/>
      <c r="W242" s="3"/>
      <c r="X242" s="3"/>
      <c r="Y242" s="3"/>
      <c r="Z242" s="3"/>
      <c r="AA242" s="3"/>
      <c r="AB242" s="3"/>
      <c r="AC242" s="3"/>
    </row>
    <row r="243" spans="1:29">
      <c r="A243" s="13" t="s">
        <v>161</v>
      </c>
      <c r="B243" s="497"/>
      <c r="C243" s="497"/>
      <c r="D243" s="497"/>
      <c r="E243" s="497"/>
      <c r="F243" s="497"/>
      <c r="G243" s="497"/>
      <c r="H243" s="497"/>
      <c r="R243" s="3"/>
      <c r="S243" s="3"/>
      <c r="T243" s="3"/>
      <c r="U243" s="3"/>
      <c r="V243" s="3"/>
      <c r="W243" s="3"/>
      <c r="X243" s="3"/>
      <c r="Y243" s="3"/>
      <c r="Z243" s="3"/>
      <c r="AA243" s="3"/>
      <c r="AB243" s="3"/>
      <c r="AC243" s="3"/>
    </row>
    <row r="244" spans="1:29">
      <c r="A244" s="25" t="s">
        <v>66</v>
      </c>
      <c r="B244" s="497"/>
      <c r="C244" s="497"/>
      <c r="D244" s="497"/>
      <c r="E244" s="497"/>
      <c r="F244" s="497"/>
      <c r="G244" s="497"/>
      <c r="H244" s="497"/>
      <c r="R244" s="3"/>
      <c r="S244" s="3"/>
      <c r="T244" s="3"/>
      <c r="U244" s="3"/>
      <c r="V244" s="3"/>
      <c r="W244" s="3"/>
      <c r="X244" s="3"/>
      <c r="Y244" s="3"/>
      <c r="Z244" s="3"/>
      <c r="AA244" s="3"/>
      <c r="AB244" s="3"/>
      <c r="AC244" s="3"/>
    </row>
    <row r="245" spans="1:29">
      <c r="A245" s="25" t="s">
        <v>3</v>
      </c>
      <c r="B245" s="497"/>
      <c r="C245" s="497"/>
      <c r="D245" s="497"/>
      <c r="E245" s="497"/>
      <c r="F245" s="497"/>
      <c r="G245" s="497"/>
      <c r="H245" s="497"/>
      <c r="R245" s="3"/>
      <c r="S245" s="3"/>
      <c r="T245" s="3"/>
      <c r="U245" s="3"/>
      <c r="V245" s="3"/>
      <c r="W245" s="3"/>
      <c r="X245" s="3"/>
      <c r="Y245" s="3"/>
      <c r="Z245" s="3"/>
      <c r="AA245" s="3"/>
      <c r="AB245" s="3"/>
      <c r="AC245" s="3"/>
    </row>
    <row r="246" spans="1:29">
      <c r="A246" s="25" t="s">
        <v>4</v>
      </c>
      <c r="B246" s="497"/>
      <c r="C246" s="497"/>
      <c r="D246" s="497"/>
      <c r="E246" s="497"/>
      <c r="F246" s="497"/>
      <c r="G246" s="497"/>
      <c r="H246" s="497"/>
      <c r="R246" s="3"/>
      <c r="S246" s="3"/>
      <c r="T246" s="3"/>
      <c r="U246" s="3"/>
      <c r="V246" s="3"/>
      <c r="W246" s="3"/>
      <c r="X246" s="3"/>
      <c r="Y246" s="3"/>
      <c r="Z246" s="3"/>
      <c r="AA246" s="3"/>
      <c r="AB246" s="3"/>
      <c r="AC246" s="3"/>
    </row>
    <row r="247" spans="1:29">
      <c r="A247" s="13" t="s">
        <v>162</v>
      </c>
      <c r="B247" s="497"/>
      <c r="C247" s="497"/>
      <c r="D247" s="497"/>
      <c r="E247" s="497"/>
      <c r="F247" s="497"/>
      <c r="G247" s="497"/>
      <c r="H247" s="497"/>
      <c r="R247" s="3"/>
      <c r="S247" s="3"/>
      <c r="T247" s="3"/>
      <c r="U247" s="3"/>
      <c r="V247" s="3"/>
      <c r="W247" s="3"/>
      <c r="X247" s="3"/>
      <c r="Y247" s="3"/>
      <c r="Z247" s="3"/>
      <c r="AA247" s="3"/>
      <c r="AB247" s="3"/>
      <c r="AC247" s="3"/>
    </row>
    <row r="248" spans="1:29" ht="45">
      <c r="A248" s="111" t="s">
        <v>193</v>
      </c>
      <c r="B248" s="497"/>
      <c r="C248" s="497"/>
      <c r="D248" s="497"/>
      <c r="E248" s="497"/>
      <c r="F248" s="497"/>
      <c r="G248" s="497"/>
      <c r="H248" s="497"/>
      <c r="R248" s="3"/>
      <c r="S248" s="3"/>
      <c r="T248" s="3"/>
      <c r="U248" s="3"/>
      <c r="V248" s="3"/>
      <c r="W248" s="3"/>
      <c r="X248" s="3"/>
      <c r="Y248" s="3"/>
      <c r="Z248" s="3"/>
      <c r="AA248" s="3"/>
      <c r="AB248" s="3"/>
      <c r="AC248" s="3"/>
    </row>
    <row r="249" spans="1:29">
      <c r="A249" s="13" t="s">
        <v>163</v>
      </c>
      <c r="B249" s="497"/>
      <c r="C249" s="497"/>
      <c r="D249" s="497"/>
      <c r="E249" s="497"/>
      <c r="F249" s="497"/>
      <c r="G249" s="497"/>
      <c r="H249" s="497"/>
      <c r="R249" s="3"/>
      <c r="S249" s="3"/>
      <c r="T249" s="3"/>
      <c r="U249" s="3"/>
      <c r="V249" s="3"/>
      <c r="W249" s="3"/>
      <c r="X249" s="3"/>
      <c r="Y249" s="3"/>
      <c r="Z249" s="3"/>
      <c r="AA249" s="3"/>
      <c r="AB249" s="3"/>
      <c r="AC249" s="3"/>
    </row>
    <row r="250" spans="1:29">
      <c r="A250" s="13" t="s">
        <v>192</v>
      </c>
      <c r="B250" s="497"/>
      <c r="C250" s="497"/>
      <c r="D250" s="497"/>
      <c r="E250" s="497"/>
      <c r="F250" s="497"/>
      <c r="G250" s="497"/>
      <c r="H250" s="497"/>
      <c r="R250" s="3"/>
      <c r="S250" s="3"/>
      <c r="T250" s="3"/>
      <c r="U250" s="3"/>
      <c r="V250" s="3"/>
      <c r="W250" s="3"/>
      <c r="X250" s="3"/>
      <c r="Y250" s="3"/>
      <c r="Z250" s="3"/>
      <c r="AA250" s="3"/>
      <c r="AB250" s="3"/>
      <c r="AC250" s="3"/>
    </row>
    <row r="251" spans="1:29">
      <c r="A251" s="13" t="s">
        <v>5</v>
      </c>
      <c r="B251" s="497"/>
      <c r="C251" s="497"/>
      <c r="D251" s="497"/>
      <c r="E251" s="497"/>
      <c r="F251" s="497"/>
      <c r="G251" s="497"/>
      <c r="H251" s="497"/>
      <c r="R251" s="3"/>
      <c r="S251" s="3"/>
      <c r="T251" s="3"/>
      <c r="U251" s="3"/>
      <c r="V251" s="3"/>
      <c r="W251" s="3"/>
      <c r="X251" s="3"/>
      <c r="Y251" s="3"/>
      <c r="Z251" s="3"/>
      <c r="AA251" s="3"/>
      <c r="AB251" s="3"/>
      <c r="AC251" s="3"/>
    </row>
    <row r="252" spans="1:29">
      <c r="A252" s="13" t="s">
        <v>9</v>
      </c>
      <c r="B252" s="498">
        <f>B253+B254+B255+B256</f>
        <v>0</v>
      </c>
      <c r="C252" s="498">
        <f t="shared" ref="C252:G252" si="62">C253+C254+C255+C256</f>
        <v>0</v>
      </c>
      <c r="D252" s="498">
        <f t="shared" si="62"/>
        <v>0</v>
      </c>
      <c r="E252" s="498">
        <f t="shared" si="62"/>
        <v>0</v>
      </c>
      <c r="F252" s="498">
        <f t="shared" si="62"/>
        <v>0</v>
      </c>
      <c r="G252" s="498">
        <f t="shared" si="62"/>
        <v>0</v>
      </c>
      <c r="H252" s="498">
        <f t="shared" ref="H252" si="63">H253+H254+H255+H256</f>
        <v>0</v>
      </c>
      <c r="R252" s="3"/>
      <c r="S252" s="3"/>
      <c r="T252" s="3"/>
      <c r="U252" s="3"/>
      <c r="V252" s="3"/>
      <c r="W252" s="3"/>
      <c r="X252" s="3"/>
      <c r="Y252" s="3"/>
      <c r="Z252" s="3"/>
      <c r="AA252" s="3"/>
      <c r="AB252" s="3"/>
      <c r="AC252" s="3"/>
    </row>
    <row r="253" spans="1:29">
      <c r="A253" s="101" t="s">
        <v>134</v>
      </c>
      <c r="B253" s="497"/>
      <c r="C253" s="497"/>
      <c r="D253" s="497"/>
      <c r="E253" s="497"/>
      <c r="F253" s="497"/>
      <c r="G253" s="497"/>
      <c r="H253" s="497"/>
      <c r="R253" s="3"/>
      <c r="S253" s="3"/>
      <c r="T253" s="3"/>
      <c r="U253" s="3"/>
      <c r="V253" s="3"/>
      <c r="W253" s="3"/>
      <c r="X253" s="3"/>
      <c r="Y253" s="3"/>
      <c r="Z253" s="3"/>
      <c r="AA253" s="3"/>
      <c r="AB253" s="3"/>
      <c r="AC253" s="3"/>
    </row>
    <row r="254" spans="1:29">
      <c r="A254" s="9" t="s">
        <v>117</v>
      </c>
      <c r="B254" s="497"/>
      <c r="C254" s="497"/>
      <c r="D254" s="497"/>
      <c r="E254" s="497"/>
      <c r="F254" s="497"/>
      <c r="G254" s="497"/>
      <c r="H254" s="497"/>
      <c r="R254" s="3"/>
      <c r="S254" s="3"/>
      <c r="T254" s="3"/>
      <c r="U254" s="3"/>
      <c r="V254" s="3"/>
      <c r="W254" s="3"/>
      <c r="X254" s="3"/>
      <c r="Y254" s="3"/>
      <c r="Z254" s="3"/>
      <c r="AA254" s="3"/>
      <c r="AB254" s="3"/>
      <c r="AC254" s="3"/>
    </row>
    <row r="255" spans="1:29">
      <c r="A255" s="9" t="s">
        <v>6</v>
      </c>
      <c r="B255" s="497"/>
      <c r="C255" s="497"/>
      <c r="D255" s="497"/>
      <c r="E255" s="497"/>
      <c r="F255" s="497"/>
      <c r="G255" s="497"/>
      <c r="H255" s="497"/>
      <c r="R255" s="3"/>
      <c r="S255" s="3"/>
      <c r="T255" s="3"/>
      <c r="U255" s="3"/>
      <c r="V255" s="3"/>
      <c r="W255" s="3"/>
      <c r="X255" s="3"/>
      <c r="Y255" s="3"/>
      <c r="Z255" s="3"/>
      <c r="AA255" s="3"/>
      <c r="AB255" s="3"/>
      <c r="AC255" s="3"/>
    </row>
    <row r="256" spans="1:29">
      <c r="A256" s="9" t="s">
        <v>7</v>
      </c>
      <c r="B256" s="497"/>
      <c r="C256" s="497"/>
      <c r="D256" s="497"/>
      <c r="E256" s="497"/>
      <c r="F256" s="497"/>
      <c r="G256" s="497"/>
      <c r="H256" s="497"/>
      <c r="R256" s="3"/>
      <c r="S256" s="3"/>
      <c r="T256" s="3"/>
      <c r="U256" s="3"/>
      <c r="V256" s="3"/>
      <c r="W256" s="3"/>
      <c r="X256" s="3"/>
      <c r="Y256" s="3"/>
      <c r="Z256" s="3"/>
      <c r="AA256" s="3"/>
      <c r="AB256" s="3"/>
      <c r="AC256" s="3"/>
    </row>
    <row r="257" spans="1:29">
      <c r="A257" s="13" t="s">
        <v>0</v>
      </c>
      <c r="B257" s="497"/>
      <c r="C257" s="497"/>
      <c r="D257" s="497"/>
      <c r="E257" s="497"/>
      <c r="F257" s="497"/>
      <c r="G257" s="497"/>
      <c r="H257" s="497"/>
      <c r="R257" s="3"/>
      <c r="S257" s="3"/>
      <c r="T257" s="3"/>
      <c r="U257" s="3"/>
      <c r="V257" s="3"/>
      <c r="W257" s="3"/>
      <c r="X257" s="3"/>
      <c r="Y257" s="3"/>
      <c r="Z257" s="3"/>
      <c r="AA257" s="3"/>
      <c r="AB257" s="3"/>
      <c r="AC257" s="3"/>
    </row>
    <row r="258" spans="1:29">
      <c r="A258" s="13" t="s">
        <v>150</v>
      </c>
      <c r="B258" s="500"/>
      <c r="C258" s="500"/>
      <c r="D258" s="497"/>
      <c r="E258" s="500"/>
      <c r="F258" s="500"/>
      <c r="G258" s="500"/>
      <c r="H258" s="500"/>
      <c r="R258" s="3"/>
      <c r="S258" s="3"/>
      <c r="T258" s="3"/>
      <c r="U258" s="3"/>
      <c r="V258" s="3"/>
      <c r="W258" s="3"/>
      <c r="X258" s="3"/>
      <c r="Y258" s="3"/>
      <c r="Z258" s="3"/>
      <c r="AA258" s="3"/>
      <c r="AB258" s="3"/>
      <c r="AC258" s="3"/>
    </row>
    <row r="259" spans="1:29">
      <c r="A259" s="494" t="s">
        <v>56</v>
      </c>
      <c r="B259" s="495">
        <f>SUM(B260:B271,B276,B277)</f>
        <v>0</v>
      </c>
      <c r="C259" s="495">
        <f t="shared" ref="C259:G259" si="64">SUM(C260:C271,C276,C277)</f>
        <v>0</v>
      </c>
      <c r="D259" s="495">
        <f t="shared" si="64"/>
        <v>0</v>
      </c>
      <c r="E259" s="495">
        <f t="shared" si="64"/>
        <v>0</v>
      </c>
      <c r="F259" s="495">
        <f t="shared" si="64"/>
        <v>0</v>
      </c>
      <c r="G259" s="495">
        <f t="shared" si="64"/>
        <v>0</v>
      </c>
      <c r="H259" s="495">
        <f t="shared" ref="H259" si="65">SUM(H260:H271,H276,H277)</f>
        <v>0</v>
      </c>
      <c r="R259" s="3"/>
      <c r="S259" s="3"/>
      <c r="T259" s="3"/>
      <c r="U259" s="3"/>
      <c r="V259" s="3"/>
      <c r="W259" s="3"/>
      <c r="X259" s="3"/>
      <c r="Y259" s="3"/>
      <c r="Z259" s="3"/>
      <c r="AA259" s="3"/>
      <c r="AB259" s="3"/>
      <c r="AC259" s="3"/>
    </row>
    <row r="260" spans="1:29">
      <c r="A260" s="496" t="s">
        <v>1</v>
      </c>
      <c r="B260" s="497"/>
      <c r="C260" s="497"/>
      <c r="D260" s="497"/>
      <c r="E260" s="497"/>
      <c r="F260" s="497"/>
      <c r="G260" s="497"/>
      <c r="H260" s="497"/>
      <c r="R260" s="3"/>
      <c r="S260" s="3"/>
      <c r="T260" s="3"/>
      <c r="U260" s="3"/>
      <c r="V260" s="3"/>
      <c r="W260" s="3"/>
      <c r="X260" s="3"/>
      <c r="Y260" s="3"/>
      <c r="Z260" s="3"/>
      <c r="AA260" s="3"/>
      <c r="AB260" s="3"/>
      <c r="AC260" s="3"/>
    </row>
    <row r="261" spans="1:29">
      <c r="A261" s="25" t="s">
        <v>126</v>
      </c>
      <c r="B261" s="497"/>
      <c r="C261" s="497"/>
      <c r="D261" s="497"/>
      <c r="E261" s="497"/>
      <c r="F261" s="497"/>
      <c r="G261" s="497"/>
      <c r="H261" s="497"/>
      <c r="R261" s="3"/>
      <c r="S261" s="3"/>
      <c r="T261" s="3"/>
      <c r="U261" s="3"/>
      <c r="V261" s="3"/>
      <c r="W261" s="3"/>
      <c r="X261" s="3"/>
      <c r="Y261" s="3"/>
      <c r="Z261" s="3"/>
      <c r="AA261" s="3"/>
      <c r="AB261" s="3"/>
      <c r="AC261" s="3"/>
    </row>
    <row r="262" spans="1:29">
      <c r="A262" s="13" t="s">
        <v>161</v>
      </c>
      <c r="B262" s="497"/>
      <c r="C262" s="497"/>
      <c r="D262" s="497"/>
      <c r="E262" s="497"/>
      <c r="F262" s="497"/>
      <c r="G262" s="497"/>
      <c r="H262" s="497"/>
      <c r="R262" s="3"/>
      <c r="S262" s="3"/>
      <c r="T262" s="3"/>
      <c r="U262" s="3"/>
      <c r="V262" s="3"/>
      <c r="W262" s="3"/>
      <c r="X262" s="3"/>
      <c r="Y262" s="3"/>
      <c r="Z262" s="3"/>
      <c r="AA262" s="3"/>
      <c r="AB262" s="3"/>
      <c r="AC262" s="3"/>
    </row>
    <row r="263" spans="1:29">
      <c r="A263" s="25" t="s">
        <v>66</v>
      </c>
      <c r="B263" s="497"/>
      <c r="C263" s="497"/>
      <c r="D263" s="497"/>
      <c r="E263" s="497"/>
      <c r="F263" s="497"/>
      <c r="G263" s="497"/>
      <c r="H263" s="497"/>
      <c r="R263" s="3"/>
      <c r="S263" s="3"/>
      <c r="T263" s="3"/>
      <c r="U263" s="3"/>
      <c r="V263" s="3"/>
      <c r="W263" s="3"/>
      <c r="X263" s="3"/>
      <c r="Y263" s="3"/>
      <c r="Z263" s="3"/>
      <c r="AA263" s="3"/>
      <c r="AB263" s="3"/>
      <c r="AC263" s="3"/>
    </row>
    <row r="264" spans="1:29">
      <c r="A264" s="25" t="s">
        <v>3</v>
      </c>
      <c r="B264" s="497"/>
      <c r="C264" s="497"/>
      <c r="D264" s="497"/>
      <c r="E264" s="497"/>
      <c r="F264" s="497"/>
      <c r="G264" s="497"/>
      <c r="H264" s="497"/>
      <c r="R264" s="3"/>
      <c r="S264" s="3"/>
      <c r="T264" s="3"/>
      <c r="U264" s="3"/>
      <c r="V264" s="3"/>
      <c r="W264" s="3"/>
      <c r="X264" s="3"/>
      <c r="Y264" s="3"/>
      <c r="Z264" s="3"/>
      <c r="AA264" s="3"/>
      <c r="AB264" s="3"/>
      <c r="AC264" s="3"/>
    </row>
    <row r="265" spans="1:29">
      <c r="A265" s="25" t="s">
        <v>4</v>
      </c>
      <c r="B265" s="497"/>
      <c r="C265" s="497"/>
      <c r="D265" s="497"/>
      <c r="E265" s="497"/>
      <c r="F265" s="497"/>
      <c r="G265" s="497"/>
      <c r="H265" s="497"/>
      <c r="R265" s="3"/>
      <c r="S265" s="3"/>
      <c r="T265" s="3"/>
      <c r="U265" s="3"/>
      <c r="V265" s="3"/>
      <c r="W265" s="3"/>
      <c r="X265" s="3"/>
      <c r="Y265" s="3"/>
      <c r="Z265" s="3"/>
      <c r="AA265" s="3"/>
      <c r="AB265" s="3"/>
      <c r="AC265" s="3"/>
    </row>
    <row r="266" spans="1:29">
      <c r="A266" s="13" t="s">
        <v>162</v>
      </c>
      <c r="B266" s="497"/>
      <c r="C266" s="497"/>
      <c r="D266" s="497"/>
      <c r="E266" s="497"/>
      <c r="F266" s="497"/>
      <c r="G266" s="497"/>
      <c r="H266" s="497"/>
      <c r="R266" s="3"/>
      <c r="S266" s="3"/>
      <c r="T266" s="3"/>
      <c r="U266" s="3"/>
      <c r="V266" s="3"/>
      <c r="W266" s="3"/>
      <c r="X266" s="3"/>
      <c r="Y266" s="3"/>
      <c r="Z266" s="3"/>
      <c r="AA266" s="3"/>
      <c r="AB266" s="3"/>
      <c r="AC266" s="3"/>
    </row>
    <row r="267" spans="1:29" ht="45">
      <c r="A267" s="111" t="s">
        <v>193</v>
      </c>
      <c r="B267" s="497"/>
      <c r="C267" s="497"/>
      <c r="D267" s="497"/>
      <c r="E267" s="497"/>
      <c r="F267" s="497"/>
      <c r="G267" s="497"/>
      <c r="H267" s="497"/>
      <c r="R267" s="3"/>
      <c r="S267" s="3"/>
      <c r="T267" s="3"/>
      <c r="U267" s="3"/>
      <c r="V267" s="3"/>
      <c r="W267" s="3"/>
      <c r="X267" s="3"/>
      <c r="Y267" s="3"/>
      <c r="Z267" s="3"/>
      <c r="AA267" s="3"/>
      <c r="AB267" s="3"/>
      <c r="AC267" s="3"/>
    </row>
    <row r="268" spans="1:29">
      <c r="A268" s="13" t="s">
        <v>163</v>
      </c>
      <c r="B268" s="497"/>
      <c r="C268" s="497"/>
      <c r="D268" s="497"/>
      <c r="E268" s="497"/>
      <c r="F268" s="497"/>
      <c r="G268" s="497"/>
      <c r="H268" s="497"/>
      <c r="R268" s="3"/>
      <c r="S268" s="3"/>
      <c r="T268" s="3"/>
      <c r="U268" s="3"/>
      <c r="V268" s="3"/>
      <c r="W268" s="3"/>
      <c r="X268" s="3"/>
      <c r="Y268" s="3"/>
      <c r="Z268" s="3"/>
      <c r="AA268" s="3"/>
      <c r="AB268" s="3"/>
      <c r="AC268" s="3"/>
    </row>
    <row r="269" spans="1:29">
      <c r="A269" s="13" t="s">
        <v>192</v>
      </c>
      <c r="B269" s="497"/>
      <c r="C269" s="497"/>
      <c r="D269" s="497"/>
      <c r="E269" s="497"/>
      <c r="F269" s="497"/>
      <c r="G269" s="497"/>
      <c r="H269" s="497"/>
      <c r="R269" s="3"/>
      <c r="S269" s="3"/>
      <c r="T269" s="3"/>
      <c r="U269" s="3"/>
      <c r="V269" s="3"/>
      <c r="W269" s="3"/>
      <c r="X269" s="3"/>
      <c r="Y269" s="3"/>
      <c r="Z269" s="3"/>
      <c r="AA269" s="3"/>
      <c r="AB269" s="3"/>
      <c r="AC269" s="3"/>
    </row>
    <row r="270" spans="1:29">
      <c r="A270" s="13" t="s">
        <v>5</v>
      </c>
      <c r="B270" s="497"/>
      <c r="C270" s="497"/>
      <c r="D270" s="497"/>
      <c r="E270" s="497"/>
      <c r="F270" s="497"/>
      <c r="G270" s="497"/>
      <c r="H270" s="497"/>
      <c r="R270" s="3"/>
      <c r="S270" s="3"/>
      <c r="T270" s="3"/>
      <c r="U270" s="3"/>
      <c r="V270" s="3"/>
      <c r="W270" s="3"/>
      <c r="X270" s="3"/>
      <c r="Y270" s="3"/>
      <c r="Z270" s="3"/>
      <c r="AA270" s="3"/>
      <c r="AB270" s="3"/>
      <c r="AC270" s="3"/>
    </row>
    <row r="271" spans="1:29">
      <c r="A271" s="13" t="s">
        <v>9</v>
      </c>
      <c r="B271" s="498">
        <f>B272+B273+B274+B275</f>
        <v>0</v>
      </c>
      <c r="C271" s="498">
        <f t="shared" ref="C271:G271" si="66">C272+C273+C274+C275</f>
        <v>0</v>
      </c>
      <c r="D271" s="498">
        <f t="shared" si="66"/>
        <v>0</v>
      </c>
      <c r="E271" s="498">
        <f t="shared" si="66"/>
        <v>0</v>
      </c>
      <c r="F271" s="498">
        <f t="shared" si="66"/>
        <v>0</v>
      </c>
      <c r="G271" s="498">
        <f t="shared" si="66"/>
        <v>0</v>
      </c>
      <c r="H271" s="498">
        <f t="shared" ref="H271" si="67">H272+H273+H274+H275</f>
        <v>0</v>
      </c>
      <c r="R271" s="3"/>
      <c r="S271" s="3"/>
      <c r="T271" s="3"/>
      <c r="U271" s="3"/>
      <c r="V271" s="3"/>
      <c r="W271" s="3"/>
      <c r="X271" s="3"/>
      <c r="Y271" s="3"/>
      <c r="Z271" s="3"/>
      <c r="AA271" s="3"/>
      <c r="AB271" s="3"/>
      <c r="AC271" s="3"/>
    </row>
    <row r="272" spans="1:29">
      <c r="A272" s="101" t="s">
        <v>134</v>
      </c>
      <c r="B272" s="497"/>
      <c r="C272" s="497"/>
      <c r="D272" s="497"/>
      <c r="E272" s="497"/>
      <c r="F272" s="497"/>
      <c r="G272" s="497"/>
      <c r="H272" s="497"/>
      <c r="R272" s="3"/>
      <c r="S272" s="3"/>
      <c r="T272" s="3"/>
      <c r="U272" s="3"/>
      <c r="V272" s="3"/>
      <c r="W272" s="3"/>
      <c r="X272" s="3"/>
      <c r="Y272" s="3"/>
      <c r="Z272" s="3"/>
      <c r="AA272" s="3"/>
      <c r="AB272" s="3"/>
      <c r="AC272" s="3"/>
    </row>
    <row r="273" spans="1:29">
      <c r="A273" s="9" t="s">
        <v>117</v>
      </c>
      <c r="B273" s="497"/>
      <c r="C273" s="497"/>
      <c r="D273" s="497"/>
      <c r="E273" s="497"/>
      <c r="F273" s="497"/>
      <c r="G273" s="497"/>
      <c r="H273" s="497"/>
      <c r="R273" s="3"/>
      <c r="S273" s="3"/>
      <c r="T273" s="3"/>
      <c r="U273" s="3"/>
      <c r="V273" s="3"/>
      <c r="W273" s="3"/>
      <c r="X273" s="3"/>
      <c r="Y273" s="3"/>
      <c r="Z273" s="3"/>
      <c r="AA273" s="3"/>
      <c r="AB273" s="3"/>
      <c r="AC273" s="3"/>
    </row>
    <row r="274" spans="1:29">
      <c r="A274" s="9" t="s">
        <v>6</v>
      </c>
      <c r="B274" s="497"/>
      <c r="C274" s="497"/>
      <c r="D274" s="497"/>
      <c r="E274" s="497"/>
      <c r="F274" s="497"/>
      <c r="G274" s="497"/>
      <c r="H274" s="497"/>
      <c r="R274" s="3"/>
      <c r="S274" s="3"/>
      <c r="T274" s="3"/>
      <c r="U274" s="3"/>
      <c r="V274" s="3"/>
      <c r="W274" s="3"/>
      <c r="X274" s="3"/>
      <c r="Y274" s="3"/>
      <c r="Z274" s="3"/>
      <c r="AA274" s="3"/>
      <c r="AB274" s="3"/>
      <c r="AC274" s="3"/>
    </row>
    <row r="275" spans="1:29">
      <c r="A275" s="9" t="s">
        <v>7</v>
      </c>
      <c r="B275" s="497"/>
      <c r="C275" s="497"/>
      <c r="D275" s="497"/>
      <c r="E275" s="497"/>
      <c r="F275" s="497"/>
      <c r="G275" s="497"/>
      <c r="H275" s="497"/>
      <c r="R275" s="3"/>
      <c r="S275" s="3"/>
      <c r="T275" s="3"/>
      <c r="U275" s="3"/>
      <c r="V275" s="3"/>
      <c r="W275" s="3"/>
      <c r="X275" s="3"/>
      <c r="Y275" s="3"/>
      <c r="Z275" s="3"/>
      <c r="AA275" s="3"/>
      <c r="AB275" s="3"/>
      <c r="AC275" s="3"/>
    </row>
    <row r="276" spans="1:29">
      <c r="A276" s="13" t="s">
        <v>0</v>
      </c>
      <c r="B276" s="497"/>
      <c r="C276" s="497"/>
      <c r="D276" s="497"/>
      <c r="E276" s="497"/>
      <c r="F276" s="497"/>
      <c r="G276" s="497"/>
      <c r="H276" s="497"/>
      <c r="R276" s="3"/>
      <c r="S276" s="3"/>
      <c r="T276" s="3"/>
      <c r="U276" s="3"/>
      <c r="V276" s="3"/>
      <c r="W276" s="3"/>
      <c r="X276" s="3"/>
      <c r="Y276" s="3"/>
      <c r="Z276" s="3"/>
      <c r="AA276" s="3"/>
      <c r="AB276" s="3"/>
      <c r="AC276" s="3"/>
    </row>
    <row r="277" spans="1:29">
      <c r="A277" s="13" t="s">
        <v>150</v>
      </c>
      <c r="B277" s="500"/>
      <c r="C277" s="500"/>
      <c r="D277" s="497"/>
      <c r="E277" s="500"/>
      <c r="F277" s="500"/>
      <c r="G277" s="500"/>
      <c r="H277" s="500"/>
      <c r="R277" s="3"/>
      <c r="S277" s="3"/>
      <c r="T277" s="3"/>
      <c r="U277" s="3"/>
      <c r="V277" s="3"/>
      <c r="W277" s="3"/>
      <c r="X277" s="3"/>
      <c r="Y277" s="3"/>
      <c r="Z277" s="3"/>
      <c r="AA277" s="3"/>
      <c r="AB277" s="3"/>
      <c r="AC277" s="3"/>
    </row>
    <row r="278" spans="1:29">
      <c r="A278" s="494" t="s">
        <v>55</v>
      </c>
      <c r="B278" s="495">
        <f>SUM(B279:B290,B295,B296)</f>
        <v>0</v>
      </c>
      <c r="C278" s="495">
        <f t="shared" ref="C278:G278" si="68">SUM(C279:C290,C295,C296)</f>
        <v>0</v>
      </c>
      <c r="D278" s="495">
        <f t="shared" si="68"/>
        <v>0</v>
      </c>
      <c r="E278" s="495">
        <f t="shared" si="68"/>
        <v>0</v>
      </c>
      <c r="F278" s="495">
        <f t="shared" si="68"/>
        <v>0</v>
      </c>
      <c r="G278" s="495">
        <f t="shared" si="68"/>
        <v>0</v>
      </c>
      <c r="H278" s="495">
        <f t="shared" ref="H278" si="69">SUM(H279:H290,H295,H296)</f>
        <v>0</v>
      </c>
      <c r="R278" s="3"/>
      <c r="S278" s="3"/>
      <c r="T278" s="3"/>
      <c r="U278" s="3"/>
      <c r="V278" s="3"/>
      <c r="W278" s="3"/>
      <c r="X278" s="3"/>
      <c r="Y278" s="3"/>
      <c r="Z278" s="3"/>
      <c r="AA278" s="3"/>
      <c r="AB278" s="3"/>
      <c r="AC278" s="3"/>
    </row>
    <row r="279" spans="1:29">
      <c r="A279" s="496" t="s">
        <v>1</v>
      </c>
      <c r="B279" s="497"/>
      <c r="C279" s="497"/>
      <c r="D279" s="497"/>
      <c r="E279" s="497"/>
      <c r="F279" s="497"/>
      <c r="G279" s="497"/>
      <c r="H279" s="497"/>
      <c r="R279" s="3"/>
      <c r="S279" s="3"/>
      <c r="T279" s="3"/>
      <c r="U279" s="3"/>
      <c r="V279" s="3"/>
      <c r="W279" s="3"/>
      <c r="X279" s="3"/>
      <c r="Y279" s="3"/>
      <c r="Z279" s="3"/>
      <c r="AA279" s="3"/>
      <c r="AB279" s="3"/>
      <c r="AC279" s="3"/>
    </row>
    <row r="280" spans="1:29">
      <c r="A280" s="25" t="s">
        <v>126</v>
      </c>
      <c r="B280" s="497"/>
      <c r="C280" s="497"/>
      <c r="D280" s="497"/>
      <c r="E280" s="497"/>
      <c r="F280" s="497"/>
      <c r="G280" s="497"/>
      <c r="H280" s="497"/>
      <c r="R280" s="3"/>
      <c r="S280" s="3"/>
      <c r="T280" s="3"/>
      <c r="U280" s="3"/>
      <c r="V280" s="3"/>
      <c r="W280" s="3"/>
      <c r="X280" s="3"/>
      <c r="Y280" s="3"/>
      <c r="Z280" s="3"/>
      <c r="AA280" s="3"/>
      <c r="AB280" s="3"/>
      <c r="AC280" s="3"/>
    </row>
    <row r="281" spans="1:29">
      <c r="A281" s="13" t="s">
        <v>161</v>
      </c>
      <c r="B281" s="497"/>
      <c r="C281" s="497"/>
      <c r="D281" s="497"/>
      <c r="E281" s="497"/>
      <c r="F281" s="497"/>
      <c r="G281" s="497"/>
      <c r="H281" s="497"/>
      <c r="R281" s="3"/>
      <c r="S281" s="3"/>
      <c r="T281" s="3"/>
      <c r="U281" s="3"/>
      <c r="V281" s="3"/>
      <c r="W281" s="3"/>
      <c r="X281" s="3"/>
      <c r="Y281" s="3"/>
      <c r="Z281" s="3"/>
      <c r="AA281" s="3"/>
      <c r="AB281" s="3"/>
      <c r="AC281" s="3"/>
    </row>
    <row r="282" spans="1:29">
      <c r="A282" s="25" t="s">
        <v>66</v>
      </c>
      <c r="B282" s="497"/>
      <c r="C282" s="497"/>
      <c r="D282" s="497"/>
      <c r="E282" s="497"/>
      <c r="F282" s="497"/>
      <c r="G282" s="497"/>
      <c r="H282" s="497"/>
      <c r="R282" s="3"/>
      <c r="S282" s="3"/>
      <c r="T282" s="3"/>
      <c r="U282" s="3"/>
      <c r="V282" s="3"/>
      <c r="W282" s="3"/>
      <c r="X282" s="3"/>
      <c r="Y282" s="3"/>
      <c r="Z282" s="3"/>
      <c r="AA282" s="3"/>
      <c r="AB282" s="3"/>
      <c r="AC282" s="3"/>
    </row>
    <row r="283" spans="1:29">
      <c r="A283" s="25" t="s">
        <v>3</v>
      </c>
      <c r="B283" s="497"/>
      <c r="C283" s="497"/>
      <c r="D283" s="497"/>
      <c r="E283" s="497"/>
      <c r="F283" s="497"/>
      <c r="G283" s="497"/>
      <c r="H283" s="497"/>
      <c r="R283" s="3"/>
      <c r="S283" s="3"/>
      <c r="T283" s="3"/>
      <c r="U283" s="3"/>
      <c r="V283" s="3"/>
      <c r="W283" s="3"/>
      <c r="X283" s="3"/>
      <c r="Y283" s="3"/>
      <c r="Z283" s="3"/>
      <c r="AA283" s="3"/>
      <c r="AB283" s="3"/>
      <c r="AC283" s="3"/>
    </row>
    <row r="284" spans="1:29">
      <c r="A284" s="25" t="s">
        <v>4</v>
      </c>
      <c r="B284" s="497"/>
      <c r="C284" s="497"/>
      <c r="D284" s="497"/>
      <c r="E284" s="497"/>
      <c r="F284" s="497"/>
      <c r="G284" s="497"/>
      <c r="H284" s="497"/>
      <c r="R284" s="3"/>
      <c r="S284" s="3"/>
      <c r="T284" s="3"/>
      <c r="U284" s="3"/>
      <c r="V284" s="3"/>
      <c r="W284" s="3"/>
      <c r="X284" s="3"/>
      <c r="Y284" s="3"/>
      <c r="Z284" s="3"/>
      <c r="AA284" s="3"/>
      <c r="AB284" s="3"/>
      <c r="AC284" s="3"/>
    </row>
    <row r="285" spans="1:29">
      <c r="A285" s="13" t="s">
        <v>162</v>
      </c>
      <c r="B285" s="497"/>
      <c r="C285" s="497"/>
      <c r="D285" s="497"/>
      <c r="E285" s="497"/>
      <c r="F285" s="497"/>
      <c r="G285" s="497"/>
      <c r="H285" s="497"/>
      <c r="R285" s="3"/>
      <c r="S285" s="3"/>
      <c r="T285" s="3"/>
      <c r="U285" s="3"/>
      <c r="V285" s="3"/>
      <c r="W285" s="3"/>
      <c r="X285" s="3"/>
      <c r="Y285" s="3"/>
      <c r="Z285" s="3"/>
      <c r="AA285" s="3"/>
      <c r="AB285" s="3"/>
      <c r="AC285" s="3"/>
    </row>
    <row r="286" spans="1:29" ht="45">
      <c r="A286" s="111" t="s">
        <v>193</v>
      </c>
      <c r="B286" s="497"/>
      <c r="C286" s="497"/>
      <c r="D286" s="497"/>
      <c r="E286" s="497"/>
      <c r="F286" s="497"/>
      <c r="G286" s="497"/>
      <c r="H286" s="497"/>
      <c r="R286" s="3"/>
      <c r="S286" s="3"/>
      <c r="T286" s="3"/>
      <c r="U286" s="3"/>
      <c r="V286" s="3"/>
      <c r="W286" s="3"/>
      <c r="X286" s="3"/>
      <c r="Y286" s="3"/>
      <c r="Z286" s="3"/>
      <c r="AA286" s="3"/>
      <c r="AB286" s="3"/>
      <c r="AC286" s="3"/>
    </row>
    <row r="287" spans="1:29">
      <c r="A287" s="13" t="s">
        <v>163</v>
      </c>
      <c r="B287" s="497"/>
      <c r="C287" s="497"/>
      <c r="D287" s="497"/>
      <c r="E287" s="497"/>
      <c r="F287" s="497"/>
      <c r="G287" s="497"/>
      <c r="H287" s="497"/>
      <c r="R287" s="3"/>
      <c r="S287" s="3"/>
      <c r="T287" s="3"/>
      <c r="U287" s="3"/>
      <c r="V287" s="3"/>
      <c r="W287" s="3"/>
      <c r="X287" s="3"/>
      <c r="Y287" s="3"/>
      <c r="Z287" s="3"/>
      <c r="AA287" s="3"/>
      <c r="AB287" s="3"/>
      <c r="AC287" s="3"/>
    </row>
    <row r="288" spans="1:29">
      <c r="A288" s="13" t="s">
        <v>192</v>
      </c>
      <c r="B288" s="497"/>
      <c r="C288" s="497"/>
      <c r="D288" s="497"/>
      <c r="E288" s="497"/>
      <c r="F288" s="497"/>
      <c r="G288" s="497"/>
      <c r="H288" s="497"/>
      <c r="R288" s="3"/>
      <c r="S288" s="3"/>
      <c r="T288" s="3"/>
      <c r="U288" s="3"/>
      <c r="V288" s="3"/>
      <c r="W288" s="3"/>
      <c r="X288" s="3"/>
      <c r="Y288" s="3"/>
      <c r="Z288" s="3"/>
      <c r="AA288" s="3"/>
      <c r="AB288" s="3"/>
      <c r="AC288" s="3"/>
    </row>
    <row r="289" spans="1:29">
      <c r="A289" s="13" t="s">
        <v>5</v>
      </c>
      <c r="B289" s="497"/>
      <c r="C289" s="497"/>
      <c r="D289" s="497"/>
      <c r="E289" s="497"/>
      <c r="F289" s="497"/>
      <c r="G289" s="497"/>
      <c r="H289" s="497"/>
      <c r="R289" s="3"/>
      <c r="S289" s="3"/>
      <c r="T289" s="3"/>
      <c r="U289" s="3"/>
      <c r="V289" s="3"/>
      <c r="W289" s="3"/>
      <c r="X289" s="3"/>
      <c r="Y289" s="3"/>
      <c r="Z289" s="3"/>
      <c r="AA289" s="3"/>
      <c r="AB289" s="3"/>
      <c r="AC289" s="3"/>
    </row>
    <row r="290" spans="1:29">
      <c r="A290" s="13" t="s">
        <v>9</v>
      </c>
      <c r="B290" s="498">
        <f>B291+B292+B293+B294</f>
        <v>0</v>
      </c>
      <c r="C290" s="498">
        <f t="shared" ref="C290:G290" si="70">C291+C292+C293+C294</f>
        <v>0</v>
      </c>
      <c r="D290" s="498">
        <f t="shared" si="70"/>
        <v>0</v>
      </c>
      <c r="E290" s="498">
        <f t="shared" si="70"/>
        <v>0</v>
      </c>
      <c r="F290" s="498">
        <f t="shared" si="70"/>
        <v>0</v>
      </c>
      <c r="G290" s="498">
        <f t="shared" si="70"/>
        <v>0</v>
      </c>
      <c r="H290" s="498">
        <f t="shared" ref="H290" si="71">H291+H292+H293+H294</f>
        <v>0</v>
      </c>
      <c r="R290" s="3"/>
      <c r="S290" s="3"/>
      <c r="T290" s="3"/>
      <c r="U290" s="3"/>
      <c r="V290" s="3"/>
      <c r="W290" s="3"/>
      <c r="X290" s="3"/>
      <c r="Y290" s="3"/>
      <c r="Z290" s="3"/>
      <c r="AA290" s="3"/>
      <c r="AB290" s="3"/>
      <c r="AC290" s="3"/>
    </row>
    <row r="291" spans="1:29">
      <c r="A291" s="101" t="s">
        <v>134</v>
      </c>
      <c r="B291" s="497"/>
      <c r="C291" s="497"/>
      <c r="D291" s="497"/>
      <c r="E291" s="497"/>
      <c r="F291" s="497"/>
      <c r="G291" s="497"/>
      <c r="H291" s="497"/>
      <c r="R291" s="3"/>
      <c r="S291" s="3"/>
      <c r="T291" s="3"/>
      <c r="U291" s="3"/>
      <c r="V291" s="3"/>
      <c r="W291" s="3"/>
      <c r="X291" s="3"/>
      <c r="Y291" s="3"/>
      <c r="Z291" s="3"/>
      <c r="AA291" s="3"/>
      <c r="AB291" s="3"/>
      <c r="AC291" s="3"/>
    </row>
    <row r="292" spans="1:29">
      <c r="A292" s="9" t="s">
        <v>117</v>
      </c>
      <c r="B292" s="497"/>
      <c r="C292" s="497"/>
      <c r="D292" s="497"/>
      <c r="E292" s="497"/>
      <c r="F292" s="497"/>
      <c r="G292" s="497"/>
      <c r="H292" s="497"/>
      <c r="R292" s="3"/>
      <c r="S292" s="3"/>
      <c r="T292" s="3"/>
      <c r="U292" s="3"/>
      <c r="V292" s="3"/>
      <c r="W292" s="3"/>
      <c r="X292" s="3"/>
      <c r="Y292" s="3"/>
      <c r="Z292" s="3"/>
      <c r="AA292" s="3"/>
      <c r="AB292" s="3"/>
      <c r="AC292" s="3"/>
    </row>
    <row r="293" spans="1:29">
      <c r="A293" s="9" t="s">
        <v>6</v>
      </c>
      <c r="B293" s="497"/>
      <c r="C293" s="497"/>
      <c r="D293" s="497"/>
      <c r="E293" s="497"/>
      <c r="F293" s="497"/>
      <c r="G293" s="497"/>
      <c r="H293" s="497"/>
      <c r="R293" s="3"/>
      <c r="S293" s="3"/>
      <c r="T293" s="3"/>
      <c r="U293" s="3"/>
      <c r="V293" s="3"/>
      <c r="W293" s="3"/>
      <c r="X293" s="3"/>
      <c r="Y293" s="3"/>
      <c r="Z293" s="3"/>
      <c r="AA293" s="3"/>
      <c r="AB293" s="3"/>
      <c r="AC293" s="3"/>
    </row>
    <row r="294" spans="1:29">
      <c r="A294" s="9" t="s">
        <v>7</v>
      </c>
      <c r="B294" s="497"/>
      <c r="C294" s="497"/>
      <c r="D294" s="497"/>
      <c r="E294" s="497"/>
      <c r="F294" s="497"/>
      <c r="G294" s="497"/>
      <c r="H294" s="497"/>
      <c r="R294" s="3"/>
      <c r="S294" s="3"/>
      <c r="T294" s="3"/>
      <c r="U294" s="3"/>
      <c r="V294" s="3"/>
      <c r="W294" s="3"/>
      <c r="X294" s="3"/>
      <c r="Y294" s="3"/>
      <c r="Z294" s="3"/>
      <c r="AA294" s="3"/>
      <c r="AB294" s="3"/>
      <c r="AC294" s="3"/>
    </row>
    <row r="295" spans="1:29">
      <c r="A295" s="13" t="s">
        <v>0</v>
      </c>
      <c r="B295" s="497"/>
      <c r="C295" s="497"/>
      <c r="D295" s="497"/>
      <c r="E295" s="497"/>
      <c r="F295" s="497"/>
      <c r="G295" s="497"/>
      <c r="H295" s="497"/>
      <c r="R295" s="3"/>
      <c r="S295" s="3"/>
      <c r="T295" s="3"/>
      <c r="U295" s="3"/>
      <c r="V295" s="3"/>
      <c r="W295" s="3"/>
      <c r="X295" s="3"/>
      <c r="Y295" s="3"/>
      <c r="Z295" s="3"/>
      <c r="AA295" s="3"/>
      <c r="AB295" s="3"/>
      <c r="AC295" s="3"/>
    </row>
    <row r="296" spans="1:29">
      <c r="A296" s="13" t="s">
        <v>150</v>
      </c>
      <c r="B296" s="500"/>
      <c r="C296" s="500"/>
      <c r="D296" s="497"/>
      <c r="E296" s="500"/>
      <c r="F296" s="500"/>
      <c r="G296" s="500"/>
      <c r="H296" s="500"/>
      <c r="R296" s="3"/>
      <c r="S296" s="3"/>
      <c r="T296" s="3"/>
      <c r="U296" s="3"/>
      <c r="V296" s="3"/>
      <c r="W296" s="3"/>
      <c r="X296" s="3"/>
      <c r="Y296" s="3"/>
      <c r="Z296" s="3"/>
      <c r="AA296" s="3"/>
      <c r="AB296" s="3"/>
      <c r="AC296" s="3"/>
    </row>
    <row r="297" spans="1:29">
      <c r="A297" s="494" t="s">
        <v>57</v>
      </c>
      <c r="B297" s="495">
        <f>SUM(B298:B309,B314,B315)</f>
        <v>0</v>
      </c>
      <c r="C297" s="495">
        <f t="shared" ref="C297:G297" si="72">SUM(C298:C309,C314,C315)</f>
        <v>0</v>
      </c>
      <c r="D297" s="495">
        <f t="shared" si="72"/>
        <v>0</v>
      </c>
      <c r="E297" s="495">
        <f t="shared" si="72"/>
        <v>0</v>
      </c>
      <c r="F297" s="495">
        <f t="shared" si="72"/>
        <v>0</v>
      </c>
      <c r="G297" s="495">
        <f t="shared" si="72"/>
        <v>0</v>
      </c>
      <c r="H297" s="495">
        <f t="shared" ref="H297" si="73">SUM(H298:H309,H314,H315)</f>
        <v>0</v>
      </c>
      <c r="R297" s="3"/>
      <c r="S297" s="3"/>
      <c r="T297" s="3"/>
      <c r="U297" s="3"/>
      <c r="V297" s="3"/>
      <c r="W297" s="3"/>
      <c r="X297" s="3"/>
      <c r="Y297" s="3"/>
      <c r="Z297" s="3"/>
      <c r="AA297" s="3"/>
      <c r="AB297" s="3"/>
      <c r="AC297" s="3"/>
    </row>
    <row r="298" spans="1:29">
      <c r="A298" s="496" t="s">
        <v>1</v>
      </c>
      <c r="B298" s="497"/>
      <c r="C298" s="497"/>
      <c r="D298" s="497"/>
      <c r="E298" s="497"/>
      <c r="F298" s="497"/>
      <c r="G298" s="497"/>
      <c r="H298" s="497"/>
      <c r="R298" s="3"/>
      <c r="S298" s="3"/>
      <c r="T298" s="3"/>
      <c r="U298" s="3"/>
      <c r="V298" s="3"/>
      <c r="W298" s="3"/>
      <c r="X298" s="3"/>
      <c r="Y298" s="3"/>
      <c r="Z298" s="3"/>
      <c r="AA298" s="3"/>
      <c r="AB298" s="3"/>
      <c r="AC298" s="3"/>
    </row>
    <row r="299" spans="1:29">
      <c r="A299" s="25" t="s">
        <v>126</v>
      </c>
      <c r="B299" s="497"/>
      <c r="C299" s="497"/>
      <c r="D299" s="497"/>
      <c r="E299" s="497"/>
      <c r="F299" s="497"/>
      <c r="G299" s="497"/>
      <c r="H299" s="497"/>
      <c r="R299" s="3"/>
      <c r="S299" s="3"/>
      <c r="T299" s="3"/>
      <c r="U299" s="3"/>
      <c r="V299" s="3"/>
      <c r="W299" s="3"/>
      <c r="X299" s="3"/>
      <c r="Y299" s="3"/>
      <c r="Z299" s="3"/>
      <c r="AA299" s="3"/>
      <c r="AB299" s="3"/>
      <c r="AC299" s="3"/>
    </row>
    <row r="300" spans="1:29">
      <c r="A300" s="13" t="s">
        <v>161</v>
      </c>
      <c r="B300" s="497"/>
      <c r="C300" s="497"/>
      <c r="D300" s="497"/>
      <c r="E300" s="497"/>
      <c r="F300" s="497"/>
      <c r="G300" s="497"/>
      <c r="H300" s="497"/>
      <c r="R300" s="3"/>
      <c r="S300" s="3"/>
      <c r="T300" s="3"/>
      <c r="U300" s="3"/>
      <c r="V300" s="3"/>
      <c r="W300" s="3"/>
      <c r="X300" s="3"/>
      <c r="Y300" s="3"/>
      <c r="Z300" s="3"/>
      <c r="AA300" s="3"/>
      <c r="AB300" s="3"/>
      <c r="AC300" s="3"/>
    </row>
    <row r="301" spans="1:29">
      <c r="A301" s="25" t="s">
        <v>66</v>
      </c>
      <c r="B301" s="497"/>
      <c r="C301" s="497"/>
      <c r="D301" s="497"/>
      <c r="E301" s="497"/>
      <c r="F301" s="497"/>
      <c r="G301" s="497"/>
      <c r="H301" s="497"/>
      <c r="R301" s="3"/>
      <c r="S301" s="3"/>
      <c r="T301" s="3"/>
      <c r="U301" s="3"/>
      <c r="V301" s="3"/>
      <c r="W301" s="3"/>
      <c r="X301" s="3"/>
      <c r="Y301" s="3"/>
      <c r="Z301" s="3"/>
      <c r="AA301" s="3"/>
      <c r="AB301" s="3"/>
      <c r="AC301" s="3"/>
    </row>
    <row r="302" spans="1:29">
      <c r="A302" s="25" t="s">
        <v>3</v>
      </c>
      <c r="B302" s="497"/>
      <c r="C302" s="497"/>
      <c r="D302" s="497"/>
      <c r="E302" s="497"/>
      <c r="F302" s="497"/>
      <c r="G302" s="497"/>
      <c r="H302" s="497"/>
      <c r="R302" s="3"/>
      <c r="S302" s="3"/>
      <c r="T302" s="3"/>
      <c r="U302" s="3"/>
      <c r="V302" s="3"/>
      <c r="W302" s="3"/>
      <c r="X302" s="3"/>
      <c r="Y302" s="3"/>
      <c r="Z302" s="3"/>
      <c r="AA302" s="3"/>
      <c r="AB302" s="3"/>
      <c r="AC302" s="3"/>
    </row>
    <row r="303" spans="1:29">
      <c r="A303" s="25" t="s">
        <v>4</v>
      </c>
      <c r="B303" s="497"/>
      <c r="C303" s="497"/>
      <c r="D303" s="497"/>
      <c r="E303" s="497"/>
      <c r="F303" s="497"/>
      <c r="G303" s="497"/>
      <c r="H303" s="497"/>
      <c r="R303" s="3"/>
      <c r="S303" s="3"/>
      <c r="T303" s="3"/>
      <c r="U303" s="3"/>
      <c r="V303" s="3"/>
      <c r="W303" s="3"/>
      <c r="X303" s="3"/>
      <c r="Y303" s="3"/>
      <c r="Z303" s="3"/>
      <c r="AA303" s="3"/>
      <c r="AB303" s="3"/>
      <c r="AC303" s="3"/>
    </row>
    <row r="304" spans="1:29">
      <c r="A304" s="13" t="s">
        <v>162</v>
      </c>
      <c r="B304" s="497"/>
      <c r="C304" s="497"/>
      <c r="D304" s="497"/>
      <c r="E304" s="497"/>
      <c r="F304" s="497"/>
      <c r="G304" s="497"/>
      <c r="H304" s="497"/>
      <c r="R304" s="3"/>
      <c r="S304" s="3"/>
      <c r="T304" s="3"/>
      <c r="U304" s="3"/>
      <c r="V304" s="3"/>
      <c r="W304" s="3"/>
      <c r="X304" s="3"/>
      <c r="Y304" s="3"/>
      <c r="Z304" s="3"/>
      <c r="AA304" s="3"/>
      <c r="AB304" s="3"/>
      <c r="AC304" s="3"/>
    </row>
    <row r="305" spans="1:29" ht="45">
      <c r="A305" s="111" t="s">
        <v>193</v>
      </c>
      <c r="B305" s="497"/>
      <c r="C305" s="497"/>
      <c r="D305" s="497"/>
      <c r="E305" s="497"/>
      <c r="F305" s="497"/>
      <c r="G305" s="497"/>
      <c r="H305" s="497"/>
      <c r="R305" s="3"/>
      <c r="S305" s="3"/>
      <c r="T305" s="3"/>
      <c r="U305" s="3"/>
      <c r="V305" s="3"/>
      <c r="W305" s="3"/>
      <c r="X305" s="3"/>
      <c r="Y305" s="3"/>
      <c r="Z305" s="3"/>
      <c r="AA305" s="3"/>
      <c r="AB305" s="3"/>
      <c r="AC305" s="3"/>
    </row>
    <row r="306" spans="1:29">
      <c r="A306" s="13" t="s">
        <v>163</v>
      </c>
      <c r="B306" s="497"/>
      <c r="C306" s="497"/>
      <c r="D306" s="497"/>
      <c r="E306" s="497"/>
      <c r="F306" s="497"/>
      <c r="G306" s="497"/>
      <c r="H306" s="497"/>
      <c r="R306" s="3"/>
      <c r="S306" s="3"/>
      <c r="T306" s="3"/>
      <c r="U306" s="3"/>
      <c r="V306" s="3"/>
      <c r="W306" s="3"/>
      <c r="X306" s="3"/>
      <c r="Y306" s="3"/>
      <c r="Z306" s="3"/>
      <c r="AA306" s="3"/>
      <c r="AB306" s="3"/>
      <c r="AC306" s="3"/>
    </row>
    <row r="307" spans="1:29">
      <c r="A307" s="13" t="s">
        <v>192</v>
      </c>
      <c r="B307" s="497"/>
      <c r="C307" s="497"/>
      <c r="D307" s="497"/>
      <c r="E307" s="497"/>
      <c r="F307" s="497"/>
      <c r="G307" s="497"/>
      <c r="H307" s="497"/>
      <c r="R307" s="3"/>
      <c r="S307" s="3"/>
      <c r="T307" s="3"/>
      <c r="U307" s="3"/>
      <c r="V307" s="3"/>
      <c r="W307" s="3"/>
      <c r="X307" s="3"/>
      <c r="Y307" s="3"/>
      <c r="Z307" s="3"/>
      <c r="AA307" s="3"/>
      <c r="AB307" s="3"/>
      <c r="AC307" s="3"/>
    </row>
    <row r="308" spans="1:29">
      <c r="A308" s="13" t="s">
        <v>5</v>
      </c>
      <c r="B308" s="497"/>
      <c r="C308" s="497"/>
      <c r="D308" s="497"/>
      <c r="E308" s="497"/>
      <c r="F308" s="497"/>
      <c r="G308" s="497"/>
      <c r="H308" s="497"/>
      <c r="R308" s="3"/>
      <c r="S308" s="3"/>
      <c r="T308" s="3"/>
      <c r="U308" s="3"/>
      <c r="V308" s="3"/>
      <c r="W308" s="3"/>
      <c r="X308" s="3"/>
      <c r="Y308" s="3"/>
      <c r="Z308" s="3"/>
      <c r="AA308" s="3"/>
      <c r="AB308" s="3"/>
      <c r="AC308" s="3"/>
    </row>
    <row r="309" spans="1:29">
      <c r="A309" s="13" t="s">
        <v>9</v>
      </c>
      <c r="B309" s="498">
        <f>B310+B311+B312+B313</f>
        <v>0</v>
      </c>
      <c r="C309" s="498">
        <f t="shared" ref="C309:G309" si="74">C310+C311+C312+C313</f>
        <v>0</v>
      </c>
      <c r="D309" s="498">
        <f t="shared" si="74"/>
        <v>0</v>
      </c>
      <c r="E309" s="498">
        <f t="shared" si="74"/>
        <v>0</v>
      </c>
      <c r="F309" s="498">
        <f t="shared" si="74"/>
        <v>0</v>
      </c>
      <c r="G309" s="498">
        <f t="shared" si="74"/>
        <v>0</v>
      </c>
      <c r="H309" s="498">
        <f t="shared" ref="H309" si="75">H310+H311+H312+H313</f>
        <v>0</v>
      </c>
      <c r="R309" s="3"/>
      <c r="S309" s="3"/>
      <c r="T309" s="3"/>
      <c r="U309" s="3"/>
      <c r="V309" s="3"/>
      <c r="W309" s="3"/>
      <c r="X309" s="3"/>
      <c r="Y309" s="3"/>
      <c r="Z309" s="3"/>
      <c r="AA309" s="3"/>
      <c r="AB309" s="3"/>
      <c r="AC309" s="3"/>
    </row>
    <row r="310" spans="1:29">
      <c r="A310" s="101" t="s">
        <v>134</v>
      </c>
      <c r="B310" s="497"/>
      <c r="C310" s="497"/>
      <c r="D310" s="497"/>
      <c r="E310" s="497"/>
      <c r="F310" s="497"/>
      <c r="G310" s="497"/>
      <c r="H310" s="497"/>
      <c r="R310" s="3"/>
      <c r="S310" s="3"/>
      <c r="T310" s="3"/>
      <c r="U310" s="3"/>
      <c r="V310" s="3"/>
      <c r="W310" s="3"/>
      <c r="X310" s="3"/>
      <c r="Y310" s="3"/>
      <c r="Z310" s="3"/>
      <c r="AA310" s="3"/>
      <c r="AB310" s="3"/>
      <c r="AC310" s="3"/>
    </row>
    <row r="311" spans="1:29">
      <c r="A311" s="9" t="s">
        <v>117</v>
      </c>
      <c r="B311" s="497"/>
      <c r="C311" s="497"/>
      <c r="D311" s="497"/>
      <c r="E311" s="497"/>
      <c r="F311" s="497"/>
      <c r="G311" s="497"/>
      <c r="H311" s="497"/>
      <c r="R311" s="3"/>
      <c r="S311" s="3"/>
      <c r="T311" s="3"/>
      <c r="U311" s="3"/>
      <c r="V311" s="3"/>
      <c r="W311" s="3"/>
      <c r="X311" s="3"/>
      <c r="Y311" s="3"/>
      <c r="Z311" s="3"/>
      <c r="AA311" s="3"/>
      <c r="AB311" s="3"/>
      <c r="AC311" s="3"/>
    </row>
    <row r="312" spans="1:29">
      <c r="A312" s="9" t="s">
        <v>6</v>
      </c>
      <c r="B312" s="497"/>
      <c r="C312" s="497"/>
      <c r="D312" s="497"/>
      <c r="E312" s="497"/>
      <c r="F312" s="497"/>
      <c r="G312" s="497"/>
      <c r="H312" s="497"/>
      <c r="R312" s="3"/>
      <c r="S312" s="3"/>
      <c r="T312" s="3"/>
      <c r="U312" s="3"/>
      <c r="V312" s="3"/>
      <c r="W312" s="3"/>
      <c r="X312" s="3"/>
      <c r="Y312" s="3"/>
      <c r="Z312" s="3"/>
      <c r="AA312" s="3"/>
      <c r="AB312" s="3"/>
      <c r="AC312" s="3"/>
    </row>
    <row r="313" spans="1:29">
      <c r="A313" s="9" t="s">
        <v>7</v>
      </c>
      <c r="B313" s="497"/>
      <c r="C313" s="497"/>
      <c r="D313" s="497"/>
      <c r="E313" s="497"/>
      <c r="F313" s="497"/>
      <c r="G313" s="497"/>
      <c r="H313" s="497"/>
      <c r="R313" s="3"/>
      <c r="S313" s="3"/>
      <c r="T313" s="3"/>
      <c r="U313" s="3"/>
      <c r="V313" s="3"/>
      <c r="W313" s="3"/>
      <c r="X313" s="3"/>
      <c r="Y313" s="3"/>
      <c r="Z313" s="3"/>
      <c r="AA313" s="3"/>
      <c r="AB313" s="3"/>
      <c r="AC313" s="3"/>
    </row>
    <row r="314" spans="1:29">
      <c r="A314" s="13" t="s">
        <v>0</v>
      </c>
      <c r="B314" s="497"/>
      <c r="C314" s="497"/>
      <c r="D314" s="497"/>
      <c r="E314" s="497"/>
      <c r="F314" s="497"/>
      <c r="G314" s="497"/>
      <c r="H314" s="497"/>
    </row>
    <row r="315" spans="1:29">
      <c r="A315" s="13" t="s">
        <v>150</v>
      </c>
      <c r="B315" s="500"/>
      <c r="C315" s="500"/>
      <c r="D315" s="497"/>
      <c r="E315" s="500"/>
      <c r="F315" s="500"/>
      <c r="G315" s="500"/>
      <c r="H315" s="500"/>
    </row>
    <row r="316" spans="1:29">
      <c r="A316" s="494" t="s">
        <v>58</v>
      </c>
      <c r="B316" s="495">
        <f>SUM(B317:B328,B333,B334)</f>
        <v>0</v>
      </c>
      <c r="C316" s="495">
        <f t="shared" ref="C316:G316" si="76">SUM(C317:C328,C333,C334)</f>
        <v>0</v>
      </c>
      <c r="D316" s="495">
        <f t="shared" si="76"/>
        <v>0</v>
      </c>
      <c r="E316" s="495">
        <f t="shared" si="76"/>
        <v>0</v>
      </c>
      <c r="F316" s="495">
        <f t="shared" si="76"/>
        <v>0</v>
      </c>
      <c r="G316" s="495">
        <f t="shared" si="76"/>
        <v>0</v>
      </c>
      <c r="H316" s="495">
        <f t="shared" ref="H316" si="77">SUM(H317:H328,H333,H334)</f>
        <v>0</v>
      </c>
    </row>
    <row r="317" spans="1:29">
      <c r="A317" s="496" t="s">
        <v>1</v>
      </c>
      <c r="B317" s="497"/>
      <c r="C317" s="497"/>
      <c r="D317" s="497"/>
      <c r="E317" s="497"/>
      <c r="F317" s="497"/>
      <c r="G317" s="497"/>
      <c r="H317" s="497"/>
    </row>
    <row r="318" spans="1:29">
      <c r="A318" s="25" t="s">
        <v>126</v>
      </c>
      <c r="B318" s="497"/>
      <c r="C318" s="497"/>
      <c r="D318" s="497"/>
      <c r="E318" s="497"/>
      <c r="F318" s="497"/>
      <c r="G318" s="497"/>
      <c r="H318" s="497"/>
    </row>
    <row r="319" spans="1:29">
      <c r="A319" s="13" t="s">
        <v>161</v>
      </c>
      <c r="B319" s="497"/>
      <c r="C319" s="497"/>
      <c r="D319" s="497"/>
      <c r="E319" s="497"/>
      <c r="F319" s="497"/>
      <c r="G319" s="497"/>
      <c r="H319" s="497"/>
    </row>
    <row r="320" spans="1:29">
      <c r="A320" s="25" t="s">
        <v>66</v>
      </c>
      <c r="B320" s="497"/>
      <c r="C320" s="497"/>
      <c r="D320" s="497"/>
      <c r="E320" s="497"/>
      <c r="F320" s="497"/>
      <c r="G320" s="497"/>
      <c r="H320" s="497"/>
    </row>
    <row r="321" spans="1:8">
      <c r="A321" s="25" t="s">
        <v>3</v>
      </c>
      <c r="B321" s="497"/>
      <c r="C321" s="497"/>
      <c r="D321" s="497"/>
      <c r="E321" s="497"/>
      <c r="F321" s="497"/>
      <c r="G321" s="497"/>
      <c r="H321" s="497"/>
    </row>
    <row r="322" spans="1:8">
      <c r="A322" s="25" t="s">
        <v>4</v>
      </c>
      <c r="B322" s="497"/>
      <c r="C322" s="497"/>
      <c r="D322" s="497"/>
      <c r="E322" s="497"/>
      <c r="F322" s="497"/>
      <c r="G322" s="497"/>
      <c r="H322" s="497"/>
    </row>
    <row r="323" spans="1:8">
      <c r="A323" s="13" t="s">
        <v>162</v>
      </c>
      <c r="B323" s="497"/>
      <c r="C323" s="497"/>
      <c r="D323" s="497"/>
      <c r="E323" s="497"/>
      <c r="F323" s="497"/>
      <c r="G323" s="497"/>
      <c r="H323" s="497"/>
    </row>
    <row r="324" spans="1:8" ht="45">
      <c r="A324" s="111" t="s">
        <v>193</v>
      </c>
      <c r="B324" s="497"/>
      <c r="C324" s="497"/>
      <c r="D324" s="497"/>
      <c r="E324" s="497"/>
      <c r="F324" s="497"/>
      <c r="G324" s="497"/>
      <c r="H324" s="497"/>
    </row>
    <row r="325" spans="1:8">
      <c r="A325" s="13" t="s">
        <v>163</v>
      </c>
      <c r="B325" s="497"/>
      <c r="C325" s="497"/>
      <c r="D325" s="497"/>
      <c r="E325" s="497"/>
      <c r="F325" s="497"/>
      <c r="G325" s="497"/>
      <c r="H325" s="497"/>
    </row>
    <row r="326" spans="1:8">
      <c r="A326" s="13" t="s">
        <v>192</v>
      </c>
      <c r="B326" s="497"/>
      <c r="C326" s="497"/>
      <c r="D326" s="497"/>
      <c r="E326" s="497"/>
      <c r="F326" s="497"/>
      <c r="G326" s="497"/>
      <c r="H326" s="497"/>
    </row>
    <row r="327" spans="1:8">
      <c r="A327" s="13" t="s">
        <v>5</v>
      </c>
      <c r="B327" s="497"/>
      <c r="C327" s="497"/>
      <c r="D327" s="497"/>
      <c r="E327" s="497"/>
      <c r="F327" s="497"/>
      <c r="G327" s="497"/>
      <c r="H327" s="497"/>
    </row>
    <row r="328" spans="1:8">
      <c r="A328" s="13" t="s">
        <v>9</v>
      </c>
      <c r="B328" s="498">
        <f>B329+B330+B331+B332</f>
        <v>0</v>
      </c>
      <c r="C328" s="498">
        <f t="shared" ref="C328:G328" si="78">C329+C330+C331+C332</f>
        <v>0</v>
      </c>
      <c r="D328" s="498">
        <f t="shared" si="78"/>
        <v>0</v>
      </c>
      <c r="E328" s="498">
        <f t="shared" si="78"/>
        <v>0</v>
      </c>
      <c r="F328" s="498">
        <f t="shared" si="78"/>
        <v>0</v>
      </c>
      <c r="G328" s="498">
        <f t="shared" si="78"/>
        <v>0</v>
      </c>
      <c r="H328" s="498">
        <f t="shared" ref="H328" si="79">H329+H330+H331+H332</f>
        <v>0</v>
      </c>
    </row>
    <row r="329" spans="1:8">
      <c r="A329" s="101" t="s">
        <v>134</v>
      </c>
      <c r="B329" s="497"/>
      <c r="C329" s="497"/>
      <c r="D329" s="497"/>
      <c r="E329" s="497"/>
      <c r="F329" s="497"/>
      <c r="G329" s="497"/>
      <c r="H329" s="497"/>
    </row>
    <row r="330" spans="1:8">
      <c r="A330" s="9" t="s">
        <v>117</v>
      </c>
      <c r="B330" s="497"/>
      <c r="C330" s="497"/>
      <c r="D330" s="497"/>
      <c r="E330" s="497"/>
      <c r="F330" s="497"/>
      <c r="G330" s="497"/>
      <c r="H330" s="497"/>
    </row>
    <row r="331" spans="1:8">
      <c r="A331" s="9" t="s">
        <v>6</v>
      </c>
      <c r="B331" s="497"/>
      <c r="C331" s="497"/>
      <c r="D331" s="497"/>
      <c r="E331" s="497"/>
      <c r="F331" s="497"/>
      <c r="G331" s="497"/>
      <c r="H331" s="497"/>
    </row>
    <row r="332" spans="1:8">
      <c r="A332" s="9" t="s">
        <v>7</v>
      </c>
      <c r="B332" s="497"/>
      <c r="C332" s="497"/>
      <c r="D332" s="497"/>
      <c r="E332" s="497"/>
      <c r="F332" s="497"/>
      <c r="G332" s="497"/>
      <c r="H332" s="497"/>
    </row>
    <row r="333" spans="1:8">
      <c r="A333" s="13" t="s">
        <v>0</v>
      </c>
      <c r="B333" s="497"/>
      <c r="C333" s="497"/>
      <c r="D333" s="497"/>
      <c r="E333" s="497"/>
      <c r="F333" s="497"/>
      <c r="G333" s="497"/>
      <c r="H333" s="497"/>
    </row>
    <row r="334" spans="1:8">
      <c r="A334" s="13" t="s">
        <v>150</v>
      </c>
      <c r="B334" s="500"/>
      <c r="C334" s="500"/>
      <c r="D334" s="497"/>
      <c r="E334" s="500"/>
      <c r="F334" s="500"/>
      <c r="G334" s="500"/>
      <c r="H334" s="500"/>
    </row>
    <row r="335" spans="1:8">
      <c r="A335" s="494" t="s">
        <v>8</v>
      </c>
      <c r="B335" s="495">
        <f>SUM(B336:B347,B352,B353)</f>
        <v>0</v>
      </c>
      <c r="C335" s="495">
        <f t="shared" ref="C335:G335" si="80">SUM(C336:C347,C352,C353)</f>
        <v>0</v>
      </c>
      <c r="D335" s="495">
        <f t="shared" si="80"/>
        <v>0</v>
      </c>
      <c r="E335" s="495">
        <f t="shared" si="80"/>
        <v>0</v>
      </c>
      <c r="F335" s="495">
        <f t="shared" si="80"/>
        <v>0</v>
      </c>
      <c r="G335" s="495">
        <f t="shared" si="80"/>
        <v>0</v>
      </c>
      <c r="H335" s="495">
        <f t="shared" ref="H335" si="81">SUM(H336:H347,H352,H353)</f>
        <v>0</v>
      </c>
    </row>
    <row r="336" spans="1:8">
      <c r="A336" s="496" t="s">
        <v>1</v>
      </c>
      <c r="B336" s="497"/>
      <c r="C336" s="497"/>
      <c r="D336" s="497"/>
      <c r="E336" s="497"/>
      <c r="F336" s="497"/>
      <c r="G336" s="497"/>
      <c r="H336" s="497"/>
    </row>
    <row r="337" spans="1:8">
      <c r="A337" s="25" t="s">
        <v>126</v>
      </c>
      <c r="B337" s="497"/>
      <c r="C337" s="497"/>
      <c r="D337" s="497"/>
      <c r="E337" s="497"/>
      <c r="F337" s="497"/>
      <c r="G337" s="497"/>
      <c r="H337" s="497"/>
    </row>
    <row r="338" spans="1:8">
      <c r="A338" s="13" t="s">
        <v>161</v>
      </c>
      <c r="B338" s="497"/>
      <c r="C338" s="497"/>
      <c r="D338" s="497"/>
      <c r="E338" s="497"/>
      <c r="F338" s="497"/>
      <c r="G338" s="497"/>
      <c r="H338" s="497"/>
    </row>
    <row r="339" spans="1:8">
      <c r="A339" s="25" t="s">
        <v>66</v>
      </c>
      <c r="B339" s="497"/>
      <c r="C339" s="497"/>
      <c r="D339" s="497"/>
      <c r="E339" s="497"/>
      <c r="F339" s="497"/>
      <c r="G339" s="497"/>
      <c r="H339" s="497"/>
    </row>
    <row r="340" spans="1:8">
      <c r="A340" s="25" t="s">
        <v>3</v>
      </c>
      <c r="B340" s="497"/>
      <c r="C340" s="497"/>
      <c r="D340" s="497"/>
      <c r="E340" s="497"/>
      <c r="F340" s="497"/>
      <c r="G340" s="497"/>
      <c r="H340" s="497"/>
    </row>
    <row r="341" spans="1:8">
      <c r="A341" s="25" t="s">
        <v>4</v>
      </c>
      <c r="B341" s="497"/>
      <c r="C341" s="497"/>
      <c r="D341" s="497"/>
      <c r="E341" s="497"/>
      <c r="F341" s="497"/>
      <c r="G341" s="497"/>
      <c r="H341" s="497"/>
    </row>
    <row r="342" spans="1:8">
      <c r="A342" s="13" t="s">
        <v>162</v>
      </c>
      <c r="B342" s="497"/>
      <c r="C342" s="497"/>
      <c r="D342" s="497"/>
      <c r="E342" s="497"/>
      <c r="F342" s="497"/>
      <c r="G342" s="497"/>
      <c r="H342" s="497"/>
    </row>
    <row r="343" spans="1:8" ht="45">
      <c r="A343" s="111" t="s">
        <v>193</v>
      </c>
      <c r="B343" s="497"/>
      <c r="C343" s="497"/>
      <c r="D343" s="497"/>
      <c r="E343" s="497"/>
      <c r="F343" s="497"/>
      <c r="G343" s="497"/>
      <c r="H343" s="497"/>
    </row>
    <row r="344" spans="1:8">
      <c r="A344" s="13" t="s">
        <v>163</v>
      </c>
      <c r="B344" s="497"/>
      <c r="C344" s="497"/>
      <c r="D344" s="497"/>
      <c r="E344" s="497"/>
      <c r="F344" s="497"/>
      <c r="G344" s="497"/>
      <c r="H344" s="497"/>
    </row>
    <row r="345" spans="1:8">
      <c r="A345" s="13" t="s">
        <v>192</v>
      </c>
      <c r="B345" s="497"/>
      <c r="C345" s="497"/>
      <c r="D345" s="497"/>
      <c r="E345" s="497"/>
      <c r="F345" s="497"/>
      <c r="G345" s="497"/>
      <c r="H345" s="497"/>
    </row>
    <row r="346" spans="1:8">
      <c r="A346" s="13" t="s">
        <v>5</v>
      </c>
      <c r="B346" s="497"/>
      <c r="C346" s="497"/>
      <c r="D346" s="497"/>
      <c r="E346" s="497"/>
      <c r="F346" s="497"/>
      <c r="G346" s="497"/>
      <c r="H346" s="497"/>
    </row>
    <row r="347" spans="1:8">
      <c r="A347" s="13" t="s">
        <v>9</v>
      </c>
      <c r="B347" s="498">
        <f>B348+B349+B350+B351</f>
        <v>0</v>
      </c>
      <c r="C347" s="498">
        <f t="shared" ref="C347:G347" si="82">C348+C349+C350+C351</f>
        <v>0</v>
      </c>
      <c r="D347" s="498">
        <f t="shared" si="82"/>
        <v>0</v>
      </c>
      <c r="E347" s="498">
        <f t="shared" si="82"/>
        <v>0</v>
      </c>
      <c r="F347" s="498">
        <f t="shared" si="82"/>
        <v>0</v>
      </c>
      <c r="G347" s="498">
        <f t="shared" si="82"/>
        <v>0</v>
      </c>
      <c r="H347" s="498">
        <f t="shared" ref="H347" si="83">H348+H349+H350+H351</f>
        <v>0</v>
      </c>
    </row>
    <row r="348" spans="1:8">
      <c r="A348" s="101" t="s">
        <v>134</v>
      </c>
      <c r="B348" s="497"/>
      <c r="C348" s="497"/>
      <c r="D348" s="497"/>
      <c r="E348" s="497"/>
      <c r="F348" s="497"/>
      <c r="G348" s="497"/>
      <c r="H348" s="497"/>
    </row>
    <row r="349" spans="1:8">
      <c r="A349" s="9" t="s">
        <v>117</v>
      </c>
      <c r="B349" s="497"/>
      <c r="C349" s="497"/>
      <c r="D349" s="497"/>
      <c r="E349" s="497"/>
      <c r="F349" s="497"/>
      <c r="G349" s="497"/>
      <c r="H349" s="497"/>
    </row>
    <row r="350" spans="1:8">
      <c r="A350" s="9" t="s">
        <v>6</v>
      </c>
      <c r="B350" s="497"/>
      <c r="C350" s="497"/>
      <c r="D350" s="497"/>
      <c r="E350" s="497"/>
      <c r="F350" s="497"/>
      <c r="G350" s="497"/>
      <c r="H350" s="497"/>
    </row>
    <row r="351" spans="1:8">
      <c r="A351" s="9" t="s">
        <v>7</v>
      </c>
      <c r="B351" s="497"/>
      <c r="C351" s="497"/>
      <c r="D351" s="497"/>
      <c r="E351" s="497"/>
      <c r="F351" s="497"/>
      <c r="G351" s="497"/>
      <c r="H351" s="497"/>
    </row>
    <row r="352" spans="1:8">
      <c r="A352" s="13" t="s">
        <v>0</v>
      </c>
      <c r="B352" s="497"/>
      <c r="C352" s="497"/>
      <c r="D352" s="497"/>
      <c r="E352" s="497"/>
      <c r="F352" s="497"/>
      <c r="G352" s="497"/>
      <c r="H352" s="497"/>
    </row>
    <row r="353" spans="1:8">
      <c r="A353" s="13" t="s">
        <v>150</v>
      </c>
      <c r="B353" s="500"/>
      <c r="C353" s="500"/>
      <c r="D353" s="497"/>
      <c r="E353" s="500"/>
      <c r="F353" s="500"/>
      <c r="G353" s="500"/>
      <c r="H353" s="500"/>
    </row>
    <row r="354" spans="1:8">
      <c r="A354" s="494" t="s">
        <v>19</v>
      </c>
      <c r="B354" s="495">
        <f t="shared" ref="B354:G354" si="84">B9+B124+B239</f>
        <v>0</v>
      </c>
      <c r="C354" s="495">
        <f t="shared" si="84"/>
        <v>0</v>
      </c>
      <c r="D354" s="495">
        <f t="shared" si="84"/>
        <v>0</v>
      </c>
      <c r="E354" s="495">
        <f t="shared" si="84"/>
        <v>0</v>
      </c>
      <c r="F354" s="495">
        <f t="shared" si="84"/>
        <v>0</v>
      </c>
      <c r="G354" s="495">
        <f t="shared" si="84"/>
        <v>0</v>
      </c>
      <c r="H354" s="495">
        <f t="shared" ref="H354" si="85">H9+H124+H239</f>
        <v>0</v>
      </c>
    </row>
    <row r="355" spans="1:8">
      <c r="A355" s="2"/>
      <c r="B355" s="2"/>
      <c r="C355" s="2"/>
      <c r="D355" s="2"/>
      <c r="E355" s="2"/>
      <c r="F355" s="2"/>
      <c r="G355" s="2"/>
      <c r="H355" s="2"/>
    </row>
    <row r="356" spans="1:8">
      <c r="A356" s="2"/>
      <c r="B356" s="2"/>
      <c r="C356" s="2"/>
      <c r="D356" s="2"/>
      <c r="E356" s="2"/>
      <c r="F356" s="2"/>
      <c r="G356" s="2"/>
      <c r="H356" s="2"/>
    </row>
    <row r="357" spans="1:8">
      <c r="A357" s="2"/>
      <c r="B357" s="2"/>
      <c r="C357" s="2"/>
      <c r="D357" s="2"/>
      <c r="E357" s="2"/>
      <c r="F357" s="2"/>
      <c r="G357" s="2"/>
      <c r="H357" s="2"/>
    </row>
    <row r="358" spans="1:8">
      <c r="A358" s="2"/>
      <c r="B358" s="2"/>
      <c r="C358" s="2"/>
      <c r="D358" s="2"/>
      <c r="E358" s="2"/>
      <c r="F358" s="2"/>
      <c r="G358" s="2"/>
      <c r="H358" s="2"/>
    </row>
    <row r="359" spans="1:8">
      <c r="A359" s="2"/>
      <c r="B359" s="2"/>
      <c r="C359" s="2"/>
      <c r="D359" s="2"/>
      <c r="E359" s="2"/>
      <c r="F359" s="2"/>
      <c r="G359" s="2"/>
      <c r="H359" s="2"/>
    </row>
    <row r="360" spans="1:8">
      <c r="A360" s="2"/>
      <c r="B360" s="2"/>
      <c r="C360" s="2"/>
      <c r="D360" s="2"/>
      <c r="E360" s="2"/>
      <c r="F360" s="2"/>
      <c r="G360" s="2"/>
      <c r="H360" s="2"/>
    </row>
    <row r="361" spans="1:8">
      <c r="A361" s="2"/>
      <c r="B361" s="2"/>
      <c r="C361" s="2"/>
      <c r="D361" s="2"/>
      <c r="E361" s="2"/>
      <c r="F361" s="2"/>
      <c r="G361" s="2"/>
      <c r="H361" s="2"/>
    </row>
    <row r="362" spans="1:8">
      <c r="A362" s="2"/>
      <c r="B362" s="2"/>
      <c r="C362" s="2"/>
      <c r="D362" s="2"/>
      <c r="E362" s="2"/>
      <c r="F362" s="2"/>
      <c r="G362" s="2"/>
      <c r="H362" s="2"/>
    </row>
    <row r="363" spans="1:8">
      <c r="A363" s="2"/>
      <c r="B363" s="2"/>
      <c r="C363" s="2"/>
      <c r="D363" s="2"/>
      <c r="E363" s="2"/>
      <c r="F363" s="2"/>
      <c r="G363" s="2"/>
      <c r="H363" s="2"/>
    </row>
    <row r="364" spans="1:8">
      <c r="A364" s="2"/>
      <c r="B364" s="2"/>
      <c r="C364" s="2"/>
      <c r="D364" s="2"/>
      <c r="E364" s="2"/>
      <c r="F364" s="2"/>
      <c r="G364" s="2"/>
      <c r="H364" s="2"/>
    </row>
    <row r="365" spans="1:8">
      <c r="A365" s="2"/>
      <c r="B365" s="2"/>
      <c r="C365" s="2"/>
      <c r="D365" s="2"/>
      <c r="E365" s="2"/>
      <c r="F365" s="2"/>
      <c r="G365" s="2"/>
      <c r="H365" s="2"/>
    </row>
    <row r="366" spans="1:8">
      <c r="A366" s="2"/>
      <c r="B366" s="2"/>
      <c r="C366" s="2"/>
      <c r="D366" s="2"/>
      <c r="E366" s="2"/>
      <c r="F366" s="2"/>
      <c r="G366" s="2"/>
      <c r="H366" s="2"/>
    </row>
    <row r="367" spans="1:8">
      <c r="A367" s="2"/>
      <c r="B367" s="2"/>
      <c r="C367" s="2"/>
      <c r="D367" s="2"/>
      <c r="E367" s="2"/>
      <c r="F367" s="2"/>
      <c r="G367" s="2"/>
      <c r="H367" s="2"/>
    </row>
    <row r="368" spans="1:8">
      <c r="A368" s="2"/>
      <c r="B368" s="2"/>
      <c r="C368" s="2"/>
      <c r="D368" s="2"/>
      <c r="E368" s="2"/>
      <c r="F368" s="2"/>
      <c r="G368" s="2"/>
      <c r="H368" s="2"/>
    </row>
    <row r="369" spans="1:8">
      <c r="A369" s="2"/>
      <c r="B369" s="2"/>
      <c r="C369" s="2"/>
      <c r="D369" s="2"/>
      <c r="E369" s="2"/>
      <c r="F369" s="2"/>
      <c r="G369" s="2"/>
      <c r="H369" s="2"/>
    </row>
    <row r="370" spans="1:8">
      <c r="A370" s="2"/>
      <c r="B370" s="2"/>
      <c r="C370" s="2"/>
      <c r="D370" s="2"/>
      <c r="E370" s="2"/>
      <c r="F370" s="2"/>
      <c r="G370" s="2"/>
      <c r="H370" s="2"/>
    </row>
    <row r="371" spans="1:8">
      <c r="A371" s="2"/>
      <c r="B371" s="2"/>
      <c r="C371" s="2"/>
      <c r="D371" s="2"/>
      <c r="E371" s="2"/>
      <c r="F371" s="2"/>
      <c r="G371" s="2"/>
      <c r="H371" s="2"/>
    </row>
    <row r="372" spans="1:8">
      <c r="A372" s="2"/>
      <c r="B372" s="2"/>
      <c r="C372" s="2"/>
      <c r="D372" s="2"/>
      <c r="E372" s="2"/>
      <c r="F372" s="2"/>
      <c r="G372" s="2"/>
      <c r="H372" s="2"/>
    </row>
    <row r="373" spans="1:8">
      <c r="A373" s="2"/>
      <c r="B373" s="2"/>
      <c r="C373" s="2"/>
      <c r="D373" s="2"/>
      <c r="E373" s="2"/>
      <c r="F373" s="2"/>
      <c r="G373" s="2"/>
      <c r="H373" s="2"/>
    </row>
    <row r="374" spans="1:8">
      <c r="A374" s="2"/>
      <c r="B374" s="2"/>
      <c r="C374" s="2"/>
      <c r="D374" s="2"/>
      <c r="E374" s="2"/>
      <c r="F374" s="2"/>
      <c r="G374" s="2"/>
      <c r="H374" s="2"/>
    </row>
    <row r="375" spans="1:8">
      <c r="A375" s="2"/>
      <c r="B375" s="2"/>
      <c r="C375" s="2"/>
      <c r="D375" s="2"/>
      <c r="E375" s="2"/>
      <c r="F375" s="2"/>
      <c r="G375" s="2"/>
      <c r="H375" s="2"/>
    </row>
    <row r="376" spans="1:8">
      <c r="A376" s="2"/>
      <c r="B376" s="2"/>
      <c r="C376" s="2"/>
      <c r="D376" s="2"/>
      <c r="E376" s="2"/>
      <c r="F376" s="2"/>
      <c r="G376" s="2"/>
      <c r="H376" s="2"/>
    </row>
    <row r="377" spans="1:8">
      <c r="A377" s="2"/>
      <c r="B377" s="2"/>
      <c r="C377" s="2"/>
      <c r="D377" s="2"/>
      <c r="E377" s="2"/>
      <c r="F377" s="2"/>
      <c r="G377" s="2"/>
      <c r="H377" s="2"/>
    </row>
    <row r="378" spans="1:8">
      <c r="A378" s="2"/>
      <c r="B378" s="2"/>
      <c r="C378" s="2"/>
      <c r="D378" s="2"/>
      <c r="E378" s="2"/>
      <c r="F378" s="2"/>
      <c r="G378" s="2"/>
      <c r="H378" s="2"/>
    </row>
    <row r="379" spans="1:8">
      <c r="A379" s="2"/>
      <c r="B379" s="2"/>
      <c r="C379" s="2"/>
      <c r="D379" s="2"/>
      <c r="E379" s="2"/>
      <c r="F379" s="2"/>
      <c r="G379" s="2"/>
      <c r="H379" s="2"/>
    </row>
    <row r="380" spans="1:8">
      <c r="A380" s="2"/>
      <c r="B380" s="2"/>
      <c r="C380" s="2"/>
      <c r="D380" s="2"/>
      <c r="E380" s="2"/>
      <c r="F380" s="2"/>
      <c r="G380" s="2"/>
      <c r="H380" s="2"/>
    </row>
    <row r="381" spans="1:8">
      <c r="A381" s="2"/>
      <c r="B381" s="2"/>
      <c r="C381" s="2"/>
      <c r="D381" s="2"/>
      <c r="E381" s="2"/>
      <c r="F381" s="2"/>
      <c r="G381" s="2"/>
      <c r="H381" s="2"/>
    </row>
    <row r="382" spans="1:8">
      <c r="A382" s="2"/>
      <c r="B382" s="2"/>
      <c r="C382" s="2"/>
      <c r="D382" s="2"/>
      <c r="E382" s="2"/>
      <c r="F382" s="2"/>
      <c r="G382" s="2"/>
      <c r="H382" s="2"/>
    </row>
    <row r="383" spans="1:8">
      <c r="A383" s="2"/>
      <c r="B383" s="2"/>
      <c r="C383" s="2"/>
      <c r="D383" s="2"/>
      <c r="E383" s="2"/>
      <c r="F383" s="2"/>
      <c r="G383" s="2"/>
      <c r="H383" s="2"/>
    </row>
    <row r="384" spans="1:8">
      <c r="A384" s="2"/>
      <c r="B384" s="2"/>
      <c r="C384" s="2"/>
      <c r="D384" s="2"/>
      <c r="E384" s="2"/>
      <c r="F384" s="2"/>
      <c r="G384" s="2"/>
      <c r="H384" s="2"/>
    </row>
    <row r="385" spans="1:8">
      <c r="A385" s="2"/>
      <c r="B385" s="2"/>
      <c r="C385" s="2"/>
      <c r="D385" s="2"/>
      <c r="E385" s="2"/>
      <c r="F385" s="2"/>
      <c r="G385" s="2"/>
      <c r="H385" s="2"/>
    </row>
    <row r="386" spans="1:8">
      <c r="A386" s="2"/>
      <c r="B386" s="2"/>
      <c r="C386" s="2"/>
      <c r="D386" s="2"/>
      <c r="E386" s="2"/>
      <c r="F386" s="2"/>
      <c r="G386" s="2"/>
      <c r="H386" s="2"/>
    </row>
    <row r="387" spans="1:8">
      <c r="A387" s="2"/>
      <c r="B387" s="2"/>
      <c r="C387" s="2"/>
      <c r="D387" s="2"/>
      <c r="E387" s="2"/>
      <c r="F387" s="2"/>
      <c r="G387" s="2"/>
      <c r="H387" s="2"/>
    </row>
    <row r="388" spans="1:8">
      <c r="A388" s="2"/>
      <c r="B388" s="2"/>
      <c r="C388" s="2"/>
      <c r="D388" s="2"/>
      <c r="E388" s="2"/>
      <c r="F388" s="2"/>
      <c r="G388" s="2"/>
      <c r="H388" s="2"/>
    </row>
    <row r="389" spans="1:8">
      <c r="A389" s="2"/>
      <c r="B389" s="2"/>
      <c r="C389" s="2"/>
      <c r="D389" s="2"/>
      <c r="E389" s="2"/>
      <c r="F389" s="2"/>
      <c r="G389" s="2"/>
      <c r="H389" s="2"/>
    </row>
  </sheetData>
  <customSheetViews>
    <customSheetView guid="{C9B0ABFC-3EEE-4FC4-8E02-796954F47727}" scale="85" topLeftCell="A4">
      <selection activeCell="A25" sqref="A25"/>
      <pageMargins left="0.7" right="0.7" top="0.75" bottom="0.75" header="0.3" footer="0.3"/>
      <pageSetup orientation="portrait" r:id="rId1"/>
    </customSheetView>
  </customSheetViews>
  <mergeCells count="3">
    <mergeCell ref="E7:F7"/>
    <mergeCell ref="A7:A8"/>
    <mergeCell ref="D7:D8"/>
  </mergeCells>
  <phoneticPr fontId="17" type="noConversion"/>
  <pageMargins left="0.7" right="0.7" top="0.75" bottom="0.75" header="0.3" footer="0.3"/>
  <pageSetup orientation="portrait"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7"/>
  <sheetViews>
    <sheetView workbookViewId="0">
      <selection activeCell="A43" activeCellId="1" sqref="B27 A43"/>
    </sheetView>
  </sheetViews>
  <sheetFormatPr defaultRowHeight="15"/>
  <cols>
    <col min="1" max="1" width="74" style="41" customWidth="1"/>
    <col min="2" max="2" width="12.42578125" style="41" customWidth="1"/>
    <col min="3" max="3" width="13.28515625" style="41" customWidth="1"/>
    <col min="4" max="4" width="14.85546875" style="41" customWidth="1"/>
    <col min="5" max="5" width="13.140625" style="41" customWidth="1"/>
    <col min="6" max="6" width="18" style="41" customWidth="1"/>
    <col min="7" max="7" width="14.5703125" style="41" customWidth="1"/>
    <col min="8" max="8" width="17.7109375" style="41" bestFit="1" customWidth="1"/>
    <col min="9" max="256" width="9.140625" style="41"/>
    <col min="257" max="257" width="74" style="41" customWidth="1"/>
    <col min="258" max="258" width="12.42578125" style="41" customWidth="1"/>
    <col min="259" max="259" width="13.28515625" style="41" customWidth="1"/>
    <col min="260" max="260" width="14.85546875" style="41" customWidth="1"/>
    <col min="261" max="261" width="13.140625" style="41" customWidth="1"/>
    <col min="262" max="262" width="18" style="41" customWidth="1"/>
    <col min="263" max="263" width="14.5703125" style="41" customWidth="1"/>
    <col min="264" max="264" width="17.7109375" style="41" bestFit="1" customWidth="1"/>
    <col min="265" max="512" width="9.140625" style="41"/>
    <col min="513" max="513" width="74" style="41" customWidth="1"/>
    <col min="514" max="514" width="12.42578125" style="41" customWidth="1"/>
    <col min="515" max="515" width="13.28515625" style="41" customWidth="1"/>
    <col min="516" max="516" width="14.85546875" style="41" customWidth="1"/>
    <col min="517" max="517" width="13.140625" style="41" customWidth="1"/>
    <col min="518" max="518" width="18" style="41" customWidth="1"/>
    <col min="519" max="519" width="14.5703125" style="41" customWidth="1"/>
    <col min="520" max="520" width="17.7109375" style="41" bestFit="1" customWidth="1"/>
    <col min="521" max="768" width="9.140625" style="41"/>
    <col min="769" max="769" width="74" style="41" customWidth="1"/>
    <col min="770" max="770" width="12.42578125" style="41" customWidth="1"/>
    <col min="771" max="771" width="13.28515625" style="41" customWidth="1"/>
    <col min="772" max="772" width="14.85546875" style="41" customWidth="1"/>
    <col min="773" max="773" width="13.140625" style="41" customWidth="1"/>
    <col min="774" max="774" width="18" style="41" customWidth="1"/>
    <col min="775" max="775" width="14.5703125" style="41" customWidth="1"/>
    <col min="776" max="776" width="17.7109375" style="41" bestFit="1" customWidth="1"/>
    <col min="777" max="1024" width="9.140625" style="41"/>
    <col min="1025" max="1025" width="74" style="41" customWidth="1"/>
    <col min="1026" max="1026" width="12.42578125" style="41" customWidth="1"/>
    <col min="1027" max="1027" width="13.28515625" style="41" customWidth="1"/>
    <col min="1028" max="1028" width="14.85546875" style="41" customWidth="1"/>
    <col min="1029" max="1029" width="13.140625" style="41" customWidth="1"/>
    <col min="1030" max="1030" width="18" style="41" customWidth="1"/>
    <col min="1031" max="1031" width="14.5703125" style="41" customWidth="1"/>
    <col min="1032" max="1032" width="17.7109375" style="41" bestFit="1" customWidth="1"/>
    <col min="1033" max="1280" width="9.140625" style="41"/>
    <col min="1281" max="1281" width="74" style="41" customWidth="1"/>
    <col min="1282" max="1282" width="12.42578125" style="41" customWidth="1"/>
    <col min="1283" max="1283" width="13.28515625" style="41" customWidth="1"/>
    <col min="1284" max="1284" width="14.85546875" style="41" customWidth="1"/>
    <col min="1285" max="1285" width="13.140625" style="41" customWidth="1"/>
    <col min="1286" max="1286" width="18" style="41" customWidth="1"/>
    <col min="1287" max="1287" width="14.5703125" style="41" customWidth="1"/>
    <col min="1288" max="1288" width="17.7109375" style="41" bestFit="1" customWidth="1"/>
    <col min="1289" max="1536" width="9.140625" style="41"/>
    <col min="1537" max="1537" width="74" style="41" customWidth="1"/>
    <col min="1538" max="1538" width="12.42578125" style="41" customWidth="1"/>
    <col min="1539" max="1539" width="13.28515625" style="41" customWidth="1"/>
    <col min="1540" max="1540" width="14.85546875" style="41" customWidth="1"/>
    <col min="1541" max="1541" width="13.140625" style="41" customWidth="1"/>
    <col min="1542" max="1542" width="18" style="41" customWidth="1"/>
    <col min="1543" max="1543" width="14.5703125" style="41" customWidth="1"/>
    <col min="1544" max="1544" width="17.7109375" style="41" bestFit="1" customWidth="1"/>
    <col min="1545" max="1792" width="9.140625" style="41"/>
    <col min="1793" max="1793" width="74" style="41" customWidth="1"/>
    <col min="1794" max="1794" width="12.42578125" style="41" customWidth="1"/>
    <col min="1795" max="1795" width="13.28515625" style="41" customWidth="1"/>
    <col min="1796" max="1796" width="14.85546875" style="41" customWidth="1"/>
    <col min="1797" max="1797" width="13.140625" style="41" customWidth="1"/>
    <col min="1798" max="1798" width="18" style="41" customWidth="1"/>
    <col min="1799" max="1799" width="14.5703125" style="41" customWidth="1"/>
    <col min="1800" max="1800" width="17.7109375" style="41" bestFit="1" customWidth="1"/>
    <col min="1801" max="2048" width="9.140625" style="41"/>
    <col min="2049" max="2049" width="74" style="41" customWidth="1"/>
    <col min="2050" max="2050" width="12.42578125" style="41" customWidth="1"/>
    <col min="2051" max="2051" width="13.28515625" style="41" customWidth="1"/>
    <col min="2052" max="2052" width="14.85546875" style="41" customWidth="1"/>
    <col min="2053" max="2053" width="13.140625" style="41" customWidth="1"/>
    <col min="2054" max="2054" width="18" style="41" customWidth="1"/>
    <col min="2055" max="2055" width="14.5703125" style="41" customWidth="1"/>
    <col min="2056" max="2056" width="17.7109375" style="41" bestFit="1" customWidth="1"/>
    <col min="2057" max="2304" width="9.140625" style="41"/>
    <col min="2305" max="2305" width="74" style="41" customWidth="1"/>
    <col min="2306" max="2306" width="12.42578125" style="41" customWidth="1"/>
    <col min="2307" max="2307" width="13.28515625" style="41" customWidth="1"/>
    <col min="2308" max="2308" width="14.85546875" style="41" customWidth="1"/>
    <col min="2309" max="2309" width="13.140625" style="41" customWidth="1"/>
    <col min="2310" max="2310" width="18" style="41" customWidth="1"/>
    <col min="2311" max="2311" width="14.5703125" style="41" customWidth="1"/>
    <col min="2312" max="2312" width="17.7109375" style="41" bestFit="1" customWidth="1"/>
    <col min="2313" max="2560" width="9.140625" style="41"/>
    <col min="2561" max="2561" width="74" style="41" customWidth="1"/>
    <col min="2562" max="2562" width="12.42578125" style="41" customWidth="1"/>
    <col min="2563" max="2563" width="13.28515625" style="41" customWidth="1"/>
    <col min="2564" max="2564" width="14.85546875" style="41" customWidth="1"/>
    <col min="2565" max="2565" width="13.140625" style="41" customWidth="1"/>
    <col min="2566" max="2566" width="18" style="41" customWidth="1"/>
    <col min="2567" max="2567" width="14.5703125" style="41" customWidth="1"/>
    <col min="2568" max="2568" width="17.7109375" style="41" bestFit="1" customWidth="1"/>
    <col min="2569" max="2816" width="9.140625" style="41"/>
    <col min="2817" max="2817" width="74" style="41" customWidth="1"/>
    <col min="2818" max="2818" width="12.42578125" style="41" customWidth="1"/>
    <col min="2819" max="2819" width="13.28515625" style="41" customWidth="1"/>
    <col min="2820" max="2820" width="14.85546875" style="41" customWidth="1"/>
    <col min="2821" max="2821" width="13.140625" style="41" customWidth="1"/>
    <col min="2822" max="2822" width="18" style="41" customWidth="1"/>
    <col min="2823" max="2823" width="14.5703125" style="41" customWidth="1"/>
    <col min="2824" max="2824" width="17.7109375" style="41" bestFit="1" customWidth="1"/>
    <col min="2825" max="3072" width="9.140625" style="41"/>
    <col min="3073" max="3073" width="74" style="41" customWidth="1"/>
    <col min="3074" max="3074" width="12.42578125" style="41" customWidth="1"/>
    <col min="3075" max="3075" width="13.28515625" style="41" customWidth="1"/>
    <col min="3076" max="3076" width="14.85546875" style="41" customWidth="1"/>
    <col min="3077" max="3077" width="13.140625" style="41" customWidth="1"/>
    <col min="3078" max="3078" width="18" style="41" customWidth="1"/>
    <col min="3079" max="3079" width="14.5703125" style="41" customWidth="1"/>
    <col min="3080" max="3080" width="17.7109375" style="41" bestFit="1" customWidth="1"/>
    <col min="3081" max="3328" width="9.140625" style="41"/>
    <col min="3329" max="3329" width="74" style="41" customWidth="1"/>
    <col min="3330" max="3330" width="12.42578125" style="41" customWidth="1"/>
    <col min="3331" max="3331" width="13.28515625" style="41" customWidth="1"/>
    <col min="3332" max="3332" width="14.85546875" style="41" customWidth="1"/>
    <col min="3333" max="3333" width="13.140625" style="41" customWidth="1"/>
    <col min="3334" max="3334" width="18" style="41" customWidth="1"/>
    <col min="3335" max="3335" width="14.5703125" style="41" customWidth="1"/>
    <col min="3336" max="3336" width="17.7109375" style="41" bestFit="1" customWidth="1"/>
    <col min="3337" max="3584" width="9.140625" style="41"/>
    <col min="3585" max="3585" width="74" style="41" customWidth="1"/>
    <col min="3586" max="3586" width="12.42578125" style="41" customWidth="1"/>
    <col min="3587" max="3587" width="13.28515625" style="41" customWidth="1"/>
    <col min="3588" max="3588" width="14.85546875" style="41" customWidth="1"/>
    <col min="3589" max="3589" width="13.140625" style="41" customWidth="1"/>
    <col min="3590" max="3590" width="18" style="41" customWidth="1"/>
    <col min="3591" max="3591" width="14.5703125" style="41" customWidth="1"/>
    <col min="3592" max="3592" width="17.7109375" style="41" bestFit="1" customWidth="1"/>
    <col min="3593" max="3840" width="9.140625" style="41"/>
    <col min="3841" max="3841" width="74" style="41" customWidth="1"/>
    <col min="3842" max="3842" width="12.42578125" style="41" customWidth="1"/>
    <col min="3843" max="3843" width="13.28515625" style="41" customWidth="1"/>
    <col min="3844" max="3844" width="14.85546875" style="41" customWidth="1"/>
    <col min="3845" max="3845" width="13.140625" style="41" customWidth="1"/>
    <col min="3846" max="3846" width="18" style="41" customWidth="1"/>
    <col min="3847" max="3847" width="14.5703125" style="41" customWidth="1"/>
    <col min="3848" max="3848" width="17.7109375" style="41" bestFit="1" customWidth="1"/>
    <col min="3849" max="4096" width="9.140625" style="41"/>
    <col min="4097" max="4097" width="74" style="41" customWidth="1"/>
    <col min="4098" max="4098" width="12.42578125" style="41" customWidth="1"/>
    <col min="4099" max="4099" width="13.28515625" style="41" customWidth="1"/>
    <col min="4100" max="4100" width="14.85546875" style="41" customWidth="1"/>
    <col min="4101" max="4101" width="13.140625" style="41" customWidth="1"/>
    <col min="4102" max="4102" width="18" style="41" customWidth="1"/>
    <col min="4103" max="4103" width="14.5703125" style="41" customWidth="1"/>
    <col min="4104" max="4104" width="17.7109375" style="41" bestFit="1" customWidth="1"/>
    <col min="4105" max="4352" width="9.140625" style="41"/>
    <col min="4353" max="4353" width="74" style="41" customWidth="1"/>
    <col min="4354" max="4354" width="12.42578125" style="41" customWidth="1"/>
    <col min="4355" max="4355" width="13.28515625" style="41" customWidth="1"/>
    <col min="4356" max="4356" width="14.85546875" style="41" customWidth="1"/>
    <col min="4357" max="4357" width="13.140625" style="41" customWidth="1"/>
    <col min="4358" max="4358" width="18" style="41" customWidth="1"/>
    <col min="4359" max="4359" width="14.5703125" style="41" customWidth="1"/>
    <col min="4360" max="4360" width="17.7109375" style="41" bestFit="1" customWidth="1"/>
    <col min="4361" max="4608" width="9.140625" style="41"/>
    <col min="4609" max="4609" width="74" style="41" customWidth="1"/>
    <col min="4610" max="4610" width="12.42578125" style="41" customWidth="1"/>
    <col min="4611" max="4611" width="13.28515625" style="41" customWidth="1"/>
    <col min="4612" max="4612" width="14.85546875" style="41" customWidth="1"/>
    <col min="4613" max="4613" width="13.140625" style="41" customWidth="1"/>
    <col min="4614" max="4614" width="18" style="41" customWidth="1"/>
    <col min="4615" max="4615" width="14.5703125" style="41" customWidth="1"/>
    <col min="4616" max="4616" width="17.7109375" style="41" bestFit="1" customWidth="1"/>
    <col min="4617" max="4864" width="9.140625" style="41"/>
    <col min="4865" max="4865" width="74" style="41" customWidth="1"/>
    <col min="4866" max="4866" width="12.42578125" style="41" customWidth="1"/>
    <col min="4867" max="4867" width="13.28515625" style="41" customWidth="1"/>
    <col min="4868" max="4868" width="14.85546875" style="41" customWidth="1"/>
    <col min="4869" max="4869" width="13.140625" style="41" customWidth="1"/>
    <col min="4870" max="4870" width="18" style="41" customWidth="1"/>
    <col min="4871" max="4871" width="14.5703125" style="41" customWidth="1"/>
    <col min="4872" max="4872" width="17.7109375" style="41" bestFit="1" customWidth="1"/>
    <col min="4873" max="5120" width="9.140625" style="41"/>
    <col min="5121" max="5121" width="74" style="41" customWidth="1"/>
    <col min="5122" max="5122" width="12.42578125" style="41" customWidth="1"/>
    <col min="5123" max="5123" width="13.28515625" style="41" customWidth="1"/>
    <col min="5124" max="5124" width="14.85546875" style="41" customWidth="1"/>
    <col min="5125" max="5125" width="13.140625" style="41" customWidth="1"/>
    <col min="5126" max="5126" width="18" style="41" customWidth="1"/>
    <col min="5127" max="5127" width="14.5703125" style="41" customWidth="1"/>
    <col min="5128" max="5128" width="17.7109375" style="41" bestFit="1" customWidth="1"/>
    <col min="5129" max="5376" width="9.140625" style="41"/>
    <col min="5377" max="5377" width="74" style="41" customWidth="1"/>
    <col min="5378" max="5378" width="12.42578125" style="41" customWidth="1"/>
    <col min="5379" max="5379" width="13.28515625" style="41" customWidth="1"/>
    <col min="5380" max="5380" width="14.85546875" style="41" customWidth="1"/>
    <col min="5381" max="5381" width="13.140625" style="41" customWidth="1"/>
    <col min="5382" max="5382" width="18" style="41" customWidth="1"/>
    <col min="5383" max="5383" width="14.5703125" style="41" customWidth="1"/>
    <col min="5384" max="5384" width="17.7109375" style="41" bestFit="1" customWidth="1"/>
    <col min="5385" max="5632" width="9.140625" style="41"/>
    <col min="5633" max="5633" width="74" style="41" customWidth="1"/>
    <col min="5634" max="5634" width="12.42578125" style="41" customWidth="1"/>
    <col min="5635" max="5635" width="13.28515625" style="41" customWidth="1"/>
    <col min="5636" max="5636" width="14.85546875" style="41" customWidth="1"/>
    <col min="5637" max="5637" width="13.140625" style="41" customWidth="1"/>
    <col min="5638" max="5638" width="18" style="41" customWidth="1"/>
    <col min="5639" max="5639" width="14.5703125" style="41" customWidth="1"/>
    <col min="5640" max="5640" width="17.7109375" style="41" bestFit="1" customWidth="1"/>
    <col min="5641" max="5888" width="9.140625" style="41"/>
    <col min="5889" max="5889" width="74" style="41" customWidth="1"/>
    <col min="5890" max="5890" width="12.42578125" style="41" customWidth="1"/>
    <col min="5891" max="5891" width="13.28515625" style="41" customWidth="1"/>
    <col min="5892" max="5892" width="14.85546875" style="41" customWidth="1"/>
    <col min="5893" max="5893" width="13.140625" style="41" customWidth="1"/>
    <col min="5894" max="5894" width="18" style="41" customWidth="1"/>
    <col min="5895" max="5895" width="14.5703125" style="41" customWidth="1"/>
    <col min="5896" max="5896" width="17.7109375" style="41" bestFit="1" customWidth="1"/>
    <col min="5897" max="6144" width="9.140625" style="41"/>
    <col min="6145" max="6145" width="74" style="41" customWidth="1"/>
    <col min="6146" max="6146" width="12.42578125" style="41" customWidth="1"/>
    <col min="6147" max="6147" width="13.28515625" style="41" customWidth="1"/>
    <col min="6148" max="6148" width="14.85546875" style="41" customWidth="1"/>
    <col min="6149" max="6149" width="13.140625" style="41" customWidth="1"/>
    <col min="6150" max="6150" width="18" style="41" customWidth="1"/>
    <col min="6151" max="6151" width="14.5703125" style="41" customWidth="1"/>
    <col min="6152" max="6152" width="17.7109375" style="41" bestFit="1" customWidth="1"/>
    <col min="6153" max="6400" width="9.140625" style="41"/>
    <col min="6401" max="6401" width="74" style="41" customWidth="1"/>
    <col min="6402" max="6402" width="12.42578125" style="41" customWidth="1"/>
    <col min="6403" max="6403" width="13.28515625" style="41" customWidth="1"/>
    <col min="6404" max="6404" width="14.85546875" style="41" customWidth="1"/>
    <col min="6405" max="6405" width="13.140625" style="41" customWidth="1"/>
    <col min="6406" max="6406" width="18" style="41" customWidth="1"/>
    <col min="6407" max="6407" width="14.5703125" style="41" customWidth="1"/>
    <col min="6408" max="6408" width="17.7109375" style="41" bestFit="1" customWidth="1"/>
    <col min="6409" max="6656" width="9.140625" style="41"/>
    <col min="6657" max="6657" width="74" style="41" customWidth="1"/>
    <col min="6658" max="6658" width="12.42578125" style="41" customWidth="1"/>
    <col min="6659" max="6659" width="13.28515625" style="41" customWidth="1"/>
    <col min="6660" max="6660" width="14.85546875" style="41" customWidth="1"/>
    <col min="6661" max="6661" width="13.140625" style="41" customWidth="1"/>
    <col min="6662" max="6662" width="18" style="41" customWidth="1"/>
    <col min="6663" max="6663" width="14.5703125" style="41" customWidth="1"/>
    <col min="6664" max="6664" width="17.7109375" style="41" bestFit="1" customWidth="1"/>
    <col min="6665" max="6912" width="9.140625" style="41"/>
    <col min="6913" max="6913" width="74" style="41" customWidth="1"/>
    <col min="6914" max="6914" width="12.42578125" style="41" customWidth="1"/>
    <col min="6915" max="6915" width="13.28515625" style="41" customWidth="1"/>
    <col min="6916" max="6916" width="14.85546875" style="41" customWidth="1"/>
    <col min="6917" max="6917" width="13.140625" style="41" customWidth="1"/>
    <col min="6918" max="6918" width="18" style="41" customWidth="1"/>
    <col min="6919" max="6919" width="14.5703125" style="41" customWidth="1"/>
    <col min="6920" max="6920" width="17.7109375" style="41" bestFit="1" customWidth="1"/>
    <col min="6921" max="7168" width="9.140625" style="41"/>
    <col min="7169" max="7169" width="74" style="41" customWidth="1"/>
    <col min="7170" max="7170" width="12.42578125" style="41" customWidth="1"/>
    <col min="7171" max="7171" width="13.28515625" style="41" customWidth="1"/>
    <col min="7172" max="7172" width="14.85546875" style="41" customWidth="1"/>
    <col min="7173" max="7173" width="13.140625" style="41" customWidth="1"/>
    <col min="7174" max="7174" width="18" style="41" customWidth="1"/>
    <col min="7175" max="7175" width="14.5703125" style="41" customWidth="1"/>
    <col min="7176" max="7176" width="17.7109375" style="41" bestFit="1" customWidth="1"/>
    <col min="7177" max="7424" width="9.140625" style="41"/>
    <col min="7425" max="7425" width="74" style="41" customWidth="1"/>
    <col min="7426" max="7426" width="12.42578125" style="41" customWidth="1"/>
    <col min="7427" max="7427" width="13.28515625" style="41" customWidth="1"/>
    <col min="7428" max="7428" width="14.85546875" style="41" customWidth="1"/>
    <col min="7429" max="7429" width="13.140625" style="41" customWidth="1"/>
    <col min="7430" max="7430" width="18" style="41" customWidth="1"/>
    <col min="7431" max="7431" width="14.5703125" style="41" customWidth="1"/>
    <col min="7432" max="7432" width="17.7109375" style="41" bestFit="1" customWidth="1"/>
    <col min="7433" max="7680" width="9.140625" style="41"/>
    <col min="7681" max="7681" width="74" style="41" customWidth="1"/>
    <col min="7682" max="7682" width="12.42578125" style="41" customWidth="1"/>
    <col min="7683" max="7683" width="13.28515625" style="41" customWidth="1"/>
    <col min="7684" max="7684" width="14.85546875" style="41" customWidth="1"/>
    <col min="7685" max="7685" width="13.140625" style="41" customWidth="1"/>
    <col min="7686" max="7686" width="18" style="41" customWidth="1"/>
    <col min="7687" max="7687" width="14.5703125" style="41" customWidth="1"/>
    <col min="7688" max="7688" width="17.7109375" style="41" bestFit="1" customWidth="1"/>
    <col min="7689" max="7936" width="9.140625" style="41"/>
    <col min="7937" max="7937" width="74" style="41" customWidth="1"/>
    <col min="7938" max="7938" width="12.42578125" style="41" customWidth="1"/>
    <col min="7939" max="7939" width="13.28515625" style="41" customWidth="1"/>
    <col min="7940" max="7940" width="14.85546875" style="41" customWidth="1"/>
    <col min="7941" max="7941" width="13.140625" style="41" customWidth="1"/>
    <col min="7942" max="7942" width="18" style="41" customWidth="1"/>
    <col min="7943" max="7943" width="14.5703125" style="41" customWidth="1"/>
    <col min="7944" max="7944" width="17.7109375" style="41" bestFit="1" customWidth="1"/>
    <col min="7945" max="8192" width="9.140625" style="41"/>
    <col min="8193" max="8193" width="74" style="41" customWidth="1"/>
    <col min="8194" max="8194" width="12.42578125" style="41" customWidth="1"/>
    <col min="8195" max="8195" width="13.28515625" style="41" customWidth="1"/>
    <col min="8196" max="8196" width="14.85546875" style="41" customWidth="1"/>
    <col min="8197" max="8197" width="13.140625" style="41" customWidth="1"/>
    <col min="8198" max="8198" width="18" style="41" customWidth="1"/>
    <col min="8199" max="8199" width="14.5703125" style="41" customWidth="1"/>
    <col min="8200" max="8200" width="17.7109375" style="41" bestFit="1" customWidth="1"/>
    <col min="8201" max="8448" width="9.140625" style="41"/>
    <col min="8449" max="8449" width="74" style="41" customWidth="1"/>
    <col min="8450" max="8450" width="12.42578125" style="41" customWidth="1"/>
    <col min="8451" max="8451" width="13.28515625" style="41" customWidth="1"/>
    <col min="8452" max="8452" width="14.85546875" style="41" customWidth="1"/>
    <col min="8453" max="8453" width="13.140625" style="41" customWidth="1"/>
    <col min="8454" max="8454" width="18" style="41" customWidth="1"/>
    <col min="8455" max="8455" width="14.5703125" style="41" customWidth="1"/>
    <col min="8456" max="8456" width="17.7109375" style="41" bestFit="1" customWidth="1"/>
    <col min="8457" max="8704" width="9.140625" style="41"/>
    <col min="8705" max="8705" width="74" style="41" customWidth="1"/>
    <col min="8706" max="8706" width="12.42578125" style="41" customWidth="1"/>
    <col min="8707" max="8707" width="13.28515625" style="41" customWidth="1"/>
    <col min="8708" max="8708" width="14.85546875" style="41" customWidth="1"/>
    <col min="8709" max="8709" width="13.140625" style="41" customWidth="1"/>
    <col min="8710" max="8710" width="18" style="41" customWidth="1"/>
    <col min="8711" max="8711" width="14.5703125" style="41" customWidth="1"/>
    <col min="8712" max="8712" width="17.7109375" style="41" bestFit="1" customWidth="1"/>
    <col min="8713" max="8960" width="9.140625" style="41"/>
    <col min="8961" max="8961" width="74" style="41" customWidth="1"/>
    <col min="8962" max="8962" width="12.42578125" style="41" customWidth="1"/>
    <col min="8963" max="8963" width="13.28515625" style="41" customWidth="1"/>
    <col min="8964" max="8964" width="14.85546875" style="41" customWidth="1"/>
    <col min="8965" max="8965" width="13.140625" style="41" customWidth="1"/>
    <col min="8966" max="8966" width="18" style="41" customWidth="1"/>
    <col min="8967" max="8967" width="14.5703125" style="41" customWidth="1"/>
    <col min="8968" max="8968" width="17.7109375" style="41" bestFit="1" customWidth="1"/>
    <col min="8969" max="9216" width="9.140625" style="41"/>
    <col min="9217" max="9217" width="74" style="41" customWidth="1"/>
    <col min="9218" max="9218" width="12.42578125" style="41" customWidth="1"/>
    <col min="9219" max="9219" width="13.28515625" style="41" customWidth="1"/>
    <col min="9220" max="9220" width="14.85546875" style="41" customWidth="1"/>
    <col min="9221" max="9221" width="13.140625" style="41" customWidth="1"/>
    <col min="9222" max="9222" width="18" style="41" customWidth="1"/>
    <col min="9223" max="9223" width="14.5703125" style="41" customWidth="1"/>
    <col min="9224" max="9224" width="17.7109375" style="41" bestFit="1" customWidth="1"/>
    <col min="9225" max="9472" width="9.140625" style="41"/>
    <col min="9473" max="9473" width="74" style="41" customWidth="1"/>
    <col min="9474" max="9474" width="12.42578125" style="41" customWidth="1"/>
    <col min="9475" max="9475" width="13.28515625" style="41" customWidth="1"/>
    <col min="9476" max="9476" width="14.85546875" style="41" customWidth="1"/>
    <col min="9477" max="9477" width="13.140625" style="41" customWidth="1"/>
    <col min="9478" max="9478" width="18" style="41" customWidth="1"/>
    <col min="9479" max="9479" width="14.5703125" style="41" customWidth="1"/>
    <col min="9480" max="9480" width="17.7109375" style="41" bestFit="1" customWidth="1"/>
    <col min="9481" max="9728" width="9.140625" style="41"/>
    <col min="9729" max="9729" width="74" style="41" customWidth="1"/>
    <col min="9730" max="9730" width="12.42578125" style="41" customWidth="1"/>
    <col min="9731" max="9731" width="13.28515625" style="41" customWidth="1"/>
    <col min="9732" max="9732" width="14.85546875" style="41" customWidth="1"/>
    <col min="9733" max="9733" width="13.140625" style="41" customWidth="1"/>
    <col min="9734" max="9734" width="18" style="41" customWidth="1"/>
    <col min="9735" max="9735" width="14.5703125" style="41" customWidth="1"/>
    <col min="9736" max="9736" width="17.7109375" style="41" bestFit="1" customWidth="1"/>
    <col min="9737" max="9984" width="9.140625" style="41"/>
    <col min="9985" max="9985" width="74" style="41" customWidth="1"/>
    <col min="9986" max="9986" width="12.42578125" style="41" customWidth="1"/>
    <col min="9987" max="9987" width="13.28515625" style="41" customWidth="1"/>
    <col min="9988" max="9988" width="14.85546875" style="41" customWidth="1"/>
    <col min="9989" max="9989" width="13.140625" style="41" customWidth="1"/>
    <col min="9990" max="9990" width="18" style="41" customWidth="1"/>
    <col min="9991" max="9991" width="14.5703125" style="41" customWidth="1"/>
    <col min="9992" max="9992" width="17.7109375" style="41" bestFit="1" customWidth="1"/>
    <col min="9993" max="10240" width="9.140625" style="41"/>
    <col min="10241" max="10241" width="74" style="41" customWidth="1"/>
    <col min="10242" max="10242" width="12.42578125" style="41" customWidth="1"/>
    <col min="10243" max="10243" width="13.28515625" style="41" customWidth="1"/>
    <col min="10244" max="10244" width="14.85546875" style="41" customWidth="1"/>
    <col min="10245" max="10245" width="13.140625" style="41" customWidth="1"/>
    <col min="10246" max="10246" width="18" style="41" customWidth="1"/>
    <col min="10247" max="10247" width="14.5703125" style="41" customWidth="1"/>
    <col min="10248" max="10248" width="17.7109375" style="41" bestFit="1" customWidth="1"/>
    <col min="10249" max="10496" width="9.140625" style="41"/>
    <col min="10497" max="10497" width="74" style="41" customWidth="1"/>
    <col min="10498" max="10498" width="12.42578125" style="41" customWidth="1"/>
    <col min="10499" max="10499" width="13.28515625" style="41" customWidth="1"/>
    <col min="10500" max="10500" width="14.85546875" style="41" customWidth="1"/>
    <col min="10501" max="10501" width="13.140625" style="41" customWidth="1"/>
    <col min="10502" max="10502" width="18" style="41" customWidth="1"/>
    <col min="10503" max="10503" width="14.5703125" style="41" customWidth="1"/>
    <col min="10504" max="10504" width="17.7109375" style="41" bestFit="1" customWidth="1"/>
    <col min="10505" max="10752" width="9.140625" style="41"/>
    <col min="10753" max="10753" width="74" style="41" customWidth="1"/>
    <col min="10754" max="10754" width="12.42578125" style="41" customWidth="1"/>
    <col min="10755" max="10755" width="13.28515625" style="41" customWidth="1"/>
    <col min="10756" max="10756" width="14.85546875" style="41" customWidth="1"/>
    <col min="10757" max="10757" width="13.140625" style="41" customWidth="1"/>
    <col min="10758" max="10758" width="18" style="41" customWidth="1"/>
    <col min="10759" max="10759" width="14.5703125" style="41" customWidth="1"/>
    <col min="10760" max="10760" width="17.7109375" style="41" bestFit="1" customWidth="1"/>
    <col min="10761" max="11008" width="9.140625" style="41"/>
    <col min="11009" max="11009" width="74" style="41" customWidth="1"/>
    <col min="11010" max="11010" width="12.42578125" style="41" customWidth="1"/>
    <col min="11011" max="11011" width="13.28515625" style="41" customWidth="1"/>
    <col min="11012" max="11012" width="14.85546875" style="41" customWidth="1"/>
    <col min="11013" max="11013" width="13.140625" style="41" customWidth="1"/>
    <col min="11014" max="11014" width="18" style="41" customWidth="1"/>
    <col min="11015" max="11015" width="14.5703125" style="41" customWidth="1"/>
    <col min="11016" max="11016" width="17.7109375" style="41" bestFit="1" customWidth="1"/>
    <col min="11017" max="11264" width="9.140625" style="41"/>
    <col min="11265" max="11265" width="74" style="41" customWidth="1"/>
    <col min="11266" max="11266" width="12.42578125" style="41" customWidth="1"/>
    <col min="11267" max="11267" width="13.28515625" style="41" customWidth="1"/>
    <col min="11268" max="11268" width="14.85546875" style="41" customWidth="1"/>
    <col min="11269" max="11269" width="13.140625" style="41" customWidth="1"/>
    <col min="11270" max="11270" width="18" style="41" customWidth="1"/>
    <col min="11271" max="11271" width="14.5703125" style="41" customWidth="1"/>
    <col min="11272" max="11272" width="17.7109375" style="41" bestFit="1" customWidth="1"/>
    <col min="11273" max="11520" width="9.140625" style="41"/>
    <col min="11521" max="11521" width="74" style="41" customWidth="1"/>
    <col min="11522" max="11522" width="12.42578125" style="41" customWidth="1"/>
    <col min="11523" max="11523" width="13.28515625" style="41" customWidth="1"/>
    <col min="11524" max="11524" width="14.85546875" style="41" customWidth="1"/>
    <col min="11525" max="11525" width="13.140625" style="41" customWidth="1"/>
    <col min="11526" max="11526" width="18" style="41" customWidth="1"/>
    <col min="11527" max="11527" width="14.5703125" style="41" customWidth="1"/>
    <col min="11528" max="11528" width="17.7109375" style="41" bestFit="1" customWidth="1"/>
    <col min="11529" max="11776" width="9.140625" style="41"/>
    <col min="11777" max="11777" width="74" style="41" customWidth="1"/>
    <col min="11778" max="11778" width="12.42578125" style="41" customWidth="1"/>
    <col min="11779" max="11779" width="13.28515625" style="41" customWidth="1"/>
    <col min="11780" max="11780" width="14.85546875" style="41" customWidth="1"/>
    <col min="11781" max="11781" width="13.140625" style="41" customWidth="1"/>
    <col min="11782" max="11782" width="18" style="41" customWidth="1"/>
    <col min="11783" max="11783" width="14.5703125" style="41" customWidth="1"/>
    <col min="11784" max="11784" width="17.7109375" style="41" bestFit="1" customWidth="1"/>
    <col min="11785" max="12032" width="9.140625" style="41"/>
    <col min="12033" max="12033" width="74" style="41" customWidth="1"/>
    <col min="12034" max="12034" width="12.42578125" style="41" customWidth="1"/>
    <col min="12035" max="12035" width="13.28515625" style="41" customWidth="1"/>
    <col min="12036" max="12036" width="14.85546875" style="41" customWidth="1"/>
    <col min="12037" max="12037" width="13.140625" style="41" customWidth="1"/>
    <col min="12038" max="12038" width="18" style="41" customWidth="1"/>
    <col min="12039" max="12039" width="14.5703125" style="41" customWidth="1"/>
    <col min="12040" max="12040" width="17.7109375" style="41" bestFit="1" customWidth="1"/>
    <col min="12041" max="12288" width="9.140625" style="41"/>
    <col min="12289" max="12289" width="74" style="41" customWidth="1"/>
    <col min="12290" max="12290" width="12.42578125" style="41" customWidth="1"/>
    <col min="12291" max="12291" width="13.28515625" style="41" customWidth="1"/>
    <col min="12292" max="12292" width="14.85546875" style="41" customWidth="1"/>
    <col min="12293" max="12293" width="13.140625" style="41" customWidth="1"/>
    <col min="12294" max="12294" width="18" style="41" customWidth="1"/>
    <col min="12295" max="12295" width="14.5703125" style="41" customWidth="1"/>
    <col min="12296" max="12296" width="17.7109375" style="41" bestFit="1" customWidth="1"/>
    <col min="12297" max="12544" width="9.140625" style="41"/>
    <col min="12545" max="12545" width="74" style="41" customWidth="1"/>
    <col min="12546" max="12546" width="12.42578125" style="41" customWidth="1"/>
    <col min="12547" max="12547" width="13.28515625" style="41" customWidth="1"/>
    <col min="12548" max="12548" width="14.85546875" style="41" customWidth="1"/>
    <col min="12549" max="12549" width="13.140625" style="41" customWidth="1"/>
    <col min="12550" max="12550" width="18" style="41" customWidth="1"/>
    <col min="12551" max="12551" width="14.5703125" style="41" customWidth="1"/>
    <col min="12552" max="12552" width="17.7109375" style="41" bestFit="1" customWidth="1"/>
    <col min="12553" max="12800" width="9.140625" style="41"/>
    <col min="12801" max="12801" width="74" style="41" customWidth="1"/>
    <col min="12802" max="12802" width="12.42578125" style="41" customWidth="1"/>
    <col min="12803" max="12803" width="13.28515625" style="41" customWidth="1"/>
    <col min="12804" max="12804" width="14.85546875" style="41" customWidth="1"/>
    <col min="12805" max="12805" width="13.140625" style="41" customWidth="1"/>
    <col min="12806" max="12806" width="18" style="41" customWidth="1"/>
    <col min="12807" max="12807" width="14.5703125" style="41" customWidth="1"/>
    <col min="12808" max="12808" width="17.7109375" style="41" bestFit="1" customWidth="1"/>
    <col min="12809" max="13056" width="9.140625" style="41"/>
    <col min="13057" max="13057" width="74" style="41" customWidth="1"/>
    <col min="13058" max="13058" width="12.42578125" style="41" customWidth="1"/>
    <col min="13059" max="13059" width="13.28515625" style="41" customWidth="1"/>
    <col min="13060" max="13060" width="14.85546875" style="41" customWidth="1"/>
    <col min="13061" max="13061" width="13.140625" style="41" customWidth="1"/>
    <col min="13062" max="13062" width="18" style="41" customWidth="1"/>
    <col min="13063" max="13063" width="14.5703125" style="41" customWidth="1"/>
    <col min="13064" max="13064" width="17.7109375" style="41" bestFit="1" customWidth="1"/>
    <col min="13065" max="13312" width="9.140625" style="41"/>
    <col min="13313" max="13313" width="74" style="41" customWidth="1"/>
    <col min="13314" max="13314" width="12.42578125" style="41" customWidth="1"/>
    <col min="13315" max="13315" width="13.28515625" style="41" customWidth="1"/>
    <col min="13316" max="13316" width="14.85546875" style="41" customWidth="1"/>
    <col min="13317" max="13317" width="13.140625" style="41" customWidth="1"/>
    <col min="13318" max="13318" width="18" style="41" customWidth="1"/>
    <col min="13319" max="13319" width="14.5703125" style="41" customWidth="1"/>
    <col min="13320" max="13320" width="17.7109375" style="41" bestFit="1" customWidth="1"/>
    <col min="13321" max="13568" width="9.140625" style="41"/>
    <col min="13569" max="13569" width="74" style="41" customWidth="1"/>
    <col min="13570" max="13570" width="12.42578125" style="41" customWidth="1"/>
    <col min="13571" max="13571" width="13.28515625" style="41" customWidth="1"/>
    <col min="13572" max="13572" width="14.85546875" style="41" customWidth="1"/>
    <col min="13573" max="13573" width="13.140625" style="41" customWidth="1"/>
    <col min="13574" max="13574" width="18" style="41" customWidth="1"/>
    <col min="13575" max="13575" width="14.5703125" style="41" customWidth="1"/>
    <col min="13576" max="13576" width="17.7109375" style="41" bestFit="1" customWidth="1"/>
    <col min="13577" max="13824" width="9.140625" style="41"/>
    <col min="13825" max="13825" width="74" style="41" customWidth="1"/>
    <col min="13826" max="13826" width="12.42578125" style="41" customWidth="1"/>
    <col min="13827" max="13827" width="13.28515625" style="41" customWidth="1"/>
    <col min="13828" max="13828" width="14.85546875" style="41" customWidth="1"/>
    <col min="13829" max="13829" width="13.140625" style="41" customWidth="1"/>
    <col min="13830" max="13830" width="18" style="41" customWidth="1"/>
    <col min="13831" max="13831" width="14.5703125" style="41" customWidth="1"/>
    <col min="13832" max="13832" width="17.7109375" style="41" bestFit="1" customWidth="1"/>
    <col min="13833" max="14080" width="9.140625" style="41"/>
    <col min="14081" max="14081" width="74" style="41" customWidth="1"/>
    <col min="14082" max="14082" width="12.42578125" style="41" customWidth="1"/>
    <col min="14083" max="14083" width="13.28515625" style="41" customWidth="1"/>
    <col min="14084" max="14084" width="14.85546875" style="41" customWidth="1"/>
    <col min="14085" max="14085" width="13.140625" style="41" customWidth="1"/>
    <col min="14086" max="14086" width="18" style="41" customWidth="1"/>
    <col min="14087" max="14087" width="14.5703125" style="41" customWidth="1"/>
    <col min="14088" max="14088" width="17.7109375" style="41" bestFit="1" customWidth="1"/>
    <col min="14089" max="14336" width="9.140625" style="41"/>
    <col min="14337" max="14337" width="74" style="41" customWidth="1"/>
    <col min="14338" max="14338" width="12.42578125" style="41" customWidth="1"/>
    <col min="14339" max="14339" width="13.28515625" style="41" customWidth="1"/>
    <col min="14340" max="14340" width="14.85546875" style="41" customWidth="1"/>
    <col min="14341" max="14341" width="13.140625" style="41" customWidth="1"/>
    <col min="14342" max="14342" width="18" style="41" customWidth="1"/>
    <col min="14343" max="14343" width="14.5703125" style="41" customWidth="1"/>
    <col min="14344" max="14344" width="17.7109375" style="41" bestFit="1" customWidth="1"/>
    <col min="14345" max="14592" width="9.140625" style="41"/>
    <col min="14593" max="14593" width="74" style="41" customWidth="1"/>
    <col min="14594" max="14594" width="12.42578125" style="41" customWidth="1"/>
    <col min="14595" max="14595" width="13.28515625" style="41" customWidth="1"/>
    <col min="14596" max="14596" width="14.85546875" style="41" customWidth="1"/>
    <col min="14597" max="14597" width="13.140625" style="41" customWidth="1"/>
    <col min="14598" max="14598" width="18" style="41" customWidth="1"/>
    <col min="14599" max="14599" width="14.5703125" style="41" customWidth="1"/>
    <col min="14600" max="14600" width="17.7109375" style="41" bestFit="1" customWidth="1"/>
    <col min="14601" max="14848" width="9.140625" style="41"/>
    <col min="14849" max="14849" width="74" style="41" customWidth="1"/>
    <col min="14850" max="14850" width="12.42578125" style="41" customWidth="1"/>
    <col min="14851" max="14851" width="13.28515625" style="41" customWidth="1"/>
    <col min="14852" max="14852" width="14.85546875" style="41" customWidth="1"/>
    <col min="14853" max="14853" width="13.140625" style="41" customWidth="1"/>
    <col min="14854" max="14854" width="18" style="41" customWidth="1"/>
    <col min="14855" max="14855" width="14.5703125" style="41" customWidth="1"/>
    <col min="14856" max="14856" width="17.7109375" style="41" bestFit="1" customWidth="1"/>
    <col min="14857" max="15104" width="9.140625" style="41"/>
    <col min="15105" max="15105" width="74" style="41" customWidth="1"/>
    <col min="15106" max="15106" width="12.42578125" style="41" customWidth="1"/>
    <col min="15107" max="15107" width="13.28515625" style="41" customWidth="1"/>
    <col min="15108" max="15108" width="14.85546875" style="41" customWidth="1"/>
    <col min="15109" max="15109" width="13.140625" style="41" customWidth="1"/>
    <col min="15110" max="15110" width="18" style="41" customWidth="1"/>
    <col min="15111" max="15111" width="14.5703125" style="41" customWidth="1"/>
    <col min="15112" max="15112" width="17.7109375" style="41" bestFit="1" customWidth="1"/>
    <col min="15113" max="15360" width="9.140625" style="41"/>
    <col min="15361" max="15361" width="74" style="41" customWidth="1"/>
    <col min="15362" max="15362" width="12.42578125" style="41" customWidth="1"/>
    <col min="15363" max="15363" width="13.28515625" style="41" customWidth="1"/>
    <col min="15364" max="15364" width="14.85546875" style="41" customWidth="1"/>
    <col min="15365" max="15365" width="13.140625" style="41" customWidth="1"/>
    <col min="15366" max="15366" width="18" style="41" customWidth="1"/>
    <col min="15367" max="15367" width="14.5703125" style="41" customWidth="1"/>
    <col min="15368" max="15368" width="17.7109375" style="41" bestFit="1" customWidth="1"/>
    <col min="15369" max="15616" width="9.140625" style="41"/>
    <col min="15617" max="15617" width="74" style="41" customWidth="1"/>
    <col min="15618" max="15618" width="12.42578125" style="41" customWidth="1"/>
    <col min="15619" max="15619" width="13.28515625" style="41" customWidth="1"/>
    <col min="15620" max="15620" width="14.85546875" style="41" customWidth="1"/>
    <col min="15621" max="15621" width="13.140625" style="41" customWidth="1"/>
    <col min="15622" max="15622" width="18" style="41" customWidth="1"/>
    <col min="15623" max="15623" width="14.5703125" style="41" customWidth="1"/>
    <col min="15624" max="15624" width="17.7109375" style="41" bestFit="1" customWidth="1"/>
    <col min="15625" max="15872" width="9.140625" style="41"/>
    <col min="15873" max="15873" width="74" style="41" customWidth="1"/>
    <col min="15874" max="15874" width="12.42578125" style="41" customWidth="1"/>
    <col min="15875" max="15875" width="13.28515625" style="41" customWidth="1"/>
    <col min="15876" max="15876" width="14.85546875" style="41" customWidth="1"/>
    <col min="15877" max="15877" width="13.140625" style="41" customWidth="1"/>
    <col min="15878" max="15878" width="18" style="41" customWidth="1"/>
    <col min="15879" max="15879" width="14.5703125" style="41" customWidth="1"/>
    <col min="15880" max="15880" width="17.7109375" style="41" bestFit="1" customWidth="1"/>
    <col min="15881" max="16128" width="9.140625" style="41"/>
    <col min="16129" max="16129" width="74" style="41" customWidth="1"/>
    <col min="16130" max="16130" width="12.42578125" style="41" customWidth="1"/>
    <col min="16131" max="16131" width="13.28515625" style="41" customWidth="1"/>
    <col min="16132" max="16132" width="14.85546875" style="41" customWidth="1"/>
    <col min="16133" max="16133" width="13.140625" style="41" customWidth="1"/>
    <col min="16134" max="16134" width="18" style="41" customWidth="1"/>
    <col min="16135" max="16135" width="14.5703125" style="41" customWidth="1"/>
    <col min="16136" max="16136" width="17.7109375" style="41" bestFit="1" customWidth="1"/>
    <col min="16137" max="16384" width="9.140625" style="41"/>
  </cols>
  <sheetData>
    <row r="1" spans="1:9">
      <c r="A1" s="23" t="s">
        <v>48</v>
      </c>
      <c r="B1" s="1304">
        <v>37</v>
      </c>
    </row>
    <row r="2" spans="1:9">
      <c r="A2" s="23" t="s">
        <v>49</v>
      </c>
      <c r="B2" s="1304" t="s">
        <v>1934</v>
      </c>
    </row>
    <row r="3" spans="1:9">
      <c r="A3" s="23" t="s">
        <v>47</v>
      </c>
      <c r="B3" s="23" t="s">
        <v>1049</v>
      </c>
    </row>
    <row r="4" spans="1:9">
      <c r="A4" s="23" t="s">
        <v>50</v>
      </c>
      <c r="B4" s="23" t="s">
        <v>53</v>
      </c>
    </row>
    <row r="5" spans="1:9">
      <c r="A5" s="41" t="s">
        <v>792</v>
      </c>
      <c r="B5" s="41" t="s">
        <v>71</v>
      </c>
    </row>
    <row r="7" spans="1:9">
      <c r="A7" s="1305" t="s">
        <v>2003</v>
      </c>
      <c r="B7" s="207" t="s">
        <v>2004</v>
      </c>
      <c r="C7" s="1373"/>
      <c r="D7" s="1373"/>
      <c r="E7" s="1373"/>
      <c r="F7" s="1374"/>
      <c r="G7" s="1333"/>
      <c r="H7" s="1311" t="s">
        <v>2005</v>
      </c>
      <c r="I7" s="153"/>
    </row>
    <row r="8" spans="1:9">
      <c r="A8" s="1308" t="s">
        <v>2006</v>
      </c>
      <c r="B8" s="1375"/>
      <c r="C8" s="1376"/>
      <c r="D8" s="1376"/>
      <c r="E8" s="1376"/>
      <c r="F8" s="1377"/>
      <c r="G8" s="1308" t="s">
        <v>486</v>
      </c>
      <c r="H8" s="1308" t="s">
        <v>2007</v>
      </c>
      <c r="I8" s="153"/>
    </row>
    <row r="9" spans="1:9">
      <c r="A9" s="202" t="s">
        <v>2008</v>
      </c>
      <c r="B9" s="1378" t="s">
        <v>2009</v>
      </c>
      <c r="C9" s="1379" t="s">
        <v>2010</v>
      </c>
      <c r="D9" s="1380" t="s">
        <v>2011</v>
      </c>
      <c r="E9" s="1380" t="s">
        <v>2012</v>
      </c>
      <c r="F9" s="1381" t="s">
        <v>2013</v>
      </c>
      <c r="G9" s="1334"/>
      <c r="H9" s="202" t="s">
        <v>2014</v>
      </c>
      <c r="I9" s="153"/>
    </row>
    <row r="10" spans="1:9">
      <c r="A10" s="863" t="s">
        <v>19</v>
      </c>
      <c r="B10" s="1382">
        <f>B11+'F37.1'!B10+'F37.2'!B10+'F37.3'!B10+'F37.4'!B10+'F37.5'!B10+'F37.6'!B10+'F37.7'!B10</f>
        <v>0</v>
      </c>
      <c r="C10" s="1382">
        <f>C11+'F37.1'!C10+'F37.2'!C10+'F37.3'!C10+'F37.4'!C10+'F37.5'!C10+'F37.6'!C10+'F37.7'!C10</f>
        <v>0</v>
      </c>
      <c r="D10" s="1382">
        <f>D11+'F37.1'!D10+'F37.2'!D10+'F37.3'!D10+'F37.4'!D10+'F37.5'!D10+'F37.6'!D10+'F37.7'!D10</f>
        <v>0</v>
      </c>
      <c r="E10" s="1382">
        <f>E11+'F37.1'!E10+'F37.2'!E10+'F37.3'!E10+'F37.4'!E10+'F37.5'!E10+'F37.6'!E10+'F37.7'!E10</f>
        <v>0</v>
      </c>
      <c r="F10" s="1382">
        <f>F11+'F37.1'!F10+'F37.2'!F10+'F37.3'!F10+'F37.4'!F10+'F37.5'!F10+'F37.6'!F10+'F37.7'!F10</f>
        <v>0</v>
      </c>
      <c r="G10" s="1382">
        <f>G11+'F37.1'!G10+'F37.2'!G10+'F37.3'!G10+'F37.4'!G10+'F37.5'!G10+'F37.6'!G10+'F37.7'!G10</f>
        <v>0</v>
      </c>
      <c r="H10" s="1023"/>
      <c r="I10" s="153"/>
    </row>
    <row r="11" spans="1:9">
      <c r="A11" s="1383" t="s">
        <v>2015</v>
      </c>
      <c r="B11" s="1384">
        <f>SUM(B12:B1000)</f>
        <v>0</v>
      </c>
      <c r="C11" s="1385">
        <f>SUM(C12:C1000)</f>
        <v>0</v>
      </c>
      <c r="D11" s="1385">
        <f>SUM(D12:D1000)</f>
        <v>0</v>
      </c>
      <c r="E11" s="1385">
        <f>SUM(E12:E1000)</f>
        <v>0</v>
      </c>
      <c r="F11" s="1386">
        <f>SUM(F12:F1000)</f>
        <v>0</v>
      </c>
      <c r="G11" s="1387">
        <f>SUM(B11:F11)</f>
        <v>0</v>
      </c>
      <c r="H11" s="1023"/>
      <c r="I11" s="153"/>
    </row>
    <row r="12" spans="1:9">
      <c r="A12" s="1388">
        <v>1</v>
      </c>
      <c r="B12" s="1316"/>
      <c r="C12" s="1317"/>
      <c r="D12" s="1317"/>
      <c r="E12" s="1317"/>
      <c r="F12" s="1338"/>
      <c r="G12" s="1387">
        <f>SUM(B12:F12)</f>
        <v>0</v>
      </c>
      <c r="H12" s="1023"/>
      <c r="I12" s="153"/>
    </row>
    <row r="13" spans="1:9">
      <c r="A13" s="1388">
        <v>2</v>
      </c>
      <c r="B13" s="1316"/>
      <c r="C13" s="1317"/>
      <c r="D13" s="1317"/>
      <c r="E13" s="1317"/>
      <c r="F13" s="1338"/>
      <c r="G13" s="1387">
        <f>SUM(B13:F13)</f>
        <v>0</v>
      </c>
      <c r="H13" s="1023"/>
      <c r="I13" s="153"/>
    </row>
    <row r="14" spans="1:9">
      <c r="A14" s="1388" t="s">
        <v>2016</v>
      </c>
      <c r="B14" s="1316"/>
      <c r="C14" s="1317"/>
      <c r="D14" s="1317"/>
      <c r="E14" s="1317"/>
      <c r="F14" s="1338"/>
      <c r="G14" s="1387">
        <f>SUM(B14:F14)</f>
        <v>0</v>
      </c>
      <c r="H14" s="1023"/>
      <c r="I14" s="153"/>
    </row>
    <row r="15" spans="1:9">
      <c r="I15" s="153"/>
    </row>
    <row r="16" spans="1:9">
      <c r="A16" s="153"/>
      <c r="B16" s="153"/>
      <c r="C16" s="153"/>
      <c r="D16" s="153"/>
      <c r="E16" s="153"/>
      <c r="F16" s="153"/>
      <c r="G16" s="153"/>
      <c r="H16" s="153"/>
      <c r="I16" s="153"/>
    </row>
    <row r="17" spans="1:9">
      <c r="A17" s="852"/>
      <c r="B17" s="852"/>
      <c r="C17" s="1389"/>
      <c r="D17" s="1389"/>
      <c r="E17" s="1389"/>
      <c r="F17" s="1389"/>
      <c r="G17" s="153"/>
      <c r="H17" s="153"/>
      <c r="I17" s="153"/>
    </row>
  </sheetData>
  <pageMargins left="0.75" right="0.75" top="1" bottom="1" header="0.5" footer="0.5"/>
  <pageSetup paperSize="9" orientation="portrait" r:id="rId1"/>
  <headerFooter alignWithMargins="0"/>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5"/>
  <sheetViews>
    <sheetView workbookViewId="0">
      <selection activeCell="A43" activeCellId="1" sqref="B27 A43"/>
    </sheetView>
  </sheetViews>
  <sheetFormatPr defaultRowHeight="15"/>
  <cols>
    <col min="1" max="1" width="63.28515625" style="41" customWidth="1"/>
    <col min="2" max="2" width="15.85546875" style="41" customWidth="1"/>
    <col min="3" max="4" width="14.85546875" style="41" customWidth="1"/>
    <col min="5" max="5" width="13.85546875" style="41" customWidth="1"/>
    <col min="6" max="6" width="16.5703125" style="41" customWidth="1"/>
    <col min="7" max="7" width="13.5703125" style="41" customWidth="1"/>
    <col min="8" max="8" width="19" style="41" customWidth="1"/>
    <col min="9" max="256" width="9.140625" style="41"/>
    <col min="257" max="257" width="63.28515625" style="41" customWidth="1"/>
    <col min="258" max="258" width="15.85546875" style="41" customWidth="1"/>
    <col min="259" max="260" width="14.85546875" style="41" customWidth="1"/>
    <col min="261" max="261" width="13.85546875" style="41" customWidth="1"/>
    <col min="262" max="262" width="16.5703125" style="41" customWidth="1"/>
    <col min="263" max="263" width="13.5703125" style="41" customWidth="1"/>
    <col min="264" max="264" width="19" style="41" customWidth="1"/>
    <col min="265" max="512" width="9.140625" style="41"/>
    <col min="513" max="513" width="63.28515625" style="41" customWidth="1"/>
    <col min="514" max="514" width="15.85546875" style="41" customWidth="1"/>
    <col min="515" max="516" width="14.85546875" style="41" customWidth="1"/>
    <col min="517" max="517" width="13.85546875" style="41" customWidth="1"/>
    <col min="518" max="518" width="16.5703125" style="41" customWidth="1"/>
    <col min="519" max="519" width="13.5703125" style="41" customWidth="1"/>
    <col min="520" max="520" width="19" style="41" customWidth="1"/>
    <col min="521" max="768" width="9.140625" style="41"/>
    <col min="769" max="769" width="63.28515625" style="41" customWidth="1"/>
    <col min="770" max="770" width="15.85546875" style="41" customWidth="1"/>
    <col min="771" max="772" width="14.85546875" style="41" customWidth="1"/>
    <col min="773" max="773" width="13.85546875" style="41" customWidth="1"/>
    <col min="774" max="774" width="16.5703125" style="41" customWidth="1"/>
    <col min="775" max="775" width="13.5703125" style="41" customWidth="1"/>
    <col min="776" max="776" width="19" style="41" customWidth="1"/>
    <col min="777" max="1024" width="9.140625" style="41"/>
    <col min="1025" max="1025" width="63.28515625" style="41" customWidth="1"/>
    <col min="1026" max="1026" width="15.85546875" style="41" customWidth="1"/>
    <col min="1027" max="1028" width="14.85546875" style="41" customWidth="1"/>
    <col min="1029" max="1029" width="13.85546875" style="41" customWidth="1"/>
    <col min="1030" max="1030" width="16.5703125" style="41" customWidth="1"/>
    <col min="1031" max="1031" width="13.5703125" style="41" customWidth="1"/>
    <col min="1032" max="1032" width="19" style="41" customWidth="1"/>
    <col min="1033" max="1280" width="9.140625" style="41"/>
    <col min="1281" max="1281" width="63.28515625" style="41" customWidth="1"/>
    <col min="1282" max="1282" width="15.85546875" style="41" customWidth="1"/>
    <col min="1283" max="1284" width="14.85546875" style="41" customWidth="1"/>
    <col min="1285" max="1285" width="13.85546875" style="41" customWidth="1"/>
    <col min="1286" max="1286" width="16.5703125" style="41" customWidth="1"/>
    <col min="1287" max="1287" width="13.5703125" style="41" customWidth="1"/>
    <col min="1288" max="1288" width="19" style="41" customWidth="1"/>
    <col min="1289" max="1536" width="9.140625" style="41"/>
    <col min="1537" max="1537" width="63.28515625" style="41" customWidth="1"/>
    <col min="1538" max="1538" width="15.85546875" style="41" customWidth="1"/>
    <col min="1539" max="1540" width="14.85546875" style="41" customWidth="1"/>
    <col min="1541" max="1541" width="13.85546875" style="41" customWidth="1"/>
    <col min="1542" max="1542" width="16.5703125" style="41" customWidth="1"/>
    <col min="1543" max="1543" width="13.5703125" style="41" customWidth="1"/>
    <col min="1544" max="1544" width="19" style="41" customWidth="1"/>
    <col min="1545" max="1792" width="9.140625" style="41"/>
    <col min="1793" max="1793" width="63.28515625" style="41" customWidth="1"/>
    <col min="1794" max="1794" width="15.85546875" style="41" customWidth="1"/>
    <col min="1795" max="1796" width="14.85546875" style="41" customWidth="1"/>
    <col min="1797" max="1797" width="13.85546875" style="41" customWidth="1"/>
    <col min="1798" max="1798" width="16.5703125" style="41" customWidth="1"/>
    <col min="1799" max="1799" width="13.5703125" style="41" customWidth="1"/>
    <col min="1800" max="1800" width="19" style="41" customWidth="1"/>
    <col min="1801" max="2048" width="9.140625" style="41"/>
    <col min="2049" max="2049" width="63.28515625" style="41" customWidth="1"/>
    <col min="2050" max="2050" width="15.85546875" style="41" customWidth="1"/>
    <col min="2051" max="2052" width="14.85546875" style="41" customWidth="1"/>
    <col min="2053" max="2053" width="13.85546875" style="41" customWidth="1"/>
    <col min="2054" max="2054" width="16.5703125" style="41" customWidth="1"/>
    <col min="2055" max="2055" width="13.5703125" style="41" customWidth="1"/>
    <col min="2056" max="2056" width="19" style="41" customWidth="1"/>
    <col min="2057" max="2304" width="9.140625" style="41"/>
    <col min="2305" max="2305" width="63.28515625" style="41" customWidth="1"/>
    <col min="2306" max="2306" width="15.85546875" style="41" customWidth="1"/>
    <col min="2307" max="2308" width="14.85546875" style="41" customWidth="1"/>
    <col min="2309" max="2309" width="13.85546875" style="41" customWidth="1"/>
    <col min="2310" max="2310" width="16.5703125" style="41" customWidth="1"/>
    <col min="2311" max="2311" width="13.5703125" style="41" customWidth="1"/>
    <col min="2312" max="2312" width="19" style="41" customWidth="1"/>
    <col min="2313" max="2560" width="9.140625" style="41"/>
    <col min="2561" max="2561" width="63.28515625" style="41" customWidth="1"/>
    <col min="2562" max="2562" width="15.85546875" style="41" customWidth="1"/>
    <col min="2563" max="2564" width="14.85546875" style="41" customWidth="1"/>
    <col min="2565" max="2565" width="13.85546875" style="41" customWidth="1"/>
    <col min="2566" max="2566" width="16.5703125" style="41" customWidth="1"/>
    <col min="2567" max="2567" width="13.5703125" style="41" customWidth="1"/>
    <col min="2568" max="2568" width="19" style="41" customWidth="1"/>
    <col min="2569" max="2816" width="9.140625" style="41"/>
    <col min="2817" max="2817" width="63.28515625" style="41" customWidth="1"/>
    <col min="2818" max="2818" width="15.85546875" style="41" customWidth="1"/>
    <col min="2819" max="2820" width="14.85546875" style="41" customWidth="1"/>
    <col min="2821" max="2821" width="13.85546875" style="41" customWidth="1"/>
    <col min="2822" max="2822" width="16.5703125" style="41" customWidth="1"/>
    <col min="2823" max="2823" width="13.5703125" style="41" customWidth="1"/>
    <col min="2824" max="2824" width="19" style="41" customWidth="1"/>
    <col min="2825" max="3072" width="9.140625" style="41"/>
    <col min="3073" max="3073" width="63.28515625" style="41" customWidth="1"/>
    <col min="3074" max="3074" width="15.85546875" style="41" customWidth="1"/>
    <col min="3075" max="3076" width="14.85546875" style="41" customWidth="1"/>
    <col min="3077" max="3077" width="13.85546875" style="41" customWidth="1"/>
    <col min="3078" max="3078" width="16.5703125" style="41" customWidth="1"/>
    <col min="3079" max="3079" width="13.5703125" style="41" customWidth="1"/>
    <col min="3080" max="3080" width="19" style="41" customWidth="1"/>
    <col min="3081" max="3328" width="9.140625" style="41"/>
    <col min="3329" max="3329" width="63.28515625" style="41" customWidth="1"/>
    <col min="3330" max="3330" width="15.85546875" style="41" customWidth="1"/>
    <col min="3331" max="3332" width="14.85546875" style="41" customWidth="1"/>
    <col min="3333" max="3333" width="13.85546875" style="41" customWidth="1"/>
    <col min="3334" max="3334" width="16.5703125" style="41" customWidth="1"/>
    <col min="3335" max="3335" width="13.5703125" style="41" customWidth="1"/>
    <col min="3336" max="3336" width="19" style="41" customWidth="1"/>
    <col min="3337" max="3584" width="9.140625" style="41"/>
    <col min="3585" max="3585" width="63.28515625" style="41" customWidth="1"/>
    <col min="3586" max="3586" width="15.85546875" style="41" customWidth="1"/>
    <col min="3587" max="3588" width="14.85546875" style="41" customWidth="1"/>
    <col min="3589" max="3589" width="13.85546875" style="41" customWidth="1"/>
    <col min="3590" max="3590" width="16.5703125" style="41" customWidth="1"/>
    <col min="3591" max="3591" width="13.5703125" style="41" customWidth="1"/>
    <col min="3592" max="3592" width="19" style="41" customWidth="1"/>
    <col min="3593" max="3840" width="9.140625" style="41"/>
    <col min="3841" max="3841" width="63.28515625" style="41" customWidth="1"/>
    <col min="3842" max="3842" width="15.85546875" style="41" customWidth="1"/>
    <col min="3843" max="3844" width="14.85546875" style="41" customWidth="1"/>
    <col min="3845" max="3845" width="13.85546875" style="41" customWidth="1"/>
    <col min="3846" max="3846" width="16.5703125" style="41" customWidth="1"/>
    <col min="3847" max="3847" width="13.5703125" style="41" customWidth="1"/>
    <col min="3848" max="3848" width="19" style="41" customWidth="1"/>
    <col min="3849" max="4096" width="9.140625" style="41"/>
    <col min="4097" max="4097" width="63.28515625" style="41" customWidth="1"/>
    <col min="4098" max="4098" width="15.85546875" style="41" customWidth="1"/>
    <col min="4099" max="4100" width="14.85546875" style="41" customWidth="1"/>
    <col min="4101" max="4101" width="13.85546875" style="41" customWidth="1"/>
    <col min="4102" max="4102" width="16.5703125" style="41" customWidth="1"/>
    <col min="4103" max="4103" width="13.5703125" style="41" customWidth="1"/>
    <col min="4104" max="4104" width="19" style="41" customWidth="1"/>
    <col min="4105" max="4352" width="9.140625" style="41"/>
    <col min="4353" max="4353" width="63.28515625" style="41" customWidth="1"/>
    <col min="4354" max="4354" width="15.85546875" style="41" customWidth="1"/>
    <col min="4355" max="4356" width="14.85546875" style="41" customWidth="1"/>
    <col min="4357" max="4357" width="13.85546875" style="41" customWidth="1"/>
    <col min="4358" max="4358" width="16.5703125" style="41" customWidth="1"/>
    <col min="4359" max="4359" width="13.5703125" style="41" customWidth="1"/>
    <col min="4360" max="4360" width="19" style="41" customWidth="1"/>
    <col min="4361" max="4608" width="9.140625" style="41"/>
    <col min="4609" max="4609" width="63.28515625" style="41" customWidth="1"/>
    <col min="4610" max="4610" width="15.85546875" style="41" customWidth="1"/>
    <col min="4611" max="4612" width="14.85546875" style="41" customWidth="1"/>
    <col min="4613" max="4613" width="13.85546875" style="41" customWidth="1"/>
    <col min="4614" max="4614" width="16.5703125" style="41" customWidth="1"/>
    <col min="4615" max="4615" width="13.5703125" style="41" customWidth="1"/>
    <col min="4616" max="4616" width="19" style="41" customWidth="1"/>
    <col min="4617" max="4864" width="9.140625" style="41"/>
    <col min="4865" max="4865" width="63.28515625" style="41" customWidth="1"/>
    <col min="4866" max="4866" width="15.85546875" style="41" customWidth="1"/>
    <col min="4867" max="4868" width="14.85546875" style="41" customWidth="1"/>
    <col min="4869" max="4869" width="13.85546875" style="41" customWidth="1"/>
    <col min="4870" max="4870" width="16.5703125" style="41" customWidth="1"/>
    <col min="4871" max="4871" width="13.5703125" style="41" customWidth="1"/>
    <col min="4872" max="4872" width="19" style="41" customWidth="1"/>
    <col min="4873" max="5120" width="9.140625" style="41"/>
    <col min="5121" max="5121" width="63.28515625" style="41" customWidth="1"/>
    <col min="5122" max="5122" width="15.85546875" style="41" customWidth="1"/>
    <col min="5123" max="5124" width="14.85546875" style="41" customWidth="1"/>
    <col min="5125" max="5125" width="13.85546875" style="41" customWidth="1"/>
    <col min="5126" max="5126" width="16.5703125" style="41" customWidth="1"/>
    <col min="5127" max="5127" width="13.5703125" style="41" customWidth="1"/>
    <col min="5128" max="5128" width="19" style="41" customWidth="1"/>
    <col min="5129" max="5376" width="9.140625" style="41"/>
    <col min="5377" max="5377" width="63.28515625" style="41" customWidth="1"/>
    <col min="5378" max="5378" width="15.85546875" style="41" customWidth="1"/>
    <col min="5379" max="5380" width="14.85546875" style="41" customWidth="1"/>
    <col min="5381" max="5381" width="13.85546875" style="41" customWidth="1"/>
    <col min="5382" max="5382" width="16.5703125" style="41" customWidth="1"/>
    <col min="5383" max="5383" width="13.5703125" style="41" customWidth="1"/>
    <col min="5384" max="5384" width="19" style="41" customWidth="1"/>
    <col min="5385" max="5632" width="9.140625" style="41"/>
    <col min="5633" max="5633" width="63.28515625" style="41" customWidth="1"/>
    <col min="5634" max="5634" width="15.85546875" style="41" customWidth="1"/>
    <col min="5635" max="5636" width="14.85546875" style="41" customWidth="1"/>
    <col min="5637" max="5637" width="13.85546875" style="41" customWidth="1"/>
    <col min="5638" max="5638" width="16.5703125" style="41" customWidth="1"/>
    <col min="5639" max="5639" width="13.5703125" style="41" customWidth="1"/>
    <col min="5640" max="5640" width="19" style="41" customWidth="1"/>
    <col min="5641" max="5888" width="9.140625" style="41"/>
    <col min="5889" max="5889" width="63.28515625" style="41" customWidth="1"/>
    <col min="5890" max="5890" width="15.85546875" style="41" customWidth="1"/>
    <col min="5891" max="5892" width="14.85546875" style="41" customWidth="1"/>
    <col min="5893" max="5893" width="13.85546875" style="41" customWidth="1"/>
    <col min="5894" max="5894" width="16.5703125" style="41" customWidth="1"/>
    <col min="5895" max="5895" width="13.5703125" style="41" customWidth="1"/>
    <col min="5896" max="5896" width="19" style="41" customWidth="1"/>
    <col min="5897" max="6144" width="9.140625" style="41"/>
    <col min="6145" max="6145" width="63.28515625" style="41" customWidth="1"/>
    <col min="6146" max="6146" width="15.85546875" style="41" customWidth="1"/>
    <col min="6147" max="6148" width="14.85546875" style="41" customWidth="1"/>
    <col min="6149" max="6149" width="13.85546875" style="41" customWidth="1"/>
    <col min="6150" max="6150" width="16.5703125" style="41" customWidth="1"/>
    <col min="6151" max="6151" width="13.5703125" style="41" customWidth="1"/>
    <col min="6152" max="6152" width="19" style="41" customWidth="1"/>
    <col min="6153" max="6400" width="9.140625" style="41"/>
    <col min="6401" max="6401" width="63.28515625" style="41" customWidth="1"/>
    <col min="6402" max="6402" width="15.85546875" style="41" customWidth="1"/>
    <col min="6403" max="6404" width="14.85546875" style="41" customWidth="1"/>
    <col min="6405" max="6405" width="13.85546875" style="41" customWidth="1"/>
    <col min="6406" max="6406" width="16.5703125" style="41" customWidth="1"/>
    <col min="6407" max="6407" width="13.5703125" style="41" customWidth="1"/>
    <col min="6408" max="6408" width="19" style="41" customWidth="1"/>
    <col min="6409" max="6656" width="9.140625" style="41"/>
    <col min="6657" max="6657" width="63.28515625" style="41" customWidth="1"/>
    <col min="6658" max="6658" width="15.85546875" style="41" customWidth="1"/>
    <col min="6659" max="6660" width="14.85546875" style="41" customWidth="1"/>
    <col min="6661" max="6661" width="13.85546875" style="41" customWidth="1"/>
    <col min="6662" max="6662" width="16.5703125" style="41" customWidth="1"/>
    <col min="6663" max="6663" width="13.5703125" style="41" customWidth="1"/>
    <col min="6664" max="6664" width="19" style="41" customWidth="1"/>
    <col min="6665" max="6912" width="9.140625" style="41"/>
    <col min="6913" max="6913" width="63.28515625" style="41" customWidth="1"/>
    <col min="6914" max="6914" width="15.85546875" style="41" customWidth="1"/>
    <col min="6915" max="6916" width="14.85546875" style="41" customWidth="1"/>
    <col min="6917" max="6917" width="13.85546875" style="41" customWidth="1"/>
    <col min="6918" max="6918" width="16.5703125" style="41" customWidth="1"/>
    <col min="6919" max="6919" width="13.5703125" style="41" customWidth="1"/>
    <col min="6920" max="6920" width="19" style="41" customWidth="1"/>
    <col min="6921" max="7168" width="9.140625" style="41"/>
    <col min="7169" max="7169" width="63.28515625" style="41" customWidth="1"/>
    <col min="7170" max="7170" width="15.85546875" style="41" customWidth="1"/>
    <col min="7171" max="7172" width="14.85546875" style="41" customWidth="1"/>
    <col min="7173" max="7173" width="13.85546875" style="41" customWidth="1"/>
    <col min="7174" max="7174" width="16.5703125" style="41" customWidth="1"/>
    <col min="7175" max="7175" width="13.5703125" style="41" customWidth="1"/>
    <col min="7176" max="7176" width="19" style="41" customWidth="1"/>
    <col min="7177" max="7424" width="9.140625" style="41"/>
    <col min="7425" max="7425" width="63.28515625" style="41" customWidth="1"/>
    <col min="7426" max="7426" width="15.85546875" style="41" customWidth="1"/>
    <col min="7427" max="7428" width="14.85546875" style="41" customWidth="1"/>
    <col min="7429" max="7429" width="13.85546875" style="41" customWidth="1"/>
    <col min="7430" max="7430" width="16.5703125" style="41" customWidth="1"/>
    <col min="7431" max="7431" width="13.5703125" style="41" customWidth="1"/>
    <col min="7432" max="7432" width="19" style="41" customWidth="1"/>
    <col min="7433" max="7680" width="9.140625" style="41"/>
    <col min="7681" max="7681" width="63.28515625" style="41" customWidth="1"/>
    <col min="7682" max="7682" width="15.85546875" style="41" customWidth="1"/>
    <col min="7683" max="7684" width="14.85546875" style="41" customWidth="1"/>
    <col min="7685" max="7685" width="13.85546875" style="41" customWidth="1"/>
    <col min="7686" max="7686" width="16.5703125" style="41" customWidth="1"/>
    <col min="7687" max="7687" width="13.5703125" style="41" customWidth="1"/>
    <col min="7688" max="7688" width="19" style="41" customWidth="1"/>
    <col min="7689" max="7936" width="9.140625" style="41"/>
    <col min="7937" max="7937" width="63.28515625" style="41" customWidth="1"/>
    <col min="7938" max="7938" width="15.85546875" style="41" customWidth="1"/>
    <col min="7939" max="7940" width="14.85546875" style="41" customWidth="1"/>
    <col min="7941" max="7941" width="13.85546875" style="41" customWidth="1"/>
    <col min="7942" max="7942" width="16.5703125" style="41" customWidth="1"/>
    <col min="7943" max="7943" width="13.5703125" style="41" customWidth="1"/>
    <col min="7944" max="7944" width="19" style="41" customWidth="1"/>
    <col min="7945" max="8192" width="9.140625" style="41"/>
    <col min="8193" max="8193" width="63.28515625" style="41" customWidth="1"/>
    <col min="8194" max="8194" width="15.85546875" style="41" customWidth="1"/>
    <col min="8195" max="8196" width="14.85546875" style="41" customWidth="1"/>
    <col min="8197" max="8197" width="13.85546875" style="41" customWidth="1"/>
    <col min="8198" max="8198" width="16.5703125" style="41" customWidth="1"/>
    <col min="8199" max="8199" width="13.5703125" style="41" customWidth="1"/>
    <col min="8200" max="8200" width="19" style="41" customWidth="1"/>
    <col min="8201" max="8448" width="9.140625" style="41"/>
    <col min="8449" max="8449" width="63.28515625" style="41" customWidth="1"/>
    <col min="8450" max="8450" width="15.85546875" style="41" customWidth="1"/>
    <col min="8451" max="8452" width="14.85546875" style="41" customWidth="1"/>
    <col min="8453" max="8453" width="13.85546875" style="41" customWidth="1"/>
    <col min="8454" max="8454" width="16.5703125" style="41" customWidth="1"/>
    <col min="8455" max="8455" width="13.5703125" style="41" customWidth="1"/>
    <col min="8456" max="8456" width="19" style="41" customWidth="1"/>
    <col min="8457" max="8704" width="9.140625" style="41"/>
    <col min="8705" max="8705" width="63.28515625" style="41" customWidth="1"/>
    <col min="8706" max="8706" width="15.85546875" style="41" customWidth="1"/>
    <col min="8707" max="8708" width="14.85546875" style="41" customWidth="1"/>
    <col min="8709" max="8709" width="13.85546875" style="41" customWidth="1"/>
    <col min="8710" max="8710" width="16.5703125" style="41" customWidth="1"/>
    <col min="8711" max="8711" width="13.5703125" style="41" customWidth="1"/>
    <col min="8712" max="8712" width="19" style="41" customWidth="1"/>
    <col min="8713" max="8960" width="9.140625" style="41"/>
    <col min="8961" max="8961" width="63.28515625" style="41" customWidth="1"/>
    <col min="8962" max="8962" width="15.85546875" style="41" customWidth="1"/>
    <col min="8963" max="8964" width="14.85546875" style="41" customWidth="1"/>
    <col min="8965" max="8965" width="13.85546875" style="41" customWidth="1"/>
    <col min="8966" max="8966" width="16.5703125" style="41" customWidth="1"/>
    <col min="8967" max="8967" width="13.5703125" style="41" customWidth="1"/>
    <col min="8968" max="8968" width="19" style="41" customWidth="1"/>
    <col min="8969" max="9216" width="9.140625" style="41"/>
    <col min="9217" max="9217" width="63.28515625" style="41" customWidth="1"/>
    <col min="9218" max="9218" width="15.85546875" style="41" customWidth="1"/>
    <col min="9219" max="9220" width="14.85546875" style="41" customWidth="1"/>
    <col min="9221" max="9221" width="13.85546875" style="41" customWidth="1"/>
    <col min="9222" max="9222" width="16.5703125" style="41" customWidth="1"/>
    <col min="9223" max="9223" width="13.5703125" style="41" customWidth="1"/>
    <col min="9224" max="9224" width="19" style="41" customWidth="1"/>
    <col min="9225" max="9472" width="9.140625" style="41"/>
    <col min="9473" max="9473" width="63.28515625" style="41" customWidth="1"/>
    <col min="9474" max="9474" width="15.85546875" style="41" customWidth="1"/>
    <col min="9475" max="9476" width="14.85546875" style="41" customWidth="1"/>
    <col min="9477" max="9477" width="13.85546875" style="41" customWidth="1"/>
    <col min="9478" max="9478" width="16.5703125" style="41" customWidth="1"/>
    <col min="9479" max="9479" width="13.5703125" style="41" customWidth="1"/>
    <col min="9480" max="9480" width="19" style="41" customWidth="1"/>
    <col min="9481" max="9728" width="9.140625" style="41"/>
    <col min="9729" max="9729" width="63.28515625" style="41" customWidth="1"/>
    <col min="9730" max="9730" width="15.85546875" style="41" customWidth="1"/>
    <col min="9731" max="9732" width="14.85546875" style="41" customWidth="1"/>
    <col min="9733" max="9733" width="13.85546875" style="41" customWidth="1"/>
    <col min="9734" max="9734" width="16.5703125" style="41" customWidth="1"/>
    <col min="9735" max="9735" width="13.5703125" style="41" customWidth="1"/>
    <col min="9736" max="9736" width="19" style="41" customWidth="1"/>
    <col min="9737" max="9984" width="9.140625" style="41"/>
    <col min="9985" max="9985" width="63.28515625" style="41" customWidth="1"/>
    <col min="9986" max="9986" width="15.85546875" style="41" customWidth="1"/>
    <col min="9987" max="9988" width="14.85546875" style="41" customWidth="1"/>
    <col min="9989" max="9989" width="13.85546875" style="41" customWidth="1"/>
    <col min="9990" max="9990" width="16.5703125" style="41" customWidth="1"/>
    <col min="9991" max="9991" width="13.5703125" style="41" customWidth="1"/>
    <col min="9992" max="9992" width="19" style="41" customWidth="1"/>
    <col min="9993" max="10240" width="9.140625" style="41"/>
    <col min="10241" max="10241" width="63.28515625" style="41" customWidth="1"/>
    <col min="10242" max="10242" width="15.85546875" style="41" customWidth="1"/>
    <col min="10243" max="10244" width="14.85546875" style="41" customWidth="1"/>
    <col min="10245" max="10245" width="13.85546875" style="41" customWidth="1"/>
    <col min="10246" max="10246" width="16.5703125" style="41" customWidth="1"/>
    <col min="10247" max="10247" width="13.5703125" style="41" customWidth="1"/>
    <col min="10248" max="10248" width="19" style="41" customWidth="1"/>
    <col min="10249" max="10496" width="9.140625" style="41"/>
    <col min="10497" max="10497" width="63.28515625" style="41" customWidth="1"/>
    <col min="10498" max="10498" width="15.85546875" style="41" customWidth="1"/>
    <col min="10499" max="10500" width="14.85546875" style="41" customWidth="1"/>
    <col min="10501" max="10501" width="13.85546875" style="41" customWidth="1"/>
    <col min="10502" max="10502" width="16.5703125" style="41" customWidth="1"/>
    <col min="10503" max="10503" width="13.5703125" style="41" customWidth="1"/>
    <col min="10504" max="10504" width="19" style="41" customWidth="1"/>
    <col min="10505" max="10752" width="9.140625" style="41"/>
    <col min="10753" max="10753" width="63.28515625" style="41" customWidth="1"/>
    <col min="10754" max="10754" width="15.85546875" style="41" customWidth="1"/>
    <col min="10755" max="10756" width="14.85546875" style="41" customWidth="1"/>
    <col min="10757" max="10757" width="13.85546875" style="41" customWidth="1"/>
    <col min="10758" max="10758" width="16.5703125" style="41" customWidth="1"/>
    <col min="10759" max="10759" width="13.5703125" style="41" customWidth="1"/>
    <col min="10760" max="10760" width="19" style="41" customWidth="1"/>
    <col min="10761" max="11008" width="9.140625" style="41"/>
    <col min="11009" max="11009" width="63.28515625" style="41" customWidth="1"/>
    <col min="11010" max="11010" width="15.85546875" style="41" customWidth="1"/>
    <col min="11011" max="11012" width="14.85546875" style="41" customWidth="1"/>
    <col min="11013" max="11013" width="13.85546875" style="41" customWidth="1"/>
    <col min="11014" max="11014" width="16.5703125" style="41" customWidth="1"/>
    <col min="11015" max="11015" width="13.5703125" style="41" customWidth="1"/>
    <col min="11016" max="11016" width="19" style="41" customWidth="1"/>
    <col min="11017" max="11264" width="9.140625" style="41"/>
    <col min="11265" max="11265" width="63.28515625" style="41" customWidth="1"/>
    <col min="11266" max="11266" width="15.85546875" style="41" customWidth="1"/>
    <col min="11267" max="11268" width="14.85546875" style="41" customWidth="1"/>
    <col min="11269" max="11269" width="13.85546875" style="41" customWidth="1"/>
    <col min="11270" max="11270" width="16.5703125" style="41" customWidth="1"/>
    <col min="11271" max="11271" width="13.5703125" style="41" customWidth="1"/>
    <col min="11272" max="11272" width="19" style="41" customWidth="1"/>
    <col min="11273" max="11520" width="9.140625" style="41"/>
    <col min="11521" max="11521" width="63.28515625" style="41" customWidth="1"/>
    <col min="11522" max="11522" width="15.85546875" style="41" customWidth="1"/>
    <col min="11523" max="11524" width="14.85546875" style="41" customWidth="1"/>
    <col min="11525" max="11525" width="13.85546875" style="41" customWidth="1"/>
    <col min="11526" max="11526" width="16.5703125" style="41" customWidth="1"/>
    <col min="11527" max="11527" width="13.5703125" style="41" customWidth="1"/>
    <col min="11528" max="11528" width="19" style="41" customWidth="1"/>
    <col min="11529" max="11776" width="9.140625" style="41"/>
    <col min="11777" max="11777" width="63.28515625" style="41" customWidth="1"/>
    <col min="11778" max="11778" width="15.85546875" style="41" customWidth="1"/>
    <col min="11779" max="11780" width="14.85546875" style="41" customWidth="1"/>
    <col min="11781" max="11781" width="13.85546875" style="41" customWidth="1"/>
    <col min="11782" max="11782" width="16.5703125" style="41" customWidth="1"/>
    <col min="11783" max="11783" width="13.5703125" style="41" customWidth="1"/>
    <col min="11784" max="11784" width="19" style="41" customWidth="1"/>
    <col min="11785" max="12032" width="9.140625" style="41"/>
    <col min="12033" max="12033" width="63.28515625" style="41" customWidth="1"/>
    <col min="12034" max="12034" width="15.85546875" style="41" customWidth="1"/>
    <col min="12035" max="12036" width="14.85546875" style="41" customWidth="1"/>
    <col min="12037" max="12037" width="13.85546875" style="41" customWidth="1"/>
    <col min="12038" max="12038" width="16.5703125" style="41" customWidth="1"/>
    <col min="12039" max="12039" width="13.5703125" style="41" customWidth="1"/>
    <col min="12040" max="12040" width="19" style="41" customWidth="1"/>
    <col min="12041" max="12288" width="9.140625" style="41"/>
    <col min="12289" max="12289" width="63.28515625" style="41" customWidth="1"/>
    <col min="12290" max="12290" width="15.85546875" style="41" customWidth="1"/>
    <col min="12291" max="12292" width="14.85546875" style="41" customWidth="1"/>
    <col min="12293" max="12293" width="13.85546875" style="41" customWidth="1"/>
    <col min="12294" max="12294" width="16.5703125" style="41" customWidth="1"/>
    <col min="12295" max="12295" width="13.5703125" style="41" customWidth="1"/>
    <col min="12296" max="12296" width="19" style="41" customWidth="1"/>
    <col min="12297" max="12544" width="9.140625" style="41"/>
    <col min="12545" max="12545" width="63.28515625" style="41" customWidth="1"/>
    <col min="12546" max="12546" width="15.85546875" style="41" customWidth="1"/>
    <col min="12547" max="12548" width="14.85546875" style="41" customWidth="1"/>
    <col min="12549" max="12549" width="13.85546875" style="41" customWidth="1"/>
    <col min="12550" max="12550" width="16.5703125" style="41" customWidth="1"/>
    <col min="12551" max="12551" width="13.5703125" style="41" customWidth="1"/>
    <col min="12552" max="12552" width="19" style="41" customWidth="1"/>
    <col min="12553" max="12800" width="9.140625" style="41"/>
    <col min="12801" max="12801" width="63.28515625" style="41" customWidth="1"/>
    <col min="12802" max="12802" width="15.85546875" style="41" customWidth="1"/>
    <col min="12803" max="12804" width="14.85546875" style="41" customWidth="1"/>
    <col min="12805" max="12805" width="13.85546875" style="41" customWidth="1"/>
    <col min="12806" max="12806" width="16.5703125" style="41" customWidth="1"/>
    <col min="12807" max="12807" width="13.5703125" style="41" customWidth="1"/>
    <col min="12808" max="12808" width="19" style="41" customWidth="1"/>
    <col min="12809" max="13056" width="9.140625" style="41"/>
    <col min="13057" max="13057" width="63.28515625" style="41" customWidth="1"/>
    <col min="13058" max="13058" width="15.85546875" style="41" customWidth="1"/>
    <col min="13059" max="13060" width="14.85546875" style="41" customWidth="1"/>
    <col min="13061" max="13061" width="13.85546875" style="41" customWidth="1"/>
    <col min="13062" max="13062" width="16.5703125" style="41" customWidth="1"/>
    <col min="13063" max="13063" width="13.5703125" style="41" customWidth="1"/>
    <col min="13064" max="13064" width="19" style="41" customWidth="1"/>
    <col min="13065" max="13312" width="9.140625" style="41"/>
    <col min="13313" max="13313" width="63.28515625" style="41" customWidth="1"/>
    <col min="13314" max="13314" width="15.85546875" style="41" customWidth="1"/>
    <col min="13315" max="13316" width="14.85546875" style="41" customWidth="1"/>
    <col min="13317" max="13317" width="13.85546875" style="41" customWidth="1"/>
    <col min="13318" max="13318" width="16.5703125" style="41" customWidth="1"/>
    <col min="13319" max="13319" width="13.5703125" style="41" customWidth="1"/>
    <col min="13320" max="13320" width="19" style="41" customWidth="1"/>
    <col min="13321" max="13568" width="9.140625" style="41"/>
    <col min="13569" max="13569" width="63.28515625" style="41" customWidth="1"/>
    <col min="13570" max="13570" width="15.85546875" style="41" customWidth="1"/>
    <col min="13571" max="13572" width="14.85546875" style="41" customWidth="1"/>
    <col min="13573" max="13573" width="13.85546875" style="41" customWidth="1"/>
    <col min="13574" max="13574" width="16.5703125" style="41" customWidth="1"/>
    <col min="13575" max="13575" width="13.5703125" style="41" customWidth="1"/>
    <col min="13576" max="13576" width="19" style="41" customWidth="1"/>
    <col min="13577" max="13824" width="9.140625" style="41"/>
    <col min="13825" max="13825" width="63.28515625" style="41" customWidth="1"/>
    <col min="13826" max="13826" width="15.85546875" style="41" customWidth="1"/>
    <col min="13827" max="13828" width="14.85546875" style="41" customWidth="1"/>
    <col min="13829" max="13829" width="13.85546875" style="41" customWidth="1"/>
    <col min="13830" max="13830" width="16.5703125" style="41" customWidth="1"/>
    <col min="13831" max="13831" width="13.5703125" style="41" customWidth="1"/>
    <col min="13832" max="13832" width="19" style="41" customWidth="1"/>
    <col min="13833" max="14080" width="9.140625" style="41"/>
    <col min="14081" max="14081" width="63.28515625" style="41" customWidth="1"/>
    <col min="14082" max="14082" width="15.85546875" style="41" customWidth="1"/>
    <col min="14083" max="14084" width="14.85546875" style="41" customWidth="1"/>
    <col min="14085" max="14085" width="13.85546875" style="41" customWidth="1"/>
    <col min="14086" max="14086" width="16.5703125" style="41" customWidth="1"/>
    <col min="14087" max="14087" width="13.5703125" style="41" customWidth="1"/>
    <col min="14088" max="14088" width="19" style="41" customWidth="1"/>
    <col min="14089" max="14336" width="9.140625" style="41"/>
    <col min="14337" max="14337" width="63.28515625" style="41" customWidth="1"/>
    <col min="14338" max="14338" width="15.85546875" style="41" customWidth="1"/>
    <col min="14339" max="14340" width="14.85546875" style="41" customWidth="1"/>
    <col min="14341" max="14341" width="13.85546875" style="41" customWidth="1"/>
    <col min="14342" max="14342" width="16.5703125" style="41" customWidth="1"/>
    <col min="14343" max="14343" width="13.5703125" style="41" customWidth="1"/>
    <col min="14344" max="14344" width="19" style="41" customWidth="1"/>
    <col min="14345" max="14592" width="9.140625" style="41"/>
    <col min="14593" max="14593" width="63.28515625" style="41" customWidth="1"/>
    <col min="14594" max="14594" width="15.85546875" style="41" customWidth="1"/>
    <col min="14595" max="14596" width="14.85546875" style="41" customWidth="1"/>
    <col min="14597" max="14597" width="13.85546875" style="41" customWidth="1"/>
    <col min="14598" max="14598" width="16.5703125" style="41" customWidth="1"/>
    <col min="14599" max="14599" width="13.5703125" style="41" customWidth="1"/>
    <col min="14600" max="14600" width="19" style="41" customWidth="1"/>
    <col min="14601" max="14848" width="9.140625" style="41"/>
    <col min="14849" max="14849" width="63.28515625" style="41" customWidth="1"/>
    <col min="14850" max="14850" width="15.85546875" style="41" customWidth="1"/>
    <col min="14851" max="14852" width="14.85546875" style="41" customWidth="1"/>
    <col min="14853" max="14853" width="13.85546875" style="41" customWidth="1"/>
    <col min="14854" max="14854" width="16.5703125" style="41" customWidth="1"/>
    <col min="14855" max="14855" width="13.5703125" style="41" customWidth="1"/>
    <col min="14856" max="14856" width="19" style="41" customWidth="1"/>
    <col min="14857" max="15104" width="9.140625" style="41"/>
    <col min="15105" max="15105" width="63.28515625" style="41" customWidth="1"/>
    <col min="15106" max="15106" width="15.85546875" style="41" customWidth="1"/>
    <col min="15107" max="15108" width="14.85546875" style="41" customWidth="1"/>
    <col min="15109" max="15109" width="13.85546875" style="41" customWidth="1"/>
    <col min="15110" max="15110" width="16.5703125" style="41" customWidth="1"/>
    <col min="15111" max="15111" width="13.5703125" style="41" customWidth="1"/>
    <col min="15112" max="15112" width="19" style="41" customWidth="1"/>
    <col min="15113" max="15360" width="9.140625" style="41"/>
    <col min="15361" max="15361" width="63.28515625" style="41" customWidth="1"/>
    <col min="15362" max="15362" width="15.85546875" style="41" customWidth="1"/>
    <col min="15363" max="15364" width="14.85546875" style="41" customWidth="1"/>
    <col min="15365" max="15365" width="13.85546875" style="41" customWidth="1"/>
    <col min="15366" max="15366" width="16.5703125" style="41" customWidth="1"/>
    <col min="15367" max="15367" width="13.5703125" style="41" customWidth="1"/>
    <col min="15368" max="15368" width="19" style="41" customWidth="1"/>
    <col min="15369" max="15616" width="9.140625" style="41"/>
    <col min="15617" max="15617" width="63.28515625" style="41" customWidth="1"/>
    <col min="15618" max="15618" width="15.85546875" style="41" customWidth="1"/>
    <col min="15619" max="15620" width="14.85546875" style="41" customWidth="1"/>
    <col min="15621" max="15621" width="13.85546875" style="41" customWidth="1"/>
    <col min="15622" max="15622" width="16.5703125" style="41" customWidth="1"/>
    <col min="15623" max="15623" width="13.5703125" style="41" customWidth="1"/>
    <col min="15624" max="15624" width="19" style="41" customWidth="1"/>
    <col min="15625" max="15872" width="9.140625" style="41"/>
    <col min="15873" max="15873" width="63.28515625" style="41" customWidth="1"/>
    <col min="15874" max="15874" width="15.85546875" style="41" customWidth="1"/>
    <col min="15875" max="15876" width="14.85546875" style="41" customWidth="1"/>
    <col min="15877" max="15877" width="13.85546875" style="41" customWidth="1"/>
    <col min="15878" max="15878" width="16.5703125" style="41" customWidth="1"/>
    <col min="15879" max="15879" width="13.5703125" style="41" customWidth="1"/>
    <col min="15880" max="15880" width="19" style="41" customWidth="1"/>
    <col min="15881" max="16128" width="9.140625" style="41"/>
    <col min="16129" max="16129" width="63.28515625" style="41" customWidth="1"/>
    <col min="16130" max="16130" width="15.85546875" style="41" customWidth="1"/>
    <col min="16131" max="16132" width="14.85546875" style="41" customWidth="1"/>
    <col min="16133" max="16133" width="13.85546875" style="41" customWidth="1"/>
    <col min="16134" max="16134" width="16.5703125" style="41" customWidth="1"/>
    <col min="16135" max="16135" width="13.5703125" style="41" customWidth="1"/>
    <col min="16136" max="16136" width="19" style="41" customWidth="1"/>
    <col min="16137" max="16384" width="9.140625" style="41"/>
  </cols>
  <sheetData>
    <row r="1" spans="1:8">
      <c r="A1" s="23" t="s">
        <v>48</v>
      </c>
      <c r="B1" s="1304">
        <v>37.1</v>
      </c>
    </row>
    <row r="2" spans="1:8">
      <c r="A2" s="23" t="s">
        <v>49</v>
      </c>
      <c r="B2" s="1304" t="s">
        <v>1934</v>
      </c>
    </row>
    <row r="3" spans="1:8">
      <c r="A3" s="23" t="s">
        <v>47</v>
      </c>
      <c r="B3" s="23" t="s">
        <v>1049</v>
      </c>
    </row>
    <row r="4" spans="1:8">
      <c r="A4" s="23" t="s">
        <v>50</v>
      </c>
      <c r="B4" s="23" t="s">
        <v>53</v>
      </c>
    </row>
    <row r="5" spans="1:8">
      <c r="A5" s="41" t="s">
        <v>792</v>
      </c>
      <c r="B5" s="41" t="s">
        <v>71</v>
      </c>
    </row>
    <row r="7" spans="1:8">
      <c r="A7" s="1305" t="s">
        <v>2003</v>
      </c>
      <c r="B7" s="207" t="s">
        <v>2004</v>
      </c>
      <c r="C7" s="1373"/>
      <c r="D7" s="1373"/>
      <c r="E7" s="1373"/>
      <c r="F7" s="1374"/>
      <c r="G7" s="1333"/>
      <c r="H7" s="1311" t="s">
        <v>2005</v>
      </c>
    </row>
    <row r="8" spans="1:8">
      <c r="A8" s="1308" t="s">
        <v>2006</v>
      </c>
      <c r="B8" s="1375"/>
      <c r="C8" s="1376"/>
      <c r="D8" s="1376"/>
      <c r="E8" s="1376"/>
      <c r="F8" s="1377"/>
      <c r="G8" s="1308" t="s">
        <v>486</v>
      </c>
      <c r="H8" s="1308" t="s">
        <v>2007</v>
      </c>
    </row>
    <row r="9" spans="1:8">
      <c r="A9" s="202" t="s">
        <v>2008</v>
      </c>
      <c r="B9" s="1378" t="s">
        <v>2009</v>
      </c>
      <c r="C9" s="1379" t="s">
        <v>2010</v>
      </c>
      <c r="D9" s="1380" t="s">
        <v>2011</v>
      </c>
      <c r="E9" s="1380" t="s">
        <v>2012</v>
      </c>
      <c r="F9" s="1381" t="s">
        <v>2013</v>
      </c>
      <c r="G9" s="1334"/>
      <c r="H9" s="202" t="s">
        <v>2014</v>
      </c>
    </row>
    <row r="10" spans="1:8">
      <c r="A10" s="1383" t="s">
        <v>2017</v>
      </c>
      <c r="B10" s="1390">
        <f>SUM(B11:B999)</f>
        <v>0</v>
      </c>
      <c r="C10" s="1391">
        <f>SUM(C11:C999)</f>
        <v>0</v>
      </c>
      <c r="D10" s="1391">
        <f>SUM(D11:D999)</f>
        <v>0</v>
      </c>
      <c r="E10" s="1391">
        <f>SUM(E11:E999)</f>
        <v>0</v>
      </c>
      <c r="F10" s="1392">
        <f>SUM(F11:F999)</f>
        <v>0</v>
      </c>
      <c r="G10" s="1387">
        <f>SUM(B10:F10)</f>
        <v>0</v>
      </c>
      <c r="H10" s="1023"/>
    </row>
    <row r="11" spans="1:8">
      <c r="A11" s="1388">
        <v>1</v>
      </c>
      <c r="B11" s="1316"/>
      <c r="C11" s="1317"/>
      <c r="D11" s="1317"/>
      <c r="E11" s="1317"/>
      <c r="F11" s="1338"/>
      <c r="G11" s="1387">
        <f>SUM(B11:F11)</f>
        <v>0</v>
      </c>
      <c r="H11" s="1023"/>
    </row>
    <row r="12" spans="1:8">
      <c r="A12" s="1388">
        <v>2</v>
      </c>
      <c r="B12" s="1316"/>
      <c r="C12" s="1317"/>
      <c r="D12" s="1317"/>
      <c r="E12" s="1317"/>
      <c r="F12" s="1338"/>
      <c r="G12" s="1387">
        <f>SUM(B12:F12)</f>
        <v>0</v>
      </c>
      <c r="H12" s="1023"/>
    </row>
    <row r="13" spans="1:8">
      <c r="A13" s="1388" t="s">
        <v>2016</v>
      </c>
      <c r="B13" s="1316"/>
      <c r="C13" s="1317"/>
      <c r="D13" s="1317"/>
      <c r="E13" s="1317"/>
      <c r="F13" s="1338"/>
      <c r="G13" s="1387">
        <f>SUM(B13:F13)</f>
        <v>0</v>
      </c>
      <c r="H13" s="1023"/>
    </row>
    <row r="15" spans="1:8">
      <c r="A15" s="153"/>
    </row>
  </sheetData>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5"/>
  <sheetViews>
    <sheetView workbookViewId="0">
      <selection activeCell="A43" activeCellId="1" sqref="B27 A43"/>
    </sheetView>
  </sheetViews>
  <sheetFormatPr defaultRowHeight="15"/>
  <cols>
    <col min="1" max="1" width="63.28515625" style="41" customWidth="1"/>
    <col min="2" max="2" width="15.85546875" style="41" customWidth="1"/>
    <col min="3" max="4" width="14.85546875" style="41" customWidth="1"/>
    <col min="5" max="5" width="13.85546875" style="41" customWidth="1"/>
    <col min="6" max="6" width="16.5703125" style="41" customWidth="1"/>
    <col min="7" max="7" width="13.5703125" style="41" customWidth="1"/>
    <col min="8" max="8" width="19" style="41" customWidth="1"/>
    <col min="9" max="256" width="9.140625" style="41"/>
    <col min="257" max="257" width="63.28515625" style="41" customWidth="1"/>
    <col min="258" max="258" width="15.85546875" style="41" customWidth="1"/>
    <col min="259" max="260" width="14.85546875" style="41" customWidth="1"/>
    <col min="261" max="261" width="13.85546875" style="41" customWidth="1"/>
    <col min="262" max="262" width="16.5703125" style="41" customWidth="1"/>
    <col min="263" max="263" width="13.5703125" style="41" customWidth="1"/>
    <col min="264" max="264" width="19" style="41" customWidth="1"/>
    <col min="265" max="512" width="9.140625" style="41"/>
    <col min="513" max="513" width="63.28515625" style="41" customWidth="1"/>
    <col min="514" max="514" width="15.85546875" style="41" customWidth="1"/>
    <col min="515" max="516" width="14.85546875" style="41" customWidth="1"/>
    <col min="517" max="517" width="13.85546875" style="41" customWidth="1"/>
    <col min="518" max="518" width="16.5703125" style="41" customWidth="1"/>
    <col min="519" max="519" width="13.5703125" style="41" customWidth="1"/>
    <col min="520" max="520" width="19" style="41" customWidth="1"/>
    <col min="521" max="768" width="9.140625" style="41"/>
    <col min="769" max="769" width="63.28515625" style="41" customWidth="1"/>
    <col min="770" max="770" width="15.85546875" style="41" customWidth="1"/>
    <col min="771" max="772" width="14.85546875" style="41" customWidth="1"/>
    <col min="773" max="773" width="13.85546875" style="41" customWidth="1"/>
    <col min="774" max="774" width="16.5703125" style="41" customWidth="1"/>
    <col min="775" max="775" width="13.5703125" style="41" customWidth="1"/>
    <col min="776" max="776" width="19" style="41" customWidth="1"/>
    <col min="777" max="1024" width="9.140625" style="41"/>
    <col min="1025" max="1025" width="63.28515625" style="41" customWidth="1"/>
    <col min="1026" max="1026" width="15.85546875" style="41" customWidth="1"/>
    <col min="1027" max="1028" width="14.85546875" style="41" customWidth="1"/>
    <col min="1029" max="1029" width="13.85546875" style="41" customWidth="1"/>
    <col min="1030" max="1030" width="16.5703125" style="41" customWidth="1"/>
    <col min="1031" max="1031" width="13.5703125" style="41" customWidth="1"/>
    <col min="1032" max="1032" width="19" style="41" customWidth="1"/>
    <col min="1033" max="1280" width="9.140625" style="41"/>
    <col min="1281" max="1281" width="63.28515625" style="41" customWidth="1"/>
    <col min="1282" max="1282" width="15.85546875" style="41" customWidth="1"/>
    <col min="1283" max="1284" width="14.85546875" style="41" customWidth="1"/>
    <col min="1285" max="1285" width="13.85546875" style="41" customWidth="1"/>
    <col min="1286" max="1286" width="16.5703125" style="41" customWidth="1"/>
    <col min="1287" max="1287" width="13.5703125" style="41" customWidth="1"/>
    <col min="1288" max="1288" width="19" style="41" customWidth="1"/>
    <col min="1289" max="1536" width="9.140625" style="41"/>
    <col min="1537" max="1537" width="63.28515625" style="41" customWidth="1"/>
    <col min="1538" max="1538" width="15.85546875" style="41" customWidth="1"/>
    <col min="1539" max="1540" width="14.85546875" style="41" customWidth="1"/>
    <col min="1541" max="1541" width="13.85546875" style="41" customWidth="1"/>
    <col min="1542" max="1542" width="16.5703125" style="41" customWidth="1"/>
    <col min="1543" max="1543" width="13.5703125" style="41" customWidth="1"/>
    <col min="1544" max="1544" width="19" style="41" customWidth="1"/>
    <col min="1545" max="1792" width="9.140625" style="41"/>
    <col min="1793" max="1793" width="63.28515625" style="41" customWidth="1"/>
    <col min="1794" max="1794" width="15.85546875" style="41" customWidth="1"/>
    <col min="1795" max="1796" width="14.85546875" style="41" customWidth="1"/>
    <col min="1797" max="1797" width="13.85546875" style="41" customWidth="1"/>
    <col min="1798" max="1798" width="16.5703125" style="41" customWidth="1"/>
    <col min="1799" max="1799" width="13.5703125" style="41" customWidth="1"/>
    <col min="1800" max="1800" width="19" style="41" customWidth="1"/>
    <col min="1801" max="2048" width="9.140625" style="41"/>
    <col min="2049" max="2049" width="63.28515625" style="41" customWidth="1"/>
    <col min="2050" max="2050" width="15.85546875" style="41" customWidth="1"/>
    <col min="2051" max="2052" width="14.85546875" style="41" customWidth="1"/>
    <col min="2053" max="2053" width="13.85546875" style="41" customWidth="1"/>
    <col min="2054" max="2054" width="16.5703125" style="41" customWidth="1"/>
    <col min="2055" max="2055" width="13.5703125" style="41" customWidth="1"/>
    <col min="2056" max="2056" width="19" style="41" customWidth="1"/>
    <col min="2057" max="2304" width="9.140625" style="41"/>
    <col min="2305" max="2305" width="63.28515625" style="41" customWidth="1"/>
    <col min="2306" max="2306" width="15.85546875" style="41" customWidth="1"/>
    <col min="2307" max="2308" width="14.85546875" style="41" customWidth="1"/>
    <col min="2309" max="2309" width="13.85546875" style="41" customWidth="1"/>
    <col min="2310" max="2310" width="16.5703125" style="41" customWidth="1"/>
    <col min="2311" max="2311" width="13.5703125" style="41" customWidth="1"/>
    <col min="2312" max="2312" width="19" style="41" customWidth="1"/>
    <col min="2313" max="2560" width="9.140625" style="41"/>
    <col min="2561" max="2561" width="63.28515625" style="41" customWidth="1"/>
    <col min="2562" max="2562" width="15.85546875" style="41" customWidth="1"/>
    <col min="2563" max="2564" width="14.85546875" style="41" customWidth="1"/>
    <col min="2565" max="2565" width="13.85546875" style="41" customWidth="1"/>
    <col min="2566" max="2566" width="16.5703125" style="41" customWidth="1"/>
    <col min="2567" max="2567" width="13.5703125" style="41" customWidth="1"/>
    <col min="2568" max="2568" width="19" style="41" customWidth="1"/>
    <col min="2569" max="2816" width="9.140625" style="41"/>
    <col min="2817" max="2817" width="63.28515625" style="41" customWidth="1"/>
    <col min="2818" max="2818" width="15.85546875" style="41" customWidth="1"/>
    <col min="2819" max="2820" width="14.85546875" style="41" customWidth="1"/>
    <col min="2821" max="2821" width="13.85546875" style="41" customWidth="1"/>
    <col min="2822" max="2822" width="16.5703125" style="41" customWidth="1"/>
    <col min="2823" max="2823" width="13.5703125" style="41" customWidth="1"/>
    <col min="2824" max="2824" width="19" style="41" customWidth="1"/>
    <col min="2825" max="3072" width="9.140625" style="41"/>
    <col min="3073" max="3073" width="63.28515625" style="41" customWidth="1"/>
    <col min="3074" max="3074" width="15.85546875" style="41" customWidth="1"/>
    <col min="3075" max="3076" width="14.85546875" style="41" customWidth="1"/>
    <col min="3077" max="3077" width="13.85546875" style="41" customWidth="1"/>
    <col min="3078" max="3078" width="16.5703125" style="41" customWidth="1"/>
    <col min="3079" max="3079" width="13.5703125" style="41" customWidth="1"/>
    <col min="3080" max="3080" width="19" style="41" customWidth="1"/>
    <col min="3081" max="3328" width="9.140625" style="41"/>
    <col min="3329" max="3329" width="63.28515625" style="41" customWidth="1"/>
    <col min="3330" max="3330" width="15.85546875" style="41" customWidth="1"/>
    <col min="3331" max="3332" width="14.85546875" style="41" customWidth="1"/>
    <col min="3333" max="3333" width="13.85546875" style="41" customWidth="1"/>
    <col min="3334" max="3334" width="16.5703125" style="41" customWidth="1"/>
    <col min="3335" max="3335" width="13.5703125" style="41" customWidth="1"/>
    <col min="3336" max="3336" width="19" style="41" customWidth="1"/>
    <col min="3337" max="3584" width="9.140625" style="41"/>
    <col min="3585" max="3585" width="63.28515625" style="41" customWidth="1"/>
    <col min="3586" max="3586" width="15.85546875" style="41" customWidth="1"/>
    <col min="3587" max="3588" width="14.85546875" style="41" customWidth="1"/>
    <col min="3589" max="3589" width="13.85546875" style="41" customWidth="1"/>
    <col min="3590" max="3590" width="16.5703125" style="41" customWidth="1"/>
    <col min="3591" max="3591" width="13.5703125" style="41" customWidth="1"/>
    <col min="3592" max="3592" width="19" style="41" customWidth="1"/>
    <col min="3593" max="3840" width="9.140625" style="41"/>
    <col min="3841" max="3841" width="63.28515625" style="41" customWidth="1"/>
    <col min="3842" max="3842" width="15.85546875" style="41" customWidth="1"/>
    <col min="3843" max="3844" width="14.85546875" style="41" customWidth="1"/>
    <col min="3845" max="3845" width="13.85546875" style="41" customWidth="1"/>
    <col min="3846" max="3846" width="16.5703125" style="41" customWidth="1"/>
    <col min="3847" max="3847" width="13.5703125" style="41" customWidth="1"/>
    <col min="3848" max="3848" width="19" style="41" customWidth="1"/>
    <col min="3849" max="4096" width="9.140625" style="41"/>
    <col min="4097" max="4097" width="63.28515625" style="41" customWidth="1"/>
    <col min="4098" max="4098" width="15.85546875" style="41" customWidth="1"/>
    <col min="4099" max="4100" width="14.85546875" style="41" customWidth="1"/>
    <col min="4101" max="4101" width="13.85546875" style="41" customWidth="1"/>
    <col min="4102" max="4102" width="16.5703125" style="41" customWidth="1"/>
    <col min="4103" max="4103" width="13.5703125" style="41" customWidth="1"/>
    <col min="4104" max="4104" width="19" style="41" customWidth="1"/>
    <col min="4105" max="4352" width="9.140625" style="41"/>
    <col min="4353" max="4353" width="63.28515625" style="41" customWidth="1"/>
    <col min="4354" max="4354" width="15.85546875" style="41" customWidth="1"/>
    <col min="4355" max="4356" width="14.85546875" style="41" customWidth="1"/>
    <col min="4357" max="4357" width="13.85546875" style="41" customWidth="1"/>
    <col min="4358" max="4358" width="16.5703125" style="41" customWidth="1"/>
    <col min="4359" max="4359" width="13.5703125" style="41" customWidth="1"/>
    <col min="4360" max="4360" width="19" style="41" customWidth="1"/>
    <col min="4361" max="4608" width="9.140625" style="41"/>
    <col min="4609" max="4609" width="63.28515625" style="41" customWidth="1"/>
    <col min="4610" max="4610" width="15.85546875" style="41" customWidth="1"/>
    <col min="4611" max="4612" width="14.85546875" style="41" customWidth="1"/>
    <col min="4613" max="4613" width="13.85546875" style="41" customWidth="1"/>
    <col min="4614" max="4614" width="16.5703125" style="41" customWidth="1"/>
    <col min="4615" max="4615" width="13.5703125" style="41" customWidth="1"/>
    <col min="4616" max="4616" width="19" style="41" customWidth="1"/>
    <col min="4617" max="4864" width="9.140625" style="41"/>
    <col min="4865" max="4865" width="63.28515625" style="41" customWidth="1"/>
    <col min="4866" max="4866" width="15.85546875" style="41" customWidth="1"/>
    <col min="4867" max="4868" width="14.85546875" style="41" customWidth="1"/>
    <col min="4869" max="4869" width="13.85546875" style="41" customWidth="1"/>
    <col min="4870" max="4870" width="16.5703125" style="41" customWidth="1"/>
    <col min="4871" max="4871" width="13.5703125" style="41" customWidth="1"/>
    <col min="4872" max="4872" width="19" style="41" customWidth="1"/>
    <col min="4873" max="5120" width="9.140625" style="41"/>
    <col min="5121" max="5121" width="63.28515625" style="41" customWidth="1"/>
    <col min="5122" max="5122" width="15.85546875" style="41" customWidth="1"/>
    <col min="5123" max="5124" width="14.85546875" style="41" customWidth="1"/>
    <col min="5125" max="5125" width="13.85546875" style="41" customWidth="1"/>
    <col min="5126" max="5126" width="16.5703125" style="41" customWidth="1"/>
    <col min="5127" max="5127" width="13.5703125" style="41" customWidth="1"/>
    <col min="5128" max="5128" width="19" style="41" customWidth="1"/>
    <col min="5129" max="5376" width="9.140625" style="41"/>
    <col min="5377" max="5377" width="63.28515625" style="41" customWidth="1"/>
    <col min="5378" max="5378" width="15.85546875" style="41" customWidth="1"/>
    <col min="5379" max="5380" width="14.85546875" style="41" customWidth="1"/>
    <col min="5381" max="5381" width="13.85546875" style="41" customWidth="1"/>
    <col min="5382" max="5382" width="16.5703125" style="41" customWidth="1"/>
    <col min="5383" max="5383" width="13.5703125" style="41" customWidth="1"/>
    <col min="5384" max="5384" width="19" style="41" customWidth="1"/>
    <col min="5385" max="5632" width="9.140625" style="41"/>
    <col min="5633" max="5633" width="63.28515625" style="41" customWidth="1"/>
    <col min="5634" max="5634" width="15.85546875" style="41" customWidth="1"/>
    <col min="5635" max="5636" width="14.85546875" style="41" customWidth="1"/>
    <col min="5637" max="5637" width="13.85546875" style="41" customWidth="1"/>
    <col min="5638" max="5638" width="16.5703125" style="41" customWidth="1"/>
    <col min="5639" max="5639" width="13.5703125" style="41" customWidth="1"/>
    <col min="5640" max="5640" width="19" style="41" customWidth="1"/>
    <col min="5641" max="5888" width="9.140625" style="41"/>
    <col min="5889" max="5889" width="63.28515625" style="41" customWidth="1"/>
    <col min="5890" max="5890" width="15.85546875" style="41" customWidth="1"/>
    <col min="5891" max="5892" width="14.85546875" style="41" customWidth="1"/>
    <col min="5893" max="5893" width="13.85546875" style="41" customWidth="1"/>
    <col min="5894" max="5894" width="16.5703125" style="41" customWidth="1"/>
    <col min="5895" max="5895" width="13.5703125" style="41" customWidth="1"/>
    <col min="5896" max="5896" width="19" style="41" customWidth="1"/>
    <col min="5897" max="6144" width="9.140625" style="41"/>
    <col min="6145" max="6145" width="63.28515625" style="41" customWidth="1"/>
    <col min="6146" max="6146" width="15.85546875" style="41" customWidth="1"/>
    <col min="6147" max="6148" width="14.85546875" style="41" customWidth="1"/>
    <col min="6149" max="6149" width="13.85546875" style="41" customWidth="1"/>
    <col min="6150" max="6150" width="16.5703125" style="41" customWidth="1"/>
    <col min="6151" max="6151" width="13.5703125" style="41" customWidth="1"/>
    <col min="6152" max="6152" width="19" style="41" customWidth="1"/>
    <col min="6153" max="6400" width="9.140625" style="41"/>
    <col min="6401" max="6401" width="63.28515625" style="41" customWidth="1"/>
    <col min="6402" max="6402" width="15.85546875" style="41" customWidth="1"/>
    <col min="6403" max="6404" width="14.85546875" style="41" customWidth="1"/>
    <col min="6405" max="6405" width="13.85546875" style="41" customWidth="1"/>
    <col min="6406" max="6406" width="16.5703125" style="41" customWidth="1"/>
    <col min="6407" max="6407" width="13.5703125" style="41" customWidth="1"/>
    <col min="6408" max="6408" width="19" style="41" customWidth="1"/>
    <col min="6409" max="6656" width="9.140625" style="41"/>
    <col min="6657" max="6657" width="63.28515625" style="41" customWidth="1"/>
    <col min="6658" max="6658" width="15.85546875" style="41" customWidth="1"/>
    <col min="6659" max="6660" width="14.85546875" style="41" customWidth="1"/>
    <col min="6661" max="6661" width="13.85546875" style="41" customWidth="1"/>
    <col min="6662" max="6662" width="16.5703125" style="41" customWidth="1"/>
    <col min="6663" max="6663" width="13.5703125" style="41" customWidth="1"/>
    <col min="6664" max="6664" width="19" style="41" customWidth="1"/>
    <col min="6665" max="6912" width="9.140625" style="41"/>
    <col min="6913" max="6913" width="63.28515625" style="41" customWidth="1"/>
    <col min="6914" max="6914" width="15.85546875" style="41" customWidth="1"/>
    <col min="6915" max="6916" width="14.85546875" style="41" customWidth="1"/>
    <col min="6917" max="6917" width="13.85546875" style="41" customWidth="1"/>
    <col min="6918" max="6918" width="16.5703125" style="41" customWidth="1"/>
    <col min="6919" max="6919" width="13.5703125" style="41" customWidth="1"/>
    <col min="6920" max="6920" width="19" style="41" customWidth="1"/>
    <col min="6921" max="7168" width="9.140625" style="41"/>
    <col min="7169" max="7169" width="63.28515625" style="41" customWidth="1"/>
    <col min="7170" max="7170" width="15.85546875" style="41" customWidth="1"/>
    <col min="7171" max="7172" width="14.85546875" style="41" customWidth="1"/>
    <col min="7173" max="7173" width="13.85546875" style="41" customWidth="1"/>
    <col min="7174" max="7174" width="16.5703125" style="41" customWidth="1"/>
    <col min="7175" max="7175" width="13.5703125" style="41" customWidth="1"/>
    <col min="7176" max="7176" width="19" style="41" customWidth="1"/>
    <col min="7177" max="7424" width="9.140625" style="41"/>
    <col min="7425" max="7425" width="63.28515625" style="41" customWidth="1"/>
    <col min="7426" max="7426" width="15.85546875" style="41" customWidth="1"/>
    <col min="7427" max="7428" width="14.85546875" style="41" customWidth="1"/>
    <col min="7429" max="7429" width="13.85546875" style="41" customWidth="1"/>
    <col min="7430" max="7430" width="16.5703125" style="41" customWidth="1"/>
    <col min="7431" max="7431" width="13.5703125" style="41" customWidth="1"/>
    <col min="7432" max="7432" width="19" style="41" customWidth="1"/>
    <col min="7433" max="7680" width="9.140625" style="41"/>
    <col min="7681" max="7681" width="63.28515625" style="41" customWidth="1"/>
    <col min="7682" max="7682" width="15.85546875" style="41" customWidth="1"/>
    <col min="7683" max="7684" width="14.85546875" style="41" customWidth="1"/>
    <col min="7685" max="7685" width="13.85546875" style="41" customWidth="1"/>
    <col min="7686" max="7686" width="16.5703125" style="41" customWidth="1"/>
    <col min="7687" max="7687" width="13.5703125" style="41" customWidth="1"/>
    <col min="7688" max="7688" width="19" style="41" customWidth="1"/>
    <col min="7689" max="7936" width="9.140625" style="41"/>
    <col min="7937" max="7937" width="63.28515625" style="41" customWidth="1"/>
    <col min="7938" max="7938" width="15.85546875" style="41" customWidth="1"/>
    <col min="7939" max="7940" width="14.85546875" style="41" customWidth="1"/>
    <col min="7941" max="7941" width="13.85546875" style="41" customWidth="1"/>
    <col min="7942" max="7942" width="16.5703125" style="41" customWidth="1"/>
    <col min="7943" max="7943" width="13.5703125" style="41" customWidth="1"/>
    <col min="7944" max="7944" width="19" style="41" customWidth="1"/>
    <col min="7945" max="8192" width="9.140625" style="41"/>
    <col min="8193" max="8193" width="63.28515625" style="41" customWidth="1"/>
    <col min="8194" max="8194" width="15.85546875" style="41" customWidth="1"/>
    <col min="8195" max="8196" width="14.85546875" style="41" customWidth="1"/>
    <col min="8197" max="8197" width="13.85546875" style="41" customWidth="1"/>
    <col min="8198" max="8198" width="16.5703125" style="41" customWidth="1"/>
    <col min="8199" max="8199" width="13.5703125" style="41" customWidth="1"/>
    <col min="8200" max="8200" width="19" style="41" customWidth="1"/>
    <col min="8201" max="8448" width="9.140625" style="41"/>
    <col min="8449" max="8449" width="63.28515625" style="41" customWidth="1"/>
    <col min="8450" max="8450" width="15.85546875" style="41" customWidth="1"/>
    <col min="8451" max="8452" width="14.85546875" style="41" customWidth="1"/>
    <col min="8453" max="8453" width="13.85546875" style="41" customWidth="1"/>
    <col min="8454" max="8454" width="16.5703125" style="41" customWidth="1"/>
    <col min="8455" max="8455" width="13.5703125" style="41" customWidth="1"/>
    <col min="8456" max="8456" width="19" style="41" customWidth="1"/>
    <col min="8457" max="8704" width="9.140625" style="41"/>
    <col min="8705" max="8705" width="63.28515625" style="41" customWidth="1"/>
    <col min="8706" max="8706" width="15.85546875" style="41" customWidth="1"/>
    <col min="8707" max="8708" width="14.85546875" style="41" customWidth="1"/>
    <col min="8709" max="8709" width="13.85546875" style="41" customWidth="1"/>
    <col min="8710" max="8710" width="16.5703125" style="41" customWidth="1"/>
    <col min="8711" max="8711" width="13.5703125" style="41" customWidth="1"/>
    <col min="8712" max="8712" width="19" style="41" customWidth="1"/>
    <col min="8713" max="8960" width="9.140625" style="41"/>
    <col min="8961" max="8961" width="63.28515625" style="41" customWidth="1"/>
    <col min="8962" max="8962" width="15.85546875" style="41" customWidth="1"/>
    <col min="8963" max="8964" width="14.85546875" style="41" customWidth="1"/>
    <col min="8965" max="8965" width="13.85546875" style="41" customWidth="1"/>
    <col min="8966" max="8966" width="16.5703125" style="41" customWidth="1"/>
    <col min="8967" max="8967" width="13.5703125" style="41" customWidth="1"/>
    <col min="8968" max="8968" width="19" style="41" customWidth="1"/>
    <col min="8969" max="9216" width="9.140625" style="41"/>
    <col min="9217" max="9217" width="63.28515625" style="41" customWidth="1"/>
    <col min="9218" max="9218" width="15.85546875" style="41" customWidth="1"/>
    <col min="9219" max="9220" width="14.85546875" style="41" customWidth="1"/>
    <col min="9221" max="9221" width="13.85546875" style="41" customWidth="1"/>
    <col min="9222" max="9222" width="16.5703125" style="41" customWidth="1"/>
    <col min="9223" max="9223" width="13.5703125" style="41" customWidth="1"/>
    <col min="9224" max="9224" width="19" style="41" customWidth="1"/>
    <col min="9225" max="9472" width="9.140625" style="41"/>
    <col min="9473" max="9473" width="63.28515625" style="41" customWidth="1"/>
    <col min="9474" max="9474" width="15.85546875" style="41" customWidth="1"/>
    <col min="9475" max="9476" width="14.85546875" style="41" customWidth="1"/>
    <col min="9477" max="9477" width="13.85546875" style="41" customWidth="1"/>
    <col min="9478" max="9478" width="16.5703125" style="41" customWidth="1"/>
    <col min="9479" max="9479" width="13.5703125" style="41" customWidth="1"/>
    <col min="9480" max="9480" width="19" style="41" customWidth="1"/>
    <col min="9481" max="9728" width="9.140625" style="41"/>
    <col min="9729" max="9729" width="63.28515625" style="41" customWidth="1"/>
    <col min="9730" max="9730" width="15.85546875" style="41" customWidth="1"/>
    <col min="9731" max="9732" width="14.85546875" style="41" customWidth="1"/>
    <col min="9733" max="9733" width="13.85546875" style="41" customWidth="1"/>
    <col min="9734" max="9734" width="16.5703125" style="41" customWidth="1"/>
    <col min="9735" max="9735" width="13.5703125" style="41" customWidth="1"/>
    <col min="9736" max="9736" width="19" style="41" customWidth="1"/>
    <col min="9737" max="9984" width="9.140625" style="41"/>
    <col min="9985" max="9985" width="63.28515625" style="41" customWidth="1"/>
    <col min="9986" max="9986" width="15.85546875" style="41" customWidth="1"/>
    <col min="9987" max="9988" width="14.85546875" style="41" customWidth="1"/>
    <col min="9989" max="9989" width="13.85546875" style="41" customWidth="1"/>
    <col min="9990" max="9990" width="16.5703125" style="41" customWidth="1"/>
    <col min="9991" max="9991" width="13.5703125" style="41" customWidth="1"/>
    <col min="9992" max="9992" width="19" style="41" customWidth="1"/>
    <col min="9993" max="10240" width="9.140625" style="41"/>
    <col min="10241" max="10241" width="63.28515625" style="41" customWidth="1"/>
    <col min="10242" max="10242" width="15.85546875" style="41" customWidth="1"/>
    <col min="10243" max="10244" width="14.85546875" style="41" customWidth="1"/>
    <col min="10245" max="10245" width="13.85546875" style="41" customWidth="1"/>
    <col min="10246" max="10246" width="16.5703125" style="41" customWidth="1"/>
    <col min="10247" max="10247" width="13.5703125" style="41" customWidth="1"/>
    <col min="10248" max="10248" width="19" style="41" customWidth="1"/>
    <col min="10249" max="10496" width="9.140625" style="41"/>
    <col min="10497" max="10497" width="63.28515625" style="41" customWidth="1"/>
    <col min="10498" max="10498" width="15.85546875" style="41" customWidth="1"/>
    <col min="10499" max="10500" width="14.85546875" style="41" customWidth="1"/>
    <col min="10501" max="10501" width="13.85546875" style="41" customWidth="1"/>
    <col min="10502" max="10502" width="16.5703125" style="41" customWidth="1"/>
    <col min="10503" max="10503" width="13.5703125" style="41" customWidth="1"/>
    <col min="10504" max="10504" width="19" style="41" customWidth="1"/>
    <col min="10505" max="10752" width="9.140625" style="41"/>
    <col min="10753" max="10753" width="63.28515625" style="41" customWidth="1"/>
    <col min="10754" max="10754" width="15.85546875" style="41" customWidth="1"/>
    <col min="10755" max="10756" width="14.85546875" style="41" customWidth="1"/>
    <col min="10757" max="10757" width="13.85546875" style="41" customWidth="1"/>
    <col min="10758" max="10758" width="16.5703125" style="41" customWidth="1"/>
    <col min="10759" max="10759" width="13.5703125" style="41" customWidth="1"/>
    <col min="10760" max="10760" width="19" style="41" customWidth="1"/>
    <col min="10761" max="11008" width="9.140625" style="41"/>
    <col min="11009" max="11009" width="63.28515625" style="41" customWidth="1"/>
    <col min="11010" max="11010" width="15.85546875" style="41" customWidth="1"/>
    <col min="11011" max="11012" width="14.85546875" style="41" customWidth="1"/>
    <col min="11013" max="11013" width="13.85546875" style="41" customWidth="1"/>
    <col min="11014" max="11014" width="16.5703125" style="41" customWidth="1"/>
    <col min="11015" max="11015" width="13.5703125" style="41" customWidth="1"/>
    <col min="11016" max="11016" width="19" style="41" customWidth="1"/>
    <col min="11017" max="11264" width="9.140625" style="41"/>
    <col min="11265" max="11265" width="63.28515625" style="41" customWidth="1"/>
    <col min="11266" max="11266" width="15.85546875" style="41" customWidth="1"/>
    <col min="11267" max="11268" width="14.85546875" style="41" customWidth="1"/>
    <col min="11269" max="11269" width="13.85546875" style="41" customWidth="1"/>
    <col min="11270" max="11270" width="16.5703125" style="41" customWidth="1"/>
    <col min="11271" max="11271" width="13.5703125" style="41" customWidth="1"/>
    <col min="11272" max="11272" width="19" style="41" customWidth="1"/>
    <col min="11273" max="11520" width="9.140625" style="41"/>
    <col min="11521" max="11521" width="63.28515625" style="41" customWidth="1"/>
    <col min="11522" max="11522" width="15.85546875" style="41" customWidth="1"/>
    <col min="11523" max="11524" width="14.85546875" style="41" customWidth="1"/>
    <col min="11525" max="11525" width="13.85546875" style="41" customWidth="1"/>
    <col min="11526" max="11526" width="16.5703125" style="41" customWidth="1"/>
    <col min="11527" max="11527" width="13.5703125" style="41" customWidth="1"/>
    <col min="11528" max="11528" width="19" style="41" customWidth="1"/>
    <col min="11529" max="11776" width="9.140625" style="41"/>
    <col min="11777" max="11777" width="63.28515625" style="41" customWidth="1"/>
    <col min="11778" max="11778" width="15.85546875" style="41" customWidth="1"/>
    <col min="11779" max="11780" width="14.85546875" style="41" customWidth="1"/>
    <col min="11781" max="11781" width="13.85546875" style="41" customWidth="1"/>
    <col min="11782" max="11782" width="16.5703125" style="41" customWidth="1"/>
    <col min="11783" max="11783" width="13.5703125" style="41" customWidth="1"/>
    <col min="11784" max="11784" width="19" style="41" customWidth="1"/>
    <col min="11785" max="12032" width="9.140625" style="41"/>
    <col min="12033" max="12033" width="63.28515625" style="41" customWidth="1"/>
    <col min="12034" max="12034" width="15.85546875" style="41" customWidth="1"/>
    <col min="12035" max="12036" width="14.85546875" style="41" customWidth="1"/>
    <col min="12037" max="12037" width="13.85546875" style="41" customWidth="1"/>
    <col min="12038" max="12038" width="16.5703125" style="41" customWidth="1"/>
    <col min="12039" max="12039" width="13.5703125" style="41" customWidth="1"/>
    <col min="12040" max="12040" width="19" style="41" customWidth="1"/>
    <col min="12041" max="12288" width="9.140625" style="41"/>
    <col min="12289" max="12289" width="63.28515625" style="41" customWidth="1"/>
    <col min="12290" max="12290" width="15.85546875" style="41" customWidth="1"/>
    <col min="12291" max="12292" width="14.85546875" style="41" customWidth="1"/>
    <col min="12293" max="12293" width="13.85546875" style="41" customWidth="1"/>
    <col min="12294" max="12294" width="16.5703125" style="41" customWidth="1"/>
    <col min="12295" max="12295" width="13.5703125" style="41" customWidth="1"/>
    <col min="12296" max="12296" width="19" style="41" customWidth="1"/>
    <col min="12297" max="12544" width="9.140625" style="41"/>
    <col min="12545" max="12545" width="63.28515625" style="41" customWidth="1"/>
    <col min="12546" max="12546" width="15.85546875" style="41" customWidth="1"/>
    <col min="12547" max="12548" width="14.85546875" style="41" customWidth="1"/>
    <col min="12549" max="12549" width="13.85546875" style="41" customWidth="1"/>
    <col min="12550" max="12550" width="16.5703125" style="41" customWidth="1"/>
    <col min="12551" max="12551" width="13.5703125" style="41" customWidth="1"/>
    <col min="12552" max="12552" width="19" style="41" customWidth="1"/>
    <col min="12553" max="12800" width="9.140625" style="41"/>
    <col min="12801" max="12801" width="63.28515625" style="41" customWidth="1"/>
    <col min="12802" max="12802" width="15.85546875" style="41" customWidth="1"/>
    <col min="12803" max="12804" width="14.85546875" style="41" customWidth="1"/>
    <col min="12805" max="12805" width="13.85546875" style="41" customWidth="1"/>
    <col min="12806" max="12806" width="16.5703125" style="41" customWidth="1"/>
    <col min="12807" max="12807" width="13.5703125" style="41" customWidth="1"/>
    <col min="12808" max="12808" width="19" style="41" customWidth="1"/>
    <col min="12809" max="13056" width="9.140625" style="41"/>
    <col min="13057" max="13057" width="63.28515625" style="41" customWidth="1"/>
    <col min="13058" max="13058" width="15.85546875" style="41" customWidth="1"/>
    <col min="13059" max="13060" width="14.85546875" style="41" customWidth="1"/>
    <col min="13061" max="13061" width="13.85546875" style="41" customWidth="1"/>
    <col min="13062" max="13062" width="16.5703125" style="41" customWidth="1"/>
    <col min="13063" max="13063" width="13.5703125" style="41" customWidth="1"/>
    <col min="13064" max="13064" width="19" style="41" customWidth="1"/>
    <col min="13065" max="13312" width="9.140625" style="41"/>
    <col min="13313" max="13313" width="63.28515625" style="41" customWidth="1"/>
    <col min="13314" max="13314" width="15.85546875" style="41" customWidth="1"/>
    <col min="13315" max="13316" width="14.85546875" style="41" customWidth="1"/>
    <col min="13317" max="13317" width="13.85546875" style="41" customWidth="1"/>
    <col min="13318" max="13318" width="16.5703125" style="41" customWidth="1"/>
    <col min="13319" max="13319" width="13.5703125" style="41" customWidth="1"/>
    <col min="13320" max="13320" width="19" style="41" customWidth="1"/>
    <col min="13321" max="13568" width="9.140625" style="41"/>
    <col min="13569" max="13569" width="63.28515625" style="41" customWidth="1"/>
    <col min="13570" max="13570" width="15.85546875" style="41" customWidth="1"/>
    <col min="13571" max="13572" width="14.85546875" style="41" customWidth="1"/>
    <col min="13573" max="13573" width="13.85546875" style="41" customWidth="1"/>
    <col min="13574" max="13574" width="16.5703125" style="41" customWidth="1"/>
    <col min="13575" max="13575" width="13.5703125" style="41" customWidth="1"/>
    <col min="13576" max="13576" width="19" style="41" customWidth="1"/>
    <col min="13577" max="13824" width="9.140625" style="41"/>
    <col min="13825" max="13825" width="63.28515625" style="41" customWidth="1"/>
    <col min="13826" max="13826" width="15.85546875" style="41" customWidth="1"/>
    <col min="13827" max="13828" width="14.85546875" style="41" customWidth="1"/>
    <col min="13829" max="13829" width="13.85546875" style="41" customWidth="1"/>
    <col min="13830" max="13830" width="16.5703125" style="41" customWidth="1"/>
    <col min="13831" max="13831" width="13.5703125" style="41" customWidth="1"/>
    <col min="13832" max="13832" width="19" style="41" customWidth="1"/>
    <col min="13833" max="14080" width="9.140625" style="41"/>
    <col min="14081" max="14081" width="63.28515625" style="41" customWidth="1"/>
    <col min="14082" max="14082" width="15.85546875" style="41" customWidth="1"/>
    <col min="14083" max="14084" width="14.85546875" style="41" customWidth="1"/>
    <col min="14085" max="14085" width="13.85546875" style="41" customWidth="1"/>
    <col min="14086" max="14086" width="16.5703125" style="41" customWidth="1"/>
    <col min="14087" max="14087" width="13.5703125" style="41" customWidth="1"/>
    <col min="14088" max="14088" width="19" style="41" customWidth="1"/>
    <col min="14089" max="14336" width="9.140625" style="41"/>
    <col min="14337" max="14337" width="63.28515625" style="41" customWidth="1"/>
    <col min="14338" max="14338" width="15.85546875" style="41" customWidth="1"/>
    <col min="14339" max="14340" width="14.85546875" style="41" customWidth="1"/>
    <col min="14341" max="14341" width="13.85546875" style="41" customWidth="1"/>
    <col min="14342" max="14342" width="16.5703125" style="41" customWidth="1"/>
    <col min="14343" max="14343" width="13.5703125" style="41" customWidth="1"/>
    <col min="14344" max="14344" width="19" style="41" customWidth="1"/>
    <col min="14345" max="14592" width="9.140625" style="41"/>
    <col min="14593" max="14593" width="63.28515625" style="41" customWidth="1"/>
    <col min="14594" max="14594" width="15.85546875" style="41" customWidth="1"/>
    <col min="14595" max="14596" width="14.85546875" style="41" customWidth="1"/>
    <col min="14597" max="14597" width="13.85546875" style="41" customWidth="1"/>
    <col min="14598" max="14598" width="16.5703125" style="41" customWidth="1"/>
    <col min="14599" max="14599" width="13.5703125" style="41" customWidth="1"/>
    <col min="14600" max="14600" width="19" style="41" customWidth="1"/>
    <col min="14601" max="14848" width="9.140625" style="41"/>
    <col min="14849" max="14849" width="63.28515625" style="41" customWidth="1"/>
    <col min="14850" max="14850" width="15.85546875" style="41" customWidth="1"/>
    <col min="14851" max="14852" width="14.85546875" style="41" customWidth="1"/>
    <col min="14853" max="14853" width="13.85546875" style="41" customWidth="1"/>
    <col min="14854" max="14854" width="16.5703125" style="41" customWidth="1"/>
    <col min="14855" max="14855" width="13.5703125" style="41" customWidth="1"/>
    <col min="14856" max="14856" width="19" style="41" customWidth="1"/>
    <col min="14857" max="15104" width="9.140625" style="41"/>
    <col min="15105" max="15105" width="63.28515625" style="41" customWidth="1"/>
    <col min="15106" max="15106" width="15.85546875" style="41" customWidth="1"/>
    <col min="15107" max="15108" width="14.85546875" style="41" customWidth="1"/>
    <col min="15109" max="15109" width="13.85546875" style="41" customWidth="1"/>
    <col min="15110" max="15110" width="16.5703125" style="41" customWidth="1"/>
    <col min="15111" max="15111" width="13.5703125" style="41" customWidth="1"/>
    <col min="15112" max="15112" width="19" style="41" customWidth="1"/>
    <col min="15113" max="15360" width="9.140625" style="41"/>
    <col min="15361" max="15361" width="63.28515625" style="41" customWidth="1"/>
    <col min="15362" max="15362" width="15.85546875" style="41" customWidth="1"/>
    <col min="15363" max="15364" width="14.85546875" style="41" customWidth="1"/>
    <col min="15365" max="15365" width="13.85546875" style="41" customWidth="1"/>
    <col min="15366" max="15366" width="16.5703125" style="41" customWidth="1"/>
    <col min="15367" max="15367" width="13.5703125" style="41" customWidth="1"/>
    <col min="15368" max="15368" width="19" style="41" customWidth="1"/>
    <col min="15369" max="15616" width="9.140625" style="41"/>
    <col min="15617" max="15617" width="63.28515625" style="41" customWidth="1"/>
    <col min="15618" max="15618" width="15.85546875" style="41" customWidth="1"/>
    <col min="15619" max="15620" width="14.85546875" style="41" customWidth="1"/>
    <col min="15621" max="15621" width="13.85546875" style="41" customWidth="1"/>
    <col min="15622" max="15622" width="16.5703125" style="41" customWidth="1"/>
    <col min="15623" max="15623" width="13.5703125" style="41" customWidth="1"/>
    <col min="15624" max="15624" width="19" style="41" customWidth="1"/>
    <col min="15625" max="15872" width="9.140625" style="41"/>
    <col min="15873" max="15873" width="63.28515625" style="41" customWidth="1"/>
    <col min="15874" max="15874" width="15.85546875" style="41" customWidth="1"/>
    <col min="15875" max="15876" width="14.85546875" style="41" customWidth="1"/>
    <col min="15877" max="15877" width="13.85546875" style="41" customWidth="1"/>
    <col min="15878" max="15878" width="16.5703125" style="41" customWidth="1"/>
    <col min="15879" max="15879" width="13.5703125" style="41" customWidth="1"/>
    <col min="15880" max="15880" width="19" style="41" customWidth="1"/>
    <col min="15881" max="16128" width="9.140625" style="41"/>
    <col min="16129" max="16129" width="63.28515625" style="41" customWidth="1"/>
    <col min="16130" max="16130" width="15.85546875" style="41" customWidth="1"/>
    <col min="16131" max="16132" width="14.85546875" style="41" customWidth="1"/>
    <col min="16133" max="16133" width="13.85546875" style="41" customWidth="1"/>
    <col min="16134" max="16134" width="16.5703125" style="41" customWidth="1"/>
    <col min="16135" max="16135" width="13.5703125" style="41" customWidth="1"/>
    <col min="16136" max="16136" width="19" style="41" customWidth="1"/>
    <col min="16137" max="16384" width="9.140625" style="41"/>
  </cols>
  <sheetData>
    <row r="1" spans="1:8">
      <c r="A1" s="23" t="s">
        <v>48</v>
      </c>
      <c r="B1" s="1304">
        <v>37.200000000000003</v>
      </c>
    </row>
    <row r="2" spans="1:8">
      <c r="A2" s="23" t="s">
        <v>49</v>
      </c>
      <c r="B2" s="1304" t="s">
        <v>1934</v>
      </c>
    </row>
    <row r="3" spans="1:8">
      <c r="A3" s="23" t="s">
        <v>47</v>
      </c>
      <c r="B3" s="23" t="s">
        <v>1049</v>
      </c>
    </row>
    <row r="4" spans="1:8">
      <c r="A4" s="23" t="s">
        <v>50</v>
      </c>
      <c r="B4" s="23" t="s">
        <v>53</v>
      </c>
    </row>
    <row r="5" spans="1:8">
      <c r="A5" s="41" t="s">
        <v>792</v>
      </c>
      <c r="B5" s="41" t="s">
        <v>71</v>
      </c>
    </row>
    <row r="7" spans="1:8">
      <c r="A7" s="1305" t="s">
        <v>2003</v>
      </c>
      <c r="B7" s="207" t="s">
        <v>2004</v>
      </c>
      <c r="C7" s="1373"/>
      <c r="D7" s="1373"/>
      <c r="E7" s="1373"/>
      <c r="F7" s="1374"/>
      <c r="G7" s="1333"/>
      <c r="H7" s="1311" t="s">
        <v>2005</v>
      </c>
    </row>
    <row r="8" spans="1:8">
      <c r="A8" s="1308" t="s">
        <v>2006</v>
      </c>
      <c r="B8" s="1375"/>
      <c r="C8" s="1376"/>
      <c r="D8" s="1376"/>
      <c r="E8" s="1376"/>
      <c r="F8" s="1377"/>
      <c r="G8" s="1308" t="s">
        <v>486</v>
      </c>
      <c r="H8" s="1308" t="s">
        <v>2007</v>
      </c>
    </row>
    <row r="9" spans="1:8">
      <c r="A9" s="202" t="s">
        <v>2008</v>
      </c>
      <c r="B9" s="1378" t="s">
        <v>2009</v>
      </c>
      <c r="C9" s="1379" t="s">
        <v>2010</v>
      </c>
      <c r="D9" s="1380" t="s">
        <v>2011</v>
      </c>
      <c r="E9" s="1380" t="s">
        <v>2012</v>
      </c>
      <c r="F9" s="1381" t="s">
        <v>2013</v>
      </c>
      <c r="G9" s="1334"/>
      <c r="H9" s="202" t="s">
        <v>2014</v>
      </c>
    </row>
    <row r="10" spans="1:8">
      <c r="A10" s="1383" t="s">
        <v>2018</v>
      </c>
      <c r="B10" s="1390">
        <f>SUM(B11:B999)</f>
        <v>0</v>
      </c>
      <c r="C10" s="1391">
        <f>SUM(C11:C999)</f>
        <v>0</v>
      </c>
      <c r="D10" s="1391">
        <f>SUM(D11:D999)</f>
        <v>0</v>
      </c>
      <c r="E10" s="1391">
        <f>SUM(E11:E999)</f>
        <v>0</v>
      </c>
      <c r="F10" s="1392">
        <f>SUM(F11:F999)</f>
        <v>0</v>
      </c>
      <c r="G10" s="1387">
        <f>SUM(B10:F10)</f>
        <v>0</v>
      </c>
      <c r="H10" s="1023"/>
    </row>
    <row r="11" spans="1:8">
      <c r="A11" s="1388">
        <v>1</v>
      </c>
      <c r="B11" s="1316"/>
      <c r="C11" s="1317"/>
      <c r="D11" s="1317"/>
      <c r="E11" s="1317"/>
      <c r="F11" s="1338"/>
      <c r="G11" s="1387">
        <f>SUM(B11:F11)</f>
        <v>0</v>
      </c>
      <c r="H11" s="1023"/>
    </row>
    <row r="12" spans="1:8">
      <c r="A12" s="1388">
        <v>2</v>
      </c>
      <c r="B12" s="1316"/>
      <c r="C12" s="1317"/>
      <c r="D12" s="1317"/>
      <c r="E12" s="1317"/>
      <c r="F12" s="1338"/>
      <c r="G12" s="1387">
        <f>SUM(B12:F12)</f>
        <v>0</v>
      </c>
      <c r="H12" s="1023"/>
    </row>
    <row r="13" spans="1:8">
      <c r="A13" s="1388" t="s">
        <v>2016</v>
      </c>
      <c r="B13" s="1316"/>
      <c r="C13" s="1317"/>
      <c r="D13" s="1317"/>
      <c r="E13" s="1317"/>
      <c r="F13" s="1338"/>
      <c r="G13" s="1387">
        <f>SUM(B13:F13)</f>
        <v>0</v>
      </c>
      <c r="H13" s="1023"/>
    </row>
    <row r="15" spans="1:8">
      <c r="A15" s="153"/>
    </row>
  </sheetData>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5"/>
  <sheetViews>
    <sheetView workbookViewId="0">
      <selection activeCell="A43" activeCellId="1" sqref="B27 A43"/>
    </sheetView>
  </sheetViews>
  <sheetFormatPr defaultRowHeight="15"/>
  <cols>
    <col min="1" max="1" width="63.28515625" style="41" customWidth="1"/>
    <col min="2" max="2" width="15.85546875" style="41" customWidth="1"/>
    <col min="3" max="4" width="14.85546875" style="41" customWidth="1"/>
    <col min="5" max="5" width="13.85546875" style="41" customWidth="1"/>
    <col min="6" max="6" width="16.5703125" style="41" customWidth="1"/>
    <col min="7" max="7" width="13.5703125" style="41" customWidth="1"/>
    <col min="8" max="8" width="19" style="41" customWidth="1"/>
    <col min="9" max="256" width="9.140625" style="41"/>
    <col min="257" max="257" width="63.28515625" style="41" customWidth="1"/>
    <col min="258" max="258" width="15.85546875" style="41" customWidth="1"/>
    <col min="259" max="260" width="14.85546875" style="41" customWidth="1"/>
    <col min="261" max="261" width="13.85546875" style="41" customWidth="1"/>
    <col min="262" max="262" width="16.5703125" style="41" customWidth="1"/>
    <col min="263" max="263" width="13.5703125" style="41" customWidth="1"/>
    <col min="264" max="264" width="19" style="41" customWidth="1"/>
    <col min="265" max="512" width="9.140625" style="41"/>
    <col min="513" max="513" width="63.28515625" style="41" customWidth="1"/>
    <col min="514" max="514" width="15.85546875" style="41" customWidth="1"/>
    <col min="515" max="516" width="14.85546875" style="41" customWidth="1"/>
    <col min="517" max="517" width="13.85546875" style="41" customWidth="1"/>
    <col min="518" max="518" width="16.5703125" style="41" customWidth="1"/>
    <col min="519" max="519" width="13.5703125" style="41" customWidth="1"/>
    <col min="520" max="520" width="19" style="41" customWidth="1"/>
    <col min="521" max="768" width="9.140625" style="41"/>
    <col min="769" max="769" width="63.28515625" style="41" customWidth="1"/>
    <col min="770" max="770" width="15.85546875" style="41" customWidth="1"/>
    <col min="771" max="772" width="14.85546875" style="41" customWidth="1"/>
    <col min="773" max="773" width="13.85546875" style="41" customWidth="1"/>
    <col min="774" max="774" width="16.5703125" style="41" customWidth="1"/>
    <col min="775" max="775" width="13.5703125" style="41" customWidth="1"/>
    <col min="776" max="776" width="19" style="41" customWidth="1"/>
    <col min="777" max="1024" width="9.140625" style="41"/>
    <col min="1025" max="1025" width="63.28515625" style="41" customWidth="1"/>
    <col min="1026" max="1026" width="15.85546875" style="41" customWidth="1"/>
    <col min="1027" max="1028" width="14.85546875" style="41" customWidth="1"/>
    <col min="1029" max="1029" width="13.85546875" style="41" customWidth="1"/>
    <col min="1030" max="1030" width="16.5703125" style="41" customWidth="1"/>
    <col min="1031" max="1031" width="13.5703125" style="41" customWidth="1"/>
    <col min="1032" max="1032" width="19" style="41" customWidth="1"/>
    <col min="1033" max="1280" width="9.140625" style="41"/>
    <col min="1281" max="1281" width="63.28515625" style="41" customWidth="1"/>
    <col min="1282" max="1282" width="15.85546875" style="41" customWidth="1"/>
    <col min="1283" max="1284" width="14.85546875" style="41" customWidth="1"/>
    <col min="1285" max="1285" width="13.85546875" style="41" customWidth="1"/>
    <col min="1286" max="1286" width="16.5703125" style="41" customWidth="1"/>
    <col min="1287" max="1287" width="13.5703125" style="41" customWidth="1"/>
    <col min="1288" max="1288" width="19" style="41" customWidth="1"/>
    <col min="1289" max="1536" width="9.140625" style="41"/>
    <col min="1537" max="1537" width="63.28515625" style="41" customWidth="1"/>
    <col min="1538" max="1538" width="15.85546875" style="41" customWidth="1"/>
    <col min="1539" max="1540" width="14.85546875" style="41" customWidth="1"/>
    <col min="1541" max="1541" width="13.85546875" style="41" customWidth="1"/>
    <col min="1542" max="1542" width="16.5703125" style="41" customWidth="1"/>
    <col min="1543" max="1543" width="13.5703125" style="41" customWidth="1"/>
    <col min="1544" max="1544" width="19" style="41" customWidth="1"/>
    <col min="1545" max="1792" width="9.140625" style="41"/>
    <col min="1793" max="1793" width="63.28515625" style="41" customWidth="1"/>
    <col min="1794" max="1794" width="15.85546875" style="41" customWidth="1"/>
    <col min="1795" max="1796" width="14.85546875" style="41" customWidth="1"/>
    <col min="1797" max="1797" width="13.85546875" style="41" customWidth="1"/>
    <col min="1798" max="1798" width="16.5703125" style="41" customWidth="1"/>
    <col min="1799" max="1799" width="13.5703125" style="41" customWidth="1"/>
    <col min="1800" max="1800" width="19" style="41" customWidth="1"/>
    <col min="1801" max="2048" width="9.140625" style="41"/>
    <col min="2049" max="2049" width="63.28515625" style="41" customWidth="1"/>
    <col min="2050" max="2050" width="15.85546875" style="41" customWidth="1"/>
    <col min="2051" max="2052" width="14.85546875" style="41" customWidth="1"/>
    <col min="2053" max="2053" width="13.85546875" style="41" customWidth="1"/>
    <col min="2054" max="2054" width="16.5703125" style="41" customWidth="1"/>
    <col min="2055" max="2055" width="13.5703125" style="41" customWidth="1"/>
    <col min="2056" max="2056" width="19" style="41" customWidth="1"/>
    <col min="2057" max="2304" width="9.140625" style="41"/>
    <col min="2305" max="2305" width="63.28515625" style="41" customWidth="1"/>
    <col min="2306" max="2306" width="15.85546875" style="41" customWidth="1"/>
    <col min="2307" max="2308" width="14.85546875" style="41" customWidth="1"/>
    <col min="2309" max="2309" width="13.85546875" style="41" customWidth="1"/>
    <col min="2310" max="2310" width="16.5703125" style="41" customWidth="1"/>
    <col min="2311" max="2311" width="13.5703125" style="41" customWidth="1"/>
    <col min="2312" max="2312" width="19" style="41" customWidth="1"/>
    <col min="2313" max="2560" width="9.140625" style="41"/>
    <col min="2561" max="2561" width="63.28515625" style="41" customWidth="1"/>
    <col min="2562" max="2562" width="15.85546875" style="41" customWidth="1"/>
    <col min="2563" max="2564" width="14.85546875" style="41" customWidth="1"/>
    <col min="2565" max="2565" width="13.85546875" style="41" customWidth="1"/>
    <col min="2566" max="2566" width="16.5703125" style="41" customWidth="1"/>
    <col min="2567" max="2567" width="13.5703125" style="41" customWidth="1"/>
    <col min="2568" max="2568" width="19" style="41" customWidth="1"/>
    <col min="2569" max="2816" width="9.140625" style="41"/>
    <col min="2817" max="2817" width="63.28515625" style="41" customWidth="1"/>
    <col min="2818" max="2818" width="15.85546875" style="41" customWidth="1"/>
    <col min="2819" max="2820" width="14.85546875" style="41" customWidth="1"/>
    <col min="2821" max="2821" width="13.85546875" style="41" customWidth="1"/>
    <col min="2822" max="2822" width="16.5703125" style="41" customWidth="1"/>
    <col min="2823" max="2823" width="13.5703125" style="41" customWidth="1"/>
    <col min="2824" max="2824" width="19" style="41" customWidth="1"/>
    <col min="2825" max="3072" width="9.140625" style="41"/>
    <col min="3073" max="3073" width="63.28515625" style="41" customWidth="1"/>
    <col min="3074" max="3074" width="15.85546875" style="41" customWidth="1"/>
    <col min="3075" max="3076" width="14.85546875" style="41" customWidth="1"/>
    <col min="3077" max="3077" width="13.85546875" style="41" customWidth="1"/>
    <col min="3078" max="3078" width="16.5703125" style="41" customWidth="1"/>
    <col min="3079" max="3079" width="13.5703125" style="41" customWidth="1"/>
    <col min="3080" max="3080" width="19" style="41" customWidth="1"/>
    <col min="3081" max="3328" width="9.140625" style="41"/>
    <col min="3329" max="3329" width="63.28515625" style="41" customWidth="1"/>
    <col min="3330" max="3330" width="15.85546875" style="41" customWidth="1"/>
    <col min="3331" max="3332" width="14.85546875" style="41" customWidth="1"/>
    <col min="3333" max="3333" width="13.85546875" style="41" customWidth="1"/>
    <col min="3334" max="3334" width="16.5703125" style="41" customWidth="1"/>
    <col min="3335" max="3335" width="13.5703125" style="41" customWidth="1"/>
    <col min="3336" max="3336" width="19" style="41" customWidth="1"/>
    <col min="3337" max="3584" width="9.140625" style="41"/>
    <col min="3585" max="3585" width="63.28515625" style="41" customWidth="1"/>
    <col min="3586" max="3586" width="15.85546875" style="41" customWidth="1"/>
    <col min="3587" max="3588" width="14.85546875" style="41" customWidth="1"/>
    <col min="3589" max="3589" width="13.85546875" style="41" customWidth="1"/>
    <col min="3590" max="3590" width="16.5703125" style="41" customWidth="1"/>
    <col min="3591" max="3591" width="13.5703125" style="41" customWidth="1"/>
    <col min="3592" max="3592" width="19" style="41" customWidth="1"/>
    <col min="3593" max="3840" width="9.140625" style="41"/>
    <col min="3841" max="3841" width="63.28515625" style="41" customWidth="1"/>
    <col min="3842" max="3842" width="15.85546875" style="41" customWidth="1"/>
    <col min="3843" max="3844" width="14.85546875" style="41" customWidth="1"/>
    <col min="3845" max="3845" width="13.85546875" style="41" customWidth="1"/>
    <col min="3846" max="3846" width="16.5703125" style="41" customWidth="1"/>
    <col min="3847" max="3847" width="13.5703125" style="41" customWidth="1"/>
    <col min="3848" max="3848" width="19" style="41" customWidth="1"/>
    <col min="3849" max="4096" width="9.140625" style="41"/>
    <col min="4097" max="4097" width="63.28515625" style="41" customWidth="1"/>
    <col min="4098" max="4098" width="15.85546875" style="41" customWidth="1"/>
    <col min="4099" max="4100" width="14.85546875" style="41" customWidth="1"/>
    <col min="4101" max="4101" width="13.85546875" style="41" customWidth="1"/>
    <col min="4102" max="4102" width="16.5703125" style="41" customWidth="1"/>
    <col min="4103" max="4103" width="13.5703125" style="41" customWidth="1"/>
    <col min="4104" max="4104" width="19" style="41" customWidth="1"/>
    <col min="4105" max="4352" width="9.140625" style="41"/>
    <col min="4353" max="4353" width="63.28515625" style="41" customWidth="1"/>
    <col min="4354" max="4354" width="15.85546875" style="41" customWidth="1"/>
    <col min="4355" max="4356" width="14.85546875" style="41" customWidth="1"/>
    <col min="4357" max="4357" width="13.85546875" style="41" customWidth="1"/>
    <col min="4358" max="4358" width="16.5703125" style="41" customWidth="1"/>
    <col min="4359" max="4359" width="13.5703125" style="41" customWidth="1"/>
    <col min="4360" max="4360" width="19" style="41" customWidth="1"/>
    <col min="4361" max="4608" width="9.140625" style="41"/>
    <col min="4609" max="4609" width="63.28515625" style="41" customWidth="1"/>
    <col min="4610" max="4610" width="15.85546875" style="41" customWidth="1"/>
    <col min="4611" max="4612" width="14.85546875" style="41" customWidth="1"/>
    <col min="4613" max="4613" width="13.85546875" style="41" customWidth="1"/>
    <col min="4614" max="4614" width="16.5703125" style="41" customWidth="1"/>
    <col min="4615" max="4615" width="13.5703125" style="41" customWidth="1"/>
    <col min="4616" max="4616" width="19" style="41" customWidth="1"/>
    <col min="4617" max="4864" width="9.140625" style="41"/>
    <col min="4865" max="4865" width="63.28515625" style="41" customWidth="1"/>
    <col min="4866" max="4866" width="15.85546875" style="41" customWidth="1"/>
    <col min="4867" max="4868" width="14.85546875" style="41" customWidth="1"/>
    <col min="4869" max="4869" width="13.85546875" style="41" customWidth="1"/>
    <col min="4870" max="4870" width="16.5703125" style="41" customWidth="1"/>
    <col min="4871" max="4871" width="13.5703125" style="41" customWidth="1"/>
    <col min="4872" max="4872" width="19" style="41" customWidth="1"/>
    <col min="4873" max="5120" width="9.140625" style="41"/>
    <col min="5121" max="5121" width="63.28515625" style="41" customWidth="1"/>
    <col min="5122" max="5122" width="15.85546875" style="41" customWidth="1"/>
    <col min="5123" max="5124" width="14.85546875" style="41" customWidth="1"/>
    <col min="5125" max="5125" width="13.85546875" style="41" customWidth="1"/>
    <col min="5126" max="5126" width="16.5703125" style="41" customWidth="1"/>
    <col min="5127" max="5127" width="13.5703125" style="41" customWidth="1"/>
    <col min="5128" max="5128" width="19" style="41" customWidth="1"/>
    <col min="5129" max="5376" width="9.140625" style="41"/>
    <col min="5377" max="5377" width="63.28515625" style="41" customWidth="1"/>
    <col min="5378" max="5378" width="15.85546875" style="41" customWidth="1"/>
    <col min="5379" max="5380" width="14.85546875" style="41" customWidth="1"/>
    <col min="5381" max="5381" width="13.85546875" style="41" customWidth="1"/>
    <col min="5382" max="5382" width="16.5703125" style="41" customWidth="1"/>
    <col min="5383" max="5383" width="13.5703125" style="41" customWidth="1"/>
    <col min="5384" max="5384" width="19" style="41" customWidth="1"/>
    <col min="5385" max="5632" width="9.140625" style="41"/>
    <col min="5633" max="5633" width="63.28515625" style="41" customWidth="1"/>
    <col min="5634" max="5634" width="15.85546875" style="41" customWidth="1"/>
    <col min="5635" max="5636" width="14.85546875" style="41" customWidth="1"/>
    <col min="5637" max="5637" width="13.85546875" style="41" customWidth="1"/>
    <col min="5638" max="5638" width="16.5703125" style="41" customWidth="1"/>
    <col min="5639" max="5639" width="13.5703125" style="41" customWidth="1"/>
    <col min="5640" max="5640" width="19" style="41" customWidth="1"/>
    <col min="5641" max="5888" width="9.140625" style="41"/>
    <col min="5889" max="5889" width="63.28515625" style="41" customWidth="1"/>
    <col min="5890" max="5890" width="15.85546875" style="41" customWidth="1"/>
    <col min="5891" max="5892" width="14.85546875" style="41" customWidth="1"/>
    <col min="5893" max="5893" width="13.85546875" style="41" customWidth="1"/>
    <col min="5894" max="5894" width="16.5703125" style="41" customWidth="1"/>
    <col min="5895" max="5895" width="13.5703125" style="41" customWidth="1"/>
    <col min="5896" max="5896" width="19" style="41" customWidth="1"/>
    <col min="5897" max="6144" width="9.140625" style="41"/>
    <col min="6145" max="6145" width="63.28515625" style="41" customWidth="1"/>
    <col min="6146" max="6146" width="15.85546875" style="41" customWidth="1"/>
    <col min="6147" max="6148" width="14.85546875" style="41" customWidth="1"/>
    <col min="6149" max="6149" width="13.85546875" style="41" customWidth="1"/>
    <col min="6150" max="6150" width="16.5703125" style="41" customWidth="1"/>
    <col min="6151" max="6151" width="13.5703125" style="41" customWidth="1"/>
    <col min="6152" max="6152" width="19" style="41" customWidth="1"/>
    <col min="6153" max="6400" width="9.140625" style="41"/>
    <col min="6401" max="6401" width="63.28515625" style="41" customWidth="1"/>
    <col min="6402" max="6402" width="15.85546875" style="41" customWidth="1"/>
    <col min="6403" max="6404" width="14.85546875" style="41" customWidth="1"/>
    <col min="6405" max="6405" width="13.85546875" style="41" customWidth="1"/>
    <col min="6406" max="6406" width="16.5703125" style="41" customWidth="1"/>
    <col min="6407" max="6407" width="13.5703125" style="41" customWidth="1"/>
    <col min="6408" max="6408" width="19" style="41" customWidth="1"/>
    <col min="6409" max="6656" width="9.140625" style="41"/>
    <col min="6657" max="6657" width="63.28515625" style="41" customWidth="1"/>
    <col min="6658" max="6658" width="15.85546875" style="41" customWidth="1"/>
    <col min="6659" max="6660" width="14.85546875" style="41" customWidth="1"/>
    <col min="6661" max="6661" width="13.85546875" style="41" customWidth="1"/>
    <col min="6662" max="6662" width="16.5703125" style="41" customWidth="1"/>
    <col min="6663" max="6663" width="13.5703125" style="41" customWidth="1"/>
    <col min="6664" max="6664" width="19" style="41" customWidth="1"/>
    <col min="6665" max="6912" width="9.140625" style="41"/>
    <col min="6913" max="6913" width="63.28515625" style="41" customWidth="1"/>
    <col min="6914" max="6914" width="15.85546875" style="41" customWidth="1"/>
    <col min="6915" max="6916" width="14.85546875" style="41" customWidth="1"/>
    <col min="6917" max="6917" width="13.85546875" style="41" customWidth="1"/>
    <col min="6918" max="6918" width="16.5703125" style="41" customWidth="1"/>
    <col min="6919" max="6919" width="13.5703125" style="41" customWidth="1"/>
    <col min="6920" max="6920" width="19" style="41" customWidth="1"/>
    <col min="6921" max="7168" width="9.140625" style="41"/>
    <col min="7169" max="7169" width="63.28515625" style="41" customWidth="1"/>
    <col min="7170" max="7170" width="15.85546875" style="41" customWidth="1"/>
    <col min="7171" max="7172" width="14.85546875" style="41" customWidth="1"/>
    <col min="7173" max="7173" width="13.85546875" style="41" customWidth="1"/>
    <col min="7174" max="7174" width="16.5703125" style="41" customWidth="1"/>
    <col min="7175" max="7175" width="13.5703125" style="41" customWidth="1"/>
    <col min="7176" max="7176" width="19" style="41" customWidth="1"/>
    <col min="7177" max="7424" width="9.140625" style="41"/>
    <col min="7425" max="7425" width="63.28515625" style="41" customWidth="1"/>
    <col min="7426" max="7426" width="15.85546875" style="41" customWidth="1"/>
    <col min="7427" max="7428" width="14.85546875" style="41" customWidth="1"/>
    <col min="7429" max="7429" width="13.85546875" style="41" customWidth="1"/>
    <col min="7430" max="7430" width="16.5703125" style="41" customWidth="1"/>
    <col min="7431" max="7431" width="13.5703125" style="41" customWidth="1"/>
    <col min="7432" max="7432" width="19" style="41" customWidth="1"/>
    <col min="7433" max="7680" width="9.140625" style="41"/>
    <col min="7681" max="7681" width="63.28515625" style="41" customWidth="1"/>
    <col min="7682" max="7682" width="15.85546875" style="41" customWidth="1"/>
    <col min="7683" max="7684" width="14.85546875" style="41" customWidth="1"/>
    <col min="7685" max="7685" width="13.85546875" style="41" customWidth="1"/>
    <col min="7686" max="7686" width="16.5703125" style="41" customWidth="1"/>
    <col min="7687" max="7687" width="13.5703125" style="41" customWidth="1"/>
    <col min="7688" max="7688" width="19" style="41" customWidth="1"/>
    <col min="7689" max="7936" width="9.140625" style="41"/>
    <col min="7937" max="7937" width="63.28515625" style="41" customWidth="1"/>
    <col min="7938" max="7938" width="15.85546875" style="41" customWidth="1"/>
    <col min="7939" max="7940" width="14.85546875" style="41" customWidth="1"/>
    <col min="7941" max="7941" width="13.85546875" style="41" customWidth="1"/>
    <col min="7942" max="7942" width="16.5703125" style="41" customWidth="1"/>
    <col min="7943" max="7943" width="13.5703125" style="41" customWidth="1"/>
    <col min="7944" max="7944" width="19" style="41" customWidth="1"/>
    <col min="7945" max="8192" width="9.140625" style="41"/>
    <col min="8193" max="8193" width="63.28515625" style="41" customWidth="1"/>
    <col min="8194" max="8194" width="15.85546875" style="41" customWidth="1"/>
    <col min="8195" max="8196" width="14.85546875" style="41" customWidth="1"/>
    <col min="8197" max="8197" width="13.85546875" style="41" customWidth="1"/>
    <col min="8198" max="8198" width="16.5703125" style="41" customWidth="1"/>
    <col min="8199" max="8199" width="13.5703125" style="41" customWidth="1"/>
    <col min="8200" max="8200" width="19" style="41" customWidth="1"/>
    <col min="8201" max="8448" width="9.140625" style="41"/>
    <col min="8449" max="8449" width="63.28515625" style="41" customWidth="1"/>
    <col min="8450" max="8450" width="15.85546875" style="41" customWidth="1"/>
    <col min="8451" max="8452" width="14.85546875" style="41" customWidth="1"/>
    <col min="8453" max="8453" width="13.85546875" style="41" customWidth="1"/>
    <col min="8454" max="8454" width="16.5703125" style="41" customWidth="1"/>
    <col min="8455" max="8455" width="13.5703125" style="41" customWidth="1"/>
    <col min="8456" max="8456" width="19" style="41" customWidth="1"/>
    <col min="8457" max="8704" width="9.140625" style="41"/>
    <col min="8705" max="8705" width="63.28515625" style="41" customWidth="1"/>
    <col min="8706" max="8706" width="15.85546875" style="41" customWidth="1"/>
    <col min="8707" max="8708" width="14.85546875" style="41" customWidth="1"/>
    <col min="8709" max="8709" width="13.85546875" style="41" customWidth="1"/>
    <col min="8710" max="8710" width="16.5703125" style="41" customWidth="1"/>
    <col min="8711" max="8711" width="13.5703125" style="41" customWidth="1"/>
    <col min="8712" max="8712" width="19" style="41" customWidth="1"/>
    <col min="8713" max="8960" width="9.140625" style="41"/>
    <col min="8961" max="8961" width="63.28515625" style="41" customWidth="1"/>
    <col min="8962" max="8962" width="15.85546875" style="41" customWidth="1"/>
    <col min="8963" max="8964" width="14.85546875" style="41" customWidth="1"/>
    <col min="8965" max="8965" width="13.85546875" style="41" customWidth="1"/>
    <col min="8966" max="8966" width="16.5703125" style="41" customWidth="1"/>
    <col min="8967" max="8967" width="13.5703125" style="41" customWidth="1"/>
    <col min="8968" max="8968" width="19" style="41" customWidth="1"/>
    <col min="8969" max="9216" width="9.140625" style="41"/>
    <col min="9217" max="9217" width="63.28515625" style="41" customWidth="1"/>
    <col min="9218" max="9218" width="15.85546875" style="41" customWidth="1"/>
    <col min="9219" max="9220" width="14.85546875" style="41" customWidth="1"/>
    <col min="9221" max="9221" width="13.85546875" style="41" customWidth="1"/>
    <col min="9222" max="9222" width="16.5703125" style="41" customWidth="1"/>
    <col min="9223" max="9223" width="13.5703125" style="41" customWidth="1"/>
    <col min="9224" max="9224" width="19" style="41" customWidth="1"/>
    <col min="9225" max="9472" width="9.140625" style="41"/>
    <col min="9473" max="9473" width="63.28515625" style="41" customWidth="1"/>
    <col min="9474" max="9474" width="15.85546875" style="41" customWidth="1"/>
    <col min="9475" max="9476" width="14.85546875" style="41" customWidth="1"/>
    <col min="9477" max="9477" width="13.85546875" style="41" customWidth="1"/>
    <col min="9478" max="9478" width="16.5703125" style="41" customWidth="1"/>
    <col min="9479" max="9479" width="13.5703125" style="41" customWidth="1"/>
    <col min="9480" max="9480" width="19" style="41" customWidth="1"/>
    <col min="9481" max="9728" width="9.140625" style="41"/>
    <col min="9729" max="9729" width="63.28515625" style="41" customWidth="1"/>
    <col min="9730" max="9730" width="15.85546875" style="41" customWidth="1"/>
    <col min="9731" max="9732" width="14.85546875" style="41" customWidth="1"/>
    <col min="9733" max="9733" width="13.85546875" style="41" customWidth="1"/>
    <col min="9734" max="9734" width="16.5703125" style="41" customWidth="1"/>
    <col min="9735" max="9735" width="13.5703125" style="41" customWidth="1"/>
    <col min="9736" max="9736" width="19" style="41" customWidth="1"/>
    <col min="9737" max="9984" width="9.140625" style="41"/>
    <col min="9985" max="9985" width="63.28515625" style="41" customWidth="1"/>
    <col min="9986" max="9986" width="15.85546875" style="41" customWidth="1"/>
    <col min="9987" max="9988" width="14.85546875" style="41" customWidth="1"/>
    <col min="9989" max="9989" width="13.85546875" style="41" customWidth="1"/>
    <col min="9990" max="9990" width="16.5703125" style="41" customWidth="1"/>
    <col min="9991" max="9991" width="13.5703125" style="41" customWidth="1"/>
    <col min="9992" max="9992" width="19" style="41" customWidth="1"/>
    <col min="9993" max="10240" width="9.140625" style="41"/>
    <col min="10241" max="10241" width="63.28515625" style="41" customWidth="1"/>
    <col min="10242" max="10242" width="15.85546875" style="41" customWidth="1"/>
    <col min="10243" max="10244" width="14.85546875" style="41" customWidth="1"/>
    <col min="10245" max="10245" width="13.85546875" style="41" customWidth="1"/>
    <col min="10246" max="10246" width="16.5703125" style="41" customWidth="1"/>
    <col min="10247" max="10247" width="13.5703125" style="41" customWidth="1"/>
    <col min="10248" max="10248" width="19" style="41" customWidth="1"/>
    <col min="10249" max="10496" width="9.140625" style="41"/>
    <col min="10497" max="10497" width="63.28515625" style="41" customWidth="1"/>
    <col min="10498" max="10498" width="15.85546875" style="41" customWidth="1"/>
    <col min="10499" max="10500" width="14.85546875" style="41" customWidth="1"/>
    <col min="10501" max="10501" width="13.85546875" style="41" customWidth="1"/>
    <col min="10502" max="10502" width="16.5703125" style="41" customWidth="1"/>
    <col min="10503" max="10503" width="13.5703125" style="41" customWidth="1"/>
    <col min="10504" max="10504" width="19" style="41" customWidth="1"/>
    <col min="10505" max="10752" width="9.140625" style="41"/>
    <col min="10753" max="10753" width="63.28515625" style="41" customWidth="1"/>
    <col min="10754" max="10754" width="15.85546875" style="41" customWidth="1"/>
    <col min="10755" max="10756" width="14.85546875" style="41" customWidth="1"/>
    <col min="10757" max="10757" width="13.85546875" style="41" customWidth="1"/>
    <col min="10758" max="10758" width="16.5703125" style="41" customWidth="1"/>
    <col min="10759" max="10759" width="13.5703125" style="41" customWidth="1"/>
    <col min="10760" max="10760" width="19" style="41" customWidth="1"/>
    <col min="10761" max="11008" width="9.140625" style="41"/>
    <col min="11009" max="11009" width="63.28515625" style="41" customWidth="1"/>
    <col min="11010" max="11010" width="15.85546875" style="41" customWidth="1"/>
    <col min="11011" max="11012" width="14.85546875" style="41" customWidth="1"/>
    <col min="11013" max="11013" width="13.85546875" style="41" customWidth="1"/>
    <col min="11014" max="11014" width="16.5703125" style="41" customWidth="1"/>
    <col min="11015" max="11015" width="13.5703125" style="41" customWidth="1"/>
    <col min="11016" max="11016" width="19" style="41" customWidth="1"/>
    <col min="11017" max="11264" width="9.140625" style="41"/>
    <col min="11265" max="11265" width="63.28515625" style="41" customWidth="1"/>
    <col min="11266" max="11266" width="15.85546875" style="41" customWidth="1"/>
    <col min="11267" max="11268" width="14.85546875" style="41" customWidth="1"/>
    <col min="11269" max="11269" width="13.85546875" style="41" customWidth="1"/>
    <col min="11270" max="11270" width="16.5703125" style="41" customWidth="1"/>
    <col min="11271" max="11271" width="13.5703125" style="41" customWidth="1"/>
    <col min="11272" max="11272" width="19" style="41" customWidth="1"/>
    <col min="11273" max="11520" width="9.140625" style="41"/>
    <col min="11521" max="11521" width="63.28515625" style="41" customWidth="1"/>
    <col min="11522" max="11522" width="15.85546875" style="41" customWidth="1"/>
    <col min="11523" max="11524" width="14.85546875" style="41" customWidth="1"/>
    <col min="11525" max="11525" width="13.85546875" style="41" customWidth="1"/>
    <col min="11526" max="11526" width="16.5703125" style="41" customWidth="1"/>
    <col min="11527" max="11527" width="13.5703125" style="41" customWidth="1"/>
    <col min="11528" max="11528" width="19" style="41" customWidth="1"/>
    <col min="11529" max="11776" width="9.140625" style="41"/>
    <col min="11777" max="11777" width="63.28515625" style="41" customWidth="1"/>
    <col min="11778" max="11778" width="15.85546875" style="41" customWidth="1"/>
    <col min="11779" max="11780" width="14.85546875" style="41" customWidth="1"/>
    <col min="11781" max="11781" width="13.85546875" style="41" customWidth="1"/>
    <col min="11782" max="11782" width="16.5703125" style="41" customWidth="1"/>
    <col min="11783" max="11783" width="13.5703125" style="41" customWidth="1"/>
    <col min="11784" max="11784" width="19" style="41" customWidth="1"/>
    <col min="11785" max="12032" width="9.140625" style="41"/>
    <col min="12033" max="12033" width="63.28515625" style="41" customWidth="1"/>
    <col min="12034" max="12034" width="15.85546875" style="41" customWidth="1"/>
    <col min="12035" max="12036" width="14.85546875" style="41" customWidth="1"/>
    <col min="12037" max="12037" width="13.85546875" style="41" customWidth="1"/>
    <col min="12038" max="12038" width="16.5703125" style="41" customWidth="1"/>
    <col min="12039" max="12039" width="13.5703125" style="41" customWidth="1"/>
    <col min="12040" max="12040" width="19" style="41" customWidth="1"/>
    <col min="12041" max="12288" width="9.140625" style="41"/>
    <col min="12289" max="12289" width="63.28515625" style="41" customWidth="1"/>
    <col min="12290" max="12290" width="15.85546875" style="41" customWidth="1"/>
    <col min="12291" max="12292" width="14.85546875" style="41" customWidth="1"/>
    <col min="12293" max="12293" width="13.85546875" style="41" customWidth="1"/>
    <col min="12294" max="12294" width="16.5703125" style="41" customWidth="1"/>
    <col min="12295" max="12295" width="13.5703125" style="41" customWidth="1"/>
    <col min="12296" max="12296" width="19" style="41" customWidth="1"/>
    <col min="12297" max="12544" width="9.140625" style="41"/>
    <col min="12545" max="12545" width="63.28515625" style="41" customWidth="1"/>
    <col min="12546" max="12546" width="15.85546875" style="41" customWidth="1"/>
    <col min="12547" max="12548" width="14.85546875" style="41" customWidth="1"/>
    <col min="12549" max="12549" width="13.85546875" style="41" customWidth="1"/>
    <col min="12550" max="12550" width="16.5703125" style="41" customWidth="1"/>
    <col min="12551" max="12551" width="13.5703125" style="41" customWidth="1"/>
    <col min="12552" max="12552" width="19" style="41" customWidth="1"/>
    <col min="12553" max="12800" width="9.140625" style="41"/>
    <col min="12801" max="12801" width="63.28515625" style="41" customWidth="1"/>
    <col min="12802" max="12802" width="15.85546875" style="41" customWidth="1"/>
    <col min="12803" max="12804" width="14.85546875" style="41" customWidth="1"/>
    <col min="12805" max="12805" width="13.85546875" style="41" customWidth="1"/>
    <col min="12806" max="12806" width="16.5703125" style="41" customWidth="1"/>
    <col min="12807" max="12807" width="13.5703125" style="41" customWidth="1"/>
    <col min="12808" max="12808" width="19" style="41" customWidth="1"/>
    <col min="12809" max="13056" width="9.140625" style="41"/>
    <col min="13057" max="13057" width="63.28515625" style="41" customWidth="1"/>
    <col min="13058" max="13058" width="15.85546875" style="41" customWidth="1"/>
    <col min="13059" max="13060" width="14.85546875" style="41" customWidth="1"/>
    <col min="13061" max="13061" width="13.85546875" style="41" customWidth="1"/>
    <col min="13062" max="13062" width="16.5703125" style="41" customWidth="1"/>
    <col min="13063" max="13063" width="13.5703125" style="41" customWidth="1"/>
    <col min="13064" max="13064" width="19" style="41" customWidth="1"/>
    <col min="13065" max="13312" width="9.140625" style="41"/>
    <col min="13313" max="13313" width="63.28515625" style="41" customWidth="1"/>
    <col min="13314" max="13314" width="15.85546875" style="41" customWidth="1"/>
    <col min="13315" max="13316" width="14.85546875" style="41" customWidth="1"/>
    <col min="13317" max="13317" width="13.85546875" style="41" customWidth="1"/>
    <col min="13318" max="13318" width="16.5703125" style="41" customWidth="1"/>
    <col min="13319" max="13319" width="13.5703125" style="41" customWidth="1"/>
    <col min="13320" max="13320" width="19" style="41" customWidth="1"/>
    <col min="13321" max="13568" width="9.140625" style="41"/>
    <col min="13569" max="13569" width="63.28515625" style="41" customWidth="1"/>
    <col min="13570" max="13570" width="15.85546875" style="41" customWidth="1"/>
    <col min="13571" max="13572" width="14.85546875" style="41" customWidth="1"/>
    <col min="13573" max="13573" width="13.85546875" style="41" customWidth="1"/>
    <col min="13574" max="13574" width="16.5703125" style="41" customWidth="1"/>
    <col min="13575" max="13575" width="13.5703125" style="41" customWidth="1"/>
    <col min="13576" max="13576" width="19" style="41" customWidth="1"/>
    <col min="13577" max="13824" width="9.140625" style="41"/>
    <col min="13825" max="13825" width="63.28515625" style="41" customWidth="1"/>
    <col min="13826" max="13826" width="15.85546875" style="41" customWidth="1"/>
    <col min="13827" max="13828" width="14.85546875" style="41" customWidth="1"/>
    <col min="13829" max="13829" width="13.85546875" style="41" customWidth="1"/>
    <col min="13830" max="13830" width="16.5703125" style="41" customWidth="1"/>
    <col min="13831" max="13831" width="13.5703125" style="41" customWidth="1"/>
    <col min="13832" max="13832" width="19" style="41" customWidth="1"/>
    <col min="13833" max="14080" width="9.140625" style="41"/>
    <col min="14081" max="14081" width="63.28515625" style="41" customWidth="1"/>
    <col min="14082" max="14082" width="15.85546875" style="41" customWidth="1"/>
    <col min="14083" max="14084" width="14.85546875" style="41" customWidth="1"/>
    <col min="14085" max="14085" width="13.85546875" style="41" customWidth="1"/>
    <col min="14086" max="14086" width="16.5703125" style="41" customWidth="1"/>
    <col min="14087" max="14087" width="13.5703125" style="41" customWidth="1"/>
    <col min="14088" max="14088" width="19" style="41" customWidth="1"/>
    <col min="14089" max="14336" width="9.140625" style="41"/>
    <col min="14337" max="14337" width="63.28515625" style="41" customWidth="1"/>
    <col min="14338" max="14338" width="15.85546875" style="41" customWidth="1"/>
    <col min="14339" max="14340" width="14.85546875" style="41" customWidth="1"/>
    <col min="14341" max="14341" width="13.85546875" style="41" customWidth="1"/>
    <col min="14342" max="14342" width="16.5703125" style="41" customWidth="1"/>
    <col min="14343" max="14343" width="13.5703125" style="41" customWidth="1"/>
    <col min="14344" max="14344" width="19" style="41" customWidth="1"/>
    <col min="14345" max="14592" width="9.140625" style="41"/>
    <col min="14593" max="14593" width="63.28515625" style="41" customWidth="1"/>
    <col min="14594" max="14594" width="15.85546875" style="41" customWidth="1"/>
    <col min="14595" max="14596" width="14.85546875" style="41" customWidth="1"/>
    <col min="14597" max="14597" width="13.85546875" style="41" customWidth="1"/>
    <col min="14598" max="14598" width="16.5703125" style="41" customWidth="1"/>
    <col min="14599" max="14599" width="13.5703125" style="41" customWidth="1"/>
    <col min="14600" max="14600" width="19" style="41" customWidth="1"/>
    <col min="14601" max="14848" width="9.140625" style="41"/>
    <col min="14849" max="14849" width="63.28515625" style="41" customWidth="1"/>
    <col min="14850" max="14850" width="15.85546875" style="41" customWidth="1"/>
    <col min="14851" max="14852" width="14.85546875" style="41" customWidth="1"/>
    <col min="14853" max="14853" width="13.85546875" style="41" customWidth="1"/>
    <col min="14854" max="14854" width="16.5703125" style="41" customWidth="1"/>
    <col min="14855" max="14855" width="13.5703125" style="41" customWidth="1"/>
    <col min="14856" max="14856" width="19" style="41" customWidth="1"/>
    <col min="14857" max="15104" width="9.140625" style="41"/>
    <col min="15105" max="15105" width="63.28515625" style="41" customWidth="1"/>
    <col min="15106" max="15106" width="15.85546875" style="41" customWidth="1"/>
    <col min="15107" max="15108" width="14.85546875" style="41" customWidth="1"/>
    <col min="15109" max="15109" width="13.85546875" style="41" customWidth="1"/>
    <col min="15110" max="15110" width="16.5703125" style="41" customWidth="1"/>
    <col min="15111" max="15111" width="13.5703125" style="41" customWidth="1"/>
    <col min="15112" max="15112" width="19" style="41" customWidth="1"/>
    <col min="15113" max="15360" width="9.140625" style="41"/>
    <col min="15361" max="15361" width="63.28515625" style="41" customWidth="1"/>
    <col min="15362" max="15362" width="15.85546875" style="41" customWidth="1"/>
    <col min="15363" max="15364" width="14.85546875" style="41" customWidth="1"/>
    <col min="15365" max="15365" width="13.85546875" style="41" customWidth="1"/>
    <col min="15366" max="15366" width="16.5703125" style="41" customWidth="1"/>
    <col min="15367" max="15367" width="13.5703125" style="41" customWidth="1"/>
    <col min="15368" max="15368" width="19" style="41" customWidth="1"/>
    <col min="15369" max="15616" width="9.140625" style="41"/>
    <col min="15617" max="15617" width="63.28515625" style="41" customWidth="1"/>
    <col min="15618" max="15618" width="15.85546875" style="41" customWidth="1"/>
    <col min="15619" max="15620" width="14.85546875" style="41" customWidth="1"/>
    <col min="15621" max="15621" width="13.85546875" style="41" customWidth="1"/>
    <col min="15622" max="15622" width="16.5703125" style="41" customWidth="1"/>
    <col min="15623" max="15623" width="13.5703125" style="41" customWidth="1"/>
    <col min="15624" max="15624" width="19" style="41" customWidth="1"/>
    <col min="15625" max="15872" width="9.140625" style="41"/>
    <col min="15873" max="15873" width="63.28515625" style="41" customWidth="1"/>
    <col min="15874" max="15874" width="15.85546875" style="41" customWidth="1"/>
    <col min="15875" max="15876" width="14.85546875" style="41" customWidth="1"/>
    <col min="15877" max="15877" width="13.85546875" style="41" customWidth="1"/>
    <col min="15878" max="15878" width="16.5703125" style="41" customWidth="1"/>
    <col min="15879" max="15879" width="13.5703125" style="41" customWidth="1"/>
    <col min="15880" max="15880" width="19" style="41" customWidth="1"/>
    <col min="15881" max="16128" width="9.140625" style="41"/>
    <col min="16129" max="16129" width="63.28515625" style="41" customWidth="1"/>
    <col min="16130" max="16130" width="15.85546875" style="41" customWidth="1"/>
    <col min="16131" max="16132" width="14.85546875" style="41" customWidth="1"/>
    <col min="16133" max="16133" width="13.85546875" style="41" customWidth="1"/>
    <col min="16134" max="16134" width="16.5703125" style="41" customWidth="1"/>
    <col min="16135" max="16135" width="13.5703125" style="41" customWidth="1"/>
    <col min="16136" max="16136" width="19" style="41" customWidth="1"/>
    <col min="16137" max="16384" width="9.140625" style="41"/>
  </cols>
  <sheetData>
    <row r="1" spans="1:8">
      <c r="A1" s="23" t="s">
        <v>48</v>
      </c>
      <c r="B1" s="1304">
        <v>37.299999999999997</v>
      </c>
    </row>
    <row r="2" spans="1:8">
      <c r="A2" s="23" t="s">
        <v>49</v>
      </c>
      <c r="B2" s="1304" t="s">
        <v>1934</v>
      </c>
    </row>
    <row r="3" spans="1:8">
      <c r="A3" s="23" t="s">
        <v>47</v>
      </c>
      <c r="B3" s="23" t="s">
        <v>1049</v>
      </c>
    </row>
    <row r="4" spans="1:8">
      <c r="A4" s="23" t="s">
        <v>50</v>
      </c>
      <c r="B4" s="23" t="s">
        <v>53</v>
      </c>
    </row>
    <row r="5" spans="1:8">
      <c r="A5" s="41" t="s">
        <v>792</v>
      </c>
      <c r="B5" s="41" t="s">
        <v>71</v>
      </c>
    </row>
    <row r="7" spans="1:8">
      <c r="A7" s="1305" t="s">
        <v>2003</v>
      </c>
      <c r="B7" s="207" t="s">
        <v>2004</v>
      </c>
      <c r="C7" s="1373"/>
      <c r="D7" s="1373"/>
      <c r="E7" s="1373"/>
      <c r="F7" s="1374"/>
      <c r="G7" s="1333"/>
      <c r="H7" s="1311" t="s">
        <v>2005</v>
      </c>
    </row>
    <row r="8" spans="1:8">
      <c r="A8" s="1308" t="s">
        <v>2006</v>
      </c>
      <c r="B8" s="1375"/>
      <c r="C8" s="1376"/>
      <c r="D8" s="1376"/>
      <c r="E8" s="1376"/>
      <c r="F8" s="1377"/>
      <c r="G8" s="1308" t="s">
        <v>486</v>
      </c>
      <c r="H8" s="1308" t="s">
        <v>2007</v>
      </c>
    </row>
    <row r="9" spans="1:8">
      <c r="A9" s="202" t="s">
        <v>2008</v>
      </c>
      <c r="B9" s="1378" t="s">
        <v>2009</v>
      </c>
      <c r="C9" s="1379" t="s">
        <v>2010</v>
      </c>
      <c r="D9" s="1380" t="s">
        <v>2011</v>
      </c>
      <c r="E9" s="1380" t="s">
        <v>2012</v>
      </c>
      <c r="F9" s="1381" t="s">
        <v>2013</v>
      </c>
      <c r="G9" s="1334"/>
      <c r="H9" s="202" t="s">
        <v>2014</v>
      </c>
    </row>
    <row r="10" spans="1:8">
      <c r="A10" s="1383" t="s">
        <v>2019</v>
      </c>
      <c r="B10" s="1390">
        <f>SUM(B11:B999)</f>
        <v>0</v>
      </c>
      <c r="C10" s="1391">
        <f>SUM(C11:C999)</f>
        <v>0</v>
      </c>
      <c r="D10" s="1391">
        <f>SUM(D11:D999)</f>
        <v>0</v>
      </c>
      <c r="E10" s="1391">
        <f>SUM(E11:E999)</f>
        <v>0</v>
      </c>
      <c r="F10" s="1392">
        <f>SUM(F11:F999)</f>
        <v>0</v>
      </c>
      <c r="G10" s="1387">
        <f>SUM(B10:F10)</f>
        <v>0</v>
      </c>
      <c r="H10" s="1023"/>
    </row>
    <row r="11" spans="1:8">
      <c r="A11" s="1388">
        <v>1</v>
      </c>
      <c r="B11" s="1316"/>
      <c r="C11" s="1317"/>
      <c r="D11" s="1317"/>
      <c r="E11" s="1317"/>
      <c r="F11" s="1338"/>
      <c r="G11" s="1387">
        <f>SUM(B11:F11)</f>
        <v>0</v>
      </c>
      <c r="H11" s="1023"/>
    </row>
    <row r="12" spans="1:8">
      <c r="A12" s="1388">
        <v>2</v>
      </c>
      <c r="B12" s="1316"/>
      <c r="C12" s="1317"/>
      <c r="D12" s="1317"/>
      <c r="E12" s="1317"/>
      <c r="F12" s="1338"/>
      <c r="G12" s="1387">
        <f>SUM(B12:F12)</f>
        <v>0</v>
      </c>
      <c r="H12" s="1023"/>
    </row>
    <row r="13" spans="1:8">
      <c r="A13" s="1388" t="s">
        <v>2016</v>
      </c>
      <c r="B13" s="1316"/>
      <c r="C13" s="1317"/>
      <c r="D13" s="1317"/>
      <c r="E13" s="1317"/>
      <c r="F13" s="1338"/>
      <c r="G13" s="1387">
        <f>SUM(B13:F13)</f>
        <v>0</v>
      </c>
      <c r="H13" s="1023"/>
    </row>
    <row r="15" spans="1:8">
      <c r="A15" s="153"/>
    </row>
  </sheetData>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5"/>
  <sheetViews>
    <sheetView workbookViewId="0">
      <selection activeCell="A43" activeCellId="1" sqref="B27 A43"/>
    </sheetView>
  </sheetViews>
  <sheetFormatPr defaultRowHeight="15"/>
  <cols>
    <col min="1" max="1" width="63.28515625" style="41" customWidth="1"/>
    <col min="2" max="2" width="15.85546875" style="41" customWidth="1"/>
    <col min="3" max="4" width="14.85546875" style="41" customWidth="1"/>
    <col min="5" max="5" width="13.85546875" style="41" customWidth="1"/>
    <col min="6" max="6" width="16.5703125" style="41" customWidth="1"/>
    <col min="7" max="7" width="13.5703125" style="41" customWidth="1"/>
    <col min="8" max="8" width="19" style="41" customWidth="1"/>
    <col min="9" max="256" width="9.140625" style="41"/>
    <col min="257" max="257" width="63.28515625" style="41" customWidth="1"/>
    <col min="258" max="258" width="15.85546875" style="41" customWidth="1"/>
    <col min="259" max="260" width="14.85546875" style="41" customWidth="1"/>
    <col min="261" max="261" width="13.85546875" style="41" customWidth="1"/>
    <col min="262" max="262" width="16.5703125" style="41" customWidth="1"/>
    <col min="263" max="263" width="13.5703125" style="41" customWidth="1"/>
    <col min="264" max="264" width="19" style="41" customWidth="1"/>
    <col min="265" max="512" width="9.140625" style="41"/>
    <col min="513" max="513" width="63.28515625" style="41" customWidth="1"/>
    <col min="514" max="514" width="15.85546875" style="41" customWidth="1"/>
    <col min="515" max="516" width="14.85546875" style="41" customWidth="1"/>
    <col min="517" max="517" width="13.85546875" style="41" customWidth="1"/>
    <col min="518" max="518" width="16.5703125" style="41" customWidth="1"/>
    <col min="519" max="519" width="13.5703125" style="41" customWidth="1"/>
    <col min="520" max="520" width="19" style="41" customWidth="1"/>
    <col min="521" max="768" width="9.140625" style="41"/>
    <col min="769" max="769" width="63.28515625" style="41" customWidth="1"/>
    <col min="770" max="770" width="15.85546875" style="41" customWidth="1"/>
    <col min="771" max="772" width="14.85546875" style="41" customWidth="1"/>
    <col min="773" max="773" width="13.85546875" style="41" customWidth="1"/>
    <col min="774" max="774" width="16.5703125" style="41" customWidth="1"/>
    <col min="775" max="775" width="13.5703125" style="41" customWidth="1"/>
    <col min="776" max="776" width="19" style="41" customWidth="1"/>
    <col min="777" max="1024" width="9.140625" style="41"/>
    <col min="1025" max="1025" width="63.28515625" style="41" customWidth="1"/>
    <col min="1026" max="1026" width="15.85546875" style="41" customWidth="1"/>
    <col min="1027" max="1028" width="14.85546875" style="41" customWidth="1"/>
    <col min="1029" max="1029" width="13.85546875" style="41" customWidth="1"/>
    <col min="1030" max="1030" width="16.5703125" style="41" customWidth="1"/>
    <col min="1031" max="1031" width="13.5703125" style="41" customWidth="1"/>
    <col min="1032" max="1032" width="19" style="41" customWidth="1"/>
    <col min="1033" max="1280" width="9.140625" style="41"/>
    <col min="1281" max="1281" width="63.28515625" style="41" customWidth="1"/>
    <col min="1282" max="1282" width="15.85546875" style="41" customWidth="1"/>
    <col min="1283" max="1284" width="14.85546875" style="41" customWidth="1"/>
    <col min="1285" max="1285" width="13.85546875" style="41" customWidth="1"/>
    <col min="1286" max="1286" width="16.5703125" style="41" customWidth="1"/>
    <col min="1287" max="1287" width="13.5703125" style="41" customWidth="1"/>
    <col min="1288" max="1288" width="19" style="41" customWidth="1"/>
    <col min="1289" max="1536" width="9.140625" style="41"/>
    <col min="1537" max="1537" width="63.28515625" style="41" customWidth="1"/>
    <col min="1538" max="1538" width="15.85546875" style="41" customWidth="1"/>
    <col min="1539" max="1540" width="14.85546875" style="41" customWidth="1"/>
    <col min="1541" max="1541" width="13.85546875" style="41" customWidth="1"/>
    <col min="1542" max="1542" width="16.5703125" style="41" customWidth="1"/>
    <col min="1543" max="1543" width="13.5703125" style="41" customWidth="1"/>
    <col min="1544" max="1544" width="19" style="41" customWidth="1"/>
    <col min="1545" max="1792" width="9.140625" style="41"/>
    <col min="1793" max="1793" width="63.28515625" style="41" customWidth="1"/>
    <col min="1794" max="1794" width="15.85546875" style="41" customWidth="1"/>
    <col min="1795" max="1796" width="14.85546875" style="41" customWidth="1"/>
    <col min="1797" max="1797" width="13.85546875" style="41" customWidth="1"/>
    <col min="1798" max="1798" width="16.5703125" style="41" customWidth="1"/>
    <col min="1799" max="1799" width="13.5703125" style="41" customWidth="1"/>
    <col min="1800" max="1800" width="19" style="41" customWidth="1"/>
    <col min="1801" max="2048" width="9.140625" style="41"/>
    <col min="2049" max="2049" width="63.28515625" style="41" customWidth="1"/>
    <col min="2050" max="2050" width="15.85546875" style="41" customWidth="1"/>
    <col min="2051" max="2052" width="14.85546875" style="41" customWidth="1"/>
    <col min="2053" max="2053" width="13.85546875" style="41" customWidth="1"/>
    <col min="2054" max="2054" width="16.5703125" style="41" customWidth="1"/>
    <col min="2055" max="2055" width="13.5703125" style="41" customWidth="1"/>
    <col min="2056" max="2056" width="19" style="41" customWidth="1"/>
    <col min="2057" max="2304" width="9.140625" style="41"/>
    <col min="2305" max="2305" width="63.28515625" style="41" customWidth="1"/>
    <col min="2306" max="2306" width="15.85546875" style="41" customWidth="1"/>
    <col min="2307" max="2308" width="14.85546875" style="41" customWidth="1"/>
    <col min="2309" max="2309" width="13.85546875" style="41" customWidth="1"/>
    <col min="2310" max="2310" width="16.5703125" style="41" customWidth="1"/>
    <col min="2311" max="2311" width="13.5703125" style="41" customWidth="1"/>
    <col min="2312" max="2312" width="19" style="41" customWidth="1"/>
    <col min="2313" max="2560" width="9.140625" style="41"/>
    <col min="2561" max="2561" width="63.28515625" style="41" customWidth="1"/>
    <col min="2562" max="2562" width="15.85546875" style="41" customWidth="1"/>
    <col min="2563" max="2564" width="14.85546875" style="41" customWidth="1"/>
    <col min="2565" max="2565" width="13.85546875" style="41" customWidth="1"/>
    <col min="2566" max="2566" width="16.5703125" style="41" customWidth="1"/>
    <col min="2567" max="2567" width="13.5703125" style="41" customWidth="1"/>
    <col min="2568" max="2568" width="19" style="41" customWidth="1"/>
    <col min="2569" max="2816" width="9.140625" style="41"/>
    <col min="2817" max="2817" width="63.28515625" style="41" customWidth="1"/>
    <col min="2818" max="2818" width="15.85546875" style="41" customWidth="1"/>
    <col min="2819" max="2820" width="14.85546875" style="41" customWidth="1"/>
    <col min="2821" max="2821" width="13.85546875" style="41" customWidth="1"/>
    <col min="2822" max="2822" width="16.5703125" style="41" customWidth="1"/>
    <col min="2823" max="2823" width="13.5703125" style="41" customWidth="1"/>
    <col min="2824" max="2824" width="19" style="41" customWidth="1"/>
    <col min="2825" max="3072" width="9.140625" style="41"/>
    <col min="3073" max="3073" width="63.28515625" style="41" customWidth="1"/>
    <col min="3074" max="3074" width="15.85546875" style="41" customWidth="1"/>
    <col min="3075" max="3076" width="14.85546875" style="41" customWidth="1"/>
    <col min="3077" max="3077" width="13.85546875" style="41" customWidth="1"/>
    <col min="3078" max="3078" width="16.5703125" style="41" customWidth="1"/>
    <col min="3079" max="3079" width="13.5703125" style="41" customWidth="1"/>
    <col min="3080" max="3080" width="19" style="41" customWidth="1"/>
    <col min="3081" max="3328" width="9.140625" style="41"/>
    <col min="3329" max="3329" width="63.28515625" style="41" customWidth="1"/>
    <col min="3330" max="3330" width="15.85546875" style="41" customWidth="1"/>
    <col min="3331" max="3332" width="14.85546875" style="41" customWidth="1"/>
    <col min="3333" max="3333" width="13.85546875" style="41" customWidth="1"/>
    <col min="3334" max="3334" width="16.5703125" style="41" customWidth="1"/>
    <col min="3335" max="3335" width="13.5703125" style="41" customWidth="1"/>
    <col min="3336" max="3336" width="19" style="41" customWidth="1"/>
    <col min="3337" max="3584" width="9.140625" style="41"/>
    <col min="3585" max="3585" width="63.28515625" style="41" customWidth="1"/>
    <col min="3586" max="3586" width="15.85546875" style="41" customWidth="1"/>
    <col min="3587" max="3588" width="14.85546875" style="41" customWidth="1"/>
    <col min="3589" max="3589" width="13.85546875" style="41" customWidth="1"/>
    <col min="3590" max="3590" width="16.5703125" style="41" customWidth="1"/>
    <col min="3591" max="3591" width="13.5703125" style="41" customWidth="1"/>
    <col min="3592" max="3592" width="19" style="41" customWidth="1"/>
    <col min="3593" max="3840" width="9.140625" style="41"/>
    <col min="3841" max="3841" width="63.28515625" style="41" customWidth="1"/>
    <col min="3842" max="3842" width="15.85546875" style="41" customWidth="1"/>
    <col min="3843" max="3844" width="14.85546875" style="41" customWidth="1"/>
    <col min="3845" max="3845" width="13.85546875" style="41" customWidth="1"/>
    <col min="3846" max="3846" width="16.5703125" style="41" customWidth="1"/>
    <col min="3847" max="3847" width="13.5703125" style="41" customWidth="1"/>
    <col min="3848" max="3848" width="19" style="41" customWidth="1"/>
    <col min="3849" max="4096" width="9.140625" style="41"/>
    <col min="4097" max="4097" width="63.28515625" style="41" customWidth="1"/>
    <col min="4098" max="4098" width="15.85546875" style="41" customWidth="1"/>
    <col min="4099" max="4100" width="14.85546875" style="41" customWidth="1"/>
    <col min="4101" max="4101" width="13.85546875" style="41" customWidth="1"/>
    <col min="4102" max="4102" width="16.5703125" style="41" customWidth="1"/>
    <col min="4103" max="4103" width="13.5703125" style="41" customWidth="1"/>
    <col min="4104" max="4104" width="19" style="41" customWidth="1"/>
    <col min="4105" max="4352" width="9.140625" style="41"/>
    <col min="4353" max="4353" width="63.28515625" style="41" customWidth="1"/>
    <col min="4354" max="4354" width="15.85546875" style="41" customWidth="1"/>
    <col min="4355" max="4356" width="14.85546875" style="41" customWidth="1"/>
    <col min="4357" max="4357" width="13.85546875" style="41" customWidth="1"/>
    <col min="4358" max="4358" width="16.5703125" style="41" customWidth="1"/>
    <col min="4359" max="4359" width="13.5703125" style="41" customWidth="1"/>
    <col min="4360" max="4360" width="19" style="41" customWidth="1"/>
    <col min="4361" max="4608" width="9.140625" style="41"/>
    <col min="4609" max="4609" width="63.28515625" style="41" customWidth="1"/>
    <col min="4610" max="4610" width="15.85546875" style="41" customWidth="1"/>
    <col min="4611" max="4612" width="14.85546875" style="41" customWidth="1"/>
    <col min="4613" max="4613" width="13.85546875" style="41" customWidth="1"/>
    <col min="4614" max="4614" width="16.5703125" style="41" customWidth="1"/>
    <col min="4615" max="4615" width="13.5703125" style="41" customWidth="1"/>
    <col min="4616" max="4616" width="19" style="41" customWidth="1"/>
    <col min="4617" max="4864" width="9.140625" style="41"/>
    <col min="4865" max="4865" width="63.28515625" style="41" customWidth="1"/>
    <col min="4866" max="4866" width="15.85546875" style="41" customWidth="1"/>
    <col min="4867" max="4868" width="14.85546875" style="41" customWidth="1"/>
    <col min="4869" max="4869" width="13.85546875" style="41" customWidth="1"/>
    <col min="4870" max="4870" width="16.5703125" style="41" customWidth="1"/>
    <col min="4871" max="4871" width="13.5703125" style="41" customWidth="1"/>
    <col min="4872" max="4872" width="19" style="41" customWidth="1"/>
    <col min="4873" max="5120" width="9.140625" style="41"/>
    <col min="5121" max="5121" width="63.28515625" style="41" customWidth="1"/>
    <col min="5122" max="5122" width="15.85546875" style="41" customWidth="1"/>
    <col min="5123" max="5124" width="14.85546875" style="41" customWidth="1"/>
    <col min="5125" max="5125" width="13.85546875" style="41" customWidth="1"/>
    <col min="5126" max="5126" width="16.5703125" style="41" customWidth="1"/>
    <col min="5127" max="5127" width="13.5703125" style="41" customWidth="1"/>
    <col min="5128" max="5128" width="19" style="41" customWidth="1"/>
    <col min="5129" max="5376" width="9.140625" style="41"/>
    <col min="5377" max="5377" width="63.28515625" style="41" customWidth="1"/>
    <col min="5378" max="5378" width="15.85546875" style="41" customWidth="1"/>
    <col min="5379" max="5380" width="14.85546875" style="41" customWidth="1"/>
    <col min="5381" max="5381" width="13.85546875" style="41" customWidth="1"/>
    <col min="5382" max="5382" width="16.5703125" style="41" customWidth="1"/>
    <col min="5383" max="5383" width="13.5703125" style="41" customWidth="1"/>
    <col min="5384" max="5384" width="19" style="41" customWidth="1"/>
    <col min="5385" max="5632" width="9.140625" style="41"/>
    <col min="5633" max="5633" width="63.28515625" style="41" customWidth="1"/>
    <col min="5634" max="5634" width="15.85546875" style="41" customWidth="1"/>
    <col min="5635" max="5636" width="14.85546875" style="41" customWidth="1"/>
    <col min="5637" max="5637" width="13.85546875" style="41" customWidth="1"/>
    <col min="5638" max="5638" width="16.5703125" style="41" customWidth="1"/>
    <col min="5639" max="5639" width="13.5703125" style="41" customWidth="1"/>
    <col min="5640" max="5640" width="19" style="41" customWidth="1"/>
    <col min="5641" max="5888" width="9.140625" style="41"/>
    <col min="5889" max="5889" width="63.28515625" style="41" customWidth="1"/>
    <col min="5890" max="5890" width="15.85546875" style="41" customWidth="1"/>
    <col min="5891" max="5892" width="14.85546875" style="41" customWidth="1"/>
    <col min="5893" max="5893" width="13.85546875" style="41" customWidth="1"/>
    <col min="5894" max="5894" width="16.5703125" style="41" customWidth="1"/>
    <col min="5895" max="5895" width="13.5703125" style="41" customWidth="1"/>
    <col min="5896" max="5896" width="19" style="41" customWidth="1"/>
    <col min="5897" max="6144" width="9.140625" style="41"/>
    <col min="6145" max="6145" width="63.28515625" style="41" customWidth="1"/>
    <col min="6146" max="6146" width="15.85546875" style="41" customWidth="1"/>
    <col min="6147" max="6148" width="14.85546875" style="41" customWidth="1"/>
    <col min="6149" max="6149" width="13.85546875" style="41" customWidth="1"/>
    <col min="6150" max="6150" width="16.5703125" style="41" customWidth="1"/>
    <col min="6151" max="6151" width="13.5703125" style="41" customWidth="1"/>
    <col min="6152" max="6152" width="19" style="41" customWidth="1"/>
    <col min="6153" max="6400" width="9.140625" style="41"/>
    <col min="6401" max="6401" width="63.28515625" style="41" customWidth="1"/>
    <col min="6402" max="6402" width="15.85546875" style="41" customWidth="1"/>
    <col min="6403" max="6404" width="14.85546875" style="41" customWidth="1"/>
    <col min="6405" max="6405" width="13.85546875" style="41" customWidth="1"/>
    <col min="6406" max="6406" width="16.5703125" style="41" customWidth="1"/>
    <col min="6407" max="6407" width="13.5703125" style="41" customWidth="1"/>
    <col min="6408" max="6408" width="19" style="41" customWidth="1"/>
    <col min="6409" max="6656" width="9.140625" style="41"/>
    <col min="6657" max="6657" width="63.28515625" style="41" customWidth="1"/>
    <col min="6658" max="6658" width="15.85546875" style="41" customWidth="1"/>
    <col min="6659" max="6660" width="14.85546875" style="41" customWidth="1"/>
    <col min="6661" max="6661" width="13.85546875" style="41" customWidth="1"/>
    <col min="6662" max="6662" width="16.5703125" style="41" customWidth="1"/>
    <col min="6663" max="6663" width="13.5703125" style="41" customWidth="1"/>
    <col min="6664" max="6664" width="19" style="41" customWidth="1"/>
    <col min="6665" max="6912" width="9.140625" style="41"/>
    <col min="6913" max="6913" width="63.28515625" style="41" customWidth="1"/>
    <col min="6914" max="6914" width="15.85546875" style="41" customWidth="1"/>
    <col min="6915" max="6916" width="14.85546875" style="41" customWidth="1"/>
    <col min="6917" max="6917" width="13.85546875" style="41" customWidth="1"/>
    <col min="6918" max="6918" width="16.5703125" style="41" customWidth="1"/>
    <col min="6919" max="6919" width="13.5703125" style="41" customWidth="1"/>
    <col min="6920" max="6920" width="19" style="41" customWidth="1"/>
    <col min="6921" max="7168" width="9.140625" style="41"/>
    <col min="7169" max="7169" width="63.28515625" style="41" customWidth="1"/>
    <col min="7170" max="7170" width="15.85546875" style="41" customWidth="1"/>
    <col min="7171" max="7172" width="14.85546875" style="41" customWidth="1"/>
    <col min="7173" max="7173" width="13.85546875" style="41" customWidth="1"/>
    <col min="7174" max="7174" width="16.5703125" style="41" customWidth="1"/>
    <col min="7175" max="7175" width="13.5703125" style="41" customWidth="1"/>
    <col min="7176" max="7176" width="19" style="41" customWidth="1"/>
    <col min="7177" max="7424" width="9.140625" style="41"/>
    <col min="7425" max="7425" width="63.28515625" style="41" customWidth="1"/>
    <col min="7426" max="7426" width="15.85546875" style="41" customWidth="1"/>
    <col min="7427" max="7428" width="14.85546875" style="41" customWidth="1"/>
    <col min="7429" max="7429" width="13.85546875" style="41" customWidth="1"/>
    <col min="7430" max="7430" width="16.5703125" style="41" customWidth="1"/>
    <col min="7431" max="7431" width="13.5703125" style="41" customWidth="1"/>
    <col min="7432" max="7432" width="19" style="41" customWidth="1"/>
    <col min="7433" max="7680" width="9.140625" style="41"/>
    <col min="7681" max="7681" width="63.28515625" style="41" customWidth="1"/>
    <col min="7682" max="7682" width="15.85546875" style="41" customWidth="1"/>
    <col min="7683" max="7684" width="14.85546875" style="41" customWidth="1"/>
    <col min="7685" max="7685" width="13.85546875" style="41" customWidth="1"/>
    <col min="7686" max="7686" width="16.5703125" style="41" customWidth="1"/>
    <col min="7687" max="7687" width="13.5703125" style="41" customWidth="1"/>
    <col min="7688" max="7688" width="19" style="41" customWidth="1"/>
    <col min="7689" max="7936" width="9.140625" style="41"/>
    <col min="7937" max="7937" width="63.28515625" style="41" customWidth="1"/>
    <col min="7938" max="7938" width="15.85546875" style="41" customWidth="1"/>
    <col min="7939" max="7940" width="14.85546875" style="41" customWidth="1"/>
    <col min="7941" max="7941" width="13.85546875" style="41" customWidth="1"/>
    <col min="7942" max="7942" width="16.5703125" style="41" customWidth="1"/>
    <col min="7943" max="7943" width="13.5703125" style="41" customWidth="1"/>
    <col min="7944" max="7944" width="19" style="41" customWidth="1"/>
    <col min="7945" max="8192" width="9.140625" style="41"/>
    <col min="8193" max="8193" width="63.28515625" style="41" customWidth="1"/>
    <col min="8194" max="8194" width="15.85546875" style="41" customWidth="1"/>
    <col min="8195" max="8196" width="14.85546875" style="41" customWidth="1"/>
    <col min="8197" max="8197" width="13.85546875" style="41" customWidth="1"/>
    <col min="8198" max="8198" width="16.5703125" style="41" customWidth="1"/>
    <col min="8199" max="8199" width="13.5703125" style="41" customWidth="1"/>
    <col min="8200" max="8200" width="19" style="41" customWidth="1"/>
    <col min="8201" max="8448" width="9.140625" style="41"/>
    <col min="8449" max="8449" width="63.28515625" style="41" customWidth="1"/>
    <col min="8450" max="8450" width="15.85546875" style="41" customWidth="1"/>
    <col min="8451" max="8452" width="14.85546875" style="41" customWidth="1"/>
    <col min="8453" max="8453" width="13.85546875" style="41" customWidth="1"/>
    <col min="8454" max="8454" width="16.5703125" style="41" customWidth="1"/>
    <col min="8455" max="8455" width="13.5703125" style="41" customWidth="1"/>
    <col min="8456" max="8456" width="19" style="41" customWidth="1"/>
    <col min="8457" max="8704" width="9.140625" style="41"/>
    <col min="8705" max="8705" width="63.28515625" style="41" customWidth="1"/>
    <col min="8706" max="8706" width="15.85546875" style="41" customWidth="1"/>
    <col min="8707" max="8708" width="14.85546875" style="41" customWidth="1"/>
    <col min="8709" max="8709" width="13.85546875" style="41" customWidth="1"/>
    <col min="8710" max="8710" width="16.5703125" style="41" customWidth="1"/>
    <col min="8711" max="8711" width="13.5703125" style="41" customWidth="1"/>
    <col min="8712" max="8712" width="19" style="41" customWidth="1"/>
    <col min="8713" max="8960" width="9.140625" style="41"/>
    <col min="8961" max="8961" width="63.28515625" style="41" customWidth="1"/>
    <col min="8962" max="8962" width="15.85546875" style="41" customWidth="1"/>
    <col min="8963" max="8964" width="14.85546875" style="41" customWidth="1"/>
    <col min="8965" max="8965" width="13.85546875" style="41" customWidth="1"/>
    <col min="8966" max="8966" width="16.5703125" style="41" customWidth="1"/>
    <col min="8967" max="8967" width="13.5703125" style="41" customWidth="1"/>
    <col min="8968" max="8968" width="19" style="41" customWidth="1"/>
    <col min="8969" max="9216" width="9.140625" style="41"/>
    <col min="9217" max="9217" width="63.28515625" style="41" customWidth="1"/>
    <col min="9218" max="9218" width="15.85546875" style="41" customWidth="1"/>
    <col min="9219" max="9220" width="14.85546875" style="41" customWidth="1"/>
    <col min="9221" max="9221" width="13.85546875" style="41" customWidth="1"/>
    <col min="9222" max="9222" width="16.5703125" style="41" customWidth="1"/>
    <col min="9223" max="9223" width="13.5703125" style="41" customWidth="1"/>
    <col min="9224" max="9224" width="19" style="41" customWidth="1"/>
    <col min="9225" max="9472" width="9.140625" style="41"/>
    <col min="9473" max="9473" width="63.28515625" style="41" customWidth="1"/>
    <col min="9474" max="9474" width="15.85546875" style="41" customWidth="1"/>
    <col min="9475" max="9476" width="14.85546875" style="41" customWidth="1"/>
    <col min="9477" max="9477" width="13.85546875" style="41" customWidth="1"/>
    <col min="9478" max="9478" width="16.5703125" style="41" customWidth="1"/>
    <col min="9479" max="9479" width="13.5703125" style="41" customWidth="1"/>
    <col min="9480" max="9480" width="19" style="41" customWidth="1"/>
    <col min="9481" max="9728" width="9.140625" style="41"/>
    <col min="9729" max="9729" width="63.28515625" style="41" customWidth="1"/>
    <col min="9730" max="9730" width="15.85546875" style="41" customWidth="1"/>
    <col min="9731" max="9732" width="14.85546875" style="41" customWidth="1"/>
    <col min="9733" max="9733" width="13.85546875" style="41" customWidth="1"/>
    <col min="9734" max="9734" width="16.5703125" style="41" customWidth="1"/>
    <col min="9735" max="9735" width="13.5703125" style="41" customWidth="1"/>
    <col min="9736" max="9736" width="19" style="41" customWidth="1"/>
    <col min="9737" max="9984" width="9.140625" style="41"/>
    <col min="9985" max="9985" width="63.28515625" style="41" customWidth="1"/>
    <col min="9986" max="9986" width="15.85546875" style="41" customWidth="1"/>
    <col min="9987" max="9988" width="14.85546875" style="41" customWidth="1"/>
    <col min="9989" max="9989" width="13.85546875" style="41" customWidth="1"/>
    <col min="9990" max="9990" width="16.5703125" style="41" customWidth="1"/>
    <col min="9991" max="9991" width="13.5703125" style="41" customWidth="1"/>
    <col min="9992" max="9992" width="19" style="41" customWidth="1"/>
    <col min="9993" max="10240" width="9.140625" style="41"/>
    <col min="10241" max="10241" width="63.28515625" style="41" customWidth="1"/>
    <col min="10242" max="10242" width="15.85546875" style="41" customWidth="1"/>
    <col min="10243" max="10244" width="14.85546875" style="41" customWidth="1"/>
    <col min="10245" max="10245" width="13.85546875" style="41" customWidth="1"/>
    <col min="10246" max="10246" width="16.5703125" style="41" customWidth="1"/>
    <col min="10247" max="10247" width="13.5703125" style="41" customWidth="1"/>
    <col min="10248" max="10248" width="19" style="41" customWidth="1"/>
    <col min="10249" max="10496" width="9.140625" style="41"/>
    <col min="10497" max="10497" width="63.28515625" style="41" customWidth="1"/>
    <col min="10498" max="10498" width="15.85546875" style="41" customWidth="1"/>
    <col min="10499" max="10500" width="14.85546875" style="41" customWidth="1"/>
    <col min="10501" max="10501" width="13.85546875" style="41" customWidth="1"/>
    <col min="10502" max="10502" width="16.5703125" style="41" customWidth="1"/>
    <col min="10503" max="10503" width="13.5703125" style="41" customWidth="1"/>
    <col min="10504" max="10504" width="19" style="41" customWidth="1"/>
    <col min="10505" max="10752" width="9.140625" style="41"/>
    <col min="10753" max="10753" width="63.28515625" style="41" customWidth="1"/>
    <col min="10754" max="10754" width="15.85546875" style="41" customWidth="1"/>
    <col min="10755" max="10756" width="14.85546875" style="41" customWidth="1"/>
    <col min="10757" max="10757" width="13.85546875" style="41" customWidth="1"/>
    <col min="10758" max="10758" width="16.5703125" style="41" customWidth="1"/>
    <col min="10759" max="10759" width="13.5703125" style="41" customWidth="1"/>
    <col min="10760" max="10760" width="19" style="41" customWidth="1"/>
    <col min="10761" max="11008" width="9.140625" style="41"/>
    <col min="11009" max="11009" width="63.28515625" style="41" customWidth="1"/>
    <col min="11010" max="11010" width="15.85546875" style="41" customWidth="1"/>
    <col min="11011" max="11012" width="14.85546875" style="41" customWidth="1"/>
    <col min="11013" max="11013" width="13.85546875" style="41" customWidth="1"/>
    <col min="11014" max="11014" width="16.5703125" style="41" customWidth="1"/>
    <col min="11015" max="11015" width="13.5703125" style="41" customWidth="1"/>
    <col min="11016" max="11016" width="19" style="41" customWidth="1"/>
    <col min="11017" max="11264" width="9.140625" style="41"/>
    <col min="11265" max="11265" width="63.28515625" style="41" customWidth="1"/>
    <col min="11266" max="11266" width="15.85546875" style="41" customWidth="1"/>
    <col min="11267" max="11268" width="14.85546875" style="41" customWidth="1"/>
    <col min="11269" max="11269" width="13.85546875" style="41" customWidth="1"/>
    <col min="11270" max="11270" width="16.5703125" style="41" customWidth="1"/>
    <col min="11271" max="11271" width="13.5703125" style="41" customWidth="1"/>
    <col min="11272" max="11272" width="19" style="41" customWidth="1"/>
    <col min="11273" max="11520" width="9.140625" style="41"/>
    <col min="11521" max="11521" width="63.28515625" style="41" customWidth="1"/>
    <col min="11522" max="11522" width="15.85546875" style="41" customWidth="1"/>
    <col min="11523" max="11524" width="14.85546875" style="41" customWidth="1"/>
    <col min="11525" max="11525" width="13.85546875" style="41" customWidth="1"/>
    <col min="11526" max="11526" width="16.5703125" style="41" customWidth="1"/>
    <col min="11527" max="11527" width="13.5703125" style="41" customWidth="1"/>
    <col min="11528" max="11528" width="19" style="41" customWidth="1"/>
    <col min="11529" max="11776" width="9.140625" style="41"/>
    <col min="11777" max="11777" width="63.28515625" style="41" customWidth="1"/>
    <col min="11778" max="11778" width="15.85546875" style="41" customWidth="1"/>
    <col min="11779" max="11780" width="14.85546875" style="41" customWidth="1"/>
    <col min="11781" max="11781" width="13.85546875" style="41" customWidth="1"/>
    <col min="11782" max="11782" width="16.5703125" style="41" customWidth="1"/>
    <col min="11783" max="11783" width="13.5703125" style="41" customWidth="1"/>
    <col min="11784" max="11784" width="19" style="41" customWidth="1"/>
    <col min="11785" max="12032" width="9.140625" style="41"/>
    <col min="12033" max="12033" width="63.28515625" style="41" customWidth="1"/>
    <col min="12034" max="12034" width="15.85546875" style="41" customWidth="1"/>
    <col min="12035" max="12036" width="14.85546875" style="41" customWidth="1"/>
    <col min="12037" max="12037" width="13.85546875" style="41" customWidth="1"/>
    <col min="12038" max="12038" width="16.5703125" style="41" customWidth="1"/>
    <col min="12039" max="12039" width="13.5703125" style="41" customWidth="1"/>
    <col min="12040" max="12040" width="19" style="41" customWidth="1"/>
    <col min="12041" max="12288" width="9.140625" style="41"/>
    <col min="12289" max="12289" width="63.28515625" style="41" customWidth="1"/>
    <col min="12290" max="12290" width="15.85546875" style="41" customWidth="1"/>
    <col min="12291" max="12292" width="14.85546875" style="41" customWidth="1"/>
    <col min="12293" max="12293" width="13.85546875" style="41" customWidth="1"/>
    <col min="12294" max="12294" width="16.5703125" style="41" customWidth="1"/>
    <col min="12295" max="12295" width="13.5703125" style="41" customWidth="1"/>
    <col min="12296" max="12296" width="19" style="41" customWidth="1"/>
    <col min="12297" max="12544" width="9.140625" style="41"/>
    <col min="12545" max="12545" width="63.28515625" style="41" customWidth="1"/>
    <col min="12546" max="12546" width="15.85546875" style="41" customWidth="1"/>
    <col min="12547" max="12548" width="14.85546875" style="41" customWidth="1"/>
    <col min="12549" max="12549" width="13.85546875" style="41" customWidth="1"/>
    <col min="12550" max="12550" width="16.5703125" style="41" customWidth="1"/>
    <col min="12551" max="12551" width="13.5703125" style="41" customWidth="1"/>
    <col min="12552" max="12552" width="19" style="41" customWidth="1"/>
    <col min="12553" max="12800" width="9.140625" style="41"/>
    <col min="12801" max="12801" width="63.28515625" style="41" customWidth="1"/>
    <col min="12802" max="12802" width="15.85546875" style="41" customWidth="1"/>
    <col min="12803" max="12804" width="14.85546875" style="41" customWidth="1"/>
    <col min="12805" max="12805" width="13.85546875" style="41" customWidth="1"/>
    <col min="12806" max="12806" width="16.5703125" style="41" customWidth="1"/>
    <col min="12807" max="12807" width="13.5703125" style="41" customWidth="1"/>
    <col min="12808" max="12808" width="19" style="41" customWidth="1"/>
    <col min="12809" max="13056" width="9.140625" style="41"/>
    <col min="13057" max="13057" width="63.28515625" style="41" customWidth="1"/>
    <col min="13058" max="13058" width="15.85546875" style="41" customWidth="1"/>
    <col min="13059" max="13060" width="14.85546875" style="41" customWidth="1"/>
    <col min="13061" max="13061" width="13.85546875" style="41" customWidth="1"/>
    <col min="13062" max="13062" width="16.5703125" style="41" customWidth="1"/>
    <col min="13063" max="13063" width="13.5703125" style="41" customWidth="1"/>
    <col min="13064" max="13064" width="19" style="41" customWidth="1"/>
    <col min="13065" max="13312" width="9.140625" style="41"/>
    <col min="13313" max="13313" width="63.28515625" style="41" customWidth="1"/>
    <col min="13314" max="13314" width="15.85546875" style="41" customWidth="1"/>
    <col min="13315" max="13316" width="14.85546875" style="41" customWidth="1"/>
    <col min="13317" max="13317" width="13.85546875" style="41" customWidth="1"/>
    <col min="13318" max="13318" width="16.5703125" style="41" customWidth="1"/>
    <col min="13319" max="13319" width="13.5703125" style="41" customWidth="1"/>
    <col min="13320" max="13320" width="19" style="41" customWidth="1"/>
    <col min="13321" max="13568" width="9.140625" style="41"/>
    <col min="13569" max="13569" width="63.28515625" style="41" customWidth="1"/>
    <col min="13570" max="13570" width="15.85546875" style="41" customWidth="1"/>
    <col min="13571" max="13572" width="14.85546875" style="41" customWidth="1"/>
    <col min="13573" max="13573" width="13.85546875" style="41" customWidth="1"/>
    <col min="13574" max="13574" width="16.5703125" style="41" customWidth="1"/>
    <col min="13575" max="13575" width="13.5703125" style="41" customWidth="1"/>
    <col min="13576" max="13576" width="19" style="41" customWidth="1"/>
    <col min="13577" max="13824" width="9.140625" style="41"/>
    <col min="13825" max="13825" width="63.28515625" style="41" customWidth="1"/>
    <col min="13826" max="13826" width="15.85546875" style="41" customWidth="1"/>
    <col min="13827" max="13828" width="14.85546875" style="41" customWidth="1"/>
    <col min="13829" max="13829" width="13.85546875" style="41" customWidth="1"/>
    <col min="13830" max="13830" width="16.5703125" style="41" customWidth="1"/>
    <col min="13831" max="13831" width="13.5703125" style="41" customWidth="1"/>
    <col min="13832" max="13832" width="19" style="41" customWidth="1"/>
    <col min="13833" max="14080" width="9.140625" style="41"/>
    <col min="14081" max="14081" width="63.28515625" style="41" customWidth="1"/>
    <col min="14082" max="14082" width="15.85546875" style="41" customWidth="1"/>
    <col min="14083" max="14084" width="14.85546875" style="41" customWidth="1"/>
    <col min="14085" max="14085" width="13.85546875" style="41" customWidth="1"/>
    <col min="14086" max="14086" width="16.5703125" style="41" customWidth="1"/>
    <col min="14087" max="14087" width="13.5703125" style="41" customWidth="1"/>
    <col min="14088" max="14088" width="19" style="41" customWidth="1"/>
    <col min="14089" max="14336" width="9.140625" style="41"/>
    <col min="14337" max="14337" width="63.28515625" style="41" customWidth="1"/>
    <col min="14338" max="14338" width="15.85546875" style="41" customWidth="1"/>
    <col min="14339" max="14340" width="14.85546875" style="41" customWidth="1"/>
    <col min="14341" max="14341" width="13.85546875" style="41" customWidth="1"/>
    <col min="14342" max="14342" width="16.5703125" style="41" customWidth="1"/>
    <col min="14343" max="14343" width="13.5703125" style="41" customWidth="1"/>
    <col min="14344" max="14344" width="19" style="41" customWidth="1"/>
    <col min="14345" max="14592" width="9.140625" style="41"/>
    <col min="14593" max="14593" width="63.28515625" style="41" customWidth="1"/>
    <col min="14594" max="14594" width="15.85546875" style="41" customWidth="1"/>
    <col min="14595" max="14596" width="14.85546875" style="41" customWidth="1"/>
    <col min="14597" max="14597" width="13.85546875" style="41" customWidth="1"/>
    <col min="14598" max="14598" width="16.5703125" style="41" customWidth="1"/>
    <col min="14599" max="14599" width="13.5703125" style="41" customWidth="1"/>
    <col min="14600" max="14600" width="19" style="41" customWidth="1"/>
    <col min="14601" max="14848" width="9.140625" style="41"/>
    <col min="14849" max="14849" width="63.28515625" style="41" customWidth="1"/>
    <col min="14850" max="14850" width="15.85546875" style="41" customWidth="1"/>
    <col min="14851" max="14852" width="14.85546875" style="41" customWidth="1"/>
    <col min="14853" max="14853" width="13.85546875" style="41" customWidth="1"/>
    <col min="14854" max="14854" width="16.5703125" style="41" customWidth="1"/>
    <col min="14855" max="14855" width="13.5703125" style="41" customWidth="1"/>
    <col min="14856" max="14856" width="19" style="41" customWidth="1"/>
    <col min="14857" max="15104" width="9.140625" style="41"/>
    <col min="15105" max="15105" width="63.28515625" style="41" customWidth="1"/>
    <col min="15106" max="15106" width="15.85546875" style="41" customWidth="1"/>
    <col min="15107" max="15108" width="14.85546875" style="41" customWidth="1"/>
    <col min="15109" max="15109" width="13.85546875" style="41" customWidth="1"/>
    <col min="15110" max="15110" width="16.5703125" style="41" customWidth="1"/>
    <col min="15111" max="15111" width="13.5703125" style="41" customWidth="1"/>
    <col min="15112" max="15112" width="19" style="41" customWidth="1"/>
    <col min="15113" max="15360" width="9.140625" style="41"/>
    <col min="15361" max="15361" width="63.28515625" style="41" customWidth="1"/>
    <col min="15362" max="15362" width="15.85546875" style="41" customWidth="1"/>
    <col min="15363" max="15364" width="14.85546875" style="41" customWidth="1"/>
    <col min="15365" max="15365" width="13.85546875" style="41" customWidth="1"/>
    <col min="15366" max="15366" width="16.5703125" style="41" customWidth="1"/>
    <col min="15367" max="15367" width="13.5703125" style="41" customWidth="1"/>
    <col min="15368" max="15368" width="19" style="41" customWidth="1"/>
    <col min="15369" max="15616" width="9.140625" style="41"/>
    <col min="15617" max="15617" width="63.28515625" style="41" customWidth="1"/>
    <col min="15618" max="15618" width="15.85546875" style="41" customWidth="1"/>
    <col min="15619" max="15620" width="14.85546875" style="41" customWidth="1"/>
    <col min="15621" max="15621" width="13.85546875" style="41" customWidth="1"/>
    <col min="15622" max="15622" width="16.5703125" style="41" customWidth="1"/>
    <col min="15623" max="15623" width="13.5703125" style="41" customWidth="1"/>
    <col min="15624" max="15624" width="19" style="41" customWidth="1"/>
    <col min="15625" max="15872" width="9.140625" style="41"/>
    <col min="15873" max="15873" width="63.28515625" style="41" customWidth="1"/>
    <col min="15874" max="15874" width="15.85546875" style="41" customWidth="1"/>
    <col min="15875" max="15876" width="14.85546875" style="41" customWidth="1"/>
    <col min="15877" max="15877" width="13.85546875" style="41" customWidth="1"/>
    <col min="15878" max="15878" width="16.5703125" style="41" customWidth="1"/>
    <col min="15879" max="15879" width="13.5703125" style="41" customWidth="1"/>
    <col min="15880" max="15880" width="19" style="41" customWidth="1"/>
    <col min="15881" max="16128" width="9.140625" style="41"/>
    <col min="16129" max="16129" width="63.28515625" style="41" customWidth="1"/>
    <col min="16130" max="16130" width="15.85546875" style="41" customWidth="1"/>
    <col min="16131" max="16132" width="14.85546875" style="41" customWidth="1"/>
    <col min="16133" max="16133" width="13.85546875" style="41" customWidth="1"/>
    <col min="16134" max="16134" width="16.5703125" style="41" customWidth="1"/>
    <col min="16135" max="16135" width="13.5703125" style="41" customWidth="1"/>
    <col min="16136" max="16136" width="19" style="41" customWidth="1"/>
    <col min="16137" max="16384" width="9.140625" style="41"/>
  </cols>
  <sheetData>
    <row r="1" spans="1:8">
      <c r="A1" s="23" t="s">
        <v>48</v>
      </c>
      <c r="B1" s="1304">
        <v>37.4</v>
      </c>
    </row>
    <row r="2" spans="1:8">
      <c r="A2" s="23" t="s">
        <v>49</v>
      </c>
      <c r="B2" s="1304" t="s">
        <v>1934</v>
      </c>
    </row>
    <row r="3" spans="1:8">
      <c r="A3" s="23" t="s">
        <v>47</v>
      </c>
      <c r="B3" s="23" t="s">
        <v>1049</v>
      </c>
    </row>
    <row r="4" spans="1:8">
      <c r="A4" s="23" t="s">
        <v>50</v>
      </c>
      <c r="B4" s="23" t="s">
        <v>53</v>
      </c>
    </row>
    <row r="5" spans="1:8">
      <c r="A5" s="41" t="s">
        <v>792</v>
      </c>
      <c r="B5" s="41" t="s">
        <v>71</v>
      </c>
    </row>
    <row r="7" spans="1:8">
      <c r="A7" s="1305" t="s">
        <v>2003</v>
      </c>
      <c r="B7" s="207" t="s">
        <v>2004</v>
      </c>
      <c r="C7" s="1373"/>
      <c r="D7" s="1373"/>
      <c r="E7" s="1373"/>
      <c r="F7" s="1374"/>
      <c r="G7" s="1333"/>
      <c r="H7" s="1311" t="s">
        <v>2005</v>
      </c>
    </row>
    <row r="8" spans="1:8">
      <c r="A8" s="1308" t="s">
        <v>2006</v>
      </c>
      <c r="B8" s="1375"/>
      <c r="C8" s="1376"/>
      <c r="D8" s="1376"/>
      <c r="E8" s="1376"/>
      <c r="F8" s="1377"/>
      <c r="G8" s="1308" t="s">
        <v>486</v>
      </c>
      <c r="H8" s="1308" t="s">
        <v>2007</v>
      </c>
    </row>
    <row r="9" spans="1:8">
      <c r="A9" s="202" t="s">
        <v>2008</v>
      </c>
      <c r="B9" s="1378" t="s">
        <v>2009</v>
      </c>
      <c r="C9" s="1379" t="s">
        <v>2010</v>
      </c>
      <c r="D9" s="1380" t="s">
        <v>2011</v>
      </c>
      <c r="E9" s="1380" t="s">
        <v>2012</v>
      </c>
      <c r="F9" s="1381" t="s">
        <v>2013</v>
      </c>
      <c r="G9" s="1334"/>
      <c r="H9" s="202" t="s">
        <v>2014</v>
      </c>
    </row>
    <row r="10" spans="1:8">
      <c r="A10" s="1383" t="s">
        <v>2020</v>
      </c>
      <c r="B10" s="1390">
        <f>SUM(B11:B999)</f>
        <v>0</v>
      </c>
      <c r="C10" s="1391">
        <f>SUM(C11:C999)</f>
        <v>0</v>
      </c>
      <c r="D10" s="1391">
        <f>SUM(D11:D999)</f>
        <v>0</v>
      </c>
      <c r="E10" s="1391">
        <f>SUM(E11:E999)</f>
        <v>0</v>
      </c>
      <c r="F10" s="1392">
        <f>SUM(F11:F999)</f>
        <v>0</v>
      </c>
      <c r="G10" s="1387">
        <f>SUM(B10:F10)</f>
        <v>0</v>
      </c>
      <c r="H10" s="1023"/>
    </row>
    <row r="11" spans="1:8">
      <c r="A11" s="1388">
        <v>1</v>
      </c>
      <c r="B11" s="1316"/>
      <c r="C11" s="1317"/>
      <c r="D11" s="1317"/>
      <c r="E11" s="1317"/>
      <c r="F11" s="1338"/>
      <c r="G11" s="1387">
        <f>SUM(B11:F11)</f>
        <v>0</v>
      </c>
      <c r="H11" s="1023"/>
    </row>
    <row r="12" spans="1:8">
      <c r="A12" s="1388">
        <v>2</v>
      </c>
      <c r="B12" s="1316"/>
      <c r="C12" s="1317"/>
      <c r="D12" s="1317"/>
      <c r="E12" s="1317"/>
      <c r="F12" s="1338"/>
      <c r="G12" s="1387">
        <f>SUM(B12:F12)</f>
        <v>0</v>
      </c>
      <c r="H12" s="1023"/>
    </row>
    <row r="13" spans="1:8">
      <c r="A13" s="1388" t="s">
        <v>2016</v>
      </c>
      <c r="B13" s="1316"/>
      <c r="C13" s="1317"/>
      <c r="D13" s="1317"/>
      <c r="E13" s="1317"/>
      <c r="F13" s="1338"/>
      <c r="G13" s="1387">
        <f>SUM(B13:F13)</f>
        <v>0</v>
      </c>
      <c r="H13" s="1023"/>
    </row>
    <row r="15" spans="1:8">
      <c r="A15" s="153"/>
    </row>
  </sheetData>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5"/>
  <sheetViews>
    <sheetView workbookViewId="0">
      <selection activeCell="A43" activeCellId="1" sqref="B27 A43"/>
    </sheetView>
  </sheetViews>
  <sheetFormatPr defaultRowHeight="15"/>
  <cols>
    <col min="1" max="1" width="63.28515625" style="41" customWidth="1"/>
    <col min="2" max="2" width="15.85546875" style="41" customWidth="1"/>
    <col min="3" max="4" width="14.85546875" style="41" customWidth="1"/>
    <col min="5" max="5" width="13.85546875" style="41" customWidth="1"/>
    <col min="6" max="6" width="16.5703125" style="41" customWidth="1"/>
    <col min="7" max="7" width="13.5703125" style="41" customWidth="1"/>
    <col min="8" max="8" width="19" style="41" customWidth="1"/>
    <col min="9" max="256" width="9.140625" style="41"/>
    <col min="257" max="257" width="63.28515625" style="41" customWidth="1"/>
    <col min="258" max="258" width="15.85546875" style="41" customWidth="1"/>
    <col min="259" max="260" width="14.85546875" style="41" customWidth="1"/>
    <col min="261" max="261" width="13.85546875" style="41" customWidth="1"/>
    <col min="262" max="262" width="16.5703125" style="41" customWidth="1"/>
    <col min="263" max="263" width="13.5703125" style="41" customWidth="1"/>
    <col min="264" max="264" width="19" style="41" customWidth="1"/>
    <col min="265" max="512" width="9.140625" style="41"/>
    <col min="513" max="513" width="63.28515625" style="41" customWidth="1"/>
    <col min="514" max="514" width="15.85546875" style="41" customWidth="1"/>
    <col min="515" max="516" width="14.85546875" style="41" customWidth="1"/>
    <col min="517" max="517" width="13.85546875" style="41" customWidth="1"/>
    <col min="518" max="518" width="16.5703125" style="41" customWidth="1"/>
    <col min="519" max="519" width="13.5703125" style="41" customWidth="1"/>
    <col min="520" max="520" width="19" style="41" customWidth="1"/>
    <col min="521" max="768" width="9.140625" style="41"/>
    <col min="769" max="769" width="63.28515625" style="41" customWidth="1"/>
    <col min="770" max="770" width="15.85546875" style="41" customWidth="1"/>
    <col min="771" max="772" width="14.85546875" style="41" customWidth="1"/>
    <col min="773" max="773" width="13.85546875" style="41" customWidth="1"/>
    <col min="774" max="774" width="16.5703125" style="41" customWidth="1"/>
    <col min="775" max="775" width="13.5703125" style="41" customWidth="1"/>
    <col min="776" max="776" width="19" style="41" customWidth="1"/>
    <col min="777" max="1024" width="9.140625" style="41"/>
    <col min="1025" max="1025" width="63.28515625" style="41" customWidth="1"/>
    <col min="1026" max="1026" width="15.85546875" style="41" customWidth="1"/>
    <col min="1027" max="1028" width="14.85546875" style="41" customWidth="1"/>
    <col min="1029" max="1029" width="13.85546875" style="41" customWidth="1"/>
    <col min="1030" max="1030" width="16.5703125" style="41" customWidth="1"/>
    <col min="1031" max="1031" width="13.5703125" style="41" customWidth="1"/>
    <col min="1032" max="1032" width="19" style="41" customWidth="1"/>
    <col min="1033" max="1280" width="9.140625" style="41"/>
    <col min="1281" max="1281" width="63.28515625" style="41" customWidth="1"/>
    <col min="1282" max="1282" width="15.85546875" style="41" customWidth="1"/>
    <col min="1283" max="1284" width="14.85546875" style="41" customWidth="1"/>
    <col min="1285" max="1285" width="13.85546875" style="41" customWidth="1"/>
    <col min="1286" max="1286" width="16.5703125" style="41" customWidth="1"/>
    <col min="1287" max="1287" width="13.5703125" style="41" customWidth="1"/>
    <col min="1288" max="1288" width="19" style="41" customWidth="1"/>
    <col min="1289" max="1536" width="9.140625" style="41"/>
    <col min="1537" max="1537" width="63.28515625" style="41" customWidth="1"/>
    <col min="1538" max="1538" width="15.85546875" style="41" customWidth="1"/>
    <col min="1539" max="1540" width="14.85546875" style="41" customWidth="1"/>
    <col min="1541" max="1541" width="13.85546875" style="41" customWidth="1"/>
    <col min="1542" max="1542" width="16.5703125" style="41" customWidth="1"/>
    <col min="1543" max="1543" width="13.5703125" style="41" customWidth="1"/>
    <col min="1544" max="1544" width="19" style="41" customWidth="1"/>
    <col min="1545" max="1792" width="9.140625" style="41"/>
    <col min="1793" max="1793" width="63.28515625" style="41" customWidth="1"/>
    <col min="1794" max="1794" width="15.85546875" style="41" customWidth="1"/>
    <col min="1795" max="1796" width="14.85546875" style="41" customWidth="1"/>
    <col min="1797" max="1797" width="13.85546875" style="41" customWidth="1"/>
    <col min="1798" max="1798" width="16.5703125" style="41" customWidth="1"/>
    <col min="1799" max="1799" width="13.5703125" style="41" customWidth="1"/>
    <col min="1800" max="1800" width="19" style="41" customWidth="1"/>
    <col min="1801" max="2048" width="9.140625" style="41"/>
    <col min="2049" max="2049" width="63.28515625" style="41" customWidth="1"/>
    <col min="2050" max="2050" width="15.85546875" style="41" customWidth="1"/>
    <col min="2051" max="2052" width="14.85546875" style="41" customWidth="1"/>
    <col min="2053" max="2053" width="13.85546875" style="41" customWidth="1"/>
    <col min="2054" max="2054" width="16.5703125" style="41" customWidth="1"/>
    <col min="2055" max="2055" width="13.5703125" style="41" customWidth="1"/>
    <col min="2056" max="2056" width="19" style="41" customWidth="1"/>
    <col min="2057" max="2304" width="9.140625" style="41"/>
    <col min="2305" max="2305" width="63.28515625" style="41" customWidth="1"/>
    <col min="2306" max="2306" width="15.85546875" style="41" customWidth="1"/>
    <col min="2307" max="2308" width="14.85546875" style="41" customWidth="1"/>
    <col min="2309" max="2309" width="13.85546875" style="41" customWidth="1"/>
    <col min="2310" max="2310" width="16.5703125" style="41" customWidth="1"/>
    <col min="2311" max="2311" width="13.5703125" style="41" customWidth="1"/>
    <col min="2312" max="2312" width="19" style="41" customWidth="1"/>
    <col min="2313" max="2560" width="9.140625" style="41"/>
    <col min="2561" max="2561" width="63.28515625" style="41" customWidth="1"/>
    <col min="2562" max="2562" width="15.85546875" style="41" customWidth="1"/>
    <col min="2563" max="2564" width="14.85546875" style="41" customWidth="1"/>
    <col min="2565" max="2565" width="13.85546875" style="41" customWidth="1"/>
    <col min="2566" max="2566" width="16.5703125" style="41" customWidth="1"/>
    <col min="2567" max="2567" width="13.5703125" style="41" customWidth="1"/>
    <col min="2568" max="2568" width="19" style="41" customWidth="1"/>
    <col min="2569" max="2816" width="9.140625" style="41"/>
    <col min="2817" max="2817" width="63.28515625" style="41" customWidth="1"/>
    <col min="2818" max="2818" width="15.85546875" style="41" customWidth="1"/>
    <col min="2819" max="2820" width="14.85546875" style="41" customWidth="1"/>
    <col min="2821" max="2821" width="13.85546875" style="41" customWidth="1"/>
    <col min="2822" max="2822" width="16.5703125" style="41" customWidth="1"/>
    <col min="2823" max="2823" width="13.5703125" style="41" customWidth="1"/>
    <col min="2824" max="2824" width="19" style="41" customWidth="1"/>
    <col min="2825" max="3072" width="9.140625" style="41"/>
    <col min="3073" max="3073" width="63.28515625" style="41" customWidth="1"/>
    <col min="3074" max="3074" width="15.85546875" style="41" customWidth="1"/>
    <col min="3075" max="3076" width="14.85546875" style="41" customWidth="1"/>
    <col min="3077" max="3077" width="13.85546875" style="41" customWidth="1"/>
    <col min="3078" max="3078" width="16.5703125" style="41" customWidth="1"/>
    <col min="3079" max="3079" width="13.5703125" style="41" customWidth="1"/>
    <col min="3080" max="3080" width="19" style="41" customWidth="1"/>
    <col min="3081" max="3328" width="9.140625" style="41"/>
    <col min="3329" max="3329" width="63.28515625" style="41" customWidth="1"/>
    <col min="3330" max="3330" width="15.85546875" style="41" customWidth="1"/>
    <col min="3331" max="3332" width="14.85546875" style="41" customWidth="1"/>
    <col min="3333" max="3333" width="13.85546875" style="41" customWidth="1"/>
    <col min="3334" max="3334" width="16.5703125" style="41" customWidth="1"/>
    <col min="3335" max="3335" width="13.5703125" style="41" customWidth="1"/>
    <col min="3336" max="3336" width="19" style="41" customWidth="1"/>
    <col min="3337" max="3584" width="9.140625" style="41"/>
    <col min="3585" max="3585" width="63.28515625" style="41" customWidth="1"/>
    <col min="3586" max="3586" width="15.85546875" style="41" customWidth="1"/>
    <col min="3587" max="3588" width="14.85546875" style="41" customWidth="1"/>
    <col min="3589" max="3589" width="13.85546875" style="41" customWidth="1"/>
    <col min="3590" max="3590" width="16.5703125" style="41" customWidth="1"/>
    <col min="3591" max="3591" width="13.5703125" style="41" customWidth="1"/>
    <col min="3592" max="3592" width="19" style="41" customWidth="1"/>
    <col min="3593" max="3840" width="9.140625" style="41"/>
    <col min="3841" max="3841" width="63.28515625" style="41" customWidth="1"/>
    <col min="3842" max="3842" width="15.85546875" style="41" customWidth="1"/>
    <col min="3843" max="3844" width="14.85546875" style="41" customWidth="1"/>
    <col min="3845" max="3845" width="13.85546875" style="41" customWidth="1"/>
    <col min="3846" max="3846" width="16.5703125" style="41" customWidth="1"/>
    <col min="3847" max="3847" width="13.5703125" style="41" customWidth="1"/>
    <col min="3848" max="3848" width="19" style="41" customWidth="1"/>
    <col min="3849" max="4096" width="9.140625" style="41"/>
    <col min="4097" max="4097" width="63.28515625" style="41" customWidth="1"/>
    <col min="4098" max="4098" width="15.85546875" style="41" customWidth="1"/>
    <col min="4099" max="4100" width="14.85546875" style="41" customWidth="1"/>
    <col min="4101" max="4101" width="13.85546875" style="41" customWidth="1"/>
    <col min="4102" max="4102" width="16.5703125" style="41" customWidth="1"/>
    <col min="4103" max="4103" width="13.5703125" style="41" customWidth="1"/>
    <col min="4104" max="4104" width="19" style="41" customWidth="1"/>
    <col min="4105" max="4352" width="9.140625" style="41"/>
    <col min="4353" max="4353" width="63.28515625" style="41" customWidth="1"/>
    <col min="4354" max="4354" width="15.85546875" style="41" customWidth="1"/>
    <col min="4355" max="4356" width="14.85546875" style="41" customWidth="1"/>
    <col min="4357" max="4357" width="13.85546875" style="41" customWidth="1"/>
    <col min="4358" max="4358" width="16.5703125" style="41" customWidth="1"/>
    <col min="4359" max="4359" width="13.5703125" style="41" customWidth="1"/>
    <col min="4360" max="4360" width="19" style="41" customWidth="1"/>
    <col min="4361" max="4608" width="9.140625" style="41"/>
    <col min="4609" max="4609" width="63.28515625" style="41" customWidth="1"/>
    <col min="4610" max="4610" width="15.85546875" style="41" customWidth="1"/>
    <col min="4611" max="4612" width="14.85546875" style="41" customWidth="1"/>
    <col min="4613" max="4613" width="13.85546875" style="41" customWidth="1"/>
    <col min="4614" max="4614" width="16.5703125" style="41" customWidth="1"/>
    <col min="4615" max="4615" width="13.5703125" style="41" customWidth="1"/>
    <col min="4616" max="4616" width="19" style="41" customWidth="1"/>
    <col min="4617" max="4864" width="9.140625" style="41"/>
    <col min="4865" max="4865" width="63.28515625" style="41" customWidth="1"/>
    <col min="4866" max="4866" width="15.85546875" style="41" customWidth="1"/>
    <col min="4867" max="4868" width="14.85546875" style="41" customWidth="1"/>
    <col min="4869" max="4869" width="13.85546875" style="41" customWidth="1"/>
    <col min="4870" max="4870" width="16.5703125" style="41" customWidth="1"/>
    <col min="4871" max="4871" width="13.5703125" style="41" customWidth="1"/>
    <col min="4872" max="4872" width="19" style="41" customWidth="1"/>
    <col min="4873" max="5120" width="9.140625" style="41"/>
    <col min="5121" max="5121" width="63.28515625" style="41" customWidth="1"/>
    <col min="5122" max="5122" width="15.85546875" style="41" customWidth="1"/>
    <col min="5123" max="5124" width="14.85546875" style="41" customWidth="1"/>
    <col min="5125" max="5125" width="13.85546875" style="41" customWidth="1"/>
    <col min="5126" max="5126" width="16.5703125" style="41" customWidth="1"/>
    <col min="5127" max="5127" width="13.5703125" style="41" customWidth="1"/>
    <col min="5128" max="5128" width="19" style="41" customWidth="1"/>
    <col min="5129" max="5376" width="9.140625" style="41"/>
    <col min="5377" max="5377" width="63.28515625" style="41" customWidth="1"/>
    <col min="5378" max="5378" width="15.85546875" style="41" customWidth="1"/>
    <col min="5379" max="5380" width="14.85546875" style="41" customWidth="1"/>
    <col min="5381" max="5381" width="13.85546875" style="41" customWidth="1"/>
    <col min="5382" max="5382" width="16.5703125" style="41" customWidth="1"/>
    <col min="5383" max="5383" width="13.5703125" style="41" customWidth="1"/>
    <col min="5384" max="5384" width="19" style="41" customWidth="1"/>
    <col min="5385" max="5632" width="9.140625" style="41"/>
    <col min="5633" max="5633" width="63.28515625" style="41" customWidth="1"/>
    <col min="5634" max="5634" width="15.85546875" style="41" customWidth="1"/>
    <col min="5635" max="5636" width="14.85546875" style="41" customWidth="1"/>
    <col min="5637" max="5637" width="13.85546875" style="41" customWidth="1"/>
    <col min="5638" max="5638" width="16.5703125" style="41" customWidth="1"/>
    <col min="5639" max="5639" width="13.5703125" style="41" customWidth="1"/>
    <col min="5640" max="5640" width="19" style="41" customWidth="1"/>
    <col min="5641" max="5888" width="9.140625" style="41"/>
    <col min="5889" max="5889" width="63.28515625" style="41" customWidth="1"/>
    <col min="5890" max="5890" width="15.85546875" style="41" customWidth="1"/>
    <col min="5891" max="5892" width="14.85546875" style="41" customWidth="1"/>
    <col min="5893" max="5893" width="13.85546875" style="41" customWidth="1"/>
    <col min="5894" max="5894" width="16.5703125" style="41" customWidth="1"/>
    <col min="5895" max="5895" width="13.5703125" style="41" customWidth="1"/>
    <col min="5896" max="5896" width="19" style="41" customWidth="1"/>
    <col min="5897" max="6144" width="9.140625" style="41"/>
    <col min="6145" max="6145" width="63.28515625" style="41" customWidth="1"/>
    <col min="6146" max="6146" width="15.85546875" style="41" customWidth="1"/>
    <col min="6147" max="6148" width="14.85546875" style="41" customWidth="1"/>
    <col min="6149" max="6149" width="13.85546875" style="41" customWidth="1"/>
    <col min="6150" max="6150" width="16.5703125" style="41" customWidth="1"/>
    <col min="6151" max="6151" width="13.5703125" style="41" customWidth="1"/>
    <col min="6152" max="6152" width="19" style="41" customWidth="1"/>
    <col min="6153" max="6400" width="9.140625" style="41"/>
    <col min="6401" max="6401" width="63.28515625" style="41" customWidth="1"/>
    <col min="6402" max="6402" width="15.85546875" style="41" customWidth="1"/>
    <col min="6403" max="6404" width="14.85546875" style="41" customWidth="1"/>
    <col min="6405" max="6405" width="13.85546875" style="41" customWidth="1"/>
    <col min="6406" max="6406" width="16.5703125" style="41" customWidth="1"/>
    <col min="6407" max="6407" width="13.5703125" style="41" customWidth="1"/>
    <col min="6408" max="6408" width="19" style="41" customWidth="1"/>
    <col min="6409" max="6656" width="9.140625" style="41"/>
    <col min="6657" max="6657" width="63.28515625" style="41" customWidth="1"/>
    <col min="6658" max="6658" width="15.85546875" style="41" customWidth="1"/>
    <col min="6659" max="6660" width="14.85546875" style="41" customWidth="1"/>
    <col min="6661" max="6661" width="13.85546875" style="41" customWidth="1"/>
    <col min="6662" max="6662" width="16.5703125" style="41" customWidth="1"/>
    <col min="6663" max="6663" width="13.5703125" style="41" customWidth="1"/>
    <col min="6664" max="6664" width="19" style="41" customWidth="1"/>
    <col min="6665" max="6912" width="9.140625" style="41"/>
    <col min="6913" max="6913" width="63.28515625" style="41" customWidth="1"/>
    <col min="6914" max="6914" width="15.85546875" style="41" customWidth="1"/>
    <col min="6915" max="6916" width="14.85546875" style="41" customWidth="1"/>
    <col min="6917" max="6917" width="13.85546875" style="41" customWidth="1"/>
    <col min="6918" max="6918" width="16.5703125" style="41" customWidth="1"/>
    <col min="6919" max="6919" width="13.5703125" style="41" customWidth="1"/>
    <col min="6920" max="6920" width="19" style="41" customWidth="1"/>
    <col min="6921" max="7168" width="9.140625" style="41"/>
    <col min="7169" max="7169" width="63.28515625" style="41" customWidth="1"/>
    <col min="7170" max="7170" width="15.85546875" style="41" customWidth="1"/>
    <col min="7171" max="7172" width="14.85546875" style="41" customWidth="1"/>
    <col min="7173" max="7173" width="13.85546875" style="41" customWidth="1"/>
    <col min="7174" max="7174" width="16.5703125" style="41" customWidth="1"/>
    <col min="7175" max="7175" width="13.5703125" style="41" customWidth="1"/>
    <col min="7176" max="7176" width="19" style="41" customWidth="1"/>
    <col min="7177" max="7424" width="9.140625" style="41"/>
    <col min="7425" max="7425" width="63.28515625" style="41" customWidth="1"/>
    <col min="7426" max="7426" width="15.85546875" style="41" customWidth="1"/>
    <col min="7427" max="7428" width="14.85546875" style="41" customWidth="1"/>
    <col min="7429" max="7429" width="13.85546875" style="41" customWidth="1"/>
    <col min="7430" max="7430" width="16.5703125" style="41" customWidth="1"/>
    <col min="7431" max="7431" width="13.5703125" style="41" customWidth="1"/>
    <col min="7432" max="7432" width="19" style="41" customWidth="1"/>
    <col min="7433" max="7680" width="9.140625" style="41"/>
    <col min="7681" max="7681" width="63.28515625" style="41" customWidth="1"/>
    <col min="7682" max="7682" width="15.85546875" style="41" customWidth="1"/>
    <col min="7683" max="7684" width="14.85546875" style="41" customWidth="1"/>
    <col min="7685" max="7685" width="13.85546875" style="41" customWidth="1"/>
    <col min="7686" max="7686" width="16.5703125" style="41" customWidth="1"/>
    <col min="7687" max="7687" width="13.5703125" style="41" customWidth="1"/>
    <col min="7688" max="7688" width="19" style="41" customWidth="1"/>
    <col min="7689" max="7936" width="9.140625" style="41"/>
    <col min="7937" max="7937" width="63.28515625" style="41" customWidth="1"/>
    <col min="7938" max="7938" width="15.85546875" style="41" customWidth="1"/>
    <col min="7939" max="7940" width="14.85546875" style="41" customWidth="1"/>
    <col min="7941" max="7941" width="13.85546875" style="41" customWidth="1"/>
    <col min="7942" max="7942" width="16.5703125" style="41" customWidth="1"/>
    <col min="7943" max="7943" width="13.5703125" style="41" customWidth="1"/>
    <col min="7944" max="7944" width="19" style="41" customWidth="1"/>
    <col min="7945" max="8192" width="9.140625" style="41"/>
    <col min="8193" max="8193" width="63.28515625" style="41" customWidth="1"/>
    <col min="8194" max="8194" width="15.85546875" style="41" customWidth="1"/>
    <col min="8195" max="8196" width="14.85546875" style="41" customWidth="1"/>
    <col min="8197" max="8197" width="13.85546875" style="41" customWidth="1"/>
    <col min="8198" max="8198" width="16.5703125" style="41" customWidth="1"/>
    <col min="8199" max="8199" width="13.5703125" style="41" customWidth="1"/>
    <col min="8200" max="8200" width="19" style="41" customWidth="1"/>
    <col min="8201" max="8448" width="9.140625" style="41"/>
    <col min="8449" max="8449" width="63.28515625" style="41" customWidth="1"/>
    <col min="8450" max="8450" width="15.85546875" style="41" customWidth="1"/>
    <col min="8451" max="8452" width="14.85546875" style="41" customWidth="1"/>
    <col min="8453" max="8453" width="13.85546875" style="41" customWidth="1"/>
    <col min="8454" max="8454" width="16.5703125" style="41" customWidth="1"/>
    <col min="8455" max="8455" width="13.5703125" style="41" customWidth="1"/>
    <col min="8456" max="8456" width="19" style="41" customWidth="1"/>
    <col min="8457" max="8704" width="9.140625" style="41"/>
    <col min="8705" max="8705" width="63.28515625" style="41" customWidth="1"/>
    <col min="8706" max="8706" width="15.85546875" style="41" customWidth="1"/>
    <col min="8707" max="8708" width="14.85546875" style="41" customWidth="1"/>
    <col min="8709" max="8709" width="13.85546875" style="41" customWidth="1"/>
    <col min="8710" max="8710" width="16.5703125" style="41" customWidth="1"/>
    <col min="8711" max="8711" width="13.5703125" style="41" customWidth="1"/>
    <col min="8712" max="8712" width="19" style="41" customWidth="1"/>
    <col min="8713" max="8960" width="9.140625" style="41"/>
    <col min="8961" max="8961" width="63.28515625" style="41" customWidth="1"/>
    <col min="8962" max="8962" width="15.85546875" style="41" customWidth="1"/>
    <col min="8963" max="8964" width="14.85546875" style="41" customWidth="1"/>
    <col min="8965" max="8965" width="13.85546875" style="41" customWidth="1"/>
    <col min="8966" max="8966" width="16.5703125" style="41" customWidth="1"/>
    <col min="8967" max="8967" width="13.5703125" style="41" customWidth="1"/>
    <col min="8968" max="8968" width="19" style="41" customWidth="1"/>
    <col min="8969" max="9216" width="9.140625" style="41"/>
    <col min="9217" max="9217" width="63.28515625" style="41" customWidth="1"/>
    <col min="9218" max="9218" width="15.85546875" style="41" customWidth="1"/>
    <col min="9219" max="9220" width="14.85546875" style="41" customWidth="1"/>
    <col min="9221" max="9221" width="13.85546875" style="41" customWidth="1"/>
    <col min="9222" max="9222" width="16.5703125" style="41" customWidth="1"/>
    <col min="9223" max="9223" width="13.5703125" style="41" customWidth="1"/>
    <col min="9224" max="9224" width="19" style="41" customWidth="1"/>
    <col min="9225" max="9472" width="9.140625" style="41"/>
    <col min="9473" max="9473" width="63.28515625" style="41" customWidth="1"/>
    <col min="9474" max="9474" width="15.85546875" style="41" customWidth="1"/>
    <col min="9475" max="9476" width="14.85546875" style="41" customWidth="1"/>
    <col min="9477" max="9477" width="13.85546875" style="41" customWidth="1"/>
    <col min="9478" max="9478" width="16.5703125" style="41" customWidth="1"/>
    <col min="9479" max="9479" width="13.5703125" style="41" customWidth="1"/>
    <col min="9480" max="9480" width="19" style="41" customWidth="1"/>
    <col min="9481" max="9728" width="9.140625" style="41"/>
    <col min="9729" max="9729" width="63.28515625" style="41" customWidth="1"/>
    <col min="9730" max="9730" width="15.85546875" style="41" customWidth="1"/>
    <col min="9731" max="9732" width="14.85546875" style="41" customWidth="1"/>
    <col min="9733" max="9733" width="13.85546875" style="41" customWidth="1"/>
    <col min="9734" max="9734" width="16.5703125" style="41" customWidth="1"/>
    <col min="9735" max="9735" width="13.5703125" style="41" customWidth="1"/>
    <col min="9736" max="9736" width="19" style="41" customWidth="1"/>
    <col min="9737" max="9984" width="9.140625" style="41"/>
    <col min="9985" max="9985" width="63.28515625" style="41" customWidth="1"/>
    <col min="9986" max="9986" width="15.85546875" style="41" customWidth="1"/>
    <col min="9987" max="9988" width="14.85546875" style="41" customWidth="1"/>
    <col min="9989" max="9989" width="13.85546875" style="41" customWidth="1"/>
    <col min="9990" max="9990" width="16.5703125" style="41" customWidth="1"/>
    <col min="9991" max="9991" width="13.5703125" style="41" customWidth="1"/>
    <col min="9992" max="9992" width="19" style="41" customWidth="1"/>
    <col min="9993" max="10240" width="9.140625" style="41"/>
    <col min="10241" max="10241" width="63.28515625" style="41" customWidth="1"/>
    <col min="10242" max="10242" width="15.85546875" style="41" customWidth="1"/>
    <col min="10243" max="10244" width="14.85546875" style="41" customWidth="1"/>
    <col min="10245" max="10245" width="13.85546875" style="41" customWidth="1"/>
    <col min="10246" max="10246" width="16.5703125" style="41" customWidth="1"/>
    <col min="10247" max="10247" width="13.5703125" style="41" customWidth="1"/>
    <col min="10248" max="10248" width="19" style="41" customWidth="1"/>
    <col min="10249" max="10496" width="9.140625" style="41"/>
    <col min="10497" max="10497" width="63.28515625" style="41" customWidth="1"/>
    <col min="10498" max="10498" width="15.85546875" style="41" customWidth="1"/>
    <col min="10499" max="10500" width="14.85546875" style="41" customWidth="1"/>
    <col min="10501" max="10501" width="13.85546875" style="41" customWidth="1"/>
    <col min="10502" max="10502" width="16.5703125" style="41" customWidth="1"/>
    <col min="10503" max="10503" width="13.5703125" style="41" customWidth="1"/>
    <col min="10504" max="10504" width="19" style="41" customWidth="1"/>
    <col min="10505" max="10752" width="9.140625" style="41"/>
    <col min="10753" max="10753" width="63.28515625" style="41" customWidth="1"/>
    <col min="10754" max="10754" width="15.85546875" style="41" customWidth="1"/>
    <col min="10755" max="10756" width="14.85546875" style="41" customWidth="1"/>
    <col min="10757" max="10757" width="13.85546875" style="41" customWidth="1"/>
    <col min="10758" max="10758" width="16.5703125" style="41" customWidth="1"/>
    <col min="10759" max="10759" width="13.5703125" style="41" customWidth="1"/>
    <col min="10760" max="10760" width="19" style="41" customWidth="1"/>
    <col min="10761" max="11008" width="9.140625" style="41"/>
    <col min="11009" max="11009" width="63.28515625" style="41" customWidth="1"/>
    <col min="11010" max="11010" width="15.85546875" style="41" customWidth="1"/>
    <col min="11011" max="11012" width="14.85546875" style="41" customWidth="1"/>
    <col min="11013" max="11013" width="13.85546875" style="41" customWidth="1"/>
    <col min="11014" max="11014" width="16.5703125" style="41" customWidth="1"/>
    <col min="11015" max="11015" width="13.5703125" style="41" customWidth="1"/>
    <col min="11016" max="11016" width="19" style="41" customWidth="1"/>
    <col min="11017" max="11264" width="9.140625" style="41"/>
    <col min="11265" max="11265" width="63.28515625" style="41" customWidth="1"/>
    <col min="11266" max="11266" width="15.85546875" style="41" customWidth="1"/>
    <col min="11267" max="11268" width="14.85546875" style="41" customWidth="1"/>
    <col min="11269" max="11269" width="13.85546875" style="41" customWidth="1"/>
    <col min="11270" max="11270" width="16.5703125" style="41" customWidth="1"/>
    <col min="11271" max="11271" width="13.5703125" style="41" customWidth="1"/>
    <col min="11272" max="11272" width="19" style="41" customWidth="1"/>
    <col min="11273" max="11520" width="9.140625" style="41"/>
    <col min="11521" max="11521" width="63.28515625" style="41" customWidth="1"/>
    <col min="11522" max="11522" width="15.85546875" style="41" customWidth="1"/>
    <col min="11523" max="11524" width="14.85546875" style="41" customWidth="1"/>
    <col min="11525" max="11525" width="13.85546875" style="41" customWidth="1"/>
    <col min="11526" max="11526" width="16.5703125" style="41" customWidth="1"/>
    <col min="11527" max="11527" width="13.5703125" style="41" customWidth="1"/>
    <col min="11528" max="11528" width="19" style="41" customWidth="1"/>
    <col min="11529" max="11776" width="9.140625" style="41"/>
    <col min="11777" max="11777" width="63.28515625" style="41" customWidth="1"/>
    <col min="11778" max="11778" width="15.85546875" style="41" customWidth="1"/>
    <col min="11779" max="11780" width="14.85546875" style="41" customWidth="1"/>
    <col min="11781" max="11781" width="13.85546875" style="41" customWidth="1"/>
    <col min="11782" max="11782" width="16.5703125" style="41" customWidth="1"/>
    <col min="11783" max="11783" width="13.5703125" style="41" customWidth="1"/>
    <col min="11784" max="11784" width="19" style="41" customWidth="1"/>
    <col min="11785" max="12032" width="9.140625" style="41"/>
    <col min="12033" max="12033" width="63.28515625" style="41" customWidth="1"/>
    <col min="12034" max="12034" width="15.85546875" style="41" customWidth="1"/>
    <col min="12035" max="12036" width="14.85546875" style="41" customWidth="1"/>
    <col min="12037" max="12037" width="13.85546875" style="41" customWidth="1"/>
    <col min="12038" max="12038" width="16.5703125" style="41" customWidth="1"/>
    <col min="12039" max="12039" width="13.5703125" style="41" customWidth="1"/>
    <col min="12040" max="12040" width="19" style="41" customWidth="1"/>
    <col min="12041" max="12288" width="9.140625" style="41"/>
    <col min="12289" max="12289" width="63.28515625" style="41" customWidth="1"/>
    <col min="12290" max="12290" width="15.85546875" style="41" customWidth="1"/>
    <col min="12291" max="12292" width="14.85546875" style="41" customWidth="1"/>
    <col min="12293" max="12293" width="13.85546875" style="41" customWidth="1"/>
    <col min="12294" max="12294" width="16.5703125" style="41" customWidth="1"/>
    <col min="12295" max="12295" width="13.5703125" style="41" customWidth="1"/>
    <col min="12296" max="12296" width="19" style="41" customWidth="1"/>
    <col min="12297" max="12544" width="9.140625" style="41"/>
    <col min="12545" max="12545" width="63.28515625" style="41" customWidth="1"/>
    <col min="12546" max="12546" width="15.85546875" style="41" customWidth="1"/>
    <col min="12547" max="12548" width="14.85546875" style="41" customWidth="1"/>
    <col min="12549" max="12549" width="13.85546875" style="41" customWidth="1"/>
    <col min="12550" max="12550" width="16.5703125" style="41" customWidth="1"/>
    <col min="12551" max="12551" width="13.5703125" style="41" customWidth="1"/>
    <col min="12552" max="12552" width="19" style="41" customWidth="1"/>
    <col min="12553" max="12800" width="9.140625" style="41"/>
    <col min="12801" max="12801" width="63.28515625" style="41" customWidth="1"/>
    <col min="12802" max="12802" width="15.85546875" style="41" customWidth="1"/>
    <col min="12803" max="12804" width="14.85546875" style="41" customWidth="1"/>
    <col min="12805" max="12805" width="13.85546875" style="41" customWidth="1"/>
    <col min="12806" max="12806" width="16.5703125" style="41" customWidth="1"/>
    <col min="12807" max="12807" width="13.5703125" style="41" customWidth="1"/>
    <col min="12808" max="12808" width="19" style="41" customWidth="1"/>
    <col min="12809" max="13056" width="9.140625" style="41"/>
    <col min="13057" max="13057" width="63.28515625" style="41" customWidth="1"/>
    <col min="13058" max="13058" width="15.85546875" style="41" customWidth="1"/>
    <col min="13059" max="13060" width="14.85546875" style="41" customWidth="1"/>
    <col min="13061" max="13061" width="13.85546875" style="41" customWidth="1"/>
    <col min="13062" max="13062" width="16.5703125" style="41" customWidth="1"/>
    <col min="13063" max="13063" width="13.5703125" style="41" customWidth="1"/>
    <col min="13064" max="13064" width="19" style="41" customWidth="1"/>
    <col min="13065" max="13312" width="9.140625" style="41"/>
    <col min="13313" max="13313" width="63.28515625" style="41" customWidth="1"/>
    <col min="13314" max="13314" width="15.85546875" style="41" customWidth="1"/>
    <col min="13315" max="13316" width="14.85546875" style="41" customWidth="1"/>
    <col min="13317" max="13317" width="13.85546875" style="41" customWidth="1"/>
    <col min="13318" max="13318" width="16.5703125" style="41" customWidth="1"/>
    <col min="13319" max="13319" width="13.5703125" style="41" customWidth="1"/>
    <col min="13320" max="13320" width="19" style="41" customWidth="1"/>
    <col min="13321" max="13568" width="9.140625" style="41"/>
    <col min="13569" max="13569" width="63.28515625" style="41" customWidth="1"/>
    <col min="13570" max="13570" width="15.85546875" style="41" customWidth="1"/>
    <col min="13571" max="13572" width="14.85546875" style="41" customWidth="1"/>
    <col min="13573" max="13573" width="13.85546875" style="41" customWidth="1"/>
    <col min="13574" max="13574" width="16.5703125" style="41" customWidth="1"/>
    <col min="13575" max="13575" width="13.5703125" style="41" customWidth="1"/>
    <col min="13576" max="13576" width="19" style="41" customWidth="1"/>
    <col min="13577" max="13824" width="9.140625" style="41"/>
    <col min="13825" max="13825" width="63.28515625" style="41" customWidth="1"/>
    <col min="13826" max="13826" width="15.85546875" style="41" customWidth="1"/>
    <col min="13827" max="13828" width="14.85546875" style="41" customWidth="1"/>
    <col min="13829" max="13829" width="13.85546875" style="41" customWidth="1"/>
    <col min="13830" max="13830" width="16.5703125" style="41" customWidth="1"/>
    <col min="13831" max="13831" width="13.5703125" style="41" customWidth="1"/>
    <col min="13832" max="13832" width="19" style="41" customWidth="1"/>
    <col min="13833" max="14080" width="9.140625" style="41"/>
    <col min="14081" max="14081" width="63.28515625" style="41" customWidth="1"/>
    <col min="14082" max="14082" width="15.85546875" style="41" customWidth="1"/>
    <col min="14083" max="14084" width="14.85546875" style="41" customWidth="1"/>
    <col min="14085" max="14085" width="13.85546875" style="41" customWidth="1"/>
    <col min="14086" max="14086" width="16.5703125" style="41" customWidth="1"/>
    <col min="14087" max="14087" width="13.5703125" style="41" customWidth="1"/>
    <col min="14088" max="14088" width="19" style="41" customWidth="1"/>
    <col min="14089" max="14336" width="9.140625" style="41"/>
    <col min="14337" max="14337" width="63.28515625" style="41" customWidth="1"/>
    <col min="14338" max="14338" width="15.85546875" style="41" customWidth="1"/>
    <col min="14339" max="14340" width="14.85546875" style="41" customWidth="1"/>
    <col min="14341" max="14341" width="13.85546875" style="41" customWidth="1"/>
    <col min="14342" max="14342" width="16.5703125" style="41" customWidth="1"/>
    <col min="14343" max="14343" width="13.5703125" style="41" customWidth="1"/>
    <col min="14344" max="14344" width="19" style="41" customWidth="1"/>
    <col min="14345" max="14592" width="9.140625" style="41"/>
    <col min="14593" max="14593" width="63.28515625" style="41" customWidth="1"/>
    <col min="14594" max="14594" width="15.85546875" style="41" customWidth="1"/>
    <col min="14595" max="14596" width="14.85546875" style="41" customWidth="1"/>
    <col min="14597" max="14597" width="13.85546875" style="41" customWidth="1"/>
    <col min="14598" max="14598" width="16.5703125" style="41" customWidth="1"/>
    <col min="14599" max="14599" width="13.5703125" style="41" customWidth="1"/>
    <col min="14600" max="14600" width="19" style="41" customWidth="1"/>
    <col min="14601" max="14848" width="9.140625" style="41"/>
    <col min="14849" max="14849" width="63.28515625" style="41" customWidth="1"/>
    <col min="14850" max="14850" width="15.85546875" style="41" customWidth="1"/>
    <col min="14851" max="14852" width="14.85546875" style="41" customWidth="1"/>
    <col min="14853" max="14853" width="13.85546875" style="41" customWidth="1"/>
    <col min="14854" max="14854" width="16.5703125" style="41" customWidth="1"/>
    <col min="14855" max="14855" width="13.5703125" style="41" customWidth="1"/>
    <col min="14856" max="14856" width="19" style="41" customWidth="1"/>
    <col min="14857" max="15104" width="9.140625" style="41"/>
    <col min="15105" max="15105" width="63.28515625" style="41" customWidth="1"/>
    <col min="15106" max="15106" width="15.85546875" style="41" customWidth="1"/>
    <col min="15107" max="15108" width="14.85546875" style="41" customWidth="1"/>
    <col min="15109" max="15109" width="13.85546875" style="41" customWidth="1"/>
    <col min="15110" max="15110" width="16.5703125" style="41" customWidth="1"/>
    <col min="15111" max="15111" width="13.5703125" style="41" customWidth="1"/>
    <col min="15112" max="15112" width="19" style="41" customWidth="1"/>
    <col min="15113" max="15360" width="9.140625" style="41"/>
    <col min="15361" max="15361" width="63.28515625" style="41" customWidth="1"/>
    <col min="15362" max="15362" width="15.85546875" style="41" customWidth="1"/>
    <col min="15363" max="15364" width="14.85546875" style="41" customWidth="1"/>
    <col min="15365" max="15365" width="13.85546875" style="41" customWidth="1"/>
    <col min="15366" max="15366" width="16.5703125" style="41" customWidth="1"/>
    <col min="15367" max="15367" width="13.5703125" style="41" customWidth="1"/>
    <col min="15368" max="15368" width="19" style="41" customWidth="1"/>
    <col min="15369" max="15616" width="9.140625" style="41"/>
    <col min="15617" max="15617" width="63.28515625" style="41" customWidth="1"/>
    <col min="15618" max="15618" width="15.85546875" style="41" customWidth="1"/>
    <col min="15619" max="15620" width="14.85546875" style="41" customWidth="1"/>
    <col min="15621" max="15621" width="13.85546875" style="41" customWidth="1"/>
    <col min="15622" max="15622" width="16.5703125" style="41" customWidth="1"/>
    <col min="15623" max="15623" width="13.5703125" style="41" customWidth="1"/>
    <col min="15624" max="15624" width="19" style="41" customWidth="1"/>
    <col min="15625" max="15872" width="9.140625" style="41"/>
    <col min="15873" max="15873" width="63.28515625" style="41" customWidth="1"/>
    <col min="15874" max="15874" width="15.85546875" style="41" customWidth="1"/>
    <col min="15875" max="15876" width="14.85546875" style="41" customWidth="1"/>
    <col min="15877" max="15877" width="13.85546875" style="41" customWidth="1"/>
    <col min="15878" max="15878" width="16.5703125" style="41" customWidth="1"/>
    <col min="15879" max="15879" width="13.5703125" style="41" customWidth="1"/>
    <col min="15880" max="15880" width="19" style="41" customWidth="1"/>
    <col min="15881" max="16128" width="9.140625" style="41"/>
    <col min="16129" max="16129" width="63.28515625" style="41" customWidth="1"/>
    <col min="16130" max="16130" width="15.85546875" style="41" customWidth="1"/>
    <col min="16131" max="16132" width="14.85546875" style="41" customWidth="1"/>
    <col min="16133" max="16133" width="13.85546875" style="41" customWidth="1"/>
    <col min="16134" max="16134" width="16.5703125" style="41" customWidth="1"/>
    <col min="16135" max="16135" width="13.5703125" style="41" customWidth="1"/>
    <col min="16136" max="16136" width="19" style="41" customWidth="1"/>
    <col min="16137" max="16384" width="9.140625" style="41"/>
  </cols>
  <sheetData>
    <row r="1" spans="1:8">
      <c r="A1" s="23" t="s">
        <v>48</v>
      </c>
      <c r="B1" s="1304">
        <v>37.5</v>
      </c>
    </row>
    <row r="2" spans="1:8">
      <c r="A2" s="23" t="s">
        <v>49</v>
      </c>
      <c r="B2" s="1304" t="s">
        <v>1934</v>
      </c>
    </row>
    <row r="3" spans="1:8">
      <c r="A3" s="23" t="s">
        <v>47</v>
      </c>
      <c r="B3" s="23" t="s">
        <v>1049</v>
      </c>
    </row>
    <row r="4" spans="1:8">
      <c r="A4" s="23" t="s">
        <v>50</v>
      </c>
      <c r="B4" s="23" t="s">
        <v>53</v>
      </c>
    </row>
    <row r="5" spans="1:8">
      <c r="A5" s="41" t="s">
        <v>792</v>
      </c>
      <c r="B5" s="41" t="s">
        <v>71</v>
      </c>
    </row>
    <row r="7" spans="1:8">
      <c r="A7" s="1305" t="s">
        <v>2003</v>
      </c>
      <c r="B7" s="207" t="s">
        <v>2004</v>
      </c>
      <c r="C7" s="1373"/>
      <c r="D7" s="1373"/>
      <c r="E7" s="1373"/>
      <c r="F7" s="1374"/>
      <c r="G7" s="1333"/>
      <c r="H7" s="1311" t="s">
        <v>2005</v>
      </c>
    </row>
    <row r="8" spans="1:8">
      <c r="A8" s="1308" t="s">
        <v>2006</v>
      </c>
      <c r="B8" s="1375"/>
      <c r="C8" s="1376"/>
      <c r="D8" s="1376"/>
      <c r="E8" s="1376"/>
      <c r="F8" s="1377"/>
      <c r="G8" s="1308" t="s">
        <v>486</v>
      </c>
      <c r="H8" s="1308" t="s">
        <v>2007</v>
      </c>
    </row>
    <row r="9" spans="1:8">
      <c r="A9" s="202" t="s">
        <v>2008</v>
      </c>
      <c r="B9" s="1378" t="s">
        <v>2009</v>
      </c>
      <c r="C9" s="1379" t="s">
        <v>2010</v>
      </c>
      <c r="D9" s="1380" t="s">
        <v>2011</v>
      </c>
      <c r="E9" s="1380" t="s">
        <v>2012</v>
      </c>
      <c r="F9" s="1381" t="s">
        <v>2013</v>
      </c>
      <c r="G9" s="1334"/>
      <c r="H9" s="202" t="s">
        <v>2014</v>
      </c>
    </row>
    <row r="10" spans="1:8">
      <c r="A10" s="1383" t="s">
        <v>2021</v>
      </c>
      <c r="B10" s="1390">
        <f>SUM(B11:B999)</f>
        <v>0</v>
      </c>
      <c r="C10" s="1391">
        <f>SUM(C11:C999)</f>
        <v>0</v>
      </c>
      <c r="D10" s="1391">
        <f>SUM(D11:D999)</f>
        <v>0</v>
      </c>
      <c r="E10" s="1391">
        <f>SUM(E11:E999)</f>
        <v>0</v>
      </c>
      <c r="F10" s="1392">
        <f>SUM(F11:F999)</f>
        <v>0</v>
      </c>
      <c r="G10" s="1387">
        <f>SUM(B10:F10)</f>
        <v>0</v>
      </c>
      <c r="H10" s="1023"/>
    </row>
    <row r="11" spans="1:8">
      <c r="A11" s="1388">
        <v>1</v>
      </c>
      <c r="B11" s="1316"/>
      <c r="C11" s="1317"/>
      <c r="D11" s="1317"/>
      <c r="E11" s="1317"/>
      <c r="F11" s="1338"/>
      <c r="G11" s="1387">
        <f>SUM(B11:F11)</f>
        <v>0</v>
      </c>
      <c r="H11" s="1023"/>
    </row>
    <row r="12" spans="1:8">
      <c r="A12" s="1388">
        <v>2</v>
      </c>
      <c r="B12" s="1316"/>
      <c r="C12" s="1317"/>
      <c r="D12" s="1317"/>
      <c r="E12" s="1317"/>
      <c r="F12" s="1338"/>
      <c r="G12" s="1387">
        <f>SUM(B12:F12)</f>
        <v>0</v>
      </c>
      <c r="H12" s="1023"/>
    </row>
    <row r="13" spans="1:8">
      <c r="A13" s="1388" t="s">
        <v>2016</v>
      </c>
      <c r="B13" s="1316"/>
      <c r="C13" s="1317"/>
      <c r="D13" s="1317"/>
      <c r="E13" s="1317"/>
      <c r="F13" s="1338"/>
      <c r="G13" s="1387">
        <f>SUM(B13:F13)</f>
        <v>0</v>
      </c>
      <c r="H13" s="1023"/>
    </row>
    <row r="15" spans="1:8">
      <c r="A15" s="153"/>
    </row>
  </sheetData>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5"/>
  <sheetViews>
    <sheetView workbookViewId="0">
      <selection activeCell="A43" activeCellId="1" sqref="B27 A43"/>
    </sheetView>
  </sheetViews>
  <sheetFormatPr defaultRowHeight="15"/>
  <cols>
    <col min="1" max="1" width="63.28515625" style="41" customWidth="1"/>
    <col min="2" max="2" width="15.85546875" style="41" customWidth="1"/>
    <col min="3" max="4" width="14.85546875" style="41" customWidth="1"/>
    <col min="5" max="5" width="13.85546875" style="41" customWidth="1"/>
    <col min="6" max="6" width="16.5703125" style="41" customWidth="1"/>
    <col min="7" max="7" width="13.5703125" style="41" customWidth="1"/>
    <col min="8" max="8" width="19" style="41" customWidth="1"/>
    <col min="9" max="256" width="9.140625" style="41"/>
    <col min="257" max="257" width="63.28515625" style="41" customWidth="1"/>
    <col min="258" max="258" width="15.85546875" style="41" customWidth="1"/>
    <col min="259" max="260" width="14.85546875" style="41" customWidth="1"/>
    <col min="261" max="261" width="13.85546875" style="41" customWidth="1"/>
    <col min="262" max="262" width="16.5703125" style="41" customWidth="1"/>
    <col min="263" max="263" width="13.5703125" style="41" customWidth="1"/>
    <col min="264" max="264" width="19" style="41" customWidth="1"/>
    <col min="265" max="512" width="9.140625" style="41"/>
    <col min="513" max="513" width="63.28515625" style="41" customWidth="1"/>
    <col min="514" max="514" width="15.85546875" style="41" customWidth="1"/>
    <col min="515" max="516" width="14.85546875" style="41" customWidth="1"/>
    <col min="517" max="517" width="13.85546875" style="41" customWidth="1"/>
    <col min="518" max="518" width="16.5703125" style="41" customWidth="1"/>
    <col min="519" max="519" width="13.5703125" style="41" customWidth="1"/>
    <col min="520" max="520" width="19" style="41" customWidth="1"/>
    <col min="521" max="768" width="9.140625" style="41"/>
    <col min="769" max="769" width="63.28515625" style="41" customWidth="1"/>
    <col min="770" max="770" width="15.85546875" style="41" customWidth="1"/>
    <col min="771" max="772" width="14.85546875" style="41" customWidth="1"/>
    <col min="773" max="773" width="13.85546875" style="41" customWidth="1"/>
    <col min="774" max="774" width="16.5703125" style="41" customWidth="1"/>
    <col min="775" max="775" width="13.5703125" style="41" customWidth="1"/>
    <col min="776" max="776" width="19" style="41" customWidth="1"/>
    <col min="777" max="1024" width="9.140625" style="41"/>
    <col min="1025" max="1025" width="63.28515625" style="41" customWidth="1"/>
    <col min="1026" max="1026" width="15.85546875" style="41" customWidth="1"/>
    <col min="1027" max="1028" width="14.85546875" style="41" customWidth="1"/>
    <col min="1029" max="1029" width="13.85546875" style="41" customWidth="1"/>
    <col min="1030" max="1030" width="16.5703125" style="41" customWidth="1"/>
    <col min="1031" max="1031" width="13.5703125" style="41" customWidth="1"/>
    <col min="1032" max="1032" width="19" style="41" customWidth="1"/>
    <col min="1033" max="1280" width="9.140625" style="41"/>
    <col min="1281" max="1281" width="63.28515625" style="41" customWidth="1"/>
    <col min="1282" max="1282" width="15.85546875" style="41" customWidth="1"/>
    <col min="1283" max="1284" width="14.85546875" style="41" customWidth="1"/>
    <col min="1285" max="1285" width="13.85546875" style="41" customWidth="1"/>
    <col min="1286" max="1286" width="16.5703125" style="41" customWidth="1"/>
    <col min="1287" max="1287" width="13.5703125" style="41" customWidth="1"/>
    <col min="1288" max="1288" width="19" style="41" customWidth="1"/>
    <col min="1289" max="1536" width="9.140625" style="41"/>
    <col min="1537" max="1537" width="63.28515625" style="41" customWidth="1"/>
    <col min="1538" max="1538" width="15.85546875" style="41" customWidth="1"/>
    <col min="1539" max="1540" width="14.85546875" style="41" customWidth="1"/>
    <col min="1541" max="1541" width="13.85546875" style="41" customWidth="1"/>
    <col min="1542" max="1542" width="16.5703125" style="41" customWidth="1"/>
    <col min="1543" max="1543" width="13.5703125" style="41" customWidth="1"/>
    <col min="1544" max="1544" width="19" style="41" customWidth="1"/>
    <col min="1545" max="1792" width="9.140625" style="41"/>
    <col min="1793" max="1793" width="63.28515625" style="41" customWidth="1"/>
    <col min="1794" max="1794" width="15.85546875" style="41" customWidth="1"/>
    <col min="1795" max="1796" width="14.85546875" style="41" customWidth="1"/>
    <col min="1797" max="1797" width="13.85546875" style="41" customWidth="1"/>
    <col min="1798" max="1798" width="16.5703125" style="41" customWidth="1"/>
    <col min="1799" max="1799" width="13.5703125" style="41" customWidth="1"/>
    <col min="1800" max="1800" width="19" style="41" customWidth="1"/>
    <col min="1801" max="2048" width="9.140625" style="41"/>
    <col min="2049" max="2049" width="63.28515625" style="41" customWidth="1"/>
    <col min="2050" max="2050" width="15.85546875" style="41" customWidth="1"/>
    <col min="2051" max="2052" width="14.85546875" style="41" customWidth="1"/>
    <col min="2053" max="2053" width="13.85546875" style="41" customWidth="1"/>
    <col min="2054" max="2054" width="16.5703125" style="41" customWidth="1"/>
    <col min="2055" max="2055" width="13.5703125" style="41" customWidth="1"/>
    <col min="2056" max="2056" width="19" style="41" customWidth="1"/>
    <col min="2057" max="2304" width="9.140625" style="41"/>
    <col min="2305" max="2305" width="63.28515625" style="41" customWidth="1"/>
    <col min="2306" max="2306" width="15.85546875" style="41" customWidth="1"/>
    <col min="2307" max="2308" width="14.85546875" style="41" customWidth="1"/>
    <col min="2309" max="2309" width="13.85546875" style="41" customWidth="1"/>
    <col min="2310" max="2310" width="16.5703125" style="41" customWidth="1"/>
    <col min="2311" max="2311" width="13.5703125" style="41" customWidth="1"/>
    <col min="2312" max="2312" width="19" style="41" customWidth="1"/>
    <col min="2313" max="2560" width="9.140625" style="41"/>
    <col min="2561" max="2561" width="63.28515625" style="41" customWidth="1"/>
    <col min="2562" max="2562" width="15.85546875" style="41" customWidth="1"/>
    <col min="2563" max="2564" width="14.85546875" style="41" customWidth="1"/>
    <col min="2565" max="2565" width="13.85546875" style="41" customWidth="1"/>
    <col min="2566" max="2566" width="16.5703125" style="41" customWidth="1"/>
    <col min="2567" max="2567" width="13.5703125" style="41" customWidth="1"/>
    <col min="2568" max="2568" width="19" style="41" customWidth="1"/>
    <col min="2569" max="2816" width="9.140625" style="41"/>
    <col min="2817" max="2817" width="63.28515625" style="41" customWidth="1"/>
    <col min="2818" max="2818" width="15.85546875" style="41" customWidth="1"/>
    <col min="2819" max="2820" width="14.85546875" style="41" customWidth="1"/>
    <col min="2821" max="2821" width="13.85546875" style="41" customWidth="1"/>
    <col min="2822" max="2822" width="16.5703125" style="41" customWidth="1"/>
    <col min="2823" max="2823" width="13.5703125" style="41" customWidth="1"/>
    <col min="2824" max="2824" width="19" style="41" customWidth="1"/>
    <col min="2825" max="3072" width="9.140625" style="41"/>
    <col min="3073" max="3073" width="63.28515625" style="41" customWidth="1"/>
    <col min="3074" max="3074" width="15.85546875" style="41" customWidth="1"/>
    <col min="3075" max="3076" width="14.85546875" style="41" customWidth="1"/>
    <col min="3077" max="3077" width="13.85546875" style="41" customWidth="1"/>
    <col min="3078" max="3078" width="16.5703125" style="41" customWidth="1"/>
    <col min="3079" max="3079" width="13.5703125" style="41" customWidth="1"/>
    <col min="3080" max="3080" width="19" style="41" customWidth="1"/>
    <col min="3081" max="3328" width="9.140625" style="41"/>
    <col min="3329" max="3329" width="63.28515625" style="41" customWidth="1"/>
    <col min="3330" max="3330" width="15.85546875" style="41" customWidth="1"/>
    <col min="3331" max="3332" width="14.85546875" style="41" customWidth="1"/>
    <col min="3333" max="3333" width="13.85546875" style="41" customWidth="1"/>
    <col min="3334" max="3334" width="16.5703125" style="41" customWidth="1"/>
    <col min="3335" max="3335" width="13.5703125" style="41" customWidth="1"/>
    <col min="3336" max="3336" width="19" style="41" customWidth="1"/>
    <col min="3337" max="3584" width="9.140625" style="41"/>
    <col min="3585" max="3585" width="63.28515625" style="41" customWidth="1"/>
    <col min="3586" max="3586" width="15.85546875" style="41" customWidth="1"/>
    <col min="3587" max="3588" width="14.85546875" style="41" customWidth="1"/>
    <col min="3589" max="3589" width="13.85546875" style="41" customWidth="1"/>
    <col min="3590" max="3590" width="16.5703125" style="41" customWidth="1"/>
    <col min="3591" max="3591" width="13.5703125" style="41" customWidth="1"/>
    <col min="3592" max="3592" width="19" style="41" customWidth="1"/>
    <col min="3593" max="3840" width="9.140625" style="41"/>
    <col min="3841" max="3841" width="63.28515625" style="41" customWidth="1"/>
    <col min="3842" max="3842" width="15.85546875" style="41" customWidth="1"/>
    <col min="3843" max="3844" width="14.85546875" style="41" customWidth="1"/>
    <col min="3845" max="3845" width="13.85546875" style="41" customWidth="1"/>
    <col min="3846" max="3846" width="16.5703125" style="41" customWidth="1"/>
    <col min="3847" max="3847" width="13.5703125" style="41" customWidth="1"/>
    <col min="3848" max="3848" width="19" style="41" customWidth="1"/>
    <col min="3849" max="4096" width="9.140625" style="41"/>
    <col min="4097" max="4097" width="63.28515625" style="41" customWidth="1"/>
    <col min="4098" max="4098" width="15.85546875" style="41" customWidth="1"/>
    <col min="4099" max="4100" width="14.85546875" style="41" customWidth="1"/>
    <col min="4101" max="4101" width="13.85546875" style="41" customWidth="1"/>
    <col min="4102" max="4102" width="16.5703125" style="41" customWidth="1"/>
    <col min="4103" max="4103" width="13.5703125" style="41" customWidth="1"/>
    <col min="4104" max="4104" width="19" style="41" customWidth="1"/>
    <col min="4105" max="4352" width="9.140625" style="41"/>
    <col min="4353" max="4353" width="63.28515625" style="41" customWidth="1"/>
    <col min="4354" max="4354" width="15.85546875" style="41" customWidth="1"/>
    <col min="4355" max="4356" width="14.85546875" style="41" customWidth="1"/>
    <col min="4357" max="4357" width="13.85546875" style="41" customWidth="1"/>
    <col min="4358" max="4358" width="16.5703125" style="41" customWidth="1"/>
    <col min="4359" max="4359" width="13.5703125" style="41" customWidth="1"/>
    <col min="4360" max="4360" width="19" style="41" customWidth="1"/>
    <col min="4361" max="4608" width="9.140625" style="41"/>
    <col min="4609" max="4609" width="63.28515625" style="41" customWidth="1"/>
    <col min="4610" max="4610" width="15.85546875" style="41" customWidth="1"/>
    <col min="4611" max="4612" width="14.85546875" style="41" customWidth="1"/>
    <col min="4613" max="4613" width="13.85546875" style="41" customWidth="1"/>
    <col min="4614" max="4614" width="16.5703125" style="41" customWidth="1"/>
    <col min="4615" max="4615" width="13.5703125" style="41" customWidth="1"/>
    <col min="4616" max="4616" width="19" style="41" customWidth="1"/>
    <col min="4617" max="4864" width="9.140625" style="41"/>
    <col min="4865" max="4865" width="63.28515625" style="41" customWidth="1"/>
    <col min="4866" max="4866" width="15.85546875" style="41" customWidth="1"/>
    <col min="4867" max="4868" width="14.85546875" style="41" customWidth="1"/>
    <col min="4869" max="4869" width="13.85546875" style="41" customWidth="1"/>
    <col min="4870" max="4870" width="16.5703125" style="41" customWidth="1"/>
    <col min="4871" max="4871" width="13.5703125" style="41" customWidth="1"/>
    <col min="4872" max="4872" width="19" style="41" customWidth="1"/>
    <col min="4873" max="5120" width="9.140625" style="41"/>
    <col min="5121" max="5121" width="63.28515625" style="41" customWidth="1"/>
    <col min="5122" max="5122" width="15.85546875" style="41" customWidth="1"/>
    <col min="5123" max="5124" width="14.85546875" style="41" customWidth="1"/>
    <col min="5125" max="5125" width="13.85546875" style="41" customWidth="1"/>
    <col min="5126" max="5126" width="16.5703125" style="41" customWidth="1"/>
    <col min="5127" max="5127" width="13.5703125" style="41" customWidth="1"/>
    <col min="5128" max="5128" width="19" style="41" customWidth="1"/>
    <col min="5129" max="5376" width="9.140625" style="41"/>
    <col min="5377" max="5377" width="63.28515625" style="41" customWidth="1"/>
    <col min="5378" max="5378" width="15.85546875" style="41" customWidth="1"/>
    <col min="5379" max="5380" width="14.85546875" style="41" customWidth="1"/>
    <col min="5381" max="5381" width="13.85546875" style="41" customWidth="1"/>
    <col min="5382" max="5382" width="16.5703125" style="41" customWidth="1"/>
    <col min="5383" max="5383" width="13.5703125" style="41" customWidth="1"/>
    <col min="5384" max="5384" width="19" style="41" customWidth="1"/>
    <col min="5385" max="5632" width="9.140625" style="41"/>
    <col min="5633" max="5633" width="63.28515625" style="41" customWidth="1"/>
    <col min="5634" max="5634" width="15.85546875" style="41" customWidth="1"/>
    <col min="5635" max="5636" width="14.85546875" style="41" customWidth="1"/>
    <col min="5637" max="5637" width="13.85546875" style="41" customWidth="1"/>
    <col min="5638" max="5638" width="16.5703125" style="41" customWidth="1"/>
    <col min="5639" max="5639" width="13.5703125" style="41" customWidth="1"/>
    <col min="5640" max="5640" width="19" style="41" customWidth="1"/>
    <col min="5641" max="5888" width="9.140625" style="41"/>
    <col min="5889" max="5889" width="63.28515625" style="41" customWidth="1"/>
    <col min="5890" max="5890" width="15.85546875" style="41" customWidth="1"/>
    <col min="5891" max="5892" width="14.85546875" style="41" customWidth="1"/>
    <col min="5893" max="5893" width="13.85546875" style="41" customWidth="1"/>
    <col min="5894" max="5894" width="16.5703125" style="41" customWidth="1"/>
    <col min="5895" max="5895" width="13.5703125" style="41" customWidth="1"/>
    <col min="5896" max="5896" width="19" style="41" customWidth="1"/>
    <col min="5897" max="6144" width="9.140625" style="41"/>
    <col min="6145" max="6145" width="63.28515625" style="41" customWidth="1"/>
    <col min="6146" max="6146" width="15.85546875" style="41" customWidth="1"/>
    <col min="6147" max="6148" width="14.85546875" style="41" customWidth="1"/>
    <col min="6149" max="6149" width="13.85546875" style="41" customWidth="1"/>
    <col min="6150" max="6150" width="16.5703125" style="41" customWidth="1"/>
    <col min="6151" max="6151" width="13.5703125" style="41" customWidth="1"/>
    <col min="6152" max="6152" width="19" style="41" customWidth="1"/>
    <col min="6153" max="6400" width="9.140625" style="41"/>
    <col min="6401" max="6401" width="63.28515625" style="41" customWidth="1"/>
    <col min="6402" max="6402" width="15.85546875" style="41" customWidth="1"/>
    <col min="6403" max="6404" width="14.85546875" style="41" customWidth="1"/>
    <col min="6405" max="6405" width="13.85546875" style="41" customWidth="1"/>
    <col min="6406" max="6406" width="16.5703125" style="41" customWidth="1"/>
    <col min="6407" max="6407" width="13.5703125" style="41" customWidth="1"/>
    <col min="6408" max="6408" width="19" style="41" customWidth="1"/>
    <col min="6409" max="6656" width="9.140625" style="41"/>
    <col min="6657" max="6657" width="63.28515625" style="41" customWidth="1"/>
    <col min="6658" max="6658" width="15.85546875" style="41" customWidth="1"/>
    <col min="6659" max="6660" width="14.85546875" style="41" customWidth="1"/>
    <col min="6661" max="6661" width="13.85546875" style="41" customWidth="1"/>
    <col min="6662" max="6662" width="16.5703125" style="41" customWidth="1"/>
    <col min="6663" max="6663" width="13.5703125" style="41" customWidth="1"/>
    <col min="6664" max="6664" width="19" style="41" customWidth="1"/>
    <col min="6665" max="6912" width="9.140625" style="41"/>
    <col min="6913" max="6913" width="63.28515625" style="41" customWidth="1"/>
    <col min="6914" max="6914" width="15.85546875" style="41" customWidth="1"/>
    <col min="6915" max="6916" width="14.85546875" style="41" customWidth="1"/>
    <col min="6917" max="6917" width="13.85546875" style="41" customWidth="1"/>
    <col min="6918" max="6918" width="16.5703125" style="41" customWidth="1"/>
    <col min="6919" max="6919" width="13.5703125" style="41" customWidth="1"/>
    <col min="6920" max="6920" width="19" style="41" customWidth="1"/>
    <col min="6921" max="7168" width="9.140625" style="41"/>
    <col min="7169" max="7169" width="63.28515625" style="41" customWidth="1"/>
    <col min="7170" max="7170" width="15.85546875" style="41" customWidth="1"/>
    <col min="7171" max="7172" width="14.85546875" style="41" customWidth="1"/>
    <col min="7173" max="7173" width="13.85546875" style="41" customWidth="1"/>
    <col min="7174" max="7174" width="16.5703125" style="41" customWidth="1"/>
    <col min="7175" max="7175" width="13.5703125" style="41" customWidth="1"/>
    <col min="7176" max="7176" width="19" style="41" customWidth="1"/>
    <col min="7177" max="7424" width="9.140625" style="41"/>
    <col min="7425" max="7425" width="63.28515625" style="41" customWidth="1"/>
    <col min="7426" max="7426" width="15.85546875" style="41" customWidth="1"/>
    <col min="7427" max="7428" width="14.85546875" style="41" customWidth="1"/>
    <col min="7429" max="7429" width="13.85546875" style="41" customWidth="1"/>
    <col min="7430" max="7430" width="16.5703125" style="41" customWidth="1"/>
    <col min="7431" max="7431" width="13.5703125" style="41" customWidth="1"/>
    <col min="7432" max="7432" width="19" style="41" customWidth="1"/>
    <col min="7433" max="7680" width="9.140625" style="41"/>
    <col min="7681" max="7681" width="63.28515625" style="41" customWidth="1"/>
    <col min="7682" max="7682" width="15.85546875" style="41" customWidth="1"/>
    <col min="7683" max="7684" width="14.85546875" style="41" customWidth="1"/>
    <col min="7685" max="7685" width="13.85546875" style="41" customWidth="1"/>
    <col min="7686" max="7686" width="16.5703125" style="41" customWidth="1"/>
    <col min="7687" max="7687" width="13.5703125" style="41" customWidth="1"/>
    <col min="7688" max="7688" width="19" style="41" customWidth="1"/>
    <col min="7689" max="7936" width="9.140625" style="41"/>
    <col min="7937" max="7937" width="63.28515625" style="41" customWidth="1"/>
    <col min="7938" max="7938" width="15.85546875" style="41" customWidth="1"/>
    <col min="7939" max="7940" width="14.85546875" style="41" customWidth="1"/>
    <col min="7941" max="7941" width="13.85546875" style="41" customWidth="1"/>
    <col min="7942" max="7942" width="16.5703125" style="41" customWidth="1"/>
    <col min="7943" max="7943" width="13.5703125" style="41" customWidth="1"/>
    <col min="7944" max="7944" width="19" style="41" customWidth="1"/>
    <col min="7945" max="8192" width="9.140625" style="41"/>
    <col min="8193" max="8193" width="63.28515625" style="41" customWidth="1"/>
    <col min="8194" max="8194" width="15.85546875" style="41" customWidth="1"/>
    <col min="8195" max="8196" width="14.85546875" style="41" customWidth="1"/>
    <col min="8197" max="8197" width="13.85546875" style="41" customWidth="1"/>
    <col min="8198" max="8198" width="16.5703125" style="41" customWidth="1"/>
    <col min="8199" max="8199" width="13.5703125" style="41" customWidth="1"/>
    <col min="8200" max="8200" width="19" style="41" customWidth="1"/>
    <col min="8201" max="8448" width="9.140625" style="41"/>
    <col min="8449" max="8449" width="63.28515625" style="41" customWidth="1"/>
    <col min="8450" max="8450" width="15.85546875" style="41" customWidth="1"/>
    <col min="8451" max="8452" width="14.85546875" style="41" customWidth="1"/>
    <col min="8453" max="8453" width="13.85546875" style="41" customWidth="1"/>
    <col min="8454" max="8454" width="16.5703125" style="41" customWidth="1"/>
    <col min="8455" max="8455" width="13.5703125" style="41" customWidth="1"/>
    <col min="8456" max="8456" width="19" style="41" customWidth="1"/>
    <col min="8457" max="8704" width="9.140625" style="41"/>
    <col min="8705" max="8705" width="63.28515625" style="41" customWidth="1"/>
    <col min="8706" max="8706" width="15.85546875" style="41" customWidth="1"/>
    <col min="8707" max="8708" width="14.85546875" style="41" customWidth="1"/>
    <col min="8709" max="8709" width="13.85546875" style="41" customWidth="1"/>
    <col min="8710" max="8710" width="16.5703125" style="41" customWidth="1"/>
    <col min="8711" max="8711" width="13.5703125" style="41" customWidth="1"/>
    <col min="8712" max="8712" width="19" style="41" customWidth="1"/>
    <col min="8713" max="8960" width="9.140625" style="41"/>
    <col min="8961" max="8961" width="63.28515625" style="41" customWidth="1"/>
    <col min="8962" max="8962" width="15.85546875" style="41" customWidth="1"/>
    <col min="8963" max="8964" width="14.85546875" style="41" customWidth="1"/>
    <col min="8965" max="8965" width="13.85546875" style="41" customWidth="1"/>
    <col min="8966" max="8966" width="16.5703125" style="41" customWidth="1"/>
    <col min="8967" max="8967" width="13.5703125" style="41" customWidth="1"/>
    <col min="8968" max="8968" width="19" style="41" customWidth="1"/>
    <col min="8969" max="9216" width="9.140625" style="41"/>
    <col min="9217" max="9217" width="63.28515625" style="41" customWidth="1"/>
    <col min="9218" max="9218" width="15.85546875" style="41" customWidth="1"/>
    <col min="9219" max="9220" width="14.85546875" style="41" customWidth="1"/>
    <col min="9221" max="9221" width="13.85546875" style="41" customWidth="1"/>
    <col min="9222" max="9222" width="16.5703125" style="41" customWidth="1"/>
    <col min="9223" max="9223" width="13.5703125" style="41" customWidth="1"/>
    <col min="9224" max="9224" width="19" style="41" customWidth="1"/>
    <col min="9225" max="9472" width="9.140625" style="41"/>
    <col min="9473" max="9473" width="63.28515625" style="41" customWidth="1"/>
    <col min="9474" max="9474" width="15.85546875" style="41" customWidth="1"/>
    <col min="9475" max="9476" width="14.85546875" style="41" customWidth="1"/>
    <col min="9477" max="9477" width="13.85546875" style="41" customWidth="1"/>
    <col min="9478" max="9478" width="16.5703125" style="41" customWidth="1"/>
    <col min="9479" max="9479" width="13.5703125" style="41" customWidth="1"/>
    <col min="9480" max="9480" width="19" style="41" customWidth="1"/>
    <col min="9481" max="9728" width="9.140625" style="41"/>
    <col min="9729" max="9729" width="63.28515625" style="41" customWidth="1"/>
    <col min="9730" max="9730" width="15.85546875" style="41" customWidth="1"/>
    <col min="9731" max="9732" width="14.85546875" style="41" customWidth="1"/>
    <col min="9733" max="9733" width="13.85546875" style="41" customWidth="1"/>
    <col min="9734" max="9734" width="16.5703125" style="41" customWidth="1"/>
    <col min="9735" max="9735" width="13.5703125" style="41" customWidth="1"/>
    <col min="9736" max="9736" width="19" style="41" customWidth="1"/>
    <col min="9737" max="9984" width="9.140625" style="41"/>
    <col min="9985" max="9985" width="63.28515625" style="41" customWidth="1"/>
    <col min="9986" max="9986" width="15.85546875" style="41" customWidth="1"/>
    <col min="9987" max="9988" width="14.85546875" style="41" customWidth="1"/>
    <col min="9989" max="9989" width="13.85546875" style="41" customWidth="1"/>
    <col min="9990" max="9990" width="16.5703125" style="41" customWidth="1"/>
    <col min="9991" max="9991" width="13.5703125" style="41" customWidth="1"/>
    <col min="9992" max="9992" width="19" style="41" customWidth="1"/>
    <col min="9993" max="10240" width="9.140625" style="41"/>
    <col min="10241" max="10241" width="63.28515625" style="41" customWidth="1"/>
    <col min="10242" max="10242" width="15.85546875" style="41" customWidth="1"/>
    <col min="10243" max="10244" width="14.85546875" style="41" customWidth="1"/>
    <col min="10245" max="10245" width="13.85546875" style="41" customWidth="1"/>
    <col min="10246" max="10246" width="16.5703125" style="41" customWidth="1"/>
    <col min="10247" max="10247" width="13.5703125" style="41" customWidth="1"/>
    <col min="10248" max="10248" width="19" style="41" customWidth="1"/>
    <col min="10249" max="10496" width="9.140625" style="41"/>
    <col min="10497" max="10497" width="63.28515625" style="41" customWidth="1"/>
    <col min="10498" max="10498" width="15.85546875" style="41" customWidth="1"/>
    <col min="10499" max="10500" width="14.85546875" style="41" customWidth="1"/>
    <col min="10501" max="10501" width="13.85546875" style="41" customWidth="1"/>
    <col min="10502" max="10502" width="16.5703125" style="41" customWidth="1"/>
    <col min="10503" max="10503" width="13.5703125" style="41" customWidth="1"/>
    <col min="10504" max="10504" width="19" style="41" customWidth="1"/>
    <col min="10505" max="10752" width="9.140625" style="41"/>
    <col min="10753" max="10753" width="63.28515625" style="41" customWidth="1"/>
    <col min="10754" max="10754" width="15.85546875" style="41" customWidth="1"/>
    <col min="10755" max="10756" width="14.85546875" style="41" customWidth="1"/>
    <col min="10757" max="10757" width="13.85546875" style="41" customWidth="1"/>
    <col min="10758" max="10758" width="16.5703125" style="41" customWidth="1"/>
    <col min="10759" max="10759" width="13.5703125" style="41" customWidth="1"/>
    <col min="10760" max="10760" width="19" style="41" customWidth="1"/>
    <col min="10761" max="11008" width="9.140625" style="41"/>
    <col min="11009" max="11009" width="63.28515625" style="41" customWidth="1"/>
    <col min="11010" max="11010" width="15.85546875" style="41" customWidth="1"/>
    <col min="11011" max="11012" width="14.85546875" style="41" customWidth="1"/>
    <col min="11013" max="11013" width="13.85546875" style="41" customWidth="1"/>
    <col min="11014" max="11014" width="16.5703125" style="41" customWidth="1"/>
    <col min="11015" max="11015" width="13.5703125" style="41" customWidth="1"/>
    <col min="11016" max="11016" width="19" style="41" customWidth="1"/>
    <col min="11017" max="11264" width="9.140625" style="41"/>
    <col min="11265" max="11265" width="63.28515625" style="41" customWidth="1"/>
    <col min="11266" max="11266" width="15.85546875" style="41" customWidth="1"/>
    <col min="11267" max="11268" width="14.85546875" style="41" customWidth="1"/>
    <col min="11269" max="11269" width="13.85546875" style="41" customWidth="1"/>
    <col min="11270" max="11270" width="16.5703125" style="41" customWidth="1"/>
    <col min="11271" max="11271" width="13.5703125" style="41" customWidth="1"/>
    <col min="11272" max="11272" width="19" style="41" customWidth="1"/>
    <col min="11273" max="11520" width="9.140625" style="41"/>
    <col min="11521" max="11521" width="63.28515625" style="41" customWidth="1"/>
    <col min="11522" max="11522" width="15.85546875" style="41" customWidth="1"/>
    <col min="11523" max="11524" width="14.85546875" style="41" customWidth="1"/>
    <col min="11525" max="11525" width="13.85546875" style="41" customWidth="1"/>
    <col min="11526" max="11526" width="16.5703125" style="41" customWidth="1"/>
    <col min="11527" max="11527" width="13.5703125" style="41" customWidth="1"/>
    <col min="11528" max="11528" width="19" style="41" customWidth="1"/>
    <col min="11529" max="11776" width="9.140625" style="41"/>
    <col min="11777" max="11777" width="63.28515625" style="41" customWidth="1"/>
    <col min="11778" max="11778" width="15.85546875" style="41" customWidth="1"/>
    <col min="11779" max="11780" width="14.85546875" style="41" customWidth="1"/>
    <col min="11781" max="11781" width="13.85546875" style="41" customWidth="1"/>
    <col min="11782" max="11782" width="16.5703125" style="41" customWidth="1"/>
    <col min="11783" max="11783" width="13.5703125" style="41" customWidth="1"/>
    <col min="11784" max="11784" width="19" style="41" customWidth="1"/>
    <col min="11785" max="12032" width="9.140625" style="41"/>
    <col min="12033" max="12033" width="63.28515625" style="41" customWidth="1"/>
    <col min="12034" max="12034" width="15.85546875" style="41" customWidth="1"/>
    <col min="12035" max="12036" width="14.85546875" style="41" customWidth="1"/>
    <col min="12037" max="12037" width="13.85546875" style="41" customWidth="1"/>
    <col min="12038" max="12038" width="16.5703125" style="41" customWidth="1"/>
    <col min="12039" max="12039" width="13.5703125" style="41" customWidth="1"/>
    <col min="12040" max="12040" width="19" style="41" customWidth="1"/>
    <col min="12041" max="12288" width="9.140625" style="41"/>
    <col min="12289" max="12289" width="63.28515625" style="41" customWidth="1"/>
    <col min="12290" max="12290" width="15.85546875" style="41" customWidth="1"/>
    <col min="12291" max="12292" width="14.85546875" style="41" customWidth="1"/>
    <col min="12293" max="12293" width="13.85546875" style="41" customWidth="1"/>
    <col min="12294" max="12294" width="16.5703125" style="41" customWidth="1"/>
    <col min="12295" max="12295" width="13.5703125" style="41" customWidth="1"/>
    <col min="12296" max="12296" width="19" style="41" customWidth="1"/>
    <col min="12297" max="12544" width="9.140625" style="41"/>
    <col min="12545" max="12545" width="63.28515625" style="41" customWidth="1"/>
    <col min="12546" max="12546" width="15.85546875" style="41" customWidth="1"/>
    <col min="12547" max="12548" width="14.85546875" style="41" customWidth="1"/>
    <col min="12549" max="12549" width="13.85546875" style="41" customWidth="1"/>
    <col min="12550" max="12550" width="16.5703125" style="41" customWidth="1"/>
    <col min="12551" max="12551" width="13.5703125" style="41" customWidth="1"/>
    <col min="12552" max="12552" width="19" style="41" customWidth="1"/>
    <col min="12553" max="12800" width="9.140625" style="41"/>
    <col min="12801" max="12801" width="63.28515625" style="41" customWidth="1"/>
    <col min="12802" max="12802" width="15.85546875" style="41" customWidth="1"/>
    <col min="12803" max="12804" width="14.85546875" style="41" customWidth="1"/>
    <col min="12805" max="12805" width="13.85546875" style="41" customWidth="1"/>
    <col min="12806" max="12806" width="16.5703125" style="41" customWidth="1"/>
    <col min="12807" max="12807" width="13.5703125" style="41" customWidth="1"/>
    <col min="12808" max="12808" width="19" style="41" customWidth="1"/>
    <col min="12809" max="13056" width="9.140625" style="41"/>
    <col min="13057" max="13057" width="63.28515625" style="41" customWidth="1"/>
    <col min="13058" max="13058" width="15.85546875" style="41" customWidth="1"/>
    <col min="13059" max="13060" width="14.85546875" style="41" customWidth="1"/>
    <col min="13061" max="13061" width="13.85546875" style="41" customWidth="1"/>
    <col min="13062" max="13062" width="16.5703125" style="41" customWidth="1"/>
    <col min="13063" max="13063" width="13.5703125" style="41" customWidth="1"/>
    <col min="13064" max="13064" width="19" style="41" customWidth="1"/>
    <col min="13065" max="13312" width="9.140625" style="41"/>
    <col min="13313" max="13313" width="63.28515625" style="41" customWidth="1"/>
    <col min="13314" max="13314" width="15.85546875" style="41" customWidth="1"/>
    <col min="13315" max="13316" width="14.85546875" style="41" customWidth="1"/>
    <col min="13317" max="13317" width="13.85546875" style="41" customWidth="1"/>
    <col min="13318" max="13318" width="16.5703125" style="41" customWidth="1"/>
    <col min="13319" max="13319" width="13.5703125" style="41" customWidth="1"/>
    <col min="13320" max="13320" width="19" style="41" customWidth="1"/>
    <col min="13321" max="13568" width="9.140625" style="41"/>
    <col min="13569" max="13569" width="63.28515625" style="41" customWidth="1"/>
    <col min="13570" max="13570" width="15.85546875" style="41" customWidth="1"/>
    <col min="13571" max="13572" width="14.85546875" style="41" customWidth="1"/>
    <col min="13573" max="13573" width="13.85546875" style="41" customWidth="1"/>
    <col min="13574" max="13574" width="16.5703125" style="41" customWidth="1"/>
    <col min="13575" max="13575" width="13.5703125" style="41" customWidth="1"/>
    <col min="13576" max="13576" width="19" style="41" customWidth="1"/>
    <col min="13577" max="13824" width="9.140625" style="41"/>
    <col min="13825" max="13825" width="63.28515625" style="41" customWidth="1"/>
    <col min="13826" max="13826" width="15.85546875" style="41" customWidth="1"/>
    <col min="13827" max="13828" width="14.85546875" style="41" customWidth="1"/>
    <col min="13829" max="13829" width="13.85546875" style="41" customWidth="1"/>
    <col min="13830" max="13830" width="16.5703125" style="41" customWidth="1"/>
    <col min="13831" max="13831" width="13.5703125" style="41" customWidth="1"/>
    <col min="13832" max="13832" width="19" style="41" customWidth="1"/>
    <col min="13833" max="14080" width="9.140625" style="41"/>
    <col min="14081" max="14081" width="63.28515625" style="41" customWidth="1"/>
    <col min="14082" max="14082" width="15.85546875" style="41" customWidth="1"/>
    <col min="14083" max="14084" width="14.85546875" style="41" customWidth="1"/>
    <col min="14085" max="14085" width="13.85546875" style="41" customWidth="1"/>
    <col min="14086" max="14086" width="16.5703125" style="41" customWidth="1"/>
    <col min="14087" max="14087" width="13.5703125" style="41" customWidth="1"/>
    <col min="14088" max="14088" width="19" style="41" customWidth="1"/>
    <col min="14089" max="14336" width="9.140625" style="41"/>
    <col min="14337" max="14337" width="63.28515625" style="41" customWidth="1"/>
    <col min="14338" max="14338" width="15.85546875" style="41" customWidth="1"/>
    <col min="14339" max="14340" width="14.85546875" style="41" customWidth="1"/>
    <col min="14341" max="14341" width="13.85546875" style="41" customWidth="1"/>
    <col min="14342" max="14342" width="16.5703125" style="41" customWidth="1"/>
    <col min="14343" max="14343" width="13.5703125" style="41" customWidth="1"/>
    <col min="14344" max="14344" width="19" style="41" customWidth="1"/>
    <col min="14345" max="14592" width="9.140625" style="41"/>
    <col min="14593" max="14593" width="63.28515625" style="41" customWidth="1"/>
    <col min="14594" max="14594" width="15.85546875" style="41" customWidth="1"/>
    <col min="14595" max="14596" width="14.85546875" style="41" customWidth="1"/>
    <col min="14597" max="14597" width="13.85546875" style="41" customWidth="1"/>
    <col min="14598" max="14598" width="16.5703125" style="41" customWidth="1"/>
    <col min="14599" max="14599" width="13.5703125" style="41" customWidth="1"/>
    <col min="14600" max="14600" width="19" style="41" customWidth="1"/>
    <col min="14601" max="14848" width="9.140625" style="41"/>
    <col min="14849" max="14849" width="63.28515625" style="41" customWidth="1"/>
    <col min="14850" max="14850" width="15.85546875" style="41" customWidth="1"/>
    <col min="14851" max="14852" width="14.85546875" style="41" customWidth="1"/>
    <col min="14853" max="14853" width="13.85546875" style="41" customWidth="1"/>
    <col min="14854" max="14854" width="16.5703125" style="41" customWidth="1"/>
    <col min="14855" max="14855" width="13.5703125" style="41" customWidth="1"/>
    <col min="14856" max="14856" width="19" style="41" customWidth="1"/>
    <col min="14857" max="15104" width="9.140625" style="41"/>
    <col min="15105" max="15105" width="63.28515625" style="41" customWidth="1"/>
    <col min="15106" max="15106" width="15.85546875" style="41" customWidth="1"/>
    <col min="15107" max="15108" width="14.85546875" style="41" customWidth="1"/>
    <col min="15109" max="15109" width="13.85546875" style="41" customWidth="1"/>
    <col min="15110" max="15110" width="16.5703125" style="41" customWidth="1"/>
    <col min="15111" max="15111" width="13.5703125" style="41" customWidth="1"/>
    <col min="15112" max="15112" width="19" style="41" customWidth="1"/>
    <col min="15113" max="15360" width="9.140625" style="41"/>
    <col min="15361" max="15361" width="63.28515625" style="41" customWidth="1"/>
    <col min="15362" max="15362" width="15.85546875" style="41" customWidth="1"/>
    <col min="15363" max="15364" width="14.85546875" style="41" customWidth="1"/>
    <col min="15365" max="15365" width="13.85546875" style="41" customWidth="1"/>
    <col min="15366" max="15366" width="16.5703125" style="41" customWidth="1"/>
    <col min="15367" max="15367" width="13.5703125" style="41" customWidth="1"/>
    <col min="15368" max="15368" width="19" style="41" customWidth="1"/>
    <col min="15369" max="15616" width="9.140625" style="41"/>
    <col min="15617" max="15617" width="63.28515625" style="41" customWidth="1"/>
    <col min="15618" max="15618" width="15.85546875" style="41" customWidth="1"/>
    <col min="15619" max="15620" width="14.85546875" style="41" customWidth="1"/>
    <col min="15621" max="15621" width="13.85546875" style="41" customWidth="1"/>
    <col min="15622" max="15622" width="16.5703125" style="41" customWidth="1"/>
    <col min="15623" max="15623" width="13.5703125" style="41" customWidth="1"/>
    <col min="15624" max="15624" width="19" style="41" customWidth="1"/>
    <col min="15625" max="15872" width="9.140625" style="41"/>
    <col min="15873" max="15873" width="63.28515625" style="41" customWidth="1"/>
    <col min="15874" max="15874" width="15.85546875" style="41" customWidth="1"/>
    <col min="15875" max="15876" width="14.85546875" style="41" customWidth="1"/>
    <col min="15877" max="15877" width="13.85546875" style="41" customWidth="1"/>
    <col min="15878" max="15878" width="16.5703125" style="41" customWidth="1"/>
    <col min="15879" max="15879" width="13.5703125" style="41" customWidth="1"/>
    <col min="15880" max="15880" width="19" style="41" customWidth="1"/>
    <col min="15881" max="16128" width="9.140625" style="41"/>
    <col min="16129" max="16129" width="63.28515625" style="41" customWidth="1"/>
    <col min="16130" max="16130" width="15.85546875" style="41" customWidth="1"/>
    <col min="16131" max="16132" width="14.85546875" style="41" customWidth="1"/>
    <col min="16133" max="16133" width="13.85546875" style="41" customWidth="1"/>
    <col min="16134" max="16134" width="16.5703125" style="41" customWidth="1"/>
    <col min="16135" max="16135" width="13.5703125" style="41" customWidth="1"/>
    <col min="16136" max="16136" width="19" style="41" customWidth="1"/>
    <col min="16137" max="16384" width="9.140625" style="41"/>
  </cols>
  <sheetData>
    <row r="1" spans="1:8">
      <c r="A1" s="23" t="s">
        <v>48</v>
      </c>
      <c r="B1" s="1304">
        <v>37.6</v>
      </c>
    </row>
    <row r="2" spans="1:8">
      <c r="A2" s="23" t="s">
        <v>49</v>
      </c>
      <c r="B2" s="1304" t="s">
        <v>1934</v>
      </c>
    </row>
    <row r="3" spans="1:8">
      <c r="A3" s="23" t="s">
        <v>47</v>
      </c>
      <c r="B3" s="23" t="s">
        <v>1049</v>
      </c>
    </row>
    <row r="4" spans="1:8">
      <c r="A4" s="23" t="s">
        <v>50</v>
      </c>
      <c r="B4" s="23" t="s">
        <v>53</v>
      </c>
    </row>
    <row r="5" spans="1:8">
      <c r="A5" s="41" t="s">
        <v>792</v>
      </c>
      <c r="B5" s="41" t="s">
        <v>71</v>
      </c>
    </row>
    <row r="7" spans="1:8">
      <c r="A7" s="1305" t="s">
        <v>2003</v>
      </c>
      <c r="B7" s="207" t="s">
        <v>2004</v>
      </c>
      <c r="C7" s="1373"/>
      <c r="D7" s="1373"/>
      <c r="E7" s="1373"/>
      <c r="F7" s="1374"/>
      <c r="G7" s="1333"/>
      <c r="H7" s="1311" t="s">
        <v>2005</v>
      </c>
    </row>
    <row r="8" spans="1:8">
      <c r="A8" s="1308" t="s">
        <v>2006</v>
      </c>
      <c r="B8" s="1375"/>
      <c r="C8" s="1376"/>
      <c r="D8" s="1376"/>
      <c r="E8" s="1376"/>
      <c r="F8" s="1377"/>
      <c r="G8" s="1308" t="s">
        <v>486</v>
      </c>
      <c r="H8" s="1308" t="s">
        <v>2007</v>
      </c>
    </row>
    <row r="9" spans="1:8">
      <c r="A9" s="202" t="s">
        <v>2008</v>
      </c>
      <c r="B9" s="1378" t="s">
        <v>2009</v>
      </c>
      <c r="C9" s="1379" t="s">
        <v>2010</v>
      </c>
      <c r="D9" s="1380" t="s">
        <v>2011</v>
      </c>
      <c r="E9" s="1380" t="s">
        <v>2012</v>
      </c>
      <c r="F9" s="1381" t="s">
        <v>2013</v>
      </c>
      <c r="G9" s="1334"/>
      <c r="H9" s="202" t="s">
        <v>2014</v>
      </c>
    </row>
    <row r="10" spans="1:8">
      <c r="A10" s="1383" t="s">
        <v>2022</v>
      </c>
      <c r="B10" s="1390">
        <f>SUM(B11:B999)</f>
        <v>0</v>
      </c>
      <c r="C10" s="1391">
        <f>SUM(C11:C999)</f>
        <v>0</v>
      </c>
      <c r="D10" s="1391">
        <f>SUM(D11:D999)</f>
        <v>0</v>
      </c>
      <c r="E10" s="1391">
        <f>SUM(E11:E999)</f>
        <v>0</v>
      </c>
      <c r="F10" s="1392">
        <f>SUM(F11:F999)</f>
        <v>0</v>
      </c>
      <c r="G10" s="1387">
        <f>SUM(B10:F10)</f>
        <v>0</v>
      </c>
      <c r="H10" s="1023"/>
    </row>
    <row r="11" spans="1:8">
      <c r="A11" s="1388">
        <v>1</v>
      </c>
      <c r="B11" s="1316"/>
      <c r="C11" s="1317"/>
      <c r="D11" s="1317"/>
      <c r="E11" s="1317"/>
      <c r="F11" s="1338"/>
      <c r="G11" s="1387">
        <f>SUM(B11:F11)</f>
        <v>0</v>
      </c>
      <c r="H11" s="1023"/>
    </row>
    <row r="12" spans="1:8">
      <c r="A12" s="1388">
        <v>2</v>
      </c>
      <c r="B12" s="1316"/>
      <c r="C12" s="1317"/>
      <c r="D12" s="1317"/>
      <c r="E12" s="1317"/>
      <c r="F12" s="1338"/>
      <c r="G12" s="1387">
        <f>SUM(B12:F12)</f>
        <v>0</v>
      </c>
      <c r="H12" s="1023"/>
    </row>
    <row r="13" spans="1:8">
      <c r="A13" s="1388" t="s">
        <v>2016</v>
      </c>
      <c r="B13" s="1316"/>
      <c r="C13" s="1317"/>
      <c r="D13" s="1317"/>
      <c r="E13" s="1317"/>
      <c r="F13" s="1338"/>
      <c r="G13" s="1387">
        <f>SUM(B13:F13)</f>
        <v>0</v>
      </c>
      <c r="H13" s="1023"/>
    </row>
    <row r="15" spans="1:8">
      <c r="A15" s="153"/>
    </row>
  </sheetData>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5"/>
  <sheetViews>
    <sheetView workbookViewId="0">
      <selection activeCell="A43" activeCellId="1" sqref="B27 A43"/>
    </sheetView>
  </sheetViews>
  <sheetFormatPr defaultRowHeight="15"/>
  <cols>
    <col min="1" max="1" width="63.28515625" style="41" customWidth="1"/>
    <col min="2" max="2" width="15.85546875" style="41" customWidth="1"/>
    <col min="3" max="4" width="14.85546875" style="41" customWidth="1"/>
    <col min="5" max="5" width="13.85546875" style="41" customWidth="1"/>
    <col min="6" max="6" width="16.5703125" style="41" customWidth="1"/>
    <col min="7" max="7" width="13.5703125" style="41" customWidth="1"/>
    <col min="8" max="8" width="19" style="41" customWidth="1"/>
    <col min="9" max="256" width="9.140625" style="41"/>
    <col min="257" max="257" width="63.28515625" style="41" customWidth="1"/>
    <col min="258" max="258" width="15.85546875" style="41" customWidth="1"/>
    <col min="259" max="260" width="14.85546875" style="41" customWidth="1"/>
    <col min="261" max="261" width="13.85546875" style="41" customWidth="1"/>
    <col min="262" max="262" width="16.5703125" style="41" customWidth="1"/>
    <col min="263" max="263" width="13.5703125" style="41" customWidth="1"/>
    <col min="264" max="264" width="19" style="41" customWidth="1"/>
    <col min="265" max="512" width="9.140625" style="41"/>
    <col min="513" max="513" width="63.28515625" style="41" customWidth="1"/>
    <col min="514" max="514" width="15.85546875" style="41" customWidth="1"/>
    <col min="515" max="516" width="14.85546875" style="41" customWidth="1"/>
    <col min="517" max="517" width="13.85546875" style="41" customWidth="1"/>
    <col min="518" max="518" width="16.5703125" style="41" customWidth="1"/>
    <col min="519" max="519" width="13.5703125" style="41" customWidth="1"/>
    <col min="520" max="520" width="19" style="41" customWidth="1"/>
    <col min="521" max="768" width="9.140625" style="41"/>
    <col min="769" max="769" width="63.28515625" style="41" customWidth="1"/>
    <col min="770" max="770" width="15.85546875" style="41" customWidth="1"/>
    <col min="771" max="772" width="14.85546875" style="41" customWidth="1"/>
    <col min="773" max="773" width="13.85546875" style="41" customWidth="1"/>
    <col min="774" max="774" width="16.5703125" style="41" customWidth="1"/>
    <col min="775" max="775" width="13.5703125" style="41" customWidth="1"/>
    <col min="776" max="776" width="19" style="41" customWidth="1"/>
    <col min="777" max="1024" width="9.140625" style="41"/>
    <col min="1025" max="1025" width="63.28515625" style="41" customWidth="1"/>
    <col min="1026" max="1026" width="15.85546875" style="41" customWidth="1"/>
    <col min="1027" max="1028" width="14.85546875" style="41" customWidth="1"/>
    <col min="1029" max="1029" width="13.85546875" style="41" customWidth="1"/>
    <col min="1030" max="1030" width="16.5703125" style="41" customWidth="1"/>
    <col min="1031" max="1031" width="13.5703125" style="41" customWidth="1"/>
    <col min="1032" max="1032" width="19" style="41" customWidth="1"/>
    <col min="1033" max="1280" width="9.140625" style="41"/>
    <col min="1281" max="1281" width="63.28515625" style="41" customWidth="1"/>
    <col min="1282" max="1282" width="15.85546875" style="41" customWidth="1"/>
    <col min="1283" max="1284" width="14.85546875" style="41" customWidth="1"/>
    <col min="1285" max="1285" width="13.85546875" style="41" customWidth="1"/>
    <col min="1286" max="1286" width="16.5703125" style="41" customWidth="1"/>
    <col min="1287" max="1287" width="13.5703125" style="41" customWidth="1"/>
    <col min="1288" max="1288" width="19" style="41" customWidth="1"/>
    <col min="1289" max="1536" width="9.140625" style="41"/>
    <col min="1537" max="1537" width="63.28515625" style="41" customWidth="1"/>
    <col min="1538" max="1538" width="15.85546875" style="41" customWidth="1"/>
    <col min="1539" max="1540" width="14.85546875" style="41" customWidth="1"/>
    <col min="1541" max="1541" width="13.85546875" style="41" customWidth="1"/>
    <col min="1542" max="1542" width="16.5703125" style="41" customWidth="1"/>
    <col min="1543" max="1543" width="13.5703125" style="41" customWidth="1"/>
    <col min="1544" max="1544" width="19" style="41" customWidth="1"/>
    <col min="1545" max="1792" width="9.140625" style="41"/>
    <col min="1793" max="1793" width="63.28515625" style="41" customWidth="1"/>
    <col min="1794" max="1794" width="15.85546875" style="41" customWidth="1"/>
    <col min="1795" max="1796" width="14.85546875" style="41" customWidth="1"/>
    <col min="1797" max="1797" width="13.85546875" style="41" customWidth="1"/>
    <col min="1798" max="1798" width="16.5703125" style="41" customWidth="1"/>
    <col min="1799" max="1799" width="13.5703125" style="41" customWidth="1"/>
    <col min="1800" max="1800" width="19" style="41" customWidth="1"/>
    <col min="1801" max="2048" width="9.140625" style="41"/>
    <col min="2049" max="2049" width="63.28515625" style="41" customWidth="1"/>
    <col min="2050" max="2050" width="15.85546875" style="41" customWidth="1"/>
    <col min="2051" max="2052" width="14.85546875" style="41" customWidth="1"/>
    <col min="2053" max="2053" width="13.85546875" style="41" customWidth="1"/>
    <col min="2054" max="2054" width="16.5703125" style="41" customWidth="1"/>
    <col min="2055" max="2055" width="13.5703125" style="41" customWidth="1"/>
    <col min="2056" max="2056" width="19" style="41" customWidth="1"/>
    <col min="2057" max="2304" width="9.140625" style="41"/>
    <col min="2305" max="2305" width="63.28515625" style="41" customWidth="1"/>
    <col min="2306" max="2306" width="15.85546875" style="41" customWidth="1"/>
    <col min="2307" max="2308" width="14.85546875" style="41" customWidth="1"/>
    <col min="2309" max="2309" width="13.85546875" style="41" customWidth="1"/>
    <col min="2310" max="2310" width="16.5703125" style="41" customWidth="1"/>
    <col min="2311" max="2311" width="13.5703125" style="41" customWidth="1"/>
    <col min="2312" max="2312" width="19" style="41" customWidth="1"/>
    <col min="2313" max="2560" width="9.140625" style="41"/>
    <col min="2561" max="2561" width="63.28515625" style="41" customWidth="1"/>
    <col min="2562" max="2562" width="15.85546875" style="41" customWidth="1"/>
    <col min="2563" max="2564" width="14.85546875" style="41" customWidth="1"/>
    <col min="2565" max="2565" width="13.85546875" style="41" customWidth="1"/>
    <col min="2566" max="2566" width="16.5703125" style="41" customWidth="1"/>
    <col min="2567" max="2567" width="13.5703125" style="41" customWidth="1"/>
    <col min="2568" max="2568" width="19" style="41" customWidth="1"/>
    <col min="2569" max="2816" width="9.140625" style="41"/>
    <col min="2817" max="2817" width="63.28515625" style="41" customWidth="1"/>
    <col min="2818" max="2818" width="15.85546875" style="41" customWidth="1"/>
    <col min="2819" max="2820" width="14.85546875" style="41" customWidth="1"/>
    <col min="2821" max="2821" width="13.85546875" style="41" customWidth="1"/>
    <col min="2822" max="2822" width="16.5703125" style="41" customWidth="1"/>
    <col min="2823" max="2823" width="13.5703125" style="41" customWidth="1"/>
    <col min="2824" max="2824" width="19" style="41" customWidth="1"/>
    <col min="2825" max="3072" width="9.140625" style="41"/>
    <col min="3073" max="3073" width="63.28515625" style="41" customWidth="1"/>
    <col min="3074" max="3074" width="15.85546875" style="41" customWidth="1"/>
    <col min="3075" max="3076" width="14.85546875" style="41" customWidth="1"/>
    <col min="3077" max="3077" width="13.85546875" style="41" customWidth="1"/>
    <col min="3078" max="3078" width="16.5703125" style="41" customWidth="1"/>
    <col min="3079" max="3079" width="13.5703125" style="41" customWidth="1"/>
    <col min="3080" max="3080" width="19" style="41" customWidth="1"/>
    <col min="3081" max="3328" width="9.140625" style="41"/>
    <col min="3329" max="3329" width="63.28515625" style="41" customWidth="1"/>
    <col min="3330" max="3330" width="15.85546875" style="41" customWidth="1"/>
    <col min="3331" max="3332" width="14.85546875" style="41" customWidth="1"/>
    <col min="3333" max="3333" width="13.85546875" style="41" customWidth="1"/>
    <col min="3334" max="3334" width="16.5703125" style="41" customWidth="1"/>
    <col min="3335" max="3335" width="13.5703125" style="41" customWidth="1"/>
    <col min="3336" max="3336" width="19" style="41" customWidth="1"/>
    <col min="3337" max="3584" width="9.140625" style="41"/>
    <col min="3585" max="3585" width="63.28515625" style="41" customWidth="1"/>
    <col min="3586" max="3586" width="15.85546875" style="41" customWidth="1"/>
    <col min="3587" max="3588" width="14.85546875" style="41" customWidth="1"/>
    <col min="3589" max="3589" width="13.85546875" style="41" customWidth="1"/>
    <col min="3590" max="3590" width="16.5703125" style="41" customWidth="1"/>
    <col min="3591" max="3591" width="13.5703125" style="41" customWidth="1"/>
    <col min="3592" max="3592" width="19" style="41" customWidth="1"/>
    <col min="3593" max="3840" width="9.140625" style="41"/>
    <col min="3841" max="3841" width="63.28515625" style="41" customWidth="1"/>
    <col min="3842" max="3842" width="15.85546875" style="41" customWidth="1"/>
    <col min="3843" max="3844" width="14.85546875" style="41" customWidth="1"/>
    <col min="3845" max="3845" width="13.85546875" style="41" customWidth="1"/>
    <col min="3846" max="3846" width="16.5703125" style="41" customWidth="1"/>
    <col min="3847" max="3847" width="13.5703125" style="41" customWidth="1"/>
    <col min="3848" max="3848" width="19" style="41" customWidth="1"/>
    <col min="3849" max="4096" width="9.140625" style="41"/>
    <col min="4097" max="4097" width="63.28515625" style="41" customWidth="1"/>
    <col min="4098" max="4098" width="15.85546875" style="41" customWidth="1"/>
    <col min="4099" max="4100" width="14.85546875" style="41" customWidth="1"/>
    <col min="4101" max="4101" width="13.85546875" style="41" customWidth="1"/>
    <col min="4102" max="4102" width="16.5703125" style="41" customWidth="1"/>
    <col min="4103" max="4103" width="13.5703125" style="41" customWidth="1"/>
    <col min="4104" max="4104" width="19" style="41" customWidth="1"/>
    <col min="4105" max="4352" width="9.140625" style="41"/>
    <col min="4353" max="4353" width="63.28515625" style="41" customWidth="1"/>
    <col min="4354" max="4354" width="15.85546875" style="41" customWidth="1"/>
    <col min="4355" max="4356" width="14.85546875" style="41" customWidth="1"/>
    <col min="4357" max="4357" width="13.85546875" style="41" customWidth="1"/>
    <col min="4358" max="4358" width="16.5703125" style="41" customWidth="1"/>
    <col min="4359" max="4359" width="13.5703125" style="41" customWidth="1"/>
    <col min="4360" max="4360" width="19" style="41" customWidth="1"/>
    <col min="4361" max="4608" width="9.140625" style="41"/>
    <col min="4609" max="4609" width="63.28515625" style="41" customWidth="1"/>
    <col min="4610" max="4610" width="15.85546875" style="41" customWidth="1"/>
    <col min="4611" max="4612" width="14.85546875" style="41" customWidth="1"/>
    <col min="4613" max="4613" width="13.85546875" style="41" customWidth="1"/>
    <col min="4614" max="4614" width="16.5703125" style="41" customWidth="1"/>
    <col min="4615" max="4615" width="13.5703125" style="41" customWidth="1"/>
    <col min="4616" max="4616" width="19" style="41" customWidth="1"/>
    <col min="4617" max="4864" width="9.140625" style="41"/>
    <col min="4865" max="4865" width="63.28515625" style="41" customWidth="1"/>
    <col min="4866" max="4866" width="15.85546875" style="41" customWidth="1"/>
    <col min="4867" max="4868" width="14.85546875" style="41" customWidth="1"/>
    <col min="4869" max="4869" width="13.85546875" style="41" customWidth="1"/>
    <col min="4870" max="4870" width="16.5703125" style="41" customWidth="1"/>
    <col min="4871" max="4871" width="13.5703125" style="41" customWidth="1"/>
    <col min="4872" max="4872" width="19" style="41" customWidth="1"/>
    <col min="4873" max="5120" width="9.140625" style="41"/>
    <col min="5121" max="5121" width="63.28515625" style="41" customWidth="1"/>
    <col min="5122" max="5122" width="15.85546875" style="41" customWidth="1"/>
    <col min="5123" max="5124" width="14.85546875" style="41" customWidth="1"/>
    <col min="5125" max="5125" width="13.85546875" style="41" customWidth="1"/>
    <col min="5126" max="5126" width="16.5703125" style="41" customWidth="1"/>
    <col min="5127" max="5127" width="13.5703125" style="41" customWidth="1"/>
    <col min="5128" max="5128" width="19" style="41" customWidth="1"/>
    <col min="5129" max="5376" width="9.140625" style="41"/>
    <col min="5377" max="5377" width="63.28515625" style="41" customWidth="1"/>
    <col min="5378" max="5378" width="15.85546875" style="41" customWidth="1"/>
    <col min="5379" max="5380" width="14.85546875" style="41" customWidth="1"/>
    <col min="5381" max="5381" width="13.85546875" style="41" customWidth="1"/>
    <col min="5382" max="5382" width="16.5703125" style="41" customWidth="1"/>
    <col min="5383" max="5383" width="13.5703125" style="41" customWidth="1"/>
    <col min="5384" max="5384" width="19" style="41" customWidth="1"/>
    <col min="5385" max="5632" width="9.140625" style="41"/>
    <col min="5633" max="5633" width="63.28515625" style="41" customWidth="1"/>
    <col min="5634" max="5634" width="15.85546875" style="41" customWidth="1"/>
    <col min="5635" max="5636" width="14.85546875" style="41" customWidth="1"/>
    <col min="5637" max="5637" width="13.85546875" style="41" customWidth="1"/>
    <col min="5638" max="5638" width="16.5703125" style="41" customWidth="1"/>
    <col min="5639" max="5639" width="13.5703125" style="41" customWidth="1"/>
    <col min="5640" max="5640" width="19" style="41" customWidth="1"/>
    <col min="5641" max="5888" width="9.140625" style="41"/>
    <col min="5889" max="5889" width="63.28515625" style="41" customWidth="1"/>
    <col min="5890" max="5890" width="15.85546875" style="41" customWidth="1"/>
    <col min="5891" max="5892" width="14.85546875" style="41" customWidth="1"/>
    <col min="5893" max="5893" width="13.85546875" style="41" customWidth="1"/>
    <col min="5894" max="5894" width="16.5703125" style="41" customWidth="1"/>
    <col min="5895" max="5895" width="13.5703125" style="41" customWidth="1"/>
    <col min="5896" max="5896" width="19" style="41" customWidth="1"/>
    <col min="5897" max="6144" width="9.140625" style="41"/>
    <col min="6145" max="6145" width="63.28515625" style="41" customWidth="1"/>
    <col min="6146" max="6146" width="15.85546875" style="41" customWidth="1"/>
    <col min="6147" max="6148" width="14.85546875" style="41" customWidth="1"/>
    <col min="6149" max="6149" width="13.85546875" style="41" customWidth="1"/>
    <col min="6150" max="6150" width="16.5703125" style="41" customWidth="1"/>
    <col min="6151" max="6151" width="13.5703125" style="41" customWidth="1"/>
    <col min="6152" max="6152" width="19" style="41" customWidth="1"/>
    <col min="6153" max="6400" width="9.140625" style="41"/>
    <col min="6401" max="6401" width="63.28515625" style="41" customWidth="1"/>
    <col min="6402" max="6402" width="15.85546875" style="41" customWidth="1"/>
    <col min="6403" max="6404" width="14.85546875" style="41" customWidth="1"/>
    <col min="6405" max="6405" width="13.85546875" style="41" customWidth="1"/>
    <col min="6406" max="6406" width="16.5703125" style="41" customWidth="1"/>
    <col min="6407" max="6407" width="13.5703125" style="41" customWidth="1"/>
    <col min="6408" max="6408" width="19" style="41" customWidth="1"/>
    <col min="6409" max="6656" width="9.140625" style="41"/>
    <col min="6657" max="6657" width="63.28515625" style="41" customWidth="1"/>
    <col min="6658" max="6658" width="15.85546875" style="41" customWidth="1"/>
    <col min="6659" max="6660" width="14.85546875" style="41" customWidth="1"/>
    <col min="6661" max="6661" width="13.85546875" style="41" customWidth="1"/>
    <col min="6662" max="6662" width="16.5703125" style="41" customWidth="1"/>
    <col min="6663" max="6663" width="13.5703125" style="41" customWidth="1"/>
    <col min="6664" max="6664" width="19" style="41" customWidth="1"/>
    <col min="6665" max="6912" width="9.140625" style="41"/>
    <col min="6913" max="6913" width="63.28515625" style="41" customWidth="1"/>
    <col min="6914" max="6914" width="15.85546875" style="41" customWidth="1"/>
    <col min="6915" max="6916" width="14.85546875" style="41" customWidth="1"/>
    <col min="6917" max="6917" width="13.85546875" style="41" customWidth="1"/>
    <col min="6918" max="6918" width="16.5703125" style="41" customWidth="1"/>
    <col min="6919" max="6919" width="13.5703125" style="41" customWidth="1"/>
    <col min="6920" max="6920" width="19" style="41" customWidth="1"/>
    <col min="6921" max="7168" width="9.140625" style="41"/>
    <col min="7169" max="7169" width="63.28515625" style="41" customWidth="1"/>
    <col min="7170" max="7170" width="15.85546875" style="41" customWidth="1"/>
    <col min="7171" max="7172" width="14.85546875" style="41" customWidth="1"/>
    <col min="7173" max="7173" width="13.85546875" style="41" customWidth="1"/>
    <col min="7174" max="7174" width="16.5703125" style="41" customWidth="1"/>
    <col min="7175" max="7175" width="13.5703125" style="41" customWidth="1"/>
    <col min="7176" max="7176" width="19" style="41" customWidth="1"/>
    <col min="7177" max="7424" width="9.140625" style="41"/>
    <col min="7425" max="7425" width="63.28515625" style="41" customWidth="1"/>
    <col min="7426" max="7426" width="15.85546875" style="41" customWidth="1"/>
    <col min="7427" max="7428" width="14.85546875" style="41" customWidth="1"/>
    <col min="7429" max="7429" width="13.85546875" style="41" customWidth="1"/>
    <col min="7430" max="7430" width="16.5703125" style="41" customWidth="1"/>
    <col min="7431" max="7431" width="13.5703125" style="41" customWidth="1"/>
    <col min="7432" max="7432" width="19" style="41" customWidth="1"/>
    <col min="7433" max="7680" width="9.140625" style="41"/>
    <col min="7681" max="7681" width="63.28515625" style="41" customWidth="1"/>
    <col min="7682" max="7682" width="15.85546875" style="41" customWidth="1"/>
    <col min="7683" max="7684" width="14.85546875" style="41" customWidth="1"/>
    <col min="7685" max="7685" width="13.85546875" style="41" customWidth="1"/>
    <col min="7686" max="7686" width="16.5703125" style="41" customWidth="1"/>
    <col min="7687" max="7687" width="13.5703125" style="41" customWidth="1"/>
    <col min="7688" max="7688" width="19" style="41" customWidth="1"/>
    <col min="7689" max="7936" width="9.140625" style="41"/>
    <col min="7937" max="7937" width="63.28515625" style="41" customWidth="1"/>
    <col min="7938" max="7938" width="15.85546875" style="41" customWidth="1"/>
    <col min="7939" max="7940" width="14.85546875" style="41" customWidth="1"/>
    <col min="7941" max="7941" width="13.85546875" style="41" customWidth="1"/>
    <col min="7942" max="7942" width="16.5703125" style="41" customWidth="1"/>
    <col min="7943" max="7943" width="13.5703125" style="41" customWidth="1"/>
    <col min="7944" max="7944" width="19" style="41" customWidth="1"/>
    <col min="7945" max="8192" width="9.140625" style="41"/>
    <col min="8193" max="8193" width="63.28515625" style="41" customWidth="1"/>
    <col min="8194" max="8194" width="15.85546875" style="41" customWidth="1"/>
    <col min="8195" max="8196" width="14.85546875" style="41" customWidth="1"/>
    <col min="8197" max="8197" width="13.85546875" style="41" customWidth="1"/>
    <col min="8198" max="8198" width="16.5703125" style="41" customWidth="1"/>
    <col min="8199" max="8199" width="13.5703125" style="41" customWidth="1"/>
    <col min="8200" max="8200" width="19" style="41" customWidth="1"/>
    <col min="8201" max="8448" width="9.140625" style="41"/>
    <col min="8449" max="8449" width="63.28515625" style="41" customWidth="1"/>
    <col min="8450" max="8450" width="15.85546875" style="41" customWidth="1"/>
    <col min="8451" max="8452" width="14.85546875" style="41" customWidth="1"/>
    <col min="8453" max="8453" width="13.85546875" style="41" customWidth="1"/>
    <col min="8454" max="8454" width="16.5703125" style="41" customWidth="1"/>
    <col min="8455" max="8455" width="13.5703125" style="41" customWidth="1"/>
    <col min="8456" max="8456" width="19" style="41" customWidth="1"/>
    <col min="8457" max="8704" width="9.140625" style="41"/>
    <col min="8705" max="8705" width="63.28515625" style="41" customWidth="1"/>
    <col min="8706" max="8706" width="15.85546875" style="41" customWidth="1"/>
    <col min="8707" max="8708" width="14.85546875" style="41" customWidth="1"/>
    <col min="8709" max="8709" width="13.85546875" style="41" customWidth="1"/>
    <col min="8710" max="8710" width="16.5703125" style="41" customWidth="1"/>
    <col min="8711" max="8711" width="13.5703125" style="41" customWidth="1"/>
    <col min="8712" max="8712" width="19" style="41" customWidth="1"/>
    <col min="8713" max="8960" width="9.140625" style="41"/>
    <col min="8961" max="8961" width="63.28515625" style="41" customWidth="1"/>
    <col min="8962" max="8962" width="15.85546875" style="41" customWidth="1"/>
    <col min="8963" max="8964" width="14.85546875" style="41" customWidth="1"/>
    <col min="8965" max="8965" width="13.85546875" style="41" customWidth="1"/>
    <col min="8966" max="8966" width="16.5703125" style="41" customWidth="1"/>
    <col min="8967" max="8967" width="13.5703125" style="41" customWidth="1"/>
    <col min="8968" max="8968" width="19" style="41" customWidth="1"/>
    <col min="8969" max="9216" width="9.140625" style="41"/>
    <col min="9217" max="9217" width="63.28515625" style="41" customWidth="1"/>
    <col min="9218" max="9218" width="15.85546875" style="41" customWidth="1"/>
    <col min="9219" max="9220" width="14.85546875" style="41" customWidth="1"/>
    <col min="9221" max="9221" width="13.85546875" style="41" customWidth="1"/>
    <col min="9222" max="9222" width="16.5703125" style="41" customWidth="1"/>
    <col min="9223" max="9223" width="13.5703125" style="41" customWidth="1"/>
    <col min="9224" max="9224" width="19" style="41" customWidth="1"/>
    <col min="9225" max="9472" width="9.140625" style="41"/>
    <col min="9473" max="9473" width="63.28515625" style="41" customWidth="1"/>
    <col min="9474" max="9474" width="15.85546875" style="41" customWidth="1"/>
    <col min="9475" max="9476" width="14.85546875" style="41" customWidth="1"/>
    <col min="9477" max="9477" width="13.85546875" style="41" customWidth="1"/>
    <col min="9478" max="9478" width="16.5703125" style="41" customWidth="1"/>
    <col min="9479" max="9479" width="13.5703125" style="41" customWidth="1"/>
    <col min="9480" max="9480" width="19" style="41" customWidth="1"/>
    <col min="9481" max="9728" width="9.140625" style="41"/>
    <col min="9729" max="9729" width="63.28515625" style="41" customWidth="1"/>
    <col min="9730" max="9730" width="15.85546875" style="41" customWidth="1"/>
    <col min="9731" max="9732" width="14.85546875" style="41" customWidth="1"/>
    <col min="9733" max="9733" width="13.85546875" style="41" customWidth="1"/>
    <col min="9734" max="9734" width="16.5703125" style="41" customWidth="1"/>
    <col min="9735" max="9735" width="13.5703125" style="41" customWidth="1"/>
    <col min="9736" max="9736" width="19" style="41" customWidth="1"/>
    <col min="9737" max="9984" width="9.140625" style="41"/>
    <col min="9985" max="9985" width="63.28515625" style="41" customWidth="1"/>
    <col min="9986" max="9986" width="15.85546875" style="41" customWidth="1"/>
    <col min="9987" max="9988" width="14.85546875" style="41" customWidth="1"/>
    <col min="9989" max="9989" width="13.85546875" style="41" customWidth="1"/>
    <col min="9990" max="9990" width="16.5703125" style="41" customWidth="1"/>
    <col min="9991" max="9991" width="13.5703125" style="41" customWidth="1"/>
    <col min="9992" max="9992" width="19" style="41" customWidth="1"/>
    <col min="9993" max="10240" width="9.140625" style="41"/>
    <col min="10241" max="10241" width="63.28515625" style="41" customWidth="1"/>
    <col min="10242" max="10242" width="15.85546875" style="41" customWidth="1"/>
    <col min="10243" max="10244" width="14.85546875" style="41" customWidth="1"/>
    <col min="10245" max="10245" width="13.85546875" style="41" customWidth="1"/>
    <col min="10246" max="10246" width="16.5703125" style="41" customWidth="1"/>
    <col min="10247" max="10247" width="13.5703125" style="41" customWidth="1"/>
    <col min="10248" max="10248" width="19" style="41" customWidth="1"/>
    <col min="10249" max="10496" width="9.140625" style="41"/>
    <col min="10497" max="10497" width="63.28515625" style="41" customWidth="1"/>
    <col min="10498" max="10498" width="15.85546875" style="41" customWidth="1"/>
    <col min="10499" max="10500" width="14.85546875" style="41" customWidth="1"/>
    <col min="10501" max="10501" width="13.85546875" style="41" customWidth="1"/>
    <col min="10502" max="10502" width="16.5703125" style="41" customWidth="1"/>
    <col min="10503" max="10503" width="13.5703125" style="41" customWidth="1"/>
    <col min="10504" max="10504" width="19" style="41" customWidth="1"/>
    <col min="10505" max="10752" width="9.140625" style="41"/>
    <col min="10753" max="10753" width="63.28515625" style="41" customWidth="1"/>
    <col min="10754" max="10754" width="15.85546875" style="41" customWidth="1"/>
    <col min="10755" max="10756" width="14.85546875" style="41" customWidth="1"/>
    <col min="10757" max="10757" width="13.85546875" style="41" customWidth="1"/>
    <col min="10758" max="10758" width="16.5703125" style="41" customWidth="1"/>
    <col min="10759" max="10759" width="13.5703125" style="41" customWidth="1"/>
    <col min="10760" max="10760" width="19" style="41" customWidth="1"/>
    <col min="10761" max="11008" width="9.140625" style="41"/>
    <col min="11009" max="11009" width="63.28515625" style="41" customWidth="1"/>
    <col min="11010" max="11010" width="15.85546875" style="41" customWidth="1"/>
    <col min="11011" max="11012" width="14.85546875" style="41" customWidth="1"/>
    <col min="11013" max="11013" width="13.85546875" style="41" customWidth="1"/>
    <col min="11014" max="11014" width="16.5703125" style="41" customWidth="1"/>
    <col min="11015" max="11015" width="13.5703125" style="41" customWidth="1"/>
    <col min="11016" max="11016" width="19" style="41" customWidth="1"/>
    <col min="11017" max="11264" width="9.140625" style="41"/>
    <col min="11265" max="11265" width="63.28515625" style="41" customWidth="1"/>
    <col min="11266" max="11266" width="15.85546875" style="41" customWidth="1"/>
    <col min="11267" max="11268" width="14.85546875" style="41" customWidth="1"/>
    <col min="11269" max="11269" width="13.85546875" style="41" customWidth="1"/>
    <col min="11270" max="11270" width="16.5703125" style="41" customWidth="1"/>
    <col min="11271" max="11271" width="13.5703125" style="41" customWidth="1"/>
    <col min="11272" max="11272" width="19" style="41" customWidth="1"/>
    <col min="11273" max="11520" width="9.140625" style="41"/>
    <col min="11521" max="11521" width="63.28515625" style="41" customWidth="1"/>
    <col min="11522" max="11522" width="15.85546875" style="41" customWidth="1"/>
    <col min="11523" max="11524" width="14.85546875" style="41" customWidth="1"/>
    <col min="11525" max="11525" width="13.85546875" style="41" customWidth="1"/>
    <col min="11526" max="11526" width="16.5703125" style="41" customWidth="1"/>
    <col min="11527" max="11527" width="13.5703125" style="41" customWidth="1"/>
    <col min="11528" max="11528" width="19" style="41" customWidth="1"/>
    <col min="11529" max="11776" width="9.140625" style="41"/>
    <col min="11777" max="11777" width="63.28515625" style="41" customWidth="1"/>
    <col min="11778" max="11778" width="15.85546875" style="41" customWidth="1"/>
    <col min="11779" max="11780" width="14.85546875" style="41" customWidth="1"/>
    <col min="11781" max="11781" width="13.85546875" style="41" customWidth="1"/>
    <col min="11782" max="11782" width="16.5703125" style="41" customWidth="1"/>
    <col min="11783" max="11783" width="13.5703125" style="41" customWidth="1"/>
    <col min="11784" max="11784" width="19" style="41" customWidth="1"/>
    <col min="11785" max="12032" width="9.140625" style="41"/>
    <col min="12033" max="12033" width="63.28515625" style="41" customWidth="1"/>
    <col min="12034" max="12034" width="15.85546875" style="41" customWidth="1"/>
    <col min="12035" max="12036" width="14.85546875" style="41" customWidth="1"/>
    <col min="12037" max="12037" width="13.85546875" style="41" customWidth="1"/>
    <col min="12038" max="12038" width="16.5703125" style="41" customWidth="1"/>
    <col min="12039" max="12039" width="13.5703125" style="41" customWidth="1"/>
    <col min="12040" max="12040" width="19" style="41" customWidth="1"/>
    <col min="12041" max="12288" width="9.140625" style="41"/>
    <col min="12289" max="12289" width="63.28515625" style="41" customWidth="1"/>
    <col min="12290" max="12290" width="15.85546875" style="41" customWidth="1"/>
    <col min="12291" max="12292" width="14.85546875" style="41" customWidth="1"/>
    <col min="12293" max="12293" width="13.85546875" style="41" customWidth="1"/>
    <col min="12294" max="12294" width="16.5703125" style="41" customWidth="1"/>
    <col min="12295" max="12295" width="13.5703125" style="41" customWidth="1"/>
    <col min="12296" max="12296" width="19" style="41" customWidth="1"/>
    <col min="12297" max="12544" width="9.140625" style="41"/>
    <col min="12545" max="12545" width="63.28515625" style="41" customWidth="1"/>
    <col min="12546" max="12546" width="15.85546875" style="41" customWidth="1"/>
    <col min="12547" max="12548" width="14.85546875" style="41" customWidth="1"/>
    <col min="12549" max="12549" width="13.85546875" style="41" customWidth="1"/>
    <col min="12550" max="12550" width="16.5703125" style="41" customWidth="1"/>
    <col min="12551" max="12551" width="13.5703125" style="41" customWidth="1"/>
    <col min="12552" max="12552" width="19" style="41" customWidth="1"/>
    <col min="12553" max="12800" width="9.140625" style="41"/>
    <col min="12801" max="12801" width="63.28515625" style="41" customWidth="1"/>
    <col min="12802" max="12802" width="15.85546875" style="41" customWidth="1"/>
    <col min="12803" max="12804" width="14.85546875" style="41" customWidth="1"/>
    <col min="12805" max="12805" width="13.85546875" style="41" customWidth="1"/>
    <col min="12806" max="12806" width="16.5703125" style="41" customWidth="1"/>
    <col min="12807" max="12807" width="13.5703125" style="41" customWidth="1"/>
    <col min="12808" max="12808" width="19" style="41" customWidth="1"/>
    <col min="12809" max="13056" width="9.140625" style="41"/>
    <col min="13057" max="13057" width="63.28515625" style="41" customWidth="1"/>
    <col min="13058" max="13058" width="15.85546875" style="41" customWidth="1"/>
    <col min="13059" max="13060" width="14.85546875" style="41" customWidth="1"/>
    <col min="13061" max="13061" width="13.85546875" style="41" customWidth="1"/>
    <col min="13062" max="13062" width="16.5703125" style="41" customWidth="1"/>
    <col min="13063" max="13063" width="13.5703125" style="41" customWidth="1"/>
    <col min="13064" max="13064" width="19" style="41" customWidth="1"/>
    <col min="13065" max="13312" width="9.140625" style="41"/>
    <col min="13313" max="13313" width="63.28515625" style="41" customWidth="1"/>
    <col min="13314" max="13314" width="15.85546875" style="41" customWidth="1"/>
    <col min="13315" max="13316" width="14.85546875" style="41" customWidth="1"/>
    <col min="13317" max="13317" width="13.85546875" style="41" customWidth="1"/>
    <col min="13318" max="13318" width="16.5703125" style="41" customWidth="1"/>
    <col min="13319" max="13319" width="13.5703125" style="41" customWidth="1"/>
    <col min="13320" max="13320" width="19" style="41" customWidth="1"/>
    <col min="13321" max="13568" width="9.140625" style="41"/>
    <col min="13569" max="13569" width="63.28515625" style="41" customWidth="1"/>
    <col min="13570" max="13570" width="15.85546875" style="41" customWidth="1"/>
    <col min="13571" max="13572" width="14.85546875" style="41" customWidth="1"/>
    <col min="13573" max="13573" width="13.85546875" style="41" customWidth="1"/>
    <col min="13574" max="13574" width="16.5703125" style="41" customWidth="1"/>
    <col min="13575" max="13575" width="13.5703125" style="41" customWidth="1"/>
    <col min="13576" max="13576" width="19" style="41" customWidth="1"/>
    <col min="13577" max="13824" width="9.140625" style="41"/>
    <col min="13825" max="13825" width="63.28515625" style="41" customWidth="1"/>
    <col min="13826" max="13826" width="15.85546875" style="41" customWidth="1"/>
    <col min="13827" max="13828" width="14.85546875" style="41" customWidth="1"/>
    <col min="13829" max="13829" width="13.85546875" style="41" customWidth="1"/>
    <col min="13830" max="13830" width="16.5703125" style="41" customWidth="1"/>
    <col min="13831" max="13831" width="13.5703125" style="41" customWidth="1"/>
    <col min="13832" max="13832" width="19" style="41" customWidth="1"/>
    <col min="13833" max="14080" width="9.140625" style="41"/>
    <col min="14081" max="14081" width="63.28515625" style="41" customWidth="1"/>
    <col min="14082" max="14082" width="15.85546875" style="41" customWidth="1"/>
    <col min="14083" max="14084" width="14.85546875" style="41" customWidth="1"/>
    <col min="14085" max="14085" width="13.85546875" style="41" customWidth="1"/>
    <col min="14086" max="14086" width="16.5703125" style="41" customWidth="1"/>
    <col min="14087" max="14087" width="13.5703125" style="41" customWidth="1"/>
    <col min="14088" max="14088" width="19" style="41" customWidth="1"/>
    <col min="14089" max="14336" width="9.140625" style="41"/>
    <col min="14337" max="14337" width="63.28515625" style="41" customWidth="1"/>
    <col min="14338" max="14338" width="15.85546875" style="41" customWidth="1"/>
    <col min="14339" max="14340" width="14.85546875" style="41" customWidth="1"/>
    <col min="14341" max="14341" width="13.85546875" style="41" customWidth="1"/>
    <col min="14342" max="14342" width="16.5703125" style="41" customWidth="1"/>
    <col min="14343" max="14343" width="13.5703125" style="41" customWidth="1"/>
    <col min="14344" max="14344" width="19" style="41" customWidth="1"/>
    <col min="14345" max="14592" width="9.140625" style="41"/>
    <col min="14593" max="14593" width="63.28515625" style="41" customWidth="1"/>
    <col min="14594" max="14594" width="15.85546875" style="41" customWidth="1"/>
    <col min="14595" max="14596" width="14.85546875" style="41" customWidth="1"/>
    <col min="14597" max="14597" width="13.85546875" style="41" customWidth="1"/>
    <col min="14598" max="14598" width="16.5703125" style="41" customWidth="1"/>
    <col min="14599" max="14599" width="13.5703125" style="41" customWidth="1"/>
    <col min="14600" max="14600" width="19" style="41" customWidth="1"/>
    <col min="14601" max="14848" width="9.140625" style="41"/>
    <col min="14849" max="14849" width="63.28515625" style="41" customWidth="1"/>
    <col min="14850" max="14850" width="15.85546875" style="41" customWidth="1"/>
    <col min="14851" max="14852" width="14.85546875" style="41" customWidth="1"/>
    <col min="14853" max="14853" width="13.85546875" style="41" customWidth="1"/>
    <col min="14854" max="14854" width="16.5703125" style="41" customWidth="1"/>
    <col min="14855" max="14855" width="13.5703125" style="41" customWidth="1"/>
    <col min="14856" max="14856" width="19" style="41" customWidth="1"/>
    <col min="14857" max="15104" width="9.140625" style="41"/>
    <col min="15105" max="15105" width="63.28515625" style="41" customWidth="1"/>
    <col min="15106" max="15106" width="15.85546875" style="41" customWidth="1"/>
    <col min="15107" max="15108" width="14.85546875" style="41" customWidth="1"/>
    <col min="15109" max="15109" width="13.85546875" style="41" customWidth="1"/>
    <col min="15110" max="15110" width="16.5703125" style="41" customWidth="1"/>
    <col min="15111" max="15111" width="13.5703125" style="41" customWidth="1"/>
    <col min="15112" max="15112" width="19" style="41" customWidth="1"/>
    <col min="15113" max="15360" width="9.140625" style="41"/>
    <col min="15361" max="15361" width="63.28515625" style="41" customWidth="1"/>
    <col min="15362" max="15362" width="15.85546875" style="41" customWidth="1"/>
    <col min="15363" max="15364" width="14.85546875" style="41" customWidth="1"/>
    <col min="15365" max="15365" width="13.85546875" style="41" customWidth="1"/>
    <col min="15366" max="15366" width="16.5703125" style="41" customWidth="1"/>
    <col min="15367" max="15367" width="13.5703125" style="41" customWidth="1"/>
    <col min="15368" max="15368" width="19" style="41" customWidth="1"/>
    <col min="15369" max="15616" width="9.140625" style="41"/>
    <col min="15617" max="15617" width="63.28515625" style="41" customWidth="1"/>
    <col min="15618" max="15618" width="15.85546875" style="41" customWidth="1"/>
    <col min="15619" max="15620" width="14.85546875" style="41" customWidth="1"/>
    <col min="15621" max="15621" width="13.85546875" style="41" customWidth="1"/>
    <col min="15622" max="15622" width="16.5703125" style="41" customWidth="1"/>
    <col min="15623" max="15623" width="13.5703125" style="41" customWidth="1"/>
    <col min="15624" max="15624" width="19" style="41" customWidth="1"/>
    <col min="15625" max="15872" width="9.140625" style="41"/>
    <col min="15873" max="15873" width="63.28515625" style="41" customWidth="1"/>
    <col min="15874" max="15874" width="15.85546875" style="41" customWidth="1"/>
    <col min="15875" max="15876" width="14.85546875" style="41" customWidth="1"/>
    <col min="15877" max="15877" width="13.85546875" style="41" customWidth="1"/>
    <col min="15878" max="15878" width="16.5703125" style="41" customWidth="1"/>
    <col min="15879" max="15879" width="13.5703125" style="41" customWidth="1"/>
    <col min="15880" max="15880" width="19" style="41" customWidth="1"/>
    <col min="15881" max="16128" width="9.140625" style="41"/>
    <col min="16129" max="16129" width="63.28515625" style="41" customWidth="1"/>
    <col min="16130" max="16130" width="15.85546875" style="41" customWidth="1"/>
    <col min="16131" max="16132" width="14.85546875" style="41" customWidth="1"/>
    <col min="16133" max="16133" width="13.85546875" style="41" customWidth="1"/>
    <col min="16134" max="16134" width="16.5703125" style="41" customWidth="1"/>
    <col min="16135" max="16135" width="13.5703125" style="41" customWidth="1"/>
    <col min="16136" max="16136" width="19" style="41" customWidth="1"/>
    <col min="16137" max="16384" width="9.140625" style="41"/>
  </cols>
  <sheetData>
    <row r="1" spans="1:8">
      <c r="A1" s="23" t="s">
        <v>48</v>
      </c>
      <c r="B1" s="1304">
        <v>37.700000000000003</v>
      </c>
    </row>
    <row r="2" spans="1:8">
      <c r="A2" s="23" t="s">
        <v>49</v>
      </c>
      <c r="B2" s="1304" t="s">
        <v>1934</v>
      </c>
    </row>
    <row r="3" spans="1:8">
      <c r="A3" s="23" t="s">
        <v>47</v>
      </c>
      <c r="B3" s="23" t="s">
        <v>1049</v>
      </c>
    </row>
    <row r="4" spans="1:8">
      <c r="A4" s="23" t="s">
        <v>50</v>
      </c>
      <c r="B4" s="23" t="s">
        <v>53</v>
      </c>
    </row>
    <row r="5" spans="1:8">
      <c r="A5" s="41" t="s">
        <v>792</v>
      </c>
      <c r="B5" s="41" t="s">
        <v>71</v>
      </c>
    </row>
    <row r="7" spans="1:8">
      <c r="A7" s="1305" t="s">
        <v>2003</v>
      </c>
      <c r="B7" s="207" t="s">
        <v>2004</v>
      </c>
      <c r="C7" s="1373"/>
      <c r="D7" s="1373"/>
      <c r="E7" s="1373"/>
      <c r="F7" s="1374"/>
      <c r="G7" s="1333"/>
      <c r="H7" s="1311" t="s">
        <v>2005</v>
      </c>
    </row>
    <row r="8" spans="1:8">
      <c r="A8" s="1308" t="s">
        <v>2006</v>
      </c>
      <c r="B8" s="1375"/>
      <c r="C8" s="1376"/>
      <c r="D8" s="1376"/>
      <c r="E8" s="1376"/>
      <c r="F8" s="1377"/>
      <c r="G8" s="1308" t="s">
        <v>486</v>
      </c>
      <c r="H8" s="1308" t="s">
        <v>2007</v>
      </c>
    </row>
    <row r="9" spans="1:8">
      <c r="A9" s="202" t="s">
        <v>2008</v>
      </c>
      <c r="B9" s="1378" t="s">
        <v>2009</v>
      </c>
      <c r="C9" s="1379" t="s">
        <v>2010</v>
      </c>
      <c r="D9" s="1380" t="s">
        <v>2011</v>
      </c>
      <c r="E9" s="1380" t="s">
        <v>2012</v>
      </c>
      <c r="F9" s="1381" t="s">
        <v>2013</v>
      </c>
      <c r="G9" s="1334"/>
      <c r="H9" s="202" t="s">
        <v>2014</v>
      </c>
    </row>
    <row r="10" spans="1:8">
      <c r="A10" s="1383" t="s">
        <v>2023</v>
      </c>
      <c r="B10" s="1390">
        <f>SUM(B11:B999)</f>
        <v>0</v>
      </c>
      <c r="C10" s="1391">
        <f>SUM(C11:C999)</f>
        <v>0</v>
      </c>
      <c r="D10" s="1391">
        <f>SUM(D11:D999)</f>
        <v>0</v>
      </c>
      <c r="E10" s="1391">
        <f>SUM(E11:E999)</f>
        <v>0</v>
      </c>
      <c r="F10" s="1392">
        <f>SUM(F11:F999)</f>
        <v>0</v>
      </c>
      <c r="G10" s="1387">
        <f>SUM(B10:F10)</f>
        <v>0</v>
      </c>
      <c r="H10" s="1023"/>
    </row>
    <row r="11" spans="1:8">
      <c r="A11" s="1388">
        <v>1</v>
      </c>
      <c r="B11" s="1316"/>
      <c r="C11" s="1317"/>
      <c r="D11" s="1317"/>
      <c r="E11" s="1317"/>
      <c r="F11" s="1338"/>
      <c r="G11" s="1387">
        <f>SUM(B11:F11)</f>
        <v>0</v>
      </c>
      <c r="H11" s="1023"/>
    </row>
    <row r="12" spans="1:8">
      <c r="A12" s="1388">
        <v>2</v>
      </c>
      <c r="B12" s="1316"/>
      <c r="C12" s="1317"/>
      <c r="D12" s="1317"/>
      <c r="E12" s="1317"/>
      <c r="F12" s="1338"/>
      <c r="G12" s="1387">
        <f>SUM(B12:F12)</f>
        <v>0</v>
      </c>
      <c r="H12" s="1023"/>
    </row>
    <row r="13" spans="1:8">
      <c r="A13" s="1388" t="s">
        <v>2016</v>
      </c>
      <c r="B13" s="1316"/>
      <c r="C13" s="1317"/>
      <c r="D13" s="1317"/>
      <c r="E13" s="1317"/>
      <c r="F13" s="1338"/>
      <c r="G13" s="1387">
        <f>SUM(B13:F13)</f>
        <v>0</v>
      </c>
      <c r="H13" s="1023"/>
    </row>
    <row r="15" spans="1:8">
      <c r="A15" s="153"/>
      <c r="B15" s="153"/>
      <c r="C15" s="153"/>
      <c r="D15" s="153"/>
      <c r="E15" s="153"/>
      <c r="F15" s="153"/>
      <c r="G15" s="153"/>
      <c r="H15" s="153"/>
    </row>
  </sheetData>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7"/>
  <sheetViews>
    <sheetView topLeftCell="C10" workbookViewId="0">
      <selection activeCell="A43" activeCellId="1" sqref="B27 A43"/>
    </sheetView>
  </sheetViews>
  <sheetFormatPr defaultRowHeight="15"/>
  <cols>
    <col min="1" max="1" width="18.85546875" style="41" customWidth="1"/>
    <col min="2" max="2" width="103.5703125" style="41" bestFit="1" customWidth="1"/>
    <col min="3" max="3" width="9.140625" style="41"/>
    <col min="4" max="4" width="21.7109375" style="41" customWidth="1"/>
    <col min="5" max="5" width="24.140625" style="41" customWidth="1"/>
    <col min="6" max="6" width="10.85546875" style="41" customWidth="1"/>
    <col min="7" max="7" width="9.140625" style="41"/>
    <col min="8" max="8" width="16.140625" style="41" customWidth="1"/>
    <col min="9" max="9" width="16.5703125" style="41" customWidth="1"/>
    <col min="10" max="10" width="12" style="41" customWidth="1"/>
    <col min="11" max="256" width="9.140625" style="41"/>
    <col min="257" max="257" width="18.85546875" style="41" customWidth="1"/>
    <col min="258" max="258" width="103.5703125" style="41" bestFit="1" customWidth="1"/>
    <col min="259" max="259" width="9.140625" style="41"/>
    <col min="260" max="260" width="21.7109375" style="41" customWidth="1"/>
    <col min="261" max="261" width="24.140625" style="41" customWidth="1"/>
    <col min="262" max="262" width="10.85546875" style="41" customWidth="1"/>
    <col min="263" max="263" width="9.140625" style="41"/>
    <col min="264" max="264" width="16.140625" style="41" customWidth="1"/>
    <col min="265" max="265" width="16.5703125" style="41" customWidth="1"/>
    <col min="266" max="266" width="12" style="41" customWidth="1"/>
    <col min="267" max="512" width="9.140625" style="41"/>
    <col min="513" max="513" width="18.85546875" style="41" customWidth="1"/>
    <col min="514" max="514" width="103.5703125" style="41" bestFit="1" customWidth="1"/>
    <col min="515" max="515" width="9.140625" style="41"/>
    <col min="516" max="516" width="21.7109375" style="41" customWidth="1"/>
    <col min="517" max="517" width="24.140625" style="41" customWidth="1"/>
    <col min="518" max="518" width="10.85546875" style="41" customWidth="1"/>
    <col min="519" max="519" width="9.140625" style="41"/>
    <col min="520" max="520" width="16.140625" style="41" customWidth="1"/>
    <col min="521" max="521" width="16.5703125" style="41" customWidth="1"/>
    <col min="522" max="522" width="12" style="41" customWidth="1"/>
    <col min="523" max="768" width="9.140625" style="41"/>
    <col min="769" max="769" width="18.85546875" style="41" customWidth="1"/>
    <col min="770" max="770" width="103.5703125" style="41" bestFit="1" customWidth="1"/>
    <col min="771" max="771" width="9.140625" style="41"/>
    <col min="772" max="772" width="21.7109375" style="41" customWidth="1"/>
    <col min="773" max="773" width="24.140625" style="41" customWidth="1"/>
    <col min="774" max="774" width="10.85546875" style="41" customWidth="1"/>
    <col min="775" max="775" width="9.140625" style="41"/>
    <col min="776" max="776" width="16.140625" style="41" customWidth="1"/>
    <col min="777" max="777" width="16.5703125" style="41" customWidth="1"/>
    <col min="778" max="778" width="12" style="41" customWidth="1"/>
    <col min="779" max="1024" width="9.140625" style="41"/>
    <col min="1025" max="1025" width="18.85546875" style="41" customWidth="1"/>
    <col min="1026" max="1026" width="103.5703125" style="41" bestFit="1" customWidth="1"/>
    <col min="1027" max="1027" width="9.140625" style="41"/>
    <col min="1028" max="1028" width="21.7109375" style="41" customWidth="1"/>
    <col min="1029" max="1029" width="24.140625" style="41" customWidth="1"/>
    <col min="1030" max="1030" width="10.85546875" style="41" customWidth="1"/>
    <col min="1031" max="1031" width="9.140625" style="41"/>
    <col min="1032" max="1032" width="16.140625" style="41" customWidth="1"/>
    <col min="1033" max="1033" width="16.5703125" style="41" customWidth="1"/>
    <col min="1034" max="1034" width="12" style="41" customWidth="1"/>
    <col min="1035" max="1280" width="9.140625" style="41"/>
    <col min="1281" max="1281" width="18.85546875" style="41" customWidth="1"/>
    <col min="1282" max="1282" width="103.5703125" style="41" bestFit="1" customWidth="1"/>
    <col min="1283" max="1283" width="9.140625" style="41"/>
    <col min="1284" max="1284" width="21.7109375" style="41" customWidth="1"/>
    <col min="1285" max="1285" width="24.140625" style="41" customWidth="1"/>
    <col min="1286" max="1286" width="10.85546875" style="41" customWidth="1"/>
    <col min="1287" max="1287" width="9.140625" style="41"/>
    <col min="1288" max="1288" width="16.140625" style="41" customWidth="1"/>
    <col min="1289" max="1289" width="16.5703125" style="41" customWidth="1"/>
    <col min="1290" max="1290" width="12" style="41" customWidth="1"/>
    <col min="1291" max="1536" width="9.140625" style="41"/>
    <col min="1537" max="1537" width="18.85546875" style="41" customWidth="1"/>
    <col min="1538" max="1538" width="103.5703125" style="41" bestFit="1" customWidth="1"/>
    <col min="1539" max="1539" width="9.140625" style="41"/>
    <col min="1540" max="1540" width="21.7109375" style="41" customWidth="1"/>
    <col min="1541" max="1541" width="24.140625" style="41" customWidth="1"/>
    <col min="1542" max="1542" width="10.85546875" style="41" customWidth="1"/>
    <col min="1543" max="1543" width="9.140625" style="41"/>
    <col min="1544" max="1544" width="16.140625" style="41" customWidth="1"/>
    <col min="1545" max="1545" width="16.5703125" style="41" customWidth="1"/>
    <col min="1546" max="1546" width="12" style="41" customWidth="1"/>
    <col min="1547" max="1792" width="9.140625" style="41"/>
    <col min="1793" max="1793" width="18.85546875" style="41" customWidth="1"/>
    <col min="1794" max="1794" width="103.5703125" style="41" bestFit="1" customWidth="1"/>
    <col min="1795" max="1795" width="9.140625" style="41"/>
    <col min="1796" max="1796" width="21.7109375" style="41" customWidth="1"/>
    <col min="1797" max="1797" width="24.140625" style="41" customWidth="1"/>
    <col min="1798" max="1798" width="10.85546875" style="41" customWidth="1"/>
    <col min="1799" max="1799" width="9.140625" style="41"/>
    <col min="1800" max="1800" width="16.140625" style="41" customWidth="1"/>
    <col min="1801" max="1801" width="16.5703125" style="41" customWidth="1"/>
    <col min="1802" max="1802" width="12" style="41" customWidth="1"/>
    <col min="1803" max="2048" width="9.140625" style="41"/>
    <col min="2049" max="2049" width="18.85546875" style="41" customWidth="1"/>
    <col min="2050" max="2050" width="103.5703125" style="41" bestFit="1" customWidth="1"/>
    <col min="2051" max="2051" width="9.140625" style="41"/>
    <col min="2052" max="2052" width="21.7109375" style="41" customWidth="1"/>
    <col min="2053" max="2053" width="24.140625" style="41" customWidth="1"/>
    <col min="2054" max="2054" width="10.85546875" style="41" customWidth="1"/>
    <col min="2055" max="2055" width="9.140625" style="41"/>
    <col min="2056" max="2056" width="16.140625" style="41" customWidth="1"/>
    <col min="2057" max="2057" width="16.5703125" style="41" customWidth="1"/>
    <col min="2058" max="2058" width="12" style="41" customWidth="1"/>
    <col min="2059" max="2304" width="9.140625" style="41"/>
    <col min="2305" max="2305" width="18.85546875" style="41" customWidth="1"/>
    <col min="2306" max="2306" width="103.5703125" style="41" bestFit="1" customWidth="1"/>
    <col min="2307" max="2307" width="9.140625" style="41"/>
    <col min="2308" max="2308" width="21.7109375" style="41" customWidth="1"/>
    <col min="2309" max="2309" width="24.140625" style="41" customWidth="1"/>
    <col min="2310" max="2310" width="10.85546875" style="41" customWidth="1"/>
    <col min="2311" max="2311" width="9.140625" style="41"/>
    <col min="2312" max="2312" width="16.140625" style="41" customWidth="1"/>
    <col min="2313" max="2313" width="16.5703125" style="41" customWidth="1"/>
    <col min="2314" max="2314" width="12" style="41" customWidth="1"/>
    <col min="2315" max="2560" width="9.140625" style="41"/>
    <col min="2561" max="2561" width="18.85546875" style="41" customWidth="1"/>
    <col min="2562" max="2562" width="103.5703125" style="41" bestFit="1" customWidth="1"/>
    <col min="2563" max="2563" width="9.140625" style="41"/>
    <col min="2564" max="2564" width="21.7109375" style="41" customWidth="1"/>
    <col min="2565" max="2565" width="24.140625" style="41" customWidth="1"/>
    <col min="2566" max="2566" width="10.85546875" style="41" customWidth="1"/>
    <col min="2567" max="2567" width="9.140625" style="41"/>
    <col min="2568" max="2568" width="16.140625" style="41" customWidth="1"/>
    <col min="2569" max="2569" width="16.5703125" style="41" customWidth="1"/>
    <col min="2570" max="2570" width="12" style="41" customWidth="1"/>
    <col min="2571" max="2816" width="9.140625" style="41"/>
    <col min="2817" max="2817" width="18.85546875" style="41" customWidth="1"/>
    <col min="2818" max="2818" width="103.5703125" style="41" bestFit="1" customWidth="1"/>
    <col min="2819" max="2819" width="9.140625" style="41"/>
    <col min="2820" max="2820" width="21.7109375" style="41" customWidth="1"/>
    <col min="2821" max="2821" width="24.140625" style="41" customWidth="1"/>
    <col min="2822" max="2822" width="10.85546875" style="41" customWidth="1"/>
    <col min="2823" max="2823" width="9.140625" style="41"/>
    <col min="2824" max="2824" width="16.140625" style="41" customWidth="1"/>
    <col min="2825" max="2825" width="16.5703125" style="41" customWidth="1"/>
    <col min="2826" max="2826" width="12" style="41" customWidth="1"/>
    <col min="2827" max="3072" width="9.140625" style="41"/>
    <col min="3073" max="3073" width="18.85546875" style="41" customWidth="1"/>
    <col min="3074" max="3074" width="103.5703125" style="41" bestFit="1" customWidth="1"/>
    <col min="3075" max="3075" width="9.140625" style="41"/>
    <col min="3076" max="3076" width="21.7109375" style="41" customWidth="1"/>
    <col min="3077" max="3077" width="24.140625" style="41" customWidth="1"/>
    <col min="3078" max="3078" width="10.85546875" style="41" customWidth="1"/>
    <col min="3079" max="3079" width="9.140625" style="41"/>
    <col min="3080" max="3080" width="16.140625" style="41" customWidth="1"/>
    <col min="3081" max="3081" width="16.5703125" style="41" customWidth="1"/>
    <col min="3082" max="3082" width="12" style="41" customWidth="1"/>
    <col min="3083" max="3328" width="9.140625" style="41"/>
    <col min="3329" max="3329" width="18.85546875" style="41" customWidth="1"/>
    <col min="3330" max="3330" width="103.5703125" style="41" bestFit="1" customWidth="1"/>
    <col min="3331" max="3331" width="9.140625" style="41"/>
    <col min="3332" max="3332" width="21.7109375" style="41" customWidth="1"/>
    <col min="3333" max="3333" width="24.140625" style="41" customWidth="1"/>
    <col min="3334" max="3334" width="10.85546875" style="41" customWidth="1"/>
    <col min="3335" max="3335" width="9.140625" style="41"/>
    <col min="3336" max="3336" width="16.140625" style="41" customWidth="1"/>
    <col min="3337" max="3337" width="16.5703125" style="41" customWidth="1"/>
    <col min="3338" max="3338" width="12" style="41" customWidth="1"/>
    <col min="3339" max="3584" width="9.140625" style="41"/>
    <col min="3585" max="3585" width="18.85546875" style="41" customWidth="1"/>
    <col min="3586" max="3586" width="103.5703125" style="41" bestFit="1" customWidth="1"/>
    <col min="3587" max="3587" width="9.140625" style="41"/>
    <col min="3588" max="3588" width="21.7109375" style="41" customWidth="1"/>
    <col min="3589" max="3589" width="24.140625" style="41" customWidth="1"/>
    <col min="3590" max="3590" width="10.85546875" style="41" customWidth="1"/>
    <col min="3591" max="3591" width="9.140625" style="41"/>
    <col min="3592" max="3592" width="16.140625" style="41" customWidth="1"/>
    <col min="3593" max="3593" width="16.5703125" style="41" customWidth="1"/>
    <col min="3594" max="3594" width="12" style="41" customWidth="1"/>
    <col min="3595" max="3840" width="9.140625" style="41"/>
    <col min="3841" max="3841" width="18.85546875" style="41" customWidth="1"/>
    <col min="3842" max="3842" width="103.5703125" style="41" bestFit="1" customWidth="1"/>
    <col min="3843" max="3843" width="9.140625" style="41"/>
    <col min="3844" max="3844" width="21.7109375" style="41" customWidth="1"/>
    <col min="3845" max="3845" width="24.140625" style="41" customWidth="1"/>
    <col min="3846" max="3846" width="10.85546875" style="41" customWidth="1"/>
    <col min="3847" max="3847" width="9.140625" style="41"/>
    <col min="3848" max="3848" width="16.140625" style="41" customWidth="1"/>
    <col min="3849" max="3849" width="16.5703125" style="41" customWidth="1"/>
    <col min="3850" max="3850" width="12" style="41" customWidth="1"/>
    <col min="3851" max="4096" width="9.140625" style="41"/>
    <col min="4097" max="4097" width="18.85546875" style="41" customWidth="1"/>
    <col min="4098" max="4098" width="103.5703125" style="41" bestFit="1" customWidth="1"/>
    <col min="4099" max="4099" width="9.140625" style="41"/>
    <col min="4100" max="4100" width="21.7109375" style="41" customWidth="1"/>
    <col min="4101" max="4101" width="24.140625" style="41" customWidth="1"/>
    <col min="4102" max="4102" width="10.85546875" style="41" customWidth="1"/>
    <col min="4103" max="4103" width="9.140625" style="41"/>
    <col min="4104" max="4104" width="16.140625" style="41" customWidth="1"/>
    <col min="4105" max="4105" width="16.5703125" style="41" customWidth="1"/>
    <col min="4106" max="4106" width="12" style="41" customWidth="1"/>
    <col min="4107" max="4352" width="9.140625" style="41"/>
    <col min="4353" max="4353" width="18.85546875" style="41" customWidth="1"/>
    <col min="4354" max="4354" width="103.5703125" style="41" bestFit="1" customWidth="1"/>
    <col min="4355" max="4355" width="9.140625" style="41"/>
    <col min="4356" max="4356" width="21.7109375" style="41" customWidth="1"/>
    <col min="4357" max="4357" width="24.140625" style="41" customWidth="1"/>
    <col min="4358" max="4358" width="10.85546875" style="41" customWidth="1"/>
    <col min="4359" max="4359" width="9.140625" style="41"/>
    <col min="4360" max="4360" width="16.140625" style="41" customWidth="1"/>
    <col min="4361" max="4361" width="16.5703125" style="41" customWidth="1"/>
    <col min="4362" max="4362" width="12" style="41" customWidth="1"/>
    <col min="4363" max="4608" width="9.140625" style="41"/>
    <col min="4609" max="4609" width="18.85546875" style="41" customWidth="1"/>
    <col min="4610" max="4610" width="103.5703125" style="41" bestFit="1" customWidth="1"/>
    <col min="4611" max="4611" width="9.140625" style="41"/>
    <col min="4612" max="4612" width="21.7109375" style="41" customWidth="1"/>
    <col min="4613" max="4613" width="24.140625" style="41" customWidth="1"/>
    <col min="4614" max="4614" width="10.85546875" style="41" customWidth="1"/>
    <col min="4615" max="4615" width="9.140625" style="41"/>
    <col min="4616" max="4616" width="16.140625" style="41" customWidth="1"/>
    <col min="4617" max="4617" width="16.5703125" style="41" customWidth="1"/>
    <col min="4618" max="4618" width="12" style="41" customWidth="1"/>
    <col min="4619" max="4864" width="9.140625" style="41"/>
    <col min="4865" max="4865" width="18.85546875" style="41" customWidth="1"/>
    <col min="4866" max="4866" width="103.5703125" style="41" bestFit="1" customWidth="1"/>
    <col min="4867" max="4867" width="9.140625" style="41"/>
    <col min="4868" max="4868" width="21.7109375" style="41" customWidth="1"/>
    <col min="4869" max="4869" width="24.140625" style="41" customWidth="1"/>
    <col min="4870" max="4870" width="10.85546875" style="41" customWidth="1"/>
    <col min="4871" max="4871" width="9.140625" style="41"/>
    <col min="4872" max="4872" width="16.140625" style="41" customWidth="1"/>
    <col min="4873" max="4873" width="16.5703125" style="41" customWidth="1"/>
    <col min="4874" max="4874" width="12" style="41" customWidth="1"/>
    <col min="4875" max="5120" width="9.140625" style="41"/>
    <col min="5121" max="5121" width="18.85546875" style="41" customWidth="1"/>
    <col min="5122" max="5122" width="103.5703125" style="41" bestFit="1" customWidth="1"/>
    <col min="5123" max="5123" width="9.140625" style="41"/>
    <col min="5124" max="5124" width="21.7109375" style="41" customWidth="1"/>
    <col min="5125" max="5125" width="24.140625" style="41" customWidth="1"/>
    <col min="5126" max="5126" width="10.85546875" style="41" customWidth="1"/>
    <col min="5127" max="5127" width="9.140625" style="41"/>
    <col min="5128" max="5128" width="16.140625" style="41" customWidth="1"/>
    <col min="5129" max="5129" width="16.5703125" style="41" customWidth="1"/>
    <col min="5130" max="5130" width="12" style="41" customWidth="1"/>
    <col min="5131" max="5376" width="9.140625" style="41"/>
    <col min="5377" max="5377" width="18.85546875" style="41" customWidth="1"/>
    <col min="5378" max="5378" width="103.5703125" style="41" bestFit="1" customWidth="1"/>
    <col min="5379" max="5379" width="9.140625" style="41"/>
    <col min="5380" max="5380" width="21.7109375" style="41" customWidth="1"/>
    <col min="5381" max="5381" width="24.140625" style="41" customWidth="1"/>
    <col min="5382" max="5382" width="10.85546875" style="41" customWidth="1"/>
    <col min="5383" max="5383" width="9.140625" style="41"/>
    <col min="5384" max="5384" width="16.140625" style="41" customWidth="1"/>
    <col min="5385" max="5385" width="16.5703125" style="41" customWidth="1"/>
    <col min="5386" max="5386" width="12" style="41" customWidth="1"/>
    <col min="5387" max="5632" width="9.140625" style="41"/>
    <col min="5633" max="5633" width="18.85546875" style="41" customWidth="1"/>
    <col min="5634" max="5634" width="103.5703125" style="41" bestFit="1" customWidth="1"/>
    <col min="5635" max="5635" width="9.140625" style="41"/>
    <col min="5636" max="5636" width="21.7109375" style="41" customWidth="1"/>
    <col min="5637" max="5637" width="24.140625" style="41" customWidth="1"/>
    <col min="5638" max="5638" width="10.85546875" style="41" customWidth="1"/>
    <col min="5639" max="5639" width="9.140625" style="41"/>
    <col min="5640" max="5640" width="16.140625" style="41" customWidth="1"/>
    <col min="5641" max="5641" width="16.5703125" style="41" customWidth="1"/>
    <col min="5642" max="5642" width="12" style="41" customWidth="1"/>
    <col min="5643" max="5888" width="9.140625" style="41"/>
    <col min="5889" max="5889" width="18.85546875" style="41" customWidth="1"/>
    <col min="5890" max="5890" width="103.5703125" style="41" bestFit="1" customWidth="1"/>
    <col min="5891" max="5891" width="9.140625" style="41"/>
    <col min="5892" max="5892" width="21.7109375" style="41" customWidth="1"/>
    <col min="5893" max="5893" width="24.140625" style="41" customWidth="1"/>
    <col min="5894" max="5894" width="10.85546875" style="41" customWidth="1"/>
    <col min="5895" max="5895" width="9.140625" style="41"/>
    <col min="5896" max="5896" width="16.140625" style="41" customWidth="1"/>
    <col min="5897" max="5897" width="16.5703125" style="41" customWidth="1"/>
    <col min="5898" max="5898" width="12" style="41" customWidth="1"/>
    <col min="5899" max="6144" width="9.140625" style="41"/>
    <col min="6145" max="6145" width="18.85546875" style="41" customWidth="1"/>
    <col min="6146" max="6146" width="103.5703125" style="41" bestFit="1" customWidth="1"/>
    <col min="6147" max="6147" width="9.140625" style="41"/>
    <col min="6148" max="6148" width="21.7109375" style="41" customWidth="1"/>
    <col min="6149" max="6149" width="24.140625" style="41" customWidth="1"/>
    <col min="6150" max="6150" width="10.85546875" style="41" customWidth="1"/>
    <col min="6151" max="6151" width="9.140625" style="41"/>
    <col min="6152" max="6152" width="16.140625" style="41" customWidth="1"/>
    <col min="6153" max="6153" width="16.5703125" style="41" customWidth="1"/>
    <col min="6154" max="6154" width="12" style="41" customWidth="1"/>
    <col min="6155" max="6400" width="9.140625" style="41"/>
    <col min="6401" max="6401" width="18.85546875" style="41" customWidth="1"/>
    <col min="6402" max="6402" width="103.5703125" style="41" bestFit="1" customWidth="1"/>
    <col min="6403" max="6403" width="9.140625" style="41"/>
    <col min="6404" max="6404" width="21.7109375" style="41" customWidth="1"/>
    <col min="6405" max="6405" width="24.140625" style="41" customWidth="1"/>
    <col min="6406" max="6406" width="10.85546875" style="41" customWidth="1"/>
    <col min="6407" max="6407" width="9.140625" style="41"/>
    <col min="6408" max="6408" width="16.140625" style="41" customWidth="1"/>
    <col min="6409" max="6409" width="16.5703125" style="41" customWidth="1"/>
    <col min="6410" max="6410" width="12" style="41" customWidth="1"/>
    <col min="6411" max="6656" width="9.140625" style="41"/>
    <col min="6657" max="6657" width="18.85546875" style="41" customWidth="1"/>
    <col min="6658" max="6658" width="103.5703125" style="41" bestFit="1" customWidth="1"/>
    <col min="6659" max="6659" width="9.140625" style="41"/>
    <col min="6660" max="6660" width="21.7109375" style="41" customWidth="1"/>
    <col min="6661" max="6661" width="24.140625" style="41" customWidth="1"/>
    <col min="6662" max="6662" width="10.85546875" style="41" customWidth="1"/>
    <col min="6663" max="6663" width="9.140625" style="41"/>
    <col min="6664" max="6664" width="16.140625" style="41" customWidth="1"/>
    <col min="6665" max="6665" width="16.5703125" style="41" customWidth="1"/>
    <col min="6666" max="6666" width="12" style="41" customWidth="1"/>
    <col min="6667" max="6912" width="9.140625" style="41"/>
    <col min="6913" max="6913" width="18.85546875" style="41" customWidth="1"/>
    <col min="6914" max="6914" width="103.5703125" style="41" bestFit="1" customWidth="1"/>
    <col min="6915" max="6915" width="9.140625" style="41"/>
    <col min="6916" max="6916" width="21.7109375" style="41" customWidth="1"/>
    <col min="6917" max="6917" width="24.140625" style="41" customWidth="1"/>
    <col min="6918" max="6918" width="10.85546875" style="41" customWidth="1"/>
    <col min="6919" max="6919" width="9.140625" style="41"/>
    <col min="6920" max="6920" width="16.140625" style="41" customWidth="1"/>
    <col min="6921" max="6921" width="16.5703125" style="41" customWidth="1"/>
    <col min="6922" max="6922" width="12" style="41" customWidth="1"/>
    <col min="6923" max="7168" width="9.140625" style="41"/>
    <col min="7169" max="7169" width="18.85546875" style="41" customWidth="1"/>
    <col min="7170" max="7170" width="103.5703125" style="41" bestFit="1" customWidth="1"/>
    <col min="7171" max="7171" width="9.140625" style="41"/>
    <col min="7172" max="7172" width="21.7109375" style="41" customWidth="1"/>
    <col min="7173" max="7173" width="24.140625" style="41" customWidth="1"/>
    <col min="7174" max="7174" width="10.85546875" style="41" customWidth="1"/>
    <col min="7175" max="7175" width="9.140625" style="41"/>
    <col min="7176" max="7176" width="16.140625" style="41" customWidth="1"/>
    <col min="7177" max="7177" width="16.5703125" style="41" customWidth="1"/>
    <col min="7178" max="7178" width="12" style="41" customWidth="1"/>
    <col min="7179" max="7424" width="9.140625" style="41"/>
    <col min="7425" max="7425" width="18.85546875" style="41" customWidth="1"/>
    <col min="7426" max="7426" width="103.5703125" style="41" bestFit="1" customWidth="1"/>
    <col min="7427" max="7427" width="9.140625" style="41"/>
    <col min="7428" max="7428" width="21.7109375" style="41" customWidth="1"/>
    <col min="7429" max="7429" width="24.140625" style="41" customWidth="1"/>
    <col min="7430" max="7430" width="10.85546875" style="41" customWidth="1"/>
    <col min="7431" max="7431" width="9.140625" style="41"/>
    <col min="7432" max="7432" width="16.140625" style="41" customWidth="1"/>
    <col min="7433" max="7433" width="16.5703125" style="41" customWidth="1"/>
    <col min="7434" max="7434" width="12" style="41" customWidth="1"/>
    <col min="7435" max="7680" width="9.140625" style="41"/>
    <col min="7681" max="7681" width="18.85546875" style="41" customWidth="1"/>
    <col min="7682" max="7682" width="103.5703125" style="41" bestFit="1" customWidth="1"/>
    <col min="7683" max="7683" width="9.140625" style="41"/>
    <col min="7684" max="7684" width="21.7109375" style="41" customWidth="1"/>
    <col min="7685" max="7685" width="24.140625" style="41" customWidth="1"/>
    <col min="7686" max="7686" width="10.85546875" style="41" customWidth="1"/>
    <col min="7687" max="7687" width="9.140625" style="41"/>
    <col min="7688" max="7688" width="16.140625" style="41" customWidth="1"/>
    <col min="7689" max="7689" width="16.5703125" style="41" customWidth="1"/>
    <col min="7690" max="7690" width="12" style="41" customWidth="1"/>
    <col min="7691" max="7936" width="9.140625" style="41"/>
    <col min="7937" max="7937" width="18.85546875" style="41" customWidth="1"/>
    <col min="7938" max="7938" width="103.5703125" style="41" bestFit="1" customWidth="1"/>
    <col min="7939" max="7939" width="9.140625" style="41"/>
    <col min="7940" max="7940" width="21.7109375" style="41" customWidth="1"/>
    <col min="7941" max="7941" width="24.140625" style="41" customWidth="1"/>
    <col min="7942" max="7942" width="10.85546875" style="41" customWidth="1"/>
    <col min="7943" max="7943" width="9.140625" style="41"/>
    <col min="7944" max="7944" width="16.140625" style="41" customWidth="1"/>
    <col min="7945" max="7945" width="16.5703125" style="41" customWidth="1"/>
    <col min="7946" max="7946" width="12" style="41" customWidth="1"/>
    <col min="7947" max="8192" width="9.140625" style="41"/>
    <col min="8193" max="8193" width="18.85546875" style="41" customWidth="1"/>
    <col min="8194" max="8194" width="103.5703125" style="41" bestFit="1" customWidth="1"/>
    <col min="8195" max="8195" width="9.140625" style="41"/>
    <col min="8196" max="8196" width="21.7109375" style="41" customWidth="1"/>
    <col min="8197" max="8197" width="24.140625" style="41" customWidth="1"/>
    <col min="8198" max="8198" width="10.85546875" style="41" customWidth="1"/>
    <col min="8199" max="8199" width="9.140625" style="41"/>
    <col min="8200" max="8200" width="16.140625" style="41" customWidth="1"/>
    <col min="8201" max="8201" width="16.5703125" style="41" customWidth="1"/>
    <col min="8202" max="8202" width="12" style="41" customWidth="1"/>
    <col min="8203" max="8448" width="9.140625" style="41"/>
    <col min="8449" max="8449" width="18.85546875" style="41" customWidth="1"/>
    <col min="8450" max="8450" width="103.5703125" style="41" bestFit="1" customWidth="1"/>
    <col min="8451" max="8451" width="9.140625" style="41"/>
    <col min="8452" max="8452" width="21.7109375" style="41" customWidth="1"/>
    <col min="8453" max="8453" width="24.140625" style="41" customWidth="1"/>
    <col min="8454" max="8454" width="10.85546875" style="41" customWidth="1"/>
    <col min="8455" max="8455" width="9.140625" style="41"/>
    <col min="8456" max="8456" width="16.140625" style="41" customWidth="1"/>
    <col min="8457" max="8457" width="16.5703125" style="41" customWidth="1"/>
    <col min="8458" max="8458" width="12" style="41" customWidth="1"/>
    <col min="8459" max="8704" width="9.140625" style="41"/>
    <col min="8705" max="8705" width="18.85546875" style="41" customWidth="1"/>
    <col min="8706" max="8706" width="103.5703125" style="41" bestFit="1" customWidth="1"/>
    <col min="8707" max="8707" width="9.140625" style="41"/>
    <col min="8708" max="8708" width="21.7109375" style="41" customWidth="1"/>
    <col min="8709" max="8709" width="24.140625" style="41" customWidth="1"/>
    <col min="8710" max="8710" width="10.85546875" style="41" customWidth="1"/>
    <col min="8711" max="8711" width="9.140625" style="41"/>
    <col min="8712" max="8712" width="16.140625" style="41" customWidth="1"/>
    <col min="8713" max="8713" width="16.5703125" style="41" customWidth="1"/>
    <col min="8714" max="8714" width="12" style="41" customWidth="1"/>
    <col min="8715" max="8960" width="9.140625" style="41"/>
    <col min="8961" max="8961" width="18.85546875" style="41" customWidth="1"/>
    <col min="8962" max="8962" width="103.5703125" style="41" bestFit="1" customWidth="1"/>
    <col min="8963" max="8963" width="9.140625" style="41"/>
    <col min="8964" max="8964" width="21.7109375" style="41" customWidth="1"/>
    <col min="8965" max="8965" width="24.140625" style="41" customWidth="1"/>
    <col min="8966" max="8966" width="10.85546875" style="41" customWidth="1"/>
    <col min="8967" max="8967" width="9.140625" style="41"/>
    <col min="8968" max="8968" width="16.140625" style="41" customWidth="1"/>
    <col min="8969" max="8969" width="16.5703125" style="41" customWidth="1"/>
    <col min="8970" max="8970" width="12" style="41" customWidth="1"/>
    <col min="8971" max="9216" width="9.140625" style="41"/>
    <col min="9217" max="9217" width="18.85546875" style="41" customWidth="1"/>
    <col min="9218" max="9218" width="103.5703125" style="41" bestFit="1" customWidth="1"/>
    <col min="9219" max="9219" width="9.140625" style="41"/>
    <col min="9220" max="9220" width="21.7109375" style="41" customWidth="1"/>
    <col min="9221" max="9221" width="24.140625" style="41" customWidth="1"/>
    <col min="9222" max="9222" width="10.85546875" style="41" customWidth="1"/>
    <col min="9223" max="9223" width="9.140625" style="41"/>
    <col min="9224" max="9224" width="16.140625" style="41" customWidth="1"/>
    <col min="9225" max="9225" width="16.5703125" style="41" customWidth="1"/>
    <col min="9226" max="9226" width="12" style="41" customWidth="1"/>
    <col min="9227" max="9472" width="9.140625" style="41"/>
    <col min="9473" max="9473" width="18.85546875" style="41" customWidth="1"/>
    <col min="9474" max="9474" width="103.5703125" style="41" bestFit="1" customWidth="1"/>
    <col min="9475" max="9475" width="9.140625" style="41"/>
    <col min="9476" max="9476" width="21.7109375" style="41" customWidth="1"/>
    <col min="9477" max="9477" width="24.140625" style="41" customWidth="1"/>
    <col min="9478" max="9478" width="10.85546875" style="41" customWidth="1"/>
    <col min="9479" max="9479" width="9.140625" style="41"/>
    <col min="9480" max="9480" width="16.140625" style="41" customWidth="1"/>
    <col min="9481" max="9481" width="16.5703125" style="41" customWidth="1"/>
    <col min="9482" max="9482" width="12" style="41" customWidth="1"/>
    <col min="9483" max="9728" width="9.140625" style="41"/>
    <col min="9729" max="9729" width="18.85546875" style="41" customWidth="1"/>
    <col min="9730" max="9730" width="103.5703125" style="41" bestFit="1" customWidth="1"/>
    <col min="9731" max="9731" width="9.140625" style="41"/>
    <col min="9732" max="9732" width="21.7109375" style="41" customWidth="1"/>
    <col min="9733" max="9733" width="24.140625" style="41" customWidth="1"/>
    <col min="9734" max="9734" width="10.85546875" style="41" customWidth="1"/>
    <col min="9735" max="9735" width="9.140625" style="41"/>
    <col min="9736" max="9736" width="16.140625" style="41" customWidth="1"/>
    <col min="9737" max="9737" width="16.5703125" style="41" customWidth="1"/>
    <col min="9738" max="9738" width="12" style="41" customWidth="1"/>
    <col min="9739" max="9984" width="9.140625" style="41"/>
    <col min="9985" max="9985" width="18.85546875" style="41" customWidth="1"/>
    <col min="9986" max="9986" width="103.5703125" style="41" bestFit="1" customWidth="1"/>
    <col min="9987" max="9987" width="9.140625" style="41"/>
    <col min="9988" max="9988" width="21.7109375" style="41" customWidth="1"/>
    <col min="9989" max="9989" width="24.140625" style="41" customWidth="1"/>
    <col min="9990" max="9990" width="10.85546875" style="41" customWidth="1"/>
    <col min="9991" max="9991" width="9.140625" style="41"/>
    <col min="9992" max="9992" width="16.140625" style="41" customWidth="1"/>
    <col min="9993" max="9993" width="16.5703125" style="41" customWidth="1"/>
    <col min="9994" max="9994" width="12" style="41" customWidth="1"/>
    <col min="9995" max="10240" width="9.140625" style="41"/>
    <col min="10241" max="10241" width="18.85546875" style="41" customWidth="1"/>
    <col min="10242" max="10242" width="103.5703125" style="41" bestFit="1" customWidth="1"/>
    <col min="10243" max="10243" width="9.140625" style="41"/>
    <col min="10244" max="10244" width="21.7109375" style="41" customWidth="1"/>
    <col min="10245" max="10245" width="24.140625" style="41" customWidth="1"/>
    <col min="10246" max="10246" width="10.85546875" style="41" customWidth="1"/>
    <col min="10247" max="10247" width="9.140625" style="41"/>
    <col min="10248" max="10248" width="16.140625" style="41" customWidth="1"/>
    <col min="10249" max="10249" width="16.5703125" style="41" customWidth="1"/>
    <col min="10250" max="10250" width="12" style="41" customWidth="1"/>
    <col min="10251" max="10496" width="9.140625" style="41"/>
    <col min="10497" max="10497" width="18.85546875" style="41" customWidth="1"/>
    <col min="10498" max="10498" width="103.5703125" style="41" bestFit="1" customWidth="1"/>
    <col min="10499" max="10499" width="9.140625" style="41"/>
    <col min="10500" max="10500" width="21.7109375" style="41" customWidth="1"/>
    <col min="10501" max="10501" width="24.140625" style="41" customWidth="1"/>
    <col min="10502" max="10502" width="10.85546875" style="41" customWidth="1"/>
    <col min="10503" max="10503" width="9.140625" style="41"/>
    <col min="10504" max="10504" width="16.140625" style="41" customWidth="1"/>
    <col min="10505" max="10505" width="16.5703125" style="41" customWidth="1"/>
    <col min="10506" max="10506" width="12" style="41" customWidth="1"/>
    <col min="10507" max="10752" width="9.140625" style="41"/>
    <col min="10753" max="10753" width="18.85546875" style="41" customWidth="1"/>
    <col min="10754" max="10754" width="103.5703125" style="41" bestFit="1" customWidth="1"/>
    <col min="10755" max="10755" width="9.140625" style="41"/>
    <col min="10756" max="10756" width="21.7109375" style="41" customWidth="1"/>
    <col min="10757" max="10757" width="24.140625" style="41" customWidth="1"/>
    <col min="10758" max="10758" width="10.85546875" style="41" customWidth="1"/>
    <col min="10759" max="10759" width="9.140625" style="41"/>
    <col min="10760" max="10760" width="16.140625" style="41" customWidth="1"/>
    <col min="10761" max="10761" width="16.5703125" style="41" customWidth="1"/>
    <col min="10762" max="10762" width="12" style="41" customWidth="1"/>
    <col min="10763" max="11008" width="9.140625" style="41"/>
    <col min="11009" max="11009" width="18.85546875" style="41" customWidth="1"/>
    <col min="11010" max="11010" width="103.5703125" style="41" bestFit="1" customWidth="1"/>
    <col min="11011" max="11011" width="9.140625" style="41"/>
    <col min="11012" max="11012" width="21.7109375" style="41" customWidth="1"/>
    <col min="11013" max="11013" width="24.140625" style="41" customWidth="1"/>
    <col min="11014" max="11014" width="10.85546875" style="41" customWidth="1"/>
    <col min="11015" max="11015" width="9.140625" style="41"/>
    <col min="11016" max="11016" width="16.140625" style="41" customWidth="1"/>
    <col min="11017" max="11017" width="16.5703125" style="41" customWidth="1"/>
    <col min="11018" max="11018" width="12" style="41" customWidth="1"/>
    <col min="11019" max="11264" width="9.140625" style="41"/>
    <col min="11265" max="11265" width="18.85546875" style="41" customWidth="1"/>
    <col min="11266" max="11266" width="103.5703125" style="41" bestFit="1" customWidth="1"/>
    <col min="11267" max="11267" width="9.140625" style="41"/>
    <col min="11268" max="11268" width="21.7109375" style="41" customWidth="1"/>
    <col min="11269" max="11269" width="24.140625" style="41" customWidth="1"/>
    <col min="11270" max="11270" width="10.85546875" style="41" customWidth="1"/>
    <col min="11271" max="11271" width="9.140625" style="41"/>
    <col min="11272" max="11272" width="16.140625" style="41" customWidth="1"/>
    <col min="11273" max="11273" width="16.5703125" style="41" customWidth="1"/>
    <col min="11274" max="11274" width="12" style="41" customWidth="1"/>
    <col min="11275" max="11520" width="9.140625" style="41"/>
    <col min="11521" max="11521" width="18.85546875" style="41" customWidth="1"/>
    <col min="11522" max="11522" width="103.5703125" style="41" bestFit="1" customWidth="1"/>
    <col min="11523" max="11523" width="9.140625" style="41"/>
    <col min="11524" max="11524" width="21.7109375" style="41" customWidth="1"/>
    <col min="11525" max="11525" width="24.140625" style="41" customWidth="1"/>
    <col min="11526" max="11526" width="10.85546875" style="41" customWidth="1"/>
    <col min="11527" max="11527" width="9.140625" style="41"/>
    <col min="11528" max="11528" width="16.140625" style="41" customWidth="1"/>
    <col min="11529" max="11529" width="16.5703125" style="41" customWidth="1"/>
    <col min="11530" max="11530" width="12" style="41" customWidth="1"/>
    <col min="11531" max="11776" width="9.140625" style="41"/>
    <col min="11777" max="11777" width="18.85546875" style="41" customWidth="1"/>
    <col min="11778" max="11778" width="103.5703125" style="41" bestFit="1" customWidth="1"/>
    <col min="11779" max="11779" width="9.140625" style="41"/>
    <col min="11780" max="11780" width="21.7109375" style="41" customWidth="1"/>
    <col min="11781" max="11781" width="24.140625" style="41" customWidth="1"/>
    <col min="11782" max="11782" width="10.85546875" style="41" customWidth="1"/>
    <col min="11783" max="11783" width="9.140625" style="41"/>
    <col min="11784" max="11784" width="16.140625" style="41" customWidth="1"/>
    <col min="11785" max="11785" width="16.5703125" style="41" customWidth="1"/>
    <col min="11786" max="11786" width="12" style="41" customWidth="1"/>
    <col min="11787" max="12032" width="9.140625" style="41"/>
    <col min="12033" max="12033" width="18.85546875" style="41" customWidth="1"/>
    <col min="12034" max="12034" width="103.5703125" style="41" bestFit="1" customWidth="1"/>
    <col min="12035" max="12035" width="9.140625" style="41"/>
    <col min="12036" max="12036" width="21.7109375" style="41" customWidth="1"/>
    <col min="12037" max="12037" width="24.140625" style="41" customWidth="1"/>
    <col min="12038" max="12038" width="10.85546875" style="41" customWidth="1"/>
    <col min="12039" max="12039" width="9.140625" style="41"/>
    <col min="12040" max="12040" width="16.140625" style="41" customWidth="1"/>
    <col min="12041" max="12041" width="16.5703125" style="41" customWidth="1"/>
    <col min="12042" max="12042" width="12" style="41" customWidth="1"/>
    <col min="12043" max="12288" width="9.140625" style="41"/>
    <col min="12289" max="12289" width="18.85546875" style="41" customWidth="1"/>
    <col min="12290" max="12290" width="103.5703125" style="41" bestFit="1" customWidth="1"/>
    <col min="12291" max="12291" width="9.140625" style="41"/>
    <col min="12292" max="12292" width="21.7109375" style="41" customWidth="1"/>
    <col min="12293" max="12293" width="24.140625" style="41" customWidth="1"/>
    <col min="12294" max="12294" width="10.85546875" style="41" customWidth="1"/>
    <col min="12295" max="12295" width="9.140625" style="41"/>
    <col min="12296" max="12296" width="16.140625" style="41" customWidth="1"/>
    <col min="12297" max="12297" width="16.5703125" style="41" customWidth="1"/>
    <col min="12298" max="12298" width="12" style="41" customWidth="1"/>
    <col min="12299" max="12544" width="9.140625" style="41"/>
    <col min="12545" max="12545" width="18.85546875" style="41" customWidth="1"/>
    <col min="12546" max="12546" width="103.5703125" style="41" bestFit="1" customWidth="1"/>
    <col min="12547" max="12547" width="9.140625" style="41"/>
    <col min="12548" max="12548" width="21.7109375" style="41" customWidth="1"/>
    <col min="12549" max="12549" width="24.140625" style="41" customWidth="1"/>
    <col min="12550" max="12550" width="10.85546875" style="41" customWidth="1"/>
    <col min="12551" max="12551" width="9.140625" style="41"/>
    <col min="12552" max="12552" width="16.140625" style="41" customWidth="1"/>
    <col min="12553" max="12553" width="16.5703125" style="41" customWidth="1"/>
    <col min="12554" max="12554" width="12" style="41" customWidth="1"/>
    <col min="12555" max="12800" width="9.140625" style="41"/>
    <col min="12801" max="12801" width="18.85546875" style="41" customWidth="1"/>
    <col min="12802" max="12802" width="103.5703125" style="41" bestFit="1" customWidth="1"/>
    <col min="12803" max="12803" width="9.140625" style="41"/>
    <col min="12804" max="12804" width="21.7109375" style="41" customWidth="1"/>
    <col min="12805" max="12805" width="24.140625" style="41" customWidth="1"/>
    <col min="12806" max="12806" width="10.85546875" style="41" customWidth="1"/>
    <col min="12807" max="12807" width="9.140625" style="41"/>
    <col min="12808" max="12808" width="16.140625" style="41" customWidth="1"/>
    <col min="12809" max="12809" width="16.5703125" style="41" customWidth="1"/>
    <col min="12810" max="12810" width="12" style="41" customWidth="1"/>
    <col min="12811" max="13056" width="9.140625" style="41"/>
    <col min="13057" max="13057" width="18.85546875" style="41" customWidth="1"/>
    <col min="13058" max="13058" width="103.5703125" style="41" bestFit="1" customWidth="1"/>
    <col min="13059" max="13059" width="9.140625" style="41"/>
    <col min="13060" max="13060" width="21.7109375" style="41" customWidth="1"/>
    <col min="13061" max="13061" width="24.140625" style="41" customWidth="1"/>
    <col min="13062" max="13062" width="10.85546875" style="41" customWidth="1"/>
    <col min="13063" max="13063" width="9.140625" style="41"/>
    <col min="13064" max="13064" width="16.140625" style="41" customWidth="1"/>
    <col min="13065" max="13065" width="16.5703125" style="41" customWidth="1"/>
    <col min="13066" max="13066" width="12" style="41" customWidth="1"/>
    <col min="13067" max="13312" width="9.140625" style="41"/>
    <col min="13313" max="13313" width="18.85546875" style="41" customWidth="1"/>
    <col min="13314" max="13314" width="103.5703125" style="41" bestFit="1" customWidth="1"/>
    <col min="13315" max="13315" width="9.140625" style="41"/>
    <col min="13316" max="13316" width="21.7109375" style="41" customWidth="1"/>
    <col min="13317" max="13317" width="24.140625" style="41" customWidth="1"/>
    <col min="13318" max="13318" width="10.85546875" style="41" customWidth="1"/>
    <col min="13319" max="13319" width="9.140625" style="41"/>
    <col min="13320" max="13320" width="16.140625" style="41" customWidth="1"/>
    <col min="13321" max="13321" width="16.5703125" style="41" customWidth="1"/>
    <col min="13322" max="13322" width="12" style="41" customWidth="1"/>
    <col min="13323" max="13568" width="9.140625" style="41"/>
    <col min="13569" max="13569" width="18.85546875" style="41" customWidth="1"/>
    <col min="13570" max="13570" width="103.5703125" style="41" bestFit="1" customWidth="1"/>
    <col min="13571" max="13571" width="9.140625" style="41"/>
    <col min="13572" max="13572" width="21.7109375" style="41" customWidth="1"/>
    <col min="13573" max="13573" width="24.140625" style="41" customWidth="1"/>
    <col min="13574" max="13574" width="10.85546875" style="41" customWidth="1"/>
    <col min="13575" max="13575" width="9.140625" style="41"/>
    <col min="13576" max="13576" width="16.140625" style="41" customWidth="1"/>
    <col min="13577" max="13577" width="16.5703125" style="41" customWidth="1"/>
    <col min="13578" max="13578" width="12" style="41" customWidth="1"/>
    <col min="13579" max="13824" width="9.140625" style="41"/>
    <col min="13825" max="13825" width="18.85546875" style="41" customWidth="1"/>
    <col min="13826" max="13826" width="103.5703125" style="41" bestFit="1" customWidth="1"/>
    <col min="13827" max="13827" width="9.140625" style="41"/>
    <col min="13828" max="13828" width="21.7109375" style="41" customWidth="1"/>
    <col min="13829" max="13829" width="24.140625" style="41" customWidth="1"/>
    <col min="13830" max="13830" width="10.85546875" style="41" customWidth="1"/>
    <col min="13831" max="13831" width="9.140625" style="41"/>
    <col min="13832" max="13832" width="16.140625" style="41" customWidth="1"/>
    <col min="13833" max="13833" width="16.5703125" style="41" customWidth="1"/>
    <col min="13834" max="13834" width="12" style="41" customWidth="1"/>
    <col min="13835" max="14080" width="9.140625" style="41"/>
    <col min="14081" max="14081" width="18.85546875" style="41" customWidth="1"/>
    <col min="14082" max="14082" width="103.5703125" style="41" bestFit="1" customWidth="1"/>
    <col min="14083" max="14083" width="9.140625" style="41"/>
    <col min="14084" max="14084" width="21.7109375" style="41" customWidth="1"/>
    <col min="14085" max="14085" width="24.140625" style="41" customWidth="1"/>
    <col min="14086" max="14086" width="10.85546875" style="41" customWidth="1"/>
    <col min="14087" max="14087" width="9.140625" style="41"/>
    <col min="14088" max="14088" width="16.140625" style="41" customWidth="1"/>
    <col min="14089" max="14089" width="16.5703125" style="41" customWidth="1"/>
    <col min="14090" max="14090" width="12" style="41" customWidth="1"/>
    <col min="14091" max="14336" width="9.140625" style="41"/>
    <col min="14337" max="14337" width="18.85546875" style="41" customWidth="1"/>
    <col min="14338" max="14338" width="103.5703125" style="41" bestFit="1" customWidth="1"/>
    <col min="14339" max="14339" width="9.140625" style="41"/>
    <col min="14340" max="14340" width="21.7109375" style="41" customWidth="1"/>
    <col min="14341" max="14341" width="24.140625" style="41" customWidth="1"/>
    <col min="14342" max="14342" width="10.85546875" style="41" customWidth="1"/>
    <col min="14343" max="14343" width="9.140625" style="41"/>
    <col min="14344" max="14344" width="16.140625" style="41" customWidth="1"/>
    <col min="14345" max="14345" width="16.5703125" style="41" customWidth="1"/>
    <col min="14346" max="14346" width="12" style="41" customWidth="1"/>
    <col min="14347" max="14592" width="9.140625" style="41"/>
    <col min="14593" max="14593" width="18.85546875" style="41" customWidth="1"/>
    <col min="14594" max="14594" width="103.5703125" style="41" bestFit="1" customWidth="1"/>
    <col min="14595" max="14595" width="9.140625" style="41"/>
    <col min="14596" max="14596" width="21.7109375" style="41" customWidth="1"/>
    <col min="14597" max="14597" width="24.140625" style="41" customWidth="1"/>
    <col min="14598" max="14598" width="10.85546875" style="41" customWidth="1"/>
    <col min="14599" max="14599" width="9.140625" style="41"/>
    <col min="14600" max="14600" width="16.140625" style="41" customWidth="1"/>
    <col min="14601" max="14601" width="16.5703125" style="41" customWidth="1"/>
    <col min="14602" max="14602" width="12" style="41" customWidth="1"/>
    <col min="14603" max="14848" width="9.140625" style="41"/>
    <col min="14849" max="14849" width="18.85546875" style="41" customWidth="1"/>
    <col min="14850" max="14850" width="103.5703125" style="41" bestFit="1" customWidth="1"/>
    <col min="14851" max="14851" width="9.140625" style="41"/>
    <col min="14852" max="14852" width="21.7109375" style="41" customWidth="1"/>
    <col min="14853" max="14853" width="24.140625" style="41" customWidth="1"/>
    <col min="14854" max="14854" width="10.85546875" style="41" customWidth="1"/>
    <col min="14855" max="14855" width="9.140625" style="41"/>
    <col min="14856" max="14856" width="16.140625" style="41" customWidth="1"/>
    <col min="14857" max="14857" width="16.5703125" style="41" customWidth="1"/>
    <col min="14858" max="14858" width="12" style="41" customWidth="1"/>
    <col min="14859" max="15104" width="9.140625" style="41"/>
    <col min="15105" max="15105" width="18.85546875" style="41" customWidth="1"/>
    <col min="15106" max="15106" width="103.5703125" style="41" bestFit="1" customWidth="1"/>
    <col min="15107" max="15107" width="9.140625" style="41"/>
    <col min="15108" max="15108" width="21.7109375" style="41" customWidth="1"/>
    <col min="15109" max="15109" width="24.140625" style="41" customWidth="1"/>
    <col min="15110" max="15110" width="10.85546875" style="41" customWidth="1"/>
    <col min="15111" max="15111" width="9.140625" style="41"/>
    <col min="15112" max="15112" width="16.140625" style="41" customWidth="1"/>
    <col min="15113" max="15113" width="16.5703125" style="41" customWidth="1"/>
    <col min="15114" max="15114" width="12" style="41" customWidth="1"/>
    <col min="15115" max="15360" width="9.140625" style="41"/>
    <col min="15361" max="15361" width="18.85546875" style="41" customWidth="1"/>
    <col min="15362" max="15362" width="103.5703125" style="41" bestFit="1" customWidth="1"/>
    <col min="15363" max="15363" width="9.140625" style="41"/>
    <col min="15364" max="15364" width="21.7109375" style="41" customWidth="1"/>
    <col min="15365" max="15365" width="24.140625" style="41" customWidth="1"/>
    <col min="15366" max="15366" width="10.85546875" style="41" customWidth="1"/>
    <col min="15367" max="15367" width="9.140625" style="41"/>
    <col min="15368" max="15368" width="16.140625" style="41" customWidth="1"/>
    <col min="15369" max="15369" width="16.5703125" style="41" customWidth="1"/>
    <col min="15370" max="15370" width="12" style="41" customWidth="1"/>
    <col min="15371" max="15616" width="9.140625" style="41"/>
    <col min="15617" max="15617" width="18.85546875" style="41" customWidth="1"/>
    <col min="15618" max="15618" width="103.5703125" style="41" bestFit="1" customWidth="1"/>
    <col min="15619" max="15619" width="9.140625" style="41"/>
    <col min="15620" max="15620" width="21.7109375" style="41" customWidth="1"/>
    <col min="15621" max="15621" width="24.140625" style="41" customWidth="1"/>
    <col min="15622" max="15622" width="10.85546875" style="41" customWidth="1"/>
    <col min="15623" max="15623" width="9.140625" style="41"/>
    <col min="15624" max="15624" width="16.140625" style="41" customWidth="1"/>
    <col min="15625" max="15625" width="16.5703125" style="41" customWidth="1"/>
    <col min="15626" max="15626" width="12" style="41" customWidth="1"/>
    <col min="15627" max="15872" width="9.140625" style="41"/>
    <col min="15873" max="15873" width="18.85546875" style="41" customWidth="1"/>
    <col min="15874" max="15874" width="103.5703125" style="41" bestFit="1" customWidth="1"/>
    <col min="15875" max="15875" width="9.140625" style="41"/>
    <col min="15876" max="15876" width="21.7109375" style="41" customWidth="1"/>
    <col min="15877" max="15877" width="24.140625" style="41" customWidth="1"/>
    <col min="15878" max="15878" width="10.85546875" style="41" customWidth="1"/>
    <col min="15879" max="15879" width="9.140625" style="41"/>
    <col min="15880" max="15880" width="16.140625" style="41" customWidth="1"/>
    <col min="15881" max="15881" width="16.5703125" style="41" customWidth="1"/>
    <col min="15882" max="15882" width="12" style="41" customWidth="1"/>
    <col min="15883" max="16128" width="9.140625" style="41"/>
    <col min="16129" max="16129" width="18.85546875" style="41" customWidth="1"/>
    <col min="16130" max="16130" width="103.5703125" style="41" bestFit="1" customWidth="1"/>
    <col min="16131" max="16131" width="9.140625" style="41"/>
    <col min="16132" max="16132" width="21.7109375" style="41" customWidth="1"/>
    <col min="16133" max="16133" width="24.140625" style="41" customWidth="1"/>
    <col min="16134" max="16134" width="10.85546875" style="41" customWidth="1"/>
    <col min="16135" max="16135" width="9.140625" style="41"/>
    <col min="16136" max="16136" width="16.140625" style="41" customWidth="1"/>
    <col min="16137" max="16137" width="16.5703125" style="41" customWidth="1"/>
    <col min="16138" max="16138" width="12" style="41" customWidth="1"/>
    <col min="16139" max="16384" width="9.140625" style="41"/>
  </cols>
  <sheetData>
    <row r="1" spans="1:15">
      <c r="A1" s="23" t="s">
        <v>48</v>
      </c>
      <c r="B1" s="1304">
        <v>44</v>
      </c>
    </row>
    <row r="2" spans="1:15">
      <c r="A2" s="23" t="s">
        <v>49</v>
      </c>
      <c r="B2" s="23" t="s">
        <v>1935</v>
      </c>
    </row>
    <row r="3" spans="1:15">
      <c r="A3" s="23" t="s">
        <v>47</v>
      </c>
      <c r="B3" s="23" t="s">
        <v>1049</v>
      </c>
    </row>
    <row r="4" spans="1:15">
      <c r="A4" s="23" t="s">
        <v>50</v>
      </c>
      <c r="B4" s="23" t="s">
        <v>53</v>
      </c>
    </row>
    <row r="5" spans="1:15">
      <c r="A5" s="41" t="s">
        <v>792</v>
      </c>
      <c r="B5" s="41" t="s">
        <v>71</v>
      </c>
    </row>
    <row r="6" spans="1:15" ht="15.75" thickBot="1"/>
    <row r="7" spans="1:15" ht="15.75" thickBot="1">
      <c r="A7" s="4654" t="s">
        <v>200</v>
      </c>
      <c r="B7" s="1393" t="s">
        <v>2024</v>
      </c>
      <c r="C7" s="4656" t="s">
        <v>2025</v>
      </c>
      <c r="D7" s="4657"/>
      <c r="E7" s="4657"/>
      <c r="F7" s="4657"/>
      <c r="G7" s="4657"/>
      <c r="H7" s="4657"/>
      <c r="I7" s="4657"/>
      <c r="J7" s="4657"/>
      <c r="K7" s="4657"/>
      <c r="L7" s="4658" t="s">
        <v>19</v>
      </c>
      <c r="M7" s="4661" t="s">
        <v>2026</v>
      </c>
      <c r="N7" s="4662"/>
      <c r="O7" s="153"/>
    </row>
    <row r="8" spans="1:15">
      <c r="A8" s="4655"/>
      <c r="B8" s="4663" t="s">
        <v>2027</v>
      </c>
      <c r="C8" s="4658" t="s">
        <v>2028</v>
      </c>
      <c r="D8" s="4665" t="s">
        <v>2029</v>
      </c>
      <c r="E8" s="4666"/>
      <c r="F8" s="4666"/>
      <c r="G8" s="4667"/>
      <c r="H8" s="4658" t="s">
        <v>2030</v>
      </c>
      <c r="I8" s="4658" t="s">
        <v>2031</v>
      </c>
      <c r="J8" s="4658" t="s">
        <v>2032</v>
      </c>
      <c r="K8" s="4668" t="s">
        <v>65</v>
      </c>
      <c r="L8" s="4659"/>
      <c r="M8" s="4671" t="s">
        <v>1093</v>
      </c>
      <c r="N8" s="4671" t="s">
        <v>2033</v>
      </c>
      <c r="O8" s="153"/>
    </row>
    <row r="9" spans="1:15" ht="15.75" thickBot="1">
      <c r="A9" s="4655"/>
      <c r="B9" s="4664"/>
      <c r="C9" s="4659"/>
      <c r="D9" s="1394"/>
      <c r="E9" s="1395"/>
      <c r="F9" s="1395"/>
      <c r="G9" s="1395"/>
      <c r="H9" s="4659"/>
      <c r="I9" s="4659"/>
      <c r="J9" s="4659"/>
      <c r="K9" s="4669"/>
      <c r="L9" s="4659"/>
      <c r="M9" s="4632"/>
      <c r="N9" s="4632"/>
      <c r="O9" s="153"/>
    </row>
    <row r="10" spans="1:15" ht="15.75" thickBot="1">
      <c r="A10" s="4655"/>
      <c r="B10" s="4664"/>
      <c r="C10" s="4659"/>
      <c r="D10" s="4656" t="s">
        <v>2034</v>
      </c>
      <c r="E10" s="4672"/>
      <c r="F10" s="4658" t="s">
        <v>2035</v>
      </c>
      <c r="G10" s="4658" t="s">
        <v>2036</v>
      </c>
      <c r="H10" s="4659"/>
      <c r="I10" s="4659"/>
      <c r="J10" s="4659"/>
      <c r="K10" s="4669"/>
      <c r="L10" s="4659"/>
      <c r="M10" s="4632"/>
      <c r="N10" s="4632"/>
      <c r="O10" s="153"/>
    </row>
    <row r="11" spans="1:15" ht="38.25">
      <c r="A11" s="4655"/>
      <c r="B11" s="4664"/>
      <c r="C11" s="4659"/>
      <c r="D11" s="1396" t="s">
        <v>2037</v>
      </c>
      <c r="E11" s="1397" t="s">
        <v>2038</v>
      </c>
      <c r="F11" s="4659"/>
      <c r="G11" s="4659"/>
      <c r="H11" s="4659"/>
      <c r="I11" s="4659"/>
      <c r="J11" s="4659"/>
      <c r="K11" s="4669"/>
      <c r="L11" s="4659"/>
      <c r="M11" s="4632"/>
      <c r="N11" s="4632"/>
      <c r="O11" s="153"/>
    </row>
    <row r="12" spans="1:15" ht="15.75" thickBot="1">
      <c r="A12" s="4655"/>
      <c r="B12" s="4664"/>
      <c r="C12" s="4660"/>
      <c r="D12" s="1398"/>
      <c r="E12" s="1399"/>
      <c r="F12" s="4660"/>
      <c r="G12" s="4660"/>
      <c r="H12" s="4660"/>
      <c r="I12" s="4660"/>
      <c r="J12" s="4660"/>
      <c r="K12" s="4670"/>
      <c r="L12" s="4660"/>
      <c r="M12" s="4633"/>
      <c r="N12" s="4633"/>
      <c r="O12" s="153"/>
    </row>
    <row r="13" spans="1:15">
      <c r="A13" s="1400">
        <v>1</v>
      </c>
      <c r="B13" s="1401" t="s">
        <v>2039</v>
      </c>
      <c r="C13" s="1199"/>
      <c r="D13" s="1402"/>
      <c r="E13" s="1403"/>
      <c r="F13" s="1404"/>
      <c r="G13" s="1405"/>
      <c r="H13" s="1406"/>
      <c r="I13" s="1029"/>
      <c r="J13" s="1406"/>
      <c r="K13" s="1199"/>
      <c r="L13" s="1407">
        <f>SUM(C13:K13)</f>
        <v>0</v>
      </c>
      <c r="M13" s="1408"/>
      <c r="N13" s="1405"/>
      <c r="O13" s="153"/>
    </row>
    <row r="14" spans="1:15">
      <c r="A14" s="1409">
        <v>2</v>
      </c>
      <c r="B14" s="1410" t="s">
        <v>2040</v>
      </c>
      <c r="C14" s="1199"/>
      <c r="D14" s="1411"/>
      <c r="E14" s="1403"/>
      <c r="F14" s="1412"/>
      <c r="G14" s="1405"/>
      <c r="H14" s="1406"/>
      <c r="I14" s="1029"/>
      <c r="J14" s="1406"/>
      <c r="K14" s="1199"/>
      <c r="L14" s="1407">
        <f>SUM(C14:K14)</f>
        <v>0</v>
      </c>
      <c r="M14" s="1408"/>
      <c r="N14" s="1405"/>
      <c r="O14" s="153"/>
    </row>
    <row r="15" spans="1:15">
      <c r="A15" s="1413">
        <v>2.1</v>
      </c>
      <c r="B15" s="1410" t="s">
        <v>2041</v>
      </c>
      <c r="C15" s="1414">
        <f>SUM(C16:C20)</f>
        <v>0</v>
      </c>
      <c r="D15" s="1415">
        <f t="shared" ref="D15:K15" si="0">SUM(D16:D20)</f>
        <v>0</v>
      </c>
      <c r="E15" s="1414">
        <f t="shared" si="0"/>
        <v>0</v>
      </c>
      <c r="F15" s="1414">
        <f t="shared" si="0"/>
        <v>0</v>
      </c>
      <c r="G15" s="1414">
        <f t="shared" si="0"/>
        <v>0</v>
      </c>
      <c r="H15" s="1414">
        <f t="shared" si="0"/>
        <v>0</v>
      </c>
      <c r="I15" s="1414">
        <f t="shared" si="0"/>
        <v>0</v>
      </c>
      <c r="J15" s="1414">
        <f t="shared" si="0"/>
        <v>0</v>
      </c>
      <c r="K15" s="1414">
        <f t="shared" si="0"/>
        <v>0</v>
      </c>
      <c r="L15" s="1407">
        <f t="shared" ref="L15:L51" si="1">SUM(C15:K15)</f>
        <v>0</v>
      </c>
      <c r="M15" s="1414">
        <f>SUM(M16:M20)</f>
        <v>0</v>
      </c>
      <c r="N15" s="1414">
        <f>SUM(N16:N20)</f>
        <v>0</v>
      </c>
      <c r="O15" s="153"/>
    </row>
    <row r="16" spans="1:15">
      <c r="A16" s="1416" t="s">
        <v>2042</v>
      </c>
      <c r="B16" s="1417" t="s">
        <v>2043</v>
      </c>
      <c r="C16" s="1199"/>
      <c r="D16" s="1418"/>
      <c r="E16" s="1199"/>
      <c r="F16" s="1412"/>
      <c r="G16" s="1405"/>
      <c r="H16" s="1406"/>
      <c r="I16" s="1029"/>
      <c r="J16" s="1406"/>
      <c r="K16" s="1199"/>
      <c r="L16" s="1407">
        <f t="shared" si="1"/>
        <v>0</v>
      </c>
      <c r="M16" s="1408"/>
      <c r="N16" s="1405"/>
      <c r="O16" s="153"/>
    </row>
    <row r="17" spans="1:15">
      <c r="A17" s="1416" t="s">
        <v>2044</v>
      </c>
      <c r="B17" s="1417" t="s">
        <v>1958</v>
      </c>
      <c r="C17" s="1199"/>
      <c r="D17" s="1418"/>
      <c r="E17" s="1199"/>
      <c r="F17" s="1412"/>
      <c r="G17" s="1405"/>
      <c r="H17" s="1406"/>
      <c r="I17" s="1029"/>
      <c r="J17" s="1406"/>
      <c r="K17" s="1199"/>
      <c r="L17" s="1407">
        <f t="shared" si="1"/>
        <v>0</v>
      </c>
      <c r="M17" s="1408"/>
      <c r="N17" s="1405"/>
      <c r="O17" s="153"/>
    </row>
    <row r="18" spans="1:15">
      <c r="A18" s="1416" t="s">
        <v>2045</v>
      </c>
      <c r="B18" s="1417" t="s">
        <v>1960</v>
      </c>
      <c r="C18" s="1199"/>
      <c r="D18" s="1418"/>
      <c r="E18" s="1199"/>
      <c r="F18" s="1412"/>
      <c r="G18" s="1405"/>
      <c r="H18" s="1406"/>
      <c r="I18" s="1029"/>
      <c r="J18" s="1406"/>
      <c r="K18" s="1199"/>
      <c r="L18" s="1407">
        <f t="shared" si="1"/>
        <v>0</v>
      </c>
      <c r="M18" s="1408"/>
      <c r="N18" s="1405"/>
      <c r="O18" s="153"/>
    </row>
    <row r="19" spans="1:15">
      <c r="A19" s="1416" t="s">
        <v>2046</v>
      </c>
      <c r="B19" s="1417" t="s">
        <v>1961</v>
      </c>
      <c r="C19" s="1199"/>
      <c r="D19" s="1418"/>
      <c r="E19" s="1199"/>
      <c r="F19" s="1412"/>
      <c r="G19" s="1405"/>
      <c r="H19" s="1406"/>
      <c r="I19" s="1029"/>
      <c r="J19" s="1406"/>
      <c r="K19" s="1199"/>
      <c r="L19" s="1407">
        <f t="shared" si="1"/>
        <v>0</v>
      </c>
      <c r="M19" s="1408"/>
      <c r="N19" s="1405"/>
      <c r="O19" s="153"/>
    </row>
    <row r="20" spans="1:15">
      <c r="A20" s="1416" t="s">
        <v>2047</v>
      </c>
      <c r="B20" s="1417" t="s">
        <v>1962</v>
      </c>
      <c r="C20" s="1199"/>
      <c r="D20" s="1418"/>
      <c r="E20" s="1199"/>
      <c r="F20" s="1412"/>
      <c r="G20" s="1405"/>
      <c r="H20" s="1406"/>
      <c r="I20" s="1029"/>
      <c r="J20" s="1406"/>
      <c r="K20" s="1199"/>
      <c r="L20" s="1407">
        <f t="shared" si="1"/>
        <v>0</v>
      </c>
      <c r="M20" s="1408"/>
      <c r="N20" s="1405"/>
      <c r="O20" s="153"/>
    </row>
    <row r="21" spans="1:15">
      <c r="A21" s="1413">
        <v>2.2000000000000002</v>
      </c>
      <c r="B21" s="1410" t="s">
        <v>2048</v>
      </c>
      <c r="C21" s="1414">
        <f>SUM(C22:C26)</f>
        <v>0</v>
      </c>
      <c r="D21" s="1415">
        <f t="shared" ref="D21:K21" si="2">SUM(D22:D26)</f>
        <v>0</v>
      </c>
      <c r="E21" s="1414">
        <f t="shared" si="2"/>
        <v>0</v>
      </c>
      <c r="F21" s="1414">
        <f t="shared" si="2"/>
        <v>0</v>
      </c>
      <c r="G21" s="1414">
        <f t="shared" si="2"/>
        <v>0</v>
      </c>
      <c r="H21" s="1414">
        <f t="shared" si="2"/>
        <v>0</v>
      </c>
      <c r="I21" s="1414">
        <f t="shared" si="2"/>
        <v>0</v>
      </c>
      <c r="J21" s="1414">
        <f t="shared" si="2"/>
        <v>0</v>
      </c>
      <c r="K21" s="1414">
        <f t="shared" si="2"/>
        <v>0</v>
      </c>
      <c r="L21" s="1407">
        <f t="shared" si="1"/>
        <v>0</v>
      </c>
      <c r="M21" s="1414">
        <f>SUM(M22:M26)</f>
        <v>0</v>
      </c>
      <c r="N21" s="1419">
        <f>SUM(N22:N26)</f>
        <v>0</v>
      </c>
      <c r="O21" s="153"/>
    </row>
    <row r="22" spans="1:15">
      <c r="A22" s="1416" t="s">
        <v>1663</v>
      </c>
      <c r="B22" s="1417" t="s">
        <v>2043</v>
      </c>
      <c r="C22" s="1199"/>
      <c r="D22" s="1418"/>
      <c r="E22" s="1199"/>
      <c r="F22" s="1412"/>
      <c r="G22" s="1405"/>
      <c r="H22" s="1406"/>
      <c r="I22" s="1029"/>
      <c r="J22" s="1406"/>
      <c r="K22" s="1199"/>
      <c r="L22" s="1407">
        <f t="shared" si="1"/>
        <v>0</v>
      </c>
      <c r="M22" s="1408"/>
      <c r="N22" s="1405"/>
      <c r="O22" s="153"/>
    </row>
    <row r="23" spans="1:15">
      <c r="A23" s="1416" t="s">
        <v>1665</v>
      </c>
      <c r="B23" s="1417" t="s">
        <v>1958</v>
      </c>
      <c r="C23" s="1199"/>
      <c r="D23" s="1418"/>
      <c r="E23" s="1199"/>
      <c r="F23" s="1412"/>
      <c r="G23" s="1405"/>
      <c r="H23" s="1406"/>
      <c r="I23" s="1029"/>
      <c r="J23" s="1406"/>
      <c r="K23" s="1199"/>
      <c r="L23" s="1407">
        <f t="shared" si="1"/>
        <v>0</v>
      </c>
      <c r="M23" s="1408"/>
      <c r="N23" s="1405"/>
      <c r="O23" s="153"/>
    </row>
    <row r="24" spans="1:15">
      <c r="A24" s="1416" t="s">
        <v>2049</v>
      </c>
      <c r="B24" s="1417" t="s">
        <v>1960</v>
      </c>
      <c r="C24" s="1199"/>
      <c r="D24" s="1418"/>
      <c r="E24" s="1199"/>
      <c r="F24" s="1412"/>
      <c r="G24" s="1405"/>
      <c r="H24" s="1406"/>
      <c r="I24" s="1029"/>
      <c r="J24" s="1406"/>
      <c r="K24" s="1199"/>
      <c r="L24" s="1407">
        <f t="shared" si="1"/>
        <v>0</v>
      </c>
      <c r="M24" s="1408"/>
      <c r="N24" s="1405"/>
      <c r="O24" s="153"/>
    </row>
    <row r="25" spans="1:15">
      <c r="A25" s="1416" t="s">
        <v>2050</v>
      </c>
      <c r="B25" s="1417" t="s">
        <v>1961</v>
      </c>
      <c r="C25" s="1199"/>
      <c r="D25" s="1418"/>
      <c r="E25" s="1199"/>
      <c r="F25" s="1412"/>
      <c r="G25" s="1405"/>
      <c r="H25" s="1406"/>
      <c r="I25" s="1029"/>
      <c r="J25" s="1406"/>
      <c r="K25" s="1199"/>
      <c r="L25" s="1407">
        <f t="shared" si="1"/>
        <v>0</v>
      </c>
      <c r="M25" s="1408"/>
      <c r="N25" s="1405"/>
      <c r="O25" s="153"/>
    </row>
    <row r="26" spans="1:15">
      <c r="A26" s="1416" t="s">
        <v>2051</v>
      </c>
      <c r="B26" s="1417" t="s">
        <v>1962</v>
      </c>
      <c r="C26" s="1199"/>
      <c r="D26" s="1418"/>
      <c r="E26" s="1199"/>
      <c r="F26" s="1412"/>
      <c r="G26" s="1405"/>
      <c r="H26" s="1406"/>
      <c r="I26" s="1029"/>
      <c r="J26" s="1406"/>
      <c r="K26" s="1199"/>
      <c r="L26" s="1407">
        <f t="shared" si="1"/>
        <v>0</v>
      </c>
      <c r="M26" s="1408"/>
      <c r="N26" s="1405"/>
      <c r="O26" s="153"/>
    </row>
    <row r="27" spans="1:15">
      <c r="A27" s="1409">
        <v>3</v>
      </c>
      <c r="B27" s="1410" t="s">
        <v>2052</v>
      </c>
      <c r="C27" s="1199"/>
      <c r="D27" s="1418"/>
      <c r="E27" s="1199"/>
      <c r="F27" s="1412"/>
      <c r="G27" s="1405"/>
      <c r="H27" s="1406"/>
      <c r="I27" s="1029"/>
      <c r="J27" s="1406"/>
      <c r="K27" s="1199"/>
      <c r="L27" s="1407">
        <f t="shared" si="1"/>
        <v>0</v>
      </c>
      <c r="M27" s="1408"/>
      <c r="N27" s="1405"/>
      <c r="O27" s="153"/>
    </row>
    <row r="28" spans="1:15">
      <c r="A28" s="1409">
        <v>4</v>
      </c>
      <c r="B28" s="1410" t="s">
        <v>2053</v>
      </c>
      <c r="C28" s="1414">
        <f>SUM(C29:C31)</f>
        <v>0</v>
      </c>
      <c r="D28" s="1415">
        <f t="shared" ref="D28:K28" si="3">SUM(D29:D31)</f>
        <v>0</v>
      </c>
      <c r="E28" s="1414">
        <f t="shared" si="3"/>
        <v>0</v>
      </c>
      <c r="F28" s="1414">
        <f t="shared" si="3"/>
        <v>0</v>
      </c>
      <c r="G28" s="1414">
        <f t="shared" si="3"/>
        <v>0</v>
      </c>
      <c r="H28" s="1414">
        <f t="shared" si="3"/>
        <v>0</v>
      </c>
      <c r="I28" s="1414">
        <f t="shared" si="3"/>
        <v>0</v>
      </c>
      <c r="J28" s="1414">
        <f t="shared" si="3"/>
        <v>0</v>
      </c>
      <c r="K28" s="1414">
        <f t="shared" si="3"/>
        <v>0</v>
      </c>
      <c r="L28" s="1407">
        <f t="shared" si="1"/>
        <v>0</v>
      </c>
      <c r="M28" s="1414">
        <f>SUM(M29:M31)</f>
        <v>0</v>
      </c>
      <c r="N28" s="1419">
        <f>SUM(N29:N31)</f>
        <v>0</v>
      </c>
      <c r="O28" s="153"/>
    </row>
    <row r="29" spans="1:15">
      <c r="A29" s="1416">
        <v>4.0999999999999996</v>
      </c>
      <c r="B29" s="1417" t="s">
        <v>1960</v>
      </c>
      <c r="C29" s="1199"/>
      <c r="D29" s="1418"/>
      <c r="E29" s="1199"/>
      <c r="F29" s="1412"/>
      <c r="G29" s="1405"/>
      <c r="H29" s="1406"/>
      <c r="I29" s="1029"/>
      <c r="J29" s="1406"/>
      <c r="K29" s="1199"/>
      <c r="L29" s="1407">
        <f t="shared" si="1"/>
        <v>0</v>
      </c>
      <c r="M29" s="1408"/>
      <c r="N29" s="1405"/>
      <c r="O29" s="153"/>
    </row>
    <row r="30" spans="1:15">
      <c r="A30" s="1416">
        <v>4.2</v>
      </c>
      <c r="B30" s="1417" t="s">
        <v>1961</v>
      </c>
      <c r="C30" s="1199"/>
      <c r="D30" s="1418"/>
      <c r="E30" s="1199"/>
      <c r="F30" s="1412"/>
      <c r="G30" s="1405"/>
      <c r="H30" s="1406"/>
      <c r="I30" s="1029"/>
      <c r="J30" s="1406"/>
      <c r="K30" s="1199"/>
      <c r="L30" s="1407">
        <f t="shared" si="1"/>
        <v>0</v>
      </c>
      <c r="M30" s="1408"/>
      <c r="N30" s="1405"/>
      <c r="O30" s="153"/>
    </row>
    <row r="31" spans="1:15">
      <c r="A31" s="1416">
        <v>4.3</v>
      </c>
      <c r="B31" s="1417" t="s">
        <v>1962</v>
      </c>
      <c r="C31" s="1199"/>
      <c r="D31" s="1418"/>
      <c r="E31" s="1199"/>
      <c r="F31" s="1412"/>
      <c r="G31" s="1405"/>
      <c r="H31" s="1406"/>
      <c r="I31" s="1029"/>
      <c r="J31" s="1406"/>
      <c r="K31" s="1199"/>
      <c r="L31" s="1407">
        <f t="shared" si="1"/>
        <v>0</v>
      </c>
      <c r="M31" s="1408"/>
      <c r="N31" s="1405"/>
      <c r="O31" s="153"/>
    </row>
    <row r="32" spans="1:15">
      <c r="A32" s="1420">
        <v>5</v>
      </c>
      <c r="B32" s="1410" t="s">
        <v>2054</v>
      </c>
      <c r="C32" s="1414">
        <f>SUM(C33:C37)</f>
        <v>0</v>
      </c>
      <c r="D32" s="1415">
        <f t="shared" ref="D32:J32" si="4">SUM(D33:D37)</f>
        <v>0</v>
      </c>
      <c r="E32" s="1414">
        <f t="shared" si="4"/>
        <v>0</v>
      </c>
      <c r="F32" s="1414">
        <f t="shared" si="4"/>
        <v>0</v>
      </c>
      <c r="G32" s="1414">
        <f t="shared" si="4"/>
        <v>0</v>
      </c>
      <c r="H32" s="1414">
        <f t="shared" si="4"/>
        <v>0</v>
      </c>
      <c r="I32" s="1414">
        <f t="shared" si="4"/>
        <v>0</v>
      </c>
      <c r="J32" s="1414">
        <f t="shared" si="4"/>
        <v>0</v>
      </c>
      <c r="K32" s="1414">
        <f>SUM(K33:K37)</f>
        <v>0</v>
      </c>
      <c r="L32" s="1407">
        <f t="shared" si="1"/>
        <v>0</v>
      </c>
      <c r="M32" s="1414">
        <f>SUM(M33:M37)</f>
        <v>0</v>
      </c>
      <c r="N32" s="1419">
        <f>SUM(N33:N37)</f>
        <v>0</v>
      </c>
      <c r="O32" s="153"/>
    </row>
    <row r="33" spans="1:15">
      <c r="A33" s="1421" t="s">
        <v>2055</v>
      </c>
      <c r="B33" s="1417" t="s">
        <v>2043</v>
      </c>
      <c r="C33" s="1199"/>
      <c r="D33" s="1418"/>
      <c r="E33" s="1199"/>
      <c r="F33" s="1412"/>
      <c r="G33" s="1405"/>
      <c r="H33" s="1406"/>
      <c r="I33" s="1029"/>
      <c r="J33" s="1406"/>
      <c r="K33" s="1199"/>
      <c r="L33" s="1407">
        <f t="shared" si="1"/>
        <v>0</v>
      </c>
      <c r="M33" s="1408"/>
      <c r="N33" s="1405"/>
      <c r="O33" s="153"/>
    </row>
    <row r="34" spans="1:15">
      <c r="A34" s="1421" t="s">
        <v>2056</v>
      </c>
      <c r="B34" s="1417" t="s">
        <v>1958</v>
      </c>
      <c r="C34" s="1199"/>
      <c r="D34" s="1418"/>
      <c r="E34" s="1199"/>
      <c r="F34" s="1412"/>
      <c r="G34" s="1405"/>
      <c r="H34" s="1406"/>
      <c r="I34" s="1029"/>
      <c r="J34" s="1406"/>
      <c r="K34" s="1199"/>
      <c r="L34" s="1407">
        <f t="shared" si="1"/>
        <v>0</v>
      </c>
      <c r="M34" s="1408"/>
      <c r="N34" s="1405"/>
      <c r="O34" s="153"/>
    </row>
    <row r="35" spans="1:15">
      <c r="A35" s="1421" t="s">
        <v>2057</v>
      </c>
      <c r="B35" s="1417" t="s">
        <v>1960</v>
      </c>
      <c r="C35" s="1199"/>
      <c r="D35" s="1418"/>
      <c r="E35" s="1199"/>
      <c r="F35" s="1412"/>
      <c r="G35" s="1405"/>
      <c r="H35" s="1406"/>
      <c r="I35" s="1029"/>
      <c r="J35" s="1406"/>
      <c r="K35" s="1199"/>
      <c r="L35" s="1407">
        <f t="shared" si="1"/>
        <v>0</v>
      </c>
      <c r="M35" s="1408"/>
      <c r="N35" s="1405"/>
      <c r="O35" s="153"/>
    </row>
    <row r="36" spans="1:15">
      <c r="A36" s="1421" t="s">
        <v>2058</v>
      </c>
      <c r="B36" s="1417" t="s">
        <v>1961</v>
      </c>
      <c r="C36" s="1199"/>
      <c r="D36" s="1418"/>
      <c r="E36" s="1199"/>
      <c r="F36" s="1412"/>
      <c r="G36" s="1405"/>
      <c r="H36" s="1406"/>
      <c r="I36" s="1029"/>
      <c r="J36" s="1406"/>
      <c r="K36" s="1199"/>
      <c r="L36" s="1407">
        <f t="shared" si="1"/>
        <v>0</v>
      </c>
      <c r="M36" s="1408"/>
      <c r="N36" s="1405"/>
      <c r="O36" s="153"/>
    </row>
    <row r="37" spans="1:15">
      <c r="A37" s="1421" t="s">
        <v>2059</v>
      </c>
      <c r="B37" s="1417" t="s">
        <v>1962</v>
      </c>
      <c r="C37" s="1199"/>
      <c r="D37" s="1418"/>
      <c r="E37" s="1199"/>
      <c r="F37" s="1412"/>
      <c r="G37" s="1405"/>
      <c r="H37" s="1406"/>
      <c r="I37" s="1029"/>
      <c r="J37" s="1406"/>
      <c r="K37" s="1199"/>
      <c r="L37" s="1407">
        <f t="shared" si="1"/>
        <v>0</v>
      </c>
      <c r="M37" s="1408"/>
      <c r="N37" s="1405"/>
      <c r="O37" s="153"/>
    </row>
    <row r="38" spans="1:15">
      <c r="A38" s="1422">
        <v>5.0999999999999996</v>
      </c>
      <c r="B38" s="1410" t="s">
        <v>2060</v>
      </c>
      <c r="C38" s="1414">
        <f>SUM(C39:C43)</f>
        <v>0</v>
      </c>
      <c r="D38" s="1415">
        <f t="shared" ref="D38:K38" si="5">SUM(D39:D43)</f>
        <v>0</v>
      </c>
      <c r="E38" s="1414">
        <f t="shared" si="5"/>
        <v>0</v>
      </c>
      <c r="F38" s="1414">
        <f t="shared" si="5"/>
        <v>0</v>
      </c>
      <c r="G38" s="1414">
        <f t="shared" si="5"/>
        <v>0</v>
      </c>
      <c r="H38" s="1414">
        <f t="shared" si="5"/>
        <v>0</v>
      </c>
      <c r="I38" s="1414">
        <f t="shared" si="5"/>
        <v>0</v>
      </c>
      <c r="J38" s="1414">
        <f t="shared" si="5"/>
        <v>0</v>
      </c>
      <c r="K38" s="1414">
        <f t="shared" si="5"/>
        <v>0</v>
      </c>
      <c r="L38" s="1407">
        <f t="shared" si="1"/>
        <v>0</v>
      </c>
      <c r="M38" s="1414">
        <f>SUM(M39:M43)</f>
        <v>0</v>
      </c>
      <c r="N38" s="1419">
        <f>SUM(N39:N43)</f>
        <v>0</v>
      </c>
      <c r="O38" s="153"/>
    </row>
    <row r="39" spans="1:15">
      <c r="A39" s="1416" t="s">
        <v>2061</v>
      </c>
      <c r="B39" s="1417" t="s">
        <v>2043</v>
      </c>
      <c r="C39" s="1199"/>
      <c r="D39" s="1418"/>
      <c r="E39" s="1199"/>
      <c r="F39" s="1412"/>
      <c r="G39" s="1405"/>
      <c r="H39" s="1406"/>
      <c r="I39" s="1029"/>
      <c r="J39" s="1406"/>
      <c r="K39" s="1199"/>
      <c r="L39" s="1407">
        <f t="shared" si="1"/>
        <v>0</v>
      </c>
      <c r="M39" s="1408"/>
      <c r="N39" s="1405"/>
      <c r="O39" s="153"/>
    </row>
    <row r="40" spans="1:15">
      <c r="A40" s="1423" t="s">
        <v>2062</v>
      </c>
      <c r="B40" s="1417" t="s">
        <v>1958</v>
      </c>
      <c r="C40" s="1199"/>
      <c r="D40" s="1418"/>
      <c r="E40" s="1199"/>
      <c r="F40" s="1412"/>
      <c r="G40" s="1405"/>
      <c r="H40" s="1406"/>
      <c r="I40" s="1029"/>
      <c r="J40" s="1406"/>
      <c r="K40" s="1199"/>
      <c r="L40" s="1407">
        <f t="shared" si="1"/>
        <v>0</v>
      </c>
      <c r="M40" s="1408"/>
      <c r="N40" s="1405"/>
      <c r="O40" s="153"/>
    </row>
    <row r="41" spans="1:15">
      <c r="A41" s="1416" t="s">
        <v>2063</v>
      </c>
      <c r="B41" s="1417" t="s">
        <v>1960</v>
      </c>
      <c r="C41" s="1199"/>
      <c r="D41" s="1418"/>
      <c r="E41" s="1199"/>
      <c r="F41" s="1412"/>
      <c r="G41" s="1405"/>
      <c r="H41" s="1406"/>
      <c r="I41" s="1029"/>
      <c r="J41" s="1406"/>
      <c r="K41" s="1199"/>
      <c r="L41" s="1407">
        <f t="shared" si="1"/>
        <v>0</v>
      </c>
      <c r="M41" s="1408"/>
      <c r="N41" s="1405"/>
      <c r="O41" s="153"/>
    </row>
    <row r="42" spans="1:15">
      <c r="A42" s="1423" t="s">
        <v>2064</v>
      </c>
      <c r="B42" s="1417" t="s">
        <v>1961</v>
      </c>
      <c r="C42" s="1199"/>
      <c r="D42" s="1418"/>
      <c r="E42" s="1199"/>
      <c r="F42" s="1412"/>
      <c r="G42" s="1405"/>
      <c r="H42" s="1406"/>
      <c r="I42" s="1029"/>
      <c r="J42" s="1406"/>
      <c r="K42" s="1199"/>
      <c r="L42" s="1407">
        <f t="shared" si="1"/>
        <v>0</v>
      </c>
      <c r="M42" s="1408"/>
      <c r="N42" s="1405"/>
      <c r="O42" s="153"/>
    </row>
    <row r="43" spans="1:15">
      <c r="A43" s="1416" t="s">
        <v>2065</v>
      </c>
      <c r="B43" s="1417" t="s">
        <v>1962</v>
      </c>
      <c r="C43" s="1199"/>
      <c r="D43" s="1418"/>
      <c r="E43" s="1199"/>
      <c r="F43" s="1412"/>
      <c r="G43" s="1405"/>
      <c r="H43" s="1406"/>
      <c r="I43" s="1029"/>
      <c r="J43" s="1406"/>
      <c r="K43" s="1199"/>
      <c r="L43" s="1407">
        <f t="shared" si="1"/>
        <v>0</v>
      </c>
      <c r="M43" s="1408"/>
      <c r="N43" s="1405"/>
      <c r="O43" s="153"/>
    </row>
    <row r="44" spans="1:15">
      <c r="A44" s="1424">
        <v>5.2</v>
      </c>
      <c r="B44" s="1410" t="s">
        <v>2066</v>
      </c>
      <c r="C44" s="1414">
        <f>SUM(C45:C49)</f>
        <v>0</v>
      </c>
      <c r="D44" s="1415">
        <f t="shared" ref="D44:K44" si="6">SUM(D45:D49)</f>
        <v>0</v>
      </c>
      <c r="E44" s="1414">
        <f t="shared" si="6"/>
        <v>0</v>
      </c>
      <c r="F44" s="1414">
        <f t="shared" si="6"/>
        <v>0</v>
      </c>
      <c r="G44" s="1414">
        <f t="shared" si="6"/>
        <v>0</v>
      </c>
      <c r="H44" s="1414">
        <f t="shared" si="6"/>
        <v>0</v>
      </c>
      <c r="I44" s="1414">
        <f t="shared" si="6"/>
        <v>0</v>
      </c>
      <c r="J44" s="1414">
        <f t="shared" si="6"/>
        <v>0</v>
      </c>
      <c r="K44" s="1414">
        <f t="shared" si="6"/>
        <v>0</v>
      </c>
      <c r="L44" s="1407">
        <f t="shared" si="1"/>
        <v>0</v>
      </c>
      <c r="M44" s="1414">
        <f>SUM(M45:M49)</f>
        <v>0</v>
      </c>
      <c r="N44" s="1419">
        <f>SUM(N45:N49)</f>
        <v>0</v>
      </c>
      <c r="O44" s="153"/>
    </row>
    <row r="45" spans="1:15">
      <c r="A45" s="1423" t="s">
        <v>2067</v>
      </c>
      <c r="B45" s="1417" t="s">
        <v>2043</v>
      </c>
      <c r="C45" s="1199"/>
      <c r="D45" s="1418"/>
      <c r="E45" s="1199"/>
      <c r="F45" s="1412"/>
      <c r="G45" s="1405"/>
      <c r="H45" s="1406"/>
      <c r="I45" s="1029"/>
      <c r="J45" s="1406"/>
      <c r="K45" s="1199"/>
      <c r="L45" s="1407">
        <f t="shared" si="1"/>
        <v>0</v>
      </c>
      <c r="M45" s="1408"/>
      <c r="N45" s="1405"/>
      <c r="O45" s="153"/>
    </row>
    <row r="46" spans="1:15">
      <c r="A46" s="1423" t="s">
        <v>2068</v>
      </c>
      <c r="B46" s="1417" t="s">
        <v>1958</v>
      </c>
      <c r="C46" s="1199"/>
      <c r="D46" s="1418"/>
      <c r="E46" s="1199"/>
      <c r="F46" s="1412"/>
      <c r="G46" s="1405"/>
      <c r="H46" s="1406"/>
      <c r="I46" s="1029"/>
      <c r="J46" s="1406"/>
      <c r="K46" s="1199"/>
      <c r="L46" s="1407">
        <f t="shared" si="1"/>
        <v>0</v>
      </c>
      <c r="M46" s="1408"/>
      <c r="N46" s="1405"/>
      <c r="O46" s="153"/>
    </row>
    <row r="47" spans="1:15">
      <c r="A47" s="1423" t="s">
        <v>2069</v>
      </c>
      <c r="B47" s="1417" t="s">
        <v>1960</v>
      </c>
      <c r="C47" s="1199"/>
      <c r="D47" s="1418"/>
      <c r="E47" s="1199"/>
      <c r="F47" s="1412"/>
      <c r="G47" s="1405"/>
      <c r="H47" s="1406"/>
      <c r="I47" s="1029"/>
      <c r="J47" s="1406"/>
      <c r="K47" s="1199"/>
      <c r="L47" s="1407">
        <f t="shared" si="1"/>
        <v>0</v>
      </c>
      <c r="M47" s="1408"/>
      <c r="N47" s="1405"/>
      <c r="O47" s="153"/>
    </row>
    <row r="48" spans="1:15">
      <c r="A48" s="1423" t="s">
        <v>2070</v>
      </c>
      <c r="B48" s="1417" t="s">
        <v>1961</v>
      </c>
      <c r="C48" s="1199"/>
      <c r="D48" s="1411"/>
      <c r="E48" s="1403"/>
      <c r="F48" s="1412"/>
      <c r="G48" s="1405"/>
      <c r="H48" s="1406"/>
      <c r="I48" s="1029"/>
      <c r="J48" s="1406"/>
      <c r="K48" s="1199"/>
      <c r="L48" s="1407">
        <f t="shared" si="1"/>
        <v>0</v>
      </c>
      <c r="M48" s="1408"/>
      <c r="N48" s="1405"/>
      <c r="O48" s="153"/>
    </row>
    <row r="49" spans="1:15">
      <c r="A49" s="1423" t="s">
        <v>2071</v>
      </c>
      <c r="B49" s="1417" t="s">
        <v>1962</v>
      </c>
      <c r="C49" s="1199"/>
      <c r="D49" s="1411"/>
      <c r="E49" s="1403"/>
      <c r="F49" s="1412"/>
      <c r="G49" s="1405"/>
      <c r="H49" s="1406"/>
      <c r="I49" s="1029"/>
      <c r="J49" s="1406"/>
      <c r="K49" s="1199"/>
      <c r="L49" s="1407">
        <f t="shared" si="1"/>
        <v>0</v>
      </c>
      <c r="M49" s="1408"/>
      <c r="N49" s="1405"/>
      <c r="O49" s="153"/>
    </row>
    <row r="50" spans="1:15">
      <c r="A50" s="1425">
        <v>6</v>
      </c>
      <c r="B50" s="1410" t="s">
        <v>2072</v>
      </c>
      <c r="C50" s="1199"/>
      <c r="D50" s="1411"/>
      <c r="E50" s="1403"/>
      <c r="F50" s="1412"/>
      <c r="G50" s="1405"/>
      <c r="H50" s="1406"/>
      <c r="I50" s="1029"/>
      <c r="J50" s="1406"/>
      <c r="K50" s="1199"/>
      <c r="L50" s="1407">
        <f t="shared" si="1"/>
        <v>0</v>
      </c>
      <c r="M50" s="1408"/>
      <c r="N50" s="1405"/>
      <c r="O50" s="153"/>
    </row>
    <row r="51" spans="1:15">
      <c r="A51" s="1426">
        <v>7</v>
      </c>
      <c r="B51" s="1410" t="s">
        <v>2073</v>
      </c>
      <c r="C51" s="1199"/>
      <c r="D51" s="1411"/>
      <c r="E51" s="1403"/>
      <c r="F51" s="1412"/>
      <c r="G51" s="1405"/>
      <c r="H51" s="1406"/>
      <c r="I51" s="1029"/>
      <c r="J51" s="1406"/>
      <c r="K51" s="1199"/>
      <c r="L51" s="1407">
        <f t="shared" si="1"/>
        <v>0</v>
      </c>
      <c r="M51" s="1408"/>
      <c r="N51" s="1405"/>
      <c r="O51" s="153"/>
    </row>
    <row r="52" spans="1:15" ht="15.75" thickBot="1">
      <c r="A52" s="1427">
        <v>8</v>
      </c>
      <c r="B52" s="1428" t="s">
        <v>2074</v>
      </c>
      <c r="C52" s="1221"/>
      <c r="D52" s="1429"/>
      <c r="E52" s="1229"/>
      <c r="F52" s="1430"/>
      <c r="G52" s="1431"/>
      <c r="H52" s="1432"/>
      <c r="I52" s="1211"/>
      <c r="J52" s="1432"/>
      <c r="K52" s="1221"/>
      <c r="L52" s="1433">
        <f>SUM(C52:K52)</f>
        <v>0</v>
      </c>
      <c r="M52" s="1434"/>
      <c r="N52" s="1431"/>
      <c r="O52" s="153"/>
    </row>
    <row r="53" spans="1:15">
      <c r="A53" s="851"/>
      <c r="B53" s="1435"/>
      <c r="C53" s="1435"/>
      <c r="D53" s="1436"/>
      <c r="E53" s="1436"/>
      <c r="F53" s="1436"/>
      <c r="G53" s="852"/>
      <c r="H53" s="852"/>
      <c r="I53" s="1436"/>
      <c r="J53" s="1436"/>
      <c r="K53" s="1436"/>
      <c r="L53" s="1436"/>
      <c r="M53" s="153"/>
      <c r="N53" s="153"/>
      <c r="O53" s="1437"/>
    </row>
    <row r="54" spans="1:15">
      <c r="A54" s="153"/>
      <c r="B54" s="153"/>
      <c r="C54" s="153"/>
      <c r="D54" s="153"/>
      <c r="E54" s="153"/>
      <c r="F54" s="153"/>
      <c r="G54" s="852"/>
      <c r="H54" s="852"/>
      <c r="I54" s="1436"/>
      <c r="J54" s="1436"/>
      <c r="K54" s="1436"/>
      <c r="L54" s="1436"/>
      <c r="M54" s="153"/>
      <c r="N54" s="153"/>
      <c r="O54" s="1437"/>
    </row>
    <row r="55" spans="1:15">
      <c r="A55" s="153"/>
      <c r="B55" s="1438" t="s">
        <v>2075</v>
      </c>
      <c r="C55" s="153"/>
      <c r="D55" s="1436"/>
      <c r="E55" s="1436"/>
      <c r="F55" s="1436"/>
      <c r="G55" s="852"/>
      <c r="H55" s="852"/>
      <c r="I55" s="1436"/>
      <c r="J55" s="1436"/>
      <c r="K55" s="1436"/>
      <c r="L55" s="1436"/>
      <c r="M55" s="153"/>
      <c r="N55" s="153"/>
      <c r="O55" s="1437"/>
    </row>
    <row r="56" spans="1:15" ht="24.75">
      <c r="A56" s="153"/>
      <c r="B56" s="1439" t="s">
        <v>2076</v>
      </c>
      <c r="C56" s="1440"/>
      <c r="D56" s="1436"/>
      <c r="E56" s="1436"/>
      <c r="F56" s="1436"/>
      <c r="G56" s="852"/>
      <c r="H56" s="852"/>
      <c r="I56" s="1436"/>
      <c r="J56" s="1436"/>
      <c r="K56" s="1436"/>
      <c r="L56" s="1436"/>
      <c r="M56" s="153"/>
      <c r="N56" s="153"/>
      <c r="O56" s="1437"/>
    </row>
    <row r="57" spans="1:15">
      <c r="A57" s="153"/>
      <c r="B57" s="1441"/>
      <c r="C57" s="1442"/>
      <c r="D57" s="1437"/>
      <c r="E57" s="1437"/>
      <c r="F57" s="1437"/>
      <c r="G57" s="1437"/>
      <c r="H57" s="1437"/>
      <c r="I57" s="1437"/>
      <c r="J57" s="1437"/>
      <c r="K57" s="1437"/>
      <c r="L57" s="1437"/>
      <c r="M57" s="1437"/>
      <c r="N57" s="1437"/>
      <c r="O57" s="1437"/>
    </row>
  </sheetData>
  <mergeCells count="16">
    <mergeCell ref="A7:A12"/>
    <mergeCell ref="C7:K7"/>
    <mergeCell ref="L7:L12"/>
    <mergeCell ref="M7:N7"/>
    <mergeCell ref="B8:B12"/>
    <mergeCell ref="C8:C12"/>
    <mergeCell ref="D8:G8"/>
    <mergeCell ref="H8:H12"/>
    <mergeCell ref="I8:I12"/>
    <mergeCell ref="J8:J12"/>
    <mergeCell ref="K8:K12"/>
    <mergeCell ref="M8:M12"/>
    <mergeCell ref="N8:N12"/>
    <mergeCell ref="D10:E10"/>
    <mergeCell ref="F10:F12"/>
    <mergeCell ref="G10:G12"/>
  </mergeCell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7"/>
  <sheetViews>
    <sheetView workbookViewId="0">
      <selection activeCell="A43" activeCellId="1" sqref="B27 A43"/>
    </sheetView>
  </sheetViews>
  <sheetFormatPr defaultRowHeight="15"/>
  <cols>
    <col min="1" max="1" width="23.7109375" style="41" customWidth="1"/>
    <col min="2" max="2" width="64.7109375" style="41" customWidth="1"/>
    <col min="3" max="3" width="12" style="41" customWidth="1"/>
    <col min="4" max="4" width="13.42578125" style="41" customWidth="1"/>
    <col min="5" max="5" width="9.140625" style="41"/>
    <col min="6" max="6" width="11.7109375" style="41" customWidth="1"/>
    <col min="7" max="7" width="14.85546875" style="41" customWidth="1"/>
    <col min="8" max="9" width="9.140625" style="41"/>
    <col min="10" max="11" width="12.5703125" style="41" customWidth="1"/>
    <col min="12" max="12" width="9.140625" style="41"/>
    <col min="13" max="13" width="13" style="41" customWidth="1"/>
    <col min="14" max="14" width="15" style="41" customWidth="1"/>
    <col min="15" max="16" width="9.140625" style="41"/>
    <col min="17" max="17" width="12.7109375" style="41" customWidth="1"/>
    <col min="18" max="18" width="12.85546875" style="41" customWidth="1"/>
    <col min="19" max="19" width="9.140625" style="41"/>
    <col min="20" max="20" width="14.42578125" style="41" customWidth="1"/>
    <col min="21" max="21" width="15.5703125" style="41" customWidth="1"/>
    <col min="22" max="256" width="9.140625" style="41"/>
    <col min="257" max="257" width="23.7109375" style="41" customWidth="1"/>
    <col min="258" max="258" width="64.7109375" style="41" customWidth="1"/>
    <col min="259" max="259" width="12" style="41" customWidth="1"/>
    <col min="260" max="260" width="13.42578125" style="41" customWidth="1"/>
    <col min="261" max="261" width="9.140625" style="41"/>
    <col min="262" max="262" width="11.7109375" style="41" customWidth="1"/>
    <col min="263" max="263" width="14.85546875" style="41" customWidth="1"/>
    <col min="264" max="265" width="9.140625" style="41"/>
    <col min="266" max="267" width="12.5703125" style="41" customWidth="1"/>
    <col min="268" max="268" width="9.140625" style="41"/>
    <col min="269" max="269" width="13" style="41" customWidth="1"/>
    <col min="270" max="270" width="15" style="41" customWidth="1"/>
    <col min="271" max="272" width="9.140625" style="41"/>
    <col min="273" max="273" width="12.7109375" style="41" customWidth="1"/>
    <col min="274" max="274" width="12.85546875" style="41" customWidth="1"/>
    <col min="275" max="275" width="9.140625" style="41"/>
    <col min="276" max="276" width="14.42578125" style="41" customWidth="1"/>
    <col min="277" max="277" width="15.5703125" style="41" customWidth="1"/>
    <col min="278" max="512" width="9.140625" style="41"/>
    <col min="513" max="513" width="23.7109375" style="41" customWidth="1"/>
    <col min="514" max="514" width="64.7109375" style="41" customWidth="1"/>
    <col min="515" max="515" width="12" style="41" customWidth="1"/>
    <col min="516" max="516" width="13.42578125" style="41" customWidth="1"/>
    <col min="517" max="517" width="9.140625" style="41"/>
    <col min="518" max="518" width="11.7109375" style="41" customWidth="1"/>
    <col min="519" max="519" width="14.85546875" style="41" customWidth="1"/>
    <col min="520" max="521" width="9.140625" style="41"/>
    <col min="522" max="523" width="12.5703125" style="41" customWidth="1"/>
    <col min="524" max="524" width="9.140625" style="41"/>
    <col min="525" max="525" width="13" style="41" customWidth="1"/>
    <col min="526" max="526" width="15" style="41" customWidth="1"/>
    <col min="527" max="528" width="9.140625" style="41"/>
    <col min="529" max="529" width="12.7109375" style="41" customWidth="1"/>
    <col min="530" max="530" width="12.85546875" style="41" customWidth="1"/>
    <col min="531" max="531" width="9.140625" style="41"/>
    <col min="532" max="532" width="14.42578125" style="41" customWidth="1"/>
    <col min="533" max="533" width="15.5703125" style="41" customWidth="1"/>
    <col min="534" max="768" width="9.140625" style="41"/>
    <col min="769" max="769" width="23.7109375" style="41" customWidth="1"/>
    <col min="770" max="770" width="64.7109375" style="41" customWidth="1"/>
    <col min="771" max="771" width="12" style="41" customWidth="1"/>
    <col min="772" max="772" width="13.42578125" style="41" customWidth="1"/>
    <col min="773" max="773" width="9.140625" style="41"/>
    <col min="774" max="774" width="11.7109375" style="41" customWidth="1"/>
    <col min="775" max="775" width="14.85546875" style="41" customWidth="1"/>
    <col min="776" max="777" width="9.140625" style="41"/>
    <col min="778" max="779" width="12.5703125" style="41" customWidth="1"/>
    <col min="780" max="780" width="9.140625" style="41"/>
    <col min="781" max="781" width="13" style="41" customWidth="1"/>
    <col min="782" max="782" width="15" style="41" customWidth="1"/>
    <col min="783" max="784" width="9.140625" style="41"/>
    <col min="785" max="785" width="12.7109375" style="41" customWidth="1"/>
    <col min="786" max="786" width="12.85546875" style="41" customWidth="1"/>
    <col min="787" max="787" width="9.140625" style="41"/>
    <col min="788" max="788" width="14.42578125" style="41" customWidth="1"/>
    <col min="789" max="789" width="15.5703125" style="41" customWidth="1"/>
    <col min="790" max="1024" width="9.140625" style="41"/>
    <col min="1025" max="1025" width="23.7109375" style="41" customWidth="1"/>
    <col min="1026" max="1026" width="64.7109375" style="41" customWidth="1"/>
    <col min="1027" max="1027" width="12" style="41" customWidth="1"/>
    <col min="1028" max="1028" width="13.42578125" style="41" customWidth="1"/>
    <col min="1029" max="1029" width="9.140625" style="41"/>
    <col min="1030" max="1030" width="11.7109375" style="41" customWidth="1"/>
    <col min="1031" max="1031" width="14.85546875" style="41" customWidth="1"/>
    <col min="1032" max="1033" width="9.140625" style="41"/>
    <col min="1034" max="1035" width="12.5703125" style="41" customWidth="1"/>
    <col min="1036" max="1036" width="9.140625" style="41"/>
    <col min="1037" max="1037" width="13" style="41" customWidth="1"/>
    <col min="1038" max="1038" width="15" style="41" customWidth="1"/>
    <col min="1039" max="1040" width="9.140625" style="41"/>
    <col min="1041" max="1041" width="12.7109375" style="41" customWidth="1"/>
    <col min="1042" max="1042" width="12.85546875" style="41" customWidth="1"/>
    <col min="1043" max="1043" width="9.140625" style="41"/>
    <col min="1044" max="1044" width="14.42578125" style="41" customWidth="1"/>
    <col min="1045" max="1045" width="15.5703125" style="41" customWidth="1"/>
    <col min="1046" max="1280" width="9.140625" style="41"/>
    <col min="1281" max="1281" width="23.7109375" style="41" customWidth="1"/>
    <col min="1282" max="1282" width="64.7109375" style="41" customWidth="1"/>
    <col min="1283" max="1283" width="12" style="41" customWidth="1"/>
    <col min="1284" max="1284" width="13.42578125" style="41" customWidth="1"/>
    <col min="1285" max="1285" width="9.140625" style="41"/>
    <col min="1286" max="1286" width="11.7109375" style="41" customWidth="1"/>
    <col min="1287" max="1287" width="14.85546875" style="41" customWidth="1"/>
    <col min="1288" max="1289" width="9.140625" style="41"/>
    <col min="1290" max="1291" width="12.5703125" style="41" customWidth="1"/>
    <col min="1292" max="1292" width="9.140625" style="41"/>
    <col min="1293" max="1293" width="13" style="41" customWidth="1"/>
    <col min="1294" max="1294" width="15" style="41" customWidth="1"/>
    <col min="1295" max="1296" width="9.140625" style="41"/>
    <col min="1297" max="1297" width="12.7109375" style="41" customWidth="1"/>
    <col min="1298" max="1298" width="12.85546875" style="41" customWidth="1"/>
    <col min="1299" max="1299" width="9.140625" style="41"/>
    <col min="1300" max="1300" width="14.42578125" style="41" customWidth="1"/>
    <col min="1301" max="1301" width="15.5703125" style="41" customWidth="1"/>
    <col min="1302" max="1536" width="9.140625" style="41"/>
    <col min="1537" max="1537" width="23.7109375" style="41" customWidth="1"/>
    <col min="1538" max="1538" width="64.7109375" style="41" customWidth="1"/>
    <col min="1539" max="1539" width="12" style="41" customWidth="1"/>
    <col min="1540" max="1540" width="13.42578125" style="41" customWidth="1"/>
    <col min="1541" max="1541" width="9.140625" style="41"/>
    <col min="1542" max="1542" width="11.7109375" style="41" customWidth="1"/>
    <col min="1543" max="1543" width="14.85546875" style="41" customWidth="1"/>
    <col min="1544" max="1545" width="9.140625" style="41"/>
    <col min="1546" max="1547" width="12.5703125" style="41" customWidth="1"/>
    <col min="1548" max="1548" width="9.140625" style="41"/>
    <col min="1549" max="1549" width="13" style="41" customWidth="1"/>
    <col min="1550" max="1550" width="15" style="41" customWidth="1"/>
    <col min="1551" max="1552" width="9.140625" style="41"/>
    <col min="1553" max="1553" width="12.7109375" style="41" customWidth="1"/>
    <col min="1554" max="1554" width="12.85546875" style="41" customWidth="1"/>
    <col min="1555" max="1555" width="9.140625" style="41"/>
    <col min="1556" max="1556" width="14.42578125" style="41" customWidth="1"/>
    <col min="1557" max="1557" width="15.5703125" style="41" customWidth="1"/>
    <col min="1558" max="1792" width="9.140625" style="41"/>
    <col min="1793" max="1793" width="23.7109375" style="41" customWidth="1"/>
    <col min="1794" max="1794" width="64.7109375" style="41" customWidth="1"/>
    <col min="1795" max="1795" width="12" style="41" customWidth="1"/>
    <col min="1796" max="1796" width="13.42578125" style="41" customWidth="1"/>
    <col min="1797" max="1797" width="9.140625" style="41"/>
    <col min="1798" max="1798" width="11.7109375" style="41" customWidth="1"/>
    <col min="1799" max="1799" width="14.85546875" style="41" customWidth="1"/>
    <col min="1800" max="1801" width="9.140625" style="41"/>
    <col min="1802" max="1803" width="12.5703125" style="41" customWidth="1"/>
    <col min="1804" max="1804" width="9.140625" style="41"/>
    <col min="1805" max="1805" width="13" style="41" customWidth="1"/>
    <col min="1806" max="1806" width="15" style="41" customWidth="1"/>
    <col min="1807" max="1808" width="9.140625" style="41"/>
    <col min="1809" max="1809" width="12.7109375" style="41" customWidth="1"/>
    <col min="1810" max="1810" width="12.85546875" style="41" customWidth="1"/>
    <col min="1811" max="1811" width="9.140625" style="41"/>
    <col min="1812" max="1812" width="14.42578125" style="41" customWidth="1"/>
    <col min="1813" max="1813" width="15.5703125" style="41" customWidth="1"/>
    <col min="1814" max="2048" width="9.140625" style="41"/>
    <col min="2049" max="2049" width="23.7109375" style="41" customWidth="1"/>
    <col min="2050" max="2050" width="64.7109375" style="41" customWidth="1"/>
    <col min="2051" max="2051" width="12" style="41" customWidth="1"/>
    <col min="2052" max="2052" width="13.42578125" style="41" customWidth="1"/>
    <col min="2053" max="2053" width="9.140625" style="41"/>
    <col min="2054" max="2054" width="11.7109375" style="41" customWidth="1"/>
    <col min="2055" max="2055" width="14.85546875" style="41" customWidth="1"/>
    <col min="2056" max="2057" width="9.140625" style="41"/>
    <col min="2058" max="2059" width="12.5703125" style="41" customWidth="1"/>
    <col min="2060" max="2060" width="9.140625" style="41"/>
    <col min="2061" max="2061" width="13" style="41" customWidth="1"/>
    <col min="2062" max="2062" width="15" style="41" customWidth="1"/>
    <col min="2063" max="2064" width="9.140625" style="41"/>
    <col min="2065" max="2065" width="12.7109375" style="41" customWidth="1"/>
    <col min="2066" max="2066" width="12.85546875" style="41" customWidth="1"/>
    <col min="2067" max="2067" width="9.140625" style="41"/>
    <col min="2068" max="2068" width="14.42578125" style="41" customWidth="1"/>
    <col min="2069" max="2069" width="15.5703125" style="41" customWidth="1"/>
    <col min="2070" max="2304" width="9.140625" style="41"/>
    <col min="2305" max="2305" width="23.7109375" style="41" customWidth="1"/>
    <col min="2306" max="2306" width="64.7109375" style="41" customWidth="1"/>
    <col min="2307" max="2307" width="12" style="41" customWidth="1"/>
    <col min="2308" max="2308" width="13.42578125" style="41" customWidth="1"/>
    <col min="2309" max="2309" width="9.140625" style="41"/>
    <col min="2310" max="2310" width="11.7109375" style="41" customWidth="1"/>
    <col min="2311" max="2311" width="14.85546875" style="41" customWidth="1"/>
    <col min="2312" max="2313" width="9.140625" style="41"/>
    <col min="2314" max="2315" width="12.5703125" style="41" customWidth="1"/>
    <col min="2316" max="2316" width="9.140625" style="41"/>
    <col min="2317" max="2317" width="13" style="41" customWidth="1"/>
    <col min="2318" max="2318" width="15" style="41" customWidth="1"/>
    <col min="2319" max="2320" width="9.140625" style="41"/>
    <col min="2321" max="2321" width="12.7109375" style="41" customWidth="1"/>
    <col min="2322" max="2322" width="12.85546875" style="41" customWidth="1"/>
    <col min="2323" max="2323" width="9.140625" style="41"/>
    <col min="2324" max="2324" width="14.42578125" style="41" customWidth="1"/>
    <col min="2325" max="2325" width="15.5703125" style="41" customWidth="1"/>
    <col min="2326" max="2560" width="9.140625" style="41"/>
    <col min="2561" max="2561" width="23.7109375" style="41" customWidth="1"/>
    <col min="2562" max="2562" width="64.7109375" style="41" customWidth="1"/>
    <col min="2563" max="2563" width="12" style="41" customWidth="1"/>
    <col min="2564" max="2564" width="13.42578125" style="41" customWidth="1"/>
    <col min="2565" max="2565" width="9.140625" style="41"/>
    <col min="2566" max="2566" width="11.7109375" style="41" customWidth="1"/>
    <col min="2567" max="2567" width="14.85546875" style="41" customWidth="1"/>
    <col min="2568" max="2569" width="9.140625" style="41"/>
    <col min="2570" max="2571" width="12.5703125" style="41" customWidth="1"/>
    <col min="2572" max="2572" width="9.140625" style="41"/>
    <col min="2573" max="2573" width="13" style="41" customWidth="1"/>
    <col min="2574" max="2574" width="15" style="41" customWidth="1"/>
    <col min="2575" max="2576" width="9.140625" style="41"/>
    <col min="2577" max="2577" width="12.7109375" style="41" customWidth="1"/>
    <col min="2578" max="2578" width="12.85546875" style="41" customWidth="1"/>
    <col min="2579" max="2579" width="9.140625" style="41"/>
    <col min="2580" max="2580" width="14.42578125" style="41" customWidth="1"/>
    <col min="2581" max="2581" width="15.5703125" style="41" customWidth="1"/>
    <col min="2582" max="2816" width="9.140625" style="41"/>
    <col min="2817" max="2817" width="23.7109375" style="41" customWidth="1"/>
    <col min="2818" max="2818" width="64.7109375" style="41" customWidth="1"/>
    <col min="2819" max="2819" width="12" style="41" customWidth="1"/>
    <col min="2820" max="2820" width="13.42578125" style="41" customWidth="1"/>
    <col min="2821" max="2821" width="9.140625" style="41"/>
    <col min="2822" max="2822" width="11.7109375" style="41" customWidth="1"/>
    <col min="2823" max="2823" width="14.85546875" style="41" customWidth="1"/>
    <col min="2824" max="2825" width="9.140625" style="41"/>
    <col min="2826" max="2827" width="12.5703125" style="41" customWidth="1"/>
    <col min="2828" max="2828" width="9.140625" style="41"/>
    <col min="2829" max="2829" width="13" style="41" customWidth="1"/>
    <col min="2830" max="2830" width="15" style="41" customWidth="1"/>
    <col min="2831" max="2832" width="9.140625" style="41"/>
    <col min="2833" max="2833" width="12.7109375" style="41" customWidth="1"/>
    <col min="2834" max="2834" width="12.85546875" style="41" customWidth="1"/>
    <col min="2835" max="2835" width="9.140625" style="41"/>
    <col min="2836" max="2836" width="14.42578125" style="41" customWidth="1"/>
    <col min="2837" max="2837" width="15.5703125" style="41" customWidth="1"/>
    <col min="2838" max="3072" width="9.140625" style="41"/>
    <col min="3073" max="3073" width="23.7109375" style="41" customWidth="1"/>
    <col min="3074" max="3074" width="64.7109375" style="41" customWidth="1"/>
    <col min="3075" max="3075" width="12" style="41" customWidth="1"/>
    <col min="3076" max="3076" width="13.42578125" style="41" customWidth="1"/>
    <col min="3077" max="3077" width="9.140625" style="41"/>
    <col min="3078" max="3078" width="11.7109375" style="41" customWidth="1"/>
    <col min="3079" max="3079" width="14.85546875" style="41" customWidth="1"/>
    <col min="3080" max="3081" width="9.140625" style="41"/>
    <col min="3082" max="3083" width="12.5703125" style="41" customWidth="1"/>
    <col min="3084" max="3084" width="9.140625" style="41"/>
    <col min="3085" max="3085" width="13" style="41" customWidth="1"/>
    <col min="3086" max="3086" width="15" style="41" customWidth="1"/>
    <col min="3087" max="3088" width="9.140625" style="41"/>
    <col min="3089" max="3089" width="12.7109375" style="41" customWidth="1"/>
    <col min="3090" max="3090" width="12.85546875" style="41" customWidth="1"/>
    <col min="3091" max="3091" width="9.140625" style="41"/>
    <col min="3092" max="3092" width="14.42578125" style="41" customWidth="1"/>
    <col min="3093" max="3093" width="15.5703125" style="41" customWidth="1"/>
    <col min="3094" max="3328" width="9.140625" style="41"/>
    <col min="3329" max="3329" width="23.7109375" style="41" customWidth="1"/>
    <col min="3330" max="3330" width="64.7109375" style="41" customWidth="1"/>
    <col min="3331" max="3331" width="12" style="41" customWidth="1"/>
    <col min="3332" max="3332" width="13.42578125" style="41" customWidth="1"/>
    <col min="3333" max="3333" width="9.140625" style="41"/>
    <col min="3334" max="3334" width="11.7109375" style="41" customWidth="1"/>
    <col min="3335" max="3335" width="14.85546875" style="41" customWidth="1"/>
    <col min="3336" max="3337" width="9.140625" style="41"/>
    <col min="3338" max="3339" width="12.5703125" style="41" customWidth="1"/>
    <col min="3340" max="3340" width="9.140625" style="41"/>
    <col min="3341" max="3341" width="13" style="41" customWidth="1"/>
    <col min="3342" max="3342" width="15" style="41" customWidth="1"/>
    <col min="3343" max="3344" width="9.140625" style="41"/>
    <col min="3345" max="3345" width="12.7109375" style="41" customWidth="1"/>
    <col min="3346" max="3346" width="12.85546875" style="41" customWidth="1"/>
    <col min="3347" max="3347" width="9.140625" style="41"/>
    <col min="3348" max="3348" width="14.42578125" style="41" customWidth="1"/>
    <col min="3349" max="3349" width="15.5703125" style="41" customWidth="1"/>
    <col min="3350" max="3584" width="9.140625" style="41"/>
    <col min="3585" max="3585" width="23.7109375" style="41" customWidth="1"/>
    <col min="3586" max="3586" width="64.7109375" style="41" customWidth="1"/>
    <col min="3587" max="3587" width="12" style="41" customWidth="1"/>
    <col min="3588" max="3588" width="13.42578125" style="41" customWidth="1"/>
    <col min="3589" max="3589" width="9.140625" style="41"/>
    <col min="3590" max="3590" width="11.7109375" style="41" customWidth="1"/>
    <col min="3591" max="3591" width="14.85546875" style="41" customWidth="1"/>
    <col min="3592" max="3593" width="9.140625" style="41"/>
    <col min="3594" max="3595" width="12.5703125" style="41" customWidth="1"/>
    <col min="3596" max="3596" width="9.140625" style="41"/>
    <col min="3597" max="3597" width="13" style="41" customWidth="1"/>
    <col min="3598" max="3598" width="15" style="41" customWidth="1"/>
    <col min="3599" max="3600" width="9.140625" style="41"/>
    <col min="3601" max="3601" width="12.7109375" style="41" customWidth="1"/>
    <col min="3602" max="3602" width="12.85546875" style="41" customWidth="1"/>
    <col min="3603" max="3603" width="9.140625" style="41"/>
    <col min="3604" max="3604" width="14.42578125" style="41" customWidth="1"/>
    <col min="3605" max="3605" width="15.5703125" style="41" customWidth="1"/>
    <col min="3606" max="3840" width="9.140625" style="41"/>
    <col min="3841" max="3841" width="23.7109375" style="41" customWidth="1"/>
    <col min="3842" max="3842" width="64.7109375" style="41" customWidth="1"/>
    <col min="3843" max="3843" width="12" style="41" customWidth="1"/>
    <col min="3844" max="3844" width="13.42578125" style="41" customWidth="1"/>
    <col min="3845" max="3845" width="9.140625" style="41"/>
    <col min="3846" max="3846" width="11.7109375" style="41" customWidth="1"/>
    <col min="3847" max="3847" width="14.85546875" style="41" customWidth="1"/>
    <col min="3848" max="3849" width="9.140625" style="41"/>
    <col min="3850" max="3851" width="12.5703125" style="41" customWidth="1"/>
    <col min="3852" max="3852" width="9.140625" style="41"/>
    <col min="3853" max="3853" width="13" style="41" customWidth="1"/>
    <col min="3854" max="3854" width="15" style="41" customWidth="1"/>
    <col min="3855" max="3856" width="9.140625" style="41"/>
    <col min="3857" max="3857" width="12.7109375" style="41" customWidth="1"/>
    <col min="3858" max="3858" width="12.85546875" style="41" customWidth="1"/>
    <col min="3859" max="3859" width="9.140625" style="41"/>
    <col min="3860" max="3860" width="14.42578125" style="41" customWidth="1"/>
    <col min="3861" max="3861" width="15.5703125" style="41" customWidth="1"/>
    <col min="3862" max="4096" width="9.140625" style="41"/>
    <col min="4097" max="4097" width="23.7109375" style="41" customWidth="1"/>
    <col min="4098" max="4098" width="64.7109375" style="41" customWidth="1"/>
    <col min="4099" max="4099" width="12" style="41" customWidth="1"/>
    <col min="4100" max="4100" width="13.42578125" style="41" customWidth="1"/>
    <col min="4101" max="4101" width="9.140625" style="41"/>
    <col min="4102" max="4102" width="11.7109375" style="41" customWidth="1"/>
    <col min="4103" max="4103" width="14.85546875" style="41" customWidth="1"/>
    <col min="4104" max="4105" width="9.140625" style="41"/>
    <col min="4106" max="4107" width="12.5703125" style="41" customWidth="1"/>
    <col min="4108" max="4108" width="9.140625" style="41"/>
    <col min="4109" max="4109" width="13" style="41" customWidth="1"/>
    <col min="4110" max="4110" width="15" style="41" customWidth="1"/>
    <col min="4111" max="4112" width="9.140625" style="41"/>
    <col min="4113" max="4113" width="12.7109375" style="41" customWidth="1"/>
    <col min="4114" max="4114" width="12.85546875" style="41" customWidth="1"/>
    <col min="4115" max="4115" width="9.140625" style="41"/>
    <col min="4116" max="4116" width="14.42578125" style="41" customWidth="1"/>
    <col min="4117" max="4117" width="15.5703125" style="41" customWidth="1"/>
    <col min="4118" max="4352" width="9.140625" style="41"/>
    <col min="4353" max="4353" width="23.7109375" style="41" customWidth="1"/>
    <col min="4354" max="4354" width="64.7109375" style="41" customWidth="1"/>
    <col min="4355" max="4355" width="12" style="41" customWidth="1"/>
    <col min="4356" max="4356" width="13.42578125" style="41" customWidth="1"/>
    <col min="4357" max="4357" width="9.140625" style="41"/>
    <col min="4358" max="4358" width="11.7109375" style="41" customWidth="1"/>
    <col min="4359" max="4359" width="14.85546875" style="41" customWidth="1"/>
    <col min="4360" max="4361" width="9.140625" style="41"/>
    <col min="4362" max="4363" width="12.5703125" style="41" customWidth="1"/>
    <col min="4364" max="4364" width="9.140625" style="41"/>
    <col min="4365" max="4365" width="13" style="41" customWidth="1"/>
    <col min="4366" max="4366" width="15" style="41" customWidth="1"/>
    <col min="4367" max="4368" width="9.140625" style="41"/>
    <col min="4369" max="4369" width="12.7109375" style="41" customWidth="1"/>
    <col min="4370" max="4370" width="12.85546875" style="41" customWidth="1"/>
    <col min="4371" max="4371" width="9.140625" style="41"/>
    <col min="4372" max="4372" width="14.42578125" style="41" customWidth="1"/>
    <col min="4373" max="4373" width="15.5703125" style="41" customWidth="1"/>
    <col min="4374" max="4608" width="9.140625" style="41"/>
    <col min="4609" max="4609" width="23.7109375" style="41" customWidth="1"/>
    <col min="4610" max="4610" width="64.7109375" style="41" customWidth="1"/>
    <col min="4611" max="4611" width="12" style="41" customWidth="1"/>
    <col min="4612" max="4612" width="13.42578125" style="41" customWidth="1"/>
    <col min="4613" max="4613" width="9.140625" style="41"/>
    <col min="4614" max="4614" width="11.7109375" style="41" customWidth="1"/>
    <col min="4615" max="4615" width="14.85546875" style="41" customWidth="1"/>
    <col min="4616" max="4617" width="9.140625" style="41"/>
    <col min="4618" max="4619" width="12.5703125" style="41" customWidth="1"/>
    <col min="4620" max="4620" width="9.140625" style="41"/>
    <col min="4621" max="4621" width="13" style="41" customWidth="1"/>
    <col min="4622" max="4622" width="15" style="41" customWidth="1"/>
    <col min="4623" max="4624" width="9.140625" style="41"/>
    <col min="4625" max="4625" width="12.7109375" style="41" customWidth="1"/>
    <col min="4626" max="4626" width="12.85546875" style="41" customWidth="1"/>
    <col min="4627" max="4627" width="9.140625" style="41"/>
    <col min="4628" max="4628" width="14.42578125" style="41" customWidth="1"/>
    <col min="4629" max="4629" width="15.5703125" style="41" customWidth="1"/>
    <col min="4630" max="4864" width="9.140625" style="41"/>
    <col min="4865" max="4865" width="23.7109375" style="41" customWidth="1"/>
    <col min="4866" max="4866" width="64.7109375" style="41" customWidth="1"/>
    <col min="4867" max="4867" width="12" style="41" customWidth="1"/>
    <col min="4868" max="4868" width="13.42578125" style="41" customWidth="1"/>
    <col min="4869" max="4869" width="9.140625" style="41"/>
    <col min="4870" max="4870" width="11.7109375" style="41" customWidth="1"/>
    <col min="4871" max="4871" width="14.85546875" style="41" customWidth="1"/>
    <col min="4872" max="4873" width="9.140625" style="41"/>
    <col min="4874" max="4875" width="12.5703125" style="41" customWidth="1"/>
    <col min="4876" max="4876" width="9.140625" style="41"/>
    <col min="4877" max="4877" width="13" style="41" customWidth="1"/>
    <col min="4878" max="4878" width="15" style="41" customWidth="1"/>
    <col min="4879" max="4880" width="9.140625" style="41"/>
    <col min="4881" max="4881" width="12.7109375" style="41" customWidth="1"/>
    <col min="4882" max="4882" width="12.85546875" style="41" customWidth="1"/>
    <col min="4883" max="4883" width="9.140625" style="41"/>
    <col min="4884" max="4884" width="14.42578125" style="41" customWidth="1"/>
    <col min="4885" max="4885" width="15.5703125" style="41" customWidth="1"/>
    <col min="4886" max="5120" width="9.140625" style="41"/>
    <col min="5121" max="5121" width="23.7109375" style="41" customWidth="1"/>
    <col min="5122" max="5122" width="64.7109375" style="41" customWidth="1"/>
    <col min="5123" max="5123" width="12" style="41" customWidth="1"/>
    <col min="5124" max="5124" width="13.42578125" style="41" customWidth="1"/>
    <col min="5125" max="5125" width="9.140625" style="41"/>
    <col min="5126" max="5126" width="11.7109375" style="41" customWidth="1"/>
    <col min="5127" max="5127" width="14.85546875" style="41" customWidth="1"/>
    <col min="5128" max="5129" width="9.140625" style="41"/>
    <col min="5130" max="5131" width="12.5703125" style="41" customWidth="1"/>
    <col min="5132" max="5132" width="9.140625" style="41"/>
    <col min="5133" max="5133" width="13" style="41" customWidth="1"/>
    <col min="5134" max="5134" width="15" style="41" customWidth="1"/>
    <col min="5135" max="5136" width="9.140625" style="41"/>
    <col min="5137" max="5137" width="12.7109375" style="41" customWidth="1"/>
    <col min="5138" max="5138" width="12.85546875" style="41" customWidth="1"/>
    <col min="5139" max="5139" width="9.140625" style="41"/>
    <col min="5140" max="5140" width="14.42578125" style="41" customWidth="1"/>
    <col min="5141" max="5141" width="15.5703125" style="41" customWidth="1"/>
    <col min="5142" max="5376" width="9.140625" style="41"/>
    <col min="5377" max="5377" width="23.7109375" style="41" customWidth="1"/>
    <col min="5378" max="5378" width="64.7109375" style="41" customWidth="1"/>
    <col min="5379" max="5379" width="12" style="41" customWidth="1"/>
    <col min="5380" max="5380" width="13.42578125" style="41" customWidth="1"/>
    <col min="5381" max="5381" width="9.140625" style="41"/>
    <col min="5382" max="5382" width="11.7109375" style="41" customWidth="1"/>
    <col min="5383" max="5383" width="14.85546875" style="41" customWidth="1"/>
    <col min="5384" max="5385" width="9.140625" style="41"/>
    <col min="5386" max="5387" width="12.5703125" style="41" customWidth="1"/>
    <col min="5388" max="5388" width="9.140625" style="41"/>
    <col min="5389" max="5389" width="13" style="41" customWidth="1"/>
    <col min="5390" max="5390" width="15" style="41" customWidth="1"/>
    <col min="5391" max="5392" width="9.140625" style="41"/>
    <col min="5393" max="5393" width="12.7109375" style="41" customWidth="1"/>
    <col min="5394" max="5394" width="12.85546875" style="41" customWidth="1"/>
    <col min="5395" max="5395" width="9.140625" style="41"/>
    <col min="5396" max="5396" width="14.42578125" style="41" customWidth="1"/>
    <col min="5397" max="5397" width="15.5703125" style="41" customWidth="1"/>
    <col min="5398" max="5632" width="9.140625" style="41"/>
    <col min="5633" max="5633" width="23.7109375" style="41" customWidth="1"/>
    <col min="5634" max="5634" width="64.7109375" style="41" customWidth="1"/>
    <col min="5635" max="5635" width="12" style="41" customWidth="1"/>
    <col min="5636" max="5636" width="13.42578125" style="41" customWidth="1"/>
    <col min="5637" max="5637" width="9.140625" style="41"/>
    <col min="5638" max="5638" width="11.7109375" style="41" customWidth="1"/>
    <col min="5639" max="5639" width="14.85546875" style="41" customWidth="1"/>
    <col min="5640" max="5641" width="9.140625" style="41"/>
    <col min="5642" max="5643" width="12.5703125" style="41" customWidth="1"/>
    <col min="5644" max="5644" width="9.140625" style="41"/>
    <col min="5645" max="5645" width="13" style="41" customWidth="1"/>
    <col min="5646" max="5646" width="15" style="41" customWidth="1"/>
    <col min="5647" max="5648" width="9.140625" style="41"/>
    <col min="5649" max="5649" width="12.7109375" style="41" customWidth="1"/>
    <col min="5650" max="5650" width="12.85546875" style="41" customWidth="1"/>
    <col min="5651" max="5651" width="9.140625" style="41"/>
    <col min="5652" max="5652" width="14.42578125" style="41" customWidth="1"/>
    <col min="5653" max="5653" width="15.5703125" style="41" customWidth="1"/>
    <col min="5654" max="5888" width="9.140625" style="41"/>
    <col min="5889" max="5889" width="23.7109375" style="41" customWidth="1"/>
    <col min="5890" max="5890" width="64.7109375" style="41" customWidth="1"/>
    <col min="5891" max="5891" width="12" style="41" customWidth="1"/>
    <col min="5892" max="5892" width="13.42578125" style="41" customWidth="1"/>
    <col min="5893" max="5893" width="9.140625" style="41"/>
    <col min="5894" max="5894" width="11.7109375" style="41" customWidth="1"/>
    <col min="5895" max="5895" width="14.85546875" style="41" customWidth="1"/>
    <col min="5896" max="5897" width="9.140625" style="41"/>
    <col min="5898" max="5899" width="12.5703125" style="41" customWidth="1"/>
    <col min="5900" max="5900" width="9.140625" style="41"/>
    <col min="5901" max="5901" width="13" style="41" customWidth="1"/>
    <col min="5902" max="5902" width="15" style="41" customWidth="1"/>
    <col min="5903" max="5904" width="9.140625" style="41"/>
    <col min="5905" max="5905" width="12.7109375" style="41" customWidth="1"/>
    <col min="5906" max="5906" width="12.85546875" style="41" customWidth="1"/>
    <col min="5907" max="5907" width="9.140625" style="41"/>
    <col min="5908" max="5908" width="14.42578125" style="41" customWidth="1"/>
    <col min="5909" max="5909" width="15.5703125" style="41" customWidth="1"/>
    <col min="5910" max="6144" width="9.140625" style="41"/>
    <col min="6145" max="6145" width="23.7109375" style="41" customWidth="1"/>
    <col min="6146" max="6146" width="64.7109375" style="41" customWidth="1"/>
    <col min="6147" max="6147" width="12" style="41" customWidth="1"/>
    <col min="6148" max="6148" width="13.42578125" style="41" customWidth="1"/>
    <col min="6149" max="6149" width="9.140625" style="41"/>
    <col min="6150" max="6150" width="11.7109375" style="41" customWidth="1"/>
    <col min="6151" max="6151" width="14.85546875" style="41" customWidth="1"/>
    <col min="6152" max="6153" width="9.140625" style="41"/>
    <col min="6154" max="6155" width="12.5703125" style="41" customWidth="1"/>
    <col min="6156" max="6156" width="9.140625" style="41"/>
    <col min="6157" max="6157" width="13" style="41" customWidth="1"/>
    <col min="6158" max="6158" width="15" style="41" customWidth="1"/>
    <col min="6159" max="6160" width="9.140625" style="41"/>
    <col min="6161" max="6161" width="12.7109375" style="41" customWidth="1"/>
    <col min="6162" max="6162" width="12.85546875" style="41" customWidth="1"/>
    <col min="6163" max="6163" width="9.140625" style="41"/>
    <col min="6164" max="6164" width="14.42578125" style="41" customWidth="1"/>
    <col min="6165" max="6165" width="15.5703125" style="41" customWidth="1"/>
    <col min="6166" max="6400" width="9.140625" style="41"/>
    <col min="6401" max="6401" width="23.7109375" style="41" customWidth="1"/>
    <col min="6402" max="6402" width="64.7109375" style="41" customWidth="1"/>
    <col min="6403" max="6403" width="12" style="41" customWidth="1"/>
    <col min="6404" max="6404" width="13.42578125" style="41" customWidth="1"/>
    <col min="6405" max="6405" width="9.140625" style="41"/>
    <col min="6406" max="6406" width="11.7109375" style="41" customWidth="1"/>
    <col min="6407" max="6407" width="14.85546875" style="41" customWidth="1"/>
    <col min="6408" max="6409" width="9.140625" style="41"/>
    <col min="6410" max="6411" width="12.5703125" style="41" customWidth="1"/>
    <col min="6412" max="6412" width="9.140625" style="41"/>
    <col min="6413" max="6413" width="13" style="41" customWidth="1"/>
    <col min="6414" max="6414" width="15" style="41" customWidth="1"/>
    <col min="6415" max="6416" width="9.140625" style="41"/>
    <col min="6417" max="6417" width="12.7109375" style="41" customWidth="1"/>
    <col min="6418" max="6418" width="12.85546875" style="41" customWidth="1"/>
    <col min="6419" max="6419" width="9.140625" style="41"/>
    <col min="6420" max="6420" width="14.42578125" style="41" customWidth="1"/>
    <col min="6421" max="6421" width="15.5703125" style="41" customWidth="1"/>
    <col min="6422" max="6656" width="9.140625" style="41"/>
    <col min="6657" max="6657" width="23.7109375" style="41" customWidth="1"/>
    <col min="6658" max="6658" width="64.7109375" style="41" customWidth="1"/>
    <col min="6659" max="6659" width="12" style="41" customWidth="1"/>
    <col min="6660" max="6660" width="13.42578125" style="41" customWidth="1"/>
    <col min="6661" max="6661" width="9.140625" style="41"/>
    <col min="6662" max="6662" width="11.7109375" style="41" customWidth="1"/>
    <col min="6663" max="6663" width="14.85546875" style="41" customWidth="1"/>
    <col min="6664" max="6665" width="9.140625" style="41"/>
    <col min="6666" max="6667" width="12.5703125" style="41" customWidth="1"/>
    <col min="6668" max="6668" width="9.140625" style="41"/>
    <col min="6669" max="6669" width="13" style="41" customWidth="1"/>
    <col min="6670" max="6670" width="15" style="41" customWidth="1"/>
    <col min="6671" max="6672" width="9.140625" style="41"/>
    <col min="6673" max="6673" width="12.7109375" style="41" customWidth="1"/>
    <col min="6674" max="6674" width="12.85546875" style="41" customWidth="1"/>
    <col min="6675" max="6675" width="9.140625" style="41"/>
    <col min="6676" max="6676" width="14.42578125" style="41" customWidth="1"/>
    <col min="6677" max="6677" width="15.5703125" style="41" customWidth="1"/>
    <col min="6678" max="6912" width="9.140625" style="41"/>
    <col min="6913" max="6913" width="23.7109375" style="41" customWidth="1"/>
    <col min="6914" max="6914" width="64.7109375" style="41" customWidth="1"/>
    <col min="6915" max="6915" width="12" style="41" customWidth="1"/>
    <col min="6916" max="6916" width="13.42578125" style="41" customWidth="1"/>
    <col min="6917" max="6917" width="9.140625" style="41"/>
    <col min="6918" max="6918" width="11.7109375" style="41" customWidth="1"/>
    <col min="6919" max="6919" width="14.85546875" style="41" customWidth="1"/>
    <col min="6920" max="6921" width="9.140625" style="41"/>
    <col min="6922" max="6923" width="12.5703125" style="41" customWidth="1"/>
    <col min="6924" max="6924" width="9.140625" style="41"/>
    <col min="6925" max="6925" width="13" style="41" customWidth="1"/>
    <col min="6926" max="6926" width="15" style="41" customWidth="1"/>
    <col min="6927" max="6928" width="9.140625" style="41"/>
    <col min="6929" max="6929" width="12.7109375" style="41" customWidth="1"/>
    <col min="6930" max="6930" width="12.85546875" style="41" customWidth="1"/>
    <col min="6931" max="6931" width="9.140625" style="41"/>
    <col min="6932" max="6932" width="14.42578125" style="41" customWidth="1"/>
    <col min="6933" max="6933" width="15.5703125" style="41" customWidth="1"/>
    <col min="6934" max="7168" width="9.140625" style="41"/>
    <col min="7169" max="7169" width="23.7109375" style="41" customWidth="1"/>
    <col min="7170" max="7170" width="64.7109375" style="41" customWidth="1"/>
    <col min="7171" max="7171" width="12" style="41" customWidth="1"/>
    <col min="7172" max="7172" width="13.42578125" style="41" customWidth="1"/>
    <col min="7173" max="7173" width="9.140625" style="41"/>
    <col min="7174" max="7174" width="11.7109375" style="41" customWidth="1"/>
    <col min="7175" max="7175" width="14.85546875" style="41" customWidth="1"/>
    <col min="7176" max="7177" width="9.140625" style="41"/>
    <col min="7178" max="7179" width="12.5703125" style="41" customWidth="1"/>
    <col min="7180" max="7180" width="9.140625" style="41"/>
    <col min="7181" max="7181" width="13" style="41" customWidth="1"/>
    <col min="7182" max="7182" width="15" style="41" customWidth="1"/>
    <col min="7183" max="7184" width="9.140625" style="41"/>
    <col min="7185" max="7185" width="12.7109375" style="41" customWidth="1"/>
    <col min="7186" max="7186" width="12.85546875" style="41" customWidth="1"/>
    <col min="7187" max="7187" width="9.140625" style="41"/>
    <col min="7188" max="7188" width="14.42578125" style="41" customWidth="1"/>
    <col min="7189" max="7189" width="15.5703125" style="41" customWidth="1"/>
    <col min="7190" max="7424" width="9.140625" style="41"/>
    <col min="7425" max="7425" width="23.7109375" style="41" customWidth="1"/>
    <col min="7426" max="7426" width="64.7109375" style="41" customWidth="1"/>
    <col min="7427" max="7427" width="12" style="41" customWidth="1"/>
    <col min="7428" max="7428" width="13.42578125" style="41" customWidth="1"/>
    <col min="7429" max="7429" width="9.140625" style="41"/>
    <col min="7430" max="7430" width="11.7109375" style="41" customWidth="1"/>
    <col min="7431" max="7431" width="14.85546875" style="41" customWidth="1"/>
    <col min="7432" max="7433" width="9.140625" style="41"/>
    <col min="7434" max="7435" width="12.5703125" style="41" customWidth="1"/>
    <col min="7436" max="7436" width="9.140625" style="41"/>
    <col min="7437" max="7437" width="13" style="41" customWidth="1"/>
    <col min="7438" max="7438" width="15" style="41" customWidth="1"/>
    <col min="7439" max="7440" width="9.140625" style="41"/>
    <col min="7441" max="7441" width="12.7109375" style="41" customWidth="1"/>
    <col min="7442" max="7442" width="12.85546875" style="41" customWidth="1"/>
    <col min="7443" max="7443" width="9.140625" style="41"/>
    <col min="7444" max="7444" width="14.42578125" style="41" customWidth="1"/>
    <col min="7445" max="7445" width="15.5703125" style="41" customWidth="1"/>
    <col min="7446" max="7680" width="9.140625" style="41"/>
    <col min="7681" max="7681" width="23.7109375" style="41" customWidth="1"/>
    <col min="7682" max="7682" width="64.7109375" style="41" customWidth="1"/>
    <col min="7683" max="7683" width="12" style="41" customWidth="1"/>
    <col min="7684" max="7684" width="13.42578125" style="41" customWidth="1"/>
    <col min="7685" max="7685" width="9.140625" style="41"/>
    <col min="7686" max="7686" width="11.7109375" style="41" customWidth="1"/>
    <col min="7687" max="7687" width="14.85546875" style="41" customWidth="1"/>
    <col min="7688" max="7689" width="9.140625" style="41"/>
    <col min="7690" max="7691" width="12.5703125" style="41" customWidth="1"/>
    <col min="7692" max="7692" width="9.140625" style="41"/>
    <col min="7693" max="7693" width="13" style="41" customWidth="1"/>
    <col min="7694" max="7694" width="15" style="41" customWidth="1"/>
    <col min="7695" max="7696" width="9.140625" style="41"/>
    <col min="7697" max="7697" width="12.7109375" style="41" customWidth="1"/>
    <col min="7698" max="7698" width="12.85546875" style="41" customWidth="1"/>
    <col min="7699" max="7699" width="9.140625" style="41"/>
    <col min="7700" max="7700" width="14.42578125" style="41" customWidth="1"/>
    <col min="7701" max="7701" width="15.5703125" style="41" customWidth="1"/>
    <col min="7702" max="7936" width="9.140625" style="41"/>
    <col min="7937" max="7937" width="23.7109375" style="41" customWidth="1"/>
    <col min="7938" max="7938" width="64.7109375" style="41" customWidth="1"/>
    <col min="7939" max="7939" width="12" style="41" customWidth="1"/>
    <col min="7940" max="7940" width="13.42578125" style="41" customWidth="1"/>
    <col min="7941" max="7941" width="9.140625" style="41"/>
    <col min="7942" max="7942" width="11.7109375" style="41" customWidth="1"/>
    <col min="7943" max="7943" width="14.85546875" style="41" customWidth="1"/>
    <col min="7944" max="7945" width="9.140625" style="41"/>
    <col min="7946" max="7947" width="12.5703125" style="41" customWidth="1"/>
    <col min="7948" max="7948" width="9.140625" style="41"/>
    <col min="7949" max="7949" width="13" style="41" customWidth="1"/>
    <col min="7950" max="7950" width="15" style="41" customWidth="1"/>
    <col min="7951" max="7952" width="9.140625" style="41"/>
    <col min="7953" max="7953" width="12.7109375" style="41" customWidth="1"/>
    <col min="7954" max="7954" width="12.85546875" style="41" customWidth="1"/>
    <col min="7955" max="7955" width="9.140625" style="41"/>
    <col min="7956" max="7956" width="14.42578125" style="41" customWidth="1"/>
    <col min="7957" max="7957" width="15.5703125" style="41" customWidth="1"/>
    <col min="7958" max="8192" width="9.140625" style="41"/>
    <col min="8193" max="8193" width="23.7109375" style="41" customWidth="1"/>
    <col min="8194" max="8194" width="64.7109375" style="41" customWidth="1"/>
    <col min="8195" max="8195" width="12" style="41" customWidth="1"/>
    <col min="8196" max="8196" width="13.42578125" style="41" customWidth="1"/>
    <col min="8197" max="8197" width="9.140625" style="41"/>
    <col min="8198" max="8198" width="11.7109375" style="41" customWidth="1"/>
    <col min="8199" max="8199" width="14.85546875" style="41" customWidth="1"/>
    <col min="8200" max="8201" width="9.140625" style="41"/>
    <col min="8202" max="8203" width="12.5703125" style="41" customWidth="1"/>
    <col min="8204" max="8204" width="9.140625" style="41"/>
    <col min="8205" max="8205" width="13" style="41" customWidth="1"/>
    <col min="8206" max="8206" width="15" style="41" customWidth="1"/>
    <col min="8207" max="8208" width="9.140625" style="41"/>
    <col min="8209" max="8209" width="12.7109375" style="41" customWidth="1"/>
    <col min="8210" max="8210" width="12.85546875" style="41" customWidth="1"/>
    <col min="8211" max="8211" width="9.140625" style="41"/>
    <col min="8212" max="8212" width="14.42578125" style="41" customWidth="1"/>
    <col min="8213" max="8213" width="15.5703125" style="41" customWidth="1"/>
    <col min="8214" max="8448" width="9.140625" style="41"/>
    <col min="8449" max="8449" width="23.7109375" style="41" customWidth="1"/>
    <col min="8450" max="8450" width="64.7109375" style="41" customWidth="1"/>
    <col min="8451" max="8451" width="12" style="41" customWidth="1"/>
    <col min="8452" max="8452" width="13.42578125" style="41" customWidth="1"/>
    <col min="8453" max="8453" width="9.140625" style="41"/>
    <col min="8454" max="8454" width="11.7109375" style="41" customWidth="1"/>
    <col min="8455" max="8455" width="14.85546875" style="41" customWidth="1"/>
    <col min="8456" max="8457" width="9.140625" style="41"/>
    <col min="8458" max="8459" width="12.5703125" style="41" customWidth="1"/>
    <col min="8460" max="8460" width="9.140625" style="41"/>
    <col min="8461" max="8461" width="13" style="41" customWidth="1"/>
    <col min="8462" max="8462" width="15" style="41" customWidth="1"/>
    <col min="8463" max="8464" width="9.140625" style="41"/>
    <col min="8465" max="8465" width="12.7109375" style="41" customWidth="1"/>
    <col min="8466" max="8466" width="12.85546875" style="41" customWidth="1"/>
    <col min="8467" max="8467" width="9.140625" style="41"/>
    <col min="8468" max="8468" width="14.42578125" style="41" customWidth="1"/>
    <col min="8469" max="8469" width="15.5703125" style="41" customWidth="1"/>
    <col min="8470" max="8704" width="9.140625" style="41"/>
    <col min="8705" max="8705" width="23.7109375" style="41" customWidth="1"/>
    <col min="8706" max="8706" width="64.7109375" style="41" customWidth="1"/>
    <col min="8707" max="8707" width="12" style="41" customWidth="1"/>
    <col min="8708" max="8708" width="13.42578125" style="41" customWidth="1"/>
    <col min="8709" max="8709" width="9.140625" style="41"/>
    <col min="8710" max="8710" width="11.7109375" style="41" customWidth="1"/>
    <col min="8711" max="8711" width="14.85546875" style="41" customWidth="1"/>
    <col min="8712" max="8713" width="9.140625" style="41"/>
    <col min="8714" max="8715" width="12.5703125" style="41" customWidth="1"/>
    <col min="8716" max="8716" width="9.140625" style="41"/>
    <col min="8717" max="8717" width="13" style="41" customWidth="1"/>
    <col min="8718" max="8718" width="15" style="41" customWidth="1"/>
    <col min="8719" max="8720" width="9.140625" style="41"/>
    <col min="8721" max="8721" width="12.7109375" style="41" customWidth="1"/>
    <col min="8722" max="8722" width="12.85546875" style="41" customWidth="1"/>
    <col min="8723" max="8723" width="9.140625" style="41"/>
    <col min="8724" max="8724" width="14.42578125" style="41" customWidth="1"/>
    <col min="8725" max="8725" width="15.5703125" style="41" customWidth="1"/>
    <col min="8726" max="8960" width="9.140625" style="41"/>
    <col min="8961" max="8961" width="23.7109375" style="41" customWidth="1"/>
    <col min="8962" max="8962" width="64.7109375" style="41" customWidth="1"/>
    <col min="8963" max="8963" width="12" style="41" customWidth="1"/>
    <col min="8964" max="8964" width="13.42578125" style="41" customWidth="1"/>
    <col min="8965" max="8965" width="9.140625" style="41"/>
    <col min="8966" max="8966" width="11.7109375" style="41" customWidth="1"/>
    <col min="8967" max="8967" width="14.85546875" style="41" customWidth="1"/>
    <col min="8968" max="8969" width="9.140625" style="41"/>
    <col min="8970" max="8971" width="12.5703125" style="41" customWidth="1"/>
    <col min="8972" max="8972" width="9.140625" style="41"/>
    <col min="8973" max="8973" width="13" style="41" customWidth="1"/>
    <col min="8974" max="8974" width="15" style="41" customWidth="1"/>
    <col min="8975" max="8976" width="9.140625" style="41"/>
    <col min="8977" max="8977" width="12.7109375" style="41" customWidth="1"/>
    <col min="8978" max="8978" width="12.85546875" style="41" customWidth="1"/>
    <col min="8979" max="8979" width="9.140625" style="41"/>
    <col min="8980" max="8980" width="14.42578125" style="41" customWidth="1"/>
    <col min="8981" max="8981" width="15.5703125" style="41" customWidth="1"/>
    <col min="8982" max="9216" width="9.140625" style="41"/>
    <col min="9217" max="9217" width="23.7109375" style="41" customWidth="1"/>
    <col min="9218" max="9218" width="64.7109375" style="41" customWidth="1"/>
    <col min="9219" max="9219" width="12" style="41" customWidth="1"/>
    <col min="9220" max="9220" width="13.42578125" style="41" customWidth="1"/>
    <col min="9221" max="9221" width="9.140625" style="41"/>
    <col min="9222" max="9222" width="11.7109375" style="41" customWidth="1"/>
    <col min="9223" max="9223" width="14.85546875" style="41" customWidth="1"/>
    <col min="9224" max="9225" width="9.140625" style="41"/>
    <col min="9226" max="9227" width="12.5703125" style="41" customWidth="1"/>
    <col min="9228" max="9228" width="9.140625" style="41"/>
    <col min="9229" max="9229" width="13" style="41" customWidth="1"/>
    <col min="9230" max="9230" width="15" style="41" customWidth="1"/>
    <col min="9231" max="9232" width="9.140625" style="41"/>
    <col min="9233" max="9233" width="12.7109375" style="41" customWidth="1"/>
    <col min="9234" max="9234" width="12.85546875" style="41" customWidth="1"/>
    <col min="9235" max="9235" width="9.140625" style="41"/>
    <col min="9236" max="9236" width="14.42578125" style="41" customWidth="1"/>
    <col min="9237" max="9237" width="15.5703125" style="41" customWidth="1"/>
    <col min="9238" max="9472" width="9.140625" style="41"/>
    <col min="9473" max="9473" width="23.7109375" style="41" customWidth="1"/>
    <col min="9474" max="9474" width="64.7109375" style="41" customWidth="1"/>
    <col min="9475" max="9475" width="12" style="41" customWidth="1"/>
    <col min="9476" max="9476" width="13.42578125" style="41" customWidth="1"/>
    <col min="9477" max="9477" width="9.140625" style="41"/>
    <col min="9478" max="9478" width="11.7109375" style="41" customWidth="1"/>
    <col min="9479" max="9479" width="14.85546875" style="41" customWidth="1"/>
    <col min="9480" max="9481" width="9.140625" style="41"/>
    <col min="9482" max="9483" width="12.5703125" style="41" customWidth="1"/>
    <col min="9484" max="9484" width="9.140625" style="41"/>
    <col min="9485" max="9485" width="13" style="41" customWidth="1"/>
    <col min="9486" max="9486" width="15" style="41" customWidth="1"/>
    <col min="9487" max="9488" width="9.140625" style="41"/>
    <col min="9489" max="9489" width="12.7109375" style="41" customWidth="1"/>
    <col min="9490" max="9490" width="12.85546875" style="41" customWidth="1"/>
    <col min="9491" max="9491" width="9.140625" style="41"/>
    <col min="9492" max="9492" width="14.42578125" style="41" customWidth="1"/>
    <col min="9493" max="9493" width="15.5703125" style="41" customWidth="1"/>
    <col min="9494" max="9728" width="9.140625" style="41"/>
    <col min="9729" max="9729" width="23.7109375" style="41" customWidth="1"/>
    <col min="9730" max="9730" width="64.7109375" style="41" customWidth="1"/>
    <col min="9731" max="9731" width="12" style="41" customWidth="1"/>
    <col min="9732" max="9732" width="13.42578125" style="41" customWidth="1"/>
    <col min="9733" max="9733" width="9.140625" style="41"/>
    <col min="9734" max="9734" width="11.7109375" style="41" customWidth="1"/>
    <col min="9735" max="9735" width="14.85546875" style="41" customWidth="1"/>
    <col min="9736" max="9737" width="9.140625" style="41"/>
    <col min="9738" max="9739" width="12.5703125" style="41" customWidth="1"/>
    <col min="9740" max="9740" width="9.140625" style="41"/>
    <col min="9741" max="9741" width="13" style="41" customWidth="1"/>
    <col min="9742" max="9742" width="15" style="41" customWidth="1"/>
    <col min="9743" max="9744" width="9.140625" style="41"/>
    <col min="9745" max="9745" width="12.7109375" style="41" customWidth="1"/>
    <col min="9746" max="9746" width="12.85546875" style="41" customWidth="1"/>
    <col min="9747" max="9747" width="9.140625" style="41"/>
    <col min="9748" max="9748" width="14.42578125" style="41" customWidth="1"/>
    <col min="9749" max="9749" width="15.5703125" style="41" customWidth="1"/>
    <col min="9750" max="9984" width="9.140625" style="41"/>
    <col min="9985" max="9985" width="23.7109375" style="41" customWidth="1"/>
    <col min="9986" max="9986" width="64.7109375" style="41" customWidth="1"/>
    <col min="9987" max="9987" width="12" style="41" customWidth="1"/>
    <col min="9988" max="9988" width="13.42578125" style="41" customWidth="1"/>
    <col min="9989" max="9989" width="9.140625" style="41"/>
    <col min="9990" max="9990" width="11.7109375" style="41" customWidth="1"/>
    <col min="9991" max="9991" width="14.85546875" style="41" customWidth="1"/>
    <col min="9992" max="9993" width="9.140625" style="41"/>
    <col min="9994" max="9995" width="12.5703125" style="41" customWidth="1"/>
    <col min="9996" max="9996" width="9.140625" style="41"/>
    <col min="9997" max="9997" width="13" style="41" customWidth="1"/>
    <col min="9998" max="9998" width="15" style="41" customWidth="1"/>
    <col min="9999" max="10000" width="9.140625" style="41"/>
    <col min="10001" max="10001" width="12.7109375" style="41" customWidth="1"/>
    <col min="10002" max="10002" width="12.85546875" style="41" customWidth="1"/>
    <col min="10003" max="10003" width="9.140625" style="41"/>
    <col min="10004" max="10004" width="14.42578125" style="41" customWidth="1"/>
    <col min="10005" max="10005" width="15.5703125" style="41" customWidth="1"/>
    <col min="10006" max="10240" width="9.140625" style="41"/>
    <col min="10241" max="10241" width="23.7109375" style="41" customWidth="1"/>
    <col min="10242" max="10242" width="64.7109375" style="41" customWidth="1"/>
    <col min="10243" max="10243" width="12" style="41" customWidth="1"/>
    <col min="10244" max="10244" width="13.42578125" style="41" customWidth="1"/>
    <col min="10245" max="10245" width="9.140625" style="41"/>
    <col min="10246" max="10246" width="11.7109375" style="41" customWidth="1"/>
    <col min="10247" max="10247" width="14.85546875" style="41" customWidth="1"/>
    <col min="10248" max="10249" width="9.140625" style="41"/>
    <col min="10250" max="10251" width="12.5703125" style="41" customWidth="1"/>
    <col min="10252" max="10252" width="9.140625" style="41"/>
    <col min="10253" max="10253" width="13" style="41" customWidth="1"/>
    <col min="10254" max="10254" width="15" style="41" customWidth="1"/>
    <col min="10255" max="10256" width="9.140625" style="41"/>
    <col min="10257" max="10257" width="12.7109375" style="41" customWidth="1"/>
    <col min="10258" max="10258" width="12.85546875" style="41" customWidth="1"/>
    <col min="10259" max="10259" width="9.140625" style="41"/>
    <col min="10260" max="10260" width="14.42578125" style="41" customWidth="1"/>
    <col min="10261" max="10261" width="15.5703125" style="41" customWidth="1"/>
    <col min="10262" max="10496" width="9.140625" style="41"/>
    <col min="10497" max="10497" width="23.7109375" style="41" customWidth="1"/>
    <col min="10498" max="10498" width="64.7109375" style="41" customWidth="1"/>
    <col min="10499" max="10499" width="12" style="41" customWidth="1"/>
    <col min="10500" max="10500" width="13.42578125" style="41" customWidth="1"/>
    <col min="10501" max="10501" width="9.140625" style="41"/>
    <col min="10502" max="10502" width="11.7109375" style="41" customWidth="1"/>
    <col min="10503" max="10503" width="14.85546875" style="41" customWidth="1"/>
    <col min="10504" max="10505" width="9.140625" style="41"/>
    <col min="10506" max="10507" width="12.5703125" style="41" customWidth="1"/>
    <col min="10508" max="10508" width="9.140625" style="41"/>
    <col min="10509" max="10509" width="13" style="41" customWidth="1"/>
    <col min="10510" max="10510" width="15" style="41" customWidth="1"/>
    <col min="10511" max="10512" width="9.140625" style="41"/>
    <col min="10513" max="10513" width="12.7109375" style="41" customWidth="1"/>
    <col min="10514" max="10514" width="12.85546875" style="41" customWidth="1"/>
    <col min="10515" max="10515" width="9.140625" style="41"/>
    <col min="10516" max="10516" width="14.42578125" style="41" customWidth="1"/>
    <col min="10517" max="10517" width="15.5703125" style="41" customWidth="1"/>
    <col min="10518" max="10752" width="9.140625" style="41"/>
    <col min="10753" max="10753" width="23.7109375" style="41" customWidth="1"/>
    <col min="10754" max="10754" width="64.7109375" style="41" customWidth="1"/>
    <col min="10755" max="10755" width="12" style="41" customWidth="1"/>
    <col min="10756" max="10756" width="13.42578125" style="41" customWidth="1"/>
    <col min="10757" max="10757" width="9.140625" style="41"/>
    <col min="10758" max="10758" width="11.7109375" style="41" customWidth="1"/>
    <col min="10759" max="10759" width="14.85546875" style="41" customWidth="1"/>
    <col min="10760" max="10761" width="9.140625" style="41"/>
    <col min="10762" max="10763" width="12.5703125" style="41" customWidth="1"/>
    <col min="10764" max="10764" width="9.140625" style="41"/>
    <col min="10765" max="10765" width="13" style="41" customWidth="1"/>
    <col min="10766" max="10766" width="15" style="41" customWidth="1"/>
    <col min="10767" max="10768" width="9.140625" style="41"/>
    <col min="10769" max="10769" width="12.7109375" style="41" customWidth="1"/>
    <col min="10770" max="10770" width="12.85546875" style="41" customWidth="1"/>
    <col min="10771" max="10771" width="9.140625" style="41"/>
    <col min="10772" max="10772" width="14.42578125" style="41" customWidth="1"/>
    <col min="10773" max="10773" width="15.5703125" style="41" customWidth="1"/>
    <col min="10774" max="11008" width="9.140625" style="41"/>
    <col min="11009" max="11009" width="23.7109375" style="41" customWidth="1"/>
    <col min="11010" max="11010" width="64.7109375" style="41" customWidth="1"/>
    <col min="11011" max="11011" width="12" style="41" customWidth="1"/>
    <col min="11012" max="11012" width="13.42578125" style="41" customWidth="1"/>
    <col min="11013" max="11013" width="9.140625" style="41"/>
    <col min="11014" max="11014" width="11.7109375" style="41" customWidth="1"/>
    <col min="11015" max="11015" width="14.85546875" style="41" customWidth="1"/>
    <col min="11016" max="11017" width="9.140625" style="41"/>
    <col min="11018" max="11019" width="12.5703125" style="41" customWidth="1"/>
    <col min="11020" max="11020" width="9.140625" style="41"/>
    <col min="11021" max="11021" width="13" style="41" customWidth="1"/>
    <col min="11022" max="11022" width="15" style="41" customWidth="1"/>
    <col min="11023" max="11024" width="9.140625" style="41"/>
    <col min="11025" max="11025" width="12.7109375" style="41" customWidth="1"/>
    <col min="11026" max="11026" width="12.85546875" style="41" customWidth="1"/>
    <col min="11027" max="11027" width="9.140625" style="41"/>
    <col min="11028" max="11028" width="14.42578125" style="41" customWidth="1"/>
    <col min="11029" max="11029" width="15.5703125" style="41" customWidth="1"/>
    <col min="11030" max="11264" width="9.140625" style="41"/>
    <col min="11265" max="11265" width="23.7109375" style="41" customWidth="1"/>
    <col min="11266" max="11266" width="64.7109375" style="41" customWidth="1"/>
    <col min="11267" max="11267" width="12" style="41" customWidth="1"/>
    <col min="11268" max="11268" width="13.42578125" style="41" customWidth="1"/>
    <col min="11269" max="11269" width="9.140625" style="41"/>
    <col min="11270" max="11270" width="11.7109375" style="41" customWidth="1"/>
    <col min="11271" max="11271" width="14.85546875" style="41" customWidth="1"/>
    <col min="11272" max="11273" width="9.140625" style="41"/>
    <col min="11274" max="11275" width="12.5703125" style="41" customWidth="1"/>
    <col min="11276" max="11276" width="9.140625" style="41"/>
    <col min="11277" max="11277" width="13" style="41" customWidth="1"/>
    <col min="11278" max="11278" width="15" style="41" customWidth="1"/>
    <col min="11279" max="11280" width="9.140625" style="41"/>
    <col min="11281" max="11281" width="12.7109375" style="41" customWidth="1"/>
    <col min="11282" max="11282" width="12.85546875" style="41" customWidth="1"/>
    <col min="11283" max="11283" width="9.140625" style="41"/>
    <col min="11284" max="11284" width="14.42578125" style="41" customWidth="1"/>
    <col min="11285" max="11285" width="15.5703125" style="41" customWidth="1"/>
    <col min="11286" max="11520" width="9.140625" style="41"/>
    <col min="11521" max="11521" width="23.7109375" style="41" customWidth="1"/>
    <col min="11522" max="11522" width="64.7109375" style="41" customWidth="1"/>
    <col min="11523" max="11523" width="12" style="41" customWidth="1"/>
    <col min="11524" max="11524" width="13.42578125" style="41" customWidth="1"/>
    <col min="11525" max="11525" width="9.140625" style="41"/>
    <col min="11526" max="11526" width="11.7109375" style="41" customWidth="1"/>
    <col min="11527" max="11527" width="14.85546875" style="41" customWidth="1"/>
    <col min="11528" max="11529" width="9.140625" style="41"/>
    <col min="11530" max="11531" width="12.5703125" style="41" customWidth="1"/>
    <col min="11532" max="11532" width="9.140625" style="41"/>
    <col min="11533" max="11533" width="13" style="41" customWidth="1"/>
    <col min="11534" max="11534" width="15" style="41" customWidth="1"/>
    <col min="11535" max="11536" width="9.140625" style="41"/>
    <col min="11537" max="11537" width="12.7109375" style="41" customWidth="1"/>
    <col min="11538" max="11538" width="12.85546875" style="41" customWidth="1"/>
    <col min="11539" max="11539" width="9.140625" style="41"/>
    <col min="11540" max="11540" width="14.42578125" style="41" customWidth="1"/>
    <col min="11541" max="11541" width="15.5703125" style="41" customWidth="1"/>
    <col min="11542" max="11776" width="9.140625" style="41"/>
    <col min="11777" max="11777" width="23.7109375" style="41" customWidth="1"/>
    <col min="11778" max="11778" width="64.7109375" style="41" customWidth="1"/>
    <col min="11779" max="11779" width="12" style="41" customWidth="1"/>
    <col min="11780" max="11780" width="13.42578125" style="41" customWidth="1"/>
    <col min="11781" max="11781" width="9.140625" style="41"/>
    <col min="11782" max="11782" width="11.7109375" style="41" customWidth="1"/>
    <col min="11783" max="11783" width="14.85546875" style="41" customWidth="1"/>
    <col min="11784" max="11785" width="9.140625" style="41"/>
    <col min="11786" max="11787" width="12.5703125" style="41" customWidth="1"/>
    <col min="11788" max="11788" width="9.140625" style="41"/>
    <col min="11789" max="11789" width="13" style="41" customWidth="1"/>
    <col min="11790" max="11790" width="15" style="41" customWidth="1"/>
    <col min="11791" max="11792" width="9.140625" style="41"/>
    <col min="11793" max="11793" width="12.7109375" style="41" customWidth="1"/>
    <col min="11794" max="11794" width="12.85546875" style="41" customWidth="1"/>
    <col min="11795" max="11795" width="9.140625" style="41"/>
    <col min="11796" max="11796" width="14.42578125" style="41" customWidth="1"/>
    <col min="11797" max="11797" width="15.5703125" style="41" customWidth="1"/>
    <col min="11798" max="12032" width="9.140625" style="41"/>
    <col min="12033" max="12033" width="23.7109375" style="41" customWidth="1"/>
    <col min="12034" max="12034" width="64.7109375" style="41" customWidth="1"/>
    <col min="12035" max="12035" width="12" style="41" customWidth="1"/>
    <col min="12036" max="12036" width="13.42578125" style="41" customWidth="1"/>
    <col min="12037" max="12037" width="9.140625" style="41"/>
    <col min="12038" max="12038" width="11.7109375" style="41" customWidth="1"/>
    <col min="12039" max="12039" width="14.85546875" style="41" customWidth="1"/>
    <col min="12040" max="12041" width="9.140625" style="41"/>
    <col min="12042" max="12043" width="12.5703125" style="41" customWidth="1"/>
    <col min="12044" max="12044" width="9.140625" style="41"/>
    <col min="12045" max="12045" width="13" style="41" customWidth="1"/>
    <col min="12046" max="12046" width="15" style="41" customWidth="1"/>
    <col min="12047" max="12048" width="9.140625" style="41"/>
    <col min="12049" max="12049" width="12.7109375" style="41" customWidth="1"/>
    <col min="12050" max="12050" width="12.85546875" style="41" customWidth="1"/>
    <col min="12051" max="12051" width="9.140625" style="41"/>
    <col min="12052" max="12052" width="14.42578125" style="41" customWidth="1"/>
    <col min="12053" max="12053" width="15.5703125" style="41" customWidth="1"/>
    <col min="12054" max="12288" width="9.140625" style="41"/>
    <col min="12289" max="12289" width="23.7109375" style="41" customWidth="1"/>
    <col min="12290" max="12290" width="64.7109375" style="41" customWidth="1"/>
    <col min="12291" max="12291" width="12" style="41" customWidth="1"/>
    <col min="12292" max="12292" width="13.42578125" style="41" customWidth="1"/>
    <col min="12293" max="12293" width="9.140625" style="41"/>
    <col min="12294" max="12294" width="11.7109375" style="41" customWidth="1"/>
    <col min="12295" max="12295" width="14.85546875" style="41" customWidth="1"/>
    <col min="12296" max="12297" width="9.140625" style="41"/>
    <col min="12298" max="12299" width="12.5703125" style="41" customWidth="1"/>
    <col min="12300" max="12300" width="9.140625" style="41"/>
    <col min="12301" max="12301" width="13" style="41" customWidth="1"/>
    <col min="12302" max="12302" width="15" style="41" customWidth="1"/>
    <col min="12303" max="12304" width="9.140625" style="41"/>
    <col min="12305" max="12305" width="12.7109375" style="41" customWidth="1"/>
    <col min="12306" max="12306" width="12.85546875" style="41" customWidth="1"/>
    <col min="12307" max="12307" width="9.140625" style="41"/>
    <col min="12308" max="12308" width="14.42578125" style="41" customWidth="1"/>
    <col min="12309" max="12309" width="15.5703125" style="41" customWidth="1"/>
    <col min="12310" max="12544" width="9.140625" style="41"/>
    <col min="12545" max="12545" width="23.7109375" style="41" customWidth="1"/>
    <col min="12546" max="12546" width="64.7109375" style="41" customWidth="1"/>
    <col min="12547" max="12547" width="12" style="41" customWidth="1"/>
    <col min="12548" max="12548" width="13.42578125" style="41" customWidth="1"/>
    <col min="12549" max="12549" width="9.140625" style="41"/>
    <col min="12550" max="12550" width="11.7109375" style="41" customWidth="1"/>
    <col min="12551" max="12551" width="14.85546875" style="41" customWidth="1"/>
    <col min="12552" max="12553" width="9.140625" style="41"/>
    <col min="12554" max="12555" width="12.5703125" style="41" customWidth="1"/>
    <col min="12556" max="12556" width="9.140625" style="41"/>
    <col min="12557" max="12557" width="13" style="41" customWidth="1"/>
    <col min="12558" max="12558" width="15" style="41" customWidth="1"/>
    <col min="12559" max="12560" width="9.140625" style="41"/>
    <col min="12561" max="12561" width="12.7109375" style="41" customWidth="1"/>
    <col min="12562" max="12562" width="12.85546875" style="41" customWidth="1"/>
    <col min="12563" max="12563" width="9.140625" style="41"/>
    <col min="12564" max="12564" width="14.42578125" style="41" customWidth="1"/>
    <col min="12565" max="12565" width="15.5703125" style="41" customWidth="1"/>
    <col min="12566" max="12800" width="9.140625" style="41"/>
    <col min="12801" max="12801" width="23.7109375" style="41" customWidth="1"/>
    <col min="12802" max="12802" width="64.7109375" style="41" customWidth="1"/>
    <col min="12803" max="12803" width="12" style="41" customWidth="1"/>
    <col min="12804" max="12804" width="13.42578125" style="41" customWidth="1"/>
    <col min="12805" max="12805" width="9.140625" style="41"/>
    <col min="12806" max="12806" width="11.7109375" style="41" customWidth="1"/>
    <col min="12807" max="12807" width="14.85546875" style="41" customWidth="1"/>
    <col min="12808" max="12809" width="9.140625" style="41"/>
    <col min="12810" max="12811" width="12.5703125" style="41" customWidth="1"/>
    <col min="12812" max="12812" width="9.140625" style="41"/>
    <col min="12813" max="12813" width="13" style="41" customWidth="1"/>
    <col min="12814" max="12814" width="15" style="41" customWidth="1"/>
    <col min="12815" max="12816" width="9.140625" style="41"/>
    <col min="12817" max="12817" width="12.7109375" style="41" customWidth="1"/>
    <col min="12818" max="12818" width="12.85546875" style="41" customWidth="1"/>
    <col min="12819" max="12819" width="9.140625" style="41"/>
    <col min="12820" max="12820" width="14.42578125" style="41" customWidth="1"/>
    <col min="12821" max="12821" width="15.5703125" style="41" customWidth="1"/>
    <col min="12822" max="13056" width="9.140625" style="41"/>
    <col min="13057" max="13057" width="23.7109375" style="41" customWidth="1"/>
    <col min="13058" max="13058" width="64.7109375" style="41" customWidth="1"/>
    <col min="13059" max="13059" width="12" style="41" customWidth="1"/>
    <col min="13060" max="13060" width="13.42578125" style="41" customWidth="1"/>
    <col min="13061" max="13061" width="9.140625" style="41"/>
    <col min="13062" max="13062" width="11.7109375" style="41" customWidth="1"/>
    <col min="13063" max="13063" width="14.85546875" style="41" customWidth="1"/>
    <col min="13064" max="13065" width="9.140625" style="41"/>
    <col min="13066" max="13067" width="12.5703125" style="41" customWidth="1"/>
    <col min="13068" max="13068" width="9.140625" style="41"/>
    <col min="13069" max="13069" width="13" style="41" customWidth="1"/>
    <col min="13070" max="13070" width="15" style="41" customWidth="1"/>
    <col min="13071" max="13072" width="9.140625" style="41"/>
    <col min="13073" max="13073" width="12.7109375" style="41" customWidth="1"/>
    <col min="13074" max="13074" width="12.85546875" style="41" customWidth="1"/>
    <col min="13075" max="13075" width="9.140625" style="41"/>
    <col min="13076" max="13076" width="14.42578125" style="41" customWidth="1"/>
    <col min="13077" max="13077" width="15.5703125" style="41" customWidth="1"/>
    <col min="13078" max="13312" width="9.140625" style="41"/>
    <col min="13313" max="13313" width="23.7109375" style="41" customWidth="1"/>
    <col min="13314" max="13314" width="64.7109375" style="41" customWidth="1"/>
    <col min="13315" max="13315" width="12" style="41" customWidth="1"/>
    <col min="13316" max="13316" width="13.42578125" style="41" customWidth="1"/>
    <col min="13317" max="13317" width="9.140625" style="41"/>
    <col min="13318" max="13318" width="11.7109375" style="41" customWidth="1"/>
    <col min="13319" max="13319" width="14.85546875" style="41" customWidth="1"/>
    <col min="13320" max="13321" width="9.140625" style="41"/>
    <col min="13322" max="13323" width="12.5703125" style="41" customWidth="1"/>
    <col min="13324" max="13324" width="9.140625" style="41"/>
    <col min="13325" max="13325" width="13" style="41" customWidth="1"/>
    <col min="13326" max="13326" width="15" style="41" customWidth="1"/>
    <col min="13327" max="13328" width="9.140625" style="41"/>
    <col min="13329" max="13329" width="12.7109375" style="41" customWidth="1"/>
    <col min="13330" max="13330" width="12.85546875" style="41" customWidth="1"/>
    <col min="13331" max="13331" width="9.140625" style="41"/>
    <col min="13332" max="13332" width="14.42578125" style="41" customWidth="1"/>
    <col min="13333" max="13333" width="15.5703125" style="41" customWidth="1"/>
    <col min="13334" max="13568" width="9.140625" style="41"/>
    <col min="13569" max="13569" width="23.7109375" style="41" customWidth="1"/>
    <col min="13570" max="13570" width="64.7109375" style="41" customWidth="1"/>
    <col min="13571" max="13571" width="12" style="41" customWidth="1"/>
    <col min="13572" max="13572" width="13.42578125" style="41" customWidth="1"/>
    <col min="13573" max="13573" width="9.140625" style="41"/>
    <col min="13574" max="13574" width="11.7109375" style="41" customWidth="1"/>
    <col min="13575" max="13575" width="14.85546875" style="41" customWidth="1"/>
    <col min="13576" max="13577" width="9.140625" style="41"/>
    <col min="13578" max="13579" width="12.5703125" style="41" customWidth="1"/>
    <col min="13580" max="13580" width="9.140625" style="41"/>
    <col min="13581" max="13581" width="13" style="41" customWidth="1"/>
    <col min="13582" max="13582" width="15" style="41" customWidth="1"/>
    <col min="13583" max="13584" width="9.140625" style="41"/>
    <col min="13585" max="13585" width="12.7109375" style="41" customWidth="1"/>
    <col min="13586" max="13586" width="12.85546875" style="41" customWidth="1"/>
    <col min="13587" max="13587" width="9.140625" style="41"/>
    <col min="13588" max="13588" width="14.42578125" style="41" customWidth="1"/>
    <col min="13589" max="13589" width="15.5703125" style="41" customWidth="1"/>
    <col min="13590" max="13824" width="9.140625" style="41"/>
    <col min="13825" max="13825" width="23.7109375" style="41" customWidth="1"/>
    <col min="13826" max="13826" width="64.7109375" style="41" customWidth="1"/>
    <col min="13827" max="13827" width="12" style="41" customWidth="1"/>
    <col min="13828" max="13828" width="13.42578125" style="41" customWidth="1"/>
    <col min="13829" max="13829" width="9.140625" style="41"/>
    <col min="13830" max="13830" width="11.7109375" style="41" customWidth="1"/>
    <col min="13831" max="13831" width="14.85546875" style="41" customWidth="1"/>
    <col min="13832" max="13833" width="9.140625" style="41"/>
    <col min="13834" max="13835" width="12.5703125" style="41" customWidth="1"/>
    <col min="13836" max="13836" width="9.140625" style="41"/>
    <col min="13837" max="13837" width="13" style="41" customWidth="1"/>
    <col min="13838" max="13838" width="15" style="41" customWidth="1"/>
    <col min="13839" max="13840" width="9.140625" style="41"/>
    <col min="13841" max="13841" width="12.7109375" style="41" customWidth="1"/>
    <col min="13842" max="13842" width="12.85546875" style="41" customWidth="1"/>
    <col min="13843" max="13843" width="9.140625" style="41"/>
    <col min="13844" max="13844" width="14.42578125" style="41" customWidth="1"/>
    <col min="13845" max="13845" width="15.5703125" style="41" customWidth="1"/>
    <col min="13846" max="14080" width="9.140625" style="41"/>
    <col min="14081" max="14081" width="23.7109375" style="41" customWidth="1"/>
    <col min="14082" max="14082" width="64.7109375" style="41" customWidth="1"/>
    <col min="14083" max="14083" width="12" style="41" customWidth="1"/>
    <col min="14084" max="14084" width="13.42578125" style="41" customWidth="1"/>
    <col min="14085" max="14085" width="9.140625" style="41"/>
    <col min="14086" max="14086" width="11.7109375" style="41" customWidth="1"/>
    <col min="14087" max="14087" width="14.85546875" style="41" customWidth="1"/>
    <col min="14088" max="14089" width="9.140625" style="41"/>
    <col min="14090" max="14091" width="12.5703125" style="41" customWidth="1"/>
    <col min="14092" max="14092" width="9.140625" style="41"/>
    <col min="14093" max="14093" width="13" style="41" customWidth="1"/>
    <col min="14094" max="14094" width="15" style="41" customWidth="1"/>
    <col min="14095" max="14096" width="9.140625" style="41"/>
    <col min="14097" max="14097" width="12.7109375" style="41" customWidth="1"/>
    <col min="14098" max="14098" width="12.85546875" style="41" customWidth="1"/>
    <col min="14099" max="14099" width="9.140625" style="41"/>
    <col min="14100" max="14100" width="14.42578125" style="41" customWidth="1"/>
    <col min="14101" max="14101" width="15.5703125" style="41" customWidth="1"/>
    <col min="14102" max="14336" width="9.140625" style="41"/>
    <col min="14337" max="14337" width="23.7109375" style="41" customWidth="1"/>
    <col min="14338" max="14338" width="64.7109375" style="41" customWidth="1"/>
    <col min="14339" max="14339" width="12" style="41" customWidth="1"/>
    <col min="14340" max="14340" width="13.42578125" style="41" customWidth="1"/>
    <col min="14341" max="14341" width="9.140625" style="41"/>
    <col min="14342" max="14342" width="11.7109375" style="41" customWidth="1"/>
    <col min="14343" max="14343" width="14.85546875" style="41" customWidth="1"/>
    <col min="14344" max="14345" width="9.140625" style="41"/>
    <col min="14346" max="14347" width="12.5703125" style="41" customWidth="1"/>
    <col min="14348" max="14348" width="9.140625" style="41"/>
    <col min="14349" max="14349" width="13" style="41" customWidth="1"/>
    <col min="14350" max="14350" width="15" style="41" customWidth="1"/>
    <col min="14351" max="14352" width="9.140625" style="41"/>
    <col min="14353" max="14353" width="12.7109375" style="41" customWidth="1"/>
    <col min="14354" max="14354" width="12.85546875" style="41" customWidth="1"/>
    <col min="14355" max="14355" width="9.140625" style="41"/>
    <col min="14356" max="14356" width="14.42578125" style="41" customWidth="1"/>
    <col min="14357" max="14357" width="15.5703125" style="41" customWidth="1"/>
    <col min="14358" max="14592" width="9.140625" style="41"/>
    <col min="14593" max="14593" width="23.7109375" style="41" customWidth="1"/>
    <col min="14594" max="14594" width="64.7109375" style="41" customWidth="1"/>
    <col min="14595" max="14595" width="12" style="41" customWidth="1"/>
    <col min="14596" max="14596" width="13.42578125" style="41" customWidth="1"/>
    <col min="14597" max="14597" width="9.140625" style="41"/>
    <col min="14598" max="14598" width="11.7109375" style="41" customWidth="1"/>
    <col min="14599" max="14599" width="14.85546875" style="41" customWidth="1"/>
    <col min="14600" max="14601" width="9.140625" style="41"/>
    <col min="14602" max="14603" width="12.5703125" style="41" customWidth="1"/>
    <col min="14604" max="14604" width="9.140625" style="41"/>
    <col min="14605" max="14605" width="13" style="41" customWidth="1"/>
    <col min="14606" max="14606" width="15" style="41" customWidth="1"/>
    <col min="14607" max="14608" width="9.140625" style="41"/>
    <col min="14609" max="14609" width="12.7109375" style="41" customWidth="1"/>
    <col min="14610" max="14610" width="12.85546875" style="41" customWidth="1"/>
    <col min="14611" max="14611" width="9.140625" style="41"/>
    <col min="14612" max="14612" width="14.42578125" style="41" customWidth="1"/>
    <col min="14613" max="14613" width="15.5703125" style="41" customWidth="1"/>
    <col min="14614" max="14848" width="9.140625" style="41"/>
    <col min="14849" max="14849" width="23.7109375" style="41" customWidth="1"/>
    <col min="14850" max="14850" width="64.7109375" style="41" customWidth="1"/>
    <col min="14851" max="14851" width="12" style="41" customWidth="1"/>
    <col min="14852" max="14852" width="13.42578125" style="41" customWidth="1"/>
    <col min="14853" max="14853" width="9.140625" style="41"/>
    <col min="14854" max="14854" width="11.7109375" style="41" customWidth="1"/>
    <col min="14855" max="14855" width="14.85546875" style="41" customWidth="1"/>
    <col min="14856" max="14857" width="9.140625" style="41"/>
    <col min="14858" max="14859" width="12.5703125" style="41" customWidth="1"/>
    <col min="14860" max="14860" width="9.140625" style="41"/>
    <col min="14861" max="14861" width="13" style="41" customWidth="1"/>
    <col min="14862" max="14862" width="15" style="41" customWidth="1"/>
    <col min="14863" max="14864" width="9.140625" style="41"/>
    <col min="14865" max="14865" width="12.7109375" style="41" customWidth="1"/>
    <col min="14866" max="14866" width="12.85546875" style="41" customWidth="1"/>
    <col min="14867" max="14867" width="9.140625" style="41"/>
    <col min="14868" max="14868" width="14.42578125" style="41" customWidth="1"/>
    <col min="14869" max="14869" width="15.5703125" style="41" customWidth="1"/>
    <col min="14870" max="15104" width="9.140625" style="41"/>
    <col min="15105" max="15105" width="23.7109375" style="41" customWidth="1"/>
    <col min="15106" max="15106" width="64.7109375" style="41" customWidth="1"/>
    <col min="15107" max="15107" width="12" style="41" customWidth="1"/>
    <col min="15108" max="15108" width="13.42578125" style="41" customWidth="1"/>
    <col min="15109" max="15109" width="9.140625" style="41"/>
    <col min="15110" max="15110" width="11.7109375" style="41" customWidth="1"/>
    <col min="15111" max="15111" width="14.85546875" style="41" customWidth="1"/>
    <col min="15112" max="15113" width="9.140625" style="41"/>
    <col min="15114" max="15115" width="12.5703125" style="41" customWidth="1"/>
    <col min="15116" max="15116" width="9.140625" style="41"/>
    <col min="15117" max="15117" width="13" style="41" customWidth="1"/>
    <col min="15118" max="15118" width="15" style="41" customWidth="1"/>
    <col min="15119" max="15120" width="9.140625" style="41"/>
    <col min="15121" max="15121" width="12.7109375" style="41" customWidth="1"/>
    <col min="15122" max="15122" width="12.85546875" style="41" customWidth="1"/>
    <col min="15123" max="15123" width="9.140625" style="41"/>
    <col min="15124" max="15124" width="14.42578125" style="41" customWidth="1"/>
    <col min="15125" max="15125" width="15.5703125" style="41" customWidth="1"/>
    <col min="15126" max="15360" width="9.140625" style="41"/>
    <col min="15361" max="15361" width="23.7109375" style="41" customWidth="1"/>
    <col min="15362" max="15362" width="64.7109375" style="41" customWidth="1"/>
    <col min="15363" max="15363" width="12" style="41" customWidth="1"/>
    <col min="15364" max="15364" width="13.42578125" style="41" customWidth="1"/>
    <col min="15365" max="15365" width="9.140625" style="41"/>
    <col min="15366" max="15366" width="11.7109375" style="41" customWidth="1"/>
    <col min="15367" max="15367" width="14.85546875" style="41" customWidth="1"/>
    <col min="15368" max="15369" width="9.140625" style="41"/>
    <col min="15370" max="15371" width="12.5703125" style="41" customWidth="1"/>
    <col min="15372" max="15372" width="9.140625" style="41"/>
    <col min="15373" max="15373" width="13" style="41" customWidth="1"/>
    <col min="15374" max="15374" width="15" style="41" customWidth="1"/>
    <col min="15375" max="15376" width="9.140625" style="41"/>
    <col min="15377" max="15377" width="12.7109375" style="41" customWidth="1"/>
    <col min="15378" max="15378" width="12.85546875" style="41" customWidth="1"/>
    <col min="15379" max="15379" width="9.140625" style="41"/>
    <col min="15380" max="15380" width="14.42578125" style="41" customWidth="1"/>
    <col min="15381" max="15381" width="15.5703125" style="41" customWidth="1"/>
    <col min="15382" max="15616" width="9.140625" style="41"/>
    <col min="15617" max="15617" width="23.7109375" style="41" customWidth="1"/>
    <col min="15618" max="15618" width="64.7109375" style="41" customWidth="1"/>
    <col min="15619" max="15619" width="12" style="41" customWidth="1"/>
    <col min="15620" max="15620" width="13.42578125" style="41" customWidth="1"/>
    <col min="15621" max="15621" width="9.140625" style="41"/>
    <col min="15622" max="15622" width="11.7109375" style="41" customWidth="1"/>
    <col min="15623" max="15623" width="14.85546875" style="41" customWidth="1"/>
    <col min="15624" max="15625" width="9.140625" style="41"/>
    <col min="15626" max="15627" width="12.5703125" style="41" customWidth="1"/>
    <col min="15628" max="15628" width="9.140625" style="41"/>
    <col min="15629" max="15629" width="13" style="41" customWidth="1"/>
    <col min="15630" max="15630" width="15" style="41" customWidth="1"/>
    <col min="15631" max="15632" width="9.140625" style="41"/>
    <col min="15633" max="15633" width="12.7109375" style="41" customWidth="1"/>
    <col min="15634" max="15634" width="12.85546875" style="41" customWidth="1"/>
    <col min="15635" max="15635" width="9.140625" style="41"/>
    <col min="15636" max="15636" width="14.42578125" style="41" customWidth="1"/>
    <col min="15637" max="15637" width="15.5703125" style="41" customWidth="1"/>
    <col min="15638" max="15872" width="9.140625" style="41"/>
    <col min="15873" max="15873" width="23.7109375" style="41" customWidth="1"/>
    <col min="15874" max="15874" width="64.7109375" style="41" customWidth="1"/>
    <col min="15875" max="15875" width="12" style="41" customWidth="1"/>
    <col min="15876" max="15876" width="13.42578125" style="41" customWidth="1"/>
    <col min="15877" max="15877" width="9.140625" style="41"/>
    <col min="15878" max="15878" width="11.7109375" style="41" customWidth="1"/>
    <col min="15879" max="15879" width="14.85546875" style="41" customWidth="1"/>
    <col min="15880" max="15881" width="9.140625" style="41"/>
    <col min="15882" max="15883" width="12.5703125" style="41" customWidth="1"/>
    <col min="15884" max="15884" width="9.140625" style="41"/>
    <col min="15885" max="15885" width="13" style="41" customWidth="1"/>
    <col min="15886" max="15886" width="15" style="41" customWidth="1"/>
    <col min="15887" max="15888" width="9.140625" style="41"/>
    <col min="15889" max="15889" width="12.7109375" style="41" customWidth="1"/>
    <col min="15890" max="15890" width="12.85546875" style="41" customWidth="1"/>
    <col min="15891" max="15891" width="9.140625" style="41"/>
    <col min="15892" max="15892" width="14.42578125" style="41" customWidth="1"/>
    <col min="15893" max="15893" width="15.5703125" style="41" customWidth="1"/>
    <col min="15894" max="16128" width="9.140625" style="41"/>
    <col min="16129" max="16129" width="23.7109375" style="41" customWidth="1"/>
    <col min="16130" max="16130" width="64.7109375" style="41" customWidth="1"/>
    <col min="16131" max="16131" width="12" style="41" customWidth="1"/>
    <col min="16132" max="16132" width="13.42578125" style="41" customWidth="1"/>
    <col min="16133" max="16133" width="9.140625" style="41"/>
    <col min="16134" max="16134" width="11.7109375" style="41" customWidth="1"/>
    <col min="16135" max="16135" width="14.85546875" style="41" customWidth="1"/>
    <col min="16136" max="16137" width="9.140625" style="41"/>
    <col min="16138" max="16139" width="12.5703125" style="41" customWidth="1"/>
    <col min="16140" max="16140" width="9.140625" style="41"/>
    <col min="16141" max="16141" width="13" style="41" customWidth="1"/>
    <col min="16142" max="16142" width="15" style="41" customWidth="1"/>
    <col min="16143" max="16144" width="9.140625" style="41"/>
    <col min="16145" max="16145" width="12.7109375" style="41" customWidth="1"/>
    <col min="16146" max="16146" width="12.85546875" style="41" customWidth="1"/>
    <col min="16147" max="16147" width="9.140625" style="41"/>
    <col min="16148" max="16148" width="14.42578125" style="41" customWidth="1"/>
    <col min="16149" max="16149" width="15.5703125" style="41" customWidth="1"/>
    <col min="16150" max="16384" width="9.140625" style="41"/>
  </cols>
  <sheetData>
    <row r="1" spans="1:24">
      <c r="A1" s="23" t="s">
        <v>48</v>
      </c>
      <c r="B1" s="1304">
        <v>45</v>
      </c>
    </row>
    <row r="2" spans="1:24">
      <c r="A2" s="23" t="s">
        <v>49</v>
      </c>
      <c r="B2" s="23" t="s">
        <v>2077</v>
      </c>
    </row>
    <row r="3" spans="1:24">
      <c r="A3" s="23" t="s">
        <v>47</v>
      </c>
      <c r="B3" s="23" t="s">
        <v>1049</v>
      </c>
    </row>
    <row r="4" spans="1:24">
      <c r="A4" s="23" t="s">
        <v>50</v>
      </c>
      <c r="B4" s="23" t="s">
        <v>53</v>
      </c>
    </row>
    <row r="5" spans="1:24">
      <c r="A5" s="41" t="s">
        <v>792</v>
      </c>
      <c r="B5" s="41" t="s">
        <v>71</v>
      </c>
    </row>
    <row r="6" spans="1:24" ht="15.75" thickBot="1"/>
    <row r="7" spans="1:24" ht="15.75" thickBot="1">
      <c r="A7" s="1443"/>
      <c r="B7" s="1444" t="s">
        <v>2077</v>
      </c>
      <c r="C7" s="4661" t="s">
        <v>1093</v>
      </c>
      <c r="D7" s="4681"/>
      <c r="E7" s="4681"/>
      <c r="F7" s="1445"/>
      <c r="G7" s="1445"/>
      <c r="H7" s="1445"/>
      <c r="I7" s="1446"/>
      <c r="J7" s="4661" t="s">
        <v>2033</v>
      </c>
      <c r="K7" s="4681"/>
      <c r="L7" s="4681"/>
      <c r="M7" s="4681"/>
      <c r="N7" s="4681"/>
      <c r="O7" s="4681"/>
      <c r="P7" s="4662"/>
      <c r="Q7" s="4661" t="s">
        <v>19</v>
      </c>
      <c r="R7" s="4681"/>
      <c r="S7" s="4681"/>
      <c r="T7" s="4681"/>
      <c r="U7" s="4681"/>
      <c r="V7" s="4681"/>
      <c r="W7" s="4662"/>
      <c r="X7" s="153"/>
    </row>
    <row r="8" spans="1:24">
      <c r="A8" s="1447"/>
      <c r="B8" s="4673" t="s">
        <v>2027</v>
      </c>
      <c r="C8" s="4682" t="s">
        <v>2078</v>
      </c>
      <c r="D8" s="4675"/>
      <c r="E8" s="4676"/>
      <c r="F8" s="4671" t="s">
        <v>2079</v>
      </c>
      <c r="G8" s="4679" t="s">
        <v>2080</v>
      </c>
      <c r="H8" s="4682" t="s">
        <v>2081</v>
      </c>
      <c r="I8" s="4673" t="s">
        <v>486</v>
      </c>
      <c r="J8" s="4675" t="s">
        <v>2078</v>
      </c>
      <c r="K8" s="4675"/>
      <c r="L8" s="4676"/>
      <c r="M8" s="4679" t="s">
        <v>2079</v>
      </c>
      <c r="N8" s="4679" t="s">
        <v>2080</v>
      </c>
      <c r="O8" s="4682" t="s">
        <v>2081</v>
      </c>
      <c r="P8" s="4673" t="s">
        <v>486</v>
      </c>
      <c r="Q8" s="4675" t="s">
        <v>2078</v>
      </c>
      <c r="R8" s="4675"/>
      <c r="S8" s="4676"/>
      <c r="T8" s="4679" t="s">
        <v>2082</v>
      </c>
      <c r="U8" s="4679" t="s">
        <v>2080</v>
      </c>
      <c r="V8" s="4679" t="s">
        <v>2081</v>
      </c>
      <c r="W8" s="4673" t="s">
        <v>486</v>
      </c>
      <c r="X8" s="153"/>
    </row>
    <row r="9" spans="1:24" ht="15.75" thickBot="1">
      <c r="A9" s="1448" t="s">
        <v>200</v>
      </c>
      <c r="B9" s="4674"/>
      <c r="C9" s="4684"/>
      <c r="D9" s="4677"/>
      <c r="E9" s="4678"/>
      <c r="F9" s="4632"/>
      <c r="G9" s="4680"/>
      <c r="H9" s="4683"/>
      <c r="I9" s="4674"/>
      <c r="J9" s="4677"/>
      <c r="K9" s="4677"/>
      <c r="L9" s="4678"/>
      <c r="M9" s="4680"/>
      <c r="N9" s="4680"/>
      <c r="O9" s="4683"/>
      <c r="P9" s="4674"/>
      <c r="Q9" s="4677"/>
      <c r="R9" s="4677"/>
      <c r="S9" s="4678"/>
      <c r="T9" s="4680"/>
      <c r="U9" s="4680"/>
      <c r="V9" s="4680"/>
      <c r="W9" s="4674"/>
      <c r="X9" s="153"/>
    </row>
    <row r="10" spans="1:24" ht="15.75" thickBot="1">
      <c r="A10" s="1447"/>
      <c r="B10" s="4674"/>
      <c r="C10" s="1448" t="s">
        <v>2034</v>
      </c>
      <c r="D10" s="1448" t="s">
        <v>2035</v>
      </c>
      <c r="E10" s="1448" t="s">
        <v>2036</v>
      </c>
      <c r="F10" s="4632"/>
      <c r="G10" s="4680"/>
      <c r="H10" s="4683"/>
      <c r="I10" s="4674"/>
      <c r="J10" s="1449" t="s">
        <v>2034</v>
      </c>
      <c r="K10" s="1448" t="s">
        <v>2035</v>
      </c>
      <c r="L10" s="1448" t="s">
        <v>2036</v>
      </c>
      <c r="M10" s="4680"/>
      <c r="N10" s="4680"/>
      <c r="O10" s="4683"/>
      <c r="P10" s="4674"/>
      <c r="Q10" s="1449" t="s">
        <v>2034</v>
      </c>
      <c r="R10" s="1448" t="s">
        <v>2035</v>
      </c>
      <c r="S10" s="1448" t="s">
        <v>2036</v>
      </c>
      <c r="T10" s="4680"/>
      <c r="U10" s="4680"/>
      <c r="V10" s="4680"/>
      <c r="W10" s="4674"/>
      <c r="X10" s="153"/>
    </row>
    <row r="11" spans="1:24">
      <c r="A11" s="1164">
        <v>1</v>
      </c>
      <c r="B11" s="1164" t="s">
        <v>2039</v>
      </c>
      <c r="C11" s="1450">
        <f t="shared" ref="C11:H11" si="0">+C12+C13</f>
        <v>0</v>
      </c>
      <c r="D11" s="1451">
        <f t="shared" si="0"/>
        <v>0</v>
      </c>
      <c r="E11" s="1451">
        <f t="shared" si="0"/>
        <v>0</v>
      </c>
      <c r="F11" s="1451">
        <f t="shared" si="0"/>
        <v>0</v>
      </c>
      <c r="G11" s="1451">
        <f t="shared" si="0"/>
        <v>0</v>
      </c>
      <c r="H11" s="1452">
        <f t="shared" si="0"/>
        <v>0</v>
      </c>
      <c r="I11" s="1453">
        <f>SUM(C11:H11)</f>
        <v>0</v>
      </c>
      <c r="J11" s="1450">
        <f t="shared" ref="J11:O11" si="1">+J12+J13</f>
        <v>0</v>
      </c>
      <c r="K11" s="1451">
        <f t="shared" si="1"/>
        <v>0</v>
      </c>
      <c r="L11" s="1451">
        <f t="shared" si="1"/>
        <v>0</v>
      </c>
      <c r="M11" s="1451">
        <f t="shared" si="1"/>
        <v>0</v>
      </c>
      <c r="N11" s="1451">
        <f t="shared" si="1"/>
        <v>0</v>
      </c>
      <c r="O11" s="1452">
        <f t="shared" si="1"/>
        <v>0</v>
      </c>
      <c r="P11" s="1453">
        <f>SUM(J11:O11)</f>
        <v>0</v>
      </c>
      <c r="Q11" s="1454">
        <f>+C11+J11</f>
        <v>0</v>
      </c>
      <c r="R11" s="1455">
        <f t="shared" ref="R11:V13" si="2">+D11+K11</f>
        <v>0</v>
      </c>
      <c r="S11" s="1455">
        <f t="shared" si="2"/>
        <v>0</v>
      </c>
      <c r="T11" s="1455">
        <f t="shared" si="2"/>
        <v>0</v>
      </c>
      <c r="U11" s="1455">
        <f t="shared" si="2"/>
        <v>0</v>
      </c>
      <c r="V11" s="1456">
        <f t="shared" si="2"/>
        <v>0</v>
      </c>
      <c r="W11" s="1453">
        <f>SUM(Q11:V11)</f>
        <v>0</v>
      </c>
      <c r="X11" s="153"/>
    </row>
    <row r="12" spans="1:24">
      <c r="A12" s="1171">
        <v>2</v>
      </c>
      <c r="B12" s="1171" t="s">
        <v>2083</v>
      </c>
      <c r="C12" s="1457"/>
      <c r="D12" s="1317"/>
      <c r="E12" s="1317"/>
      <c r="F12" s="1317"/>
      <c r="G12" s="1317"/>
      <c r="H12" s="1408"/>
      <c r="I12" s="1419">
        <f t="shared" ref="I12:I22" si="3">SUM(C12:H12)</f>
        <v>0</v>
      </c>
      <c r="J12" s="1457"/>
      <c r="K12" s="1317"/>
      <c r="L12" s="1317"/>
      <c r="M12" s="1317"/>
      <c r="N12" s="1317"/>
      <c r="O12" s="1408"/>
      <c r="P12" s="1419">
        <f>SUM(J12:O12)</f>
        <v>0</v>
      </c>
      <c r="Q12" s="1458">
        <f>+C12+J12</f>
        <v>0</v>
      </c>
      <c r="R12" s="998">
        <f t="shared" si="2"/>
        <v>0</v>
      </c>
      <c r="S12" s="998">
        <f t="shared" si="2"/>
        <v>0</v>
      </c>
      <c r="T12" s="998">
        <f t="shared" si="2"/>
        <v>0</v>
      </c>
      <c r="U12" s="998">
        <f t="shared" si="2"/>
        <v>0</v>
      </c>
      <c r="V12" s="1414">
        <f t="shared" si="2"/>
        <v>0</v>
      </c>
      <c r="W12" s="1419">
        <f>SUM(Q12:V12)</f>
        <v>0</v>
      </c>
      <c r="X12" s="153"/>
    </row>
    <row r="13" spans="1:24">
      <c r="A13" s="1171">
        <v>3</v>
      </c>
      <c r="B13" s="1171" t="s">
        <v>2040</v>
      </c>
      <c r="C13" s="1457"/>
      <c r="D13" s="1317"/>
      <c r="E13" s="1317"/>
      <c r="F13" s="1317"/>
      <c r="G13" s="1317"/>
      <c r="H13" s="1408"/>
      <c r="I13" s="1419">
        <f t="shared" si="3"/>
        <v>0</v>
      </c>
      <c r="J13" s="1457"/>
      <c r="K13" s="1317"/>
      <c r="L13" s="1317"/>
      <c r="M13" s="1317"/>
      <c r="N13" s="1317"/>
      <c r="O13" s="1408"/>
      <c r="P13" s="1419">
        <f t="shared" ref="P13:P22" si="4">SUM(J13:O13)</f>
        <v>0</v>
      </c>
      <c r="Q13" s="1458">
        <f>+C13+J13</f>
        <v>0</v>
      </c>
      <c r="R13" s="998">
        <f t="shared" si="2"/>
        <v>0</v>
      </c>
      <c r="S13" s="998">
        <f t="shared" si="2"/>
        <v>0</v>
      </c>
      <c r="T13" s="998">
        <f t="shared" si="2"/>
        <v>0</v>
      </c>
      <c r="U13" s="998">
        <f t="shared" si="2"/>
        <v>0</v>
      </c>
      <c r="V13" s="1414">
        <f t="shared" si="2"/>
        <v>0</v>
      </c>
      <c r="W13" s="1419">
        <f>SUM(Q13:V13)</f>
        <v>0</v>
      </c>
      <c r="X13" s="153"/>
    </row>
    <row r="14" spans="1:24">
      <c r="A14" s="1171"/>
      <c r="B14" s="1171" t="s">
        <v>1350</v>
      </c>
      <c r="C14" s="1459"/>
      <c r="D14" s="1460"/>
      <c r="E14" s="1460"/>
      <c r="F14" s="1460"/>
      <c r="G14" s="1460"/>
      <c r="H14" s="1461"/>
      <c r="I14" s="1462"/>
      <c r="J14" s="1459"/>
      <c r="K14" s="1460"/>
      <c r="L14" s="1460"/>
      <c r="M14" s="1460"/>
      <c r="N14" s="1460"/>
      <c r="O14" s="1461"/>
      <c r="P14" s="1463"/>
      <c r="Q14" s="1464"/>
      <c r="R14" s="1465"/>
      <c r="S14" s="1465"/>
      <c r="T14" s="1465"/>
      <c r="U14" s="1465"/>
      <c r="V14" s="1466"/>
      <c r="W14" s="1463"/>
      <c r="X14" s="153"/>
    </row>
    <row r="15" spans="1:24">
      <c r="A15" s="1171">
        <v>3.1</v>
      </c>
      <c r="B15" s="1171" t="s">
        <v>2084</v>
      </c>
      <c r="C15" s="1457"/>
      <c r="D15" s="1317"/>
      <c r="E15" s="1317"/>
      <c r="F15" s="1317"/>
      <c r="G15" s="1317"/>
      <c r="H15" s="1408"/>
      <c r="I15" s="1419">
        <f t="shared" si="3"/>
        <v>0</v>
      </c>
      <c r="J15" s="1457"/>
      <c r="K15" s="1317"/>
      <c r="L15" s="1317"/>
      <c r="M15" s="1317"/>
      <c r="N15" s="1317"/>
      <c r="O15" s="1408"/>
      <c r="P15" s="1419">
        <f t="shared" si="4"/>
        <v>0</v>
      </c>
      <c r="Q15" s="1458">
        <f>+C15+J15</f>
        <v>0</v>
      </c>
      <c r="R15" s="998">
        <f t="shared" ref="R15:V19" si="5">+D15+K15</f>
        <v>0</v>
      </c>
      <c r="S15" s="998">
        <f t="shared" si="5"/>
        <v>0</v>
      </c>
      <c r="T15" s="998">
        <f t="shared" si="5"/>
        <v>0</v>
      </c>
      <c r="U15" s="998">
        <f t="shared" si="5"/>
        <v>0</v>
      </c>
      <c r="V15" s="1414">
        <f t="shared" si="5"/>
        <v>0</v>
      </c>
      <c r="W15" s="1419">
        <f>SUM(Q15:V15)</f>
        <v>0</v>
      </c>
      <c r="X15" s="153"/>
    </row>
    <row r="16" spans="1:24">
      <c r="A16" s="1171">
        <v>3.2</v>
      </c>
      <c r="B16" s="1171" t="s">
        <v>2085</v>
      </c>
      <c r="C16" s="1457"/>
      <c r="D16" s="1317"/>
      <c r="E16" s="1317"/>
      <c r="F16" s="1317"/>
      <c r="G16" s="1317"/>
      <c r="H16" s="1408"/>
      <c r="I16" s="1419">
        <f t="shared" si="3"/>
        <v>0</v>
      </c>
      <c r="J16" s="1457"/>
      <c r="K16" s="1317"/>
      <c r="L16" s="1317"/>
      <c r="M16" s="1317"/>
      <c r="N16" s="1317"/>
      <c r="O16" s="1408"/>
      <c r="P16" s="1419">
        <f t="shared" si="4"/>
        <v>0</v>
      </c>
      <c r="Q16" s="1458">
        <f>+C16+J16</f>
        <v>0</v>
      </c>
      <c r="R16" s="998">
        <f t="shared" si="5"/>
        <v>0</v>
      </c>
      <c r="S16" s="998">
        <f t="shared" si="5"/>
        <v>0</v>
      </c>
      <c r="T16" s="998">
        <f t="shared" si="5"/>
        <v>0</v>
      </c>
      <c r="U16" s="998">
        <f t="shared" si="5"/>
        <v>0</v>
      </c>
      <c r="V16" s="1414">
        <f t="shared" si="5"/>
        <v>0</v>
      </c>
      <c r="W16" s="1419">
        <f>SUM(Q16:V16)</f>
        <v>0</v>
      </c>
      <c r="X16" s="153"/>
    </row>
    <row r="17" spans="1:24">
      <c r="A17" s="1171">
        <v>4</v>
      </c>
      <c r="B17" s="1171" t="s">
        <v>2052</v>
      </c>
      <c r="C17" s="1467">
        <f t="shared" ref="C17:H17" si="6">+C18+C19</f>
        <v>0</v>
      </c>
      <c r="D17" s="1391">
        <f t="shared" si="6"/>
        <v>0</v>
      </c>
      <c r="E17" s="1391">
        <f t="shared" si="6"/>
        <v>0</v>
      </c>
      <c r="F17" s="1391">
        <f t="shared" si="6"/>
        <v>0</v>
      </c>
      <c r="G17" s="1391">
        <f t="shared" si="6"/>
        <v>0</v>
      </c>
      <c r="H17" s="1468">
        <f t="shared" si="6"/>
        <v>0</v>
      </c>
      <c r="I17" s="1419">
        <f t="shared" si="3"/>
        <v>0</v>
      </c>
      <c r="J17" s="1467">
        <f t="shared" ref="J17:O17" si="7">+J18+J19</f>
        <v>0</v>
      </c>
      <c r="K17" s="1391">
        <f t="shared" si="7"/>
        <v>0</v>
      </c>
      <c r="L17" s="1391">
        <f t="shared" si="7"/>
        <v>0</v>
      </c>
      <c r="M17" s="1391">
        <f t="shared" si="7"/>
        <v>0</v>
      </c>
      <c r="N17" s="1391">
        <f t="shared" si="7"/>
        <v>0</v>
      </c>
      <c r="O17" s="1468">
        <f t="shared" si="7"/>
        <v>0</v>
      </c>
      <c r="P17" s="1419">
        <f t="shared" si="4"/>
        <v>0</v>
      </c>
      <c r="Q17" s="1458">
        <f>+C17+J17</f>
        <v>0</v>
      </c>
      <c r="R17" s="998">
        <f t="shared" si="5"/>
        <v>0</v>
      </c>
      <c r="S17" s="998">
        <f t="shared" si="5"/>
        <v>0</v>
      </c>
      <c r="T17" s="998">
        <f t="shared" si="5"/>
        <v>0</v>
      </c>
      <c r="U17" s="998">
        <f t="shared" si="5"/>
        <v>0</v>
      </c>
      <c r="V17" s="1414">
        <f t="shared" si="5"/>
        <v>0</v>
      </c>
      <c r="W17" s="1419">
        <f>SUM(Q17:V17)</f>
        <v>0</v>
      </c>
      <c r="X17" s="153"/>
    </row>
    <row r="18" spans="1:24">
      <c r="A18" s="1171">
        <v>5</v>
      </c>
      <c r="B18" s="1171" t="s">
        <v>2086</v>
      </c>
      <c r="C18" s="1457"/>
      <c r="D18" s="1317"/>
      <c r="E18" s="1317"/>
      <c r="F18" s="1317"/>
      <c r="G18" s="1317"/>
      <c r="H18" s="1408"/>
      <c r="I18" s="1419">
        <f t="shared" si="3"/>
        <v>0</v>
      </c>
      <c r="J18" s="1457"/>
      <c r="K18" s="1317"/>
      <c r="L18" s="1317"/>
      <c r="M18" s="1317"/>
      <c r="N18" s="1317"/>
      <c r="O18" s="1408"/>
      <c r="P18" s="1419">
        <f t="shared" si="4"/>
        <v>0</v>
      </c>
      <c r="Q18" s="1458">
        <f>+C18+J18</f>
        <v>0</v>
      </c>
      <c r="R18" s="998">
        <f t="shared" si="5"/>
        <v>0</v>
      </c>
      <c r="S18" s="998">
        <f t="shared" si="5"/>
        <v>0</v>
      </c>
      <c r="T18" s="998">
        <f t="shared" si="5"/>
        <v>0</v>
      </c>
      <c r="U18" s="998">
        <f t="shared" si="5"/>
        <v>0</v>
      </c>
      <c r="V18" s="1414">
        <f t="shared" si="5"/>
        <v>0</v>
      </c>
      <c r="W18" s="1419">
        <f>SUM(Q18:V18)</f>
        <v>0</v>
      </c>
      <c r="X18" s="153"/>
    </row>
    <row r="19" spans="1:24">
      <c r="A19" s="1171">
        <v>6</v>
      </c>
      <c r="B19" s="1171" t="s">
        <v>2087</v>
      </c>
      <c r="C19" s="1457"/>
      <c r="D19" s="1317"/>
      <c r="E19" s="1317"/>
      <c r="F19" s="1317"/>
      <c r="G19" s="1317"/>
      <c r="H19" s="1408"/>
      <c r="I19" s="1419">
        <f t="shared" si="3"/>
        <v>0</v>
      </c>
      <c r="J19" s="1457"/>
      <c r="K19" s="1317"/>
      <c r="L19" s="1317"/>
      <c r="M19" s="1317"/>
      <c r="N19" s="1317"/>
      <c r="O19" s="1408"/>
      <c r="P19" s="1419">
        <f t="shared" si="4"/>
        <v>0</v>
      </c>
      <c r="Q19" s="1458">
        <f>+C19+J19</f>
        <v>0</v>
      </c>
      <c r="R19" s="998">
        <f t="shared" si="5"/>
        <v>0</v>
      </c>
      <c r="S19" s="998">
        <f t="shared" si="5"/>
        <v>0</v>
      </c>
      <c r="T19" s="998">
        <f t="shared" si="5"/>
        <v>0</v>
      </c>
      <c r="U19" s="998">
        <f t="shared" si="5"/>
        <v>0</v>
      </c>
      <c r="V19" s="1414">
        <f t="shared" si="5"/>
        <v>0</v>
      </c>
      <c r="W19" s="1419">
        <f>SUM(Q19:V19)</f>
        <v>0</v>
      </c>
      <c r="X19" s="153"/>
    </row>
    <row r="20" spans="1:24">
      <c r="A20" s="1171"/>
      <c r="B20" s="1171" t="s">
        <v>1350</v>
      </c>
      <c r="C20" s="1459"/>
      <c r="D20" s="1460"/>
      <c r="E20" s="1460"/>
      <c r="F20" s="1460"/>
      <c r="G20" s="1460"/>
      <c r="H20" s="1461"/>
      <c r="I20" s="1462"/>
      <c r="J20" s="1459"/>
      <c r="K20" s="1460"/>
      <c r="L20" s="1460"/>
      <c r="M20" s="1460"/>
      <c r="N20" s="1460"/>
      <c r="O20" s="1461"/>
      <c r="P20" s="1463"/>
      <c r="Q20" s="1464"/>
      <c r="R20" s="1465"/>
      <c r="S20" s="1465"/>
      <c r="T20" s="1465"/>
      <c r="U20" s="1465"/>
      <c r="V20" s="1466"/>
      <c r="W20" s="1463"/>
      <c r="X20" s="153"/>
    </row>
    <row r="21" spans="1:24">
      <c r="A21" s="1171">
        <v>6.1</v>
      </c>
      <c r="B21" s="1171" t="s">
        <v>2088</v>
      </c>
      <c r="C21" s="1457"/>
      <c r="D21" s="1317"/>
      <c r="E21" s="1317"/>
      <c r="F21" s="1317"/>
      <c r="G21" s="1317"/>
      <c r="H21" s="1408"/>
      <c r="I21" s="1419">
        <f t="shared" si="3"/>
        <v>0</v>
      </c>
      <c r="J21" s="1457"/>
      <c r="K21" s="1317"/>
      <c r="L21" s="1317"/>
      <c r="M21" s="1317"/>
      <c r="N21" s="1317"/>
      <c r="O21" s="1408"/>
      <c r="P21" s="1419">
        <f t="shared" si="4"/>
        <v>0</v>
      </c>
      <c r="Q21" s="1458">
        <f>+C21+J21</f>
        <v>0</v>
      </c>
      <c r="R21" s="998">
        <f t="shared" ref="R21:V22" si="8">+D21+K21</f>
        <v>0</v>
      </c>
      <c r="S21" s="998">
        <f t="shared" si="8"/>
        <v>0</v>
      </c>
      <c r="T21" s="998">
        <f t="shared" si="8"/>
        <v>0</v>
      </c>
      <c r="U21" s="998">
        <f t="shared" si="8"/>
        <v>0</v>
      </c>
      <c r="V21" s="1414">
        <f t="shared" si="8"/>
        <v>0</v>
      </c>
      <c r="W21" s="1419">
        <f>SUM(Q21:V21)</f>
        <v>0</v>
      </c>
      <c r="X21" s="153"/>
    </row>
    <row r="22" spans="1:24" ht="15.75" thickBot="1">
      <c r="A22" s="1469">
        <v>6.2</v>
      </c>
      <c r="B22" s="1469" t="s">
        <v>2089</v>
      </c>
      <c r="C22" s="1470"/>
      <c r="D22" s="1471"/>
      <c r="E22" s="1471"/>
      <c r="F22" s="1471"/>
      <c r="G22" s="1471"/>
      <c r="H22" s="1434"/>
      <c r="I22" s="1472">
        <f t="shared" si="3"/>
        <v>0</v>
      </c>
      <c r="J22" s="1470"/>
      <c r="K22" s="1471"/>
      <c r="L22" s="1471"/>
      <c r="M22" s="1471"/>
      <c r="N22" s="1471"/>
      <c r="O22" s="1434"/>
      <c r="P22" s="1472">
        <f t="shared" si="4"/>
        <v>0</v>
      </c>
      <c r="Q22" s="1473">
        <f>+C22+J22</f>
        <v>0</v>
      </c>
      <c r="R22" s="1474">
        <f t="shared" si="8"/>
        <v>0</v>
      </c>
      <c r="S22" s="1474">
        <f t="shared" si="8"/>
        <v>0</v>
      </c>
      <c r="T22" s="1474">
        <f t="shared" si="8"/>
        <v>0</v>
      </c>
      <c r="U22" s="1474">
        <f t="shared" si="8"/>
        <v>0</v>
      </c>
      <c r="V22" s="1475">
        <f t="shared" si="8"/>
        <v>0</v>
      </c>
      <c r="W22" s="1472">
        <f>SUM(Q22:V22)</f>
        <v>0</v>
      </c>
      <c r="X22" s="153"/>
    </row>
    <row r="23" spans="1:24">
      <c r="A23" s="153"/>
      <c r="B23" s="153"/>
      <c r="C23" s="153"/>
      <c r="D23" s="153"/>
      <c r="E23" s="153"/>
      <c r="F23" s="153"/>
      <c r="G23" s="153"/>
      <c r="H23" s="153"/>
      <c r="I23" s="153"/>
      <c r="J23" s="153"/>
      <c r="K23" s="153"/>
      <c r="L23" s="153"/>
      <c r="M23" s="153"/>
      <c r="N23" s="153"/>
      <c r="O23" s="153"/>
      <c r="P23" s="153"/>
      <c r="Q23" s="153"/>
      <c r="R23" s="153"/>
      <c r="S23" s="153"/>
      <c r="T23" s="153"/>
      <c r="U23" s="153"/>
      <c r="V23" s="153"/>
      <c r="W23" s="153"/>
      <c r="X23" s="153"/>
    </row>
    <row r="24" spans="1:24">
      <c r="A24" s="153"/>
      <c r="B24" s="1438" t="s">
        <v>2075</v>
      </c>
      <c r="C24" s="153"/>
      <c r="D24" s="153"/>
      <c r="E24" s="153"/>
      <c r="F24" s="153"/>
      <c r="G24" s="153"/>
      <c r="H24" s="153"/>
      <c r="I24" s="153"/>
      <c r="J24" s="153"/>
      <c r="K24" s="153"/>
      <c r="L24" s="153"/>
      <c r="M24" s="153"/>
      <c r="N24" s="153"/>
      <c r="O24" s="153"/>
      <c r="P24" s="153"/>
      <c r="Q24" s="153"/>
      <c r="R24" s="153"/>
      <c r="S24" s="153"/>
      <c r="T24" s="153"/>
      <c r="U24" s="153"/>
      <c r="V24" s="153"/>
      <c r="W24" s="153"/>
      <c r="X24" s="153"/>
    </row>
    <row r="25" spans="1:24" ht="36.75">
      <c r="A25" s="153"/>
      <c r="B25" s="1476" t="s">
        <v>2076</v>
      </c>
      <c r="C25" s="1477"/>
      <c r="D25" s="153"/>
      <c r="E25" s="153"/>
      <c r="F25" s="153"/>
      <c r="G25" s="153"/>
      <c r="H25" s="153"/>
      <c r="I25" s="153"/>
      <c r="J25" s="153"/>
      <c r="K25" s="153"/>
      <c r="L25" s="153"/>
      <c r="M25" s="153"/>
      <c r="N25" s="153"/>
      <c r="O25" s="153"/>
      <c r="P25" s="153"/>
      <c r="Q25" s="153"/>
      <c r="R25" s="153"/>
      <c r="S25" s="153"/>
      <c r="T25" s="153"/>
      <c r="U25" s="153"/>
      <c r="V25" s="153"/>
      <c r="W25" s="153"/>
      <c r="X25" s="153"/>
    </row>
    <row r="26" spans="1:24" ht="48">
      <c r="A26" s="153"/>
      <c r="B26" s="1478" t="s">
        <v>2090</v>
      </c>
      <c r="C26" s="1479"/>
      <c r="D26" s="153"/>
      <c r="E26" s="153"/>
      <c r="F26" s="153"/>
      <c r="G26" s="153"/>
      <c r="H26" s="153"/>
      <c r="I26" s="153"/>
      <c r="J26" s="153"/>
      <c r="K26" s="153"/>
      <c r="L26" s="153"/>
      <c r="M26" s="153"/>
      <c r="N26" s="153"/>
      <c r="O26" s="153"/>
      <c r="P26" s="153"/>
      <c r="Q26" s="153"/>
      <c r="R26" s="153"/>
      <c r="S26" s="153"/>
      <c r="T26" s="153"/>
      <c r="U26" s="153"/>
      <c r="V26" s="153"/>
      <c r="W26" s="153"/>
      <c r="X26" s="153"/>
    </row>
    <row r="27" spans="1:24" ht="24">
      <c r="A27" s="153"/>
      <c r="B27" s="1480" t="s">
        <v>2091</v>
      </c>
      <c r="C27" s="1481"/>
      <c r="D27" s="153"/>
      <c r="E27" s="153"/>
      <c r="F27" s="153"/>
      <c r="G27" s="153"/>
      <c r="H27" s="153"/>
      <c r="I27" s="153"/>
      <c r="J27" s="153"/>
      <c r="K27" s="153"/>
      <c r="L27" s="153"/>
      <c r="M27" s="153"/>
      <c r="N27" s="153"/>
      <c r="O27" s="153"/>
      <c r="P27" s="153"/>
      <c r="Q27" s="153"/>
      <c r="R27" s="153"/>
      <c r="S27" s="153"/>
      <c r="T27" s="153"/>
      <c r="U27" s="153"/>
      <c r="V27" s="153"/>
      <c r="W27" s="153"/>
      <c r="X27" s="153"/>
    </row>
  </sheetData>
  <mergeCells count="19">
    <mergeCell ref="B8:B10"/>
    <mergeCell ref="C8:E9"/>
    <mergeCell ref="F8:F10"/>
    <mergeCell ref="G8:G10"/>
    <mergeCell ref="H8:H10"/>
    <mergeCell ref="P8:P10"/>
    <mergeCell ref="Q8:S9"/>
    <mergeCell ref="T8:T10"/>
    <mergeCell ref="C7:E7"/>
    <mergeCell ref="J7:P7"/>
    <mergeCell ref="Q7:W7"/>
    <mergeCell ref="I8:I10"/>
    <mergeCell ref="J8:L9"/>
    <mergeCell ref="U8:U10"/>
    <mergeCell ref="V8:V10"/>
    <mergeCell ref="W8:W10"/>
    <mergeCell ref="M8:M10"/>
    <mergeCell ref="N8:N10"/>
    <mergeCell ref="O8:O10"/>
  </mergeCells>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7"/>
  <sheetViews>
    <sheetView zoomScale="85" zoomScaleNormal="85" workbookViewId="0"/>
  </sheetViews>
  <sheetFormatPr defaultColWidth="45.42578125" defaultRowHeight="15"/>
  <cols>
    <col min="1" max="1" width="57.5703125" style="40" customWidth="1"/>
    <col min="2" max="5" width="13.85546875" style="1" customWidth="1"/>
    <col min="6" max="6" width="19.28515625" style="1" customWidth="1"/>
    <col min="7" max="7" width="13.85546875" style="1" customWidth="1"/>
    <col min="8" max="8" width="17.5703125" style="1" customWidth="1"/>
    <col min="9" max="9" width="11.5703125" style="76" customWidth="1"/>
    <col min="10" max="10" width="11.5703125" style="1" customWidth="1"/>
    <col min="11" max="12" width="18.42578125" style="1" customWidth="1"/>
    <col min="13" max="14" width="20" style="1" customWidth="1"/>
    <col min="15" max="15" width="21" style="1" customWidth="1"/>
    <col min="16" max="16384" width="45.42578125" style="1"/>
  </cols>
  <sheetData>
    <row r="1" spans="1:11">
      <c r="A1" s="40" t="s">
        <v>48</v>
      </c>
      <c r="B1" s="45" t="s">
        <v>33</v>
      </c>
      <c r="C1" s="44"/>
      <c r="D1" s="44"/>
      <c r="E1" s="44"/>
      <c r="F1" s="44"/>
      <c r="G1" s="44"/>
    </row>
    <row r="2" spans="1:11">
      <c r="A2" s="40" t="s">
        <v>49</v>
      </c>
      <c r="B2" s="46" t="s">
        <v>79</v>
      </c>
      <c r="C2" s="44"/>
      <c r="D2" s="44"/>
      <c r="E2" s="44"/>
      <c r="F2" s="44"/>
      <c r="G2" s="44"/>
    </row>
    <row r="3" spans="1:11">
      <c r="A3" s="40" t="s">
        <v>47</v>
      </c>
      <c r="B3" s="46" t="s">
        <v>52</v>
      </c>
      <c r="C3" s="44"/>
      <c r="D3" s="44"/>
      <c r="E3" s="44"/>
      <c r="F3" s="44"/>
      <c r="G3" s="44"/>
    </row>
    <row r="4" spans="1:11">
      <c r="A4" s="40" t="s">
        <v>50</v>
      </c>
      <c r="B4" s="46" t="s">
        <v>53</v>
      </c>
      <c r="C4" s="44"/>
      <c r="D4" s="44"/>
      <c r="E4" s="44"/>
      <c r="F4" s="44"/>
      <c r="G4" s="44"/>
    </row>
    <row r="5" spans="1:11">
      <c r="A5" s="40" t="s">
        <v>51</v>
      </c>
      <c r="B5" s="47" t="s">
        <v>71</v>
      </c>
      <c r="C5" s="44"/>
      <c r="D5" s="44"/>
      <c r="E5" s="44"/>
      <c r="F5" s="44"/>
      <c r="G5" s="44"/>
    </row>
    <row r="6" spans="1:11">
      <c r="A6" s="6"/>
      <c r="B6" s="48"/>
      <c r="C6" s="48"/>
      <c r="D6" s="48"/>
      <c r="E6" s="48"/>
      <c r="F6" s="48"/>
      <c r="G6" s="48"/>
    </row>
    <row r="7" spans="1:11" ht="62.25" customHeight="1">
      <c r="A7" s="74" t="s">
        <v>79</v>
      </c>
      <c r="B7" s="49" t="s">
        <v>78</v>
      </c>
      <c r="C7" s="50" t="s">
        <v>68</v>
      </c>
      <c r="D7" s="51" t="s">
        <v>80</v>
      </c>
      <c r="E7" s="51" t="s">
        <v>732</v>
      </c>
      <c r="F7" s="50" t="s">
        <v>81</v>
      </c>
      <c r="G7" s="50" t="s">
        <v>68</v>
      </c>
    </row>
    <row r="8" spans="1:11">
      <c r="A8" s="299" t="s">
        <v>5</v>
      </c>
      <c r="B8" s="272">
        <f>B9+B15+B21+B27</f>
        <v>0</v>
      </c>
      <c r="C8" s="272">
        <f>C9+C15+C21+C27</f>
        <v>0</v>
      </c>
      <c r="D8" s="272">
        <f>D9+D15+D21+D27</f>
        <v>0</v>
      </c>
      <c r="E8" s="304"/>
      <c r="F8" s="272">
        <f>F9+F15+F21+F27</f>
        <v>0</v>
      </c>
      <c r="G8" s="272">
        <f>G9+G15+G21+G27</f>
        <v>0</v>
      </c>
      <c r="H8" s="11"/>
    </row>
    <row r="9" spans="1:11">
      <c r="A9" s="300" t="s">
        <v>53</v>
      </c>
      <c r="B9" s="272">
        <f>SUM(B10:B14)</f>
        <v>0</v>
      </c>
      <c r="C9" s="272">
        <f>SUM(C10:C14)</f>
        <v>0</v>
      </c>
      <c r="D9" s="272">
        <f>SUM(D10:D14)</f>
        <v>0</v>
      </c>
      <c r="E9" s="272" t="e">
        <f>(D10*E10+D11*E11+D12*E12+D13*E13+D14*E14)/D9</f>
        <v>#DIV/0!</v>
      </c>
      <c r="F9" s="272">
        <f>SUM(F10:F14)</f>
        <v>0</v>
      </c>
      <c r="G9" s="272">
        <f>SUM(G10:G14)</f>
        <v>0</v>
      </c>
      <c r="H9" s="11"/>
      <c r="I9" s="275"/>
      <c r="J9" s="275"/>
      <c r="K9" s="276"/>
    </row>
    <row r="10" spans="1:11">
      <c r="A10" s="301" t="s">
        <v>20</v>
      </c>
      <c r="B10" s="70">
        <v>0</v>
      </c>
      <c r="C10" s="70">
        <v>0</v>
      </c>
      <c r="D10" s="70">
        <v>0</v>
      </c>
      <c r="E10" s="70">
        <v>0</v>
      </c>
      <c r="F10" s="70">
        <v>0</v>
      </c>
      <c r="G10" s="70">
        <v>0</v>
      </c>
      <c r="H10" s="11"/>
      <c r="I10" s="275"/>
      <c r="J10" s="277"/>
      <c r="K10" s="276"/>
    </row>
    <row r="11" spans="1:11">
      <c r="A11" s="52" t="s">
        <v>21</v>
      </c>
      <c r="B11" s="70">
        <v>0</v>
      </c>
      <c r="C11" s="70">
        <v>0</v>
      </c>
      <c r="D11" s="70">
        <v>0</v>
      </c>
      <c r="E11" s="70">
        <v>0</v>
      </c>
      <c r="F11" s="70">
        <v>0</v>
      </c>
      <c r="G11" s="70">
        <v>0</v>
      </c>
      <c r="H11" s="11"/>
      <c r="I11" s="275"/>
      <c r="J11" s="277"/>
      <c r="K11" s="276"/>
    </row>
    <row r="12" spans="1:11">
      <c r="A12" s="52" t="s">
        <v>22</v>
      </c>
      <c r="B12" s="70">
        <v>0</v>
      </c>
      <c r="C12" s="70">
        <v>0</v>
      </c>
      <c r="D12" s="70">
        <v>0</v>
      </c>
      <c r="E12" s="70">
        <v>0</v>
      </c>
      <c r="F12" s="70">
        <v>0</v>
      </c>
      <c r="G12" s="70">
        <v>0</v>
      </c>
      <c r="H12" s="11"/>
    </row>
    <row r="13" spans="1:11">
      <c r="A13" s="52" t="s">
        <v>23</v>
      </c>
      <c r="B13" s="70">
        <v>0</v>
      </c>
      <c r="C13" s="70">
        <v>0</v>
      </c>
      <c r="D13" s="70">
        <v>0</v>
      </c>
      <c r="E13" s="70">
        <v>0</v>
      </c>
      <c r="F13" s="70">
        <v>0</v>
      </c>
      <c r="G13" s="70">
        <v>0</v>
      </c>
      <c r="H13" s="11"/>
    </row>
    <row r="14" spans="1:11">
      <c r="A14" s="53" t="s">
        <v>24</v>
      </c>
      <c r="B14" s="70">
        <v>0</v>
      </c>
      <c r="C14" s="70">
        <v>0</v>
      </c>
      <c r="D14" s="70">
        <v>0</v>
      </c>
      <c r="E14" s="70">
        <v>0</v>
      </c>
      <c r="F14" s="70">
        <v>0</v>
      </c>
      <c r="G14" s="70">
        <v>0</v>
      </c>
      <c r="H14" s="11"/>
    </row>
    <row r="15" spans="1:11">
      <c r="A15" s="302" t="s">
        <v>55</v>
      </c>
      <c r="B15" s="272">
        <f>SUM(B16:B20)</f>
        <v>0</v>
      </c>
      <c r="C15" s="272">
        <f>SUM(C16:C20)</f>
        <v>0</v>
      </c>
      <c r="D15" s="272">
        <f>SUM(D16:D20)</f>
        <v>0</v>
      </c>
      <c r="E15" s="272" t="e">
        <f>(D16*E16+D17*E17+D18*E18+D19*E19+D20*E20)/D15</f>
        <v>#DIV/0!</v>
      </c>
      <c r="F15" s="272">
        <f>SUM(F16:F20)</f>
        <v>0</v>
      </c>
      <c r="G15" s="272">
        <f>SUM(G16:G20)</f>
        <v>0</v>
      </c>
      <c r="H15" s="11"/>
      <c r="I15" s="239"/>
    </row>
    <row r="16" spans="1:11">
      <c r="A16" s="301" t="s">
        <v>20</v>
      </c>
      <c r="B16" s="70">
        <v>0</v>
      </c>
      <c r="C16" s="70">
        <v>0</v>
      </c>
      <c r="D16" s="70">
        <v>0</v>
      </c>
      <c r="E16" s="70">
        <v>0</v>
      </c>
      <c r="F16" s="70">
        <v>0</v>
      </c>
      <c r="G16" s="70">
        <v>0</v>
      </c>
      <c r="H16" s="11"/>
    </row>
    <row r="17" spans="1:8" s="1" customFormat="1">
      <c r="A17" s="52" t="s">
        <v>21</v>
      </c>
      <c r="B17" s="70">
        <v>0</v>
      </c>
      <c r="C17" s="70">
        <v>0</v>
      </c>
      <c r="D17" s="70">
        <v>0</v>
      </c>
      <c r="E17" s="70">
        <v>0</v>
      </c>
      <c r="F17" s="70">
        <v>0</v>
      </c>
      <c r="G17" s="70">
        <v>0</v>
      </c>
      <c r="H17" s="11"/>
    </row>
    <row r="18" spans="1:8" s="1" customFormat="1">
      <c r="A18" s="52" t="s">
        <v>22</v>
      </c>
      <c r="B18" s="70">
        <v>0</v>
      </c>
      <c r="C18" s="70">
        <v>0</v>
      </c>
      <c r="D18" s="70">
        <v>0</v>
      </c>
      <c r="E18" s="70">
        <v>0</v>
      </c>
      <c r="F18" s="70">
        <v>0</v>
      </c>
      <c r="G18" s="70">
        <v>0</v>
      </c>
      <c r="H18" s="11"/>
    </row>
    <row r="19" spans="1:8" s="1" customFormat="1">
      <c r="A19" s="52" t="s">
        <v>23</v>
      </c>
      <c r="B19" s="70">
        <v>0</v>
      </c>
      <c r="C19" s="70">
        <v>0</v>
      </c>
      <c r="D19" s="70">
        <v>0</v>
      </c>
      <c r="E19" s="70">
        <v>0</v>
      </c>
      <c r="F19" s="70">
        <v>0</v>
      </c>
      <c r="G19" s="70">
        <v>0</v>
      </c>
      <c r="H19" s="11"/>
    </row>
    <row r="20" spans="1:8" s="1" customFormat="1">
      <c r="A20" s="53" t="s">
        <v>24</v>
      </c>
      <c r="B20" s="70">
        <v>0</v>
      </c>
      <c r="C20" s="70">
        <v>0</v>
      </c>
      <c r="D20" s="70">
        <v>0</v>
      </c>
      <c r="E20" s="70">
        <v>0</v>
      </c>
      <c r="F20" s="70">
        <v>0</v>
      </c>
      <c r="G20" s="70">
        <v>0</v>
      </c>
      <c r="H20" s="11"/>
    </row>
    <row r="21" spans="1:8" s="1" customFormat="1">
      <c r="A21" s="302" t="s">
        <v>56</v>
      </c>
      <c r="B21" s="272">
        <f>SUM(B22:B26)</f>
        <v>0</v>
      </c>
      <c r="C21" s="272">
        <f>SUM(C22:C26)</f>
        <v>0</v>
      </c>
      <c r="D21" s="272">
        <f>SUM(D22:D26)</f>
        <v>0</v>
      </c>
      <c r="E21" s="272" t="e">
        <f>(D22*E22+D23*E23+D24*E24+D25*E25+D26*E26)/D21</f>
        <v>#DIV/0!</v>
      </c>
      <c r="F21" s="272">
        <f>SUM(F22:F26)</f>
        <v>0</v>
      </c>
      <c r="G21" s="272">
        <f>SUM(G22:G26)</f>
        <v>0</v>
      </c>
      <c r="H21" s="11"/>
    </row>
    <row r="22" spans="1:8" s="1" customFormat="1">
      <c r="A22" s="301" t="s">
        <v>20</v>
      </c>
      <c r="B22" s="305">
        <v>0</v>
      </c>
      <c r="C22" s="85">
        <v>0</v>
      </c>
      <c r="D22" s="85">
        <v>0</v>
      </c>
      <c r="E22" s="85">
        <v>0</v>
      </c>
      <c r="F22" s="85">
        <v>0</v>
      </c>
      <c r="G22" s="85">
        <v>0</v>
      </c>
      <c r="H22" s="11"/>
    </row>
    <row r="23" spans="1:8" s="1" customFormat="1">
      <c r="A23" s="52" t="s">
        <v>21</v>
      </c>
      <c r="B23" s="305">
        <v>0</v>
      </c>
      <c r="C23" s="85">
        <v>0</v>
      </c>
      <c r="D23" s="85">
        <v>0</v>
      </c>
      <c r="E23" s="85">
        <v>0</v>
      </c>
      <c r="F23" s="85">
        <v>0</v>
      </c>
      <c r="G23" s="85">
        <v>0</v>
      </c>
      <c r="H23" s="11"/>
    </row>
    <row r="24" spans="1:8" s="1" customFormat="1">
      <c r="A24" s="52" t="s">
        <v>22</v>
      </c>
      <c r="B24" s="305">
        <v>0</v>
      </c>
      <c r="C24" s="85">
        <v>0</v>
      </c>
      <c r="D24" s="85">
        <v>0</v>
      </c>
      <c r="E24" s="85">
        <v>0</v>
      </c>
      <c r="F24" s="85">
        <v>0</v>
      </c>
      <c r="G24" s="85">
        <v>0</v>
      </c>
      <c r="H24" s="11"/>
    </row>
    <row r="25" spans="1:8" s="1" customFormat="1">
      <c r="A25" s="52" t="s">
        <v>23</v>
      </c>
      <c r="B25" s="305">
        <v>0</v>
      </c>
      <c r="C25" s="85">
        <v>0</v>
      </c>
      <c r="D25" s="85">
        <v>0</v>
      </c>
      <c r="E25" s="85">
        <v>0</v>
      </c>
      <c r="F25" s="85">
        <v>0</v>
      </c>
      <c r="G25" s="85">
        <v>0</v>
      </c>
      <c r="H25" s="11"/>
    </row>
    <row r="26" spans="1:8" s="1" customFormat="1">
      <c r="A26" s="53" t="s">
        <v>24</v>
      </c>
      <c r="B26" s="305">
        <v>0</v>
      </c>
      <c r="C26" s="85">
        <v>0</v>
      </c>
      <c r="D26" s="85">
        <v>0</v>
      </c>
      <c r="E26" s="85">
        <v>0</v>
      </c>
      <c r="F26" s="85">
        <v>0</v>
      </c>
      <c r="G26" s="85">
        <v>0</v>
      </c>
      <c r="H26" s="11"/>
    </row>
    <row r="27" spans="1:8" s="1" customFormat="1">
      <c r="A27" s="303" t="s">
        <v>8</v>
      </c>
      <c r="B27" s="272">
        <f>SUM(B28:B32)</f>
        <v>0</v>
      </c>
      <c r="C27" s="272">
        <f>SUM(C28:C32)</f>
        <v>0</v>
      </c>
      <c r="D27" s="272">
        <f>SUM(D28:D32)</f>
        <v>0</v>
      </c>
      <c r="E27" s="272" t="e">
        <f>(D28*E28+D29*E29+D30*E30+D31*E31+D32*E32)/D27</f>
        <v>#DIV/0!</v>
      </c>
      <c r="F27" s="272">
        <f>SUM(F28:F32)</f>
        <v>0</v>
      </c>
      <c r="G27" s="272">
        <f>SUM(G28:G32)</f>
        <v>0</v>
      </c>
      <c r="H27" s="11"/>
    </row>
    <row r="28" spans="1:8" s="1" customFormat="1">
      <c r="A28" s="301" t="s">
        <v>20</v>
      </c>
      <c r="B28" s="305">
        <v>0</v>
      </c>
      <c r="C28" s="305">
        <v>0</v>
      </c>
      <c r="D28" s="305">
        <v>0</v>
      </c>
      <c r="E28" s="305">
        <v>0</v>
      </c>
      <c r="F28" s="305">
        <v>0</v>
      </c>
      <c r="G28" s="305">
        <v>0</v>
      </c>
      <c r="H28" s="11"/>
    </row>
    <row r="29" spans="1:8" s="1" customFormat="1">
      <c r="A29" s="52" t="s">
        <v>21</v>
      </c>
      <c r="B29" s="305">
        <v>0</v>
      </c>
      <c r="C29" s="305">
        <v>0</v>
      </c>
      <c r="D29" s="305">
        <v>0</v>
      </c>
      <c r="E29" s="305">
        <v>0</v>
      </c>
      <c r="F29" s="305">
        <v>0</v>
      </c>
      <c r="G29" s="305">
        <v>0</v>
      </c>
      <c r="H29" s="11"/>
    </row>
    <row r="30" spans="1:8" s="1" customFormat="1">
      <c r="A30" s="52" t="s">
        <v>22</v>
      </c>
      <c r="B30" s="305">
        <v>0</v>
      </c>
      <c r="C30" s="305">
        <v>0</v>
      </c>
      <c r="D30" s="305">
        <v>0</v>
      </c>
      <c r="E30" s="305">
        <v>0</v>
      </c>
      <c r="F30" s="305">
        <v>0</v>
      </c>
      <c r="G30" s="305">
        <v>0</v>
      </c>
      <c r="H30" s="11"/>
    </row>
    <row r="31" spans="1:8" s="1" customFormat="1">
      <c r="A31" s="52" t="s">
        <v>23</v>
      </c>
      <c r="B31" s="305">
        <v>0</v>
      </c>
      <c r="C31" s="305">
        <v>0</v>
      </c>
      <c r="D31" s="305">
        <v>0</v>
      </c>
      <c r="E31" s="305">
        <v>0</v>
      </c>
      <c r="F31" s="305">
        <v>0</v>
      </c>
      <c r="G31" s="305">
        <v>0</v>
      </c>
      <c r="H31" s="11"/>
    </row>
    <row r="32" spans="1:8" s="1" customFormat="1">
      <c r="A32" s="53" t="s">
        <v>24</v>
      </c>
      <c r="B32" s="305">
        <v>0</v>
      </c>
      <c r="C32" s="305">
        <v>0</v>
      </c>
      <c r="D32" s="305">
        <v>0</v>
      </c>
      <c r="E32" s="305">
        <v>0</v>
      </c>
      <c r="F32" s="305">
        <v>0</v>
      </c>
      <c r="G32" s="305">
        <v>0</v>
      </c>
      <c r="H32" s="11"/>
    </row>
    <row r="33" spans="1:8" s="1" customFormat="1">
      <c r="A33" s="299" t="s">
        <v>9</v>
      </c>
      <c r="B33" s="272">
        <f>B34+B41+B48+B55</f>
        <v>0</v>
      </c>
      <c r="C33" s="272">
        <f>C34+C41+C48+C55</f>
        <v>0</v>
      </c>
      <c r="D33" s="272">
        <f>D34+D41+D48+D55</f>
        <v>0</v>
      </c>
      <c r="E33" s="304"/>
      <c r="F33" s="272">
        <f>F34+F41+F48+F55</f>
        <v>0</v>
      </c>
      <c r="G33" s="272">
        <f>G34+G41+G48+G55</f>
        <v>0</v>
      </c>
      <c r="H33" s="11"/>
    </row>
    <row r="34" spans="1:8" s="1" customFormat="1">
      <c r="A34" s="300" t="s">
        <v>53</v>
      </c>
      <c r="B34" s="272">
        <f>SUM(B35:B40)</f>
        <v>0</v>
      </c>
      <c r="C34" s="272">
        <f>SUM(C35:C40)</f>
        <v>0</v>
      </c>
      <c r="D34" s="272">
        <f>SUM(D35:D40)</f>
        <v>0</v>
      </c>
      <c r="E34" s="272" t="e">
        <f>(D35*E35+D36*E36+D37*E37+D38*E38+D39*E39+D40*E40)/D34</f>
        <v>#DIV/0!</v>
      </c>
      <c r="F34" s="272">
        <f>SUM(F35:F40)</f>
        <v>0</v>
      </c>
      <c r="G34" s="272">
        <f>SUM(G35:G40)</f>
        <v>0</v>
      </c>
      <c r="H34" s="11"/>
    </row>
    <row r="35" spans="1:8" s="1" customFormat="1">
      <c r="A35" s="301" t="s">
        <v>20</v>
      </c>
      <c r="B35" s="305">
        <v>0</v>
      </c>
      <c r="C35" s="305">
        <v>0</v>
      </c>
      <c r="D35" s="305">
        <v>0</v>
      </c>
      <c r="E35" s="305">
        <v>0</v>
      </c>
      <c r="F35" s="305">
        <v>0</v>
      </c>
      <c r="G35" s="305">
        <v>0</v>
      </c>
      <c r="H35" s="11"/>
    </row>
    <row r="36" spans="1:8" s="1" customFormat="1">
      <c r="A36" s="52" t="s">
        <v>21</v>
      </c>
      <c r="B36" s="305">
        <v>0</v>
      </c>
      <c r="C36" s="305">
        <v>0</v>
      </c>
      <c r="D36" s="305">
        <v>0</v>
      </c>
      <c r="E36" s="305">
        <v>0</v>
      </c>
      <c r="F36" s="305">
        <v>0</v>
      </c>
      <c r="G36" s="305">
        <v>0</v>
      </c>
      <c r="H36" s="11"/>
    </row>
    <row r="37" spans="1:8" s="1" customFormat="1">
      <c r="A37" s="52" t="s">
        <v>127</v>
      </c>
      <c r="B37" s="305">
        <v>0</v>
      </c>
      <c r="C37" s="305">
        <v>0</v>
      </c>
      <c r="D37" s="305">
        <v>0</v>
      </c>
      <c r="E37" s="305">
        <v>0</v>
      </c>
      <c r="F37" s="305">
        <v>0</v>
      </c>
      <c r="G37" s="305">
        <v>0</v>
      </c>
      <c r="H37" s="11"/>
    </row>
    <row r="38" spans="1:8" s="1" customFormat="1">
      <c r="A38" s="52" t="s">
        <v>22</v>
      </c>
      <c r="B38" s="305">
        <v>0</v>
      </c>
      <c r="C38" s="305">
        <v>0</v>
      </c>
      <c r="D38" s="305">
        <v>0</v>
      </c>
      <c r="E38" s="305">
        <v>0</v>
      </c>
      <c r="F38" s="305">
        <v>0</v>
      </c>
      <c r="G38" s="305">
        <v>0</v>
      </c>
      <c r="H38" s="11"/>
    </row>
    <row r="39" spans="1:8" s="1" customFormat="1">
      <c r="A39" s="52" t="s">
        <v>23</v>
      </c>
      <c r="B39" s="305">
        <v>0</v>
      </c>
      <c r="C39" s="305">
        <v>0</v>
      </c>
      <c r="D39" s="305">
        <v>0</v>
      </c>
      <c r="E39" s="305">
        <v>0</v>
      </c>
      <c r="F39" s="305">
        <v>0</v>
      </c>
      <c r="G39" s="305">
        <v>0</v>
      </c>
      <c r="H39" s="11"/>
    </row>
    <row r="40" spans="1:8" s="1" customFormat="1">
      <c r="A40" s="52" t="s">
        <v>128</v>
      </c>
      <c r="B40" s="305">
        <v>0</v>
      </c>
      <c r="C40" s="305">
        <v>0</v>
      </c>
      <c r="D40" s="305">
        <v>0</v>
      </c>
      <c r="E40" s="305">
        <v>0</v>
      </c>
      <c r="F40" s="305">
        <v>0</v>
      </c>
      <c r="G40" s="305">
        <v>0</v>
      </c>
      <c r="H40" s="11"/>
    </row>
    <row r="41" spans="1:8" s="1" customFormat="1">
      <c r="A41" s="302" t="s">
        <v>55</v>
      </c>
      <c r="B41" s="272">
        <f>SUM(B42:B47)</f>
        <v>0</v>
      </c>
      <c r="C41" s="272">
        <f>SUM(C42:C47)</f>
        <v>0</v>
      </c>
      <c r="D41" s="272">
        <f>SUM(D42:D47)</f>
        <v>0</v>
      </c>
      <c r="E41" s="272" t="e">
        <f>(D42*E42+D43*E43+D44*E44+D45*E45+D46*E46+D47*E47)/D41</f>
        <v>#DIV/0!</v>
      </c>
      <c r="F41" s="272">
        <f>SUM(F42:F47)</f>
        <v>0</v>
      </c>
      <c r="G41" s="272">
        <f>SUM(G42:G47)</f>
        <v>0</v>
      </c>
      <c r="H41" s="11"/>
    </row>
    <row r="42" spans="1:8" s="1" customFormat="1">
      <c r="A42" s="301" t="s">
        <v>20</v>
      </c>
      <c r="B42" s="305">
        <v>0</v>
      </c>
      <c r="C42" s="305">
        <v>0</v>
      </c>
      <c r="D42" s="305">
        <v>0</v>
      </c>
      <c r="E42" s="305">
        <v>0</v>
      </c>
      <c r="F42" s="305">
        <v>0</v>
      </c>
      <c r="G42" s="305">
        <v>0</v>
      </c>
      <c r="H42" s="11"/>
    </row>
    <row r="43" spans="1:8" s="1" customFormat="1">
      <c r="A43" s="52" t="s">
        <v>21</v>
      </c>
      <c r="B43" s="305">
        <v>0</v>
      </c>
      <c r="C43" s="305">
        <v>0</v>
      </c>
      <c r="D43" s="305">
        <v>0</v>
      </c>
      <c r="E43" s="305">
        <v>0</v>
      </c>
      <c r="F43" s="305">
        <v>0</v>
      </c>
      <c r="G43" s="305">
        <v>0</v>
      </c>
      <c r="H43" s="11"/>
    </row>
    <row r="44" spans="1:8" s="1" customFormat="1">
      <c r="A44" s="52" t="s">
        <v>127</v>
      </c>
      <c r="B44" s="305">
        <v>0</v>
      </c>
      <c r="C44" s="305">
        <v>0</v>
      </c>
      <c r="D44" s="305">
        <v>0</v>
      </c>
      <c r="E44" s="305">
        <v>0</v>
      </c>
      <c r="F44" s="305">
        <v>0</v>
      </c>
      <c r="G44" s="305">
        <v>0</v>
      </c>
      <c r="H44" s="11"/>
    </row>
    <row r="45" spans="1:8" s="1" customFormat="1">
      <c r="A45" s="52" t="s">
        <v>22</v>
      </c>
      <c r="B45" s="305">
        <v>0</v>
      </c>
      <c r="C45" s="305">
        <v>0</v>
      </c>
      <c r="D45" s="305">
        <v>0</v>
      </c>
      <c r="E45" s="305">
        <v>0</v>
      </c>
      <c r="F45" s="305">
        <v>0</v>
      </c>
      <c r="G45" s="305">
        <v>0</v>
      </c>
      <c r="H45" s="11"/>
    </row>
    <row r="46" spans="1:8" s="1" customFormat="1">
      <c r="A46" s="52" t="s">
        <v>23</v>
      </c>
      <c r="B46" s="305">
        <v>0</v>
      </c>
      <c r="C46" s="305">
        <v>0</v>
      </c>
      <c r="D46" s="305">
        <v>0</v>
      </c>
      <c r="E46" s="305">
        <v>0</v>
      </c>
      <c r="F46" s="305">
        <v>0</v>
      </c>
      <c r="G46" s="305">
        <v>0</v>
      </c>
      <c r="H46" s="11"/>
    </row>
    <row r="47" spans="1:8" s="1" customFormat="1">
      <c r="A47" s="52" t="s">
        <v>128</v>
      </c>
      <c r="B47" s="305">
        <v>0</v>
      </c>
      <c r="C47" s="305">
        <v>0</v>
      </c>
      <c r="D47" s="305">
        <v>0</v>
      </c>
      <c r="E47" s="305">
        <v>0</v>
      </c>
      <c r="F47" s="305">
        <v>0</v>
      </c>
      <c r="G47" s="305">
        <v>0</v>
      </c>
      <c r="H47" s="11"/>
    </row>
    <row r="48" spans="1:8" s="1" customFormat="1">
      <c r="A48" s="302" t="s">
        <v>56</v>
      </c>
      <c r="B48" s="272">
        <f>SUM(B49:B54)</f>
        <v>0</v>
      </c>
      <c r="C48" s="272">
        <f>SUM(C49:C54)</f>
        <v>0</v>
      </c>
      <c r="D48" s="272">
        <f>SUM(D49:D54)</f>
        <v>0</v>
      </c>
      <c r="E48" s="272" t="e">
        <f>(D49*E49+D50*E50+D51*E51+D52*E52+D53*E53+D54*E54)/D48</f>
        <v>#DIV/0!</v>
      </c>
      <c r="F48" s="272">
        <f>SUM(F49:F54)</f>
        <v>0</v>
      </c>
      <c r="G48" s="272">
        <f>SUM(G49:G54)</f>
        <v>0</v>
      </c>
      <c r="H48" s="11"/>
    </row>
    <row r="49" spans="1:9">
      <c r="A49" s="301" t="s">
        <v>20</v>
      </c>
      <c r="B49" s="305">
        <v>0</v>
      </c>
      <c r="C49" s="305">
        <v>0</v>
      </c>
      <c r="D49" s="305">
        <v>0</v>
      </c>
      <c r="E49" s="305">
        <v>0</v>
      </c>
      <c r="F49" s="305">
        <v>0</v>
      </c>
      <c r="G49" s="305">
        <v>0</v>
      </c>
      <c r="H49" s="11"/>
    </row>
    <row r="50" spans="1:9">
      <c r="A50" s="52" t="s">
        <v>21</v>
      </c>
      <c r="B50" s="305">
        <v>0</v>
      </c>
      <c r="C50" s="305">
        <v>0</v>
      </c>
      <c r="D50" s="305">
        <v>0</v>
      </c>
      <c r="E50" s="305">
        <v>0</v>
      </c>
      <c r="F50" s="305">
        <v>0</v>
      </c>
      <c r="G50" s="305">
        <v>0</v>
      </c>
      <c r="H50" s="11"/>
    </row>
    <row r="51" spans="1:9">
      <c r="A51" s="52" t="s">
        <v>127</v>
      </c>
      <c r="B51" s="305">
        <v>0</v>
      </c>
      <c r="C51" s="305">
        <v>0</v>
      </c>
      <c r="D51" s="305">
        <v>0</v>
      </c>
      <c r="E51" s="305">
        <v>0</v>
      </c>
      <c r="F51" s="305">
        <v>0</v>
      </c>
      <c r="G51" s="305">
        <v>0</v>
      </c>
      <c r="H51" s="11"/>
    </row>
    <row r="52" spans="1:9">
      <c r="A52" s="52" t="s">
        <v>22</v>
      </c>
      <c r="B52" s="305">
        <v>0</v>
      </c>
      <c r="C52" s="305">
        <v>0</v>
      </c>
      <c r="D52" s="305">
        <v>0</v>
      </c>
      <c r="E52" s="305">
        <v>0</v>
      </c>
      <c r="F52" s="305">
        <v>0</v>
      </c>
      <c r="G52" s="305">
        <v>0</v>
      </c>
      <c r="H52" s="11"/>
    </row>
    <row r="53" spans="1:9">
      <c r="A53" s="52" t="s">
        <v>23</v>
      </c>
      <c r="B53" s="305">
        <v>0</v>
      </c>
      <c r="C53" s="305">
        <v>0</v>
      </c>
      <c r="D53" s="305">
        <v>0</v>
      </c>
      <c r="E53" s="305">
        <v>0</v>
      </c>
      <c r="F53" s="305">
        <v>0</v>
      </c>
      <c r="G53" s="305">
        <v>0</v>
      </c>
      <c r="H53" s="11"/>
    </row>
    <row r="54" spans="1:9">
      <c r="A54" s="52" t="s">
        <v>128</v>
      </c>
      <c r="B54" s="305">
        <v>0</v>
      </c>
      <c r="C54" s="305">
        <v>0</v>
      </c>
      <c r="D54" s="305">
        <v>0</v>
      </c>
      <c r="E54" s="305">
        <v>0</v>
      </c>
      <c r="F54" s="305">
        <v>0</v>
      </c>
      <c r="G54" s="305">
        <v>0</v>
      </c>
      <c r="H54" s="11"/>
    </row>
    <row r="55" spans="1:9">
      <c r="A55" s="302" t="s">
        <v>8</v>
      </c>
      <c r="B55" s="272">
        <f>SUM(B56:B61)</f>
        <v>0</v>
      </c>
      <c r="C55" s="272">
        <f>SUM(C56:C61)</f>
        <v>0</v>
      </c>
      <c r="D55" s="272">
        <f>SUM(D56:D61)</f>
        <v>0</v>
      </c>
      <c r="E55" s="272" t="e">
        <f>(D56*E56+D57*E57+D58*E58+D59*E59+D60*E60+D61*E61)/D55</f>
        <v>#DIV/0!</v>
      </c>
      <c r="F55" s="272">
        <f>SUM(F56:F61)</f>
        <v>0</v>
      </c>
      <c r="G55" s="272">
        <f>SUM(G56:G61)</f>
        <v>0</v>
      </c>
      <c r="H55" s="11"/>
    </row>
    <row r="56" spans="1:9">
      <c r="A56" s="301" t="s">
        <v>20</v>
      </c>
      <c r="B56" s="305">
        <v>0</v>
      </c>
      <c r="C56" s="305">
        <v>0</v>
      </c>
      <c r="D56" s="305">
        <v>0</v>
      </c>
      <c r="E56" s="305">
        <v>0</v>
      </c>
      <c r="F56" s="305">
        <v>0</v>
      </c>
      <c r="G56" s="305">
        <v>0</v>
      </c>
      <c r="H56" s="11"/>
    </row>
    <row r="57" spans="1:9">
      <c r="A57" s="52" t="s">
        <v>21</v>
      </c>
      <c r="B57" s="305">
        <v>0</v>
      </c>
      <c r="C57" s="305">
        <v>0</v>
      </c>
      <c r="D57" s="305">
        <v>0</v>
      </c>
      <c r="E57" s="305">
        <v>0</v>
      </c>
      <c r="F57" s="305">
        <v>0</v>
      </c>
      <c r="G57" s="305">
        <v>0</v>
      </c>
      <c r="H57" s="11"/>
    </row>
    <row r="58" spans="1:9">
      <c r="A58" s="52" t="s">
        <v>127</v>
      </c>
      <c r="B58" s="305">
        <v>0</v>
      </c>
      <c r="C58" s="305">
        <v>0</v>
      </c>
      <c r="D58" s="305">
        <v>0</v>
      </c>
      <c r="E58" s="305">
        <v>0</v>
      </c>
      <c r="F58" s="305">
        <v>0</v>
      </c>
      <c r="G58" s="305">
        <v>0</v>
      </c>
      <c r="H58" s="11"/>
      <c r="I58" s="242"/>
    </row>
    <row r="59" spans="1:9">
      <c r="A59" s="52" t="s">
        <v>22</v>
      </c>
      <c r="B59" s="305">
        <v>0</v>
      </c>
      <c r="C59" s="305">
        <v>0</v>
      </c>
      <c r="D59" s="305">
        <v>0</v>
      </c>
      <c r="E59" s="305">
        <v>0</v>
      </c>
      <c r="F59" s="305">
        <v>0</v>
      </c>
      <c r="G59" s="305">
        <v>0</v>
      </c>
      <c r="H59" s="11"/>
    </row>
    <row r="60" spans="1:9">
      <c r="A60" s="52" t="s">
        <v>23</v>
      </c>
      <c r="B60" s="305">
        <v>0</v>
      </c>
      <c r="C60" s="305">
        <v>0</v>
      </c>
      <c r="D60" s="305">
        <v>0</v>
      </c>
      <c r="E60" s="305">
        <v>0</v>
      </c>
      <c r="F60" s="305">
        <v>0</v>
      </c>
      <c r="G60" s="305">
        <v>0</v>
      </c>
      <c r="H60" s="11"/>
    </row>
    <row r="61" spans="1:9">
      <c r="A61" s="52" t="s">
        <v>128</v>
      </c>
      <c r="B61" s="305">
        <v>0</v>
      </c>
      <c r="C61" s="305">
        <v>0</v>
      </c>
      <c r="D61" s="305">
        <v>0</v>
      </c>
      <c r="E61" s="305">
        <v>0</v>
      </c>
      <c r="F61" s="305">
        <v>0</v>
      </c>
      <c r="G61" s="305">
        <v>0</v>
      </c>
      <c r="H61" s="11"/>
    </row>
    <row r="62" spans="1:9">
      <c r="A62" s="299" t="s">
        <v>151</v>
      </c>
      <c r="B62" s="272">
        <f>B63+B70+B77+B84</f>
        <v>0</v>
      </c>
      <c r="C62" s="272">
        <f>C63+C70+C77+C84</f>
        <v>0</v>
      </c>
      <c r="D62" s="272">
        <f>D63+D70+D77+D84</f>
        <v>0</v>
      </c>
      <c r="E62" s="304"/>
      <c r="F62" s="272">
        <f>F63+F70+F77+F84</f>
        <v>0</v>
      </c>
      <c r="G62" s="272">
        <f>G63+G70+G77+G84</f>
        <v>0</v>
      </c>
      <c r="H62" s="11"/>
    </row>
    <row r="63" spans="1:9">
      <c r="A63" s="300" t="s">
        <v>53</v>
      </c>
      <c r="B63" s="272">
        <f>SUM(B64:B68)</f>
        <v>0</v>
      </c>
      <c r="C63" s="272">
        <f>SUM(C64:C68)</f>
        <v>0</v>
      </c>
      <c r="D63" s="272">
        <f>SUM(D64:D68)</f>
        <v>0</v>
      </c>
      <c r="E63" s="272" t="e">
        <f>(D64*E64+D65*E65+D66*E66+D67*E67+D68*E68)/D63</f>
        <v>#DIV/0!</v>
      </c>
      <c r="F63" s="272">
        <f>SUM(F64:F68)</f>
        <v>0</v>
      </c>
      <c r="G63" s="272">
        <f t="shared" ref="G63" si="0">SUM(G64:G68)</f>
        <v>0</v>
      </c>
      <c r="H63" s="11"/>
    </row>
    <row r="64" spans="1:9">
      <c r="A64" s="301" t="s">
        <v>20</v>
      </c>
      <c r="B64" s="305">
        <v>0</v>
      </c>
      <c r="C64" s="305">
        <v>0</v>
      </c>
      <c r="D64" s="305">
        <v>0</v>
      </c>
      <c r="E64" s="305">
        <v>0</v>
      </c>
      <c r="F64" s="305">
        <v>0</v>
      </c>
      <c r="G64" s="305">
        <v>0</v>
      </c>
      <c r="H64" s="11"/>
    </row>
    <row r="65" spans="1:8" s="1" customFormat="1">
      <c r="A65" s="52" t="s">
        <v>25</v>
      </c>
      <c r="B65" s="305">
        <v>0</v>
      </c>
      <c r="C65" s="305">
        <v>0</v>
      </c>
      <c r="D65" s="305">
        <v>0</v>
      </c>
      <c r="E65" s="305">
        <v>0</v>
      </c>
      <c r="F65" s="305">
        <v>0</v>
      </c>
      <c r="G65" s="305">
        <v>0</v>
      </c>
      <c r="H65" s="11"/>
    </row>
    <row r="66" spans="1:8" s="1" customFormat="1">
      <c r="A66" s="52" t="s">
        <v>26</v>
      </c>
      <c r="B66" s="305">
        <v>0</v>
      </c>
      <c r="C66" s="305">
        <v>0</v>
      </c>
      <c r="D66" s="305">
        <v>0</v>
      </c>
      <c r="E66" s="305">
        <v>0</v>
      </c>
      <c r="F66" s="305">
        <v>0</v>
      </c>
      <c r="G66" s="305">
        <v>0</v>
      </c>
      <c r="H66" s="11"/>
    </row>
    <row r="67" spans="1:8" s="1" customFormat="1">
      <c r="A67" s="52" t="s">
        <v>86</v>
      </c>
      <c r="B67" s="305">
        <v>0</v>
      </c>
      <c r="C67" s="305">
        <v>0</v>
      </c>
      <c r="D67" s="305">
        <v>0</v>
      </c>
      <c r="E67" s="305">
        <v>0</v>
      </c>
      <c r="F67" s="305">
        <v>0</v>
      </c>
      <c r="G67" s="305">
        <v>0</v>
      </c>
      <c r="H67" s="11"/>
    </row>
    <row r="68" spans="1:8" s="1" customFormat="1">
      <c r="A68" s="52" t="s">
        <v>164</v>
      </c>
      <c r="B68" s="305">
        <v>0</v>
      </c>
      <c r="C68" s="305">
        <v>0</v>
      </c>
      <c r="D68" s="305">
        <v>0</v>
      </c>
      <c r="E68" s="305">
        <v>0</v>
      </c>
      <c r="F68" s="305">
        <v>0</v>
      </c>
      <c r="G68" s="305">
        <v>0</v>
      </c>
      <c r="H68" s="11"/>
    </row>
    <row r="69" spans="1:8" s="1" customFormat="1">
      <c r="A69" s="103" t="s">
        <v>191</v>
      </c>
      <c r="B69" s="305">
        <v>0</v>
      </c>
      <c r="C69" s="305">
        <v>0</v>
      </c>
      <c r="D69" s="305">
        <v>0</v>
      </c>
      <c r="E69" s="305">
        <v>0</v>
      </c>
      <c r="F69" s="305">
        <v>0</v>
      </c>
      <c r="G69" s="305">
        <v>0</v>
      </c>
      <c r="H69" s="11"/>
    </row>
    <row r="70" spans="1:8" s="1" customFormat="1">
      <c r="A70" s="302" t="s">
        <v>55</v>
      </c>
      <c r="B70" s="272">
        <f>SUM(B71:B75)</f>
        <v>0</v>
      </c>
      <c r="C70" s="272">
        <f t="shared" ref="C70:G70" si="1">SUM(C71:C75)</f>
        <v>0</v>
      </c>
      <c r="D70" s="272">
        <f>SUM(D71:D75)</f>
        <v>0</v>
      </c>
      <c r="E70" s="272" t="e">
        <f>(D71*E71+D72*E72+D73*E73+D74*E74+D75*E75)/D70</f>
        <v>#DIV/0!</v>
      </c>
      <c r="F70" s="272">
        <f>SUM(F71:F75)</f>
        <v>0</v>
      </c>
      <c r="G70" s="272">
        <f t="shared" si="1"/>
        <v>0</v>
      </c>
      <c r="H70" s="11"/>
    </row>
    <row r="71" spans="1:8" s="1" customFormat="1">
      <c r="A71" s="301" t="s">
        <v>20</v>
      </c>
      <c r="B71" s="305">
        <v>0</v>
      </c>
      <c r="C71" s="305">
        <v>0</v>
      </c>
      <c r="D71" s="305">
        <v>0</v>
      </c>
      <c r="E71" s="305">
        <v>0</v>
      </c>
      <c r="F71" s="305">
        <v>0</v>
      </c>
      <c r="G71" s="305">
        <v>0</v>
      </c>
      <c r="H71" s="11"/>
    </row>
    <row r="72" spans="1:8" s="1" customFormat="1">
      <c r="A72" s="52" t="s">
        <v>25</v>
      </c>
      <c r="B72" s="305">
        <v>0</v>
      </c>
      <c r="C72" s="305">
        <v>0</v>
      </c>
      <c r="D72" s="305">
        <v>0</v>
      </c>
      <c r="E72" s="305">
        <v>0</v>
      </c>
      <c r="F72" s="305">
        <v>0</v>
      </c>
      <c r="G72" s="305">
        <v>0</v>
      </c>
      <c r="H72" s="11"/>
    </row>
    <row r="73" spans="1:8" s="1" customFormat="1">
      <c r="A73" s="52" t="s">
        <v>26</v>
      </c>
      <c r="B73" s="305">
        <v>0</v>
      </c>
      <c r="C73" s="305">
        <v>0</v>
      </c>
      <c r="D73" s="305">
        <v>0</v>
      </c>
      <c r="E73" s="305">
        <v>0</v>
      </c>
      <c r="F73" s="305">
        <v>0</v>
      </c>
      <c r="G73" s="305">
        <v>0</v>
      </c>
      <c r="H73" s="11"/>
    </row>
    <row r="74" spans="1:8" s="1" customFormat="1">
      <c r="A74" s="52" t="s">
        <v>86</v>
      </c>
      <c r="B74" s="305">
        <v>0</v>
      </c>
      <c r="C74" s="305">
        <v>0</v>
      </c>
      <c r="D74" s="305">
        <v>0</v>
      </c>
      <c r="E74" s="305">
        <v>0</v>
      </c>
      <c r="F74" s="305">
        <v>0</v>
      </c>
      <c r="G74" s="305">
        <v>0</v>
      </c>
      <c r="H74" s="11"/>
    </row>
    <row r="75" spans="1:8" s="1" customFormat="1">
      <c r="A75" s="52" t="s">
        <v>164</v>
      </c>
      <c r="B75" s="305">
        <v>0</v>
      </c>
      <c r="C75" s="305">
        <v>0</v>
      </c>
      <c r="D75" s="305">
        <v>0</v>
      </c>
      <c r="E75" s="305">
        <v>0</v>
      </c>
      <c r="F75" s="305">
        <v>0</v>
      </c>
      <c r="G75" s="305">
        <v>0</v>
      </c>
      <c r="H75" s="11"/>
    </row>
    <row r="76" spans="1:8" s="1" customFormat="1">
      <c r="A76" s="103" t="s">
        <v>191</v>
      </c>
      <c r="B76" s="305">
        <v>0</v>
      </c>
      <c r="C76" s="305">
        <v>0</v>
      </c>
      <c r="D76" s="305">
        <v>0</v>
      </c>
      <c r="E76" s="305">
        <v>0</v>
      </c>
      <c r="F76" s="305">
        <v>0</v>
      </c>
      <c r="G76" s="305">
        <v>0</v>
      </c>
      <c r="H76" s="11"/>
    </row>
    <row r="77" spans="1:8" s="1" customFormat="1">
      <c r="A77" s="302" t="s">
        <v>56</v>
      </c>
      <c r="B77" s="272">
        <f>SUM(B78:B82)</f>
        <v>0</v>
      </c>
      <c r="C77" s="272">
        <f t="shared" ref="C77:F77" si="2">SUM(C78:C82)</f>
        <v>0</v>
      </c>
      <c r="D77" s="272">
        <f>SUM(D78:D82)</f>
        <v>0</v>
      </c>
      <c r="E77" s="272" t="e">
        <f>(D78*E78+D79*E79+D80*E80+D81*E81+D82*E82)/D77</f>
        <v>#DIV/0!</v>
      </c>
      <c r="F77" s="272">
        <f t="shared" si="2"/>
        <v>0</v>
      </c>
      <c r="G77" s="272">
        <f>SUM(G78:G82)</f>
        <v>0</v>
      </c>
      <c r="H77" s="11"/>
    </row>
    <row r="78" spans="1:8" s="1" customFormat="1">
      <c r="A78" s="301" t="s">
        <v>20</v>
      </c>
      <c r="B78" s="305">
        <v>0</v>
      </c>
      <c r="C78" s="305">
        <v>0</v>
      </c>
      <c r="D78" s="305">
        <v>0</v>
      </c>
      <c r="E78" s="305">
        <v>0</v>
      </c>
      <c r="F78" s="305">
        <v>0</v>
      </c>
      <c r="G78" s="305">
        <v>0</v>
      </c>
      <c r="H78" s="11"/>
    </row>
    <row r="79" spans="1:8" s="1" customFormat="1">
      <c r="A79" s="52" t="s">
        <v>25</v>
      </c>
      <c r="B79" s="305">
        <v>0</v>
      </c>
      <c r="C79" s="305">
        <v>0</v>
      </c>
      <c r="D79" s="305">
        <v>0</v>
      </c>
      <c r="E79" s="305">
        <v>0</v>
      </c>
      <c r="F79" s="305">
        <v>0</v>
      </c>
      <c r="G79" s="305">
        <v>0</v>
      </c>
      <c r="H79" s="11"/>
    </row>
    <row r="80" spans="1:8" s="1" customFormat="1">
      <c r="A80" s="52" t="s">
        <v>26</v>
      </c>
      <c r="B80" s="305">
        <v>0</v>
      </c>
      <c r="C80" s="305">
        <v>0</v>
      </c>
      <c r="D80" s="305">
        <v>0</v>
      </c>
      <c r="E80" s="305">
        <v>0</v>
      </c>
      <c r="F80" s="305">
        <v>0</v>
      </c>
      <c r="G80" s="305">
        <v>0</v>
      </c>
      <c r="H80" s="11"/>
    </row>
    <row r="81" spans="1:8" s="1" customFormat="1">
      <c r="A81" s="52" t="s">
        <v>86</v>
      </c>
      <c r="B81" s="305">
        <v>0</v>
      </c>
      <c r="C81" s="305">
        <v>0</v>
      </c>
      <c r="D81" s="305">
        <v>0</v>
      </c>
      <c r="E81" s="305">
        <v>0</v>
      </c>
      <c r="F81" s="305">
        <v>0</v>
      </c>
      <c r="G81" s="305">
        <v>0</v>
      </c>
      <c r="H81" s="11"/>
    </row>
    <row r="82" spans="1:8" s="1" customFormat="1">
      <c r="A82" s="52" t="s">
        <v>164</v>
      </c>
      <c r="B82" s="305">
        <v>0</v>
      </c>
      <c r="C82" s="305">
        <v>0</v>
      </c>
      <c r="D82" s="305">
        <v>0</v>
      </c>
      <c r="E82" s="305">
        <v>0</v>
      </c>
      <c r="F82" s="305">
        <v>0</v>
      </c>
      <c r="G82" s="305">
        <v>0</v>
      </c>
      <c r="H82" s="11"/>
    </row>
    <row r="83" spans="1:8" s="1" customFormat="1">
      <c r="A83" s="103" t="s">
        <v>191</v>
      </c>
      <c r="B83" s="305">
        <v>0</v>
      </c>
      <c r="C83" s="305">
        <v>0</v>
      </c>
      <c r="D83" s="305">
        <v>0</v>
      </c>
      <c r="E83" s="305">
        <v>0</v>
      </c>
      <c r="F83" s="305">
        <v>0</v>
      </c>
      <c r="G83" s="305">
        <v>0</v>
      </c>
      <c r="H83" s="11"/>
    </row>
    <row r="84" spans="1:8" s="1" customFormat="1">
      <c r="A84" s="302" t="s">
        <v>8</v>
      </c>
      <c r="B84" s="272">
        <f>SUM(B85:B89)</f>
        <v>0</v>
      </c>
      <c r="C84" s="272">
        <f t="shared" ref="C84:F84" si="3">SUM(C85:C89)</f>
        <v>0</v>
      </c>
      <c r="D84" s="272">
        <f>SUM(D85:D89)</f>
        <v>0</v>
      </c>
      <c r="E84" s="272" t="e">
        <f>(D85*E85+D86*E86+D87*E87+D88*E88+D89*E89)/D84</f>
        <v>#DIV/0!</v>
      </c>
      <c r="F84" s="272">
        <f t="shared" si="3"/>
        <v>0</v>
      </c>
      <c r="G84" s="272">
        <f>SUM(G85:G89)</f>
        <v>0</v>
      </c>
      <c r="H84" s="11"/>
    </row>
    <row r="85" spans="1:8" s="1" customFormat="1">
      <c r="A85" s="301" t="s">
        <v>20</v>
      </c>
      <c r="B85" s="305">
        <v>0</v>
      </c>
      <c r="C85" s="305">
        <v>0</v>
      </c>
      <c r="D85" s="305">
        <v>0</v>
      </c>
      <c r="E85" s="305">
        <v>0</v>
      </c>
      <c r="F85" s="305">
        <v>0</v>
      </c>
      <c r="G85" s="305">
        <v>0</v>
      </c>
      <c r="H85" s="11"/>
    </row>
    <row r="86" spans="1:8" s="1" customFormat="1">
      <c r="A86" s="52" t="s">
        <v>25</v>
      </c>
      <c r="B86" s="305">
        <v>0</v>
      </c>
      <c r="C86" s="305">
        <v>0</v>
      </c>
      <c r="D86" s="305">
        <v>0</v>
      </c>
      <c r="E86" s="305">
        <v>0</v>
      </c>
      <c r="F86" s="305">
        <v>0</v>
      </c>
      <c r="G86" s="305">
        <v>0</v>
      </c>
      <c r="H86" s="11"/>
    </row>
    <row r="87" spans="1:8" s="1" customFormat="1">
      <c r="A87" s="52" t="s">
        <v>26</v>
      </c>
      <c r="B87" s="305">
        <v>0</v>
      </c>
      <c r="C87" s="305">
        <v>0</v>
      </c>
      <c r="D87" s="305">
        <v>0</v>
      </c>
      <c r="E87" s="305">
        <v>0</v>
      </c>
      <c r="F87" s="305">
        <v>0</v>
      </c>
      <c r="G87" s="305">
        <v>0</v>
      </c>
      <c r="H87" s="11"/>
    </row>
    <row r="88" spans="1:8" s="1" customFormat="1">
      <c r="A88" s="52" t="s">
        <v>86</v>
      </c>
      <c r="B88" s="305">
        <v>0</v>
      </c>
      <c r="C88" s="305">
        <v>0</v>
      </c>
      <c r="D88" s="305">
        <v>0</v>
      </c>
      <c r="E88" s="305">
        <v>0</v>
      </c>
      <c r="F88" s="305">
        <v>0</v>
      </c>
      <c r="G88" s="305">
        <v>0</v>
      </c>
      <c r="H88" s="11"/>
    </row>
    <row r="89" spans="1:8" s="1" customFormat="1">
      <c r="A89" s="52" t="s">
        <v>164</v>
      </c>
      <c r="B89" s="305">
        <v>0</v>
      </c>
      <c r="C89" s="305">
        <v>0</v>
      </c>
      <c r="D89" s="305">
        <v>0</v>
      </c>
      <c r="E89" s="305">
        <v>0</v>
      </c>
      <c r="F89" s="305">
        <v>0</v>
      </c>
      <c r="G89" s="305">
        <v>0</v>
      </c>
      <c r="H89" s="11"/>
    </row>
    <row r="90" spans="1:8" s="1" customFormat="1">
      <c r="A90" s="103" t="s">
        <v>191</v>
      </c>
      <c r="B90" s="305">
        <v>0</v>
      </c>
      <c r="C90" s="305">
        <v>0</v>
      </c>
      <c r="D90" s="305">
        <v>0</v>
      </c>
      <c r="E90" s="305">
        <v>0</v>
      </c>
      <c r="F90" s="305">
        <v>0</v>
      </c>
      <c r="G90" s="305">
        <v>0</v>
      </c>
      <c r="H90" s="11"/>
    </row>
    <row r="91" spans="1:8" s="1" customFormat="1">
      <c r="A91" s="302" t="s">
        <v>19</v>
      </c>
      <c r="B91" s="272">
        <f>B62+B33+B8</f>
        <v>0</v>
      </c>
      <c r="C91" s="272">
        <f>C62+C33+C8</f>
        <v>0</v>
      </c>
      <c r="D91" s="272">
        <f>D62+D33+D8</f>
        <v>0</v>
      </c>
      <c r="E91" s="304"/>
      <c r="F91" s="272">
        <f>F62+F33+F8</f>
        <v>0</v>
      </c>
      <c r="G91" s="272">
        <f>G62+G33+G8</f>
        <v>0</v>
      </c>
      <c r="H91" s="11"/>
    </row>
    <row r="92" spans="1:8" s="1" customFormat="1">
      <c r="A92" s="40"/>
    </row>
    <row r="93" spans="1:8" s="1" customFormat="1">
      <c r="A93" s="40"/>
    </row>
    <row r="94" spans="1:8" s="1" customFormat="1">
      <c r="A94" s="40"/>
    </row>
    <row r="95" spans="1:8" s="1" customFormat="1">
      <c r="A95" s="40"/>
    </row>
    <row r="96" spans="1:8" s="1" customFormat="1">
      <c r="A96" s="40"/>
    </row>
    <row r="97" spans="2:7" s="1" customFormat="1">
      <c r="F97" s="54"/>
      <c r="G97" s="54"/>
    </row>
    <row r="98" spans="2:7" s="1" customFormat="1">
      <c r="B98" s="54"/>
      <c r="C98" s="54"/>
      <c r="D98" s="54"/>
      <c r="E98" s="54"/>
    </row>
    <row r="99" spans="2:7" s="1" customFormat="1"/>
    <row r="100" spans="2:7" s="1" customFormat="1"/>
    <row r="101" spans="2:7" s="1" customFormat="1"/>
    <row r="102" spans="2:7" s="1" customFormat="1"/>
    <row r="103" spans="2:7" s="1" customFormat="1"/>
    <row r="104" spans="2:7" s="1" customFormat="1"/>
    <row r="105" spans="2:7" s="1" customFormat="1"/>
    <row r="106" spans="2:7" s="1" customFormat="1"/>
    <row r="107" spans="2:7" s="1" customFormat="1"/>
  </sheetData>
  <customSheetViews>
    <customSheetView guid="{C9B0ABFC-3EEE-4FC4-8E02-796954F47727}" scale="85">
      <pageMargins left="0.7" right="0.7" top="0.75" bottom="0.75" header="0.3" footer="0.3"/>
      <pageSetup orientation="portrait" r:id="rId1"/>
    </customSheetView>
  </customSheetViews>
  <phoneticPr fontId="17" type="noConversion"/>
  <pageMargins left="0.7" right="0.7" top="0.75" bottom="0.75" header="0.3" footer="0.3"/>
  <pageSetup orientation="portrait" r:id="rId2"/>
  <ignoredErrors>
    <ignoredError sqref="E63 E84" evalErro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8"/>
  <sheetViews>
    <sheetView workbookViewId="0">
      <selection activeCell="A43" activeCellId="1" sqref="B27 A43"/>
    </sheetView>
  </sheetViews>
  <sheetFormatPr defaultRowHeight="15"/>
  <cols>
    <col min="1" max="1" width="24.28515625" style="41" bestFit="1" customWidth="1"/>
    <col min="2" max="2" width="58.85546875" style="41" customWidth="1"/>
    <col min="3" max="3" width="10.140625" style="41" customWidth="1"/>
    <col min="4" max="256" width="9.140625" style="41"/>
    <col min="257" max="257" width="24.28515625" style="41" bestFit="1" customWidth="1"/>
    <col min="258" max="258" width="58.85546875" style="41" customWidth="1"/>
    <col min="259" max="259" width="10.140625" style="41" customWidth="1"/>
    <col min="260" max="512" width="9.140625" style="41"/>
    <col min="513" max="513" width="24.28515625" style="41" bestFit="1" customWidth="1"/>
    <col min="514" max="514" width="58.85546875" style="41" customWidth="1"/>
    <col min="515" max="515" width="10.140625" style="41" customWidth="1"/>
    <col min="516" max="768" width="9.140625" style="41"/>
    <col min="769" max="769" width="24.28515625" style="41" bestFit="1" customWidth="1"/>
    <col min="770" max="770" width="58.85546875" style="41" customWidth="1"/>
    <col min="771" max="771" width="10.140625" style="41" customWidth="1"/>
    <col min="772" max="1024" width="9.140625" style="41"/>
    <col min="1025" max="1025" width="24.28515625" style="41" bestFit="1" customWidth="1"/>
    <col min="1026" max="1026" width="58.85546875" style="41" customWidth="1"/>
    <col min="1027" max="1027" width="10.140625" style="41" customWidth="1"/>
    <col min="1028" max="1280" width="9.140625" style="41"/>
    <col min="1281" max="1281" width="24.28515625" style="41" bestFit="1" customWidth="1"/>
    <col min="1282" max="1282" width="58.85546875" style="41" customWidth="1"/>
    <col min="1283" max="1283" width="10.140625" style="41" customWidth="1"/>
    <col min="1284" max="1536" width="9.140625" style="41"/>
    <col min="1537" max="1537" width="24.28515625" style="41" bestFit="1" customWidth="1"/>
    <col min="1538" max="1538" width="58.85546875" style="41" customWidth="1"/>
    <col min="1539" max="1539" width="10.140625" style="41" customWidth="1"/>
    <col min="1540" max="1792" width="9.140625" style="41"/>
    <col min="1793" max="1793" width="24.28515625" style="41" bestFit="1" customWidth="1"/>
    <col min="1794" max="1794" width="58.85546875" style="41" customWidth="1"/>
    <col min="1795" max="1795" width="10.140625" style="41" customWidth="1"/>
    <col min="1796" max="2048" width="9.140625" style="41"/>
    <col min="2049" max="2049" width="24.28515625" style="41" bestFit="1" customWidth="1"/>
    <col min="2050" max="2050" width="58.85546875" style="41" customWidth="1"/>
    <col min="2051" max="2051" width="10.140625" style="41" customWidth="1"/>
    <col min="2052" max="2304" width="9.140625" style="41"/>
    <col min="2305" max="2305" width="24.28515625" style="41" bestFit="1" customWidth="1"/>
    <col min="2306" max="2306" width="58.85546875" style="41" customWidth="1"/>
    <col min="2307" max="2307" width="10.140625" style="41" customWidth="1"/>
    <col min="2308" max="2560" width="9.140625" style="41"/>
    <col min="2561" max="2561" width="24.28515625" style="41" bestFit="1" customWidth="1"/>
    <col min="2562" max="2562" width="58.85546875" style="41" customWidth="1"/>
    <col min="2563" max="2563" width="10.140625" style="41" customWidth="1"/>
    <col min="2564" max="2816" width="9.140625" style="41"/>
    <col min="2817" max="2817" width="24.28515625" style="41" bestFit="1" customWidth="1"/>
    <col min="2818" max="2818" width="58.85546875" style="41" customWidth="1"/>
    <col min="2819" max="2819" width="10.140625" style="41" customWidth="1"/>
    <col min="2820" max="3072" width="9.140625" style="41"/>
    <col min="3073" max="3073" width="24.28515625" style="41" bestFit="1" customWidth="1"/>
    <col min="3074" max="3074" width="58.85546875" style="41" customWidth="1"/>
    <col min="3075" max="3075" width="10.140625" style="41" customWidth="1"/>
    <col min="3076" max="3328" width="9.140625" style="41"/>
    <col min="3329" max="3329" width="24.28515625" style="41" bestFit="1" customWidth="1"/>
    <col min="3330" max="3330" width="58.85546875" style="41" customWidth="1"/>
    <col min="3331" max="3331" width="10.140625" style="41" customWidth="1"/>
    <col min="3332" max="3584" width="9.140625" style="41"/>
    <col min="3585" max="3585" width="24.28515625" style="41" bestFit="1" customWidth="1"/>
    <col min="3586" max="3586" width="58.85546875" style="41" customWidth="1"/>
    <col min="3587" max="3587" width="10.140625" style="41" customWidth="1"/>
    <col min="3588" max="3840" width="9.140625" style="41"/>
    <col min="3841" max="3841" width="24.28515625" style="41" bestFit="1" customWidth="1"/>
    <col min="3842" max="3842" width="58.85546875" style="41" customWidth="1"/>
    <col min="3843" max="3843" width="10.140625" style="41" customWidth="1"/>
    <col min="3844" max="4096" width="9.140625" style="41"/>
    <col min="4097" max="4097" width="24.28515625" style="41" bestFit="1" customWidth="1"/>
    <col min="4098" max="4098" width="58.85546875" style="41" customWidth="1"/>
    <col min="4099" max="4099" width="10.140625" style="41" customWidth="1"/>
    <col min="4100" max="4352" width="9.140625" style="41"/>
    <col min="4353" max="4353" width="24.28515625" style="41" bestFit="1" customWidth="1"/>
    <col min="4354" max="4354" width="58.85546875" style="41" customWidth="1"/>
    <col min="4355" max="4355" width="10.140625" style="41" customWidth="1"/>
    <col min="4356" max="4608" width="9.140625" style="41"/>
    <col min="4609" max="4609" width="24.28515625" style="41" bestFit="1" customWidth="1"/>
    <col min="4610" max="4610" width="58.85546875" style="41" customWidth="1"/>
    <col min="4611" max="4611" width="10.140625" style="41" customWidth="1"/>
    <col min="4612" max="4864" width="9.140625" style="41"/>
    <col min="4865" max="4865" width="24.28515625" style="41" bestFit="1" customWidth="1"/>
    <col min="4866" max="4866" width="58.85546875" style="41" customWidth="1"/>
    <col min="4867" max="4867" width="10.140625" style="41" customWidth="1"/>
    <col min="4868" max="5120" width="9.140625" style="41"/>
    <col min="5121" max="5121" width="24.28515625" style="41" bestFit="1" customWidth="1"/>
    <col min="5122" max="5122" width="58.85546875" style="41" customWidth="1"/>
    <col min="5123" max="5123" width="10.140625" style="41" customWidth="1"/>
    <col min="5124" max="5376" width="9.140625" style="41"/>
    <col min="5377" max="5377" width="24.28515625" style="41" bestFit="1" customWidth="1"/>
    <col min="5378" max="5378" width="58.85546875" style="41" customWidth="1"/>
    <col min="5379" max="5379" width="10.140625" style="41" customWidth="1"/>
    <col min="5380" max="5632" width="9.140625" style="41"/>
    <col min="5633" max="5633" width="24.28515625" style="41" bestFit="1" customWidth="1"/>
    <col min="5634" max="5634" width="58.85546875" style="41" customWidth="1"/>
    <col min="5635" max="5635" width="10.140625" style="41" customWidth="1"/>
    <col min="5636" max="5888" width="9.140625" style="41"/>
    <col min="5889" max="5889" width="24.28515625" style="41" bestFit="1" customWidth="1"/>
    <col min="5890" max="5890" width="58.85546875" style="41" customWidth="1"/>
    <col min="5891" max="5891" width="10.140625" style="41" customWidth="1"/>
    <col min="5892" max="6144" width="9.140625" style="41"/>
    <col min="6145" max="6145" width="24.28515625" style="41" bestFit="1" customWidth="1"/>
    <col min="6146" max="6146" width="58.85546875" style="41" customWidth="1"/>
    <col min="6147" max="6147" width="10.140625" style="41" customWidth="1"/>
    <col min="6148" max="6400" width="9.140625" style="41"/>
    <col min="6401" max="6401" width="24.28515625" style="41" bestFit="1" customWidth="1"/>
    <col min="6402" max="6402" width="58.85546875" style="41" customWidth="1"/>
    <col min="6403" max="6403" width="10.140625" style="41" customWidth="1"/>
    <col min="6404" max="6656" width="9.140625" style="41"/>
    <col min="6657" max="6657" width="24.28515625" style="41" bestFit="1" customWidth="1"/>
    <col min="6658" max="6658" width="58.85546875" style="41" customWidth="1"/>
    <col min="6659" max="6659" width="10.140625" style="41" customWidth="1"/>
    <col min="6660" max="6912" width="9.140625" style="41"/>
    <col min="6913" max="6913" width="24.28515625" style="41" bestFit="1" customWidth="1"/>
    <col min="6914" max="6914" width="58.85546875" style="41" customWidth="1"/>
    <col min="6915" max="6915" width="10.140625" style="41" customWidth="1"/>
    <col min="6916" max="7168" width="9.140625" style="41"/>
    <col min="7169" max="7169" width="24.28515625" style="41" bestFit="1" customWidth="1"/>
    <col min="7170" max="7170" width="58.85546875" style="41" customWidth="1"/>
    <col min="7171" max="7171" width="10.140625" style="41" customWidth="1"/>
    <col min="7172" max="7424" width="9.140625" style="41"/>
    <col min="7425" max="7425" width="24.28515625" style="41" bestFit="1" customWidth="1"/>
    <col min="7426" max="7426" width="58.85546875" style="41" customWidth="1"/>
    <col min="7427" max="7427" width="10.140625" style="41" customWidth="1"/>
    <col min="7428" max="7680" width="9.140625" style="41"/>
    <col min="7681" max="7681" width="24.28515625" style="41" bestFit="1" customWidth="1"/>
    <col min="7682" max="7682" width="58.85546875" style="41" customWidth="1"/>
    <col min="7683" max="7683" width="10.140625" style="41" customWidth="1"/>
    <col min="7684" max="7936" width="9.140625" style="41"/>
    <col min="7937" max="7937" width="24.28515625" style="41" bestFit="1" customWidth="1"/>
    <col min="7938" max="7938" width="58.85546875" style="41" customWidth="1"/>
    <col min="7939" max="7939" width="10.140625" style="41" customWidth="1"/>
    <col min="7940" max="8192" width="9.140625" style="41"/>
    <col min="8193" max="8193" width="24.28515625" style="41" bestFit="1" customWidth="1"/>
    <col min="8194" max="8194" width="58.85546875" style="41" customWidth="1"/>
    <col min="8195" max="8195" width="10.140625" style="41" customWidth="1"/>
    <col min="8196" max="8448" width="9.140625" style="41"/>
    <col min="8449" max="8449" width="24.28515625" style="41" bestFit="1" customWidth="1"/>
    <col min="8450" max="8450" width="58.85546875" style="41" customWidth="1"/>
    <col min="8451" max="8451" width="10.140625" style="41" customWidth="1"/>
    <col min="8452" max="8704" width="9.140625" style="41"/>
    <col min="8705" max="8705" width="24.28515625" style="41" bestFit="1" customWidth="1"/>
    <col min="8706" max="8706" width="58.85546875" style="41" customWidth="1"/>
    <col min="8707" max="8707" width="10.140625" style="41" customWidth="1"/>
    <col min="8708" max="8960" width="9.140625" style="41"/>
    <col min="8961" max="8961" width="24.28515625" style="41" bestFit="1" customWidth="1"/>
    <col min="8962" max="8962" width="58.85546875" style="41" customWidth="1"/>
    <col min="8963" max="8963" width="10.140625" style="41" customWidth="1"/>
    <col min="8964" max="9216" width="9.140625" style="41"/>
    <col min="9217" max="9217" width="24.28515625" style="41" bestFit="1" customWidth="1"/>
    <col min="9218" max="9218" width="58.85546875" style="41" customWidth="1"/>
    <col min="9219" max="9219" width="10.140625" style="41" customWidth="1"/>
    <col min="9220" max="9472" width="9.140625" style="41"/>
    <col min="9473" max="9473" width="24.28515625" style="41" bestFit="1" customWidth="1"/>
    <col min="9474" max="9474" width="58.85546875" style="41" customWidth="1"/>
    <col min="9475" max="9475" width="10.140625" style="41" customWidth="1"/>
    <col min="9476" max="9728" width="9.140625" style="41"/>
    <col min="9729" max="9729" width="24.28515625" style="41" bestFit="1" customWidth="1"/>
    <col min="9730" max="9730" width="58.85546875" style="41" customWidth="1"/>
    <col min="9731" max="9731" width="10.140625" style="41" customWidth="1"/>
    <col min="9732" max="9984" width="9.140625" style="41"/>
    <col min="9985" max="9985" width="24.28515625" style="41" bestFit="1" customWidth="1"/>
    <col min="9986" max="9986" width="58.85546875" style="41" customWidth="1"/>
    <col min="9987" max="9987" width="10.140625" style="41" customWidth="1"/>
    <col min="9988" max="10240" width="9.140625" style="41"/>
    <col min="10241" max="10241" width="24.28515625" style="41" bestFit="1" customWidth="1"/>
    <col min="10242" max="10242" width="58.85546875" style="41" customWidth="1"/>
    <col min="10243" max="10243" width="10.140625" style="41" customWidth="1"/>
    <col min="10244" max="10496" width="9.140625" style="41"/>
    <col min="10497" max="10497" width="24.28515625" style="41" bestFit="1" customWidth="1"/>
    <col min="10498" max="10498" width="58.85546875" style="41" customWidth="1"/>
    <col min="10499" max="10499" width="10.140625" style="41" customWidth="1"/>
    <col min="10500" max="10752" width="9.140625" style="41"/>
    <col min="10753" max="10753" width="24.28515625" style="41" bestFit="1" customWidth="1"/>
    <col min="10754" max="10754" width="58.85546875" style="41" customWidth="1"/>
    <col min="10755" max="10755" width="10.140625" style="41" customWidth="1"/>
    <col min="10756" max="11008" width="9.140625" style="41"/>
    <col min="11009" max="11009" width="24.28515625" style="41" bestFit="1" customWidth="1"/>
    <col min="11010" max="11010" width="58.85546875" style="41" customWidth="1"/>
    <col min="11011" max="11011" width="10.140625" style="41" customWidth="1"/>
    <col min="11012" max="11264" width="9.140625" style="41"/>
    <col min="11265" max="11265" width="24.28515625" style="41" bestFit="1" customWidth="1"/>
    <col min="11266" max="11266" width="58.85546875" style="41" customWidth="1"/>
    <col min="11267" max="11267" width="10.140625" style="41" customWidth="1"/>
    <col min="11268" max="11520" width="9.140625" style="41"/>
    <col min="11521" max="11521" width="24.28515625" style="41" bestFit="1" customWidth="1"/>
    <col min="11522" max="11522" width="58.85546875" style="41" customWidth="1"/>
    <col min="11523" max="11523" width="10.140625" style="41" customWidth="1"/>
    <col min="11524" max="11776" width="9.140625" style="41"/>
    <col min="11777" max="11777" width="24.28515625" style="41" bestFit="1" customWidth="1"/>
    <col min="11778" max="11778" width="58.85546875" style="41" customWidth="1"/>
    <col min="11779" max="11779" width="10.140625" style="41" customWidth="1"/>
    <col min="11780" max="12032" width="9.140625" style="41"/>
    <col min="12033" max="12033" width="24.28515625" style="41" bestFit="1" customWidth="1"/>
    <col min="12034" max="12034" width="58.85546875" style="41" customWidth="1"/>
    <col min="12035" max="12035" width="10.140625" style="41" customWidth="1"/>
    <col min="12036" max="12288" width="9.140625" style="41"/>
    <col min="12289" max="12289" width="24.28515625" style="41" bestFit="1" customWidth="1"/>
    <col min="12290" max="12290" width="58.85546875" style="41" customWidth="1"/>
    <col min="12291" max="12291" width="10.140625" style="41" customWidth="1"/>
    <col min="12292" max="12544" width="9.140625" style="41"/>
    <col min="12545" max="12545" width="24.28515625" style="41" bestFit="1" customWidth="1"/>
    <col min="12546" max="12546" width="58.85546875" style="41" customWidth="1"/>
    <col min="12547" max="12547" width="10.140625" style="41" customWidth="1"/>
    <col min="12548" max="12800" width="9.140625" style="41"/>
    <col min="12801" max="12801" width="24.28515625" style="41" bestFit="1" customWidth="1"/>
    <col min="12802" max="12802" width="58.85546875" style="41" customWidth="1"/>
    <col min="12803" max="12803" width="10.140625" style="41" customWidth="1"/>
    <col min="12804" max="13056" width="9.140625" style="41"/>
    <col min="13057" max="13057" width="24.28515625" style="41" bestFit="1" customWidth="1"/>
    <col min="13058" max="13058" width="58.85546875" style="41" customWidth="1"/>
    <col min="13059" max="13059" width="10.140625" style="41" customWidth="1"/>
    <col min="13060" max="13312" width="9.140625" style="41"/>
    <col min="13313" max="13313" width="24.28515625" style="41" bestFit="1" customWidth="1"/>
    <col min="13314" max="13314" width="58.85546875" style="41" customWidth="1"/>
    <col min="13315" max="13315" width="10.140625" style="41" customWidth="1"/>
    <col min="13316" max="13568" width="9.140625" style="41"/>
    <col min="13569" max="13569" width="24.28515625" style="41" bestFit="1" customWidth="1"/>
    <col min="13570" max="13570" width="58.85546875" style="41" customWidth="1"/>
    <col min="13571" max="13571" width="10.140625" style="41" customWidth="1"/>
    <col min="13572" max="13824" width="9.140625" style="41"/>
    <col min="13825" max="13825" width="24.28515625" style="41" bestFit="1" customWidth="1"/>
    <col min="13826" max="13826" width="58.85546875" style="41" customWidth="1"/>
    <col min="13827" max="13827" width="10.140625" style="41" customWidth="1"/>
    <col min="13828" max="14080" width="9.140625" style="41"/>
    <col min="14081" max="14081" width="24.28515625" style="41" bestFit="1" customWidth="1"/>
    <col min="14082" max="14082" width="58.85546875" style="41" customWidth="1"/>
    <col min="14083" max="14083" width="10.140625" style="41" customWidth="1"/>
    <col min="14084" max="14336" width="9.140625" style="41"/>
    <col min="14337" max="14337" width="24.28515625" style="41" bestFit="1" customWidth="1"/>
    <col min="14338" max="14338" width="58.85546875" style="41" customWidth="1"/>
    <col min="14339" max="14339" width="10.140625" style="41" customWidth="1"/>
    <col min="14340" max="14592" width="9.140625" style="41"/>
    <col min="14593" max="14593" width="24.28515625" style="41" bestFit="1" customWidth="1"/>
    <col min="14594" max="14594" width="58.85546875" style="41" customWidth="1"/>
    <col min="14595" max="14595" width="10.140625" style="41" customWidth="1"/>
    <col min="14596" max="14848" width="9.140625" style="41"/>
    <col min="14849" max="14849" width="24.28515625" style="41" bestFit="1" customWidth="1"/>
    <col min="14850" max="14850" width="58.85546875" style="41" customWidth="1"/>
    <col min="14851" max="14851" width="10.140625" style="41" customWidth="1"/>
    <col min="14852" max="15104" width="9.140625" style="41"/>
    <col min="15105" max="15105" width="24.28515625" style="41" bestFit="1" customWidth="1"/>
    <col min="15106" max="15106" width="58.85546875" style="41" customWidth="1"/>
    <col min="15107" max="15107" width="10.140625" style="41" customWidth="1"/>
    <col min="15108" max="15360" width="9.140625" style="41"/>
    <col min="15361" max="15361" width="24.28515625" style="41" bestFit="1" customWidth="1"/>
    <col min="15362" max="15362" width="58.85546875" style="41" customWidth="1"/>
    <col min="15363" max="15363" width="10.140625" style="41" customWidth="1"/>
    <col min="15364" max="15616" width="9.140625" style="41"/>
    <col min="15617" max="15617" width="24.28515625" style="41" bestFit="1" customWidth="1"/>
    <col min="15618" max="15618" width="58.85546875" style="41" customWidth="1"/>
    <col min="15619" max="15619" width="10.140625" style="41" customWidth="1"/>
    <col min="15620" max="15872" width="9.140625" style="41"/>
    <col min="15873" max="15873" width="24.28515625" style="41" bestFit="1" customWidth="1"/>
    <col min="15874" max="15874" width="58.85546875" style="41" customWidth="1"/>
    <col min="15875" max="15875" width="10.140625" style="41" customWidth="1"/>
    <col min="15876" max="16128" width="9.140625" style="41"/>
    <col min="16129" max="16129" width="24.28515625" style="41" bestFit="1" customWidth="1"/>
    <col min="16130" max="16130" width="58.85546875" style="41" customWidth="1"/>
    <col min="16131" max="16131" width="10.140625" style="41" customWidth="1"/>
    <col min="16132" max="16384" width="9.140625" style="41"/>
  </cols>
  <sheetData>
    <row r="1" spans="1:17">
      <c r="A1" s="23" t="s">
        <v>48</v>
      </c>
      <c r="B1" s="1304" t="s">
        <v>2092</v>
      </c>
    </row>
    <row r="2" spans="1:17">
      <c r="A2" s="23" t="s">
        <v>49</v>
      </c>
      <c r="B2" s="23" t="s">
        <v>1937</v>
      </c>
    </row>
    <row r="3" spans="1:17">
      <c r="A3" s="23" t="s">
        <v>47</v>
      </c>
      <c r="B3" s="23" t="s">
        <v>1049</v>
      </c>
    </row>
    <row r="4" spans="1:17">
      <c r="A4" s="23" t="s">
        <v>50</v>
      </c>
      <c r="B4" s="23" t="s">
        <v>53</v>
      </c>
    </row>
    <row r="5" spans="1:17">
      <c r="A5" s="41" t="s">
        <v>792</v>
      </c>
      <c r="B5" s="41" t="s">
        <v>71</v>
      </c>
    </row>
    <row r="6" spans="1:17" ht="15.75" thickBot="1"/>
    <row r="7" spans="1:17">
      <c r="A7" s="4685" t="s">
        <v>2093</v>
      </c>
      <c r="B7" s="4686"/>
      <c r="C7" s="4691" t="s">
        <v>2094</v>
      </c>
      <c r="D7" s="4692"/>
      <c r="E7" s="4692"/>
      <c r="F7" s="4692"/>
      <c r="G7" s="4692"/>
      <c r="H7" s="4692"/>
      <c r="I7" s="4692"/>
      <c r="J7" s="4692"/>
      <c r="K7" s="4692"/>
      <c r="L7" s="4693"/>
      <c r="M7" s="4693"/>
      <c r="N7" s="4693"/>
      <c r="O7" s="4693"/>
      <c r="P7" s="4693"/>
      <c r="Q7" s="4694"/>
    </row>
    <row r="8" spans="1:17">
      <c r="A8" s="4687"/>
      <c r="B8" s="4688"/>
      <c r="C8" s="4695"/>
      <c r="D8" s="4696"/>
      <c r="E8" s="4696"/>
      <c r="F8" s="4696"/>
      <c r="G8" s="4696"/>
      <c r="H8" s="4696"/>
      <c r="I8" s="4696"/>
      <c r="J8" s="4696"/>
      <c r="K8" s="4696"/>
      <c r="L8" s="4697"/>
      <c r="M8" s="4697"/>
      <c r="N8" s="4697"/>
      <c r="O8" s="4697"/>
      <c r="P8" s="4697"/>
      <c r="Q8" s="4698"/>
    </row>
    <row r="9" spans="1:17">
      <c r="A9" s="4687"/>
      <c r="B9" s="4688"/>
      <c r="C9" s="4695"/>
      <c r="D9" s="4696"/>
      <c r="E9" s="4696"/>
      <c r="F9" s="4696"/>
      <c r="G9" s="4696"/>
      <c r="H9" s="4696"/>
      <c r="I9" s="4696"/>
      <c r="J9" s="4696"/>
      <c r="K9" s="4696"/>
      <c r="L9" s="4697"/>
      <c r="M9" s="4697"/>
      <c r="N9" s="4697"/>
      <c r="O9" s="4697"/>
      <c r="P9" s="4697"/>
      <c r="Q9" s="4698"/>
    </row>
    <row r="10" spans="1:17" ht="15.75" thickBot="1">
      <c r="A10" s="4689"/>
      <c r="B10" s="4690"/>
      <c r="C10" s="4699"/>
      <c r="D10" s="4700"/>
      <c r="E10" s="4700"/>
      <c r="F10" s="4700"/>
      <c r="G10" s="4700"/>
      <c r="H10" s="4700"/>
      <c r="I10" s="4700"/>
      <c r="J10" s="4700"/>
      <c r="K10" s="4700"/>
      <c r="L10" s="4701"/>
      <c r="M10" s="4701"/>
      <c r="N10" s="4701"/>
      <c r="O10" s="4701"/>
      <c r="P10" s="4701"/>
      <c r="Q10" s="4702"/>
    </row>
    <row r="11" spans="1:17">
      <c r="A11" s="4703" t="s">
        <v>2095</v>
      </c>
      <c r="B11" s="4704"/>
      <c r="C11" s="4707" t="s">
        <v>2096</v>
      </c>
      <c r="D11" s="1482"/>
      <c r="E11" s="4709" t="s">
        <v>2097</v>
      </c>
      <c r="F11" s="4709"/>
      <c r="G11" s="4709"/>
      <c r="H11" s="4709"/>
      <c r="I11" s="4709"/>
      <c r="J11" s="4709"/>
      <c r="K11" s="4709"/>
      <c r="L11" s="4709"/>
      <c r="M11" s="4709"/>
      <c r="N11" s="4709"/>
      <c r="O11" s="4709"/>
      <c r="P11" s="4709"/>
      <c r="Q11" s="4710"/>
    </row>
    <row r="12" spans="1:17" ht="25.5">
      <c r="A12" s="4705"/>
      <c r="B12" s="4706"/>
      <c r="C12" s="4708"/>
      <c r="D12" s="1483" t="s">
        <v>2098</v>
      </c>
      <c r="E12" s="1484" t="s">
        <v>2099</v>
      </c>
      <c r="F12" s="1484" t="s">
        <v>2100</v>
      </c>
      <c r="G12" s="1484" t="s">
        <v>2101</v>
      </c>
      <c r="H12" s="1484" t="s">
        <v>2102</v>
      </c>
      <c r="I12" s="1484" t="s">
        <v>2103</v>
      </c>
      <c r="J12" s="1484" t="s">
        <v>2104</v>
      </c>
      <c r="K12" s="1484" t="s">
        <v>2105</v>
      </c>
      <c r="L12" s="1484" t="s">
        <v>2106</v>
      </c>
      <c r="M12" s="1484" t="s">
        <v>2107</v>
      </c>
      <c r="N12" s="1484" t="s">
        <v>2108</v>
      </c>
      <c r="O12" s="1484" t="s">
        <v>2109</v>
      </c>
      <c r="P12" s="1484" t="s">
        <v>2110</v>
      </c>
      <c r="Q12" s="1485" t="s">
        <v>2111</v>
      </c>
    </row>
    <row r="13" spans="1:17">
      <c r="A13" s="1486"/>
      <c r="B13" s="1487"/>
      <c r="C13" s="1488">
        <v>1</v>
      </c>
      <c r="D13" s="1489">
        <v>2</v>
      </c>
      <c r="E13" s="1489">
        <v>3</v>
      </c>
      <c r="F13" s="1489">
        <v>4</v>
      </c>
      <c r="G13" s="1489">
        <v>5</v>
      </c>
      <c r="H13" s="1489">
        <v>6</v>
      </c>
      <c r="I13" s="1489">
        <v>7</v>
      </c>
      <c r="J13" s="1489">
        <v>8</v>
      </c>
      <c r="K13" s="1489">
        <v>9</v>
      </c>
      <c r="L13" s="1489">
        <v>10</v>
      </c>
      <c r="M13" s="1489">
        <v>11</v>
      </c>
      <c r="N13" s="1489">
        <v>12</v>
      </c>
      <c r="O13" s="1489">
        <v>13</v>
      </c>
      <c r="P13" s="1489">
        <v>14</v>
      </c>
      <c r="Q13" s="1490">
        <v>15</v>
      </c>
    </row>
    <row r="14" spans="1:17">
      <c r="A14" s="1486"/>
      <c r="B14" s="1491" t="s">
        <v>2112</v>
      </c>
      <c r="C14" s="1492"/>
      <c r="D14" s="1493"/>
      <c r="E14" s="1493"/>
      <c r="F14" s="1493"/>
      <c r="G14" s="1493"/>
      <c r="H14" s="1493"/>
      <c r="I14" s="1493"/>
      <c r="J14" s="1493"/>
      <c r="K14" s="1493"/>
      <c r="L14" s="1493"/>
      <c r="M14" s="1493"/>
      <c r="N14" s="1493"/>
      <c r="O14" s="1493"/>
      <c r="P14" s="1493"/>
      <c r="Q14" s="1494"/>
    </row>
    <row r="15" spans="1:17">
      <c r="A15" s="1495"/>
      <c r="B15" s="1491" t="s">
        <v>199</v>
      </c>
      <c r="C15" s="1496"/>
      <c r="D15" s="1497"/>
      <c r="E15" s="1497"/>
      <c r="F15" s="1497"/>
      <c r="G15" s="1497"/>
      <c r="H15" s="1497"/>
      <c r="I15" s="1497"/>
      <c r="J15" s="1497"/>
      <c r="K15" s="1497"/>
      <c r="L15" s="1497"/>
      <c r="M15" s="1497"/>
      <c r="N15" s="1497"/>
      <c r="O15" s="1497"/>
      <c r="P15" s="1497"/>
      <c r="Q15" s="1498"/>
    </row>
    <row r="16" spans="1:17">
      <c r="A16" s="1499">
        <v>1</v>
      </c>
      <c r="B16" s="1086" t="s">
        <v>202</v>
      </c>
      <c r="C16" s="1500">
        <f>SUM(D16:Q16)</f>
        <v>0</v>
      </c>
      <c r="D16" s="1501"/>
      <c r="E16" s="1502"/>
      <c r="F16" s="1502"/>
      <c r="G16" s="1502"/>
      <c r="H16" s="1502"/>
      <c r="I16" s="1502"/>
      <c r="J16" s="1502"/>
      <c r="K16" s="1502"/>
      <c r="L16" s="1502"/>
      <c r="M16" s="1502"/>
      <c r="N16" s="1502"/>
      <c r="O16" s="1502"/>
      <c r="P16" s="1502"/>
      <c r="Q16" s="1503"/>
    </row>
    <row r="17" spans="1:17" ht="25.5">
      <c r="A17" s="1499">
        <v>2</v>
      </c>
      <c r="B17" s="1082" t="s">
        <v>2113</v>
      </c>
      <c r="C17" s="1500">
        <f t="shared" ref="C17:C32" si="0">SUM(D17:Q17)</f>
        <v>0</v>
      </c>
      <c r="D17" s="1504"/>
      <c r="E17" s="1505"/>
      <c r="F17" s="1505"/>
      <c r="G17" s="1505"/>
      <c r="H17" s="1505"/>
      <c r="I17" s="1505"/>
      <c r="J17" s="1505"/>
      <c r="K17" s="1505"/>
      <c r="L17" s="1505"/>
      <c r="M17" s="1505"/>
      <c r="N17" s="1505"/>
      <c r="O17" s="1505"/>
      <c r="P17" s="1505"/>
      <c r="Q17" s="1506"/>
    </row>
    <row r="18" spans="1:17">
      <c r="A18" s="1507">
        <v>3</v>
      </c>
      <c r="B18" s="1508" t="s">
        <v>2114</v>
      </c>
      <c r="C18" s="1500">
        <f t="shared" si="0"/>
        <v>0</v>
      </c>
      <c r="D18" s="1504"/>
      <c r="E18" s="1505"/>
      <c r="F18" s="1505"/>
      <c r="G18" s="1505"/>
      <c r="H18" s="1505"/>
      <c r="I18" s="1505"/>
      <c r="J18" s="1505"/>
      <c r="K18" s="1505"/>
      <c r="L18" s="1505"/>
      <c r="M18" s="1505"/>
      <c r="N18" s="1505"/>
      <c r="O18" s="1505"/>
      <c r="P18" s="1505"/>
      <c r="Q18" s="1506"/>
    </row>
    <row r="19" spans="1:17">
      <c r="A19" s="1507">
        <v>4</v>
      </c>
      <c r="B19" s="1508" t="s">
        <v>2115</v>
      </c>
      <c r="C19" s="1500">
        <f t="shared" si="0"/>
        <v>0</v>
      </c>
      <c r="D19" s="1509">
        <f>D20+D21</f>
        <v>0</v>
      </c>
      <c r="E19" s="1509">
        <f t="shared" ref="E19:Q19" si="1">E20+E21</f>
        <v>0</v>
      </c>
      <c r="F19" s="1509">
        <f t="shared" si="1"/>
        <v>0</v>
      </c>
      <c r="G19" s="1509">
        <f t="shared" si="1"/>
        <v>0</v>
      </c>
      <c r="H19" s="1509">
        <f t="shared" si="1"/>
        <v>0</v>
      </c>
      <c r="I19" s="1509">
        <f t="shared" si="1"/>
        <v>0</v>
      </c>
      <c r="J19" s="1509">
        <f t="shared" si="1"/>
        <v>0</v>
      </c>
      <c r="K19" s="1509">
        <f t="shared" si="1"/>
        <v>0</v>
      </c>
      <c r="L19" s="1509">
        <f t="shared" si="1"/>
        <v>0</v>
      </c>
      <c r="M19" s="1509">
        <f t="shared" si="1"/>
        <v>0</v>
      </c>
      <c r="N19" s="1509">
        <f t="shared" si="1"/>
        <v>0</v>
      </c>
      <c r="O19" s="1509">
        <f t="shared" si="1"/>
        <v>0</v>
      </c>
      <c r="P19" s="1509">
        <f t="shared" si="1"/>
        <v>0</v>
      </c>
      <c r="Q19" s="1510">
        <f t="shared" si="1"/>
        <v>0</v>
      </c>
    </row>
    <row r="20" spans="1:17">
      <c r="A20" s="1511"/>
      <c r="B20" s="1512" t="s">
        <v>67</v>
      </c>
      <c r="C20" s="1500">
        <f t="shared" si="0"/>
        <v>0</v>
      </c>
      <c r="D20" s="1513"/>
      <c r="E20" s="1514"/>
      <c r="F20" s="1514"/>
      <c r="G20" s="1514"/>
      <c r="H20" s="1514"/>
      <c r="I20" s="1514"/>
      <c r="J20" s="1514"/>
      <c r="K20" s="1514"/>
      <c r="L20" s="1514"/>
      <c r="M20" s="1514"/>
      <c r="N20" s="1514"/>
      <c r="O20" s="1514"/>
      <c r="P20" s="1514"/>
      <c r="Q20" s="1515"/>
    </row>
    <row r="21" spans="1:17">
      <c r="A21" s="1511"/>
      <c r="B21" s="1512" t="s">
        <v>273</v>
      </c>
      <c r="C21" s="1500">
        <f t="shared" si="0"/>
        <v>0</v>
      </c>
      <c r="D21" s="1513"/>
      <c r="E21" s="1514"/>
      <c r="F21" s="1514"/>
      <c r="G21" s="1514"/>
      <c r="H21" s="1514"/>
      <c r="I21" s="1514"/>
      <c r="J21" s="1514"/>
      <c r="K21" s="1514"/>
      <c r="L21" s="1514"/>
      <c r="M21" s="1514"/>
      <c r="N21" s="1514"/>
      <c r="O21" s="1514"/>
      <c r="P21" s="1514"/>
      <c r="Q21" s="1515"/>
    </row>
    <row r="22" spans="1:17">
      <c r="A22" s="1507">
        <v>5</v>
      </c>
      <c r="B22" s="1508" t="s">
        <v>2116</v>
      </c>
      <c r="C22" s="1500">
        <f t="shared" si="0"/>
        <v>0</v>
      </c>
      <c r="D22" s="1516"/>
      <c r="E22" s="1517"/>
      <c r="F22" s="1517"/>
      <c r="G22" s="1517"/>
      <c r="H22" s="1517"/>
      <c r="I22" s="1517"/>
      <c r="J22" s="1517"/>
      <c r="K22" s="1517"/>
      <c r="L22" s="1517"/>
      <c r="M22" s="1517"/>
      <c r="N22" s="1517"/>
      <c r="O22" s="1517"/>
      <c r="P22" s="1517"/>
      <c r="Q22" s="1518"/>
    </row>
    <row r="23" spans="1:17">
      <c r="A23" s="1507">
        <v>6</v>
      </c>
      <c r="B23" s="1508" t="s">
        <v>2117</v>
      </c>
      <c r="C23" s="1500">
        <f t="shared" si="0"/>
        <v>0</v>
      </c>
      <c r="D23" s="1513"/>
      <c r="E23" s="1514"/>
      <c r="F23" s="1514"/>
      <c r="G23" s="1514"/>
      <c r="H23" s="1514"/>
      <c r="I23" s="1514"/>
      <c r="J23" s="1514"/>
      <c r="K23" s="1514"/>
      <c r="L23" s="1514"/>
      <c r="M23" s="1514"/>
      <c r="N23" s="1514"/>
      <c r="O23" s="1514"/>
      <c r="P23" s="1514"/>
      <c r="Q23" s="1515"/>
    </row>
    <row r="24" spans="1:17">
      <c r="A24" s="1507">
        <v>7</v>
      </c>
      <c r="B24" s="1508" t="s">
        <v>1805</v>
      </c>
      <c r="C24" s="1500">
        <f t="shared" si="0"/>
        <v>0</v>
      </c>
      <c r="D24" s="1513"/>
      <c r="E24" s="1514"/>
      <c r="F24" s="1514"/>
      <c r="G24" s="1514"/>
      <c r="H24" s="1514"/>
      <c r="I24" s="1514"/>
      <c r="J24" s="1514"/>
      <c r="K24" s="1514"/>
      <c r="L24" s="1514"/>
      <c r="M24" s="1514"/>
      <c r="N24" s="1514"/>
      <c r="O24" s="1514"/>
      <c r="P24" s="1514"/>
      <c r="Q24" s="1515"/>
    </row>
    <row r="25" spans="1:17">
      <c r="A25" s="1519"/>
      <c r="B25" s="1512" t="s">
        <v>2118</v>
      </c>
      <c r="C25" s="1500">
        <f t="shared" si="0"/>
        <v>0</v>
      </c>
      <c r="D25" s="1513"/>
      <c r="E25" s="1514"/>
      <c r="F25" s="1514"/>
      <c r="G25" s="1514"/>
      <c r="H25" s="1514"/>
      <c r="I25" s="1514"/>
      <c r="J25" s="1514"/>
      <c r="K25" s="1514"/>
      <c r="L25" s="1514"/>
      <c r="M25" s="1514"/>
      <c r="N25" s="1514"/>
      <c r="O25" s="1514"/>
      <c r="P25" s="1514"/>
      <c r="Q25" s="1515"/>
    </row>
    <row r="26" spans="1:17">
      <c r="A26" s="1507">
        <v>8</v>
      </c>
      <c r="B26" s="1520" t="s">
        <v>2119</v>
      </c>
      <c r="C26" s="1500">
        <f t="shared" si="0"/>
        <v>0</v>
      </c>
      <c r="D26" s="1521">
        <f>D27+D28+D29</f>
        <v>0</v>
      </c>
      <c r="E26" s="1521">
        <f t="shared" ref="E26:Q26" si="2">E27+E28+E29</f>
        <v>0</v>
      </c>
      <c r="F26" s="1521">
        <f t="shared" si="2"/>
        <v>0</v>
      </c>
      <c r="G26" s="1521">
        <f t="shared" si="2"/>
        <v>0</v>
      </c>
      <c r="H26" s="1521">
        <f t="shared" si="2"/>
        <v>0</v>
      </c>
      <c r="I26" s="1521">
        <f t="shared" si="2"/>
        <v>0</v>
      </c>
      <c r="J26" s="1521">
        <f t="shared" si="2"/>
        <v>0</v>
      </c>
      <c r="K26" s="1521">
        <f t="shared" si="2"/>
        <v>0</v>
      </c>
      <c r="L26" s="1521">
        <f t="shared" si="2"/>
        <v>0</v>
      </c>
      <c r="M26" s="1521">
        <f t="shared" si="2"/>
        <v>0</v>
      </c>
      <c r="N26" s="1521">
        <f t="shared" si="2"/>
        <v>0</v>
      </c>
      <c r="O26" s="1521">
        <f t="shared" si="2"/>
        <v>0</v>
      </c>
      <c r="P26" s="1521">
        <f t="shared" si="2"/>
        <v>0</v>
      </c>
      <c r="Q26" s="1522">
        <f t="shared" si="2"/>
        <v>0</v>
      </c>
    </row>
    <row r="27" spans="1:17">
      <c r="A27" s="1511"/>
      <c r="B27" s="1523" t="s">
        <v>438</v>
      </c>
      <c r="C27" s="1500">
        <f t="shared" si="0"/>
        <v>0</v>
      </c>
      <c r="D27" s="1513"/>
      <c r="E27" s="1514"/>
      <c r="F27" s="1514"/>
      <c r="G27" s="1514"/>
      <c r="H27" s="1514"/>
      <c r="I27" s="1514"/>
      <c r="J27" s="1514"/>
      <c r="K27" s="1514"/>
      <c r="L27" s="1514"/>
      <c r="M27" s="1514"/>
      <c r="N27" s="1514"/>
      <c r="O27" s="1514"/>
      <c r="P27" s="1514"/>
      <c r="Q27" s="1515"/>
    </row>
    <row r="28" spans="1:17">
      <c r="A28" s="1511"/>
      <c r="B28" s="1523" t="s">
        <v>445</v>
      </c>
      <c r="C28" s="1500">
        <f t="shared" si="0"/>
        <v>0</v>
      </c>
      <c r="D28" s="1513"/>
      <c r="E28" s="1514"/>
      <c r="F28" s="1514"/>
      <c r="G28" s="1514"/>
      <c r="H28" s="1514"/>
      <c r="I28" s="1514"/>
      <c r="J28" s="1514"/>
      <c r="K28" s="1514"/>
      <c r="L28" s="1514"/>
      <c r="M28" s="1514"/>
      <c r="N28" s="1514"/>
      <c r="O28" s="1514"/>
      <c r="P28" s="1514"/>
      <c r="Q28" s="1515"/>
    </row>
    <row r="29" spans="1:17">
      <c r="A29" s="1511"/>
      <c r="B29" s="1523" t="s">
        <v>2120</v>
      </c>
      <c r="C29" s="1500">
        <f t="shared" si="0"/>
        <v>0</v>
      </c>
      <c r="D29" s="1513"/>
      <c r="E29" s="1514"/>
      <c r="F29" s="1514"/>
      <c r="G29" s="1514"/>
      <c r="H29" s="1514"/>
      <c r="I29" s="1514"/>
      <c r="J29" s="1514"/>
      <c r="K29" s="1514"/>
      <c r="L29" s="1514"/>
      <c r="M29" s="1514"/>
      <c r="N29" s="1514"/>
      <c r="O29" s="1514"/>
      <c r="P29" s="1514"/>
      <c r="Q29" s="1515"/>
    </row>
    <row r="30" spans="1:17">
      <c r="A30" s="1507">
        <v>9</v>
      </c>
      <c r="B30" s="1524" t="s">
        <v>1813</v>
      </c>
      <c r="C30" s="1500">
        <f t="shared" si="0"/>
        <v>0</v>
      </c>
      <c r="D30" s="1521">
        <f>D31+D32</f>
        <v>0</v>
      </c>
      <c r="E30" s="1521">
        <f t="shared" ref="E30:Q30" si="3">E31+E32</f>
        <v>0</v>
      </c>
      <c r="F30" s="1521">
        <f t="shared" si="3"/>
        <v>0</v>
      </c>
      <c r="G30" s="1521">
        <f t="shared" si="3"/>
        <v>0</v>
      </c>
      <c r="H30" s="1521">
        <f t="shared" si="3"/>
        <v>0</v>
      </c>
      <c r="I30" s="1521">
        <f t="shared" si="3"/>
        <v>0</v>
      </c>
      <c r="J30" s="1521">
        <f t="shared" si="3"/>
        <v>0</v>
      </c>
      <c r="K30" s="1521">
        <f t="shared" si="3"/>
        <v>0</v>
      </c>
      <c r="L30" s="1521">
        <f t="shared" si="3"/>
        <v>0</v>
      </c>
      <c r="M30" s="1521">
        <f t="shared" si="3"/>
        <v>0</v>
      </c>
      <c r="N30" s="1521">
        <f t="shared" si="3"/>
        <v>0</v>
      </c>
      <c r="O30" s="1521">
        <f t="shared" si="3"/>
        <v>0</v>
      </c>
      <c r="P30" s="1521">
        <f t="shared" si="3"/>
        <v>0</v>
      </c>
      <c r="Q30" s="1522">
        <f t="shared" si="3"/>
        <v>0</v>
      </c>
    </row>
    <row r="31" spans="1:17">
      <c r="A31" s="1519"/>
      <c r="B31" s="1525" t="s">
        <v>2121</v>
      </c>
      <c r="C31" s="1500">
        <f t="shared" si="0"/>
        <v>0</v>
      </c>
      <c r="D31" s="1513"/>
      <c r="E31" s="1514"/>
      <c r="F31" s="1514"/>
      <c r="G31" s="1514"/>
      <c r="H31" s="1514"/>
      <c r="I31" s="1514"/>
      <c r="J31" s="1514"/>
      <c r="K31" s="1514"/>
      <c r="L31" s="1514"/>
      <c r="M31" s="1514"/>
      <c r="N31" s="1514"/>
      <c r="O31" s="1514"/>
      <c r="P31" s="1514"/>
      <c r="Q31" s="1515"/>
    </row>
    <row r="32" spans="1:17">
      <c r="A32" s="1526"/>
      <c r="B32" s="1525" t="s">
        <v>65</v>
      </c>
      <c r="C32" s="1500">
        <f t="shared" si="0"/>
        <v>0</v>
      </c>
      <c r="D32" s="1513"/>
      <c r="E32" s="1514"/>
      <c r="F32" s="1514"/>
      <c r="G32" s="1514"/>
      <c r="H32" s="1514"/>
      <c r="I32" s="1514"/>
      <c r="J32" s="1514"/>
      <c r="K32" s="1514"/>
      <c r="L32" s="1514"/>
      <c r="M32" s="1514"/>
      <c r="N32" s="1514"/>
      <c r="O32" s="1514"/>
      <c r="P32" s="1514"/>
      <c r="Q32" s="1515"/>
    </row>
    <row r="33" spans="1:17">
      <c r="A33" s="1527"/>
      <c r="B33" s="1528" t="s">
        <v>2122</v>
      </c>
      <c r="C33" s="1529">
        <f>C16+C17+C18+C19+C22+C23+C24+C25+C26+C30</f>
        <v>0</v>
      </c>
      <c r="D33" s="1529">
        <f t="shared" ref="D33:Q33" si="4">D16+D17+D18+D19+D22+D23+D24+D25+D26+D30</f>
        <v>0</v>
      </c>
      <c r="E33" s="1529">
        <f t="shared" si="4"/>
        <v>0</v>
      </c>
      <c r="F33" s="1529">
        <f t="shared" si="4"/>
        <v>0</v>
      </c>
      <c r="G33" s="1529">
        <f t="shared" si="4"/>
        <v>0</v>
      </c>
      <c r="H33" s="1529">
        <f t="shared" si="4"/>
        <v>0</v>
      </c>
      <c r="I33" s="1529">
        <f t="shared" si="4"/>
        <v>0</v>
      </c>
      <c r="J33" s="1529">
        <f t="shared" si="4"/>
        <v>0</v>
      </c>
      <c r="K33" s="1529">
        <f t="shared" si="4"/>
        <v>0</v>
      </c>
      <c r="L33" s="1529">
        <f t="shared" si="4"/>
        <v>0</v>
      </c>
      <c r="M33" s="1529">
        <f t="shared" si="4"/>
        <v>0</v>
      </c>
      <c r="N33" s="1529">
        <f t="shared" si="4"/>
        <v>0</v>
      </c>
      <c r="O33" s="1529">
        <f t="shared" si="4"/>
        <v>0</v>
      </c>
      <c r="P33" s="1529">
        <f t="shared" si="4"/>
        <v>0</v>
      </c>
      <c r="Q33" s="1530">
        <f t="shared" si="4"/>
        <v>0</v>
      </c>
    </row>
    <row r="34" spans="1:17">
      <c r="A34" s="1495"/>
      <c r="B34" s="1491" t="s">
        <v>2123</v>
      </c>
      <c r="C34" s="1531"/>
      <c r="D34" s="1531"/>
      <c r="E34" s="1531"/>
      <c r="F34" s="1531"/>
      <c r="G34" s="1531"/>
      <c r="H34" s="1531"/>
      <c r="I34" s="1531"/>
      <c r="J34" s="1531"/>
      <c r="K34" s="1531"/>
      <c r="L34" s="1531"/>
      <c r="M34" s="1531"/>
      <c r="N34" s="1531"/>
      <c r="O34" s="1531"/>
      <c r="P34" s="1531"/>
      <c r="Q34" s="1532"/>
    </row>
    <row r="35" spans="1:17">
      <c r="A35" s="1507">
        <v>1</v>
      </c>
      <c r="B35" s="1508" t="s">
        <v>2124</v>
      </c>
      <c r="C35" s="1500">
        <f>SUM(D35:Q35)</f>
        <v>0</v>
      </c>
      <c r="D35" s="1516"/>
      <c r="E35" s="1517"/>
      <c r="F35" s="1517"/>
      <c r="G35" s="1517"/>
      <c r="H35" s="1517"/>
      <c r="I35" s="1517"/>
      <c r="J35" s="1517"/>
      <c r="K35" s="1517"/>
      <c r="L35" s="1517"/>
      <c r="M35" s="1517"/>
      <c r="N35" s="1517"/>
      <c r="O35" s="1517"/>
      <c r="P35" s="1517"/>
      <c r="Q35" s="1518"/>
    </row>
    <row r="36" spans="1:17">
      <c r="A36" s="1507">
        <v>2</v>
      </c>
      <c r="B36" s="1508" t="s">
        <v>2125</v>
      </c>
      <c r="C36" s="1500">
        <f t="shared" ref="C36:C50" si="5">SUM(D36:Q36)</f>
        <v>0</v>
      </c>
      <c r="D36" s="1513"/>
      <c r="E36" s="1514"/>
      <c r="F36" s="1514"/>
      <c r="G36" s="1514"/>
      <c r="H36" s="1514"/>
      <c r="I36" s="1514"/>
      <c r="J36" s="1514"/>
      <c r="K36" s="1514"/>
      <c r="L36" s="1514"/>
      <c r="M36" s="1514"/>
      <c r="N36" s="1514"/>
      <c r="O36" s="1514"/>
      <c r="P36" s="1514"/>
      <c r="Q36" s="1515"/>
    </row>
    <row r="37" spans="1:17">
      <c r="A37" s="1507">
        <v>3</v>
      </c>
      <c r="B37" s="1508" t="s">
        <v>2126</v>
      </c>
      <c r="C37" s="1500">
        <f t="shared" si="5"/>
        <v>0</v>
      </c>
      <c r="D37" s="1513"/>
      <c r="E37" s="1514"/>
      <c r="F37" s="1514"/>
      <c r="G37" s="1514"/>
      <c r="H37" s="1514"/>
      <c r="I37" s="1514"/>
      <c r="J37" s="1514"/>
      <c r="K37" s="1514"/>
      <c r="L37" s="1514"/>
      <c r="M37" s="1514"/>
      <c r="N37" s="1514"/>
      <c r="O37" s="1514"/>
      <c r="P37" s="1514"/>
      <c r="Q37" s="1515"/>
    </row>
    <row r="38" spans="1:17">
      <c r="A38" s="1507">
        <v>4</v>
      </c>
      <c r="B38" s="1508" t="s">
        <v>2127</v>
      </c>
      <c r="C38" s="1500">
        <f t="shared" si="5"/>
        <v>0</v>
      </c>
      <c r="D38" s="1521">
        <f>D39+D40</f>
        <v>0</v>
      </c>
      <c r="E38" s="1521">
        <f t="shared" ref="E38:Q38" si="6">E39+E40</f>
        <v>0</v>
      </c>
      <c r="F38" s="1521">
        <f t="shared" si="6"/>
        <v>0</v>
      </c>
      <c r="G38" s="1521">
        <f t="shared" si="6"/>
        <v>0</v>
      </c>
      <c r="H38" s="1521">
        <f t="shared" si="6"/>
        <v>0</v>
      </c>
      <c r="I38" s="1521">
        <f t="shared" si="6"/>
        <v>0</v>
      </c>
      <c r="J38" s="1521">
        <f t="shared" si="6"/>
        <v>0</v>
      </c>
      <c r="K38" s="1521">
        <f t="shared" si="6"/>
        <v>0</v>
      </c>
      <c r="L38" s="1521">
        <f t="shared" si="6"/>
        <v>0</v>
      </c>
      <c r="M38" s="1521">
        <f t="shared" si="6"/>
        <v>0</v>
      </c>
      <c r="N38" s="1521">
        <f t="shared" si="6"/>
        <v>0</v>
      </c>
      <c r="O38" s="1521">
        <f t="shared" si="6"/>
        <v>0</v>
      </c>
      <c r="P38" s="1521">
        <f t="shared" si="6"/>
        <v>0</v>
      </c>
      <c r="Q38" s="1522">
        <f t="shared" si="6"/>
        <v>0</v>
      </c>
    </row>
    <row r="39" spans="1:17" ht="15" customHeight="1">
      <c r="A39" s="1526"/>
      <c r="B39" s="1512" t="s">
        <v>67</v>
      </c>
      <c r="C39" s="1500">
        <f t="shared" si="5"/>
        <v>0</v>
      </c>
      <c r="D39" s="1533"/>
      <c r="E39" s="1533"/>
      <c r="F39" s="1533"/>
      <c r="G39" s="1533"/>
      <c r="H39" s="1533"/>
      <c r="I39" s="1533"/>
      <c r="J39" s="1533"/>
      <c r="K39" s="1533"/>
      <c r="L39" s="1533"/>
      <c r="M39" s="1533"/>
      <c r="N39" s="1533"/>
      <c r="O39" s="1533"/>
      <c r="P39" s="1533"/>
      <c r="Q39" s="1534"/>
    </row>
    <row r="40" spans="1:17">
      <c r="A40" s="1526"/>
      <c r="B40" s="1535" t="s">
        <v>273</v>
      </c>
      <c r="C40" s="1500">
        <f t="shared" si="5"/>
        <v>0</v>
      </c>
      <c r="D40" s="1536"/>
      <c r="E40" s="1536"/>
      <c r="F40" s="1536"/>
      <c r="G40" s="1536"/>
      <c r="H40" s="1536"/>
      <c r="I40" s="1536"/>
      <c r="J40" s="1536"/>
      <c r="K40" s="1536"/>
      <c r="L40" s="1536"/>
      <c r="M40" s="1536"/>
      <c r="N40" s="1536"/>
      <c r="O40" s="1536"/>
      <c r="P40" s="1536"/>
      <c r="Q40" s="1537"/>
    </row>
    <row r="41" spans="1:17">
      <c r="A41" s="1507">
        <v>5</v>
      </c>
      <c r="B41" s="1538" t="s">
        <v>2128</v>
      </c>
      <c r="C41" s="1500">
        <f t="shared" si="5"/>
        <v>0</v>
      </c>
      <c r="D41" s="1539"/>
      <c r="E41" s="1539"/>
      <c r="F41" s="1539"/>
      <c r="G41" s="1539"/>
      <c r="H41" s="1539"/>
      <c r="I41" s="1539"/>
      <c r="J41" s="1539"/>
      <c r="K41" s="1539"/>
      <c r="L41" s="1539"/>
      <c r="M41" s="1539"/>
      <c r="N41" s="1539"/>
      <c r="O41" s="1539"/>
      <c r="P41" s="1539"/>
      <c r="Q41" s="1540"/>
    </row>
    <row r="42" spans="1:17">
      <c r="A42" s="1507">
        <v>6</v>
      </c>
      <c r="B42" s="1524" t="s">
        <v>2117</v>
      </c>
      <c r="C42" s="1500">
        <f t="shared" si="5"/>
        <v>0</v>
      </c>
      <c r="D42" s="1541"/>
      <c r="E42" s="1541"/>
      <c r="F42" s="1541"/>
      <c r="G42" s="1541"/>
      <c r="H42" s="1541"/>
      <c r="I42" s="1541"/>
      <c r="J42" s="1541"/>
      <c r="K42" s="1541"/>
      <c r="L42" s="1541"/>
      <c r="M42" s="1541"/>
      <c r="N42" s="1541"/>
      <c r="O42" s="1541"/>
      <c r="P42" s="1541"/>
      <c r="Q42" s="1542"/>
    </row>
    <row r="43" spans="1:17">
      <c r="A43" s="1507">
        <v>7</v>
      </c>
      <c r="B43" s="1543" t="s">
        <v>771</v>
      </c>
      <c r="C43" s="1500">
        <f t="shared" si="5"/>
        <v>0</v>
      </c>
      <c r="D43" s="1509">
        <f>D44+D45+D46</f>
        <v>0</v>
      </c>
      <c r="E43" s="1509">
        <f t="shared" ref="E43:Q43" si="7">E44+E45+E46</f>
        <v>0</v>
      </c>
      <c r="F43" s="1509">
        <f t="shared" si="7"/>
        <v>0</v>
      </c>
      <c r="G43" s="1509">
        <f t="shared" si="7"/>
        <v>0</v>
      </c>
      <c r="H43" s="1509">
        <f t="shared" si="7"/>
        <v>0</v>
      </c>
      <c r="I43" s="1509">
        <f t="shared" si="7"/>
        <v>0</v>
      </c>
      <c r="J43" s="1509">
        <f t="shared" si="7"/>
        <v>0</v>
      </c>
      <c r="K43" s="1509">
        <f t="shared" si="7"/>
        <v>0</v>
      </c>
      <c r="L43" s="1509">
        <f t="shared" si="7"/>
        <v>0</v>
      </c>
      <c r="M43" s="1509">
        <f t="shared" si="7"/>
        <v>0</v>
      </c>
      <c r="N43" s="1509">
        <f t="shared" si="7"/>
        <v>0</v>
      </c>
      <c r="O43" s="1509">
        <f t="shared" si="7"/>
        <v>0</v>
      </c>
      <c r="P43" s="1509">
        <f t="shared" si="7"/>
        <v>0</v>
      </c>
      <c r="Q43" s="1510">
        <f t="shared" si="7"/>
        <v>0</v>
      </c>
    </row>
    <row r="44" spans="1:17">
      <c r="A44" s="1526"/>
      <c r="B44" s="1512" t="s">
        <v>560</v>
      </c>
      <c r="C44" s="1500">
        <f t="shared" si="5"/>
        <v>0</v>
      </c>
      <c r="D44" s="1544"/>
      <c r="E44" s="1505"/>
      <c r="F44" s="1505"/>
      <c r="G44" s="1505"/>
      <c r="H44" s="1505"/>
      <c r="I44" s="1505"/>
      <c r="J44" s="1505"/>
      <c r="K44" s="1505"/>
      <c r="L44" s="1505"/>
      <c r="M44" s="1505"/>
      <c r="N44" s="1505"/>
      <c r="O44" s="1505"/>
      <c r="P44" s="1505"/>
      <c r="Q44" s="1506"/>
    </row>
    <row r="45" spans="1:17">
      <c r="A45" s="1526"/>
      <c r="B45" s="1512" t="s">
        <v>570</v>
      </c>
      <c r="C45" s="1500">
        <f t="shared" si="5"/>
        <v>0</v>
      </c>
      <c r="D45" s="1544"/>
      <c r="E45" s="1505"/>
      <c r="F45" s="1505"/>
      <c r="G45" s="1505"/>
      <c r="H45" s="1505"/>
      <c r="I45" s="1505"/>
      <c r="J45" s="1505"/>
      <c r="K45" s="1505"/>
      <c r="L45" s="1505"/>
      <c r="M45" s="1505"/>
      <c r="N45" s="1505"/>
      <c r="O45" s="1505"/>
      <c r="P45" s="1505"/>
      <c r="Q45" s="1506"/>
    </row>
    <row r="46" spans="1:17">
      <c r="A46" s="1526"/>
      <c r="B46" s="1512" t="s">
        <v>571</v>
      </c>
      <c r="C46" s="1500">
        <f t="shared" si="5"/>
        <v>0</v>
      </c>
      <c r="D46" s="1544"/>
      <c r="E46" s="1505"/>
      <c r="F46" s="1505"/>
      <c r="G46" s="1505"/>
      <c r="H46" s="1505"/>
      <c r="I46" s="1505"/>
      <c r="J46" s="1505"/>
      <c r="K46" s="1505"/>
      <c r="L46" s="1505"/>
      <c r="M46" s="1505"/>
      <c r="N46" s="1505"/>
      <c r="O46" s="1505"/>
      <c r="P46" s="1505"/>
      <c r="Q46" s="1506"/>
    </row>
    <row r="47" spans="1:17">
      <c r="A47" s="1507">
        <v>8</v>
      </c>
      <c r="B47" s="1545" t="s">
        <v>2129</v>
      </c>
      <c r="C47" s="1500">
        <f t="shared" si="5"/>
        <v>0</v>
      </c>
      <c r="D47" s="1544"/>
      <c r="E47" s="1505"/>
      <c r="F47" s="1505"/>
      <c r="G47" s="1505"/>
      <c r="H47" s="1505"/>
      <c r="I47" s="1505"/>
      <c r="J47" s="1505"/>
      <c r="K47" s="1505"/>
      <c r="L47" s="1505"/>
      <c r="M47" s="1505"/>
      <c r="N47" s="1505"/>
      <c r="O47" s="1505"/>
      <c r="P47" s="1505"/>
      <c r="Q47" s="1506"/>
    </row>
    <row r="48" spans="1:17">
      <c r="A48" s="1507">
        <v>9</v>
      </c>
      <c r="B48" s="1520" t="s">
        <v>2130</v>
      </c>
      <c r="C48" s="1500">
        <f t="shared" si="5"/>
        <v>0</v>
      </c>
      <c r="D48" s="1544"/>
      <c r="E48" s="1505"/>
      <c r="F48" s="1505"/>
      <c r="G48" s="1505"/>
      <c r="H48" s="1505"/>
      <c r="I48" s="1505"/>
      <c r="J48" s="1505"/>
      <c r="K48" s="1505"/>
      <c r="L48" s="1505"/>
      <c r="M48" s="1505"/>
      <c r="N48" s="1505"/>
      <c r="O48" s="1505"/>
      <c r="P48" s="1505"/>
      <c r="Q48" s="1506"/>
    </row>
    <row r="49" spans="1:17">
      <c r="A49" s="1507">
        <v>10</v>
      </c>
      <c r="B49" s="1524" t="s">
        <v>1833</v>
      </c>
      <c r="C49" s="1500">
        <f t="shared" si="5"/>
        <v>0</v>
      </c>
      <c r="D49" s="1544"/>
      <c r="E49" s="1505"/>
      <c r="F49" s="1505"/>
      <c r="G49" s="1505"/>
      <c r="H49" s="1505"/>
      <c r="I49" s="1505"/>
      <c r="J49" s="1505"/>
      <c r="K49" s="1505"/>
      <c r="L49" s="1505"/>
      <c r="M49" s="1505"/>
      <c r="N49" s="1505"/>
      <c r="O49" s="1505"/>
      <c r="P49" s="1505"/>
      <c r="Q49" s="1506"/>
    </row>
    <row r="50" spans="1:17">
      <c r="A50" s="1507">
        <v>11</v>
      </c>
      <c r="B50" s="1524" t="s">
        <v>643</v>
      </c>
      <c r="C50" s="1500">
        <f t="shared" si="5"/>
        <v>0</v>
      </c>
      <c r="D50" s="1544"/>
      <c r="E50" s="1505"/>
      <c r="F50" s="1505"/>
      <c r="G50" s="1505"/>
      <c r="H50" s="1505"/>
      <c r="I50" s="1505"/>
      <c r="J50" s="1505"/>
      <c r="K50" s="1505"/>
      <c r="L50" s="1505"/>
      <c r="M50" s="1505"/>
      <c r="N50" s="1505"/>
      <c r="O50" s="1505"/>
      <c r="P50" s="1505"/>
      <c r="Q50" s="1506"/>
    </row>
    <row r="51" spans="1:17" ht="15.75" thickBot="1">
      <c r="A51" s="1546"/>
      <c r="B51" s="1547" t="s">
        <v>2131</v>
      </c>
      <c r="C51" s="1548">
        <f>C35+C36+C37+C38+C41+C42+C43+C47+C48+C49+C50</f>
        <v>0</v>
      </c>
      <c r="D51" s="1549">
        <f>D35+D36+D37+D38+D41+D42+D43+D47+D48+D49+D50</f>
        <v>0</v>
      </c>
      <c r="E51" s="1549">
        <f t="shared" ref="E51:Q51" si="8">E35+E36+E37+E38+E41+E42+E43+E47+E48+E49+E50</f>
        <v>0</v>
      </c>
      <c r="F51" s="1549">
        <f t="shared" si="8"/>
        <v>0</v>
      </c>
      <c r="G51" s="1549">
        <f t="shared" si="8"/>
        <v>0</v>
      </c>
      <c r="H51" s="1549">
        <f t="shared" si="8"/>
        <v>0</v>
      </c>
      <c r="I51" s="1549">
        <f t="shared" si="8"/>
        <v>0</v>
      </c>
      <c r="J51" s="1549">
        <f t="shared" si="8"/>
        <v>0</v>
      </c>
      <c r="K51" s="1549">
        <f t="shared" si="8"/>
        <v>0</v>
      </c>
      <c r="L51" s="1549">
        <f t="shared" si="8"/>
        <v>0</v>
      </c>
      <c r="M51" s="1549">
        <f t="shared" si="8"/>
        <v>0</v>
      </c>
      <c r="N51" s="1549">
        <f t="shared" si="8"/>
        <v>0</v>
      </c>
      <c r="O51" s="1549">
        <f t="shared" si="8"/>
        <v>0</v>
      </c>
      <c r="P51" s="1549">
        <f t="shared" si="8"/>
        <v>0</v>
      </c>
      <c r="Q51" s="1550">
        <f t="shared" si="8"/>
        <v>0</v>
      </c>
    </row>
    <row r="52" spans="1:17" ht="15.75" thickBot="1">
      <c r="A52" s="1551"/>
      <c r="B52" s="1552" t="s">
        <v>2132</v>
      </c>
      <c r="C52" s="1553">
        <f>C33+C51</f>
        <v>0</v>
      </c>
      <c r="D52" s="1554">
        <f>D33+D51</f>
        <v>0</v>
      </c>
      <c r="E52" s="1554">
        <f t="shared" ref="E52:Q52" si="9">E33+E51</f>
        <v>0</v>
      </c>
      <c r="F52" s="1554">
        <f t="shared" si="9"/>
        <v>0</v>
      </c>
      <c r="G52" s="1554">
        <f t="shared" si="9"/>
        <v>0</v>
      </c>
      <c r="H52" s="1554">
        <f t="shared" si="9"/>
        <v>0</v>
      </c>
      <c r="I52" s="1554">
        <f t="shared" si="9"/>
        <v>0</v>
      </c>
      <c r="J52" s="1554">
        <f t="shared" si="9"/>
        <v>0</v>
      </c>
      <c r="K52" s="1554">
        <f t="shared" si="9"/>
        <v>0</v>
      </c>
      <c r="L52" s="1554">
        <f t="shared" si="9"/>
        <v>0</v>
      </c>
      <c r="M52" s="1554">
        <f t="shared" si="9"/>
        <v>0</v>
      </c>
      <c r="N52" s="1554">
        <f t="shared" si="9"/>
        <v>0</v>
      </c>
      <c r="O52" s="1554">
        <f t="shared" si="9"/>
        <v>0</v>
      </c>
      <c r="P52" s="1554">
        <f t="shared" si="9"/>
        <v>0</v>
      </c>
      <c r="Q52" s="1555">
        <f t="shared" si="9"/>
        <v>0</v>
      </c>
    </row>
    <row r="53" spans="1:17">
      <c r="A53" s="1556"/>
      <c r="B53" s="1557" t="s">
        <v>1221</v>
      </c>
      <c r="C53" s="1558"/>
      <c r="D53" s="1559"/>
      <c r="E53" s="1559"/>
      <c r="F53" s="1559"/>
      <c r="G53" s="1559"/>
      <c r="H53" s="1559"/>
      <c r="I53" s="1559"/>
      <c r="J53" s="1559"/>
      <c r="K53" s="1559"/>
      <c r="L53" s="1559"/>
      <c r="M53" s="1559"/>
      <c r="N53" s="1559"/>
      <c r="O53" s="1559"/>
      <c r="P53" s="1559"/>
      <c r="Q53" s="1560"/>
    </row>
    <row r="54" spans="1:17">
      <c r="A54" s="1495"/>
      <c r="B54" s="1491" t="s">
        <v>2133</v>
      </c>
      <c r="C54" s="1561"/>
      <c r="D54" s="1562"/>
      <c r="E54" s="1562"/>
      <c r="F54" s="1562"/>
      <c r="G54" s="1562"/>
      <c r="H54" s="1562"/>
      <c r="I54" s="1562"/>
      <c r="J54" s="1562"/>
      <c r="K54" s="1562"/>
      <c r="L54" s="1562"/>
      <c r="M54" s="1562"/>
      <c r="N54" s="1562"/>
      <c r="O54" s="1562"/>
      <c r="P54" s="1562"/>
      <c r="Q54" s="1563"/>
    </row>
    <row r="55" spans="1:17">
      <c r="A55" s="1564" t="s">
        <v>2134</v>
      </c>
      <c r="B55" s="1565" t="s">
        <v>2135</v>
      </c>
      <c r="C55" s="1496"/>
      <c r="D55" s="1497"/>
      <c r="E55" s="1497"/>
      <c r="F55" s="1497"/>
      <c r="G55" s="1497"/>
      <c r="H55" s="1497"/>
      <c r="I55" s="1497"/>
      <c r="J55" s="1497"/>
      <c r="K55" s="1497"/>
      <c r="L55" s="1497"/>
      <c r="M55" s="1497"/>
      <c r="N55" s="1497"/>
      <c r="O55" s="1497"/>
      <c r="P55" s="1497"/>
      <c r="Q55" s="1498"/>
    </row>
    <row r="56" spans="1:17">
      <c r="A56" s="1499" t="s">
        <v>2136</v>
      </c>
      <c r="B56" s="1508" t="s">
        <v>2137</v>
      </c>
      <c r="C56" s="1500">
        <f t="shared" ref="C56:C62" si="10">SUM(D56:Q56)</f>
        <v>0</v>
      </c>
      <c r="D56" s="1544"/>
      <c r="E56" s="1505"/>
      <c r="F56" s="1505"/>
      <c r="G56" s="1505"/>
      <c r="H56" s="1505"/>
      <c r="I56" s="1505"/>
      <c r="J56" s="1505"/>
      <c r="K56" s="1505"/>
      <c r="L56" s="1505"/>
      <c r="M56" s="1505"/>
      <c r="N56" s="1505"/>
      <c r="O56" s="1505"/>
      <c r="P56" s="1505"/>
      <c r="Q56" s="1506"/>
    </row>
    <row r="57" spans="1:17">
      <c r="A57" s="1507" t="s">
        <v>2138</v>
      </c>
      <c r="B57" s="1566" t="s">
        <v>2139</v>
      </c>
      <c r="C57" s="1500">
        <f t="shared" si="10"/>
        <v>0</v>
      </c>
      <c r="D57" s="1544"/>
      <c r="E57" s="1505"/>
      <c r="F57" s="1505"/>
      <c r="G57" s="1505"/>
      <c r="H57" s="1505"/>
      <c r="I57" s="1505"/>
      <c r="J57" s="1505"/>
      <c r="K57" s="1505"/>
      <c r="L57" s="1505"/>
      <c r="M57" s="1505"/>
      <c r="N57" s="1505"/>
      <c r="O57" s="1505"/>
      <c r="P57" s="1505"/>
      <c r="Q57" s="1506"/>
    </row>
    <row r="58" spans="1:17">
      <c r="A58" s="1507" t="s">
        <v>2140</v>
      </c>
      <c r="B58" s="1566" t="s">
        <v>2141</v>
      </c>
      <c r="C58" s="1500">
        <f t="shared" si="10"/>
        <v>0</v>
      </c>
      <c r="D58" s="1544"/>
      <c r="E58" s="1505"/>
      <c r="F58" s="1505"/>
      <c r="G58" s="1505"/>
      <c r="H58" s="1505"/>
      <c r="I58" s="1505"/>
      <c r="J58" s="1505"/>
      <c r="K58" s="1505"/>
      <c r="L58" s="1505"/>
      <c r="M58" s="1505"/>
      <c r="N58" s="1505"/>
      <c r="O58" s="1505"/>
      <c r="P58" s="1505"/>
      <c r="Q58" s="1506"/>
    </row>
    <row r="59" spans="1:17">
      <c r="A59" s="1507" t="s">
        <v>2142</v>
      </c>
      <c r="B59" s="1566" t="s">
        <v>2143</v>
      </c>
      <c r="C59" s="1500">
        <f t="shared" si="10"/>
        <v>0</v>
      </c>
      <c r="D59" s="1567">
        <f>D60+D61</f>
        <v>0</v>
      </c>
      <c r="E59" s="1567">
        <f t="shared" ref="E59:Q59" si="11">E60+E61</f>
        <v>0</v>
      </c>
      <c r="F59" s="1567">
        <f t="shared" si="11"/>
        <v>0</v>
      </c>
      <c r="G59" s="1567">
        <f t="shared" si="11"/>
        <v>0</v>
      </c>
      <c r="H59" s="1567">
        <f t="shared" si="11"/>
        <v>0</v>
      </c>
      <c r="I59" s="1567">
        <f t="shared" si="11"/>
        <v>0</v>
      </c>
      <c r="J59" s="1567">
        <f t="shared" si="11"/>
        <v>0</v>
      </c>
      <c r="K59" s="1567">
        <f t="shared" si="11"/>
        <v>0</v>
      </c>
      <c r="L59" s="1567">
        <f t="shared" si="11"/>
        <v>0</v>
      </c>
      <c r="M59" s="1567">
        <f t="shared" si="11"/>
        <v>0</v>
      </c>
      <c r="N59" s="1567">
        <f t="shared" si="11"/>
        <v>0</v>
      </c>
      <c r="O59" s="1567">
        <f t="shared" si="11"/>
        <v>0</v>
      </c>
      <c r="P59" s="1567">
        <f t="shared" si="11"/>
        <v>0</v>
      </c>
      <c r="Q59" s="1568">
        <f t="shared" si="11"/>
        <v>0</v>
      </c>
    </row>
    <row r="60" spans="1:17">
      <c r="A60" s="1507" t="s">
        <v>2144</v>
      </c>
      <c r="B60" s="1569" t="s">
        <v>2145</v>
      </c>
      <c r="C60" s="1500">
        <f t="shared" si="10"/>
        <v>0</v>
      </c>
      <c r="D60" s="1536"/>
      <c r="E60" s="1536"/>
      <c r="F60" s="1536"/>
      <c r="G60" s="1536"/>
      <c r="H60" s="1536"/>
      <c r="I60" s="1536"/>
      <c r="J60" s="1536"/>
      <c r="K60" s="1536"/>
      <c r="L60" s="1536"/>
      <c r="M60" s="1536"/>
      <c r="N60" s="1536"/>
      <c r="O60" s="1536"/>
      <c r="P60" s="1536"/>
      <c r="Q60" s="1537"/>
    </row>
    <row r="61" spans="1:17">
      <c r="A61" s="1499" t="s">
        <v>2146</v>
      </c>
      <c r="B61" s="1512" t="s">
        <v>2147</v>
      </c>
      <c r="C61" s="1500">
        <f t="shared" si="10"/>
        <v>0</v>
      </c>
      <c r="D61" s="1536"/>
      <c r="E61" s="1536"/>
      <c r="F61" s="1536"/>
      <c r="G61" s="1536"/>
      <c r="H61" s="1536"/>
      <c r="I61" s="1536"/>
      <c r="J61" s="1536"/>
      <c r="K61" s="1536"/>
      <c r="L61" s="1536"/>
      <c r="M61" s="1536"/>
      <c r="N61" s="1536"/>
      <c r="O61" s="1536"/>
      <c r="P61" s="1536"/>
      <c r="Q61" s="1537"/>
    </row>
    <row r="62" spans="1:17">
      <c r="A62" s="1507" t="s">
        <v>2148</v>
      </c>
      <c r="B62" s="1566" t="s">
        <v>2149</v>
      </c>
      <c r="C62" s="1500">
        <f t="shared" si="10"/>
        <v>0</v>
      </c>
      <c r="D62" s="1570"/>
      <c r="E62" s="1570"/>
      <c r="F62" s="1570"/>
      <c r="G62" s="1570"/>
      <c r="H62" s="1570"/>
      <c r="I62" s="1570"/>
      <c r="J62" s="1570"/>
      <c r="K62" s="1570"/>
      <c r="L62" s="1570"/>
      <c r="M62" s="1570"/>
      <c r="N62" s="1570"/>
      <c r="O62" s="1570"/>
      <c r="P62" s="1570"/>
      <c r="Q62" s="1571"/>
    </row>
    <row r="63" spans="1:17">
      <c r="A63" s="1527"/>
      <c r="B63" s="1572" t="s">
        <v>2150</v>
      </c>
      <c r="C63" s="1573">
        <f>C56+C57+C58+C59+C62</f>
        <v>0</v>
      </c>
      <c r="D63" s="1574">
        <f>D56+D57+D58+D59+D62</f>
        <v>0</v>
      </c>
      <c r="E63" s="1574">
        <f t="shared" ref="E63:Q63" si="12">E56+E57+E58+E59+E62</f>
        <v>0</v>
      </c>
      <c r="F63" s="1574">
        <f t="shared" si="12"/>
        <v>0</v>
      </c>
      <c r="G63" s="1574">
        <f t="shared" si="12"/>
        <v>0</v>
      </c>
      <c r="H63" s="1574">
        <f t="shared" si="12"/>
        <v>0</v>
      </c>
      <c r="I63" s="1574">
        <f t="shared" si="12"/>
        <v>0</v>
      </c>
      <c r="J63" s="1574">
        <f t="shared" si="12"/>
        <v>0</v>
      </c>
      <c r="K63" s="1574">
        <f t="shared" si="12"/>
        <v>0</v>
      </c>
      <c r="L63" s="1574">
        <f t="shared" si="12"/>
        <v>0</v>
      </c>
      <c r="M63" s="1574">
        <f t="shared" si="12"/>
        <v>0</v>
      </c>
      <c r="N63" s="1574">
        <f t="shared" si="12"/>
        <v>0</v>
      </c>
      <c r="O63" s="1574">
        <f t="shared" si="12"/>
        <v>0</v>
      </c>
      <c r="P63" s="1574">
        <f t="shared" si="12"/>
        <v>0</v>
      </c>
      <c r="Q63" s="1575">
        <f t="shared" si="12"/>
        <v>0</v>
      </c>
    </row>
    <row r="64" spans="1:17">
      <c r="A64" s="1495"/>
      <c r="B64" s="1491" t="s">
        <v>2151</v>
      </c>
      <c r="C64" s="1492"/>
      <c r="D64" s="1576"/>
      <c r="E64" s="1576"/>
      <c r="F64" s="1576"/>
      <c r="G64" s="1576"/>
      <c r="H64" s="1576"/>
      <c r="I64" s="1576"/>
      <c r="J64" s="1576"/>
      <c r="K64" s="1576"/>
      <c r="L64" s="1576"/>
      <c r="M64" s="1576"/>
      <c r="N64" s="1576"/>
      <c r="O64" s="1576"/>
      <c r="P64" s="1576"/>
      <c r="Q64" s="1577"/>
    </row>
    <row r="65" spans="1:17">
      <c r="A65" s="1578" t="s">
        <v>2152</v>
      </c>
      <c r="B65" s="1565" t="s">
        <v>2135</v>
      </c>
      <c r="C65" s="1579"/>
      <c r="D65" s="1580"/>
      <c r="E65" s="1580"/>
      <c r="F65" s="1580"/>
      <c r="G65" s="1580"/>
      <c r="H65" s="1580"/>
      <c r="I65" s="1580"/>
      <c r="J65" s="1580"/>
      <c r="K65" s="1580"/>
      <c r="L65" s="1580"/>
      <c r="M65" s="1580"/>
      <c r="N65" s="1580"/>
      <c r="O65" s="1580"/>
      <c r="P65" s="1580"/>
      <c r="Q65" s="1581"/>
    </row>
    <row r="66" spans="1:17">
      <c r="A66" s="1507" t="s">
        <v>2136</v>
      </c>
      <c r="B66" s="1566" t="s">
        <v>2137</v>
      </c>
      <c r="C66" s="1500">
        <f t="shared" ref="C66:C72" si="13">SUM(D66:Q66)</f>
        <v>0</v>
      </c>
      <c r="D66" s="1544"/>
      <c r="E66" s="1505"/>
      <c r="F66" s="1505"/>
      <c r="G66" s="1505"/>
      <c r="H66" s="1505"/>
      <c r="I66" s="1505"/>
      <c r="J66" s="1505"/>
      <c r="K66" s="1505"/>
      <c r="L66" s="1505"/>
      <c r="M66" s="1505"/>
      <c r="N66" s="1505"/>
      <c r="O66" s="1505"/>
      <c r="P66" s="1505"/>
      <c r="Q66" s="1506"/>
    </row>
    <row r="67" spans="1:17">
      <c r="A67" s="1507" t="s">
        <v>2138</v>
      </c>
      <c r="B67" s="1566" t="s">
        <v>2139</v>
      </c>
      <c r="C67" s="1500">
        <f t="shared" si="13"/>
        <v>0</v>
      </c>
      <c r="D67" s="1544"/>
      <c r="E67" s="1505"/>
      <c r="F67" s="1505"/>
      <c r="G67" s="1505"/>
      <c r="H67" s="1505"/>
      <c r="I67" s="1505"/>
      <c r="J67" s="1505"/>
      <c r="K67" s="1505"/>
      <c r="L67" s="1505"/>
      <c r="M67" s="1505"/>
      <c r="N67" s="1505"/>
      <c r="O67" s="1505"/>
      <c r="P67" s="1505"/>
      <c r="Q67" s="1506"/>
    </row>
    <row r="68" spans="1:17">
      <c r="A68" s="1507" t="s">
        <v>2140</v>
      </c>
      <c r="B68" s="1566" t="s">
        <v>2141</v>
      </c>
      <c r="C68" s="1500">
        <f t="shared" si="13"/>
        <v>0</v>
      </c>
      <c r="D68" s="1544"/>
      <c r="E68" s="1505"/>
      <c r="F68" s="1505"/>
      <c r="G68" s="1505"/>
      <c r="H68" s="1505"/>
      <c r="I68" s="1505"/>
      <c r="J68" s="1505"/>
      <c r="K68" s="1505"/>
      <c r="L68" s="1505"/>
      <c r="M68" s="1505"/>
      <c r="N68" s="1505"/>
      <c r="O68" s="1505"/>
      <c r="P68" s="1505"/>
      <c r="Q68" s="1506"/>
    </row>
    <row r="69" spans="1:17">
      <c r="A69" s="1507" t="s">
        <v>2142</v>
      </c>
      <c r="B69" s="1566" t="s">
        <v>2143</v>
      </c>
      <c r="C69" s="1500">
        <f t="shared" si="13"/>
        <v>0</v>
      </c>
      <c r="D69" s="1567">
        <f>D70+D71</f>
        <v>0</v>
      </c>
      <c r="E69" s="1567">
        <f t="shared" ref="E69:Q69" si="14">E70+E71</f>
        <v>0</v>
      </c>
      <c r="F69" s="1567">
        <f t="shared" si="14"/>
        <v>0</v>
      </c>
      <c r="G69" s="1567">
        <f t="shared" si="14"/>
        <v>0</v>
      </c>
      <c r="H69" s="1567">
        <f t="shared" si="14"/>
        <v>0</v>
      </c>
      <c r="I69" s="1567">
        <f t="shared" si="14"/>
        <v>0</v>
      </c>
      <c r="J69" s="1567">
        <f t="shared" si="14"/>
        <v>0</v>
      </c>
      <c r="K69" s="1567">
        <f t="shared" si="14"/>
        <v>0</v>
      </c>
      <c r="L69" s="1567">
        <f t="shared" si="14"/>
        <v>0</v>
      </c>
      <c r="M69" s="1567">
        <f t="shared" si="14"/>
        <v>0</v>
      </c>
      <c r="N69" s="1567">
        <f t="shared" si="14"/>
        <v>0</v>
      </c>
      <c r="O69" s="1567">
        <f t="shared" si="14"/>
        <v>0</v>
      </c>
      <c r="P69" s="1567">
        <f t="shared" si="14"/>
        <v>0</v>
      </c>
      <c r="Q69" s="1568">
        <f t="shared" si="14"/>
        <v>0</v>
      </c>
    </row>
    <row r="70" spans="1:17">
      <c r="A70" s="1507" t="s">
        <v>2144</v>
      </c>
      <c r="B70" s="1569" t="s">
        <v>2145</v>
      </c>
      <c r="C70" s="1500">
        <f t="shared" si="13"/>
        <v>0</v>
      </c>
      <c r="D70" s="1536"/>
      <c r="E70" s="1536"/>
      <c r="F70" s="1536"/>
      <c r="G70" s="1536"/>
      <c r="H70" s="1536"/>
      <c r="I70" s="1536"/>
      <c r="J70" s="1536"/>
      <c r="K70" s="1536"/>
      <c r="L70" s="1536"/>
      <c r="M70" s="1536"/>
      <c r="N70" s="1536"/>
      <c r="O70" s="1536"/>
      <c r="P70" s="1536"/>
      <c r="Q70" s="1537"/>
    </row>
    <row r="71" spans="1:17">
      <c r="A71" s="1495" t="s">
        <v>2146</v>
      </c>
      <c r="B71" s="1569" t="s">
        <v>2147</v>
      </c>
      <c r="C71" s="1500">
        <f t="shared" si="13"/>
        <v>0</v>
      </c>
      <c r="D71" s="1536"/>
      <c r="E71" s="1536"/>
      <c r="F71" s="1536"/>
      <c r="G71" s="1536"/>
      <c r="H71" s="1536"/>
      <c r="I71" s="1536"/>
      <c r="J71" s="1536"/>
      <c r="K71" s="1536"/>
      <c r="L71" s="1536"/>
      <c r="M71" s="1536"/>
      <c r="N71" s="1536"/>
      <c r="O71" s="1536"/>
      <c r="P71" s="1536"/>
      <c r="Q71" s="1537"/>
    </row>
    <row r="72" spans="1:17">
      <c r="A72" s="1507" t="s">
        <v>2148</v>
      </c>
      <c r="B72" s="1566" t="s">
        <v>2149</v>
      </c>
      <c r="C72" s="1500">
        <f t="shared" si="13"/>
        <v>0</v>
      </c>
      <c r="D72" s="1570"/>
      <c r="E72" s="1570"/>
      <c r="F72" s="1570"/>
      <c r="G72" s="1570"/>
      <c r="H72" s="1570"/>
      <c r="I72" s="1570"/>
      <c r="J72" s="1570"/>
      <c r="K72" s="1570"/>
      <c r="L72" s="1570"/>
      <c r="M72" s="1570"/>
      <c r="N72" s="1570"/>
      <c r="O72" s="1570"/>
      <c r="P72" s="1570"/>
      <c r="Q72" s="1571"/>
    </row>
    <row r="73" spans="1:17" ht="15.75" thickBot="1">
      <c r="A73" s="1546"/>
      <c r="B73" s="1491" t="s">
        <v>2153</v>
      </c>
      <c r="C73" s="1582">
        <f>C66+C67+C68+C69+C72</f>
        <v>0</v>
      </c>
      <c r="D73" s="1549">
        <f>D66+D67+D68+D69+D72</f>
        <v>0</v>
      </c>
      <c r="E73" s="1549">
        <f t="shared" ref="E73:Q73" si="15">E66+E67+E68+E69+E72</f>
        <v>0</v>
      </c>
      <c r="F73" s="1549">
        <f t="shared" si="15"/>
        <v>0</v>
      </c>
      <c r="G73" s="1549">
        <f t="shared" si="15"/>
        <v>0</v>
      </c>
      <c r="H73" s="1549">
        <f t="shared" si="15"/>
        <v>0</v>
      </c>
      <c r="I73" s="1549">
        <f t="shared" si="15"/>
        <v>0</v>
      </c>
      <c r="J73" s="1549">
        <f t="shared" si="15"/>
        <v>0</v>
      </c>
      <c r="K73" s="1549">
        <f t="shared" si="15"/>
        <v>0</v>
      </c>
      <c r="L73" s="1549">
        <f t="shared" si="15"/>
        <v>0</v>
      </c>
      <c r="M73" s="1549">
        <f t="shared" si="15"/>
        <v>0</v>
      </c>
      <c r="N73" s="1549">
        <f t="shared" si="15"/>
        <v>0</v>
      </c>
      <c r="O73" s="1549">
        <f t="shared" si="15"/>
        <v>0</v>
      </c>
      <c r="P73" s="1549">
        <f t="shared" si="15"/>
        <v>0</v>
      </c>
      <c r="Q73" s="1550">
        <f t="shared" si="15"/>
        <v>0</v>
      </c>
    </row>
    <row r="74" spans="1:17" ht="15.75" thickBot="1">
      <c r="A74" s="1583"/>
      <c r="B74" s="1584" t="s">
        <v>2154</v>
      </c>
      <c r="C74" s="1553">
        <f>C63+C73</f>
        <v>0</v>
      </c>
      <c r="D74" s="1554">
        <f>D63+D73</f>
        <v>0</v>
      </c>
      <c r="E74" s="1554">
        <f t="shared" ref="E74:Q74" si="16">E63+E73</f>
        <v>0</v>
      </c>
      <c r="F74" s="1554">
        <f t="shared" si="16"/>
        <v>0</v>
      </c>
      <c r="G74" s="1554">
        <f t="shared" si="16"/>
        <v>0</v>
      </c>
      <c r="H74" s="1554">
        <f t="shared" si="16"/>
        <v>0</v>
      </c>
      <c r="I74" s="1554">
        <f t="shared" si="16"/>
        <v>0</v>
      </c>
      <c r="J74" s="1554">
        <f t="shared" si="16"/>
        <v>0</v>
      </c>
      <c r="K74" s="1554">
        <f t="shared" si="16"/>
        <v>0</v>
      </c>
      <c r="L74" s="1554">
        <f t="shared" si="16"/>
        <v>0</v>
      </c>
      <c r="M74" s="1554">
        <f t="shared" si="16"/>
        <v>0</v>
      </c>
      <c r="N74" s="1554">
        <f t="shared" si="16"/>
        <v>0</v>
      </c>
      <c r="O74" s="1554">
        <f t="shared" si="16"/>
        <v>0</v>
      </c>
      <c r="P74" s="1554">
        <f t="shared" si="16"/>
        <v>0</v>
      </c>
      <c r="Q74" s="1555">
        <f t="shared" si="16"/>
        <v>0</v>
      </c>
    </row>
    <row r="75" spans="1:17" ht="15.75" thickBot="1">
      <c r="A75" s="1585"/>
      <c r="B75" s="1586" t="s">
        <v>2155</v>
      </c>
      <c r="C75" s="1587">
        <f>C52+C74</f>
        <v>0</v>
      </c>
      <c r="D75" s="1588">
        <f>D52+D74</f>
        <v>0</v>
      </c>
      <c r="E75" s="1588">
        <f t="shared" ref="E75:Q75" si="17">E52+E74</f>
        <v>0</v>
      </c>
      <c r="F75" s="1588">
        <f t="shared" si="17"/>
        <v>0</v>
      </c>
      <c r="G75" s="1588">
        <f t="shared" si="17"/>
        <v>0</v>
      </c>
      <c r="H75" s="1588">
        <f t="shared" si="17"/>
        <v>0</v>
      </c>
      <c r="I75" s="1588">
        <f t="shared" si="17"/>
        <v>0</v>
      </c>
      <c r="J75" s="1588">
        <f t="shared" si="17"/>
        <v>0</v>
      </c>
      <c r="K75" s="1588">
        <f t="shared" si="17"/>
        <v>0</v>
      </c>
      <c r="L75" s="1588">
        <f t="shared" si="17"/>
        <v>0</v>
      </c>
      <c r="M75" s="1588">
        <f t="shared" si="17"/>
        <v>0</v>
      </c>
      <c r="N75" s="1588">
        <f t="shared" si="17"/>
        <v>0</v>
      </c>
      <c r="O75" s="1588">
        <f t="shared" si="17"/>
        <v>0</v>
      </c>
      <c r="P75" s="1588">
        <f t="shared" si="17"/>
        <v>0</v>
      </c>
      <c r="Q75" s="1589">
        <f t="shared" si="17"/>
        <v>0</v>
      </c>
    </row>
    <row r="76" spans="1:17" ht="16.5" thickTop="1" thickBot="1">
      <c r="A76" s="1590"/>
      <c r="B76" s="1591" t="s">
        <v>2156</v>
      </c>
      <c r="C76" s="1592"/>
      <c r="D76" s="1593">
        <v>0</v>
      </c>
      <c r="E76" s="1594" t="s">
        <v>2157</v>
      </c>
      <c r="F76" s="1595" t="s">
        <v>2158</v>
      </c>
      <c r="G76" s="1595" t="s">
        <v>2159</v>
      </c>
      <c r="H76" s="1595" t="s">
        <v>2160</v>
      </c>
      <c r="I76" s="1595" t="s">
        <v>2161</v>
      </c>
      <c r="J76" s="1595" t="s">
        <v>2162</v>
      </c>
      <c r="K76" s="1595" t="s">
        <v>2163</v>
      </c>
      <c r="L76" s="1595" t="s">
        <v>2164</v>
      </c>
      <c r="M76" s="1595" t="s">
        <v>2165</v>
      </c>
      <c r="N76" s="1595" t="s">
        <v>2166</v>
      </c>
      <c r="O76" s="1595" t="s">
        <v>2167</v>
      </c>
      <c r="P76" s="1595" t="s">
        <v>2168</v>
      </c>
      <c r="Q76" s="1596" t="s">
        <v>2169</v>
      </c>
    </row>
    <row r="77" spans="1:17" ht="16.5" thickTop="1" thickBot="1">
      <c r="A77" s="1597"/>
      <c r="B77" s="1598" t="s">
        <v>2170</v>
      </c>
      <c r="C77" s="1599"/>
      <c r="D77" s="1600">
        <f>D75*D76</f>
        <v>0</v>
      </c>
      <c r="E77" s="1601">
        <f>E75*E76</f>
        <v>0</v>
      </c>
      <c r="F77" s="1601">
        <f>F75*F76</f>
        <v>0</v>
      </c>
      <c r="G77" s="1601">
        <f t="shared" ref="G77:Q77" si="18">G75*G76</f>
        <v>0</v>
      </c>
      <c r="H77" s="1601">
        <f t="shared" si="18"/>
        <v>0</v>
      </c>
      <c r="I77" s="1601">
        <f t="shared" si="18"/>
        <v>0</v>
      </c>
      <c r="J77" s="1601">
        <f t="shared" si="18"/>
        <v>0</v>
      </c>
      <c r="K77" s="1601">
        <f t="shared" si="18"/>
        <v>0</v>
      </c>
      <c r="L77" s="1601">
        <f t="shared" si="18"/>
        <v>0</v>
      </c>
      <c r="M77" s="1601">
        <f t="shared" si="18"/>
        <v>0</v>
      </c>
      <c r="N77" s="1601">
        <f t="shared" si="18"/>
        <v>0</v>
      </c>
      <c r="O77" s="1601">
        <f t="shared" si="18"/>
        <v>0</v>
      </c>
      <c r="P77" s="1601">
        <f t="shared" si="18"/>
        <v>0</v>
      </c>
      <c r="Q77" s="1602">
        <f t="shared" si="18"/>
        <v>0</v>
      </c>
    </row>
    <row r="78" spans="1:17" ht="16.5" thickTop="1" thickBot="1">
      <c r="A78" s="1603"/>
      <c r="B78" s="1604" t="s">
        <v>2171</v>
      </c>
      <c r="C78" s="1605">
        <f>SUM(D77:Q77)</f>
        <v>0</v>
      </c>
      <c r="D78" s="1606"/>
      <c r="E78" s="1607"/>
      <c r="F78" s="1607"/>
      <c r="G78" s="1607"/>
      <c r="H78" s="1607"/>
      <c r="I78" s="1607"/>
      <c r="J78" s="1607"/>
      <c r="K78" s="1607"/>
      <c r="L78" s="1607"/>
      <c r="M78" s="1607"/>
      <c r="N78" s="1607"/>
      <c r="O78" s="1607"/>
      <c r="P78" s="1607"/>
      <c r="Q78" s="1608"/>
    </row>
  </sheetData>
  <mergeCells count="5">
    <mergeCell ref="A7:B10"/>
    <mergeCell ref="C7:Q10"/>
    <mergeCell ref="A11:B12"/>
    <mergeCell ref="C11:C12"/>
    <mergeCell ref="E11:Q11"/>
  </mergeCells>
  <conditionalFormatting sqref="C11:C12">
    <cfRule type="colorScale" priority="2">
      <colorScale>
        <cfvo type="min"/>
        <cfvo type="percentile" val="50"/>
        <cfvo type="max"/>
        <color rgb="FFF8696B"/>
        <color rgb="FFFFEB84"/>
        <color rgb="FF63BE7B"/>
      </colorScale>
    </cfRule>
  </conditionalFormatting>
  <conditionalFormatting sqref="G18:I18 G20:I20">
    <cfRule type="colorScale" priority="1">
      <colorScale>
        <cfvo type="min"/>
        <cfvo type="percentile" val="50"/>
        <cfvo type="max"/>
        <color rgb="FFF8696B"/>
        <color rgb="FFFFEB84"/>
        <color rgb="FF63BE7B"/>
      </colorScale>
    </cfRule>
  </conditionalFormatting>
  <pageMargins left="0.32" right="0.28000000000000003" top="0.46" bottom="0.32" header="0.3" footer="0.3"/>
  <pageSetup paperSize="9" scale="68" fitToHeight="2"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9"/>
  <sheetViews>
    <sheetView workbookViewId="0">
      <selection activeCell="A43" activeCellId="1" sqref="B27 A43"/>
    </sheetView>
  </sheetViews>
  <sheetFormatPr defaultRowHeight="15"/>
  <cols>
    <col min="1" max="1" width="24.28515625" style="41" bestFit="1" customWidth="1"/>
    <col min="2" max="2" width="58.85546875" style="41" customWidth="1"/>
    <col min="3" max="3" width="10.140625" style="41" customWidth="1"/>
    <col min="4" max="256" width="9.140625" style="41"/>
    <col min="257" max="257" width="24.28515625" style="41" bestFit="1" customWidth="1"/>
    <col min="258" max="258" width="58.85546875" style="41" customWidth="1"/>
    <col min="259" max="259" width="10.140625" style="41" customWidth="1"/>
    <col min="260" max="512" width="9.140625" style="41"/>
    <col min="513" max="513" width="24.28515625" style="41" bestFit="1" customWidth="1"/>
    <col min="514" max="514" width="58.85546875" style="41" customWidth="1"/>
    <col min="515" max="515" width="10.140625" style="41" customWidth="1"/>
    <col min="516" max="768" width="9.140625" style="41"/>
    <col min="769" max="769" width="24.28515625" style="41" bestFit="1" customWidth="1"/>
    <col min="770" max="770" width="58.85546875" style="41" customWidth="1"/>
    <col min="771" max="771" width="10.140625" style="41" customWidth="1"/>
    <col min="772" max="1024" width="9.140625" style="41"/>
    <col min="1025" max="1025" width="24.28515625" style="41" bestFit="1" customWidth="1"/>
    <col min="1026" max="1026" width="58.85546875" style="41" customWidth="1"/>
    <col min="1027" max="1027" width="10.140625" style="41" customWidth="1"/>
    <col min="1028" max="1280" width="9.140625" style="41"/>
    <col min="1281" max="1281" width="24.28515625" style="41" bestFit="1" customWidth="1"/>
    <col min="1282" max="1282" width="58.85546875" style="41" customWidth="1"/>
    <col min="1283" max="1283" width="10.140625" style="41" customWidth="1"/>
    <col min="1284" max="1536" width="9.140625" style="41"/>
    <col min="1537" max="1537" width="24.28515625" style="41" bestFit="1" customWidth="1"/>
    <col min="1538" max="1538" width="58.85546875" style="41" customWidth="1"/>
    <col min="1539" max="1539" width="10.140625" style="41" customWidth="1"/>
    <col min="1540" max="1792" width="9.140625" style="41"/>
    <col min="1793" max="1793" width="24.28515625" style="41" bestFit="1" customWidth="1"/>
    <col min="1794" max="1794" width="58.85546875" style="41" customWidth="1"/>
    <col min="1795" max="1795" width="10.140625" style="41" customWidth="1"/>
    <col min="1796" max="2048" width="9.140625" style="41"/>
    <col min="2049" max="2049" width="24.28515625" style="41" bestFit="1" customWidth="1"/>
    <col min="2050" max="2050" width="58.85546875" style="41" customWidth="1"/>
    <col min="2051" max="2051" width="10.140625" style="41" customWidth="1"/>
    <col min="2052" max="2304" width="9.140625" style="41"/>
    <col min="2305" max="2305" width="24.28515625" style="41" bestFit="1" customWidth="1"/>
    <col min="2306" max="2306" width="58.85546875" style="41" customWidth="1"/>
    <col min="2307" max="2307" width="10.140625" style="41" customWidth="1"/>
    <col min="2308" max="2560" width="9.140625" style="41"/>
    <col min="2561" max="2561" width="24.28515625" style="41" bestFit="1" customWidth="1"/>
    <col min="2562" max="2562" width="58.85546875" style="41" customWidth="1"/>
    <col min="2563" max="2563" width="10.140625" style="41" customWidth="1"/>
    <col min="2564" max="2816" width="9.140625" style="41"/>
    <col min="2817" max="2817" width="24.28515625" style="41" bestFit="1" customWidth="1"/>
    <col min="2818" max="2818" width="58.85546875" style="41" customWidth="1"/>
    <col min="2819" max="2819" width="10.140625" style="41" customWidth="1"/>
    <col min="2820" max="3072" width="9.140625" style="41"/>
    <col min="3073" max="3073" width="24.28515625" style="41" bestFit="1" customWidth="1"/>
    <col min="3074" max="3074" width="58.85546875" style="41" customWidth="1"/>
    <col min="3075" max="3075" width="10.140625" style="41" customWidth="1"/>
    <col min="3076" max="3328" width="9.140625" style="41"/>
    <col min="3329" max="3329" width="24.28515625" style="41" bestFit="1" customWidth="1"/>
    <col min="3330" max="3330" width="58.85546875" style="41" customWidth="1"/>
    <col min="3331" max="3331" width="10.140625" style="41" customWidth="1"/>
    <col min="3332" max="3584" width="9.140625" style="41"/>
    <col min="3585" max="3585" width="24.28515625" style="41" bestFit="1" customWidth="1"/>
    <col min="3586" max="3586" width="58.85546875" style="41" customWidth="1"/>
    <col min="3587" max="3587" width="10.140625" style="41" customWidth="1"/>
    <col min="3588" max="3840" width="9.140625" style="41"/>
    <col min="3841" max="3841" width="24.28515625" style="41" bestFit="1" customWidth="1"/>
    <col min="3842" max="3842" width="58.85546875" style="41" customWidth="1"/>
    <col min="3843" max="3843" width="10.140625" style="41" customWidth="1"/>
    <col min="3844" max="4096" width="9.140625" style="41"/>
    <col min="4097" max="4097" width="24.28515625" style="41" bestFit="1" customWidth="1"/>
    <col min="4098" max="4098" width="58.85546875" style="41" customWidth="1"/>
    <col min="4099" max="4099" width="10.140625" style="41" customWidth="1"/>
    <col min="4100" max="4352" width="9.140625" style="41"/>
    <col min="4353" max="4353" width="24.28515625" style="41" bestFit="1" customWidth="1"/>
    <col min="4354" max="4354" width="58.85546875" style="41" customWidth="1"/>
    <col min="4355" max="4355" width="10.140625" style="41" customWidth="1"/>
    <col min="4356" max="4608" width="9.140625" style="41"/>
    <col min="4609" max="4609" width="24.28515625" style="41" bestFit="1" customWidth="1"/>
    <col min="4610" max="4610" width="58.85546875" style="41" customWidth="1"/>
    <col min="4611" max="4611" width="10.140625" style="41" customWidth="1"/>
    <col min="4612" max="4864" width="9.140625" style="41"/>
    <col min="4865" max="4865" width="24.28515625" style="41" bestFit="1" customWidth="1"/>
    <col min="4866" max="4866" width="58.85546875" style="41" customWidth="1"/>
    <col min="4867" max="4867" width="10.140625" style="41" customWidth="1"/>
    <col min="4868" max="5120" width="9.140625" style="41"/>
    <col min="5121" max="5121" width="24.28515625" style="41" bestFit="1" customWidth="1"/>
    <col min="5122" max="5122" width="58.85546875" style="41" customWidth="1"/>
    <col min="5123" max="5123" width="10.140625" style="41" customWidth="1"/>
    <col min="5124" max="5376" width="9.140625" style="41"/>
    <col min="5377" max="5377" width="24.28515625" style="41" bestFit="1" customWidth="1"/>
    <col min="5378" max="5378" width="58.85546875" style="41" customWidth="1"/>
    <col min="5379" max="5379" width="10.140625" style="41" customWidth="1"/>
    <col min="5380" max="5632" width="9.140625" style="41"/>
    <col min="5633" max="5633" width="24.28515625" style="41" bestFit="1" customWidth="1"/>
    <col min="5634" max="5634" width="58.85546875" style="41" customWidth="1"/>
    <col min="5635" max="5635" width="10.140625" style="41" customWidth="1"/>
    <col min="5636" max="5888" width="9.140625" style="41"/>
    <col min="5889" max="5889" width="24.28515625" style="41" bestFit="1" customWidth="1"/>
    <col min="5890" max="5890" width="58.85546875" style="41" customWidth="1"/>
    <col min="5891" max="5891" width="10.140625" style="41" customWidth="1"/>
    <col min="5892" max="6144" width="9.140625" style="41"/>
    <col min="6145" max="6145" width="24.28515625" style="41" bestFit="1" customWidth="1"/>
    <col min="6146" max="6146" width="58.85546875" style="41" customWidth="1"/>
    <col min="6147" max="6147" width="10.140625" style="41" customWidth="1"/>
    <col min="6148" max="6400" width="9.140625" style="41"/>
    <col min="6401" max="6401" width="24.28515625" style="41" bestFit="1" customWidth="1"/>
    <col min="6402" max="6402" width="58.85546875" style="41" customWidth="1"/>
    <col min="6403" max="6403" width="10.140625" style="41" customWidth="1"/>
    <col min="6404" max="6656" width="9.140625" style="41"/>
    <col min="6657" max="6657" width="24.28515625" style="41" bestFit="1" customWidth="1"/>
    <col min="6658" max="6658" width="58.85546875" style="41" customWidth="1"/>
    <col min="6659" max="6659" width="10.140625" style="41" customWidth="1"/>
    <col min="6660" max="6912" width="9.140625" style="41"/>
    <col min="6913" max="6913" width="24.28515625" style="41" bestFit="1" customWidth="1"/>
    <col min="6914" max="6914" width="58.85546875" style="41" customWidth="1"/>
    <col min="6915" max="6915" width="10.140625" style="41" customWidth="1"/>
    <col min="6916" max="7168" width="9.140625" style="41"/>
    <col min="7169" max="7169" width="24.28515625" style="41" bestFit="1" customWidth="1"/>
    <col min="7170" max="7170" width="58.85546875" style="41" customWidth="1"/>
    <col min="7171" max="7171" width="10.140625" style="41" customWidth="1"/>
    <col min="7172" max="7424" width="9.140625" style="41"/>
    <col min="7425" max="7425" width="24.28515625" style="41" bestFit="1" customWidth="1"/>
    <col min="7426" max="7426" width="58.85546875" style="41" customWidth="1"/>
    <col min="7427" max="7427" width="10.140625" style="41" customWidth="1"/>
    <col min="7428" max="7680" width="9.140625" style="41"/>
    <col min="7681" max="7681" width="24.28515625" style="41" bestFit="1" customWidth="1"/>
    <col min="7682" max="7682" width="58.85546875" style="41" customWidth="1"/>
    <col min="7683" max="7683" width="10.140625" style="41" customWidth="1"/>
    <col min="7684" max="7936" width="9.140625" style="41"/>
    <col min="7937" max="7937" width="24.28515625" style="41" bestFit="1" customWidth="1"/>
    <col min="7938" max="7938" width="58.85546875" style="41" customWidth="1"/>
    <col min="7939" max="7939" width="10.140625" style="41" customWidth="1"/>
    <col min="7940" max="8192" width="9.140625" style="41"/>
    <col min="8193" max="8193" width="24.28515625" style="41" bestFit="1" customWidth="1"/>
    <col min="8194" max="8194" width="58.85546875" style="41" customWidth="1"/>
    <col min="8195" max="8195" width="10.140625" style="41" customWidth="1"/>
    <col min="8196" max="8448" width="9.140625" style="41"/>
    <col min="8449" max="8449" width="24.28515625" style="41" bestFit="1" customWidth="1"/>
    <col min="8450" max="8450" width="58.85546875" style="41" customWidth="1"/>
    <col min="8451" max="8451" width="10.140625" style="41" customWidth="1"/>
    <col min="8452" max="8704" width="9.140625" style="41"/>
    <col min="8705" max="8705" width="24.28515625" style="41" bestFit="1" customWidth="1"/>
    <col min="8706" max="8706" width="58.85546875" style="41" customWidth="1"/>
    <col min="8707" max="8707" width="10.140625" style="41" customWidth="1"/>
    <col min="8708" max="8960" width="9.140625" style="41"/>
    <col min="8961" max="8961" width="24.28515625" style="41" bestFit="1" customWidth="1"/>
    <col min="8962" max="8962" width="58.85546875" style="41" customWidth="1"/>
    <col min="8963" max="8963" width="10.140625" style="41" customWidth="1"/>
    <col min="8964" max="9216" width="9.140625" style="41"/>
    <col min="9217" max="9217" width="24.28515625" style="41" bestFit="1" customWidth="1"/>
    <col min="9218" max="9218" width="58.85546875" style="41" customWidth="1"/>
    <col min="9219" max="9219" width="10.140625" style="41" customWidth="1"/>
    <col min="9220" max="9472" width="9.140625" style="41"/>
    <col min="9473" max="9473" width="24.28515625" style="41" bestFit="1" customWidth="1"/>
    <col min="9474" max="9474" width="58.85546875" style="41" customWidth="1"/>
    <col min="9475" max="9475" width="10.140625" style="41" customWidth="1"/>
    <col min="9476" max="9728" width="9.140625" style="41"/>
    <col min="9729" max="9729" width="24.28515625" style="41" bestFit="1" customWidth="1"/>
    <col min="9730" max="9730" width="58.85546875" style="41" customWidth="1"/>
    <col min="9731" max="9731" width="10.140625" style="41" customWidth="1"/>
    <col min="9732" max="9984" width="9.140625" style="41"/>
    <col min="9985" max="9985" width="24.28515625" style="41" bestFit="1" customWidth="1"/>
    <col min="9986" max="9986" width="58.85546875" style="41" customWidth="1"/>
    <col min="9987" max="9987" width="10.140625" style="41" customWidth="1"/>
    <col min="9988" max="10240" width="9.140625" style="41"/>
    <col min="10241" max="10241" width="24.28515625" style="41" bestFit="1" customWidth="1"/>
    <col min="10242" max="10242" width="58.85546875" style="41" customWidth="1"/>
    <col min="10243" max="10243" width="10.140625" style="41" customWidth="1"/>
    <col min="10244" max="10496" width="9.140625" style="41"/>
    <col min="10497" max="10497" width="24.28515625" style="41" bestFit="1" customWidth="1"/>
    <col min="10498" max="10498" width="58.85546875" style="41" customWidth="1"/>
    <col min="10499" max="10499" width="10.140625" style="41" customWidth="1"/>
    <col min="10500" max="10752" width="9.140625" style="41"/>
    <col min="10753" max="10753" width="24.28515625" style="41" bestFit="1" customWidth="1"/>
    <col min="10754" max="10754" width="58.85546875" style="41" customWidth="1"/>
    <col min="10755" max="10755" width="10.140625" style="41" customWidth="1"/>
    <col min="10756" max="11008" width="9.140625" style="41"/>
    <col min="11009" max="11009" width="24.28515625" style="41" bestFit="1" customWidth="1"/>
    <col min="11010" max="11010" width="58.85546875" style="41" customWidth="1"/>
    <col min="11011" max="11011" width="10.140625" style="41" customWidth="1"/>
    <col min="11012" max="11264" width="9.140625" style="41"/>
    <col min="11265" max="11265" width="24.28515625" style="41" bestFit="1" customWidth="1"/>
    <col min="11266" max="11266" width="58.85546875" style="41" customWidth="1"/>
    <col min="11267" max="11267" width="10.140625" style="41" customWidth="1"/>
    <col min="11268" max="11520" width="9.140625" style="41"/>
    <col min="11521" max="11521" width="24.28515625" style="41" bestFit="1" customWidth="1"/>
    <col min="11522" max="11522" width="58.85546875" style="41" customWidth="1"/>
    <col min="11523" max="11523" width="10.140625" style="41" customWidth="1"/>
    <col min="11524" max="11776" width="9.140625" style="41"/>
    <col min="11777" max="11777" width="24.28515625" style="41" bestFit="1" customWidth="1"/>
    <col min="11778" max="11778" width="58.85546875" style="41" customWidth="1"/>
    <col min="11779" max="11779" width="10.140625" style="41" customWidth="1"/>
    <col min="11780" max="12032" width="9.140625" style="41"/>
    <col min="12033" max="12033" width="24.28515625" style="41" bestFit="1" customWidth="1"/>
    <col min="12034" max="12034" width="58.85546875" style="41" customWidth="1"/>
    <col min="12035" max="12035" width="10.140625" style="41" customWidth="1"/>
    <col min="12036" max="12288" width="9.140625" style="41"/>
    <col min="12289" max="12289" width="24.28515625" style="41" bestFit="1" customWidth="1"/>
    <col min="12290" max="12290" width="58.85546875" style="41" customWidth="1"/>
    <col min="12291" max="12291" width="10.140625" style="41" customWidth="1"/>
    <col min="12292" max="12544" width="9.140625" style="41"/>
    <col min="12545" max="12545" width="24.28515625" style="41" bestFit="1" customWidth="1"/>
    <col min="12546" max="12546" width="58.85546875" style="41" customWidth="1"/>
    <col min="12547" max="12547" width="10.140625" style="41" customWidth="1"/>
    <col min="12548" max="12800" width="9.140625" style="41"/>
    <col min="12801" max="12801" width="24.28515625" style="41" bestFit="1" customWidth="1"/>
    <col min="12802" max="12802" width="58.85546875" style="41" customWidth="1"/>
    <col min="12803" max="12803" width="10.140625" style="41" customWidth="1"/>
    <col min="12804" max="13056" width="9.140625" style="41"/>
    <col min="13057" max="13057" width="24.28515625" style="41" bestFit="1" customWidth="1"/>
    <col min="13058" max="13058" width="58.85546875" style="41" customWidth="1"/>
    <col min="13059" max="13059" width="10.140625" style="41" customWidth="1"/>
    <col min="13060" max="13312" width="9.140625" style="41"/>
    <col min="13313" max="13313" width="24.28515625" style="41" bestFit="1" customWidth="1"/>
    <col min="13314" max="13314" width="58.85546875" style="41" customWidth="1"/>
    <col min="13315" max="13315" width="10.140625" style="41" customWidth="1"/>
    <col min="13316" max="13568" width="9.140625" style="41"/>
    <col min="13569" max="13569" width="24.28515625" style="41" bestFit="1" customWidth="1"/>
    <col min="13570" max="13570" width="58.85546875" style="41" customWidth="1"/>
    <col min="13571" max="13571" width="10.140625" style="41" customWidth="1"/>
    <col min="13572" max="13824" width="9.140625" style="41"/>
    <col min="13825" max="13825" width="24.28515625" style="41" bestFit="1" customWidth="1"/>
    <col min="13826" max="13826" width="58.85546875" style="41" customWidth="1"/>
    <col min="13827" max="13827" width="10.140625" style="41" customWidth="1"/>
    <col min="13828" max="14080" width="9.140625" style="41"/>
    <col min="14081" max="14081" width="24.28515625" style="41" bestFit="1" customWidth="1"/>
    <col min="14082" max="14082" width="58.85546875" style="41" customWidth="1"/>
    <col min="14083" max="14083" width="10.140625" style="41" customWidth="1"/>
    <col min="14084" max="14336" width="9.140625" style="41"/>
    <col min="14337" max="14337" width="24.28515625" style="41" bestFit="1" customWidth="1"/>
    <col min="14338" max="14338" width="58.85546875" style="41" customWidth="1"/>
    <col min="14339" max="14339" width="10.140625" style="41" customWidth="1"/>
    <col min="14340" max="14592" width="9.140625" style="41"/>
    <col min="14593" max="14593" width="24.28515625" style="41" bestFit="1" customWidth="1"/>
    <col min="14594" max="14594" width="58.85546875" style="41" customWidth="1"/>
    <col min="14595" max="14595" width="10.140625" style="41" customWidth="1"/>
    <col min="14596" max="14848" width="9.140625" style="41"/>
    <col min="14849" max="14849" width="24.28515625" style="41" bestFit="1" customWidth="1"/>
    <col min="14850" max="14850" width="58.85546875" style="41" customWidth="1"/>
    <col min="14851" max="14851" width="10.140625" style="41" customWidth="1"/>
    <col min="14852" max="15104" width="9.140625" style="41"/>
    <col min="15105" max="15105" width="24.28515625" style="41" bestFit="1" customWidth="1"/>
    <col min="15106" max="15106" width="58.85546875" style="41" customWidth="1"/>
    <col min="15107" max="15107" width="10.140625" style="41" customWidth="1"/>
    <col min="15108" max="15360" width="9.140625" style="41"/>
    <col min="15361" max="15361" width="24.28515625" style="41" bestFit="1" customWidth="1"/>
    <col min="15362" max="15362" width="58.85546875" style="41" customWidth="1"/>
    <col min="15363" max="15363" width="10.140625" style="41" customWidth="1"/>
    <col min="15364" max="15616" width="9.140625" style="41"/>
    <col min="15617" max="15617" width="24.28515625" style="41" bestFit="1" customWidth="1"/>
    <col min="15618" max="15618" width="58.85546875" style="41" customWidth="1"/>
    <col min="15619" max="15619" width="10.140625" style="41" customWidth="1"/>
    <col min="15620" max="15872" width="9.140625" style="41"/>
    <col min="15873" max="15873" width="24.28515625" style="41" bestFit="1" customWidth="1"/>
    <col min="15874" max="15874" width="58.85546875" style="41" customWidth="1"/>
    <col min="15875" max="15875" width="10.140625" style="41" customWidth="1"/>
    <col min="15876" max="16128" width="9.140625" style="41"/>
    <col min="16129" max="16129" width="24.28515625" style="41" bestFit="1" customWidth="1"/>
    <col min="16130" max="16130" width="58.85546875" style="41" customWidth="1"/>
    <col min="16131" max="16131" width="10.140625" style="41" customWidth="1"/>
    <col min="16132" max="16384" width="9.140625" style="41"/>
  </cols>
  <sheetData>
    <row r="1" spans="1:17">
      <c r="A1" s="23" t="s">
        <v>48</v>
      </c>
      <c r="B1" s="1304" t="s">
        <v>2172</v>
      </c>
    </row>
    <row r="2" spans="1:17">
      <c r="A2" s="23" t="s">
        <v>49</v>
      </c>
      <c r="B2" s="23" t="s">
        <v>1937</v>
      </c>
    </row>
    <row r="3" spans="1:17">
      <c r="A3" s="23" t="s">
        <v>47</v>
      </c>
      <c r="B3" s="23" t="s">
        <v>1049</v>
      </c>
    </row>
    <row r="4" spans="1:17">
      <c r="A4" s="23" t="s">
        <v>50</v>
      </c>
      <c r="B4" s="23" t="s">
        <v>53</v>
      </c>
    </row>
    <row r="5" spans="1:17">
      <c r="A5" s="41" t="s">
        <v>792</v>
      </c>
      <c r="B5" s="41" t="s">
        <v>71</v>
      </c>
    </row>
    <row r="6" spans="1:17" ht="15.75" thickBot="1"/>
    <row r="7" spans="1:17" ht="15" customHeight="1">
      <c r="A7" s="4685" t="s">
        <v>2093</v>
      </c>
      <c r="B7" s="4686"/>
      <c r="C7" s="4691" t="s">
        <v>2094</v>
      </c>
      <c r="D7" s="4692"/>
      <c r="E7" s="4692"/>
      <c r="F7" s="4692"/>
      <c r="G7" s="4692"/>
      <c r="H7" s="4692"/>
      <c r="I7" s="4692"/>
      <c r="J7" s="4692"/>
      <c r="K7" s="4692"/>
      <c r="L7" s="4711"/>
      <c r="M7" s="4711"/>
      <c r="N7" s="4711"/>
      <c r="O7" s="4711"/>
      <c r="P7" s="4711"/>
      <c r="Q7" s="4712"/>
    </row>
    <row r="8" spans="1:17">
      <c r="A8" s="4687"/>
      <c r="B8" s="4688"/>
      <c r="C8" s="4695"/>
      <c r="D8" s="4696"/>
      <c r="E8" s="4696"/>
      <c r="F8" s="4696"/>
      <c r="G8" s="4696"/>
      <c r="H8" s="4696"/>
      <c r="I8" s="4696"/>
      <c r="J8" s="4696"/>
      <c r="K8" s="4696"/>
      <c r="L8" s="4713"/>
      <c r="M8" s="4713"/>
      <c r="N8" s="4713"/>
      <c r="O8" s="4713"/>
      <c r="P8" s="4713"/>
      <c r="Q8" s="4714"/>
    </row>
    <row r="9" spans="1:17">
      <c r="A9" s="4687"/>
      <c r="B9" s="4688"/>
      <c r="C9" s="4695"/>
      <c r="D9" s="4696"/>
      <c r="E9" s="4696"/>
      <c r="F9" s="4696"/>
      <c r="G9" s="4696"/>
      <c r="H9" s="4696"/>
      <c r="I9" s="4696"/>
      <c r="J9" s="4696"/>
      <c r="K9" s="4696"/>
      <c r="L9" s="4713"/>
      <c r="M9" s="4713"/>
      <c r="N9" s="4713"/>
      <c r="O9" s="4713"/>
      <c r="P9" s="4713"/>
      <c r="Q9" s="4714"/>
    </row>
    <row r="10" spans="1:17" ht="15.75" thickBot="1">
      <c r="A10" s="4689"/>
      <c r="B10" s="4690"/>
      <c r="C10" s="4699"/>
      <c r="D10" s="4700"/>
      <c r="E10" s="4700"/>
      <c r="F10" s="4700"/>
      <c r="G10" s="4700"/>
      <c r="H10" s="4700"/>
      <c r="I10" s="4700"/>
      <c r="J10" s="4700"/>
      <c r="K10" s="4700"/>
      <c r="L10" s="4715"/>
      <c r="M10" s="4715"/>
      <c r="N10" s="4715"/>
      <c r="O10" s="4715"/>
      <c r="P10" s="4715"/>
      <c r="Q10" s="4716"/>
    </row>
    <row r="11" spans="1:17">
      <c r="A11" s="4703" t="s">
        <v>2095</v>
      </c>
      <c r="B11" s="4704"/>
      <c r="C11" s="4717" t="s">
        <v>2173</v>
      </c>
      <c r="D11" s="1609"/>
      <c r="E11" s="4719" t="s">
        <v>2097</v>
      </c>
      <c r="F11" s="4719"/>
      <c r="G11" s="4719"/>
      <c r="H11" s="4719"/>
      <c r="I11" s="4719"/>
      <c r="J11" s="4719"/>
      <c r="K11" s="4719"/>
      <c r="L11" s="4719"/>
      <c r="M11" s="4719"/>
      <c r="N11" s="4719"/>
      <c r="O11" s="4719"/>
      <c r="P11" s="4719"/>
      <c r="Q11" s="4720"/>
    </row>
    <row r="12" spans="1:17" ht="24">
      <c r="A12" s="4705"/>
      <c r="B12" s="4706"/>
      <c r="C12" s="4718"/>
      <c r="D12" s="1610" t="s">
        <v>2098</v>
      </c>
      <c r="E12" s="1611" t="s">
        <v>2099</v>
      </c>
      <c r="F12" s="1612" t="s">
        <v>2100</v>
      </c>
      <c r="G12" s="1612" t="s">
        <v>2101</v>
      </c>
      <c r="H12" s="1612" t="s">
        <v>2102</v>
      </c>
      <c r="I12" s="1612" t="s">
        <v>2103</v>
      </c>
      <c r="J12" s="1612" t="s">
        <v>2104</v>
      </c>
      <c r="K12" s="1612" t="s">
        <v>2105</v>
      </c>
      <c r="L12" s="1612" t="s">
        <v>2106</v>
      </c>
      <c r="M12" s="1612" t="s">
        <v>2107</v>
      </c>
      <c r="N12" s="1612" t="s">
        <v>2108</v>
      </c>
      <c r="O12" s="1612" t="s">
        <v>2109</v>
      </c>
      <c r="P12" s="1612" t="s">
        <v>2110</v>
      </c>
      <c r="Q12" s="1613" t="s">
        <v>2111</v>
      </c>
    </row>
    <row r="13" spans="1:17">
      <c r="A13" s="1486"/>
      <c r="B13" s="1487"/>
      <c r="C13" s="1488">
        <v>1</v>
      </c>
      <c r="D13" s="1489">
        <v>2</v>
      </c>
      <c r="E13" s="1489">
        <v>3</v>
      </c>
      <c r="F13" s="1489">
        <v>4</v>
      </c>
      <c r="G13" s="1489">
        <v>5</v>
      </c>
      <c r="H13" s="1489">
        <v>6</v>
      </c>
      <c r="I13" s="1489">
        <v>7</v>
      </c>
      <c r="J13" s="1489">
        <v>8</v>
      </c>
      <c r="K13" s="1489">
        <v>9</v>
      </c>
      <c r="L13" s="1489">
        <v>10</v>
      </c>
      <c r="M13" s="1489">
        <v>11</v>
      </c>
      <c r="N13" s="1489">
        <v>12</v>
      </c>
      <c r="O13" s="1489">
        <v>13</v>
      </c>
      <c r="P13" s="1489">
        <v>14</v>
      </c>
      <c r="Q13" s="1490">
        <v>15</v>
      </c>
    </row>
    <row r="14" spans="1:17">
      <c r="A14" s="1486"/>
      <c r="B14" s="1614" t="s">
        <v>2112</v>
      </c>
      <c r="C14" s="1492"/>
      <c r="D14" s="1493"/>
      <c r="E14" s="1493"/>
      <c r="F14" s="1493"/>
      <c r="G14" s="1493"/>
      <c r="H14" s="1493"/>
      <c r="I14" s="1493"/>
      <c r="J14" s="1493"/>
      <c r="K14" s="1493"/>
      <c r="L14" s="1493"/>
      <c r="M14" s="1493"/>
      <c r="N14" s="1493"/>
      <c r="O14" s="1493"/>
      <c r="P14" s="1493"/>
      <c r="Q14" s="1494"/>
    </row>
    <row r="15" spans="1:17">
      <c r="A15" s="1495"/>
      <c r="B15" s="1615" t="s">
        <v>199</v>
      </c>
      <c r="C15" s="1496"/>
      <c r="D15" s="1497"/>
      <c r="E15" s="1497"/>
      <c r="F15" s="1497"/>
      <c r="G15" s="1497"/>
      <c r="H15" s="1497"/>
      <c r="I15" s="1497"/>
      <c r="J15" s="1497"/>
      <c r="K15" s="1497"/>
      <c r="L15" s="1497"/>
      <c r="M15" s="1497"/>
      <c r="N15" s="1497"/>
      <c r="O15" s="1497"/>
      <c r="P15" s="1497"/>
      <c r="Q15" s="1498"/>
    </row>
    <row r="16" spans="1:17">
      <c r="A16" s="1499">
        <v>1</v>
      </c>
      <c r="B16" s="1086" t="s">
        <v>202</v>
      </c>
      <c r="C16" s="1500">
        <f>SUM(D16:Q16)</f>
        <v>0</v>
      </c>
      <c r="D16" s="1501"/>
      <c r="E16" s="1502"/>
      <c r="F16" s="1502"/>
      <c r="G16" s="1502"/>
      <c r="H16" s="1502"/>
      <c r="I16" s="1502"/>
      <c r="J16" s="1502"/>
      <c r="K16" s="1502"/>
      <c r="L16" s="1502"/>
      <c r="M16" s="1502"/>
      <c r="N16" s="1502"/>
      <c r="O16" s="1502"/>
      <c r="P16" s="1502"/>
      <c r="Q16" s="1503"/>
    </row>
    <row r="17" spans="1:17" ht="25.5">
      <c r="A17" s="1499">
        <v>2</v>
      </c>
      <c r="B17" s="1082" t="s">
        <v>2113</v>
      </c>
      <c r="C17" s="1500">
        <f t="shared" ref="C17:C32" si="0">SUM(D17:Q17)</f>
        <v>0</v>
      </c>
      <c r="D17" s="1504"/>
      <c r="E17" s="1505"/>
      <c r="F17" s="1505"/>
      <c r="G17" s="1505"/>
      <c r="H17" s="1505"/>
      <c r="I17" s="1505"/>
      <c r="J17" s="1505"/>
      <c r="K17" s="1505"/>
      <c r="L17" s="1505"/>
      <c r="M17" s="1505"/>
      <c r="N17" s="1505"/>
      <c r="O17" s="1505"/>
      <c r="P17" s="1505"/>
      <c r="Q17" s="1506"/>
    </row>
    <row r="18" spans="1:17">
      <c r="A18" s="1507">
        <v>3</v>
      </c>
      <c r="B18" s="1508" t="s">
        <v>2114</v>
      </c>
      <c r="C18" s="1500">
        <f t="shared" si="0"/>
        <v>0</v>
      </c>
      <c r="D18" s="1504"/>
      <c r="E18" s="1505"/>
      <c r="F18" s="1505"/>
      <c r="G18" s="1505"/>
      <c r="H18" s="1505"/>
      <c r="I18" s="1505"/>
      <c r="J18" s="1505"/>
      <c r="K18" s="1505"/>
      <c r="L18" s="1505"/>
      <c r="M18" s="1505"/>
      <c r="N18" s="1505"/>
      <c r="O18" s="1505"/>
      <c r="P18" s="1505"/>
      <c r="Q18" s="1506"/>
    </row>
    <row r="19" spans="1:17">
      <c r="A19" s="1507">
        <v>4</v>
      </c>
      <c r="B19" s="1508" t="s">
        <v>2115</v>
      </c>
      <c r="C19" s="1500">
        <f t="shared" si="0"/>
        <v>0</v>
      </c>
      <c r="D19" s="1509">
        <f>D20+D21</f>
        <v>0</v>
      </c>
      <c r="E19" s="1509">
        <f t="shared" ref="E19:Q19" si="1">E20+E21</f>
        <v>0</v>
      </c>
      <c r="F19" s="1509">
        <f t="shared" si="1"/>
        <v>0</v>
      </c>
      <c r="G19" s="1509">
        <f t="shared" si="1"/>
        <v>0</v>
      </c>
      <c r="H19" s="1509">
        <f t="shared" si="1"/>
        <v>0</v>
      </c>
      <c r="I19" s="1509">
        <f t="shared" si="1"/>
        <v>0</v>
      </c>
      <c r="J19" s="1509">
        <f t="shared" si="1"/>
        <v>0</v>
      </c>
      <c r="K19" s="1509">
        <f t="shared" si="1"/>
        <v>0</v>
      </c>
      <c r="L19" s="1509">
        <f t="shared" si="1"/>
        <v>0</v>
      </c>
      <c r="M19" s="1509">
        <f t="shared" si="1"/>
        <v>0</v>
      </c>
      <c r="N19" s="1509">
        <f t="shared" si="1"/>
        <v>0</v>
      </c>
      <c r="O19" s="1509">
        <f t="shared" si="1"/>
        <v>0</v>
      </c>
      <c r="P19" s="1509">
        <f t="shared" si="1"/>
        <v>0</v>
      </c>
      <c r="Q19" s="1510">
        <f t="shared" si="1"/>
        <v>0</v>
      </c>
    </row>
    <row r="20" spans="1:17">
      <c r="A20" s="1511"/>
      <c r="B20" s="1512" t="s">
        <v>67</v>
      </c>
      <c r="C20" s="1500">
        <f t="shared" si="0"/>
        <v>0</v>
      </c>
      <c r="D20" s="1513"/>
      <c r="E20" s="1514"/>
      <c r="F20" s="1514"/>
      <c r="G20" s="1514"/>
      <c r="H20" s="1514"/>
      <c r="I20" s="1514"/>
      <c r="J20" s="1514"/>
      <c r="K20" s="1514"/>
      <c r="L20" s="1514"/>
      <c r="M20" s="1514"/>
      <c r="N20" s="1514"/>
      <c r="O20" s="1514"/>
      <c r="P20" s="1514"/>
      <c r="Q20" s="1515"/>
    </row>
    <row r="21" spans="1:17">
      <c r="A21" s="1511"/>
      <c r="B21" s="1512" t="s">
        <v>273</v>
      </c>
      <c r="C21" s="1500">
        <f t="shared" si="0"/>
        <v>0</v>
      </c>
      <c r="D21" s="1513"/>
      <c r="E21" s="1514"/>
      <c r="F21" s="1514"/>
      <c r="G21" s="1514"/>
      <c r="H21" s="1514"/>
      <c r="I21" s="1514"/>
      <c r="J21" s="1514"/>
      <c r="K21" s="1514"/>
      <c r="L21" s="1514"/>
      <c r="M21" s="1514"/>
      <c r="N21" s="1514"/>
      <c r="O21" s="1514"/>
      <c r="P21" s="1514"/>
      <c r="Q21" s="1515"/>
    </row>
    <row r="22" spans="1:17">
      <c r="A22" s="1507">
        <v>5</v>
      </c>
      <c r="B22" s="1508" t="s">
        <v>2116</v>
      </c>
      <c r="C22" s="1500">
        <f t="shared" si="0"/>
        <v>0</v>
      </c>
      <c r="D22" s="1516"/>
      <c r="E22" s="1517"/>
      <c r="F22" s="1517"/>
      <c r="G22" s="1517"/>
      <c r="H22" s="1517"/>
      <c r="I22" s="1517"/>
      <c r="J22" s="1517"/>
      <c r="K22" s="1517"/>
      <c r="L22" s="1517"/>
      <c r="M22" s="1517"/>
      <c r="N22" s="1517"/>
      <c r="O22" s="1517"/>
      <c r="P22" s="1517"/>
      <c r="Q22" s="1518"/>
    </row>
    <row r="23" spans="1:17">
      <c r="A23" s="1507">
        <v>6</v>
      </c>
      <c r="B23" s="1508" t="s">
        <v>2117</v>
      </c>
      <c r="C23" s="1500">
        <f t="shared" si="0"/>
        <v>0</v>
      </c>
      <c r="D23" s="1513"/>
      <c r="E23" s="1514"/>
      <c r="F23" s="1514"/>
      <c r="G23" s="1514"/>
      <c r="H23" s="1514"/>
      <c r="I23" s="1514"/>
      <c r="J23" s="1514"/>
      <c r="K23" s="1514"/>
      <c r="L23" s="1514"/>
      <c r="M23" s="1514"/>
      <c r="N23" s="1514"/>
      <c r="O23" s="1514"/>
      <c r="P23" s="1514"/>
      <c r="Q23" s="1515"/>
    </row>
    <row r="24" spans="1:17">
      <c r="A24" s="1507">
        <v>7</v>
      </c>
      <c r="B24" s="1508" t="s">
        <v>1805</v>
      </c>
      <c r="C24" s="1500">
        <f t="shared" si="0"/>
        <v>0</v>
      </c>
      <c r="D24" s="1513"/>
      <c r="E24" s="1514"/>
      <c r="F24" s="1514"/>
      <c r="G24" s="1514"/>
      <c r="H24" s="1514"/>
      <c r="I24" s="1514"/>
      <c r="J24" s="1514"/>
      <c r="K24" s="1514"/>
      <c r="L24" s="1514"/>
      <c r="M24" s="1514"/>
      <c r="N24" s="1514"/>
      <c r="O24" s="1514"/>
      <c r="P24" s="1514"/>
      <c r="Q24" s="1515"/>
    </row>
    <row r="25" spans="1:17">
      <c r="A25" s="1519"/>
      <c r="B25" s="1512" t="s">
        <v>2118</v>
      </c>
      <c r="C25" s="1500">
        <f t="shared" si="0"/>
        <v>0</v>
      </c>
      <c r="D25" s="1513"/>
      <c r="E25" s="1514"/>
      <c r="F25" s="1514"/>
      <c r="G25" s="1514"/>
      <c r="H25" s="1514"/>
      <c r="I25" s="1514"/>
      <c r="J25" s="1514"/>
      <c r="K25" s="1514"/>
      <c r="L25" s="1514"/>
      <c r="M25" s="1514"/>
      <c r="N25" s="1514"/>
      <c r="O25" s="1514"/>
      <c r="P25" s="1514"/>
      <c r="Q25" s="1515"/>
    </row>
    <row r="26" spans="1:17">
      <c r="A26" s="1507">
        <v>8</v>
      </c>
      <c r="B26" s="1520" t="s">
        <v>2119</v>
      </c>
      <c r="C26" s="1500">
        <f t="shared" si="0"/>
        <v>0</v>
      </c>
      <c r="D26" s="1521">
        <f>D27+D28+D29</f>
        <v>0</v>
      </c>
      <c r="E26" s="1521">
        <f t="shared" ref="E26:Q26" si="2">E27+E28+E29</f>
        <v>0</v>
      </c>
      <c r="F26" s="1521">
        <f t="shared" si="2"/>
        <v>0</v>
      </c>
      <c r="G26" s="1521">
        <f t="shared" si="2"/>
        <v>0</v>
      </c>
      <c r="H26" s="1521">
        <f t="shared" si="2"/>
        <v>0</v>
      </c>
      <c r="I26" s="1521">
        <f t="shared" si="2"/>
        <v>0</v>
      </c>
      <c r="J26" s="1521">
        <f t="shared" si="2"/>
        <v>0</v>
      </c>
      <c r="K26" s="1521">
        <f t="shared" si="2"/>
        <v>0</v>
      </c>
      <c r="L26" s="1521">
        <f t="shared" si="2"/>
        <v>0</v>
      </c>
      <c r="M26" s="1521">
        <f t="shared" si="2"/>
        <v>0</v>
      </c>
      <c r="N26" s="1521">
        <f t="shared" si="2"/>
        <v>0</v>
      </c>
      <c r="O26" s="1521">
        <f t="shared" si="2"/>
        <v>0</v>
      </c>
      <c r="P26" s="1521">
        <f t="shared" si="2"/>
        <v>0</v>
      </c>
      <c r="Q26" s="1522">
        <f t="shared" si="2"/>
        <v>0</v>
      </c>
    </row>
    <row r="27" spans="1:17">
      <c r="A27" s="1511"/>
      <c r="B27" s="1523" t="s">
        <v>438</v>
      </c>
      <c r="C27" s="1500">
        <f t="shared" si="0"/>
        <v>0</v>
      </c>
      <c r="D27" s="1513"/>
      <c r="E27" s="1514"/>
      <c r="F27" s="1514"/>
      <c r="G27" s="1514"/>
      <c r="H27" s="1514"/>
      <c r="I27" s="1514"/>
      <c r="J27" s="1514"/>
      <c r="K27" s="1514"/>
      <c r="L27" s="1514"/>
      <c r="M27" s="1514"/>
      <c r="N27" s="1514"/>
      <c r="O27" s="1514"/>
      <c r="P27" s="1514"/>
      <c r="Q27" s="1515"/>
    </row>
    <row r="28" spans="1:17">
      <c r="A28" s="1511"/>
      <c r="B28" s="1523" t="s">
        <v>445</v>
      </c>
      <c r="C28" s="1500">
        <f t="shared" si="0"/>
        <v>0</v>
      </c>
      <c r="D28" s="1513"/>
      <c r="E28" s="1514"/>
      <c r="F28" s="1514"/>
      <c r="G28" s="1514"/>
      <c r="H28" s="1514"/>
      <c r="I28" s="1514"/>
      <c r="J28" s="1514"/>
      <c r="K28" s="1514"/>
      <c r="L28" s="1514"/>
      <c r="M28" s="1514"/>
      <c r="N28" s="1514"/>
      <c r="O28" s="1514"/>
      <c r="P28" s="1514"/>
      <c r="Q28" s="1515"/>
    </row>
    <row r="29" spans="1:17">
      <c r="A29" s="1511"/>
      <c r="B29" s="1523" t="s">
        <v>2120</v>
      </c>
      <c r="C29" s="1500">
        <f t="shared" si="0"/>
        <v>0</v>
      </c>
      <c r="D29" s="1513"/>
      <c r="E29" s="1514"/>
      <c r="F29" s="1514"/>
      <c r="G29" s="1514"/>
      <c r="H29" s="1514"/>
      <c r="I29" s="1514"/>
      <c r="J29" s="1514"/>
      <c r="K29" s="1514"/>
      <c r="L29" s="1514"/>
      <c r="M29" s="1514"/>
      <c r="N29" s="1514"/>
      <c r="O29" s="1514"/>
      <c r="P29" s="1514"/>
      <c r="Q29" s="1515"/>
    </row>
    <row r="30" spans="1:17">
      <c r="A30" s="1507">
        <v>9</v>
      </c>
      <c r="B30" s="1524" t="s">
        <v>1813</v>
      </c>
      <c r="C30" s="1500">
        <f t="shared" si="0"/>
        <v>0</v>
      </c>
      <c r="D30" s="1521">
        <f>D31+D32</f>
        <v>0</v>
      </c>
      <c r="E30" s="1521">
        <f t="shared" ref="E30:Q30" si="3">E31+E32</f>
        <v>0</v>
      </c>
      <c r="F30" s="1521">
        <f t="shared" si="3"/>
        <v>0</v>
      </c>
      <c r="G30" s="1521">
        <f t="shared" si="3"/>
        <v>0</v>
      </c>
      <c r="H30" s="1521">
        <f t="shared" si="3"/>
        <v>0</v>
      </c>
      <c r="I30" s="1521">
        <f t="shared" si="3"/>
        <v>0</v>
      </c>
      <c r="J30" s="1521">
        <f t="shared" si="3"/>
        <v>0</v>
      </c>
      <c r="K30" s="1521">
        <f t="shared" si="3"/>
        <v>0</v>
      </c>
      <c r="L30" s="1521">
        <f t="shared" si="3"/>
        <v>0</v>
      </c>
      <c r="M30" s="1521">
        <f t="shared" si="3"/>
        <v>0</v>
      </c>
      <c r="N30" s="1521">
        <f t="shared" si="3"/>
        <v>0</v>
      </c>
      <c r="O30" s="1521">
        <f t="shared" si="3"/>
        <v>0</v>
      </c>
      <c r="P30" s="1521">
        <f t="shared" si="3"/>
        <v>0</v>
      </c>
      <c r="Q30" s="1522">
        <f t="shared" si="3"/>
        <v>0</v>
      </c>
    </row>
    <row r="31" spans="1:17">
      <c r="A31" s="1519"/>
      <c r="B31" s="1525" t="s">
        <v>2121</v>
      </c>
      <c r="C31" s="1500">
        <f t="shared" si="0"/>
        <v>0</v>
      </c>
      <c r="D31" s="1513"/>
      <c r="E31" s="1514"/>
      <c r="F31" s="1514"/>
      <c r="G31" s="1514"/>
      <c r="H31" s="1514"/>
      <c r="I31" s="1514"/>
      <c r="J31" s="1514"/>
      <c r="K31" s="1514"/>
      <c r="L31" s="1514"/>
      <c r="M31" s="1514"/>
      <c r="N31" s="1514"/>
      <c r="O31" s="1514"/>
      <c r="P31" s="1514"/>
      <c r="Q31" s="1515"/>
    </row>
    <row r="32" spans="1:17">
      <c r="A32" s="1526"/>
      <c r="B32" s="1525" t="s">
        <v>65</v>
      </c>
      <c r="C32" s="1500">
        <f t="shared" si="0"/>
        <v>0</v>
      </c>
      <c r="D32" s="1513"/>
      <c r="E32" s="1514"/>
      <c r="F32" s="1514"/>
      <c r="G32" s="1514"/>
      <c r="H32" s="1514"/>
      <c r="I32" s="1514"/>
      <c r="J32" s="1514"/>
      <c r="K32" s="1514"/>
      <c r="L32" s="1514"/>
      <c r="M32" s="1514"/>
      <c r="N32" s="1514"/>
      <c r="O32" s="1514"/>
      <c r="P32" s="1514"/>
      <c r="Q32" s="1515"/>
    </row>
    <row r="33" spans="1:17">
      <c r="A33" s="1527"/>
      <c r="B33" s="1528" t="s">
        <v>2122</v>
      </c>
      <c r="C33" s="1529">
        <f>C16+C17+C18+C19+C22+C23+C24+C25+C26+C30</f>
        <v>0</v>
      </c>
      <c r="D33" s="1529">
        <f t="shared" ref="D33:Q33" si="4">D16+D17+D18+D19+D22+D23+D24+D25+D26+D30</f>
        <v>0</v>
      </c>
      <c r="E33" s="1529">
        <f t="shared" si="4"/>
        <v>0</v>
      </c>
      <c r="F33" s="1529">
        <f t="shared" si="4"/>
        <v>0</v>
      </c>
      <c r="G33" s="1529">
        <f t="shared" si="4"/>
        <v>0</v>
      </c>
      <c r="H33" s="1529">
        <f t="shared" si="4"/>
        <v>0</v>
      </c>
      <c r="I33" s="1529">
        <f t="shared" si="4"/>
        <v>0</v>
      </c>
      <c r="J33" s="1529">
        <f t="shared" si="4"/>
        <v>0</v>
      </c>
      <c r="K33" s="1529">
        <f t="shared" si="4"/>
        <v>0</v>
      </c>
      <c r="L33" s="1529">
        <f t="shared" si="4"/>
        <v>0</v>
      </c>
      <c r="M33" s="1529">
        <f t="shared" si="4"/>
        <v>0</v>
      </c>
      <c r="N33" s="1529">
        <f t="shared" si="4"/>
        <v>0</v>
      </c>
      <c r="O33" s="1529">
        <f t="shared" si="4"/>
        <v>0</v>
      </c>
      <c r="P33" s="1529">
        <f t="shared" si="4"/>
        <v>0</v>
      </c>
      <c r="Q33" s="1530">
        <f t="shared" si="4"/>
        <v>0</v>
      </c>
    </row>
    <row r="34" spans="1:17">
      <c r="A34" s="1495"/>
      <c r="B34" s="1614" t="s">
        <v>2123</v>
      </c>
      <c r="C34" s="1531"/>
      <c r="D34" s="1531"/>
      <c r="E34" s="1531"/>
      <c r="F34" s="1531"/>
      <c r="G34" s="1531"/>
      <c r="H34" s="1531"/>
      <c r="I34" s="1531"/>
      <c r="J34" s="1531"/>
      <c r="K34" s="1531"/>
      <c r="L34" s="1531"/>
      <c r="M34" s="1531"/>
      <c r="N34" s="1531"/>
      <c r="O34" s="1531"/>
      <c r="P34" s="1531"/>
      <c r="Q34" s="1532"/>
    </row>
    <row r="35" spans="1:17">
      <c r="A35" s="1507">
        <v>1</v>
      </c>
      <c r="B35" s="1508" t="s">
        <v>2124</v>
      </c>
      <c r="C35" s="1500">
        <f>SUM(D35:Q35)</f>
        <v>0</v>
      </c>
      <c r="D35" s="1516"/>
      <c r="E35" s="1517"/>
      <c r="F35" s="1517"/>
      <c r="G35" s="1517"/>
      <c r="H35" s="1517"/>
      <c r="I35" s="1517"/>
      <c r="J35" s="1517"/>
      <c r="K35" s="1517"/>
      <c r="L35" s="1517"/>
      <c r="M35" s="1517"/>
      <c r="N35" s="1517"/>
      <c r="O35" s="1517"/>
      <c r="P35" s="1517"/>
      <c r="Q35" s="1518"/>
    </row>
    <row r="36" spans="1:17">
      <c r="A36" s="1507">
        <v>2</v>
      </c>
      <c r="B36" s="1508" t="s">
        <v>2125</v>
      </c>
      <c r="C36" s="1500">
        <f t="shared" ref="C36:C50" si="5">SUM(D36:Q36)</f>
        <v>0</v>
      </c>
      <c r="D36" s="1513"/>
      <c r="E36" s="1514"/>
      <c r="F36" s="1514"/>
      <c r="G36" s="1514"/>
      <c r="H36" s="1514"/>
      <c r="I36" s="1514"/>
      <c r="J36" s="1514"/>
      <c r="K36" s="1514"/>
      <c r="L36" s="1514"/>
      <c r="M36" s="1514"/>
      <c r="N36" s="1514"/>
      <c r="O36" s="1514"/>
      <c r="P36" s="1514"/>
      <c r="Q36" s="1515"/>
    </row>
    <row r="37" spans="1:17">
      <c r="A37" s="1507">
        <v>3</v>
      </c>
      <c r="B37" s="1508" t="s">
        <v>2126</v>
      </c>
      <c r="C37" s="1500">
        <f t="shared" si="5"/>
        <v>0</v>
      </c>
      <c r="D37" s="1513"/>
      <c r="E37" s="1514"/>
      <c r="F37" s="1514"/>
      <c r="G37" s="1514"/>
      <c r="H37" s="1514"/>
      <c r="I37" s="1514"/>
      <c r="J37" s="1514"/>
      <c r="K37" s="1514"/>
      <c r="L37" s="1514"/>
      <c r="M37" s="1514"/>
      <c r="N37" s="1514"/>
      <c r="O37" s="1514"/>
      <c r="P37" s="1514"/>
      <c r="Q37" s="1515"/>
    </row>
    <row r="38" spans="1:17">
      <c r="A38" s="1507">
        <v>4</v>
      </c>
      <c r="B38" s="1508" t="s">
        <v>2127</v>
      </c>
      <c r="C38" s="1500">
        <f t="shared" si="5"/>
        <v>0</v>
      </c>
      <c r="D38" s="1521">
        <f>D39+D40</f>
        <v>0</v>
      </c>
      <c r="E38" s="1521">
        <f t="shared" ref="E38:Q38" si="6">E39+E40</f>
        <v>0</v>
      </c>
      <c r="F38" s="1521">
        <f t="shared" si="6"/>
        <v>0</v>
      </c>
      <c r="G38" s="1521">
        <f t="shared" si="6"/>
        <v>0</v>
      </c>
      <c r="H38" s="1521">
        <f t="shared" si="6"/>
        <v>0</v>
      </c>
      <c r="I38" s="1521">
        <f t="shared" si="6"/>
        <v>0</v>
      </c>
      <c r="J38" s="1521">
        <f t="shared" si="6"/>
        <v>0</v>
      </c>
      <c r="K38" s="1521">
        <f t="shared" si="6"/>
        <v>0</v>
      </c>
      <c r="L38" s="1521">
        <f t="shared" si="6"/>
        <v>0</v>
      </c>
      <c r="M38" s="1521">
        <f t="shared" si="6"/>
        <v>0</v>
      </c>
      <c r="N38" s="1521">
        <f t="shared" si="6"/>
        <v>0</v>
      </c>
      <c r="O38" s="1521">
        <f t="shared" si="6"/>
        <v>0</v>
      </c>
      <c r="P38" s="1521">
        <f t="shared" si="6"/>
        <v>0</v>
      </c>
      <c r="Q38" s="1522">
        <f t="shared" si="6"/>
        <v>0</v>
      </c>
    </row>
    <row r="39" spans="1:17" ht="15" customHeight="1">
      <c r="A39" s="1526"/>
      <c r="B39" s="1512" t="s">
        <v>67</v>
      </c>
      <c r="C39" s="1500">
        <f t="shared" si="5"/>
        <v>0</v>
      </c>
      <c r="D39" s="1533"/>
      <c r="E39" s="1533"/>
      <c r="F39" s="1533"/>
      <c r="G39" s="1533"/>
      <c r="H39" s="1533"/>
      <c r="I39" s="1533"/>
      <c r="J39" s="1533"/>
      <c r="K39" s="1533"/>
      <c r="L39" s="1533"/>
      <c r="M39" s="1533"/>
      <c r="N39" s="1533"/>
      <c r="O39" s="1533"/>
      <c r="P39" s="1533"/>
      <c r="Q39" s="1534"/>
    </row>
    <row r="40" spans="1:17">
      <c r="A40" s="1526"/>
      <c r="B40" s="1535" t="s">
        <v>273</v>
      </c>
      <c r="C40" s="1500">
        <f t="shared" si="5"/>
        <v>0</v>
      </c>
      <c r="D40" s="1536"/>
      <c r="E40" s="1536"/>
      <c r="F40" s="1536"/>
      <c r="G40" s="1536"/>
      <c r="H40" s="1536"/>
      <c r="I40" s="1536"/>
      <c r="J40" s="1536"/>
      <c r="K40" s="1536"/>
      <c r="L40" s="1536"/>
      <c r="M40" s="1536"/>
      <c r="N40" s="1536"/>
      <c r="O40" s="1536"/>
      <c r="P40" s="1536"/>
      <c r="Q40" s="1537"/>
    </row>
    <row r="41" spans="1:17">
      <c r="A41" s="1507">
        <v>5</v>
      </c>
      <c r="B41" s="1538" t="s">
        <v>2128</v>
      </c>
      <c r="C41" s="1500">
        <f t="shared" si="5"/>
        <v>0</v>
      </c>
      <c r="D41" s="1539"/>
      <c r="E41" s="1539"/>
      <c r="F41" s="1539"/>
      <c r="G41" s="1539"/>
      <c r="H41" s="1539"/>
      <c r="I41" s="1539"/>
      <c r="J41" s="1539"/>
      <c r="K41" s="1539"/>
      <c r="L41" s="1539"/>
      <c r="M41" s="1539"/>
      <c r="N41" s="1539"/>
      <c r="O41" s="1539"/>
      <c r="P41" s="1539"/>
      <c r="Q41" s="1540"/>
    </row>
    <row r="42" spans="1:17">
      <c r="A42" s="1507">
        <v>6</v>
      </c>
      <c r="B42" s="1524" t="s">
        <v>2117</v>
      </c>
      <c r="C42" s="1500">
        <f t="shared" si="5"/>
        <v>0</v>
      </c>
      <c r="D42" s="1541"/>
      <c r="E42" s="1541"/>
      <c r="F42" s="1541"/>
      <c r="G42" s="1541"/>
      <c r="H42" s="1541"/>
      <c r="I42" s="1541"/>
      <c r="J42" s="1541"/>
      <c r="K42" s="1541"/>
      <c r="L42" s="1541"/>
      <c r="M42" s="1541"/>
      <c r="N42" s="1541"/>
      <c r="O42" s="1541"/>
      <c r="P42" s="1541"/>
      <c r="Q42" s="1542"/>
    </row>
    <row r="43" spans="1:17">
      <c r="A43" s="1507">
        <v>7</v>
      </c>
      <c r="B43" s="1543" t="s">
        <v>771</v>
      </c>
      <c r="C43" s="1500">
        <f t="shared" si="5"/>
        <v>0</v>
      </c>
      <c r="D43" s="1509">
        <f>D44+D45+D46</f>
        <v>0</v>
      </c>
      <c r="E43" s="1509">
        <f t="shared" ref="E43:Q43" si="7">E44+E45+E46</f>
        <v>0</v>
      </c>
      <c r="F43" s="1509">
        <f t="shared" si="7"/>
        <v>0</v>
      </c>
      <c r="G43" s="1509">
        <f t="shared" si="7"/>
        <v>0</v>
      </c>
      <c r="H43" s="1509">
        <f t="shared" si="7"/>
        <v>0</v>
      </c>
      <c r="I43" s="1509">
        <f t="shared" si="7"/>
        <v>0</v>
      </c>
      <c r="J43" s="1509">
        <f t="shared" si="7"/>
        <v>0</v>
      </c>
      <c r="K43" s="1509">
        <f t="shared" si="7"/>
        <v>0</v>
      </c>
      <c r="L43" s="1509">
        <f t="shared" si="7"/>
        <v>0</v>
      </c>
      <c r="M43" s="1509">
        <f t="shared" si="7"/>
        <v>0</v>
      </c>
      <c r="N43" s="1509">
        <f t="shared" si="7"/>
        <v>0</v>
      </c>
      <c r="O43" s="1509">
        <f t="shared" si="7"/>
        <v>0</v>
      </c>
      <c r="P43" s="1509">
        <f t="shared" si="7"/>
        <v>0</v>
      </c>
      <c r="Q43" s="1510">
        <f t="shared" si="7"/>
        <v>0</v>
      </c>
    </row>
    <row r="44" spans="1:17">
      <c r="A44" s="1526"/>
      <c r="B44" s="1512" t="s">
        <v>560</v>
      </c>
      <c r="C44" s="1500">
        <f t="shared" si="5"/>
        <v>0</v>
      </c>
      <c r="D44" s="1544"/>
      <c r="E44" s="1505"/>
      <c r="F44" s="1505"/>
      <c r="G44" s="1505"/>
      <c r="H44" s="1505"/>
      <c r="I44" s="1505"/>
      <c r="J44" s="1505"/>
      <c r="K44" s="1505"/>
      <c r="L44" s="1505"/>
      <c r="M44" s="1505"/>
      <c r="N44" s="1505"/>
      <c r="O44" s="1505"/>
      <c r="P44" s="1505"/>
      <c r="Q44" s="1506"/>
    </row>
    <row r="45" spans="1:17">
      <c r="A45" s="1526"/>
      <c r="B45" s="1512" t="s">
        <v>570</v>
      </c>
      <c r="C45" s="1500">
        <f t="shared" si="5"/>
        <v>0</v>
      </c>
      <c r="D45" s="1544"/>
      <c r="E45" s="1505"/>
      <c r="F45" s="1505"/>
      <c r="G45" s="1505"/>
      <c r="H45" s="1505"/>
      <c r="I45" s="1505"/>
      <c r="J45" s="1505"/>
      <c r="K45" s="1505"/>
      <c r="L45" s="1505"/>
      <c r="M45" s="1505"/>
      <c r="N45" s="1505"/>
      <c r="O45" s="1505"/>
      <c r="P45" s="1505"/>
      <c r="Q45" s="1506"/>
    </row>
    <row r="46" spans="1:17">
      <c r="A46" s="1526"/>
      <c r="B46" s="1512" t="s">
        <v>571</v>
      </c>
      <c r="C46" s="1500">
        <f t="shared" si="5"/>
        <v>0</v>
      </c>
      <c r="D46" s="1544"/>
      <c r="E46" s="1505"/>
      <c r="F46" s="1505"/>
      <c r="G46" s="1505"/>
      <c r="H46" s="1505"/>
      <c r="I46" s="1505"/>
      <c r="J46" s="1505"/>
      <c r="K46" s="1505"/>
      <c r="L46" s="1505"/>
      <c r="M46" s="1505"/>
      <c r="N46" s="1505"/>
      <c r="O46" s="1505"/>
      <c r="P46" s="1505"/>
      <c r="Q46" s="1506"/>
    </row>
    <row r="47" spans="1:17">
      <c r="A47" s="1507">
        <v>8</v>
      </c>
      <c r="B47" s="1545" t="s">
        <v>2129</v>
      </c>
      <c r="C47" s="1500">
        <f t="shared" si="5"/>
        <v>0</v>
      </c>
      <c r="D47" s="1544"/>
      <c r="E47" s="1505"/>
      <c r="F47" s="1505"/>
      <c r="G47" s="1505"/>
      <c r="H47" s="1505"/>
      <c r="I47" s="1505"/>
      <c r="J47" s="1505"/>
      <c r="K47" s="1505"/>
      <c r="L47" s="1505"/>
      <c r="M47" s="1505"/>
      <c r="N47" s="1505"/>
      <c r="O47" s="1505"/>
      <c r="P47" s="1505"/>
      <c r="Q47" s="1506"/>
    </row>
    <row r="48" spans="1:17">
      <c r="A48" s="1507">
        <v>9</v>
      </c>
      <c r="B48" s="1520" t="s">
        <v>2130</v>
      </c>
      <c r="C48" s="1500">
        <f t="shared" si="5"/>
        <v>0</v>
      </c>
      <c r="D48" s="1544"/>
      <c r="E48" s="1505"/>
      <c r="F48" s="1505"/>
      <c r="G48" s="1505"/>
      <c r="H48" s="1505"/>
      <c r="I48" s="1505"/>
      <c r="J48" s="1505"/>
      <c r="K48" s="1505"/>
      <c r="L48" s="1505"/>
      <c r="M48" s="1505"/>
      <c r="N48" s="1505"/>
      <c r="O48" s="1505"/>
      <c r="P48" s="1505"/>
      <c r="Q48" s="1506"/>
    </row>
    <row r="49" spans="1:17">
      <c r="A49" s="1507">
        <v>10</v>
      </c>
      <c r="B49" s="1524" t="s">
        <v>1833</v>
      </c>
      <c r="C49" s="1500">
        <f t="shared" si="5"/>
        <v>0</v>
      </c>
      <c r="D49" s="1544"/>
      <c r="E49" s="1505"/>
      <c r="F49" s="1505"/>
      <c r="G49" s="1505"/>
      <c r="H49" s="1505"/>
      <c r="I49" s="1505"/>
      <c r="J49" s="1505"/>
      <c r="K49" s="1505"/>
      <c r="L49" s="1505"/>
      <c r="M49" s="1505"/>
      <c r="N49" s="1505"/>
      <c r="O49" s="1505"/>
      <c r="P49" s="1505"/>
      <c r="Q49" s="1506"/>
    </row>
    <row r="50" spans="1:17">
      <c r="A50" s="1507">
        <v>11</v>
      </c>
      <c r="B50" s="1524" t="s">
        <v>643</v>
      </c>
      <c r="C50" s="1500">
        <f t="shared" si="5"/>
        <v>0</v>
      </c>
      <c r="D50" s="1544"/>
      <c r="E50" s="1505"/>
      <c r="F50" s="1505"/>
      <c r="G50" s="1505"/>
      <c r="H50" s="1505"/>
      <c r="I50" s="1505"/>
      <c r="J50" s="1505"/>
      <c r="K50" s="1505"/>
      <c r="L50" s="1505"/>
      <c r="M50" s="1505"/>
      <c r="N50" s="1505"/>
      <c r="O50" s="1505"/>
      <c r="P50" s="1505"/>
      <c r="Q50" s="1506"/>
    </row>
    <row r="51" spans="1:17" ht="15.75" thickBot="1">
      <c r="A51" s="1546"/>
      <c r="B51" s="1547" t="s">
        <v>2131</v>
      </c>
      <c r="C51" s="1548">
        <f>C35+C36+C37+C38+C41+C42+C43+C47+C48+C49+C50</f>
        <v>0</v>
      </c>
      <c r="D51" s="1549">
        <f>D35+D36+D37+D38+D41+D42+D43+D47+D48+D49+D50</f>
        <v>0</v>
      </c>
      <c r="E51" s="1549">
        <f t="shared" ref="E51:Q51" si="8">E35+E36+E37+E38+E41+E42+E43+E47+E48+E49+E50</f>
        <v>0</v>
      </c>
      <c r="F51" s="1549">
        <f t="shared" si="8"/>
        <v>0</v>
      </c>
      <c r="G51" s="1549">
        <f t="shared" si="8"/>
        <v>0</v>
      </c>
      <c r="H51" s="1549">
        <f t="shared" si="8"/>
        <v>0</v>
      </c>
      <c r="I51" s="1549">
        <f t="shared" si="8"/>
        <v>0</v>
      </c>
      <c r="J51" s="1549">
        <f t="shared" si="8"/>
        <v>0</v>
      </c>
      <c r="K51" s="1549">
        <f t="shared" si="8"/>
        <v>0</v>
      </c>
      <c r="L51" s="1549">
        <f t="shared" si="8"/>
        <v>0</v>
      </c>
      <c r="M51" s="1549">
        <f t="shared" si="8"/>
        <v>0</v>
      </c>
      <c r="N51" s="1549">
        <f t="shared" si="8"/>
        <v>0</v>
      </c>
      <c r="O51" s="1549">
        <f t="shared" si="8"/>
        <v>0</v>
      </c>
      <c r="P51" s="1549">
        <f t="shared" si="8"/>
        <v>0</v>
      </c>
      <c r="Q51" s="1550">
        <f t="shared" si="8"/>
        <v>0</v>
      </c>
    </row>
    <row r="52" spans="1:17" ht="15.75" thickBot="1">
      <c r="A52" s="1551"/>
      <c r="B52" s="1552" t="s">
        <v>2132</v>
      </c>
      <c r="C52" s="1553">
        <f>C33+C51</f>
        <v>0</v>
      </c>
      <c r="D52" s="1554">
        <f>D33+D51</f>
        <v>0</v>
      </c>
      <c r="E52" s="1554">
        <f t="shared" ref="E52:Q52" si="9">E33+E51</f>
        <v>0</v>
      </c>
      <c r="F52" s="1554">
        <f t="shared" si="9"/>
        <v>0</v>
      </c>
      <c r="G52" s="1554">
        <f t="shared" si="9"/>
        <v>0</v>
      </c>
      <c r="H52" s="1554">
        <f t="shared" si="9"/>
        <v>0</v>
      </c>
      <c r="I52" s="1554">
        <f t="shared" si="9"/>
        <v>0</v>
      </c>
      <c r="J52" s="1554">
        <f t="shared" si="9"/>
        <v>0</v>
      </c>
      <c r="K52" s="1554">
        <f t="shared" si="9"/>
        <v>0</v>
      </c>
      <c r="L52" s="1554">
        <f t="shared" si="9"/>
        <v>0</v>
      </c>
      <c r="M52" s="1554">
        <f t="shared" si="9"/>
        <v>0</v>
      </c>
      <c r="N52" s="1554">
        <f t="shared" si="9"/>
        <v>0</v>
      </c>
      <c r="O52" s="1554">
        <f t="shared" si="9"/>
        <v>0</v>
      </c>
      <c r="P52" s="1554">
        <f t="shared" si="9"/>
        <v>0</v>
      </c>
      <c r="Q52" s="1555">
        <f t="shared" si="9"/>
        <v>0</v>
      </c>
    </row>
    <row r="53" spans="1:17">
      <c r="A53" s="1556"/>
      <c r="B53" s="1614" t="s">
        <v>1221</v>
      </c>
      <c r="C53" s="1558"/>
      <c r="D53" s="1559"/>
      <c r="E53" s="1559"/>
      <c r="F53" s="1559"/>
      <c r="G53" s="1559"/>
      <c r="H53" s="1559"/>
      <c r="I53" s="1559"/>
      <c r="J53" s="1559"/>
      <c r="K53" s="1559"/>
      <c r="L53" s="1559"/>
      <c r="M53" s="1559"/>
      <c r="N53" s="1559"/>
      <c r="O53" s="1559"/>
      <c r="P53" s="1559"/>
      <c r="Q53" s="1560"/>
    </row>
    <row r="54" spans="1:17">
      <c r="A54" s="1495"/>
      <c r="B54" s="1614" t="s">
        <v>2133</v>
      </c>
      <c r="C54" s="1561"/>
      <c r="D54" s="1562"/>
      <c r="E54" s="1562"/>
      <c r="F54" s="1562"/>
      <c r="G54" s="1562"/>
      <c r="H54" s="1562"/>
      <c r="I54" s="1562"/>
      <c r="J54" s="1562"/>
      <c r="K54" s="1562"/>
      <c r="L54" s="1562"/>
      <c r="M54" s="1562"/>
      <c r="N54" s="1562"/>
      <c r="O54" s="1562"/>
      <c r="P54" s="1562"/>
      <c r="Q54" s="1563"/>
    </row>
    <row r="55" spans="1:17">
      <c r="A55" s="1564" t="s">
        <v>2134</v>
      </c>
      <c r="B55" s="1616" t="s">
        <v>2135</v>
      </c>
      <c r="C55" s="1496"/>
      <c r="D55" s="1497"/>
      <c r="E55" s="1497"/>
      <c r="F55" s="1497"/>
      <c r="G55" s="1497"/>
      <c r="H55" s="1497"/>
      <c r="I55" s="1497"/>
      <c r="J55" s="1497"/>
      <c r="K55" s="1497"/>
      <c r="L55" s="1497"/>
      <c r="M55" s="1497"/>
      <c r="N55" s="1497"/>
      <c r="O55" s="1497"/>
      <c r="P55" s="1497"/>
      <c r="Q55" s="1498"/>
    </row>
    <row r="56" spans="1:17">
      <c r="A56" s="1499" t="s">
        <v>2136</v>
      </c>
      <c r="B56" s="1508" t="s">
        <v>2137</v>
      </c>
      <c r="C56" s="1500">
        <f t="shared" ref="C56:C62" si="10">SUM(D56:Q56)</f>
        <v>0</v>
      </c>
      <c r="D56" s="1544"/>
      <c r="E56" s="1505"/>
      <c r="F56" s="1505"/>
      <c r="G56" s="1505"/>
      <c r="H56" s="1505"/>
      <c r="I56" s="1505"/>
      <c r="J56" s="1505"/>
      <c r="K56" s="1505"/>
      <c r="L56" s="1505"/>
      <c r="M56" s="1505"/>
      <c r="N56" s="1505"/>
      <c r="O56" s="1505"/>
      <c r="P56" s="1505"/>
      <c r="Q56" s="1506"/>
    </row>
    <row r="57" spans="1:17">
      <c r="A57" s="1507" t="s">
        <v>2138</v>
      </c>
      <c r="B57" s="1566" t="s">
        <v>2139</v>
      </c>
      <c r="C57" s="1500">
        <f t="shared" si="10"/>
        <v>0</v>
      </c>
      <c r="D57" s="1544"/>
      <c r="E57" s="1505"/>
      <c r="F57" s="1505"/>
      <c r="G57" s="1505"/>
      <c r="H57" s="1505"/>
      <c r="I57" s="1505"/>
      <c r="J57" s="1505"/>
      <c r="K57" s="1505"/>
      <c r="L57" s="1505"/>
      <c r="M57" s="1505"/>
      <c r="N57" s="1505"/>
      <c r="O57" s="1505"/>
      <c r="P57" s="1505"/>
      <c r="Q57" s="1506"/>
    </row>
    <row r="58" spans="1:17">
      <c r="A58" s="1507" t="s">
        <v>2140</v>
      </c>
      <c r="B58" s="1566" t="s">
        <v>2141</v>
      </c>
      <c r="C58" s="1500">
        <f t="shared" si="10"/>
        <v>0</v>
      </c>
      <c r="D58" s="1544"/>
      <c r="E58" s="1505"/>
      <c r="F58" s="1505"/>
      <c r="G58" s="1505"/>
      <c r="H58" s="1505"/>
      <c r="I58" s="1505"/>
      <c r="J58" s="1505"/>
      <c r="K58" s="1505"/>
      <c r="L58" s="1505"/>
      <c r="M58" s="1505"/>
      <c r="N58" s="1505"/>
      <c r="O58" s="1505"/>
      <c r="P58" s="1505"/>
      <c r="Q58" s="1506"/>
    </row>
    <row r="59" spans="1:17">
      <c r="A59" s="1507" t="s">
        <v>2142</v>
      </c>
      <c r="B59" s="1566" t="s">
        <v>2143</v>
      </c>
      <c r="C59" s="1500">
        <f t="shared" si="10"/>
        <v>0</v>
      </c>
      <c r="D59" s="1567">
        <f>D60+D61</f>
        <v>0</v>
      </c>
      <c r="E59" s="1567">
        <f t="shared" ref="E59:Q59" si="11">E60+E61</f>
        <v>0</v>
      </c>
      <c r="F59" s="1567">
        <f t="shared" si="11"/>
        <v>0</v>
      </c>
      <c r="G59" s="1567">
        <f t="shared" si="11"/>
        <v>0</v>
      </c>
      <c r="H59" s="1567">
        <f t="shared" si="11"/>
        <v>0</v>
      </c>
      <c r="I59" s="1567">
        <f t="shared" si="11"/>
        <v>0</v>
      </c>
      <c r="J59" s="1567">
        <f t="shared" si="11"/>
        <v>0</v>
      </c>
      <c r="K59" s="1567">
        <f t="shared" si="11"/>
        <v>0</v>
      </c>
      <c r="L59" s="1567">
        <f t="shared" si="11"/>
        <v>0</v>
      </c>
      <c r="M59" s="1567">
        <f t="shared" si="11"/>
        <v>0</v>
      </c>
      <c r="N59" s="1567">
        <f t="shared" si="11"/>
        <v>0</v>
      </c>
      <c r="O59" s="1567">
        <f t="shared" si="11"/>
        <v>0</v>
      </c>
      <c r="P59" s="1567">
        <f t="shared" si="11"/>
        <v>0</v>
      </c>
      <c r="Q59" s="1568">
        <f t="shared" si="11"/>
        <v>0</v>
      </c>
    </row>
    <row r="60" spans="1:17">
      <c r="A60" s="1507" t="s">
        <v>2144</v>
      </c>
      <c r="B60" s="1569" t="s">
        <v>2145</v>
      </c>
      <c r="C60" s="1500">
        <f t="shared" si="10"/>
        <v>0</v>
      </c>
      <c r="D60" s="1536"/>
      <c r="E60" s="1536"/>
      <c r="F60" s="1536"/>
      <c r="G60" s="1536"/>
      <c r="H60" s="1536"/>
      <c r="I60" s="1536"/>
      <c r="J60" s="1536"/>
      <c r="K60" s="1536"/>
      <c r="L60" s="1536"/>
      <c r="M60" s="1536"/>
      <c r="N60" s="1536"/>
      <c r="O60" s="1536"/>
      <c r="P60" s="1536"/>
      <c r="Q60" s="1537"/>
    </row>
    <row r="61" spans="1:17">
      <c r="A61" s="1499" t="s">
        <v>2146</v>
      </c>
      <c r="B61" s="1512" t="s">
        <v>2147</v>
      </c>
      <c r="C61" s="1500">
        <f t="shared" si="10"/>
        <v>0</v>
      </c>
      <c r="D61" s="1536"/>
      <c r="E61" s="1536"/>
      <c r="F61" s="1536"/>
      <c r="G61" s="1536"/>
      <c r="H61" s="1536"/>
      <c r="I61" s="1536"/>
      <c r="J61" s="1536"/>
      <c r="K61" s="1536"/>
      <c r="L61" s="1536"/>
      <c r="M61" s="1536"/>
      <c r="N61" s="1536"/>
      <c r="O61" s="1536"/>
      <c r="P61" s="1536"/>
      <c r="Q61" s="1537"/>
    </row>
    <row r="62" spans="1:17">
      <c r="A62" s="1507" t="s">
        <v>2148</v>
      </c>
      <c r="B62" s="1566" t="s">
        <v>2149</v>
      </c>
      <c r="C62" s="1500">
        <f t="shared" si="10"/>
        <v>0</v>
      </c>
      <c r="D62" s="1570"/>
      <c r="E62" s="1570"/>
      <c r="F62" s="1570"/>
      <c r="G62" s="1570"/>
      <c r="H62" s="1570"/>
      <c r="I62" s="1570"/>
      <c r="J62" s="1570"/>
      <c r="K62" s="1570"/>
      <c r="L62" s="1570"/>
      <c r="M62" s="1570"/>
      <c r="N62" s="1570"/>
      <c r="O62" s="1570"/>
      <c r="P62" s="1570"/>
      <c r="Q62" s="1571"/>
    </row>
    <row r="63" spans="1:17">
      <c r="A63" s="1527"/>
      <c r="B63" s="1572" t="s">
        <v>2150</v>
      </c>
      <c r="C63" s="1573">
        <f>C56+C57+C58+C59+C62</f>
        <v>0</v>
      </c>
      <c r="D63" s="1574">
        <f>D56+D57+D58+D59+D62</f>
        <v>0</v>
      </c>
      <c r="E63" s="1574">
        <f t="shared" ref="E63:Q63" si="12">E56+E57+E58+E59+E62</f>
        <v>0</v>
      </c>
      <c r="F63" s="1574">
        <f t="shared" si="12"/>
        <v>0</v>
      </c>
      <c r="G63" s="1574">
        <f t="shared" si="12"/>
        <v>0</v>
      </c>
      <c r="H63" s="1574">
        <f t="shared" si="12"/>
        <v>0</v>
      </c>
      <c r="I63" s="1574">
        <f t="shared" si="12"/>
        <v>0</v>
      </c>
      <c r="J63" s="1574">
        <f t="shared" si="12"/>
        <v>0</v>
      </c>
      <c r="K63" s="1574">
        <f t="shared" si="12"/>
        <v>0</v>
      </c>
      <c r="L63" s="1574">
        <f t="shared" si="12"/>
        <v>0</v>
      </c>
      <c r="M63" s="1574">
        <f t="shared" si="12"/>
        <v>0</v>
      </c>
      <c r="N63" s="1574">
        <f t="shared" si="12"/>
        <v>0</v>
      </c>
      <c r="O63" s="1574">
        <f t="shared" si="12"/>
        <v>0</v>
      </c>
      <c r="P63" s="1574">
        <f t="shared" si="12"/>
        <v>0</v>
      </c>
      <c r="Q63" s="1575">
        <f t="shared" si="12"/>
        <v>0</v>
      </c>
    </row>
    <row r="64" spans="1:17">
      <c r="A64" s="1495"/>
      <c r="B64" s="1614" t="s">
        <v>2151</v>
      </c>
      <c r="C64" s="1492"/>
      <c r="D64" s="1617"/>
      <c r="E64" s="1617"/>
      <c r="F64" s="1617"/>
      <c r="G64" s="1617"/>
      <c r="H64" s="1617"/>
      <c r="I64" s="1617"/>
      <c r="J64" s="1617"/>
      <c r="K64" s="1617"/>
      <c r="L64" s="1617"/>
      <c r="M64" s="1617"/>
      <c r="N64" s="1617"/>
      <c r="O64" s="1617"/>
      <c r="P64" s="1617"/>
      <c r="Q64" s="1618"/>
    </row>
    <row r="65" spans="1:17">
      <c r="A65" s="1578" t="s">
        <v>2152</v>
      </c>
      <c r="B65" s="1616" t="s">
        <v>2135</v>
      </c>
      <c r="C65" s="1619"/>
      <c r="D65" s="1620"/>
      <c r="E65" s="1620"/>
      <c r="F65" s="1620"/>
      <c r="G65" s="1620"/>
      <c r="H65" s="1620"/>
      <c r="I65" s="1620"/>
      <c r="J65" s="1620"/>
      <c r="K65" s="1620"/>
      <c r="L65" s="1620"/>
      <c r="M65" s="1620"/>
      <c r="N65" s="1620"/>
      <c r="O65" s="1620"/>
      <c r="P65" s="1620"/>
      <c r="Q65" s="1621"/>
    </row>
    <row r="66" spans="1:17">
      <c r="A66" s="1507" t="s">
        <v>2136</v>
      </c>
      <c r="B66" s="1566" t="s">
        <v>2137</v>
      </c>
      <c r="C66" s="1500">
        <f t="shared" ref="C66:C72" si="13">SUM(D66:Q66)</f>
        <v>0</v>
      </c>
      <c r="D66" s="1544"/>
      <c r="E66" s="1505"/>
      <c r="F66" s="1505"/>
      <c r="G66" s="1505"/>
      <c r="H66" s="1505"/>
      <c r="I66" s="1505"/>
      <c r="J66" s="1505"/>
      <c r="K66" s="1505"/>
      <c r="L66" s="1505"/>
      <c r="M66" s="1505"/>
      <c r="N66" s="1505"/>
      <c r="O66" s="1505"/>
      <c r="P66" s="1505"/>
      <c r="Q66" s="1506"/>
    </row>
    <row r="67" spans="1:17">
      <c r="A67" s="1507" t="s">
        <v>2138</v>
      </c>
      <c r="B67" s="1566" t="s">
        <v>2139</v>
      </c>
      <c r="C67" s="1500">
        <f t="shared" si="13"/>
        <v>0</v>
      </c>
      <c r="D67" s="1544"/>
      <c r="E67" s="1505"/>
      <c r="F67" s="1505"/>
      <c r="G67" s="1505"/>
      <c r="H67" s="1505"/>
      <c r="I67" s="1505"/>
      <c r="J67" s="1505"/>
      <c r="K67" s="1505"/>
      <c r="L67" s="1505"/>
      <c r="M67" s="1505"/>
      <c r="N67" s="1505"/>
      <c r="O67" s="1505"/>
      <c r="P67" s="1505"/>
      <c r="Q67" s="1506"/>
    </row>
    <row r="68" spans="1:17">
      <c r="A68" s="1507" t="s">
        <v>2140</v>
      </c>
      <c r="B68" s="1566" t="s">
        <v>2141</v>
      </c>
      <c r="C68" s="1500">
        <f t="shared" si="13"/>
        <v>0</v>
      </c>
      <c r="D68" s="1544"/>
      <c r="E68" s="1505"/>
      <c r="F68" s="1505"/>
      <c r="G68" s="1505"/>
      <c r="H68" s="1505"/>
      <c r="I68" s="1505"/>
      <c r="J68" s="1505"/>
      <c r="K68" s="1505"/>
      <c r="L68" s="1505"/>
      <c r="M68" s="1505"/>
      <c r="N68" s="1505"/>
      <c r="O68" s="1505"/>
      <c r="P68" s="1505"/>
      <c r="Q68" s="1506"/>
    </row>
    <row r="69" spans="1:17">
      <c r="A69" s="1507" t="s">
        <v>2142</v>
      </c>
      <c r="B69" s="1566" t="s">
        <v>2143</v>
      </c>
      <c r="C69" s="1500">
        <f t="shared" si="13"/>
        <v>0</v>
      </c>
      <c r="D69" s="1567">
        <f>D70+D71</f>
        <v>0</v>
      </c>
      <c r="E69" s="1567">
        <f t="shared" ref="E69:Q69" si="14">E70+E71</f>
        <v>0</v>
      </c>
      <c r="F69" s="1567">
        <f t="shared" si="14"/>
        <v>0</v>
      </c>
      <c r="G69" s="1567">
        <f t="shared" si="14"/>
        <v>0</v>
      </c>
      <c r="H69" s="1567">
        <f t="shared" si="14"/>
        <v>0</v>
      </c>
      <c r="I69" s="1567">
        <f t="shared" si="14"/>
        <v>0</v>
      </c>
      <c r="J69" s="1567">
        <f t="shared" si="14"/>
        <v>0</v>
      </c>
      <c r="K69" s="1567">
        <f t="shared" si="14"/>
        <v>0</v>
      </c>
      <c r="L69" s="1567">
        <f t="shared" si="14"/>
        <v>0</v>
      </c>
      <c r="M69" s="1567">
        <f t="shared" si="14"/>
        <v>0</v>
      </c>
      <c r="N69" s="1567">
        <f t="shared" si="14"/>
        <v>0</v>
      </c>
      <c r="O69" s="1567">
        <f t="shared" si="14"/>
        <v>0</v>
      </c>
      <c r="P69" s="1567">
        <f t="shared" si="14"/>
        <v>0</v>
      </c>
      <c r="Q69" s="1568">
        <f t="shared" si="14"/>
        <v>0</v>
      </c>
    </row>
    <row r="70" spans="1:17">
      <c r="A70" s="1507" t="s">
        <v>2144</v>
      </c>
      <c r="B70" s="1569" t="s">
        <v>2145</v>
      </c>
      <c r="C70" s="1500">
        <f t="shared" si="13"/>
        <v>0</v>
      </c>
      <c r="D70" s="1536"/>
      <c r="E70" s="1536"/>
      <c r="F70" s="1536"/>
      <c r="G70" s="1536"/>
      <c r="H70" s="1536"/>
      <c r="I70" s="1536"/>
      <c r="J70" s="1536"/>
      <c r="K70" s="1536"/>
      <c r="L70" s="1536"/>
      <c r="M70" s="1536"/>
      <c r="N70" s="1536"/>
      <c r="O70" s="1536"/>
      <c r="P70" s="1536"/>
      <c r="Q70" s="1537"/>
    </row>
    <row r="71" spans="1:17">
      <c r="A71" s="1495" t="s">
        <v>2146</v>
      </c>
      <c r="B71" s="1569" t="s">
        <v>2147</v>
      </c>
      <c r="C71" s="1500">
        <f t="shared" si="13"/>
        <v>0</v>
      </c>
      <c r="D71" s="1536"/>
      <c r="E71" s="1536"/>
      <c r="F71" s="1536"/>
      <c r="G71" s="1536"/>
      <c r="H71" s="1536"/>
      <c r="I71" s="1536"/>
      <c r="J71" s="1536"/>
      <c r="K71" s="1536"/>
      <c r="L71" s="1536"/>
      <c r="M71" s="1536"/>
      <c r="N71" s="1536"/>
      <c r="O71" s="1536"/>
      <c r="P71" s="1536"/>
      <c r="Q71" s="1537"/>
    </row>
    <row r="72" spans="1:17">
      <c r="A72" s="1507" t="s">
        <v>2148</v>
      </c>
      <c r="B72" s="1566" t="s">
        <v>2149</v>
      </c>
      <c r="C72" s="1500">
        <f t="shared" si="13"/>
        <v>0</v>
      </c>
      <c r="D72" s="1570"/>
      <c r="E72" s="1570"/>
      <c r="F72" s="1570"/>
      <c r="G72" s="1570"/>
      <c r="H72" s="1570"/>
      <c r="I72" s="1570"/>
      <c r="J72" s="1570"/>
      <c r="K72" s="1570"/>
      <c r="L72" s="1570"/>
      <c r="M72" s="1570"/>
      <c r="N72" s="1570"/>
      <c r="O72" s="1570"/>
      <c r="P72" s="1570"/>
      <c r="Q72" s="1571"/>
    </row>
    <row r="73" spans="1:17" ht="15.75" thickBot="1">
      <c r="A73" s="1546"/>
      <c r="B73" s="1491" t="s">
        <v>2153</v>
      </c>
      <c r="C73" s="1582">
        <f>C66+C67+C68+C69+C72</f>
        <v>0</v>
      </c>
      <c r="D73" s="1549">
        <f>D66+D67+D68+D69+D72</f>
        <v>0</v>
      </c>
      <c r="E73" s="1549">
        <f t="shared" ref="E73:Q73" si="15">E66+E67+E68+E69+E72</f>
        <v>0</v>
      </c>
      <c r="F73" s="1549">
        <f t="shared" si="15"/>
        <v>0</v>
      </c>
      <c r="G73" s="1549">
        <f t="shared" si="15"/>
        <v>0</v>
      </c>
      <c r="H73" s="1549">
        <f t="shared" si="15"/>
        <v>0</v>
      </c>
      <c r="I73" s="1549">
        <f t="shared" si="15"/>
        <v>0</v>
      </c>
      <c r="J73" s="1549">
        <f t="shared" si="15"/>
        <v>0</v>
      </c>
      <c r="K73" s="1549">
        <f t="shared" si="15"/>
        <v>0</v>
      </c>
      <c r="L73" s="1549">
        <f t="shared" si="15"/>
        <v>0</v>
      </c>
      <c r="M73" s="1549">
        <f t="shared" si="15"/>
        <v>0</v>
      </c>
      <c r="N73" s="1549">
        <f t="shared" si="15"/>
        <v>0</v>
      </c>
      <c r="O73" s="1549">
        <f t="shared" si="15"/>
        <v>0</v>
      </c>
      <c r="P73" s="1549">
        <f t="shared" si="15"/>
        <v>0</v>
      </c>
      <c r="Q73" s="1550">
        <f t="shared" si="15"/>
        <v>0</v>
      </c>
    </row>
    <row r="74" spans="1:17" ht="15.75" thickBot="1">
      <c r="A74" s="1583"/>
      <c r="B74" s="1584" t="s">
        <v>2154</v>
      </c>
      <c r="C74" s="1553">
        <f>C63+C73</f>
        <v>0</v>
      </c>
      <c r="D74" s="1554">
        <f>D63+D73</f>
        <v>0</v>
      </c>
      <c r="E74" s="1554">
        <f t="shared" ref="E74:Q74" si="16">E63+E73</f>
        <v>0</v>
      </c>
      <c r="F74" s="1554">
        <f t="shared" si="16"/>
        <v>0</v>
      </c>
      <c r="G74" s="1554">
        <f t="shared" si="16"/>
        <v>0</v>
      </c>
      <c r="H74" s="1554">
        <f t="shared" si="16"/>
        <v>0</v>
      </c>
      <c r="I74" s="1554">
        <f t="shared" si="16"/>
        <v>0</v>
      </c>
      <c r="J74" s="1554">
        <f t="shared" si="16"/>
        <v>0</v>
      </c>
      <c r="K74" s="1554">
        <f t="shared" si="16"/>
        <v>0</v>
      </c>
      <c r="L74" s="1554">
        <f t="shared" si="16"/>
        <v>0</v>
      </c>
      <c r="M74" s="1554">
        <f t="shared" si="16"/>
        <v>0</v>
      </c>
      <c r="N74" s="1554">
        <f t="shared" si="16"/>
        <v>0</v>
      </c>
      <c r="O74" s="1554">
        <f t="shared" si="16"/>
        <v>0</v>
      </c>
      <c r="P74" s="1554">
        <f t="shared" si="16"/>
        <v>0</v>
      </c>
      <c r="Q74" s="1555">
        <f t="shared" si="16"/>
        <v>0</v>
      </c>
    </row>
    <row r="75" spans="1:17" ht="15.75" thickBot="1">
      <c r="A75" s="1585"/>
      <c r="B75" s="1586" t="s">
        <v>2155</v>
      </c>
      <c r="C75" s="1587">
        <f>C52+C74</f>
        <v>0</v>
      </c>
      <c r="D75" s="1588">
        <f>D52+D74</f>
        <v>0</v>
      </c>
      <c r="E75" s="1588">
        <f t="shared" ref="E75:Q75" si="17">E52+E74</f>
        <v>0</v>
      </c>
      <c r="F75" s="1588">
        <f t="shared" si="17"/>
        <v>0</v>
      </c>
      <c r="G75" s="1588">
        <f t="shared" si="17"/>
        <v>0</v>
      </c>
      <c r="H75" s="1588">
        <f t="shared" si="17"/>
        <v>0</v>
      </c>
      <c r="I75" s="1588">
        <f t="shared" si="17"/>
        <v>0</v>
      </c>
      <c r="J75" s="1588">
        <f t="shared" si="17"/>
        <v>0</v>
      </c>
      <c r="K75" s="1588">
        <f t="shared" si="17"/>
        <v>0</v>
      </c>
      <c r="L75" s="1588">
        <f t="shared" si="17"/>
        <v>0</v>
      </c>
      <c r="M75" s="1588">
        <f t="shared" si="17"/>
        <v>0</v>
      </c>
      <c r="N75" s="1588">
        <f t="shared" si="17"/>
        <v>0</v>
      </c>
      <c r="O75" s="1588">
        <f t="shared" si="17"/>
        <v>0</v>
      </c>
      <c r="P75" s="1588">
        <f t="shared" si="17"/>
        <v>0</v>
      </c>
      <c r="Q75" s="1589">
        <f t="shared" si="17"/>
        <v>0</v>
      </c>
    </row>
    <row r="76" spans="1:17" ht="16.5" thickTop="1" thickBot="1">
      <c r="A76" s="1590"/>
      <c r="B76" s="1622" t="s">
        <v>2156</v>
      </c>
      <c r="C76" s="1592"/>
      <c r="D76" s="1593">
        <v>0</v>
      </c>
      <c r="E76" s="1594" t="s">
        <v>2157</v>
      </c>
      <c r="F76" s="1595" t="s">
        <v>2158</v>
      </c>
      <c r="G76" s="1595" t="s">
        <v>2159</v>
      </c>
      <c r="H76" s="1595" t="s">
        <v>2160</v>
      </c>
      <c r="I76" s="1595" t="s">
        <v>2161</v>
      </c>
      <c r="J76" s="1595" t="s">
        <v>2162</v>
      </c>
      <c r="K76" s="1595" t="s">
        <v>2163</v>
      </c>
      <c r="L76" s="1595" t="s">
        <v>2164</v>
      </c>
      <c r="M76" s="1595" t="s">
        <v>2165</v>
      </c>
      <c r="N76" s="1595" t="s">
        <v>2166</v>
      </c>
      <c r="O76" s="1595" t="s">
        <v>2167</v>
      </c>
      <c r="P76" s="1595" t="s">
        <v>2168</v>
      </c>
      <c r="Q76" s="1596" t="s">
        <v>2169</v>
      </c>
    </row>
    <row r="77" spans="1:17" ht="16.5" thickTop="1" thickBot="1">
      <c r="A77" s="1597"/>
      <c r="B77" s="1623" t="s">
        <v>2170</v>
      </c>
      <c r="C77" s="1599"/>
      <c r="D77" s="1600">
        <f>D75*D76</f>
        <v>0</v>
      </c>
      <c r="E77" s="1601">
        <f>E75*E76</f>
        <v>0</v>
      </c>
      <c r="F77" s="1601">
        <f>F75*F76</f>
        <v>0</v>
      </c>
      <c r="G77" s="1601">
        <f t="shared" ref="G77:Q77" si="18">G75*G76</f>
        <v>0</v>
      </c>
      <c r="H77" s="1601">
        <f t="shared" si="18"/>
        <v>0</v>
      </c>
      <c r="I77" s="1601">
        <f t="shared" si="18"/>
        <v>0</v>
      </c>
      <c r="J77" s="1601">
        <f t="shared" si="18"/>
        <v>0</v>
      </c>
      <c r="K77" s="1601">
        <f t="shared" si="18"/>
        <v>0</v>
      </c>
      <c r="L77" s="1601">
        <f t="shared" si="18"/>
        <v>0</v>
      </c>
      <c r="M77" s="1601">
        <f t="shared" si="18"/>
        <v>0</v>
      </c>
      <c r="N77" s="1601">
        <f t="shared" si="18"/>
        <v>0</v>
      </c>
      <c r="O77" s="1601">
        <f t="shared" si="18"/>
        <v>0</v>
      </c>
      <c r="P77" s="1601">
        <f t="shared" si="18"/>
        <v>0</v>
      </c>
      <c r="Q77" s="1602">
        <f t="shared" si="18"/>
        <v>0</v>
      </c>
    </row>
    <row r="78" spans="1:17" ht="16.5" thickTop="1" thickBot="1">
      <c r="A78" s="1603"/>
      <c r="B78" s="1604" t="s">
        <v>2171</v>
      </c>
      <c r="C78" s="1605">
        <f>SUM(D77:Q77)</f>
        <v>0</v>
      </c>
      <c r="D78" s="1606"/>
      <c r="E78" s="1607"/>
      <c r="F78" s="1607"/>
      <c r="G78" s="1607"/>
      <c r="H78" s="1607"/>
      <c r="I78" s="1607"/>
      <c r="J78" s="1607"/>
      <c r="K78" s="1607"/>
      <c r="L78" s="1607"/>
      <c r="M78" s="1607"/>
      <c r="N78" s="1607"/>
      <c r="O78" s="1607"/>
      <c r="P78" s="1607"/>
      <c r="Q78" s="1608"/>
    </row>
    <row r="79" spans="1:17">
      <c r="A79" s="1624"/>
      <c r="B79" s="1624"/>
    </row>
  </sheetData>
  <mergeCells count="5">
    <mergeCell ref="A7:B10"/>
    <mergeCell ref="C7:Q10"/>
    <mergeCell ref="A11:B12"/>
    <mergeCell ref="C11:C12"/>
    <mergeCell ref="E11:Q11"/>
  </mergeCells>
  <conditionalFormatting sqref="C11:C12">
    <cfRule type="colorScale" priority="2">
      <colorScale>
        <cfvo type="min"/>
        <cfvo type="percentile" val="50"/>
        <cfvo type="max"/>
        <color rgb="FFF8696B"/>
        <color rgb="FFFFEB84"/>
        <color rgb="FF63BE7B"/>
      </colorScale>
    </cfRule>
  </conditionalFormatting>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8"/>
  <sheetViews>
    <sheetView workbookViewId="0">
      <selection activeCell="A43" activeCellId="1" sqref="B27 A43"/>
    </sheetView>
  </sheetViews>
  <sheetFormatPr defaultRowHeight="15"/>
  <cols>
    <col min="1" max="1" width="24.28515625" style="41" bestFit="1" customWidth="1"/>
    <col min="2" max="2" width="58.85546875" style="41" customWidth="1"/>
    <col min="3" max="3" width="10.140625" style="41" customWidth="1"/>
    <col min="4" max="256" width="9.140625" style="41"/>
    <col min="257" max="257" width="24.28515625" style="41" bestFit="1" customWidth="1"/>
    <col min="258" max="258" width="58.85546875" style="41" customWidth="1"/>
    <col min="259" max="259" width="10.140625" style="41" customWidth="1"/>
    <col min="260" max="512" width="9.140625" style="41"/>
    <col min="513" max="513" width="24.28515625" style="41" bestFit="1" customWidth="1"/>
    <col min="514" max="514" width="58.85546875" style="41" customWidth="1"/>
    <col min="515" max="515" width="10.140625" style="41" customWidth="1"/>
    <col min="516" max="768" width="9.140625" style="41"/>
    <col min="769" max="769" width="24.28515625" style="41" bestFit="1" customWidth="1"/>
    <col min="770" max="770" width="58.85546875" style="41" customWidth="1"/>
    <col min="771" max="771" width="10.140625" style="41" customWidth="1"/>
    <col min="772" max="1024" width="9.140625" style="41"/>
    <col min="1025" max="1025" width="24.28515625" style="41" bestFit="1" customWidth="1"/>
    <col min="1026" max="1026" width="58.85546875" style="41" customWidth="1"/>
    <col min="1027" max="1027" width="10.140625" style="41" customWidth="1"/>
    <col min="1028" max="1280" width="9.140625" style="41"/>
    <col min="1281" max="1281" width="24.28515625" style="41" bestFit="1" customWidth="1"/>
    <col min="1282" max="1282" width="58.85546875" style="41" customWidth="1"/>
    <col min="1283" max="1283" width="10.140625" style="41" customWidth="1"/>
    <col min="1284" max="1536" width="9.140625" style="41"/>
    <col min="1537" max="1537" width="24.28515625" style="41" bestFit="1" customWidth="1"/>
    <col min="1538" max="1538" width="58.85546875" style="41" customWidth="1"/>
    <col min="1539" max="1539" width="10.140625" style="41" customWidth="1"/>
    <col min="1540" max="1792" width="9.140625" style="41"/>
    <col min="1793" max="1793" width="24.28515625" style="41" bestFit="1" customWidth="1"/>
    <col min="1794" max="1794" width="58.85546875" style="41" customWidth="1"/>
    <col min="1795" max="1795" width="10.140625" style="41" customWidth="1"/>
    <col min="1796" max="2048" width="9.140625" style="41"/>
    <col min="2049" max="2049" width="24.28515625" style="41" bestFit="1" customWidth="1"/>
    <col min="2050" max="2050" width="58.85546875" style="41" customWidth="1"/>
    <col min="2051" max="2051" width="10.140625" style="41" customWidth="1"/>
    <col min="2052" max="2304" width="9.140625" style="41"/>
    <col min="2305" max="2305" width="24.28515625" style="41" bestFit="1" customWidth="1"/>
    <col min="2306" max="2306" width="58.85546875" style="41" customWidth="1"/>
    <col min="2307" max="2307" width="10.140625" style="41" customWidth="1"/>
    <col min="2308" max="2560" width="9.140625" style="41"/>
    <col min="2561" max="2561" width="24.28515625" style="41" bestFit="1" customWidth="1"/>
    <col min="2562" max="2562" width="58.85546875" style="41" customWidth="1"/>
    <col min="2563" max="2563" width="10.140625" style="41" customWidth="1"/>
    <col min="2564" max="2816" width="9.140625" style="41"/>
    <col min="2817" max="2817" width="24.28515625" style="41" bestFit="1" customWidth="1"/>
    <col min="2818" max="2818" width="58.85546875" style="41" customWidth="1"/>
    <col min="2819" max="2819" width="10.140625" style="41" customWidth="1"/>
    <col min="2820" max="3072" width="9.140625" style="41"/>
    <col min="3073" max="3073" width="24.28515625" style="41" bestFit="1" customWidth="1"/>
    <col min="3074" max="3074" width="58.85546875" style="41" customWidth="1"/>
    <col min="3075" max="3075" width="10.140625" style="41" customWidth="1"/>
    <col min="3076" max="3328" width="9.140625" style="41"/>
    <col min="3329" max="3329" width="24.28515625" style="41" bestFit="1" customWidth="1"/>
    <col min="3330" max="3330" width="58.85546875" style="41" customWidth="1"/>
    <col min="3331" max="3331" width="10.140625" style="41" customWidth="1"/>
    <col min="3332" max="3584" width="9.140625" style="41"/>
    <col min="3585" max="3585" width="24.28515625" style="41" bestFit="1" customWidth="1"/>
    <col min="3586" max="3586" width="58.85546875" style="41" customWidth="1"/>
    <col min="3587" max="3587" width="10.140625" style="41" customWidth="1"/>
    <col min="3588" max="3840" width="9.140625" style="41"/>
    <col min="3841" max="3841" width="24.28515625" style="41" bestFit="1" customWidth="1"/>
    <col min="3842" max="3842" width="58.85546875" style="41" customWidth="1"/>
    <col min="3843" max="3843" width="10.140625" style="41" customWidth="1"/>
    <col min="3844" max="4096" width="9.140625" style="41"/>
    <col min="4097" max="4097" width="24.28515625" style="41" bestFit="1" customWidth="1"/>
    <col min="4098" max="4098" width="58.85546875" style="41" customWidth="1"/>
    <col min="4099" max="4099" width="10.140625" style="41" customWidth="1"/>
    <col min="4100" max="4352" width="9.140625" style="41"/>
    <col min="4353" max="4353" width="24.28515625" style="41" bestFit="1" customWidth="1"/>
    <col min="4354" max="4354" width="58.85546875" style="41" customWidth="1"/>
    <col min="4355" max="4355" width="10.140625" style="41" customWidth="1"/>
    <col min="4356" max="4608" width="9.140625" style="41"/>
    <col min="4609" max="4609" width="24.28515625" style="41" bestFit="1" customWidth="1"/>
    <col min="4610" max="4610" width="58.85546875" style="41" customWidth="1"/>
    <col min="4611" max="4611" width="10.140625" style="41" customWidth="1"/>
    <col min="4612" max="4864" width="9.140625" style="41"/>
    <col min="4865" max="4865" width="24.28515625" style="41" bestFit="1" customWidth="1"/>
    <col min="4866" max="4866" width="58.85546875" style="41" customWidth="1"/>
    <col min="4867" max="4867" width="10.140625" style="41" customWidth="1"/>
    <col min="4868" max="5120" width="9.140625" style="41"/>
    <col min="5121" max="5121" width="24.28515625" style="41" bestFit="1" customWidth="1"/>
    <col min="5122" max="5122" width="58.85546875" style="41" customWidth="1"/>
    <col min="5123" max="5123" width="10.140625" style="41" customWidth="1"/>
    <col min="5124" max="5376" width="9.140625" style="41"/>
    <col min="5377" max="5377" width="24.28515625" style="41" bestFit="1" customWidth="1"/>
    <col min="5378" max="5378" width="58.85546875" style="41" customWidth="1"/>
    <col min="5379" max="5379" width="10.140625" style="41" customWidth="1"/>
    <col min="5380" max="5632" width="9.140625" style="41"/>
    <col min="5633" max="5633" width="24.28515625" style="41" bestFit="1" customWidth="1"/>
    <col min="5634" max="5634" width="58.85546875" style="41" customWidth="1"/>
    <col min="5635" max="5635" width="10.140625" style="41" customWidth="1"/>
    <col min="5636" max="5888" width="9.140625" style="41"/>
    <col min="5889" max="5889" width="24.28515625" style="41" bestFit="1" customWidth="1"/>
    <col min="5890" max="5890" width="58.85546875" style="41" customWidth="1"/>
    <col min="5891" max="5891" width="10.140625" style="41" customWidth="1"/>
    <col min="5892" max="6144" width="9.140625" style="41"/>
    <col min="6145" max="6145" width="24.28515625" style="41" bestFit="1" customWidth="1"/>
    <col min="6146" max="6146" width="58.85546875" style="41" customWidth="1"/>
    <col min="6147" max="6147" width="10.140625" style="41" customWidth="1"/>
    <col min="6148" max="6400" width="9.140625" style="41"/>
    <col min="6401" max="6401" width="24.28515625" style="41" bestFit="1" customWidth="1"/>
    <col min="6402" max="6402" width="58.85546875" style="41" customWidth="1"/>
    <col min="6403" max="6403" width="10.140625" style="41" customWidth="1"/>
    <col min="6404" max="6656" width="9.140625" style="41"/>
    <col min="6657" max="6657" width="24.28515625" style="41" bestFit="1" customWidth="1"/>
    <col min="6658" max="6658" width="58.85546875" style="41" customWidth="1"/>
    <col min="6659" max="6659" width="10.140625" style="41" customWidth="1"/>
    <col min="6660" max="6912" width="9.140625" style="41"/>
    <col min="6913" max="6913" width="24.28515625" style="41" bestFit="1" customWidth="1"/>
    <col min="6914" max="6914" width="58.85546875" style="41" customWidth="1"/>
    <col min="6915" max="6915" width="10.140625" style="41" customWidth="1"/>
    <col min="6916" max="7168" width="9.140625" style="41"/>
    <col min="7169" max="7169" width="24.28515625" style="41" bestFit="1" customWidth="1"/>
    <col min="7170" max="7170" width="58.85546875" style="41" customWidth="1"/>
    <col min="7171" max="7171" width="10.140625" style="41" customWidth="1"/>
    <col min="7172" max="7424" width="9.140625" style="41"/>
    <col min="7425" max="7425" width="24.28515625" style="41" bestFit="1" customWidth="1"/>
    <col min="7426" max="7426" width="58.85546875" style="41" customWidth="1"/>
    <col min="7427" max="7427" width="10.140625" style="41" customWidth="1"/>
    <col min="7428" max="7680" width="9.140625" style="41"/>
    <col min="7681" max="7681" width="24.28515625" style="41" bestFit="1" customWidth="1"/>
    <col min="7682" max="7682" width="58.85546875" style="41" customWidth="1"/>
    <col min="7683" max="7683" width="10.140625" style="41" customWidth="1"/>
    <col min="7684" max="7936" width="9.140625" style="41"/>
    <col min="7937" max="7937" width="24.28515625" style="41" bestFit="1" customWidth="1"/>
    <col min="7938" max="7938" width="58.85546875" style="41" customWidth="1"/>
    <col min="7939" max="7939" width="10.140625" style="41" customWidth="1"/>
    <col min="7940" max="8192" width="9.140625" style="41"/>
    <col min="8193" max="8193" width="24.28515625" style="41" bestFit="1" customWidth="1"/>
    <col min="8194" max="8194" width="58.85546875" style="41" customWidth="1"/>
    <col min="8195" max="8195" width="10.140625" style="41" customWidth="1"/>
    <col min="8196" max="8448" width="9.140625" style="41"/>
    <col min="8449" max="8449" width="24.28515625" style="41" bestFit="1" customWidth="1"/>
    <col min="8450" max="8450" width="58.85546875" style="41" customWidth="1"/>
    <col min="8451" max="8451" width="10.140625" style="41" customWidth="1"/>
    <col min="8452" max="8704" width="9.140625" style="41"/>
    <col min="8705" max="8705" width="24.28515625" style="41" bestFit="1" customWidth="1"/>
    <col min="8706" max="8706" width="58.85546875" style="41" customWidth="1"/>
    <col min="8707" max="8707" width="10.140625" style="41" customWidth="1"/>
    <col min="8708" max="8960" width="9.140625" style="41"/>
    <col min="8961" max="8961" width="24.28515625" style="41" bestFit="1" customWidth="1"/>
    <col min="8962" max="8962" width="58.85546875" style="41" customWidth="1"/>
    <col min="8963" max="8963" width="10.140625" style="41" customWidth="1"/>
    <col min="8964" max="9216" width="9.140625" style="41"/>
    <col min="9217" max="9217" width="24.28515625" style="41" bestFit="1" customWidth="1"/>
    <col min="9218" max="9218" width="58.85546875" style="41" customWidth="1"/>
    <col min="9219" max="9219" width="10.140625" style="41" customWidth="1"/>
    <col min="9220" max="9472" width="9.140625" style="41"/>
    <col min="9473" max="9473" width="24.28515625" style="41" bestFit="1" customWidth="1"/>
    <col min="9474" max="9474" width="58.85546875" style="41" customWidth="1"/>
    <col min="9475" max="9475" width="10.140625" style="41" customWidth="1"/>
    <col min="9476" max="9728" width="9.140625" style="41"/>
    <col min="9729" max="9729" width="24.28515625" style="41" bestFit="1" customWidth="1"/>
    <col min="9730" max="9730" width="58.85546875" style="41" customWidth="1"/>
    <col min="9731" max="9731" width="10.140625" style="41" customWidth="1"/>
    <col min="9732" max="9984" width="9.140625" style="41"/>
    <col min="9985" max="9985" width="24.28515625" style="41" bestFit="1" customWidth="1"/>
    <col min="9986" max="9986" width="58.85546875" style="41" customWidth="1"/>
    <col min="9987" max="9987" width="10.140625" style="41" customWidth="1"/>
    <col min="9988" max="10240" width="9.140625" style="41"/>
    <col min="10241" max="10241" width="24.28515625" style="41" bestFit="1" customWidth="1"/>
    <col min="10242" max="10242" width="58.85546875" style="41" customWidth="1"/>
    <col min="10243" max="10243" width="10.140625" style="41" customWidth="1"/>
    <col min="10244" max="10496" width="9.140625" style="41"/>
    <col min="10497" max="10497" width="24.28515625" style="41" bestFit="1" customWidth="1"/>
    <col min="10498" max="10498" width="58.85546875" style="41" customWidth="1"/>
    <col min="10499" max="10499" width="10.140625" style="41" customWidth="1"/>
    <col min="10500" max="10752" width="9.140625" style="41"/>
    <col min="10753" max="10753" width="24.28515625" style="41" bestFit="1" customWidth="1"/>
    <col min="10754" max="10754" width="58.85546875" style="41" customWidth="1"/>
    <col min="10755" max="10755" width="10.140625" style="41" customWidth="1"/>
    <col min="10756" max="11008" width="9.140625" style="41"/>
    <col min="11009" max="11009" width="24.28515625" style="41" bestFit="1" customWidth="1"/>
    <col min="11010" max="11010" width="58.85546875" style="41" customWidth="1"/>
    <col min="11011" max="11011" width="10.140625" style="41" customWidth="1"/>
    <col min="11012" max="11264" width="9.140625" style="41"/>
    <col min="11265" max="11265" width="24.28515625" style="41" bestFit="1" customWidth="1"/>
    <col min="11266" max="11266" width="58.85546875" style="41" customWidth="1"/>
    <col min="11267" max="11267" width="10.140625" style="41" customWidth="1"/>
    <col min="11268" max="11520" width="9.140625" style="41"/>
    <col min="11521" max="11521" width="24.28515625" style="41" bestFit="1" customWidth="1"/>
    <col min="11522" max="11522" width="58.85546875" style="41" customWidth="1"/>
    <col min="11523" max="11523" width="10.140625" style="41" customWidth="1"/>
    <col min="11524" max="11776" width="9.140625" style="41"/>
    <col min="11777" max="11777" width="24.28515625" style="41" bestFit="1" customWidth="1"/>
    <col min="11778" max="11778" width="58.85546875" style="41" customWidth="1"/>
    <col min="11779" max="11779" width="10.140625" style="41" customWidth="1"/>
    <col min="11780" max="12032" width="9.140625" style="41"/>
    <col min="12033" max="12033" width="24.28515625" style="41" bestFit="1" customWidth="1"/>
    <col min="12034" max="12034" width="58.85546875" style="41" customWidth="1"/>
    <col min="12035" max="12035" width="10.140625" style="41" customWidth="1"/>
    <col min="12036" max="12288" width="9.140625" style="41"/>
    <col min="12289" max="12289" width="24.28515625" style="41" bestFit="1" customWidth="1"/>
    <col min="12290" max="12290" width="58.85546875" style="41" customWidth="1"/>
    <col min="12291" max="12291" width="10.140625" style="41" customWidth="1"/>
    <col min="12292" max="12544" width="9.140625" style="41"/>
    <col min="12545" max="12545" width="24.28515625" style="41" bestFit="1" customWidth="1"/>
    <col min="12546" max="12546" width="58.85546875" style="41" customWidth="1"/>
    <col min="12547" max="12547" width="10.140625" style="41" customWidth="1"/>
    <col min="12548" max="12800" width="9.140625" style="41"/>
    <col min="12801" max="12801" width="24.28515625" style="41" bestFit="1" customWidth="1"/>
    <col min="12802" max="12802" width="58.85546875" style="41" customWidth="1"/>
    <col min="12803" max="12803" width="10.140625" style="41" customWidth="1"/>
    <col min="12804" max="13056" width="9.140625" style="41"/>
    <col min="13057" max="13057" width="24.28515625" style="41" bestFit="1" customWidth="1"/>
    <col min="13058" max="13058" width="58.85546875" style="41" customWidth="1"/>
    <col min="13059" max="13059" width="10.140625" style="41" customWidth="1"/>
    <col min="13060" max="13312" width="9.140625" style="41"/>
    <col min="13313" max="13313" width="24.28515625" style="41" bestFit="1" customWidth="1"/>
    <col min="13314" max="13314" width="58.85546875" style="41" customWidth="1"/>
    <col min="13315" max="13315" width="10.140625" style="41" customWidth="1"/>
    <col min="13316" max="13568" width="9.140625" style="41"/>
    <col min="13569" max="13569" width="24.28515625" style="41" bestFit="1" customWidth="1"/>
    <col min="13570" max="13570" width="58.85546875" style="41" customWidth="1"/>
    <col min="13571" max="13571" width="10.140625" style="41" customWidth="1"/>
    <col min="13572" max="13824" width="9.140625" style="41"/>
    <col min="13825" max="13825" width="24.28515625" style="41" bestFit="1" customWidth="1"/>
    <col min="13826" max="13826" width="58.85546875" style="41" customWidth="1"/>
    <col min="13827" max="13827" width="10.140625" style="41" customWidth="1"/>
    <col min="13828" max="14080" width="9.140625" style="41"/>
    <col min="14081" max="14081" width="24.28515625" style="41" bestFit="1" customWidth="1"/>
    <col min="14082" max="14082" width="58.85546875" style="41" customWidth="1"/>
    <col min="14083" max="14083" width="10.140625" style="41" customWidth="1"/>
    <col min="14084" max="14336" width="9.140625" style="41"/>
    <col min="14337" max="14337" width="24.28515625" style="41" bestFit="1" customWidth="1"/>
    <col min="14338" max="14338" width="58.85546875" style="41" customWidth="1"/>
    <col min="14339" max="14339" width="10.140625" style="41" customWidth="1"/>
    <col min="14340" max="14592" width="9.140625" style="41"/>
    <col min="14593" max="14593" width="24.28515625" style="41" bestFit="1" customWidth="1"/>
    <col min="14594" max="14594" width="58.85546875" style="41" customWidth="1"/>
    <col min="14595" max="14595" width="10.140625" style="41" customWidth="1"/>
    <col min="14596" max="14848" width="9.140625" style="41"/>
    <col min="14849" max="14849" width="24.28515625" style="41" bestFit="1" customWidth="1"/>
    <col min="14850" max="14850" width="58.85546875" style="41" customWidth="1"/>
    <col min="14851" max="14851" width="10.140625" style="41" customWidth="1"/>
    <col min="14852" max="15104" width="9.140625" style="41"/>
    <col min="15105" max="15105" width="24.28515625" style="41" bestFit="1" customWidth="1"/>
    <col min="15106" max="15106" width="58.85546875" style="41" customWidth="1"/>
    <col min="15107" max="15107" width="10.140625" style="41" customWidth="1"/>
    <col min="15108" max="15360" width="9.140625" style="41"/>
    <col min="15361" max="15361" width="24.28515625" style="41" bestFit="1" customWidth="1"/>
    <col min="15362" max="15362" width="58.85546875" style="41" customWidth="1"/>
    <col min="15363" max="15363" width="10.140625" style="41" customWidth="1"/>
    <col min="15364" max="15616" width="9.140625" style="41"/>
    <col min="15617" max="15617" width="24.28515625" style="41" bestFit="1" customWidth="1"/>
    <col min="15618" max="15618" width="58.85546875" style="41" customWidth="1"/>
    <col min="15619" max="15619" width="10.140625" style="41" customWidth="1"/>
    <col min="15620" max="15872" width="9.140625" style="41"/>
    <col min="15873" max="15873" width="24.28515625" style="41" bestFit="1" customWidth="1"/>
    <col min="15874" max="15874" width="58.85546875" style="41" customWidth="1"/>
    <col min="15875" max="15875" width="10.140625" style="41" customWidth="1"/>
    <col min="15876" max="16128" width="9.140625" style="41"/>
    <col min="16129" max="16129" width="24.28515625" style="41" bestFit="1" customWidth="1"/>
    <col min="16130" max="16130" width="58.85546875" style="41" customWidth="1"/>
    <col min="16131" max="16131" width="10.140625" style="41" customWidth="1"/>
    <col min="16132" max="16384" width="9.140625" style="41"/>
  </cols>
  <sheetData>
    <row r="1" spans="1:17">
      <c r="A1" s="23" t="s">
        <v>48</v>
      </c>
      <c r="B1" s="1304" t="s">
        <v>2174</v>
      </c>
    </row>
    <row r="2" spans="1:17">
      <c r="A2" s="23" t="s">
        <v>49</v>
      </c>
      <c r="B2" s="23" t="s">
        <v>1937</v>
      </c>
    </row>
    <row r="3" spans="1:17">
      <c r="A3" s="23" t="s">
        <v>47</v>
      </c>
      <c r="B3" s="23" t="s">
        <v>1049</v>
      </c>
    </row>
    <row r="4" spans="1:17">
      <c r="A4" s="23" t="s">
        <v>50</v>
      </c>
      <c r="B4" s="23" t="s">
        <v>53</v>
      </c>
    </row>
    <row r="5" spans="1:17">
      <c r="A5" s="41" t="s">
        <v>792</v>
      </c>
      <c r="B5" s="41" t="s">
        <v>71</v>
      </c>
    </row>
    <row r="6" spans="1:17" ht="15.75" thickBot="1"/>
    <row r="7" spans="1:17" ht="15" customHeight="1">
      <c r="A7" s="4685" t="s">
        <v>2093</v>
      </c>
      <c r="B7" s="4686"/>
      <c r="C7" s="4691" t="s">
        <v>2094</v>
      </c>
      <c r="D7" s="4692"/>
      <c r="E7" s="4692"/>
      <c r="F7" s="4692"/>
      <c r="G7" s="4692"/>
      <c r="H7" s="4692"/>
      <c r="I7" s="4692"/>
      <c r="J7" s="4692"/>
      <c r="K7" s="4692"/>
      <c r="L7" s="4711"/>
      <c r="M7" s="4711"/>
      <c r="N7" s="4711"/>
      <c r="O7" s="4711"/>
      <c r="P7" s="4711"/>
      <c r="Q7" s="4712"/>
    </row>
    <row r="8" spans="1:17">
      <c r="A8" s="4687"/>
      <c r="B8" s="4688"/>
      <c r="C8" s="4695"/>
      <c r="D8" s="4696"/>
      <c r="E8" s="4696"/>
      <c r="F8" s="4696"/>
      <c r="G8" s="4696"/>
      <c r="H8" s="4696"/>
      <c r="I8" s="4696"/>
      <c r="J8" s="4696"/>
      <c r="K8" s="4696"/>
      <c r="L8" s="4713"/>
      <c r="M8" s="4713"/>
      <c r="N8" s="4713"/>
      <c r="O8" s="4713"/>
      <c r="P8" s="4713"/>
      <c r="Q8" s="4714"/>
    </row>
    <row r="9" spans="1:17">
      <c r="A9" s="4687"/>
      <c r="B9" s="4688"/>
      <c r="C9" s="4695"/>
      <c r="D9" s="4696"/>
      <c r="E9" s="4696"/>
      <c r="F9" s="4696"/>
      <c r="G9" s="4696"/>
      <c r="H9" s="4696"/>
      <c r="I9" s="4696"/>
      <c r="J9" s="4696"/>
      <c r="K9" s="4696"/>
      <c r="L9" s="4713"/>
      <c r="M9" s="4713"/>
      <c r="N9" s="4713"/>
      <c r="O9" s="4713"/>
      <c r="P9" s="4713"/>
      <c r="Q9" s="4714"/>
    </row>
    <row r="10" spans="1:17" ht="15.75" thickBot="1">
      <c r="A10" s="4689"/>
      <c r="B10" s="4690"/>
      <c r="C10" s="4699"/>
      <c r="D10" s="4700"/>
      <c r="E10" s="4700"/>
      <c r="F10" s="4700"/>
      <c r="G10" s="4700"/>
      <c r="H10" s="4700"/>
      <c r="I10" s="4700"/>
      <c r="J10" s="4700"/>
      <c r="K10" s="4700"/>
      <c r="L10" s="4715"/>
      <c r="M10" s="4715"/>
      <c r="N10" s="4715"/>
      <c r="O10" s="4715"/>
      <c r="P10" s="4715"/>
      <c r="Q10" s="4716"/>
    </row>
    <row r="11" spans="1:17">
      <c r="A11" s="4703" t="s">
        <v>2095</v>
      </c>
      <c r="B11" s="4704"/>
      <c r="C11" s="4717" t="s">
        <v>2175</v>
      </c>
      <c r="D11" s="1609"/>
      <c r="E11" s="4719" t="s">
        <v>2097</v>
      </c>
      <c r="F11" s="4719"/>
      <c r="G11" s="4719"/>
      <c r="H11" s="4719"/>
      <c r="I11" s="4719"/>
      <c r="J11" s="4719"/>
      <c r="K11" s="4719"/>
      <c r="L11" s="4719"/>
      <c r="M11" s="4719"/>
      <c r="N11" s="4719"/>
      <c r="O11" s="4719"/>
      <c r="P11" s="4719"/>
      <c r="Q11" s="4720"/>
    </row>
    <row r="12" spans="1:17" ht="24">
      <c r="A12" s="4705"/>
      <c r="B12" s="4706"/>
      <c r="C12" s="4718"/>
      <c r="D12" s="1610" t="s">
        <v>2098</v>
      </c>
      <c r="E12" s="1611" t="s">
        <v>2099</v>
      </c>
      <c r="F12" s="1612" t="s">
        <v>2100</v>
      </c>
      <c r="G12" s="1612" t="s">
        <v>2101</v>
      </c>
      <c r="H12" s="1612" t="s">
        <v>2102</v>
      </c>
      <c r="I12" s="1612" t="s">
        <v>2103</v>
      </c>
      <c r="J12" s="1612" t="s">
        <v>2104</v>
      </c>
      <c r="K12" s="1612" t="s">
        <v>2105</v>
      </c>
      <c r="L12" s="1612" t="s">
        <v>2106</v>
      </c>
      <c r="M12" s="1612" t="s">
        <v>2107</v>
      </c>
      <c r="N12" s="1612" t="s">
        <v>2108</v>
      </c>
      <c r="O12" s="1612" t="s">
        <v>2109</v>
      </c>
      <c r="P12" s="1612" t="s">
        <v>2110</v>
      </c>
      <c r="Q12" s="1613" t="s">
        <v>2111</v>
      </c>
    </row>
    <row r="13" spans="1:17">
      <c r="A13" s="1486"/>
      <c r="B13" s="1487"/>
      <c r="C13" s="1488">
        <v>1</v>
      </c>
      <c r="D13" s="1489">
        <v>2</v>
      </c>
      <c r="E13" s="1489">
        <v>3</v>
      </c>
      <c r="F13" s="1489">
        <v>4</v>
      </c>
      <c r="G13" s="1489">
        <v>5</v>
      </c>
      <c r="H13" s="1489">
        <v>6</v>
      </c>
      <c r="I13" s="1489">
        <v>7</v>
      </c>
      <c r="J13" s="1489">
        <v>8</v>
      </c>
      <c r="K13" s="1489">
        <v>9</v>
      </c>
      <c r="L13" s="1489">
        <v>10</v>
      </c>
      <c r="M13" s="1489">
        <v>11</v>
      </c>
      <c r="N13" s="1489">
        <v>12</v>
      </c>
      <c r="O13" s="1489">
        <v>13</v>
      </c>
      <c r="P13" s="1489">
        <v>14</v>
      </c>
      <c r="Q13" s="1490">
        <v>15</v>
      </c>
    </row>
    <row r="14" spans="1:17">
      <c r="A14" s="1486"/>
      <c r="B14" s="1614" t="s">
        <v>2112</v>
      </c>
      <c r="C14" s="1492"/>
      <c r="D14" s="1493"/>
      <c r="E14" s="1493"/>
      <c r="F14" s="1493"/>
      <c r="G14" s="1493"/>
      <c r="H14" s="1493"/>
      <c r="I14" s="1493"/>
      <c r="J14" s="1493"/>
      <c r="K14" s="1493"/>
      <c r="L14" s="1493"/>
      <c r="M14" s="1493"/>
      <c r="N14" s="1493"/>
      <c r="O14" s="1493"/>
      <c r="P14" s="1493"/>
      <c r="Q14" s="1494"/>
    </row>
    <row r="15" spans="1:17">
      <c r="A15" s="1495"/>
      <c r="B15" s="1615" t="s">
        <v>199</v>
      </c>
      <c r="C15" s="1496"/>
      <c r="D15" s="1497"/>
      <c r="E15" s="1497"/>
      <c r="F15" s="1497"/>
      <c r="G15" s="1497"/>
      <c r="H15" s="1497"/>
      <c r="I15" s="1497"/>
      <c r="J15" s="1497"/>
      <c r="K15" s="1497"/>
      <c r="L15" s="1497"/>
      <c r="M15" s="1497"/>
      <c r="N15" s="1497"/>
      <c r="O15" s="1497"/>
      <c r="P15" s="1497"/>
      <c r="Q15" s="1498"/>
    </row>
    <row r="16" spans="1:17">
      <c r="A16" s="1499">
        <v>1</v>
      </c>
      <c r="B16" s="1086" t="s">
        <v>202</v>
      </c>
      <c r="C16" s="1500">
        <f>SUM(D16:Q16)</f>
        <v>0</v>
      </c>
      <c r="D16" s="1501"/>
      <c r="E16" s="1502"/>
      <c r="F16" s="1502"/>
      <c r="G16" s="1502"/>
      <c r="H16" s="1502"/>
      <c r="I16" s="1502"/>
      <c r="J16" s="1502"/>
      <c r="K16" s="1502"/>
      <c r="L16" s="1502"/>
      <c r="M16" s="1502"/>
      <c r="N16" s="1502"/>
      <c r="O16" s="1502"/>
      <c r="P16" s="1502"/>
      <c r="Q16" s="1503"/>
    </row>
    <row r="17" spans="1:17" ht="25.5">
      <c r="A17" s="1499">
        <v>2</v>
      </c>
      <c r="B17" s="1082" t="s">
        <v>2113</v>
      </c>
      <c r="C17" s="1500">
        <f t="shared" ref="C17:C32" si="0">SUM(D17:Q17)</f>
        <v>0</v>
      </c>
      <c r="D17" s="1504"/>
      <c r="E17" s="1505"/>
      <c r="F17" s="1505"/>
      <c r="G17" s="1505"/>
      <c r="H17" s="1505"/>
      <c r="I17" s="1505"/>
      <c r="J17" s="1505"/>
      <c r="K17" s="1505"/>
      <c r="L17" s="1505"/>
      <c r="M17" s="1505"/>
      <c r="N17" s="1505"/>
      <c r="O17" s="1505"/>
      <c r="P17" s="1505"/>
      <c r="Q17" s="1506"/>
    </row>
    <row r="18" spans="1:17">
      <c r="A18" s="1507">
        <v>3</v>
      </c>
      <c r="B18" s="1508" t="s">
        <v>2114</v>
      </c>
      <c r="C18" s="1500">
        <f t="shared" si="0"/>
        <v>0</v>
      </c>
      <c r="D18" s="1504"/>
      <c r="E18" s="1505"/>
      <c r="F18" s="1505"/>
      <c r="G18" s="1505"/>
      <c r="H18" s="1505"/>
      <c r="I18" s="1505"/>
      <c r="J18" s="1505"/>
      <c r="K18" s="1505"/>
      <c r="L18" s="1505"/>
      <c r="M18" s="1505"/>
      <c r="N18" s="1505"/>
      <c r="O18" s="1505"/>
      <c r="P18" s="1505"/>
      <c r="Q18" s="1506"/>
    </row>
    <row r="19" spans="1:17">
      <c r="A19" s="1507">
        <v>4</v>
      </c>
      <c r="B19" s="1508" t="s">
        <v>2115</v>
      </c>
      <c r="C19" s="1500">
        <f t="shared" si="0"/>
        <v>0</v>
      </c>
      <c r="D19" s="1509">
        <f>D20+D21</f>
        <v>0</v>
      </c>
      <c r="E19" s="1509">
        <f t="shared" ref="E19:Q19" si="1">E20+E21</f>
        <v>0</v>
      </c>
      <c r="F19" s="1509">
        <f t="shared" si="1"/>
        <v>0</v>
      </c>
      <c r="G19" s="1509">
        <f t="shared" si="1"/>
        <v>0</v>
      </c>
      <c r="H19" s="1509">
        <f t="shared" si="1"/>
        <v>0</v>
      </c>
      <c r="I19" s="1509">
        <f t="shared" si="1"/>
        <v>0</v>
      </c>
      <c r="J19" s="1509">
        <f t="shared" si="1"/>
        <v>0</v>
      </c>
      <c r="K19" s="1509">
        <f t="shared" si="1"/>
        <v>0</v>
      </c>
      <c r="L19" s="1509">
        <f t="shared" si="1"/>
        <v>0</v>
      </c>
      <c r="M19" s="1509">
        <f t="shared" si="1"/>
        <v>0</v>
      </c>
      <c r="N19" s="1509">
        <f t="shared" si="1"/>
        <v>0</v>
      </c>
      <c r="O19" s="1509">
        <f t="shared" si="1"/>
        <v>0</v>
      </c>
      <c r="P19" s="1509">
        <f t="shared" si="1"/>
        <v>0</v>
      </c>
      <c r="Q19" s="1510">
        <f t="shared" si="1"/>
        <v>0</v>
      </c>
    </row>
    <row r="20" spans="1:17">
      <c r="A20" s="1511"/>
      <c r="B20" s="1512" t="s">
        <v>67</v>
      </c>
      <c r="C20" s="1500">
        <f t="shared" si="0"/>
        <v>0</v>
      </c>
      <c r="D20" s="1513"/>
      <c r="E20" s="1514"/>
      <c r="F20" s="1514"/>
      <c r="G20" s="1514"/>
      <c r="H20" s="1514"/>
      <c r="I20" s="1514"/>
      <c r="J20" s="1514"/>
      <c r="K20" s="1514"/>
      <c r="L20" s="1514"/>
      <c r="M20" s="1514"/>
      <c r="N20" s="1514"/>
      <c r="O20" s="1514"/>
      <c r="P20" s="1514"/>
      <c r="Q20" s="1515"/>
    </row>
    <row r="21" spans="1:17">
      <c r="A21" s="1511"/>
      <c r="B21" s="1512" t="s">
        <v>273</v>
      </c>
      <c r="C21" s="1500">
        <f t="shared" si="0"/>
        <v>0</v>
      </c>
      <c r="D21" s="1513"/>
      <c r="E21" s="1514"/>
      <c r="F21" s="1514"/>
      <c r="G21" s="1514"/>
      <c r="H21" s="1514"/>
      <c r="I21" s="1514"/>
      <c r="J21" s="1514"/>
      <c r="K21" s="1514"/>
      <c r="L21" s="1514"/>
      <c r="M21" s="1514"/>
      <c r="N21" s="1514"/>
      <c r="O21" s="1514"/>
      <c r="P21" s="1514"/>
      <c r="Q21" s="1515"/>
    </row>
    <row r="22" spans="1:17">
      <c r="A22" s="1507">
        <v>5</v>
      </c>
      <c r="B22" s="1508" t="s">
        <v>2116</v>
      </c>
      <c r="C22" s="1500">
        <f t="shared" si="0"/>
        <v>0</v>
      </c>
      <c r="D22" s="1516"/>
      <c r="E22" s="1517"/>
      <c r="F22" s="1517"/>
      <c r="G22" s="1517"/>
      <c r="H22" s="1517"/>
      <c r="I22" s="1517"/>
      <c r="J22" s="1517"/>
      <c r="K22" s="1517"/>
      <c r="L22" s="1517"/>
      <c r="M22" s="1517"/>
      <c r="N22" s="1517"/>
      <c r="O22" s="1517"/>
      <c r="P22" s="1517"/>
      <c r="Q22" s="1518"/>
    </row>
    <row r="23" spans="1:17">
      <c r="A23" s="1507">
        <v>6</v>
      </c>
      <c r="B23" s="1508" t="s">
        <v>2117</v>
      </c>
      <c r="C23" s="1500">
        <f t="shared" si="0"/>
        <v>0</v>
      </c>
      <c r="D23" s="1513"/>
      <c r="E23" s="1514"/>
      <c r="F23" s="1514"/>
      <c r="G23" s="1514"/>
      <c r="H23" s="1514"/>
      <c r="I23" s="1514"/>
      <c r="J23" s="1514"/>
      <c r="K23" s="1514"/>
      <c r="L23" s="1514"/>
      <c r="M23" s="1514"/>
      <c r="N23" s="1514"/>
      <c r="O23" s="1514"/>
      <c r="P23" s="1514"/>
      <c r="Q23" s="1515"/>
    </row>
    <row r="24" spans="1:17">
      <c r="A24" s="1507">
        <v>7</v>
      </c>
      <c r="B24" s="1508" t="s">
        <v>1805</v>
      </c>
      <c r="C24" s="1500">
        <f t="shared" si="0"/>
        <v>0</v>
      </c>
      <c r="D24" s="1513"/>
      <c r="E24" s="1514"/>
      <c r="F24" s="1514"/>
      <c r="G24" s="1514"/>
      <c r="H24" s="1514"/>
      <c r="I24" s="1514"/>
      <c r="J24" s="1514"/>
      <c r="K24" s="1514"/>
      <c r="L24" s="1514"/>
      <c r="M24" s="1514"/>
      <c r="N24" s="1514"/>
      <c r="O24" s="1514"/>
      <c r="P24" s="1514"/>
      <c r="Q24" s="1515"/>
    </row>
    <row r="25" spans="1:17">
      <c r="A25" s="1519"/>
      <c r="B25" s="1512" t="s">
        <v>2118</v>
      </c>
      <c r="C25" s="1500">
        <f t="shared" si="0"/>
        <v>0</v>
      </c>
      <c r="D25" s="1513"/>
      <c r="E25" s="1514"/>
      <c r="F25" s="1514"/>
      <c r="G25" s="1514"/>
      <c r="H25" s="1514"/>
      <c r="I25" s="1514"/>
      <c r="J25" s="1514"/>
      <c r="K25" s="1514"/>
      <c r="L25" s="1514"/>
      <c r="M25" s="1514"/>
      <c r="N25" s="1514"/>
      <c r="O25" s="1514"/>
      <c r="P25" s="1514"/>
      <c r="Q25" s="1515"/>
    </row>
    <row r="26" spans="1:17">
      <c r="A26" s="1507">
        <v>8</v>
      </c>
      <c r="B26" s="1520" t="s">
        <v>2119</v>
      </c>
      <c r="C26" s="1500">
        <f t="shared" si="0"/>
        <v>0</v>
      </c>
      <c r="D26" s="1521">
        <f>D27+D28+D29</f>
        <v>0</v>
      </c>
      <c r="E26" s="1521">
        <f t="shared" ref="E26:Q26" si="2">E27+E28+E29</f>
        <v>0</v>
      </c>
      <c r="F26" s="1521">
        <f t="shared" si="2"/>
        <v>0</v>
      </c>
      <c r="G26" s="1521">
        <f t="shared" si="2"/>
        <v>0</v>
      </c>
      <c r="H26" s="1521">
        <f t="shared" si="2"/>
        <v>0</v>
      </c>
      <c r="I26" s="1521">
        <f t="shared" si="2"/>
        <v>0</v>
      </c>
      <c r="J26" s="1521">
        <f t="shared" si="2"/>
        <v>0</v>
      </c>
      <c r="K26" s="1521">
        <f t="shared" si="2"/>
        <v>0</v>
      </c>
      <c r="L26" s="1521">
        <f t="shared" si="2"/>
        <v>0</v>
      </c>
      <c r="M26" s="1521">
        <f t="shared" si="2"/>
        <v>0</v>
      </c>
      <c r="N26" s="1521">
        <f t="shared" si="2"/>
        <v>0</v>
      </c>
      <c r="O26" s="1521">
        <f t="shared" si="2"/>
        <v>0</v>
      </c>
      <c r="P26" s="1521">
        <f t="shared" si="2"/>
        <v>0</v>
      </c>
      <c r="Q26" s="1522">
        <f t="shared" si="2"/>
        <v>0</v>
      </c>
    </row>
    <row r="27" spans="1:17">
      <c r="A27" s="1511"/>
      <c r="B27" s="1523" t="s">
        <v>438</v>
      </c>
      <c r="C27" s="1500">
        <f t="shared" si="0"/>
        <v>0</v>
      </c>
      <c r="D27" s="1513"/>
      <c r="E27" s="1514"/>
      <c r="F27" s="1514"/>
      <c r="G27" s="1514"/>
      <c r="H27" s="1514"/>
      <c r="I27" s="1514"/>
      <c r="J27" s="1514"/>
      <c r="K27" s="1514"/>
      <c r="L27" s="1514"/>
      <c r="M27" s="1514"/>
      <c r="N27" s="1514"/>
      <c r="O27" s="1514"/>
      <c r="P27" s="1514"/>
      <c r="Q27" s="1515"/>
    </row>
    <row r="28" spans="1:17">
      <c r="A28" s="1511"/>
      <c r="B28" s="1523" t="s">
        <v>445</v>
      </c>
      <c r="C28" s="1500">
        <f t="shared" si="0"/>
        <v>0</v>
      </c>
      <c r="D28" s="1513"/>
      <c r="E28" s="1514"/>
      <c r="F28" s="1514"/>
      <c r="G28" s="1514"/>
      <c r="H28" s="1514"/>
      <c r="I28" s="1514"/>
      <c r="J28" s="1514"/>
      <c r="K28" s="1514"/>
      <c r="L28" s="1514"/>
      <c r="M28" s="1514"/>
      <c r="N28" s="1514"/>
      <c r="O28" s="1514"/>
      <c r="P28" s="1514"/>
      <c r="Q28" s="1515"/>
    </row>
    <row r="29" spans="1:17">
      <c r="A29" s="1511"/>
      <c r="B29" s="1523" t="s">
        <v>2120</v>
      </c>
      <c r="C29" s="1500">
        <f t="shared" si="0"/>
        <v>0</v>
      </c>
      <c r="D29" s="1513"/>
      <c r="E29" s="1514"/>
      <c r="F29" s="1514"/>
      <c r="G29" s="1514"/>
      <c r="H29" s="1514"/>
      <c r="I29" s="1514"/>
      <c r="J29" s="1514"/>
      <c r="K29" s="1514"/>
      <c r="L29" s="1514"/>
      <c r="M29" s="1514"/>
      <c r="N29" s="1514"/>
      <c r="O29" s="1514"/>
      <c r="P29" s="1514"/>
      <c r="Q29" s="1515"/>
    </row>
    <row r="30" spans="1:17">
      <c r="A30" s="1507">
        <v>9</v>
      </c>
      <c r="B30" s="1524" t="s">
        <v>1813</v>
      </c>
      <c r="C30" s="1500">
        <f t="shared" si="0"/>
        <v>0</v>
      </c>
      <c r="D30" s="1521">
        <f>D31+D32</f>
        <v>0</v>
      </c>
      <c r="E30" s="1521">
        <f t="shared" ref="E30:Q30" si="3">E31+E32</f>
        <v>0</v>
      </c>
      <c r="F30" s="1521">
        <f t="shared" si="3"/>
        <v>0</v>
      </c>
      <c r="G30" s="1521">
        <f t="shared" si="3"/>
        <v>0</v>
      </c>
      <c r="H30" s="1521">
        <f t="shared" si="3"/>
        <v>0</v>
      </c>
      <c r="I30" s="1521">
        <f t="shared" si="3"/>
        <v>0</v>
      </c>
      <c r="J30" s="1521">
        <f t="shared" si="3"/>
        <v>0</v>
      </c>
      <c r="K30" s="1521">
        <f t="shared" si="3"/>
        <v>0</v>
      </c>
      <c r="L30" s="1521">
        <f t="shared" si="3"/>
        <v>0</v>
      </c>
      <c r="M30" s="1521">
        <f t="shared" si="3"/>
        <v>0</v>
      </c>
      <c r="N30" s="1521">
        <f t="shared" si="3"/>
        <v>0</v>
      </c>
      <c r="O30" s="1521">
        <f t="shared" si="3"/>
        <v>0</v>
      </c>
      <c r="P30" s="1521">
        <f t="shared" si="3"/>
        <v>0</v>
      </c>
      <c r="Q30" s="1522">
        <f t="shared" si="3"/>
        <v>0</v>
      </c>
    </row>
    <row r="31" spans="1:17">
      <c r="A31" s="1519"/>
      <c r="B31" s="1525" t="s">
        <v>2121</v>
      </c>
      <c r="C31" s="1500">
        <f t="shared" si="0"/>
        <v>0</v>
      </c>
      <c r="D31" s="1513"/>
      <c r="E31" s="1514"/>
      <c r="F31" s="1514"/>
      <c r="G31" s="1514"/>
      <c r="H31" s="1514"/>
      <c r="I31" s="1514"/>
      <c r="J31" s="1514"/>
      <c r="K31" s="1514"/>
      <c r="L31" s="1514"/>
      <c r="M31" s="1514"/>
      <c r="N31" s="1514"/>
      <c r="O31" s="1514"/>
      <c r="P31" s="1514"/>
      <c r="Q31" s="1515"/>
    </row>
    <row r="32" spans="1:17">
      <c r="A32" s="1526"/>
      <c r="B32" s="1525" t="s">
        <v>65</v>
      </c>
      <c r="C32" s="1500">
        <f t="shared" si="0"/>
        <v>0</v>
      </c>
      <c r="D32" s="1513"/>
      <c r="E32" s="1514"/>
      <c r="F32" s="1514"/>
      <c r="G32" s="1514"/>
      <c r="H32" s="1514"/>
      <c r="I32" s="1514"/>
      <c r="J32" s="1514"/>
      <c r="K32" s="1514"/>
      <c r="L32" s="1514"/>
      <c r="M32" s="1514"/>
      <c r="N32" s="1514"/>
      <c r="O32" s="1514"/>
      <c r="P32" s="1514"/>
      <c r="Q32" s="1515"/>
    </row>
    <row r="33" spans="1:17">
      <c r="A33" s="1527"/>
      <c r="B33" s="1528" t="s">
        <v>2122</v>
      </c>
      <c r="C33" s="1529">
        <f>C16+C17+C18+C19+C22+C23+C24+C25+C26+C30</f>
        <v>0</v>
      </c>
      <c r="D33" s="1529">
        <f t="shared" ref="D33:Q33" si="4">D16+D17+D18+D19+D22+D23+D24+D25+D26+D30</f>
        <v>0</v>
      </c>
      <c r="E33" s="1529">
        <f t="shared" si="4"/>
        <v>0</v>
      </c>
      <c r="F33" s="1529">
        <f t="shared" si="4"/>
        <v>0</v>
      </c>
      <c r="G33" s="1529">
        <f t="shared" si="4"/>
        <v>0</v>
      </c>
      <c r="H33" s="1529">
        <f t="shared" si="4"/>
        <v>0</v>
      </c>
      <c r="I33" s="1529">
        <f t="shared" si="4"/>
        <v>0</v>
      </c>
      <c r="J33" s="1529">
        <f t="shared" si="4"/>
        <v>0</v>
      </c>
      <c r="K33" s="1529">
        <f t="shared" si="4"/>
        <v>0</v>
      </c>
      <c r="L33" s="1529">
        <f t="shared" si="4"/>
        <v>0</v>
      </c>
      <c r="M33" s="1529">
        <f t="shared" si="4"/>
        <v>0</v>
      </c>
      <c r="N33" s="1529">
        <f t="shared" si="4"/>
        <v>0</v>
      </c>
      <c r="O33" s="1529">
        <f t="shared" si="4"/>
        <v>0</v>
      </c>
      <c r="P33" s="1529">
        <f t="shared" si="4"/>
        <v>0</v>
      </c>
      <c r="Q33" s="1530">
        <f t="shared" si="4"/>
        <v>0</v>
      </c>
    </row>
    <row r="34" spans="1:17">
      <c r="A34" s="1495"/>
      <c r="B34" s="1614" t="s">
        <v>2123</v>
      </c>
      <c r="C34" s="1531"/>
      <c r="D34" s="1531"/>
      <c r="E34" s="1531"/>
      <c r="F34" s="1531"/>
      <c r="G34" s="1531"/>
      <c r="H34" s="1531"/>
      <c r="I34" s="1531"/>
      <c r="J34" s="1531"/>
      <c r="K34" s="1531"/>
      <c r="L34" s="1531"/>
      <c r="M34" s="1531"/>
      <c r="N34" s="1531"/>
      <c r="O34" s="1531"/>
      <c r="P34" s="1531"/>
      <c r="Q34" s="1532"/>
    </row>
    <row r="35" spans="1:17">
      <c r="A35" s="1507">
        <v>1</v>
      </c>
      <c r="B35" s="1508" t="s">
        <v>2124</v>
      </c>
      <c r="C35" s="1500">
        <f>SUM(D35:Q35)</f>
        <v>0</v>
      </c>
      <c r="D35" s="1516"/>
      <c r="E35" s="1517"/>
      <c r="F35" s="1517"/>
      <c r="G35" s="1517"/>
      <c r="H35" s="1517"/>
      <c r="I35" s="1517"/>
      <c r="J35" s="1517"/>
      <c r="K35" s="1517"/>
      <c r="L35" s="1517"/>
      <c r="M35" s="1517"/>
      <c r="N35" s="1517"/>
      <c r="O35" s="1517"/>
      <c r="P35" s="1517"/>
      <c r="Q35" s="1518"/>
    </row>
    <row r="36" spans="1:17">
      <c r="A36" s="1507">
        <v>2</v>
      </c>
      <c r="B36" s="1508" t="s">
        <v>2125</v>
      </c>
      <c r="C36" s="1500">
        <f t="shared" ref="C36:C50" si="5">SUM(D36:Q36)</f>
        <v>0</v>
      </c>
      <c r="D36" s="1513"/>
      <c r="E36" s="1514"/>
      <c r="F36" s="1514"/>
      <c r="G36" s="1514"/>
      <c r="H36" s="1514"/>
      <c r="I36" s="1514"/>
      <c r="J36" s="1514"/>
      <c r="K36" s="1514"/>
      <c r="L36" s="1514"/>
      <c r="M36" s="1514"/>
      <c r="N36" s="1514"/>
      <c r="O36" s="1514"/>
      <c r="P36" s="1514"/>
      <c r="Q36" s="1515"/>
    </row>
    <row r="37" spans="1:17">
      <c r="A37" s="1507">
        <v>3</v>
      </c>
      <c r="B37" s="1508" t="s">
        <v>2126</v>
      </c>
      <c r="C37" s="1500">
        <f t="shared" si="5"/>
        <v>0</v>
      </c>
      <c r="D37" s="1513"/>
      <c r="E37" s="1514"/>
      <c r="F37" s="1514"/>
      <c r="G37" s="1514"/>
      <c r="H37" s="1514"/>
      <c r="I37" s="1514"/>
      <c r="J37" s="1514"/>
      <c r="K37" s="1514"/>
      <c r="L37" s="1514"/>
      <c r="M37" s="1514"/>
      <c r="N37" s="1514"/>
      <c r="O37" s="1514"/>
      <c r="P37" s="1514"/>
      <c r="Q37" s="1515"/>
    </row>
    <row r="38" spans="1:17">
      <c r="A38" s="1507">
        <v>4</v>
      </c>
      <c r="B38" s="1508" t="s">
        <v>2127</v>
      </c>
      <c r="C38" s="1500">
        <f t="shared" si="5"/>
        <v>0</v>
      </c>
      <c r="D38" s="1521">
        <f>D39+D40</f>
        <v>0</v>
      </c>
      <c r="E38" s="1521">
        <f t="shared" ref="E38:Q38" si="6">E39+E40</f>
        <v>0</v>
      </c>
      <c r="F38" s="1521">
        <f t="shared" si="6"/>
        <v>0</v>
      </c>
      <c r="G38" s="1521">
        <f t="shared" si="6"/>
        <v>0</v>
      </c>
      <c r="H38" s="1521">
        <f t="shared" si="6"/>
        <v>0</v>
      </c>
      <c r="I38" s="1521">
        <f t="shared" si="6"/>
        <v>0</v>
      </c>
      <c r="J38" s="1521">
        <f t="shared" si="6"/>
        <v>0</v>
      </c>
      <c r="K38" s="1521">
        <f t="shared" si="6"/>
        <v>0</v>
      </c>
      <c r="L38" s="1521">
        <f t="shared" si="6"/>
        <v>0</v>
      </c>
      <c r="M38" s="1521">
        <f t="shared" si="6"/>
        <v>0</v>
      </c>
      <c r="N38" s="1521">
        <f t="shared" si="6"/>
        <v>0</v>
      </c>
      <c r="O38" s="1521">
        <f t="shared" si="6"/>
        <v>0</v>
      </c>
      <c r="P38" s="1521">
        <f t="shared" si="6"/>
        <v>0</v>
      </c>
      <c r="Q38" s="1522">
        <f t="shared" si="6"/>
        <v>0</v>
      </c>
    </row>
    <row r="39" spans="1:17" ht="15" customHeight="1">
      <c r="A39" s="1526"/>
      <c r="B39" s="1512" t="s">
        <v>67</v>
      </c>
      <c r="C39" s="1500">
        <f t="shared" si="5"/>
        <v>0</v>
      </c>
      <c r="D39" s="1533"/>
      <c r="E39" s="1533"/>
      <c r="F39" s="1533"/>
      <c r="G39" s="1533"/>
      <c r="H39" s="1533"/>
      <c r="I39" s="1533"/>
      <c r="J39" s="1533"/>
      <c r="K39" s="1533"/>
      <c r="L39" s="1533"/>
      <c r="M39" s="1533"/>
      <c r="N39" s="1533"/>
      <c r="O39" s="1533"/>
      <c r="P39" s="1533"/>
      <c r="Q39" s="1534"/>
    </row>
    <row r="40" spans="1:17">
      <c r="A40" s="1526"/>
      <c r="B40" s="1535" t="s">
        <v>273</v>
      </c>
      <c r="C40" s="1500">
        <f t="shared" si="5"/>
        <v>0</v>
      </c>
      <c r="D40" s="1536"/>
      <c r="E40" s="1536"/>
      <c r="F40" s="1536"/>
      <c r="G40" s="1536"/>
      <c r="H40" s="1536"/>
      <c r="I40" s="1536"/>
      <c r="J40" s="1536"/>
      <c r="K40" s="1536"/>
      <c r="L40" s="1536"/>
      <c r="M40" s="1536"/>
      <c r="N40" s="1536"/>
      <c r="O40" s="1536"/>
      <c r="P40" s="1536"/>
      <c r="Q40" s="1537"/>
    </row>
    <row r="41" spans="1:17">
      <c r="A41" s="1507">
        <v>5</v>
      </c>
      <c r="B41" s="1538" t="s">
        <v>2128</v>
      </c>
      <c r="C41" s="1500">
        <f t="shared" si="5"/>
        <v>0</v>
      </c>
      <c r="D41" s="1539"/>
      <c r="E41" s="1539"/>
      <c r="F41" s="1539"/>
      <c r="G41" s="1539"/>
      <c r="H41" s="1539"/>
      <c r="I41" s="1539"/>
      <c r="J41" s="1539"/>
      <c r="K41" s="1539"/>
      <c r="L41" s="1539"/>
      <c r="M41" s="1539"/>
      <c r="N41" s="1539"/>
      <c r="O41" s="1539"/>
      <c r="P41" s="1539"/>
      <c r="Q41" s="1540"/>
    </row>
    <row r="42" spans="1:17">
      <c r="A42" s="1507">
        <v>6</v>
      </c>
      <c r="B42" s="1524" t="s">
        <v>2117</v>
      </c>
      <c r="C42" s="1500">
        <f t="shared" si="5"/>
        <v>0</v>
      </c>
      <c r="D42" s="1541"/>
      <c r="E42" s="1541"/>
      <c r="F42" s="1541"/>
      <c r="G42" s="1541"/>
      <c r="H42" s="1541"/>
      <c r="I42" s="1541"/>
      <c r="J42" s="1541"/>
      <c r="K42" s="1541"/>
      <c r="L42" s="1541"/>
      <c r="M42" s="1541"/>
      <c r="N42" s="1541"/>
      <c r="O42" s="1541"/>
      <c r="P42" s="1541"/>
      <c r="Q42" s="1542"/>
    </row>
    <row r="43" spans="1:17">
      <c r="A43" s="1507">
        <v>7</v>
      </c>
      <c r="B43" s="1543" t="s">
        <v>771</v>
      </c>
      <c r="C43" s="1500">
        <f t="shared" si="5"/>
        <v>0</v>
      </c>
      <c r="D43" s="1509">
        <f>D44+D45+D46</f>
        <v>0</v>
      </c>
      <c r="E43" s="1509">
        <f t="shared" ref="E43:Q43" si="7">E44+E45+E46</f>
        <v>0</v>
      </c>
      <c r="F43" s="1509">
        <f t="shared" si="7"/>
        <v>0</v>
      </c>
      <c r="G43" s="1509">
        <f t="shared" si="7"/>
        <v>0</v>
      </c>
      <c r="H43" s="1509">
        <f t="shared" si="7"/>
        <v>0</v>
      </c>
      <c r="I43" s="1509">
        <f t="shared" si="7"/>
        <v>0</v>
      </c>
      <c r="J43" s="1509">
        <f t="shared" si="7"/>
        <v>0</v>
      </c>
      <c r="K43" s="1509">
        <f t="shared" si="7"/>
        <v>0</v>
      </c>
      <c r="L43" s="1509">
        <f t="shared" si="7"/>
        <v>0</v>
      </c>
      <c r="M43" s="1509">
        <f t="shared" si="7"/>
        <v>0</v>
      </c>
      <c r="N43" s="1509">
        <f t="shared" si="7"/>
        <v>0</v>
      </c>
      <c r="O43" s="1509">
        <f t="shared" si="7"/>
        <v>0</v>
      </c>
      <c r="P43" s="1509">
        <f t="shared" si="7"/>
        <v>0</v>
      </c>
      <c r="Q43" s="1510">
        <f t="shared" si="7"/>
        <v>0</v>
      </c>
    </row>
    <row r="44" spans="1:17">
      <c r="A44" s="1526"/>
      <c r="B44" s="1512" t="s">
        <v>560</v>
      </c>
      <c r="C44" s="1500">
        <f t="shared" si="5"/>
        <v>0</v>
      </c>
      <c r="D44" s="1544"/>
      <c r="E44" s="1505"/>
      <c r="F44" s="1505"/>
      <c r="G44" s="1505"/>
      <c r="H44" s="1505"/>
      <c r="I44" s="1505"/>
      <c r="J44" s="1505"/>
      <c r="K44" s="1505"/>
      <c r="L44" s="1505"/>
      <c r="M44" s="1505"/>
      <c r="N44" s="1505"/>
      <c r="O44" s="1505"/>
      <c r="P44" s="1505"/>
      <c r="Q44" s="1506"/>
    </row>
    <row r="45" spans="1:17">
      <c r="A45" s="1526"/>
      <c r="B45" s="1512" t="s">
        <v>570</v>
      </c>
      <c r="C45" s="1500">
        <f t="shared" si="5"/>
        <v>0</v>
      </c>
      <c r="D45" s="1544"/>
      <c r="E45" s="1505"/>
      <c r="F45" s="1505"/>
      <c r="G45" s="1505"/>
      <c r="H45" s="1505"/>
      <c r="I45" s="1505"/>
      <c r="J45" s="1505"/>
      <c r="K45" s="1505"/>
      <c r="L45" s="1505"/>
      <c r="M45" s="1505"/>
      <c r="N45" s="1505"/>
      <c r="O45" s="1505"/>
      <c r="P45" s="1505"/>
      <c r="Q45" s="1506"/>
    </row>
    <row r="46" spans="1:17">
      <c r="A46" s="1526"/>
      <c r="B46" s="1512" t="s">
        <v>571</v>
      </c>
      <c r="C46" s="1500">
        <f t="shared" si="5"/>
        <v>0</v>
      </c>
      <c r="D46" s="1544"/>
      <c r="E46" s="1505"/>
      <c r="F46" s="1505"/>
      <c r="G46" s="1505"/>
      <c r="H46" s="1505"/>
      <c r="I46" s="1505"/>
      <c r="J46" s="1505"/>
      <c r="K46" s="1505"/>
      <c r="L46" s="1505"/>
      <c r="M46" s="1505"/>
      <c r="N46" s="1505"/>
      <c r="O46" s="1505"/>
      <c r="P46" s="1505"/>
      <c r="Q46" s="1506"/>
    </row>
    <row r="47" spans="1:17">
      <c r="A47" s="1507">
        <v>8</v>
      </c>
      <c r="B47" s="1545" t="s">
        <v>2129</v>
      </c>
      <c r="C47" s="1500">
        <f t="shared" si="5"/>
        <v>0</v>
      </c>
      <c r="D47" s="1544"/>
      <c r="E47" s="1505"/>
      <c r="F47" s="1505"/>
      <c r="G47" s="1505"/>
      <c r="H47" s="1505"/>
      <c r="I47" s="1505"/>
      <c r="J47" s="1505"/>
      <c r="K47" s="1505"/>
      <c r="L47" s="1505"/>
      <c r="M47" s="1505"/>
      <c r="N47" s="1505"/>
      <c r="O47" s="1505"/>
      <c r="P47" s="1505"/>
      <c r="Q47" s="1506"/>
    </row>
    <row r="48" spans="1:17">
      <c r="A48" s="1507">
        <v>9</v>
      </c>
      <c r="B48" s="1520" t="s">
        <v>2130</v>
      </c>
      <c r="C48" s="1500">
        <f t="shared" si="5"/>
        <v>0</v>
      </c>
      <c r="D48" s="1544"/>
      <c r="E48" s="1505"/>
      <c r="F48" s="1505"/>
      <c r="G48" s="1505"/>
      <c r="H48" s="1505"/>
      <c r="I48" s="1505"/>
      <c r="J48" s="1505"/>
      <c r="K48" s="1505"/>
      <c r="L48" s="1505"/>
      <c r="M48" s="1505"/>
      <c r="N48" s="1505"/>
      <c r="O48" s="1505"/>
      <c r="P48" s="1505"/>
      <c r="Q48" s="1506"/>
    </row>
    <row r="49" spans="1:17">
      <c r="A49" s="1507">
        <v>10</v>
      </c>
      <c r="B49" s="1524" t="s">
        <v>1833</v>
      </c>
      <c r="C49" s="1500">
        <f t="shared" si="5"/>
        <v>0</v>
      </c>
      <c r="D49" s="1544"/>
      <c r="E49" s="1505"/>
      <c r="F49" s="1505"/>
      <c r="G49" s="1505"/>
      <c r="H49" s="1505"/>
      <c r="I49" s="1505"/>
      <c r="J49" s="1505"/>
      <c r="K49" s="1505"/>
      <c r="L49" s="1505"/>
      <c r="M49" s="1505"/>
      <c r="N49" s="1505"/>
      <c r="O49" s="1505"/>
      <c r="P49" s="1505"/>
      <c r="Q49" s="1506"/>
    </row>
    <row r="50" spans="1:17">
      <c r="A50" s="1507">
        <v>11</v>
      </c>
      <c r="B50" s="1524" t="s">
        <v>643</v>
      </c>
      <c r="C50" s="1500">
        <f t="shared" si="5"/>
        <v>0</v>
      </c>
      <c r="D50" s="1544"/>
      <c r="E50" s="1505"/>
      <c r="F50" s="1505"/>
      <c r="G50" s="1505"/>
      <c r="H50" s="1505"/>
      <c r="I50" s="1505"/>
      <c r="J50" s="1505"/>
      <c r="K50" s="1505"/>
      <c r="L50" s="1505"/>
      <c r="M50" s="1505"/>
      <c r="N50" s="1505"/>
      <c r="O50" s="1505"/>
      <c r="P50" s="1505"/>
      <c r="Q50" s="1506"/>
    </row>
    <row r="51" spans="1:17" ht="15.75" thickBot="1">
      <c r="A51" s="1546"/>
      <c r="B51" s="1547" t="s">
        <v>2131</v>
      </c>
      <c r="C51" s="1548">
        <f>C35+C36+C37+C38+C41+C42+C43+C47+C48+C49+C50</f>
        <v>0</v>
      </c>
      <c r="D51" s="1549">
        <f>D35+D36+D37+D38+D41+D42+D43+D47+D48+D49+D50</f>
        <v>0</v>
      </c>
      <c r="E51" s="1549">
        <f t="shared" ref="E51:Q51" si="8">E35+E36+E37+E38+E41+E42+E43+E47+E48+E49+E50</f>
        <v>0</v>
      </c>
      <c r="F51" s="1549">
        <f t="shared" si="8"/>
        <v>0</v>
      </c>
      <c r="G51" s="1549">
        <f t="shared" si="8"/>
        <v>0</v>
      </c>
      <c r="H51" s="1549">
        <f t="shared" si="8"/>
        <v>0</v>
      </c>
      <c r="I51" s="1549">
        <f t="shared" si="8"/>
        <v>0</v>
      </c>
      <c r="J51" s="1549">
        <f t="shared" si="8"/>
        <v>0</v>
      </c>
      <c r="K51" s="1549">
        <f t="shared" si="8"/>
        <v>0</v>
      </c>
      <c r="L51" s="1549">
        <f t="shared" si="8"/>
        <v>0</v>
      </c>
      <c r="M51" s="1549">
        <f t="shared" si="8"/>
        <v>0</v>
      </c>
      <c r="N51" s="1549">
        <f t="shared" si="8"/>
        <v>0</v>
      </c>
      <c r="O51" s="1549">
        <f t="shared" si="8"/>
        <v>0</v>
      </c>
      <c r="P51" s="1549">
        <f t="shared" si="8"/>
        <v>0</v>
      </c>
      <c r="Q51" s="1550">
        <f t="shared" si="8"/>
        <v>0</v>
      </c>
    </row>
    <row r="52" spans="1:17" ht="15.75" thickBot="1">
      <c r="A52" s="1551"/>
      <c r="B52" s="1552" t="s">
        <v>2132</v>
      </c>
      <c r="C52" s="1553">
        <f>C33+C51</f>
        <v>0</v>
      </c>
      <c r="D52" s="1554">
        <f>D33+D51</f>
        <v>0</v>
      </c>
      <c r="E52" s="1554">
        <f t="shared" ref="E52:Q52" si="9">E33+E51</f>
        <v>0</v>
      </c>
      <c r="F52" s="1554">
        <f t="shared" si="9"/>
        <v>0</v>
      </c>
      <c r="G52" s="1554">
        <f t="shared" si="9"/>
        <v>0</v>
      </c>
      <c r="H52" s="1554">
        <f t="shared" si="9"/>
        <v>0</v>
      </c>
      <c r="I52" s="1554">
        <f t="shared" si="9"/>
        <v>0</v>
      </c>
      <c r="J52" s="1554">
        <f t="shared" si="9"/>
        <v>0</v>
      </c>
      <c r="K52" s="1554">
        <f t="shared" si="9"/>
        <v>0</v>
      </c>
      <c r="L52" s="1554">
        <f t="shared" si="9"/>
        <v>0</v>
      </c>
      <c r="M52" s="1554">
        <f t="shared" si="9"/>
        <v>0</v>
      </c>
      <c r="N52" s="1554">
        <f t="shared" si="9"/>
        <v>0</v>
      </c>
      <c r="O52" s="1554">
        <f t="shared" si="9"/>
        <v>0</v>
      </c>
      <c r="P52" s="1554">
        <f t="shared" si="9"/>
        <v>0</v>
      </c>
      <c r="Q52" s="1555">
        <f t="shared" si="9"/>
        <v>0</v>
      </c>
    </row>
    <row r="53" spans="1:17">
      <c r="A53" s="1556"/>
      <c r="B53" s="1614" t="s">
        <v>1221</v>
      </c>
      <c r="C53" s="1558"/>
      <c r="D53" s="1559"/>
      <c r="E53" s="1559"/>
      <c r="F53" s="1559"/>
      <c r="G53" s="1559"/>
      <c r="H53" s="1559"/>
      <c r="I53" s="1559"/>
      <c r="J53" s="1559"/>
      <c r="K53" s="1559"/>
      <c r="L53" s="1559"/>
      <c r="M53" s="1559"/>
      <c r="N53" s="1559"/>
      <c r="O53" s="1559"/>
      <c r="P53" s="1559"/>
      <c r="Q53" s="1560"/>
    </row>
    <row r="54" spans="1:17">
      <c r="A54" s="1495"/>
      <c r="B54" s="1614" t="s">
        <v>2133</v>
      </c>
      <c r="C54" s="1561"/>
      <c r="D54" s="1562"/>
      <c r="E54" s="1562"/>
      <c r="F54" s="1562"/>
      <c r="G54" s="1562"/>
      <c r="H54" s="1562"/>
      <c r="I54" s="1562"/>
      <c r="J54" s="1562"/>
      <c r="K54" s="1562"/>
      <c r="L54" s="1562"/>
      <c r="M54" s="1562"/>
      <c r="N54" s="1562"/>
      <c r="O54" s="1562"/>
      <c r="P54" s="1562"/>
      <c r="Q54" s="1563"/>
    </row>
    <row r="55" spans="1:17">
      <c r="A55" s="1564" t="s">
        <v>2134</v>
      </c>
      <c r="B55" s="1616" t="s">
        <v>2135</v>
      </c>
      <c r="C55" s="1496"/>
      <c r="D55" s="1497"/>
      <c r="E55" s="1497"/>
      <c r="F55" s="1497"/>
      <c r="G55" s="1497"/>
      <c r="H55" s="1497"/>
      <c r="I55" s="1497"/>
      <c r="J55" s="1497"/>
      <c r="K55" s="1497"/>
      <c r="L55" s="1497"/>
      <c r="M55" s="1497"/>
      <c r="N55" s="1497"/>
      <c r="O55" s="1497"/>
      <c r="P55" s="1497"/>
      <c r="Q55" s="1498"/>
    </row>
    <row r="56" spans="1:17">
      <c r="A56" s="1499" t="s">
        <v>2136</v>
      </c>
      <c r="B56" s="1508" t="s">
        <v>2137</v>
      </c>
      <c r="C56" s="1500">
        <f t="shared" ref="C56:C62" si="10">SUM(D56:Q56)</f>
        <v>0</v>
      </c>
      <c r="D56" s="1544"/>
      <c r="E56" s="1505"/>
      <c r="F56" s="1505"/>
      <c r="G56" s="1505"/>
      <c r="H56" s="1505"/>
      <c r="I56" s="1505"/>
      <c r="J56" s="1505"/>
      <c r="K56" s="1505"/>
      <c r="L56" s="1505"/>
      <c r="M56" s="1505"/>
      <c r="N56" s="1505"/>
      <c r="O56" s="1505"/>
      <c r="P56" s="1505"/>
      <c r="Q56" s="1506"/>
    </row>
    <row r="57" spans="1:17">
      <c r="A57" s="1507" t="s">
        <v>2138</v>
      </c>
      <c r="B57" s="1566" t="s">
        <v>2139</v>
      </c>
      <c r="C57" s="1500">
        <f t="shared" si="10"/>
        <v>0</v>
      </c>
      <c r="D57" s="1544"/>
      <c r="E57" s="1505"/>
      <c r="F57" s="1505"/>
      <c r="G57" s="1505"/>
      <c r="H57" s="1505"/>
      <c r="I57" s="1505"/>
      <c r="J57" s="1505"/>
      <c r="K57" s="1505"/>
      <c r="L57" s="1505"/>
      <c r="M57" s="1505"/>
      <c r="N57" s="1505"/>
      <c r="O57" s="1505"/>
      <c r="P57" s="1505"/>
      <c r="Q57" s="1506"/>
    </row>
    <row r="58" spans="1:17">
      <c r="A58" s="1507" t="s">
        <v>2140</v>
      </c>
      <c r="B58" s="1566" t="s">
        <v>2141</v>
      </c>
      <c r="C58" s="1500">
        <f t="shared" si="10"/>
        <v>0</v>
      </c>
      <c r="D58" s="1544"/>
      <c r="E58" s="1505"/>
      <c r="F58" s="1505"/>
      <c r="G58" s="1505"/>
      <c r="H58" s="1505"/>
      <c r="I58" s="1505"/>
      <c r="J58" s="1505"/>
      <c r="K58" s="1505"/>
      <c r="L58" s="1505"/>
      <c r="M58" s="1505"/>
      <c r="N58" s="1505"/>
      <c r="O58" s="1505"/>
      <c r="P58" s="1505"/>
      <c r="Q58" s="1506"/>
    </row>
    <row r="59" spans="1:17">
      <c r="A59" s="1507" t="s">
        <v>2142</v>
      </c>
      <c r="B59" s="1566" t="s">
        <v>2143</v>
      </c>
      <c r="C59" s="1500">
        <f t="shared" si="10"/>
        <v>0</v>
      </c>
      <c r="D59" s="1567">
        <f>D60+D61</f>
        <v>0</v>
      </c>
      <c r="E59" s="1567">
        <f t="shared" ref="E59:Q59" si="11">E60+E61</f>
        <v>0</v>
      </c>
      <c r="F59" s="1567">
        <f t="shared" si="11"/>
        <v>0</v>
      </c>
      <c r="G59" s="1567">
        <f t="shared" si="11"/>
        <v>0</v>
      </c>
      <c r="H59" s="1567">
        <f t="shared" si="11"/>
        <v>0</v>
      </c>
      <c r="I59" s="1567">
        <f t="shared" si="11"/>
        <v>0</v>
      </c>
      <c r="J59" s="1567">
        <f t="shared" si="11"/>
        <v>0</v>
      </c>
      <c r="K59" s="1567">
        <f t="shared" si="11"/>
        <v>0</v>
      </c>
      <c r="L59" s="1567">
        <f t="shared" si="11"/>
        <v>0</v>
      </c>
      <c r="M59" s="1567">
        <f t="shared" si="11"/>
        <v>0</v>
      </c>
      <c r="N59" s="1567">
        <f t="shared" si="11"/>
        <v>0</v>
      </c>
      <c r="O59" s="1567">
        <f t="shared" si="11"/>
        <v>0</v>
      </c>
      <c r="P59" s="1567">
        <f t="shared" si="11"/>
        <v>0</v>
      </c>
      <c r="Q59" s="1568">
        <f t="shared" si="11"/>
        <v>0</v>
      </c>
    </row>
    <row r="60" spans="1:17">
      <c r="A60" s="1507" t="s">
        <v>2144</v>
      </c>
      <c r="B60" s="1569" t="s">
        <v>2145</v>
      </c>
      <c r="C60" s="1500">
        <f t="shared" si="10"/>
        <v>0</v>
      </c>
      <c r="D60" s="1536"/>
      <c r="E60" s="1536"/>
      <c r="F60" s="1536"/>
      <c r="G60" s="1536"/>
      <c r="H60" s="1536"/>
      <c r="I60" s="1536"/>
      <c r="J60" s="1536"/>
      <c r="K60" s="1536"/>
      <c r="L60" s="1536"/>
      <c r="M60" s="1536"/>
      <c r="N60" s="1536"/>
      <c r="O60" s="1536"/>
      <c r="P60" s="1536"/>
      <c r="Q60" s="1537"/>
    </row>
    <row r="61" spans="1:17">
      <c r="A61" s="1499" t="s">
        <v>2146</v>
      </c>
      <c r="B61" s="1512" t="s">
        <v>2147</v>
      </c>
      <c r="C61" s="1500">
        <f t="shared" si="10"/>
        <v>0</v>
      </c>
      <c r="D61" s="1536"/>
      <c r="E61" s="1536"/>
      <c r="F61" s="1536"/>
      <c r="G61" s="1536"/>
      <c r="H61" s="1536"/>
      <c r="I61" s="1536"/>
      <c r="J61" s="1536"/>
      <c r="K61" s="1536"/>
      <c r="L61" s="1536"/>
      <c r="M61" s="1536"/>
      <c r="N61" s="1536"/>
      <c r="O61" s="1536"/>
      <c r="P61" s="1536"/>
      <c r="Q61" s="1537"/>
    </row>
    <row r="62" spans="1:17">
      <c r="A62" s="1507" t="s">
        <v>2148</v>
      </c>
      <c r="B62" s="1566" t="s">
        <v>2149</v>
      </c>
      <c r="C62" s="1500">
        <f t="shared" si="10"/>
        <v>0</v>
      </c>
      <c r="D62" s="1570"/>
      <c r="E62" s="1570"/>
      <c r="F62" s="1570"/>
      <c r="G62" s="1570"/>
      <c r="H62" s="1570"/>
      <c r="I62" s="1570"/>
      <c r="J62" s="1570"/>
      <c r="K62" s="1570"/>
      <c r="L62" s="1570"/>
      <c r="M62" s="1570"/>
      <c r="N62" s="1570"/>
      <c r="O62" s="1570"/>
      <c r="P62" s="1570"/>
      <c r="Q62" s="1571"/>
    </row>
    <row r="63" spans="1:17">
      <c r="A63" s="1527"/>
      <c r="B63" s="1572" t="s">
        <v>2150</v>
      </c>
      <c r="C63" s="1573">
        <f>C56+C57+C58+C59+C62</f>
        <v>0</v>
      </c>
      <c r="D63" s="1574">
        <f>D56+D57+D58+D59+D62</f>
        <v>0</v>
      </c>
      <c r="E63" s="1574">
        <f t="shared" ref="E63:Q63" si="12">E56+E57+E58+E59+E62</f>
        <v>0</v>
      </c>
      <c r="F63" s="1574">
        <f t="shared" si="12"/>
        <v>0</v>
      </c>
      <c r="G63" s="1574">
        <f t="shared" si="12"/>
        <v>0</v>
      </c>
      <c r="H63" s="1574">
        <f t="shared" si="12"/>
        <v>0</v>
      </c>
      <c r="I63" s="1574">
        <f t="shared" si="12"/>
        <v>0</v>
      </c>
      <c r="J63" s="1574">
        <f t="shared" si="12"/>
        <v>0</v>
      </c>
      <c r="K63" s="1574">
        <f t="shared" si="12"/>
        <v>0</v>
      </c>
      <c r="L63" s="1574">
        <f t="shared" si="12"/>
        <v>0</v>
      </c>
      <c r="M63" s="1574">
        <f t="shared" si="12"/>
        <v>0</v>
      </c>
      <c r="N63" s="1574">
        <f t="shared" si="12"/>
        <v>0</v>
      </c>
      <c r="O63" s="1574">
        <f t="shared" si="12"/>
        <v>0</v>
      </c>
      <c r="P63" s="1574">
        <f t="shared" si="12"/>
        <v>0</v>
      </c>
      <c r="Q63" s="1575">
        <f t="shared" si="12"/>
        <v>0</v>
      </c>
    </row>
    <row r="64" spans="1:17">
      <c r="A64" s="1495"/>
      <c r="B64" s="1614" t="s">
        <v>2151</v>
      </c>
      <c r="C64" s="1492"/>
      <c r="D64" s="1617"/>
      <c r="E64" s="1617"/>
      <c r="F64" s="1617"/>
      <c r="G64" s="1617"/>
      <c r="H64" s="1617"/>
      <c r="I64" s="1617"/>
      <c r="J64" s="1617"/>
      <c r="K64" s="1617"/>
      <c r="L64" s="1617"/>
      <c r="M64" s="1617"/>
      <c r="N64" s="1617"/>
      <c r="O64" s="1617"/>
      <c r="P64" s="1617"/>
      <c r="Q64" s="1618"/>
    </row>
    <row r="65" spans="1:17">
      <c r="A65" s="1578" t="s">
        <v>2152</v>
      </c>
      <c r="B65" s="1616" t="s">
        <v>2135</v>
      </c>
      <c r="C65" s="1619"/>
      <c r="D65" s="1620"/>
      <c r="E65" s="1620"/>
      <c r="F65" s="1620"/>
      <c r="G65" s="1620"/>
      <c r="H65" s="1620"/>
      <c r="I65" s="1620"/>
      <c r="J65" s="1620"/>
      <c r="K65" s="1620"/>
      <c r="L65" s="1620"/>
      <c r="M65" s="1620"/>
      <c r="N65" s="1620"/>
      <c r="O65" s="1620"/>
      <c r="P65" s="1620"/>
      <c r="Q65" s="1621"/>
    </row>
    <row r="66" spans="1:17">
      <c r="A66" s="1507" t="s">
        <v>2136</v>
      </c>
      <c r="B66" s="1566" t="s">
        <v>2137</v>
      </c>
      <c r="C66" s="1500">
        <f t="shared" ref="C66:C72" si="13">SUM(D66:Q66)</f>
        <v>0</v>
      </c>
      <c r="D66" s="1544"/>
      <c r="E66" s="1505"/>
      <c r="F66" s="1505"/>
      <c r="G66" s="1505"/>
      <c r="H66" s="1505"/>
      <c r="I66" s="1505"/>
      <c r="J66" s="1505"/>
      <c r="K66" s="1505"/>
      <c r="L66" s="1505"/>
      <c r="M66" s="1505"/>
      <c r="N66" s="1505"/>
      <c r="O66" s="1505"/>
      <c r="P66" s="1505"/>
      <c r="Q66" s="1506"/>
    </row>
    <row r="67" spans="1:17">
      <c r="A67" s="1507" t="s">
        <v>2138</v>
      </c>
      <c r="B67" s="1566" t="s">
        <v>2139</v>
      </c>
      <c r="C67" s="1500">
        <f t="shared" si="13"/>
        <v>0</v>
      </c>
      <c r="D67" s="1544"/>
      <c r="E67" s="1505"/>
      <c r="F67" s="1505"/>
      <c r="G67" s="1505"/>
      <c r="H67" s="1505"/>
      <c r="I67" s="1505"/>
      <c r="J67" s="1505"/>
      <c r="K67" s="1505"/>
      <c r="L67" s="1505"/>
      <c r="M67" s="1505"/>
      <c r="N67" s="1505"/>
      <c r="O67" s="1505"/>
      <c r="P67" s="1505"/>
      <c r="Q67" s="1506"/>
    </row>
    <row r="68" spans="1:17">
      <c r="A68" s="1507" t="s">
        <v>2140</v>
      </c>
      <c r="B68" s="1566" t="s">
        <v>2141</v>
      </c>
      <c r="C68" s="1500">
        <f t="shared" si="13"/>
        <v>0</v>
      </c>
      <c r="D68" s="1544"/>
      <c r="E68" s="1505"/>
      <c r="F68" s="1505"/>
      <c r="G68" s="1505"/>
      <c r="H68" s="1505"/>
      <c r="I68" s="1505"/>
      <c r="J68" s="1505"/>
      <c r="K68" s="1505"/>
      <c r="L68" s="1505"/>
      <c r="M68" s="1505"/>
      <c r="N68" s="1505"/>
      <c r="O68" s="1505"/>
      <c r="P68" s="1505"/>
      <c r="Q68" s="1506"/>
    </row>
    <row r="69" spans="1:17">
      <c r="A69" s="1507" t="s">
        <v>2142</v>
      </c>
      <c r="B69" s="1566" t="s">
        <v>2143</v>
      </c>
      <c r="C69" s="1500">
        <f t="shared" si="13"/>
        <v>0</v>
      </c>
      <c r="D69" s="1567">
        <f>D70+D71</f>
        <v>0</v>
      </c>
      <c r="E69" s="1567">
        <f t="shared" ref="E69:Q69" si="14">E70+E71</f>
        <v>0</v>
      </c>
      <c r="F69" s="1567">
        <f t="shared" si="14"/>
        <v>0</v>
      </c>
      <c r="G69" s="1567">
        <f t="shared" si="14"/>
        <v>0</v>
      </c>
      <c r="H69" s="1567">
        <f t="shared" si="14"/>
        <v>0</v>
      </c>
      <c r="I69" s="1567">
        <f t="shared" si="14"/>
        <v>0</v>
      </c>
      <c r="J69" s="1567">
        <f t="shared" si="14"/>
        <v>0</v>
      </c>
      <c r="K69" s="1567">
        <f t="shared" si="14"/>
        <v>0</v>
      </c>
      <c r="L69" s="1567">
        <f t="shared" si="14"/>
        <v>0</v>
      </c>
      <c r="M69" s="1567">
        <f t="shared" si="14"/>
        <v>0</v>
      </c>
      <c r="N69" s="1567">
        <f t="shared" si="14"/>
        <v>0</v>
      </c>
      <c r="O69" s="1567">
        <f t="shared" si="14"/>
        <v>0</v>
      </c>
      <c r="P69" s="1567">
        <f t="shared" si="14"/>
        <v>0</v>
      </c>
      <c r="Q69" s="1568">
        <f t="shared" si="14"/>
        <v>0</v>
      </c>
    </row>
    <row r="70" spans="1:17">
      <c r="A70" s="1507" t="s">
        <v>2144</v>
      </c>
      <c r="B70" s="1569" t="s">
        <v>2145</v>
      </c>
      <c r="C70" s="1500">
        <f t="shared" si="13"/>
        <v>0</v>
      </c>
      <c r="D70" s="1536"/>
      <c r="E70" s="1536"/>
      <c r="F70" s="1536"/>
      <c r="G70" s="1536"/>
      <c r="H70" s="1536"/>
      <c r="I70" s="1536"/>
      <c r="J70" s="1536"/>
      <c r="K70" s="1536"/>
      <c r="L70" s="1536"/>
      <c r="M70" s="1536"/>
      <c r="N70" s="1536"/>
      <c r="O70" s="1536"/>
      <c r="P70" s="1536"/>
      <c r="Q70" s="1537"/>
    </row>
    <row r="71" spans="1:17">
      <c r="A71" s="1495" t="s">
        <v>2146</v>
      </c>
      <c r="B71" s="1569" t="s">
        <v>2147</v>
      </c>
      <c r="C71" s="1500">
        <f t="shared" si="13"/>
        <v>0</v>
      </c>
      <c r="D71" s="1536"/>
      <c r="E71" s="1536"/>
      <c r="F71" s="1536"/>
      <c r="G71" s="1536"/>
      <c r="H71" s="1536"/>
      <c r="I71" s="1536"/>
      <c r="J71" s="1536"/>
      <c r="K71" s="1536"/>
      <c r="L71" s="1536"/>
      <c r="M71" s="1536"/>
      <c r="N71" s="1536"/>
      <c r="O71" s="1536"/>
      <c r="P71" s="1536"/>
      <c r="Q71" s="1537"/>
    </row>
    <row r="72" spans="1:17">
      <c r="A72" s="1507" t="s">
        <v>2148</v>
      </c>
      <c r="B72" s="1566" t="s">
        <v>2149</v>
      </c>
      <c r="C72" s="1500">
        <f t="shared" si="13"/>
        <v>0</v>
      </c>
      <c r="D72" s="1570"/>
      <c r="E72" s="1570"/>
      <c r="F72" s="1570"/>
      <c r="G72" s="1570"/>
      <c r="H72" s="1570"/>
      <c r="I72" s="1570"/>
      <c r="J72" s="1570"/>
      <c r="K72" s="1570"/>
      <c r="L72" s="1570"/>
      <c r="M72" s="1570"/>
      <c r="N72" s="1570"/>
      <c r="O72" s="1570"/>
      <c r="P72" s="1570"/>
      <c r="Q72" s="1571"/>
    </row>
    <row r="73" spans="1:17" ht="15.75" thickBot="1">
      <c r="A73" s="1546"/>
      <c r="B73" s="1491" t="s">
        <v>2153</v>
      </c>
      <c r="C73" s="1582">
        <f>C66+C67+C68+C69+C72</f>
        <v>0</v>
      </c>
      <c r="D73" s="1549">
        <f>D66+D67+D68+D69+D72</f>
        <v>0</v>
      </c>
      <c r="E73" s="1549">
        <f t="shared" ref="E73:Q73" si="15">E66+E67+E68+E69+E72</f>
        <v>0</v>
      </c>
      <c r="F73" s="1549">
        <f t="shared" si="15"/>
        <v>0</v>
      </c>
      <c r="G73" s="1549">
        <f t="shared" si="15"/>
        <v>0</v>
      </c>
      <c r="H73" s="1549">
        <f t="shared" si="15"/>
        <v>0</v>
      </c>
      <c r="I73" s="1549">
        <f t="shared" si="15"/>
        <v>0</v>
      </c>
      <c r="J73" s="1549">
        <f t="shared" si="15"/>
        <v>0</v>
      </c>
      <c r="K73" s="1549">
        <f t="shared" si="15"/>
        <v>0</v>
      </c>
      <c r="L73" s="1549">
        <f t="shared" si="15"/>
        <v>0</v>
      </c>
      <c r="M73" s="1549">
        <f t="shared" si="15"/>
        <v>0</v>
      </c>
      <c r="N73" s="1549">
        <f t="shared" si="15"/>
        <v>0</v>
      </c>
      <c r="O73" s="1549">
        <f t="shared" si="15"/>
        <v>0</v>
      </c>
      <c r="P73" s="1549">
        <f t="shared" si="15"/>
        <v>0</v>
      </c>
      <c r="Q73" s="1550">
        <f t="shared" si="15"/>
        <v>0</v>
      </c>
    </row>
    <row r="74" spans="1:17" ht="15.75" thickBot="1">
      <c r="A74" s="1583"/>
      <c r="B74" s="1584" t="s">
        <v>2154</v>
      </c>
      <c r="C74" s="1553">
        <f>C63+C73</f>
        <v>0</v>
      </c>
      <c r="D74" s="1554">
        <f>D63+D73</f>
        <v>0</v>
      </c>
      <c r="E74" s="1554">
        <f t="shared" ref="E74:Q74" si="16">E63+E73</f>
        <v>0</v>
      </c>
      <c r="F74" s="1554">
        <f t="shared" si="16"/>
        <v>0</v>
      </c>
      <c r="G74" s="1554">
        <f t="shared" si="16"/>
        <v>0</v>
      </c>
      <c r="H74" s="1554">
        <f t="shared" si="16"/>
        <v>0</v>
      </c>
      <c r="I74" s="1554">
        <f t="shared" si="16"/>
        <v>0</v>
      </c>
      <c r="J74" s="1554">
        <f t="shared" si="16"/>
        <v>0</v>
      </c>
      <c r="K74" s="1554">
        <f t="shared" si="16"/>
        <v>0</v>
      </c>
      <c r="L74" s="1554">
        <f t="shared" si="16"/>
        <v>0</v>
      </c>
      <c r="M74" s="1554">
        <f t="shared" si="16"/>
        <v>0</v>
      </c>
      <c r="N74" s="1554">
        <f t="shared" si="16"/>
        <v>0</v>
      </c>
      <c r="O74" s="1554">
        <f t="shared" si="16"/>
        <v>0</v>
      </c>
      <c r="P74" s="1554">
        <f t="shared" si="16"/>
        <v>0</v>
      </c>
      <c r="Q74" s="1555">
        <f t="shared" si="16"/>
        <v>0</v>
      </c>
    </row>
    <row r="75" spans="1:17" ht="15.75" thickBot="1">
      <c r="A75" s="1585"/>
      <c r="B75" s="1586" t="s">
        <v>2155</v>
      </c>
      <c r="C75" s="1587">
        <f>C52+C74</f>
        <v>0</v>
      </c>
      <c r="D75" s="1588">
        <f>D52+D74</f>
        <v>0</v>
      </c>
      <c r="E75" s="1588">
        <f t="shared" ref="E75:Q75" si="17">E52+E74</f>
        <v>0</v>
      </c>
      <c r="F75" s="1588">
        <f t="shared" si="17"/>
        <v>0</v>
      </c>
      <c r="G75" s="1588">
        <f t="shared" si="17"/>
        <v>0</v>
      </c>
      <c r="H75" s="1588">
        <f t="shared" si="17"/>
        <v>0</v>
      </c>
      <c r="I75" s="1588">
        <f t="shared" si="17"/>
        <v>0</v>
      </c>
      <c r="J75" s="1588">
        <f t="shared" si="17"/>
        <v>0</v>
      </c>
      <c r="K75" s="1588">
        <f t="shared" si="17"/>
        <v>0</v>
      </c>
      <c r="L75" s="1588">
        <f t="shared" si="17"/>
        <v>0</v>
      </c>
      <c r="M75" s="1588">
        <f t="shared" si="17"/>
        <v>0</v>
      </c>
      <c r="N75" s="1588">
        <f t="shared" si="17"/>
        <v>0</v>
      </c>
      <c r="O75" s="1588">
        <f t="shared" si="17"/>
        <v>0</v>
      </c>
      <c r="P75" s="1588">
        <f t="shared" si="17"/>
        <v>0</v>
      </c>
      <c r="Q75" s="1589">
        <f t="shared" si="17"/>
        <v>0</v>
      </c>
    </row>
    <row r="76" spans="1:17" ht="16.5" thickTop="1" thickBot="1">
      <c r="A76" s="1590"/>
      <c r="B76" s="1622" t="s">
        <v>2156</v>
      </c>
      <c r="C76" s="1592"/>
      <c r="D76" s="1593">
        <v>0</v>
      </c>
      <c r="E76" s="1594" t="s">
        <v>2157</v>
      </c>
      <c r="F76" s="1595" t="s">
        <v>2158</v>
      </c>
      <c r="G76" s="1595" t="s">
        <v>2159</v>
      </c>
      <c r="H76" s="1595" t="s">
        <v>2160</v>
      </c>
      <c r="I76" s="1595" t="s">
        <v>2161</v>
      </c>
      <c r="J76" s="1595" t="s">
        <v>2162</v>
      </c>
      <c r="K76" s="1595" t="s">
        <v>2163</v>
      </c>
      <c r="L76" s="1595" t="s">
        <v>2164</v>
      </c>
      <c r="M76" s="1595" t="s">
        <v>2165</v>
      </c>
      <c r="N76" s="1595" t="s">
        <v>2166</v>
      </c>
      <c r="O76" s="1595" t="s">
        <v>2167</v>
      </c>
      <c r="P76" s="1595" t="s">
        <v>2168</v>
      </c>
      <c r="Q76" s="1596" t="s">
        <v>2169</v>
      </c>
    </row>
    <row r="77" spans="1:17" ht="16.5" thickTop="1" thickBot="1">
      <c r="A77" s="1597"/>
      <c r="B77" s="1623" t="s">
        <v>2170</v>
      </c>
      <c r="C77" s="1599"/>
      <c r="D77" s="1600">
        <f>D75*D76</f>
        <v>0</v>
      </c>
      <c r="E77" s="1601">
        <f>E75*E76</f>
        <v>0</v>
      </c>
      <c r="F77" s="1601">
        <f>F75*F76</f>
        <v>0</v>
      </c>
      <c r="G77" s="1601">
        <f t="shared" ref="G77:Q77" si="18">G75*G76</f>
        <v>0</v>
      </c>
      <c r="H77" s="1601">
        <f t="shared" si="18"/>
        <v>0</v>
      </c>
      <c r="I77" s="1601">
        <f t="shared" si="18"/>
        <v>0</v>
      </c>
      <c r="J77" s="1601">
        <f t="shared" si="18"/>
        <v>0</v>
      </c>
      <c r="K77" s="1601">
        <f t="shared" si="18"/>
        <v>0</v>
      </c>
      <c r="L77" s="1601">
        <f t="shared" si="18"/>
        <v>0</v>
      </c>
      <c r="M77" s="1601">
        <f t="shared" si="18"/>
        <v>0</v>
      </c>
      <c r="N77" s="1601">
        <f t="shared" si="18"/>
        <v>0</v>
      </c>
      <c r="O77" s="1601">
        <f t="shared" si="18"/>
        <v>0</v>
      </c>
      <c r="P77" s="1601">
        <f t="shared" si="18"/>
        <v>0</v>
      </c>
      <c r="Q77" s="1602">
        <f t="shared" si="18"/>
        <v>0</v>
      </c>
    </row>
    <row r="78" spans="1:17" ht="16.5" thickTop="1" thickBot="1">
      <c r="A78" s="1603"/>
      <c r="B78" s="1604" t="s">
        <v>2171</v>
      </c>
      <c r="C78" s="1605">
        <f>SUM(D77:Q77)</f>
        <v>0</v>
      </c>
      <c r="D78" s="1606"/>
      <c r="E78" s="1607"/>
      <c r="F78" s="1607"/>
      <c r="G78" s="1607"/>
      <c r="H78" s="1607"/>
      <c r="I78" s="1607"/>
      <c r="J78" s="1607"/>
      <c r="K78" s="1607"/>
      <c r="L78" s="1607"/>
      <c r="M78" s="1607"/>
      <c r="N78" s="1607"/>
      <c r="O78" s="1607"/>
      <c r="P78" s="1607"/>
      <c r="Q78" s="1608"/>
    </row>
  </sheetData>
  <mergeCells count="5">
    <mergeCell ref="A7:B10"/>
    <mergeCell ref="C7:Q10"/>
    <mergeCell ref="A11:B12"/>
    <mergeCell ref="C11:C12"/>
    <mergeCell ref="E11:Q11"/>
  </mergeCells>
  <conditionalFormatting sqref="C11:C12">
    <cfRule type="colorScale" priority="2">
      <colorScale>
        <cfvo type="min"/>
        <cfvo type="percentile" val="50"/>
        <cfvo type="max"/>
        <color rgb="FFF8696B"/>
        <color rgb="FFFFEB84"/>
        <color rgb="FF63BE7B"/>
      </colorScale>
    </cfRule>
  </conditionalFormatting>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8"/>
  <sheetViews>
    <sheetView workbookViewId="0">
      <selection activeCell="A43" activeCellId="1" sqref="B27 A43"/>
    </sheetView>
  </sheetViews>
  <sheetFormatPr defaultRowHeight="15"/>
  <cols>
    <col min="1" max="1" width="24.28515625" style="41" bestFit="1" customWidth="1"/>
    <col min="2" max="2" width="58.85546875" style="41" customWidth="1"/>
    <col min="3" max="3" width="10.140625" style="41" customWidth="1"/>
    <col min="4" max="256" width="9.140625" style="41"/>
    <col min="257" max="257" width="24.28515625" style="41" bestFit="1" customWidth="1"/>
    <col min="258" max="258" width="58.85546875" style="41" customWidth="1"/>
    <col min="259" max="259" width="10.140625" style="41" customWidth="1"/>
    <col min="260" max="512" width="9.140625" style="41"/>
    <col min="513" max="513" width="24.28515625" style="41" bestFit="1" customWidth="1"/>
    <col min="514" max="514" width="58.85546875" style="41" customWidth="1"/>
    <col min="515" max="515" width="10.140625" style="41" customWidth="1"/>
    <col min="516" max="768" width="9.140625" style="41"/>
    <col min="769" max="769" width="24.28515625" style="41" bestFit="1" customWidth="1"/>
    <col min="770" max="770" width="58.85546875" style="41" customWidth="1"/>
    <col min="771" max="771" width="10.140625" style="41" customWidth="1"/>
    <col min="772" max="1024" width="9.140625" style="41"/>
    <col min="1025" max="1025" width="24.28515625" style="41" bestFit="1" customWidth="1"/>
    <col min="1026" max="1026" width="58.85546875" style="41" customWidth="1"/>
    <col min="1027" max="1027" width="10.140625" style="41" customWidth="1"/>
    <col min="1028" max="1280" width="9.140625" style="41"/>
    <col min="1281" max="1281" width="24.28515625" style="41" bestFit="1" customWidth="1"/>
    <col min="1282" max="1282" width="58.85546875" style="41" customWidth="1"/>
    <col min="1283" max="1283" width="10.140625" style="41" customWidth="1"/>
    <col min="1284" max="1536" width="9.140625" style="41"/>
    <col min="1537" max="1537" width="24.28515625" style="41" bestFit="1" customWidth="1"/>
    <col min="1538" max="1538" width="58.85546875" style="41" customWidth="1"/>
    <col min="1539" max="1539" width="10.140625" style="41" customWidth="1"/>
    <col min="1540" max="1792" width="9.140625" style="41"/>
    <col min="1793" max="1793" width="24.28515625" style="41" bestFit="1" customWidth="1"/>
    <col min="1794" max="1794" width="58.85546875" style="41" customWidth="1"/>
    <col min="1795" max="1795" width="10.140625" style="41" customWidth="1"/>
    <col min="1796" max="2048" width="9.140625" style="41"/>
    <col min="2049" max="2049" width="24.28515625" style="41" bestFit="1" customWidth="1"/>
    <col min="2050" max="2050" width="58.85546875" style="41" customWidth="1"/>
    <col min="2051" max="2051" width="10.140625" style="41" customWidth="1"/>
    <col min="2052" max="2304" width="9.140625" style="41"/>
    <col min="2305" max="2305" width="24.28515625" style="41" bestFit="1" customWidth="1"/>
    <col min="2306" max="2306" width="58.85546875" style="41" customWidth="1"/>
    <col min="2307" max="2307" width="10.140625" style="41" customWidth="1"/>
    <col min="2308" max="2560" width="9.140625" style="41"/>
    <col min="2561" max="2561" width="24.28515625" style="41" bestFit="1" customWidth="1"/>
    <col min="2562" max="2562" width="58.85546875" style="41" customWidth="1"/>
    <col min="2563" max="2563" width="10.140625" style="41" customWidth="1"/>
    <col min="2564" max="2816" width="9.140625" style="41"/>
    <col min="2817" max="2817" width="24.28515625" style="41" bestFit="1" customWidth="1"/>
    <col min="2818" max="2818" width="58.85546875" style="41" customWidth="1"/>
    <col min="2819" max="2819" width="10.140625" style="41" customWidth="1"/>
    <col min="2820" max="3072" width="9.140625" style="41"/>
    <col min="3073" max="3073" width="24.28515625" style="41" bestFit="1" customWidth="1"/>
    <col min="3074" max="3074" width="58.85546875" style="41" customWidth="1"/>
    <col min="3075" max="3075" width="10.140625" style="41" customWidth="1"/>
    <col min="3076" max="3328" width="9.140625" style="41"/>
    <col min="3329" max="3329" width="24.28515625" style="41" bestFit="1" customWidth="1"/>
    <col min="3330" max="3330" width="58.85546875" style="41" customWidth="1"/>
    <col min="3331" max="3331" width="10.140625" style="41" customWidth="1"/>
    <col min="3332" max="3584" width="9.140625" style="41"/>
    <col min="3585" max="3585" width="24.28515625" style="41" bestFit="1" customWidth="1"/>
    <col min="3586" max="3586" width="58.85546875" style="41" customWidth="1"/>
    <col min="3587" max="3587" width="10.140625" style="41" customWidth="1"/>
    <col min="3588" max="3840" width="9.140625" style="41"/>
    <col min="3841" max="3841" width="24.28515625" style="41" bestFit="1" customWidth="1"/>
    <col min="3842" max="3842" width="58.85546875" style="41" customWidth="1"/>
    <col min="3843" max="3843" width="10.140625" style="41" customWidth="1"/>
    <col min="3844" max="4096" width="9.140625" style="41"/>
    <col min="4097" max="4097" width="24.28515625" style="41" bestFit="1" customWidth="1"/>
    <col min="4098" max="4098" width="58.85546875" style="41" customWidth="1"/>
    <col min="4099" max="4099" width="10.140625" style="41" customWidth="1"/>
    <col min="4100" max="4352" width="9.140625" style="41"/>
    <col min="4353" max="4353" width="24.28515625" style="41" bestFit="1" customWidth="1"/>
    <col min="4354" max="4354" width="58.85546875" style="41" customWidth="1"/>
    <col min="4355" max="4355" width="10.140625" style="41" customWidth="1"/>
    <col min="4356" max="4608" width="9.140625" style="41"/>
    <col min="4609" max="4609" width="24.28515625" style="41" bestFit="1" customWidth="1"/>
    <col min="4610" max="4610" width="58.85546875" style="41" customWidth="1"/>
    <col min="4611" max="4611" width="10.140625" style="41" customWidth="1"/>
    <col min="4612" max="4864" width="9.140625" style="41"/>
    <col min="4865" max="4865" width="24.28515625" style="41" bestFit="1" customWidth="1"/>
    <col min="4866" max="4866" width="58.85546875" style="41" customWidth="1"/>
    <col min="4867" max="4867" width="10.140625" style="41" customWidth="1"/>
    <col min="4868" max="5120" width="9.140625" style="41"/>
    <col min="5121" max="5121" width="24.28515625" style="41" bestFit="1" customWidth="1"/>
    <col min="5122" max="5122" width="58.85546875" style="41" customWidth="1"/>
    <col min="5123" max="5123" width="10.140625" style="41" customWidth="1"/>
    <col min="5124" max="5376" width="9.140625" style="41"/>
    <col min="5377" max="5377" width="24.28515625" style="41" bestFit="1" customWidth="1"/>
    <col min="5378" max="5378" width="58.85546875" style="41" customWidth="1"/>
    <col min="5379" max="5379" width="10.140625" style="41" customWidth="1"/>
    <col min="5380" max="5632" width="9.140625" style="41"/>
    <col min="5633" max="5633" width="24.28515625" style="41" bestFit="1" customWidth="1"/>
    <col min="5634" max="5634" width="58.85546875" style="41" customWidth="1"/>
    <col min="5635" max="5635" width="10.140625" style="41" customWidth="1"/>
    <col min="5636" max="5888" width="9.140625" style="41"/>
    <col min="5889" max="5889" width="24.28515625" style="41" bestFit="1" customWidth="1"/>
    <col min="5890" max="5890" width="58.85546875" style="41" customWidth="1"/>
    <col min="5891" max="5891" width="10.140625" style="41" customWidth="1"/>
    <col min="5892" max="6144" width="9.140625" style="41"/>
    <col min="6145" max="6145" width="24.28515625" style="41" bestFit="1" customWidth="1"/>
    <col min="6146" max="6146" width="58.85546875" style="41" customWidth="1"/>
    <col min="6147" max="6147" width="10.140625" style="41" customWidth="1"/>
    <col min="6148" max="6400" width="9.140625" style="41"/>
    <col min="6401" max="6401" width="24.28515625" style="41" bestFit="1" customWidth="1"/>
    <col min="6402" max="6402" width="58.85546875" style="41" customWidth="1"/>
    <col min="6403" max="6403" width="10.140625" style="41" customWidth="1"/>
    <col min="6404" max="6656" width="9.140625" style="41"/>
    <col min="6657" max="6657" width="24.28515625" style="41" bestFit="1" customWidth="1"/>
    <col min="6658" max="6658" width="58.85546875" style="41" customWidth="1"/>
    <col min="6659" max="6659" width="10.140625" style="41" customWidth="1"/>
    <col min="6660" max="6912" width="9.140625" style="41"/>
    <col min="6913" max="6913" width="24.28515625" style="41" bestFit="1" customWidth="1"/>
    <col min="6914" max="6914" width="58.85546875" style="41" customWidth="1"/>
    <col min="6915" max="6915" width="10.140625" style="41" customWidth="1"/>
    <col min="6916" max="7168" width="9.140625" style="41"/>
    <col min="7169" max="7169" width="24.28515625" style="41" bestFit="1" customWidth="1"/>
    <col min="7170" max="7170" width="58.85546875" style="41" customWidth="1"/>
    <col min="7171" max="7171" width="10.140625" style="41" customWidth="1"/>
    <col min="7172" max="7424" width="9.140625" style="41"/>
    <col min="7425" max="7425" width="24.28515625" style="41" bestFit="1" customWidth="1"/>
    <col min="7426" max="7426" width="58.85546875" style="41" customWidth="1"/>
    <col min="7427" max="7427" width="10.140625" style="41" customWidth="1"/>
    <col min="7428" max="7680" width="9.140625" style="41"/>
    <col min="7681" max="7681" width="24.28515625" style="41" bestFit="1" customWidth="1"/>
    <col min="7682" max="7682" width="58.85546875" style="41" customWidth="1"/>
    <col min="7683" max="7683" width="10.140625" style="41" customWidth="1"/>
    <col min="7684" max="7936" width="9.140625" style="41"/>
    <col min="7937" max="7937" width="24.28515625" style="41" bestFit="1" customWidth="1"/>
    <col min="7938" max="7938" width="58.85546875" style="41" customWidth="1"/>
    <col min="7939" max="7939" width="10.140625" style="41" customWidth="1"/>
    <col min="7940" max="8192" width="9.140625" style="41"/>
    <col min="8193" max="8193" width="24.28515625" style="41" bestFit="1" customWidth="1"/>
    <col min="8194" max="8194" width="58.85546875" style="41" customWidth="1"/>
    <col min="8195" max="8195" width="10.140625" style="41" customWidth="1"/>
    <col min="8196" max="8448" width="9.140625" style="41"/>
    <col min="8449" max="8449" width="24.28515625" style="41" bestFit="1" customWidth="1"/>
    <col min="8450" max="8450" width="58.85546875" style="41" customWidth="1"/>
    <col min="8451" max="8451" width="10.140625" style="41" customWidth="1"/>
    <col min="8452" max="8704" width="9.140625" style="41"/>
    <col min="8705" max="8705" width="24.28515625" style="41" bestFit="1" customWidth="1"/>
    <col min="8706" max="8706" width="58.85546875" style="41" customWidth="1"/>
    <col min="8707" max="8707" width="10.140625" style="41" customWidth="1"/>
    <col min="8708" max="8960" width="9.140625" style="41"/>
    <col min="8961" max="8961" width="24.28515625" style="41" bestFit="1" customWidth="1"/>
    <col min="8962" max="8962" width="58.85546875" style="41" customWidth="1"/>
    <col min="8963" max="8963" width="10.140625" style="41" customWidth="1"/>
    <col min="8964" max="9216" width="9.140625" style="41"/>
    <col min="9217" max="9217" width="24.28515625" style="41" bestFit="1" customWidth="1"/>
    <col min="9218" max="9218" width="58.85546875" style="41" customWidth="1"/>
    <col min="9219" max="9219" width="10.140625" style="41" customWidth="1"/>
    <col min="9220" max="9472" width="9.140625" style="41"/>
    <col min="9473" max="9473" width="24.28515625" style="41" bestFit="1" customWidth="1"/>
    <col min="9474" max="9474" width="58.85546875" style="41" customWidth="1"/>
    <col min="9475" max="9475" width="10.140625" style="41" customWidth="1"/>
    <col min="9476" max="9728" width="9.140625" style="41"/>
    <col min="9729" max="9729" width="24.28515625" style="41" bestFit="1" customWidth="1"/>
    <col min="9730" max="9730" width="58.85546875" style="41" customWidth="1"/>
    <col min="9731" max="9731" width="10.140625" style="41" customWidth="1"/>
    <col min="9732" max="9984" width="9.140625" style="41"/>
    <col min="9985" max="9985" width="24.28515625" style="41" bestFit="1" customWidth="1"/>
    <col min="9986" max="9986" width="58.85546875" style="41" customWidth="1"/>
    <col min="9987" max="9987" width="10.140625" style="41" customWidth="1"/>
    <col min="9988" max="10240" width="9.140625" style="41"/>
    <col min="10241" max="10241" width="24.28515625" style="41" bestFit="1" customWidth="1"/>
    <col min="10242" max="10242" width="58.85546875" style="41" customWidth="1"/>
    <col min="10243" max="10243" width="10.140625" style="41" customWidth="1"/>
    <col min="10244" max="10496" width="9.140625" style="41"/>
    <col min="10497" max="10497" width="24.28515625" style="41" bestFit="1" customWidth="1"/>
    <col min="10498" max="10498" width="58.85546875" style="41" customWidth="1"/>
    <col min="10499" max="10499" width="10.140625" style="41" customWidth="1"/>
    <col min="10500" max="10752" width="9.140625" style="41"/>
    <col min="10753" max="10753" width="24.28515625" style="41" bestFit="1" customWidth="1"/>
    <col min="10754" max="10754" width="58.85546875" style="41" customWidth="1"/>
    <col min="10755" max="10755" width="10.140625" style="41" customWidth="1"/>
    <col min="10756" max="11008" width="9.140625" style="41"/>
    <col min="11009" max="11009" width="24.28515625" style="41" bestFit="1" customWidth="1"/>
    <col min="11010" max="11010" width="58.85546875" style="41" customWidth="1"/>
    <col min="11011" max="11011" width="10.140625" style="41" customWidth="1"/>
    <col min="11012" max="11264" width="9.140625" style="41"/>
    <col min="11265" max="11265" width="24.28515625" style="41" bestFit="1" customWidth="1"/>
    <col min="11266" max="11266" width="58.85546875" style="41" customWidth="1"/>
    <col min="11267" max="11267" width="10.140625" style="41" customWidth="1"/>
    <col min="11268" max="11520" width="9.140625" style="41"/>
    <col min="11521" max="11521" width="24.28515625" style="41" bestFit="1" customWidth="1"/>
    <col min="11522" max="11522" width="58.85546875" style="41" customWidth="1"/>
    <col min="11523" max="11523" width="10.140625" style="41" customWidth="1"/>
    <col min="11524" max="11776" width="9.140625" style="41"/>
    <col min="11777" max="11777" width="24.28515625" style="41" bestFit="1" customWidth="1"/>
    <col min="11778" max="11778" width="58.85546875" style="41" customWidth="1"/>
    <col min="11779" max="11779" width="10.140625" style="41" customWidth="1"/>
    <col min="11780" max="12032" width="9.140625" style="41"/>
    <col min="12033" max="12033" width="24.28515625" style="41" bestFit="1" customWidth="1"/>
    <col min="12034" max="12034" width="58.85546875" style="41" customWidth="1"/>
    <col min="12035" max="12035" width="10.140625" style="41" customWidth="1"/>
    <col min="12036" max="12288" width="9.140625" style="41"/>
    <col min="12289" max="12289" width="24.28515625" style="41" bestFit="1" customWidth="1"/>
    <col min="12290" max="12290" width="58.85546875" style="41" customWidth="1"/>
    <col min="12291" max="12291" width="10.140625" style="41" customWidth="1"/>
    <col min="12292" max="12544" width="9.140625" style="41"/>
    <col min="12545" max="12545" width="24.28515625" style="41" bestFit="1" customWidth="1"/>
    <col min="12546" max="12546" width="58.85546875" style="41" customWidth="1"/>
    <col min="12547" max="12547" width="10.140625" style="41" customWidth="1"/>
    <col min="12548" max="12800" width="9.140625" style="41"/>
    <col min="12801" max="12801" width="24.28515625" style="41" bestFit="1" customWidth="1"/>
    <col min="12802" max="12802" width="58.85546875" style="41" customWidth="1"/>
    <col min="12803" max="12803" width="10.140625" style="41" customWidth="1"/>
    <col min="12804" max="13056" width="9.140625" style="41"/>
    <col min="13057" max="13057" width="24.28515625" style="41" bestFit="1" customWidth="1"/>
    <col min="13058" max="13058" width="58.85546875" style="41" customWidth="1"/>
    <col min="13059" max="13059" width="10.140625" style="41" customWidth="1"/>
    <col min="13060" max="13312" width="9.140625" style="41"/>
    <col min="13313" max="13313" width="24.28515625" style="41" bestFit="1" customWidth="1"/>
    <col min="13314" max="13314" width="58.85546875" style="41" customWidth="1"/>
    <col min="13315" max="13315" width="10.140625" style="41" customWidth="1"/>
    <col min="13316" max="13568" width="9.140625" style="41"/>
    <col min="13569" max="13569" width="24.28515625" style="41" bestFit="1" customWidth="1"/>
    <col min="13570" max="13570" width="58.85546875" style="41" customWidth="1"/>
    <col min="13571" max="13571" width="10.140625" style="41" customWidth="1"/>
    <col min="13572" max="13824" width="9.140625" style="41"/>
    <col min="13825" max="13825" width="24.28515625" style="41" bestFit="1" customWidth="1"/>
    <col min="13826" max="13826" width="58.85546875" style="41" customWidth="1"/>
    <col min="13827" max="13827" width="10.140625" style="41" customWidth="1"/>
    <col min="13828" max="14080" width="9.140625" style="41"/>
    <col min="14081" max="14081" width="24.28515625" style="41" bestFit="1" customWidth="1"/>
    <col min="14082" max="14082" width="58.85546875" style="41" customWidth="1"/>
    <col min="14083" max="14083" width="10.140625" style="41" customWidth="1"/>
    <col min="14084" max="14336" width="9.140625" style="41"/>
    <col min="14337" max="14337" width="24.28515625" style="41" bestFit="1" customWidth="1"/>
    <col min="14338" max="14338" width="58.85546875" style="41" customWidth="1"/>
    <col min="14339" max="14339" width="10.140625" style="41" customWidth="1"/>
    <col min="14340" max="14592" width="9.140625" style="41"/>
    <col min="14593" max="14593" width="24.28515625" style="41" bestFit="1" customWidth="1"/>
    <col min="14594" max="14594" width="58.85546875" style="41" customWidth="1"/>
    <col min="14595" max="14595" width="10.140625" style="41" customWidth="1"/>
    <col min="14596" max="14848" width="9.140625" style="41"/>
    <col min="14849" max="14849" width="24.28515625" style="41" bestFit="1" customWidth="1"/>
    <col min="14850" max="14850" width="58.85546875" style="41" customWidth="1"/>
    <col min="14851" max="14851" width="10.140625" style="41" customWidth="1"/>
    <col min="14852" max="15104" width="9.140625" style="41"/>
    <col min="15105" max="15105" width="24.28515625" style="41" bestFit="1" customWidth="1"/>
    <col min="15106" max="15106" width="58.85546875" style="41" customWidth="1"/>
    <col min="15107" max="15107" width="10.140625" style="41" customWidth="1"/>
    <col min="15108" max="15360" width="9.140625" style="41"/>
    <col min="15361" max="15361" width="24.28515625" style="41" bestFit="1" customWidth="1"/>
    <col min="15362" max="15362" width="58.85546875" style="41" customWidth="1"/>
    <col min="15363" max="15363" width="10.140625" style="41" customWidth="1"/>
    <col min="15364" max="15616" width="9.140625" style="41"/>
    <col min="15617" max="15617" width="24.28515625" style="41" bestFit="1" customWidth="1"/>
    <col min="15618" max="15618" width="58.85546875" style="41" customWidth="1"/>
    <col min="15619" max="15619" width="10.140625" style="41" customWidth="1"/>
    <col min="15620" max="15872" width="9.140625" style="41"/>
    <col min="15873" max="15873" width="24.28515625" style="41" bestFit="1" customWidth="1"/>
    <col min="15874" max="15874" width="58.85546875" style="41" customWidth="1"/>
    <col min="15875" max="15875" width="10.140625" style="41" customWidth="1"/>
    <col min="15876" max="16128" width="9.140625" style="41"/>
    <col min="16129" max="16129" width="24.28515625" style="41" bestFit="1" customWidth="1"/>
    <col min="16130" max="16130" width="58.85546875" style="41" customWidth="1"/>
    <col min="16131" max="16131" width="10.140625" style="41" customWidth="1"/>
    <col min="16132" max="16384" width="9.140625" style="41"/>
  </cols>
  <sheetData>
    <row r="1" spans="1:17">
      <c r="A1" s="23" t="s">
        <v>48</v>
      </c>
      <c r="B1" s="1304" t="s">
        <v>2176</v>
      </c>
    </row>
    <row r="2" spans="1:17">
      <c r="A2" s="23" t="s">
        <v>49</v>
      </c>
      <c r="B2" s="23" t="s">
        <v>1937</v>
      </c>
    </row>
    <row r="3" spans="1:17">
      <c r="A3" s="23" t="s">
        <v>47</v>
      </c>
      <c r="B3" s="23" t="s">
        <v>1049</v>
      </c>
    </row>
    <row r="4" spans="1:17">
      <c r="A4" s="23" t="s">
        <v>50</v>
      </c>
      <c r="B4" s="23" t="s">
        <v>53</v>
      </c>
    </row>
    <row r="5" spans="1:17">
      <c r="A5" s="41" t="s">
        <v>792</v>
      </c>
      <c r="B5" s="41" t="s">
        <v>71</v>
      </c>
    </row>
    <row r="6" spans="1:17" ht="15.75" thickBot="1"/>
    <row r="7" spans="1:17" ht="15" customHeight="1">
      <c r="A7" s="4685" t="s">
        <v>2093</v>
      </c>
      <c r="B7" s="4686"/>
      <c r="C7" s="4691" t="s">
        <v>2094</v>
      </c>
      <c r="D7" s="4692"/>
      <c r="E7" s="4692"/>
      <c r="F7" s="4692"/>
      <c r="G7" s="4692"/>
      <c r="H7" s="4692"/>
      <c r="I7" s="4692"/>
      <c r="J7" s="4692"/>
      <c r="K7" s="4692"/>
      <c r="L7" s="4711"/>
      <c r="M7" s="4711"/>
      <c r="N7" s="4711"/>
      <c r="O7" s="4711"/>
      <c r="P7" s="4711"/>
      <c r="Q7" s="4712"/>
    </row>
    <row r="8" spans="1:17">
      <c r="A8" s="4687"/>
      <c r="B8" s="4688"/>
      <c r="C8" s="4695"/>
      <c r="D8" s="4696"/>
      <c r="E8" s="4696"/>
      <c r="F8" s="4696"/>
      <c r="G8" s="4696"/>
      <c r="H8" s="4696"/>
      <c r="I8" s="4696"/>
      <c r="J8" s="4696"/>
      <c r="K8" s="4696"/>
      <c r="L8" s="4713"/>
      <c r="M8" s="4713"/>
      <c r="N8" s="4713"/>
      <c r="O8" s="4713"/>
      <c r="P8" s="4713"/>
      <c r="Q8" s="4714"/>
    </row>
    <row r="9" spans="1:17">
      <c r="A9" s="4687"/>
      <c r="B9" s="4688"/>
      <c r="C9" s="4695"/>
      <c r="D9" s="4696"/>
      <c r="E9" s="4696"/>
      <c r="F9" s="4696"/>
      <c r="G9" s="4696"/>
      <c r="H9" s="4696"/>
      <c r="I9" s="4696"/>
      <c r="J9" s="4696"/>
      <c r="K9" s="4696"/>
      <c r="L9" s="4713"/>
      <c r="M9" s="4713"/>
      <c r="N9" s="4713"/>
      <c r="O9" s="4713"/>
      <c r="P9" s="4713"/>
      <c r="Q9" s="4714"/>
    </row>
    <row r="10" spans="1:17" ht="15.75" thickBot="1">
      <c r="A10" s="4689"/>
      <c r="B10" s="4690"/>
      <c r="C10" s="4699"/>
      <c r="D10" s="4700"/>
      <c r="E10" s="4700"/>
      <c r="F10" s="4700"/>
      <c r="G10" s="4700"/>
      <c r="H10" s="4700"/>
      <c r="I10" s="4700"/>
      <c r="J10" s="4700"/>
      <c r="K10" s="4700"/>
      <c r="L10" s="4715"/>
      <c r="M10" s="4715"/>
      <c r="N10" s="4715"/>
      <c r="O10" s="4715"/>
      <c r="P10" s="4715"/>
      <c r="Q10" s="4716"/>
    </row>
    <row r="11" spans="1:17">
      <c r="A11" s="4703" t="s">
        <v>2095</v>
      </c>
      <c r="B11" s="4704"/>
      <c r="C11" s="4717" t="s">
        <v>2177</v>
      </c>
      <c r="D11" s="1609"/>
      <c r="E11" s="4719" t="s">
        <v>2097</v>
      </c>
      <c r="F11" s="4719"/>
      <c r="G11" s="4719"/>
      <c r="H11" s="4719"/>
      <c r="I11" s="4719"/>
      <c r="J11" s="4719"/>
      <c r="K11" s="4719"/>
      <c r="L11" s="4719"/>
      <c r="M11" s="4719"/>
      <c r="N11" s="4719"/>
      <c r="O11" s="4719"/>
      <c r="P11" s="4719"/>
      <c r="Q11" s="4720"/>
    </row>
    <row r="12" spans="1:17" ht="24">
      <c r="A12" s="4705"/>
      <c r="B12" s="4706"/>
      <c r="C12" s="4718"/>
      <c r="D12" s="1610" t="s">
        <v>2098</v>
      </c>
      <c r="E12" s="1611" t="s">
        <v>2099</v>
      </c>
      <c r="F12" s="1612" t="s">
        <v>2100</v>
      </c>
      <c r="G12" s="1612" t="s">
        <v>2101</v>
      </c>
      <c r="H12" s="1612" t="s">
        <v>2102</v>
      </c>
      <c r="I12" s="1612" t="s">
        <v>2103</v>
      </c>
      <c r="J12" s="1612" t="s">
        <v>2104</v>
      </c>
      <c r="K12" s="1612" t="s">
        <v>2105</v>
      </c>
      <c r="L12" s="1612" t="s">
        <v>2106</v>
      </c>
      <c r="M12" s="1612" t="s">
        <v>2107</v>
      </c>
      <c r="N12" s="1612" t="s">
        <v>2108</v>
      </c>
      <c r="O12" s="1612" t="s">
        <v>2109</v>
      </c>
      <c r="P12" s="1612" t="s">
        <v>2110</v>
      </c>
      <c r="Q12" s="1613" t="s">
        <v>2111</v>
      </c>
    </row>
    <row r="13" spans="1:17">
      <c r="A13" s="1486"/>
      <c r="B13" s="1487"/>
      <c r="C13" s="1488">
        <v>1</v>
      </c>
      <c r="D13" s="1489">
        <v>2</v>
      </c>
      <c r="E13" s="1489">
        <v>3</v>
      </c>
      <c r="F13" s="1489">
        <v>4</v>
      </c>
      <c r="G13" s="1489">
        <v>5</v>
      </c>
      <c r="H13" s="1489">
        <v>6</v>
      </c>
      <c r="I13" s="1489">
        <v>7</v>
      </c>
      <c r="J13" s="1489">
        <v>8</v>
      </c>
      <c r="K13" s="1489">
        <v>9</v>
      </c>
      <c r="L13" s="1489">
        <v>10</v>
      </c>
      <c r="M13" s="1489">
        <v>11</v>
      </c>
      <c r="N13" s="1489">
        <v>12</v>
      </c>
      <c r="O13" s="1489">
        <v>13</v>
      </c>
      <c r="P13" s="1489">
        <v>14</v>
      </c>
      <c r="Q13" s="1490">
        <v>15</v>
      </c>
    </row>
    <row r="14" spans="1:17">
      <c r="A14" s="1486"/>
      <c r="B14" s="1614" t="s">
        <v>2112</v>
      </c>
      <c r="C14" s="1492"/>
      <c r="D14" s="1493"/>
      <c r="E14" s="1493"/>
      <c r="F14" s="1493"/>
      <c r="G14" s="1493"/>
      <c r="H14" s="1493"/>
      <c r="I14" s="1493"/>
      <c r="J14" s="1493"/>
      <c r="K14" s="1493"/>
      <c r="L14" s="1493"/>
      <c r="M14" s="1493"/>
      <c r="N14" s="1493"/>
      <c r="O14" s="1493"/>
      <c r="P14" s="1493"/>
      <c r="Q14" s="1494"/>
    </row>
    <row r="15" spans="1:17">
      <c r="A15" s="1495"/>
      <c r="B15" s="1615" t="s">
        <v>199</v>
      </c>
      <c r="C15" s="1496"/>
      <c r="D15" s="1497"/>
      <c r="E15" s="1497"/>
      <c r="F15" s="1497"/>
      <c r="G15" s="1497"/>
      <c r="H15" s="1497"/>
      <c r="I15" s="1497"/>
      <c r="J15" s="1497"/>
      <c r="K15" s="1497"/>
      <c r="L15" s="1497"/>
      <c r="M15" s="1497"/>
      <c r="N15" s="1497"/>
      <c r="O15" s="1497"/>
      <c r="P15" s="1497"/>
      <c r="Q15" s="1498"/>
    </row>
    <row r="16" spans="1:17">
      <c r="A16" s="1499">
        <v>1</v>
      </c>
      <c r="B16" s="1086" t="s">
        <v>202</v>
      </c>
      <c r="C16" s="1500">
        <f>SUM(D16:Q16)</f>
        <v>0</v>
      </c>
      <c r="D16" s="1501"/>
      <c r="E16" s="1502"/>
      <c r="F16" s="1502"/>
      <c r="G16" s="1502"/>
      <c r="H16" s="1502"/>
      <c r="I16" s="1502"/>
      <c r="J16" s="1502"/>
      <c r="K16" s="1502"/>
      <c r="L16" s="1502"/>
      <c r="M16" s="1502"/>
      <c r="N16" s="1502"/>
      <c r="O16" s="1502"/>
      <c r="P16" s="1502"/>
      <c r="Q16" s="1503"/>
    </row>
    <row r="17" spans="1:17" ht="25.5">
      <c r="A17" s="1499">
        <v>2</v>
      </c>
      <c r="B17" s="1082" t="s">
        <v>2113</v>
      </c>
      <c r="C17" s="1500">
        <f t="shared" ref="C17:C32" si="0">SUM(D17:Q17)</f>
        <v>0</v>
      </c>
      <c r="D17" s="1504"/>
      <c r="E17" s="1505"/>
      <c r="F17" s="1505"/>
      <c r="G17" s="1505"/>
      <c r="H17" s="1505"/>
      <c r="I17" s="1505"/>
      <c r="J17" s="1505"/>
      <c r="K17" s="1505"/>
      <c r="L17" s="1505"/>
      <c r="M17" s="1505"/>
      <c r="N17" s="1505"/>
      <c r="O17" s="1505"/>
      <c r="P17" s="1505"/>
      <c r="Q17" s="1506"/>
    </row>
    <row r="18" spans="1:17">
      <c r="A18" s="1507">
        <v>3</v>
      </c>
      <c r="B18" s="1508" t="s">
        <v>2114</v>
      </c>
      <c r="C18" s="1500">
        <f t="shared" si="0"/>
        <v>0</v>
      </c>
      <c r="D18" s="1504"/>
      <c r="E18" s="1505"/>
      <c r="F18" s="1505"/>
      <c r="G18" s="1505"/>
      <c r="H18" s="1505"/>
      <c r="I18" s="1505"/>
      <c r="J18" s="1505"/>
      <c r="K18" s="1505"/>
      <c r="L18" s="1505"/>
      <c r="M18" s="1505"/>
      <c r="N18" s="1505"/>
      <c r="O18" s="1505"/>
      <c r="P18" s="1505"/>
      <c r="Q18" s="1506"/>
    </row>
    <row r="19" spans="1:17">
      <c r="A19" s="1507">
        <v>4</v>
      </c>
      <c r="B19" s="1508" t="s">
        <v>2115</v>
      </c>
      <c r="C19" s="1500">
        <f t="shared" si="0"/>
        <v>0</v>
      </c>
      <c r="D19" s="1509">
        <f>D20+D21</f>
        <v>0</v>
      </c>
      <c r="E19" s="1509">
        <f t="shared" ref="E19:Q19" si="1">E20+E21</f>
        <v>0</v>
      </c>
      <c r="F19" s="1509">
        <f t="shared" si="1"/>
        <v>0</v>
      </c>
      <c r="G19" s="1509">
        <f t="shared" si="1"/>
        <v>0</v>
      </c>
      <c r="H19" s="1509">
        <f t="shared" si="1"/>
        <v>0</v>
      </c>
      <c r="I19" s="1509">
        <f t="shared" si="1"/>
        <v>0</v>
      </c>
      <c r="J19" s="1509">
        <f t="shared" si="1"/>
        <v>0</v>
      </c>
      <c r="K19" s="1509">
        <f t="shared" si="1"/>
        <v>0</v>
      </c>
      <c r="L19" s="1509">
        <f t="shared" si="1"/>
        <v>0</v>
      </c>
      <c r="M19" s="1509">
        <f t="shared" si="1"/>
        <v>0</v>
      </c>
      <c r="N19" s="1509">
        <f t="shared" si="1"/>
        <v>0</v>
      </c>
      <c r="O19" s="1509">
        <f t="shared" si="1"/>
        <v>0</v>
      </c>
      <c r="P19" s="1509">
        <f t="shared" si="1"/>
        <v>0</v>
      </c>
      <c r="Q19" s="1510">
        <f t="shared" si="1"/>
        <v>0</v>
      </c>
    </row>
    <row r="20" spans="1:17">
      <c r="A20" s="1511"/>
      <c r="B20" s="1512" t="s">
        <v>67</v>
      </c>
      <c r="C20" s="1500">
        <f t="shared" si="0"/>
        <v>0</v>
      </c>
      <c r="D20" s="1513"/>
      <c r="E20" s="1514"/>
      <c r="F20" s="1514"/>
      <c r="G20" s="1514"/>
      <c r="H20" s="1514"/>
      <c r="I20" s="1514"/>
      <c r="J20" s="1514"/>
      <c r="K20" s="1514"/>
      <c r="L20" s="1514"/>
      <c r="M20" s="1514"/>
      <c r="N20" s="1514"/>
      <c r="O20" s="1514"/>
      <c r="P20" s="1514"/>
      <c r="Q20" s="1515"/>
    </row>
    <row r="21" spans="1:17">
      <c r="A21" s="1511"/>
      <c r="B21" s="1512" t="s">
        <v>273</v>
      </c>
      <c r="C21" s="1500">
        <f t="shared" si="0"/>
        <v>0</v>
      </c>
      <c r="D21" s="1513"/>
      <c r="E21" s="1514"/>
      <c r="F21" s="1514"/>
      <c r="G21" s="1514"/>
      <c r="H21" s="1514"/>
      <c r="I21" s="1514"/>
      <c r="J21" s="1514"/>
      <c r="K21" s="1514"/>
      <c r="L21" s="1514"/>
      <c r="M21" s="1514"/>
      <c r="N21" s="1514"/>
      <c r="O21" s="1514"/>
      <c r="P21" s="1514"/>
      <c r="Q21" s="1515"/>
    </row>
    <row r="22" spans="1:17">
      <c r="A22" s="1507">
        <v>5</v>
      </c>
      <c r="B22" s="1508" t="s">
        <v>2116</v>
      </c>
      <c r="C22" s="1500">
        <f t="shared" si="0"/>
        <v>0</v>
      </c>
      <c r="D22" s="1516"/>
      <c r="E22" s="1517"/>
      <c r="F22" s="1517"/>
      <c r="G22" s="1517"/>
      <c r="H22" s="1517"/>
      <c r="I22" s="1517"/>
      <c r="J22" s="1517"/>
      <c r="K22" s="1517"/>
      <c r="L22" s="1517"/>
      <c r="M22" s="1517"/>
      <c r="N22" s="1517"/>
      <c r="O22" s="1517"/>
      <c r="P22" s="1517"/>
      <c r="Q22" s="1518"/>
    </row>
    <row r="23" spans="1:17">
      <c r="A23" s="1507">
        <v>6</v>
      </c>
      <c r="B23" s="1508" t="s">
        <v>2117</v>
      </c>
      <c r="C23" s="1500">
        <f t="shared" si="0"/>
        <v>0</v>
      </c>
      <c r="D23" s="1513"/>
      <c r="E23" s="1514"/>
      <c r="F23" s="1514"/>
      <c r="G23" s="1514"/>
      <c r="H23" s="1514"/>
      <c r="I23" s="1514"/>
      <c r="J23" s="1514"/>
      <c r="K23" s="1514"/>
      <c r="L23" s="1514"/>
      <c r="M23" s="1514"/>
      <c r="N23" s="1514"/>
      <c r="O23" s="1514"/>
      <c r="P23" s="1514"/>
      <c r="Q23" s="1515"/>
    </row>
    <row r="24" spans="1:17">
      <c r="A24" s="1507">
        <v>7</v>
      </c>
      <c r="B24" s="1508" t="s">
        <v>1805</v>
      </c>
      <c r="C24" s="1500">
        <f t="shared" si="0"/>
        <v>0</v>
      </c>
      <c r="D24" s="1513"/>
      <c r="E24" s="1514"/>
      <c r="F24" s="1514"/>
      <c r="G24" s="1514"/>
      <c r="H24" s="1514"/>
      <c r="I24" s="1514"/>
      <c r="J24" s="1514"/>
      <c r="K24" s="1514"/>
      <c r="L24" s="1514"/>
      <c r="M24" s="1514"/>
      <c r="N24" s="1514"/>
      <c r="O24" s="1514"/>
      <c r="P24" s="1514"/>
      <c r="Q24" s="1515"/>
    </row>
    <row r="25" spans="1:17">
      <c r="A25" s="1519"/>
      <c r="B25" s="1512" t="s">
        <v>2118</v>
      </c>
      <c r="C25" s="1500">
        <f t="shared" si="0"/>
        <v>0</v>
      </c>
      <c r="D25" s="1513"/>
      <c r="E25" s="1514"/>
      <c r="F25" s="1514"/>
      <c r="G25" s="1514"/>
      <c r="H25" s="1514"/>
      <c r="I25" s="1514"/>
      <c r="J25" s="1514"/>
      <c r="K25" s="1514"/>
      <c r="L25" s="1514"/>
      <c r="M25" s="1514"/>
      <c r="N25" s="1514"/>
      <c r="O25" s="1514"/>
      <c r="P25" s="1514"/>
      <c r="Q25" s="1515"/>
    </row>
    <row r="26" spans="1:17">
      <c r="A26" s="1507">
        <v>8</v>
      </c>
      <c r="B26" s="1520" t="s">
        <v>2119</v>
      </c>
      <c r="C26" s="1500">
        <f t="shared" si="0"/>
        <v>0</v>
      </c>
      <c r="D26" s="1521">
        <f>D27+D28+D29</f>
        <v>0</v>
      </c>
      <c r="E26" s="1521">
        <f t="shared" ref="E26:Q26" si="2">E27+E28+E29</f>
        <v>0</v>
      </c>
      <c r="F26" s="1521">
        <f t="shared" si="2"/>
        <v>0</v>
      </c>
      <c r="G26" s="1521">
        <f t="shared" si="2"/>
        <v>0</v>
      </c>
      <c r="H26" s="1521">
        <f t="shared" si="2"/>
        <v>0</v>
      </c>
      <c r="I26" s="1521">
        <f t="shared" si="2"/>
        <v>0</v>
      </c>
      <c r="J26" s="1521">
        <f t="shared" si="2"/>
        <v>0</v>
      </c>
      <c r="K26" s="1521">
        <f t="shared" si="2"/>
        <v>0</v>
      </c>
      <c r="L26" s="1521">
        <f t="shared" si="2"/>
        <v>0</v>
      </c>
      <c r="M26" s="1521">
        <f t="shared" si="2"/>
        <v>0</v>
      </c>
      <c r="N26" s="1521">
        <f t="shared" si="2"/>
        <v>0</v>
      </c>
      <c r="O26" s="1521">
        <f t="shared" si="2"/>
        <v>0</v>
      </c>
      <c r="P26" s="1521">
        <f t="shared" si="2"/>
        <v>0</v>
      </c>
      <c r="Q26" s="1522">
        <f t="shared" si="2"/>
        <v>0</v>
      </c>
    </row>
    <row r="27" spans="1:17">
      <c r="A27" s="1511"/>
      <c r="B27" s="1523" t="s">
        <v>438</v>
      </c>
      <c r="C27" s="1500">
        <f t="shared" si="0"/>
        <v>0</v>
      </c>
      <c r="D27" s="1513"/>
      <c r="E27" s="1514"/>
      <c r="F27" s="1514"/>
      <c r="G27" s="1514"/>
      <c r="H27" s="1514"/>
      <c r="I27" s="1514"/>
      <c r="J27" s="1514"/>
      <c r="K27" s="1514"/>
      <c r="L27" s="1514"/>
      <c r="M27" s="1514"/>
      <c r="N27" s="1514"/>
      <c r="O27" s="1514"/>
      <c r="P27" s="1514"/>
      <c r="Q27" s="1515"/>
    </row>
    <row r="28" spans="1:17">
      <c r="A28" s="1511"/>
      <c r="B28" s="1523" t="s">
        <v>445</v>
      </c>
      <c r="C28" s="1500">
        <f t="shared" si="0"/>
        <v>0</v>
      </c>
      <c r="D28" s="1513"/>
      <c r="E28" s="1514"/>
      <c r="F28" s="1514"/>
      <c r="G28" s="1514"/>
      <c r="H28" s="1514"/>
      <c r="I28" s="1514"/>
      <c r="J28" s="1514"/>
      <c r="K28" s="1514"/>
      <c r="L28" s="1514"/>
      <c r="M28" s="1514"/>
      <c r="N28" s="1514"/>
      <c r="O28" s="1514"/>
      <c r="P28" s="1514"/>
      <c r="Q28" s="1515"/>
    </row>
    <row r="29" spans="1:17">
      <c r="A29" s="1511"/>
      <c r="B29" s="1523" t="s">
        <v>2120</v>
      </c>
      <c r="C29" s="1500">
        <f t="shared" si="0"/>
        <v>0</v>
      </c>
      <c r="D29" s="1513"/>
      <c r="E29" s="1514"/>
      <c r="F29" s="1514"/>
      <c r="G29" s="1514"/>
      <c r="H29" s="1514"/>
      <c r="I29" s="1514"/>
      <c r="J29" s="1514"/>
      <c r="K29" s="1514"/>
      <c r="L29" s="1514"/>
      <c r="M29" s="1514"/>
      <c r="N29" s="1514"/>
      <c r="O29" s="1514"/>
      <c r="P29" s="1514"/>
      <c r="Q29" s="1515"/>
    </row>
    <row r="30" spans="1:17">
      <c r="A30" s="1507">
        <v>9</v>
      </c>
      <c r="B30" s="1524" t="s">
        <v>1813</v>
      </c>
      <c r="C30" s="1500">
        <f t="shared" si="0"/>
        <v>0</v>
      </c>
      <c r="D30" s="1521">
        <f>D31+D32</f>
        <v>0</v>
      </c>
      <c r="E30" s="1521">
        <f t="shared" ref="E30:Q30" si="3">E31+E32</f>
        <v>0</v>
      </c>
      <c r="F30" s="1521">
        <f t="shared" si="3"/>
        <v>0</v>
      </c>
      <c r="G30" s="1521">
        <f t="shared" si="3"/>
        <v>0</v>
      </c>
      <c r="H30" s="1521">
        <f t="shared" si="3"/>
        <v>0</v>
      </c>
      <c r="I30" s="1521">
        <f t="shared" si="3"/>
        <v>0</v>
      </c>
      <c r="J30" s="1521">
        <f t="shared" si="3"/>
        <v>0</v>
      </c>
      <c r="K30" s="1521">
        <f t="shared" si="3"/>
        <v>0</v>
      </c>
      <c r="L30" s="1521">
        <f t="shared" si="3"/>
        <v>0</v>
      </c>
      <c r="M30" s="1521">
        <f t="shared" si="3"/>
        <v>0</v>
      </c>
      <c r="N30" s="1521">
        <f t="shared" si="3"/>
        <v>0</v>
      </c>
      <c r="O30" s="1521">
        <f t="shared" si="3"/>
        <v>0</v>
      </c>
      <c r="P30" s="1521">
        <f t="shared" si="3"/>
        <v>0</v>
      </c>
      <c r="Q30" s="1522">
        <f t="shared" si="3"/>
        <v>0</v>
      </c>
    </row>
    <row r="31" spans="1:17">
      <c r="A31" s="1519"/>
      <c r="B31" s="1525" t="s">
        <v>2121</v>
      </c>
      <c r="C31" s="1500">
        <f t="shared" si="0"/>
        <v>0</v>
      </c>
      <c r="D31" s="1513"/>
      <c r="E31" s="1514"/>
      <c r="F31" s="1514"/>
      <c r="G31" s="1514"/>
      <c r="H31" s="1514"/>
      <c r="I31" s="1514"/>
      <c r="J31" s="1514"/>
      <c r="K31" s="1514"/>
      <c r="L31" s="1514"/>
      <c r="M31" s="1514"/>
      <c r="N31" s="1514"/>
      <c r="O31" s="1514"/>
      <c r="P31" s="1514"/>
      <c r="Q31" s="1515"/>
    </row>
    <row r="32" spans="1:17">
      <c r="A32" s="1526"/>
      <c r="B32" s="1525" t="s">
        <v>65</v>
      </c>
      <c r="C32" s="1500">
        <f t="shared" si="0"/>
        <v>0</v>
      </c>
      <c r="D32" s="1513"/>
      <c r="E32" s="1514"/>
      <c r="F32" s="1514"/>
      <c r="G32" s="1514"/>
      <c r="H32" s="1514"/>
      <c r="I32" s="1514"/>
      <c r="J32" s="1514"/>
      <c r="K32" s="1514"/>
      <c r="L32" s="1514"/>
      <c r="M32" s="1514"/>
      <c r="N32" s="1514"/>
      <c r="O32" s="1514"/>
      <c r="P32" s="1514"/>
      <c r="Q32" s="1515"/>
    </row>
    <row r="33" spans="1:17">
      <c r="A33" s="1527"/>
      <c r="B33" s="1528" t="s">
        <v>2122</v>
      </c>
      <c r="C33" s="1529">
        <f>C16+C17+C18+C19+C22+C23+C24+C25+C26+C30</f>
        <v>0</v>
      </c>
      <c r="D33" s="1529">
        <f t="shared" ref="D33:Q33" si="4">D16+D17+D18+D19+D22+D23+D24+D25+D26+D30</f>
        <v>0</v>
      </c>
      <c r="E33" s="1529">
        <f t="shared" si="4"/>
        <v>0</v>
      </c>
      <c r="F33" s="1529">
        <f t="shared" si="4"/>
        <v>0</v>
      </c>
      <c r="G33" s="1529">
        <f t="shared" si="4"/>
        <v>0</v>
      </c>
      <c r="H33" s="1529">
        <f t="shared" si="4"/>
        <v>0</v>
      </c>
      <c r="I33" s="1529">
        <f t="shared" si="4"/>
        <v>0</v>
      </c>
      <c r="J33" s="1529">
        <f t="shared" si="4"/>
        <v>0</v>
      </c>
      <c r="K33" s="1529">
        <f t="shared" si="4"/>
        <v>0</v>
      </c>
      <c r="L33" s="1529">
        <f t="shared" si="4"/>
        <v>0</v>
      </c>
      <c r="M33" s="1529">
        <f t="shared" si="4"/>
        <v>0</v>
      </c>
      <c r="N33" s="1529">
        <f t="shared" si="4"/>
        <v>0</v>
      </c>
      <c r="O33" s="1529">
        <f t="shared" si="4"/>
        <v>0</v>
      </c>
      <c r="P33" s="1529">
        <f t="shared" si="4"/>
        <v>0</v>
      </c>
      <c r="Q33" s="1530">
        <f t="shared" si="4"/>
        <v>0</v>
      </c>
    </row>
    <row r="34" spans="1:17">
      <c r="A34" s="1495"/>
      <c r="B34" s="1614" t="s">
        <v>2123</v>
      </c>
      <c r="C34" s="1531"/>
      <c r="D34" s="1531"/>
      <c r="E34" s="1531"/>
      <c r="F34" s="1531"/>
      <c r="G34" s="1531"/>
      <c r="H34" s="1531"/>
      <c r="I34" s="1531"/>
      <c r="J34" s="1531"/>
      <c r="K34" s="1531"/>
      <c r="L34" s="1531"/>
      <c r="M34" s="1531"/>
      <c r="N34" s="1531"/>
      <c r="O34" s="1531"/>
      <c r="P34" s="1531"/>
      <c r="Q34" s="1532"/>
    </row>
    <row r="35" spans="1:17">
      <c r="A35" s="1507">
        <v>1</v>
      </c>
      <c r="B35" s="1508" t="s">
        <v>2124</v>
      </c>
      <c r="C35" s="1500">
        <f>SUM(D35:Q35)</f>
        <v>0</v>
      </c>
      <c r="D35" s="1516"/>
      <c r="E35" s="1517"/>
      <c r="F35" s="1517"/>
      <c r="G35" s="1517"/>
      <c r="H35" s="1517"/>
      <c r="I35" s="1517"/>
      <c r="J35" s="1517"/>
      <c r="K35" s="1517"/>
      <c r="L35" s="1517"/>
      <c r="M35" s="1517"/>
      <c r="N35" s="1517"/>
      <c r="O35" s="1517"/>
      <c r="P35" s="1517"/>
      <c r="Q35" s="1518"/>
    </row>
    <row r="36" spans="1:17">
      <c r="A36" s="1507">
        <v>2</v>
      </c>
      <c r="B36" s="1508" t="s">
        <v>2125</v>
      </c>
      <c r="C36" s="1500">
        <f t="shared" ref="C36:C50" si="5">SUM(D36:Q36)</f>
        <v>0</v>
      </c>
      <c r="D36" s="1513"/>
      <c r="E36" s="1514"/>
      <c r="F36" s="1514"/>
      <c r="G36" s="1514"/>
      <c r="H36" s="1514"/>
      <c r="I36" s="1514"/>
      <c r="J36" s="1514"/>
      <c r="K36" s="1514"/>
      <c r="L36" s="1514"/>
      <c r="M36" s="1514"/>
      <c r="N36" s="1514"/>
      <c r="O36" s="1514"/>
      <c r="P36" s="1514"/>
      <c r="Q36" s="1515"/>
    </row>
    <row r="37" spans="1:17">
      <c r="A37" s="1507">
        <v>3</v>
      </c>
      <c r="B37" s="1508" t="s">
        <v>2126</v>
      </c>
      <c r="C37" s="1500">
        <f t="shared" si="5"/>
        <v>0</v>
      </c>
      <c r="D37" s="1513"/>
      <c r="E37" s="1514"/>
      <c r="F37" s="1514"/>
      <c r="G37" s="1514"/>
      <c r="H37" s="1514"/>
      <c r="I37" s="1514"/>
      <c r="J37" s="1514"/>
      <c r="K37" s="1514"/>
      <c r="L37" s="1514"/>
      <c r="M37" s="1514"/>
      <c r="N37" s="1514"/>
      <c r="O37" s="1514"/>
      <c r="P37" s="1514"/>
      <c r="Q37" s="1515"/>
    </row>
    <row r="38" spans="1:17">
      <c r="A38" s="1507">
        <v>4</v>
      </c>
      <c r="B38" s="1508" t="s">
        <v>2127</v>
      </c>
      <c r="C38" s="1500">
        <f t="shared" si="5"/>
        <v>0</v>
      </c>
      <c r="D38" s="1521">
        <f>D39+D40</f>
        <v>0</v>
      </c>
      <c r="E38" s="1521">
        <f t="shared" ref="E38:Q38" si="6">E39+E40</f>
        <v>0</v>
      </c>
      <c r="F38" s="1521">
        <f t="shared" si="6"/>
        <v>0</v>
      </c>
      <c r="G38" s="1521">
        <f t="shared" si="6"/>
        <v>0</v>
      </c>
      <c r="H38" s="1521">
        <f t="shared" si="6"/>
        <v>0</v>
      </c>
      <c r="I38" s="1521">
        <f t="shared" si="6"/>
        <v>0</v>
      </c>
      <c r="J38" s="1521">
        <f t="shared" si="6"/>
        <v>0</v>
      </c>
      <c r="K38" s="1521">
        <f t="shared" si="6"/>
        <v>0</v>
      </c>
      <c r="L38" s="1521">
        <f t="shared" si="6"/>
        <v>0</v>
      </c>
      <c r="M38" s="1521">
        <f t="shared" si="6"/>
        <v>0</v>
      </c>
      <c r="N38" s="1521">
        <f t="shared" si="6"/>
        <v>0</v>
      </c>
      <c r="O38" s="1521">
        <f t="shared" si="6"/>
        <v>0</v>
      </c>
      <c r="P38" s="1521">
        <f t="shared" si="6"/>
        <v>0</v>
      </c>
      <c r="Q38" s="1522">
        <f t="shared" si="6"/>
        <v>0</v>
      </c>
    </row>
    <row r="39" spans="1:17" ht="15" customHeight="1">
      <c r="A39" s="1526"/>
      <c r="B39" s="1512" t="s">
        <v>67</v>
      </c>
      <c r="C39" s="1500">
        <f t="shared" si="5"/>
        <v>0</v>
      </c>
      <c r="D39" s="1533"/>
      <c r="E39" s="1533"/>
      <c r="F39" s="1533"/>
      <c r="G39" s="1533"/>
      <c r="H39" s="1533"/>
      <c r="I39" s="1533"/>
      <c r="J39" s="1533"/>
      <c r="K39" s="1533"/>
      <c r="L39" s="1533"/>
      <c r="M39" s="1533"/>
      <c r="N39" s="1533"/>
      <c r="O39" s="1533"/>
      <c r="P39" s="1533"/>
      <c r="Q39" s="1534"/>
    </row>
    <row r="40" spans="1:17">
      <c r="A40" s="1526"/>
      <c r="B40" s="1535" t="s">
        <v>273</v>
      </c>
      <c r="C40" s="1500">
        <f t="shared" si="5"/>
        <v>0</v>
      </c>
      <c r="D40" s="1536"/>
      <c r="E40" s="1536"/>
      <c r="F40" s="1536"/>
      <c r="G40" s="1536"/>
      <c r="H40" s="1536"/>
      <c r="I40" s="1536"/>
      <c r="J40" s="1536"/>
      <c r="K40" s="1536"/>
      <c r="L40" s="1536"/>
      <c r="M40" s="1536"/>
      <c r="N40" s="1536"/>
      <c r="O40" s="1536"/>
      <c r="P40" s="1536"/>
      <c r="Q40" s="1537"/>
    </row>
    <row r="41" spans="1:17">
      <c r="A41" s="1507">
        <v>5</v>
      </c>
      <c r="B41" s="1538" t="s">
        <v>2128</v>
      </c>
      <c r="C41" s="1500">
        <f t="shared" si="5"/>
        <v>0</v>
      </c>
      <c r="D41" s="1539"/>
      <c r="E41" s="1539"/>
      <c r="F41" s="1539"/>
      <c r="G41" s="1539"/>
      <c r="H41" s="1539"/>
      <c r="I41" s="1539"/>
      <c r="J41" s="1539"/>
      <c r="K41" s="1539"/>
      <c r="L41" s="1539"/>
      <c r="M41" s="1539"/>
      <c r="N41" s="1539"/>
      <c r="O41" s="1539"/>
      <c r="P41" s="1539"/>
      <c r="Q41" s="1540"/>
    </row>
    <row r="42" spans="1:17">
      <c r="A42" s="1507">
        <v>6</v>
      </c>
      <c r="B42" s="1524" t="s">
        <v>2117</v>
      </c>
      <c r="C42" s="1500">
        <f t="shared" si="5"/>
        <v>0</v>
      </c>
      <c r="D42" s="1541"/>
      <c r="E42" s="1541"/>
      <c r="F42" s="1541"/>
      <c r="G42" s="1541"/>
      <c r="H42" s="1541"/>
      <c r="I42" s="1541"/>
      <c r="J42" s="1541"/>
      <c r="K42" s="1541"/>
      <c r="L42" s="1541"/>
      <c r="M42" s="1541"/>
      <c r="N42" s="1541"/>
      <c r="O42" s="1541"/>
      <c r="P42" s="1541"/>
      <c r="Q42" s="1542"/>
    </row>
    <row r="43" spans="1:17">
      <c r="A43" s="1507">
        <v>7</v>
      </c>
      <c r="B43" s="1543" t="s">
        <v>771</v>
      </c>
      <c r="C43" s="1500">
        <f t="shared" si="5"/>
        <v>0</v>
      </c>
      <c r="D43" s="1509">
        <f>D44+D45+D46</f>
        <v>0</v>
      </c>
      <c r="E43" s="1509">
        <f t="shared" ref="E43:Q43" si="7">E44+E45+E46</f>
        <v>0</v>
      </c>
      <c r="F43" s="1509">
        <f t="shared" si="7"/>
        <v>0</v>
      </c>
      <c r="G43" s="1509">
        <f t="shared" si="7"/>
        <v>0</v>
      </c>
      <c r="H43" s="1509">
        <f t="shared" si="7"/>
        <v>0</v>
      </c>
      <c r="I43" s="1509">
        <f t="shared" si="7"/>
        <v>0</v>
      </c>
      <c r="J43" s="1509">
        <f t="shared" si="7"/>
        <v>0</v>
      </c>
      <c r="K43" s="1509">
        <f t="shared" si="7"/>
        <v>0</v>
      </c>
      <c r="L43" s="1509">
        <f t="shared" si="7"/>
        <v>0</v>
      </c>
      <c r="M43" s="1509">
        <f t="shared" si="7"/>
        <v>0</v>
      </c>
      <c r="N43" s="1509">
        <f t="shared" si="7"/>
        <v>0</v>
      </c>
      <c r="O43" s="1509">
        <f t="shared" si="7"/>
        <v>0</v>
      </c>
      <c r="P43" s="1509">
        <f t="shared" si="7"/>
        <v>0</v>
      </c>
      <c r="Q43" s="1510">
        <f t="shared" si="7"/>
        <v>0</v>
      </c>
    </row>
    <row r="44" spans="1:17">
      <c r="A44" s="1526"/>
      <c r="B44" s="1512" t="s">
        <v>560</v>
      </c>
      <c r="C44" s="1500">
        <f t="shared" si="5"/>
        <v>0</v>
      </c>
      <c r="D44" s="1544"/>
      <c r="E44" s="1505"/>
      <c r="F44" s="1505"/>
      <c r="G44" s="1505"/>
      <c r="H44" s="1505"/>
      <c r="I44" s="1505"/>
      <c r="J44" s="1505"/>
      <c r="K44" s="1505"/>
      <c r="L44" s="1505"/>
      <c r="M44" s="1505"/>
      <c r="N44" s="1505"/>
      <c r="O44" s="1505"/>
      <c r="P44" s="1505"/>
      <c r="Q44" s="1506"/>
    </row>
    <row r="45" spans="1:17">
      <c r="A45" s="1526"/>
      <c r="B45" s="1512" t="s">
        <v>570</v>
      </c>
      <c r="C45" s="1500">
        <f t="shared" si="5"/>
        <v>0</v>
      </c>
      <c r="D45" s="1544"/>
      <c r="E45" s="1505"/>
      <c r="F45" s="1505"/>
      <c r="G45" s="1505"/>
      <c r="H45" s="1505"/>
      <c r="I45" s="1505"/>
      <c r="J45" s="1505"/>
      <c r="K45" s="1505"/>
      <c r="L45" s="1505"/>
      <c r="M45" s="1505"/>
      <c r="N45" s="1505"/>
      <c r="O45" s="1505"/>
      <c r="P45" s="1505"/>
      <c r="Q45" s="1506"/>
    </row>
    <row r="46" spans="1:17">
      <c r="A46" s="1526"/>
      <c r="B46" s="1512" t="s">
        <v>571</v>
      </c>
      <c r="C46" s="1500">
        <f t="shared" si="5"/>
        <v>0</v>
      </c>
      <c r="D46" s="1544"/>
      <c r="E46" s="1505"/>
      <c r="F46" s="1505"/>
      <c r="G46" s="1505"/>
      <c r="H46" s="1505"/>
      <c r="I46" s="1505"/>
      <c r="J46" s="1505"/>
      <c r="K46" s="1505"/>
      <c r="L46" s="1505"/>
      <c r="M46" s="1505"/>
      <c r="N46" s="1505"/>
      <c r="O46" s="1505"/>
      <c r="P46" s="1505"/>
      <c r="Q46" s="1506"/>
    </row>
    <row r="47" spans="1:17">
      <c r="A47" s="1507">
        <v>8</v>
      </c>
      <c r="B47" s="1545" t="s">
        <v>2129</v>
      </c>
      <c r="C47" s="1500">
        <f t="shared" si="5"/>
        <v>0</v>
      </c>
      <c r="D47" s="1544"/>
      <c r="E47" s="1505"/>
      <c r="F47" s="1505"/>
      <c r="G47" s="1505"/>
      <c r="H47" s="1505"/>
      <c r="I47" s="1505"/>
      <c r="J47" s="1505"/>
      <c r="K47" s="1505"/>
      <c r="L47" s="1505"/>
      <c r="M47" s="1505"/>
      <c r="N47" s="1505"/>
      <c r="O47" s="1505"/>
      <c r="P47" s="1505"/>
      <c r="Q47" s="1506"/>
    </row>
    <row r="48" spans="1:17">
      <c r="A48" s="1507">
        <v>9</v>
      </c>
      <c r="B48" s="1520" t="s">
        <v>2130</v>
      </c>
      <c r="C48" s="1500">
        <f t="shared" si="5"/>
        <v>0</v>
      </c>
      <c r="D48" s="1544"/>
      <c r="E48" s="1505"/>
      <c r="F48" s="1505"/>
      <c r="G48" s="1505"/>
      <c r="H48" s="1505"/>
      <c r="I48" s="1505"/>
      <c r="J48" s="1505"/>
      <c r="K48" s="1505"/>
      <c r="L48" s="1505"/>
      <c r="M48" s="1505"/>
      <c r="N48" s="1505"/>
      <c r="O48" s="1505"/>
      <c r="P48" s="1505"/>
      <c r="Q48" s="1506"/>
    </row>
    <row r="49" spans="1:17">
      <c r="A49" s="1507">
        <v>10</v>
      </c>
      <c r="B49" s="1524" t="s">
        <v>1833</v>
      </c>
      <c r="C49" s="1500">
        <f t="shared" si="5"/>
        <v>0</v>
      </c>
      <c r="D49" s="1544"/>
      <c r="E49" s="1505"/>
      <c r="F49" s="1505"/>
      <c r="G49" s="1505"/>
      <c r="H49" s="1505"/>
      <c r="I49" s="1505"/>
      <c r="J49" s="1505"/>
      <c r="K49" s="1505"/>
      <c r="L49" s="1505"/>
      <c r="M49" s="1505"/>
      <c r="N49" s="1505"/>
      <c r="O49" s="1505"/>
      <c r="P49" s="1505"/>
      <c r="Q49" s="1506"/>
    </row>
    <row r="50" spans="1:17">
      <c r="A50" s="1507">
        <v>11</v>
      </c>
      <c r="B50" s="1524" t="s">
        <v>643</v>
      </c>
      <c r="C50" s="1500">
        <f t="shared" si="5"/>
        <v>0</v>
      </c>
      <c r="D50" s="1544"/>
      <c r="E50" s="1505"/>
      <c r="F50" s="1505"/>
      <c r="G50" s="1505"/>
      <c r="H50" s="1505"/>
      <c r="I50" s="1505"/>
      <c r="J50" s="1505"/>
      <c r="K50" s="1505"/>
      <c r="L50" s="1505"/>
      <c r="M50" s="1505"/>
      <c r="N50" s="1505"/>
      <c r="O50" s="1505"/>
      <c r="P50" s="1505"/>
      <c r="Q50" s="1506"/>
    </row>
    <row r="51" spans="1:17" ht="15.75" thickBot="1">
      <c r="A51" s="1546"/>
      <c r="B51" s="1547" t="s">
        <v>2131</v>
      </c>
      <c r="C51" s="1548">
        <f>C35+C36+C37+C38+C41+C42+C43+C47+C48+C49+C50</f>
        <v>0</v>
      </c>
      <c r="D51" s="1549">
        <f>D35+D36+D37+D38+D41+D42+D43+D47+D48+D49+D50</f>
        <v>0</v>
      </c>
      <c r="E51" s="1549">
        <f t="shared" ref="E51:Q51" si="8">E35+E36+E37+E38+E41+E42+E43+E47+E48+E49+E50</f>
        <v>0</v>
      </c>
      <c r="F51" s="1549">
        <f t="shared" si="8"/>
        <v>0</v>
      </c>
      <c r="G51" s="1549">
        <f t="shared" si="8"/>
        <v>0</v>
      </c>
      <c r="H51" s="1549">
        <f t="shared" si="8"/>
        <v>0</v>
      </c>
      <c r="I51" s="1549">
        <f t="shared" si="8"/>
        <v>0</v>
      </c>
      <c r="J51" s="1549">
        <f t="shared" si="8"/>
        <v>0</v>
      </c>
      <c r="K51" s="1549">
        <f t="shared" si="8"/>
        <v>0</v>
      </c>
      <c r="L51" s="1549">
        <f t="shared" si="8"/>
        <v>0</v>
      </c>
      <c r="M51" s="1549">
        <f t="shared" si="8"/>
        <v>0</v>
      </c>
      <c r="N51" s="1549">
        <f t="shared" si="8"/>
        <v>0</v>
      </c>
      <c r="O51" s="1549">
        <f t="shared" si="8"/>
        <v>0</v>
      </c>
      <c r="P51" s="1549">
        <f t="shared" si="8"/>
        <v>0</v>
      </c>
      <c r="Q51" s="1550">
        <f t="shared" si="8"/>
        <v>0</v>
      </c>
    </row>
    <row r="52" spans="1:17" ht="15.75" thickBot="1">
      <c r="A52" s="1551"/>
      <c r="B52" s="1552" t="s">
        <v>2132</v>
      </c>
      <c r="C52" s="1553">
        <f>C33+C51</f>
        <v>0</v>
      </c>
      <c r="D52" s="1554">
        <f>D33+D51</f>
        <v>0</v>
      </c>
      <c r="E52" s="1554">
        <f t="shared" ref="E52:Q52" si="9">E33+E51</f>
        <v>0</v>
      </c>
      <c r="F52" s="1554">
        <f t="shared" si="9"/>
        <v>0</v>
      </c>
      <c r="G52" s="1554">
        <f t="shared" si="9"/>
        <v>0</v>
      </c>
      <c r="H52" s="1554">
        <f t="shared" si="9"/>
        <v>0</v>
      </c>
      <c r="I52" s="1554">
        <f t="shared" si="9"/>
        <v>0</v>
      </c>
      <c r="J52" s="1554">
        <f t="shared" si="9"/>
        <v>0</v>
      </c>
      <c r="K52" s="1554">
        <f t="shared" si="9"/>
        <v>0</v>
      </c>
      <c r="L52" s="1554">
        <f t="shared" si="9"/>
        <v>0</v>
      </c>
      <c r="M52" s="1554">
        <f t="shared" si="9"/>
        <v>0</v>
      </c>
      <c r="N52" s="1554">
        <f t="shared" si="9"/>
        <v>0</v>
      </c>
      <c r="O52" s="1554">
        <f t="shared" si="9"/>
        <v>0</v>
      </c>
      <c r="P52" s="1554">
        <f t="shared" si="9"/>
        <v>0</v>
      </c>
      <c r="Q52" s="1555">
        <f t="shared" si="9"/>
        <v>0</v>
      </c>
    </row>
    <row r="53" spans="1:17">
      <c r="A53" s="1556"/>
      <c r="B53" s="1614" t="s">
        <v>1221</v>
      </c>
      <c r="C53" s="1558"/>
      <c r="D53" s="1559"/>
      <c r="E53" s="1559"/>
      <c r="F53" s="1559"/>
      <c r="G53" s="1559"/>
      <c r="H53" s="1559"/>
      <c r="I53" s="1559"/>
      <c r="J53" s="1559"/>
      <c r="K53" s="1559"/>
      <c r="L53" s="1559"/>
      <c r="M53" s="1559"/>
      <c r="N53" s="1559"/>
      <c r="O53" s="1559"/>
      <c r="P53" s="1559"/>
      <c r="Q53" s="1560"/>
    </row>
    <row r="54" spans="1:17">
      <c r="A54" s="1495"/>
      <c r="B54" s="1614" t="s">
        <v>2133</v>
      </c>
      <c r="C54" s="1561"/>
      <c r="D54" s="1562"/>
      <c r="E54" s="1562"/>
      <c r="F54" s="1562"/>
      <c r="G54" s="1562"/>
      <c r="H54" s="1562"/>
      <c r="I54" s="1562"/>
      <c r="J54" s="1562"/>
      <c r="K54" s="1562"/>
      <c r="L54" s="1562"/>
      <c r="M54" s="1562"/>
      <c r="N54" s="1562"/>
      <c r="O54" s="1562"/>
      <c r="P54" s="1562"/>
      <c r="Q54" s="1563"/>
    </row>
    <row r="55" spans="1:17">
      <c r="A55" s="1564" t="s">
        <v>2134</v>
      </c>
      <c r="B55" s="1616" t="s">
        <v>2135</v>
      </c>
      <c r="C55" s="1496"/>
      <c r="D55" s="1497"/>
      <c r="E55" s="1497"/>
      <c r="F55" s="1497"/>
      <c r="G55" s="1497"/>
      <c r="H55" s="1497"/>
      <c r="I55" s="1497"/>
      <c r="J55" s="1497"/>
      <c r="K55" s="1497"/>
      <c r="L55" s="1497"/>
      <c r="M55" s="1497"/>
      <c r="N55" s="1497"/>
      <c r="O55" s="1497"/>
      <c r="P55" s="1497"/>
      <c r="Q55" s="1498"/>
    </row>
    <row r="56" spans="1:17">
      <c r="A56" s="1499" t="s">
        <v>2136</v>
      </c>
      <c r="B56" s="1508" t="s">
        <v>2137</v>
      </c>
      <c r="C56" s="1500">
        <f t="shared" ref="C56:C62" si="10">SUM(D56:Q56)</f>
        <v>0</v>
      </c>
      <c r="D56" s="1544"/>
      <c r="E56" s="1505"/>
      <c r="F56" s="1505"/>
      <c r="G56" s="1505"/>
      <c r="H56" s="1505"/>
      <c r="I56" s="1505"/>
      <c r="J56" s="1505"/>
      <c r="K56" s="1505"/>
      <c r="L56" s="1505"/>
      <c r="M56" s="1505"/>
      <c r="N56" s="1505"/>
      <c r="O56" s="1505"/>
      <c r="P56" s="1505"/>
      <c r="Q56" s="1506"/>
    </row>
    <row r="57" spans="1:17">
      <c r="A57" s="1507" t="s">
        <v>2138</v>
      </c>
      <c r="B57" s="1566" t="s">
        <v>2139</v>
      </c>
      <c r="C57" s="1500">
        <f t="shared" si="10"/>
        <v>0</v>
      </c>
      <c r="D57" s="1544"/>
      <c r="E57" s="1505"/>
      <c r="F57" s="1505"/>
      <c r="G57" s="1505"/>
      <c r="H57" s="1505"/>
      <c r="I57" s="1505"/>
      <c r="J57" s="1505"/>
      <c r="K57" s="1505"/>
      <c r="L57" s="1505"/>
      <c r="M57" s="1505"/>
      <c r="N57" s="1505"/>
      <c r="O57" s="1505"/>
      <c r="P57" s="1505"/>
      <c r="Q57" s="1506"/>
    </row>
    <row r="58" spans="1:17">
      <c r="A58" s="1507" t="s">
        <v>2140</v>
      </c>
      <c r="B58" s="1566" t="s">
        <v>2141</v>
      </c>
      <c r="C58" s="1500">
        <f t="shared" si="10"/>
        <v>0</v>
      </c>
      <c r="D58" s="1544"/>
      <c r="E58" s="1505"/>
      <c r="F58" s="1505"/>
      <c r="G58" s="1505"/>
      <c r="H58" s="1505"/>
      <c r="I58" s="1505"/>
      <c r="J58" s="1505"/>
      <c r="K58" s="1505"/>
      <c r="L58" s="1505"/>
      <c r="M58" s="1505"/>
      <c r="N58" s="1505"/>
      <c r="O58" s="1505"/>
      <c r="P58" s="1505"/>
      <c r="Q58" s="1506"/>
    </row>
    <row r="59" spans="1:17">
      <c r="A59" s="1507" t="s">
        <v>2142</v>
      </c>
      <c r="B59" s="1566" t="s">
        <v>2143</v>
      </c>
      <c r="C59" s="1500">
        <f t="shared" si="10"/>
        <v>0</v>
      </c>
      <c r="D59" s="1567">
        <f>D60+D61</f>
        <v>0</v>
      </c>
      <c r="E59" s="1567">
        <f t="shared" ref="E59:Q59" si="11">E60+E61</f>
        <v>0</v>
      </c>
      <c r="F59" s="1567">
        <f t="shared" si="11"/>
        <v>0</v>
      </c>
      <c r="G59" s="1567">
        <f t="shared" si="11"/>
        <v>0</v>
      </c>
      <c r="H59" s="1567">
        <f t="shared" si="11"/>
        <v>0</v>
      </c>
      <c r="I59" s="1567">
        <f t="shared" si="11"/>
        <v>0</v>
      </c>
      <c r="J59" s="1567">
        <f t="shared" si="11"/>
        <v>0</v>
      </c>
      <c r="K59" s="1567">
        <f t="shared" si="11"/>
        <v>0</v>
      </c>
      <c r="L59" s="1567">
        <f t="shared" si="11"/>
        <v>0</v>
      </c>
      <c r="M59" s="1567">
        <f t="shared" si="11"/>
        <v>0</v>
      </c>
      <c r="N59" s="1567">
        <f t="shared" si="11"/>
        <v>0</v>
      </c>
      <c r="O59" s="1567">
        <f t="shared" si="11"/>
        <v>0</v>
      </c>
      <c r="P59" s="1567">
        <f t="shared" si="11"/>
        <v>0</v>
      </c>
      <c r="Q59" s="1568">
        <f t="shared" si="11"/>
        <v>0</v>
      </c>
    </row>
    <row r="60" spans="1:17">
      <c r="A60" s="1507" t="s">
        <v>2144</v>
      </c>
      <c r="B60" s="1569" t="s">
        <v>2145</v>
      </c>
      <c r="C60" s="1500">
        <f t="shared" si="10"/>
        <v>0</v>
      </c>
      <c r="D60" s="1536"/>
      <c r="E60" s="1536"/>
      <c r="F60" s="1536"/>
      <c r="G60" s="1536"/>
      <c r="H60" s="1536"/>
      <c r="I60" s="1536"/>
      <c r="J60" s="1536"/>
      <c r="K60" s="1536"/>
      <c r="L60" s="1536"/>
      <c r="M60" s="1536"/>
      <c r="N60" s="1536"/>
      <c r="O60" s="1536"/>
      <c r="P60" s="1536"/>
      <c r="Q60" s="1537"/>
    </row>
    <row r="61" spans="1:17">
      <c r="A61" s="1499" t="s">
        <v>2146</v>
      </c>
      <c r="B61" s="1512" t="s">
        <v>2147</v>
      </c>
      <c r="C61" s="1500">
        <f t="shared" si="10"/>
        <v>0</v>
      </c>
      <c r="D61" s="1536"/>
      <c r="E61" s="1536"/>
      <c r="F61" s="1536"/>
      <c r="G61" s="1536"/>
      <c r="H61" s="1536"/>
      <c r="I61" s="1536"/>
      <c r="J61" s="1536"/>
      <c r="K61" s="1536"/>
      <c r="L61" s="1536"/>
      <c r="M61" s="1536"/>
      <c r="N61" s="1536"/>
      <c r="O61" s="1536"/>
      <c r="P61" s="1536"/>
      <c r="Q61" s="1537"/>
    </row>
    <row r="62" spans="1:17">
      <c r="A62" s="1507" t="s">
        <v>2148</v>
      </c>
      <c r="B62" s="1566" t="s">
        <v>2149</v>
      </c>
      <c r="C62" s="1500">
        <f t="shared" si="10"/>
        <v>0</v>
      </c>
      <c r="D62" s="1570"/>
      <c r="E62" s="1570"/>
      <c r="F62" s="1570"/>
      <c r="G62" s="1570"/>
      <c r="H62" s="1570"/>
      <c r="I62" s="1570"/>
      <c r="J62" s="1570"/>
      <c r="K62" s="1570"/>
      <c r="L62" s="1570"/>
      <c r="M62" s="1570"/>
      <c r="N62" s="1570"/>
      <c r="O62" s="1570"/>
      <c r="P62" s="1570"/>
      <c r="Q62" s="1571"/>
    </row>
    <row r="63" spans="1:17">
      <c r="A63" s="1527"/>
      <c r="B63" s="1572" t="s">
        <v>2150</v>
      </c>
      <c r="C63" s="1573">
        <f>C56+C57+C58+C59+C62</f>
        <v>0</v>
      </c>
      <c r="D63" s="1574">
        <f>D56+D57+D58+D59+D62</f>
        <v>0</v>
      </c>
      <c r="E63" s="1574">
        <f t="shared" ref="E63:Q63" si="12">E56+E57+E58+E59+E62</f>
        <v>0</v>
      </c>
      <c r="F63" s="1574">
        <f t="shared" si="12"/>
        <v>0</v>
      </c>
      <c r="G63" s="1574">
        <f t="shared" si="12"/>
        <v>0</v>
      </c>
      <c r="H63" s="1574">
        <f t="shared" si="12"/>
        <v>0</v>
      </c>
      <c r="I63" s="1574">
        <f t="shared" si="12"/>
        <v>0</v>
      </c>
      <c r="J63" s="1574">
        <f t="shared" si="12"/>
        <v>0</v>
      </c>
      <c r="K63" s="1574">
        <f t="shared" si="12"/>
        <v>0</v>
      </c>
      <c r="L63" s="1574">
        <f t="shared" si="12"/>
        <v>0</v>
      </c>
      <c r="M63" s="1574">
        <f t="shared" si="12"/>
        <v>0</v>
      </c>
      <c r="N63" s="1574">
        <f t="shared" si="12"/>
        <v>0</v>
      </c>
      <c r="O63" s="1574">
        <f t="shared" si="12"/>
        <v>0</v>
      </c>
      <c r="P63" s="1574">
        <f t="shared" si="12"/>
        <v>0</v>
      </c>
      <c r="Q63" s="1575">
        <f t="shared" si="12"/>
        <v>0</v>
      </c>
    </row>
    <row r="64" spans="1:17">
      <c r="A64" s="1495"/>
      <c r="B64" s="1614" t="s">
        <v>2151</v>
      </c>
      <c r="C64" s="1492"/>
      <c r="D64" s="1617"/>
      <c r="E64" s="1617"/>
      <c r="F64" s="1617"/>
      <c r="G64" s="1617"/>
      <c r="H64" s="1617"/>
      <c r="I64" s="1617"/>
      <c r="J64" s="1617"/>
      <c r="K64" s="1617"/>
      <c r="L64" s="1617"/>
      <c r="M64" s="1617"/>
      <c r="N64" s="1617"/>
      <c r="O64" s="1617"/>
      <c r="P64" s="1617"/>
      <c r="Q64" s="1618"/>
    </row>
    <row r="65" spans="1:17">
      <c r="A65" s="1578" t="s">
        <v>2152</v>
      </c>
      <c r="B65" s="1616" t="s">
        <v>2135</v>
      </c>
      <c r="C65" s="1619"/>
      <c r="D65" s="1620"/>
      <c r="E65" s="1620"/>
      <c r="F65" s="1620"/>
      <c r="G65" s="1620"/>
      <c r="H65" s="1620"/>
      <c r="I65" s="1620"/>
      <c r="J65" s="1620"/>
      <c r="K65" s="1620"/>
      <c r="L65" s="1620"/>
      <c r="M65" s="1620"/>
      <c r="N65" s="1620"/>
      <c r="O65" s="1620"/>
      <c r="P65" s="1620"/>
      <c r="Q65" s="1621"/>
    </row>
    <row r="66" spans="1:17">
      <c r="A66" s="1507" t="s">
        <v>2136</v>
      </c>
      <c r="B66" s="1566" t="s">
        <v>2137</v>
      </c>
      <c r="C66" s="1500">
        <f t="shared" ref="C66:C72" si="13">SUM(D66:Q66)</f>
        <v>0</v>
      </c>
      <c r="D66" s="1544"/>
      <c r="E66" s="1505"/>
      <c r="F66" s="1505"/>
      <c r="G66" s="1505"/>
      <c r="H66" s="1505"/>
      <c r="I66" s="1505"/>
      <c r="J66" s="1505"/>
      <c r="K66" s="1505"/>
      <c r="L66" s="1505"/>
      <c r="M66" s="1505"/>
      <c r="N66" s="1505"/>
      <c r="O66" s="1505"/>
      <c r="P66" s="1505"/>
      <c r="Q66" s="1506"/>
    </row>
    <row r="67" spans="1:17">
      <c r="A67" s="1507" t="s">
        <v>2138</v>
      </c>
      <c r="B67" s="1566" t="s">
        <v>2139</v>
      </c>
      <c r="C67" s="1500">
        <f t="shared" si="13"/>
        <v>0</v>
      </c>
      <c r="D67" s="1544"/>
      <c r="E67" s="1505"/>
      <c r="F67" s="1505"/>
      <c r="G67" s="1505"/>
      <c r="H67" s="1505"/>
      <c r="I67" s="1505"/>
      <c r="J67" s="1505"/>
      <c r="K67" s="1505"/>
      <c r="L67" s="1505"/>
      <c r="M67" s="1505"/>
      <c r="N67" s="1505"/>
      <c r="O67" s="1505"/>
      <c r="P67" s="1505"/>
      <c r="Q67" s="1506"/>
    </row>
    <row r="68" spans="1:17">
      <c r="A68" s="1507" t="s">
        <v>2140</v>
      </c>
      <c r="B68" s="1566" t="s">
        <v>2141</v>
      </c>
      <c r="C68" s="1500">
        <f t="shared" si="13"/>
        <v>0</v>
      </c>
      <c r="D68" s="1544"/>
      <c r="E68" s="1505"/>
      <c r="F68" s="1505"/>
      <c r="G68" s="1505"/>
      <c r="H68" s="1505"/>
      <c r="I68" s="1505"/>
      <c r="J68" s="1505"/>
      <c r="K68" s="1505"/>
      <c r="L68" s="1505"/>
      <c r="M68" s="1505"/>
      <c r="N68" s="1505"/>
      <c r="O68" s="1505"/>
      <c r="P68" s="1505"/>
      <c r="Q68" s="1506"/>
    </row>
    <row r="69" spans="1:17">
      <c r="A69" s="1507" t="s">
        <v>2142</v>
      </c>
      <c r="B69" s="1566" t="s">
        <v>2143</v>
      </c>
      <c r="C69" s="1500">
        <f t="shared" si="13"/>
        <v>0</v>
      </c>
      <c r="D69" s="1567">
        <f>D70+D71</f>
        <v>0</v>
      </c>
      <c r="E69" s="1567">
        <f t="shared" ref="E69:Q69" si="14">E70+E71</f>
        <v>0</v>
      </c>
      <c r="F69" s="1567">
        <f t="shared" si="14"/>
        <v>0</v>
      </c>
      <c r="G69" s="1567">
        <f t="shared" si="14"/>
        <v>0</v>
      </c>
      <c r="H69" s="1567">
        <f t="shared" si="14"/>
        <v>0</v>
      </c>
      <c r="I69" s="1567">
        <f t="shared" si="14"/>
        <v>0</v>
      </c>
      <c r="J69" s="1567">
        <f t="shared" si="14"/>
        <v>0</v>
      </c>
      <c r="K69" s="1567">
        <f t="shared" si="14"/>
        <v>0</v>
      </c>
      <c r="L69" s="1567">
        <f t="shared" si="14"/>
        <v>0</v>
      </c>
      <c r="M69" s="1567">
        <f t="shared" si="14"/>
        <v>0</v>
      </c>
      <c r="N69" s="1567">
        <f t="shared" si="14"/>
        <v>0</v>
      </c>
      <c r="O69" s="1567">
        <f t="shared" si="14"/>
        <v>0</v>
      </c>
      <c r="P69" s="1567">
        <f t="shared" si="14"/>
        <v>0</v>
      </c>
      <c r="Q69" s="1568">
        <f t="shared" si="14"/>
        <v>0</v>
      </c>
    </row>
    <row r="70" spans="1:17">
      <c r="A70" s="1507" t="s">
        <v>2144</v>
      </c>
      <c r="B70" s="1569" t="s">
        <v>2145</v>
      </c>
      <c r="C70" s="1500">
        <f t="shared" si="13"/>
        <v>0</v>
      </c>
      <c r="D70" s="1536"/>
      <c r="E70" s="1536"/>
      <c r="F70" s="1536"/>
      <c r="G70" s="1536"/>
      <c r="H70" s="1536"/>
      <c r="I70" s="1536"/>
      <c r="J70" s="1536"/>
      <c r="K70" s="1536"/>
      <c r="L70" s="1536"/>
      <c r="M70" s="1536"/>
      <c r="N70" s="1536"/>
      <c r="O70" s="1536"/>
      <c r="P70" s="1536"/>
      <c r="Q70" s="1537"/>
    </row>
    <row r="71" spans="1:17">
      <c r="A71" s="1495" t="s">
        <v>2146</v>
      </c>
      <c r="B71" s="1569" t="s">
        <v>2147</v>
      </c>
      <c r="C71" s="1500">
        <f t="shared" si="13"/>
        <v>0</v>
      </c>
      <c r="D71" s="1536"/>
      <c r="E71" s="1536"/>
      <c r="F71" s="1536"/>
      <c r="G71" s="1536"/>
      <c r="H71" s="1536"/>
      <c r="I71" s="1536"/>
      <c r="J71" s="1536"/>
      <c r="K71" s="1536"/>
      <c r="L71" s="1536"/>
      <c r="M71" s="1536"/>
      <c r="N71" s="1536"/>
      <c r="O71" s="1536"/>
      <c r="P71" s="1536"/>
      <c r="Q71" s="1537"/>
    </row>
    <row r="72" spans="1:17">
      <c r="A72" s="1507" t="s">
        <v>2148</v>
      </c>
      <c r="B72" s="1566" t="s">
        <v>2149</v>
      </c>
      <c r="C72" s="1500">
        <f t="shared" si="13"/>
        <v>0</v>
      </c>
      <c r="D72" s="1570"/>
      <c r="E72" s="1570"/>
      <c r="F72" s="1570"/>
      <c r="G72" s="1570"/>
      <c r="H72" s="1570"/>
      <c r="I72" s="1570"/>
      <c r="J72" s="1570"/>
      <c r="K72" s="1570"/>
      <c r="L72" s="1570"/>
      <c r="M72" s="1570"/>
      <c r="N72" s="1570"/>
      <c r="O72" s="1570"/>
      <c r="P72" s="1570"/>
      <c r="Q72" s="1571"/>
    </row>
    <row r="73" spans="1:17" ht="15.75" thickBot="1">
      <c r="A73" s="1546"/>
      <c r="B73" s="1491" t="s">
        <v>2153</v>
      </c>
      <c r="C73" s="1582">
        <f>C66+C67+C68+C69+C72</f>
        <v>0</v>
      </c>
      <c r="D73" s="1549">
        <f>D66+D67+D68+D69+D72</f>
        <v>0</v>
      </c>
      <c r="E73" s="1549">
        <f t="shared" ref="E73:Q73" si="15">E66+E67+E68+E69+E72</f>
        <v>0</v>
      </c>
      <c r="F73" s="1549">
        <f t="shared" si="15"/>
        <v>0</v>
      </c>
      <c r="G73" s="1549">
        <f t="shared" si="15"/>
        <v>0</v>
      </c>
      <c r="H73" s="1549">
        <f t="shared" si="15"/>
        <v>0</v>
      </c>
      <c r="I73" s="1549">
        <f t="shared" si="15"/>
        <v>0</v>
      </c>
      <c r="J73" s="1549">
        <f t="shared" si="15"/>
        <v>0</v>
      </c>
      <c r="K73" s="1549">
        <f t="shared" si="15"/>
        <v>0</v>
      </c>
      <c r="L73" s="1549">
        <f t="shared" si="15"/>
        <v>0</v>
      </c>
      <c r="M73" s="1549">
        <f t="shared" si="15"/>
        <v>0</v>
      </c>
      <c r="N73" s="1549">
        <f t="shared" si="15"/>
        <v>0</v>
      </c>
      <c r="O73" s="1549">
        <f t="shared" si="15"/>
        <v>0</v>
      </c>
      <c r="P73" s="1549">
        <f t="shared" si="15"/>
        <v>0</v>
      </c>
      <c r="Q73" s="1550">
        <f t="shared" si="15"/>
        <v>0</v>
      </c>
    </row>
    <row r="74" spans="1:17" ht="15.75" thickBot="1">
      <c r="A74" s="1583"/>
      <c r="B74" s="1584" t="s">
        <v>2154</v>
      </c>
      <c r="C74" s="1553">
        <f>C63+C73</f>
        <v>0</v>
      </c>
      <c r="D74" s="1554">
        <f>D63+D73</f>
        <v>0</v>
      </c>
      <c r="E74" s="1554">
        <f t="shared" ref="E74:Q74" si="16">E63+E73</f>
        <v>0</v>
      </c>
      <c r="F74" s="1554">
        <f t="shared" si="16"/>
        <v>0</v>
      </c>
      <c r="G74" s="1554">
        <f t="shared" si="16"/>
        <v>0</v>
      </c>
      <c r="H74" s="1554">
        <f t="shared" si="16"/>
        <v>0</v>
      </c>
      <c r="I74" s="1554">
        <f t="shared" si="16"/>
        <v>0</v>
      </c>
      <c r="J74" s="1554">
        <f t="shared" si="16"/>
        <v>0</v>
      </c>
      <c r="K74" s="1554">
        <f t="shared" si="16"/>
        <v>0</v>
      </c>
      <c r="L74" s="1554">
        <f t="shared" si="16"/>
        <v>0</v>
      </c>
      <c r="M74" s="1554">
        <f t="shared" si="16"/>
        <v>0</v>
      </c>
      <c r="N74" s="1554">
        <f t="shared" si="16"/>
        <v>0</v>
      </c>
      <c r="O74" s="1554">
        <f t="shared" si="16"/>
        <v>0</v>
      </c>
      <c r="P74" s="1554">
        <f t="shared" si="16"/>
        <v>0</v>
      </c>
      <c r="Q74" s="1555">
        <f t="shared" si="16"/>
        <v>0</v>
      </c>
    </row>
    <row r="75" spans="1:17" ht="15.75" thickBot="1">
      <c r="A75" s="1585"/>
      <c r="B75" s="1586" t="s">
        <v>2155</v>
      </c>
      <c r="C75" s="1587">
        <f>C52+C74</f>
        <v>0</v>
      </c>
      <c r="D75" s="1588">
        <f>D52+D74</f>
        <v>0</v>
      </c>
      <c r="E75" s="1588">
        <f t="shared" ref="E75:Q75" si="17">E52+E74</f>
        <v>0</v>
      </c>
      <c r="F75" s="1588">
        <f t="shared" si="17"/>
        <v>0</v>
      </c>
      <c r="G75" s="1588">
        <f t="shared" si="17"/>
        <v>0</v>
      </c>
      <c r="H75" s="1588">
        <f t="shared" si="17"/>
        <v>0</v>
      </c>
      <c r="I75" s="1588">
        <f t="shared" si="17"/>
        <v>0</v>
      </c>
      <c r="J75" s="1588">
        <f t="shared" si="17"/>
        <v>0</v>
      </c>
      <c r="K75" s="1588">
        <f t="shared" si="17"/>
        <v>0</v>
      </c>
      <c r="L75" s="1588">
        <f t="shared" si="17"/>
        <v>0</v>
      </c>
      <c r="M75" s="1588">
        <f t="shared" si="17"/>
        <v>0</v>
      </c>
      <c r="N75" s="1588">
        <f t="shared" si="17"/>
        <v>0</v>
      </c>
      <c r="O75" s="1588">
        <f t="shared" si="17"/>
        <v>0</v>
      </c>
      <c r="P75" s="1588">
        <f t="shared" si="17"/>
        <v>0</v>
      </c>
      <c r="Q75" s="1589">
        <f t="shared" si="17"/>
        <v>0</v>
      </c>
    </row>
    <row r="76" spans="1:17" ht="16.5" thickTop="1" thickBot="1">
      <c r="A76" s="1590"/>
      <c r="B76" s="1622" t="s">
        <v>2156</v>
      </c>
      <c r="C76" s="1592"/>
      <c r="D76" s="1593">
        <v>0</v>
      </c>
      <c r="E76" s="1594" t="s">
        <v>2157</v>
      </c>
      <c r="F76" s="1595" t="s">
        <v>2158</v>
      </c>
      <c r="G76" s="1595" t="s">
        <v>2159</v>
      </c>
      <c r="H76" s="1595" t="s">
        <v>2160</v>
      </c>
      <c r="I76" s="1595" t="s">
        <v>2161</v>
      </c>
      <c r="J76" s="1595" t="s">
        <v>2162</v>
      </c>
      <c r="K76" s="1595" t="s">
        <v>2163</v>
      </c>
      <c r="L76" s="1595" t="s">
        <v>2164</v>
      </c>
      <c r="M76" s="1595" t="s">
        <v>2165</v>
      </c>
      <c r="N76" s="1595" t="s">
        <v>2166</v>
      </c>
      <c r="O76" s="1595" t="s">
        <v>2167</v>
      </c>
      <c r="P76" s="1595" t="s">
        <v>2168</v>
      </c>
      <c r="Q76" s="1596" t="s">
        <v>2169</v>
      </c>
    </row>
    <row r="77" spans="1:17" ht="16.5" thickTop="1" thickBot="1">
      <c r="A77" s="1597"/>
      <c r="B77" s="1623" t="s">
        <v>2170</v>
      </c>
      <c r="C77" s="1599"/>
      <c r="D77" s="1600">
        <f>D75*D76</f>
        <v>0</v>
      </c>
      <c r="E77" s="1601">
        <f>E75*E76</f>
        <v>0</v>
      </c>
      <c r="F77" s="1601">
        <f>F75*F76</f>
        <v>0</v>
      </c>
      <c r="G77" s="1601">
        <f t="shared" ref="G77:Q77" si="18">G75*G76</f>
        <v>0</v>
      </c>
      <c r="H77" s="1601">
        <f t="shared" si="18"/>
        <v>0</v>
      </c>
      <c r="I77" s="1601">
        <f t="shared" si="18"/>
        <v>0</v>
      </c>
      <c r="J77" s="1601">
        <f t="shared" si="18"/>
        <v>0</v>
      </c>
      <c r="K77" s="1601">
        <f t="shared" si="18"/>
        <v>0</v>
      </c>
      <c r="L77" s="1601">
        <f t="shared" si="18"/>
        <v>0</v>
      </c>
      <c r="M77" s="1601">
        <f t="shared" si="18"/>
        <v>0</v>
      </c>
      <c r="N77" s="1601">
        <f t="shared" si="18"/>
        <v>0</v>
      </c>
      <c r="O77" s="1601">
        <f t="shared" si="18"/>
        <v>0</v>
      </c>
      <c r="P77" s="1601">
        <f t="shared" si="18"/>
        <v>0</v>
      </c>
      <c r="Q77" s="1602">
        <f t="shared" si="18"/>
        <v>0</v>
      </c>
    </row>
    <row r="78" spans="1:17" ht="16.5" thickTop="1" thickBot="1">
      <c r="A78" s="1603"/>
      <c r="B78" s="1604" t="s">
        <v>2171</v>
      </c>
      <c r="C78" s="1605">
        <f>SUM(D77:Q77)</f>
        <v>0</v>
      </c>
      <c r="D78" s="1606"/>
      <c r="E78" s="1607"/>
      <c r="F78" s="1607"/>
      <c r="G78" s="1607"/>
      <c r="H78" s="1607"/>
      <c r="I78" s="1607"/>
      <c r="J78" s="1607"/>
      <c r="K78" s="1607"/>
      <c r="L78" s="1607"/>
      <c r="M78" s="1607"/>
      <c r="N78" s="1607"/>
      <c r="O78" s="1607"/>
      <c r="P78" s="1607"/>
      <c r="Q78" s="1608"/>
    </row>
  </sheetData>
  <mergeCells count="5">
    <mergeCell ref="A7:B10"/>
    <mergeCell ref="C7:Q10"/>
    <mergeCell ref="A11:B12"/>
    <mergeCell ref="C11:C12"/>
    <mergeCell ref="E11:Q11"/>
  </mergeCells>
  <conditionalFormatting sqref="C11:C12">
    <cfRule type="colorScale" priority="2">
      <colorScale>
        <cfvo type="min"/>
        <cfvo type="percentile" val="50"/>
        <cfvo type="max"/>
        <color rgb="FFF8696B"/>
        <color rgb="FFFFEB84"/>
        <color rgb="FF63BE7B"/>
      </colorScale>
    </cfRule>
  </conditionalFormatting>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0"/>
  <sheetViews>
    <sheetView workbookViewId="0">
      <selection activeCell="A43" activeCellId="1" sqref="B27 A43"/>
    </sheetView>
  </sheetViews>
  <sheetFormatPr defaultRowHeight="15"/>
  <cols>
    <col min="1" max="1" width="24.28515625" style="41" bestFit="1" customWidth="1"/>
    <col min="2" max="2" width="58.85546875" style="41" customWidth="1"/>
    <col min="3" max="3" width="10.140625" style="41" customWidth="1"/>
    <col min="4" max="256" width="9.140625" style="41"/>
    <col min="257" max="257" width="24.28515625" style="41" bestFit="1" customWidth="1"/>
    <col min="258" max="258" width="58.85546875" style="41" customWidth="1"/>
    <col min="259" max="259" width="10.140625" style="41" customWidth="1"/>
    <col min="260" max="512" width="9.140625" style="41"/>
    <col min="513" max="513" width="24.28515625" style="41" bestFit="1" customWidth="1"/>
    <col min="514" max="514" width="58.85546875" style="41" customWidth="1"/>
    <col min="515" max="515" width="10.140625" style="41" customWidth="1"/>
    <col min="516" max="768" width="9.140625" style="41"/>
    <col min="769" max="769" width="24.28515625" style="41" bestFit="1" customWidth="1"/>
    <col min="770" max="770" width="58.85546875" style="41" customWidth="1"/>
    <col min="771" max="771" width="10.140625" style="41" customWidth="1"/>
    <col min="772" max="1024" width="9.140625" style="41"/>
    <col min="1025" max="1025" width="24.28515625" style="41" bestFit="1" customWidth="1"/>
    <col min="1026" max="1026" width="58.85546875" style="41" customWidth="1"/>
    <col min="1027" max="1027" width="10.140625" style="41" customWidth="1"/>
    <col min="1028" max="1280" width="9.140625" style="41"/>
    <col min="1281" max="1281" width="24.28515625" style="41" bestFit="1" customWidth="1"/>
    <col min="1282" max="1282" width="58.85546875" style="41" customWidth="1"/>
    <col min="1283" max="1283" width="10.140625" style="41" customWidth="1"/>
    <col min="1284" max="1536" width="9.140625" style="41"/>
    <col min="1537" max="1537" width="24.28515625" style="41" bestFit="1" customWidth="1"/>
    <col min="1538" max="1538" width="58.85546875" style="41" customWidth="1"/>
    <col min="1539" max="1539" width="10.140625" style="41" customWidth="1"/>
    <col min="1540" max="1792" width="9.140625" style="41"/>
    <col min="1793" max="1793" width="24.28515625" style="41" bestFit="1" customWidth="1"/>
    <col min="1794" max="1794" width="58.85546875" style="41" customWidth="1"/>
    <col min="1795" max="1795" width="10.140625" style="41" customWidth="1"/>
    <col min="1796" max="2048" width="9.140625" style="41"/>
    <col min="2049" max="2049" width="24.28515625" style="41" bestFit="1" customWidth="1"/>
    <col min="2050" max="2050" width="58.85546875" style="41" customWidth="1"/>
    <col min="2051" max="2051" width="10.140625" style="41" customWidth="1"/>
    <col min="2052" max="2304" width="9.140625" style="41"/>
    <col min="2305" max="2305" width="24.28515625" style="41" bestFit="1" customWidth="1"/>
    <col min="2306" max="2306" width="58.85546875" style="41" customWidth="1"/>
    <col min="2307" max="2307" width="10.140625" style="41" customWidth="1"/>
    <col min="2308" max="2560" width="9.140625" style="41"/>
    <col min="2561" max="2561" width="24.28515625" style="41" bestFit="1" customWidth="1"/>
    <col min="2562" max="2562" width="58.85546875" style="41" customWidth="1"/>
    <col min="2563" max="2563" width="10.140625" style="41" customWidth="1"/>
    <col min="2564" max="2816" width="9.140625" style="41"/>
    <col min="2817" max="2817" width="24.28515625" style="41" bestFit="1" customWidth="1"/>
    <col min="2818" max="2818" width="58.85546875" style="41" customWidth="1"/>
    <col min="2819" max="2819" width="10.140625" style="41" customWidth="1"/>
    <col min="2820" max="3072" width="9.140625" style="41"/>
    <col min="3073" max="3073" width="24.28515625" style="41" bestFit="1" customWidth="1"/>
    <col min="3074" max="3074" width="58.85546875" style="41" customWidth="1"/>
    <col min="3075" max="3075" width="10.140625" style="41" customWidth="1"/>
    <col min="3076" max="3328" width="9.140625" style="41"/>
    <col min="3329" max="3329" width="24.28515625" style="41" bestFit="1" customWidth="1"/>
    <col min="3330" max="3330" width="58.85546875" style="41" customWidth="1"/>
    <col min="3331" max="3331" width="10.140625" style="41" customWidth="1"/>
    <col min="3332" max="3584" width="9.140625" style="41"/>
    <col min="3585" max="3585" width="24.28515625" style="41" bestFit="1" customWidth="1"/>
    <col min="3586" max="3586" width="58.85546875" style="41" customWidth="1"/>
    <col min="3587" max="3587" width="10.140625" style="41" customWidth="1"/>
    <col min="3588" max="3840" width="9.140625" style="41"/>
    <col min="3841" max="3841" width="24.28515625" style="41" bestFit="1" customWidth="1"/>
    <col min="3842" max="3842" width="58.85546875" style="41" customWidth="1"/>
    <col min="3843" max="3843" width="10.140625" style="41" customWidth="1"/>
    <col min="3844" max="4096" width="9.140625" style="41"/>
    <col min="4097" max="4097" width="24.28515625" style="41" bestFit="1" customWidth="1"/>
    <col min="4098" max="4098" width="58.85546875" style="41" customWidth="1"/>
    <col min="4099" max="4099" width="10.140625" style="41" customWidth="1"/>
    <col min="4100" max="4352" width="9.140625" style="41"/>
    <col min="4353" max="4353" width="24.28515625" style="41" bestFit="1" customWidth="1"/>
    <col min="4354" max="4354" width="58.85546875" style="41" customWidth="1"/>
    <col min="4355" max="4355" width="10.140625" style="41" customWidth="1"/>
    <col min="4356" max="4608" width="9.140625" style="41"/>
    <col min="4609" max="4609" width="24.28515625" style="41" bestFit="1" customWidth="1"/>
    <col min="4610" max="4610" width="58.85546875" style="41" customWidth="1"/>
    <col min="4611" max="4611" width="10.140625" style="41" customWidth="1"/>
    <col min="4612" max="4864" width="9.140625" style="41"/>
    <col min="4865" max="4865" width="24.28515625" style="41" bestFit="1" customWidth="1"/>
    <col min="4866" max="4866" width="58.85546875" style="41" customWidth="1"/>
    <col min="4867" max="4867" width="10.140625" style="41" customWidth="1"/>
    <col min="4868" max="5120" width="9.140625" style="41"/>
    <col min="5121" max="5121" width="24.28515625" style="41" bestFit="1" customWidth="1"/>
    <col min="5122" max="5122" width="58.85546875" style="41" customWidth="1"/>
    <col min="5123" max="5123" width="10.140625" style="41" customWidth="1"/>
    <col min="5124" max="5376" width="9.140625" style="41"/>
    <col min="5377" max="5377" width="24.28515625" style="41" bestFit="1" customWidth="1"/>
    <col min="5378" max="5378" width="58.85546875" style="41" customWidth="1"/>
    <col min="5379" max="5379" width="10.140625" style="41" customWidth="1"/>
    <col min="5380" max="5632" width="9.140625" style="41"/>
    <col min="5633" max="5633" width="24.28515625" style="41" bestFit="1" customWidth="1"/>
    <col min="5634" max="5634" width="58.85546875" style="41" customWidth="1"/>
    <col min="5635" max="5635" width="10.140625" style="41" customWidth="1"/>
    <col min="5636" max="5888" width="9.140625" style="41"/>
    <col min="5889" max="5889" width="24.28515625" style="41" bestFit="1" customWidth="1"/>
    <col min="5890" max="5890" width="58.85546875" style="41" customWidth="1"/>
    <col min="5891" max="5891" width="10.140625" style="41" customWidth="1"/>
    <col min="5892" max="6144" width="9.140625" style="41"/>
    <col min="6145" max="6145" width="24.28515625" style="41" bestFit="1" customWidth="1"/>
    <col min="6146" max="6146" width="58.85546875" style="41" customWidth="1"/>
    <col min="6147" max="6147" width="10.140625" style="41" customWidth="1"/>
    <col min="6148" max="6400" width="9.140625" style="41"/>
    <col min="6401" max="6401" width="24.28515625" style="41" bestFit="1" customWidth="1"/>
    <col min="6402" max="6402" width="58.85546875" style="41" customWidth="1"/>
    <col min="6403" max="6403" width="10.140625" style="41" customWidth="1"/>
    <col min="6404" max="6656" width="9.140625" style="41"/>
    <col min="6657" max="6657" width="24.28515625" style="41" bestFit="1" customWidth="1"/>
    <col min="6658" max="6658" width="58.85546875" style="41" customWidth="1"/>
    <col min="6659" max="6659" width="10.140625" style="41" customWidth="1"/>
    <col min="6660" max="6912" width="9.140625" style="41"/>
    <col min="6913" max="6913" width="24.28515625" style="41" bestFit="1" customWidth="1"/>
    <col min="6914" max="6914" width="58.85546875" style="41" customWidth="1"/>
    <col min="6915" max="6915" width="10.140625" style="41" customWidth="1"/>
    <col min="6916" max="7168" width="9.140625" style="41"/>
    <col min="7169" max="7169" width="24.28515625" style="41" bestFit="1" customWidth="1"/>
    <col min="7170" max="7170" width="58.85546875" style="41" customWidth="1"/>
    <col min="7171" max="7171" width="10.140625" style="41" customWidth="1"/>
    <col min="7172" max="7424" width="9.140625" style="41"/>
    <col min="7425" max="7425" width="24.28515625" style="41" bestFit="1" customWidth="1"/>
    <col min="7426" max="7426" width="58.85546875" style="41" customWidth="1"/>
    <col min="7427" max="7427" width="10.140625" style="41" customWidth="1"/>
    <col min="7428" max="7680" width="9.140625" style="41"/>
    <col min="7681" max="7681" width="24.28515625" style="41" bestFit="1" customWidth="1"/>
    <col min="7682" max="7682" width="58.85546875" style="41" customWidth="1"/>
    <col min="7683" max="7683" width="10.140625" style="41" customWidth="1"/>
    <col min="7684" max="7936" width="9.140625" style="41"/>
    <col min="7937" max="7937" width="24.28515625" style="41" bestFit="1" customWidth="1"/>
    <col min="7938" max="7938" width="58.85546875" style="41" customWidth="1"/>
    <col min="7939" max="7939" width="10.140625" style="41" customWidth="1"/>
    <col min="7940" max="8192" width="9.140625" style="41"/>
    <col min="8193" max="8193" width="24.28515625" style="41" bestFit="1" customWidth="1"/>
    <col min="8194" max="8194" width="58.85546875" style="41" customWidth="1"/>
    <col min="8195" max="8195" width="10.140625" style="41" customWidth="1"/>
    <col min="8196" max="8448" width="9.140625" style="41"/>
    <col min="8449" max="8449" width="24.28515625" style="41" bestFit="1" customWidth="1"/>
    <col min="8450" max="8450" width="58.85546875" style="41" customWidth="1"/>
    <col min="8451" max="8451" width="10.140625" style="41" customWidth="1"/>
    <col min="8452" max="8704" width="9.140625" style="41"/>
    <col min="8705" max="8705" width="24.28515625" style="41" bestFit="1" customWidth="1"/>
    <col min="8706" max="8706" width="58.85546875" style="41" customWidth="1"/>
    <col min="8707" max="8707" width="10.140625" style="41" customWidth="1"/>
    <col min="8708" max="8960" width="9.140625" style="41"/>
    <col min="8961" max="8961" width="24.28515625" style="41" bestFit="1" customWidth="1"/>
    <col min="8962" max="8962" width="58.85546875" style="41" customWidth="1"/>
    <col min="8963" max="8963" width="10.140625" style="41" customWidth="1"/>
    <col min="8964" max="9216" width="9.140625" style="41"/>
    <col min="9217" max="9217" width="24.28515625" style="41" bestFit="1" customWidth="1"/>
    <col min="9218" max="9218" width="58.85546875" style="41" customWidth="1"/>
    <col min="9219" max="9219" width="10.140625" style="41" customWidth="1"/>
    <col min="9220" max="9472" width="9.140625" style="41"/>
    <col min="9473" max="9473" width="24.28515625" style="41" bestFit="1" customWidth="1"/>
    <col min="9474" max="9474" width="58.85546875" style="41" customWidth="1"/>
    <col min="9475" max="9475" width="10.140625" style="41" customWidth="1"/>
    <col min="9476" max="9728" width="9.140625" style="41"/>
    <col min="9729" max="9729" width="24.28515625" style="41" bestFit="1" customWidth="1"/>
    <col min="9730" max="9730" width="58.85546875" style="41" customWidth="1"/>
    <col min="9731" max="9731" width="10.140625" style="41" customWidth="1"/>
    <col min="9732" max="9984" width="9.140625" style="41"/>
    <col min="9985" max="9985" width="24.28515625" style="41" bestFit="1" customWidth="1"/>
    <col min="9986" max="9986" width="58.85546875" style="41" customWidth="1"/>
    <col min="9987" max="9987" width="10.140625" style="41" customWidth="1"/>
    <col min="9988" max="10240" width="9.140625" style="41"/>
    <col min="10241" max="10241" width="24.28515625" style="41" bestFit="1" customWidth="1"/>
    <col min="10242" max="10242" width="58.85546875" style="41" customWidth="1"/>
    <col min="10243" max="10243" width="10.140625" style="41" customWidth="1"/>
    <col min="10244" max="10496" width="9.140625" style="41"/>
    <col min="10497" max="10497" width="24.28515625" style="41" bestFit="1" customWidth="1"/>
    <col min="10498" max="10498" width="58.85546875" style="41" customWidth="1"/>
    <col min="10499" max="10499" width="10.140625" style="41" customWidth="1"/>
    <col min="10500" max="10752" width="9.140625" style="41"/>
    <col min="10753" max="10753" width="24.28515625" style="41" bestFit="1" customWidth="1"/>
    <col min="10754" max="10754" width="58.85546875" style="41" customWidth="1"/>
    <col min="10755" max="10755" width="10.140625" style="41" customWidth="1"/>
    <col min="10756" max="11008" width="9.140625" style="41"/>
    <col min="11009" max="11009" width="24.28515625" style="41" bestFit="1" customWidth="1"/>
    <col min="11010" max="11010" width="58.85546875" style="41" customWidth="1"/>
    <col min="11011" max="11011" width="10.140625" style="41" customWidth="1"/>
    <col min="11012" max="11264" width="9.140625" style="41"/>
    <col min="11265" max="11265" width="24.28515625" style="41" bestFit="1" customWidth="1"/>
    <col min="11266" max="11266" width="58.85546875" style="41" customWidth="1"/>
    <col min="11267" max="11267" width="10.140625" style="41" customWidth="1"/>
    <col min="11268" max="11520" width="9.140625" style="41"/>
    <col min="11521" max="11521" width="24.28515625" style="41" bestFit="1" customWidth="1"/>
    <col min="11522" max="11522" width="58.85546875" style="41" customWidth="1"/>
    <col min="11523" max="11523" width="10.140625" style="41" customWidth="1"/>
    <col min="11524" max="11776" width="9.140625" style="41"/>
    <col min="11777" max="11777" width="24.28515625" style="41" bestFit="1" customWidth="1"/>
    <col min="11778" max="11778" width="58.85546875" style="41" customWidth="1"/>
    <col min="11779" max="11779" width="10.140625" style="41" customWidth="1"/>
    <col min="11780" max="12032" width="9.140625" style="41"/>
    <col min="12033" max="12033" width="24.28515625" style="41" bestFit="1" customWidth="1"/>
    <col min="12034" max="12034" width="58.85546875" style="41" customWidth="1"/>
    <col min="12035" max="12035" width="10.140625" style="41" customWidth="1"/>
    <col min="12036" max="12288" width="9.140625" style="41"/>
    <col min="12289" max="12289" width="24.28515625" style="41" bestFit="1" customWidth="1"/>
    <col min="12290" max="12290" width="58.85546875" style="41" customWidth="1"/>
    <col min="12291" max="12291" width="10.140625" style="41" customWidth="1"/>
    <col min="12292" max="12544" width="9.140625" style="41"/>
    <col min="12545" max="12545" width="24.28515625" style="41" bestFit="1" customWidth="1"/>
    <col min="12546" max="12546" width="58.85546875" style="41" customWidth="1"/>
    <col min="12547" max="12547" width="10.140625" style="41" customWidth="1"/>
    <col min="12548" max="12800" width="9.140625" style="41"/>
    <col min="12801" max="12801" width="24.28515625" style="41" bestFit="1" customWidth="1"/>
    <col min="12802" max="12802" width="58.85546875" style="41" customWidth="1"/>
    <col min="12803" max="12803" width="10.140625" style="41" customWidth="1"/>
    <col min="12804" max="13056" width="9.140625" style="41"/>
    <col min="13057" max="13057" width="24.28515625" style="41" bestFit="1" customWidth="1"/>
    <col min="13058" max="13058" width="58.85546875" style="41" customWidth="1"/>
    <col min="13059" max="13059" width="10.140625" style="41" customWidth="1"/>
    <col min="13060" max="13312" width="9.140625" style="41"/>
    <col min="13313" max="13313" width="24.28515625" style="41" bestFit="1" customWidth="1"/>
    <col min="13314" max="13314" width="58.85546875" style="41" customWidth="1"/>
    <col min="13315" max="13315" width="10.140625" style="41" customWidth="1"/>
    <col min="13316" max="13568" width="9.140625" style="41"/>
    <col min="13569" max="13569" width="24.28515625" style="41" bestFit="1" customWidth="1"/>
    <col min="13570" max="13570" width="58.85546875" style="41" customWidth="1"/>
    <col min="13571" max="13571" width="10.140625" style="41" customWidth="1"/>
    <col min="13572" max="13824" width="9.140625" style="41"/>
    <col min="13825" max="13825" width="24.28515625" style="41" bestFit="1" customWidth="1"/>
    <col min="13826" max="13826" width="58.85546875" style="41" customWidth="1"/>
    <col min="13827" max="13827" width="10.140625" style="41" customWidth="1"/>
    <col min="13828" max="14080" width="9.140625" style="41"/>
    <col min="14081" max="14081" width="24.28515625" style="41" bestFit="1" customWidth="1"/>
    <col min="14082" max="14082" width="58.85546875" style="41" customWidth="1"/>
    <col min="14083" max="14083" width="10.140625" style="41" customWidth="1"/>
    <col min="14084" max="14336" width="9.140625" style="41"/>
    <col min="14337" max="14337" width="24.28515625" style="41" bestFit="1" customWidth="1"/>
    <col min="14338" max="14338" width="58.85546875" style="41" customWidth="1"/>
    <col min="14339" max="14339" width="10.140625" style="41" customWidth="1"/>
    <col min="14340" max="14592" width="9.140625" style="41"/>
    <col min="14593" max="14593" width="24.28515625" style="41" bestFit="1" customWidth="1"/>
    <col min="14594" max="14594" width="58.85546875" style="41" customWidth="1"/>
    <col min="14595" max="14595" width="10.140625" style="41" customWidth="1"/>
    <col min="14596" max="14848" width="9.140625" style="41"/>
    <col min="14849" max="14849" width="24.28515625" style="41" bestFit="1" customWidth="1"/>
    <col min="14850" max="14850" width="58.85546875" style="41" customWidth="1"/>
    <col min="14851" max="14851" width="10.140625" style="41" customWidth="1"/>
    <col min="14852" max="15104" width="9.140625" style="41"/>
    <col min="15105" max="15105" width="24.28515625" style="41" bestFit="1" customWidth="1"/>
    <col min="15106" max="15106" width="58.85546875" style="41" customWidth="1"/>
    <col min="15107" max="15107" width="10.140625" style="41" customWidth="1"/>
    <col min="15108" max="15360" width="9.140625" style="41"/>
    <col min="15361" max="15361" width="24.28515625" style="41" bestFit="1" customWidth="1"/>
    <col min="15362" max="15362" width="58.85546875" style="41" customWidth="1"/>
    <col min="15363" max="15363" width="10.140625" style="41" customWidth="1"/>
    <col min="15364" max="15616" width="9.140625" style="41"/>
    <col min="15617" max="15617" width="24.28515625" style="41" bestFit="1" customWidth="1"/>
    <col min="15618" max="15618" width="58.85546875" style="41" customWidth="1"/>
    <col min="15619" max="15619" width="10.140625" style="41" customWidth="1"/>
    <col min="15620" max="15872" width="9.140625" style="41"/>
    <col min="15873" max="15873" width="24.28515625" style="41" bestFit="1" customWidth="1"/>
    <col min="15874" max="15874" width="58.85546875" style="41" customWidth="1"/>
    <col min="15875" max="15875" width="10.140625" style="41" customWidth="1"/>
    <col min="15876" max="16128" width="9.140625" style="41"/>
    <col min="16129" max="16129" width="24.28515625" style="41" bestFit="1" customWidth="1"/>
    <col min="16130" max="16130" width="58.85546875" style="41" customWidth="1"/>
    <col min="16131" max="16131" width="10.140625" style="41" customWidth="1"/>
    <col min="16132" max="16384" width="9.140625" style="41"/>
  </cols>
  <sheetData>
    <row r="1" spans="1:17">
      <c r="A1" s="23" t="s">
        <v>48</v>
      </c>
      <c r="B1" s="1304" t="s">
        <v>2178</v>
      </c>
    </row>
    <row r="2" spans="1:17">
      <c r="A2" s="23" t="s">
        <v>49</v>
      </c>
      <c r="B2" s="23" t="s">
        <v>1937</v>
      </c>
    </row>
    <row r="3" spans="1:17">
      <c r="A3" s="23" t="s">
        <v>47</v>
      </c>
      <c r="B3" s="23" t="s">
        <v>1049</v>
      </c>
    </row>
    <row r="4" spans="1:17">
      <c r="A4" s="23" t="s">
        <v>50</v>
      </c>
      <c r="B4" s="23" t="s">
        <v>53</v>
      </c>
    </row>
    <row r="5" spans="1:17">
      <c r="A5" s="41" t="s">
        <v>792</v>
      </c>
      <c r="B5" s="41" t="s">
        <v>71</v>
      </c>
    </row>
    <row r="6" spans="1:17" ht="15.75" thickBot="1"/>
    <row r="7" spans="1:17" ht="15" customHeight="1">
      <c r="A7" s="4685" t="s">
        <v>2093</v>
      </c>
      <c r="B7" s="4686"/>
      <c r="C7" s="4691" t="s">
        <v>2094</v>
      </c>
      <c r="D7" s="4692"/>
      <c r="E7" s="4692"/>
      <c r="F7" s="4692"/>
      <c r="G7" s="4692"/>
      <c r="H7" s="4692"/>
      <c r="I7" s="4692"/>
      <c r="J7" s="4692"/>
      <c r="K7" s="4692"/>
      <c r="L7" s="4711"/>
      <c r="M7" s="4711"/>
      <c r="N7" s="4711"/>
      <c r="O7" s="4711"/>
      <c r="P7" s="4711"/>
      <c r="Q7" s="4712"/>
    </row>
    <row r="8" spans="1:17">
      <c r="A8" s="4687"/>
      <c r="B8" s="4688"/>
      <c r="C8" s="4695"/>
      <c r="D8" s="4696"/>
      <c r="E8" s="4696"/>
      <c r="F8" s="4696"/>
      <c r="G8" s="4696"/>
      <c r="H8" s="4696"/>
      <c r="I8" s="4696"/>
      <c r="J8" s="4696"/>
      <c r="K8" s="4696"/>
      <c r="L8" s="4713"/>
      <c r="M8" s="4713"/>
      <c r="N8" s="4713"/>
      <c r="O8" s="4713"/>
      <c r="P8" s="4713"/>
      <c r="Q8" s="4714"/>
    </row>
    <row r="9" spans="1:17">
      <c r="A9" s="4687"/>
      <c r="B9" s="4688"/>
      <c r="C9" s="4695"/>
      <c r="D9" s="4696"/>
      <c r="E9" s="4696"/>
      <c r="F9" s="4696"/>
      <c r="G9" s="4696"/>
      <c r="H9" s="4696"/>
      <c r="I9" s="4696"/>
      <c r="J9" s="4696"/>
      <c r="K9" s="4696"/>
      <c r="L9" s="4713"/>
      <c r="M9" s="4713"/>
      <c r="N9" s="4713"/>
      <c r="O9" s="4713"/>
      <c r="P9" s="4713"/>
      <c r="Q9" s="4714"/>
    </row>
    <row r="10" spans="1:17" ht="15.75" thickBot="1">
      <c r="A10" s="4689"/>
      <c r="B10" s="4690"/>
      <c r="C10" s="4699"/>
      <c r="D10" s="4700"/>
      <c r="E10" s="4700"/>
      <c r="F10" s="4700"/>
      <c r="G10" s="4700"/>
      <c r="H10" s="4700"/>
      <c r="I10" s="4700"/>
      <c r="J10" s="4700"/>
      <c r="K10" s="4700"/>
      <c r="L10" s="4715"/>
      <c r="M10" s="4715"/>
      <c r="N10" s="4715"/>
      <c r="O10" s="4715"/>
      <c r="P10" s="4715"/>
      <c r="Q10" s="4716"/>
    </row>
    <row r="11" spans="1:17">
      <c r="A11" s="4703" t="s">
        <v>2095</v>
      </c>
      <c r="B11" s="4704"/>
      <c r="C11" s="4717" t="s">
        <v>2179</v>
      </c>
      <c r="D11" s="1609"/>
      <c r="E11" s="4719" t="s">
        <v>2097</v>
      </c>
      <c r="F11" s="4719"/>
      <c r="G11" s="4719"/>
      <c r="H11" s="4719"/>
      <c r="I11" s="4719"/>
      <c r="J11" s="4719"/>
      <c r="K11" s="4719"/>
      <c r="L11" s="4719"/>
      <c r="M11" s="4719"/>
      <c r="N11" s="4719"/>
      <c r="O11" s="4719"/>
      <c r="P11" s="4719"/>
      <c r="Q11" s="4720"/>
    </row>
    <row r="12" spans="1:17" ht="24">
      <c r="A12" s="4705"/>
      <c r="B12" s="4706"/>
      <c r="C12" s="4718"/>
      <c r="D12" s="1610" t="s">
        <v>2098</v>
      </c>
      <c r="E12" s="1611" t="s">
        <v>2099</v>
      </c>
      <c r="F12" s="1612" t="s">
        <v>2100</v>
      </c>
      <c r="G12" s="1612" t="s">
        <v>2101</v>
      </c>
      <c r="H12" s="1612" t="s">
        <v>2102</v>
      </c>
      <c r="I12" s="1612" t="s">
        <v>2103</v>
      </c>
      <c r="J12" s="1612" t="s">
        <v>2104</v>
      </c>
      <c r="K12" s="1612" t="s">
        <v>2105</v>
      </c>
      <c r="L12" s="1612" t="s">
        <v>2106</v>
      </c>
      <c r="M12" s="1612" t="s">
        <v>2107</v>
      </c>
      <c r="N12" s="1612" t="s">
        <v>2108</v>
      </c>
      <c r="O12" s="1612" t="s">
        <v>2109</v>
      </c>
      <c r="P12" s="1612" t="s">
        <v>2110</v>
      </c>
      <c r="Q12" s="1613" t="s">
        <v>2111</v>
      </c>
    </row>
    <row r="13" spans="1:17">
      <c r="A13" s="1486"/>
      <c r="B13" s="1487"/>
      <c r="C13" s="1488">
        <v>1</v>
      </c>
      <c r="D13" s="1489">
        <v>2</v>
      </c>
      <c r="E13" s="1489">
        <v>3</v>
      </c>
      <c r="F13" s="1489">
        <v>4</v>
      </c>
      <c r="G13" s="1489">
        <v>5</v>
      </c>
      <c r="H13" s="1489">
        <v>6</v>
      </c>
      <c r="I13" s="1489">
        <v>7</v>
      </c>
      <c r="J13" s="1489">
        <v>8</v>
      </c>
      <c r="K13" s="1489">
        <v>9</v>
      </c>
      <c r="L13" s="1489">
        <v>10</v>
      </c>
      <c r="M13" s="1489">
        <v>11</v>
      </c>
      <c r="N13" s="1489">
        <v>12</v>
      </c>
      <c r="O13" s="1489">
        <v>13</v>
      </c>
      <c r="P13" s="1489">
        <v>14</v>
      </c>
      <c r="Q13" s="1490">
        <v>15</v>
      </c>
    </row>
    <row r="14" spans="1:17">
      <c r="A14" s="1486"/>
      <c r="B14" s="1614" t="s">
        <v>2112</v>
      </c>
      <c r="C14" s="1492"/>
      <c r="D14" s="1493"/>
      <c r="E14" s="1493"/>
      <c r="F14" s="1493"/>
      <c r="G14" s="1493"/>
      <c r="H14" s="1493"/>
      <c r="I14" s="1493"/>
      <c r="J14" s="1493"/>
      <c r="K14" s="1493"/>
      <c r="L14" s="1493"/>
      <c r="M14" s="1493"/>
      <c r="N14" s="1493"/>
      <c r="O14" s="1493"/>
      <c r="P14" s="1493"/>
      <c r="Q14" s="1494"/>
    </row>
    <row r="15" spans="1:17">
      <c r="A15" s="1495"/>
      <c r="B15" s="1615" t="s">
        <v>199</v>
      </c>
      <c r="C15" s="1496"/>
      <c r="D15" s="1497"/>
      <c r="E15" s="1497"/>
      <c r="F15" s="1497"/>
      <c r="G15" s="1497"/>
      <c r="H15" s="1497"/>
      <c r="I15" s="1497"/>
      <c r="J15" s="1497"/>
      <c r="K15" s="1497"/>
      <c r="L15" s="1497"/>
      <c r="M15" s="1497"/>
      <c r="N15" s="1497"/>
      <c r="O15" s="1497"/>
      <c r="P15" s="1497"/>
      <c r="Q15" s="1498"/>
    </row>
    <row r="16" spans="1:17">
      <c r="A16" s="1499">
        <v>1</v>
      </c>
      <c r="B16" s="1086" t="s">
        <v>202</v>
      </c>
      <c r="C16" s="1500">
        <f>SUM(D16:Q16)</f>
        <v>0</v>
      </c>
      <c r="D16" s="1501"/>
      <c r="E16" s="1502"/>
      <c r="F16" s="1502"/>
      <c r="G16" s="1502"/>
      <c r="H16" s="1502"/>
      <c r="I16" s="1502"/>
      <c r="J16" s="1502"/>
      <c r="K16" s="1502"/>
      <c r="L16" s="1502"/>
      <c r="M16" s="1502"/>
      <c r="N16" s="1502"/>
      <c r="O16" s="1502"/>
      <c r="P16" s="1502"/>
      <c r="Q16" s="1503"/>
    </row>
    <row r="17" spans="1:17" ht="25.5">
      <c r="A17" s="1499">
        <v>2</v>
      </c>
      <c r="B17" s="1082" t="s">
        <v>2113</v>
      </c>
      <c r="C17" s="1500">
        <f t="shared" ref="C17:C32" si="0">SUM(D17:Q17)</f>
        <v>0</v>
      </c>
      <c r="D17" s="1504"/>
      <c r="E17" s="1505"/>
      <c r="F17" s="1505"/>
      <c r="G17" s="1505"/>
      <c r="H17" s="1505"/>
      <c r="I17" s="1505"/>
      <c r="J17" s="1505"/>
      <c r="K17" s="1505"/>
      <c r="L17" s="1505"/>
      <c r="M17" s="1505"/>
      <c r="N17" s="1505"/>
      <c r="O17" s="1505"/>
      <c r="P17" s="1505"/>
      <c r="Q17" s="1506"/>
    </row>
    <row r="18" spans="1:17">
      <c r="A18" s="1507">
        <v>3</v>
      </c>
      <c r="B18" s="1508" t="s">
        <v>2114</v>
      </c>
      <c r="C18" s="1500">
        <f t="shared" si="0"/>
        <v>0</v>
      </c>
      <c r="D18" s="1504"/>
      <c r="E18" s="1505"/>
      <c r="F18" s="1505"/>
      <c r="G18" s="1505"/>
      <c r="H18" s="1505"/>
      <c r="I18" s="1505"/>
      <c r="J18" s="1505"/>
      <c r="K18" s="1505"/>
      <c r="L18" s="1505"/>
      <c r="M18" s="1505"/>
      <c r="N18" s="1505"/>
      <c r="O18" s="1505"/>
      <c r="P18" s="1505"/>
      <c r="Q18" s="1506"/>
    </row>
    <row r="19" spans="1:17">
      <c r="A19" s="1507">
        <v>4</v>
      </c>
      <c r="B19" s="1508" t="s">
        <v>2115</v>
      </c>
      <c r="C19" s="1500">
        <f t="shared" si="0"/>
        <v>0</v>
      </c>
      <c r="D19" s="1509">
        <f>D20+D21</f>
        <v>0</v>
      </c>
      <c r="E19" s="1509">
        <f t="shared" ref="E19:Q19" si="1">E20+E21</f>
        <v>0</v>
      </c>
      <c r="F19" s="1509">
        <f t="shared" si="1"/>
        <v>0</v>
      </c>
      <c r="G19" s="1509">
        <f t="shared" si="1"/>
        <v>0</v>
      </c>
      <c r="H19" s="1509">
        <f t="shared" si="1"/>
        <v>0</v>
      </c>
      <c r="I19" s="1509">
        <f t="shared" si="1"/>
        <v>0</v>
      </c>
      <c r="J19" s="1509">
        <f t="shared" si="1"/>
        <v>0</v>
      </c>
      <c r="K19" s="1509">
        <f t="shared" si="1"/>
        <v>0</v>
      </c>
      <c r="L19" s="1509">
        <f t="shared" si="1"/>
        <v>0</v>
      </c>
      <c r="M19" s="1509">
        <f t="shared" si="1"/>
        <v>0</v>
      </c>
      <c r="N19" s="1509">
        <f t="shared" si="1"/>
        <v>0</v>
      </c>
      <c r="O19" s="1509">
        <f t="shared" si="1"/>
        <v>0</v>
      </c>
      <c r="P19" s="1509">
        <f t="shared" si="1"/>
        <v>0</v>
      </c>
      <c r="Q19" s="1510">
        <f t="shared" si="1"/>
        <v>0</v>
      </c>
    </row>
    <row r="20" spans="1:17">
      <c r="A20" s="1511"/>
      <c r="B20" s="1512" t="s">
        <v>67</v>
      </c>
      <c r="C20" s="1500">
        <f t="shared" si="0"/>
        <v>0</v>
      </c>
      <c r="D20" s="1513"/>
      <c r="E20" s="1514"/>
      <c r="F20" s="1514"/>
      <c r="G20" s="1514"/>
      <c r="H20" s="1514"/>
      <c r="I20" s="1514"/>
      <c r="J20" s="1514"/>
      <c r="K20" s="1514"/>
      <c r="L20" s="1514"/>
      <c r="M20" s="1514"/>
      <c r="N20" s="1514"/>
      <c r="O20" s="1514"/>
      <c r="P20" s="1514"/>
      <c r="Q20" s="1515"/>
    </row>
    <row r="21" spans="1:17">
      <c r="A21" s="1511"/>
      <c r="B21" s="1512" t="s">
        <v>273</v>
      </c>
      <c r="C21" s="1500">
        <f t="shared" si="0"/>
        <v>0</v>
      </c>
      <c r="D21" s="1513"/>
      <c r="E21" s="1514"/>
      <c r="F21" s="1514"/>
      <c r="G21" s="1514"/>
      <c r="H21" s="1514"/>
      <c r="I21" s="1514"/>
      <c r="J21" s="1514"/>
      <c r="K21" s="1514"/>
      <c r="L21" s="1514"/>
      <c r="M21" s="1514"/>
      <c r="N21" s="1514"/>
      <c r="O21" s="1514"/>
      <c r="P21" s="1514"/>
      <c r="Q21" s="1515"/>
    </row>
    <row r="22" spans="1:17">
      <c r="A22" s="1507">
        <v>5</v>
      </c>
      <c r="B22" s="1508" t="s">
        <v>2116</v>
      </c>
      <c r="C22" s="1500">
        <f t="shared" si="0"/>
        <v>0</v>
      </c>
      <c r="D22" s="1516"/>
      <c r="E22" s="1517"/>
      <c r="F22" s="1517"/>
      <c r="G22" s="1517"/>
      <c r="H22" s="1517"/>
      <c r="I22" s="1517"/>
      <c r="J22" s="1517"/>
      <c r="K22" s="1517"/>
      <c r="L22" s="1517"/>
      <c r="M22" s="1517"/>
      <c r="N22" s="1517"/>
      <c r="O22" s="1517"/>
      <c r="P22" s="1517"/>
      <c r="Q22" s="1518"/>
    </row>
    <row r="23" spans="1:17">
      <c r="A23" s="1507">
        <v>6</v>
      </c>
      <c r="B23" s="1508" t="s">
        <v>2117</v>
      </c>
      <c r="C23" s="1500">
        <f t="shared" si="0"/>
        <v>0</v>
      </c>
      <c r="D23" s="1513"/>
      <c r="E23" s="1514"/>
      <c r="F23" s="1514"/>
      <c r="G23" s="1514"/>
      <c r="H23" s="1514"/>
      <c r="I23" s="1514"/>
      <c r="J23" s="1514"/>
      <c r="K23" s="1514"/>
      <c r="L23" s="1514"/>
      <c r="M23" s="1514"/>
      <c r="N23" s="1514"/>
      <c r="O23" s="1514"/>
      <c r="P23" s="1514"/>
      <c r="Q23" s="1515"/>
    </row>
    <row r="24" spans="1:17">
      <c r="A24" s="1507">
        <v>7</v>
      </c>
      <c r="B24" s="1508" t="s">
        <v>1805</v>
      </c>
      <c r="C24" s="1500">
        <f t="shared" si="0"/>
        <v>0</v>
      </c>
      <c r="D24" s="1513"/>
      <c r="E24" s="1514"/>
      <c r="F24" s="1514"/>
      <c r="G24" s="1514"/>
      <c r="H24" s="1514"/>
      <c r="I24" s="1514"/>
      <c r="J24" s="1514"/>
      <c r="K24" s="1514"/>
      <c r="L24" s="1514"/>
      <c r="M24" s="1514"/>
      <c r="N24" s="1514"/>
      <c r="O24" s="1514"/>
      <c r="P24" s="1514"/>
      <c r="Q24" s="1515"/>
    </row>
    <row r="25" spans="1:17">
      <c r="A25" s="1519"/>
      <c r="B25" s="1512" t="s">
        <v>2118</v>
      </c>
      <c r="C25" s="1500">
        <f t="shared" si="0"/>
        <v>0</v>
      </c>
      <c r="D25" s="1513"/>
      <c r="E25" s="1514"/>
      <c r="F25" s="1514"/>
      <c r="G25" s="1514"/>
      <c r="H25" s="1514"/>
      <c r="I25" s="1514"/>
      <c r="J25" s="1514"/>
      <c r="K25" s="1514"/>
      <c r="L25" s="1514"/>
      <c r="M25" s="1514"/>
      <c r="N25" s="1514"/>
      <c r="O25" s="1514"/>
      <c r="P25" s="1514"/>
      <c r="Q25" s="1515"/>
    </row>
    <row r="26" spans="1:17">
      <c r="A26" s="1507">
        <v>8</v>
      </c>
      <c r="B26" s="1520" t="s">
        <v>2119</v>
      </c>
      <c r="C26" s="1500">
        <f t="shared" si="0"/>
        <v>0</v>
      </c>
      <c r="D26" s="1521">
        <f>D27+D28+D29</f>
        <v>0</v>
      </c>
      <c r="E26" s="1521">
        <f t="shared" ref="E26:Q26" si="2">E27+E28+E29</f>
        <v>0</v>
      </c>
      <c r="F26" s="1521">
        <f t="shared" si="2"/>
        <v>0</v>
      </c>
      <c r="G26" s="1521">
        <f t="shared" si="2"/>
        <v>0</v>
      </c>
      <c r="H26" s="1521">
        <f t="shared" si="2"/>
        <v>0</v>
      </c>
      <c r="I26" s="1521">
        <f t="shared" si="2"/>
        <v>0</v>
      </c>
      <c r="J26" s="1521">
        <f t="shared" si="2"/>
        <v>0</v>
      </c>
      <c r="K26" s="1521">
        <f t="shared" si="2"/>
        <v>0</v>
      </c>
      <c r="L26" s="1521">
        <f t="shared" si="2"/>
        <v>0</v>
      </c>
      <c r="M26" s="1521">
        <f t="shared" si="2"/>
        <v>0</v>
      </c>
      <c r="N26" s="1521">
        <f t="shared" si="2"/>
        <v>0</v>
      </c>
      <c r="O26" s="1521">
        <f t="shared" si="2"/>
        <v>0</v>
      </c>
      <c r="P26" s="1521">
        <f t="shared" si="2"/>
        <v>0</v>
      </c>
      <c r="Q26" s="1522">
        <f t="shared" si="2"/>
        <v>0</v>
      </c>
    </row>
    <row r="27" spans="1:17">
      <c r="A27" s="1511"/>
      <c r="B27" s="1523" t="s">
        <v>438</v>
      </c>
      <c r="C27" s="1500">
        <f t="shared" si="0"/>
        <v>0</v>
      </c>
      <c r="D27" s="1513"/>
      <c r="E27" s="1514"/>
      <c r="F27" s="1514"/>
      <c r="G27" s="1514"/>
      <c r="H27" s="1514"/>
      <c r="I27" s="1514"/>
      <c r="J27" s="1514"/>
      <c r="K27" s="1514"/>
      <c r="L27" s="1514"/>
      <c r="M27" s="1514"/>
      <c r="N27" s="1514"/>
      <c r="O27" s="1514"/>
      <c r="P27" s="1514"/>
      <c r="Q27" s="1515"/>
    </row>
    <row r="28" spans="1:17">
      <c r="A28" s="1511"/>
      <c r="B28" s="1523" t="s">
        <v>445</v>
      </c>
      <c r="C28" s="1500">
        <f t="shared" si="0"/>
        <v>0</v>
      </c>
      <c r="D28" s="1513"/>
      <c r="E28" s="1514"/>
      <c r="F28" s="1514"/>
      <c r="G28" s="1514"/>
      <c r="H28" s="1514"/>
      <c r="I28" s="1514"/>
      <c r="J28" s="1514"/>
      <c r="K28" s="1514"/>
      <c r="L28" s="1514"/>
      <c r="M28" s="1514"/>
      <c r="N28" s="1514"/>
      <c r="O28" s="1514"/>
      <c r="P28" s="1514"/>
      <c r="Q28" s="1515"/>
    </row>
    <row r="29" spans="1:17">
      <c r="A29" s="1511"/>
      <c r="B29" s="1523" t="s">
        <v>2120</v>
      </c>
      <c r="C29" s="1500">
        <f t="shared" si="0"/>
        <v>0</v>
      </c>
      <c r="D29" s="1513"/>
      <c r="E29" s="1514"/>
      <c r="F29" s="1514"/>
      <c r="G29" s="1514"/>
      <c r="H29" s="1514"/>
      <c r="I29" s="1514"/>
      <c r="J29" s="1514"/>
      <c r="K29" s="1514"/>
      <c r="L29" s="1514"/>
      <c r="M29" s="1514"/>
      <c r="N29" s="1514"/>
      <c r="O29" s="1514"/>
      <c r="P29" s="1514"/>
      <c r="Q29" s="1515"/>
    </row>
    <row r="30" spans="1:17">
      <c r="A30" s="1507">
        <v>9</v>
      </c>
      <c r="B30" s="1524" t="s">
        <v>1813</v>
      </c>
      <c r="C30" s="1500">
        <f t="shared" si="0"/>
        <v>0</v>
      </c>
      <c r="D30" s="1521">
        <f>D31+D32</f>
        <v>0</v>
      </c>
      <c r="E30" s="1521">
        <f t="shared" ref="E30:Q30" si="3">E31+E32</f>
        <v>0</v>
      </c>
      <c r="F30" s="1521">
        <f t="shared" si="3"/>
        <v>0</v>
      </c>
      <c r="G30" s="1521">
        <f t="shared" si="3"/>
        <v>0</v>
      </c>
      <c r="H30" s="1521">
        <f t="shared" si="3"/>
        <v>0</v>
      </c>
      <c r="I30" s="1521">
        <f t="shared" si="3"/>
        <v>0</v>
      </c>
      <c r="J30" s="1521">
        <f t="shared" si="3"/>
        <v>0</v>
      </c>
      <c r="K30" s="1521">
        <f t="shared" si="3"/>
        <v>0</v>
      </c>
      <c r="L30" s="1521">
        <f t="shared" si="3"/>
        <v>0</v>
      </c>
      <c r="M30" s="1521">
        <f t="shared" si="3"/>
        <v>0</v>
      </c>
      <c r="N30" s="1521">
        <f t="shared" si="3"/>
        <v>0</v>
      </c>
      <c r="O30" s="1521">
        <f t="shared" si="3"/>
        <v>0</v>
      </c>
      <c r="P30" s="1521">
        <f t="shared" si="3"/>
        <v>0</v>
      </c>
      <c r="Q30" s="1522">
        <f t="shared" si="3"/>
        <v>0</v>
      </c>
    </row>
    <row r="31" spans="1:17">
      <c r="A31" s="1519"/>
      <c r="B31" s="1525" t="s">
        <v>2121</v>
      </c>
      <c r="C31" s="1500">
        <f t="shared" si="0"/>
        <v>0</v>
      </c>
      <c r="D31" s="1513"/>
      <c r="E31" s="1514"/>
      <c r="F31" s="1514"/>
      <c r="G31" s="1514"/>
      <c r="H31" s="1514"/>
      <c r="I31" s="1514"/>
      <c r="J31" s="1514"/>
      <c r="K31" s="1514"/>
      <c r="L31" s="1514"/>
      <c r="M31" s="1514"/>
      <c r="N31" s="1514"/>
      <c r="O31" s="1514"/>
      <c r="P31" s="1514"/>
      <c r="Q31" s="1515"/>
    </row>
    <row r="32" spans="1:17">
      <c r="A32" s="1526"/>
      <c r="B32" s="1525" t="s">
        <v>65</v>
      </c>
      <c r="C32" s="1500">
        <f t="shared" si="0"/>
        <v>0</v>
      </c>
      <c r="D32" s="1513"/>
      <c r="E32" s="1514"/>
      <c r="F32" s="1514"/>
      <c r="G32" s="1514"/>
      <c r="H32" s="1514"/>
      <c r="I32" s="1514"/>
      <c r="J32" s="1514"/>
      <c r="K32" s="1514"/>
      <c r="L32" s="1514"/>
      <c r="M32" s="1514"/>
      <c r="N32" s="1514"/>
      <c r="O32" s="1514"/>
      <c r="P32" s="1514"/>
      <c r="Q32" s="1515"/>
    </row>
    <row r="33" spans="1:17">
      <c r="A33" s="1527"/>
      <c r="B33" s="1528" t="s">
        <v>2122</v>
      </c>
      <c r="C33" s="1529">
        <f>C16+C17+C18+C19+C22+C23+C24+C25+C26+C30</f>
        <v>0</v>
      </c>
      <c r="D33" s="1529">
        <f t="shared" ref="D33:Q33" si="4">D16+D17+D18+D19+D22+D23+D24+D25+D26+D30</f>
        <v>0</v>
      </c>
      <c r="E33" s="1529">
        <f t="shared" si="4"/>
        <v>0</v>
      </c>
      <c r="F33" s="1529">
        <f t="shared" si="4"/>
        <v>0</v>
      </c>
      <c r="G33" s="1529">
        <f t="shared" si="4"/>
        <v>0</v>
      </c>
      <c r="H33" s="1529">
        <f t="shared" si="4"/>
        <v>0</v>
      </c>
      <c r="I33" s="1529">
        <f t="shared" si="4"/>
        <v>0</v>
      </c>
      <c r="J33" s="1529">
        <f t="shared" si="4"/>
        <v>0</v>
      </c>
      <c r="K33" s="1529">
        <f t="shared" si="4"/>
        <v>0</v>
      </c>
      <c r="L33" s="1529">
        <f t="shared" si="4"/>
        <v>0</v>
      </c>
      <c r="M33" s="1529">
        <f t="shared" si="4"/>
        <v>0</v>
      </c>
      <c r="N33" s="1529">
        <f t="shared" si="4"/>
        <v>0</v>
      </c>
      <c r="O33" s="1529">
        <f t="shared" si="4"/>
        <v>0</v>
      </c>
      <c r="P33" s="1529">
        <f t="shared" si="4"/>
        <v>0</v>
      </c>
      <c r="Q33" s="1530">
        <f t="shared" si="4"/>
        <v>0</v>
      </c>
    </row>
    <row r="34" spans="1:17">
      <c r="A34" s="1495"/>
      <c r="B34" s="1614" t="s">
        <v>2123</v>
      </c>
      <c r="C34" s="1531"/>
      <c r="D34" s="1531"/>
      <c r="E34" s="1531"/>
      <c r="F34" s="1531"/>
      <c r="G34" s="1531"/>
      <c r="H34" s="1531"/>
      <c r="I34" s="1531"/>
      <c r="J34" s="1531"/>
      <c r="K34" s="1531"/>
      <c r="L34" s="1531"/>
      <c r="M34" s="1531"/>
      <c r="N34" s="1531"/>
      <c r="O34" s="1531"/>
      <c r="P34" s="1531"/>
      <c r="Q34" s="1532"/>
    </row>
    <row r="35" spans="1:17">
      <c r="A35" s="1507">
        <v>1</v>
      </c>
      <c r="B35" s="1508" t="s">
        <v>2124</v>
      </c>
      <c r="C35" s="1500">
        <f>SUM(D35:Q35)</f>
        <v>0</v>
      </c>
      <c r="D35" s="1516"/>
      <c r="E35" s="1517"/>
      <c r="F35" s="1517"/>
      <c r="G35" s="1517"/>
      <c r="H35" s="1517"/>
      <c r="I35" s="1517"/>
      <c r="J35" s="1517"/>
      <c r="K35" s="1517"/>
      <c r="L35" s="1517"/>
      <c r="M35" s="1517"/>
      <c r="N35" s="1517"/>
      <c r="O35" s="1517"/>
      <c r="P35" s="1517"/>
      <c r="Q35" s="1518"/>
    </row>
    <row r="36" spans="1:17">
      <c r="A36" s="1507">
        <v>2</v>
      </c>
      <c r="B36" s="1508" t="s">
        <v>2125</v>
      </c>
      <c r="C36" s="1500">
        <f t="shared" ref="C36:C50" si="5">SUM(D36:Q36)</f>
        <v>0</v>
      </c>
      <c r="D36" s="1513"/>
      <c r="E36" s="1514"/>
      <c r="F36" s="1514"/>
      <c r="G36" s="1514"/>
      <c r="H36" s="1514"/>
      <c r="I36" s="1514"/>
      <c r="J36" s="1514"/>
      <c r="K36" s="1514"/>
      <c r="L36" s="1514"/>
      <c r="M36" s="1514"/>
      <c r="N36" s="1514"/>
      <c r="O36" s="1514"/>
      <c r="P36" s="1514"/>
      <c r="Q36" s="1515"/>
    </row>
    <row r="37" spans="1:17">
      <c r="A37" s="1507">
        <v>3</v>
      </c>
      <c r="B37" s="1508" t="s">
        <v>2126</v>
      </c>
      <c r="C37" s="1500">
        <f t="shared" si="5"/>
        <v>0</v>
      </c>
      <c r="D37" s="1513"/>
      <c r="E37" s="1514"/>
      <c r="F37" s="1514"/>
      <c r="G37" s="1514"/>
      <c r="H37" s="1514"/>
      <c r="I37" s="1514"/>
      <c r="J37" s="1514"/>
      <c r="K37" s="1514"/>
      <c r="L37" s="1514"/>
      <c r="M37" s="1514"/>
      <c r="N37" s="1514"/>
      <c r="O37" s="1514"/>
      <c r="P37" s="1514"/>
      <c r="Q37" s="1515"/>
    </row>
    <row r="38" spans="1:17">
      <c r="A38" s="1507">
        <v>4</v>
      </c>
      <c r="B38" s="1508" t="s">
        <v>2127</v>
      </c>
      <c r="C38" s="1500">
        <f t="shared" si="5"/>
        <v>0</v>
      </c>
      <c r="D38" s="1521">
        <f>D39+D40</f>
        <v>0</v>
      </c>
      <c r="E38" s="1521">
        <f t="shared" ref="E38:Q38" si="6">E39+E40</f>
        <v>0</v>
      </c>
      <c r="F38" s="1521">
        <f t="shared" si="6"/>
        <v>0</v>
      </c>
      <c r="G38" s="1521">
        <f t="shared" si="6"/>
        <v>0</v>
      </c>
      <c r="H38" s="1521">
        <f t="shared" si="6"/>
        <v>0</v>
      </c>
      <c r="I38" s="1521">
        <f t="shared" si="6"/>
        <v>0</v>
      </c>
      <c r="J38" s="1521">
        <f t="shared" si="6"/>
        <v>0</v>
      </c>
      <c r="K38" s="1521">
        <f t="shared" si="6"/>
        <v>0</v>
      </c>
      <c r="L38" s="1521">
        <f t="shared" si="6"/>
        <v>0</v>
      </c>
      <c r="M38" s="1521">
        <f t="shared" si="6"/>
        <v>0</v>
      </c>
      <c r="N38" s="1521">
        <f t="shared" si="6"/>
        <v>0</v>
      </c>
      <c r="O38" s="1521">
        <f t="shared" si="6"/>
        <v>0</v>
      </c>
      <c r="P38" s="1521">
        <f t="shared" si="6"/>
        <v>0</v>
      </c>
      <c r="Q38" s="1522">
        <f t="shared" si="6"/>
        <v>0</v>
      </c>
    </row>
    <row r="39" spans="1:17" ht="15" customHeight="1">
      <c r="A39" s="1526"/>
      <c r="B39" s="1512" t="s">
        <v>67</v>
      </c>
      <c r="C39" s="1500">
        <f t="shared" si="5"/>
        <v>0</v>
      </c>
      <c r="D39" s="1533"/>
      <c r="E39" s="1533"/>
      <c r="F39" s="1533"/>
      <c r="G39" s="1533"/>
      <c r="H39" s="1533"/>
      <c r="I39" s="1533"/>
      <c r="J39" s="1533"/>
      <c r="K39" s="1533"/>
      <c r="L39" s="1533"/>
      <c r="M39" s="1533"/>
      <c r="N39" s="1533"/>
      <c r="O39" s="1533"/>
      <c r="P39" s="1533"/>
      <c r="Q39" s="1534"/>
    </row>
    <row r="40" spans="1:17">
      <c r="A40" s="1526"/>
      <c r="B40" s="1535" t="s">
        <v>273</v>
      </c>
      <c r="C40" s="1500">
        <f t="shared" si="5"/>
        <v>0</v>
      </c>
      <c r="D40" s="1536"/>
      <c r="E40" s="1536"/>
      <c r="F40" s="1536"/>
      <c r="G40" s="1536"/>
      <c r="H40" s="1536"/>
      <c r="I40" s="1536"/>
      <c r="J40" s="1536"/>
      <c r="K40" s="1536"/>
      <c r="L40" s="1536"/>
      <c r="M40" s="1536"/>
      <c r="N40" s="1536"/>
      <c r="O40" s="1536"/>
      <c r="P40" s="1536"/>
      <c r="Q40" s="1537"/>
    </row>
    <row r="41" spans="1:17">
      <c r="A41" s="1507">
        <v>5</v>
      </c>
      <c r="B41" s="1538" t="s">
        <v>2128</v>
      </c>
      <c r="C41" s="1500">
        <f t="shared" si="5"/>
        <v>0</v>
      </c>
      <c r="D41" s="1539"/>
      <c r="E41" s="1539"/>
      <c r="F41" s="1539"/>
      <c r="G41" s="1539"/>
      <c r="H41" s="1539"/>
      <c r="I41" s="1539"/>
      <c r="J41" s="1539"/>
      <c r="K41" s="1539"/>
      <c r="L41" s="1539"/>
      <c r="M41" s="1539"/>
      <c r="N41" s="1539"/>
      <c r="O41" s="1539"/>
      <c r="P41" s="1539"/>
      <c r="Q41" s="1540"/>
    </row>
    <row r="42" spans="1:17">
      <c r="A42" s="1507">
        <v>6</v>
      </c>
      <c r="B42" s="1524" t="s">
        <v>2117</v>
      </c>
      <c r="C42" s="1500">
        <f t="shared" si="5"/>
        <v>0</v>
      </c>
      <c r="D42" s="1541"/>
      <c r="E42" s="1541"/>
      <c r="F42" s="1541"/>
      <c r="G42" s="1541"/>
      <c r="H42" s="1541"/>
      <c r="I42" s="1541"/>
      <c r="J42" s="1541"/>
      <c r="K42" s="1541"/>
      <c r="L42" s="1541"/>
      <c r="M42" s="1541"/>
      <c r="N42" s="1541"/>
      <c r="O42" s="1541"/>
      <c r="P42" s="1541"/>
      <c r="Q42" s="1542"/>
    </row>
    <row r="43" spans="1:17">
      <c r="A43" s="1507">
        <v>7</v>
      </c>
      <c r="B43" s="1543" t="s">
        <v>771</v>
      </c>
      <c r="C43" s="1500">
        <f t="shared" si="5"/>
        <v>0</v>
      </c>
      <c r="D43" s="1509">
        <f>D44+D45+D46</f>
        <v>0</v>
      </c>
      <c r="E43" s="1509">
        <f t="shared" ref="E43:Q43" si="7">E44+E45+E46</f>
        <v>0</v>
      </c>
      <c r="F43" s="1509">
        <f t="shared" si="7"/>
        <v>0</v>
      </c>
      <c r="G43" s="1509">
        <f t="shared" si="7"/>
        <v>0</v>
      </c>
      <c r="H43" s="1509">
        <f t="shared" si="7"/>
        <v>0</v>
      </c>
      <c r="I43" s="1509">
        <f t="shared" si="7"/>
        <v>0</v>
      </c>
      <c r="J43" s="1509">
        <f t="shared" si="7"/>
        <v>0</v>
      </c>
      <c r="K43" s="1509">
        <f t="shared" si="7"/>
        <v>0</v>
      </c>
      <c r="L43" s="1509">
        <f t="shared" si="7"/>
        <v>0</v>
      </c>
      <c r="M43" s="1509">
        <f t="shared" si="7"/>
        <v>0</v>
      </c>
      <c r="N43" s="1509">
        <f t="shared" si="7"/>
        <v>0</v>
      </c>
      <c r="O43" s="1509">
        <f t="shared" si="7"/>
        <v>0</v>
      </c>
      <c r="P43" s="1509">
        <f t="shared" si="7"/>
        <v>0</v>
      </c>
      <c r="Q43" s="1510">
        <f t="shared" si="7"/>
        <v>0</v>
      </c>
    </row>
    <row r="44" spans="1:17">
      <c r="A44" s="1526"/>
      <c r="B44" s="1512" t="s">
        <v>560</v>
      </c>
      <c r="C44" s="1500">
        <f t="shared" si="5"/>
        <v>0</v>
      </c>
      <c r="D44" s="1544"/>
      <c r="E44" s="1505"/>
      <c r="F44" s="1505"/>
      <c r="G44" s="1505"/>
      <c r="H44" s="1505"/>
      <c r="I44" s="1505"/>
      <c r="J44" s="1505"/>
      <c r="K44" s="1505"/>
      <c r="L44" s="1505"/>
      <c r="M44" s="1505"/>
      <c r="N44" s="1505"/>
      <c r="O44" s="1505"/>
      <c r="P44" s="1505"/>
      <c r="Q44" s="1506"/>
    </row>
    <row r="45" spans="1:17">
      <c r="A45" s="1526"/>
      <c r="B45" s="1512" t="s">
        <v>570</v>
      </c>
      <c r="C45" s="1500">
        <f t="shared" si="5"/>
        <v>0</v>
      </c>
      <c r="D45" s="1544"/>
      <c r="E45" s="1505"/>
      <c r="F45" s="1505"/>
      <c r="G45" s="1505"/>
      <c r="H45" s="1505"/>
      <c r="I45" s="1505"/>
      <c r="J45" s="1505"/>
      <c r="K45" s="1505"/>
      <c r="L45" s="1505"/>
      <c r="M45" s="1505"/>
      <c r="N45" s="1505"/>
      <c r="O45" s="1505"/>
      <c r="P45" s="1505"/>
      <c r="Q45" s="1506"/>
    </row>
    <row r="46" spans="1:17">
      <c r="A46" s="1526"/>
      <c r="B46" s="1512" t="s">
        <v>571</v>
      </c>
      <c r="C46" s="1500">
        <f t="shared" si="5"/>
        <v>0</v>
      </c>
      <c r="D46" s="1544"/>
      <c r="E46" s="1505"/>
      <c r="F46" s="1505"/>
      <c r="G46" s="1505"/>
      <c r="H46" s="1505"/>
      <c r="I46" s="1505"/>
      <c r="J46" s="1505"/>
      <c r="K46" s="1505"/>
      <c r="L46" s="1505"/>
      <c r="M46" s="1505"/>
      <c r="N46" s="1505"/>
      <c r="O46" s="1505"/>
      <c r="P46" s="1505"/>
      <c r="Q46" s="1506"/>
    </row>
    <row r="47" spans="1:17">
      <c r="A47" s="1507">
        <v>8</v>
      </c>
      <c r="B47" s="1545" t="s">
        <v>2129</v>
      </c>
      <c r="C47" s="1500">
        <f t="shared" si="5"/>
        <v>0</v>
      </c>
      <c r="D47" s="1544"/>
      <c r="E47" s="1505"/>
      <c r="F47" s="1505"/>
      <c r="G47" s="1505"/>
      <c r="H47" s="1505"/>
      <c r="I47" s="1505"/>
      <c r="J47" s="1505"/>
      <c r="K47" s="1505"/>
      <c r="L47" s="1505"/>
      <c r="M47" s="1505"/>
      <c r="N47" s="1505"/>
      <c r="O47" s="1505"/>
      <c r="P47" s="1505"/>
      <c r="Q47" s="1506"/>
    </row>
    <row r="48" spans="1:17">
      <c r="A48" s="1507">
        <v>9</v>
      </c>
      <c r="B48" s="1520" t="s">
        <v>2130</v>
      </c>
      <c r="C48" s="1500">
        <f t="shared" si="5"/>
        <v>0</v>
      </c>
      <c r="D48" s="1544"/>
      <c r="E48" s="1505"/>
      <c r="F48" s="1505"/>
      <c r="G48" s="1505"/>
      <c r="H48" s="1505"/>
      <c r="I48" s="1505"/>
      <c r="J48" s="1505"/>
      <c r="K48" s="1505"/>
      <c r="L48" s="1505"/>
      <c r="M48" s="1505"/>
      <c r="N48" s="1505"/>
      <c r="O48" s="1505"/>
      <c r="P48" s="1505"/>
      <c r="Q48" s="1506"/>
    </row>
    <row r="49" spans="1:17">
      <c r="A49" s="1507">
        <v>10</v>
      </c>
      <c r="B49" s="1524" t="s">
        <v>1833</v>
      </c>
      <c r="C49" s="1500">
        <f t="shared" si="5"/>
        <v>0</v>
      </c>
      <c r="D49" s="1544"/>
      <c r="E49" s="1505"/>
      <c r="F49" s="1505"/>
      <c r="G49" s="1505"/>
      <c r="H49" s="1505"/>
      <c r="I49" s="1505"/>
      <c r="J49" s="1505"/>
      <c r="K49" s="1505"/>
      <c r="L49" s="1505"/>
      <c r="M49" s="1505"/>
      <c r="N49" s="1505"/>
      <c r="O49" s="1505"/>
      <c r="P49" s="1505"/>
      <c r="Q49" s="1506"/>
    </row>
    <row r="50" spans="1:17">
      <c r="A50" s="1507">
        <v>11</v>
      </c>
      <c r="B50" s="1524" t="s">
        <v>643</v>
      </c>
      <c r="C50" s="1500">
        <f t="shared" si="5"/>
        <v>0</v>
      </c>
      <c r="D50" s="1544"/>
      <c r="E50" s="1505"/>
      <c r="F50" s="1505"/>
      <c r="G50" s="1505"/>
      <c r="H50" s="1505"/>
      <c r="I50" s="1505"/>
      <c r="J50" s="1505"/>
      <c r="K50" s="1505"/>
      <c r="L50" s="1505"/>
      <c r="M50" s="1505"/>
      <c r="N50" s="1505"/>
      <c r="O50" s="1505"/>
      <c r="P50" s="1505"/>
      <c r="Q50" s="1506"/>
    </row>
    <row r="51" spans="1:17" ht="15.75" thickBot="1">
      <c r="A51" s="1546"/>
      <c r="B51" s="1547" t="s">
        <v>2131</v>
      </c>
      <c r="C51" s="1548">
        <f>C35+C36+C37+C38+C41+C42+C43+C47+C48+C49+C50</f>
        <v>0</v>
      </c>
      <c r="D51" s="1549">
        <f>D35+D36+D37+D38+D41+D42+D43+D47+D48+D49+D50</f>
        <v>0</v>
      </c>
      <c r="E51" s="1549">
        <f t="shared" ref="E51:Q51" si="8">E35+E36+E37+E38+E41+E42+E43+E47+E48+E49+E50</f>
        <v>0</v>
      </c>
      <c r="F51" s="1549">
        <f t="shared" si="8"/>
        <v>0</v>
      </c>
      <c r="G51" s="1549">
        <f t="shared" si="8"/>
        <v>0</v>
      </c>
      <c r="H51" s="1549">
        <f t="shared" si="8"/>
        <v>0</v>
      </c>
      <c r="I51" s="1549">
        <f t="shared" si="8"/>
        <v>0</v>
      </c>
      <c r="J51" s="1549">
        <f t="shared" si="8"/>
        <v>0</v>
      </c>
      <c r="K51" s="1549">
        <f t="shared" si="8"/>
        <v>0</v>
      </c>
      <c r="L51" s="1549">
        <f t="shared" si="8"/>
        <v>0</v>
      </c>
      <c r="M51" s="1549">
        <f t="shared" si="8"/>
        <v>0</v>
      </c>
      <c r="N51" s="1549">
        <f t="shared" si="8"/>
        <v>0</v>
      </c>
      <c r="O51" s="1549">
        <f t="shared" si="8"/>
        <v>0</v>
      </c>
      <c r="P51" s="1549">
        <f t="shared" si="8"/>
        <v>0</v>
      </c>
      <c r="Q51" s="1550">
        <f t="shared" si="8"/>
        <v>0</v>
      </c>
    </row>
    <row r="52" spans="1:17" ht="15.75" thickBot="1">
      <c r="A52" s="1551"/>
      <c r="B52" s="1552" t="s">
        <v>2132</v>
      </c>
      <c r="C52" s="1553">
        <f>C33+C51</f>
        <v>0</v>
      </c>
      <c r="D52" s="1554">
        <f>D33+D51</f>
        <v>0</v>
      </c>
      <c r="E52" s="1554">
        <f t="shared" ref="E52:Q52" si="9">E33+E51</f>
        <v>0</v>
      </c>
      <c r="F52" s="1554">
        <f t="shared" si="9"/>
        <v>0</v>
      </c>
      <c r="G52" s="1554">
        <f t="shared" si="9"/>
        <v>0</v>
      </c>
      <c r="H52" s="1554">
        <f t="shared" si="9"/>
        <v>0</v>
      </c>
      <c r="I52" s="1554">
        <f t="shared" si="9"/>
        <v>0</v>
      </c>
      <c r="J52" s="1554">
        <f t="shared" si="9"/>
        <v>0</v>
      </c>
      <c r="K52" s="1554">
        <f t="shared" si="9"/>
        <v>0</v>
      </c>
      <c r="L52" s="1554">
        <f t="shared" si="9"/>
        <v>0</v>
      </c>
      <c r="M52" s="1554">
        <f t="shared" si="9"/>
        <v>0</v>
      </c>
      <c r="N52" s="1554">
        <f t="shared" si="9"/>
        <v>0</v>
      </c>
      <c r="O52" s="1554">
        <f t="shared" si="9"/>
        <v>0</v>
      </c>
      <c r="P52" s="1554">
        <f t="shared" si="9"/>
        <v>0</v>
      </c>
      <c r="Q52" s="1555">
        <f t="shared" si="9"/>
        <v>0</v>
      </c>
    </row>
    <row r="53" spans="1:17">
      <c r="A53" s="1556"/>
      <c r="B53" s="1614" t="s">
        <v>1221</v>
      </c>
      <c r="C53" s="1558"/>
      <c r="D53" s="1559"/>
      <c r="E53" s="1559"/>
      <c r="F53" s="1559"/>
      <c r="G53" s="1559"/>
      <c r="H53" s="1559"/>
      <c r="I53" s="1559"/>
      <c r="J53" s="1559"/>
      <c r="K53" s="1559"/>
      <c r="L53" s="1559"/>
      <c r="M53" s="1559"/>
      <c r="N53" s="1559"/>
      <c r="O53" s="1559"/>
      <c r="P53" s="1559"/>
      <c r="Q53" s="1560"/>
    </row>
    <row r="54" spans="1:17">
      <c r="A54" s="1495"/>
      <c r="B54" s="1614" t="s">
        <v>2133</v>
      </c>
      <c r="C54" s="1561"/>
      <c r="D54" s="1562"/>
      <c r="E54" s="1562"/>
      <c r="F54" s="1562"/>
      <c r="G54" s="1562"/>
      <c r="H54" s="1562"/>
      <c r="I54" s="1562"/>
      <c r="J54" s="1562"/>
      <c r="K54" s="1562"/>
      <c r="L54" s="1562"/>
      <c r="M54" s="1562"/>
      <c r="N54" s="1562"/>
      <c r="O54" s="1562"/>
      <c r="P54" s="1562"/>
      <c r="Q54" s="1563"/>
    </row>
    <row r="55" spans="1:17">
      <c r="A55" s="1564" t="s">
        <v>2134</v>
      </c>
      <c r="B55" s="1616" t="s">
        <v>2135</v>
      </c>
      <c r="C55" s="1496"/>
      <c r="D55" s="1497"/>
      <c r="E55" s="1497"/>
      <c r="F55" s="1497"/>
      <c r="G55" s="1497"/>
      <c r="H55" s="1497"/>
      <c r="I55" s="1497"/>
      <c r="J55" s="1497"/>
      <c r="K55" s="1497"/>
      <c r="L55" s="1497"/>
      <c r="M55" s="1497"/>
      <c r="N55" s="1497"/>
      <c r="O55" s="1497"/>
      <c r="P55" s="1497"/>
      <c r="Q55" s="1498"/>
    </row>
    <row r="56" spans="1:17">
      <c r="A56" s="1499" t="s">
        <v>2136</v>
      </c>
      <c r="B56" s="1508" t="s">
        <v>2137</v>
      </c>
      <c r="C56" s="1500">
        <f t="shared" ref="C56:C62" si="10">SUM(D56:Q56)</f>
        <v>0</v>
      </c>
      <c r="D56" s="1544"/>
      <c r="E56" s="1505"/>
      <c r="F56" s="1505"/>
      <c r="G56" s="1505"/>
      <c r="H56" s="1505"/>
      <c r="I56" s="1505"/>
      <c r="J56" s="1505"/>
      <c r="K56" s="1505"/>
      <c r="L56" s="1505"/>
      <c r="M56" s="1505"/>
      <c r="N56" s="1505"/>
      <c r="O56" s="1505"/>
      <c r="P56" s="1505"/>
      <c r="Q56" s="1506"/>
    </row>
    <row r="57" spans="1:17">
      <c r="A57" s="1507" t="s">
        <v>2138</v>
      </c>
      <c r="B57" s="1566" t="s">
        <v>2139</v>
      </c>
      <c r="C57" s="1500">
        <f t="shared" si="10"/>
        <v>0</v>
      </c>
      <c r="D57" s="1544"/>
      <c r="E57" s="1505"/>
      <c r="F57" s="1505"/>
      <c r="G57" s="1505"/>
      <c r="H57" s="1505"/>
      <c r="I57" s="1505"/>
      <c r="J57" s="1505"/>
      <c r="K57" s="1505"/>
      <c r="L57" s="1505"/>
      <c r="M57" s="1505"/>
      <c r="N57" s="1505"/>
      <c r="O57" s="1505"/>
      <c r="P57" s="1505"/>
      <c r="Q57" s="1506"/>
    </row>
    <row r="58" spans="1:17">
      <c r="A58" s="1507" t="s">
        <v>2140</v>
      </c>
      <c r="B58" s="1566" t="s">
        <v>2141</v>
      </c>
      <c r="C58" s="1500">
        <f t="shared" si="10"/>
        <v>0</v>
      </c>
      <c r="D58" s="1544"/>
      <c r="E58" s="1505"/>
      <c r="F58" s="1505"/>
      <c r="G58" s="1505"/>
      <c r="H58" s="1505"/>
      <c r="I58" s="1505"/>
      <c r="J58" s="1505"/>
      <c r="K58" s="1505"/>
      <c r="L58" s="1505"/>
      <c r="M58" s="1505"/>
      <c r="N58" s="1505"/>
      <c r="O58" s="1505"/>
      <c r="P58" s="1505"/>
      <c r="Q58" s="1506"/>
    </row>
    <row r="59" spans="1:17">
      <c r="A59" s="1507" t="s">
        <v>2142</v>
      </c>
      <c r="B59" s="1566" t="s">
        <v>2143</v>
      </c>
      <c r="C59" s="1500">
        <f t="shared" si="10"/>
        <v>0</v>
      </c>
      <c r="D59" s="1567">
        <f>D60+D61</f>
        <v>0</v>
      </c>
      <c r="E59" s="1567">
        <f t="shared" ref="E59:Q59" si="11">E60+E61</f>
        <v>0</v>
      </c>
      <c r="F59" s="1567">
        <f t="shared" si="11"/>
        <v>0</v>
      </c>
      <c r="G59" s="1567">
        <f t="shared" si="11"/>
        <v>0</v>
      </c>
      <c r="H59" s="1567">
        <f t="shared" si="11"/>
        <v>0</v>
      </c>
      <c r="I59" s="1567">
        <f t="shared" si="11"/>
        <v>0</v>
      </c>
      <c r="J59" s="1567">
        <f t="shared" si="11"/>
        <v>0</v>
      </c>
      <c r="K59" s="1567">
        <f t="shared" si="11"/>
        <v>0</v>
      </c>
      <c r="L59" s="1567">
        <f t="shared" si="11"/>
        <v>0</v>
      </c>
      <c r="M59" s="1567">
        <f t="shared" si="11"/>
        <v>0</v>
      </c>
      <c r="N59" s="1567">
        <f t="shared" si="11"/>
        <v>0</v>
      </c>
      <c r="O59" s="1567">
        <f t="shared" si="11"/>
        <v>0</v>
      </c>
      <c r="P59" s="1567">
        <f t="shared" si="11"/>
        <v>0</v>
      </c>
      <c r="Q59" s="1568">
        <f t="shared" si="11"/>
        <v>0</v>
      </c>
    </row>
    <row r="60" spans="1:17">
      <c r="A60" s="1507" t="s">
        <v>2144</v>
      </c>
      <c r="B60" s="1569" t="s">
        <v>2145</v>
      </c>
      <c r="C60" s="1500">
        <f t="shared" si="10"/>
        <v>0</v>
      </c>
      <c r="D60" s="1536"/>
      <c r="E60" s="1536"/>
      <c r="F60" s="1536"/>
      <c r="G60" s="1536"/>
      <c r="H60" s="1536"/>
      <c r="I60" s="1536"/>
      <c r="J60" s="1536"/>
      <c r="K60" s="1536"/>
      <c r="L60" s="1536"/>
      <c r="M60" s="1536"/>
      <c r="N60" s="1536"/>
      <c r="O60" s="1536"/>
      <c r="P60" s="1536"/>
      <c r="Q60" s="1537"/>
    </row>
    <row r="61" spans="1:17">
      <c r="A61" s="1499" t="s">
        <v>2146</v>
      </c>
      <c r="B61" s="1512" t="s">
        <v>2147</v>
      </c>
      <c r="C61" s="1500">
        <f t="shared" si="10"/>
        <v>0</v>
      </c>
      <c r="D61" s="1536"/>
      <c r="E61" s="1536"/>
      <c r="F61" s="1536"/>
      <c r="G61" s="1536"/>
      <c r="H61" s="1536"/>
      <c r="I61" s="1536"/>
      <c r="J61" s="1536"/>
      <c r="K61" s="1536"/>
      <c r="L61" s="1536"/>
      <c r="M61" s="1536"/>
      <c r="N61" s="1536"/>
      <c r="O61" s="1536"/>
      <c r="P61" s="1536"/>
      <c r="Q61" s="1537"/>
    </row>
    <row r="62" spans="1:17">
      <c r="A62" s="1507" t="s">
        <v>2148</v>
      </c>
      <c r="B62" s="1566" t="s">
        <v>2149</v>
      </c>
      <c r="C62" s="1500">
        <f t="shared" si="10"/>
        <v>0</v>
      </c>
      <c r="D62" s="1570"/>
      <c r="E62" s="1570"/>
      <c r="F62" s="1570"/>
      <c r="G62" s="1570"/>
      <c r="H62" s="1570"/>
      <c r="I62" s="1570"/>
      <c r="J62" s="1570"/>
      <c r="K62" s="1570"/>
      <c r="L62" s="1570"/>
      <c r="M62" s="1570"/>
      <c r="N62" s="1570"/>
      <c r="O62" s="1570"/>
      <c r="P62" s="1570"/>
      <c r="Q62" s="1571"/>
    </row>
    <row r="63" spans="1:17">
      <c r="A63" s="1527"/>
      <c r="B63" s="1572" t="s">
        <v>2150</v>
      </c>
      <c r="C63" s="1573">
        <f>C56+C57+C58+C59+C62</f>
        <v>0</v>
      </c>
      <c r="D63" s="1574">
        <f>D56+D57+D58+D59+D62</f>
        <v>0</v>
      </c>
      <c r="E63" s="1574">
        <f t="shared" ref="E63:Q63" si="12">E56+E57+E58+E59+E62</f>
        <v>0</v>
      </c>
      <c r="F63" s="1574">
        <f t="shared" si="12"/>
        <v>0</v>
      </c>
      <c r="G63" s="1574">
        <f t="shared" si="12"/>
        <v>0</v>
      </c>
      <c r="H63" s="1574">
        <f t="shared" si="12"/>
        <v>0</v>
      </c>
      <c r="I63" s="1574">
        <f t="shared" si="12"/>
        <v>0</v>
      </c>
      <c r="J63" s="1574">
        <f t="shared" si="12"/>
        <v>0</v>
      </c>
      <c r="K63" s="1574">
        <f t="shared" si="12"/>
        <v>0</v>
      </c>
      <c r="L63" s="1574">
        <f t="shared" si="12"/>
        <v>0</v>
      </c>
      <c r="M63" s="1574">
        <f t="shared" si="12"/>
        <v>0</v>
      </c>
      <c r="N63" s="1574">
        <f t="shared" si="12"/>
        <v>0</v>
      </c>
      <c r="O63" s="1574">
        <f t="shared" si="12"/>
        <v>0</v>
      </c>
      <c r="P63" s="1574">
        <f t="shared" si="12"/>
        <v>0</v>
      </c>
      <c r="Q63" s="1575">
        <f t="shared" si="12"/>
        <v>0</v>
      </c>
    </row>
    <row r="64" spans="1:17">
      <c r="A64" s="1495"/>
      <c r="B64" s="1614" t="s">
        <v>2151</v>
      </c>
      <c r="C64" s="1492"/>
      <c r="D64" s="1617"/>
      <c r="E64" s="1617"/>
      <c r="F64" s="1617"/>
      <c r="G64" s="1617"/>
      <c r="H64" s="1617"/>
      <c r="I64" s="1617"/>
      <c r="J64" s="1617"/>
      <c r="K64" s="1617"/>
      <c r="L64" s="1617"/>
      <c r="M64" s="1617"/>
      <c r="N64" s="1617"/>
      <c r="O64" s="1617"/>
      <c r="P64" s="1617"/>
      <c r="Q64" s="1618"/>
    </row>
    <row r="65" spans="1:17">
      <c r="A65" s="1578" t="s">
        <v>2152</v>
      </c>
      <c r="B65" s="1616" t="s">
        <v>2135</v>
      </c>
      <c r="C65" s="1619"/>
      <c r="D65" s="1620"/>
      <c r="E65" s="1620"/>
      <c r="F65" s="1620"/>
      <c r="G65" s="1620"/>
      <c r="H65" s="1620"/>
      <c r="I65" s="1620"/>
      <c r="J65" s="1620"/>
      <c r="K65" s="1620"/>
      <c r="L65" s="1620"/>
      <c r="M65" s="1620"/>
      <c r="N65" s="1620"/>
      <c r="O65" s="1620"/>
      <c r="P65" s="1620"/>
      <c r="Q65" s="1621"/>
    </row>
    <row r="66" spans="1:17">
      <c r="A66" s="1507" t="s">
        <v>2136</v>
      </c>
      <c r="B66" s="1566" t="s">
        <v>2137</v>
      </c>
      <c r="C66" s="1500">
        <f t="shared" ref="C66:C72" si="13">SUM(D66:Q66)</f>
        <v>0</v>
      </c>
      <c r="D66" s="1544"/>
      <c r="E66" s="1505"/>
      <c r="F66" s="1505"/>
      <c r="G66" s="1505"/>
      <c r="H66" s="1505"/>
      <c r="I66" s="1505"/>
      <c r="J66" s="1505"/>
      <c r="K66" s="1505"/>
      <c r="L66" s="1505"/>
      <c r="M66" s="1505"/>
      <c r="N66" s="1505"/>
      <c r="O66" s="1505"/>
      <c r="P66" s="1505"/>
      <c r="Q66" s="1506"/>
    </row>
    <row r="67" spans="1:17">
      <c r="A67" s="1507" t="s">
        <v>2138</v>
      </c>
      <c r="B67" s="1566" t="s">
        <v>2139</v>
      </c>
      <c r="C67" s="1500">
        <f t="shared" si="13"/>
        <v>0</v>
      </c>
      <c r="D67" s="1544"/>
      <c r="E67" s="1505"/>
      <c r="F67" s="1505"/>
      <c r="G67" s="1505"/>
      <c r="H67" s="1505"/>
      <c r="I67" s="1505"/>
      <c r="J67" s="1505"/>
      <c r="K67" s="1505"/>
      <c r="L67" s="1505"/>
      <c r="M67" s="1505"/>
      <c r="N67" s="1505"/>
      <c r="O67" s="1505"/>
      <c r="P67" s="1505"/>
      <c r="Q67" s="1506"/>
    </row>
    <row r="68" spans="1:17">
      <c r="A68" s="1507" t="s">
        <v>2140</v>
      </c>
      <c r="B68" s="1566" t="s">
        <v>2141</v>
      </c>
      <c r="C68" s="1500">
        <f t="shared" si="13"/>
        <v>0</v>
      </c>
      <c r="D68" s="1544"/>
      <c r="E68" s="1505"/>
      <c r="F68" s="1505"/>
      <c r="G68" s="1505"/>
      <c r="H68" s="1505"/>
      <c r="I68" s="1505"/>
      <c r="J68" s="1505"/>
      <c r="K68" s="1505"/>
      <c r="L68" s="1505"/>
      <c r="M68" s="1505"/>
      <c r="N68" s="1505"/>
      <c r="O68" s="1505"/>
      <c r="P68" s="1505"/>
      <c r="Q68" s="1506"/>
    </row>
    <row r="69" spans="1:17">
      <c r="A69" s="1507" t="s">
        <v>2142</v>
      </c>
      <c r="B69" s="1566" t="s">
        <v>2143</v>
      </c>
      <c r="C69" s="1500">
        <f t="shared" si="13"/>
        <v>0</v>
      </c>
      <c r="D69" s="1567">
        <f>D70+D71</f>
        <v>0</v>
      </c>
      <c r="E69" s="1567">
        <f t="shared" ref="E69:Q69" si="14">E70+E71</f>
        <v>0</v>
      </c>
      <c r="F69" s="1567">
        <f t="shared" si="14"/>
        <v>0</v>
      </c>
      <c r="G69" s="1567">
        <f t="shared" si="14"/>
        <v>0</v>
      </c>
      <c r="H69" s="1567">
        <f t="shared" si="14"/>
        <v>0</v>
      </c>
      <c r="I69" s="1567">
        <f t="shared" si="14"/>
        <v>0</v>
      </c>
      <c r="J69" s="1567">
        <f t="shared" si="14"/>
        <v>0</v>
      </c>
      <c r="K69" s="1567">
        <f t="shared" si="14"/>
        <v>0</v>
      </c>
      <c r="L69" s="1567">
        <f t="shared" si="14"/>
        <v>0</v>
      </c>
      <c r="M69" s="1567">
        <f t="shared" si="14"/>
        <v>0</v>
      </c>
      <c r="N69" s="1567">
        <f t="shared" si="14"/>
        <v>0</v>
      </c>
      <c r="O69" s="1567">
        <f t="shared" si="14"/>
        <v>0</v>
      </c>
      <c r="P69" s="1567">
        <f t="shared" si="14"/>
        <v>0</v>
      </c>
      <c r="Q69" s="1568">
        <f t="shared" si="14"/>
        <v>0</v>
      </c>
    </row>
    <row r="70" spans="1:17">
      <c r="A70" s="1507" t="s">
        <v>2144</v>
      </c>
      <c r="B70" s="1569" t="s">
        <v>2145</v>
      </c>
      <c r="C70" s="1500">
        <f t="shared" si="13"/>
        <v>0</v>
      </c>
      <c r="D70" s="1536"/>
      <c r="E70" s="1536"/>
      <c r="F70" s="1536"/>
      <c r="G70" s="1536"/>
      <c r="H70" s="1536"/>
      <c r="I70" s="1536"/>
      <c r="J70" s="1536"/>
      <c r="K70" s="1536"/>
      <c r="L70" s="1536"/>
      <c r="M70" s="1536"/>
      <c r="N70" s="1536"/>
      <c r="O70" s="1536"/>
      <c r="P70" s="1536"/>
      <c r="Q70" s="1537"/>
    </row>
    <row r="71" spans="1:17">
      <c r="A71" s="1495" t="s">
        <v>2146</v>
      </c>
      <c r="B71" s="1569" t="s">
        <v>2147</v>
      </c>
      <c r="C71" s="1500">
        <f t="shared" si="13"/>
        <v>0</v>
      </c>
      <c r="D71" s="1536"/>
      <c r="E71" s="1536"/>
      <c r="F71" s="1536"/>
      <c r="G71" s="1536"/>
      <c r="H71" s="1536"/>
      <c r="I71" s="1536"/>
      <c r="J71" s="1536"/>
      <c r="K71" s="1536"/>
      <c r="L71" s="1536"/>
      <c r="M71" s="1536"/>
      <c r="N71" s="1536"/>
      <c r="O71" s="1536"/>
      <c r="P71" s="1536"/>
      <c r="Q71" s="1537"/>
    </row>
    <row r="72" spans="1:17">
      <c r="A72" s="1507" t="s">
        <v>2148</v>
      </c>
      <c r="B72" s="1566" t="s">
        <v>2149</v>
      </c>
      <c r="C72" s="1500">
        <f t="shared" si="13"/>
        <v>0</v>
      </c>
      <c r="D72" s="1570"/>
      <c r="E72" s="1570"/>
      <c r="F72" s="1570"/>
      <c r="G72" s="1570"/>
      <c r="H72" s="1570"/>
      <c r="I72" s="1570"/>
      <c r="J72" s="1570"/>
      <c r="K72" s="1570"/>
      <c r="L72" s="1570"/>
      <c r="M72" s="1570"/>
      <c r="N72" s="1570"/>
      <c r="O72" s="1570"/>
      <c r="P72" s="1570"/>
      <c r="Q72" s="1571"/>
    </row>
    <row r="73" spans="1:17" ht="15.75" thickBot="1">
      <c r="A73" s="1546"/>
      <c r="B73" s="1491" t="s">
        <v>2153</v>
      </c>
      <c r="C73" s="1582">
        <f>C66+C67+C68+C69+C72</f>
        <v>0</v>
      </c>
      <c r="D73" s="1549">
        <f>D66+D67+D68+D69+D72</f>
        <v>0</v>
      </c>
      <c r="E73" s="1549">
        <f t="shared" ref="E73:Q73" si="15">E66+E67+E68+E69+E72</f>
        <v>0</v>
      </c>
      <c r="F73" s="1549">
        <f t="shared" si="15"/>
        <v>0</v>
      </c>
      <c r="G73" s="1549">
        <f t="shared" si="15"/>
        <v>0</v>
      </c>
      <c r="H73" s="1549">
        <f t="shared" si="15"/>
        <v>0</v>
      </c>
      <c r="I73" s="1549">
        <f t="shared" si="15"/>
        <v>0</v>
      </c>
      <c r="J73" s="1549">
        <f t="shared" si="15"/>
        <v>0</v>
      </c>
      <c r="K73" s="1549">
        <f t="shared" si="15"/>
        <v>0</v>
      </c>
      <c r="L73" s="1549">
        <f t="shared" si="15"/>
        <v>0</v>
      </c>
      <c r="M73" s="1549">
        <f t="shared" si="15"/>
        <v>0</v>
      </c>
      <c r="N73" s="1549">
        <f t="shared" si="15"/>
        <v>0</v>
      </c>
      <c r="O73" s="1549">
        <f t="shared" si="15"/>
        <v>0</v>
      </c>
      <c r="P73" s="1549">
        <f t="shared" si="15"/>
        <v>0</v>
      </c>
      <c r="Q73" s="1550">
        <f t="shared" si="15"/>
        <v>0</v>
      </c>
    </row>
    <row r="74" spans="1:17" ht="15.75" thickBot="1">
      <c r="A74" s="1583"/>
      <c r="B74" s="1584" t="s">
        <v>2154</v>
      </c>
      <c r="C74" s="1553">
        <f>C63+C73</f>
        <v>0</v>
      </c>
      <c r="D74" s="1554">
        <f>D63+D73</f>
        <v>0</v>
      </c>
      <c r="E74" s="1554">
        <f t="shared" ref="E74:Q74" si="16">E63+E73</f>
        <v>0</v>
      </c>
      <c r="F74" s="1554">
        <f t="shared" si="16"/>
        <v>0</v>
      </c>
      <c r="G74" s="1554">
        <f t="shared" si="16"/>
        <v>0</v>
      </c>
      <c r="H74" s="1554">
        <f t="shared" si="16"/>
        <v>0</v>
      </c>
      <c r="I74" s="1554">
        <f t="shared" si="16"/>
        <v>0</v>
      </c>
      <c r="J74" s="1554">
        <f t="shared" si="16"/>
        <v>0</v>
      </c>
      <c r="K74" s="1554">
        <f t="shared" si="16"/>
        <v>0</v>
      </c>
      <c r="L74" s="1554">
        <f t="shared" si="16"/>
        <v>0</v>
      </c>
      <c r="M74" s="1554">
        <f t="shared" si="16"/>
        <v>0</v>
      </c>
      <c r="N74" s="1554">
        <f t="shared" si="16"/>
        <v>0</v>
      </c>
      <c r="O74" s="1554">
        <f t="shared" si="16"/>
        <v>0</v>
      </c>
      <c r="P74" s="1554">
        <f t="shared" si="16"/>
        <v>0</v>
      </c>
      <c r="Q74" s="1555">
        <f t="shared" si="16"/>
        <v>0</v>
      </c>
    </row>
    <row r="75" spans="1:17" ht="15.75" thickBot="1">
      <c r="A75" s="1585"/>
      <c r="B75" s="1586" t="s">
        <v>2155</v>
      </c>
      <c r="C75" s="1587">
        <f>C52+C74</f>
        <v>0</v>
      </c>
      <c r="D75" s="1588">
        <f>D52+D74</f>
        <v>0</v>
      </c>
      <c r="E75" s="1588">
        <f t="shared" ref="E75:Q75" si="17">E52+E74</f>
        <v>0</v>
      </c>
      <c r="F75" s="1588">
        <f t="shared" si="17"/>
        <v>0</v>
      </c>
      <c r="G75" s="1588">
        <f t="shared" si="17"/>
        <v>0</v>
      </c>
      <c r="H75" s="1588">
        <f t="shared" si="17"/>
        <v>0</v>
      </c>
      <c r="I75" s="1588">
        <f t="shared" si="17"/>
        <v>0</v>
      </c>
      <c r="J75" s="1588">
        <f t="shared" si="17"/>
        <v>0</v>
      </c>
      <c r="K75" s="1588">
        <f t="shared" si="17"/>
        <v>0</v>
      </c>
      <c r="L75" s="1588">
        <f t="shared" si="17"/>
        <v>0</v>
      </c>
      <c r="M75" s="1588">
        <f t="shared" si="17"/>
        <v>0</v>
      </c>
      <c r="N75" s="1588">
        <f t="shared" si="17"/>
        <v>0</v>
      </c>
      <c r="O75" s="1588">
        <f t="shared" si="17"/>
        <v>0</v>
      </c>
      <c r="P75" s="1588">
        <f t="shared" si="17"/>
        <v>0</v>
      </c>
      <c r="Q75" s="1589">
        <f t="shared" si="17"/>
        <v>0</v>
      </c>
    </row>
    <row r="76" spans="1:17" ht="16.5" thickTop="1" thickBot="1">
      <c r="A76" s="1590"/>
      <c r="B76" s="1622" t="s">
        <v>2156</v>
      </c>
      <c r="C76" s="1592"/>
      <c r="D76" s="1593">
        <v>0</v>
      </c>
      <c r="E76" s="1594" t="s">
        <v>2157</v>
      </c>
      <c r="F76" s="1595" t="s">
        <v>2158</v>
      </c>
      <c r="G76" s="1595" t="s">
        <v>2159</v>
      </c>
      <c r="H76" s="1595" t="s">
        <v>2160</v>
      </c>
      <c r="I76" s="1595" t="s">
        <v>2161</v>
      </c>
      <c r="J76" s="1595" t="s">
        <v>2162</v>
      </c>
      <c r="K76" s="1595" t="s">
        <v>2163</v>
      </c>
      <c r="L76" s="1595" t="s">
        <v>2164</v>
      </c>
      <c r="M76" s="1595" t="s">
        <v>2165</v>
      </c>
      <c r="N76" s="1595" t="s">
        <v>2166</v>
      </c>
      <c r="O76" s="1595" t="s">
        <v>2167</v>
      </c>
      <c r="P76" s="1595" t="s">
        <v>2168</v>
      </c>
      <c r="Q76" s="1596" t="s">
        <v>2169</v>
      </c>
    </row>
    <row r="77" spans="1:17" ht="16.5" thickTop="1" thickBot="1">
      <c r="A77" s="1597"/>
      <c r="B77" s="1623" t="s">
        <v>2170</v>
      </c>
      <c r="C77" s="1599"/>
      <c r="D77" s="1600">
        <f>D75*D76</f>
        <v>0</v>
      </c>
      <c r="E77" s="1601">
        <f>E75*E76</f>
        <v>0</v>
      </c>
      <c r="F77" s="1601">
        <f>F75*F76</f>
        <v>0</v>
      </c>
      <c r="G77" s="1601">
        <f t="shared" ref="G77:Q77" si="18">G75*G76</f>
        <v>0</v>
      </c>
      <c r="H77" s="1601">
        <f t="shared" si="18"/>
        <v>0</v>
      </c>
      <c r="I77" s="1601">
        <f t="shared" si="18"/>
        <v>0</v>
      </c>
      <c r="J77" s="1601">
        <f t="shared" si="18"/>
        <v>0</v>
      </c>
      <c r="K77" s="1601">
        <f t="shared" si="18"/>
        <v>0</v>
      </c>
      <c r="L77" s="1601">
        <f t="shared" si="18"/>
        <v>0</v>
      </c>
      <c r="M77" s="1601">
        <f t="shared" si="18"/>
        <v>0</v>
      </c>
      <c r="N77" s="1601">
        <f t="shared" si="18"/>
        <v>0</v>
      </c>
      <c r="O77" s="1601">
        <f t="shared" si="18"/>
        <v>0</v>
      </c>
      <c r="P77" s="1601">
        <f t="shared" si="18"/>
        <v>0</v>
      </c>
      <c r="Q77" s="1602">
        <f t="shared" si="18"/>
        <v>0</v>
      </c>
    </row>
    <row r="78" spans="1:17" ht="16.5" thickTop="1" thickBot="1">
      <c r="A78" s="1603"/>
      <c r="B78" s="1604" t="s">
        <v>2171</v>
      </c>
      <c r="C78" s="1605">
        <f>SUM(D77:Q77)</f>
        <v>0</v>
      </c>
      <c r="D78" s="1606"/>
      <c r="E78" s="1607"/>
      <c r="F78" s="1607"/>
      <c r="G78" s="1607"/>
      <c r="H78" s="1607"/>
      <c r="I78" s="1607"/>
      <c r="J78" s="1607"/>
      <c r="K78" s="1607"/>
      <c r="L78" s="1607"/>
      <c r="M78" s="1607"/>
      <c r="N78" s="1607"/>
      <c r="O78" s="1607"/>
      <c r="P78" s="1607"/>
      <c r="Q78" s="1608"/>
    </row>
    <row r="79" spans="1:17">
      <c r="A79" s="1624"/>
      <c r="B79" s="1624"/>
    </row>
    <row r="80" spans="1:17">
      <c r="A80" s="1624"/>
      <c r="B80" s="1624"/>
    </row>
  </sheetData>
  <mergeCells count="5">
    <mergeCell ref="A7:B10"/>
    <mergeCell ref="C7:Q10"/>
    <mergeCell ref="A11:B12"/>
    <mergeCell ref="C11:C12"/>
    <mergeCell ref="E11:Q11"/>
  </mergeCells>
  <conditionalFormatting sqref="C11:C12">
    <cfRule type="colorScale" priority="2">
      <colorScale>
        <cfvo type="min"/>
        <cfvo type="percentile" val="50"/>
        <cfvo type="max"/>
        <color rgb="FFF8696B"/>
        <color rgb="FFFFEB84"/>
        <color rgb="FF63BE7B"/>
      </colorScale>
    </cfRule>
  </conditionalFormatting>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8"/>
  <sheetViews>
    <sheetView workbookViewId="0">
      <selection activeCell="A43" activeCellId="1" sqref="B27 A43"/>
    </sheetView>
  </sheetViews>
  <sheetFormatPr defaultRowHeight="15"/>
  <cols>
    <col min="1" max="1" width="24.28515625" style="41" bestFit="1" customWidth="1"/>
    <col min="2" max="2" width="58.85546875" style="41" customWidth="1"/>
    <col min="3" max="3" width="10.140625" style="41" customWidth="1"/>
    <col min="4" max="256" width="9.140625" style="41"/>
    <col min="257" max="257" width="24.28515625" style="41" bestFit="1" customWidth="1"/>
    <col min="258" max="258" width="58.85546875" style="41" customWidth="1"/>
    <col min="259" max="259" width="10.140625" style="41" customWidth="1"/>
    <col min="260" max="512" width="9.140625" style="41"/>
    <col min="513" max="513" width="24.28515625" style="41" bestFit="1" customWidth="1"/>
    <col min="514" max="514" width="58.85546875" style="41" customWidth="1"/>
    <col min="515" max="515" width="10.140625" style="41" customWidth="1"/>
    <col min="516" max="768" width="9.140625" style="41"/>
    <col min="769" max="769" width="24.28515625" style="41" bestFit="1" customWidth="1"/>
    <col min="770" max="770" width="58.85546875" style="41" customWidth="1"/>
    <col min="771" max="771" width="10.140625" style="41" customWidth="1"/>
    <col min="772" max="1024" width="9.140625" style="41"/>
    <col min="1025" max="1025" width="24.28515625" style="41" bestFit="1" customWidth="1"/>
    <col min="1026" max="1026" width="58.85546875" style="41" customWidth="1"/>
    <col min="1027" max="1027" width="10.140625" style="41" customWidth="1"/>
    <col min="1028" max="1280" width="9.140625" style="41"/>
    <col min="1281" max="1281" width="24.28515625" style="41" bestFit="1" customWidth="1"/>
    <col min="1282" max="1282" width="58.85546875" style="41" customWidth="1"/>
    <col min="1283" max="1283" width="10.140625" style="41" customWidth="1"/>
    <col min="1284" max="1536" width="9.140625" style="41"/>
    <col min="1537" max="1537" width="24.28515625" style="41" bestFit="1" customWidth="1"/>
    <col min="1538" max="1538" width="58.85546875" style="41" customWidth="1"/>
    <col min="1539" max="1539" width="10.140625" style="41" customWidth="1"/>
    <col min="1540" max="1792" width="9.140625" style="41"/>
    <col min="1793" max="1793" width="24.28515625" style="41" bestFit="1" customWidth="1"/>
    <col min="1794" max="1794" width="58.85546875" style="41" customWidth="1"/>
    <col min="1795" max="1795" width="10.140625" style="41" customWidth="1"/>
    <col min="1796" max="2048" width="9.140625" style="41"/>
    <col min="2049" max="2049" width="24.28515625" style="41" bestFit="1" customWidth="1"/>
    <col min="2050" max="2050" width="58.85546875" style="41" customWidth="1"/>
    <col min="2051" max="2051" width="10.140625" style="41" customWidth="1"/>
    <col min="2052" max="2304" width="9.140625" style="41"/>
    <col min="2305" max="2305" width="24.28515625" style="41" bestFit="1" customWidth="1"/>
    <col min="2306" max="2306" width="58.85546875" style="41" customWidth="1"/>
    <col min="2307" max="2307" width="10.140625" style="41" customWidth="1"/>
    <col min="2308" max="2560" width="9.140625" style="41"/>
    <col min="2561" max="2561" width="24.28515625" style="41" bestFit="1" customWidth="1"/>
    <col min="2562" max="2562" width="58.85546875" style="41" customWidth="1"/>
    <col min="2563" max="2563" width="10.140625" style="41" customWidth="1"/>
    <col min="2564" max="2816" width="9.140625" style="41"/>
    <col min="2817" max="2817" width="24.28515625" style="41" bestFit="1" customWidth="1"/>
    <col min="2818" max="2818" width="58.85546875" style="41" customWidth="1"/>
    <col min="2819" max="2819" width="10.140625" style="41" customWidth="1"/>
    <col min="2820" max="3072" width="9.140625" style="41"/>
    <col min="3073" max="3073" width="24.28515625" style="41" bestFit="1" customWidth="1"/>
    <col min="3074" max="3074" width="58.85546875" style="41" customWidth="1"/>
    <col min="3075" max="3075" width="10.140625" style="41" customWidth="1"/>
    <col min="3076" max="3328" width="9.140625" style="41"/>
    <col min="3329" max="3329" width="24.28515625" style="41" bestFit="1" customWidth="1"/>
    <col min="3330" max="3330" width="58.85546875" style="41" customWidth="1"/>
    <col min="3331" max="3331" width="10.140625" style="41" customWidth="1"/>
    <col min="3332" max="3584" width="9.140625" style="41"/>
    <col min="3585" max="3585" width="24.28515625" style="41" bestFit="1" customWidth="1"/>
    <col min="3586" max="3586" width="58.85546875" style="41" customWidth="1"/>
    <col min="3587" max="3587" width="10.140625" style="41" customWidth="1"/>
    <col min="3588" max="3840" width="9.140625" style="41"/>
    <col min="3841" max="3841" width="24.28515625" style="41" bestFit="1" customWidth="1"/>
    <col min="3842" max="3842" width="58.85546875" style="41" customWidth="1"/>
    <col min="3843" max="3843" width="10.140625" style="41" customWidth="1"/>
    <col min="3844" max="4096" width="9.140625" style="41"/>
    <col min="4097" max="4097" width="24.28515625" style="41" bestFit="1" customWidth="1"/>
    <col min="4098" max="4098" width="58.85546875" style="41" customWidth="1"/>
    <col min="4099" max="4099" width="10.140625" style="41" customWidth="1"/>
    <col min="4100" max="4352" width="9.140625" style="41"/>
    <col min="4353" max="4353" width="24.28515625" style="41" bestFit="1" customWidth="1"/>
    <col min="4354" max="4354" width="58.85546875" style="41" customWidth="1"/>
    <col min="4355" max="4355" width="10.140625" style="41" customWidth="1"/>
    <col min="4356" max="4608" width="9.140625" style="41"/>
    <col min="4609" max="4609" width="24.28515625" style="41" bestFit="1" customWidth="1"/>
    <col min="4610" max="4610" width="58.85546875" style="41" customWidth="1"/>
    <col min="4611" max="4611" width="10.140625" style="41" customWidth="1"/>
    <col min="4612" max="4864" width="9.140625" style="41"/>
    <col min="4865" max="4865" width="24.28515625" style="41" bestFit="1" customWidth="1"/>
    <col min="4866" max="4866" width="58.85546875" style="41" customWidth="1"/>
    <col min="4867" max="4867" width="10.140625" style="41" customWidth="1"/>
    <col min="4868" max="5120" width="9.140625" style="41"/>
    <col min="5121" max="5121" width="24.28515625" style="41" bestFit="1" customWidth="1"/>
    <col min="5122" max="5122" width="58.85546875" style="41" customWidth="1"/>
    <col min="5123" max="5123" width="10.140625" style="41" customWidth="1"/>
    <col min="5124" max="5376" width="9.140625" style="41"/>
    <col min="5377" max="5377" width="24.28515625" style="41" bestFit="1" customWidth="1"/>
    <col min="5378" max="5378" width="58.85546875" style="41" customWidth="1"/>
    <col min="5379" max="5379" width="10.140625" style="41" customWidth="1"/>
    <col min="5380" max="5632" width="9.140625" style="41"/>
    <col min="5633" max="5633" width="24.28515625" style="41" bestFit="1" customWidth="1"/>
    <col min="5634" max="5634" width="58.85546875" style="41" customWidth="1"/>
    <col min="5635" max="5635" width="10.140625" style="41" customWidth="1"/>
    <col min="5636" max="5888" width="9.140625" style="41"/>
    <col min="5889" max="5889" width="24.28515625" style="41" bestFit="1" customWidth="1"/>
    <col min="5890" max="5890" width="58.85546875" style="41" customWidth="1"/>
    <col min="5891" max="5891" width="10.140625" style="41" customWidth="1"/>
    <col min="5892" max="6144" width="9.140625" style="41"/>
    <col min="6145" max="6145" width="24.28515625" style="41" bestFit="1" customWidth="1"/>
    <col min="6146" max="6146" width="58.85546875" style="41" customWidth="1"/>
    <col min="6147" max="6147" width="10.140625" style="41" customWidth="1"/>
    <col min="6148" max="6400" width="9.140625" style="41"/>
    <col min="6401" max="6401" width="24.28515625" style="41" bestFit="1" customWidth="1"/>
    <col min="6402" max="6402" width="58.85546875" style="41" customWidth="1"/>
    <col min="6403" max="6403" width="10.140625" style="41" customWidth="1"/>
    <col min="6404" max="6656" width="9.140625" style="41"/>
    <col min="6657" max="6657" width="24.28515625" style="41" bestFit="1" customWidth="1"/>
    <col min="6658" max="6658" width="58.85546875" style="41" customWidth="1"/>
    <col min="6659" max="6659" width="10.140625" style="41" customWidth="1"/>
    <col min="6660" max="6912" width="9.140625" style="41"/>
    <col min="6913" max="6913" width="24.28515625" style="41" bestFit="1" customWidth="1"/>
    <col min="6914" max="6914" width="58.85546875" style="41" customWidth="1"/>
    <col min="6915" max="6915" width="10.140625" style="41" customWidth="1"/>
    <col min="6916" max="7168" width="9.140625" style="41"/>
    <col min="7169" max="7169" width="24.28515625" style="41" bestFit="1" customWidth="1"/>
    <col min="7170" max="7170" width="58.85546875" style="41" customWidth="1"/>
    <col min="7171" max="7171" width="10.140625" style="41" customWidth="1"/>
    <col min="7172" max="7424" width="9.140625" style="41"/>
    <col min="7425" max="7425" width="24.28515625" style="41" bestFit="1" customWidth="1"/>
    <col min="7426" max="7426" width="58.85546875" style="41" customWidth="1"/>
    <col min="7427" max="7427" width="10.140625" style="41" customWidth="1"/>
    <col min="7428" max="7680" width="9.140625" style="41"/>
    <col min="7681" max="7681" width="24.28515625" style="41" bestFit="1" customWidth="1"/>
    <col min="7682" max="7682" width="58.85546875" style="41" customWidth="1"/>
    <col min="7683" max="7683" width="10.140625" style="41" customWidth="1"/>
    <col min="7684" max="7936" width="9.140625" style="41"/>
    <col min="7937" max="7937" width="24.28515625" style="41" bestFit="1" customWidth="1"/>
    <col min="7938" max="7938" width="58.85546875" style="41" customWidth="1"/>
    <col min="7939" max="7939" width="10.140625" style="41" customWidth="1"/>
    <col min="7940" max="8192" width="9.140625" style="41"/>
    <col min="8193" max="8193" width="24.28515625" style="41" bestFit="1" customWidth="1"/>
    <col min="8194" max="8194" width="58.85546875" style="41" customWidth="1"/>
    <col min="8195" max="8195" width="10.140625" style="41" customWidth="1"/>
    <col min="8196" max="8448" width="9.140625" style="41"/>
    <col min="8449" max="8449" width="24.28515625" style="41" bestFit="1" customWidth="1"/>
    <col min="8450" max="8450" width="58.85546875" style="41" customWidth="1"/>
    <col min="8451" max="8451" width="10.140625" style="41" customWidth="1"/>
    <col min="8452" max="8704" width="9.140625" style="41"/>
    <col min="8705" max="8705" width="24.28515625" style="41" bestFit="1" customWidth="1"/>
    <col min="8706" max="8706" width="58.85546875" style="41" customWidth="1"/>
    <col min="8707" max="8707" width="10.140625" style="41" customWidth="1"/>
    <col min="8708" max="8960" width="9.140625" style="41"/>
    <col min="8961" max="8961" width="24.28515625" style="41" bestFit="1" customWidth="1"/>
    <col min="8962" max="8962" width="58.85546875" style="41" customWidth="1"/>
    <col min="8963" max="8963" width="10.140625" style="41" customWidth="1"/>
    <col min="8964" max="9216" width="9.140625" style="41"/>
    <col min="9217" max="9217" width="24.28515625" style="41" bestFit="1" customWidth="1"/>
    <col min="9218" max="9218" width="58.85546875" style="41" customWidth="1"/>
    <col min="9219" max="9219" width="10.140625" style="41" customWidth="1"/>
    <col min="9220" max="9472" width="9.140625" style="41"/>
    <col min="9473" max="9473" width="24.28515625" style="41" bestFit="1" customWidth="1"/>
    <col min="9474" max="9474" width="58.85546875" style="41" customWidth="1"/>
    <col min="9475" max="9475" width="10.140625" style="41" customWidth="1"/>
    <col min="9476" max="9728" width="9.140625" style="41"/>
    <col min="9729" max="9729" width="24.28515625" style="41" bestFit="1" customWidth="1"/>
    <col min="9730" max="9730" width="58.85546875" style="41" customWidth="1"/>
    <col min="9731" max="9731" width="10.140625" style="41" customWidth="1"/>
    <col min="9732" max="9984" width="9.140625" style="41"/>
    <col min="9985" max="9985" width="24.28515625" style="41" bestFit="1" customWidth="1"/>
    <col min="9986" max="9986" width="58.85546875" style="41" customWidth="1"/>
    <col min="9987" max="9987" width="10.140625" style="41" customWidth="1"/>
    <col min="9988" max="10240" width="9.140625" style="41"/>
    <col min="10241" max="10241" width="24.28515625" style="41" bestFit="1" customWidth="1"/>
    <col min="10242" max="10242" width="58.85546875" style="41" customWidth="1"/>
    <col min="10243" max="10243" width="10.140625" style="41" customWidth="1"/>
    <col min="10244" max="10496" width="9.140625" style="41"/>
    <col min="10497" max="10497" width="24.28515625" style="41" bestFit="1" customWidth="1"/>
    <col min="10498" max="10498" width="58.85546875" style="41" customWidth="1"/>
    <col min="10499" max="10499" width="10.140625" style="41" customWidth="1"/>
    <col min="10500" max="10752" width="9.140625" style="41"/>
    <col min="10753" max="10753" width="24.28515625" style="41" bestFit="1" customWidth="1"/>
    <col min="10754" max="10754" width="58.85546875" style="41" customWidth="1"/>
    <col min="10755" max="10755" width="10.140625" style="41" customWidth="1"/>
    <col min="10756" max="11008" width="9.140625" style="41"/>
    <col min="11009" max="11009" width="24.28515625" style="41" bestFit="1" customWidth="1"/>
    <col min="11010" max="11010" width="58.85546875" style="41" customWidth="1"/>
    <col min="11011" max="11011" width="10.140625" style="41" customWidth="1"/>
    <col min="11012" max="11264" width="9.140625" style="41"/>
    <col min="11265" max="11265" width="24.28515625" style="41" bestFit="1" customWidth="1"/>
    <col min="11266" max="11266" width="58.85546875" style="41" customWidth="1"/>
    <col min="11267" max="11267" width="10.140625" style="41" customWidth="1"/>
    <col min="11268" max="11520" width="9.140625" style="41"/>
    <col min="11521" max="11521" width="24.28515625" style="41" bestFit="1" customWidth="1"/>
    <col min="11522" max="11522" width="58.85546875" style="41" customWidth="1"/>
    <col min="11523" max="11523" width="10.140625" style="41" customWidth="1"/>
    <col min="11524" max="11776" width="9.140625" style="41"/>
    <col min="11777" max="11777" width="24.28515625" style="41" bestFit="1" customWidth="1"/>
    <col min="11778" max="11778" width="58.85546875" style="41" customWidth="1"/>
    <col min="11779" max="11779" width="10.140625" style="41" customWidth="1"/>
    <col min="11780" max="12032" width="9.140625" style="41"/>
    <col min="12033" max="12033" width="24.28515625" style="41" bestFit="1" customWidth="1"/>
    <col min="12034" max="12034" width="58.85546875" style="41" customWidth="1"/>
    <col min="12035" max="12035" width="10.140625" style="41" customWidth="1"/>
    <col min="12036" max="12288" width="9.140625" style="41"/>
    <col min="12289" max="12289" width="24.28515625" style="41" bestFit="1" customWidth="1"/>
    <col min="12290" max="12290" width="58.85546875" style="41" customWidth="1"/>
    <col min="12291" max="12291" width="10.140625" style="41" customWidth="1"/>
    <col min="12292" max="12544" width="9.140625" style="41"/>
    <col min="12545" max="12545" width="24.28515625" style="41" bestFit="1" customWidth="1"/>
    <col min="12546" max="12546" width="58.85546875" style="41" customWidth="1"/>
    <col min="12547" max="12547" width="10.140625" style="41" customWidth="1"/>
    <col min="12548" max="12800" width="9.140625" style="41"/>
    <col min="12801" max="12801" width="24.28515625" style="41" bestFit="1" customWidth="1"/>
    <col min="12802" max="12802" width="58.85546875" style="41" customWidth="1"/>
    <col min="12803" max="12803" width="10.140625" style="41" customWidth="1"/>
    <col min="12804" max="13056" width="9.140625" style="41"/>
    <col min="13057" max="13057" width="24.28515625" style="41" bestFit="1" customWidth="1"/>
    <col min="13058" max="13058" width="58.85546875" style="41" customWidth="1"/>
    <col min="13059" max="13059" width="10.140625" style="41" customWidth="1"/>
    <col min="13060" max="13312" width="9.140625" style="41"/>
    <col min="13313" max="13313" width="24.28515625" style="41" bestFit="1" customWidth="1"/>
    <col min="13314" max="13314" width="58.85546875" style="41" customWidth="1"/>
    <col min="13315" max="13315" width="10.140625" style="41" customWidth="1"/>
    <col min="13316" max="13568" width="9.140625" style="41"/>
    <col min="13569" max="13569" width="24.28515625" style="41" bestFit="1" customWidth="1"/>
    <col min="13570" max="13570" width="58.85546875" style="41" customWidth="1"/>
    <col min="13571" max="13571" width="10.140625" style="41" customWidth="1"/>
    <col min="13572" max="13824" width="9.140625" style="41"/>
    <col min="13825" max="13825" width="24.28515625" style="41" bestFit="1" customWidth="1"/>
    <col min="13826" max="13826" width="58.85546875" style="41" customWidth="1"/>
    <col min="13827" max="13827" width="10.140625" style="41" customWidth="1"/>
    <col min="13828" max="14080" width="9.140625" style="41"/>
    <col min="14081" max="14081" width="24.28515625" style="41" bestFit="1" customWidth="1"/>
    <col min="14082" max="14082" width="58.85546875" style="41" customWidth="1"/>
    <col min="14083" max="14083" width="10.140625" style="41" customWidth="1"/>
    <col min="14084" max="14336" width="9.140625" style="41"/>
    <col min="14337" max="14337" width="24.28515625" style="41" bestFit="1" customWidth="1"/>
    <col min="14338" max="14338" width="58.85546875" style="41" customWidth="1"/>
    <col min="14339" max="14339" width="10.140625" style="41" customWidth="1"/>
    <col min="14340" max="14592" width="9.140625" style="41"/>
    <col min="14593" max="14593" width="24.28515625" style="41" bestFit="1" customWidth="1"/>
    <col min="14594" max="14594" width="58.85546875" style="41" customWidth="1"/>
    <col min="14595" max="14595" width="10.140625" style="41" customWidth="1"/>
    <col min="14596" max="14848" width="9.140625" style="41"/>
    <col min="14849" max="14849" width="24.28515625" style="41" bestFit="1" customWidth="1"/>
    <col min="14850" max="14850" width="58.85546875" style="41" customWidth="1"/>
    <col min="14851" max="14851" width="10.140625" style="41" customWidth="1"/>
    <col min="14852" max="15104" width="9.140625" style="41"/>
    <col min="15105" max="15105" width="24.28515625" style="41" bestFit="1" customWidth="1"/>
    <col min="15106" max="15106" width="58.85546875" style="41" customWidth="1"/>
    <col min="15107" max="15107" width="10.140625" style="41" customWidth="1"/>
    <col min="15108" max="15360" width="9.140625" style="41"/>
    <col min="15361" max="15361" width="24.28515625" style="41" bestFit="1" customWidth="1"/>
    <col min="15362" max="15362" width="58.85546875" style="41" customWidth="1"/>
    <col min="15363" max="15363" width="10.140625" style="41" customWidth="1"/>
    <col min="15364" max="15616" width="9.140625" style="41"/>
    <col min="15617" max="15617" width="24.28515625" style="41" bestFit="1" customWidth="1"/>
    <col min="15618" max="15618" width="58.85546875" style="41" customWidth="1"/>
    <col min="15619" max="15619" width="10.140625" style="41" customWidth="1"/>
    <col min="15620" max="15872" width="9.140625" style="41"/>
    <col min="15873" max="15873" width="24.28515625" style="41" bestFit="1" customWidth="1"/>
    <col min="15874" max="15874" width="58.85546875" style="41" customWidth="1"/>
    <col min="15875" max="15875" width="10.140625" style="41" customWidth="1"/>
    <col min="15876" max="16128" width="9.140625" style="41"/>
    <col min="16129" max="16129" width="24.28515625" style="41" bestFit="1" customWidth="1"/>
    <col min="16130" max="16130" width="58.85546875" style="41" customWidth="1"/>
    <col min="16131" max="16131" width="10.140625" style="41" customWidth="1"/>
    <col min="16132" max="16384" width="9.140625" style="41"/>
  </cols>
  <sheetData>
    <row r="1" spans="1:17">
      <c r="A1" s="23" t="s">
        <v>48</v>
      </c>
      <c r="B1" s="1304" t="s">
        <v>2180</v>
      </c>
    </row>
    <row r="2" spans="1:17">
      <c r="A2" s="23" t="s">
        <v>49</v>
      </c>
      <c r="B2" s="23" t="s">
        <v>1937</v>
      </c>
    </row>
    <row r="3" spans="1:17">
      <c r="A3" s="23" t="s">
        <v>47</v>
      </c>
      <c r="B3" s="23" t="s">
        <v>1049</v>
      </c>
    </row>
    <row r="4" spans="1:17">
      <c r="A4" s="23" t="s">
        <v>50</v>
      </c>
      <c r="B4" s="23" t="s">
        <v>53</v>
      </c>
    </row>
    <row r="5" spans="1:17">
      <c r="A5" s="41" t="s">
        <v>792</v>
      </c>
      <c r="B5" s="41" t="s">
        <v>71</v>
      </c>
    </row>
    <row r="6" spans="1:17" ht="15.75" thickBot="1"/>
    <row r="7" spans="1:17" ht="15" customHeight="1">
      <c r="A7" s="4685" t="s">
        <v>2093</v>
      </c>
      <c r="B7" s="4686"/>
      <c r="C7" s="4691" t="s">
        <v>2094</v>
      </c>
      <c r="D7" s="4692"/>
      <c r="E7" s="4692"/>
      <c r="F7" s="4692"/>
      <c r="G7" s="4692"/>
      <c r="H7" s="4692"/>
      <c r="I7" s="4692"/>
      <c r="J7" s="4692"/>
      <c r="K7" s="4692"/>
      <c r="L7" s="4711"/>
      <c r="M7" s="4711"/>
      <c r="N7" s="4711"/>
      <c r="O7" s="4711"/>
      <c r="P7" s="4711"/>
      <c r="Q7" s="4712"/>
    </row>
    <row r="8" spans="1:17">
      <c r="A8" s="4687"/>
      <c r="B8" s="4688"/>
      <c r="C8" s="4695"/>
      <c r="D8" s="4696"/>
      <c r="E8" s="4696"/>
      <c r="F8" s="4696"/>
      <c r="G8" s="4696"/>
      <c r="H8" s="4696"/>
      <c r="I8" s="4696"/>
      <c r="J8" s="4696"/>
      <c r="K8" s="4696"/>
      <c r="L8" s="4713"/>
      <c r="M8" s="4713"/>
      <c r="N8" s="4713"/>
      <c r="O8" s="4713"/>
      <c r="P8" s="4713"/>
      <c r="Q8" s="4714"/>
    </row>
    <row r="9" spans="1:17">
      <c r="A9" s="4687"/>
      <c r="B9" s="4688"/>
      <c r="C9" s="4695"/>
      <c r="D9" s="4696"/>
      <c r="E9" s="4696"/>
      <c r="F9" s="4696"/>
      <c r="G9" s="4696"/>
      <c r="H9" s="4696"/>
      <c r="I9" s="4696"/>
      <c r="J9" s="4696"/>
      <c r="K9" s="4696"/>
      <c r="L9" s="4713"/>
      <c r="M9" s="4713"/>
      <c r="N9" s="4713"/>
      <c r="O9" s="4713"/>
      <c r="P9" s="4713"/>
      <c r="Q9" s="4714"/>
    </row>
    <row r="10" spans="1:17" ht="15.75" thickBot="1">
      <c r="A10" s="4689"/>
      <c r="B10" s="4690"/>
      <c r="C10" s="4699"/>
      <c r="D10" s="4700"/>
      <c r="E10" s="4700"/>
      <c r="F10" s="4700"/>
      <c r="G10" s="4700"/>
      <c r="H10" s="4700"/>
      <c r="I10" s="4700"/>
      <c r="J10" s="4700"/>
      <c r="K10" s="4700"/>
      <c r="L10" s="4715"/>
      <c r="M10" s="4715"/>
      <c r="N10" s="4715"/>
      <c r="O10" s="4715"/>
      <c r="P10" s="4715"/>
      <c r="Q10" s="4716"/>
    </row>
    <row r="11" spans="1:17">
      <c r="A11" s="4703" t="s">
        <v>2095</v>
      </c>
      <c r="B11" s="4704"/>
      <c r="C11" s="4717" t="s">
        <v>2181</v>
      </c>
      <c r="D11" s="1609"/>
      <c r="E11" s="4719" t="s">
        <v>2097</v>
      </c>
      <c r="F11" s="4719"/>
      <c r="G11" s="4719"/>
      <c r="H11" s="4719"/>
      <c r="I11" s="4719"/>
      <c r="J11" s="4719"/>
      <c r="K11" s="4719"/>
      <c r="L11" s="4719"/>
      <c r="M11" s="4719"/>
      <c r="N11" s="4719"/>
      <c r="O11" s="4719"/>
      <c r="P11" s="4719"/>
      <c r="Q11" s="4720"/>
    </row>
    <row r="12" spans="1:17" ht="24">
      <c r="A12" s="4705"/>
      <c r="B12" s="4706"/>
      <c r="C12" s="4718"/>
      <c r="D12" s="1610" t="s">
        <v>2098</v>
      </c>
      <c r="E12" s="1611" t="s">
        <v>2099</v>
      </c>
      <c r="F12" s="1612" t="s">
        <v>2100</v>
      </c>
      <c r="G12" s="1612" t="s">
        <v>2101</v>
      </c>
      <c r="H12" s="1612" t="s">
        <v>2102</v>
      </c>
      <c r="I12" s="1612" t="s">
        <v>2103</v>
      </c>
      <c r="J12" s="1612" t="s">
        <v>2104</v>
      </c>
      <c r="K12" s="1612" t="s">
        <v>2105</v>
      </c>
      <c r="L12" s="1612" t="s">
        <v>2106</v>
      </c>
      <c r="M12" s="1612" t="s">
        <v>2107</v>
      </c>
      <c r="N12" s="1612" t="s">
        <v>2108</v>
      </c>
      <c r="O12" s="1612" t="s">
        <v>2109</v>
      </c>
      <c r="P12" s="1612" t="s">
        <v>2110</v>
      </c>
      <c r="Q12" s="1613" t="s">
        <v>2111</v>
      </c>
    </row>
    <row r="13" spans="1:17">
      <c r="A13" s="1486"/>
      <c r="B13" s="1487"/>
      <c r="C13" s="1488">
        <v>1</v>
      </c>
      <c r="D13" s="1489">
        <v>2</v>
      </c>
      <c r="E13" s="1489">
        <v>3</v>
      </c>
      <c r="F13" s="1489">
        <v>4</v>
      </c>
      <c r="G13" s="1489">
        <v>5</v>
      </c>
      <c r="H13" s="1489">
        <v>6</v>
      </c>
      <c r="I13" s="1489">
        <v>7</v>
      </c>
      <c r="J13" s="1489">
        <v>8</v>
      </c>
      <c r="K13" s="1489">
        <v>9</v>
      </c>
      <c r="L13" s="1489">
        <v>10</v>
      </c>
      <c r="M13" s="1489">
        <v>11</v>
      </c>
      <c r="N13" s="1489">
        <v>12</v>
      </c>
      <c r="O13" s="1489">
        <v>13</v>
      </c>
      <c r="P13" s="1489">
        <v>14</v>
      </c>
      <c r="Q13" s="1490">
        <v>15</v>
      </c>
    </row>
    <row r="14" spans="1:17">
      <c r="A14" s="1486"/>
      <c r="B14" s="1614" t="s">
        <v>2112</v>
      </c>
      <c r="C14" s="1492"/>
      <c r="D14" s="1493"/>
      <c r="E14" s="1493"/>
      <c r="F14" s="1493"/>
      <c r="G14" s="1493"/>
      <c r="H14" s="1493"/>
      <c r="I14" s="1493"/>
      <c r="J14" s="1493"/>
      <c r="K14" s="1493"/>
      <c r="L14" s="1493"/>
      <c r="M14" s="1493"/>
      <c r="N14" s="1493"/>
      <c r="O14" s="1493"/>
      <c r="P14" s="1493"/>
      <c r="Q14" s="1494"/>
    </row>
    <row r="15" spans="1:17">
      <c r="A15" s="1495"/>
      <c r="B15" s="1615" t="s">
        <v>199</v>
      </c>
      <c r="C15" s="1496"/>
      <c r="D15" s="1497"/>
      <c r="E15" s="1497"/>
      <c r="F15" s="1497"/>
      <c r="G15" s="1497"/>
      <c r="H15" s="1497"/>
      <c r="I15" s="1497"/>
      <c r="J15" s="1497"/>
      <c r="K15" s="1497"/>
      <c r="L15" s="1497"/>
      <c r="M15" s="1497"/>
      <c r="N15" s="1497"/>
      <c r="O15" s="1497"/>
      <c r="P15" s="1497"/>
      <c r="Q15" s="1498"/>
    </row>
    <row r="16" spans="1:17">
      <c r="A16" s="1499">
        <v>1</v>
      </c>
      <c r="B16" s="1086" t="s">
        <v>202</v>
      </c>
      <c r="C16" s="1500">
        <f>SUM(D16:Q16)</f>
        <v>0</v>
      </c>
      <c r="D16" s="1501"/>
      <c r="E16" s="1502"/>
      <c r="F16" s="1502"/>
      <c r="G16" s="1502"/>
      <c r="H16" s="1502"/>
      <c r="I16" s="1502"/>
      <c r="J16" s="1502"/>
      <c r="K16" s="1502"/>
      <c r="L16" s="1502"/>
      <c r="M16" s="1502"/>
      <c r="N16" s="1502"/>
      <c r="O16" s="1502"/>
      <c r="P16" s="1502"/>
      <c r="Q16" s="1503"/>
    </row>
    <row r="17" spans="1:17" ht="25.5">
      <c r="A17" s="1499">
        <v>2</v>
      </c>
      <c r="B17" s="1082" t="s">
        <v>2113</v>
      </c>
      <c r="C17" s="1500">
        <f t="shared" ref="C17:C32" si="0">SUM(D17:Q17)</f>
        <v>0</v>
      </c>
      <c r="D17" s="1504"/>
      <c r="E17" s="1505"/>
      <c r="F17" s="1505"/>
      <c r="G17" s="1505"/>
      <c r="H17" s="1505"/>
      <c r="I17" s="1505"/>
      <c r="J17" s="1505"/>
      <c r="K17" s="1505"/>
      <c r="L17" s="1505"/>
      <c r="M17" s="1505"/>
      <c r="N17" s="1505"/>
      <c r="O17" s="1505"/>
      <c r="P17" s="1505"/>
      <c r="Q17" s="1506"/>
    </row>
    <row r="18" spans="1:17">
      <c r="A18" s="1507">
        <v>3</v>
      </c>
      <c r="B18" s="1508" t="s">
        <v>2114</v>
      </c>
      <c r="C18" s="1500">
        <f t="shared" si="0"/>
        <v>0</v>
      </c>
      <c r="D18" s="1504"/>
      <c r="E18" s="1505"/>
      <c r="F18" s="1505"/>
      <c r="G18" s="1505"/>
      <c r="H18" s="1505"/>
      <c r="I18" s="1505"/>
      <c r="J18" s="1505"/>
      <c r="K18" s="1505"/>
      <c r="L18" s="1505"/>
      <c r="M18" s="1505"/>
      <c r="N18" s="1505"/>
      <c r="O18" s="1505"/>
      <c r="P18" s="1505"/>
      <c r="Q18" s="1506"/>
    </row>
    <row r="19" spans="1:17">
      <c r="A19" s="1507">
        <v>4</v>
      </c>
      <c r="B19" s="1508" t="s">
        <v>2115</v>
      </c>
      <c r="C19" s="1500">
        <f t="shared" si="0"/>
        <v>0</v>
      </c>
      <c r="D19" s="1509">
        <f>D20+D21</f>
        <v>0</v>
      </c>
      <c r="E19" s="1509">
        <f t="shared" ref="E19:Q19" si="1">E20+E21</f>
        <v>0</v>
      </c>
      <c r="F19" s="1509">
        <f t="shared" si="1"/>
        <v>0</v>
      </c>
      <c r="G19" s="1509">
        <f t="shared" si="1"/>
        <v>0</v>
      </c>
      <c r="H19" s="1509">
        <f t="shared" si="1"/>
        <v>0</v>
      </c>
      <c r="I19" s="1509">
        <f t="shared" si="1"/>
        <v>0</v>
      </c>
      <c r="J19" s="1509">
        <f t="shared" si="1"/>
        <v>0</v>
      </c>
      <c r="K19" s="1509">
        <f t="shared" si="1"/>
        <v>0</v>
      </c>
      <c r="L19" s="1509">
        <f t="shared" si="1"/>
        <v>0</v>
      </c>
      <c r="M19" s="1509">
        <f t="shared" si="1"/>
        <v>0</v>
      </c>
      <c r="N19" s="1509">
        <f t="shared" si="1"/>
        <v>0</v>
      </c>
      <c r="O19" s="1509">
        <f t="shared" si="1"/>
        <v>0</v>
      </c>
      <c r="P19" s="1509">
        <f t="shared" si="1"/>
        <v>0</v>
      </c>
      <c r="Q19" s="1510">
        <f t="shared" si="1"/>
        <v>0</v>
      </c>
    </row>
    <row r="20" spans="1:17">
      <c r="A20" s="1511"/>
      <c r="B20" s="1512" t="s">
        <v>67</v>
      </c>
      <c r="C20" s="1500">
        <f t="shared" si="0"/>
        <v>0</v>
      </c>
      <c r="D20" s="1513"/>
      <c r="E20" s="1514"/>
      <c r="F20" s="1514"/>
      <c r="G20" s="1514"/>
      <c r="H20" s="1514"/>
      <c r="I20" s="1514"/>
      <c r="J20" s="1514"/>
      <c r="K20" s="1514"/>
      <c r="L20" s="1514"/>
      <c r="M20" s="1514"/>
      <c r="N20" s="1514"/>
      <c r="O20" s="1514"/>
      <c r="P20" s="1514"/>
      <c r="Q20" s="1515"/>
    </row>
    <row r="21" spans="1:17">
      <c r="A21" s="1511"/>
      <c r="B21" s="1512" t="s">
        <v>273</v>
      </c>
      <c r="C21" s="1500">
        <f t="shared" si="0"/>
        <v>0</v>
      </c>
      <c r="D21" s="1513"/>
      <c r="E21" s="1514"/>
      <c r="F21" s="1514"/>
      <c r="G21" s="1514"/>
      <c r="H21" s="1514"/>
      <c r="I21" s="1514"/>
      <c r="J21" s="1514"/>
      <c r="K21" s="1514"/>
      <c r="L21" s="1514"/>
      <c r="M21" s="1514"/>
      <c r="N21" s="1514"/>
      <c r="O21" s="1514"/>
      <c r="P21" s="1514"/>
      <c r="Q21" s="1515"/>
    </row>
    <row r="22" spans="1:17">
      <c r="A22" s="1507">
        <v>5</v>
      </c>
      <c r="B22" s="1508" t="s">
        <v>2116</v>
      </c>
      <c r="C22" s="1500">
        <f t="shared" si="0"/>
        <v>0</v>
      </c>
      <c r="D22" s="1516"/>
      <c r="E22" s="1517"/>
      <c r="F22" s="1517"/>
      <c r="G22" s="1517"/>
      <c r="H22" s="1517"/>
      <c r="I22" s="1517"/>
      <c r="J22" s="1517"/>
      <c r="K22" s="1517"/>
      <c r="L22" s="1517"/>
      <c r="M22" s="1517"/>
      <c r="N22" s="1517"/>
      <c r="O22" s="1517"/>
      <c r="P22" s="1517"/>
      <c r="Q22" s="1518"/>
    </row>
    <row r="23" spans="1:17">
      <c r="A23" s="1507">
        <v>6</v>
      </c>
      <c r="B23" s="1508" t="s">
        <v>2117</v>
      </c>
      <c r="C23" s="1500">
        <f t="shared" si="0"/>
        <v>0</v>
      </c>
      <c r="D23" s="1513"/>
      <c r="E23" s="1514"/>
      <c r="F23" s="1514"/>
      <c r="G23" s="1514"/>
      <c r="H23" s="1514"/>
      <c r="I23" s="1514"/>
      <c r="J23" s="1514"/>
      <c r="K23" s="1514"/>
      <c r="L23" s="1514"/>
      <c r="M23" s="1514"/>
      <c r="N23" s="1514"/>
      <c r="O23" s="1514"/>
      <c r="P23" s="1514"/>
      <c r="Q23" s="1515"/>
    </row>
    <row r="24" spans="1:17">
      <c r="A24" s="1507">
        <v>7</v>
      </c>
      <c r="B24" s="1508" t="s">
        <v>1805</v>
      </c>
      <c r="C24" s="1500">
        <f t="shared" si="0"/>
        <v>0</v>
      </c>
      <c r="D24" s="1513"/>
      <c r="E24" s="1514"/>
      <c r="F24" s="1514"/>
      <c r="G24" s="1514"/>
      <c r="H24" s="1514"/>
      <c r="I24" s="1514"/>
      <c r="J24" s="1514"/>
      <c r="K24" s="1514"/>
      <c r="L24" s="1514"/>
      <c r="M24" s="1514"/>
      <c r="N24" s="1514"/>
      <c r="O24" s="1514"/>
      <c r="P24" s="1514"/>
      <c r="Q24" s="1515"/>
    </row>
    <row r="25" spans="1:17">
      <c r="A25" s="1519"/>
      <c r="B25" s="1512" t="s">
        <v>2118</v>
      </c>
      <c r="C25" s="1500">
        <f t="shared" si="0"/>
        <v>0</v>
      </c>
      <c r="D25" s="1513"/>
      <c r="E25" s="1514"/>
      <c r="F25" s="1514"/>
      <c r="G25" s="1514"/>
      <c r="H25" s="1514"/>
      <c r="I25" s="1514"/>
      <c r="J25" s="1514"/>
      <c r="K25" s="1514"/>
      <c r="L25" s="1514"/>
      <c r="M25" s="1514"/>
      <c r="N25" s="1514"/>
      <c r="O25" s="1514"/>
      <c r="P25" s="1514"/>
      <c r="Q25" s="1515"/>
    </row>
    <row r="26" spans="1:17">
      <c r="A26" s="1507">
        <v>8</v>
      </c>
      <c r="B26" s="1520" t="s">
        <v>2119</v>
      </c>
      <c r="C26" s="1500">
        <f t="shared" si="0"/>
        <v>0</v>
      </c>
      <c r="D26" s="1521">
        <f>D27+D28+D29</f>
        <v>0</v>
      </c>
      <c r="E26" s="1521">
        <f t="shared" ref="E26:Q26" si="2">E27+E28+E29</f>
        <v>0</v>
      </c>
      <c r="F26" s="1521">
        <f t="shared" si="2"/>
        <v>0</v>
      </c>
      <c r="G26" s="1521">
        <f t="shared" si="2"/>
        <v>0</v>
      </c>
      <c r="H26" s="1521">
        <f t="shared" si="2"/>
        <v>0</v>
      </c>
      <c r="I26" s="1521">
        <f t="shared" si="2"/>
        <v>0</v>
      </c>
      <c r="J26" s="1521">
        <f t="shared" si="2"/>
        <v>0</v>
      </c>
      <c r="K26" s="1521">
        <f t="shared" si="2"/>
        <v>0</v>
      </c>
      <c r="L26" s="1521">
        <f t="shared" si="2"/>
        <v>0</v>
      </c>
      <c r="M26" s="1521">
        <f t="shared" si="2"/>
        <v>0</v>
      </c>
      <c r="N26" s="1521">
        <f t="shared" si="2"/>
        <v>0</v>
      </c>
      <c r="O26" s="1521">
        <f t="shared" si="2"/>
        <v>0</v>
      </c>
      <c r="P26" s="1521">
        <f t="shared" si="2"/>
        <v>0</v>
      </c>
      <c r="Q26" s="1522">
        <f t="shared" si="2"/>
        <v>0</v>
      </c>
    </row>
    <row r="27" spans="1:17">
      <c r="A27" s="1511"/>
      <c r="B27" s="1523" t="s">
        <v>438</v>
      </c>
      <c r="C27" s="1500">
        <f t="shared" si="0"/>
        <v>0</v>
      </c>
      <c r="D27" s="1513"/>
      <c r="E27" s="1514"/>
      <c r="F27" s="1514"/>
      <c r="G27" s="1514"/>
      <c r="H27" s="1514"/>
      <c r="I27" s="1514"/>
      <c r="J27" s="1514"/>
      <c r="K27" s="1514"/>
      <c r="L27" s="1514"/>
      <c r="M27" s="1514"/>
      <c r="N27" s="1514"/>
      <c r="O27" s="1514"/>
      <c r="P27" s="1514"/>
      <c r="Q27" s="1515"/>
    </row>
    <row r="28" spans="1:17">
      <c r="A28" s="1511"/>
      <c r="B28" s="1523" t="s">
        <v>445</v>
      </c>
      <c r="C28" s="1500">
        <f t="shared" si="0"/>
        <v>0</v>
      </c>
      <c r="D28" s="1513"/>
      <c r="E28" s="1514"/>
      <c r="F28" s="1514"/>
      <c r="G28" s="1514"/>
      <c r="H28" s="1514"/>
      <c r="I28" s="1514"/>
      <c r="J28" s="1514"/>
      <c r="K28" s="1514"/>
      <c r="L28" s="1514"/>
      <c r="M28" s="1514"/>
      <c r="N28" s="1514"/>
      <c r="O28" s="1514"/>
      <c r="P28" s="1514"/>
      <c r="Q28" s="1515"/>
    </row>
    <row r="29" spans="1:17">
      <c r="A29" s="1511"/>
      <c r="B29" s="1523" t="s">
        <v>2120</v>
      </c>
      <c r="C29" s="1500">
        <f t="shared" si="0"/>
        <v>0</v>
      </c>
      <c r="D29" s="1513"/>
      <c r="E29" s="1514"/>
      <c r="F29" s="1514"/>
      <c r="G29" s="1514"/>
      <c r="H29" s="1514"/>
      <c r="I29" s="1514"/>
      <c r="J29" s="1514"/>
      <c r="K29" s="1514"/>
      <c r="L29" s="1514"/>
      <c r="M29" s="1514"/>
      <c r="N29" s="1514"/>
      <c r="O29" s="1514"/>
      <c r="P29" s="1514"/>
      <c r="Q29" s="1515"/>
    </row>
    <row r="30" spans="1:17">
      <c r="A30" s="1507">
        <v>9</v>
      </c>
      <c r="B30" s="1524" t="s">
        <v>1813</v>
      </c>
      <c r="C30" s="1500">
        <f t="shared" si="0"/>
        <v>0</v>
      </c>
      <c r="D30" s="1521">
        <f>D31+D32</f>
        <v>0</v>
      </c>
      <c r="E30" s="1521">
        <f t="shared" ref="E30:Q30" si="3">E31+E32</f>
        <v>0</v>
      </c>
      <c r="F30" s="1521">
        <f t="shared" si="3"/>
        <v>0</v>
      </c>
      <c r="G30" s="1521">
        <f t="shared" si="3"/>
        <v>0</v>
      </c>
      <c r="H30" s="1521">
        <f t="shared" si="3"/>
        <v>0</v>
      </c>
      <c r="I30" s="1521">
        <f t="shared" si="3"/>
        <v>0</v>
      </c>
      <c r="J30" s="1521">
        <f t="shared" si="3"/>
        <v>0</v>
      </c>
      <c r="K30" s="1521">
        <f t="shared" si="3"/>
        <v>0</v>
      </c>
      <c r="L30" s="1521">
        <f t="shared" si="3"/>
        <v>0</v>
      </c>
      <c r="M30" s="1521">
        <f t="shared" si="3"/>
        <v>0</v>
      </c>
      <c r="N30" s="1521">
        <f t="shared" si="3"/>
        <v>0</v>
      </c>
      <c r="O30" s="1521">
        <f t="shared" si="3"/>
        <v>0</v>
      </c>
      <c r="P30" s="1521">
        <f t="shared" si="3"/>
        <v>0</v>
      </c>
      <c r="Q30" s="1522">
        <f t="shared" si="3"/>
        <v>0</v>
      </c>
    </row>
    <row r="31" spans="1:17">
      <c r="A31" s="1519"/>
      <c r="B31" s="1525" t="s">
        <v>2121</v>
      </c>
      <c r="C31" s="1500">
        <f t="shared" si="0"/>
        <v>0</v>
      </c>
      <c r="D31" s="1513"/>
      <c r="E31" s="1514"/>
      <c r="F31" s="1514"/>
      <c r="G31" s="1514"/>
      <c r="H31" s="1514"/>
      <c r="I31" s="1514"/>
      <c r="J31" s="1514"/>
      <c r="K31" s="1514"/>
      <c r="L31" s="1514"/>
      <c r="M31" s="1514"/>
      <c r="N31" s="1514"/>
      <c r="O31" s="1514"/>
      <c r="P31" s="1514"/>
      <c r="Q31" s="1515"/>
    </row>
    <row r="32" spans="1:17">
      <c r="A32" s="1526"/>
      <c r="B32" s="1525" t="s">
        <v>65</v>
      </c>
      <c r="C32" s="1500">
        <f t="shared" si="0"/>
        <v>0</v>
      </c>
      <c r="D32" s="1513"/>
      <c r="E32" s="1514"/>
      <c r="F32" s="1514"/>
      <c r="G32" s="1514"/>
      <c r="H32" s="1514"/>
      <c r="I32" s="1514"/>
      <c r="J32" s="1514"/>
      <c r="K32" s="1514"/>
      <c r="L32" s="1514"/>
      <c r="M32" s="1514"/>
      <c r="N32" s="1514"/>
      <c r="O32" s="1514"/>
      <c r="P32" s="1514"/>
      <c r="Q32" s="1515"/>
    </row>
    <row r="33" spans="1:17">
      <c r="A33" s="1527"/>
      <c r="B33" s="1528" t="s">
        <v>2122</v>
      </c>
      <c r="C33" s="1529">
        <f>C16+C17+C18+C19+C22+C23+C24+C25+C26+C30</f>
        <v>0</v>
      </c>
      <c r="D33" s="1529">
        <f t="shared" ref="D33:Q33" si="4">D16+D17+D18+D19+D22+D23+D24+D25+D26+D30</f>
        <v>0</v>
      </c>
      <c r="E33" s="1529">
        <f t="shared" si="4"/>
        <v>0</v>
      </c>
      <c r="F33" s="1529">
        <f t="shared" si="4"/>
        <v>0</v>
      </c>
      <c r="G33" s="1529">
        <f t="shared" si="4"/>
        <v>0</v>
      </c>
      <c r="H33" s="1529">
        <f t="shared" si="4"/>
        <v>0</v>
      </c>
      <c r="I33" s="1529">
        <f t="shared" si="4"/>
        <v>0</v>
      </c>
      <c r="J33" s="1529">
        <f t="shared" si="4"/>
        <v>0</v>
      </c>
      <c r="K33" s="1529">
        <f t="shared" si="4"/>
        <v>0</v>
      </c>
      <c r="L33" s="1529">
        <f t="shared" si="4"/>
        <v>0</v>
      </c>
      <c r="M33" s="1529">
        <f t="shared" si="4"/>
        <v>0</v>
      </c>
      <c r="N33" s="1529">
        <f t="shared" si="4"/>
        <v>0</v>
      </c>
      <c r="O33" s="1529">
        <f t="shared" si="4"/>
        <v>0</v>
      </c>
      <c r="P33" s="1529">
        <f t="shared" si="4"/>
        <v>0</v>
      </c>
      <c r="Q33" s="1530">
        <f t="shared" si="4"/>
        <v>0</v>
      </c>
    </row>
    <row r="34" spans="1:17">
      <c r="A34" s="1495"/>
      <c r="B34" s="1614" t="s">
        <v>2123</v>
      </c>
      <c r="C34" s="1531"/>
      <c r="D34" s="1531"/>
      <c r="E34" s="1531"/>
      <c r="F34" s="1531"/>
      <c r="G34" s="1531"/>
      <c r="H34" s="1531"/>
      <c r="I34" s="1531"/>
      <c r="J34" s="1531"/>
      <c r="K34" s="1531"/>
      <c r="L34" s="1531"/>
      <c r="M34" s="1531"/>
      <c r="N34" s="1531"/>
      <c r="O34" s="1531"/>
      <c r="P34" s="1531"/>
      <c r="Q34" s="1532"/>
    </row>
    <row r="35" spans="1:17">
      <c r="A35" s="1507">
        <v>1</v>
      </c>
      <c r="B35" s="1508" t="s">
        <v>2124</v>
      </c>
      <c r="C35" s="1500">
        <f>SUM(D35:Q35)</f>
        <v>0</v>
      </c>
      <c r="D35" s="1516"/>
      <c r="E35" s="1517"/>
      <c r="F35" s="1517"/>
      <c r="G35" s="1517"/>
      <c r="H35" s="1517"/>
      <c r="I35" s="1517"/>
      <c r="J35" s="1517"/>
      <c r="K35" s="1517"/>
      <c r="L35" s="1517"/>
      <c r="M35" s="1517"/>
      <c r="N35" s="1517"/>
      <c r="O35" s="1517"/>
      <c r="P35" s="1517"/>
      <c r="Q35" s="1518"/>
    </row>
    <row r="36" spans="1:17">
      <c r="A36" s="1507">
        <v>2</v>
      </c>
      <c r="B36" s="1508" t="s">
        <v>2125</v>
      </c>
      <c r="C36" s="1500">
        <f t="shared" ref="C36:C50" si="5">SUM(D36:Q36)</f>
        <v>0</v>
      </c>
      <c r="D36" s="1513"/>
      <c r="E36" s="1514"/>
      <c r="F36" s="1514"/>
      <c r="G36" s="1514"/>
      <c r="H36" s="1514"/>
      <c r="I36" s="1514"/>
      <c r="J36" s="1514"/>
      <c r="K36" s="1514"/>
      <c r="L36" s="1514"/>
      <c r="M36" s="1514"/>
      <c r="N36" s="1514"/>
      <c r="O36" s="1514"/>
      <c r="P36" s="1514"/>
      <c r="Q36" s="1515"/>
    </row>
    <row r="37" spans="1:17">
      <c r="A37" s="1507">
        <v>3</v>
      </c>
      <c r="B37" s="1508" t="s">
        <v>2126</v>
      </c>
      <c r="C37" s="1500">
        <f t="shared" si="5"/>
        <v>0</v>
      </c>
      <c r="D37" s="1513"/>
      <c r="E37" s="1514"/>
      <c r="F37" s="1514"/>
      <c r="G37" s="1514"/>
      <c r="H37" s="1514"/>
      <c r="I37" s="1514"/>
      <c r="J37" s="1514"/>
      <c r="K37" s="1514"/>
      <c r="L37" s="1514"/>
      <c r="M37" s="1514"/>
      <c r="N37" s="1514"/>
      <c r="O37" s="1514"/>
      <c r="P37" s="1514"/>
      <c r="Q37" s="1515"/>
    </row>
    <row r="38" spans="1:17">
      <c r="A38" s="1507">
        <v>4</v>
      </c>
      <c r="B38" s="1508" t="s">
        <v>2127</v>
      </c>
      <c r="C38" s="1500">
        <f t="shared" si="5"/>
        <v>0</v>
      </c>
      <c r="D38" s="1521">
        <f>D39+D40</f>
        <v>0</v>
      </c>
      <c r="E38" s="1521">
        <f t="shared" ref="E38:Q38" si="6">E39+E40</f>
        <v>0</v>
      </c>
      <c r="F38" s="1521">
        <f t="shared" si="6"/>
        <v>0</v>
      </c>
      <c r="G38" s="1521">
        <f t="shared" si="6"/>
        <v>0</v>
      </c>
      <c r="H38" s="1521">
        <f t="shared" si="6"/>
        <v>0</v>
      </c>
      <c r="I38" s="1521">
        <f t="shared" si="6"/>
        <v>0</v>
      </c>
      <c r="J38" s="1521">
        <f t="shared" si="6"/>
        <v>0</v>
      </c>
      <c r="K38" s="1521">
        <f t="shared" si="6"/>
        <v>0</v>
      </c>
      <c r="L38" s="1521">
        <f t="shared" si="6"/>
        <v>0</v>
      </c>
      <c r="M38" s="1521">
        <f t="shared" si="6"/>
        <v>0</v>
      </c>
      <c r="N38" s="1521">
        <f t="shared" si="6"/>
        <v>0</v>
      </c>
      <c r="O38" s="1521">
        <f t="shared" si="6"/>
        <v>0</v>
      </c>
      <c r="P38" s="1521">
        <f t="shared" si="6"/>
        <v>0</v>
      </c>
      <c r="Q38" s="1522">
        <f t="shared" si="6"/>
        <v>0</v>
      </c>
    </row>
    <row r="39" spans="1:17" ht="15" customHeight="1">
      <c r="A39" s="1526"/>
      <c r="B39" s="1512" t="s">
        <v>67</v>
      </c>
      <c r="C39" s="1500">
        <f t="shared" si="5"/>
        <v>0</v>
      </c>
      <c r="D39" s="1533"/>
      <c r="E39" s="1533"/>
      <c r="F39" s="1533"/>
      <c r="G39" s="1533"/>
      <c r="H39" s="1533"/>
      <c r="I39" s="1533"/>
      <c r="J39" s="1533"/>
      <c r="K39" s="1533"/>
      <c r="L39" s="1533"/>
      <c r="M39" s="1533"/>
      <c r="N39" s="1533"/>
      <c r="O39" s="1533"/>
      <c r="P39" s="1533"/>
      <c r="Q39" s="1534"/>
    </row>
    <row r="40" spans="1:17">
      <c r="A40" s="1526"/>
      <c r="B40" s="1535" t="s">
        <v>273</v>
      </c>
      <c r="C40" s="1500">
        <f t="shared" si="5"/>
        <v>0</v>
      </c>
      <c r="D40" s="1536"/>
      <c r="E40" s="1536"/>
      <c r="F40" s="1536"/>
      <c r="G40" s="1536"/>
      <c r="H40" s="1536"/>
      <c r="I40" s="1536"/>
      <c r="J40" s="1536"/>
      <c r="K40" s="1536"/>
      <c r="L40" s="1536"/>
      <c r="M40" s="1536"/>
      <c r="N40" s="1536"/>
      <c r="O40" s="1536"/>
      <c r="P40" s="1536"/>
      <c r="Q40" s="1537"/>
    </row>
    <row r="41" spans="1:17">
      <c r="A41" s="1507">
        <v>5</v>
      </c>
      <c r="B41" s="1538" t="s">
        <v>2128</v>
      </c>
      <c r="C41" s="1500">
        <f t="shared" si="5"/>
        <v>0</v>
      </c>
      <c r="D41" s="1539"/>
      <c r="E41" s="1539"/>
      <c r="F41" s="1539"/>
      <c r="G41" s="1539"/>
      <c r="H41" s="1539"/>
      <c r="I41" s="1539"/>
      <c r="J41" s="1539"/>
      <c r="K41" s="1539"/>
      <c r="L41" s="1539"/>
      <c r="M41" s="1539"/>
      <c r="N41" s="1539"/>
      <c r="O41" s="1539"/>
      <c r="P41" s="1539"/>
      <c r="Q41" s="1540"/>
    </row>
    <row r="42" spans="1:17">
      <c r="A42" s="1507">
        <v>6</v>
      </c>
      <c r="B42" s="1524" t="s">
        <v>2117</v>
      </c>
      <c r="C42" s="1500">
        <f t="shared" si="5"/>
        <v>0</v>
      </c>
      <c r="D42" s="1541"/>
      <c r="E42" s="1541"/>
      <c r="F42" s="1541"/>
      <c r="G42" s="1541"/>
      <c r="H42" s="1541"/>
      <c r="I42" s="1541"/>
      <c r="J42" s="1541"/>
      <c r="K42" s="1541"/>
      <c r="L42" s="1541"/>
      <c r="M42" s="1541"/>
      <c r="N42" s="1541"/>
      <c r="O42" s="1541"/>
      <c r="P42" s="1541"/>
      <c r="Q42" s="1542"/>
    </row>
    <row r="43" spans="1:17">
      <c r="A43" s="1507">
        <v>7</v>
      </c>
      <c r="B43" s="1543" t="s">
        <v>771</v>
      </c>
      <c r="C43" s="1500">
        <f t="shared" si="5"/>
        <v>0</v>
      </c>
      <c r="D43" s="1509">
        <f>D44+D45+D46</f>
        <v>0</v>
      </c>
      <c r="E43" s="1509">
        <f t="shared" ref="E43:Q43" si="7">E44+E45+E46</f>
        <v>0</v>
      </c>
      <c r="F43" s="1509">
        <f t="shared" si="7"/>
        <v>0</v>
      </c>
      <c r="G43" s="1509">
        <f t="shared" si="7"/>
        <v>0</v>
      </c>
      <c r="H43" s="1509">
        <f t="shared" si="7"/>
        <v>0</v>
      </c>
      <c r="I43" s="1509">
        <f t="shared" si="7"/>
        <v>0</v>
      </c>
      <c r="J43" s="1509">
        <f t="shared" si="7"/>
        <v>0</v>
      </c>
      <c r="K43" s="1509">
        <f t="shared" si="7"/>
        <v>0</v>
      </c>
      <c r="L43" s="1509">
        <f t="shared" si="7"/>
        <v>0</v>
      </c>
      <c r="M43" s="1509">
        <f t="shared" si="7"/>
        <v>0</v>
      </c>
      <c r="N43" s="1509">
        <f t="shared" si="7"/>
        <v>0</v>
      </c>
      <c r="O43" s="1509">
        <f t="shared" si="7"/>
        <v>0</v>
      </c>
      <c r="P43" s="1509">
        <f t="shared" si="7"/>
        <v>0</v>
      </c>
      <c r="Q43" s="1510">
        <f t="shared" si="7"/>
        <v>0</v>
      </c>
    </row>
    <row r="44" spans="1:17">
      <c r="A44" s="1526"/>
      <c r="B44" s="1512" t="s">
        <v>560</v>
      </c>
      <c r="C44" s="1500">
        <f t="shared" si="5"/>
        <v>0</v>
      </c>
      <c r="D44" s="1544"/>
      <c r="E44" s="1505"/>
      <c r="F44" s="1505"/>
      <c r="G44" s="1505"/>
      <c r="H44" s="1505"/>
      <c r="I44" s="1505"/>
      <c r="J44" s="1505"/>
      <c r="K44" s="1505"/>
      <c r="L44" s="1505"/>
      <c r="M44" s="1505"/>
      <c r="N44" s="1505"/>
      <c r="O44" s="1505"/>
      <c r="P44" s="1505"/>
      <c r="Q44" s="1506"/>
    </row>
    <row r="45" spans="1:17">
      <c r="A45" s="1526"/>
      <c r="B45" s="1512" t="s">
        <v>570</v>
      </c>
      <c r="C45" s="1500">
        <f t="shared" si="5"/>
        <v>0</v>
      </c>
      <c r="D45" s="1544"/>
      <c r="E45" s="1505"/>
      <c r="F45" s="1505"/>
      <c r="G45" s="1505"/>
      <c r="H45" s="1505"/>
      <c r="I45" s="1505"/>
      <c r="J45" s="1505"/>
      <c r="K45" s="1505"/>
      <c r="L45" s="1505"/>
      <c r="M45" s="1505"/>
      <c r="N45" s="1505"/>
      <c r="O45" s="1505"/>
      <c r="P45" s="1505"/>
      <c r="Q45" s="1506"/>
    </row>
    <row r="46" spans="1:17">
      <c r="A46" s="1526"/>
      <c r="B46" s="1512" t="s">
        <v>571</v>
      </c>
      <c r="C46" s="1500">
        <f t="shared" si="5"/>
        <v>0</v>
      </c>
      <c r="D46" s="1544"/>
      <c r="E46" s="1505"/>
      <c r="F46" s="1505"/>
      <c r="G46" s="1505"/>
      <c r="H46" s="1505"/>
      <c r="I46" s="1505"/>
      <c r="J46" s="1505"/>
      <c r="K46" s="1505"/>
      <c r="L46" s="1505"/>
      <c r="M46" s="1505"/>
      <c r="N46" s="1505"/>
      <c r="O46" s="1505"/>
      <c r="P46" s="1505"/>
      <c r="Q46" s="1506"/>
    </row>
    <row r="47" spans="1:17">
      <c r="A47" s="1507">
        <v>8</v>
      </c>
      <c r="B47" s="1545" t="s">
        <v>2129</v>
      </c>
      <c r="C47" s="1500">
        <f t="shared" si="5"/>
        <v>0</v>
      </c>
      <c r="D47" s="1544"/>
      <c r="E47" s="1505"/>
      <c r="F47" s="1505"/>
      <c r="G47" s="1505"/>
      <c r="H47" s="1505"/>
      <c r="I47" s="1505"/>
      <c r="J47" s="1505"/>
      <c r="K47" s="1505"/>
      <c r="L47" s="1505"/>
      <c r="M47" s="1505"/>
      <c r="N47" s="1505"/>
      <c r="O47" s="1505"/>
      <c r="P47" s="1505"/>
      <c r="Q47" s="1506"/>
    </row>
    <row r="48" spans="1:17">
      <c r="A48" s="1507">
        <v>9</v>
      </c>
      <c r="B48" s="1520" t="s">
        <v>2130</v>
      </c>
      <c r="C48" s="1500">
        <f t="shared" si="5"/>
        <v>0</v>
      </c>
      <c r="D48" s="1544"/>
      <c r="E48" s="1505"/>
      <c r="F48" s="1505"/>
      <c r="G48" s="1505"/>
      <c r="H48" s="1505"/>
      <c r="I48" s="1505"/>
      <c r="J48" s="1505"/>
      <c r="K48" s="1505"/>
      <c r="L48" s="1505"/>
      <c r="M48" s="1505"/>
      <c r="N48" s="1505"/>
      <c r="O48" s="1505"/>
      <c r="P48" s="1505"/>
      <c r="Q48" s="1506"/>
    </row>
    <row r="49" spans="1:17">
      <c r="A49" s="1507">
        <v>10</v>
      </c>
      <c r="B49" s="1524" t="s">
        <v>1833</v>
      </c>
      <c r="C49" s="1500">
        <f t="shared" si="5"/>
        <v>0</v>
      </c>
      <c r="D49" s="1544"/>
      <c r="E49" s="1505"/>
      <c r="F49" s="1505"/>
      <c r="G49" s="1505"/>
      <c r="H49" s="1505"/>
      <c r="I49" s="1505"/>
      <c r="J49" s="1505"/>
      <c r="K49" s="1505"/>
      <c r="L49" s="1505"/>
      <c r="M49" s="1505"/>
      <c r="N49" s="1505"/>
      <c r="O49" s="1505"/>
      <c r="P49" s="1505"/>
      <c r="Q49" s="1506"/>
    </row>
    <row r="50" spans="1:17">
      <c r="A50" s="1507">
        <v>11</v>
      </c>
      <c r="B50" s="1524" t="s">
        <v>643</v>
      </c>
      <c r="C50" s="1500">
        <f t="shared" si="5"/>
        <v>0</v>
      </c>
      <c r="D50" s="1544"/>
      <c r="E50" s="1505"/>
      <c r="F50" s="1505"/>
      <c r="G50" s="1505"/>
      <c r="H50" s="1505"/>
      <c r="I50" s="1505"/>
      <c r="J50" s="1505"/>
      <c r="K50" s="1505"/>
      <c r="L50" s="1505"/>
      <c r="M50" s="1505"/>
      <c r="N50" s="1505"/>
      <c r="O50" s="1505"/>
      <c r="P50" s="1505"/>
      <c r="Q50" s="1506"/>
    </row>
    <row r="51" spans="1:17" ht="15.75" thickBot="1">
      <c r="A51" s="1546"/>
      <c r="B51" s="1547" t="s">
        <v>2131</v>
      </c>
      <c r="C51" s="1548">
        <f>C35+C36+C37+C38+C41+C42+C43+C47+C48+C49+C50</f>
        <v>0</v>
      </c>
      <c r="D51" s="1549">
        <f>D35+D36+D37+D38+D41+D42+D43+D47+D48+D49+D50</f>
        <v>0</v>
      </c>
      <c r="E51" s="1549">
        <f t="shared" ref="E51:Q51" si="8">E35+E36+E37+E38+E41+E42+E43+E47+E48+E49+E50</f>
        <v>0</v>
      </c>
      <c r="F51" s="1549">
        <f t="shared" si="8"/>
        <v>0</v>
      </c>
      <c r="G51" s="1549">
        <f t="shared" si="8"/>
        <v>0</v>
      </c>
      <c r="H51" s="1549">
        <f t="shared" si="8"/>
        <v>0</v>
      </c>
      <c r="I51" s="1549">
        <f t="shared" si="8"/>
        <v>0</v>
      </c>
      <c r="J51" s="1549">
        <f t="shared" si="8"/>
        <v>0</v>
      </c>
      <c r="K51" s="1549">
        <f t="shared" si="8"/>
        <v>0</v>
      </c>
      <c r="L51" s="1549">
        <f t="shared" si="8"/>
        <v>0</v>
      </c>
      <c r="M51" s="1549">
        <f t="shared" si="8"/>
        <v>0</v>
      </c>
      <c r="N51" s="1549">
        <f t="shared" si="8"/>
        <v>0</v>
      </c>
      <c r="O51" s="1549">
        <f t="shared" si="8"/>
        <v>0</v>
      </c>
      <c r="P51" s="1549">
        <f t="shared" si="8"/>
        <v>0</v>
      </c>
      <c r="Q51" s="1550">
        <f t="shared" si="8"/>
        <v>0</v>
      </c>
    </row>
    <row r="52" spans="1:17" ht="15.75" thickBot="1">
      <c r="A52" s="1551"/>
      <c r="B52" s="1552" t="s">
        <v>2132</v>
      </c>
      <c r="C52" s="1553">
        <f>C33+C51</f>
        <v>0</v>
      </c>
      <c r="D52" s="1554">
        <f>D33+D51</f>
        <v>0</v>
      </c>
      <c r="E52" s="1554">
        <f t="shared" ref="E52:Q52" si="9">E33+E51</f>
        <v>0</v>
      </c>
      <c r="F52" s="1554">
        <f t="shared" si="9"/>
        <v>0</v>
      </c>
      <c r="G52" s="1554">
        <f t="shared" si="9"/>
        <v>0</v>
      </c>
      <c r="H52" s="1554">
        <f t="shared" si="9"/>
        <v>0</v>
      </c>
      <c r="I52" s="1554">
        <f t="shared" si="9"/>
        <v>0</v>
      </c>
      <c r="J52" s="1554">
        <f t="shared" si="9"/>
        <v>0</v>
      </c>
      <c r="K52" s="1554">
        <f t="shared" si="9"/>
        <v>0</v>
      </c>
      <c r="L52" s="1554">
        <f t="shared" si="9"/>
        <v>0</v>
      </c>
      <c r="M52" s="1554">
        <f t="shared" si="9"/>
        <v>0</v>
      </c>
      <c r="N52" s="1554">
        <f t="shared" si="9"/>
        <v>0</v>
      </c>
      <c r="O52" s="1554">
        <f t="shared" si="9"/>
        <v>0</v>
      </c>
      <c r="P52" s="1554">
        <f t="shared" si="9"/>
        <v>0</v>
      </c>
      <c r="Q52" s="1555">
        <f t="shared" si="9"/>
        <v>0</v>
      </c>
    </row>
    <row r="53" spans="1:17">
      <c r="A53" s="1556"/>
      <c r="B53" s="1614" t="s">
        <v>1221</v>
      </c>
      <c r="C53" s="1558"/>
      <c r="D53" s="1559"/>
      <c r="E53" s="1559"/>
      <c r="F53" s="1559"/>
      <c r="G53" s="1559"/>
      <c r="H53" s="1559"/>
      <c r="I53" s="1559"/>
      <c r="J53" s="1559"/>
      <c r="K53" s="1559"/>
      <c r="L53" s="1559"/>
      <c r="M53" s="1559"/>
      <c r="N53" s="1559"/>
      <c r="O53" s="1559"/>
      <c r="P53" s="1559"/>
      <c r="Q53" s="1560"/>
    </row>
    <row r="54" spans="1:17">
      <c r="A54" s="1495"/>
      <c r="B54" s="1614" t="s">
        <v>2133</v>
      </c>
      <c r="C54" s="1561"/>
      <c r="D54" s="1562"/>
      <c r="E54" s="1562"/>
      <c r="F54" s="1562"/>
      <c r="G54" s="1562"/>
      <c r="H54" s="1562"/>
      <c r="I54" s="1562"/>
      <c r="J54" s="1562"/>
      <c r="K54" s="1562"/>
      <c r="L54" s="1562"/>
      <c r="M54" s="1562"/>
      <c r="N54" s="1562"/>
      <c r="O54" s="1562"/>
      <c r="P54" s="1562"/>
      <c r="Q54" s="1563"/>
    </row>
    <row r="55" spans="1:17">
      <c r="A55" s="1564" t="s">
        <v>2134</v>
      </c>
      <c r="B55" s="1616" t="s">
        <v>2135</v>
      </c>
      <c r="C55" s="1496"/>
      <c r="D55" s="1497"/>
      <c r="E55" s="1497"/>
      <c r="F55" s="1497"/>
      <c r="G55" s="1497"/>
      <c r="H55" s="1497"/>
      <c r="I55" s="1497"/>
      <c r="J55" s="1497"/>
      <c r="K55" s="1497"/>
      <c r="L55" s="1497"/>
      <c r="M55" s="1497"/>
      <c r="N55" s="1497"/>
      <c r="O55" s="1497"/>
      <c r="P55" s="1497"/>
      <c r="Q55" s="1498"/>
    </row>
    <row r="56" spans="1:17">
      <c r="A56" s="1499" t="s">
        <v>2136</v>
      </c>
      <c r="B56" s="1508" t="s">
        <v>2137</v>
      </c>
      <c r="C56" s="1500">
        <f t="shared" ref="C56:C62" si="10">SUM(D56:Q56)</f>
        <v>0</v>
      </c>
      <c r="D56" s="1544"/>
      <c r="E56" s="1505"/>
      <c r="F56" s="1505"/>
      <c r="G56" s="1505"/>
      <c r="H56" s="1505"/>
      <c r="I56" s="1505"/>
      <c r="J56" s="1505"/>
      <c r="K56" s="1505"/>
      <c r="L56" s="1505"/>
      <c r="M56" s="1505"/>
      <c r="N56" s="1505"/>
      <c r="O56" s="1505"/>
      <c r="P56" s="1505"/>
      <c r="Q56" s="1506"/>
    </row>
    <row r="57" spans="1:17">
      <c r="A57" s="1507" t="s">
        <v>2138</v>
      </c>
      <c r="B57" s="1566" t="s">
        <v>2139</v>
      </c>
      <c r="C57" s="1500">
        <f t="shared" si="10"/>
        <v>0</v>
      </c>
      <c r="D57" s="1544"/>
      <c r="E57" s="1505"/>
      <c r="F57" s="1505"/>
      <c r="G57" s="1505"/>
      <c r="H57" s="1505"/>
      <c r="I57" s="1505"/>
      <c r="J57" s="1505"/>
      <c r="K57" s="1505"/>
      <c r="L57" s="1505"/>
      <c r="M57" s="1505"/>
      <c r="N57" s="1505"/>
      <c r="O57" s="1505"/>
      <c r="P57" s="1505"/>
      <c r="Q57" s="1506"/>
    </row>
    <row r="58" spans="1:17">
      <c r="A58" s="1507" t="s">
        <v>2140</v>
      </c>
      <c r="B58" s="1566" t="s">
        <v>2141</v>
      </c>
      <c r="C58" s="1500">
        <f t="shared" si="10"/>
        <v>0</v>
      </c>
      <c r="D58" s="1544"/>
      <c r="E58" s="1505"/>
      <c r="F58" s="1505"/>
      <c r="G58" s="1505"/>
      <c r="H58" s="1505"/>
      <c r="I58" s="1505"/>
      <c r="J58" s="1505"/>
      <c r="K58" s="1505"/>
      <c r="L58" s="1505"/>
      <c r="M58" s="1505"/>
      <c r="N58" s="1505"/>
      <c r="O58" s="1505"/>
      <c r="P58" s="1505"/>
      <c r="Q58" s="1506"/>
    </row>
    <row r="59" spans="1:17">
      <c r="A59" s="1507" t="s">
        <v>2142</v>
      </c>
      <c r="B59" s="1566" t="s">
        <v>2143</v>
      </c>
      <c r="C59" s="1500">
        <f t="shared" si="10"/>
        <v>0</v>
      </c>
      <c r="D59" s="1567">
        <f>D60+D61</f>
        <v>0</v>
      </c>
      <c r="E59" s="1567">
        <f t="shared" ref="E59:Q59" si="11">E60+E61</f>
        <v>0</v>
      </c>
      <c r="F59" s="1567">
        <f t="shared" si="11"/>
        <v>0</v>
      </c>
      <c r="G59" s="1567">
        <f t="shared" si="11"/>
        <v>0</v>
      </c>
      <c r="H59" s="1567">
        <f t="shared" si="11"/>
        <v>0</v>
      </c>
      <c r="I59" s="1567">
        <f t="shared" si="11"/>
        <v>0</v>
      </c>
      <c r="J59" s="1567">
        <f t="shared" si="11"/>
        <v>0</v>
      </c>
      <c r="K59" s="1567">
        <f t="shared" si="11"/>
        <v>0</v>
      </c>
      <c r="L59" s="1567">
        <f t="shared" si="11"/>
        <v>0</v>
      </c>
      <c r="M59" s="1567">
        <f t="shared" si="11"/>
        <v>0</v>
      </c>
      <c r="N59" s="1567">
        <f t="shared" si="11"/>
        <v>0</v>
      </c>
      <c r="O59" s="1567">
        <f t="shared" si="11"/>
        <v>0</v>
      </c>
      <c r="P59" s="1567">
        <f t="shared" si="11"/>
        <v>0</v>
      </c>
      <c r="Q59" s="1568">
        <f t="shared" si="11"/>
        <v>0</v>
      </c>
    </row>
    <row r="60" spans="1:17">
      <c r="A60" s="1507" t="s">
        <v>2144</v>
      </c>
      <c r="B60" s="1569" t="s">
        <v>2145</v>
      </c>
      <c r="C60" s="1500">
        <f t="shared" si="10"/>
        <v>0</v>
      </c>
      <c r="D60" s="1536"/>
      <c r="E60" s="1536"/>
      <c r="F60" s="1536"/>
      <c r="G60" s="1536"/>
      <c r="H60" s="1536"/>
      <c r="I60" s="1536"/>
      <c r="J60" s="1536"/>
      <c r="K60" s="1536"/>
      <c r="L60" s="1536"/>
      <c r="M60" s="1536"/>
      <c r="N60" s="1536"/>
      <c r="O60" s="1536"/>
      <c r="P60" s="1536"/>
      <c r="Q60" s="1537"/>
    </row>
    <row r="61" spans="1:17">
      <c r="A61" s="1499" t="s">
        <v>2146</v>
      </c>
      <c r="B61" s="1512" t="s">
        <v>2147</v>
      </c>
      <c r="C61" s="1500">
        <f t="shared" si="10"/>
        <v>0</v>
      </c>
      <c r="D61" s="1536"/>
      <c r="E61" s="1536"/>
      <c r="F61" s="1536"/>
      <c r="G61" s="1536"/>
      <c r="H61" s="1536"/>
      <c r="I61" s="1536"/>
      <c r="J61" s="1536"/>
      <c r="K61" s="1536"/>
      <c r="L61" s="1536"/>
      <c r="M61" s="1536"/>
      <c r="N61" s="1536"/>
      <c r="O61" s="1536"/>
      <c r="P61" s="1536"/>
      <c r="Q61" s="1537"/>
    </row>
    <row r="62" spans="1:17">
      <c r="A62" s="1507" t="s">
        <v>2148</v>
      </c>
      <c r="B62" s="1566" t="s">
        <v>2149</v>
      </c>
      <c r="C62" s="1500">
        <f t="shared" si="10"/>
        <v>0</v>
      </c>
      <c r="D62" s="1570"/>
      <c r="E62" s="1570"/>
      <c r="F62" s="1570"/>
      <c r="G62" s="1570"/>
      <c r="H62" s="1570"/>
      <c r="I62" s="1570"/>
      <c r="J62" s="1570"/>
      <c r="K62" s="1570"/>
      <c r="L62" s="1570"/>
      <c r="M62" s="1570"/>
      <c r="N62" s="1570"/>
      <c r="O62" s="1570"/>
      <c r="P62" s="1570"/>
      <c r="Q62" s="1571"/>
    </row>
    <row r="63" spans="1:17">
      <c r="A63" s="1527"/>
      <c r="B63" s="1572" t="s">
        <v>2150</v>
      </c>
      <c r="C63" s="1573">
        <f>C56+C57+C58+C59+C62</f>
        <v>0</v>
      </c>
      <c r="D63" s="1574">
        <f>D56+D57+D58+D59+D62</f>
        <v>0</v>
      </c>
      <c r="E63" s="1574">
        <f t="shared" ref="E63:Q63" si="12">E56+E57+E58+E59+E62</f>
        <v>0</v>
      </c>
      <c r="F63" s="1574">
        <f t="shared" si="12"/>
        <v>0</v>
      </c>
      <c r="G63" s="1574">
        <f t="shared" si="12"/>
        <v>0</v>
      </c>
      <c r="H63" s="1574">
        <f t="shared" si="12"/>
        <v>0</v>
      </c>
      <c r="I63" s="1574">
        <f t="shared" si="12"/>
        <v>0</v>
      </c>
      <c r="J63" s="1574">
        <f t="shared" si="12"/>
        <v>0</v>
      </c>
      <c r="K63" s="1574">
        <f t="shared" si="12"/>
        <v>0</v>
      </c>
      <c r="L63" s="1574">
        <f t="shared" si="12"/>
        <v>0</v>
      </c>
      <c r="M63" s="1574">
        <f t="shared" si="12"/>
        <v>0</v>
      </c>
      <c r="N63" s="1574">
        <f t="shared" si="12"/>
        <v>0</v>
      </c>
      <c r="O63" s="1574">
        <f t="shared" si="12"/>
        <v>0</v>
      </c>
      <c r="P63" s="1574">
        <f t="shared" si="12"/>
        <v>0</v>
      </c>
      <c r="Q63" s="1575">
        <f t="shared" si="12"/>
        <v>0</v>
      </c>
    </row>
    <row r="64" spans="1:17">
      <c r="A64" s="1495"/>
      <c r="B64" s="1614" t="s">
        <v>2151</v>
      </c>
      <c r="C64" s="1492"/>
      <c r="D64" s="1617"/>
      <c r="E64" s="1617"/>
      <c r="F64" s="1617"/>
      <c r="G64" s="1617"/>
      <c r="H64" s="1617"/>
      <c r="I64" s="1617"/>
      <c r="J64" s="1617"/>
      <c r="K64" s="1617"/>
      <c r="L64" s="1617"/>
      <c r="M64" s="1617"/>
      <c r="N64" s="1617"/>
      <c r="O64" s="1617"/>
      <c r="P64" s="1617"/>
      <c r="Q64" s="1618"/>
    </row>
    <row r="65" spans="1:17">
      <c r="A65" s="1578" t="s">
        <v>2152</v>
      </c>
      <c r="B65" s="1616" t="s">
        <v>2135</v>
      </c>
      <c r="C65" s="1619"/>
      <c r="D65" s="1620"/>
      <c r="E65" s="1620"/>
      <c r="F65" s="1620"/>
      <c r="G65" s="1620"/>
      <c r="H65" s="1620"/>
      <c r="I65" s="1620"/>
      <c r="J65" s="1620"/>
      <c r="K65" s="1620"/>
      <c r="L65" s="1620"/>
      <c r="M65" s="1620"/>
      <c r="N65" s="1620"/>
      <c r="O65" s="1620"/>
      <c r="P65" s="1620"/>
      <c r="Q65" s="1621"/>
    </row>
    <row r="66" spans="1:17">
      <c r="A66" s="1507" t="s">
        <v>2136</v>
      </c>
      <c r="B66" s="1566" t="s">
        <v>2137</v>
      </c>
      <c r="C66" s="1500">
        <f t="shared" ref="C66:C72" si="13">SUM(D66:Q66)</f>
        <v>0</v>
      </c>
      <c r="D66" s="1544"/>
      <c r="E66" s="1505"/>
      <c r="F66" s="1505"/>
      <c r="G66" s="1505"/>
      <c r="H66" s="1505"/>
      <c r="I66" s="1505"/>
      <c r="J66" s="1505"/>
      <c r="K66" s="1505"/>
      <c r="L66" s="1505"/>
      <c r="M66" s="1505"/>
      <c r="N66" s="1505"/>
      <c r="O66" s="1505"/>
      <c r="P66" s="1505"/>
      <c r="Q66" s="1506"/>
    </row>
    <row r="67" spans="1:17">
      <c r="A67" s="1507" t="s">
        <v>2138</v>
      </c>
      <c r="B67" s="1566" t="s">
        <v>2139</v>
      </c>
      <c r="C67" s="1500">
        <f t="shared" si="13"/>
        <v>0</v>
      </c>
      <c r="D67" s="1544"/>
      <c r="E67" s="1505"/>
      <c r="F67" s="1505"/>
      <c r="G67" s="1505"/>
      <c r="H67" s="1505"/>
      <c r="I67" s="1505"/>
      <c r="J67" s="1505"/>
      <c r="K67" s="1505"/>
      <c r="L67" s="1505"/>
      <c r="M67" s="1505"/>
      <c r="N67" s="1505"/>
      <c r="O67" s="1505"/>
      <c r="P67" s="1505"/>
      <c r="Q67" s="1506"/>
    </row>
    <row r="68" spans="1:17">
      <c r="A68" s="1507" t="s">
        <v>2140</v>
      </c>
      <c r="B68" s="1566" t="s">
        <v>2141</v>
      </c>
      <c r="C68" s="1500">
        <f t="shared" si="13"/>
        <v>0</v>
      </c>
      <c r="D68" s="1544"/>
      <c r="E68" s="1505"/>
      <c r="F68" s="1505"/>
      <c r="G68" s="1505"/>
      <c r="H68" s="1505"/>
      <c r="I68" s="1505"/>
      <c r="J68" s="1505"/>
      <c r="K68" s="1505"/>
      <c r="L68" s="1505"/>
      <c r="M68" s="1505"/>
      <c r="N68" s="1505"/>
      <c r="O68" s="1505"/>
      <c r="P68" s="1505"/>
      <c r="Q68" s="1506"/>
    </row>
    <row r="69" spans="1:17">
      <c r="A69" s="1507" t="s">
        <v>2142</v>
      </c>
      <c r="B69" s="1566" t="s">
        <v>2143</v>
      </c>
      <c r="C69" s="1500">
        <f t="shared" si="13"/>
        <v>0</v>
      </c>
      <c r="D69" s="1567">
        <f>D70+D71</f>
        <v>0</v>
      </c>
      <c r="E69" s="1567">
        <f t="shared" ref="E69:Q69" si="14">E70+E71</f>
        <v>0</v>
      </c>
      <c r="F69" s="1567">
        <f t="shared" si="14"/>
        <v>0</v>
      </c>
      <c r="G69" s="1567">
        <f t="shared" si="14"/>
        <v>0</v>
      </c>
      <c r="H69" s="1567">
        <f t="shared" si="14"/>
        <v>0</v>
      </c>
      <c r="I69" s="1567">
        <f t="shared" si="14"/>
        <v>0</v>
      </c>
      <c r="J69" s="1567">
        <f t="shared" si="14"/>
        <v>0</v>
      </c>
      <c r="K69" s="1567">
        <f t="shared" si="14"/>
        <v>0</v>
      </c>
      <c r="L69" s="1567">
        <f t="shared" si="14"/>
        <v>0</v>
      </c>
      <c r="M69" s="1567">
        <f t="shared" si="14"/>
        <v>0</v>
      </c>
      <c r="N69" s="1567">
        <f t="shared" si="14"/>
        <v>0</v>
      </c>
      <c r="O69" s="1567">
        <f t="shared" si="14"/>
        <v>0</v>
      </c>
      <c r="P69" s="1567">
        <f t="shared" si="14"/>
        <v>0</v>
      </c>
      <c r="Q69" s="1568">
        <f t="shared" si="14"/>
        <v>0</v>
      </c>
    </row>
    <row r="70" spans="1:17">
      <c r="A70" s="1507" t="s">
        <v>2144</v>
      </c>
      <c r="B70" s="1569" t="s">
        <v>2145</v>
      </c>
      <c r="C70" s="1500">
        <f t="shared" si="13"/>
        <v>0</v>
      </c>
      <c r="D70" s="1536"/>
      <c r="E70" s="1536"/>
      <c r="F70" s="1536"/>
      <c r="G70" s="1536"/>
      <c r="H70" s="1536"/>
      <c r="I70" s="1536"/>
      <c r="J70" s="1536"/>
      <c r="K70" s="1536"/>
      <c r="L70" s="1536"/>
      <c r="M70" s="1536"/>
      <c r="N70" s="1536"/>
      <c r="O70" s="1536"/>
      <c r="P70" s="1536"/>
      <c r="Q70" s="1537"/>
    </row>
    <row r="71" spans="1:17">
      <c r="A71" s="1495" t="s">
        <v>2146</v>
      </c>
      <c r="B71" s="1569" t="s">
        <v>2147</v>
      </c>
      <c r="C71" s="1500">
        <f t="shared" si="13"/>
        <v>0</v>
      </c>
      <c r="D71" s="1536"/>
      <c r="E71" s="1536"/>
      <c r="F71" s="1536"/>
      <c r="G71" s="1536"/>
      <c r="H71" s="1536"/>
      <c r="I71" s="1536"/>
      <c r="J71" s="1536"/>
      <c r="K71" s="1536"/>
      <c r="L71" s="1536"/>
      <c r="M71" s="1536"/>
      <c r="N71" s="1536"/>
      <c r="O71" s="1536"/>
      <c r="P71" s="1536"/>
      <c r="Q71" s="1537"/>
    </row>
    <row r="72" spans="1:17">
      <c r="A72" s="1507" t="s">
        <v>2148</v>
      </c>
      <c r="B72" s="1566" t="s">
        <v>2149</v>
      </c>
      <c r="C72" s="1500">
        <f t="shared" si="13"/>
        <v>0</v>
      </c>
      <c r="D72" s="1570"/>
      <c r="E72" s="1570"/>
      <c r="F72" s="1570"/>
      <c r="G72" s="1570"/>
      <c r="H72" s="1570"/>
      <c r="I72" s="1570"/>
      <c r="J72" s="1570"/>
      <c r="K72" s="1570"/>
      <c r="L72" s="1570"/>
      <c r="M72" s="1570"/>
      <c r="N72" s="1570"/>
      <c r="O72" s="1570"/>
      <c r="P72" s="1570"/>
      <c r="Q72" s="1571"/>
    </row>
    <row r="73" spans="1:17" ht="15.75" thickBot="1">
      <c r="A73" s="1546"/>
      <c r="B73" s="1491" t="s">
        <v>2153</v>
      </c>
      <c r="C73" s="1582">
        <f>C66+C67+C68+C69+C72</f>
        <v>0</v>
      </c>
      <c r="D73" s="1549">
        <f>D66+D67+D68+D69+D72</f>
        <v>0</v>
      </c>
      <c r="E73" s="1549">
        <f t="shared" ref="E73:Q73" si="15">E66+E67+E68+E69+E72</f>
        <v>0</v>
      </c>
      <c r="F73" s="1549">
        <f t="shared" si="15"/>
        <v>0</v>
      </c>
      <c r="G73" s="1549">
        <f t="shared" si="15"/>
        <v>0</v>
      </c>
      <c r="H73" s="1549">
        <f t="shared" si="15"/>
        <v>0</v>
      </c>
      <c r="I73" s="1549">
        <f t="shared" si="15"/>
        <v>0</v>
      </c>
      <c r="J73" s="1549">
        <f t="shared" si="15"/>
        <v>0</v>
      </c>
      <c r="K73" s="1549">
        <f t="shared" si="15"/>
        <v>0</v>
      </c>
      <c r="L73" s="1549">
        <f t="shared" si="15"/>
        <v>0</v>
      </c>
      <c r="M73" s="1549">
        <f t="shared" si="15"/>
        <v>0</v>
      </c>
      <c r="N73" s="1549">
        <f t="shared" si="15"/>
        <v>0</v>
      </c>
      <c r="O73" s="1549">
        <f t="shared" si="15"/>
        <v>0</v>
      </c>
      <c r="P73" s="1549">
        <f t="shared" si="15"/>
        <v>0</v>
      </c>
      <c r="Q73" s="1550">
        <f t="shared" si="15"/>
        <v>0</v>
      </c>
    </row>
    <row r="74" spans="1:17" ht="15.75" thickBot="1">
      <c r="A74" s="1583"/>
      <c r="B74" s="1584" t="s">
        <v>2154</v>
      </c>
      <c r="C74" s="1553">
        <f>C63+C73</f>
        <v>0</v>
      </c>
      <c r="D74" s="1554">
        <f>D63+D73</f>
        <v>0</v>
      </c>
      <c r="E74" s="1554">
        <f t="shared" ref="E74:Q74" si="16">E63+E73</f>
        <v>0</v>
      </c>
      <c r="F74" s="1554">
        <f t="shared" si="16"/>
        <v>0</v>
      </c>
      <c r="G74" s="1554">
        <f t="shared" si="16"/>
        <v>0</v>
      </c>
      <c r="H74" s="1554">
        <f t="shared" si="16"/>
        <v>0</v>
      </c>
      <c r="I74" s="1554">
        <f t="shared" si="16"/>
        <v>0</v>
      </c>
      <c r="J74" s="1554">
        <f t="shared" si="16"/>
        <v>0</v>
      </c>
      <c r="K74" s="1554">
        <f t="shared" si="16"/>
        <v>0</v>
      </c>
      <c r="L74" s="1554">
        <f t="shared" si="16"/>
        <v>0</v>
      </c>
      <c r="M74" s="1554">
        <f t="shared" si="16"/>
        <v>0</v>
      </c>
      <c r="N74" s="1554">
        <f t="shared" si="16"/>
        <v>0</v>
      </c>
      <c r="O74" s="1554">
        <f t="shared" si="16"/>
        <v>0</v>
      </c>
      <c r="P74" s="1554">
        <f t="shared" si="16"/>
        <v>0</v>
      </c>
      <c r="Q74" s="1555">
        <f t="shared" si="16"/>
        <v>0</v>
      </c>
    </row>
    <row r="75" spans="1:17" ht="15.75" thickBot="1">
      <c r="A75" s="1585"/>
      <c r="B75" s="1586" t="s">
        <v>2155</v>
      </c>
      <c r="C75" s="1587">
        <f>C52+C74</f>
        <v>0</v>
      </c>
      <c r="D75" s="1588">
        <f>D52+D74</f>
        <v>0</v>
      </c>
      <c r="E75" s="1588">
        <f t="shared" ref="E75:Q75" si="17">E52+E74</f>
        <v>0</v>
      </c>
      <c r="F75" s="1588">
        <f t="shared" si="17"/>
        <v>0</v>
      </c>
      <c r="G75" s="1588">
        <f t="shared" si="17"/>
        <v>0</v>
      </c>
      <c r="H75" s="1588">
        <f t="shared" si="17"/>
        <v>0</v>
      </c>
      <c r="I75" s="1588">
        <f t="shared" si="17"/>
        <v>0</v>
      </c>
      <c r="J75" s="1588">
        <f t="shared" si="17"/>
        <v>0</v>
      </c>
      <c r="K75" s="1588">
        <f t="shared" si="17"/>
        <v>0</v>
      </c>
      <c r="L75" s="1588">
        <f t="shared" si="17"/>
        <v>0</v>
      </c>
      <c r="M75" s="1588">
        <f t="shared" si="17"/>
        <v>0</v>
      </c>
      <c r="N75" s="1588">
        <f t="shared" si="17"/>
        <v>0</v>
      </c>
      <c r="O75" s="1588">
        <f t="shared" si="17"/>
        <v>0</v>
      </c>
      <c r="P75" s="1588">
        <f t="shared" si="17"/>
        <v>0</v>
      </c>
      <c r="Q75" s="1589">
        <f t="shared" si="17"/>
        <v>0</v>
      </c>
    </row>
    <row r="76" spans="1:17" ht="16.5" thickTop="1" thickBot="1">
      <c r="A76" s="1590"/>
      <c r="B76" s="1622" t="s">
        <v>2156</v>
      </c>
      <c r="C76" s="1592"/>
      <c r="D76" s="1593">
        <v>0</v>
      </c>
      <c r="E76" s="1594" t="s">
        <v>2157</v>
      </c>
      <c r="F76" s="1595" t="s">
        <v>2158</v>
      </c>
      <c r="G76" s="1595" t="s">
        <v>2159</v>
      </c>
      <c r="H76" s="1595" t="s">
        <v>2160</v>
      </c>
      <c r="I76" s="1595" t="s">
        <v>2161</v>
      </c>
      <c r="J76" s="1595" t="s">
        <v>2162</v>
      </c>
      <c r="K76" s="1595" t="s">
        <v>2163</v>
      </c>
      <c r="L76" s="1595" t="s">
        <v>2164</v>
      </c>
      <c r="M76" s="1595" t="s">
        <v>2165</v>
      </c>
      <c r="N76" s="1595" t="s">
        <v>2166</v>
      </c>
      <c r="O76" s="1595" t="s">
        <v>2167</v>
      </c>
      <c r="P76" s="1595" t="s">
        <v>2168</v>
      </c>
      <c r="Q76" s="1596" t="s">
        <v>2169</v>
      </c>
    </row>
    <row r="77" spans="1:17" ht="16.5" thickTop="1" thickBot="1">
      <c r="A77" s="1597"/>
      <c r="B77" s="1623" t="s">
        <v>2170</v>
      </c>
      <c r="C77" s="1599"/>
      <c r="D77" s="1600">
        <f>D75*D76</f>
        <v>0</v>
      </c>
      <c r="E77" s="1601">
        <f>E75*E76</f>
        <v>0</v>
      </c>
      <c r="F77" s="1601">
        <f>F75*F76</f>
        <v>0</v>
      </c>
      <c r="G77" s="1601">
        <f t="shared" ref="G77:Q77" si="18">G75*G76</f>
        <v>0</v>
      </c>
      <c r="H77" s="1601">
        <f t="shared" si="18"/>
        <v>0</v>
      </c>
      <c r="I77" s="1601">
        <f t="shared" si="18"/>
        <v>0</v>
      </c>
      <c r="J77" s="1601">
        <f t="shared" si="18"/>
        <v>0</v>
      </c>
      <c r="K77" s="1601">
        <f t="shared" si="18"/>
        <v>0</v>
      </c>
      <c r="L77" s="1601">
        <f t="shared" si="18"/>
        <v>0</v>
      </c>
      <c r="M77" s="1601">
        <f t="shared" si="18"/>
        <v>0</v>
      </c>
      <c r="N77" s="1601">
        <f t="shared" si="18"/>
        <v>0</v>
      </c>
      <c r="O77" s="1601">
        <f t="shared" si="18"/>
        <v>0</v>
      </c>
      <c r="P77" s="1601">
        <f t="shared" si="18"/>
        <v>0</v>
      </c>
      <c r="Q77" s="1602">
        <f t="shared" si="18"/>
        <v>0</v>
      </c>
    </row>
    <row r="78" spans="1:17" ht="16.5" thickTop="1" thickBot="1">
      <c r="A78" s="1603"/>
      <c r="B78" s="1604" t="s">
        <v>2171</v>
      </c>
      <c r="C78" s="1605">
        <f>SUM(D77:Q77)</f>
        <v>0</v>
      </c>
      <c r="D78" s="1606"/>
      <c r="E78" s="1607"/>
      <c r="F78" s="1607"/>
      <c r="G78" s="1607"/>
      <c r="H78" s="1607"/>
      <c r="I78" s="1607"/>
      <c r="J78" s="1607"/>
      <c r="K78" s="1607"/>
      <c r="L78" s="1607"/>
      <c r="M78" s="1607"/>
      <c r="N78" s="1607"/>
      <c r="O78" s="1607"/>
      <c r="P78" s="1607"/>
      <c r="Q78" s="1608"/>
    </row>
  </sheetData>
  <mergeCells count="5">
    <mergeCell ref="A7:B10"/>
    <mergeCell ref="C7:Q10"/>
    <mergeCell ref="A11:B12"/>
    <mergeCell ref="C11:C12"/>
    <mergeCell ref="E11:Q11"/>
  </mergeCells>
  <conditionalFormatting sqref="C11:C12">
    <cfRule type="colorScale" priority="2">
      <colorScale>
        <cfvo type="min"/>
        <cfvo type="percentile" val="50"/>
        <cfvo type="max"/>
        <color rgb="FFF8696B"/>
        <color rgb="FFFFEB84"/>
        <color rgb="FF63BE7B"/>
      </colorScale>
    </cfRule>
  </conditionalFormatting>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0"/>
  <sheetViews>
    <sheetView workbookViewId="0">
      <selection activeCell="A43" activeCellId="1" sqref="B27 A43"/>
    </sheetView>
  </sheetViews>
  <sheetFormatPr defaultRowHeight="15"/>
  <cols>
    <col min="1" max="1" width="24.28515625" style="41" bestFit="1" customWidth="1"/>
    <col min="2" max="2" width="58.85546875" style="41" customWidth="1"/>
    <col min="3" max="3" width="10.140625" style="41" customWidth="1"/>
    <col min="4" max="256" width="9.140625" style="41"/>
    <col min="257" max="257" width="24.28515625" style="41" bestFit="1" customWidth="1"/>
    <col min="258" max="258" width="58.85546875" style="41" customWidth="1"/>
    <col min="259" max="259" width="10.140625" style="41" customWidth="1"/>
    <col min="260" max="512" width="9.140625" style="41"/>
    <col min="513" max="513" width="24.28515625" style="41" bestFit="1" customWidth="1"/>
    <col min="514" max="514" width="58.85546875" style="41" customWidth="1"/>
    <col min="515" max="515" width="10.140625" style="41" customWidth="1"/>
    <col min="516" max="768" width="9.140625" style="41"/>
    <col min="769" max="769" width="24.28515625" style="41" bestFit="1" customWidth="1"/>
    <col min="770" max="770" width="58.85546875" style="41" customWidth="1"/>
    <col min="771" max="771" width="10.140625" style="41" customWidth="1"/>
    <col min="772" max="1024" width="9.140625" style="41"/>
    <col min="1025" max="1025" width="24.28515625" style="41" bestFit="1" customWidth="1"/>
    <col min="1026" max="1026" width="58.85546875" style="41" customWidth="1"/>
    <col min="1027" max="1027" width="10.140625" style="41" customWidth="1"/>
    <col min="1028" max="1280" width="9.140625" style="41"/>
    <col min="1281" max="1281" width="24.28515625" style="41" bestFit="1" customWidth="1"/>
    <col min="1282" max="1282" width="58.85546875" style="41" customWidth="1"/>
    <col min="1283" max="1283" width="10.140625" style="41" customWidth="1"/>
    <col min="1284" max="1536" width="9.140625" style="41"/>
    <col min="1537" max="1537" width="24.28515625" style="41" bestFit="1" customWidth="1"/>
    <col min="1538" max="1538" width="58.85546875" style="41" customWidth="1"/>
    <col min="1539" max="1539" width="10.140625" style="41" customWidth="1"/>
    <col min="1540" max="1792" width="9.140625" style="41"/>
    <col min="1793" max="1793" width="24.28515625" style="41" bestFit="1" customWidth="1"/>
    <col min="1794" max="1794" width="58.85546875" style="41" customWidth="1"/>
    <col min="1795" max="1795" width="10.140625" style="41" customWidth="1"/>
    <col min="1796" max="2048" width="9.140625" style="41"/>
    <col min="2049" max="2049" width="24.28515625" style="41" bestFit="1" customWidth="1"/>
    <col min="2050" max="2050" width="58.85546875" style="41" customWidth="1"/>
    <col min="2051" max="2051" width="10.140625" style="41" customWidth="1"/>
    <col min="2052" max="2304" width="9.140625" style="41"/>
    <col min="2305" max="2305" width="24.28515625" style="41" bestFit="1" customWidth="1"/>
    <col min="2306" max="2306" width="58.85546875" style="41" customWidth="1"/>
    <col min="2307" max="2307" width="10.140625" style="41" customWidth="1"/>
    <col min="2308" max="2560" width="9.140625" style="41"/>
    <col min="2561" max="2561" width="24.28515625" style="41" bestFit="1" customWidth="1"/>
    <col min="2562" max="2562" width="58.85546875" style="41" customWidth="1"/>
    <col min="2563" max="2563" width="10.140625" style="41" customWidth="1"/>
    <col min="2564" max="2816" width="9.140625" style="41"/>
    <col min="2817" max="2817" width="24.28515625" style="41" bestFit="1" customWidth="1"/>
    <col min="2818" max="2818" width="58.85546875" style="41" customWidth="1"/>
    <col min="2819" max="2819" width="10.140625" style="41" customWidth="1"/>
    <col min="2820" max="3072" width="9.140625" style="41"/>
    <col min="3073" max="3073" width="24.28515625" style="41" bestFit="1" customWidth="1"/>
    <col min="3074" max="3074" width="58.85546875" style="41" customWidth="1"/>
    <col min="3075" max="3075" width="10.140625" style="41" customWidth="1"/>
    <col min="3076" max="3328" width="9.140625" style="41"/>
    <col min="3329" max="3329" width="24.28515625" style="41" bestFit="1" customWidth="1"/>
    <col min="3330" max="3330" width="58.85546875" style="41" customWidth="1"/>
    <col min="3331" max="3331" width="10.140625" style="41" customWidth="1"/>
    <col min="3332" max="3584" width="9.140625" style="41"/>
    <col min="3585" max="3585" width="24.28515625" style="41" bestFit="1" customWidth="1"/>
    <col min="3586" max="3586" width="58.85546875" style="41" customWidth="1"/>
    <col min="3587" max="3587" width="10.140625" style="41" customWidth="1"/>
    <col min="3588" max="3840" width="9.140625" style="41"/>
    <col min="3841" max="3841" width="24.28515625" style="41" bestFit="1" customWidth="1"/>
    <col min="3842" max="3842" width="58.85546875" style="41" customWidth="1"/>
    <col min="3843" max="3843" width="10.140625" style="41" customWidth="1"/>
    <col min="3844" max="4096" width="9.140625" style="41"/>
    <col min="4097" max="4097" width="24.28515625" style="41" bestFit="1" customWidth="1"/>
    <col min="4098" max="4098" width="58.85546875" style="41" customWidth="1"/>
    <col min="4099" max="4099" width="10.140625" style="41" customWidth="1"/>
    <col min="4100" max="4352" width="9.140625" style="41"/>
    <col min="4353" max="4353" width="24.28515625" style="41" bestFit="1" customWidth="1"/>
    <col min="4354" max="4354" width="58.85546875" style="41" customWidth="1"/>
    <col min="4355" max="4355" width="10.140625" style="41" customWidth="1"/>
    <col min="4356" max="4608" width="9.140625" style="41"/>
    <col min="4609" max="4609" width="24.28515625" style="41" bestFit="1" customWidth="1"/>
    <col min="4610" max="4610" width="58.85546875" style="41" customWidth="1"/>
    <col min="4611" max="4611" width="10.140625" style="41" customWidth="1"/>
    <col min="4612" max="4864" width="9.140625" style="41"/>
    <col min="4865" max="4865" width="24.28515625" style="41" bestFit="1" customWidth="1"/>
    <col min="4866" max="4866" width="58.85546875" style="41" customWidth="1"/>
    <col min="4867" max="4867" width="10.140625" style="41" customWidth="1"/>
    <col min="4868" max="5120" width="9.140625" style="41"/>
    <col min="5121" max="5121" width="24.28515625" style="41" bestFit="1" customWidth="1"/>
    <col min="5122" max="5122" width="58.85546875" style="41" customWidth="1"/>
    <col min="5123" max="5123" width="10.140625" style="41" customWidth="1"/>
    <col min="5124" max="5376" width="9.140625" style="41"/>
    <col min="5377" max="5377" width="24.28515625" style="41" bestFit="1" customWidth="1"/>
    <col min="5378" max="5378" width="58.85546875" style="41" customWidth="1"/>
    <col min="5379" max="5379" width="10.140625" style="41" customWidth="1"/>
    <col min="5380" max="5632" width="9.140625" style="41"/>
    <col min="5633" max="5633" width="24.28515625" style="41" bestFit="1" customWidth="1"/>
    <col min="5634" max="5634" width="58.85546875" style="41" customWidth="1"/>
    <col min="5635" max="5635" width="10.140625" style="41" customWidth="1"/>
    <col min="5636" max="5888" width="9.140625" style="41"/>
    <col min="5889" max="5889" width="24.28515625" style="41" bestFit="1" customWidth="1"/>
    <col min="5890" max="5890" width="58.85546875" style="41" customWidth="1"/>
    <col min="5891" max="5891" width="10.140625" style="41" customWidth="1"/>
    <col min="5892" max="6144" width="9.140625" style="41"/>
    <col min="6145" max="6145" width="24.28515625" style="41" bestFit="1" customWidth="1"/>
    <col min="6146" max="6146" width="58.85546875" style="41" customWidth="1"/>
    <col min="6147" max="6147" width="10.140625" style="41" customWidth="1"/>
    <col min="6148" max="6400" width="9.140625" style="41"/>
    <col min="6401" max="6401" width="24.28515625" style="41" bestFit="1" customWidth="1"/>
    <col min="6402" max="6402" width="58.85546875" style="41" customWidth="1"/>
    <col min="6403" max="6403" width="10.140625" style="41" customWidth="1"/>
    <col min="6404" max="6656" width="9.140625" style="41"/>
    <col min="6657" max="6657" width="24.28515625" style="41" bestFit="1" customWidth="1"/>
    <col min="6658" max="6658" width="58.85546875" style="41" customWidth="1"/>
    <col min="6659" max="6659" width="10.140625" style="41" customWidth="1"/>
    <col min="6660" max="6912" width="9.140625" style="41"/>
    <col min="6913" max="6913" width="24.28515625" style="41" bestFit="1" customWidth="1"/>
    <col min="6914" max="6914" width="58.85546875" style="41" customWidth="1"/>
    <col min="6915" max="6915" width="10.140625" style="41" customWidth="1"/>
    <col min="6916" max="7168" width="9.140625" style="41"/>
    <col min="7169" max="7169" width="24.28515625" style="41" bestFit="1" customWidth="1"/>
    <col min="7170" max="7170" width="58.85546875" style="41" customWidth="1"/>
    <col min="7171" max="7171" width="10.140625" style="41" customWidth="1"/>
    <col min="7172" max="7424" width="9.140625" style="41"/>
    <col min="7425" max="7425" width="24.28515625" style="41" bestFit="1" customWidth="1"/>
    <col min="7426" max="7426" width="58.85546875" style="41" customWidth="1"/>
    <col min="7427" max="7427" width="10.140625" style="41" customWidth="1"/>
    <col min="7428" max="7680" width="9.140625" style="41"/>
    <col min="7681" max="7681" width="24.28515625" style="41" bestFit="1" customWidth="1"/>
    <col min="7682" max="7682" width="58.85546875" style="41" customWidth="1"/>
    <col min="7683" max="7683" width="10.140625" style="41" customWidth="1"/>
    <col min="7684" max="7936" width="9.140625" style="41"/>
    <col min="7937" max="7937" width="24.28515625" style="41" bestFit="1" customWidth="1"/>
    <col min="7938" max="7938" width="58.85546875" style="41" customWidth="1"/>
    <col min="7939" max="7939" width="10.140625" style="41" customWidth="1"/>
    <col min="7940" max="8192" width="9.140625" style="41"/>
    <col min="8193" max="8193" width="24.28515625" style="41" bestFit="1" customWidth="1"/>
    <col min="8194" max="8194" width="58.85546875" style="41" customWidth="1"/>
    <col min="8195" max="8195" width="10.140625" style="41" customWidth="1"/>
    <col min="8196" max="8448" width="9.140625" style="41"/>
    <col min="8449" max="8449" width="24.28515625" style="41" bestFit="1" customWidth="1"/>
    <col min="8450" max="8450" width="58.85546875" style="41" customWidth="1"/>
    <col min="8451" max="8451" width="10.140625" style="41" customWidth="1"/>
    <col min="8452" max="8704" width="9.140625" style="41"/>
    <col min="8705" max="8705" width="24.28515625" style="41" bestFit="1" customWidth="1"/>
    <col min="8706" max="8706" width="58.85546875" style="41" customWidth="1"/>
    <col min="8707" max="8707" width="10.140625" style="41" customWidth="1"/>
    <col min="8708" max="8960" width="9.140625" style="41"/>
    <col min="8961" max="8961" width="24.28515625" style="41" bestFit="1" customWidth="1"/>
    <col min="8962" max="8962" width="58.85546875" style="41" customWidth="1"/>
    <col min="8963" max="8963" width="10.140625" style="41" customWidth="1"/>
    <col min="8964" max="9216" width="9.140625" style="41"/>
    <col min="9217" max="9217" width="24.28515625" style="41" bestFit="1" customWidth="1"/>
    <col min="9218" max="9218" width="58.85546875" style="41" customWidth="1"/>
    <col min="9219" max="9219" width="10.140625" style="41" customWidth="1"/>
    <col min="9220" max="9472" width="9.140625" style="41"/>
    <col min="9473" max="9473" width="24.28515625" style="41" bestFit="1" customWidth="1"/>
    <col min="9474" max="9474" width="58.85546875" style="41" customWidth="1"/>
    <col min="9475" max="9475" width="10.140625" style="41" customWidth="1"/>
    <col min="9476" max="9728" width="9.140625" style="41"/>
    <col min="9729" max="9729" width="24.28515625" style="41" bestFit="1" customWidth="1"/>
    <col min="9730" max="9730" width="58.85546875" style="41" customWidth="1"/>
    <col min="9731" max="9731" width="10.140625" style="41" customWidth="1"/>
    <col min="9732" max="9984" width="9.140625" style="41"/>
    <col min="9985" max="9985" width="24.28515625" style="41" bestFit="1" customWidth="1"/>
    <col min="9986" max="9986" width="58.85546875" style="41" customWidth="1"/>
    <col min="9987" max="9987" width="10.140625" style="41" customWidth="1"/>
    <col min="9988" max="10240" width="9.140625" style="41"/>
    <col min="10241" max="10241" width="24.28515625" style="41" bestFit="1" customWidth="1"/>
    <col min="10242" max="10242" width="58.85546875" style="41" customWidth="1"/>
    <col min="10243" max="10243" width="10.140625" style="41" customWidth="1"/>
    <col min="10244" max="10496" width="9.140625" style="41"/>
    <col min="10497" max="10497" width="24.28515625" style="41" bestFit="1" customWidth="1"/>
    <col min="10498" max="10498" width="58.85546875" style="41" customWidth="1"/>
    <col min="10499" max="10499" width="10.140625" style="41" customWidth="1"/>
    <col min="10500" max="10752" width="9.140625" style="41"/>
    <col min="10753" max="10753" width="24.28515625" style="41" bestFit="1" customWidth="1"/>
    <col min="10754" max="10754" width="58.85546875" style="41" customWidth="1"/>
    <col min="10755" max="10755" width="10.140625" style="41" customWidth="1"/>
    <col min="10756" max="11008" width="9.140625" style="41"/>
    <col min="11009" max="11009" width="24.28515625" style="41" bestFit="1" customWidth="1"/>
    <col min="11010" max="11010" width="58.85546875" style="41" customWidth="1"/>
    <col min="11011" max="11011" width="10.140625" style="41" customWidth="1"/>
    <col min="11012" max="11264" width="9.140625" style="41"/>
    <col min="11265" max="11265" width="24.28515625" style="41" bestFit="1" customWidth="1"/>
    <col min="11266" max="11266" width="58.85546875" style="41" customWidth="1"/>
    <col min="11267" max="11267" width="10.140625" style="41" customWidth="1"/>
    <col min="11268" max="11520" width="9.140625" style="41"/>
    <col min="11521" max="11521" width="24.28515625" style="41" bestFit="1" customWidth="1"/>
    <col min="11522" max="11522" width="58.85546875" style="41" customWidth="1"/>
    <col min="11523" max="11523" width="10.140625" style="41" customWidth="1"/>
    <col min="11524" max="11776" width="9.140625" style="41"/>
    <col min="11777" max="11777" width="24.28515625" style="41" bestFit="1" customWidth="1"/>
    <col min="11778" max="11778" width="58.85546875" style="41" customWidth="1"/>
    <col min="11779" max="11779" width="10.140625" style="41" customWidth="1"/>
    <col min="11780" max="12032" width="9.140625" style="41"/>
    <col min="12033" max="12033" width="24.28515625" style="41" bestFit="1" customWidth="1"/>
    <col min="12034" max="12034" width="58.85546875" style="41" customWidth="1"/>
    <col min="12035" max="12035" width="10.140625" style="41" customWidth="1"/>
    <col min="12036" max="12288" width="9.140625" style="41"/>
    <col min="12289" max="12289" width="24.28515625" style="41" bestFit="1" customWidth="1"/>
    <col min="12290" max="12290" width="58.85546875" style="41" customWidth="1"/>
    <col min="12291" max="12291" width="10.140625" style="41" customWidth="1"/>
    <col min="12292" max="12544" width="9.140625" style="41"/>
    <col min="12545" max="12545" width="24.28515625" style="41" bestFit="1" customWidth="1"/>
    <col min="12546" max="12546" width="58.85546875" style="41" customWidth="1"/>
    <col min="12547" max="12547" width="10.140625" style="41" customWidth="1"/>
    <col min="12548" max="12800" width="9.140625" style="41"/>
    <col min="12801" max="12801" width="24.28515625" style="41" bestFit="1" customWidth="1"/>
    <col min="12802" max="12802" width="58.85546875" style="41" customWidth="1"/>
    <col min="12803" max="12803" width="10.140625" style="41" customWidth="1"/>
    <col min="12804" max="13056" width="9.140625" style="41"/>
    <col min="13057" max="13057" width="24.28515625" style="41" bestFit="1" customWidth="1"/>
    <col min="13058" max="13058" width="58.85546875" style="41" customWidth="1"/>
    <col min="13059" max="13059" width="10.140625" style="41" customWidth="1"/>
    <col min="13060" max="13312" width="9.140625" style="41"/>
    <col min="13313" max="13313" width="24.28515625" style="41" bestFit="1" customWidth="1"/>
    <col min="13314" max="13314" width="58.85546875" style="41" customWidth="1"/>
    <col min="13315" max="13315" width="10.140625" style="41" customWidth="1"/>
    <col min="13316" max="13568" width="9.140625" style="41"/>
    <col min="13569" max="13569" width="24.28515625" style="41" bestFit="1" customWidth="1"/>
    <col min="13570" max="13570" width="58.85546875" style="41" customWidth="1"/>
    <col min="13571" max="13571" width="10.140625" style="41" customWidth="1"/>
    <col min="13572" max="13824" width="9.140625" style="41"/>
    <col min="13825" max="13825" width="24.28515625" style="41" bestFit="1" customWidth="1"/>
    <col min="13826" max="13826" width="58.85546875" style="41" customWidth="1"/>
    <col min="13827" max="13827" width="10.140625" style="41" customWidth="1"/>
    <col min="13828" max="14080" width="9.140625" style="41"/>
    <col min="14081" max="14081" width="24.28515625" style="41" bestFit="1" customWidth="1"/>
    <col min="14082" max="14082" width="58.85546875" style="41" customWidth="1"/>
    <col min="14083" max="14083" width="10.140625" style="41" customWidth="1"/>
    <col min="14084" max="14336" width="9.140625" style="41"/>
    <col min="14337" max="14337" width="24.28515625" style="41" bestFit="1" customWidth="1"/>
    <col min="14338" max="14338" width="58.85546875" style="41" customWidth="1"/>
    <col min="14339" max="14339" width="10.140625" style="41" customWidth="1"/>
    <col min="14340" max="14592" width="9.140625" style="41"/>
    <col min="14593" max="14593" width="24.28515625" style="41" bestFit="1" customWidth="1"/>
    <col min="14594" max="14594" width="58.85546875" style="41" customWidth="1"/>
    <col min="14595" max="14595" width="10.140625" style="41" customWidth="1"/>
    <col min="14596" max="14848" width="9.140625" style="41"/>
    <col min="14849" max="14849" width="24.28515625" style="41" bestFit="1" customWidth="1"/>
    <col min="14850" max="14850" width="58.85546875" style="41" customWidth="1"/>
    <col min="14851" max="14851" width="10.140625" style="41" customWidth="1"/>
    <col min="14852" max="15104" width="9.140625" style="41"/>
    <col min="15105" max="15105" width="24.28515625" style="41" bestFit="1" customWidth="1"/>
    <col min="15106" max="15106" width="58.85546875" style="41" customWidth="1"/>
    <col min="15107" max="15107" width="10.140625" style="41" customWidth="1"/>
    <col min="15108" max="15360" width="9.140625" style="41"/>
    <col min="15361" max="15361" width="24.28515625" style="41" bestFit="1" customWidth="1"/>
    <col min="15362" max="15362" width="58.85546875" style="41" customWidth="1"/>
    <col min="15363" max="15363" width="10.140625" style="41" customWidth="1"/>
    <col min="15364" max="15616" width="9.140625" style="41"/>
    <col min="15617" max="15617" width="24.28515625" style="41" bestFit="1" customWidth="1"/>
    <col min="15618" max="15618" width="58.85546875" style="41" customWidth="1"/>
    <col min="15619" max="15619" width="10.140625" style="41" customWidth="1"/>
    <col min="15620" max="15872" width="9.140625" style="41"/>
    <col min="15873" max="15873" width="24.28515625" style="41" bestFit="1" customWidth="1"/>
    <col min="15874" max="15874" width="58.85546875" style="41" customWidth="1"/>
    <col min="15875" max="15875" width="10.140625" style="41" customWidth="1"/>
    <col min="15876" max="16128" width="9.140625" style="41"/>
    <col min="16129" max="16129" width="24.28515625" style="41" bestFit="1" customWidth="1"/>
    <col min="16130" max="16130" width="58.85546875" style="41" customWidth="1"/>
    <col min="16131" max="16131" width="10.140625" style="41" customWidth="1"/>
    <col min="16132" max="16384" width="9.140625" style="41"/>
  </cols>
  <sheetData>
    <row r="1" spans="1:17">
      <c r="A1" s="23" t="s">
        <v>48</v>
      </c>
      <c r="B1" s="1304" t="s">
        <v>2182</v>
      </c>
    </row>
    <row r="2" spans="1:17">
      <c r="A2" s="23" t="s">
        <v>49</v>
      </c>
      <c r="B2" s="23" t="s">
        <v>1937</v>
      </c>
    </row>
    <row r="3" spans="1:17">
      <c r="A3" s="23" t="s">
        <v>47</v>
      </c>
      <c r="B3" s="23" t="s">
        <v>1049</v>
      </c>
    </row>
    <row r="4" spans="1:17">
      <c r="A4" s="23" t="s">
        <v>50</v>
      </c>
      <c r="B4" s="23" t="s">
        <v>53</v>
      </c>
    </row>
    <row r="5" spans="1:17">
      <c r="A5" s="41" t="s">
        <v>792</v>
      </c>
      <c r="B5" s="41" t="s">
        <v>71</v>
      </c>
    </row>
    <row r="6" spans="1:17" ht="15.75" thickBot="1"/>
    <row r="7" spans="1:17" ht="15" customHeight="1">
      <c r="A7" s="4685" t="s">
        <v>2093</v>
      </c>
      <c r="B7" s="4686"/>
      <c r="C7" s="4691" t="s">
        <v>2094</v>
      </c>
      <c r="D7" s="4692"/>
      <c r="E7" s="4692"/>
      <c r="F7" s="4692"/>
      <c r="G7" s="4692"/>
      <c r="H7" s="4692"/>
      <c r="I7" s="4692"/>
      <c r="J7" s="4692"/>
      <c r="K7" s="4692"/>
      <c r="L7" s="4711"/>
      <c r="M7" s="4711"/>
      <c r="N7" s="4711"/>
      <c r="O7" s="4711"/>
      <c r="P7" s="4711"/>
      <c r="Q7" s="4712"/>
    </row>
    <row r="8" spans="1:17">
      <c r="A8" s="4687"/>
      <c r="B8" s="4688"/>
      <c r="C8" s="4695"/>
      <c r="D8" s="4696"/>
      <c r="E8" s="4696"/>
      <c r="F8" s="4696"/>
      <c r="G8" s="4696"/>
      <c r="H8" s="4696"/>
      <c r="I8" s="4696"/>
      <c r="J8" s="4696"/>
      <c r="K8" s="4696"/>
      <c r="L8" s="4713"/>
      <c r="M8" s="4713"/>
      <c r="N8" s="4713"/>
      <c r="O8" s="4713"/>
      <c r="P8" s="4713"/>
      <c r="Q8" s="4714"/>
    </row>
    <row r="9" spans="1:17">
      <c r="A9" s="4687"/>
      <c r="B9" s="4688"/>
      <c r="C9" s="4695"/>
      <c r="D9" s="4696"/>
      <c r="E9" s="4696"/>
      <c r="F9" s="4696"/>
      <c r="G9" s="4696"/>
      <c r="H9" s="4696"/>
      <c r="I9" s="4696"/>
      <c r="J9" s="4696"/>
      <c r="K9" s="4696"/>
      <c r="L9" s="4713"/>
      <c r="M9" s="4713"/>
      <c r="N9" s="4713"/>
      <c r="O9" s="4713"/>
      <c r="P9" s="4713"/>
      <c r="Q9" s="4714"/>
    </row>
    <row r="10" spans="1:17" ht="15.75" thickBot="1">
      <c r="A10" s="4689"/>
      <c r="B10" s="4690"/>
      <c r="C10" s="4699"/>
      <c r="D10" s="4700"/>
      <c r="E10" s="4700"/>
      <c r="F10" s="4700"/>
      <c r="G10" s="4700"/>
      <c r="H10" s="4700"/>
      <c r="I10" s="4700"/>
      <c r="J10" s="4700"/>
      <c r="K10" s="4700"/>
      <c r="L10" s="4715"/>
      <c r="M10" s="4715"/>
      <c r="N10" s="4715"/>
      <c r="O10" s="4715"/>
      <c r="P10" s="4715"/>
      <c r="Q10" s="4716"/>
    </row>
    <row r="11" spans="1:17">
      <c r="A11" s="4703" t="s">
        <v>2095</v>
      </c>
      <c r="B11" s="4704"/>
      <c r="C11" s="4717" t="s">
        <v>2183</v>
      </c>
      <c r="D11" s="1609"/>
      <c r="E11" s="4719" t="s">
        <v>2097</v>
      </c>
      <c r="F11" s="4719"/>
      <c r="G11" s="4719"/>
      <c r="H11" s="4719"/>
      <c r="I11" s="4719"/>
      <c r="J11" s="4719"/>
      <c r="K11" s="4719"/>
      <c r="L11" s="4719"/>
      <c r="M11" s="4719"/>
      <c r="N11" s="4719"/>
      <c r="O11" s="4719"/>
      <c r="P11" s="4719"/>
      <c r="Q11" s="4720"/>
    </row>
    <row r="12" spans="1:17" ht="24">
      <c r="A12" s="4705"/>
      <c r="B12" s="4706"/>
      <c r="C12" s="4718"/>
      <c r="D12" s="1610" t="s">
        <v>2098</v>
      </c>
      <c r="E12" s="1611" t="s">
        <v>2099</v>
      </c>
      <c r="F12" s="1612" t="s">
        <v>2100</v>
      </c>
      <c r="G12" s="1612" t="s">
        <v>2101</v>
      </c>
      <c r="H12" s="1612" t="s">
        <v>2102</v>
      </c>
      <c r="I12" s="1612" t="s">
        <v>2103</v>
      </c>
      <c r="J12" s="1612" t="s">
        <v>2104</v>
      </c>
      <c r="K12" s="1612" t="s">
        <v>2105</v>
      </c>
      <c r="L12" s="1612" t="s">
        <v>2106</v>
      </c>
      <c r="M12" s="1612" t="s">
        <v>2107</v>
      </c>
      <c r="N12" s="1612" t="s">
        <v>2108</v>
      </c>
      <c r="O12" s="1612" t="s">
        <v>2109</v>
      </c>
      <c r="P12" s="1612" t="s">
        <v>2110</v>
      </c>
      <c r="Q12" s="1613" t="s">
        <v>2111</v>
      </c>
    </row>
    <row r="13" spans="1:17">
      <c r="A13" s="1486"/>
      <c r="B13" s="1487"/>
      <c r="C13" s="1488">
        <v>1</v>
      </c>
      <c r="D13" s="1489">
        <v>2</v>
      </c>
      <c r="E13" s="1489">
        <v>3</v>
      </c>
      <c r="F13" s="1489">
        <v>4</v>
      </c>
      <c r="G13" s="1489">
        <v>5</v>
      </c>
      <c r="H13" s="1489">
        <v>6</v>
      </c>
      <c r="I13" s="1489">
        <v>7</v>
      </c>
      <c r="J13" s="1489">
        <v>8</v>
      </c>
      <c r="K13" s="1489">
        <v>9</v>
      </c>
      <c r="L13" s="1489">
        <v>10</v>
      </c>
      <c r="M13" s="1489">
        <v>11</v>
      </c>
      <c r="N13" s="1489">
        <v>12</v>
      </c>
      <c r="O13" s="1489">
        <v>13</v>
      </c>
      <c r="P13" s="1489">
        <v>14</v>
      </c>
      <c r="Q13" s="1490">
        <v>15</v>
      </c>
    </row>
    <row r="14" spans="1:17">
      <c r="A14" s="1486"/>
      <c r="B14" s="1614" t="s">
        <v>2112</v>
      </c>
      <c r="C14" s="1492"/>
      <c r="D14" s="1493"/>
      <c r="E14" s="1493"/>
      <c r="F14" s="1493"/>
      <c r="G14" s="1493"/>
      <c r="H14" s="1493"/>
      <c r="I14" s="1493"/>
      <c r="J14" s="1493"/>
      <c r="K14" s="1493"/>
      <c r="L14" s="1493"/>
      <c r="M14" s="1493"/>
      <c r="N14" s="1493"/>
      <c r="O14" s="1493"/>
      <c r="P14" s="1493"/>
      <c r="Q14" s="1494"/>
    </row>
    <row r="15" spans="1:17">
      <c r="A15" s="1495"/>
      <c r="B15" s="1615" t="s">
        <v>199</v>
      </c>
      <c r="C15" s="1496"/>
      <c r="D15" s="1497"/>
      <c r="E15" s="1497"/>
      <c r="F15" s="1497"/>
      <c r="G15" s="1497"/>
      <c r="H15" s="1497"/>
      <c r="I15" s="1497"/>
      <c r="J15" s="1497"/>
      <c r="K15" s="1497"/>
      <c r="L15" s="1497"/>
      <c r="M15" s="1497"/>
      <c r="N15" s="1497"/>
      <c r="O15" s="1497"/>
      <c r="P15" s="1497"/>
      <c r="Q15" s="1498"/>
    </row>
    <row r="16" spans="1:17">
      <c r="A16" s="1499">
        <v>1</v>
      </c>
      <c r="B16" s="1086" t="s">
        <v>202</v>
      </c>
      <c r="C16" s="1500">
        <f>SUM(D16:Q16)</f>
        <v>0</v>
      </c>
      <c r="D16" s="1501"/>
      <c r="E16" s="1502"/>
      <c r="F16" s="1502"/>
      <c r="G16" s="1502"/>
      <c r="H16" s="1502"/>
      <c r="I16" s="1502"/>
      <c r="J16" s="1502"/>
      <c r="K16" s="1502"/>
      <c r="L16" s="1502"/>
      <c r="M16" s="1502"/>
      <c r="N16" s="1502"/>
      <c r="O16" s="1502"/>
      <c r="P16" s="1502"/>
      <c r="Q16" s="1503"/>
    </row>
    <row r="17" spans="1:17" ht="25.5">
      <c r="A17" s="1499">
        <v>2</v>
      </c>
      <c r="B17" s="1082" t="s">
        <v>2113</v>
      </c>
      <c r="C17" s="1500">
        <f t="shared" ref="C17:C32" si="0">SUM(D17:Q17)</f>
        <v>0</v>
      </c>
      <c r="D17" s="1504"/>
      <c r="E17" s="1505"/>
      <c r="F17" s="1505"/>
      <c r="G17" s="1505"/>
      <c r="H17" s="1505"/>
      <c r="I17" s="1505"/>
      <c r="J17" s="1505"/>
      <c r="K17" s="1505"/>
      <c r="L17" s="1505"/>
      <c r="M17" s="1505"/>
      <c r="N17" s="1505"/>
      <c r="O17" s="1505"/>
      <c r="P17" s="1505"/>
      <c r="Q17" s="1506"/>
    </row>
    <row r="18" spans="1:17">
      <c r="A18" s="1507">
        <v>3</v>
      </c>
      <c r="B18" s="1508" t="s">
        <v>2114</v>
      </c>
      <c r="C18" s="1500">
        <f t="shared" si="0"/>
        <v>0</v>
      </c>
      <c r="D18" s="1504"/>
      <c r="E18" s="1505"/>
      <c r="F18" s="1505"/>
      <c r="G18" s="1505"/>
      <c r="H18" s="1505"/>
      <c r="I18" s="1505"/>
      <c r="J18" s="1505"/>
      <c r="K18" s="1505"/>
      <c r="L18" s="1505"/>
      <c r="M18" s="1505"/>
      <c r="N18" s="1505"/>
      <c r="O18" s="1505"/>
      <c r="P18" s="1505"/>
      <c r="Q18" s="1506"/>
    </row>
    <row r="19" spans="1:17">
      <c r="A19" s="1507">
        <v>4</v>
      </c>
      <c r="B19" s="1508" t="s">
        <v>2115</v>
      </c>
      <c r="C19" s="1500">
        <f t="shared" si="0"/>
        <v>0</v>
      </c>
      <c r="D19" s="1509">
        <f>D20+D21</f>
        <v>0</v>
      </c>
      <c r="E19" s="1509">
        <f t="shared" ref="E19:Q19" si="1">E20+E21</f>
        <v>0</v>
      </c>
      <c r="F19" s="1509">
        <f t="shared" si="1"/>
        <v>0</v>
      </c>
      <c r="G19" s="1509">
        <f t="shared" si="1"/>
        <v>0</v>
      </c>
      <c r="H19" s="1509">
        <f t="shared" si="1"/>
        <v>0</v>
      </c>
      <c r="I19" s="1509">
        <f t="shared" si="1"/>
        <v>0</v>
      </c>
      <c r="J19" s="1509">
        <f t="shared" si="1"/>
        <v>0</v>
      </c>
      <c r="K19" s="1509">
        <f t="shared" si="1"/>
        <v>0</v>
      </c>
      <c r="L19" s="1509">
        <f t="shared" si="1"/>
        <v>0</v>
      </c>
      <c r="M19" s="1509">
        <f t="shared" si="1"/>
        <v>0</v>
      </c>
      <c r="N19" s="1509">
        <f t="shared" si="1"/>
        <v>0</v>
      </c>
      <c r="O19" s="1509">
        <f t="shared" si="1"/>
        <v>0</v>
      </c>
      <c r="P19" s="1509">
        <f t="shared" si="1"/>
        <v>0</v>
      </c>
      <c r="Q19" s="1510">
        <f t="shared" si="1"/>
        <v>0</v>
      </c>
    </row>
    <row r="20" spans="1:17">
      <c r="A20" s="1511"/>
      <c r="B20" s="1512" t="s">
        <v>67</v>
      </c>
      <c r="C20" s="1500">
        <f t="shared" si="0"/>
        <v>0</v>
      </c>
      <c r="D20" s="1513"/>
      <c r="E20" s="1514"/>
      <c r="F20" s="1514"/>
      <c r="G20" s="1514"/>
      <c r="H20" s="1514"/>
      <c r="I20" s="1514"/>
      <c r="J20" s="1514"/>
      <c r="K20" s="1514"/>
      <c r="L20" s="1514"/>
      <c r="M20" s="1514"/>
      <c r="N20" s="1514"/>
      <c r="O20" s="1514"/>
      <c r="P20" s="1514"/>
      <c r="Q20" s="1515"/>
    </row>
    <row r="21" spans="1:17">
      <c r="A21" s="1511"/>
      <c r="B21" s="1512" t="s">
        <v>273</v>
      </c>
      <c r="C21" s="1500">
        <f t="shared" si="0"/>
        <v>0</v>
      </c>
      <c r="D21" s="1513"/>
      <c r="E21" s="1514"/>
      <c r="F21" s="1514"/>
      <c r="G21" s="1514"/>
      <c r="H21" s="1514"/>
      <c r="I21" s="1514"/>
      <c r="J21" s="1514"/>
      <c r="K21" s="1514"/>
      <c r="L21" s="1514"/>
      <c r="M21" s="1514"/>
      <c r="N21" s="1514"/>
      <c r="O21" s="1514"/>
      <c r="P21" s="1514"/>
      <c r="Q21" s="1515"/>
    </row>
    <row r="22" spans="1:17">
      <c r="A22" s="1507">
        <v>5</v>
      </c>
      <c r="B22" s="1508" t="s">
        <v>2116</v>
      </c>
      <c r="C22" s="1500">
        <f t="shared" si="0"/>
        <v>0</v>
      </c>
      <c r="D22" s="1516"/>
      <c r="E22" s="1517"/>
      <c r="F22" s="1517"/>
      <c r="G22" s="1517"/>
      <c r="H22" s="1517"/>
      <c r="I22" s="1517"/>
      <c r="J22" s="1517"/>
      <c r="K22" s="1517"/>
      <c r="L22" s="1517"/>
      <c r="M22" s="1517"/>
      <c r="N22" s="1517"/>
      <c r="O22" s="1517"/>
      <c r="P22" s="1517"/>
      <c r="Q22" s="1518"/>
    </row>
    <row r="23" spans="1:17">
      <c r="A23" s="1507">
        <v>6</v>
      </c>
      <c r="B23" s="1508" t="s">
        <v>2117</v>
      </c>
      <c r="C23" s="1500">
        <f t="shared" si="0"/>
        <v>0</v>
      </c>
      <c r="D23" s="1513"/>
      <c r="E23" s="1514"/>
      <c r="F23" s="1514"/>
      <c r="G23" s="1514"/>
      <c r="H23" s="1514"/>
      <c r="I23" s="1514"/>
      <c r="J23" s="1514"/>
      <c r="K23" s="1514"/>
      <c r="L23" s="1514"/>
      <c r="M23" s="1514"/>
      <c r="N23" s="1514"/>
      <c r="O23" s="1514"/>
      <c r="P23" s="1514"/>
      <c r="Q23" s="1515"/>
    </row>
    <row r="24" spans="1:17">
      <c r="A24" s="1507">
        <v>7</v>
      </c>
      <c r="B24" s="1508" t="s">
        <v>1805</v>
      </c>
      <c r="C24" s="1500">
        <f t="shared" si="0"/>
        <v>0</v>
      </c>
      <c r="D24" s="1513"/>
      <c r="E24" s="1514"/>
      <c r="F24" s="1514"/>
      <c r="G24" s="1514"/>
      <c r="H24" s="1514"/>
      <c r="I24" s="1514"/>
      <c r="J24" s="1514"/>
      <c r="K24" s="1514"/>
      <c r="L24" s="1514"/>
      <c r="M24" s="1514"/>
      <c r="N24" s="1514"/>
      <c r="O24" s="1514"/>
      <c r="P24" s="1514"/>
      <c r="Q24" s="1515"/>
    </row>
    <row r="25" spans="1:17">
      <c r="A25" s="1519"/>
      <c r="B25" s="1512" t="s">
        <v>2118</v>
      </c>
      <c r="C25" s="1500">
        <f t="shared" si="0"/>
        <v>0</v>
      </c>
      <c r="D25" s="1513"/>
      <c r="E25" s="1514"/>
      <c r="F25" s="1514"/>
      <c r="G25" s="1514"/>
      <c r="H25" s="1514"/>
      <c r="I25" s="1514"/>
      <c r="J25" s="1514"/>
      <c r="K25" s="1514"/>
      <c r="L25" s="1514"/>
      <c r="M25" s="1514"/>
      <c r="N25" s="1514"/>
      <c r="O25" s="1514"/>
      <c r="P25" s="1514"/>
      <c r="Q25" s="1515"/>
    </row>
    <row r="26" spans="1:17">
      <c r="A26" s="1507">
        <v>8</v>
      </c>
      <c r="B26" s="1520" t="s">
        <v>2119</v>
      </c>
      <c r="C26" s="1500">
        <f t="shared" si="0"/>
        <v>0</v>
      </c>
      <c r="D26" s="1521">
        <f>D27+D28+D29</f>
        <v>0</v>
      </c>
      <c r="E26" s="1521">
        <f t="shared" ref="E26:Q26" si="2">E27+E28+E29</f>
        <v>0</v>
      </c>
      <c r="F26" s="1521">
        <f t="shared" si="2"/>
        <v>0</v>
      </c>
      <c r="G26" s="1521">
        <f t="shared" si="2"/>
        <v>0</v>
      </c>
      <c r="H26" s="1521">
        <f t="shared" si="2"/>
        <v>0</v>
      </c>
      <c r="I26" s="1521">
        <f t="shared" si="2"/>
        <v>0</v>
      </c>
      <c r="J26" s="1521">
        <f t="shared" si="2"/>
        <v>0</v>
      </c>
      <c r="K26" s="1521">
        <f t="shared" si="2"/>
        <v>0</v>
      </c>
      <c r="L26" s="1521">
        <f t="shared" si="2"/>
        <v>0</v>
      </c>
      <c r="M26" s="1521">
        <f t="shared" si="2"/>
        <v>0</v>
      </c>
      <c r="N26" s="1521">
        <f t="shared" si="2"/>
        <v>0</v>
      </c>
      <c r="O26" s="1521">
        <f t="shared" si="2"/>
        <v>0</v>
      </c>
      <c r="P26" s="1521">
        <f t="shared" si="2"/>
        <v>0</v>
      </c>
      <c r="Q26" s="1522">
        <f t="shared" si="2"/>
        <v>0</v>
      </c>
    </row>
    <row r="27" spans="1:17">
      <c r="A27" s="1511"/>
      <c r="B27" s="1523" t="s">
        <v>438</v>
      </c>
      <c r="C27" s="1500">
        <f t="shared" si="0"/>
        <v>0</v>
      </c>
      <c r="D27" s="1513"/>
      <c r="E27" s="1514"/>
      <c r="F27" s="1514"/>
      <c r="G27" s="1514"/>
      <c r="H27" s="1514"/>
      <c r="I27" s="1514"/>
      <c r="J27" s="1514"/>
      <c r="K27" s="1514"/>
      <c r="L27" s="1514"/>
      <c r="M27" s="1514"/>
      <c r="N27" s="1514"/>
      <c r="O27" s="1514"/>
      <c r="P27" s="1514"/>
      <c r="Q27" s="1515"/>
    </row>
    <row r="28" spans="1:17">
      <c r="A28" s="1511"/>
      <c r="B28" s="1523" t="s">
        <v>445</v>
      </c>
      <c r="C28" s="1500">
        <f t="shared" si="0"/>
        <v>0</v>
      </c>
      <c r="D28" s="1513"/>
      <c r="E28" s="1514"/>
      <c r="F28" s="1514"/>
      <c r="G28" s="1514"/>
      <c r="H28" s="1514"/>
      <c r="I28" s="1514"/>
      <c r="J28" s="1514"/>
      <c r="K28" s="1514"/>
      <c r="L28" s="1514"/>
      <c r="M28" s="1514"/>
      <c r="N28" s="1514"/>
      <c r="O28" s="1514"/>
      <c r="P28" s="1514"/>
      <c r="Q28" s="1515"/>
    </row>
    <row r="29" spans="1:17">
      <c r="A29" s="1511"/>
      <c r="B29" s="1523" t="s">
        <v>2120</v>
      </c>
      <c r="C29" s="1500">
        <f t="shared" si="0"/>
        <v>0</v>
      </c>
      <c r="D29" s="1513"/>
      <c r="E29" s="1514"/>
      <c r="F29" s="1514"/>
      <c r="G29" s="1514"/>
      <c r="H29" s="1514"/>
      <c r="I29" s="1514"/>
      <c r="J29" s="1514"/>
      <c r="K29" s="1514"/>
      <c r="L29" s="1514"/>
      <c r="M29" s="1514"/>
      <c r="N29" s="1514"/>
      <c r="O29" s="1514"/>
      <c r="P29" s="1514"/>
      <c r="Q29" s="1515"/>
    </row>
    <row r="30" spans="1:17">
      <c r="A30" s="1507">
        <v>9</v>
      </c>
      <c r="B30" s="1524" t="s">
        <v>1813</v>
      </c>
      <c r="C30" s="1500">
        <f t="shared" si="0"/>
        <v>0</v>
      </c>
      <c r="D30" s="1521">
        <f>D31+D32</f>
        <v>0</v>
      </c>
      <c r="E30" s="1521">
        <f t="shared" ref="E30:Q30" si="3">E31+E32</f>
        <v>0</v>
      </c>
      <c r="F30" s="1521">
        <f t="shared" si="3"/>
        <v>0</v>
      </c>
      <c r="G30" s="1521">
        <f t="shared" si="3"/>
        <v>0</v>
      </c>
      <c r="H30" s="1521">
        <f t="shared" si="3"/>
        <v>0</v>
      </c>
      <c r="I30" s="1521">
        <f t="shared" si="3"/>
        <v>0</v>
      </c>
      <c r="J30" s="1521">
        <f t="shared" si="3"/>
        <v>0</v>
      </c>
      <c r="K30" s="1521">
        <f t="shared" si="3"/>
        <v>0</v>
      </c>
      <c r="L30" s="1521">
        <f t="shared" si="3"/>
        <v>0</v>
      </c>
      <c r="M30" s="1521">
        <f t="shared" si="3"/>
        <v>0</v>
      </c>
      <c r="N30" s="1521">
        <f t="shared" si="3"/>
        <v>0</v>
      </c>
      <c r="O30" s="1521">
        <f t="shared" si="3"/>
        <v>0</v>
      </c>
      <c r="P30" s="1521">
        <f t="shared" si="3"/>
        <v>0</v>
      </c>
      <c r="Q30" s="1522">
        <f t="shared" si="3"/>
        <v>0</v>
      </c>
    </row>
    <row r="31" spans="1:17">
      <c r="A31" s="1519"/>
      <c r="B31" s="1525" t="s">
        <v>2121</v>
      </c>
      <c r="C31" s="1500">
        <f t="shared" si="0"/>
        <v>0</v>
      </c>
      <c r="D31" s="1513"/>
      <c r="E31" s="1514"/>
      <c r="F31" s="1514"/>
      <c r="G31" s="1514"/>
      <c r="H31" s="1514"/>
      <c r="I31" s="1514"/>
      <c r="J31" s="1514"/>
      <c r="K31" s="1514"/>
      <c r="L31" s="1514"/>
      <c r="M31" s="1514"/>
      <c r="N31" s="1514"/>
      <c r="O31" s="1514"/>
      <c r="P31" s="1514"/>
      <c r="Q31" s="1515"/>
    </row>
    <row r="32" spans="1:17">
      <c r="A32" s="1526"/>
      <c r="B32" s="1525" t="s">
        <v>65</v>
      </c>
      <c r="C32" s="1500">
        <f t="shared" si="0"/>
        <v>0</v>
      </c>
      <c r="D32" s="1513"/>
      <c r="E32" s="1514"/>
      <c r="F32" s="1514"/>
      <c r="G32" s="1514"/>
      <c r="H32" s="1514"/>
      <c r="I32" s="1514"/>
      <c r="J32" s="1514"/>
      <c r="K32" s="1514"/>
      <c r="L32" s="1514"/>
      <c r="M32" s="1514"/>
      <c r="N32" s="1514"/>
      <c r="O32" s="1514"/>
      <c r="P32" s="1514"/>
      <c r="Q32" s="1515"/>
    </row>
    <row r="33" spans="1:17">
      <c r="A33" s="1527"/>
      <c r="B33" s="1528" t="s">
        <v>2122</v>
      </c>
      <c r="C33" s="1529">
        <f>C16+C17+C18+C19+C22+C23+C24+C25+C26+C30</f>
        <v>0</v>
      </c>
      <c r="D33" s="1529">
        <f t="shared" ref="D33:Q33" si="4">D16+D17+D18+D19+D22+D23+D24+D25+D26+D30</f>
        <v>0</v>
      </c>
      <c r="E33" s="1529">
        <f t="shared" si="4"/>
        <v>0</v>
      </c>
      <c r="F33" s="1529">
        <f t="shared" si="4"/>
        <v>0</v>
      </c>
      <c r="G33" s="1529">
        <f t="shared" si="4"/>
        <v>0</v>
      </c>
      <c r="H33" s="1529">
        <f t="shared" si="4"/>
        <v>0</v>
      </c>
      <c r="I33" s="1529">
        <f t="shared" si="4"/>
        <v>0</v>
      </c>
      <c r="J33" s="1529">
        <f t="shared" si="4"/>
        <v>0</v>
      </c>
      <c r="K33" s="1529">
        <f t="shared" si="4"/>
        <v>0</v>
      </c>
      <c r="L33" s="1529">
        <f t="shared" si="4"/>
        <v>0</v>
      </c>
      <c r="M33" s="1529">
        <f t="shared" si="4"/>
        <v>0</v>
      </c>
      <c r="N33" s="1529">
        <f t="shared" si="4"/>
        <v>0</v>
      </c>
      <c r="O33" s="1529">
        <f t="shared" si="4"/>
        <v>0</v>
      </c>
      <c r="P33" s="1529">
        <f t="shared" si="4"/>
        <v>0</v>
      </c>
      <c r="Q33" s="1530">
        <f t="shared" si="4"/>
        <v>0</v>
      </c>
    </row>
    <row r="34" spans="1:17">
      <c r="A34" s="1495"/>
      <c r="B34" s="1614" t="s">
        <v>2123</v>
      </c>
      <c r="C34" s="1531"/>
      <c r="D34" s="1531"/>
      <c r="E34" s="1531"/>
      <c r="F34" s="1531"/>
      <c r="G34" s="1531"/>
      <c r="H34" s="1531"/>
      <c r="I34" s="1531"/>
      <c r="J34" s="1531"/>
      <c r="K34" s="1531"/>
      <c r="L34" s="1531"/>
      <c r="M34" s="1531"/>
      <c r="N34" s="1531"/>
      <c r="O34" s="1531"/>
      <c r="P34" s="1531"/>
      <c r="Q34" s="1532"/>
    </row>
    <row r="35" spans="1:17">
      <c r="A35" s="1507">
        <v>1</v>
      </c>
      <c r="B35" s="1508" t="s">
        <v>2124</v>
      </c>
      <c r="C35" s="1500">
        <f>SUM(D35:Q35)</f>
        <v>0</v>
      </c>
      <c r="D35" s="1516"/>
      <c r="E35" s="1517"/>
      <c r="F35" s="1517"/>
      <c r="G35" s="1517"/>
      <c r="H35" s="1517"/>
      <c r="I35" s="1517"/>
      <c r="J35" s="1517"/>
      <c r="K35" s="1517"/>
      <c r="L35" s="1517"/>
      <c r="M35" s="1517"/>
      <c r="N35" s="1517"/>
      <c r="O35" s="1517"/>
      <c r="P35" s="1517"/>
      <c r="Q35" s="1518"/>
    </row>
    <row r="36" spans="1:17">
      <c r="A36" s="1507">
        <v>2</v>
      </c>
      <c r="B36" s="1508" t="s">
        <v>2125</v>
      </c>
      <c r="C36" s="1500">
        <f t="shared" ref="C36:C50" si="5">SUM(D36:Q36)</f>
        <v>0</v>
      </c>
      <c r="D36" s="1513"/>
      <c r="E36" s="1514"/>
      <c r="F36" s="1514"/>
      <c r="G36" s="1514"/>
      <c r="H36" s="1514"/>
      <c r="I36" s="1514"/>
      <c r="J36" s="1514"/>
      <c r="K36" s="1514"/>
      <c r="L36" s="1514"/>
      <c r="M36" s="1514"/>
      <c r="N36" s="1514"/>
      <c r="O36" s="1514"/>
      <c r="P36" s="1514"/>
      <c r="Q36" s="1515"/>
    </row>
    <row r="37" spans="1:17">
      <c r="A37" s="1507">
        <v>3</v>
      </c>
      <c r="B37" s="1508" t="s">
        <v>2126</v>
      </c>
      <c r="C37" s="1500">
        <f t="shared" si="5"/>
        <v>0</v>
      </c>
      <c r="D37" s="1513"/>
      <c r="E37" s="1514"/>
      <c r="F37" s="1514"/>
      <c r="G37" s="1514"/>
      <c r="H37" s="1514"/>
      <c r="I37" s="1514"/>
      <c r="J37" s="1514"/>
      <c r="K37" s="1514"/>
      <c r="L37" s="1514"/>
      <c r="M37" s="1514"/>
      <c r="N37" s="1514"/>
      <c r="O37" s="1514"/>
      <c r="P37" s="1514"/>
      <c r="Q37" s="1515"/>
    </row>
    <row r="38" spans="1:17">
      <c r="A38" s="1507">
        <v>4</v>
      </c>
      <c r="B38" s="1508" t="s">
        <v>2127</v>
      </c>
      <c r="C38" s="1500">
        <f t="shared" si="5"/>
        <v>0</v>
      </c>
      <c r="D38" s="1521">
        <f>D39+D40</f>
        <v>0</v>
      </c>
      <c r="E38" s="1521">
        <f t="shared" ref="E38:Q38" si="6">E39+E40</f>
        <v>0</v>
      </c>
      <c r="F38" s="1521">
        <f t="shared" si="6"/>
        <v>0</v>
      </c>
      <c r="G38" s="1521">
        <f t="shared" si="6"/>
        <v>0</v>
      </c>
      <c r="H38" s="1521">
        <f t="shared" si="6"/>
        <v>0</v>
      </c>
      <c r="I38" s="1521">
        <f t="shared" si="6"/>
        <v>0</v>
      </c>
      <c r="J38" s="1521">
        <f t="shared" si="6"/>
        <v>0</v>
      </c>
      <c r="K38" s="1521">
        <f t="shared" si="6"/>
        <v>0</v>
      </c>
      <c r="L38" s="1521">
        <f t="shared" si="6"/>
        <v>0</v>
      </c>
      <c r="M38" s="1521">
        <f t="shared" si="6"/>
        <v>0</v>
      </c>
      <c r="N38" s="1521">
        <f t="shared" si="6"/>
        <v>0</v>
      </c>
      <c r="O38" s="1521">
        <f t="shared" si="6"/>
        <v>0</v>
      </c>
      <c r="P38" s="1521">
        <f t="shared" si="6"/>
        <v>0</v>
      </c>
      <c r="Q38" s="1522">
        <f t="shared" si="6"/>
        <v>0</v>
      </c>
    </row>
    <row r="39" spans="1:17" ht="15" customHeight="1">
      <c r="A39" s="1526"/>
      <c r="B39" s="1512" t="s">
        <v>67</v>
      </c>
      <c r="C39" s="1500">
        <f t="shared" si="5"/>
        <v>0</v>
      </c>
      <c r="D39" s="1533"/>
      <c r="E39" s="1533"/>
      <c r="F39" s="1533"/>
      <c r="G39" s="1533"/>
      <c r="H39" s="1533"/>
      <c r="I39" s="1533"/>
      <c r="J39" s="1533"/>
      <c r="K39" s="1533"/>
      <c r="L39" s="1533"/>
      <c r="M39" s="1533"/>
      <c r="N39" s="1533"/>
      <c r="O39" s="1533"/>
      <c r="P39" s="1533"/>
      <c r="Q39" s="1534"/>
    </row>
    <row r="40" spans="1:17">
      <c r="A40" s="1526"/>
      <c r="B40" s="1535" t="s">
        <v>273</v>
      </c>
      <c r="C40" s="1500">
        <f t="shared" si="5"/>
        <v>0</v>
      </c>
      <c r="D40" s="1536"/>
      <c r="E40" s="1536"/>
      <c r="F40" s="1536"/>
      <c r="G40" s="1536"/>
      <c r="H40" s="1536"/>
      <c r="I40" s="1536"/>
      <c r="J40" s="1536"/>
      <c r="K40" s="1536"/>
      <c r="L40" s="1536"/>
      <c r="M40" s="1536"/>
      <c r="N40" s="1536"/>
      <c r="O40" s="1536"/>
      <c r="P40" s="1536"/>
      <c r="Q40" s="1537"/>
    </row>
    <row r="41" spans="1:17">
      <c r="A41" s="1507">
        <v>5</v>
      </c>
      <c r="B41" s="1538" t="s">
        <v>2128</v>
      </c>
      <c r="C41" s="1500">
        <f t="shared" si="5"/>
        <v>0</v>
      </c>
      <c r="D41" s="1539"/>
      <c r="E41" s="1539"/>
      <c r="F41" s="1539"/>
      <c r="G41" s="1539"/>
      <c r="H41" s="1539"/>
      <c r="I41" s="1539"/>
      <c r="J41" s="1539"/>
      <c r="K41" s="1539"/>
      <c r="L41" s="1539"/>
      <c r="M41" s="1539"/>
      <c r="N41" s="1539"/>
      <c r="O41" s="1539"/>
      <c r="P41" s="1539"/>
      <c r="Q41" s="1540"/>
    </row>
    <row r="42" spans="1:17">
      <c r="A42" s="1507">
        <v>6</v>
      </c>
      <c r="B42" s="1524" t="s">
        <v>2117</v>
      </c>
      <c r="C42" s="1500">
        <f t="shared" si="5"/>
        <v>0</v>
      </c>
      <c r="D42" s="1541"/>
      <c r="E42" s="1541"/>
      <c r="F42" s="1541"/>
      <c r="G42" s="1541"/>
      <c r="H42" s="1541"/>
      <c r="I42" s="1541"/>
      <c r="J42" s="1541"/>
      <c r="K42" s="1541"/>
      <c r="L42" s="1541"/>
      <c r="M42" s="1541"/>
      <c r="N42" s="1541"/>
      <c r="O42" s="1541"/>
      <c r="P42" s="1541"/>
      <c r="Q42" s="1542"/>
    </row>
    <row r="43" spans="1:17">
      <c r="A43" s="1507">
        <v>7</v>
      </c>
      <c r="B43" s="1543" t="s">
        <v>771</v>
      </c>
      <c r="C43" s="1500">
        <f t="shared" si="5"/>
        <v>0</v>
      </c>
      <c r="D43" s="1509">
        <f>D44+D45+D46</f>
        <v>0</v>
      </c>
      <c r="E43" s="1509">
        <f t="shared" ref="E43:Q43" si="7">E44+E45+E46</f>
        <v>0</v>
      </c>
      <c r="F43" s="1509">
        <f t="shared" si="7"/>
        <v>0</v>
      </c>
      <c r="G43" s="1509">
        <f t="shared" si="7"/>
        <v>0</v>
      </c>
      <c r="H43" s="1509">
        <f t="shared" si="7"/>
        <v>0</v>
      </c>
      <c r="I43" s="1509">
        <f t="shared" si="7"/>
        <v>0</v>
      </c>
      <c r="J43" s="1509">
        <f t="shared" si="7"/>
        <v>0</v>
      </c>
      <c r="K43" s="1509">
        <f t="shared" si="7"/>
        <v>0</v>
      </c>
      <c r="L43" s="1509">
        <f t="shared" si="7"/>
        <v>0</v>
      </c>
      <c r="M43" s="1509">
        <f t="shared" si="7"/>
        <v>0</v>
      </c>
      <c r="N43" s="1509">
        <f t="shared" si="7"/>
        <v>0</v>
      </c>
      <c r="O43" s="1509">
        <f t="shared" si="7"/>
        <v>0</v>
      </c>
      <c r="P43" s="1509">
        <f t="shared" si="7"/>
        <v>0</v>
      </c>
      <c r="Q43" s="1510">
        <f t="shared" si="7"/>
        <v>0</v>
      </c>
    </row>
    <row r="44" spans="1:17">
      <c r="A44" s="1526"/>
      <c r="B44" s="1512" t="s">
        <v>560</v>
      </c>
      <c r="C44" s="1500">
        <f t="shared" si="5"/>
        <v>0</v>
      </c>
      <c r="D44" s="1544"/>
      <c r="E44" s="1505"/>
      <c r="F44" s="1505"/>
      <c r="G44" s="1505"/>
      <c r="H44" s="1505"/>
      <c r="I44" s="1505"/>
      <c r="J44" s="1505"/>
      <c r="K44" s="1505"/>
      <c r="L44" s="1505"/>
      <c r="M44" s="1505"/>
      <c r="N44" s="1505"/>
      <c r="O44" s="1505"/>
      <c r="P44" s="1505"/>
      <c r="Q44" s="1506"/>
    </row>
    <row r="45" spans="1:17">
      <c r="A45" s="1526"/>
      <c r="B45" s="1512" t="s">
        <v>570</v>
      </c>
      <c r="C45" s="1500">
        <f t="shared" si="5"/>
        <v>0</v>
      </c>
      <c r="D45" s="1544"/>
      <c r="E45" s="1505"/>
      <c r="F45" s="1505"/>
      <c r="G45" s="1505"/>
      <c r="H45" s="1505"/>
      <c r="I45" s="1505"/>
      <c r="J45" s="1505"/>
      <c r="K45" s="1505"/>
      <c r="L45" s="1505"/>
      <c r="M45" s="1505"/>
      <c r="N45" s="1505"/>
      <c r="O45" s="1505"/>
      <c r="P45" s="1505"/>
      <c r="Q45" s="1506"/>
    </row>
    <row r="46" spans="1:17">
      <c r="A46" s="1526"/>
      <c r="B46" s="1512" t="s">
        <v>571</v>
      </c>
      <c r="C46" s="1500">
        <f t="shared" si="5"/>
        <v>0</v>
      </c>
      <c r="D46" s="1544"/>
      <c r="E46" s="1505"/>
      <c r="F46" s="1505"/>
      <c r="G46" s="1505"/>
      <c r="H46" s="1505"/>
      <c r="I46" s="1505"/>
      <c r="J46" s="1505"/>
      <c r="K46" s="1505"/>
      <c r="L46" s="1505"/>
      <c r="M46" s="1505"/>
      <c r="N46" s="1505"/>
      <c r="O46" s="1505"/>
      <c r="P46" s="1505"/>
      <c r="Q46" s="1506"/>
    </row>
    <row r="47" spans="1:17">
      <c r="A47" s="1507">
        <v>8</v>
      </c>
      <c r="B47" s="1545" t="s">
        <v>2129</v>
      </c>
      <c r="C47" s="1500">
        <f t="shared" si="5"/>
        <v>0</v>
      </c>
      <c r="D47" s="1544"/>
      <c r="E47" s="1505"/>
      <c r="F47" s="1505"/>
      <c r="G47" s="1505"/>
      <c r="H47" s="1505"/>
      <c r="I47" s="1505"/>
      <c r="J47" s="1505"/>
      <c r="K47" s="1505"/>
      <c r="L47" s="1505"/>
      <c r="M47" s="1505"/>
      <c r="N47" s="1505"/>
      <c r="O47" s="1505"/>
      <c r="P47" s="1505"/>
      <c r="Q47" s="1506"/>
    </row>
    <row r="48" spans="1:17">
      <c r="A48" s="1507">
        <v>9</v>
      </c>
      <c r="B48" s="1520" t="s">
        <v>2130</v>
      </c>
      <c r="C48" s="1500">
        <f t="shared" si="5"/>
        <v>0</v>
      </c>
      <c r="D48" s="1544"/>
      <c r="E48" s="1505"/>
      <c r="F48" s="1505"/>
      <c r="G48" s="1505"/>
      <c r="H48" s="1505"/>
      <c r="I48" s="1505"/>
      <c r="J48" s="1505"/>
      <c r="K48" s="1505"/>
      <c r="L48" s="1505"/>
      <c r="M48" s="1505"/>
      <c r="N48" s="1505"/>
      <c r="O48" s="1505"/>
      <c r="P48" s="1505"/>
      <c r="Q48" s="1506"/>
    </row>
    <row r="49" spans="1:17">
      <c r="A49" s="1507">
        <v>10</v>
      </c>
      <c r="B49" s="1524" t="s">
        <v>1833</v>
      </c>
      <c r="C49" s="1500">
        <f t="shared" si="5"/>
        <v>0</v>
      </c>
      <c r="D49" s="1544"/>
      <c r="E49" s="1505"/>
      <c r="F49" s="1505"/>
      <c r="G49" s="1505"/>
      <c r="H49" s="1505"/>
      <c r="I49" s="1505"/>
      <c r="J49" s="1505"/>
      <c r="K49" s="1505"/>
      <c r="L49" s="1505"/>
      <c r="M49" s="1505"/>
      <c r="N49" s="1505"/>
      <c r="O49" s="1505"/>
      <c r="P49" s="1505"/>
      <c r="Q49" s="1506"/>
    </row>
    <row r="50" spans="1:17">
      <c r="A50" s="1507">
        <v>11</v>
      </c>
      <c r="B50" s="1524" t="s">
        <v>643</v>
      </c>
      <c r="C50" s="1500">
        <f t="shared" si="5"/>
        <v>0</v>
      </c>
      <c r="D50" s="1544"/>
      <c r="E50" s="1505"/>
      <c r="F50" s="1505"/>
      <c r="G50" s="1505"/>
      <c r="H50" s="1505"/>
      <c r="I50" s="1505"/>
      <c r="J50" s="1505"/>
      <c r="K50" s="1505"/>
      <c r="L50" s="1505"/>
      <c r="M50" s="1505"/>
      <c r="N50" s="1505"/>
      <c r="O50" s="1505"/>
      <c r="P50" s="1505"/>
      <c r="Q50" s="1506"/>
    </row>
    <row r="51" spans="1:17" ht="15.75" thickBot="1">
      <c r="A51" s="1546"/>
      <c r="B51" s="1547" t="s">
        <v>2131</v>
      </c>
      <c r="C51" s="1548">
        <f>C35+C36+C37+C38+C41+C42+C43+C47+C48+C49+C50</f>
        <v>0</v>
      </c>
      <c r="D51" s="1549">
        <f>D35+D36+D37+D38+D41+D42+D43+D47+D48+D49+D50</f>
        <v>0</v>
      </c>
      <c r="E51" s="1549">
        <f t="shared" ref="E51:Q51" si="8">E35+E36+E37+E38+E41+E42+E43+E47+E48+E49+E50</f>
        <v>0</v>
      </c>
      <c r="F51" s="1549">
        <f t="shared" si="8"/>
        <v>0</v>
      </c>
      <c r="G51" s="1549">
        <f t="shared" si="8"/>
        <v>0</v>
      </c>
      <c r="H51" s="1549">
        <f t="shared" si="8"/>
        <v>0</v>
      </c>
      <c r="I51" s="1549">
        <f t="shared" si="8"/>
        <v>0</v>
      </c>
      <c r="J51" s="1549">
        <f t="shared" si="8"/>
        <v>0</v>
      </c>
      <c r="K51" s="1549">
        <f t="shared" si="8"/>
        <v>0</v>
      </c>
      <c r="L51" s="1549">
        <f t="shared" si="8"/>
        <v>0</v>
      </c>
      <c r="M51" s="1549">
        <f t="shared" si="8"/>
        <v>0</v>
      </c>
      <c r="N51" s="1549">
        <f t="shared" si="8"/>
        <v>0</v>
      </c>
      <c r="O51" s="1549">
        <f t="shared" si="8"/>
        <v>0</v>
      </c>
      <c r="P51" s="1549">
        <f t="shared" si="8"/>
        <v>0</v>
      </c>
      <c r="Q51" s="1550">
        <f t="shared" si="8"/>
        <v>0</v>
      </c>
    </row>
    <row r="52" spans="1:17" ht="15.75" thickBot="1">
      <c r="A52" s="1551"/>
      <c r="B52" s="1552" t="s">
        <v>2132</v>
      </c>
      <c r="C52" s="1553">
        <f>C33+C51</f>
        <v>0</v>
      </c>
      <c r="D52" s="1554">
        <f>D33+D51</f>
        <v>0</v>
      </c>
      <c r="E52" s="1554">
        <f t="shared" ref="E52:Q52" si="9">E33+E51</f>
        <v>0</v>
      </c>
      <c r="F52" s="1554">
        <f t="shared" si="9"/>
        <v>0</v>
      </c>
      <c r="G52" s="1554">
        <f t="shared" si="9"/>
        <v>0</v>
      </c>
      <c r="H52" s="1554">
        <f t="shared" si="9"/>
        <v>0</v>
      </c>
      <c r="I52" s="1554">
        <f t="shared" si="9"/>
        <v>0</v>
      </c>
      <c r="J52" s="1554">
        <f t="shared" si="9"/>
        <v>0</v>
      </c>
      <c r="K52" s="1554">
        <f t="shared" si="9"/>
        <v>0</v>
      </c>
      <c r="L52" s="1554">
        <f t="shared" si="9"/>
        <v>0</v>
      </c>
      <c r="M52" s="1554">
        <f t="shared" si="9"/>
        <v>0</v>
      </c>
      <c r="N52" s="1554">
        <f t="shared" si="9"/>
        <v>0</v>
      </c>
      <c r="O52" s="1554">
        <f t="shared" si="9"/>
        <v>0</v>
      </c>
      <c r="P52" s="1554">
        <f t="shared" si="9"/>
        <v>0</v>
      </c>
      <c r="Q52" s="1555">
        <f t="shared" si="9"/>
        <v>0</v>
      </c>
    </row>
    <row r="53" spans="1:17">
      <c r="A53" s="1556"/>
      <c r="B53" s="1614" t="s">
        <v>1221</v>
      </c>
      <c r="C53" s="1558"/>
      <c r="D53" s="1559"/>
      <c r="E53" s="1559"/>
      <c r="F53" s="1559"/>
      <c r="G53" s="1559"/>
      <c r="H53" s="1559"/>
      <c r="I53" s="1559"/>
      <c r="J53" s="1559"/>
      <c r="K53" s="1559"/>
      <c r="L53" s="1559"/>
      <c r="M53" s="1559"/>
      <c r="N53" s="1559"/>
      <c r="O53" s="1559"/>
      <c r="P53" s="1559"/>
      <c r="Q53" s="1560"/>
    </row>
    <row r="54" spans="1:17">
      <c r="A54" s="1495"/>
      <c r="B54" s="1614" t="s">
        <v>2133</v>
      </c>
      <c r="C54" s="1561"/>
      <c r="D54" s="1562"/>
      <c r="E54" s="1562"/>
      <c r="F54" s="1562"/>
      <c r="G54" s="1562"/>
      <c r="H54" s="1562"/>
      <c r="I54" s="1562"/>
      <c r="J54" s="1562"/>
      <c r="K54" s="1562"/>
      <c r="L54" s="1562"/>
      <c r="M54" s="1562"/>
      <c r="N54" s="1562"/>
      <c r="O54" s="1562"/>
      <c r="P54" s="1562"/>
      <c r="Q54" s="1563"/>
    </row>
    <row r="55" spans="1:17">
      <c r="A55" s="1564" t="s">
        <v>2134</v>
      </c>
      <c r="B55" s="1616" t="s">
        <v>2135</v>
      </c>
      <c r="C55" s="1496"/>
      <c r="D55" s="1497"/>
      <c r="E55" s="1497"/>
      <c r="F55" s="1497"/>
      <c r="G55" s="1497"/>
      <c r="H55" s="1497"/>
      <c r="I55" s="1497"/>
      <c r="J55" s="1497"/>
      <c r="K55" s="1497"/>
      <c r="L55" s="1497"/>
      <c r="M55" s="1497"/>
      <c r="N55" s="1497"/>
      <c r="O55" s="1497"/>
      <c r="P55" s="1497"/>
      <c r="Q55" s="1498"/>
    </row>
    <row r="56" spans="1:17">
      <c r="A56" s="1499" t="s">
        <v>2136</v>
      </c>
      <c r="B56" s="1508" t="s">
        <v>2137</v>
      </c>
      <c r="C56" s="1500">
        <f t="shared" ref="C56:C62" si="10">SUM(D56:Q56)</f>
        <v>0</v>
      </c>
      <c r="D56" s="1544"/>
      <c r="E56" s="1505"/>
      <c r="F56" s="1505"/>
      <c r="G56" s="1505"/>
      <c r="H56" s="1505"/>
      <c r="I56" s="1505"/>
      <c r="J56" s="1505"/>
      <c r="K56" s="1505"/>
      <c r="L56" s="1505"/>
      <c r="M56" s="1505"/>
      <c r="N56" s="1505"/>
      <c r="O56" s="1505"/>
      <c r="P56" s="1505"/>
      <c r="Q56" s="1506"/>
    </row>
    <row r="57" spans="1:17">
      <c r="A57" s="1507" t="s">
        <v>2138</v>
      </c>
      <c r="B57" s="1566" t="s">
        <v>2139</v>
      </c>
      <c r="C57" s="1500">
        <f t="shared" si="10"/>
        <v>0</v>
      </c>
      <c r="D57" s="1544"/>
      <c r="E57" s="1505"/>
      <c r="F57" s="1505"/>
      <c r="G57" s="1505"/>
      <c r="H57" s="1505"/>
      <c r="I57" s="1505"/>
      <c r="J57" s="1505"/>
      <c r="K57" s="1505"/>
      <c r="L57" s="1505"/>
      <c r="M57" s="1505"/>
      <c r="N57" s="1505"/>
      <c r="O57" s="1505"/>
      <c r="P57" s="1505"/>
      <c r="Q57" s="1506"/>
    </row>
    <row r="58" spans="1:17">
      <c r="A58" s="1507" t="s">
        <v>2140</v>
      </c>
      <c r="B58" s="1566" t="s">
        <v>2141</v>
      </c>
      <c r="C58" s="1500">
        <f t="shared" si="10"/>
        <v>0</v>
      </c>
      <c r="D58" s="1544"/>
      <c r="E58" s="1505"/>
      <c r="F58" s="1505"/>
      <c r="G58" s="1505"/>
      <c r="H58" s="1505"/>
      <c r="I58" s="1505"/>
      <c r="J58" s="1505"/>
      <c r="K58" s="1505"/>
      <c r="L58" s="1505"/>
      <c r="M58" s="1505"/>
      <c r="N58" s="1505"/>
      <c r="O58" s="1505"/>
      <c r="P58" s="1505"/>
      <c r="Q58" s="1506"/>
    </row>
    <row r="59" spans="1:17">
      <c r="A59" s="1507" t="s">
        <v>2142</v>
      </c>
      <c r="B59" s="1566" t="s">
        <v>2143</v>
      </c>
      <c r="C59" s="1500">
        <f t="shared" si="10"/>
        <v>0</v>
      </c>
      <c r="D59" s="1567">
        <f>D60+D61</f>
        <v>0</v>
      </c>
      <c r="E59" s="1567">
        <f t="shared" ref="E59:Q59" si="11">E60+E61</f>
        <v>0</v>
      </c>
      <c r="F59" s="1567">
        <f t="shared" si="11"/>
        <v>0</v>
      </c>
      <c r="G59" s="1567">
        <f t="shared" si="11"/>
        <v>0</v>
      </c>
      <c r="H59" s="1567">
        <f t="shared" si="11"/>
        <v>0</v>
      </c>
      <c r="I59" s="1567">
        <f t="shared" si="11"/>
        <v>0</v>
      </c>
      <c r="J59" s="1567">
        <f t="shared" si="11"/>
        <v>0</v>
      </c>
      <c r="K59" s="1567">
        <f t="shared" si="11"/>
        <v>0</v>
      </c>
      <c r="L59" s="1567">
        <f t="shared" si="11"/>
        <v>0</v>
      </c>
      <c r="M59" s="1567">
        <f t="shared" si="11"/>
        <v>0</v>
      </c>
      <c r="N59" s="1567">
        <f t="shared" si="11"/>
        <v>0</v>
      </c>
      <c r="O59" s="1567">
        <f t="shared" si="11"/>
        <v>0</v>
      </c>
      <c r="P59" s="1567">
        <f t="shared" si="11"/>
        <v>0</v>
      </c>
      <c r="Q59" s="1568">
        <f t="shared" si="11"/>
        <v>0</v>
      </c>
    </row>
    <row r="60" spans="1:17">
      <c r="A60" s="1507" t="s">
        <v>2144</v>
      </c>
      <c r="B60" s="1569" t="s">
        <v>2145</v>
      </c>
      <c r="C60" s="1500">
        <f t="shared" si="10"/>
        <v>0</v>
      </c>
      <c r="D60" s="1536"/>
      <c r="E60" s="1536"/>
      <c r="F60" s="1536"/>
      <c r="G60" s="1536"/>
      <c r="H60" s="1536"/>
      <c r="I60" s="1536"/>
      <c r="J60" s="1536"/>
      <c r="K60" s="1536"/>
      <c r="L60" s="1536"/>
      <c r="M60" s="1536"/>
      <c r="N60" s="1536"/>
      <c r="O60" s="1536"/>
      <c r="P60" s="1536"/>
      <c r="Q60" s="1537"/>
    </row>
    <row r="61" spans="1:17">
      <c r="A61" s="1499" t="s">
        <v>2146</v>
      </c>
      <c r="B61" s="1512" t="s">
        <v>2147</v>
      </c>
      <c r="C61" s="1500">
        <f t="shared" si="10"/>
        <v>0</v>
      </c>
      <c r="D61" s="1536"/>
      <c r="E61" s="1536"/>
      <c r="F61" s="1536"/>
      <c r="G61" s="1536"/>
      <c r="H61" s="1536"/>
      <c r="I61" s="1536"/>
      <c r="J61" s="1536"/>
      <c r="K61" s="1536"/>
      <c r="L61" s="1536"/>
      <c r="M61" s="1536"/>
      <c r="N61" s="1536"/>
      <c r="O61" s="1536"/>
      <c r="P61" s="1536"/>
      <c r="Q61" s="1537"/>
    </row>
    <row r="62" spans="1:17">
      <c r="A62" s="1507" t="s">
        <v>2148</v>
      </c>
      <c r="B62" s="1566" t="s">
        <v>2149</v>
      </c>
      <c r="C62" s="1500">
        <f t="shared" si="10"/>
        <v>0</v>
      </c>
      <c r="D62" s="1570"/>
      <c r="E62" s="1570"/>
      <c r="F62" s="1570"/>
      <c r="G62" s="1570"/>
      <c r="H62" s="1570"/>
      <c r="I62" s="1570"/>
      <c r="J62" s="1570"/>
      <c r="K62" s="1570"/>
      <c r="L62" s="1570"/>
      <c r="M62" s="1570"/>
      <c r="N62" s="1570"/>
      <c r="O62" s="1570"/>
      <c r="P62" s="1570"/>
      <c r="Q62" s="1571"/>
    </row>
    <row r="63" spans="1:17">
      <c r="A63" s="1527"/>
      <c r="B63" s="1572" t="s">
        <v>2150</v>
      </c>
      <c r="C63" s="1573">
        <f>C56+C57+C58+C59+C62</f>
        <v>0</v>
      </c>
      <c r="D63" s="1574">
        <f>D56+D57+D58+D59+D62</f>
        <v>0</v>
      </c>
      <c r="E63" s="1574">
        <f t="shared" ref="E63:Q63" si="12">E56+E57+E58+E59+E62</f>
        <v>0</v>
      </c>
      <c r="F63" s="1574">
        <f t="shared" si="12"/>
        <v>0</v>
      </c>
      <c r="G63" s="1574">
        <f t="shared" si="12"/>
        <v>0</v>
      </c>
      <c r="H63" s="1574">
        <f t="shared" si="12"/>
        <v>0</v>
      </c>
      <c r="I63" s="1574">
        <f t="shared" si="12"/>
        <v>0</v>
      </c>
      <c r="J63" s="1574">
        <f t="shared" si="12"/>
        <v>0</v>
      </c>
      <c r="K63" s="1574">
        <f t="shared" si="12"/>
        <v>0</v>
      </c>
      <c r="L63" s="1574">
        <f t="shared" si="12"/>
        <v>0</v>
      </c>
      <c r="M63" s="1574">
        <f t="shared" si="12"/>
        <v>0</v>
      </c>
      <c r="N63" s="1574">
        <f t="shared" si="12"/>
        <v>0</v>
      </c>
      <c r="O63" s="1574">
        <f t="shared" si="12"/>
        <v>0</v>
      </c>
      <c r="P63" s="1574">
        <f t="shared" si="12"/>
        <v>0</v>
      </c>
      <c r="Q63" s="1575">
        <f t="shared" si="12"/>
        <v>0</v>
      </c>
    </row>
    <row r="64" spans="1:17">
      <c r="A64" s="1495"/>
      <c r="B64" s="1614" t="s">
        <v>2151</v>
      </c>
      <c r="C64" s="1492"/>
      <c r="D64" s="1617"/>
      <c r="E64" s="1617"/>
      <c r="F64" s="1617"/>
      <c r="G64" s="1617"/>
      <c r="H64" s="1617"/>
      <c r="I64" s="1617"/>
      <c r="J64" s="1617"/>
      <c r="K64" s="1617"/>
      <c r="L64" s="1617"/>
      <c r="M64" s="1617"/>
      <c r="N64" s="1617"/>
      <c r="O64" s="1617"/>
      <c r="P64" s="1617"/>
      <c r="Q64" s="1618"/>
    </row>
    <row r="65" spans="1:17">
      <c r="A65" s="1578" t="s">
        <v>2152</v>
      </c>
      <c r="B65" s="1616" t="s">
        <v>2135</v>
      </c>
      <c r="C65" s="1619"/>
      <c r="D65" s="1620"/>
      <c r="E65" s="1620"/>
      <c r="F65" s="1620"/>
      <c r="G65" s="1620"/>
      <c r="H65" s="1620"/>
      <c r="I65" s="1620"/>
      <c r="J65" s="1620"/>
      <c r="K65" s="1620"/>
      <c r="L65" s="1620"/>
      <c r="M65" s="1620"/>
      <c r="N65" s="1620"/>
      <c r="O65" s="1620"/>
      <c r="P65" s="1620"/>
      <c r="Q65" s="1621"/>
    </row>
    <row r="66" spans="1:17">
      <c r="A66" s="1507" t="s">
        <v>2136</v>
      </c>
      <c r="B66" s="1566" t="s">
        <v>2137</v>
      </c>
      <c r="C66" s="1500">
        <f t="shared" ref="C66:C72" si="13">SUM(D66:Q66)</f>
        <v>0</v>
      </c>
      <c r="D66" s="1544"/>
      <c r="E66" s="1505"/>
      <c r="F66" s="1505"/>
      <c r="G66" s="1505"/>
      <c r="H66" s="1505"/>
      <c r="I66" s="1505"/>
      <c r="J66" s="1505"/>
      <c r="K66" s="1505"/>
      <c r="L66" s="1505"/>
      <c r="M66" s="1505"/>
      <c r="N66" s="1505"/>
      <c r="O66" s="1505"/>
      <c r="P66" s="1505"/>
      <c r="Q66" s="1506"/>
    </row>
    <row r="67" spans="1:17">
      <c r="A67" s="1507" t="s">
        <v>2138</v>
      </c>
      <c r="B67" s="1566" t="s">
        <v>2139</v>
      </c>
      <c r="C67" s="1500">
        <f t="shared" si="13"/>
        <v>0</v>
      </c>
      <c r="D67" s="1544"/>
      <c r="E67" s="1505"/>
      <c r="F67" s="1505"/>
      <c r="G67" s="1505"/>
      <c r="H67" s="1505"/>
      <c r="I67" s="1505"/>
      <c r="J67" s="1505"/>
      <c r="K67" s="1505"/>
      <c r="L67" s="1505"/>
      <c r="M67" s="1505"/>
      <c r="N67" s="1505"/>
      <c r="O67" s="1505"/>
      <c r="P67" s="1505"/>
      <c r="Q67" s="1506"/>
    </row>
    <row r="68" spans="1:17">
      <c r="A68" s="1507" t="s">
        <v>2140</v>
      </c>
      <c r="B68" s="1566" t="s">
        <v>2141</v>
      </c>
      <c r="C68" s="1500">
        <f t="shared" si="13"/>
        <v>0</v>
      </c>
      <c r="D68" s="1544"/>
      <c r="E68" s="1505"/>
      <c r="F68" s="1505"/>
      <c r="G68" s="1505"/>
      <c r="H68" s="1505"/>
      <c r="I68" s="1505"/>
      <c r="J68" s="1505"/>
      <c r="K68" s="1505"/>
      <c r="L68" s="1505"/>
      <c r="M68" s="1505"/>
      <c r="N68" s="1505"/>
      <c r="O68" s="1505"/>
      <c r="P68" s="1505"/>
      <c r="Q68" s="1506"/>
    </row>
    <row r="69" spans="1:17">
      <c r="A69" s="1507" t="s">
        <v>2142</v>
      </c>
      <c r="B69" s="1566" t="s">
        <v>2143</v>
      </c>
      <c r="C69" s="1500">
        <f t="shared" si="13"/>
        <v>0</v>
      </c>
      <c r="D69" s="1567">
        <f>D70+D71</f>
        <v>0</v>
      </c>
      <c r="E69" s="1567">
        <f t="shared" ref="E69:Q69" si="14">E70+E71</f>
        <v>0</v>
      </c>
      <c r="F69" s="1567">
        <f t="shared" si="14"/>
        <v>0</v>
      </c>
      <c r="G69" s="1567">
        <f t="shared" si="14"/>
        <v>0</v>
      </c>
      <c r="H69" s="1567">
        <f t="shared" si="14"/>
        <v>0</v>
      </c>
      <c r="I69" s="1567">
        <f t="shared" si="14"/>
        <v>0</v>
      </c>
      <c r="J69" s="1567">
        <f t="shared" si="14"/>
        <v>0</v>
      </c>
      <c r="K69" s="1567">
        <f t="shared" si="14"/>
        <v>0</v>
      </c>
      <c r="L69" s="1567">
        <f t="shared" si="14"/>
        <v>0</v>
      </c>
      <c r="M69" s="1567">
        <f t="shared" si="14"/>
        <v>0</v>
      </c>
      <c r="N69" s="1567">
        <f t="shared" si="14"/>
        <v>0</v>
      </c>
      <c r="O69" s="1567">
        <f t="shared" si="14"/>
        <v>0</v>
      </c>
      <c r="P69" s="1567">
        <f t="shared" si="14"/>
        <v>0</v>
      </c>
      <c r="Q69" s="1568">
        <f t="shared" si="14"/>
        <v>0</v>
      </c>
    </row>
    <row r="70" spans="1:17">
      <c r="A70" s="1507" t="s">
        <v>2144</v>
      </c>
      <c r="B70" s="1569" t="s">
        <v>2145</v>
      </c>
      <c r="C70" s="1500">
        <f t="shared" si="13"/>
        <v>0</v>
      </c>
      <c r="D70" s="1536"/>
      <c r="E70" s="1536"/>
      <c r="F70" s="1536"/>
      <c r="G70" s="1536"/>
      <c r="H70" s="1536"/>
      <c r="I70" s="1536"/>
      <c r="J70" s="1536"/>
      <c r="K70" s="1536"/>
      <c r="L70" s="1536"/>
      <c r="M70" s="1536"/>
      <c r="N70" s="1536"/>
      <c r="O70" s="1536"/>
      <c r="P70" s="1536"/>
      <c r="Q70" s="1537"/>
    </row>
    <row r="71" spans="1:17">
      <c r="A71" s="1495" t="s">
        <v>2146</v>
      </c>
      <c r="B71" s="1569" t="s">
        <v>2147</v>
      </c>
      <c r="C71" s="1500">
        <f t="shared" si="13"/>
        <v>0</v>
      </c>
      <c r="D71" s="1536"/>
      <c r="E71" s="1536"/>
      <c r="F71" s="1536"/>
      <c r="G71" s="1536"/>
      <c r="H71" s="1536"/>
      <c r="I71" s="1536"/>
      <c r="J71" s="1536"/>
      <c r="K71" s="1536"/>
      <c r="L71" s="1536"/>
      <c r="M71" s="1536"/>
      <c r="N71" s="1536"/>
      <c r="O71" s="1536"/>
      <c r="P71" s="1536"/>
      <c r="Q71" s="1537"/>
    </row>
    <row r="72" spans="1:17">
      <c r="A72" s="1507" t="s">
        <v>2148</v>
      </c>
      <c r="B72" s="1566" t="s">
        <v>2149</v>
      </c>
      <c r="C72" s="1500">
        <f t="shared" si="13"/>
        <v>0</v>
      </c>
      <c r="D72" s="1570"/>
      <c r="E72" s="1570"/>
      <c r="F72" s="1570"/>
      <c r="G72" s="1570"/>
      <c r="H72" s="1570"/>
      <c r="I72" s="1570"/>
      <c r="J72" s="1570"/>
      <c r="K72" s="1570"/>
      <c r="L72" s="1570"/>
      <c r="M72" s="1570"/>
      <c r="N72" s="1570"/>
      <c r="O72" s="1570"/>
      <c r="P72" s="1570"/>
      <c r="Q72" s="1571"/>
    </row>
    <row r="73" spans="1:17" ht="15.75" thickBot="1">
      <c r="A73" s="1546"/>
      <c r="B73" s="1491" t="s">
        <v>2153</v>
      </c>
      <c r="C73" s="1582">
        <f>C66+C67+C68+C69+C72</f>
        <v>0</v>
      </c>
      <c r="D73" s="1549">
        <f>D66+D67+D68+D69+D72</f>
        <v>0</v>
      </c>
      <c r="E73" s="1549">
        <f t="shared" ref="E73:Q73" si="15">E66+E67+E68+E69+E72</f>
        <v>0</v>
      </c>
      <c r="F73" s="1549">
        <f t="shared" si="15"/>
        <v>0</v>
      </c>
      <c r="G73" s="1549">
        <f t="shared" si="15"/>
        <v>0</v>
      </c>
      <c r="H73" s="1549">
        <f t="shared" si="15"/>
        <v>0</v>
      </c>
      <c r="I73" s="1549">
        <f t="shared" si="15"/>
        <v>0</v>
      </c>
      <c r="J73" s="1549">
        <f t="shared" si="15"/>
        <v>0</v>
      </c>
      <c r="K73" s="1549">
        <f t="shared" si="15"/>
        <v>0</v>
      </c>
      <c r="L73" s="1549">
        <f t="shared" si="15"/>
        <v>0</v>
      </c>
      <c r="M73" s="1549">
        <f t="shared" si="15"/>
        <v>0</v>
      </c>
      <c r="N73" s="1549">
        <f t="shared" si="15"/>
        <v>0</v>
      </c>
      <c r="O73" s="1549">
        <f t="shared" si="15"/>
        <v>0</v>
      </c>
      <c r="P73" s="1549">
        <f t="shared" si="15"/>
        <v>0</v>
      </c>
      <c r="Q73" s="1550">
        <f t="shared" si="15"/>
        <v>0</v>
      </c>
    </row>
    <row r="74" spans="1:17" ht="15.75" thickBot="1">
      <c r="A74" s="1583"/>
      <c r="B74" s="1584" t="s">
        <v>2154</v>
      </c>
      <c r="C74" s="1553">
        <f>C63+C73</f>
        <v>0</v>
      </c>
      <c r="D74" s="1554">
        <f>D63+D73</f>
        <v>0</v>
      </c>
      <c r="E74" s="1554">
        <f t="shared" ref="E74:Q74" si="16">E63+E73</f>
        <v>0</v>
      </c>
      <c r="F74" s="1554">
        <f t="shared" si="16"/>
        <v>0</v>
      </c>
      <c r="G74" s="1554">
        <f t="shared" si="16"/>
        <v>0</v>
      </c>
      <c r="H74" s="1554">
        <f t="shared" si="16"/>
        <v>0</v>
      </c>
      <c r="I74" s="1554">
        <f t="shared" si="16"/>
        <v>0</v>
      </c>
      <c r="J74" s="1554">
        <f t="shared" si="16"/>
        <v>0</v>
      </c>
      <c r="K74" s="1554">
        <f t="shared" si="16"/>
        <v>0</v>
      </c>
      <c r="L74" s="1554">
        <f t="shared" si="16"/>
        <v>0</v>
      </c>
      <c r="M74" s="1554">
        <f t="shared" si="16"/>
        <v>0</v>
      </c>
      <c r="N74" s="1554">
        <f t="shared" si="16"/>
        <v>0</v>
      </c>
      <c r="O74" s="1554">
        <f t="shared" si="16"/>
        <v>0</v>
      </c>
      <c r="P74" s="1554">
        <f t="shared" si="16"/>
        <v>0</v>
      </c>
      <c r="Q74" s="1555">
        <f t="shared" si="16"/>
        <v>0</v>
      </c>
    </row>
    <row r="75" spans="1:17" ht="15.75" thickBot="1">
      <c r="A75" s="1585"/>
      <c r="B75" s="1586" t="s">
        <v>2155</v>
      </c>
      <c r="C75" s="1587">
        <f>C52+C74</f>
        <v>0</v>
      </c>
      <c r="D75" s="1588">
        <f>D52+D74</f>
        <v>0</v>
      </c>
      <c r="E75" s="1588">
        <f t="shared" ref="E75:Q75" si="17">E52+E74</f>
        <v>0</v>
      </c>
      <c r="F75" s="1588">
        <f t="shared" si="17"/>
        <v>0</v>
      </c>
      <c r="G75" s="1588">
        <f t="shared" si="17"/>
        <v>0</v>
      </c>
      <c r="H75" s="1588">
        <f t="shared" si="17"/>
        <v>0</v>
      </c>
      <c r="I75" s="1588">
        <f t="shared" si="17"/>
        <v>0</v>
      </c>
      <c r="J75" s="1588">
        <f t="shared" si="17"/>
        <v>0</v>
      </c>
      <c r="K75" s="1588">
        <f t="shared" si="17"/>
        <v>0</v>
      </c>
      <c r="L75" s="1588">
        <f t="shared" si="17"/>
        <v>0</v>
      </c>
      <c r="M75" s="1588">
        <f t="shared" si="17"/>
        <v>0</v>
      </c>
      <c r="N75" s="1588">
        <f t="shared" si="17"/>
        <v>0</v>
      </c>
      <c r="O75" s="1588">
        <f t="shared" si="17"/>
        <v>0</v>
      </c>
      <c r="P75" s="1588">
        <f t="shared" si="17"/>
        <v>0</v>
      </c>
      <c r="Q75" s="1589">
        <f t="shared" si="17"/>
        <v>0</v>
      </c>
    </row>
    <row r="76" spans="1:17" ht="16.5" thickTop="1" thickBot="1">
      <c r="A76" s="1590"/>
      <c r="B76" s="1622" t="s">
        <v>2156</v>
      </c>
      <c r="C76" s="1592"/>
      <c r="D76" s="1593">
        <v>0</v>
      </c>
      <c r="E76" s="1594" t="s">
        <v>2157</v>
      </c>
      <c r="F76" s="1595" t="s">
        <v>2158</v>
      </c>
      <c r="G76" s="1595" t="s">
        <v>2159</v>
      </c>
      <c r="H76" s="1595" t="s">
        <v>2160</v>
      </c>
      <c r="I76" s="1595" t="s">
        <v>2161</v>
      </c>
      <c r="J76" s="1595" t="s">
        <v>2162</v>
      </c>
      <c r="K76" s="1595" t="s">
        <v>2163</v>
      </c>
      <c r="L76" s="1595" t="s">
        <v>2164</v>
      </c>
      <c r="M76" s="1595" t="s">
        <v>2165</v>
      </c>
      <c r="N76" s="1595" t="s">
        <v>2166</v>
      </c>
      <c r="O76" s="1595" t="s">
        <v>2167</v>
      </c>
      <c r="P76" s="1595" t="s">
        <v>2168</v>
      </c>
      <c r="Q76" s="1596" t="s">
        <v>2169</v>
      </c>
    </row>
    <row r="77" spans="1:17" ht="16.5" thickTop="1" thickBot="1">
      <c r="A77" s="1597"/>
      <c r="B77" s="1623" t="s">
        <v>2170</v>
      </c>
      <c r="C77" s="1599"/>
      <c r="D77" s="1600">
        <f>D75*D76</f>
        <v>0</v>
      </c>
      <c r="E77" s="1601">
        <f>E75*E76</f>
        <v>0</v>
      </c>
      <c r="F77" s="1601">
        <f>F75*F76</f>
        <v>0</v>
      </c>
      <c r="G77" s="1601">
        <f t="shared" ref="G77:Q77" si="18">G75*G76</f>
        <v>0</v>
      </c>
      <c r="H77" s="1601">
        <f t="shared" si="18"/>
        <v>0</v>
      </c>
      <c r="I77" s="1601">
        <f t="shared" si="18"/>
        <v>0</v>
      </c>
      <c r="J77" s="1601">
        <f t="shared" si="18"/>
        <v>0</v>
      </c>
      <c r="K77" s="1601">
        <f t="shared" si="18"/>
        <v>0</v>
      </c>
      <c r="L77" s="1601">
        <f t="shared" si="18"/>
        <v>0</v>
      </c>
      <c r="M77" s="1601">
        <f t="shared" si="18"/>
        <v>0</v>
      </c>
      <c r="N77" s="1601">
        <f t="shared" si="18"/>
        <v>0</v>
      </c>
      <c r="O77" s="1601">
        <f t="shared" si="18"/>
        <v>0</v>
      </c>
      <c r="P77" s="1601">
        <f t="shared" si="18"/>
        <v>0</v>
      </c>
      <c r="Q77" s="1602">
        <f t="shared" si="18"/>
        <v>0</v>
      </c>
    </row>
    <row r="78" spans="1:17" ht="16.5" thickTop="1" thickBot="1">
      <c r="A78" s="1603"/>
      <c r="B78" s="1604" t="s">
        <v>2171</v>
      </c>
      <c r="C78" s="1605">
        <f>SUM(D77:Q77)</f>
        <v>0</v>
      </c>
      <c r="D78" s="1606"/>
      <c r="E78" s="1607"/>
      <c r="F78" s="1607"/>
      <c r="G78" s="1607"/>
      <c r="H78" s="1607"/>
      <c r="I78" s="1607"/>
      <c r="J78" s="1607"/>
      <c r="K78" s="1607"/>
      <c r="L78" s="1607"/>
      <c r="M78" s="1607"/>
      <c r="N78" s="1607"/>
      <c r="O78" s="1607"/>
      <c r="P78" s="1607"/>
      <c r="Q78" s="1608"/>
    </row>
    <row r="79" spans="1:17">
      <c r="A79" s="1624"/>
      <c r="B79" s="1624"/>
    </row>
    <row r="80" spans="1:17">
      <c r="A80" s="1624"/>
      <c r="B80" s="1624"/>
    </row>
  </sheetData>
  <mergeCells count="5">
    <mergeCell ref="A7:B10"/>
    <mergeCell ref="C7:Q10"/>
    <mergeCell ref="A11:B12"/>
    <mergeCell ref="C11:C12"/>
    <mergeCell ref="E11:Q11"/>
  </mergeCells>
  <conditionalFormatting sqref="C11:C12">
    <cfRule type="colorScale" priority="2">
      <colorScale>
        <cfvo type="min"/>
        <cfvo type="percentile" val="50"/>
        <cfvo type="max"/>
        <color rgb="FFF8696B"/>
        <color rgb="FFFFEB84"/>
        <color rgb="FF63BE7B"/>
      </colorScale>
    </cfRule>
  </conditionalFormatting>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0"/>
  <sheetViews>
    <sheetView workbookViewId="0">
      <selection activeCell="A43" activeCellId="1" sqref="B27 A43"/>
    </sheetView>
  </sheetViews>
  <sheetFormatPr defaultRowHeight="15"/>
  <cols>
    <col min="1" max="1" width="24.28515625" style="41" bestFit="1" customWidth="1"/>
    <col min="2" max="2" width="58.85546875" style="41" customWidth="1"/>
    <col min="3" max="3" width="10.140625" style="41" customWidth="1"/>
    <col min="4" max="256" width="9.140625" style="41"/>
    <col min="257" max="257" width="24.28515625" style="41" bestFit="1" customWidth="1"/>
    <col min="258" max="258" width="58.85546875" style="41" customWidth="1"/>
    <col min="259" max="259" width="10.140625" style="41" customWidth="1"/>
    <col min="260" max="512" width="9.140625" style="41"/>
    <col min="513" max="513" width="24.28515625" style="41" bestFit="1" customWidth="1"/>
    <col min="514" max="514" width="58.85546875" style="41" customWidth="1"/>
    <col min="515" max="515" width="10.140625" style="41" customWidth="1"/>
    <col min="516" max="768" width="9.140625" style="41"/>
    <col min="769" max="769" width="24.28515625" style="41" bestFit="1" customWidth="1"/>
    <col min="770" max="770" width="58.85546875" style="41" customWidth="1"/>
    <col min="771" max="771" width="10.140625" style="41" customWidth="1"/>
    <col min="772" max="1024" width="9.140625" style="41"/>
    <col min="1025" max="1025" width="24.28515625" style="41" bestFit="1" customWidth="1"/>
    <col min="1026" max="1026" width="58.85546875" style="41" customWidth="1"/>
    <col min="1027" max="1027" width="10.140625" style="41" customWidth="1"/>
    <col min="1028" max="1280" width="9.140625" style="41"/>
    <col min="1281" max="1281" width="24.28515625" style="41" bestFit="1" customWidth="1"/>
    <col min="1282" max="1282" width="58.85546875" style="41" customWidth="1"/>
    <col min="1283" max="1283" width="10.140625" style="41" customWidth="1"/>
    <col min="1284" max="1536" width="9.140625" style="41"/>
    <col min="1537" max="1537" width="24.28515625" style="41" bestFit="1" customWidth="1"/>
    <col min="1538" max="1538" width="58.85546875" style="41" customWidth="1"/>
    <col min="1539" max="1539" width="10.140625" style="41" customWidth="1"/>
    <col min="1540" max="1792" width="9.140625" style="41"/>
    <col min="1793" max="1793" width="24.28515625" style="41" bestFit="1" customWidth="1"/>
    <col min="1794" max="1794" width="58.85546875" style="41" customWidth="1"/>
    <col min="1795" max="1795" width="10.140625" style="41" customWidth="1"/>
    <col min="1796" max="2048" width="9.140625" style="41"/>
    <col min="2049" max="2049" width="24.28515625" style="41" bestFit="1" customWidth="1"/>
    <col min="2050" max="2050" width="58.85546875" style="41" customWidth="1"/>
    <col min="2051" max="2051" width="10.140625" style="41" customWidth="1"/>
    <col min="2052" max="2304" width="9.140625" style="41"/>
    <col min="2305" max="2305" width="24.28515625" style="41" bestFit="1" customWidth="1"/>
    <col min="2306" max="2306" width="58.85546875" style="41" customWidth="1"/>
    <col min="2307" max="2307" width="10.140625" style="41" customWidth="1"/>
    <col min="2308" max="2560" width="9.140625" style="41"/>
    <col min="2561" max="2561" width="24.28515625" style="41" bestFit="1" customWidth="1"/>
    <col min="2562" max="2562" width="58.85546875" style="41" customWidth="1"/>
    <col min="2563" max="2563" width="10.140625" style="41" customWidth="1"/>
    <col min="2564" max="2816" width="9.140625" style="41"/>
    <col min="2817" max="2817" width="24.28515625" style="41" bestFit="1" customWidth="1"/>
    <col min="2818" max="2818" width="58.85546875" style="41" customWidth="1"/>
    <col min="2819" max="2819" width="10.140625" style="41" customWidth="1"/>
    <col min="2820" max="3072" width="9.140625" style="41"/>
    <col min="3073" max="3073" width="24.28515625" style="41" bestFit="1" customWidth="1"/>
    <col min="3074" max="3074" width="58.85546875" style="41" customWidth="1"/>
    <col min="3075" max="3075" width="10.140625" style="41" customWidth="1"/>
    <col min="3076" max="3328" width="9.140625" style="41"/>
    <col min="3329" max="3329" width="24.28515625" style="41" bestFit="1" customWidth="1"/>
    <col min="3330" max="3330" width="58.85546875" style="41" customWidth="1"/>
    <col min="3331" max="3331" width="10.140625" style="41" customWidth="1"/>
    <col min="3332" max="3584" width="9.140625" style="41"/>
    <col min="3585" max="3585" width="24.28515625" style="41" bestFit="1" customWidth="1"/>
    <col min="3586" max="3586" width="58.85546875" style="41" customWidth="1"/>
    <col min="3587" max="3587" width="10.140625" style="41" customWidth="1"/>
    <col min="3588" max="3840" width="9.140625" style="41"/>
    <col min="3841" max="3841" width="24.28515625" style="41" bestFit="1" customWidth="1"/>
    <col min="3842" max="3842" width="58.85546875" style="41" customWidth="1"/>
    <col min="3843" max="3843" width="10.140625" style="41" customWidth="1"/>
    <col min="3844" max="4096" width="9.140625" style="41"/>
    <col min="4097" max="4097" width="24.28515625" style="41" bestFit="1" customWidth="1"/>
    <col min="4098" max="4098" width="58.85546875" style="41" customWidth="1"/>
    <col min="4099" max="4099" width="10.140625" style="41" customWidth="1"/>
    <col min="4100" max="4352" width="9.140625" style="41"/>
    <col min="4353" max="4353" width="24.28515625" style="41" bestFit="1" customWidth="1"/>
    <col min="4354" max="4354" width="58.85546875" style="41" customWidth="1"/>
    <col min="4355" max="4355" width="10.140625" style="41" customWidth="1"/>
    <col min="4356" max="4608" width="9.140625" style="41"/>
    <col min="4609" max="4609" width="24.28515625" style="41" bestFit="1" customWidth="1"/>
    <col min="4610" max="4610" width="58.85546875" style="41" customWidth="1"/>
    <col min="4611" max="4611" width="10.140625" style="41" customWidth="1"/>
    <col min="4612" max="4864" width="9.140625" style="41"/>
    <col min="4865" max="4865" width="24.28515625" style="41" bestFit="1" customWidth="1"/>
    <col min="4866" max="4866" width="58.85546875" style="41" customWidth="1"/>
    <col min="4867" max="4867" width="10.140625" style="41" customWidth="1"/>
    <col min="4868" max="5120" width="9.140625" style="41"/>
    <col min="5121" max="5121" width="24.28515625" style="41" bestFit="1" customWidth="1"/>
    <col min="5122" max="5122" width="58.85546875" style="41" customWidth="1"/>
    <col min="5123" max="5123" width="10.140625" style="41" customWidth="1"/>
    <col min="5124" max="5376" width="9.140625" style="41"/>
    <col min="5377" max="5377" width="24.28515625" style="41" bestFit="1" customWidth="1"/>
    <col min="5378" max="5378" width="58.85546875" style="41" customWidth="1"/>
    <col min="5379" max="5379" width="10.140625" style="41" customWidth="1"/>
    <col min="5380" max="5632" width="9.140625" style="41"/>
    <col min="5633" max="5633" width="24.28515625" style="41" bestFit="1" customWidth="1"/>
    <col min="5634" max="5634" width="58.85546875" style="41" customWidth="1"/>
    <col min="5635" max="5635" width="10.140625" style="41" customWidth="1"/>
    <col min="5636" max="5888" width="9.140625" style="41"/>
    <col min="5889" max="5889" width="24.28515625" style="41" bestFit="1" customWidth="1"/>
    <col min="5890" max="5890" width="58.85546875" style="41" customWidth="1"/>
    <col min="5891" max="5891" width="10.140625" style="41" customWidth="1"/>
    <col min="5892" max="6144" width="9.140625" style="41"/>
    <col min="6145" max="6145" width="24.28515625" style="41" bestFit="1" customWidth="1"/>
    <col min="6146" max="6146" width="58.85546875" style="41" customWidth="1"/>
    <col min="6147" max="6147" width="10.140625" style="41" customWidth="1"/>
    <col min="6148" max="6400" width="9.140625" style="41"/>
    <col min="6401" max="6401" width="24.28515625" style="41" bestFit="1" customWidth="1"/>
    <col min="6402" max="6402" width="58.85546875" style="41" customWidth="1"/>
    <col min="6403" max="6403" width="10.140625" style="41" customWidth="1"/>
    <col min="6404" max="6656" width="9.140625" style="41"/>
    <col min="6657" max="6657" width="24.28515625" style="41" bestFit="1" customWidth="1"/>
    <col min="6658" max="6658" width="58.85546875" style="41" customWidth="1"/>
    <col min="6659" max="6659" width="10.140625" style="41" customWidth="1"/>
    <col min="6660" max="6912" width="9.140625" style="41"/>
    <col min="6913" max="6913" width="24.28515625" style="41" bestFit="1" customWidth="1"/>
    <col min="6914" max="6914" width="58.85546875" style="41" customWidth="1"/>
    <col min="6915" max="6915" width="10.140625" style="41" customWidth="1"/>
    <col min="6916" max="7168" width="9.140625" style="41"/>
    <col min="7169" max="7169" width="24.28515625" style="41" bestFit="1" customWidth="1"/>
    <col min="7170" max="7170" width="58.85546875" style="41" customWidth="1"/>
    <col min="7171" max="7171" width="10.140625" style="41" customWidth="1"/>
    <col min="7172" max="7424" width="9.140625" style="41"/>
    <col min="7425" max="7425" width="24.28515625" style="41" bestFit="1" customWidth="1"/>
    <col min="7426" max="7426" width="58.85546875" style="41" customWidth="1"/>
    <col min="7427" max="7427" width="10.140625" style="41" customWidth="1"/>
    <col min="7428" max="7680" width="9.140625" style="41"/>
    <col min="7681" max="7681" width="24.28515625" style="41" bestFit="1" customWidth="1"/>
    <col min="7682" max="7682" width="58.85546875" style="41" customWidth="1"/>
    <col min="7683" max="7683" width="10.140625" style="41" customWidth="1"/>
    <col min="7684" max="7936" width="9.140625" style="41"/>
    <col min="7937" max="7937" width="24.28515625" style="41" bestFit="1" customWidth="1"/>
    <col min="7938" max="7938" width="58.85546875" style="41" customWidth="1"/>
    <col min="7939" max="7939" width="10.140625" style="41" customWidth="1"/>
    <col min="7940" max="8192" width="9.140625" style="41"/>
    <col min="8193" max="8193" width="24.28515625" style="41" bestFit="1" customWidth="1"/>
    <col min="8194" max="8194" width="58.85546875" style="41" customWidth="1"/>
    <col min="8195" max="8195" width="10.140625" style="41" customWidth="1"/>
    <col min="8196" max="8448" width="9.140625" style="41"/>
    <col min="8449" max="8449" width="24.28515625" style="41" bestFit="1" customWidth="1"/>
    <col min="8450" max="8450" width="58.85546875" style="41" customWidth="1"/>
    <col min="8451" max="8451" width="10.140625" style="41" customWidth="1"/>
    <col min="8452" max="8704" width="9.140625" style="41"/>
    <col min="8705" max="8705" width="24.28515625" style="41" bestFit="1" customWidth="1"/>
    <col min="8706" max="8706" width="58.85546875" style="41" customWidth="1"/>
    <col min="8707" max="8707" width="10.140625" style="41" customWidth="1"/>
    <col min="8708" max="8960" width="9.140625" style="41"/>
    <col min="8961" max="8961" width="24.28515625" style="41" bestFit="1" customWidth="1"/>
    <col min="8962" max="8962" width="58.85546875" style="41" customWidth="1"/>
    <col min="8963" max="8963" width="10.140625" style="41" customWidth="1"/>
    <col min="8964" max="9216" width="9.140625" style="41"/>
    <col min="9217" max="9217" width="24.28515625" style="41" bestFit="1" customWidth="1"/>
    <col min="9218" max="9218" width="58.85546875" style="41" customWidth="1"/>
    <col min="9219" max="9219" width="10.140625" style="41" customWidth="1"/>
    <col min="9220" max="9472" width="9.140625" style="41"/>
    <col min="9473" max="9473" width="24.28515625" style="41" bestFit="1" customWidth="1"/>
    <col min="9474" max="9474" width="58.85546875" style="41" customWidth="1"/>
    <col min="9475" max="9475" width="10.140625" style="41" customWidth="1"/>
    <col min="9476" max="9728" width="9.140625" style="41"/>
    <col min="9729" max="9729" width="24.28515625" style="41" bestFit="1" customWidth="1"/>
    <col min="9730" max="9730" width="58.85546875" style="41" customWidth="1"/>
    <col min="9731" max="9731" width="10.140625" style="41" customWidth="1"/>
    <col min="9732" max="9984" width="9.140625" style="41"/>
    <col min="9985" max="9985" width="24.28515625" style="41" bestFit="1" customWidth="1"/>
    <col min="9986" max="9986" width="58.85546875" style="41" customWidth="1"/>
    <col min="9987" max="9987" width="10.140625" style="41" customWidth="1"/>
    <col min="9988" max="10240" width="9.140625" style="41"/>
    <col min="10241" max="10241" width="24.28515625" style="41" bestFit="1" customWidth="1"/>
    <col min="10242" max="10242" width="58.85546875" style="41" customWidth="1"/>
    <col min="10243" max="10243" width="10.140625" style="41" customWidth="1"/>
    <col min="10244" max="10496" width="9.140625" style="41"/>
    <col min="10497" max="10497" width="24.28515625" style="41" bestFit="1" customWidth="1"/>
    <col min="10498" max="10498" width="58.85546875" style="41" customWidth="1"/>
    <col min="10499" max="10499" width="10.140625" style="41" customWidth="1"/>
    <col min="10500" max="10752" width="9.140625" style="41"/>
    <col min="10753" max="10753" width="24.28515625" style="41" bestFit="1" customWidth="1"/>
    <col min="10754" max="10754" width="58.85546875" style="41" customWidth="1"/>
    <col min="10755" max="10755" width="10.140625" style="41" customWidth="1"/>
    <col min="10756" max="11008" width="9.140625" style="41"/>
    <col min="11009" max="11009" width="24.28515625" style="41" bestFit="1" customWidth="1"/>
    <col min="11010" max="11010" width="58.85546875" style="41" customWidth="1"/>
    <col min="11011" max="11011" width="10.140625" style="41" customWidth="1"/>
    <col min="11012" max="11264" width="9.140625" style="41"/>
    <col min="11265" max="11265" width="24.28515625" style="41" bestFit="1" customWidth="1"/>
    <col min="11266" max="11266" width="58.85546875" style="41" customWidth="1"/>
    <col min="11267" max="11267" width="10.140625" style="41" customWidth="1"/>
    <col min="11268" max="11520" width="9.140625" style="41"/>
    <col min="11521" max="11521" width="24.28515625" style="41" bestFit="1" customWidth="1"/>
    <col min="11522" max="11522" width="58.85546875" style="41" customWidth="1"/>
    <col min="11523" max="11523" width="10.140625" style="41" customWidth="1"/>
    <col min="11524" max="11776" width="9.140625" style="41"/>
    <col min="11777" max="11777" width="24.28515625" style="41" bestFit="1" customWidth="1"/>
    <col min="11778" max="11778" width="58.85546875" style="41" customWidth="1"/>
    <col min="11779" max="11779" width="10.140625" style="41" customWidth="1"/>
    <col min="11780" max="12032" width="9.140625" style="41"/>
    <col min="12033" max="12033" width="24.28515625" style="41" bestFit="1" customWidth="1"/>
    <col min="12034" max="12034" width="58.85546875" style="41" customWidth="1"/>
    <col min="12035" max="12035" width="10.140625" style="41" customWidth="1"/>
    <col min="12036" max="12288" width="9.140625" style="41"/>
    <col min="12289" max="12289" width="24.28515625" style="41" bestFit="1" customWidth="1"/>
    <col min="12290" max="12290" width="58.85546875" style="41" customWidth="1"/>
    <col min="12291" max="12291" width="10.140625" style="41" customWidth="1"/>
    <col min="12292" max="12544" width="9.140625" style="41"/>
    <col min="12545" max="12545" width="24.28515625" style="41" bestFit="1" customWidth="1"/>
    <col min="12546" max="12546" width="58.85546875" style="41" customWidth="1"/>
    <col min="12547" max="12547" width="10.140625" style="41" customWidth="1"/>
    <col min="12548" max="12800" width="9.140625" style="41"/>
    <col min="12801" max="12801" width="24.28515625" style="41" bestFit="1" customWidth="1"/>
    <col min="12802" max="12802" width="58.85546875" style="41" customWidth="1"/>
    <col min="12803" max="12803" width="10.140625" style="41" customWidth="1"/>
    <col min="12804" max="13056" width="9.140625" style="41"/>
    <col min="13057" max="13057" width="24.28515625" style="41" bestFit="1" customWidth="1"/>
    <col min="13058" max="13058" width="58.85546875" style="41" customWidth="1"/>
    <col min="13059" max="13059" width="10.140625" style="41" customWidth="1"/>
    <col min="13060" max="13312" width="9.140625" style="41"/>
    <col min="13313" max="13313" width="24.28515625" style="41" bestFit="1" customWidth="1"/>
    <col min="13314" max="13314" width="58.85546875" style="41" customWidth="1"/>
    <col min="13315" max="13315" width="10.140625" style="41" customWidth="1"/>
    <col min="13316" max="13568" width="9.140625" style="41"/>
    <col min="13569" max="13569" width="24.28515625" style="41" bestFit="1" customWidth="1"/>
    <col min="13570" max="13570" width="58.85546875" style="41" customWidth="1"/>
    <col min="13571" max="13571" width="10.140625" style="41" customWidth="1"/>
    <col min="13572" max="13824" width="9.140625" style="41"/>
    <col min="13825" max="13825" width="24.28515625" style="41" bestFit="1" customWidth="1"/>
    <col min="13826" max="13826" width="58.85546875" style="41" customWidth="1"/>
    <col min="13827" max="13827" width="10.140625" style="41" customWidth="1"/>
    <col min="13828" max="14080" width="9.140625" style="41"/>
    <col min="14081" max="14081" width="24.28515625" style="41" bestFit="1" customWidth="1"/>
    <col min="14082" max="14082" width="58.85546875" style="41" customWidth="1"/>
    <col min="14083" max="14083" width="10.140625" style="41" customWidth="1"/>
    <col min="14084" max="14336" width="9.140625" style="41"/>
    <col min="14337" max="14337" width="24.28515625" style="41" bestFit="1" customWidth="1"/>
    <col min="14338" max="14338" width="58.85546875" style="41" customWidth="1"/>
    <col min="14339" max="14339" width="10.140625" style="41" customWidth="1"/>
    <col min="14340" max="14592" width="9.140625" style="41"/>
    <col min="14593" max="14593" width="24.28515625" style="41" bestFit="1" customWidth="1"/>
    <col min="14594" max="14594" width="58.85546875" style="41" customWidth="1"/>
    <col min="14595" max="14595" width="10.140625" style="41" customWidth="1"/>
    <col min="14596" max="14848" width="9.140625" style="41"/>
    <col min="14849" max="14849" width="24.28515625" style="41" bestFit="1" customWidth="1"/>
    <col min="14850" max="14850" width="58.85546875" style="41" customWidth="1"/>
    <col min="14851" max="14851" width="10.140625" style="41" customWidth="1"/>
    <col min="14852" max="15104" width="9.140625" style="41"/>
    <col min="15105" max="15105" width="24.28515625" style="41" bestFit="1" customWidth="1"/>
    <col min="15106" max="15106" width="58.85546875" style="41" customWidth="1"/>
    <col min="15107" max="15107" width="10.140625" style="41" customWidth="1"/>
    <col min="15108" max="15360" width="9.140625" style="41"/>
    <col min="15361" max="15361" width="24.28515625" style="41" bestFit="1" customWidth="1"/>
    <col min="15362" max="15362" width="58.85546875" style="41" customWidth="1"/>
    <col min="15363" max="15363" width="10.140625" style="41" customWidth="1"/>
    <col min="15364" max="15616" width="9.140625" style="41"/>
    <col min="15617" max="15617" width="24.28515625" style="41" bestFit="1" customWidth="1"/>
    <col min="15618" max="15618" width="58.85546875" style="41" customWidth="1"/>
    <col min="15619" max="15619" width="10.140625" style="41" customWidth="1"/>
    <col min="15620" max="15872" width="9.140625" style="41"/>
    <col min="15873" max="15873" width="24.28515625" style="41" bestFit="1" customWidth="1"/>
    <col min="15874" max="15874" width="58.85546875" style="41" customWidth="1"/>
    <col min="15875" max="15875" width="10.140625" style="41" customWidth="1"/>
    <col min="15876" max="16128" width="9.140625" style="41"/>
    <col min="16129" max="16129" width="24.28515625" style="41" bestFit="1" customWidth="1"/>
    <col min="16130" max="16130" width="58.85546875" style="41" customWidth="1"/>
    <col min="16131" max="16131" width="10.140625" style="41" customWidth="1"/>
    <col min="16132" max="16384" width="9.140625" style="41"/>
  </cols>
  <sheetData>
    <row r="1" spans="1:17">
      <c r="A1" s="23" t="s">
        <v>48</v>
      </c>
      <c r="B1" s="1304" t="s">
        <v>2184</v>
      </c>
    </row>
    <row r="2" spans="1:17">
      <c r="A2" s="23" t="s">
        <v>49</v>
      </c>
      <c r="B2" s="23" t="s">
        <v>1937</v>
      </c>
    </row>
    <row r="3" spans="1:17">
      <c r="A3" s="23" t="s">
        <v>47</v>
      </c>
      <c r="B3" s="23" t="s">
        <v>1049</v>
      </c>
    </row>
    <row r="4" spans="1:17">
      <c r="A4" s="23" t="s">
        <v>50</v>
      </c>
      <c r="B4" s="23" t="s">
        <v>53</v>
      </c>
    </row>
    <row r="5" spans="1:17">
      <c r="A5" s="41" t="s">
        <v>792</v>
      </c>
      <c r="B5" s="41" t="s">
        <v>71</v>
      </c>
    </row>
    <row r="6" spans="1:17" ht="15.75" thickBot="1"/>
    <row r="7" spans="1:17" ht="15" customHeight="1">
      <c r="A7" s="4685" t="s">
        <v>2093</v>
      </c>
      <c r="B7" s="4686"/>
      <c r="C7" s="4691" t="s">
        <v>2094</v>
      </c>
      <c r="D7" s="4692"/>
      <c r="E7" s="4692"/>
      <c r="F7" s="4692"/>
      <c r="G7" s="4692"/>
      <c r="H7" s="4692"/>
      <c r="I7" s="4692"/>
      <c r="J7" s="4692"/>
      <c r="K7" s="4692"/>
      <c r="L7" s="4711"/>
      <c r="M7" s="4711"/>
      <c r="N7" s="4711"/>
      <c r="O7" s="4711"/>
      <c r="P7" s="4711"/>
      <c r="Q7" s="4712"/>
    </row>
    <row r="8" spans="1:17">
      <c r="A8" s="4687"/>
      <c r="B8" s="4688"/>
      <c r="C8" s="4695"/>
      <c r="D8" s="4696"/>
      <c r="E8" s="4696"/>
      <c r="F8" s="4696"/>
      <c r="G8" s="4696"/>
      <c r="H8" s="4696"/>
      <c r="I8" s="4696"/>
      <c r="J8" s="4696"/>
      <c r="K8" s="4696"/>
      <c r="L8" s="4713"/>
      <c r="M8" s="4713"/>
      <c r="N8" s="4713"/>
      <c r="O8" s="4713"/>
      <c r="P8" s="4713"/>
      <c r="Q8" s="4714"/>
    </row>
    <row r="9" spans="1:17">
      <c r="A9" s="4687"/>
      <c r="B9" s="4688"/>
      <c r="C9" s="4695"/>
      <c r="D9" s="4696"/>
      <c r="E9" s="4696"/>
      <c r="F9" s="4696"/>
      <c r="G9" s="4696"/>
      <c r="H9" s="4696"/>
      <c r="I9" s="4696"/>
      <c r="J9" s="4696"/>
      <c r="K9" s="4696"/>
      <c r="L9" s="4713"/>
      <c r="M9" s="4713"/>
      <c r="N9" s="4713"/>
      <c r="O9" s="4713"/>
      <c r="P9" s="4713"/>
      <c r="Q9" s="4714"/>
    </row>
    <row r="10" spans="1:17" ht="15.75" thickBot="1">
      <c r="A10" s="4689"/>
      <c r="B10" s="4690"/>
      <c r="C10" s="4699"/>
      <c r="D10" s="4700"/>
      <c r="E10" s="4700"/>
      <c r="F10" s="4700"/>
      <c r="G10" s="4700"/>
      <c r="H10" s="4700"/>
      <c r="I10" s="4700"/>
      <c r="J10" s="4700"/>
      <c r="K10" s="4700"/>
      <c r="L10" s="4715"/>
      <c r="M10" s="4715"/>
      <c r="N10" s="4715"/>
      <c r="O10" s="4715"/>
      <c r="P10" s="4715"/>
      <c r="Q10" s="4716"/>
    </row>
    <row r="11" spans="1:17">
      <c r="A11" s="4703" t="s">
        <v>2095</v>
      </c>
      <c r="B11" s="4704"/>
      <c r="C11" s="4717" t="s">
        <v>2185</v>
      </c>
      <c r="D11" s="1609"/>
      <c r="E11" s="4719" t="s">
        <v>2097</v>
      </c>
      <c r="F11" s="4719"/>
      <c r="G11" s="4719"/>
      <c r="H11" s="4719"/>
      <c r="I11" s="4719"/>
      <c r="J11" s="4719"/>
      <c r="K11" s="4719"/>
      <c r="L11" s="4719"/>
      <c r="M11" s="4719"/>
      <c r="N11" s="4719"/>
      <c r="O11" s="4719"/>
      <c r="P11" s="4719"/>
      <c r="Q11" s="4720"/>
    </row>
    <row r="12" spans="1:17" ht="24">
      <c r="A12" s="4705"/>
      <c r="B12" s="4706"/>
      <c r="C12" s="4718"/>
      <c r="D12" s="1610" t="s">
        <v>2098</v>
      </c>
      <c r="E12" s="1611" t="s">
        <v>2099</v>
      </c>
      <c r="F12" s="1612" t="s">
        <v>2100</v>
      </c>
      <c r="G12" s="1612" t="s">
        <v>2101</v>
      </c>
      <c r="H12" s="1612" t="s">
        <v>2102</v>
      </c>
      <c r="I12" s="1612" t="s">
        <v>2103</v>
      </c>
      <c r="J12" s="1612" t="s">
        <v>2104</v>
      </c>
      <c r="K12" s="1612" t="s">
        <v>2105</v>
      </c>
      <c r="L12" s="1612" t="s">
        <v>2106</v>
      </c>
      <c r="M12" s="1612" t="s">
        <v>2107</v>
      </c>
      <c r="N12" s="1612" t="s">
        <v>2108</v>
      </c>
      <c r="O12" s="1612" t="s">
        <v>2109</v>
      </c>
      <c r="P12" s="1612" t="s">
        <v>2110</v>
      </c>
      <c r="Q12" s="1613" t="s">
        <v>2111</v>
      </c>
    </row>
    <row r="13" spans="1:17">
      <c r="A13" s="1486"/>
      <c r="B13" s="1487"/>
      <c r="C13" s="1488">
        <v>1</v>
      </c>
      <c r="D13" s="1489">
        <v>2</v>
      </c>
      <c r="E13" s="1489">
        <v>3</v>
      </c>
      <c r="F13" s="1489">
        <v>4</v>
      </c>
      <c r="G13" s="1489">
        <v>5</v>
      </c>
      <c r="H13" s="1489">
        <v>6</v>
      </c>
      <c r="I13" s="1489">
        <v>7</v>
      </c>
      <c r="J13" s="1489">
        <v>8</v>
      </c>
      <c r="K13" s="1489">
        <v>9</v>
      </c>
      <c r="L13" s="1489">
        <v>10</v>
      </c>
      <c r="M13" s="1489">
        <v>11</v>
      </c>
      <c r="N13" s="1489">
        <v>12</v>
      </c>
      <c r="O13" s="1489">
        <v>13</v>
      </c>
      <c r="P13" s="1489">
        <v>14</v>
      </c>
      <c r="Q13" s="1490">
        <v>15</v>
      </c>
    </row>
    <row r="14" spans="1:17">
      <c r="A14" s="1486"/>
      <c r="B14" s="1614" t="s">
        <v>2112</v>
      </c>
      <c r="C14" s="1492"/>
      <c r="D14" s="1493"/>
      <c r="E14" s="1493"/>
      <c r="F14" s="1493"/>
      <c r="G14" s="1493"/>
      <c r="H14" s="1493"/>
      <c r="I14" s="1493"/>
      <c r="J14" s="1493"/>
      <c r="K14" s="1493"/>
      <c r="L14" s="1493"/>
      <c r="M14" s="1493"/>
      <c r="N14" s="1493"/>
      <c r="O14" s="1493"/>
      <c r="P14" s="1493"/>
      <c r="Q14" s="1494"/>
    </row>
    <row r="15" spans="1:17">
      <c r="A15" s="1495"/>
      <c r="B15" s="1615" t="s">
        <v>199</v>
      </c>
      <c r="C15" s="1496"/>
      <c r="D15" s="1497"/>
      <c r="E15" s="1497"/>
      <c r="F15" s="1497"/>
      <c r="G15" s="1497"/>
      <c r="H15" s="1497"/>
      <c r="I15" s="1497"/>
      <c r="J15" s="1497"/>
      <c r="K15" s="1497"/>
      <c r="L15" s="1497"/>
      <c r="M15" s="1497"/>
      <c r="N15" s="1497"/>
      <c r="O15" s="1497"/>
      <c r="P15" s="1497"/>
      <c r="Q15" s="1498"/>
    </row>
    <row r="16" spans="1:17">
      <c r="A16" s="1499">
        <v>1</v>
      </c>
      <c r="B16" s="1086" t="s">
        <v>202</v>
      </c>
      <c r="C16" s="1500">
        <f>SUM(D16:Q16)</f>
        <v>0</v>
      </c>
      <c r="D16" s="1501"/>
      <c r="E16" s="1502"/>
      <c r="F16" s="1502"/>
      <c r="G16" s="1502"/>
      <c r="H16" s="1502"/>
      <c r="I16" s="1502"/>
      <c r="J16" s="1502"/>
      <c r="K16" s="1502"/>
      <c r="L16" s="1502"/>
      <c r="M16" s="1502"/>
      <c r="N16" s="1502"/>
      <c r="O16" s="1502"/>
      <c r="P16" s="1502"/>
      <c r="Q16" s="1503"/>
    </row>
    <row r="17" spans="1:17" ht="25.5">
      <c r="A17" s="1499">
        <v>2</v>
      </c>
      <c r="B17" s="1082" t="s">
        <v>2113</v>
      </c>
      <c r="C17" s="1500">
        <f t="shared" ref="C17:C32" si="0">SUM(D17:Q17)</f>
        <v>0</v>
      </c>
      <c r="D17" s="1504"/>
      <c r="E17" s="1505"/>
      <c r="F17" s="1505"/>
      <c r="G17" s="1505"/>
      <c r="H17" s="1505"/>
      <c r="I17" s="1505"/>
      <c r="J17" s="1505"/>
      <c r="K17" s="1505"/>
      <c r="L17" s="1505"/>
      <c r="M17" s="1505"/>
      <c r="N17" s="1505"/>
      <c r="O17" s="1505"/>
      <c r="P17" s="1505"/>
      <c r="Q17" s="1506"/>
    </row>
    <row r="18" spans="1:17">
      <c r="A18" s="1507">
        <v>3</v>
      </c>
      <c r="B18" s="1508" t="s">
        <v>2114</v>
      </c>
      <c r="C18" s="1500">
        <f t="shared" si="0"/>
        <v>0</v>
      </c>
      <c r="D18" s="1504"/>
      <c r="E18" s="1505"/>
      <c r="F18" s="1505"/>
      <c r="G18" s="1505"/>
      <c r="H18" s="1505"/>
      <c r="I18" s="1505"/>
      <c r="J18" s="1505"/>
      <c r="K18" s="1505"/>
      <c r="L18" s="1505"/>
      <c r="M18" s="1505"/>
      <c r="N18" s="1505"/>
      <c r="O18" s="1505"/>
      <c r="P18" s="1505"/>
      <c r="Q18" s="1506"/>
    </row>
    <row r="19" spans="1:17">
      <c r="A19" s="1507">
        <v>4</v>
      </c>
      <c r="B19" s="1508" t="s">
        <v>2115</v>
      </c>
      <c r="C19" s="1500">
        <f t="shared" si="0"/>
        <v>0</v>
      </c>
      <c r="D19" s="1509">
        <f>D20+D21</f>
        <v>0</v>
      </c>
      <c r="E19" s="1509">
        <f t="shared" ref="E19:Q19" si="1">E20+E21</f>
        <v>0</v>
      </c>
      <c r="F19" s="1509">
        <f t="shared" si="1"/>
        <v>0</v>
      </c>
      <c r="G19" s="1509">
        <f t="shared" si="1"/>
        <v>0</v>
      </c>
      <c r="H19" s="1509">
        <f t="shared" si="1"/>
        <v>0</v>
      </c>
      <c r="I19" s="1509">
        <f t="shared" si="1"/>
        <v>0</v>
      </c>
      <c r="J19" s="1509">
        <f t="shared" si="1"/>
        <v>0</v>
      </c>
      <c r="K19" s="1509">
        <f t="shared" si="1"/>
        <v>0</v>
      </c>
      <c r="L19" s="1509">
        <f t="shared" si="1"/>
        <v>0</v>
      </c>
      <c r="M19" s="1509">
        <f t="shared" si="1"/>
        <v>0</v>
      </c>
      <c r="N19" s="1509">
        <f t="shared" si="1"/>
        <v>0</v>
      </c>
      <c r="O19" s="1509">
        <f t="shared" si="1"/>
        <v>0</v>
      </c>
      <c r="P19" s="1509">
        <f t="shared" si="1"/>
        <v>0</v>
      </c>
      <c r="Q19" s="1510">
        <f t="shared" si="1"/>
        <v>0</v>
      </c>
    </row>
    <row r="20" spans="1:17">
      <c r="A20" s="1511"/>
      <c r="B20" s="1512" t="s">
        <v>67</v>
      </c>
      <c r="C20" s="1500">
        <f t="shared" si="0"/>
        <v>0</v>
      </c>
      <c r="D20" s="1513"/>
      <c r="E20" s="1514"/>
      <c r="F20" s="1514"/>
      <c r="G20" s="1514"/>
      <c r="H20" s="1514"/>
      <c r="I20" s="1514"/>
      <c r="J20" s="1514"/>
      <c r="K20" s="1514"/>
      <c r="L20" s="1514"/>
      <c r="M20" s="1514"/>
      <c r="N20" s="1514"/>
      <c r="O20" s="1514"/>
      <c r="P20" s="1514"/>
      <c r="Q20" s="1515"/>
    </row>
    <row r="21" spans="1:17">
      <c r="A21" s="1511"/>
      <c r="B21" s="1512" t="s">
        <v>273</v>
      </c>
      <c r="C21" s="1500">
        <f t="shared" si="0"/>
        <v>0</v>
      </c>
      <c r="D21" s="1513"/>
      <c r="E21" s="1514"/>
      <c r="F21" s="1514"/>
      <c r="G21" s="1514"/>
      <c r="H21" s="1514"/>
      <c r="I21" s="1514"/>
      <c r="J21" s="1514"/>
      <c r="K21" s="1514"/>
      <c r="L21" s="1514"/>
      <c r="M21" s="1514"/>
      <c r="N21" s="1514"/>
      <c r="O21" s="1514"/>
      <c r="P21" s="1514"/>
      <c r="Q21" s="1515"/>
    </row>
    <row r="22" spans="1:17">
      <c r="A22" s="1507">
        <v>5</v>
      </c>
      <c r="B22" s="1508" t="s">
        <v>2116</v>
      </c>
      <c r="C22" s="1500">
        <f t="shared" si="0"/>
        <v>0</v>
      </c>
      <c r="D22" s="1516"/>
      <c r="E22" s="1517"/>
      <c r="F22" s="1517"/>
      <c r="G22" s="1517"/>
      <c r="H22" s="1517"/>
      <c r="I22" s="1517"/>
      <c r="J22" s="1517"/>
      <c r="K22" s="1517"/>
      <c r="L22" s="1517"/>
      <c r="M22" s="1517"/>
      <c r="N22" s="1517"/>
      <c r="O22" s="1517"/>
      <c r="P22" s="1517"/>
      <c r="Q22" s="1518"/>
    </row>
    <row r="23" spans="1:17">
      <c r="A23" s="1507">
        <v>6</v>
      </c>
      <c r="B23" s="1508" t="s">
        <v>2117</v>
      </c>
      <c r="C23" s="1500">
        <f t="shared" si="0"/>
        <v>0</v>
      </c>
      <c r="D23" s="1513"/>
      <c r="E23" s="1514"/>
      <c r="F23" s="1514"/>
      <c r="G23" s="1514"/>
      <c r="H23" s="1514"/>
      <c r="I23" s="1514"/>
      <c r="J23" s="1514"/>
      <c r="K23" s="1514"/>
      <c r="L23" s="1514"/>
      <c r="M23" s="1514"/>
      <c r="N23" s="1514"/>
      <c r="O23" s="1514"/>
      <c r="P23" s="1514"/>
      <c r="Q23" s="1515"/>
    </row>
    <row r="24" spans="1:17">
      <c r="A24" s="1507">
        <v>7</v>
      </c>
      <c r="B24" s="1508" t="s">
        <v>1805</v>
      </c>
      <c r="C24" s="1500">
        <f t="shared" si="0"/>
        <v>0</v>
      </c>
      <c r="D24" s="1513"/>
      <c r="E24" s="1514"/>
      <c r="F24" s="1514"/>
      <c r="G24" s="1514"/>
      <c r="H24" s="1514"/>
      <c r="I24" s="1514"/>
      <c r="J24" s="1514"/>
      <c r="K24" s="1514"/>
      <c r="L24" s="1514"/>
      <c r="M24" s="1514"/>
      <c r="N24" s="1514"/>
      <c r="O24" s="1514"/>
      <c r="P24" s="1514"/>
      <c r="Q24" s="1515"/>
    </row>
    <row r="25" spans="1:17">
      <c r="A25" s="1519"/>
      <c r="B25" s="1512" t="s">
        <v>2118</v>
      </c>
      <c r="C25" s="1500">
        <f t="shared" si="0"/>
        <v>0</v>
      </c>
      <c r="D25" s="1513"/>
      <c r="E25" s="1514"/>
      <c r="F25" s="1514"/>
      <c r="G25" s="1514"/>
      <c r="H25" s="1514"/>
      <c r="I25" s="1514"/>
      <c r="J25" s="1514"/>
      <c r="K25" s="1514"/>
      <c r="L25" s="1514"/>
      <c r="M25" s="1514"/>
      <c r="N25" s="1514"/>
      <c r="O25" s="1514"/>
      <c r="P25" s="1514"/>
      <c r="Q25" s="1515"/>
    </row>
    <row r="26" spans="1:17">
      <c r="A26" s="1507">
        <v>8</v>
      </c>
      <c r="B26" s="1520" t="s">
        <v>2119</v>
      </c>
      <c r="C26" s="1500">
        <f t="shared" si="0"/>
        <v>0</v>
      </c>
      <c r="D26" s="1521">
        <f>D27+D28+D29</f>
        <v>0</v>
      </c>
      <c r="E26" s="1521">
        <f t="shared" ref="E26:Q26" si="2">E27+E28+E29</f>
        <v>0</v>
      </c>
      <c r="F26" s="1521">
        <f t="shared" si="2"/>
        <v>0</v>
      </c>
      <c r="G26" s="1521">
        <f t="shared" si="2"/>
        <v>0</v>
      </c>
      <c r="H26" s="1521">
        <f t="shared" si="2"/>
        <v>0</v>
      </c>
      <c r="I26" s="1521">
        <f t="shared" si="2"/>
        <v>0</v>
      </c>
      <c r="J26" s="1521">
        <f t="shared" si="2"/>
        <v>0</v>
      </c>
      <c r="K26" s="1521">
        <f t="shared" si="2"/>
        <v>0</v>
      </c>
      <c r="L26" s="1521">
        <f t="shared" si="2"/>
        <v>0</v>
      </c>
      <c r="M26" s="1521">
        <f t="shared" si="2"/>
        <v>0</v>
      </c>
      <c r="N26" s="1521">
        <f t="shared" si="2"/>
        <v>0</v>
      </c>
      <c r="O26" s="1521">
        <f t="shared" si="2"/>
        <v>0</v>
      </c>
      <c r="P26" s="1521">
        <f t="shared" si="2"/>
        <v>0</v>
      </c>
      <c r="Q26" s="1522">
        <f t="shared" si="2"/>
        <v>0</v>
      </c>
    </row>
    <row r="27" spans="1:17">
      <c r="A27" s="1511"/>
      <c r="B27" s="1523" t="s">
        <v>438</v>
      </c>
      <c r="C27" s="1500">
        <f t="shared" si="0"/>
        <v>0</v>
      </c>
      <c r="D27" s="1513"/>
      <c r="E27" s="1514"/>
      <c r="F27" s="1514"/>
      <c r="G27" s="1514"/>
      <c r="H27" s="1514"/>
      <c r="I27" s="1514"/>
      <c r="J27" s="1514"/>
      <c r="K27" s="1514"/>
      <c r="L27" s="1514"/>
      <c r="M27" s="1514"/>
      <c r="N27" s="1514"/>
      <c r="O27" s="1514"/>
      <c r="P27" s="1514"/>
      <c r="Q27" s="1515"/>
    </row>
    <row r="28" spans="1:17">
      <c r="A28" s="1511"/>
      <c r="B28" s="1523" t="s">
        <v>445</v>
      </c>
      <c r="C28" s="1500">
        <f t="shared" si="0"/>
        <v>0</v>
      </c>
      <c r="D28" s="1513"/>
      <c r="E28" s="1514"/>
      <c r="F28" s="1514"/>
      <c r="G28" s="1514"/>
      <c r="H28" s="1514"/>
      <c r="I28" s="1514"/>
      <c r="J28" s="1514"/>
      <c r="K28" s="1514"/>
      <c r="L28" s="1514"/>
      <c r="M28" s="1514"/>
      <c r="N28" s="1514"/>
      <c r="O28" s="1514"/>
      <c r="P28" s="1514"/>
      <c r="Q28" s="1515"/>
    </row>
    <row r="29" spans="1:17">
      <c r="A29" s="1511"/>
      <c r="B29" s="1523" t="s">
        <v>2120</v>
      </c>
      <c r="C29" s="1500">
        <f t="shared" si="0"/>
        <v>0</v>
      </c>
      <c r="D29" s="1513"/>
      <c r="E29" s="1514"/>
      <c r="F29" s="1514"/>
      <c r="G29" s="1514"/>
      <c r="H29" s="1514"/>
      <c r="I29" s="1514"/>
      <c r="J29" s="1514"/>
      <c r="K29" s="1514"/>
      <c r="L29" s="1514"/>
      <c r="M29" s="1514"/>
      <c r="N29" s="1514"/>
      <c r="O29" s="1514"/>
      <c r="P29" s="1514"/>
      <c r="Q29" s="1515"/>
    </row>
    <row r="30" spans="1:17">
      <c r="A30" s="1507">
        <v>9</v>
      </c>
      <c r="B30" s="1524" t="s">
        <v>1813</v>
      </c>
      <c r="C30" s="1500">
        <f t="shared" si="0"/>
        <v>0</v>
      </c>
      <c r="D30" s="1521">
        <f>D31+D32</f>
        <v>0</v>
      </c>
      <c r="E30" s="1521">
        <f t="shared" ref="E30:Q30" si="3">E31+E32</f>
        <v>0</v>
      </c>
      <c r="F30" s="1521">
        <f t="shared" si="3"/>
        <v>0</v>
      </c>
      <c r="G30" s="1521">
        <f t="shared" si="3"/>
        <v>0</v>
      </c>
      <c r="H30" s="1521">
        <f t="shared" si="3"/>
        <v>0</v>
      </c>
      <c r="I30" s="1521">
        <f t="shared" si="3"/>
        <v>0</v>
      </c>
      <c r="J30" s="1521">
        <f t="shared" si="3"/>
        <v>0</v>
      </c>
      <c r="K30" s="1521">
        <f t="shared" si="3"/>
        <v>0</v>
      </c>
      <c r="L30" s="1521">
        <f t="shared" si="3"/>
        <v>0</v>
      </c>
      <c r="M30" s="1521">
        <f t="shared" si="3"/>
        <v>0</v>
      </c>
      <c r="N30" s="1521">
        <f t="shared" si="3"/>
        <v>0</v>
      </c>
      <c r="O30" s="1521">
        <f t="shared" si="3"/>
        <v>0</v>
      </c>
      <c r="P30" s="1521">
        <f t="shared" si="3"/>
        <v>0</v>
      </c>
      <c r="Q30" s="1522">
        <f t="shared" si="3"/>
        <v>0</v>
      </c>
    </row>
    <row r="31" spans="1:17">
      <c r="A31" s="1519"/>
      <c r="B31" s="1525" t="s">
        <v>2121</v>
      </c>
      <c r="C31" s="1500">
        <f t="shared" si="0"/>
        <v>0</v>
      </c>
      <c r="D31" s="1513"/>
      <c r="E31" s="1514"/>
      <c r="F31" s="1514"/>
      <c r="G31" s="1514"/>
      <c r="H31" s="1514"/>
      <c r="I31" s="1514"/>
      <c r="J31" s="1514"/>
      <c r="K31" s="1514"/>
      <c r="L31" s="1514"/>
      <c r="M31" s="1514"/>
      <c r="N31" s="1514"/>
      <c r="O31" s="1514"/>
      <c r="P31" s="1514"/>
      <c r="Q31" s="1515"/>
    </row>
    <row r="32" spans="1:17">
      <c r="A32" s="1526"/>
      <c r="B32" s="1525" t="s">
        <v>65</v>
      </c>
      <c r="C32" s="1500">
        <f t="shared" si="0"/>
        <v>0</v>
      </c>
      <c r="D32" s="1513"/>
      <c r="E32" s="1514"/>
      <c r="F32" s="1514"/>
      <c r="G32" s="1514"/>
      <c r="H32" s="1514"/>
      <c r="I32" s="1514"/>
      <c r="J32" s="1514"/>
      <c r="K32" s="1514"/>
      <c r="L32" s="1514"/>
      <c r="M32" s="1514"/>
      <c r="N32" s="1514"/>
      <c r="O32" s="1514"/>
      <c r="P32" s="1514"/>
      <c r="Q32" s="1515"/>
    </row>
    <row r="33" spans="1:17">
      <c r="A33" s="1527"/>
      <c r="B33" s="1528" t="s">
        <v>2122</v>
      </c>
      <c r="C33" s="1529">
        <f>C16+C17+C18+C19+C22+C23+C24+C25+C26+C30</f>
        <v>0</v>
      </c>
      <c r="D33" s="1529">
        <f t="shared" ref="D33:Q33" si="4">D16+D17+D18+D19+D22+D23+D24+D25+D26+D30</f>
        <v>0</v>
      </c>
      <c r="E33" s="1529">
        <f t="shared" si="4"/>
        <v>0</v>
      </c>
      <c r="F33" s="1529">
        <f t="shared" si="4"/>
        <v>0</v>
      </c>
      <c r="G33" s="1529">
        <f t="shared" si="4"/>
        <v>0</v>
      </c>
      <c r="H33" s="1529">
        <f t="shared" si="4"/>
        <v>0</v>
      </c>
      <c r="I33" s="1529">
        <f t="shared" si="4"/>
        <v>0</v>
      </c>
      <c r="J33" s="1529">
        <f t="shared" si="4"/>
        <v>0</v>
      </c>
      <c r="K33" s="1529">
        <f t="shared" si="4"/>
        <v>0</v>
      </c>
      <c r="L33" s="1529">
        <f t="shared" si="4"/>
        <v>0</v>
      </c>
      <c r="M33" s="1529">
        <f t="shared" si="4"/>
        <v>0</v>
      </c>
      <c r="N33" s="1529">
        <f t="shared" si="4"/>
        <v>0</v>
      </c>
      <c r="O33" s="1529">
        <f t="shared" si="4"/>
        <v>0</v>
      </c>
      <c r="P33" s="1529">
        <f t="shared" si="4"/>
        <v>0</v>
      </c>
      <c r="Q33" s="1530">
        <f t="shared" si="4"/>
        <v>0</v>
      </c>
    </row>
    <row r="34" spans="1:17">
      <c r="A34" s="1495"/>
      <c r="B34" s="1614" t="s">
        <v>2123</v>
      </c>
      <c r="C34" s="1531"/>
      <c r="D34" s="1531"/>
      <c r="E34" s="1531"/>
      <c r="F34" s="1531"/>
      <c r="G34" s="1531"/>
      <c r="H34" s="1531"/>
      <c r="I34" s="1531"/>
      <c r="J34" s="1531"/>
      <c r="K34" s="1531"/>
      <c r="L34" s="1531"/>
      <c r="M34" s="1531"/>
      <c r="N34" s="1531"/>
      <c r="O34" s="1531"/>
      <c r="P34" s="1531"/>
      <c r="Q34" s="1532"/>
    </row>
    <row r="35" spans="1:17">
      <c r="A35" s="1507">
        <v>1</v>
      </c>
      <c r="B35" s="1508" t="s">
        <v>2124</v>
      </c>
      <c r="C35" s="1500">
        <f>SUM(D35:Q35)</f>
        <v>0</v>
      </c>
      <c r="D35" s="1516"/>
      <c r="E35" s="1517"/>
      <c r="F35" s="1517"/>
      <c r="G35" s="1517"/>
      <c r="H35" s="1517"/>
      <c r="I35" s="1517"/>
      <c r="J35" s="1517"/>
      <c r="K35" s="1517"/>
      <c r="L35" s="1517"/>
      <c r="M35" s="1517"/>
      <c r="N35" s="1517"/>
      <c r="O35" s="1517"/>
      <c r="P35" s="1517"/>
      <c r="Q35" s="1518"/>
    </row>
    <row r="36" spans="1:17">
      <c r="A36" s="1507">
        <v>2</v>
      </c>
      <c r="B36" s="1508" t="s">
        <v>2125</v>
      </c>
      <c r="C36" s="1500">
        <f t="shared" ref="C36:C50" si="5">SUM(D36:Q36)</f>
        <v>0</v>
      </c>
      <c r="D36" s="1513"/>
      <c r="E36" s="1514"/>
      <c r="F36" s="1514"/>
      <c r="G36" s="1514"/>
      <c r="H36" s="1514"/>
      <c r="I36" s="1514"/>
      <c r="J36" s="1514"/>
      <c r="K36" s="1514"/>
      <c r="L36" s="1514"/>
      <c r="M36" s="1514"/>
      <c r="N36" s="1514"/>
      <c r="O36" s="1514"/>
      <c r="P36" s="1514"/>
      <c r="Q36" s="1515"/>
    </row>
    <row r="37" spans="1:17">
      <c r="A37" s="1507">
        <v>3</v>
      </c>
      <c r="B37" s="1508" t="s">
        <v>2126</v>
      </c>
      <c r="C37" s="1500">
        <f t="shared" si="5"/>
        <v>0</v>
      </c>
      <c r="D37" s="1513"/>
      <c r="E37" s="1514"/>
      <c r="F37" s="1514"/>
      <c r="G37" s="1514"/>
      <c r="H37" s="1514"/>
      <c r="I37" s="1514"/>
      <c r="J37" s="1514"/>
      <c r="K37" s="1514"/>
      <c r="L37" s="1514"/>
      <c r="M37" s="1514"/>
      <c r="N37" s="1514"/>
      <c r="O37" s="1514"/>
      <c r="P37" s="1514"/>
      <c r="Q37" s="1515"/>
    </row>
    <row r="38" spans="1:17">
      <c r="A38" s="1507">
        <v>4</v>
      </c>
      <c r="B38" s="1508" t="s">
        <v>2127</v>
      </c>
      <c r="C38" s="1500">
        <f t="shared" si="5"/>
        <v>0</v>
      </c>
      <c r="D38" s="1521">
        <f>D39+D40</f>
        <v>0</v>
      </c>
      <c r="E38" s="1521">
        <f t="shared" ref="E38:Q38" si="6">E39+E40</f>
        <v>0</v>
      </c>
      <c r="F38" s="1521">
        <f t="shared" si="6"/>
        <v>0</v>
      </c>
      <c r="G38" s="1521">
        <f t="shared" si="6"/>
        <v>0</v>
      </c>
      <c r="H38" s="1521">
        <f t="shared" si="6"/>
        <v>0</v>
      </c>
      <c r="I38" s="1521">
        <f t="shared" si="6"/>
        <v>0</v>
      </c>
      <c r="J38" s="1521">
        <f t="shared" si="6"/>
        <v>0</v>
      </c>
      <c r="K38" s="1521">
        <f t="shared" si="6"/>
        <v>0</v>
      </c>
      <c r="L38" s="1521">
        <f t="shared" si="6"/>
        <v>0</v>
      </c>
      <c r="M38" s="1521">
        <f t="shared" si="6"/>
        <v>0</v>
      </c>
      <c r="N38" s="1521">
        <f t="shared" si="6"/>
        <v>0</v>
      </c>
      <c r="O38" s="1521">
        <f t="shared" si="6"/>
        <v>0</v>
      </c>
      <c r="P38" s="1521">
        <f t="shared" si="6"/>
        <v>0</v>
      </c>
      <c r="Q38" s="1522">
        <f t="shared" si="6"/>
        <v>0</v>
      </c>
    </row>
    <row r="39" spans="1:17" ht="15" customHeight="1">
      <c r="A39" s="1526"/>
      <c r="B39" s="1512" t="s">
        <v>67</v>
      </c>
      <c r="C39" s="1500">
        <f t="shared" si="5"/>
        <v>0</v>
      </c>
      <c r="D39" s="1533"/>
      <c r="E39" s="1533"/>
      <c r="F39" s="1533"/>
      <c r="G39" s="1533"/>
      <c r="H39" s="1533"/>
      <c r="I39" s="1533"/>
      <c r="J39" s="1533"/>
      <c r="K39" s="1533"/>
      <c r="L39" s="1533"/>
      <c r="M39" s="1533"/>
      <c r="N39" s="1533"/>
      <c r="O39" s="1533"/>
      <c r="P39" s="1533"/>
      <c r="Q39" s="1534"/>
    </row>
    <row r="40" spans="1:17">
      <c r="A40" s="1526"/>
      <c r="B40" s="1535" t="s">
        <v>273</v>
      </c>
      <c r="C40" s="1500">
        <f t="shared" si="5"/>
        <v>0</v>
      </c>
      <c r="D40" s="1536"/>
      <c r="E40" s="1536"/>
      <c r="F40" s="1536"/>
      <c r="G40" s="1536"/>
      <c r="H40" s="1536"/>
      <c r="I40" s="1536"/>
      <c r="J40" s="1536"/>
      <c r="K40" s="1536"/>
      <c r="L40" s="1536"/>
      <c r="M40" s="1536"/>
      <c r="N40" s="1536"/>
      <c r="O40" s="1536"/>
      <c r="P40" s="1536"/>
      <c r="Q40" s="1537"/>
    </row>
    <row r="41" spans="1:17">
      <c r="A41" s="1507">
        <v>5</v>
      </c>
      <c r="B41" s="1538" t="s">
        <v>2128</v>
      </c>
      <c r="C41" s="1500">
        <f t="shared" si="5"/>
        <v>0</v>
      </c>
      <c r="D41" s="1539"/>
      <c r="E41" s="1539"/>
      <c r="F41" s="1539"/>
      <c r="G41" s="1539"/>
      <c r="H41" s="1539"/>
      <c r="I41" s="1539"/>
      <c r="J41" s="1539"/>
      <c r="K41" s="1539"/>
      <c r="L41" s="1539"/>
      <c r="M41" s="1539"/>
      <c r="N41" s="1539"/>
      <c r="O41" s="1539"/>
      <c r="P41" s="1539"/>
      <c r="Q41" s="1540"/>
    </row>
    <row r="42" spans="1:17">
      <c r="A42" s="1507">
        <v>6</v>
      </c>
      <c r="B42" s="1524" t="s">
        <v>2117</v>
      </c>
      <c r="C42" s="1500">
        <f t="shared" si="5"/>
        <v>0</v>
      </c>
      <c r="D42" s="1541"/>
      <c r="E42" s="1541"/>
      <c r="F42" s="1541"/>
      <c r="G42" s="1541"/>
      <c r="H42" s="1541"/>
      <c r="I42" s="1541"/>
      <c r="J42" s="1541"/>
      <c r="K42" s="1541"/>
      <c r="L42" s="1541"/>
      <c r="M42" s="1541"/>
      <c r="N42" s="1541"/>
      <c r="O42" s="1541"/>
      <c r="P42" s="1541"/>
      <c r="Q42" s="1542"/>
    </row>
    <row r="43" spans="1:17">
      <c r="A43" s="1507">
        <v>7</v>
      </c>
      <c r="B43" s="1543" t="s">
        <v>771</v>
      </c>
      <c r="C43" s="1500">
        <f t="shared" si="5"/>
        <v>0</v>
      </c>
      <c r="D43" s="1509">
        <f>D44+D45+D46</f>
        <v>0</v>
      </c>
      <c r="E43" s="1509">
        <f t="shared" ref="E43:Q43" si="7">E44+E45+E46</f>
        <v>0</v>
      </c>
      <c r="F43" s="1509">
        <f t="shared" si="7"/>
        <v>0</v>
      </c>
      <c r="G43" s="1509">
        <f t="shared" si="7"/>
        <v>0</v>
      </c>
      <c r="H43" s="1509">
        <f t="shared" si="7"/>
        <v>0</v>
      </c>
      <c r="I43" s="1509">
        <f t="shared" si="7"/>
        <v>0</v>
      </c>
      <c r="J43" s="1509">
        <f t="shared" si="7"/>
        <v>0</v>
      </c>
      <c r="K43" s="1509">
        <f t="shared" si="7"/>
        <v>0</v>
      </c>
      <c r="L43" s="1509">
        <f t="shared" si="7"/>
        <v>0</v>
      </c>
      <c r="M43" s="1509">
        <f t="shared" si="7"/>
        <v>0</v>
      </c>
      <c r="N43" s="1509">
        <f t="shared" si="7"/>
        <v>0</v>
      </c>
      <c r="O43" s="1509">
        <f t="shared" si="7"/>
        <v>0</v>
      </c>
      <c r="P43" s="1509">
        <f t="shared" si="7"/>
        <v>0</v>
      </c>
      <c r="Q43" s="1510">
        <f t="shared" si="7"/>
        <v>0</v>
      </c>
    </row>
    <row r="44" spans="1:17">
      <c r="A44" s="1526"/>
      <c r="B44" s="1512" t="s">
        <v>560</v>
      </c>
      <c r="C44" s="1500">
        <f t="shared" si="5"/>
        <v>0</v>
      </c>
      <c r="D44" s="1544"/>
      <c r="E44" s="1505"/>
      <c r="F44" s="1505"/>
      <c r="G44" s="1505"/>
      <c r="H44" s="1505"/>
      <c r="I44" s="1505"/>
      <c r="J44" s="1505"/>
      <c r="K44" s="1505"/>
      <c r="L44" s="1505"/>
      <c r="M44" s="1505"/>
      <c r="N44" s="1505"/>
      <c r="O44" s="1505"/>
      <c r="P44" s="1505"/>
      <c r="Q44" s="1506"/>
    </row>
    <row r="45" spans="1:17">
      <c r="A45" s="1526"/>
      <c r="B45" s="1512" t="s">
        <v>570</v>
      </c>
      <c r="C45" s="1500">
        <f t="shared" si="5"/>
        <v>0</v>
      </c>
      <c r="D45" s="1544"/>
      <c r="E45" s="1505"/>
      <c r="F45" s="1505"/>
      <c r="G45" s="1505"/>
      <c r="H45" s="1505"/>
      <c r="I45" s="1505"/>
      <c r="J45" s="1505"/>
      <c r="K45" s="1505"/>
      <c r="L45" s="1505"/>
      <c r="M45" s="1505"/>
      <c r="N45" s="1505"/>
      <c r="O45" s="1505"/>
      <c r="P45" s="1505"/>
      <c r="Q45" s="1506"/>
    </row>
    <row r="46" spans="1:17">
      <c r="A46" s="1526"/>
      <c r="B46" s="1512" t="s">
        <v>571</v>
      </c>
      <c r="C46" s="1500">
        <f t="shared" si="5"/>
        <v>0</v>
      </c>
      <c r="D46" s="1544"/>
      <c r="E46" s="1505"/>
      <c r="F46" s="1505"/>
      <c r="G46" s="1505"/>
      <c r="H46" s="1505"/>
      <c r="I46" s="1505"/>
      <c r="J46" s="1505"/>
      <c r="K46" s="1505"/>
      <c r="L46" s="1505"/>
      <c r="M46" s="1505"/>
      <c r="N46" s="1505"/>
      <c r="O46" s="1505"/>
      <c r="P46" s="1505"/>
      <c r="Q46" s="1506"/>
    </row>
    <row r="47" spans="1:17">
      <c r="A47" s="1507">
        <v>8</v>
      </c>
      <c r="B47" s="1545" t="s">
        <v>2129</v>
      </c>
      <c r="C47" s="1500">
        <f t="shared" si="5"/>
        <v>0</v>
      </c>
      <c r="D47" s="1544"/>
      <c r="E47" s="1505"/>
      <c r="F47" s="1505"/>
      <c r="G47" s="1505"/>
      <c r="H47" s="1505"/>
      <c r="I47" s="1505"/>
      <c r="J47" s="1505"/>
      <c r="K47" s="1505"/>
      <c r="L47" s="1505"/>
      <c r="M47" s="1505"/>
      <c r="N47" s="1505"/>
      <c r="O47" s="1505"/>
      <c r="P47" s="1505"/>
      <c r="Q47" s="1506"/>
    </row>
    <row r="48" spans="1:17">
      <c r="A48" s="1507">
        <v>9</v>
      </c>
      <c r="B48" s="1520" t="s">
        <v>2130</v>
      </c>
      <c r="C48" s="1500">
        <f t="shared" si="5"/>
        <v>0</v>
      </c>
      <c r="D48" s="1544"/>
      <c r="E48" s="1505"/>
      <c r="F48" s="1505"/>
      <c r="G48" s="1505"/>
      <c r="H48" s="1505"/>
      <c r="I48" s="1505"/>
      <c r="J48" s="1505"/>
      <c r="K48" s="1505"/>
      <c r="L48" s="1505"/>
      <c r="M48" s="1505"/>
      <c r="N48" s="1505"/>
      <c r="O48" s="1505"/>
      <c r="P48" s="1505"/>
      <c r="Q48" s="1506"/>
    </row>
    <row r="49" spans="1:17">
      <c r="A49" s="1507">
        <v>10</v>
      </c>
      <c r="B49" s="1524" t="s">
        <v>1833</v>
      </c>
      <c r="C49" s="1500">
        <f t="shared" si="5"/>
        <v>0</v>
      </c>
      <c r="D49" s="1544"/>
      <c r="E49" s="1505"/>
      <c r="F49" s="1505"/>
      <c r="G49" s="1505"/>
      <c r="H49" s="1505"/>
      <c r="I49" s="1505"/>
      <c r="J49" s="1505"/>
      <c r="K49" s="1505"/>
      <c r="L49" s="1505"/>
      <c r="M49" s="1505"/>
      <c r="N49" s="1505"/>
      <c r="O49" s="1505"/>
      <c r="P49" s="1505"/>
      <c r="Q49" s="1506"/>
    </row>
    <row r="50" spans="1:17">
      <c r="A50" s="1507">
        <v>11</v>
      </c>
      <c r="B50" s="1524" t="s">
        <v>643</v>
      </c>
      <c r="C50" s="1500">
        <f t="shared" si="5"/>
        <v>0</v>
      </c>
      <c r="D50" s="1544"/>
      <c r="E50" s="1505"/>
      <c r="F50" s="1505"/>
      <c r="G50" s="1505"/>
      <c r="H50" s="1505"/>
      <c r="I50" s="1505"/>
      <c r="J50" s="1505"/>
      <c r="K50" s="1505"/>
      <c r="L50" s="1505"/>
      <c r="M50" s="1505"/>
      <c r="N50" s="1505"/>
      <c r="O50" s="1505"/>
      <c r="P50" s="1505"/>
      <c r="Q50" s="1506"/>
    </row>
    <row r="51" spans="1:17" ht="15.75" thickBot="1">
      <c r="A51" s="1546"/>
      <c r="B51" s="1547" t="s">
        <v>2131</v>
      </c>
      <c r="C51" s="1548">
        <f>C35+C36+C37+C38+C41+C42+C43+C47+C48+C49+C50</f>
        <v>0</v>
      </c>
      <c r="D51" s="1549">
        <f>D35+D36+D37+D38+D41+D42+D43+D47+D48+D49+D50</f>
        <v>0</v>
      </c>
      <c r="E51" s="1549">
        <f t="shared" ref="E51:Q51" si="8">E35+E36+E37+E38+E41+E42+E43+E47+E48+E49+E50</f>
        <v>0</v>
      </c>
      <c r="F51" s="1549">
        <f t="shared" si="8"/>
        <v>0</v>
      </c>
      <c r="G51" s="1549">
        <f t="shared" si="8"/>
        <v>0</v>
      </c>
      <c r="H51" s="1549">
        <f t="shared" si="8"/>
        <v>0</v>
      </c>
      <c r="I51" s="1549">
        <f t="shared" si="8"/>
        <v>0</v>
      </c>
      <c r="J51" s="1549">
        <f t="shared" si="8"/>
        <v>0</v>
      </c>
      <c r="K51" s="1549">
        <f t="shared" si="8"/>
        <v>0</v>
      </c>
      <c r="L51" s="1549">
        <f t="shared" si="8"/>
        <v>0</v>
      </c>
      <c r="M51" s="1549">
        <f t="shared" si="8"/>
        <v>0</v>
      </c>
      <c r="N51" s="1549">
        <f t="shared" si="8"/>
        <v>0</v>
      </c>
      <c r="O51" s="1549">
        <f t="shared" si="8"/>
        <v>0</v>
      </c>
      <c r="P51" s="1549">
        <f t="shared" si="8"/>
        <v>0</v>
      </c>
      <c r="Q51" s="1550">
        <f t="shared" si="8"/>
        <v>0</v>
      </c>
    </row>
    <row r="52" spans="1:17" ht="15.75" thickBot="1">
      <c r="A52" s="1551"/>
      <c r="B52" s="1552" t="s">
        <v>2132</v>
      </c>
      <c r="C52" s="1553">
        <f>C33+C51</f>
        <v>0</v>
      </c>
      <c r="D52" s="1554">
        <f>D33+D51</f>
        <v>0</v>
      </c>
      <c r="E52" s="1554">
        <f t="shared" ref="E52:Q52" si="9">E33+E51</f>
        <v>0</v>
      </c>
      <c r="F52" s="1554">
        <f t="shared" si="9"/>
        <v>0</v>
      </c>
      <c r="G52" s="1554">
        <f t="shared" si="9"/>
        <v>0</v>
      </c>
      <c r="H52" s="1554">
        <f t="shared" si="9"/>
        <v>0</v>
      </c>
      <c r="I52" s="1554">
        <f t="shared" si="9"/>
        <v>0</v>
      </c>
      <c r="J52" s="1554">
        <f t="shared" si="9"/>
        <v>0</v>
      </c>
      <c r="K52" s="1554">
        <f t="shared" si="9"/>
        <v>0</v>
      </c>
      <c r="L52" s="1554">
        <f t="shared" si="9"/>
        <v>0</v>
      </c>
      <c r="M52" s="1554">
        <f t="shared" si="9"/>
        <v>0</v>
      </c>
      <c r="N52" s="1554">
        <f t="shared" si="9"/>
        <v>0</v>
      </c>
      <c r="O52" s="1554">
        <f t="shared" si="9"/>
        <v>0</v>
      </c>
      <c r="P52" s="1554">
        <f t="shared" si="9"/>
        <v>0</v>
      </c>
      <c r="Q52" s="1555">
        <f t="shared" si="9"/>
        <v>0</v>
      </c>
    </row>
    <row r="53" spans="1:17">
      <c r="A53" s="1556"/>
      <c r="B53" s="1614" t="s">
        <v>1221</v>
      </c>
      <c r="C53" s="1558"/>
      <c r="D53" s="1559"/>
      <c r="E53" s="1559"/>
      <c r="F53" s="1559"/>
      <c r="G53" s="1559"/>
      <c r="H53" s="1559"/>
      <c r="I53" s="1559"/>
      <c r="J53" s="1559"/>
      <c r="K53" s="1559"/>
      <c r="L53" s="1559"/>
      <c r="M53" s="1559"/>
      <c r="N53" s="1559"/>
      <c r="O53" s="1559"/>
      <c r="P53" s="1559"/>
      <c r="Q53" s="1560"/>
    </row>
    <row r="54" spans="1:17">
      <c r="A54" s="1495"/>
      <c r="B54" s="1614" t="s">
        <v>2133</v>
      </c>
      <c r="C54" s="1561"/>
      <c r="D54" s="1562"/>
      <c r="E54" s="1562"/>
      <c r="F54" s="1562"/>
      <c r="G54" s="1562"/>
      <c r="H54" s="1562"/>
      <c r="I54" s="1562"/>
      <c r="J54" s="1562"/>
      <c r="K54" s="1562"/>
      <c r="L54" s="1562"/>
      <c r="M54" s="1562"/>
      <c r="N54" s="1562"/>
      <c r="O54" s="1562"/>
      <c r="P54" s="1562"/>
      <c r="Q54" s="1563"/>
    </row>
    <row r="55" spans="1:17">
      <c r="A55" s="1564" t="s">
        <v>2134</v>
      </c>
      <c r="B55" s="1616" t="s">
        <v>2135</v>
      </c>
      <c r="C55" s="1496"/>
      <c r="D55" s="1497"/>
      <c r="E55" s="1497"/>
      <c r="F55" s="1497"/>
      <c r="G55" s="1497"/>
      <c r="H55" s="1497"/>
      <c r="I55" s="1497"/>
      <c r="J55" s="1497"/>
      <c r="K55" s="1497"/>
      <c r="L55" s="1497"/>
      <c r="M55" s="1497"/>
      <c r="N55" s="1497"/>
      <c r="O55" s="1497"/>
      <c r="P55" s="1497"/>
      <c r="Q55" s="1498"/>
    </row>
    <row r="56" spans="1:17">
      <c r="A56" s="1499" t="s">
        <v>2136</v>
      </c>
      <c r="B56" s="1508" t="s">
        <v>2137</v>
      </c>
      <c r="C56" s="1500">
        <f t="shared" ref="C56:C62" si="10">SUM(D56:Q56)</f>
        <v>0</v>
      </c>
      <c r="D56" s="1544"/>
      <c r="E56" s="1505"/>
      <c r="F56" s="1505"/>
      <c r="G56" s="1505"/>
      <c r="H56" s="1505"/>
      <c r="I56" s="1505"/>
      <c r="J56" s="1505"/>
      <c r="K56" s="1505"/>
      <c r="L56" s="1505"/>
      <c r="M56" s="1505"/>
      <c r="N56" s="1505"/>
      <c r="O56" s="1505"/>
      <c r="P56" s="1505"/>
      <c r="Q56" s="1506"/>
    </row>
    <row r="57" spans="1:17">
      <c r="A57" s="1507" t="s">
        <v>2138</v>
      </c>
      <c r="B57" s="1566" t="s">
        <v>2139</v>
      </c>
      <c r="C57" s="1500">
        <f t="shared" si="10"/>
        <v>0</v>
      </c>
      <c r="D57" s="1544"/>
      <c r="E57" s="1505"/>
      <c r="F57" s="1505"/>
      <c r="G57" s="1505"/>
      <c r="H57" s="1505"/>
      <c r="I57" s="1505"/>
      <c r="J57" s="1505"/>
      <c r="K57" s="1505"/>
      <c r="L57" s="1505"/>
      <c r="M57" s="1505"/>
      <c r="N57" s="1505"/>
      <c r="O57" s="1505"/>
      <c r="P57" s="1505"/>
      <c r="Q57" s="1506"/>
    </row>
    <row r="58" spans="1:17">
      <c r="A58" s="1507" t="s">
        <v>2140</v>
      </c>
      <c r="B58" s="1566" t="s">
        <v>2141</v>
      </c>
      <c r="C58" s="1500">
        <f t="shared" si="10"/>
        <v>0</v>
      </c>
      <c r="D58" s="1544"/>
      <c r="E58" s="1505"/>
      <c r="F58" s="1505"/>
      <c r="G58" s="1505"/>
      <c r="H58" s="1505"/>
      <c r="I58" s="1505"/>
      <c r="J58" s="1505"/>
      <c r="K58" s="1505"/>
      <c r="L58" s="1505"/>
      <c r="M58" s="1505"/>
      <c r="N58" s="1505"/>
      <c r="O58" s="1505"/>
      <c r="P58" s="1505"/>
      <c r="Q58" s="1506"/>
    </row>
    <row r="59" spans="1:17">
      <c r="A59" s="1507" t="s">
        <v>2142</v>
      </c>
      <c r="B59" s="1566" t="s">
        <v>2143</v>
      </c>
      <c r="C59" s="1500">
        <f t="shared" si="10"/>
        <v>0</v>
      </c>
      <c r="D59" s="1567">
        <f>D60+D61</f>
        <v>0</v>
      </c>
      <c r="E59" s="1567">
        <f t="shared" ref="E59:Q59" si="11">E60+E61</f>
        <v>0</v>
      </c>
      <c r="F59" s="1567">
        <f t="shared" si="11"/>
        <v>0</v>
      </c>
      <c r="G59" s="1567">
        <f t="shared" si="11"/>
        <v>0</v>
      </c>
      <c r="H59" s="1567">
        <f t="shared" si="11"/>
        <v>0</v>
      </c>
      <c r="I59" s="1567">
        <f t="shared" si="11"/>
        <v>0</v>
      </c>
      <c r="J59" s="1567">
        <f t="shared" si="11"/>
        <v>0</v>
      </c>
      <c r="K59" s="1567">
        <f t="shared" si="11"/>
        <v>0</v>
      </c>
      <c r="L59" s="1567">
        <f t="shared" si="11"/>
        <v>0</v>
      </c>
      <c r="M59" s="1567">
        <f t="shared" si="11"/>
        <v>0</v>
      </c>
      <c r="N59" s="1567">
        <f t="shared" si="11"/>
        <v>0</v>
      </c>
      <c r="O59" s="1567">
        <f t="shared" si="11"/>
        <v>0</v>
      </c>
      <c r="P59" s="1567">
        <f t="shared" si="11"/>
        <v>0</v>
      </c>
      <c r="Q59" s="1568">
        <f t="shared" si="11"/>
        <v>0</v>
      </c>
    </row>
    <row r="60" spans="1:17">
      <c r="A60" s="1507" t="s">
        <v>2144</v>
      </c>
      <c r="B60" s="1569" t="s">
        <v>2145</v>
      </c>
      <c r="C60" s="1500">
        <f t="shared" si="10"/>
        <v>0</v>
      </c>
      <c r="D60" s="1536"/>
      <c r="E60" s="1536"/>
      <c r="F60" s="1536"/>
      <c r="G60" s="1536"/>
      <c r="H60" s="1536"/>
      <c r="I60" s="1536"/>
      <c r="J60" s="1536"/>
      <c r="K60" s="1536"/>
      <c r="L60" s="1536"/>
      <c r="M60" s="1536"/>
      <c r="N60" s="1536"/>
      <c r="O60" s="1536"/>
      <c r="P60" s="1536"/>
      <c r="Q60" s="1537"/>
    </row>
    <row r="61" spans="1:17">
      <c r="A61" s="1499" t="s">
        <v>2146</v>
      </c>
      <c r="B61" s="1512" t="s">
        <v>2147</v>
      </c>
      <c r="C61" s="1500">
        <f t="shared" si="10"/>
        <v>0</v>
      </c>
      <c r="D61" s="1536"/>
      <c r="E61" s="1536"/>
      <c r="F61" s="1536"/>
      <c r="G61" s="1536"/>
      <c r="H61" s="1536"/>
      <c r="I61" s="1536"/>
      <c r="J61" s="1536"/>
      <c r="K61" s="1536"/>
      <c r="L61" s="1536"/>
      <c r="M61" s="1536"/>
      <c r="N61" s="1536"/>
      <c r="O61" s="1536"/>
      <c r="P61" s="1536"/>
      <c r="Q61" s="1537"/>
    </row>
    <row r="62" spans="1:17">
      <c r="A62" s="1507" t="s">
        <v>2148</v>
      </c>
      <c r="B62" s="1566" t="s">
        <v>2149</v>
      </c>
      <c r="C62" s="1500">
        <f t="shared" si="10"/>
        <v>0</v>
      </c>
      <c r="D62" s="1570"/>
      <c r="E62" s="1570"/>
      <c r="F62" s="1570"/>
      <c r="G62" s="1570"/>
      <c r="H62" s="1570"/>
      <c r="I62" s="1570"/>
      <c r="J62" s="1570"/>
      <c r="K62" s="1570"/>
      <c r="L62" s="1570"/>
      <c r="M62" s="1570"/>
      <c r="N62" s="1570"/>
      <c r="O62" s="1570"/>
      <c r="P62" s="1570"/>
      <c r="Q62" s="1571"/>
    </row>
    <row r="63" spans="1:17">
      <c r="A63" s="1527"/>
      <c r="B63" s="1572" t="s">
        <v>2150</v>
      </c>
      <c r="C63" s="1573">
        <f>C56+C57+C58+C59+C62</f>
        <v>0</v>
      </c>
      <c r="D63" s="1574">
        <f>D56+D57+D58+D59+D62</f>
        <v>0</v>
      </c>
      <c r="E63" s="1574">
        <f t="shared" ref="E63:Q63" si="12">E56+E57+E58+E59+E62</f>
        <v>0</v>
      </c>
      <c r="F63" s="1574">
        <f t="shared" si="12"/>
        <v>0</v>
      </c>
      <c r="G63" s="1574">
        <f t="shared" si="12"/>
        <v>0</v>
      </c>
      <c r="H63" s="1574">
        <f t="shared" si="12"/>
        <v>0</v>
      </c>
      <c r="I63" s="1574">
        <f t="shared" si="12"/>
        <v>0</v>
      </c>
      <c r="J63" s="1574">
        <f t="shared" si="12"/>
        <v>0</v>
      </c>
      <c r="K63" s="1574">
        <f t="shared" si="12"/>
        <v>0</v>
      </c>
      <c r="L63" s="1574">
        <f t="shared" si="12"/>
        <v>0</v>
      </c>
      <c r="M63" s="1574">
        <f t="shared" si="12"/>
        <v>0</v>
      </c>
      <c r="N63" s="1574">
        <f t="shared" si="12"/>
        <v>0</v>
      </c>
      <c r="O63" s="1574">
        <f t="shared" si="12"/>
        <v>0</v>
      </c>
      <c r="P63" s="1574">
        <f t="shared" si="12"/>
        <v>0</v>
      </c>
      <c r="Q63" s="1575">
        <f t="shared" si="12"/>
        <v>0</v>
      </c>
    </row>
    <row r="64" spans="1:17">
      <c r="A64" s="1495"/>
      <c r="B64" s="1614" t="s">
        <v>2151</v>
      </c>
      <c r="C64" s="1492"/>
      <c r="D64" s="1617"/>
      <c r="E64" s="1617"/>
      <c r="F64" s="1617"/>
      <c r="G64" s="1617"/>
      <c r="H64" s="1617"/>
      <c r="I64" s="1617"/>
      <c r="J64" s="1617"/>
      <c r="K64" s="1617"/>
      <c r="L64" s="1617"/>
      <c r="M64" s="1617"/>
      <c r="N64" s="1617"/>
      <c r="O64" s="1617"/>
      <c r="P64" s="1617"/>
      <c r="Q64" s="1618"/>
    </row>
    <row r="65" spans="1:17">
      <c r="A65" s="1578" t="s">
        <v>2152</v>
      </c>
      <c r="B65" s="1616" t="s">
        <v>2135</v>
      </c>
      <c r="C65" s="1619"/>
      <c r="D65" s="1620"/>
      <c r="E65" s="1620"/>
      <c r="F65" s="1620"/>
      <c r="G65" s="1620"/>
      <c r="H65" s="1620"/>
      <c r="I65" s="1620"/>
      <c r="J65" s="1620"/>
      <c r="K65" s="1620"/>
      <c r="L65" s="1620"/>
      <c r="M65" s="1620"/>
      <c r="N65" s="1620"/>
      <c r="O65" s="1620"/>
      <c r="P65" s="1620"/>
      <c r="Q65" s="1621"/>
    </row>
    <row r="66" spans="1:17">
      <c r="A66" s="1507" t="s">
        <v>2136</v>
      </c>
      <c r="B66" s="1566" t="s">
        <v>2137</v>
      </c>
      <c r="C66" s="1500">
        <f t="shared" ref="C66:C72" si="13">SUM(D66:Q66)</f>
        <v>0</v>
      </c>
      <c r="D66" s="1544"/>
      <c r="E66" s="1505"/>
      <c r="F66" s="1505"/>
      <c r="G66" s="1505"/>
      <c r="H66" s="1505"/>
      <c r="I66" s="1505"/>
      <c r="J66" s="1505"/>
      <c r="K66" s="1505"/>
      <c r="L66" s="1505"/>
      <c r="M66" s="1505"/>
      <c r="N66" s="1505"/>
      <c r="O66" s="1505"/>
      <c r="P66" s="1505"/>
      <c r="Q66" s="1506"/>
    </row>
    <row r="67" spans="1:17">
      <c r="A67" s="1507" t="s">
        <v>2138</v>
      </c>
      <c r="B67" s="1566" t="s">
        <v>2139</v>
      </c>
      <c r="C67" s="1500">
        <f t="shared" si="13"/>
        <v>0</v>
      </c>
      <c r="D67" s="1544"/>
      <c r="E67" s="1505"/>
      <c r="F67" s="1505"/>
      <c r="G67" s="1505"/>
      <c r="H67" s="1505"/>
      <c r="I67" s="1505"/>
      <c r="J67" s="1505"/>
      <c r="K67" s="1505"/>
      <c r="L67" s="1505"/>
      <c r="M67" s="1505"/>
      <c r="N67" s="1505"/>
      <c r="O67" s="1505"/>
      <c r="P67" s="1505"/>
      <c r="Q67" s="1506"/>
    </row>
    <row r="68" spans="1:17">
      <c r="A68" s="1507" t="s">
        <v>2140</v>
      </c>
      <c r="B68" s="1566" t="s">
        <v>2141</v>
      </c>
      <c r="C68" s="1500">
        <f t="shared" si="13"/>
        <v>0</v>
      </c>
      <c r="D68" s="1544"/>
      <c r="E68" s="1505"/>
      <c r="F68" s="1505"/>
      <c r="G68" s="1505"/>
      <c r="H68" s="1505"/>
      <c r="I68" s="1505"/>
      <c r="J68" s="1505"/>
      <c r="K68" s="1505"/>
      <c r="L68" s="1505"/>
      <c r="M68" s="1505"/>
      <c r="N68" s="1505"/>
      <c r="O68" s="1505"/>
      <c r="P68" s="1505"/>
      <c r="Q68" s="1506"/>
    </row>
    <row r="69" spans="1:17">
      <c r="A69" s="1507" t="s">
        <v>2142</v>
      </c>
      <c r="B69" s="1566" t="s">
        <v>2143</v>
      </c>
      <c r="C69" s="1500">
        <f t="shared" si="13"/>
        <v>0</v>
      </c>
      <c r="D69" s="1567">
        <f>D70+D71</f>
        <v>0</v>
      </c>
      <c r="E69" s="1567">
        <f t="shared" ref="E69:Q69" si="14">E70+E71</f>
        <v>0</v>
      </c>
      <c r="F69" s="1567">
        <f t="shared" si="14"/>
        <v>0</v>
      </c>
      <c r="G69" s="1567">
        <f t="shared" si="14"/>
        <v>0</v>
      </c>
      <c r="H69" s="1567">
        <f t="shared" si="14"/>
        <v>0</v>
      </c>
      <c r="I69" s="1567">
        <f t="shared" si="14"/>
        <v>0</v>
      </c>
      <c r="J69" s="1567">
        <f t="shared" si="14"/>
        <v>0</v>
      </c>
      <c r="K69" s="1567">
        <f t="shared" si="14"/>
        <v>0</v>
      </c>
      <c r="L69" s="1567">
        <f t="shared" si="14"/>
        <v>0</v>
      </c>
      <c r="M69" s="1567">
        <f t="shared" si="14"/>
        <v>0</v>
      </c>
      <c r="N69" s="1567">
        <f t="shared" si="14"/>
        <v>0</v>
      </c>
      <c r="O69" s="1567">
        <f t="shared" si="14"/>
        <v>0</v>
      </c>
      <c r="P69" s="1567">
        <f t="shared" si="14"/>
        <v>0</v>
      </c>
      <c r="Q69" s="1568">
        <f t="shared" si="14"/>
        <v>0</v>
      </c>
    </row>
    <row r="70" spans="1:17">
      <c r="A70" s="1507" t="s">
        <v>2144</v>
      </c>
      <c r="B70" s="1569" t="s">
        <v>2145</v>
      </c>
      <c r="C70" s="1500">
        <f t="shared" si="13"/>
        <v>0</v>
      </c>
      <c r="D70" s="1536"/>
      <c r="E70" s="1536"/>
      <c r="F70" s="1536"/>
      <c r="G70" s="1536"/>
      <c r="H70" s="1536"/>
      <c r="I70" s="1536"/>
      <c r="J70" s="1536"/>
      <c r="K70" s="1536"/>
      <c r="L70" s="1536"/>
      <c r="M70" s="1536"/>
      <c r="N70" s="1536"/>
      <c r="O70" s="1536"/>
      <c r="P70" s="1536"/>
      <c r="Q70" s="1537"/>
    </row>
    <row r="71" spans="1:17">
      <c r="A71" s="1495" t="s">
        <v>2146</v>
      </c>
      <c r="B71" s="1569" t="s">
        <v>2147</v>
      </c>
      <c r="C71" s="1500">
        <f t="shared" si="13"/>
        <v>0</v>
      </c>
      <c r="D71" s="1536"/>
      <c r="E71" s="1536"/>
      <c r="F71" s="1536"/>
      <c r="G71" s="1536"/>
      <c r="H71" s="1536"/>
      <c r="I71" s="1536"/>
      <c r="J71" s="1536"/>
      <c r="K71" s="1536"/>
      <c r="L71" s="1536"/>
      <c r="M71" s="1536"/>
      <c r="N71" s="1536"/>
      <c r="O71" s="1536"/>
      <c r="P71" s="1536"/>
      <c r="Q71" s="1537"/>
    </row>
    <row r="72" spans="1:17">
      <c r="A72" s="1507" t="s">
        <v>2148</v>
      </c>
      <c r="B72" s="1566" t="s">
        <v>2149</v>
      </c>
      <c r="C72" s="1500">
        <f t="shared" si="13"/>
        <v>0</v>
      </c>
      <c r="D72" s="1570"/>
      <c r="E72" s="1570"/>
      <c r="F72" s="1570"/>
      <c r="G72" s="1570"/>
      <c r="H72" s="1570"/>
      <c r="I72" s="1570"/>
      <c r="J72" s="1570"/>
      <c r="K72" s="1570"/>
      <c r="L72" s="1570"/>
      <c r="M72" s="1570"/>
      <c r="N72" s="1570"/>
      <c r="O72" s="1570"/>
      <c r="P72" s="1570"/>
      <c r="Q72" s="1571"/>
    </row>
    <row r="73" spans="1:17" ht="15.75" thickBot="1">
      <c r="A73" s="1546"/>
      <c r="B73" s="1491" t="s">
        <v>2153</v>
      </c>
      <c r="C73" s="1582">
        <f>C66+C67+C68+C69+C72</f>
        <v>0</v>
      </c>
      <c r="D73" s="1549">
        <f>D66+D67+D68+D69+D72</f>
        <v>0</v>
      </c>
      <c r="E73" s="1549">
        <f t="shared" ref="E73:Q73" si="15">E66+E67+E68+E69+E72</f>
        <v>0</v>
      </c>
      <c r="F73" s="1549">
        <f t="shared" si="15"/>
        <v>0</v>
      </c>
      <c r="G73" s="1549">
        <f t="shared" si="15"/>
        <v>0</v>
      </c>
      <c r="H73" s="1549">
        <f t="shared" si="15"/>
        <v>0</v>
      </c>
      <c r="I73" s="1549">
        <f t="shared" si="15"/>
        <v>0</v>
      </c>
      <c r="J73" s="1549">
        <f t="shared" si="15"/>
        <v>0</v>
      </c>
      <c r="K73" s="1549">
        <f t="shared" si="15"/>
        <v>0</v>
      </c>
      <c r="L73" s="1549">
        <f t="shared" si="15"/>
        <v>0</v>
      </c>
      <c r="M73" s="1549">
        <f t="shared" si="15"/>
        <v>0</v>
      </c>
      <c r="N73" s="1549">
        <f t="shared" si="15"/>
        <v>0</v>
      </c>
      <c r="O73" s="1549">
        <f t="shared" si="15"/>
        <v>0</v>
      </c>
      <c r="P73" s="1549">
        <f t="shared" si="15"/>
        <v>0</v>
      </c>
      <c r="Q73" s="1550">
        <f t="shared" si="15"/>
        <v>0</v>
      </c>
    </row>
    <row r="74" spans="1:17" ht="15.75" thickBot="1">
      <c r="A74" s="1583"/>
      <c r="B74" s="1584" t="s">
        <v>2154</v>
      </c>
      <c r="C74" s="1553">
        <f>C63+C73</f>
        <v>0</v>
      </c>
      <c r="D74" s="1554">
        <f>D63+D73</f>
        <v>0</v>
      </c>
      <c r="E74" s="1554">
        <f t="shared" ref="E74:Q74" si="16">E63+E73</f>
        <v>0</v>
      </c>
      <c r="F74" s="1554">
        <f t="shared" si="16"/>
        <v>0</v>
      </c>
      <c r="G74" s="1554">
        <f t="shared" si="16"/>
        <v>0</v>
      </c>
      <c r="H74" s="1554">
        <f t="shared" si="16"/>
        <v>0</v>
      </c>
      <c r="I74" s="1554">
        <f t="shared" si="16"/>
        <v>0</v>
      </c>
      <c r="J74" s="1554">
        <f t="shared" si="16"/>
        <v>0</v>
      </c>
      <c r="K74" s="1554">
        <f t="shared" si="16"/>
        <v>0</v>
      </c>
      <c r="L74" s="1554">
        <f t="shared" si="16"/>
        <v>0</v>
      </c>
      <c r="M74" s="1554">
        <f t="shared" si="16"/>
        <v>0</v>
      </c>
      <c r="N74" s="1554">
        <f t="shared" si="16"/>
        <v>0</v>
      </c>
      <c r="O74" s="1554">
        <f t="shared" si="16"/>
        <v>0</v>
      </c>
      <c r="P74" s="1554">
        <f t="shared" si="16"/>
        <v>0</v>
      </c>
      <c r="Q74" s="1555">
        <f t="shared" si="16"/>
        <v>0</v>
      </c>
    </row>
    <row r="75" spans="1:17" ht="15.75" thickBot="1">
      <c r="A75" s="1585"/>
      <c r="B75" s="1586" t="s">
        <v>2155</v>
      </c>
      <c r="C75" s="1587">
        <f>C52+C74</f>
        <v>0</v>
      </c>
      <c r="D75" s="1588">
        <f>D52+D74</f>
        <v>0</v>
      </c>
      <c r="E75" s="1588">
        <f t="shared" ref="E75:Q75" si="17">E52+E74</f>
        <v>0</v>
      </c>
      <c r="F75" s="1588">
        <f t="shared" si="17"/>
        <v>0</v>
      </c>
      <c r="G75" s="1588">
        <f t="shared" si="17"/>
        <v>0</v>
      </c>
      <c r="H75" s="1588">
        <f t="shared" si="17"/>
        <v>0</v>
      </c>
      <c r="I75" s="1588">
        <f t="shared" si="17"/>
        <v>0</v>
      </c>
      <c r="J75" s="1588">
        <f t="shared" si="17"/>
        <v>0</v>
      </c>
      <c r="K75" s="1588">
        <f t="shared" si="17"/>
        <v>0</v>
      </c>
      <c r="L75" s="1588">
        <f t="shared" si="17"/>
        <v>0</v>
      </c>
      <c r="M75" s="1588">
        <f t="shared" si="17"/>
        <v>0</v>
      </c>
      <c r="N75" s="1588">
        <f t="shared" si="17"/>
        <v>0</v>
      </c>
      <c r="O75" s="1588">
        <f t="shared" si="17"/>
        <v>0</v>
      </c>
      <c r="P75" s="1588">
        <f t="shared" si="17"/>
        <v>0</v>
      </c>
      <c r="Q75" s="1589">
        <f t="shared" si="17"/>
        <v>0</v>
      </c>
    </row>
    <row r="76" spans="1:17" ht="16.5" thickTop="1" thickBot="1">
      <c r="A76" s="1590"/>
      <c r="B76" s="1622" t="s">
        <v>2156</v>
      </c>
      <c r="C76" s="1592"/>
      <c r="D76" s="1593">
        <v>0</v>
      </c>
      <c r="E76" s="1594" t="s">
        <v>2157</v>
      </c>
      <c r="F76" s="1595" t="s">
        <v>2158</v>
      </c>
      <c r="G76" s="1595" t="s">
        <v>2159</v>
      </c>
      <c r="H76" s="1595" t="s">
        <v>2160</v>
      </c>
      <c r="I76" s="1595" t="s">
        <v>2161</v>
      </c>
      <c r="J76" s="1595" t="s">
        <v>2162</v>
      </c>
      <c r="K76" s="1595" t="s">
        <v>2163</v>
      </c>
      <c r="L76" s="1595" t="s">
        <v>2164</v>
      </c>
      <c r="M76" s="1595" t="s">
        <v>2165</v>
      </c>
      <c r="N76" s="1595" t="s">
        <v>2166</v>
      </c>
      <c r="O76" s="1595" t="s">
        <v>2167</v>
      </c>
      <c r="P76" s="1595" t="s">
        <v>2168</v>
      </c>
      <c r="Q76" s="1596" t="s">
        <v>2169</v>
      </c>
    </row>
    <row r="77" spans="1:17" ht="16.5" thickTop="1" thickBot="1">
      <c r="A77" s="1597"/>
      <c r="B77" s="1623" t="s">
        <v>2170</v>
      </c>
      <c r="C77" s="1599"/>
      <c r="D77" s="1600">
        <f>D75*D76</f>
        <v>0</v>
      </c>
      <c r="E77" s="1601">
        <f>E75*E76</f>
        <v>0</v>
      </c>
      <c r="F77" s="1601">
        <f>F75*F76</f>
        <v>0</v>
      </c>
      <c r="G77" s="1601">
        <f t="shared" ref="G77:Q77" si="18">G75*G76</f>
        <v>0</v>
      </c>
      <c r="H77" s="1601">
        <f t="shared" si="18"/>
        <v>0</v>
      </c>
      <c r="I77" s="1601">
        <f t="shared" si="18"/>
        <v>0</v>
      </c>
      <c r="J77" s="1601">
        <f t="shared" si="18"/>
        <v>0</v>
      </c>
      <c r="K77" s="1601">
        <f t="shared" si="18"/>
        <v>0</v>
      </c>
      <c r="L77" s="1601">
        <f t="shared" si="18"/>
        <v>0</v>
      </c>
      <c r="M77" s="1601">
        <f t="shared" si="18"/>
        <v>0</v>
      </c>
      <c r="N77" s="1601">
        <f t="shared" si="18"/>
        <v>0</v>
      </c>
      <c r="O77" s="1601">
        <f t="shared" si="18"/>
        <v>0</v>
      </c>
      <c r="P77" s="1601">
        <f t="shared" si="18"/>
        <v>0</v>
      </c>
      <c r="Q77" s="1602">
        <f t="shared" si="18"/>
        <v>0</v>
      </c>
    </row>
    <row r="78" spans="1:17" ht="16.5" thickTop="1" thickBot="1">
      <c r="A78" s="1603"/>
      <c r="B78" s="1604" t="s">
        <v>2171</v>
      </c>
      <c r="C78" s="1605">
        <f>SUM(D77:Q77)</f>
        <v>0</v>
      </c>
      <c r="D78" s="1606"/>
      <c r="E78" s="1607"/>
      <c r="F78" s="1607"/>
      <c r="G78" s="1607"/>
      <c r="H78" s="1607"/>
      <c r="I78" s="1607"/>
      <c r="J78" s="1607"/>
      <c r="K78" s="1607"/>
      <c r="L78" s="1607"/>
      <c r="M78" s="1607"/>
      <c r="N78" s="1607"/>
      <c r="O78" s="1607"/>
      <c r="P78" s="1607"/>
      <c r="Q78" s="1608"/>
    </row>
    <row r="79" spans="1:17">
      <c r="A79" s="1624"/>
      <c r="B79" s="1624"/>
    </row>
    <row r="80" spans="1:17">
      <c r="A80" s="1624"/>
      <c r="B80" s="1624"/>
    </row>
  </sheetData>
  <mergeCells count="5">
    <mergeCell ref="A7:B10"/>
    <mergeCell ref="C7:Q10"/>
    <mergeCell ref="A11:B12"/>
    <mergeCell ref="C11:C12"/>
    <mergeCell ref="E11:Q11"/>
  </mergeCells>
  <conditionalFormatting sqref="C11:C12">
    <cfRule type="colorScale" priority="2">
      <colorScale>
        <cfvo type="min"/>
        <cfvo type="percentile" val="50"/>
        <cfvo type="max"/>
        <color rgb="FFF8696B"/>
        <color rgb="FFFFEB84"/>
        <color rgb="FF63BE7B"/>
      </colorScale>
    </cfRule>
  </conditionalFormatting>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8"/>
  <sheetViews>
    <sheetView workbookViewId="0">
      <selection activeCell="A43" activeCellId="1" sqref="B27 A43"/>
    </sheetView>
  </sheetViews>
  <sheetFormatPr defaultRowHeight="15"/>
  <cols>
    <col min="1" max="1" width="24.28515625" style="41" bestFit="1" customWidth="1"/>
    <col min="2" max="2" width="58.85546875" style="41" customWidth="1"/>
    <col min="3" max="3" width="10.140625" style="41" customWidth="1"/>
    <col min="4" max="256" width="9.140625" style="41"/>
    <col min="257" max="257" width="24.28515625" style="41" bestFit="1" customWidth="1"/>
    <col min="258" max="258" width="58.85546875" style="41" customWidth="1"/>
    <col min="259" max="259" width="10.140625" style="41" customWidth="1"/>
    <col min="260" max="512" width="9.140625" style="41"/>
    <col min="513" max="513" width="24.28515625" style="41" bestFit="1" customWidth="1"/>
    <col min="514" max="514" width="58.85546875" style="41" customWidth="1"/>
    <col min="515" max="515" width="10.140625" style="41" customWidth="1"/>
    <col min="516" max="768" width="9.140625" style="41"/>
    <col min="769" max="769" width="24.28515625" style="41" bestFit="1" customWidth="1"/>
    <col min="770" max="770" width="58.85546875" style="41" customWidth="1"/>
    <col min="771" max="771" width="10.140625" style="41" customWidth="1"/>
    <col min="772" max="1024" width="9.140625" style="41"/>
    <col min="1025" max="1025" width="24.28515625" style="41" bestFit="1" customWidth="1"/>
    <col min="1026" max="1026" width="58.85546875" style="41" customWidth="1"/>
    <col min="1027" max="1027" width="10.140625" style="41" customWidth="1"/>
    <col min="1028" max="1280" width="9.140625" style="41"/>
    <col min="1281" max="1281" width="24.28515625" style="41" bestFit="1" customWidth="1"/>
    <col min="1282" max="1282" width="58.85546875" style="41" customWidth="1"/>
    <col min="1283" max="1283" width="10.140625" style="41" customWidth="1"/>
    <col min="1284" max="1536" width="9.140625" style="41"/>
    <col min="1537" max="1537" width="24.28515625" style="41" bestFit="1" customWidth="1"/>
    <col min="1538" max="1538" width="58.85546875" style="41" customWidth="1"/>
    <col min="1539" max="1539" width="10.140625" style="41" customWidth="1"/>
    <col min="1540" max="1792" width="9.140625" style="41"/>
    <col min="1793" max="1793" width="24.28515625" style="41" bestFit="1" customWidth="1"/>
    <col min="1794" max="1794" width="58.85546875" style="41" customWidth="1"/>
    <col min="1795" max="1795" width="10.140625" style="41" customWidth="1"/>
    <col min="1796" max="2048" width="9.140625" style="41"/>
    <col min="2049" max="2049" width="24.28515625" style="41" bestFit="1" customWidth="1"/>
    <col min="2050" max="2050" width="58.85546875" style="41" customWidth="1"/>
    <col min="2051" max="2051" width="10.140625" style="41" customWidth="1"/>
    <col min="2052" max="2304" width="9.140625" style="41"/>
    <col min="2305" max="2305" width="24.28515625" style="41" bestFit="1" customWidth="1"/>
    <col min="2306" max="2306" width="58.85546875" style="41" customWidth="1"/>
    <col min="2307" max="2307" width="10.140625" style="41" customWidth="1"/>
    <col min="2308" max="2560" width="9.140625" style="41"/>
    <col min="2561" max="2561" width="24.28515625" style="41" bestFit="1" customWidth="1"/>
    <col min="2562" max="2562" width="58.85546875" style="41" customWidth="1"/>
    <col min="2563" max="2563" width="10.140625" style="41" customWidth="1"/>
    <col min="2564" max="2816" width="9.140625" style="41"/>
    <col min="2817" max="2817" width="24.28515625" style="41" bestFit="1" customWidth="1"/>
    <col min="2818" max="2818" width="58.85546875" style="41" customWidth="1"/>
    <col min="2819" max="2819" width="10.140625" style="41" customWidth="1"/>
    <col min="2820" max="3072" width="9.140625" style="41"/>
    <col min="3073" max="3073" width="24.28515625" style="41" bestFit="1" customWidth="1"/>
    <col min="3074" max="3074" width="58.85546875" style="41" customWidth="1"/>
    <col min="3075" max="3075" width="10.140625" style="41" customWidth="1"/>
    <col min="3076" max="3328" width="9.140625" style="41"/>
    <col min="3329" max="3329" width="24.28515625" style="41" bestFit="1" customWidth="1"/>
    <col min="3330" max="3330" width="58.85546875" style="41" customWidth="1"/>
    <col min="3331" max="3331" width="10.140625" style="41" customWidth="1"/>
    <col min="3332" max="3584" width="9.140625" style="41"/>
    <col min="3585" max="3585" width="24.28515625" style="41" bestFit="1" customWidth="1"/>
    <col min="3586" max="3586" width="58.85546875" style="41" customWidth="1"/>
    <col min="3587" max="3587" width="10.140625" style="41" customWidth="1"/>
    <col min="3588" max="3840" width="9.140625" style="41"/>
    <col min="3841" max="3841" width="24.28515625" style="41" bestFit="1" customWidth="1"/>
    <col min="3842" max="3842" width="58.85546875" style="41" customWidth="1"/>
    <col min="3843" max="3843" width="10.140625" style="41" customWidth="1"/>
    <col min="3844" max="4096" width="9.140625" style="41"/>
    <col min="4097" max="4097" width="24.28515625" style="41" bestFit="1" customWidth="1"/>
    <col min="4098" max="4098" width="58.85546875" style="41" customWidth="1"/>
    <col min="4099" max="4099" width="10.140625" style="41" customWidth="1"/>
    <col min="4100" max="4352" width="9.140625" style="41"/>
    <col min="4353" max="4353" width="24.28515625" style="41" bestFit="1" customWidth="1"/>
    <col min="4354" max="4354" width="58.85546875" style="41" customWidth="1"/>
    <col min="4355" max="4355" width="10.140625" style="41" customWidth="1"/>
    <col min="4356" max="4608" width="9.140625" style="41"/>
    <col min="4609" max="4609" width="24.28515625" style="41" bestFit="1" customWidth="1"/>
    <col min="4610" max="4610" width="58.85546875" style="41" customWidth="1"/>
    <col min="4611" max="4611" width="10.140625" style="41" customWidth="1"/>
    <col min="4612" max="4864" width="9.140625" style="41"/>
    <col min="4865" max="4865" width="24.28515625" style="41" bestFit="1" customWidth="1"/>
    <col min="4866" max="4866" width="58.85546875" style="41" customWidth="1"/>
    <col min="4867" max="4867" width="10.140625" style="41" customWidth="1"/>
    <col min="4868" max="5120" width="9.140625" style="41"/>
    <col min="5121" max="5121" width="24.28515625" style="41" bestFit="1" customWidth="1"/>
    <col min="5122" max="5122" width="58.85546875" style="41" customWidth="1"/>
    <col min="5123" max="5123" width="10.140625" style="41" customWidth="1"/>
    <col min="5124" max="5376" width="9.140625" style="41"/>
    <col min="5377" max="5377" width="24.28515625" style="41" bestFit="1" customWidth="1"/>
    <col min="5378" max="5378" width="58.85546875" style="41" customWidth="1"/>
    <col min="5379" max="5379" width="10.140625" style="41" customWidth="1"/>
    <col min="5380" max="5632" width="9.140625" style="41"/>
    <col min="5633" max="5633" width="24.28515625" style="41" bestFit="1" customWidth="1"/>
    <col min="5634" max="5634" width="58.85546875" style="41" customWidth="1"/>
    <col min="5635" max="5635" width="10.140625" style="41" customWidth="1"/>
    <col min="5636" max="5888" width="9.140625" style="41"/>
    <col min="5889" max="5889" width="24.28515625" style="41" bestFit="1" customWidth="1"/>
    <col min="5890" max="5890" width="58.85546875" style="41" customWidth="1"/>
    <col min="5891" max="5891" width="10.140625" style="41" customWidth="1"/>
    <col min="5892" max="6144" width="9.140625" style="41"/>
    <col min="6145" max="6145" width="24.28515625" style="41" bestFit="1" customWidth="1"/>
    <col min="6146" max="6146" width="58.85546875" style="41" customWidth="1"/>
    <col min="6147" max="6147" width="10.140625" style="41" customWidth="1"/>
    <col min="6148" max="6400" width="9.140625" style="41"/>
    <col min="6401" max="6401" width="24.28515625" style="41" bestFit="1" customWidth="1"/>
    <col min="6402" max="6402" width="58.85546875" style="41" customWidth="1"/>
    <col min="6403" max="6403" width="10.140625" style="41" customWidth="1"/>
    <col min="6404" max="6656" width="9.140625" style="41"/>
    <col min="6657" max="6657" width="24.28515625" style="41" bestFit="1" customWidth="1"/>
    <col min="6658" max="6658" width="58.85546875" style="41" customWidth="1"/>
    <col min="6659" max="6659" width="10.140625" style="41" customWidth="1"/>
    <col min="6660" max="6912" width="9.140625" style="41"/>
    <col min="6913" max="6913" width="24.28515625" style="41" bestFit="1" customWidth="1"/>
    <col min="6914" max="6914" width="58.85546875" style="41" customWidth="1"/>
    <col min="6915" max="6915" width="10.140625" style="41" customWidth="1"/>
    <col min="6916" max="7168" width="9.140625" style="41"/>
    <col min="7169" max="7169" width="24.28515625" style="41" bestFit="1" customWidth="1"/>
    <col min="7170" max="7170" width="58.85546875" style="41" customWidth="1"/>
    <col min="7171" max="7171" width="10.140625" style="41" customWidth="1"/>
    <col min="7172" max="7424" width="9.140625" style="41"/>
    <col min="7425" max="7425" width="24.28515625" style="41" bestFit="1" customWidth="1"/>
    <col min="7426" max="7426" width="58.85546875" style="41" customWidth="1"/>
    <col min="7427" max="7427" width="10.140625" style="41" customWidth="1"/>
    <col min="7428" max="7680" width="9.140625" style="41"/>
    <col min="7681" max="7681" width="24.28515625" style="41" bestFit="1" customWidth="1"/>
    <col min="7682" max="7682" width="58.85546875" style="41" customWidth="1"/>
    <col min="7683" max="7683" width="10.140625" style="41" customWidth="1"/>
    <col min="7684" max="7936" width="9.140625" style="41"/>
    <col min="7937" max="7937" width="24.28515625" style="41" bestFit="1" customWidth="1"/>
    <col min="7938" max="7938" width="58.85546875" style="41" customWidth="1"/>
    <col min="7939" max="7939" width="10.140625" style="41" customWidth="1"/>
    <col min="7940" max="8192" width="9.140625" style="41"/>
    <col min="8193" max="8193" width="24.28515625" style="41" bestFit="1" customWidth="1"/>
    <col min="8194" max="8194" width="58.85546875" style="41" customWidth="1"/>
    <col min="8195" max="8195" width="10.140625" style="41" customWidth="1"/>
    <col min="8196" max="8448" width="9.140625" style="41"/>
    <col min="8449" max="8449" width="24.28515625" style="41" bestFit="1" customWidth="1"/>
    <col min="8450" max="8450" width="58.85546875" style="41" customWidth="1"/>
    <col min="8451" max="8451" width="10.140625" style="41" customWidth="1"/>
    <col min="8452" max="8704" width="9.140625" style="41"/>
    <col min="8705" max="8705" width="24.28515625" style="41" bestFit="1" customWidth="1"/>
    <col min="8706" max="8706" width="58.85546875" style="41" customWidth="1"/>
    <col min="8707" max="8707" width="10.140625" style="41" customWidth="1"/>
    <col min="8708" max="8960" width="9.140625" style="41"/>
    <col min="8961" max="8961" width="24.28515625" style="41" bestFit="1" customWidth="1"/>
    <col min="8962" max="8962" width="58.85546875" style="41" customWidth="1"/>
    <col min="8963" max="8963" width="10.140625" style="41" customWidth="1"/>
    <col min="8964" max="9216" width="9.140625" style="41"/>
    <col min="9217" max="9217" width="24.28515625" style="41" bestFit="1" customWidth="1"/>
    <col min="9218" max="9218" width="58.85546875" style="41" customWidth="1"/>
    <col min="9219" max="9219" width="10.140625" style="41" customWidth="1"/>
    <col min="9220" max="9472" width="9.140625" style="41"/>
    <col min="9473" max="9473" width="24.28515625" style="41" bestFit="1" customWidth="1"/>
    <col min="9474" max="9474" width="58.85546875" style="41" customWidth="1"/>
    <col min="9475" max="9475" width="10.140625" style="41" customWidth="1"/>
    <col min="9476" max="9728" width="9.140625" style="41"/>
    <col min="9729" max="9729" width="24.28515625" style="41" bestFit="1" customWidth="1"/>
    <col min="9730" max="9730" width="58.85546875" style="41" customWidth="1"/>
    <col min="9731" max="9731" width="10.140625" style="41" customWidth="1"/>
    <col min="9732" max="9984" width="9.140625" style="41"/>
    <col min="9985" max="9985" width="24.28515625" style="41" bestFit="1" customWidth="1"/>
    <col min="9986" max="9986" width="58.85546875" style="41" customWidth="1"/>
    <col min="9987" max="9987" width="10.140625" style="41" customWidth="1"/>
    <col min="9988" max="10240" width="9.140625" style="41"/>
    <col min="10241" max="10241" width="24.28515625" style="41" bestFit="1" customWidth="1"/>
    <col min="10242" max="10242" width="58.85546875" style="41" customWidth="1"/>
    <col min="10243" max="10243" width="10.140625" style="41" customWidth="1"/>
    <col min="10244" max="10496" width="9.140625" style="41"/>
    <col min="10497" max="10497" width="24.28515625" style="41" bestFit="1" customWidth="1"/>
    <col min="10498" max="10498" width="58.85546875" style="41" customWidth="1"/>
    <col min="10499" max="10499" width="10.140625" style="41" customWidth="1"/>
    <col min="10500" max="10752" width="9.140625" style="41"/>
    <col min="10753" max="10753" width="24.28515625" style="41" bestFit="1" customWidth="1"/>
    <col min="10754" max="10754" width="58.85546875" style="41" customWidth="1"/>
    <col min="10755" max="10755" width="10.140625" style="41" customWidth="1"/>
    <col min="10756" max="11008" width="9.140625" style="41"/>
    <col min="11009" max="11009" width="24.28515625" style="41" bestFit="1" customWidth="1"/>
    <col min="11010" max="11010" width="58.85546875" style="41" customWidth="1"/>
    <col min="11011" max="11011" width="10.140625" style="41" customWidth="1"/>
    <col min="11012" max="11264" width="9.140625" style="41"/>
    <col min="11265" max="11265" width="24.28515625" style="41" bestFit="1" customWidth="1"/>
    <col min="11266" max="11266" width="58.85546875" style="41" customWidth="1"/>
    <col min="11267" max="11267" width="10.140625" style="41" customWidth="1"/>
    <col min="11268" max="11520" width="9.140625" style="41"/>
    <col min="11521" max="11521" width="24.28515625" style="41" bestFit="1" customWidth="1"/>
    <col min="11522" max="11522" width="58.85546875" style="41" customWidth="1"/>
    <col min="11523" max="11523" width="10.140625" style="41" customWidth="1"/>
    <col min="11524" max="11776" width="9.140625" style="41"/>
    <col min="11777" max="11777" width="24.28515625" style="41" bestFit="1" customWidth="1"/>
    <col min="11778" max="11778" width="58.85546875" style="41" customWidth="1"/>
    <col min="11779" max="11779" width="10.140625" style="41" customWidth="1"/>
    <col min="11780" max="12032" width="9.140625" style="41"/>
    <col min="12033" max="12033" width="24.28515625" style="41" bestFit="1" customWidth="1"/>
    <col min="12034" max="12034" width="58.85546875" style="41" customWidth="1"/>
    <col min="12035" max="12035" width="10.140625" style="41" customWidth="1"/>
    <col min="12036" max="12288" width="9.140625" style="41"/>
    <col min="12289" max="12289" width="24.28515625" style="41" bestFit="1" customWidth="1"/>
    <col min="12290" max="12290" width="58.85546875" style="41" customWidth="1"/>
    <col min="12291" max="12291" width="10.140625" style="41" customWidth="1"/>
    <col min="12292" max="12544" width="9.140625" style="41"/>
    <col min="12545" max="12545" width="24.28515625" style="41" bestFit="1" customWidth="1"/>
    <col min="12546" max="12546" width="58.85546875" style="41" customWidth="1"/>
    <col min="12547" max="12547" width="10.140625" style="41" customWidth="1"/>
    <col min="12548" max="12800" width="9.140625" style="41"/>
    <col min="12801" max="12801" width="24.28515625" style="41" bestFit="1" customWidth="1"/>
    <col min="12802" max="12802" width="58.85546875" style="41" customWidth="1"/>
    <col min="12803" max="12803" width="10.140625" style="41" customWidth="1"/>
    <col min="12804" max="13056" width="9.140625" style="41"/>
    <col min="13057" max="13057" width="24.28515625" style="41" bestFit="1" customWidth="1"/>
    <col min="13058" max="13058" width="58.85546875" style="41" customWidth="1"/>
    <col min="13059" max="13059" width="10.140625" style="41" customWidth="1"/>
    <col min="13060" max="13312" width="9.140625" style="41"/>
    <col min="13313" max="13313" width="24.28515625" style="41" bestFit="1" customWidth="1"/>
    <col min="13314" max="13314" width="58.85546875" style="41" customWidth="1"/>
    <col min="13315" max="13315" width="10.140625" style="41" customWidth="1"/>
    <col min="13316" max="13568" width="9.140625" style="41"/>
    <col min="13569" max="13569" width="24.28515625" style="41" bestFit="1" customWidth="1"/>
    <col min="13570" max="13570" width="58.85546875" style="41" customWidth="1"/>
    <col min="13571" max="13571" width="10.140625" style="41" customWidth="1"/>
    <col min="13572" max="13824" width="9.140625" style="41"/>
    <col min="13825" max="13825" width="24.28515625" style="41" bestFit="1" customWidth="1"/>
    <col min="13826" max="13826" width="58.85546875" style="41" customWidth="1"/>
    <col min="13827" max="13827" width="10.140625" style="41" customWidth="1"/>
    <col min="13828" max="14080" width="9.140625" style="41"/>
    <col min="14081" max="14081" width="24.28515625" style="41" bestFit="1" customWidth="1"/>
    <col min="14082" max="14082" width="58.85546875" style="41" customWidth="1"/>
    <col min="14083" max="14083" width="10.140625" style="41" customWidth="1"/>
    <col min="14084" max="14336" width="9.140625" style="41"/>
    <col min="14337" max="14337" width="24.28515625" style="41" bestFit="1" customWidth="1"/>
    <col min="14338" max="14338" width="58.85546875" style="41" customWidth="1"/>
    <col min="14339" max="14339" width="10.140625" style="41" customWidth="1"/>
    <col min="14340" max="14592" width="9.140625" style="41"/>
    <col min="14593" max="14593" width="24.28515625" style="41" bestFit="1" customWidth="1"/>
    <col min="14594" max="14594" width="58.85546875" style="41" customWidth="1"/>
    <col min="14595" max="14595" width="10.140625" style="41" customWidth="1"/>
    <col min="14596" max="14848" width="9.140625" style="41"/>
    <col min="14849" max="14849" width="24.28515625" style="41" bestFit="1" customWidth="1"/>
    <col min="14850" max="14850" width="58.85546875" style="41" customWidth="1"/>
    <col min="14851" max="14851" width="10.140625" style="41" customWidth="1"/>
    <col min="14852" max="15104" width="9.140625" style="41"/>
    <col min="15105" max="15105" width="24.28515625" style="41" bestFit="1" customWidth="1"/>
    <col min="15106" max="15106" width="58.85546875" style="41" customWidth="1"/>
    <col min="15107" max="15107" width="10.140625" style="41" customWidth="1"/>
    <col min="15108" max="15360" width="9.140625" style="41"/>
    <col min="15361" max="15361" width="24.28515625" style="41" bestFit="1" customWidth="1"/>
    <col min="15362" max="15362" width="58.85546875" style="41" customWidth="1"/>
    <col min="15363" max="15363" width="10.140625" style="41" customWidth="1"/>
    <col min="15364" max="15616" width="9.140625" style="41"/>
    <col min="15617" max="15617" width="24.28515625" style="41" bestFit="1" customWidth="1"/>
    <col min="15618" max="15618" width="58.85546875" style="41" customWidth="1"/>
    <col min="15619" max="15619" width="10.140625" style="41" customWidth="1"/>
    <col min="15620" max="15872" width="9.140625" style="41"/>
    <col min="15873" max="15873" width="24.28515625" style="41" bestFit="1" customWidth="1"/>
    <col min="15874" max="15874" width="58.85546875" style="41" customWidth="1"/>
    <col min="15875" max="15875" width="10.140625" style="41" customWidth="1"/>
    <col min="15876" max="16128" width="9.140625" style="41"/>
    <col min="16129" max="16129" width="24.28515625" style="41" bestFit="1" customWidth="1"/>
    <col min="16130" max="16130" width="58.85546875" style="41" customWidth="1"/>
    <col min="16131" max="16131" width="10.140625" style="41" customWidth="1"/>
    <col min="16132" max="16384" width="9.140625" style="41"/>
  </cols>
  <sheetData>
    <row r="1" spans="1:17">
      <c r="A1" s="23" t="s">
        <v>48</v>
      </c>
      <c r="B1" s="1304" t="s">
        <v>2186</v>
      </c>
    </row>
    <row r="2" spans="1:17">
      <c r="A2" s="23" t="s">
        <v>49</v>
      </c>
      <c r="B2" s="23" t="s">
        <v>1937</v>
      </c>
    </row>
    <row r="3" spans="1:17">
      <c r="A3" s="23" t="s">
        <v>47</v>
      </c>
      <c r="B3" s="23" t="s">
        <v>1049</v>
      </c>
    </row>
    <row r="4" spans="1:17">
      <c r="A4" s="23" t="s">
        <v>50</v>
      </c>
      <c r="B4" s="23" t="s">
        <v>53</v>
      </c>
    </row>
    <row r="5" spans="1:17">
      <c r="A5" s="41" t="s">
        <v>792</v>
      </c>
      <c r="B5" s="41" t="s">
        <v>71</v>
      </c>
    </row>
    <row r="6" spans="1:17" ht="15.75" thickBot="1"/>
    <row r="7" spans="1:17" ht="15" customHeight="1">
      <c r="A7" s="4685" t="s">
        <v>2093</v>
      </c>
      <c r="B7" s="4686"/>
      <c r="C7" s="4691" t="s">
        <v>2094</v>
      </c>
      <c r="D7" s="4692"/>
      <c r="E7" s="4692"/>
      <c r="F7" s="4692"/>
      <c r="G7" s="4692"/>
      <c r="H7" s="4692"/>
      <c r="I7" s="4692"/>
      <c r="J7" s="4692"/>
      <c r="K7" s="4692"/>
      <c r="L7" s="4711"/>
      <c r="M7" s="4711"/>
      <c r="N7" s="4711"/>
      <c r="O7" s="4711"/>
      <c r="P7" s="4711"/>
      <c r="Q7" s="4712"/>
    </row>
    <row r="8" spans="1:17">
      <c r="A8" s="4687"/>
      <c r="B8" s="4688"/>
      <c r="C8" s="4695"/>
      <c r="D8" s="4696"/>
      <c r="E8" s="4696"/>
      <c r="F8" s="4696"/>
      <c r="G8" s="4696"/>
      <c r="H8" s="4696"/>
      <c r="I8" s="4696"/>
      <c r="J8" s="4696"/>
      <c r="K8" s="4696"/>
      <c r="L8" s="4713"/>
      <c r="M8" s="4713"/>
      <c r="N8" s="4713"/>
      <c r="O8" s="4713"/>
      <c r="P8" s="4713"/>
      <c r="Q8" s="4714"/>
    </row>
    <row r="9" spans="1:17">
      <c r="A9" s="4687"/>
      <c r="B9" s="4688"/>
      <c r="C9" s="4695"/>
      <c r="D9" s="4696"/>
      <c r="E9" s="4696"/>
      <c r="F9" s="4696"/>
      <c r="G9" s="4696"/>
      <c r="H9" s="4696"/>
      <c r="I9" s="4696"/>
      <c r="J9" s="4696"/>
      <c r="K9" s="4696"/>
      <c r="L9" s="4713"/>
      <c r="M9" s="4713"/>
      <c r="N9" s="4713"/>
      <c r="O9" s="4713"/>
      <c r="P9" s="4713"/>
      <c r="Q9" s="4714"/>
    </row>
    <row r="10" spans="1:17" ht="15.75" thickBot="1">
      <c r="A10" s="4689"/>
      <c r="B10" s="4690"/>
      <c r="C10" s="4699"/>
      <c r="D10" s="4700"/>
      <c r="E10" s="4700"/>
      <c r="F10" s="4700"/>
      <c r="G10" s="4700"/>
      <c r="H10" s="4700"/>
      <c r="I10" s="4700"/>
      <c r="J10" s="4700"/>
      <c r="K10" s="4700"/>
      <c r="L10" s="4715"/>
      <c r="M10" s="4715"/>
      <c r="N10" s="4715"/>
      <c r="O10" s="4715"/>
      <c r="P10" s="4715"/>
      <c r="Q10" s="4716"/>
    </row>
    <row r="11" spans="1:17">
      <c r="A11" s="4703" t="s">
        <v>2095</v>
      </c>
      <c r="B11" s="4704"/>
      <c r="C11" s="4717" t="s">
        <v>2187</v>
      </c>
      <c r="D11" s="1609"/>
      <c r="E11" s="4719" t="s">
        <v>2097</v>
      </c>
      <c r="F11" s="4719"/>
      <c r="G11" s="4719"/>
      <c r="H11" s="4719"/>
      <c r="I11" s="4719"/>
      <c r="J11" s="4719"/>
      <c r="K11" s="4719"/>
      <c r="L11" s="4719"/>
      <c r="M11" s="4719"/>
      <c r="N11" s="4719"/>
      <c r="O11" s="4719"/>
      <c r="P11" s="4719"/>
      <c r="Q11" s="4720"/>
    </row>
    <row r="12" spans="1:17" ht="24">
      <c r="A12" s="4705"/>
      <c r="B12" s="4706"/>
      <c r="C12" s="4718"/>
      <c r="D12" s="1610" t="s">
        <v>2098</v>
      </c>
      <c r="E12" s="1611" t="s">
        <v>2099</v>
      </c>
      <c r="F12" s="1612" t="s">
        <v>2100</v>
      </c>
      <c r="G12" s="1612" t="s">
        <v>2101</v>
      </c>
      <c r="H12" s="1612" t="s">
        <v>2102</v>
      </c>
      <c r="I12" s="1612" t="s">
        <v>2103</v>
      </c>
      <c r="J12" s="1612" t="s">
        <v>2104</v>
      </c>
      <c r="K12" s="1612" t="s">
        <v>2105</v>
      </c>
      <c r="L12" s="1612" t="s">
        <v>2106</v>
      </c>
      <c r="M12" s="1612" t="s">
        <v>2107</v>
      </c>
      <c r="N12" s="1612" t="s">
        <v>2108</v>
      </c>
      <c r="O12" s="1612" t="s">
        <v>2109</v>
      </c>
      <c r="P12" s="1612" t="s">
        <v>2110</v>
      </c>
      <c r="Q12" s="1613" t="s">
        <v>2111</v>
      </c>
    </row>
    <row r="13" spans="1:17">
      <c r="A13" s="1486"/>
      <c r="B13" s="1487"/>
      <c r="C13" s="1488">
        <v>1</v>
      </c>
      <c r="D13" s="1489">
        <v>2</v>
      </c>
      <c r="E13" s="1489">
        <v>3</v>
      </c>
      <c r="F13" s="1489">
        <v>4</v>
      </c>
      <c r="G13" s="1489">
        <v>5</v>
      </c>
      <c r="H13" s="1489">
        <v>6</v>
      </c>
      <c r="I13" s="1489">
        <v>7</v>
      </c>
      <c r="J13" s="1489">
        <v>8</v>
      </c>
      <c r="K13" s="1489">
        <v>9</v>
      </c>
      <c r="L13" s="1489">
        <v>10</v>
      </c>
      <c r="M13" s="1489">
        <v>11</v>
      </c>
      <c r="N13" s="1489">
        <v>12</v>
      </c>
      <c r="O13" s="1489">
        <v>13</v>
      </c>
      <c r="P13" s="1489">
        <v>14</v>
      </c>
      <c r="Q13" s="1490">
        <v>15</v>
      </c>
    </row>
    <row r="14" spans="1:17">
      <c r="A14" s="1486"/>
      <c r="B14" s="1614" t="s">
        <v>2112</v>
      </c>
      <c r="C14" s="1492"/>
      <c r="D14" s="1493"/>
      <c r="E14" s="1493"/>
      <c r="F14" s="1493"/>
      <c r="G14" s="1493"/>
      <c r="H14" s="1493"/>
      <c r="I14" s="1493"/>
      <c r="J14" s="1493"/>
      <c r="K14" s="1493"/>
      <c r="L14" s="1493"/>
      <c r="M14" s="1493"/>
      <c r="N14" s="1493"/>
      <c r="O14" s="1493"/>
      <c r="P14" s="1493"/>
      <c r="Q14" s="1494"/>
    </row>
    <row r="15" spans="1:17">
      <c r="A15" s="1495"/>
      <c r="B15" s="1615" t="s">
        <v>199</v>
      </c>
      <c r="C15" s="1496"/>
      <c r="D15" s="1497"/>
      <c r="E15" s="1497"/>
      <c r="F15" s="1497"/>
      <c r="G15" s="1497"/>
      <c r="H15" s="1497"/>
      <c r="I15" s="1497"/>
      <c r="J15" s="1497"/>
      <c r="K15" s="1497"/>
      <c r="L15" s="1497"/>
      <c r="M15" s="1497"/>
      <c r="N15" s="1497"/>
      <c r="O15" s="1497"/>
      <c r="P15" s="1497"/>
      <c r="Q15" s="1498"/>
    </row>
    <row r="16" spans="1:17">
      <c r="A16" s="1499">
        <v>1</v>
      </c>
      <c r="B16" s="1086" t="s">
        <v>202</v>
      </c>
      <c r="C16" s="1500">
        <f>SUM(D16:Q16)</f>
        <v>0</v>
      </c>
      <c r="D16" s="1501"/>
      <c r="E16" s="1502"/>
      <c r="F16" s="1502"/>
      <c r="G16" s="1502"/>
      <c r="H16" s="1502"/>
      <c r="I16" s="1502"/>
      <c r="J16" s="1502"/>
      <c r="K16" s="1502"/>
      <c r="L16" s="1502"/>
      <c r="M16" s="1502"/>
      <c r="N16" s="1502"/>
      <c r="O16" s="1502"/>
      <c r="P16" s="1502"/>
      <c r="Q16" s="1503"/>
    </row>
    <row r="17" spans="1:17" ht="25.5">
      <c r="A17" s="1499">
        <v>2</v>
      </c>
      <c r="B17" s="1082" t="s">
        <v>2113</v>
      </c>
      <c r="C17" s="1500">
        <f t="shared" ref="C17:C32" si="0">SUM(D17:Q17)</f>
        <v>0</v>
      </c>
      <c r="D17" s="1504"/>
      <c r="E17" s="1505"/>
      <c r="F17" s="1505"/>
      <c r="G17" s="1505"/>
      <c r="H17" s="1505"/>
      <c r="I17" s="1505"/>
      <c r="J17" s="1505"/>
      <c r="K17" s="1505"/>
      <c r="L17" s="1505"/>
      <c r="M17" s="1505"/>
      <c r="N17" s="1505"/>
      <c r="O17" s="1505"/>
      <c r="P17" s="1505"/>
      <c r="Q17" s="1506"/>
    </row>
    <row r="18" spans="1:17">
      <c r="A18" s="1507">
        <v>3</v>
      </c>
      <c r="B18" s="1508" t="s">
        <v>2114</v>
      </c>
      <c r="C18" s="1500">
        <f t="shared" si="0"/>
        <v>0</v>
      </c>
      <c r="D18" s="1504"/>
      <c r="E18" s="1505"/>
      <c r="F18" s="1505"/>
      <c r="G18" s="1505"/>
      <c r="H18" s="1505"/>
      <c r="I18" s="1505"/>
      <c r="J18" s="1505"/>
      <c r="K18" s="1505"/>
      <c r="L18" s="1505"/>
      <c r="M18" s="1505"/>
      <c r="N18" s="1505"/>
      <c r="O18" s="1505"/>
      <c r="P18" s="1505"/>
      <c r="Q18" s="1506"/>
    </row>
    <row r="19" spans="1:17">
      <c r="A19" s="1507">
        <v>4</v>
      </c>
      <c r="B19" s="1508" t="s">
        <v>2115</v>
      </c>
      <c r="C19" s="1500">
        <f t="shared" si="0"/>
        <v>0</v>
      </c>
      <c r="D19" s="1509">
        <f>D20+D21</f>
        <v>0</v>
      </c>
      <c r="E19" s="1509">
        <f t="shared" ref="E19:Q19" si="1">E20+E21</f>
        <v>0</v>
      </c>
      <c r="F19" s="1509">
        <f t="shared" si="1"/>
        <v>0</v>
      </c>
      <c r="G19" s="1509">
        <f t="shared" si="1"/>
        <v>0</v>
      </c>
      <c r="H19" s="1509">
        <f t="shared" si="1"/>
        <v>0</v>
      </c>
      <c r="I19" s="1509">
        <f t="shared" si="1"/>
        <v>0</v>
      </c>
      <c r="J19" s="1509">
        <f t="shared" si="1"/>
        <v>0</v>
      </c>
      <c r="K19" s="1509">
        <f t="shared" si="1"/>
        <v>0</v>
      </c>
      <c r="L19" s="1509">
        <f t="shared" si="1"/>
        <v>0</v>
      </c>
      <c r="M19" s="1509">
        <f t="shared" si="1"/>
        <v>0</v>
      </c>
      <c r="N19" s="1509">
        <f t="shared" si="1"/>
        <v>0</v>
      </c>
      <c r="O19" s="1509">
        <f t="shared" si="1"/>
        <v>0</v>
      </c>
      <c r="P19" s="1509">
        <f t="shared" si="1"/>
        <v>0</v>
      </c>
      <c r="Q19" s="1510">
        <f t="shared" si="1"/>
        <v>0</v>
      </c>
    </row>
    <row r="20" spans="1:17">
      <c r="A20" s="1511"/>
      <c r="B20" s="1512" t="s">
        <v>67</v>
      </c>
      <c r="C20" s="1500">
        <f t="shared" si="0"/>
        <v>0</v>
      </c>
      <c r="D20" s="1513"/>
      <c r="E20" s="1514"/>
      <c r="F20" s="1514"/>
      <c r="G20" s="1514"/>
      <c r="H20" s="1514"/>
      <c r="I20" s="1514"/>
      <c r="J20" s="1514"/>
      <c r="K20" s="1514"/>
      <c r="L20" s="1514"/>
      <c r="M20" s="1514"/>
      <c r="N20" s="1514"/>
      <c r="O20" s="1514"/>
      <c r="P20" s="1514"/>
      <c r="Q20" s="1515"/>
    </row>
    <row r="21" spans="1:17">
      <c r="A21" s="1511"/>
      <c r="B21" s="1512" t="s">
        <v>273</v>
      </c>
      <c r="C21" s="1500">
        <f t="shared" si="0"/>
        <v>0</v>
      </c>
      <c r="D21" s="1513"/>
      <c r="E21" s="1514"/>
      <c r="F21" s="1514"/>
      <c r="G21" s="1514"/>
      <c r="H21" s="1514"/>
      <c r="I21" s="1514"/>
      <c r="J21" s="1514"/>
      <c r="K21" s="1514"/>
      <c r="L21" s="1514"/>
      <c r="M21" s="1514"/>
      <c r="N21" s="1514"/>
      <c r="O21" s="1514"/>
      <c r="P21" s="1514"/>
      <c r="Q21" s="1515"/>
    </row>
    <row r="22" spans="1:17">
      <c r="A22" s="1507">
        <v>5</v>
      </c>
      <c r="B22" s="1508" t="s">
        <v>2116</v>
      </c>
      <c r="C22" s="1500">
        <f t="shared" si="0"/>
        <v>0</v>
      </c>
      <c r="D22" s="1516"/>
      <c r="E22" s="1517"/>
      <c r="F22" s="1517"/>
      <c r="G22" s="1517"/>
      <c r="H22" s="1517"/>
      <c r="I22" s="1517"/>
      <c r="J22" s="1517"/>
      <c r="K22" s="1517"/>
      <c r="L22" s="1517"/>
      <c r="M22" s="1517"/>
      <c r="N22" s="1517"/>
      <c r="O22" s="1517"/>
      <c r="P22" s="1517"/>
      <c r="Q22" s="1518"/>
    </row>
    <row r="23" spans="1:17">
      <c r="A23" s="1507">
        <v>6</v>
      </c>
      <c r="B23" s="1508" t="s">
        <v>2117</v>
      </c>
      <c r="C23" s="1500">
        <f t="shared" si="0"/>
        <v>0</v>
      </c>
      <c r="D23" s="1513"/>
      <c r="E23" s="1514"/>
      <c r="F23" s="1514"/>
      <c r="G23" s="1514"/>
      <c r="H23" s="1514"/>
      <c r="I23" s="1514"/>
      <c r="J23" s="1514"/>
      <c r="K23" s="1514"/>
      <c r="L23" s="1514"/>
      <c r="M23" s="1514"/>
      <c r="N23" s="1514"/>
      <c r="O23" s="1514"/>
      <c r="P23" s="1514"/>
      <c r="Q23" s="1515"/>
    </row>
    <row r="24" spans="1:17">
      <c r="A24" s="1507">
        <v>7</v>
      </c>
      <c r="B24" s="1508" t="s">
        <v>1805</v>
      </c>
      <c r="C24" s="1500">
        <f t="shared" si="0"/>
        <v>0</v>
      </c>
      <c r="D24" s="1513"/>
      <c r="E24" s="1514"/>
      <c r="F24" s="1514"/>
      <c r="G24" s="1514"/>
      <c r="H24" s="1514"/>
      <c r="I24" s="1514"/>
      <c r="J24" s="1514"/>
      <c r="K24" s="1514"/>
      <c r="L24" s="1514"/>
      <c r="M24" s="1514"/>
      <c r="N24" s="1514"/>
      <c r="O24" s="1514"/>
      <c r="P24" s="1514"/>
      <c r="Q24" s="1515"/>
    </row>
    <row r="25" spans="1:17">
      <c r="A25" s="1519"/>
      <c r="B25" s="1512" t="s">
        <v>2118</v>
      </c>
      <c r="C25" s="1500">
        <f t="shared" si="0"/>
        <v>0</v>
      </c>
      <c r="D25" s="1513"/>
      <c r="E25" s="1514"/>
      <c r="F25" s="1514"/>
      <c r="G25" s="1514"/>
      <c r="H25" s="1514"/>
      <c r="I25" s="1514"/>
      <c r="J25" s="1514"/>
      <c r="K25" s="1514"/>
      <c r="L25" s="1514"/>
      <c r="M25" s="1514"/>
      <c r="N25" s="1514"/>
      <c r="O25" s="1514"/>
      <c r="P25" s="1514"/>
      <c r="Q25" s="1515"/>
    </row>
    <row r="26" spans="1:17">
      <c r="A26" s="1507">
        <v>8</v>
      </c>
      <c r="B26" s="1520" t="s">
        <v>2119</v>
      </c>
      <c r="C26" s="1500">
        <f t="shared" si="0"/>
        <v>0</v>
      </c>
      <c r="D26" s="1521">
        <f>D27+D28+D29</f>
        <v>0</v>
      </c>
      <c r="E26" s="1521">
        <f t="shared" ref="E26:Q26" si="2">E27+E28+E29</f>
        <v>0</v>
      </c>
      <c r="F26" s="1521">
        <f t="shared" si="2"/>
        <v>0</v>
      </c>
      <c r="G26" s="1521">
        <f t="shared" si="2"/>
        <v>0</v>
      </c>
      <c r="H26" s="1521">
        <f t="shared" si="2"/>
        <v>0</v>
      </c>
      <c r="I26" s="1521">
        <f t="shared" si="2"/>
        <v>0</v>
      </c>
      <c r="J26" s="1521">
        <f t="shared" si="2"/>
        <v>0</v>
      </c>
      <c r="K26" s="1521">
        <f t="shared" si="2"/>
        <v>0</v>
      </c>
      <c r="L26" s="1521">
        <f t="shared" si="2"/>
        <v>0</v>
      </c>
      <c r="M26" s="1521">
        <f t="shared" si="2"/>
        <v>0</v>
      </c>
      <c r="N26" s="1521">
        <f t="shared" si="2"/>
        <v>0</v>
      </c>
      <c r="O26" s="1521">
        <f t="shared" si="2"/>
        <v>0</v>
      </c>
      <c r="P26" s="1521">
        <f t="shared" si="2"/>
        <v>0</v>
      </c>
      <c r="Q26" s="1522">
        <f t="shared" si="2"/>
        <v>0</v>
      </c>
    </row>
    <row r="27" spans="1:17">
      <c r="A27" s="1511"/>
      <c r="B27" s="1523" t="s">
        <v>438</v>
      </c>
      <c r="C27" s="1500">
        <f t="shared" si="0"/>
        <v>0</v>
      </c>
      <c r="D27" s="1513"/>
      <c r="E27" s="1514"/>
      <c r="F27" s="1514"/>
      <c r="G27" s="1514"/>
      <c r="H27" s="1514"/>
      <c r="I27" s="1514"/>
      <c r="J27" s="1514"/>
      <c r="K27" s="1514"/>
      <c r="L27" s="1514"/>
      <c r="M27" s="1514"/>
      <c r="N27" s="1514"/>
      <c r="O27" s="1514"/>
      <c r="P27" s="1514"/>
      <c r="Q27" s="1515"/>
    </row>
    <row r="28" spans="1:17">
      <c r="A28" s="1511"/>
      <c r="B28" s="1523" t="s">
        <v>445</v>
      </c>
      <c r="C28" s="1500">
        <f t="shared" si="0"/>
        <v>0</v>
      </c>
      <c r="D28" s="1513"/>
      <c r="E28" s="1514"/>
      <c r="F28" s="1514"/>
      <c r="G28" s="1514"/>
      <c r="H28" s="1514"/>
      <c r="I28" s="1514"/>
      <c r="J28" s="1514"/>
      <c r="K28" s="1514"/>
      <c r="L28" s="1514"/>
      <c r="M28" s="1514"/>
      <c r="N28" s="1514"/>
      <c r="O28" s="1514"/>
      <c r="P28" s="1514"/>
      <c r="Q28" s="1515"/>
    </row>
    <row r="29" spans="1:17">
      <c r="A29" s="1511"/>
      <c r="B29" s="1523" t="s">
        <v>2120</v>
      </c>
      <c r="C29" s="1500">
        <f t="shared" si="0"/>
        <v>0</v>
      </c>
      <c r="D29" s="1513"/>
      <c r="E29" s="1514"/>
      <c r="F29" s="1514"/>
      <c r="G29" s="1514"/>
      <c r="H29" s="1514"/>
      <c r="I29" s="1514"/>
      <c r="J29" s="1514"/>
      <c r="K29" s="1514"/>
      <c r="L29" s="1514"/>
      <c r="M29" s="1514"/>
      <c r="N29" s="1514"/>
      <c r="O29" s="1514"/>
      <c r="P29" s="1514"/>
      <c r="Q29" s="1515"/>
    </row>
    <row r="30" spans="1:17">
      <c r="A30" s="1507">
        <v>9</v>
      </c>
      <c r="B30" s="1524" t="s">
        <v>1813</v>
      </c>
      <c r="C30" s="1500">
        <f t="shared" si="0"/>
        <v>0</v>
      </c>
      <c r="D30" s="1521">
        <f>D31+D32</f>
        <v>0</v>
      </c>
      <c r="E30" s="1521">
        <f t="shared" ref="E30:Q30" si="3">E31+E32</f>
        <v>0</v>
      </c>
      <c r="F30" s="1521">
        <f t="shared" si="3"/>
        <v>0</v>
      </c>
      <c r="G30" s="1521">
        <f t="shared" si="3"/>
        <v>0</v>
      </c>
      <c r="H30" s="1521">
        <f t="shared" si="3"/>
        <v>0</v>
      </c>
      <c r="I30" s="1521">
        <f t="shared" si="3"/>
        <v>0</v>
      </c>
      <c r="J30" s="1521">
        <f t="shared" si="3"/>
        <v>0</v>
      </c>
      <c r="K30" s="1521">
        <f t="shared" si="3"/>
        <v>0</v>
      </c>
      <c r="L30" s="1521">
        <f t="shared" si="3"/>
        <v>0</v>
      </c>
      <c r="M30" s="1521">
        <f t="shared" si="3"/>
        <v>0</v>
      </c>
      <c r="N30" s="1521">
        <f t="shared" si="3"/>
        <v>0</v>
      </c>
      <c r="O30" s="1521">
        <f t="shared" si="3"/>
        <v>0</v>
      </c>
      <c r="P30" s="1521">
        <f t="shared" si="3"/>
        <v>0</v>
      </c>
      <c r="Q30" s="1522">
        <f t="shared" si="3"/>
        <v>0</v>
      </c>
    </row>
    <row r="31" spans="1:17">
      <c r="A31" s="1519"/>
      <c r="B31" s="1525" t="s">
        <v>2121</v>
      </c>
      <c r="C31" s="1500">
        <f t="shared" si="0"/>
        <v>0</v>
      </c>
      <c r="D31" s="1513"/>
      <c r="E31" s="1514"/>
      <c r="F31" s="1514"/>
      <c r="G31" s="1514"/>
      <c r="H31" s="1514"/>
      <c r="I31" s="1514"/>
      <c r="J31" s="1514"/>
      <c r="K31" s="1514"/>
      <c r="L31" s="1514"/>
      <c r="M31" s="1514"/>
      <c r="N31" s="1514"/>
      <c r="O31" s="1514"/>
      <c r="P31" s="1514"/>
      <c r="Q31" s="1515"/>
    </row>
    <row r="32" spans="1:17">
      <c r="A32" s="1526"/>
      <c r="B32" s="1525" t="s">
        <v>65</v>
      </c>
      <c r="C32" s="1500">
        <f t="shared" si="0"/>
        <v>0</v>
      </c>
      <c r="D32" s="1513"/>
      <c r="E32" s="1514"/>
      <c r="F32" s="1514"/>
      <c r="G32" s="1514"/>
      <c r="H32" s="1514"/>
      <c r="I32" s="1514"/>
      <c r="J32" s="1514"/>
      <c r="K32" s="1514"/>
      <c r="L32" s="1514"/>
      <c r="M32" s="1514"/>
      <c r="N32" s="1514"/>
      <c r="O32" s="1514"/>
      <c r="P32" s="1514"/>
      <c r="Q32" s="1515"/>
    </row>
    <row r="33" spans="1:17">
      <c r="A33" s="1527"/>
      <c r="B33" s="1528" t="s">
        <v>2122</v>
      </c>
      <c r="C33" s="1529">
        <f>C16+C17+C18+C19+C22+C23+C24+C25+C26+C30</f>
        <v>0</v>
      </c>
      <c r="D33" s="1529">
        <f t="shared" ref="D33:Q33" si="4">D16+D17+D18+D19+D22+D23+D24+D25+D26+D30</f>
        <v>0</v>
      </c>
      <c r="E33" s="1529">
        <f t="shared" si="4"/>
        <v>0</v>
      </c>
      <c r="F33" s="1529">
        <f t="shared" si="4"/>
        <v>0</v>
      </c>
      <c r="G33" s="1529">
        <f t="shared" si="4"/>
        <v>0</v>
      </c>
      <c r="H33" s="1529">
        <f t="shared" si="4"/>
        <v>0</v>
      </c>
      <c r="I33" s="1529">
        <f t="shared" si="4"/>
        <v>0</v>
      </c>
      <c r="J33" s="1529">
        <f t="shared" si="4"/>
        <v>0</v>
      </c>
      <c r="K33" s="1529">
        <f t="shared" si="4"/>
        <v>0</v>
      </c>
      <c r="L33" s="1529">
        <f t="shared" si="4"/>
        <v>0</v>
      </c>
      <c r="M33" s="1529">
        <f t="shared" si="4"/>
        <v>0</v>
      </c>
      <c r="N33" s="1529">
        <f t="shared" si="4"/>
        <v>0</v>
      </c>
      <c r="O33" s="1529">
        <f t="shared" si="4"/>
        <v>0</v>
      </c>
      <c r="P33" s="1529">
        <f t="shared" si="4"/>
        <v>0</v>
      </c>
      <c r="Q33" s="1530">
        <f t="shared" si="4"/>
        <v>0</v>
      </c>
    </row>
    <row r="34" spans="1:17">
      <c r="A34" s="1495"/>
      <c r="B34" s="1614" t="s">
        <v>2123</v>
      </c>
      <c r="C34" s="1531"/>
      <c r="D34" s="1531"/>
      <c r="E34" s="1531"/>
      <c r="F34" s="1531"/>
      <c r="G34" s="1531"/>
      <c r="H34" s="1531"/>
      <c r="I34" s="1531"/>
      <c r="J34" s="1531"/>
      <c r="K34" s="1531"/>
      <c r="L34" s="1531"/>
      <c r="M34" s="1531"/>
      <c r="N34" s="1531"/>
      <c r="O34" s="1531"/>
      <c r="P34" s="1531"/>
      <c r="Q34" s="1532"/>
    </row>
    <row r="35" spans="1:17">
      <c r="A35" s="1507">
        <v>1</v>
      </c>
      <c r="B35" s="1508" t="s">
        <v>2124</v>
      </c>
      <c r="C35" s="1500">
        <f>SUM(D35:Q35)</f>
        <v>0</v>
      </c>
      <c r="D35" s="1516"/>
      <c r="E35" s="1517"/>
      <c r="F35" s="1517"/>
      <c r="G35" s="1517"/>
      <c r="H35" s="1517"/>
      <c r="I35" s="1517"/>
      <c r="J35" s="1517"/>
      <c r="K35" s="1517"/>
      <c r="L35" s="1517"/>
      <c r="M35" s="1517"/>
      <c r="N35" s="1517"/>
      <c r="O35" s="1517"/>
      <c r="P35" s="1517"/>
      <c r="Q35" s="1518"/>
    </row>
    <row r="36" spans="1:17">
      <c r="A36" s="1507">
        <v>2</v>
      </c>
      <c r="B36" s="1508" t="s">
        <v>2125</v>
      </c>
      <c r="C36" s="1500">
        <f t="shared" ref="C36:C50" si="5">SUM(D36:Q36)</f>
        <v>0</v>
      </c>
      <c r="D36" s="1513"/>
      <c r="E36" s="1514"/>
      <c r="F36" s="1514"/>
      <c r="G36" s="1514"/>
      <c r="H36" s="1514"/>
      <c r="I36" s="1514"/>
      <c r="J36" s="1514"/>
      <c r="K36" s="1514"/>
      <c r="L36" s="1514"/>
      <c r="M36" s="1514"/>
      <c r="N36" s="1514"/>
      <c r="O36" s="1514"/>
      <c r="P36" s="1514"/>
      <c r="Q36" s="1515"/>
    </row>
    <row r="37" spans="1:17">
      <c r="A37" s="1507">
        <v>3</v>
      </c>
      <c r="B37" s="1508" t="s">
        <v>2126</v>
      </c>
      <c r="C37" s="1500">
        <f t="shared" si="5"/>
        <v>0</v>
      </c>
      <c r="D37" s="1513"/>
      <c r="E37" s="1514"/>
      <c r="F37" s="1514"/>
      <c r="G37" s="1514"/>
      <c r="H37" s="1514"/>
      <c r="I37" s="1514"/>
      <c r="J37" s="1514"/>
      <c r="K37" s="1514"/>
      <c r="L37" s="1514"/>
      <c r="M37" s="1514"/>
      <c r="N37" s="1514"/>
      <c r="O37" s="1514"/>
      <c r="P37" s="1514"/>
      <c r="Q37" s="1515"/>
    </row>
    <row r="38" spans="1:17">
      <c r="A38" s="1507">
        <v>4</v>
      </c>
      <c r="B38" s="1508" t="s">
        <v>2127</v>
      </c>
      <c r="C38" s="1500">
        <f t="shared" si="5"/>
        <v>0</v>
      </c>
      <c r="D38" s="1521">
        <f>D39+D40</f>
        <v>0</v>
      </c>
      <c r="E38" s="1521">
        <f t="shared" ref="E38:Q38" si="6">E39+E40</f>
        <v>0</v>
      </c>
      <c r="F38" s="1521">
        <f t="shared" si="6"/>
        <v>0</v>
      </c>
      <c r="G38" s="1521">
        <f t="shared" si="6"/>
        <v>0</v>
      </c>
      <c r="H38" s="1521">
        <f t="shared" si="6"/>
        <v>0</v>
      </c>
      <c r="I38" s="1521">
        <f t="shared" si="6"/>
        <v>0</v>
      </c>
      <c r="J38" s="1521">
        <f t="shared" si="6"/>
        <v>0</v>
      </c>
      <c r="K38" s="1521">
        <f t="shared" si="6"/>
        <v>0</v>
      </c>
      <c r="L38" s="1521">
        <f t="shared" si="6"/>
        <v>0</v>
      </c>
      <c r="M38" s="1521">
        <f t="shared" si="6"/>
        <v>0</v>
      </c>
      <c r="N38" s="1521">
        <f t="shared" si="6"/>
        <v>0</v>
      </c>
      <c r="O38" s="1521">
        <f t="shared" si="6"/>
        <v>0</v>
      </c>
      <c r="P38" s="1521">
        <f t="shared" si="6"/>
        <v>0</v>
      </c>
      <c r="Q38" s="1522">
        <f t="shared" si="6"/>
        <v>0</v>
      </c>
    </row>
    <row r="39" spans="1:17" ht="15" customHeight="1">
      <c r="A39" s="1526"/>
      <c r="B39" s="1512" t="s">
        <v>67</v>
      </c>
      <c r="C39" s="1500">
        <f t="shared" si="5"/>
        <v>0</v>
      </c>
      <c r="D39" s="1533"/>
      <c r="E39" s="1533"/>
      <c r="F39" s="1533"/>
      <c r="G39" s="1533"/>
      <c r="H39" s="1533"/>
      <c r="I39" s="1533"/>
      <c r="J39" s="1533"/>
      <c r="K39" s="1533"/>
      <c r="L39" s="1533"/>
      <c r="M39" s="1533"/>
      <c r="N39" s="1533"/>
      <c r="O39" s="1533"/>
      <c r="P39" s="1533"/>
      <c r="Q39" s="1534"/>
    </row>
    <row r="40" spans="1:17">
      <c r="A40" s="1526"/>
      <c r="B40" s="1535" t="s">
        <v>273</v>
      </c>
      <c r="C40" s="1500">
        <f t="shared" si="5"/>
        <v>0</v>
      </c>
      <c r="D40" s="1536"/>
      <c r="E40" s="1536"/>
      <c r="F40" s="1536"/>
      <c r="G40" s="1536"/>
      <c r="H40" s="1536"/>
      <c r="I40" s="1536"/>
      <c r="J40" s="1536"/>
      <c r="K40" s="1536"/>
      <c r="L40" s="1536"/>
      <c r="M40" s="1536"/>
      <c r="N40" s="1536"/>
      <c r="O40" s="1536"/>
      <c r="P40" s="1536"/>
      <c r="Q40" s="1537"/>
    </row>
    <row r="41" spans="1:17">
      <c r="A41" s="1507">
        <v>5</v>
      </c>
      <c r="B41" s="1538" t="s">
        <v>2128</v>
      </c>
      <c r="C41" s="1500">
        <f t="shared" si="5"/>
        <v>0</v>
      </c>
      <c r="D41" s="1539"/>
      <c r="E41" s="1539"/>
      <c r="F41" s="1539"/>
      <c r="G41" s="1539"/>
      <c r="H41" s="1539"/>
      <c r="I41" s="1539"/>
      <c r="J41" s="1539"/>
      <c r="K41" s="1539"/>
      <c r="L41" s="1539"/>
      <c r="M41" s="1539"/>
      <c r="N41" s="1539"/>
      <c r="O41" s="1539"/>
      <c r="P41" s="1539"/>
      <c r="Q41" s="1540"/>
    </row>
    <row r="42" spans="1:17">
      <c r="A42" s="1507">
        <v>6</v>
      </c>
      <c r="B42" s="1524" t="s">
        <v>2117</v>
      </c>
      <c r="C42" s="1500">
        <f t="shared" si="5"/>
        <v>0</v>
      </c>
      <c r="D42" s="1541"/>
      <c r="E42" s="1541"/>
      <c r="F42" s="1541"/>
      <c r="G42" s="1541"/>
      <c r="H42" s="1541"/>
      <c r="I42" s="1541"/>
      <c r="J42" s="1541"/>
      <c r="K42" s="1541"/>
      <c r="L42" s="1541"/>
      <c r="M42" s="1541"/>
      <c r="N42" s="1541"/>
      <c r="O42" s="1541"/>
      <c r="P42" s="1541"/>
      <c r="Q42" s="1542"/>
    </row>
    <row r="43" spans="1:17">
      <c r="A43" s="1507">
        <v>7</v>
      </c>
      <c r="B43" s="1543" t="s">
        <v>771</v>
      </c>
      <c r="C43" s="1500">
        <f t="shared" si="5"/>
        <v>0</v>
      </c>
      <c r="D43" s="1509">
        <f>D44+D45+D46</f>
        <v>0</v>
      </c>
      <c r="E43" s="1509">
        <f t="shared" ref="E43:Q43" si="7">E44+E45+E46</f>
        <v>0</v>
      </c>
      <c r="F43" s="1509">
        <f t="shared" si="7"/>
        <v>0</v>
      </c>
      <c r="G43" s="1509">
        <f t="shared" si="7"/>
        <v>0</v>
      </c>
      <c r="H43" s="1509">
        <f t="shared" si="7"/>
        <v>0</v>
      </c>
      <c r="I43" s="1509">
        <f t="shared" si="7"/>
        <v>0</v>
      </c>
      <c r="J43" s="1509">
        <f t="shared" si="7"/>
        <v>0</v>
      </c>
      <c r="K43" s="1509">
        <f t="shared" si="7"/>
        <v>0</v>
      </c>
      <c r="L43" s="1509">
        <f t="shared" si="7"/>
        <v>0</v>
      </c>
      <c r="M43" s="1509">
        <f t="shared" si="7"/>
        <v>0</v>
      </c>
      <c r="N43" s="1509">
        <f t="shared" si="7"/>
        <v>0</v>
      </c>
      <c r="O43" s="1509">
        <f t="shared" si="7"/>
        <v>0</v>
      </c>
      <c r="P43" s="1509">
        <f t="shared" si="7"/>
        <v>0</v>
      </c>
      <c r="Q43" s="1510">
        <f t="shared" si="7"/>
        <v>0</v>
      </c>
    </row>
    <row r="44" spans="1:17">
      <c r="A44" s="1526"/>
      <c r="B44" s="1512" t="s">
        <v>560</v>
      </c>
      <c r="C44" s="1500">
        <f t="shared" si="5"/>
        <v>0</v>
      </c>
      <c r="D44" s="1544"/>
      <c r="E44" s="1505"/>
      <c r="F44" s="1505"/>
      <c r="G44" s="1505"/>
      <c r="H44" s="1505"/>
      <c r="I44" s="1505"/>
      <c r="J44" s="1505"/>
      <c r="K44" s="1505"/>
      <c r="L44" s="1505"/>
      <c r="M44" s="1505"/>
      <c r="N44" s="1505"/>
      <c r="O44" s="1505"/>
      <c r="P44" s="1505"/>
      <c r="Q44" s="1506"/>
    </row>
    <row r="45" spans="1:17">
      <c r="A45" s="1526"/>
      <c r="B45" s="1512" t="s">
        <v>570</v>
      </c>
      <c r="C45" s="1500">
        <f t="shared" si="5"/>
        <v>0</v>
      </c>
      <c r="D45" s="1544"/>
      <c r="E45" s="1505"/>
      <c r="F45" s="1505"/>
      <c r="G45" s="1505"/>
      <c r="H45" s="1505"/>
      <c r="I45" s="1505"/>
      <c r="J45" s="1505"/>
      <c r="K45" s="1505"/>
      <c r="L45" s="1505"/>
      <c r="M45" s="1505"/>
      <c r="N45" s="1505"/>
      <c r="O45" s="1505"/>
      <c r="P45" s="1505"/>
      <c r="Q45" s="1506"/>
    </row>
    <row r="46" spans="1:17">
      <c r="A46" s="1526"/>
      <c r="B46" s="1512" t="s">
        <v>571</v>
      </c>
      <c r="C46" s="1500">
        <f t="shared" si="5"/>
        <v>0</v>
      </c>
      <c r="D46" s="1544"/>
      <c r="E46" s="1505"/>
      <c r="F46" s="1505"/>
      <c r="G46" s="1505"/>
      <c r="H46" s="1505"/>
      <c r="I46" s="1505"/>
      <c r="J46" s="1505"/>
      <c r="K46" s="1505"/>
      <c r="L46" s="1505"/>
      <c r="M46" s="1505"/>
      <c r="N46" s="1505"/>
      <c r="O46" s="1505"/>
      <c r="P46" s="1505"/>
      <c r="Q46" s="1506"/>
    </row>
    <row r="47" spans="1:17">
      <c r="A47" s="1507">
        <v>8</v>
      </c>
      <c r="B47" s="1545" t="s">
        <v>2129</v>
      </c>
      <c r="C47" s="1500">
        <f t="shared" si="5"/>
        <v>0</v>
      </c>
      <c r="D47" s="1544"/>
      <c r="E47" s="1505"/>
      <c r="F47" s="1505"/>
      <c r="G47" s="1505"/>
      <c r="H47" s="1505"/>
      <c r="I47" s="1505"/>
      <c r="J47" s="1505"/>
      <c r="K47" s="1505"/>
      <c r="L47" s="1505"/>
      <c r="M47" s="1505"/>
      <c r="N47" s="1505"/>
      <c r="O47" s="1505"/>
      <c r="P47" s="1505"/>
      <c r="Q47" s="1506"/>
    </row>
    <row r="48" spans="1:17">
      <c r="A48" s="1507">
        <v>9</v>
      </c>
      <c r="B48" s="1520" t="s">
        <v>2130</v>
      </c>
      <c r="C48" s="1500">
        <f t="shared" si="5"/>
        <v>0</v>
      </c>
      <c r="D48" s="1544"/>
      <c r="E48" s="1505"/>
      <c r="F48" s="1505"/>
      <c r="G48" s="1505"/>
      <c r="H48" s="1505"/>
      <c r="I48" s="1505"/>
      <c r="J48" s="1505"/>
      <c r="K48" s="1505"/>
      <c r="L48" s="1505"/>
      <c r="M48" s="1505"/>
      <c r="N48" s="1505"/>
      <c r="O48" s="1505"/>
      <c r="P48" s="1505"/>
      <c r="Q48" s="1506"/>
    </row>
    <row r="49" spans="1:17">
      <c r="A49" s="1507">
        <v>10</v>
      </c>
      <c r="B49" s="1524" t="s">
        <v>1833</v>
      </c>
      <c r="C49" s="1500">
        <f t="shared" si="5"/>
        <v>0</v>
      </c>
      <c r="D49" s="1544"/>
      <c r="E49" s="1505"/>
      <c r="F49" s="1505"/>
      <c r="G49" s="1505"/>
      <c r="H49" s="1505"/>
      <c r="I49" s="1505"/>
      <c r="J49" s="1505"/>
      <c r="K49" s="1505"/>
      <c r="L49" s="1505"/>
      <c r="M49" s="1505"/>
      <c r="N49" s="1505"/>
      <c r="O49" s="1505"/>
      <c r="P49" s="1505"/>
      <c r="Q49" s="1506"/>
    </row>
    <row r="50" spans="1:17">
      <c r="A50" s="1507">
        <v>11</v>
      </c>
      <c r="B50" s="1524" t="s">
        <v>643</v>
      </c>
      <c r="C50" s="1500">
        <f t="shared" si="5"/>
        <v>0</v>
      </c>
      <c r="D50" s="1544"/>
      <c r="E50" s="1505"/>
      <c r="F50" s="1505"/>
      <c r="G50" s="1505"/>
      <c r="H50" s="1505"/>
      <c r="I50" s="1505"/>
      <c r="J50" s="1505"/>
      <c r="K50" s="1505"/>
      <c r="L50" s="1505"/>
      <c r="M50" s="1505"/>
      <c r="N50" s="1505"/>
      <c r="O50" s="1505"/>
      <c r="P50" s="1505"/>
      <c r="Q50" s="1506"/>
    </row>
    <row r="51" spans="1:17" ht="15.75" thickBot="1">
      <c r="A51" s="1546"/>
      <c r="B51" s="1547" t="s">
        <v>2131</v>
      </c>
      <c r="C51" s="1548">
        <f>C35+C36+C37+C38+C41+C42+C43+C47+C48+C49+C50</f>
        <v>0</v>
      </c>
      <c r="D51" s="1549">
        <f>D35+D36+D37+D38+D41+D42+D43+D47+D48+D49+D50</f>
        <v>0</v>
      </c>
      <c r="E51" s="1549">
        <f t="shared" ref="E51:Q51" si="8">E35+E36+E37+E38+E41+E42+E43+E47+E48+E49+E50</f>
        <v>0</v>
      </c>
      <c r="F51" s="1549">
        <f t="shared" si="8"/>
        <v>0</v>
      </c>
      <c r="G51" s="1549">
        <f t="shared" si="8"/>
        <v>0</v>
      </c>
      <c r="H51" s="1549">
        <f t="shared" si="8"/>
        <v>0</v>
      </c>
      <c r="I51" s="1549">
        <f t="shared" si="8"/>
        <v>0</v>
      </c>
      <c r="J51" s="1549">
        <f t="shared" si="8"/>
        <v>0</v>
      </c>
      <c r="K51" s="1549">
        <f t="shared" si="8"/>
        <v>0</v>
      </c>
      <c r="L51" s="1549">
        <f t="shared" si="8"/>
        <v>0</v>
      </c>
      <c r="M51" s="1549">
        <f t="shared" si="8"/>
        <v>0</v>
      </c>
      <c r="N51" s="1549">
        <f t="shared" si="8"/>
        <v>0</v>
      </c>
      <c r="O51" s="1549">
        <f t="shared" si="8"/>
        <v>0</v>
      </c>
      <c r="P51" s="1549">
        <f t="shared" si="8"/>
        <v>0</v>
      </c>
      <c r="Q51" s="1550">
        <f t="shared" si="8"/>
        <v>0</v>
      </c>
    </row>
    <row r="52" spans="1:17" ht="15.75" thickBot="1">
      <c r="A52" s="1551"/>
      <c r="B52" s="1552" t="s">
        <v>2132</v>
      </c>
      <c r="C52" s="1553">
        <f>C33+C51</f>
        <v>0</v>
      </c>
      <c r="D52" s="1554">
        <f>D33+D51</f>
        <v>0</v>
      </c>
      <c r="E52" s="1554">
        <f t="shared" ref="E52:Q52" si="9">E33+E51</f>
        <v>0</v>
      </c>
      <c r="F52" s="1554">
        <f t="shared" si="9"/>
        <v>0</v>
      </c>
      <c r="G52" s="1554">
        <f t="shared" si="9"/>
        <v>0</v>
      </c>
      <c r="H52" s="1554">
        <f t="shared" si="9"/>
        <v>0</v>
      </c>
      <c r="I52" s="1554">
        <f t="shared" si="9"/>
        <v>0</v>
      </c>
      <c r="J52" s="1554">
        <f t="shared" si="9"/>
        <v>0</v>
      </c>
      <c r="K52" s="1554">
        <f t="shared" si="9"/>
        <v>0</v>
      </c>
      <c r="L52" s="1554">
        <f t="shared" si="9"/>
        <v>0</v>
      </c>
      <c r="M52" s="1554">
        <f t="shared" si="9"/>
        <v>0</v>
      </c>
      <c r="N52" s="1554">
        <f t="shared" si="9"/>
        <v>0</v>
      </c>
      <c r="O52" s="1554">
        <f t="shared" si="9"/>
        <v>0</v>
      </c>
      <c r="P52" s="1554">
        <f t="shared" si="9"/>
        <v>0</v>
      </c>
      <c r="Q52" s="1555">
        <f t="shared" si="9"/>
        <v>0</v>
      </c>
    </row>
    <row r="53" spans="1:17">
      <c r="A53" s="1556"/>
      <c r="B53" s="1614" t="s">
        <v>1221</v>
      </c>
      <c r="C53" s="1558"/>
      <c r="D53" s="1559"/>
      <c r="E53" s="1559"/>
      <c r="F53" s="1559"/>
      <c r="G53" s="1559"/>
      <c r="H53" s="1559"/>
      <c r="I53" s="1559"/>
      <c r="J53" s="1559"/>
      <c r="K53" s="1559"/>
      <c r="L53" s="1559"/>
      <c r="M53" s="1559"/>
      <c r="N53" s="1559"/>
      <c r="O53" s="1559"/>
      <c r="P53" s="1559"/>
      <c r="Q53" s="1560"/>
    </row>
    <row r="54" spans="1:17">
      <c r="A54" s="1495"/>
      <c r="B54" s="1614" t="s">
        <v>2133</v>
      </c>
      <c r="C54" s="1561"/>
      <c r="D54" s="1562"/>
      <c r="E54" s="1562"/>
      <c r="F54" s="1562"/>
      <c r="G54" s="1562"/>
      <c r="H54" s="1562"/>
      <c r="I54" s="1562"/>
      <c r="J54" s="1562"/>
      <c r="K54" s="1562"/>
      <c r="L54" s="1562"/>
      <c r="M54" s="1562"/>
      <c r="N54" s="1562"/>
      <c r="O54" s="1562"/>
      <c r="P54" s="1562"/>
      <c r="Q54" s="1563"/>
    </row>
    <row r="55" spans="1:17">
      <c r="A55" s="1564" t="s">
        <v>2134</v>
      </c>
      <c r="B55" s="1616" t="s">
        <v>2135</v>
      </c>
      <c r="C55" s="1496"/>
      <c r="D55" s="1497"/>
      <c r="E55" s="1497"/>
      <c r="F55" s="1497"/>
      <c r="G55" s="1497"/>
      <c r="H55" s="1497"/>
      <c r="I55" s="1497"/>
      <c r="J55" s="1497"/>
      <c r="K55" s="1497"/>
      <c r="L55" s="1497"/>
      <c r="M55" s="1497"/>
      <c r="N55" s="1497"/>
      <c r="O55" s="1497"/>
      <c r="P55" s="1497"/>
      <c r="Q55" s="1498"/>
    </row>
    <row r="56" spans="1:17">
      <c r="A56" s="1499" t="s">
        <v>2136</v>
      </c>
      <c r="B56" s="1508" t="s">
        <v>2137</v>
      </c>
      <c r="C56" s="1500">
        <f t="shared" ref="C56:C62" si="10">SUM(D56:Q56)</f>
        <v>0</v>
      </c>
      <c r="D56" s="1544"/>
      <c r="E56" s="1505"/>
      <c r="F56" s="1505"/>
      <c r="G56" s="1505"/>
      <c r="H56" s="1505"/>
      <c r="I56" s="1505"/>
      <c r="J56" s="1505"/>
      <c r="K56" s="1505"/>
      <c r="L56" s="1505"/>
      <c r="M56" s="1505"/>
      <c r="N56" s="1505"/>
      <c r="O56" s="1505"/>
      <c r="P56" s="1505"/>
      <c r="Q56" s="1506"/>
    </row>
    <row r="57" spans="1:17">
      <c r="A57" s="1507" t="s">
        <v>2138</v>
      </c>
      <c r="B57" s="1566" t="s">
        <v>2139</v>
      </c>
      <c r="C57" s="1500">
        <f t="shared" si="10"/>
        <v>0</v>
      </c>
      <c r="D57" s="1544"/>
      <c r="E57" s="1505"/>
      <c r="F57" s="1505"/>
      <c r="G57" s="1505"/>
      <c r="H57" s="1505"/>
      <c r="I57" s="1505"/>
      <c r="J57" s="1505"/>
      <c r="K57" s="1505"/>
      <c r="L57" s="1505"/>
      <c r="M57" s="1505"/>
      <c r="N57" s="1505"/>
      <c r="O57" s="1505"/>
      <c r="P57" s="1505"/>
      <c r="Q57" s="1506"/>
    </row>
    <row r="58" spans="1:17">
      <c r="A58" s="1507" t="s">
        <v>2140</v>
      </c>
      <c r="B58" s="1566" t="s">
        <v>2141</v>
      </c>
      <c r="C58" s="1500">
        <f t="shared" si="10"/>
        <v>0</v>
      </c>
      <c r="D58" s="1544"/>
      <c r="E58" s="1505"/>
      <c r="F58" s="1505"/>
      <c r="G58" s="1505"/>
      <c r="H58" s="1505"/>
      <c r="I58" s="1505"/>
      <c r="J58" s="1505"/>
      <c r="K58" s="1505"/>
      <c r="L58" s="1505"/>
      <c r="M58" s="1505"/>
      <c r="N58" s="1505"/>
      <c r="O58" s="1505"/>
      <c r="P58" s="1505"/>
      <c r="Q58" s="1506"/>
    </row>
    <row r="59" spans="1:17">
      <c r="A59" s="1507" t="s">
        <v>2142</v>
      </c>
      <c r="B59" s="1566" t="s">
        <v>2143</v>
      </c>
      <c r="C59" s="1500">
        <f t="shared" si="10"/>
        <v>0</v>
      </c>
      <c r="D59" s="1567">
        <f>D60+D61</f>
        <v>0</v>
      </c>
      <c r="E59" s="1567">
        <f t="shared" ref="E59:Q59" si="11">E60+E61</f>
        <v>0</v>
      </c>
      <c r="F59" s="1567">
        <f t="shared" si="11"/>
        <v>0</v>
      </c>
      <c r="G59" s="1567">
        <f t="shared" si="11"/>
        <v>0</v>
      </c>
      <c r="H59" s="1567">
        <f t="shared" si="11"/>
        <v>0</v>
      </c>
      <c r="I59" s="1567">
        <f t="shared" si="11"/>
        <v>0</v>
      </c>
      <c r="J59" s="1567">
        <f t="shared" si="11"/>
        <v>0</v>
      </c>
      <c r="K59" s="1567">
        <f t="shared" si="11"/>
        <v>0</v>
      </c>
      <c r="L59" s="1567">
        <f t="shared" si="11"/>
        <v>0</v>
      </c>
      <c r="M59" s="1567">
        <f t="shared" si="11"/>
        <v>0</v>
      </c>
      <c r="N59" s="1567">
        <f t="shared" si="11"/>
        <v>0</v>
      </c>
      <c r="O59" s="1567">
        <f t="shared" si="11"/>
        <v>0</v>
      </c>
      <c r="P59" s="1567">
        <f t="shared" si="11"/>
        <v>0</v>
      </c>
      <c r="Q59" s="1568">
        <f t="shared" si="11"/>
        <v>0</v>
      </c>
    </row>
    <row r="60" spans="1:17">
      <c r="A60" s="1507" t="s">
        <v>2144</v>
      </c>
      <c r="B60" s="1569" t="s">
        <v>2145</v>
      </c>
      <c r="C60" s="1500">
        <f t="shared" si="10"/>
        <v>0</v>
      </c>
      <c r="D60" s="1536"/>
      <c r="E60" s="1536"/>
      <c r="F60" s="1536"/>
      <c r="G60" s="1536"/>
      <c r="H60" s="1536"/>
      <c r="I60" s="1536"/>
      <c r="J60" s="1536"/>
      <c r="K60" s="1536"/>
      <c r="L60" s="1536"/>
      <c r="M60" s="1536"/>
      <c r="N60" s="1536"/>
      <c r="O60" s="1536"/>
      <c r="P60" s="1536"/>
      <c r="Q60" s="1537"/>
    </row>
    <row r="61" spans="1:17">
      <c r="A61" s="1499" t="s">
        <v>2146</v>
      </c>
      <c r="B61" s="1512" t="s">
        <v>2147</v>
      </c>
      <c r="C61" s="1500">
        <f t="shared" si="10"/>
        <v>0</v>
      </c>
      <c r="D61" s="1536"/>
      <c r="E61" s="1536"/>
      <c r="F61" s="1536"/>
      <c r="G61" s="1536"/>
      <c r="H61" s="1536"/>
      <c r="I61" s="1536"/>
      <c r="J61" s="1536"/>
      <c r="K61" s="1536"/>
      <c r="L61" s="1536"/>
      <c r="M61" s="1536"/>
      <c r="N61" s="1536"/>
      <c r="O61" s="1536"/>
      <c r="P61" s="1536"/>
      <c r="Q61" s="1537"/>
    </row>
    <row r="62" spans="1:17">
      <c r="A62" s="1507" t="s">
        <v>2148</v>
      </c>
      <c r="B62" s="1566" t="s">
        <v>2149</v>
      </c>
      <c r="C62" s="1500">
        <f t="shared" si="10"/>
        <v>0</v>
      </c>
      <c r="D62" s="1570"/>
      <c r="E62" s="1570"/>
      <c r="F62" s="1570"/>
      <c r="G62" s="1570"/>
      <c r="H62" s="1570"/>
      <c r="I62" s="1570"/>
      <c r="J62" s="1570"/>
      <c r="K62" s="1570"/>
      <c r="L62" s="1570"/>
      <c r="M62" s="1570"/>
      <c r="N62" s="1570"/>
      <c r="O62" s="1570"/>
      <c r="P62" s="1570"/>
      <c r="Q62" s="1571"/>
    </row>
    <row r="63" spans="1:17">
      <c r="A63" s="1527"/>
      <c r="B63" s="1572" t="s">
        <v>2150</v>
      </c>
      <c r="C63" s="1573">
        <f>C56+C57+C58+C59+C62</f>
        <v>0</v>
      </c>
      <c r="D63" s="1574">
        <f>D56+D57+D58+D59+D62</f>
        <v>0</v>
      </c>
      <c r="E63" s="1574">
        <f t="shared" ref="E63:Q63" si="12">E56+E57+E58+E59+E62</f>
        <v>0</v>
      </c>
      <c r="F63" s="1574">
        <f t="shared" si="12"/>
        <v>0</v>
      </c>
      <c r="G63" s="1574">
        <f t="shared" si="12"/>
        <v>0</v>
      </c>
      <c r="H63" s="1574">
        <f t="shared" si="12"/>
        <v>0</v>
      </c>
      <c r="I63" s="1574">
        <f t="shared" si="12"/>
        <v>0</v>
      </c>
      <c r="J63" s="1574">
        <f t="shared" si="12"/>
        <v>0</v>
      </c>
      <c r="K63" s="1574">
        <f t="shared" si="12"/>
        <v>0</v>
      </c>
      <c r="L63" s="1574">
        <f t="shared" si="12"/>
        <v>0</v>
      </c>
      <c r="M63" s="1574">
        <f t="shared" si="12"/>
        <v>0</v>
      </c>
      <c r="N63" s="1574">
        <f t="shared" si="12"/>
        <v>0</v>
      </c>
      <c r="O63" s="1574">
        <f t="shared" si="12"/>
        <v>0</v>
      </c>
      <c r="P63" s="1574">
        <f t="shared" si="12"/>
        <v>0</v>
      </c>
      <c r="Q63" s="1575">
        <f t="shared" si="12"/>
        <v>0</v>
      </c>
    </row>
    <row r="64" spans="1:17">
      <c r="A64" s="1495"/>
      <c r="B64" s="1614" t="s">
        <v>2151</v>
      </c>
      <c r="C64" s="1492"/>
      <c r="D64" s="1617"/>
      <c r="E64" s="1617"/>
      <c r="F64" s="1617"/>
      <c r="G64" s="1617"/>
      <c r="H64" s="1617"/>
      <c r="I64" s="1617"/>
      <c r="J64" s="1617"/>
      <c r="K64" s="1617"/>
      <c r="L64" s="1617"/>
      <c r="M64" s="1617"/>
      <c r="N64" s="1617"/>
      <c r="O64" s="1617"/>
      <c r="P64" s="1617"/>
      <c r="Q64" s="1618"/>
    </row>
    <row r="65" spans="1:17">
      <c r="A65" s="1578" t="s">
        <v>2152</v>
      </c>
      <c r="B65" s="1616" t="s">
        <v>2135</v>
      </c>
      <c r="C65" s="1619"/>
      <c r="D65" s="1620"/>
      <c r="E65" s="1620"/>
      <c r="F65" s="1620"/>
      <c r="G65" s="1620"/>
      <c r="H65" s="1620"/>
      <c r="I65" s="1620"/>
      <c r="J65" s="1620"/>
      <c r="K65" s="1620"/>
      <c r="L65" s="1620"/>
      <c r="M65" s="1620"/>
      <c r="N65" s="1620"/>
      <c r="O65" s="1620"/>
      <c r="P65" s="1620"/>
      <c r="Q65" s="1621"/>
    </row>
    <row r="66" spans="1:17">
      <c r="A66" s="1507" t="s">
        <v>2136</v>
      </c>
      <c r="B66" s="1566" t="s">
        <v>2137</v>
      </c>
      <c r="C66" s="1500">
        <f t="shared" ref="C66:C72" si="13">SUM(D66:Q66)</f>
        <v>0</v>
      </c>
      <c r="D66" s="1544"/>
      <c r="E66" s="1505"/>
      <c r="F66" s="1505"/>
      <c r="G66" s="1505"/>
      <c r="H66" s="1505"/>
      <c r="I66" s="1505"/>
      <c r="J66" s="1505"/>
      <c r="K66" s="1505"/>
      <c r="L66" s="1505"/>
      <c r="M66" s="1505"/>
      <c r="N66" s="1505"/>
      <c r="O66" s="1505"/>
      <c r="P66" s="1505"/>
      <c r="Q66" s="1506"/>
    </row>
    <row r="67" spans="1:17">
      <c r="A67" s="1507" t="s">
        <v>2138</v>
      </c>
      <c r="B67" s="1566" t="s">
        <v>2139</v>
      </c>
      <c r="C67" s="1500">
        <f t="shared" si="13"/>
        <v>0</v>
      </c>
      <c r="D67" s="1544"/>
      <c r="E67" s="1505"/>
      <c r="F67" s="1505"/>
      <c r="G67" s="1505"/>
      <c r="H67" s="1505"/>
      <c r="I67" s="1505"/>
      <c r="J67" s="1505"/>
      <c r="K67" s="1505"/>
      <c r="L67" s="1505"/>
      <c r="M67" s="1505"/>
      <c r="N67" s="1505"/>
      <c r="O67" s="1505"/>
      <c r="P67" s="1505"/>
      <c r="Q67" s="1506"/>
    </row>
    <row r="68" spans="1:17">
      <c r="A68" s="1507" t="s">
        <v>2140</v>
      </c>
      <c r="B68" s="1566" t="s">
        <v>2141</v>
      </c>
      <c r="C68" s="1500">
        <f t="shared" si="13"/>
        <v>0</v>
      </c>
      <c r="D68" s="1544"/>
      <c r="E68" s="1505"/>
      <c r="F68" s="1505"/>
      <c r="G68" s="1505"/>
      <c r="H68" s="1505"/>
      <c r="I68" s="1505"/>
      <c r="J68" s="1505"/>
      <c r="K68" s="1505"/>
      <c r="L68" s="1505"/>
      <c r="M68" s="1505"/>
      <c r="N68" s="1505"/>
      <c r="O68" s="1505"/>
      <c r="P68" s="1505"/>
      <c r="Q68" s="1506"/>
    </row>
    <row r="69" spans="1:17">
      <c r="A69" s="1507" t="s">
        <v>2142</v>
      </c>
      <c r="B69" s="1566" t="s">
        <v>2143</v>
      </c>
      <c r="C69" s="1500">
        <f t="shared" si="13"/>
        <v>0</v>
      </c>
      <c r="D69" s="1567">
        <f>D70+D71</f>
        <v>0</v>
      </c>
      <c r="E69" s="1567">
        <f t="shared" ref="E69:Q69" si="14">E70+E71</f>
        <v>0</v>
      </c>
      <c r="F69" s="1567">
        <f t="shared" si="14"/>
        <v>0</v>
      </c>
      <c r="G69" s="1567">
        <f t="shared" si="14"/>
        <v>0</v>
      </c>
      <c r="H69" s="1567">
        <f t="shared" si="14"/>
        <v>0</v>
      </c>
      <c r="I69" s="1567">
        <f t="shared" si="14"/>
        <v>0</v>
      </c>
      <c r="J69" s="1567">
        <f t="shared" si="14"/>
        <v>0</v>
      </c>
      <c r="K69" s="1567">
        <f t="shared" si="14"/>
        <v>0</v>
      </c>
      <c r="L69" s="1567">
        <f t="shared" si="14"/>
        <v>0</v>
      </c>
      <c r="M69" s="1567">
        <f t="shared" si="14"/>
        <v>0</v>
      </c>
      <c r="N69" s="1567">
        <f t="shared" si="14"/>
        <v>0</v>
      </c>
      <c r="O69" s="1567">
        <f t="shared" si="14"/>
        <v>0</v>
      </c>
      <c r="P69" s="1567">
        <f t="shared" si="14"/>
        <v>0</v>
      </c>
      <c r="Q69" s="1568">
        <f t="shared" si="14"/>
        <v>0</v>
      </c>
    </row>
    <row r="70" spans="1:17">
      <c r="A70" s="1507" t="s">
        <v>2144</v>
      </c>
      <c r="B70" s="1569" t="s">
        <v>2145</v>
      </c>
      <c r="C70" s="1500">
        <f t="shared" si="13"/>
        <v>0</v>
      </c>
      <c r="D70" s="1536"/>
      <c r="E70" s="1536"/>
      <c r="F70" s="1536"/>
      <c r="G70" s="1536"/>
      <c r="H70" s="1536"/>
      <c r="I70" s="1536"/>
      <c r="J70" s="1536"/>
      <c r="K70" s="1536"/>
      <c r="L70" s="1536"/>
      <c r="M70" s="1536"/>
      <c r="N70" s="1536"/>
      <c r="O70" s="1536"/>
      <c r="P70" s="1536"/>
      <c r="Q70" s="1537"/>
    </row>
    <row r="71" spans="1:17">
      <c r="A71" s="1495" t="s">
        <v>2146</v>
      </c>
      <c r="B71" s="1569" t="s">
        <v>2147</v>
      </c>
      <c r="C71" s="1500">
        <f t="shared" si="13"/>
        <v>0</v>
      </c>
      <c r="D71" s="1536"/>
      <c r="E71" s="1536"/>
      <c r="F71" s="1536"/>
      <c r="G71" s="1536"/>
      <c r="H71" s="1536"/>
      <c r="I71" s="1536"/>
      <c r="J71" s="1536"/>
      <c r="K71" s="1536"/>
      <c r="L71" s="1536"/>
      <c r="M71" s="1536"/>
      <c r="N71" s="1536"/>
      <c r="O71" s="1536"/>
      <c r="P71" s="1536"/>
      <c r="Q71" s="1537"/>
    </row>
    <row r="72" spans="1:17">
      <c r="A72" s="1507" t="s">
        <v>2148</v>
      </c>
      <c r="B72" s="1566" t="s">
        <v>2149</v>
      </c>
      <c r="C72" s="1500">
        <f t="shared" si="13"/>
        <v>0</v>
      </c>
      <c r="D72" s="1570"/>
      <c r="E72" s="1570"/>
      <c r="F72" s="1570"/>
      <c r="G72" s="1570"/>
      <c r="H72" s="1570"/>
      <c r="I72" s="1570"/>
      <c r="J72" s="1570"/>
      <c r="K72" s="1570"/>
      <c r="L72" s="1570"/>
      <c r="M72" s="1570"/>
      <c r="N72" s="1570"/>
      <c r="O72" s="1570"/>
      <c r="P72" s="1570"/>
      <c r="Q72" s="1571"/>
    </row>
    <row r="73" spans="1:17" ht="15.75" thickBot="1">
      <c r="A73" s="1546"/>
      <c r="B73" s="1491" t="s">
        <v>2153</v>
      </c>
      <c r="C73" s="1582">
        <f>C66+C67+C68+C69+C72</f>
        <v>0</v>
      </c>
      <c r="D73" s="1549">
        <f>D66+D67+D68+D69+D72</f>
        <v>0</v>
      </c>
      <c r="E73" s="1549">
        <f t="shared" ref="E73:Q73" si="15">E66+E67+E68+E69+E72</f>
        <v>0</v>
      </c>
      <c r="F73" s="1549">
        <f t="shared" si="15"/>
        <v>0</v>
      </c>
      <c r="G73" s="1549">
        <f t="shared" si="15"/>
        <v>0</v>
      </c>
      <c r="H73" s="1549">
        <f t="shared" si="15"/>
        <v>0</v>
      </c>
      <c r="I73" s="1549">
        <f t="shared" si="15"/>
        <v>0</v>
      </c>
      <c r="J73" s="1549">
        <f t="shared" si="15"/>
        <v>0</v>
      </c>
      <c r="K73" s="1549">
        <f t="shared" si="15"/>
        <v>0</v>
      </c>
      <c r="L73" s="1549">
        <f t="shared" si="15"/>
        <v>0</v>
      </c>
      <c r="M73" s="1549">
        <f t="shared" si="15"/>
        <v>0</v>
      </c>
      <c r="N73" s="1549">
        <f t="shared" si="15"/>
        <v>0</v>
      </c>
      <c r="O73" s="1549">
        <f t="shared" si="15"/>
        <v>0</v>
      </c>
      <c r="P73" s="1549">
        <f t="shared" si="15"/>
        <v>0</v>
      </c>
      <c r="Q73" s="1550">
        <f t="shared" si="15"/>
        <v>0</v>
      </c>
    </row>
    <row r="74" spans="1:17" ht="15.75" thickBot="1">
      <c r="A74" s="1583"/>
      <c r="B74" s="1584" t="s">
        <v>2154</v>
      </c>
      <c r="C74" s="1553">
        <f>C63+C73</f>
        <v>0</v>
      </c>
      <c r="D74" s="1554">
        <f>D63+D73</f>
        <v>0</v>
      </c>
      <c r="E74" s="1554">
        <f t="shared" ref="E74:Q74" si="16">E63+E73</f>
        <v>0</v>
      </c>
      <c r="F74" s="1554">
        <f t="shared" si="16"/>
        <v>0</v>
      </c>
      <c r="G74" s="1554">
        <f t="shared" si="16"/>
        <v>0</v>
      </c>
      <c r="H74" s="1554">
        <f t="shared" si="16"/>
        <v>0</v>
      </c>
      <c r="I74" s="1554">
        <f t="shared" si="16"/>
        <v>0</v>
      </c>
      <c r="J74" s="1554">
        <f t="shared" si="16"/>
        <v>0</v>
      </c>
      <c r="K74" s="1554">
        <f t="shared" si="16"/>
        <v>0</v>
      </c>
      <c r="L74" s="1554">
        <f t="shared" si="16"/>
        <v>0</v>
      </c>
      <c r="M74" s="1554">
        <f t="shared" si="16"/>
        <v>0</v>
      </c>
      <c r="N74" s="1554">
        <f t="shared" si="16"/>
        <v>0</v>
      </c>
      <c r="O74" s="1554">
        <f t="shared" si="16"/>
        <v>0</v>
      </c>
      <c r="P74" s="1554">
        <f t="shared" si="16"/>
        <v>0</v>
      </c>
      <c r="Q74" s="1555">
        <f t="shared" si="16"/>
        <v>0</v>
      </c>
    </row>
    <row r="75" spans="1:17" ht="15.75" thickBot="1">
      <c r="A75" s="1585"/>
      <c r="B75" s="1586" t="s">
        <v>2155</v>
      </c>
      <c r="C75" s="1587">
        <f>C52+C74</f>
        <v>0</v>
      </c>
      <c r="D75" s="1588">
        <f>D52+D74</f>
        <v>0</v>
      </c>
      <c r="E75" s="1588">
        <f t="shared" ref="E75:Q75" si="17">E52+E74</f>
        <v>0</v>
      </c>
      <c r="F75" s="1588">
        <f t="shared" si="17"/>
        <v>0</v>
      </c>
      <c r="G75" s="1588">
        <f t="shared" si="17"/>
        <v>0</v>
      </c>
      <c r="H75" s="1588">
        <f t="shared" si="17"/>
        <v>0</v>
      </c>
      <c r="I75" s="1588">
        <f t="shared" si="17"/>
        <v>0</v>
      </c>
      <c r="J75" s="1588">
        <f t="shared" si="17"/>
        <v>0</v>
      </c>
      <c r="K75" s="1588">
        <f t="shared" si="17"/>
        <v>0</v>
      </c>
      <c r="L75" s="1588">
        <f t="shared" si="17"/>
        <v>0</v>
      </c>
      <c r="M75" s="1588">
        <f t="shared" si="17"/>
        <v>0</v>
      </c>
      <c r="N75" s="1588">
        <f t="shared" si="17"/>
        <v>0</v>
      </c>
      <c r="O75" s="1588">
        <f t="shared" si="17"/>
        <v>0</v>
      </c>
      <c r="P75" s="1588">
        <f t="shared" si="17"/>
        <v>0</v>
      </c>
      <c r="Q75" s="1589">
        <f t="shared" si="17"/>
        <v>0</v>
      </c>
    </row>
    <row r="76" spans="1:17" ht="16.5" thickTop="1" thickBot="1">
      <c r="A76" s="1590"/>
      <c r="B76" s="1622" t="s">
        <v>2156</v>
      </c>
      <c r="C76" s="1592"/>
      <c r="D76" s="1593">
        <v>0</v>
      </c>
      <c r="E76" s="1594" t="s">
        <v>2157</v>
      </c>
      <c r="F76" s="1595" t="s">
        <v>2158</v>
      </c>
      <c r="G76" s="1595" t="s">
        <v>2159</v>
      </c>
      <c r="H76" s="1595" t="s">
        <v>2160</v>
      </c>
      <c r="I76" s="1595" t="s">
        <v>2161</v>
      </c>
      <c r="J76" s="1595" t="s">
        <v>2162</v>
      </c>
      <c r="K76" s="1595" t="s">
        <v>2163</v>
      </c>
      <c r="L76" s="1595" t="s">
        <v>2164</v>
      </c>
      <c r="M76" s="1595" t="s">
        <v>2165</v>
      </c>
      <c r="N76" s="1595" t="s">
        <v>2166</v>
      </c>
      <c r="O76" s="1595" t="s">
        <v>2167</v>
      </c>
      <c r="P76" s="1595" t="s">
        <v>2168</v>
      </c>
      <c r="Q76" s="1596" t="s">
        <v>2169</v>
      </c>
    </row>
    <row r="77" spans="1:17" ht="16.5" thickTop="1" thickBot="1">
      <c r="A77" s="1597"/>
      <c r="B77" s="1623" t="s">
        <v>2170</v>
      </c>
      <c r="C77" s="1599"/>
      <c r="D77" s="1600">
        <f>D75*D76</f>
        <v>0</v>
      </c>
      <c r="E77" s="1601">
        <f>E75*E76</f>
        <v>0</v>
      </c>
      <c r="F77" s="1601">
        <f>F75*F76</f>
        <v>0</v>
      </c>
      <c r="G77" s="1601">
        <f t="shared" ref="G77:Q77" si="18">G75*G76</f>
        <v>0</v>
      </c>
      <c r="H77" s="1601">
        <f t="shared" si="18"/>
        <v>0</v>
      </c>
      <c r="I77" s="1601">
        <f t="shared" si="18"/>
        <v>0</v>
      </c>
      <c r="J77" s="1601">
        <f t="shared" si="18"/>
        <v>0</v>
      </c>
      <c r="K77" s="1601">
        <f t="shared" si="18"/>
        <v>0</v>
      </c>
      <c r="L77" s="1601">
        <f t="shared" si="18"/>
        <v>0</v>
      </c>
      <c r="M77" s="1601">
        <f t="shared" si="18"/>
        <v>0</v>
      </c>
      <c r="N77" s="1601">
        <f t="shared" si="18"/>
        <v>0</v>
      </c>
      <c r="O77" s="1601">
        <f t="shared" si="18"/>
        <v>0</v>
      </c>
      <c r="P77" s="1601">
        <f t="shared" si="18"/>
        <v>0</v>
      </c>
      <c r="Q77" s="1602">
        <f t="shared" si="18"/>
        <v>0</v>
      </c>
    </row>
    <row r="78" spans="1:17" ht="16.5" thickTop="1" thickBot="1">
      <c r="A78" s="1603"/>
      <c r="B78" s="1604" t="s">
        <v>2171</v>
      </c>
      <c r="C78" s="1605">
        <f>SUM(D77:Q77)</f>
        <v>0</v>
      </c>
      <c r="D78" s="1606"/>
      <c r="E78" s="1607"/>
      <c r="F78" s="1607"/>
      <c r="G78" s="1607"/>
      <c r="H78" s="1607"/>
      <c r="I78" s="1607"/>
      <c r="J78" s="1607"/>
      <c r="K78" s="1607"/>
      <c r="L78" s="1607"/>
      <c r="M78" s="1607"/>
      <c r="N78" s="1607"/>
      <c r="O78" s="1607"/>
      <c r="P78" s="1607"/>
      <c r="Q78" s="1608"/>
    </row>
  </sheetData>
  <mergeCells count="5">
    <mergeCell ref="A7:B10"/>
    <mergeCell ref="C7:Q10"/>
    <mergeCell ref="A11:B12"/>
    <mergeCell ref="C11:C12"/>
    <mergeCell ref="E11:Q11"/>
  </mergeCells>
  <conditionalFormatting sqref="C11:C12">
    <cfRule type="colorScale" priority="2">
      <colorScale>
        <cfvo type="min"/>
        <cfvo type="percentile" val="50"/>
        <cfvo type="max"/>
        <color rgb="FFF8696B"/>
        <color rgb="FFFFEB84"/>
        <color rgb="FF63BE7B"/>
      </colorScale>
    </cfRule>
  </conditionalFormatting>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2"/>
  <sheetViews>
    <sheetView workbookViewId="0">
      <selection activeCell="A43" activeCellId="1" sqref="B27 A43"/>
    </sheetView>
  </sheetViews>
  <sheetFormatPr defaultRowHeight="15"/>
  <cols>
    <col min="1" max="1" width="24.28515625" style="64" bestFit="1" customWidth="1"/>
    <col min="2" max="2" width="58.85546875" style="64" customWidth="1"/>
    <col min="3" max="3" width="10.140625" style="64" customWidth="1"/>
    <col min="4" max="256" width="9.140625" style="64"/>
    <col min="257" max="257" width="24.28515625" style="64" bestFit="1" customWidth="1"/>
    <col min="258" max="258" width="58.85546875" style="64" customWidth="1"/>
    <col min="259" max="259" width="10.140625" style="64" customWidth="1"/>
    <col min="260" max="512" width="9.140625" style="64"/>
    <col min="513" max="513" width="24.28515625" style="64" bestFit="1" customWidth="1"/>
    <col min="514" max="514" width="58.85546875" style="64" customWidth="1"/>
    <col min="515" max="515" width="10.140625" style="64" customWidth="1"/>
    <col min="516" max="768" width="9.140625" style="64"/>
    <col min="769" max="769" width="24.28515625" style="64" bestFit="1" customWidth="1"/>
    <col min="770" max="770" width="58.85546875" style="64" customWidth="1"/>
    <col min="771" max="771" width="10.140625" style="64" customWidth="1"/>
    <col min="772" max="1024" width="9.140625" style="64"/>
    <col min="1025" max="1025" width="24.28515625" style="64" bestFit="1" customWidth="1"/>
    <col min="1026" max="1026" width="58.85546875" style="64" customWidth="1"/>
    <col min="1027" max="1027" width="10.140625" style="64" customWidth="1"/>
    <col min="1028" max="1280" width="9.140625" style="64"/>
    <col min="1281" max="1281" width="24.28515625" style="64" bestFit="1" customWidth="1"/>
    <col min="1282" max="1282" width="58.85546875" style="64" customWidth="1"/>
    <col min="1283" max="1283" width="10.140625" style="64" customWidth="1"/>
    <col min="1284" max="1536" width="9.140625" style="64"/>
    <col min="1537" max="1537" width="24.28515625" style="64" bestFit="1" customWidth="1"/>
    <col min="1538" max="1538" width="58.85546875" style="64" customWidth="1"/>
    <col min="1539" max="1539" width="10.140625" style="64" customWidth="1"/>
    <col min="1540" max="1792" width="9.140625" style="64"/>
    <col min="1793" max="1793" width="24.28515625" style="64" bestFit="1" customWidth="1"/>
    <col min="1794" max="1794" width="58.85546875" style="64" customWidth="1"/>
    <col min="1795" max="1795" width="10.140625" style="64" customWidth="1"/>
    <col min="1796" max="2048" width="9.140625" style="64"/>
    <col min="2049" max="2049" width="24.28515625" style="64" bestFit="1" customWidth="1"/>
    <col min="2050" max="2050" width="58.85546875" style="64" customWidth="1"/>
    <col min="2051" max="2051" width="10.140625" style="64" customWidth="1"/>
    <col min="2052" max="2304" width="9.140625" style="64"/>
    <col min="2305" max="2305" width="24.28515625" style="64" bestFit="1" customWidth="1"/>
    <col min="2306" max="2306" width="58.85546875" style="64" customWidth="1"/>
    <col min="2307" max="2307" width="10.140625" style="64" customWidth="1"/>
    <col min="2308" max="2560" width="9.140625" style="64"/>
    <col min="2561" max="2561" width="24.28515625" style="64" bestFit="1" customWidth="1"/>
    <col min="2562" max="2562" width="58.85546875" style="64" customWidth="1"/>
    <col min="2563" max="2563" width="10.140625" style="64" customWidth="1"/>
    <col min="2564" max="2816" width="9.140625" style="64"/>
    <col min="2817" max="2817" width="24.28515625" style="64" bestFit="1" customWidth="1"/>
    <col min="2818" max="2818" width="58.85546875" style="64" customWidth="1"/>
    <col min="2819" max="2819" width="10.140625" style="64" customWidth="1"/>
    <col min="2820" max="3072" width="9.140625" style="64"/>
    <col min="3073" max="3073" width="24.28515625" style="64" bestFit="1" customWidth="1"/>
    <col min="3074" max="3074" width="58.85546875" style="64" customWidth="1"/>
    <col min="3075" max="3075" width="10.140625" style="64" customWidth="1"/>
    <col min="3076" max="3328" width="9.140625" style="64"/>
    <col min="3329" max="3329" width="24.28515625" style="64" bestFit="1" customWidth="1"/>
    <col min="3330" max="3330" width="58.85546875" style="64" customWidth="1"/>
    <col min="3331" max="3331" width="10.140625" style="64" customWidth="1"/>
    <col min="3332" max="3584" width="9.140625" style="64"/>
    <col min="3585" max="3585" width="24.28515625" style="64" bestFit="1" customWidth="1"/>
    <col min="3586" max="3586" width="58.85546875" style="64" customWidth="1"/>
    <col min="3587" max="3587" width="10.140625" style="64" customWidth="1"/>
    <col min="3588" max="3840" width="9.140625" style="64"/>
    <col min="3841" max="3841" width="24.28515625" style="64" bestFit="1" customWidth="1"/>
    <col min="3842" max="3842" width="58.85546875" style="64" customWidth="1"/>
    <col min="3843" max="3843" width="10.140625" style="64" customWidth="1"/>
    <col min="3844" max="4096" width="9.140625" style="64"/>
    <col min="4097" max="4097" width="24.28515625" style="64" bestFit="1" customWidth="1"/>
    <col min="4098" max="4098" width="58.85546875" style="64" customWidth="1"/>
    <col min="4099" max="4099" width="10.140625" style="64" customWidth="1"/>
    <col min="4100" max="4352" width="9.140625" style="64"/>
    <col min="4353" max="4353" width="24.28515625" style="64" bestFit="1" customWidth="1"/>
    <col min="4354" max="4354" width="58.85546875" style="64" customWidth="1"/>
    <col min="4355" max="4355" width="10.140625" style="64" customWidth="1"/>
    <col min="4356" max="4608" width="9.140625" style="64"/>
    <col min="4609" max="4609" width="24.28515625" style="64" bestFit="1" customWidth="1"/>
    <col min="4610" max="4610" width="58.85546875" style="64" customWidth="1"/>
    <col min="4611" max="4611" width="10.140625" style="64" customWidth="1"/>
    <col min="4612" max="4864" width="9.140625" style="64"/>
    <col min="4865" max="4865" width="24.28515625" style="64" bestFit="1" customWidth="1"/>
    <col min="4866" max="4866" width="58.85546875" style="64" customWidth="1"/>
    <col min="4867" max="4867" width="10.140625" style="64" customWidth="1"/>
    <col min="4868" max="5120" width="9.140625" style="64"/>
    <col min="5121" max="5121" width="24.28515625" style="64" bestFit="1" customWidth="1"/>
    <col min="5122" max="5122" width="58.85546875" style="64" customWidth="1"/>
    <col min="5123" max="5123" width="10.140625" style="64" customWidth="1"/>
    <col min="5124" max="5376" width="9.140625" style="64"/>
    <col min="5377" max="5377" width="24.28515625" style="64" bestFit="1" customWidth="1"/>
    <col min="5378" max="5378" width="58.85546875" style="64" customWidth="1"/>
    <col min="5379" max="5379" width="10.140625" style="64" customWidth="1"/>
    <col min="5380" max="5632" width="9.140625" style="64"/>
    <col min="5633" max="5633" width="24.28515625" style="64" bestFit="1" customWidth="1"/>
    <col min="5634" max="5634" width="58.85546875" style="64" customWidth="1"/>
    <col min="5635" max="5635" width="10.140625" style="64" customWidth="1"/>
    <col min="5636" max="5888" width="9.140625" style="64"/>
    <col min="5889" max="5889" width="24.28515625" style="64" bestFit="1" customWidth="1"/>
    <col min="5890" max="5890" width="58.85546875" style="64" customWidth="1"/>
    <col min="5891" max="5891" width="10.140625" style="64" customWidth="1"/>
    <col min="5892" max="6144" width="9.140625" style="64"/>
    <col min="6145" max="6145" width="24.28515625" style="64" bestFit="1" customWidth="1"/>
    <col min="6146" max="6146" width="58.85546875" style="64" customWidth="1"/>
    <col min="6147" max="6147" width="10.140625" style="64" customWidth="1"/>
    <col min="6148" max="6400" width="9.140625" style="64"/>
    <col min="6401" max="6401" width="24.28515625" style="64" bestFit="1" customWidth="1"/>
    <col min="6402" max="6402" width="58.85546875" style="64" customWidth="1"/>
    <col min="6403" max="6403" width="10.140625" style="64" customWidth="1"/>
    <col min="6404" max="6656" width="9.140625" style="64"/>
    <col min="6657" max="6657" width="24.28515625" style="64" bestFit="1" customWidth="1"/>
    <col min="6658" max="6658" width="58.85546875" style="64" customWidth="1"/>
    <col min="6659" max="6659" width="10.140625" style="64" customWidth="1"/>
    <col min="6660" max="6912" width="9.140625" style="64"/>
    <col min="6913" max="6913" width="24.28515625" style="64" bestFit="1" customWidth="1"/>
    <col min="6914" max="6914" width="58.85546875" style="64" customWidth="1"/>
    <col min="6915" max="6915" width="10.140625" style="64" customWidth="1"/>
    <col min="6916" max="7168" width="9.140625" style="64"/>
    <col min="7169" max="7169" width="24.28515625" style="64" bestFit="1" customWidth="1"/>
    <col min="7170" max="7170" width="58.85546875" style="64" customWidth="1"/>
    <col min="7171" max="7171" width="10.140625" style="64" customWidth="1"/>
    <col min="7172" max="7424" width="9.140625" style="64"/>
    <col min="7425" max="7425" width="24.28515625" style="64" bestFit="1" customWidth="1"/>
    <col min="7426" max="7426" width="58.85546875" style="64" customWidth="1"/>
    <col min="7427" max="7427" width="10.140625" style="64" customWidth="1"/>
    <col min="7428" max="7680" width="9.140625" style="64"/>
    <col min="7681" max="7681" width="24.28515625" style="64" bestFit="1" customWidth="1"/>
    <col min="7682" max="7682" width="58.85546875" style="64" customWidth="1"/>
    <col min="7683" max="7683" width="10.140625" style="64" customWidth="1"/>
    <col min="7684" max="7936" width="9.140625" style="64"/>
    <col min="7937" max="7937" width="24.28515625" style="64" bestFit="1" customWidth="1"/>
    <col min="7938" max="7938" width="58.85546875" style="64" customWidth="1"/>
    <col min="7939" max="7939" width="10.140625" style="64" customWidth="1"/>
    <col min="7940" max="8192" width="9.140625" style="64"/>
    <col min="8193" max="8193" width="24.28515625" style="64" bestFit="1" customWidth="1"/>
    <col min="8194" max="8194" width="58.85546875" style="64" customWidth="1"/>
    <col min="8195" max="8195" width="10.140625" style="64" customWidth="1"/>
    <col min="8196" max="8448" width="9.140625" style="64"/>
    <col min="8449" max="8449" width="24.28515625" style="64" bestFit="1" customWidth="1"/>
    <col min="8450" max="8450" width="58.85546875" style="64" customWidth="1"/>
    <col min="8451" max="8451" width="10.140625" style="64" customWidth="1"/>
    <col min="8452" max="8704" width="9.140625" style="64"/>
    <col min="8705" max="8705" width="24.28515625" style="64" bestFit="1" customWidth="1"/>
    <col min="8706" max="8706" width="58.85546875" style="64" customWidth="1"/>
    <col min="8707" max="8707" width="10.140625" style="64" customWidth="1"/>
    <col min="8708" max="8960" width="9.140625" style="64"/>
    <col min="8961" max="8961" width="24.28515625" style="64" bestFit="1" customWidth="1"/>
    <col min="8962" max="8962" width="58.85546875" style="64" customWidth="1"/>
    <col min="8963" max="8963" width="10.140625" style="64" customWidth="1"/>
    <col min="8964" max="9216" width="9.140625" style="64"/>
    <col min="9217" max="9217" width="24.28515625" style="64" bestFit="1" customWidth="1"/>
    <col min="9218" max="9218" width="58.85546875" style="64" customWidth="1"/>
    <col min="9219" max="9219" width="10.140625" style="64" customWidth="1"/>
    <col min="9220" max="9472" width="9.140625" style="64"/>
    <col min="9473" max="9473" width="24.28515625" style="64" bestFit="1" customWidth="1"/>
    <col min="9474" max="9474" width="58.85546875" style="64" customWidth="1"/>
    <col min="9475" max="9475" width="10.140625" style="64" customWidth="1"/>
    <col min="9476" max="9728" width="9.140625" style="64"/>
    <col min="9729" max="9729" width="24.28515625" style="64" bestFit="1" customWidth="1"/>
    <col min="9730" max="9730" width="58.85546875" style="64" customWidth="1"/>
    <col min="9731" max="9731" width="10.140625" style="64" customWidth="1"/>
    <col min="9732" max="9984" width="9.140625" style="64"/>
    <col min="9985" max="9985" width="24.28515625" style="64" bestFit="1" customWidth="1"/>
    <col min="9986" max="9986" width="58.85546875" style="64" customWidth="1"/>
    <col min="9987" max="9987" width="10.140625" style="64" customWidth="1"/>
    <col min="9988" max="10240" width="9.140625" style="64"/>
    <col min="10241" max="10241" width="24.28515625" style="64" bestFit="1" customWidth="1"/>
    <col min="10242" max="10242" width="58.85546875" style="64" customWidth="1"/>
    <col min="10243" max="10243" width="10.140625" style="64" customWidth="1"/>
    <col min="10244" max="10496" width="9.140625" style="64"/>
    <col min="10497" max="10497" width="24.28515625" style="64" bestFit="1" customWidth="1"/>
    <col min="10498" max="10498" width="58.85546875" style="64" customWidth="1"/>
    <col min="10499" max="10499" width="10.140625" style="64" customWidth="1"/>
    <col min="10500" max="10752" width="9.140625" style="64"/>
    <col min="10753" max="10753" width="24.28515625" style="64" bestFit="1" customWidth="1"/>
    <col min="10754" max="10754" width="58.85546875" style="64" customWidth="1"/>
    <col min="10755" max="10755" width="10.140625" style="64" customWidth="1"/>
    <col min="10756" max="11008" width="9.140625" style="64"/>
    <col min="11009" max="11009" width="24.28515625" style="64" bestFit="1" customWidth="1"/>
    <col min="11010" max="11010" width="58.85546875" style="64" customWidth="1"/>
    <col min="11011" max="11011" width="10.140625" style="64" customWidth="1"/>
    <col min="11012" max="11264" width="9.140625" style="64"/>
    <col min="11265" max="11265" width="24.28515625" style="64" bestFit="1" customWidth="1"/>
    <col min="11266" max="11266" width="58.85546875" style="64" customWidth="1"/>
    <col min="11267" max="11267" width="10.140625" style="64" customWidth="1"/>
    <col min="11268" max="11520" width="9.140625" style="64"/>
    <col min="11521" max="11521" width="24.28515625" style="64" bestFit="1" customWidth="1"/>
    <col min="11522" max="11522" width="58.85546875" style="64" customWidth="1"/>
    <col min="11523" max="11523" width="10.140625" style="64" customWidth="1"/>
    <col min="11524" max="11776" width="9.140625" style="64"/>
    <col min="11777" max="11777" width="24.28515625" style="64" bestFit="1" customWidth="1"/>
    <col min="11778" max="11778" width="58.85546875" style="64" customWidth="1"/>
    <col min="11779" max="11779" width="10.140625" style="64" customWidth="1"/>
    <col min="11780" max="12032" width="9.140625" style="64"/>
    <col min="12033" max="12033" width="24.28515625" style="64" bestFit="1" customWidth="1"/>
    <col min="12034" max="12034" width="58.85546875" style="64" customWidth="1"/>
    <col min="12035" max="12035" width="10.140625" style="64" customWidth="1"/>
    <col min="12036" max="12288" width="9.140625" style="64"/>
    <col min="12289" max="12289" width="24.28515625" style="64" bestFit="1" customWidth="1"/>
    <col min="12290" max="12290" width="58.85546875" style="64" customWidth="1"/>
    <col min="12291" max="12291" width="10.140625" style="64" customWidth="1"/>
    <col min="12292" max="12544" width="9.140625" style="64"/>
    <col min="12545" max="12545" width="24.28515625" style="64" bestFit="1" customWidth="1"/>
    <col min="12546" max="12546" width="58.85546875" style="64" customWidth="1"/>
    <col min="12547" max="12547" width="10.140625" style="64" customWidth="1"/>
    <col min="12548" max="12800" width="9.140625" style="64"/>
    <col min="12801" max="12801" width="24.28515625" style="64" bestFit="1" customWidth="1"/>
    <col min="12802" max="12802" width="58.85546875" style="64" customWidth="1"/>
    <col min="12803" max="12803" width="10.140625" style="64" customWidth="1"/>
    <col min="12804" max="13056" width="9.140625" style="64"/>
    <col min="13057" max="13057" width="24.28515625" style="64" bestFit="1" customWidth="1"/>
    <col min="13058" max="13058" width="58.85546875" style="64" customWidth="1"/>
    <col min="13059" max="13059" width="10.140625" style="64" customWidth="1"/>
    <col min="13060" max="13312" width="9.140625" style="64"/>
    <col min="13313" max="13313" width="24.28515625" style="64" bestFit="1" customWidth="1"/>
    <col min="13314" max="13314" width="58.85546875" style="64" customWidth="1"/>
    <col min="13315" max="13315" width="10.140625" style="64" customWidth="1"/>
    <col min="13316" max="13568" width="9.140625" style="64"/>
    <col min="13569" max="13569" width="24.28515625" style="64" bestFit="1" customWidth="1"/>
    <col min="13570" max="13570" width="58.85546875" style="64" customWidth="1"/>
    <col min="13571" max="13571" width="10.140625" style="64" customWidth="1"/>
    <col min="13572" max="13824" width="9.140625" style="64"/>
    <col min="13825" max="13825" width="24.28515625" style="64" bestFit="1" customWidth="1"/>
    <col min="13826" max="13826" width="58.85546875" style="64" customWidth="1"/>
    <col min="13827" max="13827" width="10.140625" style="64" customWidth="1"/>
    <col min="13828" max="14080" width="9.140625" style="64"/>
    <col min="14081" max="14081" width="24.28515625" style="64" bestFit="1" customWidth="1"/>
    <col min="14082" max="14082" width="58.85546875" style="64" customWidth="1"/>
    <col min="14083" max="14083" width="10.140625" style="64" customWidth="1"/>
    <col min="14084" max="14336" width="9.140625" style="64"/>
    <col min="14337" max="14337" width="24.28515625" style="64" bestFit="1" customWidth="1"/>
    <col min="14338" max="14338" width="58.85546875" style="64" customWidth="1"/>
    <col min="14339" max="14339" width="10.140625" style="64" customWidth="1"/>
    <col min="14340" max="14592" width="9.140625" style="64"/>
    <col min="14593" max="14593" width="24.28515625" style="64" bestFit="1" customWidth="1"/>
    <col min="14594" max="14594" width="58.85546875" style="64" customWidth="1"/>
    <col min="14595" max="14595" width="10.140625" style="64" customWidth="1"/>
    <col min="14596" max="14848" width="9.140625" style="64"/>
    <col min="14849" max="14849" width="24.28515625" style="64" bestFit="1" customWidth="1"/>
    <col min="14850" max="14850" width="58.85546875" style="64" customWidth="1"/>
    <col min="14851" max="14851" width="10.140625" style="64" customWidth="1"/>
    <col min="14852" max="15104" width="9.140625" style="64"/>
    <col min="15105" max="15105" width="24.28515625" style="64" bestFit="1" customWidth="1"/>
    <col min="15106" max="15106" width="58.85546875" style="64" customWidth="1"/>
    <col min="15107" max="15107" width="10.140625" style="64" customWidth="1"/>
    <col min="15108" max="15360" width="9.140625" style="64"/>
    <col min="15361" max="15361" width="24.28515625" style="64" bestFit="1" customWidth="1"/>
    <col min="15362" max="15362" width="58.85546875" style="64" customWidth="1"/>
    <col min="15363" max="15363" width="10.140625" style="64" customWidth="1"/>
    <col min="15364" max="15616" width="9.140625" style="64"/>
    <col min="15617" max="15617" width="24.28515625" style="64" bestFit="1" customWidth="1"/>
    <col min="15618" max="15618" width="58.85546875" style="64" customWidth="1"/>
    <col min="15619" max="15619" width="10.140625" style="64" customWidth="1"/>
    <col min="15620" max="15872" width="9.140625" style="64"/>
    <col min="15873" max="15873" width="24.28515625" style="64" bestFit="1" customWidth="1"/>
    <col min="15874" max="15874" width="58.85546875" style="64" customWidth="1"/>
    <col min="15875" max="15875" width="10.140625" style="64" customWidth="1"/>
    <col min="15876" max="16128" width="9.140625" style="64"/>
    <col min="16129" max="16129" width="24.28515625" style="64" bestFit="1" customWidth="1"/>
    <col min="16130" max="16130" width="58.85546875" style="64" customWidth="1"/>
    <col min="16131" max="16131" width="10.140625" style="64" customWidth="1"/>
    <col min="16132" max="16384" width="9.140625" style="64"/>
  </cols>
  <sheetData>
    <row r="1" spans="1:17">
      <c r="A1" s="23" t="s">
        <v>48</v>
      </c>
      <c r="B1" s="1304" t="s">
        <v>2188</v>
      </c>
    </row>
    <row r="2" spans="1:17">
      <c r="A2" s="23" t="s">
        <v>49</v>
      </c>
      <c r="B2" s="23" t="s">
        <v>1937</v>
      </c>
    </row>
    <row r="3" spans="1:17">
      <c r="A3" s="23" t="s">
        <v>47</v>
      </c>
      <c r="B3" s="23" t="s">
        <v>1049</v>
      </c>
    </row>
    <row r="4" spans="1:17">
      <c r="A4" s="23" t="s">
        <v>50</v>
      </c>
      <c r="B4" s="23" t="s">
        <v>53</v>
      </c>
    </row>
    <row r="5" spans="1:17">
      <c r="A5" s="64" t="s">
        <v>792</v>
      </c>
      <c r="B5" s="64" t="s">
        <v>71</v>
      </c>
    </row>
    <row r="6" spans="1:17" ht="15.75" thickBot="1"/>
    <row r="7" spans="1:17" ht="15" customHeight="1">
      <c r="A7" s="4685" t="s">
        <v>2093</v>
      </c>
      <c r="B7" s="4686"/>
      <c r="C7" s="4721" t="s">
        <v>2094</v>
      </c>
      <c r="D7" s="4722"/>
      <c r="E7" s="4722"/>
      <c r="F7" s="4722"/>
      <c r="G7" s="4722"/>
      <c r="H7" s="4722"/>
      <c r="I7" s="4722"/>
      <c r="J7" s="4722"/>
      <c r="K7" s="4722"/>
      <c r="L7" s="4723"/>
      <c r="M7" s="4723"/>
      <c r="N7" s="4723"/>
      <c r="O7" s="4723"/>
      <c r="P7" s="4723"/>
      <c r="Q7" s="4724"/>
    </row>
    <row r="8" spans="1:17">
      <c r="A8" s="4687"/>
      <c r="B8" s="4688"/>
      <c r="C8" s="4725"/>
      <c r="D8" s="4726"/>
      <c r="E8" s="4726"/>
      <c r="F8" s="4726"/>
      <c r="G8" s="4726"/>
      <c r="H8" s="4726"/>
      <c r="I8" s="4726"/>
      <c r="J8" s="4726"/>
      <c r="K8" s="4726"/>
      <c r="L8" s="4727"/>
      <c r="M8" s="4727"/>
      <c r="N8" s="4727"/>
      <c r="O8" s="4727"/>
      <c r="P8" s="4727"/>
      <c r="Q8" s="4728"/>
    </row>
    <row r="9" spans="1:17">
      <c r="A9" s="4687"/>
      <c r="B9" s="4688"/>
      <c r="C9" s="4725"/>
      <c r="D9" s="4726"/>
      <c r="E9" s="4726"/>
      <c r="F9" s="4726"/>
      <c r="G9" s="4726"/>
      <c r="H9" s="4726"/>
      <c r="I9" s="4726"/>
      <c r="J9" s="4726"/>
      <c r="K9" s="4726"/>
      <c r="L9" s="4727"/>
      <c r="M9" s="4727"/>
      <c r="N9" s="4727"/>
      <c r="O9" s="4727"/>
      <c r="P9" s="4727"/>
      <c r="Q9" s="4728"/>
    </row>
    <row r="10" spans="1:17" ht="15.75" thickBot="1">
      <c r="A10" s="4689"/>
      <c r="B10" s="4690"/>
      <c r="C10" s="4729"/>
      <c r="D10" s="4730"/>
      <c r="E10" s="4730"/>
      <c r="F10" s="4730"/>
      <c r="G10" s="4730"/>
      <c r="H10" s="4730"/>
      <c r="I10" s="4730"/>
      <c r="J10" s="4730"/>
      <c r="K10" s="4730"/>
      <c r="L10" s="4731"/>
      <c r="M10" s="4731"/>
      <c r="N10" s="4731"/>
      <c r="O10" s="4731"/>
      <c r="P10" s="4731"/>
      <c r="Q10" s="4732"/>
    </row>
    <row r="11" spans="1:17">
      <c r="A11" s="4703" t="s">
        <v>2095</v>
      </c>
      <c r="B11" s="4704"/>
      <c r="C11" s="4717" t="s">
        <v>2189</v>
      </c>
      <c r="D11" s="1609"/>
      <c r="E11" s="4719" t="s">
        <v>2097</v>
      </c>
      <c r="F11" s="4719"/>
      <c r="G11" s="4719"/>
      <c r="H11" s="4719"/>
      <c r="I11" s="4719"/>
      <c r="J11" s="4719"/>
      <c r="K11" s="4719"/>
      <c r="L11" s="4719"/>
      <c r="M11" s="4719"/>
      <c r="N11" s="4719"/>
      <c r="O11" s="4719"/>
      <c r="P11" s="4719"/>
      <c r="Q11" s="4720"/>
    </row>
    <row r="12" spans="1:17" ht="24">
      <c r="A12" s="4705"/>
      <c r="B12" s="4706"/>
      <c r="C12" s="4718"/>
      <c r="D12" s="1610" t="s">
        <v>2098</v>
      </c>
      <c r="E12" s="1611" t="s">
        <v>2099</v>
      </c>
      <c r="F12" s="1612" t="s">
        <v>2100</v>
      </c>
      <c r="G12" s="1612" t="s">
        <v>2101</v>
      </c>
      <c r="H12" s="1612" t="s">
        <v>2102</v>
      </c>
      <c r="I12" s="1612" t="s">
        <v>2103</v>
      </c>
      <c r="J12" s="1612" t="s">
        <v>2104</v>
      </c>
      <c r="K12" s="1612" t="s">
        <v>2105</v>
      </c>
      <c r="L12" s="1612" t="s">
        <v>2106</v>
      </c>
      <c r="M12" s="1612" t="s">
        <v>2107</v>
      </c>
      <c r="N12" s="1612" t="s">
        <v>2108</v>
      </c>
      <c r="O12" s="1612" t="s">
        <v>2109</v>
      </c>
      <c r="P12" s="1612" t="s">
        <v>2110</v>
      </c>
      <c r="Q12" s="1613" t="s">
        <v>2111</v>
      </c>
    </row>
    <row r="13" spans="1:17">
      <c r="A13" s="1486"/>
      <c r="B13" s="1487"/>
      <c r="C13" s="1488">
        <v>1</v>
      </c>
      <c r="D13" s="1489">
        <v>2</v>
      </c>
      <c r="E13" s="1489">
        <v>3</v>
      </c>
      <c r="F13" s="1489">
        <v>4</v>
      </c>
      <c r="G13" s="1489">
        <v>5</v>
      </c>
      <c r="H13" s="1489">
        <v>6</v>
      </c>
      <c r="I13" s="1489">
        <v>7</v>
      </c>
      <c r="J13" s="1489">
        <v>8</v>
      </c>
      <c r="K13" s="1489">
        <v>9</v>
      </c>
      <c r="L13" s="1489">
        <v>10</v>
      </c>
      <c r="M13" s="1489">
        <v>11</v>
      </c>
      <c r="N13" s="1489">
        <v>12</v>
      </c>
      <c r="O13" s="1489">
        <v>13</v>
      </c>
      <c r="P13" s="1489">
        <v>14</v>
      </c>
      <c r="Q13" s="1490">
        <v>15</v>
      </c>
    </row>
    <row r="14" spans="1:17">
      <c r="A14" s="1486"/>
      <c r="B14" s="1614" t="s">
        <v>2112</v>
      </c>
      <c r="C14" s="1492"/>
      <c r="D14" s="1493"/>
      <c r="E14" s="1493"/>
      <c r="F14" s="1493"/>
      <c r="G14" s="1493"/>
      <c r="H14" s="1493"/>
      <c r="I14" s="1493"/>
      <c r="J14" s="1493"/>
      <c r="K14" s="1493"/>
      <c r="L14" s="1493"/>
      <c r="M14" s="1493"/>
      <c r="N14" s="1493"/>
      <c r="O14" s="1493"/>
      <c r="P14" s="1493"/>
      <c r="Q14" s="1494"/>
    </row>
    <row r="15" spans="1:17">
      <c r="A15" s="1495"/>
      <c r="B15" s="1615" t="s">
        <v>199</v>
      </c>
      <c r="C15" s="1496"/>
      <c r="D15" s="1497"/>
      <c r="E15" s="1497"/>
      <c r="F15" s="1497"/>
      <c r="G15" s="1497"/>
      <c r="H15" s="1497"/>
      <c r="I15" s="1497"/>
      <c r="J15" s="1497"/>
      <c r="K15" s="1497"/>
      <c r="L15" s="1497"/>
      <c r="M15" s="1497"/>
      <c r="N15" s="1497"/>
      <c r="O15" s="1497"/>
      <c r="P15" s="1497"/>
      <c r="Q15" s="1498"/>
    </row>
    <row r="16" spans="1:17">
      <c r="A16" s="1499">
        <v>1</v>
      </c>
      <c r="B16" s="1086" t="s">
        <v>202</v>
      </c>
      <c r="C16" s="1500">
        <f>SUM(D16:Q16)</f>
        <v>0</v>
      </c>
      <c r="D16" s="1501"/>
      <c r="E16" s="1502"/>
      <c r="F16" s="1502"/>
      <c r="G16" s="1502"/>
      <c r="H16" s="1502"/>
      <c r="I16" s="1502"/>
      <c r="J16" s="1502"/>
      <c r="K16" s="1502"/>
      <c r="L16" s="1502"/>
      <c r="M16" s="1502"/>
      <c r="N16" s="1502"/>
      <c r="O16" s="1502"/>
      <c r="P16" s="1502"/>
      <c r="Q16" s="1503"/>
    </row>
    <row r="17" spans="1:17" ht="25.5">
      <c r="A17" s="1499">
        <v>2</v>
      </c>
      <c r="B17" s="1082" t="s">
        <v>2113</v>
      </c>
      <c r="C17" s="1500">
        <f t="shared" ref="C17:C32" si="0">SUM(D17:Q17)</f>
        <v>0</v>
      </c>
      <c r="D17" s="1504"/>
      <c r="E17" s="1505"/>
      <c r="F17" s="1505"/>
      <c r="G17" s="1505"/>
      <c r="H17" s="1505"/>
      <c r="I17" s="1505"/>
      <c r="J17" s="1505"/>
      <c r="K17" s="1505"/>
      <c r="L17" s="1505"/>
      <c r="M17" s="1505"/>
      <c r="N17" s="1505"/>
      <c r="O17" s="1505"/>
      <c r="P17" s="1505"/>
      <c r="Q17" s="1506"/>
    </row>
    <row r="18" spans="1:17">
      <c r="A18" s="1507">
        <v>3</v>
      </c>
      <c r="B18" s="1508" t="s">
        <v>2114</v>
      </c>
      <c r="C18" s="1500">
        <f t="shared" si="0"/>
        <v>0</v>
      </c>
      <c r="D18" s="1504"/>
      <c r="E18" s="1505"/>
      <c r="F18" s="1505"/>
      <c r="G18" s="1505"/>
      <c r="H18" s="1505"/>
      <c r="I18" s="1505"/>
      <c r="J18" s="1505"/>
      <c r="K18" s="1505"/>
      <c r="L18" s="1505"/>
      <c r="M18" s="1505"/>
      <c r="N18" s="1505"/>
      <c r="O18" s="1505"/>
      <c r="P18" s="1505"/>
      <c r="Q18" s="1506"/>
    </row>
    <row r="19" spans="1:17">
      <c r="A19" s="1507">
        <v>4</v>
      </c>
      <c r="B19" s="1508" t="s">
        <v>2115</v>
      </c>
      <c r="C19" s="1500">
        <f t="shared" si="0"/>
        <v>0</v>
      </c>
      <c r="D19" s="1509">
        <f>D20+D21</f>
        <v>0</v>
      </c>
      <c r="E19" s="1509">
        <f t="shared" ref="E19:Q19" si="1">E20+E21</f>
        <v>0</v>
      </c>
      <c r="F19" s="1509">
        <f t="shared" si="1"/>
        <v>0</v>
      </c>
      <c r="G19" s="1509">
        <f t="shared" si="1"/>
        <v>0</v>
      </c>
      <c r="H19" s="1509">
        <f t="shared" si="1"/>
        <v>0</v>
      </c>
      <c r="I19" s="1509">
        <f t="shared" si="1"/>
        <v>0</v>
      </c>
      <c r="J19" s="1509">
        <f t="shared" si="1"/>
        <v>0</v>
      </c>
      <c r="K19" s="1509">
        <f t="shared" si="1"/>
        <v>0</v>
      </c>
      <c r="L19" s="1509">
        <f t="shared" si="1"/>
        <v>0</v>
      </c>
      <c r="M19" s="1509">
        <f t="shared" si="1"/>
        <v>0</v>
      </c>
      <c r="N19" s="1509">
        <f t="shared" si="1"/>
        <v>0</v>
      </c>
      <c r="O19" s="1509">
        <f t="shared" si="1"/>
        <v>0</v>
      </c>
      <c r="P19" s="1509">
        <f t="shared" si="1"/>
        <v>0</v>
      </c>
      <c r="Q19" s="1510">
        <f t="shared" si="1"/>
        <v>0</v>
      </c>
    </row>
    <row r="20" spans="1:17">
      <c r="A20" s="1511"/>
      <c r="B20" s="1512" t="s">
        <v>67</v>
      </c>
      <c r="C20" s="1500">
        <f t="shared" si="0"/>
        <v>0</v>
      </c>
      <c r="D20" s="1513"/>
      <c r="E20" s="1514"/>
      <c r="F20" s="1514"/>
      <c r="G20" s="1514"/>
      <c r="H20" s="1514"/>
      <c r="I20" s="1514"/>
      <c r="J20" s="1514"/>
      <c r="K20" s="1514"/>
      <c r="L20" s="1514"/>
      <c r="M20" s="1514"/>
      <c r="N20" s="1514"/>
      <c r="O20" s="1514"/>
      <c r="P20" s="1514"/>
      <c r="Q20" s="1515"/>
    </row>
    <row r="21" spans="1:17">
      <c r="A21" s="1511"/>
      <c r="B21" s="1512" t="s">
        <v>273</v>
      </c>
      <c r="C21" s="1500">
        <f t="shared" si="0"/>
        <v>0</v>
      </c>
      <c r="D21" s="1513"/>
      <c r="E21" s="1514"/>
      <c r="F21" s="1514"/>
      <c r="G21" s="1514"/>
      <c r="H21" s="1514"/>
      <c r="I21" s="1514"/>
      <c r="J21" s="1514"/>
      <c r="K21" s="1514"/>
      <c r="L21" s="1514"/>
      <c r="M21" s="1514"/>
      <c r="N21" s="1514"/>
      <c r="O21" s="1514"/>
      <c r="P21" s="1514"/>
      <c r="Q21" s="1515"/>
    </row>
    <row r="22" spans="1:17">
      <c r="A22" s="1507">
        <v>5</v>
      </c>
      <c r="B22" s="1508" t="s">
        <v>2116</v>
      </c>
      <c r="C22" s="1500">
        <f t="shared" si="0"/>
        <v>0</v>
      </c>
      <c r="D22" s="1516"/>
      <c r="E22" s="1517"/>
      <c r="F22" s="1517"/>
      <c r="G22" s="1517"/>
      <c r="H22" s="1517"/>
      <c r="I22" s="1517"/>
      <c r="J22" s="1517"/>
      <c r="K22" s="1517"/>
      <c r="L22" s="1517"/>
      <c r="M22" s="1517"/>
      <c r="N22" s="1517"/>
      <c r="O22" s="1517"/>
      <c r="P22" s="1517"/>
      <c r="Q22" s="1518"/>
    </row>
    <row r="23" spans="1:17">
      <c r="A23" s="1507">
        <v>6</v>
      </c>
      <c r="B23" s="1508" t="s">
        <v>2117</v>
      </c>
      <c r="C23" s="1500">
        <f t="shared" si="0"/>
        <v>0</v>
      </c>
      <c r="D23" s="1513"/>
      <c r="E23" s="1514"/>
      <c r="F23" s="1514"/>
      <c r="G23" s="1514"/>
      <c r="H23" s="1514"/>
      <c r="I23" s="1514"/>
      <c r="J23" s="1514"/>
      <c r="K23" s="1514"/>
      <c r="L23" s="1514"/>
      <c r="M23" s="1514"/>
      <c r="N23" s="1514"/>
      <c r="O23" s="1514"/>
      <c r="P23" s="1514"/>
      <c r="Q23" s="1515"/>
    </row>
    <row r="24" spans="1:17">
      <c r="A24" s="1507">
        <v>7</v>
      </c>
      <c r="B24" s="1508" t="s">
        <v>1805</v>
      </c>
      <c r="C24" s="1500">
        <f t="shared" si="0"/>
        <v>0</v>
      </c>
      <c r="D24" s="1513"/>
      <c r="E24" s="1514"/>
      <c r="F24" s="1514"/>
      <c r="G24" s="1514"/>
      <c r="H24" s="1514"/>
      <c r="I24" s="1514"/>
      <c r="J24" s="1514"/>
      <c r="K24" s="1514"/>
      <c r="L24" s="1514"/>
      <c r="M24" s="1514"/>
      <c r="N24" s="1514"/>
      <c r="O24" s="1514"/>
      <c r="P24" s="1514"/>
      <c r="Q24" s="1515"/>
    </row>
    <row r="25" spans="1:17">
      <c r="A25" s="1519"/>
      <c r="B25" s="1512" t="s">
        <v>2118</v>
      </c>
      <c r="C25" s="1500">
        <f t="shared" si="0"/>
        <v>0</v>
      </c>
      <c r="D25" s="1513"/>
      <c r="E25" s="1514"/>
      <c r="F25" s="1514"/>
      <c r="G25" s="1514"/>
      <c r="H25" s="1514"/>
      <c r="I25" s="1514"/>
      <c r="J25" s="1514"/>
      <c r="K25" s="1514"/>
      <c r="L25" s="1514"/>
      <c r="M25" s="1514"/>
      <c r="N25" s="1514"/>
      <c r="O25" s="1514"/>
      <c r="P25" s="1514"/>
      <c r="Q25" s="1515"/>
    </row>
    <row r="26" spans="1:17">
      <c r="A26" s="1507">
        <v>8</v>
      </c>
      <c r="B26" s="1520" t="s">
        <v>2119</v>
      </c>
      <c r="C26" s="1500">
        <f t="shared" si="0"/>
        <v>0</v>
      </c>
      <c r="D26" s="1521">
        <f>D27+D28+D29</f>
        <v>0</v>
      </c>
      <c r="E26" s="1521">
        <f t="shared" ref="E26:Q26" si="2">E27+E28+E29</f>
        <v>0</v>
      </c>
      <c r="F26" s="1521">
        <f t="shared" si="2"/>
        <v>0</v>
      </c>
      <c r="G26" s="1521">
        <f t="shared" si="2"/>
        <v>0</v>
      </c>
      <c r="H26" s="1521">
        <f t="shared" si="2"/>
        <v>0</v>
      </c>
      <c r="I26" s="1521">
        <f t="shared" si="2"/>
        <v>0</v>
      </c>
      <c r="J26" s="1521">
        <f t="shared" si="2"/>
        <v>0</v>
      </c>
      <c r="K26" s="1521">
        <f t="shared" si="2"/>
        <v>0</v>
      </c>
      <c r="L26" s="1521">
        <f t="shared" si="2"/>
        <v>0</v>
      </c>
      <c r="M26" s="1521">
        <f t="shared" si="2"/>
        <v>0</v>
      </c>
      <c r="N26" s="1521">
        <f t="shared" si="2"/>
        <v>0</v>
      </c>
      <c r="O26" s="1521">
        <f t="shared" si="2"/>
        <v>0</v>
      </c>
      <c r="P26" s="1521">
        <f t="shared" si="2"/>
        <v>0</v>
      </c>
      <c r="Q26" s="1522">
        <f t="shared" si="2"/>
        <v>0</v>
      </c>
    </row>
    <row r="27" spans="1:17">
      <c r="A27" s="1511"/>
      <c r="B27" s="1523" t="s">
        <v>438</v>
      </c>
      <c r="C27" s="1500">
        <f t="shared" si="0"/>
        <v>0</v>
      </c>
      <c r="D27" s="1513"/>
      <c r="E27" s="1514"/>
      <c r="F27" s="1514"/>
      <c r="G27" s="1514"/>
      <c r="H27" s="1514"/>
      <c r="I27" s="1514"/>
      <c r="J27" s="1514"/>
      <c r="K27" s="1514"/>
      <c r="L27" s="1514"/>
      <c r="M27" s="1514"/>
      <c r="N27" s="1514"/>
      <c r="O27" s="1514"/>
      <c r="P27" s="1514"/>
      <c r="Q27" s="1515"/>
    </row>
    <row r="28" spans="1:17">
      <c r="A28" s="1511"/>
      <c r="B28" s="1523" t="s">
        <v>445</v>
      </c>
      <c r="C28" s="1500">
        <f t="shared" si="0"/>
        <v>0</v>
      </c>
      <c r="D28" s="1513"/>
      <c r="E28" s="1514"/>
      <c r="F28" s="1514"/>
      <c r="G28" s="1514"/>
      <c r="H28" s="1514"/>
      <c r="I28" s="1514"/>
      <c r="J28" s="1514"/>
      <c r="K28" s="1514"/>
      <c r="L28" s="1514"/>
      <c r="M28" s="1514"/>
      <c r="N28" s="1514"/>
      <c r="O28" s="1514"/>
      <c r="P28" s="1514"/>
      <c r="Q28" s="1515"/>
    </row>
    <row r="29" spans="1:17">
      <c r="A29" s="1511"/>
      <c r="B29" s="1523" t="s">
        <v>2120</v>
      </c>
      <c r="C29" s="1500">
        <f t="shared" si="0"/>
        <v>0</v>
      </c>
      <c r="D29" s="1513"/>
      <c r="E29" s="1514"/>
      <c r="F29" s="1514"/>
      <c r="G29" s="1514"/>
      <c r="H29" s="1514"/>
      <c r="I29" s="1514"/>
      <c r="J29" s="1514"/>
      <c r="K29" s="1514"/>
      <c r="L29" s="1514"/>
      <c r="M29" s="1514"/>
      <c r="N29" s="1514"/>
      <c r="O29" s="1514"/>
      <c r="P29" s="1514"/>
      <c r="Q29" s="1515"/>
    </row>
    <row r="30" spans="1:17">
      <c r="A30" s="1507">
        <v>9</v>
      </c>
      <c r="B30" s="1524" t="s">
        <v>1813</v>
      </c>
      <c r="C30" s="1500">
        <f t="shared" si="0"/>
        <v>0</v>
      </c>
      <c r="D30" s="1521">
        <f>D31+D32</f>
        <v>0</v>
      </c>
      <c r="E30" s="1521">
        <f t="shared" ref="E30:Q30" si="3">E31+E32</f>
        <v>0</v>
      </c>
      <c r="F30" s="1521">
        <f t="shared" si="3"/>
        <v>0</v>
      </c>
      <c r="G30" s="1521">
        <f t="shared" si="3"/>
        <v>0</v>
      </c>
      <c r="H30" s="1521">
        <f t="shared" si="3"/>
        <v>0</v>
      </c>
      <c r="I30" s="1521">
        <f t="shared" si="3"/>
        <v>0</v>
      </c>
      <c r="J30" s="1521">
        <f t="shared" si="3"/>
        <v>0</v>
      </c>
      <c r="K30" s="1521">
        <f t="shared" si="3"/>
        <v>0</v>
      </c>
      <c r="L30" s="1521">
        <f t="shared" si="3"/>
        <v>0</v>
      </c>
      <c r="M30" s="1521">
        <f t="shared" si="3"/>
        <v>0</v>
      </c>
      <c r="N30" s="1521">
        <f t="shared" si="3"/>
        <v>0</v>
      </c>
      <c r="O30" s="1521">
        <f t="shared" si="3"/>
        <v>0</v>
      </c>
      <c r="P30" s="1521">
        <f t="shared" si="3"/>
        <v>0</v>
      </c>
      <c r="Q30" s="1522">
        <f t="shared" si="3"/>
        <v>0</v>
      </c>
    </row>
    <row r="31" spans="1:17">
      <c r="A31" s="1519"/>
      <c r="B31" s="1525" t="s">
        <v>2121</v>
      </c>
      <c r="C31" s="1500">
        <f t="shared" si="0"/>
        <v>0</v>
      </c>
      <c r="D31" s="1513"/>
      <c r="E31" s="1514"/>
      <c r="F31" s="1514"/>
      <c r="G31" s="1514"/>
      <c r="H31" s="1514"/>
      <c r="I31" s="1514"/>
      <c r="J31" s="1514"/>
      <c r="K31" s="1514"/>
      <c r="L31" s="1514"/>
      <c r="M31" s="1514"/>
      <c r="N31" s="1514"/>
      <c r="O31" s="1514"/>
      <c r="P31" s="1514"/>
      <c r="Q31" s="1515"/>
    </row>
    <row r="32" spans="1:17">
      <c r="A32" s="1526"/>
      <c r="B32" s="1525" t="s">
        <v>65</v>
      </c>
      <c r="C32" s="1500">
        <f t="shared" si="0"/>
        <v>0</v>
      </c>
      <c r="D32" s="1513"/>
      <c r="E32" s="1514"/>
      <c r="F32" s="1514"/>
      <c r="G32" s="1514"/>
      <c r="H32" s="1514"/>
      <c r="I32" s="1514"/>
      <c r="J32" s="1514"/>
      <c r="K32" s="1514"/>
      <c r="L32" s="1514"/>
      <c r="M32" s="1514"/>
      <c r="N32" s="1514"/>
      <c r="O32" s="1514"/>
      <c r="P32" s="1514"/>
      <c r="Q32" s="1515"/>
    </row>
    <row r="33" spans="1:17" s="2" customFormat="1">
      <c r="A33" s="1527"/>
      <c r="B33" s="1528" t="s">
        <v>2122</v>
      </c>
      <c r="C33" s="1529">
        <f>C16+C17+C18+C19+C22+C23+C24+C25+C26+C30</f>
        <v>0</v>
      </c>
      <c r="D33" s="1529">
        <f t="shared" ref="D33:Q33" si="4">D16+D17+D18+D19+D22+D23+D24+D25+D26+D30</f>
        <v>0</v>
      </c>
      <c r="E33" s="1529">
        <f t="shared" si="4"/>
        <v>0</v>
      </c>
      <c r="F33" s="1529">
        <f t="shared" si="4"/>
        <v>0</v>
      </c>
      <c r="G33" s="1529">
        <f t="shared" si="4"/>
        <v>0</v>
      </c>
      <c r="H33" s="1529">
        <f t="shared" si="4"/>
        <v>0</v>
      </c>
      <c r="I33" s="1529">
        <f t="shared" si="4"/>
        <v>0</v>
      </c>
      <c r="J33" s="1529">
        <f t="shared" si="4"/>
        <v>0</v>
      </c>
      <c r="K33" s="1529">
        <f t="shared" si="4"/>
        <v>0</v>
      </c>
      <c r="L33" s="1529">
        <f t="shared" si="4"/>
        <v>0</v>
      </c>
      <c r="M33" s="1529">
        <f t="shared" si="4"/>
        <v>0</v>
      </c>
      <c r="N33" s="1529">
        <f t="shared" si="4"/>
        <v>0</v>
      </c>
      <c r="O33" s="1529">
        <f t="shared" si="4"/>
        <v>0</v>
      </c>
      <c r="P33" s="1529">
        <f t="shared" si="4"/>
        <v>0</v>
      </c>
      <c r="Q33" s="1530">
        <f t="shared" si="4"/>
        <v>0</v>
      </c>
    </row>
    <row r="34" spans="1:17">
      <c r="A34" s="1495"/>
      <c r="B34" s="1614" t="s">
        <v>2123</v>
      </c>
      <c r="C34" s="1531"/>
      <c r="D34" s="1531"/>
      <c r="E34" s="1531"/>
      <c r="F34" s="1531"/>
      <c r="G34" s="1531"/>
      <c r="H34" s="1531"/>
      <c r="I34" s="1531"/>
      <c r="J34" s="1531"/>
      <c r="K34" s="1531"/>
      <c r="L34" s="1531"/>
      <c r="M34" s="1531"/>
      <c r="N34" s="1531"/>
      <c r="O34" s="1531"/>
      <c r="P34" s="1531"/>
      <c r="Q34" s="1532"/>
    </row>
    <row r="35" spans="1:17">
      <c r="A35" s="1507">
        <v>1</v>
      </c>
      <c r="B35" s="1508" t="s">
        <v>2124</v>
      </c>
      <c r="C35" s="1500">
        <f>SUM(D35:Q35)</f>
        <v>0</v>
      </c>
      <c r="D35" s="1516"/>
      <c r="E35" s="1517"/>
      <c r="F35" s="1517"/>
      <c r="G35" s="1517"/>
      <c r="H35" s="1517"/>
      <c r="I35" s="1517"/>
      <c r="J35" s="1517"/>
      <c r="K35" s="1517"/>
      <c r="L35" s="1517"/>
      <c r="M35" s="1517"/>
      <c r="N35" s="1517"/>
      <c r="O35" s="1517"/>
      <c r="P35" s="1517"/>
      <c r="Q35" s="1518"/>
    </row>
    <row r="36" spans="1:17">
      <c r="A36" s="1507">
        <v>2</v>
      </c>
      <c r="B36" s="1508" t="s">
        <v>2125</v>
      </c>
      <c r="C36" s="1500">
        <f t="shared" ref="C36:C50" si="5">SUM(D36:Q36)</f>
        <v>0</v>
      </c>
      <c r="D36" s="1513"/>
      <c r="E36" s="1514"/>
      <c r="F36" s="1514"/>
      <c r="G36" s="1514"/>
      <c r="H36" s="1514"/>
      <c r="I36" s="1514"/>
      <c r="J36" s="1514"/>
      <c r="K36" s="1514"/>
      <c r="L36" s="1514"/>
      <c r="M36" s="1514"/>
      <c r="N36" s="1514"/>
      <c r="O36" s="1514"/>
      <c r="P36" s="1514"/>
      <c r="Q36" s="1515"/>
    </row>
    <row r="37" spans="1:17">
      <c r="A37" s="1507">
        <v>3</v>
      </c>
      <c r="B37" s="1508" t="s">
        <v>2126</v>
      </c>
      <c r="C37" s="1500">
        <f t="shared" si="5"/>
        <v>0</v>
      </c>
      <c r="D37" s="1513"/>
      <c r="E37" s="1514"/>
      <c r="F37" s="1514"/>
      <c r="G37" s="1514"/>
      <c r="H37" s="1514"/>
      <c r="I37" s="1514"/>
      <c r="J37" s="1514"/>
      <c r="K37" s="1514"/>
      <c r="L37" s="1514"/>
      <c r="M37" s="1514"/>
      <c r="N37" s="1514"/>
      <c r="O37" s="1514"/>
      <c r="P37" s="1514"/>
      <c r="Q37" s="1515"/>
    </row>
    <row r="38" spans="1:17">
      <c r="A38" s="1507">
        <v>4</v>
      </c>
      <c r="B38" s="1508" t="s">
        <v>2127</v>
      </c>
      <c r="C38" s="1500">
        <f t="shared" si="5"/>
        <v>0</v>
      </c>
      <c r="D38" s="1521">
        <f>D39+D40</f>
        <v>0</v>
      </c>
      <c r="E38" s="1521">
        <f t="shared" ref="E38:Q38" si="6">E39+E40</f>
        <v>0</v>
      </c>
      <c r="F38" s="1521">
        <f t="shared" si="6"/>
        <v>0</v>
      </c>
      <c r="G38" s="1521">
        <f t="shared" si="6"/>
        <v>0</v>
      </c>
      <c r="H38" s="1521">
        <f t="shared" si="6"/>
        <v>0</v>
      </c>
      <c r="I38" s="1521">
        <f t="shared" si="6"/>
        <v>0</v>
      </c>
      <c r="J38" s="1521">
        <f t="shared" si="6"/>
        <v>0</v>
      </c>
      <c r="K38" s="1521">
        <f t="shared" si="6"/>
        <v>0</v>
      </c>
      <c r="L38" s="1521">
        <f t="shared" si="6"/>
        <v>0</v>
      </c>
      <c r="M38" s="1521">
        <f t="shared" si="6"/>
        <v>0</v>
      </c>
      <c r="N38" s="1521">
        <f t="shared" si="6"/>
        <v>0</v>
      </c>
      <c r="O38" s="1521">
        <f t="shared" si="6"/>
        <v>0</v>
      </c>
      <c r="P38" s="1521">
        <f t="shared" si="6"/>
        <v>0</v>
      </c>
      <c r="Q38" s="1522">
        <f t="shared" si="6"/>
        <v>0</v>
      </c>
    </row>
    <row r="39" spans="1:17" ht="15" customHeight="1">
      <c r="A39" s="1526"/>
      <c r="B39" s="1512" t="s">
        <v>67</v>
      </c>
      <c r="C39" s="1500">
        <f t="shared" si="5"/>
        <v>0</v>
      </c>
      <c r="D39" s="1533"/>
      <c r="E39" s="1533"/>
      <c r="F39" s="1533"/>
      <c r="G39" s="1533"/>
      <c r="H39" s="1533"/>
      <c r="I39" s="1533"/>
      <c r="J39" s="1533"/>
      <c r="K39" s="1533"/>
      <c r="L39" s="1533"/>
      <c r="M39" s="1533"/>
      <c r="N39" s="1533"/>
      <c r="O39" s="1533"/>
      <c r="P39" s="1533"/>
      <c r="Q39" s="1534"/>
    </row>
    <row r="40" spans="1:17">
      <c r="A40" s="1526"/>
      <c r="B40" s="1535" t="s">
        <v>273</v>
      </c>
      <c r="C40" s="1500">
        <f t="shared" si="5"/>
        <v>0</v>
      </c>
      <c r="D40" s="1536"/>
      <c r="E40" s="1536"/>
      <c r="F40" s="1536"/>
      <c r="G40" s="1536"/>
      <c r="H40" s="1536"/>
      <c r="I40" s="1536"/>
      <c r="J40" s="1536"/>
      <c r="K40" s="1536"/>
      <c r="L40" s="1536"/>
      <c r="M40" s="1536"/>
      <c r="N40" s="1536"/>
      <c r="O40" s="1536"/>
      <c r="P40" s="1536"/>
      <c r="Q40" s="1537"/>
    </row>
    <row r="41" spans="1:17">
      <c r="A41" s="1507">
        <v>5</v>
      </c>
      <c r="B41" s="1538" t="s">
        <v>2128</v>
      </c>
      <c r="C41" s="1500">
        <f t="shared" si="5"/>
        <v>0</v>
      </c>
      <c r="D41" s="1539"/>
      <c r="E41" s="1539"/>
      <c r="F41" s="1539"/>
      <c r="G41" s="1539"/>
      <c r="H41" s="1539"/>
      <c r="I41" s="1539"/>
      <c r="J41" s="1539"/>
      <c r="K41" s="1539"/>
      <c r="L41" s="1539"/>
      <c r="M41" s="1539"/>
      <c r="N41" s="1539"/>
      <c r="O41" s="1539"/>
      <c r="P41" s="1539"/>
      <c r="Q41" s="1540"/>
    </row>
    <row r="42" spans="1:17">
      <c r="A42" s="1507">
        <v>6</v>
      </c>
      <c r="B42" s="1524" t="s">
        <v>2117</v>
      </c>
      <c r="C42" s="1500">
        <f t="shared" si="5"/>
        <v>0</v>
      </c>
      <c r="D42" s="1541"/>
      <c r="E42" s="1541"/>
      <c r="F42" s="1541"/>
      <c r="G42" s="1541"/>
      <c r="H42" s="1541"/>
      <c r="I42" s="1541"/>
      <c r="J42" s="1541"/>
      <c r="K42" s="1541"/>
      <c r="L42" s="1541"/>
      <c r="M42" s="1541"/>
      <c r="N42" s="1541"/>
      <c r="O42" s="1541"/>
      <c r="P42" s="1541"/>
      <c r="Q42" s="1542"/>
    </row>
    <row r="43" spans="1:17">
      <c r="A43" s="1507">
        <v>7</v>
      </c>
      <c r="B43" s="1543" t="s">
        <v>771</v>
      </c>
      <c r="C43" s="1500">
        <f t="shared" si="5"/>
        <v>0</v>
      </c>
      <c r="D43" s="1509">
        <f>D44+D45+D46</f>
        <v>0</v>
      </c>
      <c r="E43" s="1509">
        <f t="shared" ref="E43:Q43" si="7">E44+E45+E46</f>
        <v>0</v>
      </c>
      <c r="F43" s="1509">
        <f t="shared" si="7"/>
        <v>0</v>
      </c>
      <c r="G43" s="1509">
        <f t="shared" si="7"/>
        <v>0</v>
      </c>
      <c r="H43" s="1509">
        <f t="shared" si="7"/>
        <v>0</v>
      </c>
      <c r="I43" s="1509">
        <f t="shared" si="7"/>
        <v>0</v>
      </c>
      <c r="J43" s="1509">
        <f t="shared" si="7"/>
        <v>0</v>
      </c>
      <c r="K43" s="1509">
        <f t="shared" si="7"/>
        <v>0</v>
      </c>
      <c r="L43" s="1509">
        <f t="shared" si="7"/>
        <v>0</v>
      </c>
      <c r="M43" s="1509">
        <f t="shared" si="7"/>
        <v>0</v>
      </c>
      <c r="N43" s="1509">
        <f t="shared" si="7"/>
        <v>0</v>
      </c>
      <c r="O43" s="1509">
        <f t="shared" si="7"/>
        <v>0</v>
      </c>
      <c r="P43" s="1509">
        <f t="shared" si="7"/>
        <v>0</v>
      </c>
      <c r="Q43" s="1510">
        <f t="shared" si="7"/>
        <v>0</v>
      </c>
    </row>
    <row r="44" spans="1:17">
      <c r="A44" s="1526"/>
      <c r="B44" s="1512" t="s">
        <v>560</v>
      </c>
      <c r="C44" s="1500">
        <f t="shared" si="5"/>
        <v>0</v>
      </c>
      <c r="D44" s="1544"/>
      <c r="E44" s="1505"/>
      <c r="F44" s="1505"/>
      <c r="G44" s="1505"/>
      <c r="H44" s="1505"/>
      <c r="I44" s="1505"/>
      <c r="J44" s="1505"/>
      <c r="K44" s="1505"/>
      <c r="L44" s="1505"/>
      <c r="M44" s="1505"/>
      <c r="N44" s="1505"/>
      <c r="O44" s="1505"/>
      <c r="P44" s="1505"/>
      <c r="Q44" s="1506"/>
    </row>
    <row r="45" spans="1:17">
      <c r="A45" s="1526"/>
      <c r="B45" s="1512" t="s">
        <v>570</v>
      </c>
      <c r="C45" s="1500">
        <f t="shared" si="5"/>
        <v>0</v>
      </c>
      <c r="D45" s="1544"/>
      <c r="E45" s="1505"/>
      <c r="F45" s="1505"/>
      <c r="G45" s="1505"/>
      <c r="H45" s="1505"/>
      <c r="I45" s="1505"/>
      <c r="J45" s="1505"/>
      <c r="K45" s="1505"/>
      <c r="L45" s="1505"/>
      <c r="M45" s="1505"/>
      <c r="N45" s="1505"/>
      <c r="O45" s="1505"/>
      <c r="P45" s="1505"/>
      <c r="Q45" s="1506"/>
    </row>
    <row r="46" spans="1:17">
      <c r="A46" s="1526"/>
      <c r="B46" s="1512" t="s">
        <v>571</v>
      </c>
      <c r="C46" s="1500">
        <f t="shared" si="5"/>
        <v>0</v>
      </c>
      <c r="D46" s="1544"/>
      <c r="E46" s="1505"/>
      <c r="F46" s="1505"/>
      <c r="G46" s="1505"/>
      <c r="H46" s="1505"/>
      <c r="I46" s="1505"/>
      <c r="J46" s="1505"/>
      <c r="K46" s="1505"/>
      <c r="L46" s="1505"/>
      <c r="M46" s="1505"/>
      <c r="N46" s="1505"/>
      <c r="O46" s="1505"/>
      <c r="P46" s="1505"/>
      <c r="Q46" s="1506"/>
    </row>
    <row r="47" spans="1:17">
      <c r="A47" s="1507">
        <v>8</v>
      </c>
      <c r="B47" s="1545" t="s">
        <v>2129</v>
      </c>
      <c r="C47" s="1500">
        <f t="shared" si="5"/>
        <v>0</v>
      </c>
      <c r="D47" s="1544"/>
      <c r="E47" s="1505"/>
      <c r="F47" s="1505"/>
      <c r="G47" s="1505"/>
      <c r="H47" s="1505"/>
      <c r="I47" s="1505"/>
      <c r="J47" s="1505"/>
      <c r="K47" s="1505"/>
      <c r="L47" s="1505"/>
      <c r="M47" s="1505"/>
      <c r="N47" s="1505"/>
      <c r="O47" s="1505"/>
      <c r="P47" s="1505"/>
      <c r="Q47" s="1506"/>
    </row>
    <row r="48" spans="1:17">
      <c r="A48" s="1507">
        <v>9</v>
      </c>
      <c r="B48" s="1520" t="s">
        <v>2130</v>
      </c>
      <c r="C48" s="1500">
        <f t="shared" si="5"/>
        <v>0</v>
      </c>
      <c r="D48" s="1544"/>
      <c r="E48" s="1505"/>
      <c r="F48" s="1505"/>
      <c r="G48" s="1505"/>
      <c r="H48" s="1505"/>
      <c r="I48" s="1505"/>
      <c r="J48" s="1505"/>
      <c r="K48" s="1505"/>
      <c r="L48" s="1505"/>
      <c r="M48" s="1505"/>
      <c r="N48" s="1505"/>
      <c r="O48" s="1505"/>
      <c r="P48" s="1505"/>
      <c r="Q48" s="1506"/>
    </row>
    <row r="49" spans="1:17">
      <c r="A49" s="1507">
        <v>10</v>
      </c>
      <c r="B49" s="1524" t="s">
        <v>1833</v>
      </c>
      <c r="C49" s="1500">
        <f t="shared" si="5"/>
        <v>0</v>
      </c>
      <c r="D49" s="1544"/>
      <c r="E49" s="1505"/>
      <c r="F49" s="1505"/>
      <c r="G49" s="1505"/>
      <c r="H49" s="1505"/>
      <c r="I49" s="1505"/>
      <c r="J49" s="1505"/>
      <c r="K49" s="1505"/>
      <c r="L49" s="1505"/>
      <c r="M49" s="1505"/>
      <c r="N49" s="1505"/>
      <c r="O49" s="1505"/>
      <c r="P49" s="1505"/>
      <c r="Q49" s="1506"/>
    </row>
    <row r="50" spans="1:17">
      <c r="A50" s="1507">
        <v>11</v>
      </c>
      <c r="B50" s="1524" t="s">
        <v>643</v>
      </c>
      <c r="C50" s="1500">
        <f t="shared" si="5"/>
        <v>0</v>
      </c>
      <c r="D50" s="1544"/>
      <c r="E50" s="1505"/>
      <c r="F50" s="1505"/>
      <c r="G50" s="1505"/>
      <c r="H50" s="1505"/>
      <c r="I50" s="1505"/>
      <c r="J50" s="1505"/>
      <c r="K50" s="1505"/>
      <c r="L50" s="1505"/>
      <c r="M50" s="1505"/>
      <c r="N50" s="1505"/>
      <c r="O50" s="1505"/>
      <c r="P50" s="1505"/>
      <c r="Q50" s="1506"/>
    </row>
    <row r="51" spans="1:17" s="2" customFormat="1" ht="15.75" thickBot="1">
      <c r="A51" s="1546"/>
      <c r="B51" s="1547" t="s">
        <v>2131</v>
      </c>
      <c r="C51" s="1548">
        <f>C35+C36+C37+C38+C41+C42+C43+C47+C48+C49+C50</f>
        <v>0</v>
      </c>
      <c r="D51" s="1549">
        <f>D35+D36+D37+D38+D41+D42+D43+D47+D48+D49+D50</f>
        <v>0</v>
      </c>
      <c r="E51" s="1549">
        <f t="shared" ref="E51:Q51" si="8">E35+E36+E37+E38+E41+E42+E43+E47+E48+E49+E50</f>
        <v>0</v>
      </c>
      <c r="F51" s="1549">
        <f t="shared" si="8"/>
        <v>0</v>
      </c>
      <c r="G51" s="1549">
        <f t="shared" si="8"/>
        <v>0</v>
      </c>
      <c r="H51" s="1549">
        <f t="shared" si="8"/>
        <v>0</v>
      </c>
      <c r="I51" s="1549">
        <f t="shared" si="8"/>
        <v>0</v>
      </c>
      <c r="J51" s="1549">
        <f t="shared" si="8"/>
        <v>0</v>
      </c>
      <c r="K51" s="1549">
        <f t="shared" si="8"/>
        <v>0</v>
      </c>
      <c r="L51" s="1549">
        <f t="shared" si="8"/>
        <v>0</v>
      </c>
      <c r="M51" s="1549">
        <f t="shared" si="8"/>
        <v>0</v>
      </c>
      <c r="N51" s="1549">
        <f t="shared" si="8"/>
        <v>0</v>
      </c>
      <c r="O51" s="1549">
        <f t="shared" si="8"/>
        <v>0</v>
      </c>
      <c r="P51" s="1549">
        <f t="shared" si="8"/>
        <v>0</v>
      </c>
      <c r="Q51" s="1550">
        <f t="shared" si="8"/>
        <v>0</v>
      </c>
    </row>
    <row r="52" spans="1:17" ht="15.75" thickBot="1">
      <c r="A52" s="1551"/>
      <c r="B52" s="1552" t="s">
        <v>2132</v>
      </c>
      <c r="C52" s="1553">
        <f>C33+C51</f>
        <v>0</v>
      </c>
      <c r="D52" s="1554">
        <f>D33+D51</f>
        <v>0</v>
      </c>
      <c r="E52" s="1554">
        <f t="shared" ref="E52:Q52" si="9">E33+E51</f>
        <v>0</v>
      </c>
      <c r="F52" s="1554">
        <f t="shared" si="9"/>
        <v>0</v>
      </c>
      <c r="G52" s="1554">
        <f t="shared" si="9"/>
        <v>0</v>
      </c>
      <c r="H52" s="1554">
        <f t="shared" si="9"/>
        <v>0</v>
      </c>
      <c r="I52" s="1554">
        <f t="shared" si="9"/>
        <v>0</v>
      </c>
      <c r="J52" s="1554">
        <f t="shared" si="9"/>
        <v>0</v>
      </c>
      <c r="K52" s="1554">
        <f t="shared" si="9"/>
        <v>0</v>
      </c>
      <c r="L52" s="1554">
        <f t="shared" si="9"/>
        <v>0</v>
      </c>
      <c r="M52" s="1554">
        <f t="shared" si="9"/>
        <v>0</v>
      </c>
      <c r="N52" s="1554">
        <f t="shared" si="9"/>
        <v>0</v>
      </c>
      <c r="O52" s="1554">
        <f t="shared" si="9"/>
        <v>0</v>
      </c>
      <c r="P52" s="1554">
        <f t="shared" si="9"/>
        <v>0</v>
      </c>
      <c r="Q52" s="1555">
        <f t="shared" si="9"/>
        <v>0</v>
      </c>
    </row>
    <row r="53" spans="1:17">
      <c r="A53" s="1556"/>
      <c r="B53" s="1614" t="s">
        <v>1221</v>
      </c>
      <c r="C53" s="1558"/>
      <c r="D53" s="1559"/>
      <c r="E53" s="1559"/>
      <c r="F53" s="1559"/>
      <c r="G53" s="1559"/>
      <c r="H53" s="1559"/>
      <c r="I53" s="1559"/>
      <c r="J53" s="1559"/>
      <c r="K53" s="1559"/>
      <c r="L53" s="1559"/>
      <c r="M53" s="1559"/>
      <c r="N53" s="1559"/>
      <c r="O53" s="1559"/>
      <c r="P53" s="1559"/>
      <c r="Q53" s="1560"/>
    </row>
    <row r="54" spans="1:17">
      <c r="A54" s="1495"/>
      <c r="B54" s="1614" t="s">
        <v>2133</v>
      </c>
      <c r="C54" s="1561"/>
      <c r="D54" s="1562"/>
      <c r="E54" s="1562"/>
      <c r="F54" s="1562"/>
      <c r="G54" s="1562"/>
      <c r="H54" s="1562"/>
      <c r="I54" s="1562"/>
      <c r="J54" s="1562"/>
      <c r="K54" s="1562"/>
      <c r="L54" s="1562"/>
      <c r="M54" s="1562"/>
      <c r="N54" s="1562"/>
      <c r="O54" s="1562"/>
      <c r="P54" s="1562"/>
      <c r="Q54" s="1563"/>
    </row>
    <row r="55" spans="1:17">
      <c r="A55" s="1564" t="s">
        <v>2134</v>
      </c>
      <c r="B55" s="1616" t="s">
        <v>2135</v>
      </c>
      <c r="C55" s="1496"/>
      <c r="D55" s="1497"/>
      <c r="E55" s="1497"/>
      <c r="F55" s="1497"/>
      <c r="G55" s="1497"/>
      <c r="H55" s="1497"/>
      <c r="I55" s="1497"/>
      <c r="J55" s="1497"/>
      <c r="K55" s="1497"/>
      <c r="L55" s="1497"/>
      <c r="M55" s="1497"/>
      <c r="N55" s="1497"/>
      <c r="O55" s="1497"/>
      <c r="P55" s="1497"/>
      <c r="Q55" s="1498"/>
    </row>
    <row r="56" spans="1:17">
      <c r="A56" s="1499" t="s">
        <v>2136</v>
      </c>
      <c r="B56" s="1508" t="s">
        <v>2137</v>
      </c>
      <c r="C56" s="1500">
        <f t="shared" ref="C56:C62" si="10">SUM(D56:Q56)</f>
        <v>0</v>
      </c>
      <c r="D56" s="1544"/>
      <c r="E56" s="1505"/>
      <c r="F56" s="1505"/>
      <c r="G56" s="1505"/>
      <c r="H56" s="1505"/>
      <c r="I56" s="1505"/>
      <c r="J56" s="1505"/>
      <c r="K56" s="1505"/>
      <c r="L56" s="1505"/>
      <c r="M56" s="1505"/>
      <c r="N56" s="1505"/>
      <c r="O56" s="1505"/>
      <c r="P56" s="1505"/>
      <c r="Q56" s="1506"/>
    </row>
    <row r="57" spans="1:17">
      <c r="A57" s="1507" t="s">
        <v>2138</v>
      </c>
      <c r="B57" s="1566" t="s">
        <v>2139</v>
      </c>
      <c r="C57" s="1500">
        <f t="shared" si="10"/>
        <v>0</v>
      </c>
      <c r="D57" s="1544"/>
      <c r="E57" s="1505"/>
      <c r="F57" s="1505"/>
      <c r="G57" s="1505"/>
      <c r="H57" s="1505"/>
      <c r="I57" s="1505"/>
      <c r="J57" s="1505"/>
      <c r="K57" s="1505"/>
      <c r="L57" s="1505"/>
      <c r="M57" s="1505"/>
      <c r="N57" s="1505"/>
      <c r="O57" s="1505"/>
      <c r="P57" s="1505"/>
      <c r="Q57" s="1506"/>
    </row>
    <row r="58" spans="1:17">
      <c r="A58" s="1507" t="s">
        <v>2140</v>
      </c>
      <c r="B58" s="1566" t="s">
        <v>2141</v>
      </c>
      <c r="C58" s="1500">
        <f t="shared" si="10"/>
        <v>0</v>
      </c>
      <c r="D58" s="1544"/>
      <c r="E58" s="1505"/>
      <c r="F58" s="1505"/>
      <c r="G58" s="1505"/>
      <c r="H58" s="1505"/>
      <c r="I58" s="1505"/>
      <c r="J58" s="1505"/>
      <c r="K58" s="1505"/>
      <c r="L58" s="1505"/>
      <c r="M58" s="1505"/>
      <c r="N58" s="1505"/>
      <c r="O58" s="1505"/>
      <c r="P58" s="1505"/>
      <c r="Q58" s="1506"/>
    </row>
    <row r="59" spans="1:17">
      <c r="A59" s="1507" t="s">
        <v>2142</v>
      </c>
      <c r="B59" s="1566" t="s">
        <v>2143</v>
      </c>
      <c r="C59" s="1500">
        <f t="shared" si="10"/>
        <v>0</v>
      </c>
      <c r="D59" s="1567">
        <f>D60+D61</f>
        <v>0</v>
      </c>
      <c r="E59" s="1567">
        <f t="shared" ref="E59:Q59" si="11">E60+E61</f>
        <v>0</v>
      </c>
      <c r="F59" s="1567">
        <f t="shared" si="11"/>
        <v>0</v>
      </c>
      <c r="G59" s="1567">
        <f t="shared" si="11"/>
        <v>0</v>
      </c>
      <c r="H59" s="1567">
        <f t="shared" si="11"/>
        <v>0</v>
      </c>
      <c r="I59" s="1567">
        <f t="shared" si="11"/>
        <v>0</v>
      </c>
      <c r="J59" s="1567">
        <f t="shared" si="11"/>
        <v>0</v>
      </c>
      <c r="K59" s="1567">
        <f t="shared" si="11"/>
        <v>0</v>
      </c>
      <c r="L59" s="1567">
        <f t="shared" si="11"/>
        <v>0</v>
      </c>
      <c r="M59" s="1567">
        <f t="shared" si="11"/>
        <v>0</v>
      </c>
      <c r="N59" s="1567">
        <f t="shared" si="11"/>
        <v>0</v>
      </c>
      <c r="O59" s="1567">
        <f t="shared" si="11"/>
        <v>0</v>
      </c>
      <c r="P59" s="1567">
        <f t="shared" si="11"/>
        <v>0</v>
      </c>
      <c r="Q59" s="1568">
        <f t="shared" si="11"/>
        <v>0</v>
      </c>
    </row>
    <row r="60" spans="1:17">
      <c r="A60" s="1507" t="s">
        <v>2144</v>
      </c>
      <c r="B60" s="1569" t="s">
        <v>2145</v>
      </c>
      <c r="C60" s="1500">
        <f t="shared" si="10"/>
        <v>0</v>
      </c>
      <c r="D60" s="1536"/>
      <c r="E60" s="1536"/>
      <c r="F60" s="1536"/>
      <c r="G60" s="1536"/>
      <c r="H60" s="1536"/>
      <c r="I60" s="1536"/>
      <c r="J60" s="1536"/>
      <c r="K60" s="1536"/>
      <c r="L60" s="1536"/>
      <c r="M60" s="1536"/>
      <c r="N60" s="1536"/>
      <c r="O60" s="1536"/>
      <c r="P60" s="1536"/>
      <c r="Q60" s="1537"/>
    </row>
    <row r="61" spans="1:17">
      <c r="A61" s="1499" t="s">
        <v>2146</v>
      </c>
      <c r="B61" s="1512" t="s">
        <v>2147</v>
      </c>
      <c r="C61" s="1500">
        <f t="shared" si="10"/>
        <v>0</v>
      </c>
      <c r="D61" s="1536"/>
      <c r="E61" s="1536"/>
      <c r="F61" s="1536"/>
      <c r="G61" s="1536"/>
      <c r="H61" s="1536"/>
      <c r="I61" s="1536"/>
      <c r="J61" s="1536"/>
      <c r="K61" s="1536"/>
      <c r="L61" s="1536"/>
      <c r="M61" s="1536"/>
      <c r="N61" s="1536"/>
      <c r="O61" s="1536"/>
      <c r="P61" s="1536"/>
      <c r="Q61" s="1537"/>
    </row>
    <row r="62" spans="1:17">
      <c r="A62" s="1507" t="s">
        <v>2148</v>
      </c>
      <c r="B62" s="1566" t="s">
        <v>2149</v>
      </c>
      <c r="C62" s="1500">
        <f t="shared" si="10"/>
        <v>0</v>
      </c>
      <c r="D62" s="1570"/>
      <c r="E62" s="1570"/>
      <c r="F62" s="1570"/>
      <c r="G62" s="1570"/>
      <c r="H62" s="1570"/>
      <c r="I62" s="1570"/>
      <c r="J62" s="1570"/>
      <c r="K62" s="1570"/>
      <c r="L62" s="1570"/>
      <c r="M62" s="1570"/>
      <c r="N62" s="1570"/>
      <c r="O62" s="1570"/>
      <c r="P62" s="1570"/>
      <c r="Q62" s="1571"/>
    </row>
    <row r="63" spans="1:17" s="2" customFormat="1">
      <c r="A63" s="1527"/>
      <c r="B63" s="1572" t="s">
        <v>2150</v>
      </c>
      <c r="C63" s="1573">
        <f>C56+C57+C58+C59+C62</f>
        <v>0</v>
      </c>
      <c r="D63" s="1574">
        <f>D56+D57+D58+D59+D62</f>
        <v>0</v>
      </c>
      <c r="E63" s="1574">
        <f t="shared" ref="E63:Q63" si="12">E56+E57+E58+E59+E62</f>
        <v>0</v>
      </c>
      <c r="F63" s="1574">
        <f t="shared" si="12"/>
        <v>0</v>
      </c>
      <c r="G63" s="1574">
        <f t="shared" si="12"/>
        <v>0</v>
      </c>
      <c r="H63" s="1574">
        <f t="shared" si="12"/>
        <v>0</v>
      </c>
      <c r="I63" s="1574">
        <f t="shared" si="12"/>
        <v>0</v>
      </c>
      <c r="J63" s="1574">
        <f t="shared" si="12"/>
        <v>0</v>
      </c>
      <c r="K63" s="1574">
        <f t="shared" si="12"/>
        <v>0</v>
      </c>
      <c r="L63" s="1574">
        <f t="shared" si="12"/>
        <v>0</v>
      </c>
      <c r="M63" s="1574">
        <f t="shared" si="12"/>
        <v>0</v>
      </c>
      <c r="N63" s="1574">
        <f t="shared" si="12"/>
        <v>0</v>
      </c>
      <c r="O63" s="1574">
        <f t="shared" si="12"/>
        <v>0</v>
      </c>
      <c r="P63" s="1574">
        <f t="shared" si="12"/>
        <v>0</v>
      </c>
      <c r="Q63" s="1575">
        <f t="shared" si="12"/>
        <v>0</v>
      </c>
    </row>
    <row r="64" spans="1:17">
      <c r="A64" s="1495"/>
      <c r="B64" s="1614" t="s">
        <v>2151</v>
      </c>
      <c r="C64" s="1492"/>
      <c r="D64" s="1617"/>
      <c r="E64" s="1617"/>
      <c r="F64" s="1617"/>
      <c r="G64" s="1617"/>
      <c r="H64" s="1617"/>
      <c r="I64" s="1617"/>
      <c r="J64" s="1617"/>
      <c r="K64" s="1617"/>
      <c r="L64" s="1617"/>
      <c r="M64" s="1617"/>
      <c r="N64" s="1617"/>
      <c r="O64" s="1617"/>
      <c r="P64" s="1617"/>
      <c r="Q64" s="1618"/>
    </row>
    <row r="65" spans="1:17">
      <c r="A65" s="1578" t="s">
        <v>2152</v>
      </c>
      <c r="B65" s="1616" t="s">
        <v>2135</v>
      </c>
      <c r="C65" s="1625"/>
      <c r="D65" s="1626"/>
      <c r="E65" s="1626"/>
      <c r="F65" s="1626"/>
      <c r="G65" s="1626"/>
      <c r="H65" s="1626"/>
      <c r="I65" s="1626"/>
      <c r="J65" s="1626"/>
      <c r="K65" s="1626"/>
      <c r="L65" s="1626"/>
      <c r="M65" s="1626"/>
      <c r="N65" s="1626"/>
      <c r="O65" s="1626"/>
      <c r="P65" s="1626"/>
      <c r="Q65" s="1627"/>
    </row>
    <row r="66" spans="1:17">
      <c r="A66" s="1507" t="s">
        <v>2136</v>
      </c>
      <c r="B66" s="1566" t="s">
        <v>2137</v>
      </c>
      <c r="C66" s="1500">
        <f t="shared" ref="C66:C72" si="13">SUM(D66:Q66)</f>
        <v>0</v>
      </c>
      <c r="D66" s="1544"/>
      <c r="E66" s="1505"/>
      <c r="F66" s="1505"/>
      <c r="G66" s="1505"/>
      <c r="H66" s="1505"/>
      <c r="I66" s="1505"/>
      <c r="J66" s="1505"/>
      <c r="K66" s="1505"/>
      <c r="L66" s="1505"/>
      <c r="M66" s="1505"/>
      <c r="N66" s="1505"/>
      <c r="O66" s="1505"/>
      <c r="P66" s="1505"/>
      <c r="Q66" s="1506"/>
    </row>
    <row r="67" spans="1:17">
      <c r="A67" s="1507" t="s">
        <v>2138</v>
      </c>
      <c r="B67" s="1566" t="s">
        <v>2139</v>
      </c>
      <c r="C67" s="1500">
        <f t="shared" si="13"/>
        <v>0</v>
      </c>
      <c r="D67" s="1544"/>
      <c r="E67" s="1505"/>
      <c r="F67" s="1505"/>
      <c r="G67" s="1505"/>
      <c r="H67" s="1505"/>
      <c r="I67" s="1505"/>
      <c r="J67" s="1505"/>
      <c r="K67" s="1505"/>
      <c r="L67" s="1505"/>
      <c r="M67" s="1505"/>
      <c r="N67" s="1505"/>
      <c r="O67" s="1505"/>
      <c r="P67" s="1505"/>
      <c r="Q67" s="1506"/>
    </row>
    <row r="68" spans="1:17">
      <c r="A68" s="1507" t="s">
        <v>2140</v>
      </c>
      <c r="B68" s="1566" t="s">
        <v>2141</v>
      </c>
      <c r="C68" s="1500">
        <f t="shared" si="13"/>
        <v>0</v>
      </c>
      <c r="D68" s="1544"/>
      <c r="E68" s="1505"/>
      <c r="F68" s="1505"/>
      <c r="G68" s="1505"/>
      <c r="H68" s="1505"/>
      <c r="I68" s="1505"/>
      <c r="J68" s="1505"/>
      <c r="K68" s="1505"/>
      <c r="L68" s="1505"/>
      <c r="M68" s="1505"/>
      <c r="N68" s="1505"/>
      <c r="O68" s="1505"/>
      <c r="P68" s="1505"/>
      <c r="Q68" s="1506"/>
    </row>
    <row r="69" spans="1:17">
      <c r="A69" s="1507" t="s">
        <v>2142</v>
      </c>
      <c r="B69" s="1566" t="s">
        <v>2143</v>
      </c>
      <c r="C69" s="1500">
        <f t="shared" si="13"/>
        <v>0</v>
      </c>
      <c r="D69" s="1567">
        <f>D70+D71</f>
        <v>0</v>
      </c>
      <c r="E69" s="1567">
        <f t="shared" ref="E69:Q69" si="14">E70+E71</f>
        <v>0</v>
      </c>
      <c r="F69" s="1567">
        <f t="shared" si="14"/>
        <v>0</v>
      </c>
      <c r="G69" s="1567">
        <f t="shared" si="14"/>
        <v>0</v>
      </c>
      <c r="H69" s="1567">
        <f t="shared" si="14"/>
        <v>0</v>
      </c>
      <c r="I69" s="1567">
        <f t="shared" si="14"/>
        <v>0</v>
      </c>
      <c r="J69" s="1567">
        <f t="shared" si="14"/>
        <v>0</v>
      </c>
      <c r="K69" s="1567">
        <f t="shared" si="14"/>
        <v>0</v>
      </c>
      <c r="L69" s="1567">
        <f t="shared" si="14"/>
        <v>0</v>
      </c>
      <c r="M69" s="1567">
        <f t="shared" si="14"/>
        <v>0</v>
      </c>
      <c r="N69" s="1567">
        <f t="shared" si="14"/>
        <v>0</v>
      </c>
      <c r="O69" s="1567">
        <f t="shared" si="14"/>
        <v>0</v>
      </c>
      <c r="P69" s="1567">
        <f t="shared" si="14"/>
        <v>0</v>
      </c>
      <c r="Q69" s="1568">
        <f t="shared" si="14"/>
        <v>0</v>
      </c>
    </row>
    <row r="70" spans="1:17">
      <c r="A70" s="1507" t="s">
        <v>2144</v>
      </c>
      <c r="B70" s="1569" t="s">
        <v>2145</v>
      </c>
      <c r="C70" s="1500">
        <f t="shared" si="13"/>
        <v>0</v>
      </c>
      <c r="D70" s="1536"/>
      <c r="E70" s="1536"/>
      <c r="F70" s="1536"/>
      <c r="G70" s="1536"/>
      <c r="H70" s="1536"/>
      <c r="I70" s="1536"/>
      <c r="J70" s="1536"/>
      <c r="K70" s="1536"/>
      <c r="L70" s="1536"/>
      <c r="M70" s="1536"/>
      <c r="N70" s="1536"/>
      <c r="O70" s="1536"/>
      <c r="P70" s="1536"/>
      <c r="Q70" s="1537"/>
    </row>
    <row r="71" spans="1:17">
      <c r="A71" s="1495" t="s">
        <v>2146</v>
      </c>
      <c r="B71" s="1569" t="s">
        <v>2147</v>
      </c>
      <c r="C71" s="1500">
        <f t="shared" si="13"/>
        <v>0</v>
      </c>
      <c r="D71" s="1536"/>
      <c r="E71" s="1536"/>
      <c r="F71" s="1536"/>
      <c r="G71" s="1536"/>
      <c r="H71" s="1536"/>
      <c r="I71" s="1536"/>
      <c r="J71" s="1536"/>
      <c r="K71" s="1536"/>
      <c r="L71" s="1536"/>
      <c r="M71" s="1536"/>
      <c r="N71" s="1536"/>
      <c r="O71" s="1536"/>
      <c r="P71" s="1536"/>
      <c r="Q71" s="1537"/>
    </row>
    <row r="72" spans="1:17">
      <c r="A72" s="1507" t="s">
        <v>2148</v>
      </c>
      <c r="B72" s="1566" t="s">
        <v>2149</v>
      </c>
      <c r="C72" s="1500">
        <f t="shared" si="13"/>
        <v>0</v>
      </c>
      <c r="D72" s="1570"/>
      <c r="E72" s="1570"/>
      <c r="F72" s="1570"/>
      <c r="G72" s="1570"/>
      <c r="H72" s="1570"/>
      <c r="I72" s="1570"/>
      <c r="J72" s="1570"/>
      <c r="K72" s="1570"/>
      <c r="L72" s="1570"/>
      <c r="M72" s="1570"/>
      <c r="N72" s="1570"/>
      <c r="O72" s="1570"/>
      <c r="P72" s="1570"/>
      <c r="Q72" s="1571"/>
    </row>
    <row r="73" spans="1:17" s="2" customFormat="1" ht="15.75" thickBot="1">
      <c r="A73" s="1546"/>
      <c r="B73" s="1491" t="s">
        <v>2153</v>
      </c>
      <c r="C73" s="1582">
        <f>C66+C67+C68+C69+C72</f>
        <v>0</v>
      </c>
      <c r="D73" s="1549">
        <f>D66+D67+D68+D69+D72</f>
        <v>0</v>
      </c>
      <c r="E73" s="1549">
        <f t="shared" ref="E73:Q73" si="15">E66+E67+E68+E69+E72</f>
        <v>0</v>
      </c>
      <c r="F73" s="1549">
        <f t="shared" si="15"/>
        <v>0</v>
      </c>
      <c r="G73" s="1549">
        <f t="shared" si="15"/>
        <v>0</v>
      </c>
      <c r="H73" s="1549">
        <f t="shared" si="15"/>
        <v>0</v>
      </c>
      <c r="I73" s="1549">
        <f t="shared" si="15"/>
        <v>0</v>
      </c>
      <c r="J73" s="1549">
        <f t="shared" si="15"/>
        <v>0</v>
      </c>
      <c r="K73" s="1549">
        <f t="shared" si="15"/>
        <v>0</v>
      </c>
      <c r="L73" s="1549">
        <f t="shared" si="15"/>
        <v>0</v>
      </c>
      <c r="M73" s="1549">
        <f t="shared" si="15"/>
        <v>0</v>
      </c>
      <c r="N73" s="1549">
        <f t="shared" si="15"/>
        <v>0</v>
      </c>
      <c r="O73" s="1549">
        <f t="shared" si="15"/>
        <v>0</v>
      </c>
      <c r="P73" s="1549">
        <f t="shared" si="15"/>
        <v>0</v>
      </c>
      <c r="Q73" s="1550">
        <f t="shared" si="15"/>
        <v>0</v>
      </c>
    </row>
    <row r="74" spans="1:17" ht="15.75" thickBot="1">
      <c r="A74" s="1583"/>
      <c r="B74" s="1584" t="s">
        <v>2154</v>
      </c>
      <c r="C74" s="1553">
        <f>C63+C73</f>
        <v>0</v>
      </c>
      <c r="D74" s="1554">
        <f>D63+D73</f>
        <v>0</v>
      </c>
      <c r="E74" s="1554">
        <f t="shared" ref="E74:Q74" si="16">E63+E73</f>
        <v>0</v>
      </c>
      <c r="F74" s="1554">
        <f t="shared" si="16"/>
        <v>0</v>
      </c>
      <c r="G74" s="1554">
        <f t="shared" si="16"/>
        <v>0</v>
      </c>
      <c r="H74" s="1554">
        <f t="shared" si="16"/>
        <v>0</v>
      </c>
      <c r="I74" s="1554">
        <f t="shared" si="16"/>
        <v>0</v>
      </c>
      <c r="J74" s="1554">
        <f t="shared" si="16"/>
        <v>0</v>
      </c>
      <c r="K74" s="1554">
        <f t="shared" si="16"/>
        <v>0</v>
      </c>
      <c r="L74" s="1554">
        <f t="shared" si="16"/>
        <v>0</v>
      </c>
      <c r="M74" s="1554">
        <f t="shared" si="16"/>
        <v>0</v>
      </c>
      <c r="N74" s="1554">
        <f t="shared" si="16"/>
        <v>0</v>
      </c>
      <c r="O74" s="1554">
        <f t="shared" si="16"/>
        <v>0</v>
      </c>
      <c r="P74" s="1554">
        <f t="shared" si="16"/>
        <v>0</v>
      </c>
      <c r="Q74" s="1555">
        <f t="shared" si="16"/>
        <v>0</v>
      </c>
    </row>
    <row r="75" spans="1:17" ht="15.75" thickBot="1">
      <c r="A75" s="1585"/>
      <c r="B75" s="1586" t="s">
        <v>2155</v>
      </c>
      <c r="C75" s="1587">
        <f>C52+C74</f>
        <v>0</v>
      </c>
      <c r="D75" s="1588">
        <f>D52+D74</f>
        <v>0</v>
      </c>
      <c r="E75" s="1588">
        <f t="shared" ref="E75:Q75" si="17">E52+E74</f>
        <v>0</v>
      </c>
      <c r="F75" s="1588">
        <f t="shared" si="17"/>
        <v>0</v>
      </c>
      <c r="G75" s="1588">
        <f t="shared" si="17"/>
        <v>0</v>
      </c>
      <c r="H75" s="1588">
        <f t="shared" si="17"/>
        <v>0</v>
      </c>
      <c r="I75" s="1588">
        <f t="shared" si="17"/>
        <v>0</v>
      </c>
      <c r="J75" s="1588">
        <f t="shared" si="17"/>
        <v>0</v>
      </c>
      <c r="K75" s="1588">
        <f t="shared" si="17"/>
        <v>0</v>
      </c>
      <c r="L75" s="1588">
        <f t="shared" si="17"/>
        <v>0</v>
      </c>
      <c r="M75" s="1588">
        <f t="shared" si="17"/>
        <v>0</v>
      </c>
      <c r="N75" s="1588">
        <f t="shared" si="17"/>
        <v>0</v>
      </c>
      <c r="O75" s="1588">
        <f t="shared" si="17"/>
        <v>0</v>
      </c>
      <c r="P75" s="1588">
        <f t="shared" si="17"/>
        <v>0</v>
      </c>
      <c r="Q75" s="1589">
        <f t="shared" si="17"/>
        <v>0</v>
      </c>
    </row>
    <row r="76" spans="1:17" ht="16.5" thickTop="1" thickBot="1">
      <c r="A76" s="1590"/>
      <c r="B76" s="1622" t="s">
        <v>2156</v>
      </c>
      <c r="C76" s="1592"/>
      <c r="D76" s="1593">
        <v>0</v>
      </c>
      <c r="E76" s="1594" t="s">
        <v>2157</v>
      </c>
      <c r="F76" s="1595" t="s">
        <v>2158</v>
      </c>
      <c r="G76" s="1595" t="s">
        <v>2159</v>
      </c>
      <c r="H76" s="1595" t="s">
        <v>2160</v>
      </c>
      <c r="I76" s="1595" t="s">
        <v>2161</v>
      </c>
      <c r="J76" s="1595" t="s">
        <v>2162</v>
      </c>
      <c r="K76" s="1595" t="s">
        <v>2163</v>
      </c>
      <c r="L76" s="1595" t="s">
        <v>2164</v>
      </c>
      <c r="M76" s="1595" t="s">
        <v>2165</v>
      </c>
      <c r="N76" s="1595" t="s">
        <v>2166</v>
      </c>
      <c r="O76" s="1595" t="s">
        <v>2167</v>
      </c>
      <c r="P76" s="1595" t="s">
        <v>2168</v>
      </c>
      <c r="Q76" s="1596" t="s">
        <v>2169</v>
      </c>
    </row>
    <row r="77" spans="1:17" ht="16.5" thickTop="1" thickBot="1">
      <c r="A77" s="1597"/>
      <c r="B77" s="1623" t="s">
        <v>2170</v>
      </c>
      <c r="C77" s="1599"/>
      <c r="D77" s="1600">
        <f>D75*D76</f>
        <v>0</v>
      </c>
      <c r="E77" s="1601">
        <f>E75*E76</f>
        <v>0</v>
      </c>
      <c r="F77" s="1601">
        <f>F75*F76</f>
        <v>0</v>
      </c>
      <c r="G77" s="1601">
        <f t="shared" ref="G77:Q77" si="18">G75*G76</f>
        <v>0</v>
      </c>
      <c r="H77" s="1601">
        <f t="shared" si="18"/>
        <v>0</v>
      </c>
      <c r="I77" s="1601">
        <f t="shared" si="18"/>
        <v>0</v>
      </c>
      <c r="J77" s="1601">
        <f t="shared" si="18"/>
        <v>0</v>
      </c>
      <c r="K77" s="1601">
        <f t="shared" si="18"/>
        <v>0</v>
      </c>
      <c r="L77" s="1601">
        <f t="shared" si="18"/>
        <v>0</v>
      </c>
      <c r="M77" s="1601">
        <f t="shared" si="18"/>
        <v>0</v>
      </c>
      <c r="N77" s="1601">
        <f t="shared" si="18"/>
        <v>0</v>
      </c>
      <c r="O77" s="1601">
        <f t="shared" si="18"/>
        <v>0</v>
      </c>
      <c r="P77" s="1601">
        <f t="shared" si="18"/>
        <v>0</v>
      </c>
      <c r="Q77" s="1602">
        <f t="shared" si="18"/>
        <v>0</v>
      </c>
    </row>
    <row r="78" spans="1:17" ht="16.5" thickTop="1" thickBot="1">
      <c r="A78" s="1603"/>
      <c r="B78" s="1604" t="s">
        <v>2171</v>
      </c>
      <c r="C78" s="1605">
        <f>SUM(D77:Q77)</f>
        <v>0</v>
      </c>
      <c r="D78" s="1606"/>
      <c r="E78" s="1607"/>
      <c r="F78" s="1607"/>
      <c r="G78" s="1607"/>
      <c r="H78" s="1607"/>
      <c r="I78" s="1607"/>
      <c r="J78" s="1607"/>
      <c r="K78" s="1607"/>
      <c r="L78" s="1607"/>
      <c r="M78" s="1607"/>
      <c r="N78" s="1607"/>
      <c r="O78" s="1607"/>
      <c r="P78" s="1607"/>
      <c r="Q78" s="1608"/>
    </row>
    <row r="79" spans="1:17">
      <c r="A79" s="1624"/>
      <c r="B79" s="1624"/>
    </row>
    <row r="80" spans="1:17">
      <c r="A80" s="1624"/>
      <c r="B80" s="1624"/>
    </row>
    <row r="81" spans="1:2">
      <c r="A81" s="1624"/>
      <c r="B81" s="1624"/>
    </row>
    <row r="82" spans="1:2">
      <c r="A82" s="1624"/>
      <c r="B82" s="1624"/>
    </row>
  </sheetData>
  <mergeCells count="5">
    <mergeCell ref="A7:B10"/>
    <mergeCell ref="C7:Q10"/>
    <mergeCell ref="A11:B12"/>
    <mergeCell ref="C11:C12"/>
    <mergeCell ref="E11:Q11"/>
  </mergeCells>
  <conditionalFormatting sqref="C11:C12">
    <cfRule type="colorScale" priority="2">
      <colorScale>
        <cfvo type="min"/>
        <cfvo type="percentile" val="50"/>
        <cfvo type="max"/>
        <color rgb="FFF8696B"/>
        <color rgb="FFFFEB84"/>
        <color rgb="FF63BE7B"/>
      </colorScale>
    </cfRule>
  </conditionalFormatting>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zoomScale="85" zoomScaleNormal="85" workbookViewId="0"/>
  </sheetViews>
  <sheetFormatPr defaultRowHeight="15"/>
  <cols>
    <col min="1" max="1" width="57.7109375" style="21" customWidth="1"/>
    <col min="2" max="4" width="11.7109375" style="4" customWidth="1"/>
    <col min="5" max="5" width="14" style="4" customWidth="1"/>
    <col min="6" max="6" width="11.7109375" style="4" customWidth="1"/>
    <col min="7" max="7" width="16.7109375" style="4" customWidth="1"/>
    <col min="8" max="8" width="11.7109375" style="4" customWidth="1"/>
    <col min="9" max="9" width="9.140625" style="4"/>
    <col min="10" max="10" width="9.140625" style="86"/>
    <col min="11" max="16384" width="9.140625" style="4"/>
  </cols>
  <sheetData>
    <row r="1" spans="1:10">
      <c r="A1" s="72" t="s">
        <v>48</v>
      </c>
      <c r="B1" s="71" t="s">
        <v>40</v>
      </c>
    </row>
    <row r="2" spans="1:10">
      <c r="A2" s="72" t="s">
        <v>49</v>
      </c>
      <c r="B2" s="41" t="s">
        <v>167</v>
      </c>
    </row>
    <row r="3" spans="1:10">
      <c r="A3" s="14" t="s">
        <v>47</v>
      </c>
      <c r="B3" s="71" t="s">
        <v>52</v>
      </c>
      <c r="G3" s="90"/>
    </row>
    <row r="4" spans="1:10">
      <c r="A4" s="14" t="s">
        <v>50</v>
      </c>
      <c r="B4" s="71" t="s">
        <v>53</v>
      </c>
    </row>
    <row r="5" spans="1:10">
      <c r="A5" s="14" t="s">
        <v>51</v>
      </c>
      <c r="B5" s="80" t="s">
        <v>71</v>
      </c>
    </row>
    <row r="7" spans="1:10" ht="31.5" customHeight="1">
      <c r="A7" s="4427" t="s">
        <v>166</v>
      </c>
      <c r="B7" s="8"/>
      <c r="C7" s="8"/>
      <c r="D7" s="8"/>
      <c r="E7" s="4429" t="s">
        <v>72</v>
      </c>
      <c r="F7" s="4429"/>
      <c r="G7" s="8"/>
      <c r="H7" s="15"/>
    </row>
    <row r="8" spans="1:10" ht="45" customHeight="1">
      <c r="A8" s="4428"/>
      <c r="B8" s="75" t="s">
        <v>78</v>
      </c>
      <c r="C8" s="75" t="s">
        <v>68</v>
      </c>
      <c r="D8" s="5" t="s">
        <v>80</v>
      </c>
      <c r="E8" s="16" t="s">
        <v>2</v>
      </c>
      <c r="F8" s="75" t="s">
        <v>165</v>
      </c>
      <c r="G8" s="75" t="s">
        <v>81</v>
      </c>
      <c r="H8" s="17" t="s">
        <v>68</v>
      </c>
    </row>
    <row r="9" spans="1:10">
      <c r="A9" s="102" t="s">
        <v>53</v>
      </c>
      <c r="B9" s="82">
        <f>B10+B16</f>
        <v>0</v>
      </c>
      <c r="C9" s="82">
        <f t="shared" ref="C9:H9" si="0">C10+C16</f>
        <v>0</v>
      </c>
      <c r="D9" s="82">
        <f t="shared" si="0"/>
        <v>0</v>
      </c>
      <c r="E9" s="82">
        <f t="shared" si="0"/>
        <v>0</v>
      </c>
      <c r="F9" s="82">
        <f t="shared" si="0"/>
        <v>0</v>
      </c>
      <c r="G9" s="82">
        <f t="shared" si="0"/>
        <v>0</v>
      </c>
      <c r="H9" s="82">
        <f t="shared" si="0"/>
        <v>0</v>
      </c>
      <c r="J9" s="87"/>
    </row>
    <row r="10" spans="1:10">
      <c r="A10" s="20" t="s">
        <v>5</v>
      </c>
      <c r="B10" s="82">
        <f>SUM(B11:B15)</f>
        <v>0</v>
      </c>
      <c r="C10" s="82">
        <f t="shared" ref="C10:H10" si="1">SUM(C11:C15)</f>
        <v>0</v>
      </c>
      <c r="D10" s="82">
        <f t="shared" si="1"/>
        <v>0</v>
      </c>
      <c r="E10" s="82">
        <f t="shared" si="1"/>
        <v>0</v>
      </c>
      <c r="F10" s="82">
        <f t="shared" si="1"/>
        <v>0</v>
      </c>
      <c r="G10" s="82">
        <f t="shared" si="1"/>
        <v>0</v>
      </c>
      <c r="H10" s="82">
        <f t="shared" si="1"/>
        <v>0</v>
      </c>
      <c r="J10" s="87"/>
    </row>
    <row r="11" spans="1:10">
      <c r="A11" s="19" t="s">
        <v>130</v>
      </c>
      <c r="B11" s="83">
        <v>0</v>
      </c>
      <c r="C11" s="83">
        <v>0</v>
      </c>
      <c r="D11" s="83">
        <v>0</v>
      </c>
      <c r="E11" s="83">
        <v>0</v>
      </c>
      <c r="F11" s="83">
        <v>0</v>
      </c>
      <c r="G11" s="83">
        <v>0</v>
      </c>
      <c r="H11" s="83">
        <v>0</v>
      </c>
      <c r="J11" s="87"/>
    </row>
    <row r="12" spans="1:10">
      <c r="A12" s="19" t="s">
        <v>149</v>
      </c>
      <c r="B12" s="83">
        <v>0</v>
      </c>
      <c r="C12" s="83">
        <v>0</v>
      </c>
      <c r="D12" s="83">
        <v>0</v>
      </c>
      <c r="E12" s="83">
        <v>0</v>
      </c>
      <c r="F12" s="83">
        <v>0</v>
      </c>
      <c r="G12" s="83">
        <v>0</v>
      </c>
      <c r="H12" s="83">
        <v>0</v>
      </c>
      <c r="J12" s="87"/>
    </row>
    <row r="13" spans="1:10">
      <c r="A13" s="19" t="s">
        <v>42</v>
      </c>
      <c r="B13" s="83">
        <v>0</v>
      </c>
      <c r="C13" s="83">
        <v>0</v>
      </c>
      <c r="D13" s="83">
        <v>0</v>
      </c>
      <c r="E13" s="83">
        <v>0</v>
      </c>
      <c r="F13" s="83">
        <v>0</v>
      </c>
      <c r="G13" s="83">
        <v>0</v>
      </c>
      <c r="H13" s="83">
        <v>0</v>
      </c>
      <c r="J13" s="87"/>
    </row>
    <row r="14" spans="1:10">
      <c r="A14" s="19" t="s">
        <v>129</v>
      </c>
      <c r="B14" s="83">
        <v>0</v>
      </c>
      <c r="C14" s="83">
        <v>0</v>
      </c>
      <c r="D14" s="83">
        <v>0</v>
      </c>
      <c r="E14" s="83">
        <v>0</v>
      </c>
      <c r="F14" s="83">
        <v>0</v>
      </c>
      <c r="G14" s="83">
        <v>0</v>
      </c>
      <c r="H14" s="83">
        <v>0</v>
      </c>
      <c r="J14" s="87"/>
    </row>
    <row r="15" spans="1:10">
      <c r="A15" s="19" t="s">
        <v>24</v>
      </c>
      <c r="B15" s="83">
        <v>0</v>
      </c>
      <c r="C15" s="83">
        <v>0</v>
      </c>
      <c r="D15" s="83">
        <v>0</v>
      </c>
      <c r="E15" s="83">
        <v>0</v>
      </c>
      <c r="F15" s="83">
        <v>0</v>
      </c>
      <c r="G15" s="83">
        <v>0</v>
      </c>
      <c r="H15" s="83">
        <v>0</v>
      </c>
      <c r="J15" s="87"/>
    </row>
    <row r="16" spans="1:10">
      <c r="A16" s="20" t="s">
        <v>9</v>
      </c>
      <c r="B16" s="82">
        <f>SUM(B17:B21)</f>
        <v>0</v>
      </c>
      <c r="C16" s="82">
        <f t="shared" ref="C16:H16" si="2">SUM(C17:C21)</f>
        <v>0</v>
      </c>
      <c r="D16" s="82">
        <f t="shared" si="2"/>
        <v>0</v>
      </c>
      <c r="E16" s="82">
        <f t="shared" si="2"/>
        <v>0</v>
      </c>
      <c r="F16" s="82">
        <f t="shared" si="2"/>
        <v>0</v>
      </c>
      <c r="G16" s="82">
        <f t="shared" si="2"/>
        <v>0</v>
      </c>
      <c r="H16" s="82">
        <f t="shared" si="2"/>
        <v>0</v>
      </c>
      <c r="J16" s="87"/>
    </row>
    <row r="17" spans="1:10">
      <c r="A17" s="19" t="s">
        <v>130</v>
      </c>
      <c r="B17" s="83">
        <v>0</v>
      </c>
      <c r="C17" s="83">
        <v>0</v>
      </c>
      <c r="D17" s="83">
        <v>0</v>
      </c>
      <c r="E17" s="83">
        <v>0</v>
      </c>
      <c r="F17" s="83">
        <v>0</v>
      </c>
      <c r="G17" s="83">
        <v>0</v>
      </c>
      <c r="H17" s="83">
        <v>0</v>
      </c>
      <c r="J17" s="87"/>
    </row>
    <row r="18" spans="1:10">
      <c r="A18" s="19" t="s">
        <v>149</v>
      </c>
      <c r="B18" s="83">
        <v>0</v>
      </c>
      <c r="C18" s="83">
        <v>0</v>
      </c>
      <c r="D18" s="83">
        <v>0</v>
      </c>
      <c r="E18" s="83">
        <v>0</v>
      </c>
      <c r="F18" s="83">
        <v>0</v>
      </c>
      <c r="G18" s="83">
        <v>0</v>
      </c>
      <c r="H18" s="83">
        <v>0</v>
      </c>
      <c r="J18" s="87"/>
    </row>
    <row r="19" spans="1:10">
      <c r="A19" s="19" t="s">
        <v>42</v>
      </c>
      <c r="B19" s="83">
        <v>0</v>
      </c>
      <c r="C19" s="83">
        <v>0</v>
      </c>
      <c r="D19" s="83">
        <v>0</v>
      </c>
      <c r="E19" s="83">
        <v>0</v>
      </c>
      <c r="F19" s="83">
        <v>0</v>
      </c>
      <c r="G19" s="83">
        <v>0</v>
      </c>
      <c r="H19" s="83">
        <v>0</v>
      </c>
      <c r="J19" s="87"/>
    </row>
    <row r="20" spans="1:10">
      <c r="A20" s="19" t="s">
        <v>129</v>
      </c>
      <c r="B20" s="83">
        <v>0</v>
      </c>
      <c r="C20" s="83">
        <v>0</v>
      </c>
      <c r="D20" s="83">
        <v>0</v>
      </c>
      <c r="E20" s="83">
        <v>0</v>
      </c>
      <c r="F20" s="83">
        <v>0</v>
      </c>
      <c r="G20" s="83">
        <v>0</v>
      </c>
      <c r="H20" s="83">
        <v>0</v>
      </c>
      <c r="J20" s="87"/>
    </row>
    <row r="21" spans="1:10">
      <c r="A21" s="19" t="s">
        <v>24</v>
      </c>
      <c r="B21" s="83">
        <v>0</v>
      </c>
      <c r="C21" s="83">
        <v>0</v>
      </c>
      <c r="D21" s="83">
        <v>0</v>
      </c>
      <c r="E21" s="83">
        <v>0</v>
      </c>
      <c r="F21" s="83">
        <v>0</v>
      </c>
      <c r="G21" s="83">
        <v>0</v>
      </c>
      <c r="H21" s="83">
        <v>0</v>
      </c>
      <c r="J21" s="87"/>
    </row>
    <row r="22" spans="1:10">
      <c r="A22" s="18" t="s">
        <v>56</v>
      </c>
      <c r="B22" s="82">
        <f>B23+B29</f>
        <v>0</v>
      </c>
      <c r="C22" s="82">
        <f t="shared" ref="C22:H22" si="3">C23+C29</f>
        <v>0</v>
      </c>
      <c r="D22" s="82">
        <f t="shared" si="3"/>
        <v>0</v>
      </c>
      <c r="E22" s="82">
        <f t="shared" si="3"/>
        <v>0</v>
      </c>
      <c r="F22" s="82">
        <f t="shared" si="3"/>
        <v>0</v>
      </c>
      <c r="G22" s="82">
        <f t="shared" si="3"/>
        <v>0</v>
      </c>
      <c r="H22" s="82">
        <f t="shared" si="3"/>
        <v>0</v>
      </c>
      <c r="J22" s="87"/>
    </row>
    <row r="23" spans="1:10">
      <c r="A23" s="20" t="s">
        <v>5</v>
      </c>
      <c r="B23" s="82">
        <f>SUM(B24:B28)</f>
        <v>0</v>
      </c>
      <c r="C23" s="82">
        <f t="shared" ref="C23:H23" si="4">SUM(C24:C28)</f>
        <v>0</v>
      </c>
      <c r="D23" s="82">
        <f t="shared" si="4"/>
        <v>0</v>
      </c>
      <c r="E23" s="82">
        <f t="shared" si="4"/>
        <v>0</v>
      </c>
      <c r="F23" s="82">
        <f t="shared" si="4"/>
        <v>0</v>
      </c>
      <c r="G23" s="82">
        <f t="shared" si="4"/>
        <v>0</v>
      </c>
      <c r="H23" s="82">
        <f t="shared" si="4"/>
        <v>0</v>
      </c>
      <c r="J23" s="87"/>
    </row>
    <row r="24" spans="1:10">
      <c r="A24" s="19" t="s">
        <v>130</v>
      </c>
      <c r="B24" s="83">
        <v>0</v>
      </c>
      <c r="C24" s="83">
        <v>0</v>
      </c>
      <c r="D24" s="83">
        <v>0</v>
      </c>
      <c r="E24" s="83">
        <v>0</v>
      </c>
      <c r="F24" s="83">
        <v>0</v>
      </c>
      <c r="G24" s="83">
        <v>0</v>
      </c>
      <c r="H24" s="83">
        <v>0</v>
      </c>
      <c r="J24" s="87"/>
    </row>
    <row r="25" spans="1:10">
      <c r="A25" s="19" t="s">
        <v>149</v>
      </c>
      <c r="B25" s="83">
        <v>0</v>
      </c>
      <c r="C25" s="83">
        <v>0</v>
      </c>
      <c r="D25" s="83">
        <v>0</v>
      </c>
      <c r="E25" s="83">
        <v>0</v>
      </c>
      <c r="F25" s="83">
        <v>0</v>
      </c>
      <c r="G25" s="83">
        <v>0</v>
      </c>
      <c r="H25" s="83">
        <v>0</v>
      </c>
      <c r="J25" s="87"/>
    </row>
    <row r="26" spans="1:10">
      <c r="A26" s="19" t="s">
        <v>42</v>
      </c>
      <c r="B26" s="83">
        <v>0</v>
      </c>
      <c r="C26" s="83">
        <v>0</v>
      </c>
      <c r="D26" s="83">
        <v>0</v>
      </c>
      <c r="E26" s="83">
        <v>0</v>
      </c>
      <c r="F26" s="83">
        <v>0</v>
      </c>
      <c r="G26" s="83">
        <v>0</v>
      </c>
      <c r="H26" s="83">
        <v>0</v>
      </c>
      <c r="J26" s="87"/>
    </row>
    <row r="27" spans="1:10">
      <c r="A27" s="19" t="s">
        <v>129</v>
      </c>
      <c r="B27" s="83">
        <v>0</v>
      </c>
      <c r="C27" s="83">
        <v>0</v>
      </c>
      <c r="D27" s="83">
        <v>0</v>
      </c>
      <c r="E27" s="83">
        <v>0</v>
      </c>
      <c r="F27" s="83">
        <v>0</v>
      </c>
      <c r="G27" s="83">
        <v>0</v>
      </c>
      <c r="H27" s="83">
        <v>0</v>
      </c>
      <c r="J27" s="87"/>
    </row>
    <row r="28" spans="1:10">
      <c r="A28" s="19" t="s">
        <v>24</v>
      </c>
      <c r="B28" s="83">
        <v>0</v>
      </c>
      <c r="C28" s="83">
        <v>0</v>
      </c>
      <c r="D28" s="83">
        <v>0</v>
      </c>
      <c r="E28" s="83">
        <v>0</v>
      </c>
      <c r="F28" s="83">
        <v>0</v>
      </c>
      <c r="G28" s="83">
        <v>0</v>
      </c>
      <c r="H28" s="83">
        <v>0</v>
      </c>
      <c r="J28" s="87"/>
    </row>
    <row r="29" spans="1:10">
      <c r="A29" s="20" t="s">
        <v>9</v>
      </c>
      <c r="B29" s="82">
        <f>SUM(B30:B34)</f>
        <v>0</v>
      </c>
      <c r="C29" s="82">
        <f t="shared" ref="C29:H29" si="5">SUM(C30:C34)</f>
        <v>0</v>
      </c>
      <c r="D29" s="82">
        <f t="shared" si="5"/>
        <v>0</v>
      </c>
      <c r="E29" s="82">
        <f t="shared" si="5"/>
        <v>0</v>
      </c>
      <c r="F29" s="82">
        <f t="shared" si="5"/>
        <v>0</v>
      </c>
      <c r="G29" s="82">
        <f t="shared" si="5"/>
        <v>0</v>
      </c>
      <c r="H29" s="82">
        <f t="shared" si="5"/>
        <v>0</v>
      </c>
      <c r="J29" s="87"/>
    </row>
    <row r="30" spans="1:10">
      <c r="A30" s="19" t="s">
        <v>130</v>
      </c>
      <c r="B30" s="83">
        <v>0</v>
      </c>
      <c r="C30" s="83">
        <v>0</v>
      </c>
      <c r="D30" s="83">
        <v>0</v>
      </c>
      <c r="E30" s="83">
        <v>0</v>
      </c>
      <c r="F30" s="83">
        <v>0</v>
      </c>
      <c r="G30" s="83">
        <v>0</v>
      </c>
      <c r="H30" s="83">
        <v>0</v>
      </c>
      <c r="J30" s="87"/>
    </row>
    <row r="31" spans="1:10">
      <c r="A31" s="19" t="s">
        <v>149</v>
      </c>
      <c r="B31" s="83">
        <v>0</v>
      </c>
      <c r="C31" s="83">
        <v>0</v>
      </c>
      <c r="D31" s="83">
        <v>0</v>
      </c>
      <c r="E31" s="83">
        <v>0</v>
      </c>
      <c r="F31" s="83">
        <v>0</v>
      </c>
      <c r="G31" s="83">
        <v>0</v>
      </c>
      <c r="H31" s="83">
        <v>0</v>
      </c>
      <c r="J31" s="87"/>
    </row>
    <row r="32" spans="1:10">
      <c r="A32" s="19" t="s">
        <v>42</v>
      </c>
      <c r="B32" s="83">
        <v>0</v>
      </c>
      <c r="C32" s="83">
        <v>0</v>
      </c>
      <c r="D32" s="83">
        <v>0</v>
      </c>
      <c r="E32" s="83">
        <v>0</v>
      </c>
      <c r="F32" s="83">
        <v>0</v>
      </c>
      <c r="G32" s="83">
        <v>0</v>
      </c>
      <c r="H32" s="83">
        <v>0</v>
      </c>
      <c r="J32" s="87"/>
    </row>
    <row r="33" spans="1:10">
      <c r="A33" s="19" t="s">
        <v>129</v>
      </c>
      <c r="B33" s="83">
        <v>0</v>
      </c>
      <c r="C33" s="83">
        <v>0</v>
      </c>
      <c r="D33" s="83">
        <v>0</v>
      </c>
      <c r="E33" s="83">
        <v>0</v>
      </c>
      <c r="F33" s="83">
        <v>0</v>
      </c>
      <c r="G33" s="83">
        <v>0</v>
      </c>
      <c r="H33" s="83">
        <v>0</v>
      </c>
      <c r="J33" s="87"/>
    </row>
    <row r="34" spans="1:10">
      <c r="A34" s="19" t="s">
        <v>24</v>
      </c>
      <c r="B34" s="83">
        <v>0</v>
      </c>
      <c r="C34" s="83">
        <v>0</v>
      </c>
      <c r="D34" s="83">
        <v>0</v>
      </c>
      <c r="E34" s="83">
        <v>0</v>
      </c>
      <c r="F34" s="83">
        <v>0</v>
      </c>
      <c r="G34" s="83">
        <v>0</v>
      </c>
      <c r="H34" s="83">
        <v>0</v>
      </c>
      <c r="J34" s="87"/>
    </row>
    <row r="35" spans="1:10">
      <c r="A35" s="18" t="s">
        <v>55</v>
      </c>
      <c r="B35" s="82">
        <f>B36+B42</f>
        <v>0</v>
      </c>
      <c r="C35" s="82">
        <f t="shared" ref="C35:H35" si="6">C36+C42</f>
        <v>0</v>
      </c>
      <c r="D35" s="82">
        <f t="shared" si="6"/>
        <v>0</v>
      </c>
      <c r="E35" s="82">
        <f t="shared" si="6"/>
        <v>0</v>
      </c>
      <c r="F35" s="82">
        <f t="shared" si="6"/>
        <v>0</v>
      </c>
      <c r="G35" s="82">
        <f t="shared" si="6"/>
        <v>0</v>
      </c>
      <c r="H35" s="82">
        <f t="shared" si="6"/>
        <v>0</v>
      </c>
      <c r="J35" s="87"/>
    </row>
    <row r="36" spans="1:10">
      <c r="A36" s="20" t="s">
        <v>5</v>
      </c>
      <c r="B36" s="82">
        <f>SUM(B37:B41)</f>
        <v>0</v>
      </c>
      <c r="C36" s="82">
        <f t="shared" ref="C36:H36" si="7">SUM(C37:C41)</f>
        <v>0</v>
      </c>
      <c r="D36" s="82">
        <f t="shared" si="7"/>
        <v>0</v>
      </c>
      <c r="E36" s="82">
        <f t="shared" si="7"/>
        <v>0</v>
      </c>
      <c r="F36" s="82">
        <f t="shared" si="7"/>
        <v>0</v>
      </c>
      <c r="G36" s="82">
        <f t="shared" si="7"/>
        <v>0</v>
      </c>
      <c r="H36" s="82">
        <f t="shared" si="7"/>
        <v>0</v>
      </c>
      <c r="J36" s="87"/>
    </row>
    <row r="37" spans="1:10">
      <c r="A37" s="19" t="s">
        <v>130</v>
      </c>
      <c r="B37" s="83">
        <v>0</v>
      </c>
      <c r="C37" s="83">
        <v>0</v>
      </c>
      <c r="D37" s="83">
        <v>0</v>
      </c>
      <c r="E37" s="83">
        <v>0</v>
      </c>
      <c r="F37" s="83">
        <v>0</v>
      </c>
      <c r="G37" s="83">
        <v>0</v>
      </c>
      <c r="H37" s="83">
        <v>0</v>
      </c>
      <c r="J37" s="87"/>
    </row>
    <row r="38" spans="1:10">
      <c r="A38" s="19" t="s">
        <v>149</v>
      </c>
      <c r="B38" s="83">
        <v>0</v>
      </c>
      <c r="C38" s="83">
        <v>0</v>
      </c>
      <c r="D38" s="83">
        <v>0</v>
      </c>
      <c r="E38" s="83">
        <v>0</v>
      </c>
      <c r="F38" s="83">
        <v>0</v>
      </c>
      <c r="G38" s="83">
        <v>0</v>
      </c>
      <c r="H38" s="83">
        <v>0</v>
      </c>
      <c r="J38" s="87"/>
    </row>
    <row r="39" spans="1:10">
      <c r="A39" s="19" t="s">
        <v>42</v>
      </c>
      <c r="B39" s="83">
        <v>0</v>
      </c>
      <c r="C39" s="83">
        <v>0</v>
      </c>
      <c r="D39" s="83">
        <v>0</v>
      </c>
      <c r="E39" s="83">
        <v>0</v>
      </c>
      <c r="F39" s="83">
        <v>0</v>
      </c>
      <c r="G39" s="83">
        <v>0</v>
      </c>
      <c r="H39" s="83">
        <v>0</v>
      </c>
      <c r="J39" s="87"/>
    </row>
    <row r="40" spans="1:10">
      <c r="A40" s="19" t="s">
        <v>129</v>
      </c>
      <c r="B40" s="83">
        <v>0</v>
      </c>
      <c r="C40" s="83">
        <v>0</v>
      </c>
      <c r="D40" s="83">
        <v>0</v>
      </c>
      <c r="E40" s="83">
        <v>0</v>
      </c>
      <c r="F40" s="83">
        <v>0</v>
      </c>
      <c r="G40" s="83">
        <v>0</v>
      </c>
      <c r="H40" s="83">
        <v>0</v>
      </c>
      <c r="J40" s="87"/>
    </row>
    <row r="41" spans="1:10">
      <c r="A41" s="19" t="s">
        <v>24</v>
      </c>
      <c r="B41" s="83">
        <v>0</v>
      </c>
      <c r="C41" s="83">
        <v>0</v>
      </c>
      <c r="D41" s="83">
        <v>0</v>
      </c>
      <c r="E41" s="83">
        <v>0</v>
      </c>
      <c r="F41" s="83">
        <v>0</v>
      </c>
      <c r="G41" s="83">
        <v>0</v>
      </c>
      <c r="H41" s="83">
        <v>0</v>
      </c>
      <c r="J41" s="87"/>
    </row>
    <row r="42" spans="1:10">
      <c r="A42" s="20" t="s">
        <v>9</v>
      </c>
      <c r="B42" s="82">
        <f>SUM(B43:B47)</f>
        <v>0</v>
      </c>
      <c r="C42" s="82">
        <f t="shared" ref="C42:H42" si="8">SUM(C43:C47)</f>
        <v>0</v>
      </c>
      <c r="D42" s="82">
        <f t="shared" si="8"/>
        <v>0</v>
      </c>
      <c r="E42" s="82">
        <f t="shared" si="8"/>
        <v>0</v>
      </c>
      <c r="F42" s="82">
        <f t="shared" si="8"/>
        <v>0</v>
      </c>
      <c r="G42" s="82">
        <f t="shared" si="8"/>
        <v>0</v>
      </c>
      <c r="H42" s="82">
        <f t="shared" si="8"/>
        <v>0</v>
      </c>
      <c r="J42" s="87"/>
    </row>
    <row r="43" spans="1:10">
      <c r="A43" s="19" t="s">
        <v>130</v>
      </c>
      <c r="B43" s="83">
        <v>0</v>
      </c>
      <c r="C43" s="83">
        <v>0</v>
      </c>
      <c r="D43" s="83">
        <v>0</v>
      </c>
      <c r="E43" s="83">
        <v>0</v>
      </c>
      <c r="F43" s="83">
        <v>0</v>
      </c>
      <c r="G43" s="83">
        <v>0</v>
      </c>
      <c r="H43" s="83">
        <v>0</v>
      </c>
      <c r="J43" s="87"/>
    </row>
    <row r="44" spans="1:10">
      <c r="A44" s="19" t="s">
        <v>149</v>
      </c>
      <c r="B44" s="83">
        <v>0</v>
      </c>
      <c r="C44" s="83">
        <v>0</v>
      </c>
      <c r="D44" s="83">
        <v>0</v>
      </c>
      <c r="E44" s="83">
        <v>0</v>
      </c>
      <c r="F44" s="83">
        <v>0</v>
      </c>
      <c r="G44" s="83">
        <v>0</v>
      </c>
      <c r="H44" s="83">
        <v>0</v>
      </c>
      <c r="J44" s="87"/>
    </row>
    <row r="45" spans="1:10">
      <c r="A45" s="19" t="s">
        <v>42</v>
      </c>
      <c r="B45" s="83">
        <v>0</v>
      </c>
      <c r="C45" s="83">
        <v>0</v>
      </c>
      <c r="D45" s="83">
        <v>0</v>
      </c>
      <c r="E45" s="83">
        <v>0</v>
      </c>
      <c r="F45" s="83">
        <v>0</v>
      </c>
      <c r="G45" s="83">
        <v>0</v>
      </c>
      <c r="H45" s="83">
        <v>0</v>
      </c>
      <c r="J45" s="87"/>
    </row>
    <row r="46" spans="1:10">
      <c r="A46" s="19" t="s">
        <v>129</v>
      </c>
      <c r="B46" s="83">
        <v>0</v>
      </c>
      <c r="C46" s="83">
        <v>0</v>
      </c>
      <c r="D46" s="83">
        <v>0</v>
      </c>
      <c r="E46" s="83">
        <v>0</v>
      </c>
      <c r="F46" s="83">
        <v>0</v>
      </c>
      <c r="G46" s="83">
        <v>0</v>
      </c>
      <c r="H46" s="83">
        <v>0</v>
      </c>
      <c r="J46" s="87"/>
    </row>
    <row r="47" spans="1:10">
      <c r="A47" s="19" t="s">
        <v>24</v>
      </c>
      <c r="B47" s="83">
        <v>0</v>
      </c>
      <c r="C47" s="83">
        <v>0</v>
      </c>
      <c r="D47" s="83">
        <v>0</v>
      </c>
      <c r="E47" s="83">
        <v>0</v>
      </c>
      <c r="F47" s="83">
        <v>0</v>
      </c>
      <c r="G47" s="83">
        <v>0</v>
      </c>
      <c r="H47" s="83">
        <v>0</v>
      </c>
      <c r="J47" s="87"/>
    </row>
    <row r="48" spans="1:10">
      <c r="A48" s="7" t="s">
        <v>8</v>
      </c>
      <c r="B48" s="82">
        <f>B49+B55</f>
        <v>0</v>
      </c>
      <c r="C48" s="82">
        <f t="shared" ref="C48:H48" si="9">C49+C55</f>
        <v>0</v>
      </c>
      <c r="D48" s="82">
        <f t="shared" si="9"/>
        <v>0</v>
      </c>
      <c r="E48" s="82">
        <f t="shared" si="9"/>
        <v>0</v>
      </c>
      <c r="F48" s="82">
        <f t="shared" si="9"/>
        <v>0</v>
      </c>
      <c r="G48" s="82">
        <f t="shared" si="9"/>
        <v>0</v>
      </c>
      <c r="H48" s="82">
        <f t="shared" si="9"/>
        <v>0</v>
      </c>
      <c r="J48" s="87"/>
    </row>
    <row r="49" spans="1:10">
      <c r="A49" s="20" t="s">
        <v>5</v>
      </c>
      <c r="B49" s="82">
        <f>SUM(B50:B54)</f>
        <v>0</v>
      </c>
      <c r="C49" s="82">
        <f t="shared" ref="C49:H49" si="10">SUM(C50:C54)</f>
        <v>0</v>
      </c>
      <c r="D49" s="82">
        <f t="shared" si="10"/>
        <v>0</v>
      </c>
      <c r="E49" s="82">
        <f t="shared" si="10"/>
        <v>0</v>
      </c>
      <c r="F49" s="82">
        <f t="shared" si="10"/>
        <v>0</v>
      </c>
      <c r="G49" s="82">
        <f t="shared" si="10"/>
        <v>0</v>
      </c>
      <c r="H49" s="82">
        <f t="shared" si="10"/>
        <v>0</v>
      </c>
      <c r="J49" s="87"/>
    </row>
    <row r="50" spans="1:10">
      <c r="A50" s="19" t="s">
        <v>130</v>
      </c>
      <c r="B50" s="83">
        <v>0</v>
      </c>
      <c r="C50" s="83">
        <v>0</v>
      </c>
      <c r="D50" s="83">
        <v>0</v>
      </c>
      <c r="E50" s="83">
        <v>0</v>
      </c>
      <c r="F50" s="83">
        <v>0</v>
      </c>
      <c r="G50" s="83">
        <v>0</v>
      </c>
      <c r="H50" s="83">
        <v>0</v>
      </c>
      <c r="J50" s="87"/>
    </row>
    <row r="51" spans="1:10">
      <c r="A51" s="19" t="s">
        <v>149</v>
      </c>
      <c r="B51" s="83">
        <v>0</v>
      </c>
      <c r="C51" s="83">
        <v>0</v>
      </c>
      <c r="D51" s="83">
        <v>0</v>
      </c>
      <c r="E51" s="83">
        <v>0</v>
      </c>
      <c r="F51" s="83">
        <v>0</v>
      </c>
      <c r="G51" s="83">
        <v>0</v>
      </c>
      <c r="H51" s="83">
        <v>0</v>
      </c>
      <c r="J51" s="87"/>
    </row>
    <row r="52" spans="1:10">
      <c r="A52" s="19" t="s">
        <v>42</v>
      </c>
      <c r="B52" s="83">
        <v>0</v>
      </c>
      <c r="C52" s="83">
        <v>0</v>
      </c>
      <c r="D52" s="83">
        <v>0</v>
      </c>
      <c r="E52" s="83">
        <v>0</v>
      </c>
      <c r="F52" s="83">
        <v>0</v>
      </c>
      <c r="G52" s="83">
        <v>0</v>
      </c>
      <c r="H52" s="83">
        <v>0</v>
      </c>
      <c r="J52" s="87"/>
    </row>
    <row r="53" spans="1:10">
      <c r="A53" s="19" t="s">
        <v>129</v>
      </c>
      <c r="B53" s="83">
        <v>0</v>
      </c>
      <c r="C53" s="83">
        <v>0</v>
      </c>
      <c r="D53" s="83">
        <v>0</v>
      </c>
      <c r="E53" s="83">
        <v>0</v>
      </c>
      <c r="F53" s="83">
        <v>0</v>
      </c>
      <c r="G53" s="83">
        <v>0</v>
      </c>
      <c r="H53" s="83">
        <v>0</v>
      </c>
      <c r="J53" s="87"/>
    </row>
    <row r="54" spans="1:10">
      <c r="A54" s="19" t="s">
        <v>24</v>
      </c>
      <c r="B54" s="83">
        <v>0</v>
      </c>
      <c r="C54" s="83">
        <v>0</v>
      </c>
      <c r="D54" s="83">
        <v>0</v>
      </c>
      <c r="E54" s="83">
        <v>0</v>
      </c>
      <c r="F54" s="83">
        <v>0</v>
      </c>
      <c r="G54" s="83">
        <v>0</v>
      </c>
      <c r="H54" s="83">
        <v>0</v>
      </c>
      <c r="J54" s="87"/>
    </row>
    <row r="55" spans="1:10">
      <c r="A55" s="20" t="s">
        <v>9</v>
      </c>
      <c r="B55" s="82">
        <f>SUM(B56:B60)</f>
        <v>0</v>
      </c>
      <c r="C55" s="82">
        <f t="shared" ref="C55:H55" si="11">SUM(C56:C60)</f>
        <v>0</v>
      </c>
      <c r="D55" s="82">
        <f t="shared" si="11"/>
        <v>0</v>
      </c>
      <c r="E55" s="82">
        <f t="shared" si="11"/>
        <v>0</v>
      </c>
      <c r="F55" s="82">
        <f t="shared" si="11"/>
        <v>0</v>
      </c>
      <c r="G55" s="82">
        <f t="shared" si="11"/>
        <v>0</v>
      </c>
      <c r="H55" s="82">
        <f t="shared" si="11"/>
        <v>0</v>
      </c>
      <c r="J55" s="87"/>
    </row>
    <row r="56" spans="1:10">
      <c r="A56" s="19" t="s">
        <v>130</v>
      </c>
      <c r="B56" s="83">
        <v>0</v>
      </c>
      <c r="C56" s="83">
        <v>0</v>
      </c>
      <c r="D56" s="83">
        <v>0</v>
      </c>
      <c r="E56" s="83">
        <v>0</v>
      </c>
      <c r="F56" s="83">
        <v>0</v>
      </c>
      <c r="G56" s="83">
        <v>0</v>
      </c>
      <c r="H56" s="83">
        <v>0</v>
      </c>
      <c r="J56" s="87"/>
    </row>
    <row r="57" spans="1:10">
      <c r="A57" s="19" t="s">
        <v>149</v>
      </c>
      <c r="B57" s="83">
        <v>0</v>
      </c>
      <c r="C57" s="83">
        <v>0</v>
      </c>
      <c r="D57" s="83">
        <v>0</v>
      </c>
      <c r="E57" s="83">
        <v>0</v>
      </c>
      <c r="F57" s="83">
        <v>0</v>
      </c>
      <c r="G57" s="83">
        <v>0</v>
      </c>
      <c r="H57" s="83">
        <v>0</v>
      </c>
      <c r="J57" s="87"/>
    </row>
    <row r="58" spans="1:10">
      <c r="A58" s="19" t="s">
        <v>42</v>
      </c>
      <c r="B58" s="83">
        <v>0</v>
      </c>
      <c r="C58" s="83">
        <v>0</v>
      </c>
      <c r="D58" s="83">
        <v>0</v>
      </c>
      <c r="E58" s="83">
        <v>0</v>
      </c>
      <c r="F58" s="83">
        <v>0</v>
      </c>
      <c r="G58" s="83">
        <v>0</v>
      </c>
      <c r="H58" s="83">
        <v>0</v>
      </c>
      <c r="J58" s="87"/>
    </row>
    <row r="59" spans="1:10">
      <c r="A59" s="19" t="s">
        <v>129</v>
      </c>
      <c r="B59" s="83">
        <v>0</v>
      </c>
      <c r="C59" s="83">
        <v>0</v>
      </c>
      <c r="D59" s="83">
        <v>0</v>
      </c>
      <c r="E59" s="83">
        <v>0</v>
      </c>
      <c r="F59" s="83">
        <v>0</v>
      </c>
      <c r="G59" s="83">
        <v>0</v>
      </c>
      <c r="H59" s="83">
        <v>0</v>
      </c>
      <c r="J59" s="87"/>
    </row>
    <row r="60" spans="1:10">
      <c r="A60" s="19" t="s">
        <v>24</v>
      </c>
      <c r="B60" s="83">
        <v>0</v>
      </c>
      <c r="C60" s="83">
        <v>0</v>
      </c>
      <c r="D60" s="83">
        <v>0</v>
      </c>
      <c r="E60" s="83">
        <v>0</v>
      </c>
      <c r="F60" s="83">
        <v>0</v>
      </c>
      <c r="G60" s="83">
        <v>0</v>
      </c>
      <c r="H60" s="83">
        <v>0</v>
      </c>
      <c r="J60" s="87"/>
    </row>
    <row r="61" spans="1:10">
      <c r="A61" s="20" t="s">
        <v>54</v>
      </c>
      <c r="B61" s="84">
        <f t="shared" ref="B61:H61" si="12">B48+B35+B22+B9</f>
        <v>0</v>
      </c>
      <c r="C61" s="84">
        <f t="shared" si="12"/>
        <v>0</v>
      </c>
      <c r="D61" s="84">
        <f t="shared" si="12"/>
        <v>0</v>
      </c>
      <c r="E61" s="84">
        <f t="shared" si="12"/>
        <v>0</v>
      </c>
      <c r="F61" s="84">
        <f t="shared" si="12"/>
        <v>0</v>
      </c>
      <c r="G61" s="84">
        <f t="shared" si="12"/>
        <v>0</v>
      </c>
      <c r="H61" s="84">
        <f t="shared" si="12"/>
        <v>0</v>
      </c>
      <c r="J61" s="87"/>
    </row>
    <row r="62" spans="1:10">
      <c r="A62" s="72"/>
    </row>
    <row r="63" spans="1:10">
      <c r="A63" s="72"/>
    </row>
    <row r="64" spans="1:10">
      <c r="A64" s="72"/>
    </row>
  </sheetData>
  <customSheetViews>
    <customSheetView guid="{C9B0ABFC-3EEE-4FC4-8E02-796954F47727}" scale="85">
      <pageMargins left="0.7" right="0.7" top="0.75" bottom="0.75" header="0.3" footer="0.3"/>
      <pageSetup orientation="portrait" r:id="rId1"/>
    </customSheetView>
  </customSheetViews>
  <mergeCells count="2">
    <mergeCell ref="A7:A8"/>
    <mergeCell ref="E7:F7"/>
  </mergeCells>
  <phoneticPr fontId="17" type="noConversion"/>
  <pageMargins left="0.7" right="0.7" top="0.75" bottom="0.75" header="0.3" footer="0.3"/>
  <pageSetup orientation="portrait"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8"/>
  <sheetViews>
    <sheetView workbookViewId="0">
      <selection activeCell="A43" activeCellId="1" sqref="B27 A43"/>
    </sheetView>
  </sheetViews>
  <sheetFormatPr defaultRowHeight="15"/>
  <cols>
    <col min="1" max="1" width="24.28515625" style="41" bestFit="1" customWidth="1"/>
    <col min="2" max="2" width="58.85546875" style="41" customWidth="1"/>
    <col min="3" max="3" width="10.140625" style="41" customWidth="1"/>
    <col min="4" max="256" width="9.140625" style="41"/>
    <col min="257" max="257" width="24.28515625" style="41" bestFit="1" customWidth="1"/>
    <col min="258" max="258" width="58.85546875" style="41" customWidth="1"/>
    <col min="259" max="259" width="10.140625" style="41" customWidth="1"/>
    <col min="260" max="512" width="9.140625" style="41"/>
    <col min="513" max="513" width="24.28515625" style="41" bestFit="1" customWidth="1"/>
    <col min="514" max="514" width="58.85546875" style="41" customWidth="1"/>
    <col min="515" max="515" width="10.140625" style="41" customWidth="1"/>
    <col min="516" max="768" width="9.140625" style="41"/>
    <col min="769" max="769" width="24.28515625" style="41" bestFit="1" customWidth="1"/>
    <col min="770" max="770" width="58.85546875" style="41" customWidth="1"/>
    <col min="771" max="771" width="10.140625" style="41" customWidth="1"/>
    <col min="772" max="1024" width="9.140625" style="41"/>
    <col min="1025" max="1025" width="24.28515625" style="41" bestFit="1" customWidth="1"/>
    <col min="1026" max="1026" width="58.85546875" style="41" customWidth="1"/>
    <col min="1027" max="1027" width="10.140625" style="41" customWidth="1"/>
    <col min="1028" max="1280" width="9.140625" style="41"/>
    <col min="1281" max="1281" width="24.28515625" style="41" bestFit="1" customWidth="1"/>
    <col min="1282" max="1282" width="58.85546875" style="41" customWidth="1"/>
    <col min="1283" max="1283" width="10.140625" style="41" customWidth="1"/>
    <col min="1284" max="1536" width="9.140625" style="41"/>
    <col min="1537" max="1537" width="24.28515625" style="41" bestFit="1" customWidth="1"/>
    <col min="1538" max="1538" width="58.85546875" style="41" customWidth="1"/>
    <col min="1539" max="1539" width="10.140625" style="41" customWidth="1"/>
    <col min="1540" max="1792" width="9.140625" style="41"/>
    <col min="1793" max="1793" width="24.28515625" style="41" bestFit="1" customWidth="1"/>
    <col min="1794" max="1794" width="58.85546875" style="41" customWidth="1"/>
    <col min="1795" max="1795" width="10.140625" style="41" customWidth="1"/>
    <col min="1796" max="2048" width="9.140625" style="41"/>
    <col min="2049" max="2049" width="24.28515625" style="41" bestFit="1" customWidth="1"/>
    <col min="2050" max="2050" width="58.85546875" style="41" customWidth="1"/>
    <col min="2051" max="2051" width="10.140625" style="41" customWidth="1"/>
    <col min="2052" max="2304" width="9.140625" style="41"/>
    <col min="2305" max="2305" width="24.28515625" style="41" bestFit="1" customWidth="1"/>
    <col min="2306" max="2306" width="58.85546875" style="41" customWidth="1"/>
    <col min="2307" max="2307" width="10.140625" style="41" customWidth="1"/>
    <col min="2308" max="2560" width="9.140625" style="41"/>
    <col min="2561" max="2561" width="24.28515625" style="41" bestFit="1" customWidth="1"/>
    <col min="2562" max="2562" width="58.85546875" style="41" customWidth="1"/>
    <col min="2563" max="2563" width="10.140625" style="41" customWidth="1"/>
    <col min="2564" max="2816" width="9.140625" style="41"/>
    <col min="2817" max="2817" width="24.28515625" style="41" bestFit="1" customWidth="1"/>
    <col min="2818" max="2818" width="58.85546875" style="41" customWidth="1"/>
    <col min="2819" max="2819" width="10.140625" style="41" customWidth="1"/>
    <col min="2820" max="3072" width="9.140625" style="41"/>
    <col min="3073" max="3073" width="24.28515625" style="41" bestFit="1" customWidth="1"/>
    <col min="3074" max="3074" width="58.85546875" style="41" customWidth="1"/>
    <col min="3075" max="3075" width="10.140625" style="41" customWidth="1"/>
    <col min="3076" max="3328" width="9.140625" style="41"/>
    <col min="3329" max="3329" width="24.28515625" style="41" bestFit="1" customWidth="1"/>
    <col min="3330" max="3330" width="58.85546875" style="41" customWidth="1"/>
    <col min="3331" max="3331" width="10.140625" style="41" customWidth="1"/>
    <col min="3332" max="3584" width="9.140625" style="41"/>
    <col min="3585" max="3585" width="24.28515625" style="41" bestFit="1" customWidth="1"/>
    <col min="3586" max="3586" width="58.85546875" style="41" customWidth="1"/>
    <col min="3587" max="3587" width="10.140625" style="41" customWidth="1"/>
    <col min="3588" max="3840" width="9.140625" style="41"/>
    <col min="3841" max="3841" width="24.28515625" style="41" bestFit="1" customWidth="1"/>
    <col min="3842" max="3842" width="58.85546875" style="41" customWidth="1"/>
    <col min="3843" max="3843" width="10.140625" style="41" customWidth="1"/>
    <col min="3844" max="4096" width="9.140625" style="41"/>
    <col min="4097" max="4097" width="24.28515625" style="41" bestFit="1" customWidth="1"/>
    <col min="4098" max="4098" width="58.85546875" style="41" customWidth="1"/>
    <col min="4099" max="4099" width="10.140625" style="41" customWidth="1"/>
    <col min="4100" max="4352" width="9.140625" style="41"/>
    <col min="4353" max="4353" width="24.28515625" style="41" bestFit="1" customWidth="1"/>
    <col min="4354" max="4354" width="58.85546875" style="41" customWidth="1"/>
    <col min="4355" max="4355" width="10.140625" style="41" customWidth="1"/>
    <col min="4356" max="4608" width="9.140625" style="41"/>
    <col min="4609" max="4609" width="24.28515625" style="41" bestFit="1" customWidth="1"/>
    <col min="4610" max="4610" width="58.85546875" style="41" customWidth="1"/>
    <col min="4611" max="4611" width="10.140625" style="41" customWidth="1"/>
    <col min="4612" max="4864" width="9.140625" style="41"/>
    <col min="4865" max="4865" width="24.28515625" style="41" bestFit="1" customWidth="1"/>
    <col min="4866" max="4866" width="58.85546875" style="41" customWidth="1"/>
    <col min="4867" max="4867" width="10.140625" style="41" customWidth="1"/>
    <col min="4868" max="5120" width="9.140625" style="41"/>
    <col min="5121" max="5121" width="24.28515625" style="41" bestFit="1" customWidth="1"/>
    <col min="5122" max="5122" width="58.85546875" style="41" customWidth="1"/>
    <col min="5123" max="5123" width="10.140625" style="41" customWidth="1"/>
    <col min="5124" max="5376" width="9.140625" style="41"/>
    <col min="5377" max="5377" width="24.28515625" style="41" bestFit="1" customWidth="1"/>
    <col min="5378" max="5378" width="58.85546875" style="41" customWidth="1"/>
    <col min="5379" max="5379" width="10.140625" style="41" customWidth="1"/>
    <col min="5380" max="5632" width="9.140625" style="41"/>
    <col min="5633" max="5633" width="24.28515625" style="41" bestFit="1" customWidth="1"/>
    <col min="5634" max="5634" width="58.85546875" style="41" customWidth="1"/>
    <col min="5635" max="5635" width="10.140625" style="41" customWidth="1"/>
    <col min="5636" max="5888" width="9.140625" style="41"/>
    <col min="5889" max="5889" width="24.28515625" style="41" bestFit="1" customWidth="1"/>
    <col min="5890" max="5890" width="58.85546875" style="41" customWidth="1"/>
    <col min="5891" max="5891" width="10.140625" style="41" customWidth="1"/>
    <col min="5892" max="6144" width="9.140625" style="41"/>
    <col min="6145" max="6145" width="24.28515625" style="41" bestFit="1" customWidth="1"/>
    <col min="6146" max="6146" width="58.85546875" style="41" customWidth="1"/>
    <col min="6147" max="6147" width="10.140625" style="41" customWidth="1"/>
    <col min="6148" max="6400" width="9.140625" style="41"/>
    <col min="6401" max="6401" width="24.28515625" style="41" bestFit="1" customWidth="1"/>
    <col min="6402" max="6402" width="58.85546875" style="41" customWidth="1"/>
    <col min="6403" max="6403" width="10.140625" style="41" customWidth="1"/>
    <col min="6404" max="6656" width="9.140625" style="41"/>
    <col min="6657" max="6657" width="24.28515625" style="41" bestFit="1" customWidth="1"/>
    <col min="6658" max="6658" width="58.85546875" style="41" customWidth="1"/>
    <col min="6659" max="6659" width="10.140625" style="41" customWidth="1"/>
    <col min="6660" max="6912" width="9.140625" style="41"/>
    <col min="6913" max="6913" width="24.28515625" style="41" bestFit="1" customWidth="1"/>
    <col min="6914" max="6914" width="58.85546875" style="41" customWidth="1"/>
    <col min="6915" max="6915" width="10.140625" style="41" customWidth="1"/>
    <col min="6916" max="7168" width="9.140625" style="41"/>
    <col min="7169" max="7169" width="24.28515625" style="41" bestFit="1" customWidth="1"/>
    <col min="7170" max="7170" width="58.85546875" style="41" customWidth="1"/>
    <col min="7171" max="7171" width="10.140625" style="41" customWidth="1"/>
    <col min="7172" max="7424" width="9.140625" style="41"/>
    <col min="7425" max="7425" width="24.28515625" style="41" bestFit="1" customWidth="1"/>
    <col min="7426" max="7426" width="58.85546875" style="41" customWidth="1"/>
    <col min="7427" max="7427" width="10.140625" style="41" customWidth="1"/>
    <col min="7428" max="7680" width="9.140625" style="41"/>
    <col min="7681" max="7681" width="24.28515625" style="41" bestFit="1" customWidth="1"/>
    <col min="7682" max="7682" width="58.85546875" style="41" customWidth="1"/>
    <col min="7683" max="7683" width="10.140625" style="41" customWidth="1"/>
    <col min="7684" max="7936" width="9.140625" style="41"/>
    <col min="7937" max="7937" width="24.28515625" style="41" bestFit="1" customWidth="1"/>
    <col min="7938" max="7938" width="58.85546875" style="41" customWidth="1"/>
    <col min="7939" max="7939" width="10.140625" style="41" customWidth="1"/>
    <col min="7940" max="8192" width="9.140625" style="41"/>
    <col min="8193" max="8193" width="24.28515625" style="41" bestFit="1" customWidth="1"/>
    <col min="8194" max="8194" width="58.85546875" style="41" customWidth="1"/>
    <col min="8195" max="8195" width="10.140625" style="41" customWidth="1"/>
    <col min="8196" max="8448" width="9.140625" style="41"/>
    <col min="8449" max="8449" width="24.28515625" style="41" bestFit="1" customWidth="1"/>
    <col min="8450" max="8450" width="58.85546875" style="41" customWidth="1"/>
    <col min="8451" max="8451" width="10.140625" style="41" customWidth="1"/>
    <col min="8452" max="8704" width="9.140625" style="41"/>
    <col min="8705" max="8705" width="24.28515625" style="41" bestFit="1" customWidth="1"/>
    <col min="8706" max="8706" width="58.85546875" style="41" customWidth="1"/>
    <col min="8707" max="8707" width="10.140625" style="41" customWidth="1"/>
    <col min="8708" max="8960" width="9.140625" style="41"/>
    <col min="8961" max="8961" width="24.28515625" style="41" bestFit="1" customWidth="1"/>
    <col min="8962" max="8962" width="58.85546875" style="41" customWidth="1"/>
    <col min="8963" max="8963" width="10.140625" style="41" customWidth="1"/>
    <col min="8964" max="9216" width="9.140625" style="41"/>
    <col min="9217" max="9217" width="24.28515625" style="41" bestFit="1" customWidth="1"/>
    <col min="9218" max="9218" width="58.85546875" style="41" customWidth="1"/>
    <col min="9219" max="9219" width="10.140625" style="41" customWidth="1"/>
    <col min="9220" max="9472" width="9.140625" style="41"/>
    <col min="9473" max="9473" width="24.28515625" style="41" bestFit="1" customWidth="1"/>
    <col min="9474" max="9474" width="58.85546875" style="41" customWidth="1"/>
    <col min="9475" max="9475" width="10.140625" style="41" customWidth="1"/>
    <col min="9476" max="9728" width="9.140625" style="41"/>
    <col min="9729" max="9729" width="24.28515625" style="41" bestFit="1" customWidth="1"/>
    <col min="9730" max="9730" width="58.85546875" style="41" customWidth="1"/>
    <col min="9731" max="9731" width="10.140625" style="41" customWidth="1"/>
    <col min="9732" max="9984" width="9.140625" style="41"/>
    <col min="9985" max="9985" width="24.28515625" style="41" bestFit="1" customWidth="1"/>
    <col min="9986" max="9986" width="58.85546875" style="41" customWidth="1"/>
    <col min="9987" max="9987" width="10.140625" style="41" customWidth="1"/>
    <col min="9988" max="10240" width="9.140625" style="41"/>
    <col min="10241" max="10241" width="24.28515625" style="41" bestFit="1" customWidth="1"/>
    <col min="10242" max="10242" width="58.85546875" style="41" customWidth="1"/>
    <col min="10243" max="10243" width="10.140625" style="41" customWidth="1"/>
    <col min="10244" max="10496" width="9.140625" style="41"/>
    <col min="10497" max="10497" width="24.28515625" style="41" bestFit="1" customWidth="1"/>
    <col min="10498" max="10498" width="58.85546875" style="41" customWidth="1"/>
    <col min="10499" max="10499" width="10.140625" style="41" customWidth="1"/>
    <col min="10500" max="10752" width="9.140625" style="41"/>
    <col min="10753" max="10753" width="24.28515625" style="41" bestFit="1" customWidth="1"/>
    <col min="10754" max="10754" width="58.85546875" style="41" customWidth="1"/>
    <col min="10755" max="10755" width="10.140625" style="41" customWidth="1"/>
    <col min="10756" max="11008" width="9.140625" style="41"/>
    <col min="11009" max="11009" width="24.28515625" style="41" bestFit="1" customWidth="1"/>
    <col min="11010" max="11010" width="58.85546875" style="41" customWidth="1"/>
    <col min="11011" max="11011" width="10.140625" style="41" customWidth="1"/>
    <col min="11012" max="11264" width="9.140625" style="41"/>
    <col min="11265" max="11265" width="24.28515625" style="41" bestFit="1" customWidth="1"/>
    <col min="11266" max="11266" width="58.85546875" style="41" customWidth="1"/>
    <col min="11267" max="11267" width="10.140625" style="41" customWidth="1"/>
    <col min="11268" max="11520" width="9.140625" style="41"/>
    <col min="11521" max="11521" width="24.28515625" style="41" bestFit="1" customWidth="1"/>
    <col min="11522" max="11522" width="58.85546875" style="41" customWidth="1"/>
    <col min="11523" max="11523" width="10.140625" style="41" customWidth="1"/>
    <col min="11524" max="11776" width="9.140625" style="41"/>
    <col min="11777" max="11777" width="24.28515625" style="41" bestFit="1" customWidth="1"/>
    <col min="11778" max="11778" width="58.85546875" style="41" customWidth="1"/>
    <col min="11779" max="11779" width="10.140625" style="41" customWidth="1"/>
    <col min="11780" max="12032" width="9.140625" style="41"/>
    <col min="12033" max="12033" width="24.28515625" style="41" bestFit="1" customWidth="1"/>
    <col min="12034" max="12034" width="58.85546875" style="41" customWidth="1"/>
    <col min="12035" max="12035" width="10.140625" style="41" customWidth="1"/>
    <col min="12036" max="12288" width="9.140625" style="41"/>
    <col min="12289" max="12289" width="24.28515625" style="41" bestFit="1" customWidth="1"/>
    <col min="12290" max="12290" width="58.85546875" style="41" customWidth="1"/>
    <col min="12291" max="12291" width="10.140625" style="41" customWidth="1"/>
    <col min="12292" max="12544" width="9.140625" style="41"/>
    <col min="12545" max="12545" width="24.28515625" style="41" bestFit="1" customWidth="1"/>
    <col min="12546" max="12546" width="58.85546875" style="41" customWidth="1"/>
    <col min="12547" max="12547" width="10.140625" style="41" customWidth="1"/>
    <col min="12548" max="12800" width="9.140625" style="41"/>
    <col min="12801" max="12801" width="24.28515625" style="41" bestFit="1" customWidth="1"/>
    <col min="12802" max="12802" width="58.85546875" style="41" customWidth="1"/>
    <col min="12803" max="12803" width="10.140625" style="41" customWidth="1"/>
    <col min="12804" max="13056" width="9.140625" style="41"/>
    <col min="13057" max="13057" width="24.28515625" style="41" bestFit="1" customWidth="1"/>
    <col min="13058" max="13058" width="58.85546875" style="41" customWidth="1"/>
    <col min="13059" max="13059" width="10.140625" style="41" customWidth="1"/>
    <col min="13060" max="13312" width="9.140625" style="41"/>
    <col min="13313" max="13313" width="24.28515625" style="41" bestFit="1" customWidth="1"/>
    <col min="13314" max="13314" width="58.85546875" style="41" customWidth="1"/>
    <col min="13315" max="13315" width="10.140625" style="41" customWidth="1"/>
    <col min="13316" max="13568" width="9.140625" style="41"/>
    <col min="13569" max="13569" width="24.28515625" style="41" bestFit="1" customWidth="1"/>
    <col min="13570" max="13570" width="58.85546875" style="41" customWidth="1"/>
    <col min="13571" max="13571" width="10.140625" style="41" customWidth="1"/>
    <col min="13572" max="13824" width="9.140625" style="41"/>
    <col min="13825" max="13825" width="24.28515625" style="41" bestFit="1" customWidth="1"/>
    <col min="13826" max="13826" width="58.85546875" style="41" customWidth="1"/>
    <col min="13827" max="13827" width="10.140625" style="41" customWidth="1"/>
    <col min="13828" max="14080" width="9.140625" style="41"/>
    <col min="14081" max="14081" width="24.28515625" style="41" bestFit="1" customWidth="1"/>
    <col min="14082" max="14082" width="58.85546875" style="41" customWidth="1"/>
    <col min="14083" max="14083" width="10.140625" style="41" customWidth="1"/>
    <col min="14084" max="14336" width="9.140625" style="41"/>
    <col min="14337" max="14337" width="24.28515625" style="41" bestFit="1" customWidth="1"/>
    <col min="14338" max="14338" width="58.85546875" style="41" customWidth="1"/>
    <col min="14339" max="14339" width="10.140625" style="41" customWidth="1"/>
    <col min="14340" max="14592" width="9.140625" style="41"/>
    <col min="14593" max="14593" width="24.28515625" style="41" bestFit="1" customWidth="1"/>
    <col min="14594" max="14594" width="58.85546875" style="41" customWidth="1"/>
    <col min="14595" max="14595" width="10.140625" style="41" customWidth="1"/>
    <col min="14596" max="14848" width="9.140625" style="41"/>
    <col min="14849" max="14849" width="24.28515625" style="41" bestFit="1" customWidth="1"/>
    <col min="14850" max="14850" width="58.85546875" style="41" customWidth="1"/>
    <col min="14851" max="14851" width="10.140625" style="41" customWidth="1"/>
    <col min="14852" max="15104" width="9.140625" style="41"/>
    <col min="15105" max="15105" width="24.28515625" style="41" bestFit="1" customWidth="1"/>
    <col min="15106" max="15106" width="58.85546875" style="41" customWidth="1"/>
    <col min="15107" max="15107" width="10.140625" style="41" customWidth="1"/>
    <col min="15108" max="15360" width="9.140625" style="41"/>
    <col min="15361" max="15361" width="24.28515625" style="41" bestFit="1" customWidth="1"/>
    <col min="15362" max="15362" width="58.85546875" style="41" customWidth="1"/>
    <col min="15363" max="15363" width="10.140625" style="41" customWidth="1"/>
    <col min="15364" max="15616" width="9.140625" style="41"/>
    <col min="15617" max="15617" width="24.28515625" style="41" bestFit="1" customWidth="1"/>
    <col min="15618" max="15618" width="58.85546875" style="41" customWidth="1"/>
    <col min="15619" max="15619" width="10.140625" style="41" customWidth="1"/>
    <col min="15620" max="15872" width="9.140625" style="41"/>
    <col min="15873" max="15873" width="24.28515625" style="41" bestFit="1" customWidth="1"/>
    <col min="15874" max="15874" width="58.85546875" style="41" customWidth="1"/>
    <col min="15875" max="15875" width="10.140625" style="41" customWidth="1"/>
    <col min="15876" max="16128" width="9.140625" style="41"/>
    <col min="16129" max="16129" width="24.28515625" style="41" bestFit="1" customWidth="1"/>
    <col min="16130" max="16130" width="58.85546875" style="41" customWidth="1"/>
    <col min="16131" max="16131" width="10.140625" style="41" customWidth="1"/>
    <col min="16132" max="16384" width="9.140625" style="41"/>
  </cols>
  <sheetData>
    <row r="1" spans="1:17">
      <c r="A1" s="23" t="s">
        <v>48</v>
      </c>
      <c r="B1" s="1628" t="s">
        <v>2190</v>
      </c>
    </row>
    <row r="2" spans="1:17">
      <c r="A2" s="23" t="s">
        <v>49</v>
      </c>
      <c r="B2" s="23" t="s">
        <v>1937</v>
      </c>
    </row>
    <row r="3" spans="1:17">
      <c r="A3" s="23" t="s">
        <v>47</v>
      </c>
      <c r="B3" s="23" t="s">
        <v>1049</v>
      </c>
    </row>
    <row r="4" spans="1:17">
      <c r="A4" s="23" t="s">
        <v>50</v>
      </c>
      <c r="B4" s="23" t="s">
        <v>53</v>
      </c>
    </row>
    <row r="5" spans="1:17">
      <c r="A5" s="41" t="s">
        <v>792</v>
      </c>
      <c r="B5" s="41" t="s">
        <v>71</v>
      </c>
    </row>
    <row r="6" spans="1:17" ht="15.75" thickBot="1"/>
    <row r="7" spans="1:17" ht="15" customHeight="1">
      <c r="A7" s="4685" t="s">
        <v>2093</v>
      </c>
      <c r="B7" s="4686"/>
      <c r="C7" s="4691" t="s">
        <v>2094</v>
      </c>
      <c r="D7" s="4692"/>
      <c r="E7" s="4692"/>
      <c r="F7" s="4692"/>
      <c r="G7" s="4692"/>
      <c r="H7" s="4692"/>
      <c r="I7" s="4692"/>
      <c r="J7" s="4692"/>
      <c r="K7" s="4692"/>
      <c r="L7" s="4711"/>
      <c r="M7" s="4711"/>
      <c r="N7" s="4711"/>
      <c r="O7" s="4711"/>
      <c r="P7" s="4711"/>
      <c r="Q7" s="4712"/>
    </row>
    <row r="8" spans="1:17">
      <c r="A8" s="4687"/>
      <c r="B8" s="4688"/>
      <c r="C8" s="4695"/>
      <c r="D8" s="4696"/>
      <c r="E8" s="4696"/>
      <c r="F8" s="4696"/>
      <c r="G8" s="4696"/>
      <c r="H8" s="4696"/>
      <c r="I8" s="4696"/>
      <c r="J8" s="4696"/>
      <c r="K8" s="4696"/>
      <c r="L8" s="4713"/>
      <c r="M8" s="4713"/>
      <c r="N8" s="4713"/>
      <c r="O8" s="4713"/>
      <c r="P8" s="4713"/>
      <c r="Q8" s="4714"/>
    </row>
    <row r="9" spans="1:17">
      <c r="A9" s="4687"/>
      <c r="B9" s="4688"/>
      <c r="C9" s="4695"/>
      <c r="D9" s="4696"/>
      <c r="E9" s="4696"/>
      <c r="F9" s="4696"/>
      <c r="G9" s="4696"/>
      <c r="H9" s="4696"/>
      <c r="I9" s="4696"/>
      <c r="J9" s="4696"/>
      <c r="K9" s="4696"/>
      <c r="L9" s="4713"/>
      <c r="M9" s="4713"/>
      <c r="N9" s="4713"/>
      <c r="O9" s="4713"/>
      <c r="P9" s="4713"/>
      <c r="Q9" s="4714"/>
    </row>
    <row r="10" spans="1:17" ht="15.75" thickBot="1">
      <c r="A10" s="4689"/>
      <c r="B10" s="4690"/>
      <c r="C10" s="4699"/>
      <c r="D10" s="4700"/>
      <c r="E10" s="4700"/>
      <c r="F10" s="4700"/>
      <c r="G10" s="4700"/>
      <c r="H10" s="4700"/>
      <c r="I10" s="4700"/>
      <c r="J10" s="4700"/>
      <c r="K10" s="4700"/>
      <c r="L10" s="4715"/>
      <c r="M10" s="4715"/>
      <c r="N10" s="4715"/>
      <c r="O10" s="4715"/>
      <c r="P10" s="4715"/>
      <c r="Q10" s="4716"/>
    </row>
    <row r="11" spans="1:17">
      <c r="A11" s="4703" t="s">
        <v>2095</v>
      </c>
      <c r="B11" s="4704"/>
      <c r="C11" s="4717" t="s">
        <v>2191</v>
      </c>
      <c r="D11" s="1609"/>
      <c r="E11" s="4719" t="s">
        <v>2097</v>
      </c>
      <c r="F11" s="4719"/>
      <c r="G11" s="4719"/>
      <c r="H11" s="4719"/>
      <c r="I11" s="4719"/>
      <c r="J11" s="4719"/>
      <c r="K11" s="4719"/>
      <c r="L11" s="4719"/>
      <c r="M11" s="4719"/>
      <c r="N11" s="4719"/>
      <c r="O11" s="4719"/>
      <c r="P11" s="4719"/>
      <c r="Q11" s="4720"/>
    </row>
    <row r="12" spans="1:17" ht="24">
      <c r="A12" s="4705"/>
      <c r="B12" s="4706"/>
      <c r="C12" s="4718"/>
      <c r="D12" s="1610" t="s">
        <v>2098</v>
      </c>
      <c r="E12" s="1611" t="s">
        <v>2099</v>
      </c>
      <c r="F12" s="1612" t="s">
        <v>2100</v>
      </c>
      <c r="G12" s="1612" t="s">
        <v>2101</v>
      </c>
      <c r="H12" s="1612" t="s">
        <v>2102</v>
      </c>
      <c r="I12" s="1612" t="s">
        <v>2103</v>
      </c>
      <c r="J12" s="1612" t="s">
        <v>2104</v>
      </c>
      <c r="K12" s="1612" t="s">
        <v>2105</v>
      </c>
      <c r="L12" s="1612" t="s">
        <v>2106</v>
      </c>
      <c r="M12" s="1612" t="s">
        <v>2107</v>
      </c>
      <c r="N12" s="1612" t="s">
        <v>2108</v>
      </c>
      <c r="O12" s="1612" t="s">
        <v>2109</v>
      </c>
      <c r="P12" s="1612" t="s">
        <v>2110</v>
      </c>
      <c r="Q12" s="1613" t="s">
        <v>2111</v>
      </c>
    </row>
    <row r="13" spans="1:17">
      <c r="A13" s="1486"/>
      <c r="B13" s="1487"/>
      <c r="C13" s="1488">
        <v>1</v>
      </c>
      <c r="D13" s="1489">
        <v>2</v>
      </c>
      <c r="E13" s="1489">
        <v>3</v>
      </c>
      <c r="F13" s="1489">
        <v>4</v>
      </c>
      <c r="G13" s="1489">
        <v>5</v>
      </c>
      <c r="H13" s="1489">
        <v>6</v>
      </c>
      <c r="I13" s="1489">
        <v>7</v>
      </c>
      <c r="J13" s="1489">
        <v>8</v>
      </c>
      <c r="K13" s="1489">
        <v>9</v>
      </c>
      <c r="L13" s="1489">
        <v>10</v>
      </c>
      <c r="M13" s="1489">
        <v>11</v>
      </c>
      <c r="N13" s="1489">
        <v>12</v>
      </c>
      <c r="O13" s="1489">
        <v>13</v>
      </c>
      <c r="P13" s="1489">
        <v>14</v>
      </c>
      <c r="Q13" s="1490">
        <v>15</v>
      </c>
    </row>
    <row r="14" spans="1:17">
      <c r="A14" s="1486"/>
      <c r="B14" s="1614" t="s">
        <v>2112</v>
      </c>
      <c r="C14" s="1492"/>
      <c r="D14" s="1493"/>
      <c r="E14" s="1493"/>
      <c r="F14" s="1493"/>
      <c r="G14" s="1493"/>
      <c r="H14" s="1493"/>
      <c r="I14" s="1493"/>
      <c r="J14" s="1493"/>
      <c r="K14" s="1493"/>
      <c r="L14" s="1493"/>
      <c r="M14" s="1493"/>
      <c r="N14" s="1493"/>
      <c r="O14" s="1493"/>
      <c r="P14" s="1493"/>
      <c r="Q14" s="1494"/>
    </row>
    <row r="15" spans="1:17">
      <c r="A15" s="1495"/>
      <c r="B15" s="1615" t="s">
        <v>199</v>
      </c>
      <c r="C15" s="1496"/>
      <c r="D15" s="1497"/>
      <c r="E15" s="1497"/>
      <c r="F15" s="1497"/>
      <c r="G15" s="1497"/>
      <c r="H15" s="1497"/>
      <c r="I15" s="1497"/>
      <c r="J15" s="1497"/>
      <c r="K15" s="1497"/>
      <c r="L15" s="1497"/>
      <c r="M15" s="1497"/>
      <c r="N15" s="1497"/>
      <c r="O15" s="1497"/>
      <c r="P15" s="1497"/>
      <c r="Q15" s="1498"/>
    </row>
    <row r="16" spans="1:17">
      <c r="A16" s="1499">
        <v>1</v>
      </c>
      <c r="B16" s="1086" t="s">
        <v>202</v>
      </c>
      <c r="C16" s="1500">
        <f>SUM(D16:Q16)</f>
        <v>0</v>
      </c>
      <c r="D16" s="1501"/>
      <c r="E16" s="1502"/>
      <c r="F16" s="1502"/>
      <c r="G16" s="1502"/>
      <c r="H16" s="1502"/>
      <c r="I16" s="1502"/>
      <c r="J16" s="1502"/>
      <c r="K16" s="1502"/>
      <c r="L16" s="1502"/>
      <c r="M16" s="1502"/>
      <c r="N16" s="1502"/>
      <c r="O16" s="1502"/>
      <c r="P16" s="1502"/>
      <c r="Q16" s="1503"/>
    </row>
    <row r="17" spans="1:17" ht="25.5">
      <c r="A17" s="1499">
        <v>2</v>
      </c>
      <c r="B17" s="1082" t="s">
        <v>2113</v>
      </c>
      <c r="C17" s="1500">
        <f t="shared" ref="C17:C32" si="0">SUM(D17:Q17)</f>
        <v>0</v>
      </c>
      <c r="D17" s="1504"/>
      <c r="E17" s="1505"/>
      <c r="F17" s="1505"/>
      <c r="G17" s="1505"/>
      <c r="H17" s="1505"/>
      <c r="I17" s="1505"/>
      <c r="J17" s="1505"/>
      <c r="K17" s="1505"/>
      <c r="L17" s="1505"/>
      <c r="M17" s="1505"/>
      <c r="N17" s="1505"/>
      <c r="O17" s="1505"/>
      <c r="P17" s="1505"/>
      <c r="Q17" s="1506"/>
    </row>
    <row r="18" spans="1:17">
      <c r="A18" s="1507">
        <v>3</v>
      </c>
      <c r="B18" s="1508" t="s">
        <v>2114</v>
      </c>
      <c r="C18" s="1500">
        <f t="shared" si="0"/>
        <v>0</v>
      </c>
      <c r="D18" s="1504"/>
      <c r="E18" s="1505"/>
      <c r="F18" s="1505"/>
      <c r="G18" s="1505"/>
      <c r="H18" s="1505"/>
      <c r="I18" s="1505"/>
      <c r="J18" s="1505"/>
      <c r="K18" s="1505"/>
      <c r="L18" s="1505"/>
      <c r="M18" s="1505"/>
      <c r="N18" s="1505"/>
      <c r="O18" s="1505"/>
      <c r="P18" s="1505"/>
      <c r="Q18" s="1506"/>
    </row>
    <row r="19" spans="1:17">
      <c r="A19" s="1507">
        <v>4</v>
      </c>
      <c r="B19" s="1508" t="s">
        <v>2115</v>
      </c>
      <c r="C19" s="1500">
        <f t="shared" si="0"/>
        <v>0</v>
      </c>
      <c r="D19" s="1509">
        <f>D20+D21</f>
        <v>0</v>
      </c>
      <c r="E19" s="1509">
        <f t="shared" ref="E19:Q19" si="1">E20+E21</f>
        <v>0</v>
      </c>
      <c r="F19" s="1509">
        <f t="shared" si="1"/>
        <v>0</v>
      </c>
      <c r="G19" s="1509">
        <f t="shared" si="1"/>
        <v>0</v>
      </c>
      <c r="H19" s="1509">
        <f t="shared" si="1"/>
        <v>0</v>
      </c>
      <c r="I19" s="1509">
        <f t="shared" si="1"/>
        <v>0</v>
      </c>
      <c r="J19" s="1509">
        <f t="shared" si="1"/>
        <v>0</v>
      </c>
      <c r="K19" s="1509">
        <f t="shared" si="1"/>
        <v>0</v>
      </c>
      <c r="L19" s="1509">
        <f t="shared" si="1"/>
        <v>0</v>
      </c>
      <c r="M19" s="1509">
        <f t="shared" si="1"/>
        <v>0</v>
      </c>
      <c r="N19" s="1509">
        <f t="shared" si="1"/>
        <v>0</v>
      </c>
      <c r="O19" s="1509">
        <f t="shared" si="1"/>
        <v>0</v>
      </c>
      <c r="P19" s="1509">
        <f t="shared" si="1"/>
        <v>0</v>
      </c>
      <c r="Q19" s="1510">
        <f t="shared" si="1"/>
        <v>0</v>
      </c>
    </row>
    <row r="20" spans="1:17">
      <c r="A20" s="1511"/>
      <c r="B20" s="1512" t="s">
        <v>67</v>
      </c>
      <c r="C20" s="1500">
        <f t="shared" si="0"/>
        <v>0</v>
      </c>
      <c r="D20" s="1513"/>
      <c r="E20" s="1514"/>
      <c r="F20" s="1514"/>
      <c r="G20" s="1514"/>
      <c r="H20" s="1514"/>
      <c r="I20" s="1514"/>
      <c r="J20" s="1514"/>
      <c r="K20" s="1514"/>
      <c r="L20" s="1514"/>
      <c r="M20" s="1514"/>
      <c r="N20" s="1514"/>
      <c r="O20" s="1514"/>
      <c r="P20" s="1514"/>
      <c r="Q20" s="1515"/>
    </row>
    <row r="21" spans="1:17">
      <c r="A21" s="1511"/>
      <c r="B21" s="1512" t="s">
        <v>273</v>
      </c>
      <c r="C21" s="1500">
        <f t="shared" si="0"/>
        <v>0</v>
      </c>
      <c r="D21" s="1513"/>
      <c r="E21" s="1514"/>
      <c r="F21" s="1514"/>
      <c r="G21" s="1514"/>
      <c r="H21" s="1514"/>
      <c r="I21" s="1514"/>
      <c r="J21" s="1514"/>
      <c r="K21" s="1514"/>
      <c r="L21" s="1514"/>
      <c r="M21" s="1514"/>
      <c r="N21" s="1514"/>
      <c r="O21" s="1514"/>
      <c r="P21" s="1514"/>
      <c r="Q21" s="1515"/>
    </row>
    <row r="22" spans="1:17">
      <c r="A22" s="1507">
        <v>5</v>
      </c>
      <c r="B22" s="1508" t="s">
        <v>2116</v>
      </c>
      <c r="C22" s="1500">
        <f t="shared" si="0"/>
        <v>0</v>
      </c>
      <c r="D22" s="1516"/>
      <c r="E22" s="1517"/>
      <c r="F22" s="1517"/>
      <c r="G22" s="1517"/>
      <c r="H22" s="1517"/>
      <c r="I22" s="1517"/>
      <c r="J22" s="1517"/>
      <c r="K22" s="1517"/>
      <c r="L22" s="1517"/>
      <c r="M22" s="1517"/>
      <c r="N22" s="1517"/>
      <c r="O22" s="1517"/>
      <c r="P22" s="1517"/>
      <c r="Q22" s="1518"/>
    </row>
    <row r="23" spans="1:17">
      <c r="A23" s="1507">
        <v>6</v>
      </c>
      <c r="B23" s="1508" t="s">
        <v>2117</v>
      </c>
      <c r="C23" s="1500">
        <f t="shared" si="0"/>
        <v>0</v>
      </c>
      <c r="D23" s="1513"/>
      <c r="E23" s="1514"/>
      <c r="F23" s="1514"/>
      <c r="G23" s="1514"/>
      <c r="H23" s="1514"/>
      <c r="I23" s="1514"/>
      <c r="J23" s="1514"/>
      <c r="K23" s="1514"/>
      <c r="L23" s="1514"/>
      <c r="M23" s="1514"/>
      <c r="N23" s="1514"/>
      <c r="O23" s="1514"/>
      <c r="P23" s="1514"/>
      <c r="Q23" s="1515"/>
    </row>
    <row r="24" spans="1:17">
      <c r="A24" s="1507">
        <v>7</v>
      </c>
      <c r="B24" s="1508" t="s">
        <v>1805</v>
      </c>
      <c r="C24" s="1500">
        <f t="shared" si="0"/>
        <v>0</v>
      </c>
      <c r="D24" s="1513"/>
      <c r="E24" s="1514"/>
      <c r="F24" s="1514"/>
      <c r="G24" s="1514"/>
      <c r="H24" s="1514"/>
      <c r="I24" s="1514"/>
      <c r="J24" s="1514"/>
      <c r="K24" s="1514"/>
      <c r="L24" s="1514"/>
      <c r="M24" s="1514"/>
      <c r="N24" s="1514"/>
      <c r="O24" s="1514"/>
      <c r="P24" s="1514"/>
      <c r="Q24" s="1515"/>
    </row>
    <row r="25" spans="1:17">
      <c r="A25" s="1519"/>
      <c r="B25" s="1512" t="s">
        <v>2118</v>
      </c>
      <c r="C25" s="1500">
        <f t="shared" si="0"/>
        <v>0</v>
      </c>
      <c r="D25" s="1513"/>
      <c r="E25" s="1514"/>
      <c r="F25" s="1514"/>
      <c r="G25" s="1514"/>
      <c r="H25" s="1514"/>
      <c r="I25" s="1514"/>
      <c r="J25" s="1514"/>
      <c r="K25" s="1514"/>
      <c r="L25" s="1514"/>
      <c r="M25" s="1514"/>
      <c r="N25" s="1514"/>
      <c r="O25" s="1514"/>
      <c r="P25" s="1514"/>
      <c r="Q25" s="1515"/>
    </row>
    <row r="26" spans="1:17">
      <c r="A26" s="1507">
        <v>8</v>
      </c>
      <c r="B26" s="1520" t="s">
        <v>2119</v>
      </c>
      <c r="C26" s="1500">
        <f t="shared" si="0"/>
        <v>0</v>
      </c>
      <c r="D26" s="1521">
        <f>D27+D28+D29</f>
        <v>0</v>
      </c>
      <c r="E26" s="1521">
        <f t="shared" ref="E26:Q26" si="2">E27+E28+E29</f>
        <v>0</v>
      </c>
      <c r="F26" s="1521">
        <f t="shared" si="2"/>
        <v>0</v>
      </c>
      <c r="G26" s="1521">
        <f t="shared" si="2"/>
        <v>0</v>
      </c>
      <c r="H26" s="1521">
        <f t="shared" si="2"/>
        <v>0</v>
      </c>
      <c r="I26" s="1521">
        <f t="shared" si="2"/>
        <v>0</v>
      </c>
      <c r="J26" s="1521">
        <f t="shared" si="2"/>
        <v>0</v>
      </c>
      <c r="K26" s="1521">
        <f t="shared" si="2"/>
        <v>0</v>
      </c>
      <c r="L26" s="1521">
        <f t="shared" si="2"/>
        <v>0</v>
      </c>
      <c r="M26" s="1521">
        <f t="shared" si="2"/>
        <v>0</v>
      </c>
      <c r="N26" s="1521">
        <f t="shared" si="2"/>
        <v>0</v>
      </c>
      <c r="O26" s="1521">
        <f t="shared" si="2"/>
        <v>0</v>
      </c>
      <c r="P26" s="1521">
        <f t="shared" si="2"/>
        <v>0</v>
      </c>
      <c r="Q26" s="1522">
        <f t="shared" si="2"/>
        <v>0</v>
      </c>
    </row>
    <row r="27" spans="1:17">
      <c r="A27" s="1511"/>
      <c r="B27" s="1523" t="s">
        <v>438</v>
      </c>
      <c r="C27" s="1500">
        <f t="shared" si="0"/>
        <v>0</v>
      </c>
      <c r="D27" s="1513"/>
      <c r="E27" s="1514"/>
      <c r="F27" s="1514"/>
      <c r="G27" s="1514"/>
      <c r="H27" s="1514"/>
      <c r="I27" s="1514"/>
      <c r="J27" s="1514"/>
      <c r="K27" s="1514"/>
      <c r="L27" s="1514"/>
      <c r="M27" s="1514"/>
      <c r="N27" s="1514"/>
      <c r="O27" s="1514"/>
      <c r="P27" s="1514"/>
      <c r="Q27" s="1515"/>
    </row>
    <row r="28" spans="1:17">
      <c r="A28" s="1511"/>
      <c r="B28" s="1523" t="s">
        <v>445</v>
      </c>
      <c r="C28" s="1500">
        <f t="shared" si="0"/>
        <v>0</v>
      </c>
      <c r="D28" s="1513"/>
      <c r="E28" s="1514"/>
      <c r="F28" s="1514"/>
      <c r="G28" s="1514"/>
      <c r="H28" s="1514"/>
      <c r="I28" s="1514"/>
      <c r="J28" s="1514"/>
      <c r="K28" s="1514"/>
      <c r="L28" s="1514"/>
      <c r="M28" s="1514"/>
      <c r="N28" s="1514"/>
      <c r="O28" s="1514"/>
      <c r="P28" s="1514"/>
      <c r="Q28" s="1515"/>
    </row>
    <row r="29" spans="1:17">
      <c r="A29" s="1511"/>
      <c r="B29" s="1523" t="s">
        <v>2120</v>
      </c>
      <c r="C29" s="1500">
        <f t="shared" si="0"/>
        <v>0</v>
      </c>
      <c r="D29" s="1513"/>
      <c r="E29" s="1514"/>
      <c r="F29" s="1514"/>
      <c r="G29" s="1514"/>
      <c r="H29" s="1514"/>
      <c r="I29" s="1514"/>
      <c r="J29" s="1514"/>
      <c r="K29" s="1514"/>
      <c r="L29" s="1514"/>
      <c r="M29" s="1514"/>
      <c r="N29" s="1514"/>
      <c r="O29" s="1514"/>
      <c r="P29" s="1514"/>
      <c r="Q29" s="1515"/>
    </row>
    <row r="30" spans="1:17">
      <c r="A30" s="1507">
        <v>9</v>
      </c>
      <c r="B30" s="1524" t="s">
        <v>1813</v>
      </c>
      <c r="C30" s="1500">
        <f t="shared" si="0"/>
        <v>0</v>
      </c>
      <c r="D30" s="1521">
        <f>D31+D32</f>
        <v>0</v>
      </c>
      <c r="E30" s="1521">
        <f t="shared" ref="E30:Q30" si="3">E31+E32</f>
        <v>0</v>
      </c>
      <c r="F30" s="1521">
        <f t="shared" si="3"/>
        <v>0</v>
      </c>
      <c r="G30" s="1521">
        <f t="shared" si="3"/>
        <v>0</v>
      </c>
      <c r="H30" s="1521">
        <f t="shared" si="3"/>
        <v>0</v>
      </c>
      <c r="I30" s="1521">
        <f t="shared" si="3"/>
        <v>0</v>
      </c>
      <c r="J30" s="1521">
        <f t="shared" si="3"/>
        <v>0</v>
      </c>
      <c r="K30" s="1521">
        <f t="shared" si="3"/>
        <v>0</v>
      </c>
      <c r="L30" s="1521">
        <f t="shared" si="3"/>
        <v>0</v>
      </c>
      <c r="M30" s="1521">
        <f t="shared" si="3"/>
        <v>0</v>
      </c>
      <c r="N30" s="1521">
        <f t="shared" si="3"/>
        <v>0</v>
      </c>
      <c r="O30" s="1521">
        <f t="shared" si="3"/>
        <v>0</v>
      </c>
      <c r="P30" s="1521">
        <f t="shared" si="3"/>
        <v>0</v>
      </c>
      <c r="Q30" s="1522">
        <f t="shared" si="3"/>
        <v>0</v>
      </c>
    </row>
    <row r="31" spans="1:17">
      <c r="A31" s="1519"/>
      <c r="B31" s="1525" t="s">
        <v>2121</v>
      </c>
      <c r="C31" s="1500">
        <f t="shared" si="0"/>
        <v>0</v>
      </c>
      <c r="D31" s="1513"/>
      <c r="E31" s="1514"/>
      <c r="F31" s="1514"/>
      <c r="G31" s="1514"/>
      <c r="H31" s="1514"/>
      <c r="I31" s="1514"/>
      <c r="J31" s="1514"/>
      <c r="K31" s="1514"/>
      <c r="L31" s="1514"/>
      <c r="M31" s="1514"/>
      <c r="N31" s="1514"/>
      <c r="O31" s="1514"/>
      <c r="P31" s="1514"/>
      <c r="Q31" s="1515"/>
    </row>
    <row r="32" spans="1:17">
      <c r="A32" s="1526"/>
      <c r="B32" s="1525" t="s">
        <v>65</v>
      </c>
      <c r="C32" s="1500">
        <f t="shared" si="0"/>
        <v>0</v>
      </c>
      <c r="D32" s="1513"/>
      <c r="E32" s="1514"/>
      <c r="F32" s="1514"/>
      <c r="G32" s="1514"/>
      <c r="H32" s="1514"/>
      <c r="I32" s="1514"/>
      <c r="J32" s="1514"/>
      <c r="K32" s="1514"/>
      <c r="L32" s="1514"/>
      <c r="M32" s="1514"/>
      <c r="N32" s="1514"/>
      <c r="O32" s="1514"/>
      <c r="P32" s="1514"/>
      <c r="Q32" s="1515"/>
    </row>
    <row r="33" spans="1:17">
      <c r="A33" s="1527"/>
      <c r="B33" s="1528" t="s">
        <v>2122</v>
      </c>
      <c r="C33" s="1529">
        <f>C16+C17+C18+C19+C22+C23+C24+C25+C26+C30</f>
        <v>0</v>
      </c>
      <c r="D33" s="1529">
        <f t="shared" ref="D33:Q33" si="4">D16+D17+D18+D19+D22+D23+D24+D25+D26+D30</f>
        <v>0</v>
      </c>
      <c r="E33" s="1529">
        <f t="shared" si="4"/>
        <v>0</v>
      </c>
      <c r="F33" s="1529">
        <f t="shared" si="4"/>
        <v>0</v>
      </c>
      <c r="G33" s="1529">
        <f t="shared" si="4"/>
        <v>0</v>
      </c>
      <c r="H33" s="1529">
        <f t="shared" si="4"/>
        <v>0</v>
      </c>
      <c r="I33" s="1529">
        <f t="shared" si="4"/>
        <v>0</v>
      </c>
      <c r="J33" s="1529">
        <f t="shared" si="4"/>
        <v>0</v>
      </c>
      <c r="K33" s="1529">
        <f t="shared" si="4"/>
        <v>0</v>
      </c>
      <c r="L33" s="1529">
        <f t="shared" si="4"/>
        <v>0</v>
      </c>
      <c r="M33" s="1529">
        <f t="shared" si="4"/>
        <v>0</v>
      </c>
      <c r="N33" s="1529">
        <f t="shared" si="4"/>
        <v>0</v>
      </c>
      <c r="O33" s="1529">
        <f t="shared" si="4"/>
        <v>0</v>
      </c>
      <c r="P33" s="1529">
        <f t="shared" si="4"/>
        <v>0</v>
      </c>
      <c r="Q33" s="1530">
        <f t="shared" si="4"/>
        <v>0</v>
      </c>
    </row>
    <row r="34" spans="1:17">
      <c r="A34" s="1495"/>
      <c r="B34" s="1614" t="s">
        <v>2123</v>
      </c>
      <c r="C34" s="1531"/>
      <c r="D34" s="1531"/>
      <c r="E34" s="1531"/>
      <c r="F34" s="1531"/>
      <c r="G34" s="1531"/>
      <c r="H34" s="1531"/>
      <c r="I34" s="1531"/>
      <c r="J34" s="1531"/>
      <c r="K34" s="1531"/>
      <c r="L34" s="1531"/>
      <c r="M34" s="1531"/>
      <c r="N34" s="1531"/>
      <c r="O34" s="1531"/>
      <c r="P34" s="1531"/>
      <c r="Q34" s="1532"/>
    </row>
    <row r="35" spans="1:17">
      <c r="A35" s="1507">
        <v>1</v>
      </c>
      <c r="B35" s="1508" t="s">
        <v>2124</v>
      </c>
      <c r="C35" s="1500">
        <f>SUM(D35:Q35)</f>
        <v>0</v>
      </c>
      <c r="D35" s="1516"/>
      <c r="E35" s="1517"/>
      <c r="F35" s="1517"/>
      <c r="G35" s="1517"/>
      <c r="H35" s="1517"/>
      <c r="I35" s="1517"/>
      <c r="J35" s="1517"/>
      <c r="K35" s="1517"/>
      <c r="L35" s="1517"/>
      <c r="M35" s="1517"/>
      <c r="N35" s="1517"/>
      <c r="O35" s="1517"/>
      <c r="P35" s="1517"/>
      <c r="Q35" s="1518"/>
    </row>
    <row r="36" spans="1:17">
      <c r="A36" s="1507">
        <v>2</v>
      </c>
      <c r="B36" s="1508" t="s">
        <v>2125</v>
      </c>
      <c r="C36" s="1500">
        <f t="shared" ref="C36:C50" si="5">SUM(D36:Q36)</f>
        <v>0</v>
      </c>
      <c r="D36" s="1513"/>
      <c r="E36" s="1514"/>
      <c r="F36" s="1514"/>
      <c r="G36" s="1514"/>
      <c r="H36" s="1514"/>
      <c r="I36" s="1514"/>
      <c r="J36" s="1514"/>
      <c r="K36" s="1514"/>
      <c r="L36" s="1514"/>
      <c r="M36" s="1514"/>
      <c r="N36" s="1514"/>
      <c r="O36" s="1514"/>
      <c r="P36" s="1514"/>
      <c r="Q36" s="1515"/>
    </row>
    <row r="37" spans="1:17">
      <c r="A37" s="1507">
        <v>3</v>
      </c>
      <c r="B37" s="1508" t="s">
        <v>2126</v>
      </c>
      <c r="C37" s="1500">
        <f t="shared" si="5"/>
        <v>0</v>
      </c>
      <c r="D37" s="1513"/>
      <c r="E37" s="1514"/>
      <c r="F37" s="1514"/>
      <c r="G37" s="1514"/>
      <c r="H37" s="1514"/>
      <c r="I37" s="1514"/>
      <c r="J37" s="1514"/>
      <c r="K37" s="1514"/>
      <c r="L37" s="1514"/>
      <c r="M37" s="1514"/>
      <c r="N37" s="1514"/>
      <c r="O37" s="1514"/>
      <c r="P37" s="1514"/>
      <c r="Q37" s="1515"/>
    </row>
    <row r="38" spans="1:17">
      <c r="A38" s="1507">
        <v>4</v>
      </c>
      <c r="B38" s="1508" t="s">
        <v>2127</v>
      </c>
      <c r="C38" s="1500">
        <f t="shared" si="5"/>
        <v>0</v>
      </c>
      <c r="D38" s="1521">
        <f>D39+D40</f>
        <v>0</v>
      </c>
      <c r="E38" s="1521">
        <f t="shared" ref="E38:Q38" si="6">E39+E40</f>
        <v>0</v>
      </c>
      <c r="F38" s="1521">
        <f t="shared" si="6"/>
        <v>0</v>
      </c>
      <c r="G38" s="1521">
        <f t="shared" si="6"/>
        <v>0</v>
      </c>
      <c r="H38" s="1521">
        <f t="shared" si="6"/>
        <v>0</v>
      </c>
      <c r="I38" s="1521">
        <f t="shared" si="6"/>
        <v>0</v>
      </c>
      <c r="J38" s="1521">
        <f t="shared" si="6"/>
        <v>0</v>
      </c>
      <c r="K38" s="1521">
        <f t="shared" si="6"/>
        <v>0</v>
      </c>
      <c r="L38" s="1521">
        <f t="shared" si="6"/>
        <v>0</v>
      </c>
      <c r="M38" s="1521">
        <f t="shared" si="6"/>
        <v>0</v>
      </c>
      <c r="N38" s="1521">
        <f t="shared" si="6"/>
        <v>0</v>
      </c>
      <c r="O38" s="1521">
        <f t="shared" si="6"/>
        <v>0</v>
      </c>
      <c r="P38" s="1521">
        <f t="shared" si="6"/>
        <v>0</v>
      </c>
      <c r="Q38" s="1522">
        <f t="shared" si="6"/>
        <v>0</v>
      </c>
    </row>
    <row r="39" spans="1:17" ht="15" customHeight="1">
      <c r="A39" s="1526"/>
      <c r="B39" s="1512" t="s">
        <v>67</v>
      </c>
      <c r="C39" s="1500">
        <f t="shared" si="5"/>
        <v>0</v>
      </c>
      <c r="D39" s="1533"/>
      <c r="E39" s="1533"/>
      <c r="F39" s="1533"/>
      <c r="G39" s="1533"/>
      <c r="H39" s="1533"/>
      <c r="I39" s="1533"/>
      <c r="J39" s="1533"/>
      <c r="K39" s="1533"/>
      <c r="L39" s="1533"/>
      <c r="M39" s="1533"/>
      <c r="N39" s="1533"/>
      <c r="O39" s="1533"/>
      <c r="P39" s="1533"/>
      <c r="Q39" s="1534"/>
    </row>
    <row r="40" spans="1:17">
      <c r="A40" s="1526"/>
      <c r="B40" s="1535" t="s">
        <v>273</v>
      </c>
      <c r="C40" s="1500">
        <f t="shared" si="5"/>
        <v>0</v>
      </c>
      <c r="D40" s="1536"/>
      <c r="E40" s="1536"/>
      <c r="F40" s="1536"/>
      <c r="G40" s="1536"/>
      <c r="H40" s="1536"/>
      <c r="I40" s="1536"/>
      <c r="J40" s="1536"/>
      <c r="K40" s="1536"/>
      <c r="L40" s="1536"/>
      <c r="M40" s="1536"/>
      <c r="N40" s="1536"/>
      <c r="O40" s="1536"/>
      <c r="P40" s="1536"/>
      <c r="Q40" s="1537"/>
    </row>
    <row r="41" spans="1:17">
      <c r="A41" s="1507">
        <v>5</v>
      </c>
      <c r="B41" s="1538" t="s">
        <v>2128</v>
      </c>
      <c r="C41" s="1500">
        <f t="shared" si="5"/>
        <v>0</v>
      </c>
      <c r="D41" s="1539"/>
      <c r="E41" s="1539"/>
      <c r="F41" s="1539"/>
      <c r="G41" s="1539"/>
      <c r="H41" s="1539"/>
      <c r="I41" s="1539"/>
      <c r="J41" s="1539"/>
      <c r="K41" s="1539"/>
      <c r="L41" s="1539"/>
      <c r="M41" s="1539"/>
      <c r="N41" s="1539"/>
      <c r="O41" s="1539"/>
      <c r="P41" s="1539"/>
      <c r="Q41" s="1540"/>
    </row>
    <row r="42" spans="1:17">
      <c r="A42" s="1507">
        <v>6</v>
      </c>
      <c r="B42" s="1524" t="s">
        <v>2117</v>
      </c>
      <c r="C42" s="1500">
        <f t="shared" si="5"/>
        <v>0</v>
      </c>
      <c r="D42" s="1541"/>
      <c r="E42" s="1541"/>
      <c r="F42" s="1541"/>
      <c r="G42" s="1541"/>
      <c r="H42" s="1541"/>
      <c r="I42" s="1541"/>
      <c r="J42" s="1541"/>
      <c r="K42" s="1541"/>
      <c r="L42" s="1541"/>
      <c r="M42" s="1541"/>
      <c r="N42" s="1541"/>
      <c r="O42" s="1541"/>
      <c r="P42" s="1541"/>
      <c r="Q42" s="1542"/>
    </row>
    <row r="43" spans="1:17">
      <c r="A43" s="1507">
        <v>7</v>
      </c>
      <c r="B43" s="1543" t="s">
        <v>771</v>
      </c>
      <c r="C43" s="1500">
        <f t="shared" si="5"/>
        <v>0</v>
      </c>
      <c r="D43" s="1509">
        <f>D44+D45+D46</f>
        <v>0</v>
      </c>
      <c r="E43" s="1509">
        <f t="shared" ref="E43:Q43" si="7">E44+E45+E46</f>
        <v>0</v>
      </c>
      <c r="F43" s="1509">
        <f t="shared" si="7"/>
        <v>0</v>
      </c>
      <c r="G43" s="1509">
        <f t="shared" si="7"/>
        <v>0</v>
      </c>
      <c r="H43" s="1509">
        <f t="shared" si="7"/>
        <v>0</v>
      </c>
      <c r="I43" s="1509">
        <f t="shared" si="7"/>
        <v>0</v>
      </c>
      <c r="J43" s="1509">
        <f t="shared" si="7"/>
        <v>0</v>
      </c>
      <c r="K43" s="1509">
        <f t="shared" si="7"/>
        <v>0</v>
      </c>
      <c r="L43" s="1509">
        <f t="shared" si="7"/>
        <v>0</v>
      </c>
      <c r="M43" s="1509">
        <f t="shared" si="7"/>
        <v>0</v>
      </c>
      <c r="N43" s="1509">
        <f t="shared" si="7"/>
        <v>0</v>
      </c>
      <c r="O43" s="1509">
        <f t="shared" si="7"/>
        <v>0</v>
      </c>
      <c r="P43" s="1509">
        <f t="shared" si="7"/>
        <v>0</v>
      </c>
      <c r="Q43" s="1510">
        <f t="shared" si="7"/>
        <v>0</v>
      </c>
    </row>
    <row r="44" spans="1:17">
      <c r="A44" s="1526"/>
      <c r="B44" s="1512" t="s">
        <v>560</v>
      </c>
      <c r="C44" s="1500">
        <f t="shared" si="5"/>
        <v>0</v>
      </c>
      <c r="D44" s="1544"/>
      <c r="E44" s="1505"/>
      <c r="F44" s="1505"/>
      <c r="G44" s="1505"/>
      <c r="H44" s="1505"/>
      <c r="I44" s="1505"/>
      <c r="J44" s="1505"/>
      <c r="K44" s="1505"/>
      <c r="L44" s="1505"/>
      <c r="M44" s="1505"/>
      <c r="N44" s="1505"/>
      <c r="O44" s="1505"/>
      <c r="P44" s="1505"/>
      <c r="Q44" s="1506"/>
    </row>
    <row r="45" spans="1:17">
      <c r="A45" s="1526"/>
      <c r="B45" s="1512" t="s">
        <v>570</v>
      </c>
      <c r="C45" s="1500">
        <f t="shared" si="5"/>
        <v>0</v>
      </c>
      <c r="D45" s="1544"/>
      <c r="E45" s="1505"/>
      <c r="F45" s="1505"/>
      <c r="G45" s="1505"/>
      <c r="H45" s="1505"/>
      <c r="I45" s="1505"/>
      <c r="J45" s="1505"/>
      <c r="K45" s="1505"/>
      <c r="L45" s="1505"/>
      <c r="M45" s="1505"/>
      <c r="N45" s="1505"/>
      <c r="O45" s="1505"/>
      <c r="P45" s="1505"/>
      <c r="Q45" s="1506"/>
    </row>
    <row r="46" spans="1:17">
      <c r="A46" s="1526"/>
      <c r="B46" s="1512" t="s">
        <v>571</v>
      </c>
      <c r="C46" s="1500">
        <f t="shared" si="5"/>
        <v>0</v>
      </c>
      <c r="D46" s="1544"/>
      <c r="E46" s="1505"/>
      <c r="F46" s="1505"/>
      <c r="G46" s="1505"/>
      <c r="H46" s="1505"/>
      <c r="I46" s="1505"/>
      <c r="J46" s="1505"/>
      <c r="K46" s="1505"/>
      <c r="L46" s="1505"/>
      <c r="M46" s="1505"/>
      <c r="N46" s="1505"/>
      <c r="O46" s="1505"/>
      <c r="P46" s="1505"/>
      <c r="Q46" s="1506"/>
    </row>
    <row r="47" spans="1:17">
      <c r="A47" s="1507">
        <v>8</v>
      </c>
      <c r="B47" s="1545" t="s">
        <v>2129</v>
      </c>
      <c r="C47" s="1500">
        <f t="shared" si="5"/>
        <v>0</v>
      </c>
      <c r="D47" s="1544"/>
      <c r="E47" s="1505"/>
      <c r="F47" s="1505"/>
      <c r="G47" s="1505"/>
      <c r="H47" s="1505"/>
      <c r="I47" s="1505"/>
      <c r="J47" s="1505"/>
      <c r="K47" s="1505"/>
      <c r="L47" s="1505"/>
      <c r="M47" s="1505"/>
      <c r="N47" s="1505"/>
      <c r="O47" s="1505"/>
      <c r="P47" s="1505"/>
      <c r="Q47" s="1506"/>
    </row>
    <row r="48" spans="1:17">
      <c r="A48" s="1507">
        <v>9</v>
      </c>
      <c r="B48" s="1520" t="s">
        <v>2130</v>
      </c>
      <c r="C48" s="1500">
        <f t="shared" si="5"/>
        <v>0</v>
      </c>
      <c r="D48" s="1544"/>
      <c r="E48" s="1505"/>
      <c r="F48" s="1505"/>
      <c r="G48" s="1505"/>
      <c r="H48" s="1505"/>
      <c r="I48" s="1505"/>
      <c r="J48" s="1505"/>
      <c r="K48" s="1505"/>
      <c r="L48" s="1505"/>
      <c r="M48" s="1505"/>
      <c r="N48" s="1505"/>
      <c r="O48" s="1505"/>
      <c r="P48" s="1505"/>
      <c r="Q48" s="1506"/>
    </row>
    <row r="49" spans="1:17">
      <c r="A49" s="1507">
        <v>10</v>
      </c>
      <c r="B49" s="1524" t="s">
        <v>1833</v>
      </c>
      <c r="C49" s="1500">
        <f t="shared" si="5"/>
        <v>0</v>
      </c>
      <c r="D49" s="1544"/>
      <c r="E49" s="1505"/>
      <c r="F49" s="1505"/>
      <c r="G49" s="1505"/>
      <c r="H49" s="1505"/>
      <c r="I49" s="1505"/>
      <c r="J49" s="1505"/>
      <c r="K49" s="1505"/>
      <c r="L49" s="1505"/>
      <c r="M49" s="1505"/>
      <c r="N49" s="1505"/>
      <c r="O49" s="1505"/>
      <c r="P49" s="1505"/>
      <c r="Q49" s="1506"/>
    </row>
    <row r="50" spans="1:17">
      <c r="A50" s="1507">
        <v>11</v>
      </c>
      <c r="B50" s="1524" t="s">
        <v>643</v>
      </c>
      <c r="C50" s="1500">
        <f t="shared" si="5"/>
        <v>0</v>
      </c>
      <c r="D50" s="1544"/>
      <c r="E50" s="1505"/>
      <c r="F50" s="1505"/>
      <c r="G50" s="1505"/>
      <c r="H50" s="1505"/>
      <c r="I50" s="1505"/>
      <c r="J50" s="1505"/>
      <c r="K50" s="1505"/>
      <c r="L50" s="1505"/>
      <c r="M50" s="1505"/>
      <c r="N50" s="1505"/>
      <c r="O50" s="1505"/>
      <c r="P50" s="1505"/>
      <c r="Q50" s="1506"/>
    </row>
    <row r="51" spans="1:17" ht="15.75" thickBot="1">
      <c r="A51" s="1546"/>
      <c r="B51" s="1547" t="s">
        <v>2131</v>
      </c>
      <c r="C51" s="1548">
        <f>C35+C36+C37+C38+C41+C42+C43+C47+C48+C49+C50</f>
        <v>0</v>
      </c>
      <c r="D51" s="1549">
        <f>D35+D36+D37+D38+D41+D42+D43+D47+D48+D49+D50</f>
        <v>0</v>
      </c>
      <c r="E51" s="1549">
        <f t="shared" ref="E51:Q51" si="8">E35+E36+E37+E38+E41+E42+E43+E47+E48+E49+E50</f>
        <v>0</v>
      </c>
      <c r="F51" s="1549">
        <f t="shared" si="8"/>
        <v>0</v>
      </c>
      <c r="G51" s="1549">
        <f t="shared" si="8"/>
        <v>0</v>
      </c>
      <c r="H51" s="1549">
        <f t="shared" si="8"/>
        <v>0</v>
      </c>
      <c r="I51" s="1549">
        <f t="shared" si="8"/>
        <v>0</v>
      </c>
      <c r="J51" s="1549">
        <f t="shared" si="8"/>
        <v>0</v>
      </c>
      <c r="K51" s="1549">
        <f t="shared" si="8"/>
        <v>0</v>
      </c>
      <c r="L51" s="1549">
        <f t="shared" si="8"/>
        <v>0</v>
      </c>
      <c r="M51" s="1549">
        <f t="shared" si="8"/>
        <v>0</v>
      </c>
      <c r="N51" s="1549">
        <f t="shared" si="8"/>
        <v>0</v>
      </c>
      <c r="O51" s="1549">
        <f t="shared" si="8"/>
        <v>0</v>
      </c>
      <c r="P51" s="1549">
        <f t="shared" si="8"/>
        <v>0</v>
      </c>
      <c r="Q51" s="1550">
        <f t="shared" si="8"/>
        <v>0</v>
      </c>
    </row>
    <row r="52" spans="1:17" ht="15.75" thickBot="1">
      <c r="A52" s="1551"/>
      <c r="B52" s="1552" t="s">
        <v>2132</v>
      </c>
      <c r="C52" s="1553">
        <f>C33+C51</f>
        <v>0</v>
      </c>
      <c r="D52" s="1554">
        <f>D33+D51</f>
        <v>0</v>
      </c>
      <c r="E52" s="1554">
        <f t="shared" ref="E52:Q52" si="9">E33+E51</f>
        <v>0</v>
      </c>
      <c r="F52" s="1554">
        <f t="shared" si="9"/>
        <v>0</v>
      </c>
      <c r="G52" s="1554">
        <f t="shared" si="9"/>
        <v>0</v>
      </c>
      <c r="H52" s="1554">
        <f t="shared" si="9"/>
        <v>0</v>
      </c>
      <c r="I52" s="1554">
        <f t="shared" si="9"/>
        <v>0</v>
      </c>
      <c r="J52" s="1554">
        <f t="shared" si="9"/>
        <v>0</v>
      </c>
      <c r="K52" s="1554">
        <f t="shared" si="9"/>
        <v>0</v>
      </c>
      <c r="L52" s="1554">
        <f t="shared" si="9"/>
        <v>0</v>
      </c>
      <c r="M52" s="1554">
        <f t="shared" si="9"/>
        <v>0</v>
      </c>
      <c r="N52" s="1554">
        <f t="shared" si="9"/>
        <v>0</v>
      </c>
      <c r="O52" s="1554">
        <f t="shared" si="9"/>
        <v>0</v>
      </c>
      <c r="P52" s="1554">
        <f t="shared" si="9"/>
        <v>0</v>
      </c>
      <c r="Q52" s="1555">
        <f t="shared" si="9"/>
        <v>0</v>
      </c>
    </row>
    <row r="53" spans="1:17">
      <c r="A53" s="1556"/>
      <c r="B53" s="1614" t="s">
        <v>1221</v>
      </c>
      <c r="C53" s="1558"/>
      <c r="D53" s="1559"/>
      <c r="E53" s="1559"/>
      <c r="F53" s="1559"/>
      <c r="G53" s="1559"/>
      <c r="H53" s="1559"/>
      <c r="I53" s="1559"/>
      <c r="J53" s="1559"/>
      <c r="K53" s="1559"/>
      <c r="L53" s="1559"/>
      <c r="M53" s="1559"/>
      <c r="N53" s="1559"/>
      <c r="O53" s="1559"/>
      <c r="P53" s="1559"/>
      <c r="Q53" s="1560"/>
    </row>
    <row r="54" spans="1:17">
      <c r="A54" s="1495"/>
      <c r="B54" s="1614" t="s">
        <v>2133</v>
      </c>
      <c r="C54" s="1561"/>
      <c r="D54" s="1562"/>
      <c r="E54" s="1562"/>
      <c r="F54" s="1562"/>
      <c r="G54" s="1562"/>
      <c r="H54" s="1562"/>
      <c r="I54" s="1562"/>
      <c r="J54" s="1562"/>
      <c r="K54" s="1562"/>
      <c r="L54" s="1562"/>
      <c r="M54" s="1562"/>
      <c r="N54" s="1562"/>
      <c r="O54" s="1562"/>
      <c r="P54" s="1562"/>
      <c r="Q54" s="1563"/>
    </row>
    <row r="55" spans="1:17">
      <c r="A55" s="1564" t="s">
        <v>2134</v>
      </c>
      <c r="B55" s="1616" t="s">
        <v>2135</v>
      </c>
      <c r="C55" s="1496"/>
      <c r="D55" s="1497"/>
      <c r="E55" s="1497"/>
      <c r="F55" s="1497"/>
      <c r="G55" s="1497"/>
      <c r="H55" s="1497"/>
      <c r="I55" s="1497"/>
      <c r="J55" s="1497"/>
      <c r="K55" s="1497"/>
      <c r="L55" s="1497"/>
      <c r="M55" s="1497"/>
      <c r="N55" s="1497"/>
      <c r="O55" s="1497"/>
      <c r="P55" s="1497"/>
      <c r="Q55" s="1498"/>
    </row>
    <row r="56" spans="1:17">
      <c r="A56" s="1499" t="s">
        <v>2136</v>
      </c>
      <c r="B56" s="1508" t="s">
        <v>2137</v>
      </c>
      <c r="C56" s="1500">
        <f t="shared" ref="C56:C62" si="10">SUM(D56:Q56)</f>
        <v>0</v>
      </c>
      <c r="D56" s="1544"/>
      <c r="E56" s="1505"/>
      <c r="F56" s="1505"/>
      <c r="G56" s="1505"/>
      <c r="H56" s="1505"/>
      <c r="I56" s="1505"/>
      <c r="J56" s="1505"/>
      <c r="K56" s="1505"/>
      <c r="L56" s="1505"/>
      <c r="M56" s="1505"/>
      <c r="N56" s="1505"/>
      <c r="O56" s="1505"/>
      <c r="P56" s="1505"/>
      <c r="Q56" s="1506"/>
    </row>
    <row r="57" spans="1:17">
      <c r="A57" s="1507" t="s">
        <v>2138</v>
      </c>
      <c r="B57" s="1566" t="s">
        <v>2139</v>
      </c>
      <c r="C57" s="1500">
        <f t="shared" si="10"/>
        <v>0</v>
      </c>
      <c r="D57" s="1544"/>
      <c r="E57" s="1505"/>
      <c r="F57" s="1505"/>
      <c r="G57" s="1505"/>
      <c r="H57" s="1505"/>
      <c r="I57" s="1505"/>
      <c r="J57" s="1505"/>
      <c r="K57" s="1505"/>
      <c r="L57" s="1505"/>
      <c r="M57" s="1505"/>
      <c r="N57" s="1505"/>
      <c r="O57" s="1505"/>
      <c r="P57" s="1505"/>
      <c r="Q57" s="1506"/>
    </row>
    <row r="58" spans="1:17">
      <c r="A58" s="1507" t="s">
        <v>2140</v>
      </c>
      <c r="B58" s="1566" t="s">
        <v>2141</v>
      </c>
      <c r="C58" s="1500">
        <f t="shared" si="10"/>
        <v>0</v>
      </c>
      <c r="D58" s="1544"/>
      <c r="E58" s="1505"/>
      <c r="F58" s="1505"/>
      <c r="G58" s="1505"/>
      <c r="H58" s="1505"/>
      <c r="I58" s="1505"/>
      <c r="J58" s="1505"/>
      <c r="K58" s="1505"/>
      <c r="L58" s="1505"/>
      <c r="M58" s="1505"/>
      <c r="N58" s="1505"/>
      <c r="O58" s="1505"/>
      <c r="P58" s="1505"/>
      <c r="Q58" s="1506"/>
    </row>
    <row r="59" spans="1:17">
      <c r="A59" s="1507" t="s">
        <v>2142</v>
      </c>
      <c r="B59" s="1566" t="s">
        <v>2143</v>
      </c>
      <c r="C59" s="1500">
        <f t="shared" si="10"/>
        <v>0</v>
      </c>
      <c r="D59" s="1567">
        <f>D60+D61</f>
        <v>0</v>
      </c>
      <c r="E59" s="1567">
        <f t="shared" ref="E59:Q59" si="11">E60+E61</f>
        <v>0</v>
      </c>
      <c r="F59" s="1567">
        <f t="shared" si="11"/>
        <v>0</v>
      </c>
      <c r="G59" s="1567">
        <f t="shared" si="11"/>
        <v>0</v>
      </c>
      <c r="H59" s="1567">
        <f t="shared" si="11"/>
        <v>0</v>
      </c>
      <c r="I59" s="1567">
        <f t="shared" si="11"/>
        <v>0</v>
      </c>
      <c r="J59" s="1567">
        <f t="shared" si="11"/>
        <v>0</v>
      </c>
      <c r="K59" s="1567">
        <f t="shared" si="11"/>
        <v>0</v>
      </c>
      <c r="L59" s="1567">
        <f t="shared" si="11"/>
        <v>0</v>
      </c>
      <c r="M59" s="1567">
        <f t="shared" si="11"/>
        <v>0</v>
      </c>
      <c r="N59" s="1567">
        <f t="shared" si="11"/>
        <v>0</v>
      </c>
      <c r="O59" s="1567">
        <f t="shared" si="11"/>
        <v>0</v>
      </c>
      <c r="P59" s="1567">
        <f t="shared" si="11"/>
        <v>0</v>
      </c>
      <c r="Q59" s="1568">
        <f t="shared" si="11"/>
        <v>0</v>
      </c>
    </row>
    <row r="60" spans="1:17">
      <c r="A60" s="1507" t="s">
        <v>2144</v>
      </c>
      <c r="B60" s="1569" t="s">
        <v>2145</v>
      </c>
      <c r="C60" s="1500">
        <f t="shared" si="10"/>
        <v>0</v>
      </c>
      <c r="D60" s="1536"/>
      <c r="E60" s="1536"/>
      <c r="F60" s="1536"/>
      <c r="G60" s="1536"/>
      <c r="H60" s="1536"/>
      <c r="I60" s="1536"/>
      <c r="J60" s="1536"/>
      <c r="K60" s="1536"/>
      <c r="L60" s="1536"/>
      <c r="M60" s="1536"/>
      <c r="N60" s="1536"/>
      <c r="O60" s="1536"/>
      <c r="P60" s="1536"/>
      <c r="Q60" s="1537"/>
    </row>
    <row r="61" spans="1:17">
      <c r="A61" s="1499" t="s">
        <v>2146</v>
      </c>
      <c r="B61" s="1512" t="s">
        <v>2147</v>
      </c>
      <c r="C61" s="1500">
        <f t="shared" si="10"/>
        <v>0</v>
      </c>
      <c r="D61" s="1536"/>
      <c r="E61" s="1536"/>
      <c r="F61" s="1536"/>
      <c r="G61" s="1536"/>
      <c r="H61" s="1536"/>
      <c r="I61" s="1536"/>
      <c r="J61" s="1536"/>
      <c r="K61" s="1536"/>
      <c r="L61" s="1536"/>
      <c r="M61" s="1536"/>
      <c r="N61" s="1536"/>
      <c r="O61" s="1536"/>
      <c r="P61" s="1536"/>
      <c r="Q61" s="1537"/>
    </row>
    <row r="62" spans="1:17">
      <c r="A62" s="1507" t="s">
        <v>2148</v>
      </c>
      <c r="B62" s="1566" t="s">
        <v>2149</v>
      </c>
      <c r="C62" s="1500">
        <f t="shared" si="10"/>
        <v>0</v>
      </c>
      <c r="D62" s="1570"/>
      <c r="E62" s="1570"/>
      <c r="F62" s="1570"/>
      <c r="G62" s="1570"/>
      <c r="H62" s="1570"/>
      <c r="I62" s="1570"/>
      <c r="J62" s="1570"/>
      <c r="K62" s="1570"/>
      <c r="L62" s="1570"/>
      <c r="M62" s="1570"/>
      <c r="N62" s="1570"/>
      <c r="O62" s="1570"/>
      <c r="P62" s="1570"/>
      <c r="Q62" s="1571"/>
    </row>
    <row r="63" spans="1:17">
      <c r="A63" s="1527"/>
      <c r="B63" s="1572" t="s">
        <v>2150</v>
      </c>
      <c r="C63" s="1573">
        <f>C56+C57+C58+C59+C62</f>
        <v>0</v>
      </c>
      <c r="D63" s="1574">
        <f>D56+D57+D58+D59+D62</f>
        <v>0</v>
      </c>
      <c r="E63" s="1574">
        <f t="shared" ref="E63:Q63" si="12">E56+E57+E58+E59+E62</f>
        <v>0</v>
      </c>
      <c r="F63" s="1574">
        <f t="shared" si="12"/>
        <v>0</v>
      </c>
      <c r="G63" s="1574">
        <f t="shared" si="12"/>
        <v>0</v>
      </c>
      <c r="H63" s="1574">
        <f t="shared" si="12"/>
        <v>0</v>
      </c>
      <c r="I63" s="1574">
        <f t="shared" si="12"/>
        <v>0</v>
      </c>
      <c r="J63" s="1574">
        <f t="shared" si="12"/>
        <v>0</v>
      </c>
      <c r="K63" s="1574">
        <f t="shared" si="12"/>
        <v>0</v>
      </c>
      <c r="L63" s="1574">
        <f t="shared" si="12"/>
        <v>0</v>
      </c>
      <c r="M63" s="1574">
        <f t="shared" si="12"/>
        <v>0</v>
      </c>
      <c r="N63" s="1574">
        <f t="shared" si="12"/>
        <v>0</v>
      </c>
      <c r="O63" s="1574">
        <f t="shared" si="12"/>
        <v>0</v>
      </c>
      <c r="P63" s="1574">
        <f t="shared" si="12"/>
        <v>0</v>
      </c>
      <c r="Q63" s="1575">
        <f t="shared" si="12"/>
        <v>0</v>
      </c>
    </row>
    <row r="64" spans="1:17">
      <c r="A64" s="1495"/>
      <c r="B64" s="1614" t="s">
        <v>2151</v>
      </c>
      <c r="C64" s="1492"/>
      <c r="D64" s="1617"/>
      <c r="E64" s="1617"/>
      <c r="F64" s="1617"/>
      <c r="G64" s="1617"/>
      <c r="H64" s="1617"/>
      <c r="I64" s="1617"/>
      <c r="J64" s="1617"/>
      <c r="K64" s="1617"/>
      <c r="L64" s="1617"/>
      <c r="M64" s="1617"/>
      <c r="N64" s="1617"/>
      <c r="O64" s="1617"/>
      <c r="P64" s="1617"/>
      <c r="Q64" s="1618"/>
    </row>
    <row r="65" spans="1:17">
      <c r="A65" s="1578" t="s">
        <v>2152</v>
      </c>
      <c r="B65" s="1616" t="s">
        <v>2135</v>
      </c>
      <c r="C65" s="1619"/>
      <c r="D65" s="1620"/>
      <c r="E65" s="1620"/>
      <c r="F65" s="1620"/>
      <c r="G65" s="1620"/>
      <c r="H65" s="1620"/>
      <c r="I65" s="1620"/>
      <c r="J65" s="1620"/>
      <c r="K65" s="1620"/>
      <c r="L65" s="1620"/>
      <c r="M65" s="1620"/>
      <c r="N65" s="1620"/>
      <c r="O65" s="1620"/>
      <c r="P65" s="1620"/>
      <c r="Q65" s="1621"/>
    </row>
    <row r="66" spans="1:17">
      <c r="A66" s="1507" t="s">
        <v>2136</v>
      </c>
      <c r="B66" s="1566" t="s">
        <v>2137</v>
      </c>
      <c r="C66" s="1500">
        <f t="shared" ref="C66:C72" si="13">SUM(D66:Q66)</f>
        <v>0</v>
      </c>
      <c r="D66" s="1544"/>
      <c r="E66" s="1505"/>
      <c r="F66" s="1505"/>
      <c r="G66" s="1505"/>
      <c r="H66" s="1505"/>
      <c r="I66" s="1505"/>
      <c r="J66" s="1505"/>
      <c r="K66" s="1505"/>
      <c r="L66" s="1505"/>
      <c r="M66" s="1505"/>
      <c r="N66" s="1505"/>
      <c r="O66" s="1505"/>
      <c r="P66" s="1505"/>
      <c r="Q66" s="1506"/>
    </row>
    <row r="67" spans="1:17">
      <c r="A67" s="1507" t="s">
        <v>2138</v>
      </c>
      <c r="B67" s="1566" t="s">
        <v>2139</v>
      </c>
      <c r="C67" s="1500">
        <f t="shared" si="13"/>
        <v>0</v>
      </c>
      <c r="D67" s="1544"/>
      <c r="E67" s="1505"/>
      <c r="F67" s="1505"/>
      <c r="G67" s="1505"/>
      <c r="H67" s="1505"/>
      <c r="I67" s="1505"/>
      <c r="J67" s="1505"/>
      <c r="K67" s="1505"/>
      <c r="L67" s="1505"/>
      <c r="M67" s="1505"/>
      <c r="N67" s="1505"/>
      <c r="O67" s="1505"/>
      <c r="P67" s="1505"/>
      <c r="Q67" s="1506"/>
    </row>
    <row r="68" spans="1:17">
      <c r="A68" s="1507" t="s">
        <v>2140</v>
      </c>
      <c r="B68" s="1566" t="s">
        <v>2141</v>
      </c>
      <c r="C68" s="1500">
        <f t="shared" si="13"/>
        <v>0</v>
      </c>
      <c r="D68" s="1544"/>
      <c r="E68" s="1505"/>
      <c r="F68" s="1505"/>
      <c r="G68" s="1505"/>
      <c r="H68" s="1505"/>
      <c r="I68" s="1505"/>
      <c r="J68" s="1505"/>
      <c r="K68" s="1505"/>
      <c r="L68" s="1505"/>
      <c r="M68" s="1505"/>
      <c r="N68" s="1505"/>
      <c r="O68" s="1505"/>
      <c r="P68" s="1505"/>
      <c r="Q68" s="1506"/>
    </row>
    <row r="69" spans="1:17">
      <c r="A69" s="1507" t="s">
        <v>2142</v>
      </c>
      <c r="B69" s="1566" t="s">
        <v>2143</v>
      </c>
      <c r="C69" s="1500">
        <f t="shared" si="13"/>
        <v>0</v>
      </c>
      <c r="D69" s="1567">
        <f>D70+D71</f>
        <v>0</v>
      </c>
      <c r="E69" s="1567">
        <f t="shared" ref="E69:Q69" si="14">E70+E71</f>
        <v>0</v>
      </c>
      <c r="F69" s="1567">
        <f t="shared" si="14"/>
        <v>0</v>
      </c>
      <c r="G69" s="1567">
        <f t="shared" si="14"/>
        <v>0</v>
      </c>
      <c r="H69" s="1567">
        <f t="shared" si="14"/>
        <v>0</v>
      </c>
      <c r="I69" s="1567">
        <f t="shared" si="14"/>
        <v>0</v>
      </c>
      <c r="J69" s="1567">
        <f t="shared" si="14"/>
        <v>0</v>
      </c>
      <c r="K69" s="1567">
        <f t="shared" si="14"/>
        <v>0</v>
      </c>
      <c r="L69" s="1567">
        <f t="shared" si="14"/>
        <v>0</v>
      </c>
      <c r="M69" s="1567">
        <f t="shared" si="14"/>
        <v>0</v>
      </c>
      <c r="N69" s="1567">
        <f t="shared" si="14"/>
        <v>0</v>
      </c>
      <c r="O69" s="1567">
        <f t="shared" si="14"/>
        <v>0</v>
      </c>
      <c r="P69" s="1567">
        <f t="shared" si="14"/>
        <v>0</v>
      </c>
      <c r="Q69" s="1568">
        <f t="shared" si="14"/>
        <v>0</v>
      </c>
    </row>
    <row r="70" spans="1:17">
      <c r="A70" s="1507" t="s">
        <v>2144</v>
      </c>
      <c r="B70" s="1569" t="s">
        <v>2145</v>
      </c>
      <c r="C70" s="1500">
        <f t="shared" si="13"/>
        <v>0</v>
      </c>
      <c r="D70" s="1536"/>
      <c r="E70" s="1536"/>
      <c r="F70" s="1536"/>
      <c r="G70" s="1536"/>
      <c r="H70" s="1536"/>
      <c r="I70" s="1536"/>
      <c r="J70" s="1536"/>
      <c r="K70" s="1536"/>
      <c r="L70" s="1536"/>
      <c r="M70" s="1536"/>
      <c r="N70" s="1536"/>
      <c r="O70" s="1536"/>
      <c r="P70" s="1536"/>
      <c r="Q70" s="1537"/>
    </row>
    <row r="71" spans="1:17">
      <c r="A71" s="1495" t="s">
        <v>2146</v>
      </c>
      <c r="B71" s="1569" t="s">
        <v>2147</v>
      </c>
      <c r="C71" s="1500">
        <f t="shared" si="13"/>
        <v>0</v>
      </c>
      <c r="D71" s="1536"/>
      <c r="E71" s="1536"/>
      <c r="F71" s="1536"/>
      <c r="G71" s="1536"/>
      <c r="H71" s="1536"/>
      <c r="I71" s="1536"/>
      <c r="J71" s="1536"/>
      <c r="K71" s="1536"/>
      <c r="L71" s="1536"/>
      <c r="M71" s="1536"/>
      <c r="N71" s="1536"/>
      <c r="O71" s="1536"/>
      <c r="P71" s="1536"/>
      <c r="Q71" s="1537"/>
    </row>
    <row r="72" spans="1:17">
      <c r="A72" s="1507" t="s">
        <v>2148</v>
      </c>
      <c r="B72" s="1566" t="s">
        <v>2149</v>
      </c>
      <c r="C72" s="1500">
        <f t="shared" si="13"/>
        <v>0</v>
      </c>
      <c r="D72" s="1570"/>
      <c r="E72" s="1570"/>
      <c r="F72" s="1570"/>
      <c r="G72" s="1570"/>
      <c r="H72" s="1570"/>
      <c r="I72" s="1570"/>
      <c r="J72" s="1570"/>
      <c r="K72" s="1570"/>
      <c r="L72" s="1570"/>
      <c r="M72" s="1570"/>
      <c r="N72" s="1570"/>
      <c r="O72" s="1570"/>
      <c r="P72" s="1570"/>
      <c r="Q72" s="1571"/>
    </row>
    <row r="73" spans="1:17" ht="15.75" thickBot="1">
      <c r="A73" s="1546"/>
      <c r="B73" s="1491" t="s">
        <v>2153</v>
      </c>
      <c r="C73" s="1582">
        <f>C66+C67+C68+C69+C72</f>
        <v>0</v>
      </c>
      <c r="D73" s="1549">
        <f>D66+D67+D68+D69+D72</f>
        <v>0</v>
      </c>
      <c r="E73" s="1549">
        <f t="shared" ref="E73:Q73" si="15">E66+E67+E68+E69+E72</f>
        <v>0</v>
      </c>
      <c r="F73" s="1549">
        <f t="shared" si="15"/>
        <v>0</v>
      </c>
      <c r="G73" s="1549">
        <f t="shared" si="15"/>
        <v>0</v>
      </c>
      <c r="H73" s="1549">
        <f t="shared" si="15"/>
        <v>0</v>
      </c>
      <c r="I73" s="1549">
        <f t="shared" si="15"/>
        <v>0</v>
      </c>
      <c r="J73" s="1549">
        <f t="shared" si="15"/>
        <v>0</v>
      </c>
      <c r="K73" s="1549">
        <f t="shared" si="15"/>
        <v>0</v>
      </c>
      <c r="L73" s="1549">
        <f t="shared" si="15"/>
        <v>0</v>
      </c>
      <c r="M73" s="1549">
        <f t="shared" si="15"/>
        <v>0</v>
      </c>
      <c r="N73" s="1549">
        <f t="shared" si="15"/>
        <v>0</v>
      </c>
      <c r="O73" s="1549">
        <f t="shared" si="15"/>
        <v>0</v>
      </c>
      <c r="P73" s="1549">
        <f t="shared" si="15"/>
        <v>0</v>
      </c>
      <c r="Q73" s="1550">
        <f t="shared" si="15"/>
        <v>0</v>
      </c>
    </row>
    <row r="74" spans="1:17" ht="15.75" thickBot="1">
      <c r="A74" s="1583"/>
      <c r="B74" s="1584" t="s">
        <v>2154</v>
      </c>
      <c r="C74" s="1553">
        <f>C63+C73</f>
        <v>0</v>
      </c>
      <c r="D74" s="1554">
        <f>D63+D73</f>
        <v>0</v>
      </c>
      <c r="E74" s="1554">
        <f t="shared" ref="E74:Q74" si="16">E63+E73</f>
        <v>0</v>
      </c>
      <c r="F74" s="1554">
        <f t="shared" si="16"/>
        <v>0</v>
      </c>
      <c r="G74" s="1554">
        <f t="shared" si="16"/>
        <v>0</v>
      </c>
      <c r="H74" s="1554">
        <f t="shared" si="16"/>
        <v>0</v>
      </c>
      <c r="I74" s="1554">
        <f t="shared" si="16"/>
        <v>0</v>
      </c>
      <c r="J74" s="1554">
        <f t="shared" si="16"/>
        <v>0</v>
      </c>
      <c r="K74" s="1554">
        <f t="shared" si="16"/>
        <v>0</v>
      </c>
      <c r="L74" s="1554">
        <f t="shared" si="16"/>
        <v>0</v>
      </c>
      <c r="M74" s="1554">
        <f t="shared" si="16"/>
        <v>0</v>
      </c>
      <c r="N74" s="1554">
        <f t="shared" si="16"/>
        <v>0</v>
      </c>
      <c r="O74" s="1554">
        <f t="shared" si="16"/>
        <v>0</v>
      </c>
      <c r="P74" s="1554">
        <f t="shared" si="16"/>
        <v>0</v>
      </c>
      <c r="Q74" s="1555">
        <f t="shared" si="16"/>
        <v>0</v>
      </c>
    </row>
    <row r="75" spans="1:17" ht="15.75" thickBot="1">
      <c r="A75" s="1585"/>
      <c r="B75" s="1586" t="s">
        <v>2155</v>
      </c>
      <c r="C75" s="1587">
        <f>C52+C74</f>
        <v>0</v>
      </c>
      <c r="D75" s="1588">
        <f>D52+D74</f>
        <v>0</v>
      </c>
      <c r="E75" s="1588">
        <f t="shared" ref="E75:Q75" si="17">E52+E74</f>
        <v>0</v>
      </c>
      <c r="F75" s="1588">
        <f t="shared" si="17"/>
        <v>0</v>
      </c>
      <c r="G75" s="1588">
        <f t="shared" si="17"/>
        <v>0</v>
      </c>
      <c r="H75" s="1588">
        <f t="shared" si="17"/>
        <v>0</v>
      </c>
      <c r="I75" s="1588">
        <f t="shared" si="17"/>
        <v>0</v>
      </c>
      <c r="J75" s="1588">
        <f t="shared" si="17"/>
        <v>0</v>
      </c>
      <c r="K75" s="1588">
        <f t="shared" si="17"/>
        <v>0</v>
      </c>
      <c r="L75" s="1588">
        <f t="shared" si="17"/>
        <v>0</v>
      </c>
      <c r="M75" s="1588">
        <f t="shared" si="17"/>
        <v>0</v>
      </c>
      <c r="N75" s="1588">
        <f t="shared" si="17"/>
        <v>0</v>
      </c>
      <c r="O75" s="1588">
        <f t="shared" si="17"/>
        <v>0</v>
      </c>
      <c r="P75" s="1588">
        <f t="shared" si="17"/>
        <v>0</v>
      </c>
      <c r="Q75" s="1589">
        <f t="shared" si="17"/>
        <v>0</v>
      </c>
    </row>
    <row r="76" spans="1:17" ht="16.5" thickTop="1" thickBot="1">
      <c r="A76" s="1590"/>
      <c r="B76" s="1622" t="s">
        <v>2156</v>
      </c>
      <c r="C76" s="1592"/>
      <c r="D76" s="1593">
        <v>0</v>
      </c>
      <c r="E76" s="1594" t="s">
        <v>2157</v>
      </c>
      <c r="F76" s="1595" t="s">
        <v>2158</v>
      </c>
      <c r="G76" s="1595" t="s">
        <v>2159</v>
      </c>
      <c r="H76" s="1595" t="s">
        <v>2160</v>
      </c>
      <c r="I76" s="1595" t="s">
        <v>2161</v>
      </c>
      <c r="J76" s="1595" t="s">
        <v>2162</v>
      </c>
      <c r="K76" s="1595" t="s">
        <v>2163</v>
      </c>
      <c r="L76" s="1595" t="s">
        <v>2164</v>
      </c>
      <c r="M76" s="1595" t="s">
        <v>2165</v>
      </c>
      <c r="N76" s="1595" t="s">
        <v>2166</v>
      </c>
      <c r="O76" s="1595" t="s">
        <v>2167</v>
      </c>
      <c r="P76" s="1595" t="s">
        <v>2168</v>
      </c>
      <c r="Q76" s="1596" t="s">
        <v>2169</v>
      </c>
    </row>
    <row r="77" spans="1:17" ht="16.5" thickTop="1" thickBot="1">
      <c r="A77" s="1597"/>
      <c r="B77" s="1623" t="s">
        <v>2170</v>
      </c>
      <c r="C77" s="1599"/>
      <c r="D77" s="1600">
        <f>D75*D76</f>
        <v>0</v>
      </c>
      <c r="E77" s="1601">
        <f>E75*E76</f>
        <v>0</v>
      </c>
      <c r="F77" s="1601">
        <f>F75*F76</f>
        <v>0</v>
      </c>
      <c r="G77" s="1601">
        <f t="shared" ref="G77:Q77" si="18">G75*G76</f>
        <v>0</v>
      </c>
      <c r="H77" s="1601">
        <f t="shared" si="18"/>
        <v>0</v>
      </c>
      <c r="I77" s="1601">
        <f t="shared" si="18"/>
        <v>0</v>
      </c>
      <c r="J77" s="1601">
        <f t="shared" si="18"/>
        <v>0</v>
      </c>
      <c r="K77" s="1601">
        <f t="shared" si="18"/>
        <v>0</v>
      </c>
      <c r="L77" s="1601">
        <f t="shared" si="18"/>
        <v>0</v>
      </c>
      <c r="M77" s="1601">
        <f t="shared" si="18"/>
        <v>0</v>
      </c>
      <c r="N77" s="1601">
        <f t="shared" si="18"/>
        <v>0</v>
      </c>
      <c r="O77" s="1601">
        <f t="shared" si="18"/>
        <v>0</v>
      </c>
      <c r="P77" s="1601">
        <f t="shared" si="18"/>
        <v>0</v>
      </c>
      <c r="Q77" s="1602">
        <f t="shared" si="18"/>
        <v>0</v>
      </c>
    </row>
    <row r="78" spans="1:17" ht="16.5" thickTop="1" thickBot="1">
      <c r="A78" s="1603"/>
      <c r="B78" s="1604" t="s">
        <v>2171</v>
      </c>
      <c r="C78" s="1605">
        <f>SUM(D77:Q77)</f>
        <v>0</v>
      </c>
      <c r="D78" s="1606"/>
      <c r="E78" s="1607"/>
      <c r="F78" s="1607"/>
      <c r="G78" s="1607"/>
      <c r="H78" s="1607"/>
      <c r="I78" s="1607"/>
      <c r="J78" s="1607"/>
      <c r="K78" s="1607"/>
      <c r="L78" s="1607"/>
      <c r="M78" s="1607"/>
      <c r="N78" s="1607"/>
      <c r="O78" s="1607"/>
      <c r="P78" s="1607"/>
      <c r="Q78" s="1608"/>
    </row>
  </sheetData>
  <mergeCells count="5">
    <mergeCell ref="A7:B10"/>
    <mergeCell ref="C7:Q10"/>
    <mergeCell ref="A11:B12"/>
    <mergeCell ref="C11:C12"/>
    <mergeCell ref="E11:Q11"/>
  </mergeCells>
  <conditionalFormatting sqref="C11:C12">
    <cfRule type="colorScale" priority="2">
      <colorScale>
        <cfvo type="min"/>
        <cfvo type="percentile" val="50"/>
        <cfvo type="max"/>
        <color rgb="FFF8696B"/>
        <color rgb="FFFFEB84"/>
        <color rgb="FF63BE7B"/>
      </colorScale>
    </cfRule>
  </conditionalFormatting>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1"/>
  <sheetViews>
    <sheetView workbookViewId="0">
      <selection activeCell="A43" activeCellId="1" sqref="B27 A43"/>
    </sheetView>
  </sheetViews>
  <sheetFormatPr defaultRowHeight="15"/>
  <cols>
    <col min="1" max="1" width="24.28515625" style="41" bestFit="1" customWidth="1"/>
    <col min="2" max="2" width="58.85546875" style="41" customWidth="1"/>
    <col min="3" max="3" width="10.140625" style="41" customWidth="1"/>
    <col min="4" max="256" width="9.140625" style="41"/>
    <col min="257" max="257" width="24.28515625" style="41" bestFit="1" customWidth="1"/>
    <col min="258" max="258" width="58.85546875" style="41" customWidth="1"/>
    <col min="259" max="259" width="10.140625" style="41" customWidth="1"/>
    <col min="260" max="512" width="9.140625" style="41"/>
    <col min="513" max="513" width="24.28515625" style="41" bestFit="1" customWidth="1"/>
    <col min="514" max="514" width="58.85546875" style="41" customWidth="1"/>
    <col min="515" max="515" width="10.140625" style="41" customWidth="1"/>
    <col min="516" max="768" width="9.140625" style="41"/>
    <col min="769" max="769" width="24.28515625" style="41" bestFit="1" customWidth="1"/>
    <col min="770" max="770" width="58.85546875" style="41" customWidth="1"/>
    <col min="771" max="771" width="10.140625" style="41" customWidth="1"/>
    <col min="772" max="1024" width="9.140625" style="41"/>
    <col min="1025" max="1025" width="24.28515625" style="41" bestFit="1" customWidth="1"/>
    <col min="1026" max="1026" width="58.85546875" style="41" customWidth="1"/>
    <col min="1027" max="1027" width="10.140625" style="41" customWidth="1"/>
    <col min="1028" max="1280" width="9.140625" style="41"/>
    <col min="1281" max="1281" width="24.28515625" style="41" bestFit="1" customWidth="1"/>
    <col min="1282" max="1282" width="58.85546875" style="41" customWidth="1"/>
    <col min="1283" max="1283" width="10.140625" style="41" customWidth="1"/>
    <col min="1284" max="1536" width="9.140625" style="41"/>
    <col min="1537" max="1537" width="24.28515625" style="41" bestFit="1" customWidth="1"/>
    <col min="1538" max="1538" width="58.85546875" style="41" customWidth="1"/>
    <col min="1539" max="1539" width="10.140625" style="41" customWidth="1"/>
    <col min="1540" max="1792" width="9.140625" style="41"/>
    <col min="1793" max="1793" width="24.28515625" style="41" bestFit="1" customWidth="1"/>
    <col min="1794" max="1794" width="58.85546875" style="41" customWidth="1"/>
    <col min="1795" max="1795" width="10.140625" style="41" customWidth="1"/>
    <col min="1796" max="2048" width="9.140625" style="41"/>
    <col min="2049" max="2049" width="24.28515625" style="41" bestFit="1" customWidth="1"/>
    <col min="2050" max="2050" width="58.85546875" style="41" customWidth="1"/>
    <col min="2051" max="2051" width="10.140625" style="41" customWidth="1"/>
    <col min="2052" max="2304" width="9.140625" style="41"/>
    <col min="2305" max="2305" width="24.28515625" style="41" bestFit="1" customWidth="1"/>
    <col min="2306" max="2306" width="58.85546875" style="41" customWidth="1"/>
    <col min="2307" max="2307" width="10.140625" style="41" customWidth="1"/>
    <col min="2308" max="2560" width="9.140625" style="41"/>
    <col min="2561" max="2561" width="24.28515625" style="41" bestFit="1" customWidth="1"/>
    <col min="2562" max="2562" width="58.85546875" style="41" customWidth="1"/>
    <col min="2563" max="2563" width="10.140625" style="41" customWidth="1"/>
    <col min="2564" max="2816" width="9.140625" style="41"/>
    <col min="2817" max="2817" width="24.28515625" style="41" bestFit="1" customWidth="1"/>
    <col min="2818" max="2818" width="58.85546875" style="41" customWidth="1"/>
    <col min="2819" max="2819" width="10.140625" style="41" customWidth="1"/>
    <col min="2820" max="3072" width="9.140625" style="41"/>
    <col min="3073" max="3073" width="24.28515625" style="41" bestFit="1" customWidth="1"/>
    <col min="3074" max="3074" width="58.85546875" style="41" customWidth="1"/>
    <col min="3075" max="3075" width="10.140625" style="41" customWidth="1"/>
    <col min="3076" max="3328" width="9.140625" style="41"/>
    <col min="3329" max="3329" width="24.28515625" style="41" bestFit="1" customWidth="1"/>
    <col min="3330" max="3330" width="58.85546875" style="41" customWidth="1"/>
    <col min="3331" max="3331" width="10.140625" style="41" customWidth="1"/>
    <col min="3332" max="3584" width="9.140625" style="41"/>
    <col min="3585" max="3585" width="24.28515625" style="41" bestFit="1" customWidth="1"/>
    <col min="3586" max="3586" width="58.85546875" style="41" customWidth="1"/>
    <col min="3587" max="3587" width="10.140625" style="41" customWidth="1"/>
    <col min="3588" max="3840" width="9.140625" style="41"/>
    <col min="3841" max="3841" width="24.28515625" style="41" bestFit="1" customWidth="1"/>
    <col min="3842" max="3842" width="58.85546875" style="41" customWidth="1"/>
    <col min="3843" max="3843" width="10.140625" style="41" customWidth="1"/>
    <col min="3844" max="4096" width="9.140625" style="41"/>
    <col min="4097" max="4097" width="24.28515625" style="41" bestFit="1" customWidth="1"/>
    <col min="4098" max="4098" width="58.85546875" style="41" customWidth="1"/>
    <col min="4099" max="4099" width="10.140625" style="41" customWidth="1"/>
    <col min="4100" max="4352" width="9.140625" style="41"/>
    <col min="4353" max="4353" width="24.28515625" style="41" bestFit="1" customWidth="1"/>
    <col min="4354" max="4354" width="58.85546875" style="41" customWidth="1"/>
    <col min="4355" max="4355" width="10.140625" style="41" customWidth="1"/>
    <col min="4356" max="4608" width="9.140625" style="41"/>
    <col min="4609" max="4609" width="24.28515625" style="41" bestFit="1" customWidth="1"/>
    <col min="4610" max="4610" width="58.85546875" style="41" customWidth="1"/>
    <col min="4611" max="4611" width="10.140625" style="41" customWidth="1"/>
    <col min="4612" max="4864" width="9.140625" style="41"/>
    <col min="4865" max="4865" width="24.28515625" style="41" bestFit="1" customWidth="1"/>
    <col min="4866" max="4866" width="58.85546875" style="41" customWidth="1"/>
    <col min="4867" max="4867" width="10.140625" style="41" customWidth="1"/>
    <col min="4868" max="5120" width="9.140625" style="41"/>
    <col min="5121" max="5121" width="24.28515625" style="41" bestFit="1" customWidth="1"/>
    <col min="5122" max="5122" width="58.85546875" style="41" customWidth="1"/>
    <col min="5123" max="5123" width="10.140625" style="41" customWidth="1"/>
    <col min="5124" max="5376" width="9.140625" style="41"/>
    <col min="5377" max="5377" width="24.28515625" style="41" bestFit="1" customWidth="1"/>
    <col min="5378" max="5378" width="58.85546875" style="41" customWidth="1"/>
    <col min="5379" max="5379" width="10.140625" style="41" customWidth="1"/>
    <col min="5380" max="5632" width="9.140625" style="41"/>
    <col min="5633" max="5633" width="24.28515625" style="41" bestFit="1" customWidth="1"/>
    <col min="5634" max="5634" width="58.85546875" style="41" customWidth="1"/>
    <col min="5635" max="5635" width="10.140625" style="41" customWidth="1"/>
    <col min="5636" max="5888" width="9.140625" style="41"/>
    <col min="5889" max="5889" width="24.28515625" style="41" bestFit="1" customWidth="1"/>
    <col min="5890" max="5890" width="58.85546875" style="41" customWidth="1"/>
    <col min="5891" max="5891" width="10.140625" style="41" customWidth="1"/>
    <col min="5892" max="6144" width="9.140625" style="41"/>
    <col min="6145" max="6145" width="24.28515625" style="41" bestFit="1" customWidth="1"/>
    <col min="6146" max="6146" width="58.85546875" style="41" customWidth="1"/>
    <col min="6147" max="6147" width="10.140625" style="41" customWidth="1"/>
    <col min="6148" max="6400" width="9.140625" style="41"/>
    <col min="6401" max="6401" width="24.28515625" style="41" bestFit="1" customWidth="1"/>
    <col min="6402" max="6402" width="58.85546875" style="41" customWidth="1"/>
    <col min="6403" max="6403" width="10.140625" style="41" customWidth="1"/>
    <col min="6404" max="6656" width="9.140625" style="41"/>
    <col min="6657" max="6657" width="24.28515625" style="41" bestFit="1" customWidth="1"/>
    <col min="6658" max="6658" width="58.85546875" style="41" customWidth="1"/>
    <col min="6659" max="6659" width="10.140625" style="41" customWidth="1"/>
    <col min="6660" max="6912" width="9.140625" style="41"/>
    <col min="6913" max="6913" width="24.28515625" style="41" bestFit="1" customWidth="1"/>
    <col min="6914" max="6914" width="58.85546875" style="41" customWidth="1"/>
    <col min="6915" max="6915" width="10.140625" style="41" customWidth="1"/>
    <col min="6916" max="7168" width="9.140625" style="41"/>
    <col min="7169" max="7169" width="24.28515625" style="41" bestFit="1" customWidth="1"/>
    <col min="7170" max="7170" width="58.85546875" style="41" customWidth="1"/>
    <col min="7171" max="7171" width="10.140625" style="41" customWidth="1"/>
    <col min="7172" max="7424" width="9.140625" style="41"/>
    <col min="7425" max="7425" width="24.28515625" style="41" bestFit="1" customWidth="1"/>
    <col min="7426" max="7426" width="58.85546875" style="41" customWidth="1"/>
    <col min="7427" max="7427" width="10.140625" style="41" customWidth="1"/>
    <col min="7428" max="7680" width="9.140625" style="41"/>
    <col min="7681" max="7681" width="24.28515625" style="41" bestFit="1" customWidth="1"/>
    <col min="7682" max="7682" width="58.85546875" style="41" customWidth="1"/>
    <col min="7683" max="7683" width="10.140625" style="41" customWidth="1"/>
    <col min="7684" max="7936" width="9.140625" style="41"/>
    <col min="7937" max="7937" width="24.28515625" style="41" bestFit="1" customWidth="1"/>
    <col min="7938" max="7938" width="58.85546875" style="41" customWidth="1"/>
    <col min="7939" max="7939" width="10.140625" style="41" customWidth="1"/>
    <col min="7940" max="8192" width="9.140625" style="41"/>
    <col min="8193" max="8193" width="24.28515625" style="41" bestFit="1" customWidth="1"/>
    <col min="8194" max="8194" width="58.85546875" style="41" customWidth="1"/>
    <col min="8195" max="8195" width="10.140625" style="41" customWidth="1"/>
    <col min="8196" max="8448" width="9.140625" style="41"/>
    <col min="8449" max="8449" width="24.28515625" style="41" bestFit="1" customWidth="1"/>
    <col min="8450" max="8450" width="58.85546875" style="41" customWidth="1"/>
    <col min="8451" max="8451" width="10.140625" style="41" customWidth="1"/>
    <col min="8452" max="8704" width="9.140625" style="41"/>
    <col min="8705" max="8705" width="24.28515625" style="41" bestFit="1" customWidth="1"/>
    <col min="8706" max="8706" width="58.85546875" style="41" customWidth="1"/>
    <col min="8707" max="8707" width="10.140625" style="41" customWidth="1"/>
    <col min="8708" max="8960" width="9.140625" style="41"/>
    <col min="8961" max="8961" width="24.28515625" style="41" bestFit="1" customWidth="1"/>
    <col min="8962" max="8962" width="58.85546875" style="41" customWidth="1"/>
    <col min="8963" max="8963" width="10.140625" style="41" customWidth="1"/>
    <col min="8964" max="9216" width="9.140625" style="41"/>
    <col min="9217" max="9217" width="24.28515625" style="41" bestFit="1" customWidth="1"/>
    <col min="9218" max="9218" width="58.85546875" style="41" customWidth="1"/>
    <col min="9219" max="9219" width="10.140625" style="41" customWidth="1"/>
    <col min="9220" max="9472" width="9.140625" style="41"/>
    <col min="9473" max="9473" width="24.28515625" style="41" bestFit="1" customWidth="1"/>
    <col min="9474" max="9474" width="58.85546875" style="41" customWidth="1"/>
    <col min="9475" max="9475" width="10.140625" style="41" customWidth="1"/>
    <col min="9476" max="9728" width="9.140625" style="41"/>
    <col min="9729" max="9729" width="24.28515625" style="41" bestFit="1" customWidth="1"/>
    <col min="9730" max="9730" width="58.85546875" style="41" customWidth="1"/>
    <col min="9731" max="9731" width="10.140625" style="41" customWidth="1"/>
    <col min="9732" max="9984" width="9.140625" style="41"/>
    <col min="9985" max="9985" width="24.28515625" style="41" bestFit="1" customWidth="1"/>
    <col min="9986" max="9986" width="58.85546875" style="41" customWidth="1"/>
    <col min="9987" max="9987" width="10.140625" style="41" customWidth="1"/>
    <col min="9988" max="10240" width="9.140625" style="41"/>
    <col min="10241" max="10241" width="24.28515625" style="41" bestFit="1" customWidth="1"/>
    <col min="10242" max="10242" width="58.85546875" style="41" customWidth="1"/>
    <col min="10243" max="10243" width="10.140625" style="41" customWidth="1"/>
    <col min="10244" max="10496" width="9.140625" style="41"/>
    <col min="10497" max="10497" width="24.28515625" style="41" bestFit="1" customWidth="1"/>
    <col min="10498" max="10498" width="58.85546875" style="41" customWidth="1"/>
    <col min="10499" max="10499" width="10.140625" style="41" customWidth="1"/>
    <col min="10500" max="10752" width="9.140625" style="41"/>
    <col min="10753" max="10753" width="24.28515625" style="41" bestFit="1" customWidth="1"/>
    <col min="10754" max="10754" width="58.85546875" style="41" customWidth="1"/>
    <col min="10755" max="10755" width="10.140625" style="41" customWidth="1"/>
    <col min="10756" max="11008" width="9.140625" style="41"/>
    <col min="11009" max="11009" width="24.28515625" style="41" bestFit="1" customWidth="1"/>
    <col min="11010" max="11010" width="58.85546875" style="41" customWidth="1"/>
    <col min="11011" max="11011" width="10.140625" style="41" customWidth="1"/>
    <col min="11012" max="11264" width="9.140625" style="41"/>
    <col min="11265" max="11265" width="24.28515625" style="41" bestFit="1" customWidth="1"/>
    <col min="11266" max="11266" width="58.85546875" style="41" customWidth="1"/>
    <col min="11267" max="11267" width="10.140625" style="41" customWidth="1"/>
    <col min="11268" max="11520" width="9.140625" style="41"/>
    <col min="11521" max="11521" width="24.28515625" style="41" bestFit="1" customWidth="1"/>
    <col min="11522" max="11522" width="58.85546875" style="41" customWidth="1"/>
    <col min="11523" max="11523" width="10.140625" style="41" customWidth="1"/>
    <col min="11524" max="11776" width="9.140625" style="41"/>
    <col min="11777" max="11777" width="24.28515625" style="41" bestFit="1" customWidth="1"/>
    <col min="11778" max="11778" width="58.85546875" style="41" customWidth="1"/>
    <col min="11779" max="11779" width="10.140625" style="41" customWidth="1"/>
    <col min="11780" max="12032" width="9.140625" style="41"/>
    <col min="12033" max="12033" width="24.28515625" style="41" bestFit="1" customWidth="1"/>
    <col min="12034" max="12034" width="58.85546875" style="41" customWidth="1"/>
    <col min="12035" max="12035" width="10.140625" style="41" customWidth="1"/>
    <col min="12036" max="12288" width="9.140625" style="41"/>
    <col min="12289" max="12289" width="24.28515625" style="41" bestFit="1" customWidth="1"/>
    <col min="12290" max="12290" width="58.85546875" style="41" customWidth="1"/>
    <col min="12291" max="12291" width="10.140625" style="41" customWidth="1"/>
    <col min="12292" max="12544" width="9.140625" style="41"/>
    <col min="12545" max="12545" width="24.28515625" style="41" bestFit="1" customWidth="1"/>
    <col min="12546" max="12546" width="58.85546875" style="41" customWidth="1"/>
    <col min="12547" max="12547" width="10.140625" style="41" customWidth="1"/>
    <col min="12548" max="12800" width="9.140625" style="41"/>
    <col min="12801" max="12801" width="24.28515625" style="41" bestFit="1" customWidth="1"/>
    <col min="12802" max="12802" width="58.85546875" style="41" customWidth="1"/>
    <col min="12803" max="12803" width="10.140625" style="41" customWidth="1"/>
    <col min="12804" max="13056" width="9.140625" style="41"/>
    <col min="13057" max="13057" width="24.28515625" style="41" bestFit="1" customWidth="1"/>
    <col min="13058" max="13058" width="58.85546875" style="41" customWidth="1"/>
    <col min="13059" max="13059" width="10.140625" style="41" customWidth="1"/>
    <col min="13060" max="13312" width="9.140625" style="41"/>
    <col min="13313" max="13313" width="24.28515625" style="41" bestFit="1" customWidth="1"/>
    <col min="13314" max="13314" width="58.85546875" style="41" customWidth="1"/>
    <col min="13315" max="13315" width="10.140625" style="41" customWidth="1"/>
    <col min="13316" max="13568" width="9.140625" style="41"/>
    <col min="13569" max="13569" width="24.28515625" style="41" bestFit="1" customWidth="1"/>
    <col min="13570" max="13570" width="58.85546875" style="41" customWidth="1"/>
    <col min="13571" max="13571" width="10.140625" style="41" customWidth="1"/>
    <col min="13572" max="13824" width="9.140625" style="41"/>
    <col min="13825" max="13825" width="24.28515625" style="41" bestFit="1" customWidth="1"/>
    <col min="13826" max="13826" width="58.85546875" style="41" customWidth="1"/>
    <col min="13827" max="13827" width="10.140625" style="41" customWidth="1"/>
    <col min="13828" max="14080" width="9.140625" style="41"/>
    <col min="14081" max="14081" width="24.28515625" style="41" bestFit="1" customWidth="1"/>
    <col min="14082" max="14082" width="58.85546875" style="41" customWidth="1"/>
    <col min="14083" max="14083" width="10.140625" style="41" customWidth="1"/>
    <col min="14084" max="14336" width="9.140625" style="41"/>
    <col min="14337" max="14337" width="24.28515625" style="41" bestFit="1" customWidth="1"/>
    <col min="14338" max="14338" width="58.85546875" style="41" customWidth="1"/>
    <col min="14339" max="14339" width="10.140625" style="41" customWidth="1"/>
    <col min="14340" max="14592" width="9.140625" style="41"/>
    <col min="14593" max="14593" width="24.28515625" style="41" bestFit="1" customWidth="1"/>
    <col min="14594" max="14594" width="58.85546875" style="41" customWidth="1"/>
    <col min="14595" max="14595" width="10.140625" style="41" customWidth="1"/>
    <col min="14596" max="14848" width="9.140625" style="41"/>
    <col min="14849" max="14849" width="24.28515625" style="41" bestFit="1" customWidth="1"/>
    <col min="14850" max="14850" width="58.85546875" style="41" customWidth="1"/>
    <col min="14851" max="14851" width="10.140625" style="41" customWidth="1"/>
    <col min="14852" max="15104" width="9.140625" style="41"/>
    <col min="15105" max="15105" width="24.28515625" style="41" bestFit="1" customWidth="1"/>
    <col min="15106" max="15106" width="58.85546875" style="41" customWidth="1"/>
    <col min="15107" max="15107" width="10.140625" style="41" customWidth="1"/>
    <col min="15108" max="15360" width="9.140625" style="41"/>
    <col min="15361" max="15361" width="24.28515625" style="41" bestFit="1" customWidth="1"/>
    <col min="15362" max="15362" width="58.85546875" style="41" customWidth="1"/>
    <col min="15363" max="15363" width="10.140625" style="41" customWidth="1"/>
    <col min="15364" max="15616" width="9.140625" style="41"/>
    <col min="15617" max="15617" width="24.28515625" style="41" bestFit="1" customWidth="1"/>
    <col min="15618" max="15618" width="58.85546875" style="41" customWidth="1"/>
    <col min="15619" max="15619" width="10.140625" style="41" customWidth="1"/>
    <col min="15620" max="15872" width="9.140625" style="41"/>
    <col min="15873" max="15873" width="24.28515625" style="41" bestFit="1" customWidth="1"/>
    <col min="15874" max="15874" width="58.85546875" style="41" customWidth="1"/>
    <col min="15875" max="15875" width="10.140625" style="41" customWidth="1"/>
    <col min="15876" max="16128" width="9.140625" style="41"/>
    <col min="16129" max="16129" width="24.28515625" style="41" bestFit="1" customWidth="1"/>
    <col min="16130" max="16130" width="58.85546875" style="41" customWidth="1"/>
    <col min="16131" max="16131" width="10.140625" style="41" customWidth="1"/>
    <col min="16132" max="16384" width="9.140625" style="41"/>
  </cols>
  <sheetData>
    <row r="1" spans="1:17">
      <c r="A1" s="23" t="s">
        <v>48</v>
      </c>
      <c r="B1" s="1304" t="s">
        <v>2192</v>
      </c>
    </row>
    <row r="2" spans="1:17">
      <c r="A2" s="23" t="s">
        <v>49</v>
      </c>
      <c r="B2" s="23" t="s">
        <v>1937</v>
      </c>
    </row>
    <row r="3" spans="1:17">
      <c r="A3" s="23" t="s">
        <v>47</v>
      </c>
      <c r="B3" s="23" t="s">
        <v>1049</v>
      </c>
    </row>
    <row r="4" spans="1:17">
      <c r="A4" s="23" t="s">
        <v>50</v>
      </c>
      <c r="B4" s="23" t="s">
        <v>53</v>
      </c>
    </row>
    <row r="5" spans="1:17">
      <c r="A5" s="41" t="s">
        <v>792</v>
      </c>
      <c r="B5" s="41" t="s">
        <v>71</v>
      </c>
    </row>
    <row r="6" spans="1:17" ht="15.75" thickBot="1"/>
    <row r="7" spans="1:17" ht="15" customHeight="1">
      <c r="A7" s="4685" t="s">
        <v>2093</v>
      </c>
      <c r="B7" s="4686"/>
      <c r="C7" s="4691" t="s">
        <v>2094</v>
      </c>
      <c r="D7" s="4692"/>
      <c r="E7" s="4692"/>
      <c r="F7" s="4692"/>
      <c r="G7" s="4692"/>
      <c r="H7" s="4692"/>
      <c r="I7" s="4692"/>
      <c r="J7" s="4692"/>
      <c r="K7" s="4692"/>
      <c r="L7" s="4711"/>
      <c r="M7" s="4711"/>
      <c r="N7" s="4711"/>
      <c r="O7" s="4711"/>
      <c r="P7" s="4711"/>
      <c r="Q7" s="4712"/>
    </row>
    <row r="8" spans="1:17">
      <c r="A8" s="4687"/>
      <c r="B8" s="4688"/>
      <c r="C8" s="4695"/>
      <c r="D8" s="4696"/>
      <c r="E8" s="4696"/>
      <c r="F8" s="4696"/>
      <c r="G8" s="4696"/>
      <c r="H8" s="4696"/>
      <c r="I8" s="4696"/>
      <c r="J8" s="4696"/>
      <c r="K8" s="4696"/>
      <c r="L8" s="4713"/>
      <c r="M8" s="4713"/>
      <c r="N8" s="4713"/>
      <c r="O8" s="4713"/>
      <c r="P8" s="4713"/>
      <c r="Q8" s="4714"/>
    </row>
    <row r="9" spans="1:17">
      <c r="A9" s="4687"/>
      <c r="B9" s="4688"/>
      <c r="C9" s="4695"/>
      <c r="D9" s="4696"/>
      <c r="E9" s="4696"/>
      <c r="F9" s="4696"/>
      <c r="G9" s="4696"/>
      <c r="H9" s="4696"/>
      <c r="I9" s="4696"/>
      <c r="J9" s="4696"/>
      <c r="K9" s="4696"/>
      <c r="L9" s="4713"/>
      <c r="M9" s="4713"/>
      <c r="N9" s="4713"/>
      <c r="O9" s="4713"/>
      <c r="P9" s="4713"/>
      <c r="Q9" s="4714"/>
    </row>
    <row r="10" spans="1:17" ht="15.75" thickBot="1">
      <c r="A10" s="4689"/>
      <c r="B10" s="4690"/>
      <c r="C10" s="4699"/>
      <c r="D10" s="4700"/>
      <c r="E10" s="4700"/>
      <c r="F10" s="4700"/>
      <c r="G10" s="4700"/>
      <c r="H10" s="4700"/>
      <c r="I10" s="4700"/>
      <c r="J10" s="4700"/>
      <c r="K10" s="4700"/>
      <c r="L10" s="4715"/>
      <c r="M10" s="4715"/>
      <c r="N10" s="4715"/>
      <c r="O10" s="4715"/>
      <c r="P10" s="4715"/>
      <c r="Q10" s="4716"/>
    </row>
    <row r="11" spans="1:17">
      <c r="A11" s="4703" t="s">
        <v>2095</v>
      </c>
      <c r="B11" s="4704"/>
      <c r="C11" s="4717" t="s">
        <v>2193</v>
      </c>
      <c r="D11" s="1609"/>
      <c r="E11" s="4719" t="s">
        <v>2097</v>
      </c>
      <c r="F11" s="4719"/>
      <c r="G11" s="4719"/>
      <c r="H11" s="4719"/>
      <c r="I11" s="4719"/>
      <c r="J11" s="4719"/>
      <c r="K11" s="4719"/>
      <c r="L11" s="4719"/>
      <c r="M11" s="4719"/>
      <c r="N11" s="4719"/>
      <c r="O11" s="4719"/>
      <c r="P11" s="4719"/>
      <c r="Q11" s="4720"/>
    </row>
    <row r="12" spans="1:17" ht="24">
      <c r="A12" s="4705"/>
      <c r="B12" s="4706"/>
      <c r="C12" s="4718"/>
      <c r="D12" s="1610" t="s">
        <v>2098</v>
      </c>
      <c r="E12" s="1611" t="s">
        <v>2099</v>
      </c>
      <c r="F12" s="1612" t="s">
        <v>2100</v>
      </c>
      <c r="G12" s="1612" t="s">
        <v>2101</v>
      </c>
      <c r="H12" s="1612" t="s">
        <v>2102</v>
      </c>
      <c r="I12" s="1612" t="s">
        <v>2103</v>
      </c>
      <c r="J12" s="1612" t="s">
        <v>2104</v>
      </c>
      <c r="K12" s="1612" t="s">
        <v>2105</v>
      </c>
      <c r="L12" s="1612" t="s">
        <v>2106</v>
      </c>
      <c r="M12" s="1612" t="s">
        <v>2107</v>
      </c>
      <c r="N12" s="1612" t="s">
        <v>2108</v>
      </c>
      <c r="O12" s="1612" t="s">
        <v>2109</v>
      </c>
      <c r="P12" s="1612" t="s">
        <v>2110</v>
      </c>
      <c r="Q12" s="1613" t="s">
        <v>2111</v>
      </c>
    </row>
    <row r="13" spans="1:17">
      <c r="A13" s="1486"/>
      <c r="B13" s="1487"/>
      <c r="C13" s="1488">
        <v>1</v>
      </c>
      <c r="D13" s="1489">
        <v>2</v>
      </c>
      <c r="E13" s="1489">
        <v>3</v>
      </c>
      <c r="F13" s="1489">
        <v>4</v>
      </c>
      <c r="G13" s="1489">
        <v>5</v>
      </c>
      <c r="H13" s="1489">
        <v>6</v>
      </c>
      <c r="I13" s="1489">
        <v>7</v>
      </c>
      <c r="J13" s="1489">
        <v>8</v>
      </c>
      <c r="K13" s="1489">
        <v>9</v>
      </c>
      <c r="L13" s="1489">
        <v>10</v>
      </c>
      <c r="M13" s="1489">
        <v>11</v>
      </c>
      <c r="N13" s="1489">
        <v>12</v>
      </c>
      <c r="O13" s="1489">
        <v>13</v>
      </c>
      <c r="P13" s="1489">
        <v>14</v>
      </c>
      <c r="Q13" s="1490">
        <v>15</v>
      </c>
    </row>
    <row r="14" spans="1:17">
      <c r="A14" s="1486"/>
      <c r="B14" s="1614" t="s">
        <v>2112</v>
      </c>
      <c r="C14" s="1492"/>
      <c r="D14" s="1493"/>
      <c r="E14" s="1493"/>
      <c r="F14" s="1493"/>
      <c r="G14" s="1493"/>
      <c r="H14" s="1493"/>
      <c r="I14" s="1493"/>
      <c r="J14" s="1493"/>
      <c r="K14" s="1493"/>
      <c r="L14" s="1493"/>
      <c r="M14" s="1493"/>
      <c r="N14" s="1493"/>
      <c r="O14" s="1493"/>
      <c r="P14" s="1493"/>
      <c r="Q14" s="1494"/>
    </row>
    <row r="15" spans="1:17">
      <c r="A15" s="1495"/>
      <c r="B15" s="1615" t="s">
        <v>199</v>
      </c>
      <c r="C15" s="1496"/>
      <c r="D15" s="1497"/>
      <c r="E15" s="1497"/>
      <c r="F15" s="1497"/>
      <c r="G15" s="1497"/>
      <c r="H15" s="1497"/>
      <c r="I15" s="1497"/>
      <c r="J15" s="1497"/>
      <c r="K15" s="1497"/>
      <c r="L15" s="1497"/>
      <c r="M15" s="1497"/>
      <c r="N15" s="1497"/>
      <c r="O15" s="1497"/>
      <c r="P15" s="1497"/>
      <c r="Q15" s="1498"/>
    </row>
    <row r="16" spans="1:17">
      <c r="A16" s="1499">
        <v>1</v>
      </c>
      <c r="B16" s="1086" t="s">
        <v>202</v>
      </c>
      <c r="C16" s="1500">
        <f>SUM(D16:Q16)</f>
        <v>0</v>
      </c>
      <c r="D16" s="1501"/>
      <c r="E16" s="1502"/>
      <c r="F16" s="1502"/>
      <c r="G16" s="1502"/>
      <c r="H16" s="1502"/>
      <c r="I16" s="1502"/>
      <c r="J16" s="1502"/>
      <c r="K16" s="1502"/>
      <c r="L16" s="1502"/>
      <c r="M16" s="1502"/>
      <c r="N16" s="1502"/>
      <c r="O16" s="1502"/>
      <c r="P16" s="1502"/>
      <c r="Q16" s="1503"/>
    </row>
    <row r="17" spans="1:17" ht="25.5">
      <c r="A17" s="1499">
        <v>2</v>
      </c>
      <c r="B17" s="1082" t="s">
        <v>2113</v>
      </c>
      <c r="C17" s="1500">
        <f t="shared" ref="C17:C32" si="0">SUM(D17:Q17)</f>
        <v>0</v>
      </c>
      <c r="D17" s="1504"/>
      <c r="E17" s="1505"/>
      <c r="F17" s="1505"/>
      <c r="G17" s="1505"/>
      <c r="H17" s="1505"/>
      <c r="I17" s="1505"/>
      <c r="J17" s="1505"/>
      <c r="K17" s="1505"/>
      <c r="L17" s="1505"/>
      <c r="M17" s="1505"/>
      <c r="N17" s="1505"/>
      <c r="O17" s="1505"/>
      <c r="P17" s="1505"/>
      <c r="Q17" s="1506"/>
    </row>
    <row r="18" spans="1:17">
      <c r="A18" s="1507">
        <v>3</v>
      </c>
      <c r="B18" s="1508" t="s">
        <v>2114</v>
      </c>
      <c r="C18" s="1500">
        <f t="shared" si="0"/>
        <v>0</v>
      </c>
      <c r="D18" s="1504"/>
      <c r="E18" s="1505"/>
      <c r="F18" s="1505"/>
      <c r="G18" s="1505"/>
      <c r="H18" s="1505"/>
      <c r="I18" s="1505"/>
      <c r="J18" s="1505"/>
      <c r="K18" s="1505"/>
      <c r="L18" s="1505"/>
      <c r="M18" s="1505"/>
      <c r="N18" s="1505"/>
      <c r="O18" s="1505"/>
      <c r="P18" s="1505"/>
      <c r="Q18" s="1506"/>
    </row>
    <row r="19" spans="1:17">
      <c r="A19" s="1507">
        <v>4</v>
      </c>
      <c r="B19" s="1508" t="s">
        <v>2115</v>
      </c>
      <c r="C19" s="1500">
        <f t="shared" si="0"/>
        <v>0</v>
      </c>
      <c r="D19" s="1509">
        <f>D20+D21</f>
        <v>0</v>
      </c>
      <c r="E19" s="1509">
        <f t="shared" ref="E19:Q19" si="1">E20+E21</f>
        <v>0</v>
      </c>
      <c r="F19" s="1509">
        <f t="shared" si="1"/>
        <v>0</v>
      </c>
      <c r="G19" s="1509">
        <f t="shared" si="1"/>
        <v>0</v>
      </c>
      <c r="H19" s="1509">
        <f t="shared" si="1"/>
        <v>0</v>
      </c>
      <c r="I19" s="1509">
        <f t="shared" si="1"/>
        <v>0</v>
      </c>
      <c r="J19" s="1509">
        <f t="shared" si="1"/>
        <v>0</v>
      </c>
      <c r="K19" s="1509">
        <f t="shared" si="1"/>
        <v>0</v>
      </c>
      <c r="L19" s="1509">
        <f t="shared" si="1"/>
        <v>0</v>
      </c>
      <c r="M19" s="1509">
        <f t="shared" si="1"/>
        <v>0</v>
      </c>
      <c r="N19" s="1509">
        <f t="shared" si="1"/>
        <v>0</v>
      </c>
      <c r="O19" s="1509">
        <f t="shared" si="1"/>
        <v>0</v>
      </c>
      <c r="P19" s="1509">
        <f t="shared" si="1"/>
        <v>0</v>
      </c>
      <c r="Q19" s="1510">
        <f t="shared" si="1"/>
        <v>0</v>
      </c>
    </row>
    <row r="20" spans="1:17">
      <c r="A20" s="1511"/>
      <c r="B20" s="1512" t="s">
        <v>67</v>
      </c>
      <c r="C20" s="1500">
        <f t="shared" si="0"/>
        <v>0</v>
      </c>
      <c r="D20" s="1513"/>
      <c r="E20" s="1514"/>
      <c r="F20" s="1514"/>
      <c r="G20" s="1514"/>
      <c r="H20" s="1514"/>
      <c r="I20" s="1514"/>
      <c r="J20" s="1514"/>
      <c r="K20" s="1514"/>
      <c r="L20" s="1514"/>
      <c r="M20" s="1514"/>
      <c r="N20" s="1514"/>
      <c r="O20" s="1514"/>
      <c r="P20" s="1514"/>
      <c r="Q20" s="1515"/>
    </row>
    <row r="21" spans="1:17">
      <c r="A21" s="1511"/>
      <c r="B21" s="1512" t="s">
        <v>273</v>
      </c>
      <c r="C21" s="1500">
        <f t="shared" si="0"/>
        <v>0</v>
      </c>
      <c r="D21" s="1513"/>
      <c r="E21" s="1514"/>
      <c r="F21" s="1514"/>
      <c r="G21" s="1514"/>
      <c r="H21" s="1514"/>
      <c r="I21" s="1514"/>
      <c r="J21" s="1514"/>
      <c r="K21" s="1514"/>
      <c r="L21" s="1514"/>
      <c r="M21" s="1514"/>
      <c r="N21" s="1514"/>
      <c r="O21" s="1514"/>
      <c r="P21" s="1514"/>
      <c r="Q21" s="1515"/>
    </row>
    <row r="22" spans="1:17">
      <c r="A22" s="1507">
        <v>5</v>
      </c>
      <c r="B22" s="1508" t="s">
        <v>2116</v>
      </c>
      <c r="C22" s="1500">
        <f t="shared" si="0"/>
        <v>0</v>
      </c>
      <c r="D22" s="1516"/>
      <c r="E22" s="1517"/>
      <c r="F22" s="1517"/>
      <c r="G22" s="1517"/>
      <c r="H22" s="1517"/>
      <c r="I22" s="1517"/>
      <c r="J22" s="1517"/>
      <c r="K22" s="1517"/>
      <c r="L22" s="1517"/>
      <c r="M22" s="1517"/>
      <c r="N22" s="1517"/>
      <c r="O22" s="1517"/>
      <c r="P22" s="1517"/>
      <c r="Q22" s="1518"/>
    </row>
    <row r="23" spans="1:17">
      <c r="A23" s="1507">
        <v>6</v>
      </c>
      <c r="B23" s="1508" t="s">
        <v>2117</v>
      </c>
      <c r="C23" s="1500">
        <f t="shared" si="0"/>
        <v>0</v>
      </c>
      <c r="D23" s="1513"/>
      <c r="E23" s="1514"/>
      <c r="F23" s="1514"/>
      <c r="G23" s="1514"/>
      <c r="H23" s="1514"/>
      <c r="I23" s="1514"/>
      <c r="J23" s="1514"/>
      <c r="K23" s="1514"/>
      <c r="L23" s="1514"/>
      <c r="M23" s="1514"/>
      <c r="N23" s="1514"/>
      <c r="O23" s="1514"/>
      <c r="P23" s="1514"/>
      <c r="Q23" s="1515"/>
    </row>
    <row r="24" spans="1:17">
      <c r="A24" s="1507">
        <v>7</v>
      </c>
      <c r="B24" s="1508" t="s">
        <v>1805</v>
      </c>
      <c r="C24" s="1500">
        <f t="shared" si="0"/>
        <v>0</v>
      </c>
      <c r="D24" s="1513"/>
      <c r="E24" s="1514"/>
      <c r="F24" s="1514"/>
      <c r="G24" s="1514"/>
      <c r="H24" s="1514"/>
      <c r="I24" s="1514"/>
      <c r="J24" s="1514"/>
      <c r="K24" s="1514"/>
      <c r="L24" s="1514"/>
      <c r="M24" s="1514"/>
      <c r="N24" s="1514"/>
      <c r="O24" s="1514"/>
      <c r="P24" s="1514"/>
      <c r="Q24" s="1515"/>
    </row>
    <row r="25" spans="1:17">
      <c r="A25" s="1519"/>
      <c r="B25" s="1512" t="s">
        <v>2118</v>
      </c>
      <c r="C25" s="1500">
        <f t="shared" si="0"/>
        <v>0</v>
      </c>
      <c r="D25" s="1513"/>
      <c r="E25" s="1514"/>
      <c r="F25" s="1514"/>
      <c r="G25" s="1514"/>
      <c r="H25" s="1514"/>
      <c r="I25" s="1514"/>
      <c r="J25" s="1514"/>
      <c r="K25" s="1514"/>
      <c r="L25" s="1514"/>
      <c r="M25" s="1514"/>
      <c r="N25" s="1514"/>
      <c r="O25" s="1514"/>
      <c r="P25" s="1514"/>
      <c r="Q25" s="1515"/>
    </row>
    <row r="26" spans="1:17">
      <c r="A26" s="1507">
        <v>8</v>
      </c>
      <c r="B26" s="1520" t="s">
        <v>2119</v>
      </c>
      <c r="C26" s="1500">
        <f t="shared" si="0"/>
        <v>0</v>
      </c>
      <c r="D26" s="1521">
        <f>D27+D28+D29</f>
        <v>0</v>
      </c>
      <c r="E26" s="1521">
        <f t="shared" ref="E26:Q26" si="2">E27+E28+E29</f>
        <v>0</v>
      </c>
      <c r="F26" s="1521">
        <f t="shared" si="2"/>
        <v>0</v>
      </c>
      <c r="G26" s="1521">
        <f t="shared" si="2"/>
        <v>0</v>
      </c>
      <c r="H26" s="1521">
        <f t="shared" si="2"/>
        <v>0</v>
      </c>
      <c r="I26" s="1521">
        <f t="shared" si="2"/>
        <v>0</v>
      </c>
      <c r="J26" s="1521">
        <f t="shared" si="2"/>
        <v>0</v>
      </c>
      <c r="K26" s="1521">
        <f t="shared" si="2"/>
        <v>0</v>
      </c>
      <c r="L26" s="1521">
        <f t="shared" si="2"/>
        <v>0</v>
      </c>
      <c r="M26" s="1521">
        <f t="shared" si="2"/>
        <v>0</v>
      </c>
      <c r="N26" s="1521">
        <f t="shared" si="2"/>
        <v>0</v>
      </c>
      <c r="O26" s="1521">
        <f t="shared" si="2"/>
        <v>0</v>
      </c>
      <c r="P26" s="1521">
        <f t="shared" si="2"/>
        <v>0</v>
      </c>
      <c r="Q26" s="1522">
        <f t="shared" si="2"/>
        <v>0</v>
      </c>
    </row>
    <row r="27" spans="1:17">
      <c r="A27" s="1511"/>
      <c r="B27" s="1523" t="s">
        <v>438</v>
      </c>
      <c r="C27" s="1500">
        <f t="shared" si="0"/>
        <v>0</v>
      </c>
      <c r="D27" s="1513"/>
      <c r="E27" s="1514"/>
      <c r="F27" s="1514"/>
      <c r="G27" s="1514"/>
      <c r="H27" s="1514"/>
      <c r="I27" s="1514"/>
      <c r="J27" s="1514"/>
      <c r="K27" s="1514"/>
      <c r="L27" s="1514"/>
      <c r="M27" s="1514"/>
      <c r="N27" s="1514"/>
      <c r="O27" s="1514"/>
      <c r="P27" s="1514"/>
      <c r="Q27" s="1515"/>
    </row>
    <row r="28" spans="1:17">
      <c r="A28" s="1511"/>
      <c r="B28" s="1523" t="s">
        <v>445</v>
      </c>
      <c r="C28" s="1500">
        <f t="shared" si="0"/>
        <v>0</v>
      </c>
      <c r="D28" s="1513"/>
      <c r="E28" s="1514"/>
      <c r="F28" s="1514"/>
      <c r="G28" s="1514"/>
      <c r="H28" s="1514"/>
      <c r="I28" s="1514"/>
      <c r="J28" s="1514"/>
      <c r="K28" s="1514"/>
      <c r="L28" s="1514"/>
      <c r="M28" s="1514"/>
      <c r="N28" s="1514"/>
      <c r="O28" s="1514"/>
      <c r="P28" s="1514"/>
      <c r="Q28" s="1515"/>
    </row>
    <row r="29" spans="1:17">
      <c r="A29" s="1511"/>
      <c r="B29" s="1523" t="s">
        <v>2120</v>
      </c>
      <c r="C29" s="1500">
        <f t="shared" si="0"/>
        <v>0</v>
      </c>
      <c r="D29" s="1513"/>
      <c r="E29" s="1514"/>
      <c r="F29" s="1514"/>
      <c r="G29" s="1514"/>
      <c r="H29" s="1514"/>
      <c r="I29" s="1514"/>
      <c r="J29" s="1514"/>
      <c r="K29" s="1514"/>
      <c r="L29" s="1514"/>
      <c r="M29" s="1514"/>
      <c r="N29" s="1514"/>
      <c r="O29" s="1514"/>
      <c r="P29" s="1514"/>
      <c r="Q29" s="1515"/>
    </row>
    <row r="30" spans="1:17">
      <c r="A30" s="1507">
        <v>9</v>
      </c>
      <c r="B30" s="1524" t="s">
        <v>1813</v>
      </c>
      <c r="C30" s="1500">
        <f t="shared" si="0"/>
        <v>0</v>
      </c>
      <c r="D30" s="1521">
        <f>D31+D32</f>
        <v>0</v>
      </c>
      <c r="E30" s="1521">
        <f t="shared" ref="E30:Q30" si="3">E31+E32</f>
        <v>0</v>
      </c>
      <c r="F30" s="1521">
        <f t="shared" si="3"/>
        <v>0</v>
      </c>
      <c r="G30" s="1521">
        <f t="shared" si="3"/>
        <v>0</v>
      </c>
      <c r="H30" s="1521">
        <f t="shared" si="3"/>
        <v>0</v>
      </c>
      <c r="I30" s="1521">
        <f t="shared" si="3"/>
        <v>0</v>
      </c>
      <c r="J30" s="1521">
        <f t="shared" si="3"/>
        <v>0</v>
      </c>
      <c r="K30" s="1521">
        <f t="shared" si="3"/>
        <v>0</v>
      </c>
      <c r="L30" s="1521">
        <f t="shared" si="3"/>
        <v>0</v>
      </c>
      <c r="M30" s="1521">
        <f t="shared" si="3"/>
        <v>0</v>
      </c>
      <c r="N30" s="1521">
        <f t="shared" si="3"/>
        <v>0</v>
      </c>
      <c r="O30" s="1521">
        <f t="shared" si="3"/>
        <v>0</v>
      </c>
      <c r="P30" s="1521">
        <f t="shared" si="3"/>
        <v>0</v>
      </c>
      <c r="Q30" s="1522">
        <f t="shared" si="3"/>
        <v>0</v>
      </c>
    </row>
    <row r="31" spans="1:17">
      <c r="A31" s="1519"/>
      <c r="B31" s="1525" t="s">
        <v>2121</v>
      </c>
      <c r="C31" s="1500">
        <f t="shared" si="0"/>
        <v>0</v>
      </c>
      <c r="D31" s="1513"/>
      <c r="E31" s="1514"/>
      <c r="F31" s="1514"/>
      <c r="G31" s="1514"/>
      <c r="H31" s="1514"/>
      <c r="I31" s="1514"/>
      <c r="J31" s="1514"/>
      <c r="K31" s="1514"/>
      <c r="L31" s="1514"/>
      <c r="M31" s="1514"/>
      <c r="N31" s="1514"/>
      <c r="O31" s="1514"/>
      <c r="P31" s="1514"/>
      <c r="Q31" s="1515"/>
    </row>
    <row r="32" spans="1:17">
      <c r="A32" s="1526"/>
      <c r="B32" s="1525" t="s">
        <v>65</v>
      </c>
      <c r="C32" s="1500">
        <f t="shared" si="0"/>
        <v>0</v>
      </c>
      <c r="D32" s="1513"/>
      <c r="E32" s="1514"/>
      <c r="F32" s="1514"/>
      <c r="G32" s="1514"/>
      <c r="H32" s="1514"/>
      <c r="I32" s="1514"/>
      <c r="J32" s="1514"/>
      <c r="K32" s="1514"/>
      <c r="L32" s="1514"/>
      <c r="M32" s="1514"/>
      <c r="N32" s="1514"/>
      <c r="O32" s="1514"/>
      <c r="P32" s="1514"/>
      <c r="Q32" s="1515"/>
    </row>
    <row r="33" spans="1:17">
      <c r="A33" s="1527"/>
      <c r="B33" s="1528" t="s">
        <v>2122</v>
      </c>
      <c r="C33" s="1529">
        <f>C16+C17+C18+C19+C22+C23+C24+C25+C26+C30</f>
        <v>0</v>
      </c>
      <c r="D33" s="1529">
        <f t="shared" ref="D33:Q33" si="4">D16+D17+D18+D19+D22+D23+D24+D25+D26+D30</f>
        <v>0</v>
      </c>
      <c r="E33" s="1529">
        <f t="shared" si="4"/>
        <v>0</v>
      </c>
      <c r="F33" s="1529">
        <f t="shared" si="4"/>
        <v>0</v>
      </c>
      <c r="G33" s="1529">
        <f t="shared" si="4"/>
        <v>0</v>
      </c>
      <c r="H33" s="1529">
        <f t="shared" si="4"/>
        <v>0</v>
      </c>
      <c r="I33" s="1529">
        <f t="shared" si="4"/>
        <v>0</v>
      </c>
      <c r="J33" s="1529">
        <f t="shared" si="4"/>
        <v>0</v>
      </c>
      <c r="K33" s="1529">
        <f t="shared" si="4"/>
        <v>0</v>
      </c>
      <c r="L33" s="1529">
        <f t="shared" si="4"/>
        <v>0</v>
      </c>
      <c r="M33" s="1529">
        <f t="shared" si="4"/>
        <v>0</v>
      </c>
      <c r="N33" s="1529">
        <f t="shared" si="4"/>
        <v>0</v>
      </c>
      <c r="O33" s="1529">
        <f t="shared" si="4"/>
        <v>0</v>
      </c>
      <c r="P33" s="1529">
        <f t="shared" si="4"/>
        <v>0</v>
      </c>
      <c r="Q33" s="1530">
        <f t="shared" si="4"/>
        <v>0</v>
      </c>
    </row>
    <row r="34" spans="1:17">
      <c r="A34" s="1495"/>
      <c r="B34" s="1614" t="s">
        <v>2123</v>
      </c>
      <c r="C34" s="1531"/>
      <c r="D34" s="1531"/>
      <c r="E34" s="1531"/>
      <c r="F34" s="1531"/>
      <c r="G34" s="1531"/>
      <c r="H34" s="1531"/>
      <c r="I34" s="1531"/>
      <c r="J34" s="1531"/>
      <c r="K34" s="1531"/>
      <c r="L34" s="1531"/>
      <c r="M34" s="1531"/>
      <c r="N34" s="1531"/>
      <c r="O34" s="1531"/>
      <c r="P34" s="1531"/>
      <c r="Q34" s="1532"/>
    </row>
    <row r="35" spans="1:17">
      <c r="A35" s="1507">
        <v>1</v>
      </c>
      <c r="B35" s="1508" t="s">
        <v>2124</v>
      </c>
      <c r="C35" s="1500">
        <f>SUM(D35:Q35)</f>
        <v>0</v>
      </c>
      <c r="D35" s="1516"/>
      <c r="E35" s="1517"/>
      <c r="F35" s="1517"/>
      <c r="G35" s="1517"/>
      <c r="H35" s="1517"/>
      <c r="I35" s="1517"/>
      <c r="J35" s="1517"/>
      <c r="K35" s="1517"/>
      <c r="L35" s="1517"/>
      <c r="M35" s="1517"/>
      <c r="N35" s="1517"/>
      <c r="O35" s="1517"/>
      <c r="P35" s="1517"/>
      <c r="Q35" s="1518"/>
    </row>
    <row r="36" spans="1:17">
      <c r="A36" s="1507">
        <v>2</v>
      </c>
      <c r="B36" s="1508" t="s">
        <v>2125</v>
      </c>
      <c r="C36" s="1500">
        <f t="shared" ref="C36:C50" si="5">SUM(D36:Q36)</f>
        <v>0</v>
      </c>
      <c r="D36" s="1513"/>
      <c r="E36" s="1514"/>
      <c r="F36" s="1514"/>
      <c r="G36" s="1514"/>
      <c r="H36" s="1514"/>
      <c r="I36" s="1514"/>
      <c r="J36" s="1514"/>
      <c r="K36" s="1514"/>
      <c r="L36" s="1514"/>
      <c r="M36" s="1514"/>
      <c r="N36" s="1514"/>
      <c r="O36" s="1514"/>
      <c r="P36" s="1514"/>
      <c r="Q36" s="1515"/>
    </row>
    <row r="37" spans="1:17">
      <c r="A37" s="1507">
        <v>3</v>
      </c>
      <c r="B37" s="1508" t="s">
        <v>2126</v>
      </c>
      <c r="C37" s="1500">
        <f t="shared" si="5"/>
        <v>0</v>
      </c>
      <c r="D37" s="1513"/>
      <c r="E37" s="1514"/>
      <c r="F37" s="1514"/>
      <c r="G37" s="1514"/>
      <c r="H37" s="1514"/>
      <c r="I37" s="1514"/>
      <c r="J37" s="1514"/>
      <c r="K37" s="1514"/>
      <c r="L37" s="1514"/>
      <c r="M37" s="1514"/>
      <c r="N37" s="1514"/>
      <c r="O37" s="1514"/>
      <c r="P37" s="1514"/>
      <c r="Q37" s="1515"/>
    </row>
    <row r="38" spans="1:17">
      <c r="A38" s="1507">
        <v>4</v>
      </c>
      <c r="B38" s="1508" t="s">
        <v>2127</v>
      </c>
      <c r="C38" s="1500">
        <f t="shared" si="5"/>
        <v>0</v>
      </c>
      <c r="D38" s="1521">
        <f>D39+D40</f>
        <v>0</v>
      </c>
      <c r="E38" s="1521">
        <f t="shared" ref="E38:Q38" si="6">E39+E40</f>
        <v>0</v>
      </c>
      <c r="F38" s="1521">
        <f t="shared" si="6"/>
        <v>0</v>
      </c>
      <c r="G38" s="1521">
        <f t="shared" si="6"/>
        <v>0</v>
      </c>
      <c r="H38" s="1521">
        <f t="shared" si="6"/>
        <v>0</v>
      </c>
      <c r="I38" s="1521">
        <f t="shared" si="6"/>
        <v>0</v>
      </c>
      <c r="J38" s="1521">
        <f t="shared" si="6"/>
        <v>0</v>
      </c>
      <c r="K38" s="1521">
        <f t="shared" si="6"/>
        <v>0</v>
      </c>
      <c r="L38" s="1521">
        <f t="shared" si="6"/>
        <v>0</v>
      </c>
      <c r="M38" s="1521">
        <f t="shared" si="6"/>
        <v>0</v>
      </c>
      <c r="N38" s="1521">
        <f t="shared" si="6"/>
        <v>0</v>
      </c>
      <c r="O38" s="1521">
        <f t="shared" si="6"/>
        <v>0</v>
      </c>
      <c r="P38" s="1521">
        <f t="shared" si="6"/>
        <v>0</v>
      </c>
      <c r="Q38" s="1522">
        <f t="shared" si="6"/>
        <v>0</v>
      </c>
    </row>
    <row r="39" spans="1:17" ht="15" customHeight="1">
      <c r="A39" s="1526"/>
      <c r="B39" s="1512" t="s">
        <v>67</v>
      </c>
      <c r="C39" s="1500">
        <f t="shared" si="5"/>
        <v>0</v>
      </c>
      <c r="D39" s="1533"/>
      <c r="E39" s="1533"/>
      <c r="F39" s="1533"/>
      <c r="G39" s="1533"/>
      <c r="H39" s="1533"/>
      <c r="I39" s="1533"/>
      <c r="J39" s="1533"/>
      <c r="K39" s="1533"/>
      <c r="L39" s="1533"/>
      <c r="M39" s="1533"/>
      <c r="N39" s="1533"/>
      <c r="O39" s="1533"/>
      <c r="P39" s="1533"/>
      <c r="Q39" s="1534"/>
    </row>
    <row r="40" spans="1:17">
      <c r="A40" s="1526"/>
      <c r="B40" s="1535" t="s">
        <v>273</v>
      </c>
      <c r="C40" s="1500">
        <f t="shared" si="5"/>
        <v>0</v>
      </c>
      <c r="D40" s="1536"/>
      <c r="E40" s="1536"/>
      <c r="F40" s="1536"/>
      <c r="G40" s="1536"/>
      <c r="H40" s="1536"/>
      <c r="I40" s="1536"/>
      <c r="J40" s="1536"/>
      <c r="K40" s="1536"/>
      <c r="L40" s="1536"/>
      <c r="M40" s="1536"/>
      <c r="N40" s="1536"/>
      <c r="O40" s="1536"/>
      <c r="P40" s="1536"/>
      <c r="Q40" s="1537"/>
    </row>
    <row r="41" spans="1:17">
      <c r="A41" s="1507">
        <v>5</v>
      </c>
      <c r="B41" s="1538" t="s">
        <v>2128</v>
      </c>
      <c r="C41" s="1500">
        <f t="shared" si="5"/>
        <v>0</v>
      </c>
      <c r="D41" s="1539"/>
      <c r="E41" s="1539"/>
      <c r="F41" s="1539"/>
      <c r="G41" s="1539"/>
      <c r="H41" s="1539"/>
      <c r="I41" s="1539"/>
      <c r="J41" s="1539"/>
      <c r="K41" s="1539"/>
      <c r="L41" s="1539"/>
      <c r="M41" s="1539"/>
      <c r="N41" s="1539"/>
      <c r="O41" s="1539"/>
      <c r="P41" s="1539"/>
      <c r="Q41" s="1540"/>
    </row>
    <row r="42" spans="1:17">
      <c r="A42" s="1507">
        <v>6</v>
      </c>
      <c r="B42" s="1524" t="s">
        <v>2117</v>
      </c>
      <c r="C42" s="1500">
        <f t="shared" si="5"/>
        <v>0</v>
      </c>
      <c r="D42" s="1541"/>
      <c r="E42" s="1541"/>
      <c r="F42" s="1541"/>
      <c r="G42" s="1541"/>
      <c r="H42" s="1541"/>
      <c r="I42" s="1541"/>
      <c r="J42" s="1541"/>
      <c r="K42" s="1541"/>
      <c r="L42" s="1541"/>
      <c r="M42" s="1541"/>
      <c r="N42" s="1541"/>
      <c r="O42" s="1541"/>
      <c r="P42" s="1541"/>
      <c r="Q42" s="1542"/>
    </row>
    <row r="43" spans="1:17">
      <c r="A43" s="1507">
        <v>7</v>
      </c>
      <c r="B43" s="1543" t="s">
        <v>771</v>
      </c>
      <c r="C43" s="1500">
        <f t="shared" si="5"/>
        <v>0</v>
      </c>
      <c r="D43" s="1509">
        <f>D44+D45+D46</f>
        <v>0</v>
      </c>
      <c r="E43" s="1509">
        <f t="shared" ref="E43:Q43" si="7">E44+E45+E46</f>
        <v>0</v>
      </c>
      <c r="F43" s="1509">
        <f t="shared" si="7"/>
        <v>0</v>
      </c>
      <c r="G43" s="1509">
        <f t="shared" si="7"/>
        <v>0</v>
      </c>
      <c r="H43" s="1509">
        <f t="shared" si="7"/>
        <v>0</v>
      </c>
      <c r="I43" s="1509">
        <f t="shared" si="7"/>
        <v>0</v>
      </c>
      <c r="J43" s="1509">
        <f t="shared" si="7"/>
        <v>0</v>
      </c>
      <c r="K43" s="1509">
        <f t="shared" si="7"/>
        <v>0</v>
      </c>
      <c r="L43" s="1509">
        <f t="shared" si="7"/>
        <v>0</v>
      </c>
      <c r="M43" s="1509">
        <f t="shared" si="7"/>
        <v>0</v>
      </c>
      <c r="N43" s="1509">
        <f t="shared" si="7"/>
        <v>0</v>
      </c>
      <c r="O43" s="1509">
        <f t="shared" si="7"/>
        <v>0</v>
      </c>
      <c r="P43" s="1509">
        <f t="shared" si="7"/>
        <v>0</v>
      </c>
      <c r="Q43" s="1510">
        <f t="shared" si="7"/>
        <v>0</v>
      </c>
    </row>
    <row r="44" spans="1:17">
      <c r="A44" s="1526"/>
      <c r="B44" s="1512" t="s">
        <v>560</v>
      </c>
      <c r="C44" s="1500">
        <f t="shared" si="5"/>
        <v>0</v>
      </c>
      <c r="D44" s="1544"/>
      <c r="E44" s="1505"/>
      <c r="F44" s="1505"/>
      <c r="G44" s="1505"/>
      <c r="H44" s="1505"/>
      <c r="I44" s="1505"/>
      <c r="J44" s="1505"/>
      <c r="K44" s="1505"/>
      <c r="L44" s="1505"/>
      <c r="M44" s="1505"/>
      <c r="N44" s="1505"/>
      <c r="O44" s="1505"/>
      <c r="P44" s="1505"/>
      <c r="Q44" s="1506"/>
    </row>
    <row r="45" spans="1:17">
      <c r="A45" s="1526"/>
      <c r="B45" s="1512" t="s">
        <v>570</v>
      </c>
      <c r="C45" s="1500">
        <f t="shared" si="5"/>
        <v>0</v>
      </c>
      <c r="D45" s="1544"/>
      <c r="E45" s="1505"/>
      <c r="F45" s="1505"/>
      <c r="G45" s="1505"/>
      <c r="H45" s="1505"/>
      <c r="I45" s="1505"/>
      <c r="J45" s="1505"/>
      <c r="K45" s="1505"/>
      <c r="L45" s="1505"/>
      <c r="M45" s="1505"/>
      <c r="N45" s="1505"/>
      <c r="O45" s="1505"/>
      <c r="P45" s="1505"/>
      <c r="Q45" s="1506"/>
    </row>
    <row r="46" spans="1:17">
      <c r="A46" s="1526"/>
      <c r="B46" s="1512" t="s">
        <v>571</v>
      </c>
      <c r="C46" s="1500">
        <f t="shared" si="5"/>
        <v>0</v>
      </c>
      <c r="D46" s="1544"/>
      <c r="E46" s="1505"/>
      <c r="F46" s="1505"/>
      <c r="G46" s="1505"/>
      <c r="H46" s="1505"/>
      <c r="I46" s="1505"/>
      <c r="J46" s="1505"/>
      <c r="K46" s="1505"/>
      <c r="L46" s="1505"/>
      <c r="M46" s="1505"/>
      <c r="N46" s="1505"/>
      <c r="O46" s="1505"/>
      <c r="P46" s="1505"/>
      <c r="Q46" s="1506"/>
    </row>
    <row r="47" spans="1:17">
      <c r="A47" s="1507">
        <v>8</v>
      </c>
      <c r="B47" s="1545" t="s">
        <v>2129</v>
      </c>
      <c r="C47" s="1500">
        <f t="shared" si="5"/>
        <v>0</v>
      </c>
      <c r="D47" s="1544"/>
      <c r="E47" s="1505"/>
      <c r="F47" s="1505"/>
      <c r="G47" s="1505"/>
      <c r="H47" s="1505"/>
      <c r="I47" s="1505"/>
      <c r="J47" s="1505"/>
      <c r="K47" s="1505"/>
      <c r="L47" s="1505"/>
      <c r="M47" s="1505"/>
      <c r="N47" s="1505"/>
      <c r="O47" s="1505"/>
      <c r="P47" s="1505"/>
      <c r="Q47" s="1506"/>
    </row>
    <row r="48" spans="1:17">
      <c r="A48" s="1507">
        <v>9</v>
      </c>
      <c r="B48" s="1520" t="s">
        <v>2130</v>
      </c>
      <c r="C48" s="1500">
        <f t="shared" si="5"/>
        <v>0</v>
      </c>
      <c r="D48" s="1544"/>
      <c r="E48" s="1505"/>
      <c r="F48" s="1505"/>
      <c r="G48" s="1505"/>
      <c r="H48" s="1505"/>
      <c r="I48" s="1505"/>
      <c r="J48" s="1505"/>
      <c r="K48" s="1505"/>
      <c r="L48" s="1505"/>
      <c r="M48" s="1505"/>
      <c r="N48" s="1505"/>
      <c r="O48" s="1505"/>
      <c r="P48" s="1505"/>
      <c r="Q48" s="1506"/>
    </row>
    <row r="49" spans="1:17">
      <c r="A49" s="1507">
        <v>10</v>
      </c>
      <c r="B49" s="1524" t="s">
        <v>1833</v>
      </c>
      <c r="C49" s="1500">
        <f t="shared" si="5"/>
        <v>0</v>
      </c>
      <c r="D49" s="1544"/>
      <c r="E49" s="1505"/>
      <c r="F49" s="1505"/>
      <c r="G49" s="1505"/>
      <c r="H49" s="1505"/>
      <c r="I49" s="1505"/>
      <c r="J49" s="1505"/>
      <c r="K49" s="1505"/>
      <c r="L49" s="1505"/>
      <c r="M49" s="1505"/>
      <c r="N49" s="1505"/>
      <c r="O49" s="1505"/>
      <c r="P49" s="1505"/>
      <c r="Q49" s="1506"/>
    </row>
    <row r="50" spans="1:17">
      <c r="A50" s="1507">
        <v>11</v>
      </c>
      <c r="B50" s="1524" t="s">
        <v>643</v>
      </c>
      <c r="C50" s="1500">
        <f t="shared" si="5"/>
        <v>0</v>
      </c>
      <c r="D50" s="1544"/>
      <c r="E50" s="1505"/>
      <c r="F50" s="1505"/>
      <c r="G50" s="1505"/>
      <c r="H50" s="1505"/>
      <c r="I50" s="1505"/>
      <c r="J50" s="1505"/>
      <c r="K50" s="1505"/>
      <c r="L50" s="1505"/>
      <c r="M50" s="1505"/>
      <c r="N50" s="1505"/>
      <c r="O50" s="1505"/>
      <c r="P50" s="1505"/>
      <c r="Q50" s="1506"/>
    </row>
    <row r="51" spans="1:17" ht="15.75" thickBot="1">
      <c r="A51" s="1546"/>
      <c r="B51" s="1547" t="s">
        <v>2131</v>
      </c>
      <c r="C51" s="1548">
        <f>C35+C36+C37+C38+C41+C42+C43+C47+C48+C49+C50</f>
        <v>0</v>
      </c>
      <c r="D51" s="1549">
        <f>D35+D36+D37+D38+D41+D42+D43+D47+D48+D49+D50</f>
        <v>0</v>
      </c>
      <c r="E51" s="1549">
        <f t="shared" ref="E51:Q51" si="8">E35+E36+E37+E38+E41+E42+E43+E47+E48+E49+E50</f>
        <v>0</v>
      </c>
      <c r="F51" s="1549">
        <f t="shared" si="8"/>
        <v>0</v>
      </c>
      <c r="G51" s="1549">
        <f t="shared" si="8"/>
        <v>0</v>
      </c>
      <c r="H51" s="1549">
        <f t="shared" si="8"/>
        <v>0</v>
      </c>
      <c r="I51" s="1549">
        <f t="shared" si="8"/>
        <v>0</v>
      </c>
      <c r="J51" s="1549">
        <f t="shared" si="8"/>
        <v>0</v>
      </c>
      <c r="K51" s="1549">
        <f t="shared" si="8"/>
        <v>0</v>
      </c>
      <c r="L51" s="1549">
        <f t="shared" si="8"/>
        <v>0</v>
      </c>
      <c r="M51" s="1549">
        <f t="shared" si="8"/>
        <v>0</v>
      </c>
      <c r="N51" s="1549">
        <f t="shared" si="8"/>
        <v>0</v>
      </c>
      <c r="O51" s="1549">
        <f t="shared" si="8"/>
        <v>0</v>
      </c>
      <c r="P51" s="1549">
        <f t="shared" si="8"/>
        <v>0</v>
      </c>
      <c r="Q51" s="1550">
        <f t="shared" si="8"/>
        <v>0</v>
      </c>
    </row>
    <row r="52" spans="1:17" ht="15.75" thickBot="1">
      <c r="A52" s="1551"/>
      <c r="B52" s="1552" t="s">
        <v>2132</v>
      </c>
      <c r="C52" s="1553">
        <f>C33+C51</f>
        <v>0</v>
      </c>
      <c r="D52" s="1554">
        <f>D33+D51</f>
        <v>0</v>
      </c>
      <c r="E52" s="1554">
        <f t="shared" ref="E52:Q52" si="9">E33+E51</f>
        <v>0</v>
      </c>
      <c r="F52" s="1554">
        <f t="shared" si="9"/>
        <v>0</v>
      </c>
      <c r="G52" s="1554">
        <f t="shared" si="9"/>
        <v>0</v>
      </c>
      <c r="H52" s="1554">
        <f t="shared" si="9"/>
        <v>0</v>
      </c>
      <c r="I52" s="1554">
        <f t="shared" si="9"/>
        <v>0</v>
      </c>
      <c r="J52" s="1554">
        <f t="shared" si="9"/>
        <v>0</v>
      </c>
      <c r="K52" s="1554">
        <f t="shared" si="9"/>
        <v>0</v>
      </c>
      <c r="L52" s="1554">
        <f t="shared" si="9"/>
        <v>0</v>
      </c>
      <c r="M52" s="1554">
        <f t="shared" si="9"/>
        <v>0</v>
      </c>
      <c r="N52" s="1554">
        <f t="shared" si="9"/>
        <v>0</v>
      </c>
      <c r="O52" s="1554">
        <f t="shared" si="9"/>
        <v>0</v>
      </c>
      <c r="P52" s="1554">
        <f t="shared" si="9"/>
        <v>0</v>
      </c>
      <c r="Q52" s="1555">
        <f t="shared" si="9"/>
        <v>0</v>
      </c>
    </row>
    <row r="53" spans="1:17">
      <c r="A53" s="1556"/>
      <c r="B53" s="1614" t="s">
        <v>1221</v>
      </c>
      <c r="C53" s="1558"/>
      <c r="D53" s="1559"/>
      <c r="E53" s="1559"/>
      <c r="F53" s="1559"/>
      <c r="G53" s="1559"/>
      <c r="H53" s="1559"/>
      <c r="I53" s="1559"/>
      <c r="J53" s="1559"/>
      <c r="K53" s="1559"/>
      <c r="L53" s="1559"/>
      <c r="M53" s="1559"/>
      <c r="N53" s="1559"/>
      <c r="O53" s="1559"/>
      <c r="P53" s="1559"/>
      <c r="Q53" s="1560"/>
    </row>
    <row r="54" spans="1:17">
      <c r="A54" s="1495"/>
      <c r="B54" s="1614" t="s">
        <v>2133</v>
      </c>
      <c r="C54" s="1561"/>
      <c r="D54" s="1562"/>
      <c r="E54" s="1562"/>
      <c r="F54" s="1562"/>
      <c r="G54" s="1562"/>
      <c r="H54" s="1562"/>
      <c r="I54" s="1562"/>
      <c r="J54" s="1562"/>
      <c r="K54" s="1562"/>
      <c r="L54" s="1562"/>
      <c r="M54" s="1562"/>
      <c r="N54" s="1562"/>
      <c r="O54" s="1562"/>
      <c r="P54" s="1562"/>
      <c r="Q54" s="1563"/>
    </row>
    <row r="55" spans="1:17">
      <c r="A55" s="1564" t="s">
        <v>2134</v>
      </c>
      <c r="B55" s="1616" t="s">
        <v>2135</v>
      </c>
      <c r="C55" s="1496"/>
      <c r="D55" s="1497"/>
      <c r="E55" s="1497"/>
      <c r="F55" s="1497"/>
      <c r="G55" s="1497"/>
      <c r="H55" s="1497"/>
      <c r="I55" s="1497"/>
      <c r="J55" s="1497"/>
      <c r="K55" s="1497"/>
      <c r="L55" s="1497"/>
      <c r="M55" s="1497"/>
      <c r="N55" s="1497"/>
      <c r="O55" s="1497"/>
      <c r="P55" s="1497"/>
      <c r="Q55" s="1498"/>
    </row>
    <row r="56" spans="1:17">
      <c r="A56" s="1499" t="s">
        <v>2136</v>
      </c>
      <c r="B56" s="1508" t="s">
        <v>2137</v>
      </c>
      <c r="C56" s="1500">
        <f t="shared" ref="C56:C62" si="10">SUM(D56:Q56)</f>
        <v>0</v>
      </c>
      <c r="D56" s="1544"/>
      <c r="E56" s="1505"/>
      <c r="F56" s="1505"/>
      <c r="G56" s="1505"/>
      <c r="H56" s="1505"/>
      <c r="I56" s="1505"/>
      <c r="J56" s="1505"/>
      <c r="K56" s="1505"/>
      <c r="L56" s="1505"/>
      <c r="M56" s="1505"/>
      <c r="N56" s="1505"/>
      <c r="O56" s="1505"/>
      <c r="P56" s="1505"/>
      <c r="Q56" s="1506"/>
    </row>
    <row r="57" spans="1:17">
      <c r="A57" s="1507" t="s">
        <v>2138</v>
      </c>
      <c r="B57" s="1566" t="s">
        <v>2139</v>
      </c>
      <c r="C57" s="1500">
        <f t="shared" si="10"/>
        <v>0</v>
      </c>
      <c r="D57" s="1544"/>
      <c r="E57" s="1505"/>
      <c r="F57" s="1505"/>
      <c r="G57" s="1505"/>
      <c r="H57" s="1505"/>
      <c r="I57" s="1505"/>
      <c r="J57" s="1505"/>
      <c r="K57" s="1505"/>
      <c r="L57" s="1505"/>
      <c r="M57" s="1505"/>
      <c r="N57" s="1505"/>
      <c r="O57" s="1505"/>
      <c r="P57" s="1505"/>
      <c r="Q57" s="1506"/>
    </row>
    <row r="58" spans="1:17">
      <c r="A58" s="1507" t="s">
        <v>2140</v>
      </c>
      <c r="B58" s="1566" t="s">
        <v>2141</v>
      </c>
      <c r="C58" s="1500">
        <f t="shared" si="10"/>
        <v>0</v>
      </c>
      <c r="D58" s="1544"/>
      <c r="E58" s="1505"/>
      <c r="F58" s="1505"/>
      <c r="G58" s="1505"/>
      <c r="H58" s="1505"/>
      <c r="I58" s="1505"/>
      <c r="J58" s="1505"/>
      <c r="K58" s="1505"/>
      <c r="L58" s="1505"/>
      <c r="M58" s="1505"/>
      <c r="N58" s="1505"/>
      <c r="O58" s="1505"/>
      <c r="P58" s="1505"/>
      <c r="Q58" s="1506"/>
    </row>
    <row r="59" spans="1:17">
      <c r="A59" s="1507" t="s">
        <v>2142</v>
      </c>
      <c r="B59" s="1566" t="s">
        <v>2143</v>
      </c>
      <c r="C59" s="1500">
        <f t="shared" si="10"/>
        <v>0</v>
      </c>
      <c r="D59" s="1567">
        <f>D60+D61</f>
        <v>0</v>
      </c>
      <c r="E59" s="1567">
        <f t="shared" ref="E59:Q59" si="11">E60+E61</f>
        <v>0</v>
      </c>
      <c r="F59" s="1567">
        <f t="shared" si="11"/>
        <v>0</v>
      </c>
      <c r="G59" s="1567">
        <f t="shared" si="11"/>
        <v>0</v>
      </c>
      <c r="H59" s="1567">
        <f t="shared" si="11"/>
        <v>0</v>
      </c>
      <c r="I59" s="1567">
        <f t="shared" si="11"/>
        <v>0</v>
      </c>
      <c r="J59" s="1567">
        <f t="shared" si="11"/>
        <v>0</v>
      </c>
      <c r="K59" s="1567">
        <f t="shared" si="11"/>
        <v>0</v>
      </c>
      <c r="L59" s="1567">
        <f t="shared" si="11"/>
        <v>0</v>
      </c>
      <c r="M59" s="1567">
        <f t="shared" si="11"/>
        <v>0</v>
      </c>
      <c r="N59" s="1567">
        <f t="shared" si="11"/>
        <v>0</v>
      </c>
      <c r="O59" s="1567">
        <f t="shared" si="11"/>
        <v>0</v>
      </c>
      <c r="P59" s="1567">
        <f t="shared" si="11"/>
        <v>0</v>
      </c>
      <c r="Q59" s="1568">
        <f t="shared" si="11"/>
        <v>0</v>
      </c>
    </row>
    <row r="60" spans="1:17">
      <c r="A60" s="1507" t="s">
        <v>2144</v>
      </c>
      <c r="B60" s="1569" t="s">
        <v>2145</v>
      </c>
      <c r="C60" s="1500">
        <f t="shared" si="10"/>
        <v>0</v>
      </c>
      <c r="D60" s="1536"/>
      <c r="E60" s="1536"/>
      <c r="F60" s="1536"/>
      <c r="G60" s="1536"/>
      <c r="H60" s="1536"/>
      <c r="I60" s="1536"/>
      <c r="J60" s="1536"/>
      <c r="K60" s="1536"/>
      <c r="L60" s="1536"/>
      <c r="M60" s="1536"/>
      <c r="N60" s="1536"/>
      <c r="O60" s="1536"/>
      <c r="P60" s="1536"/>
      <c r="Q60" s="1537"/>
    </row>
    <row r="61" spans="1:17">
      <c r="A61" s="1499" t="s">
        <v>2146</v>
      </c>
      <c r="B61" s="1512" t="s">
        <v>2147</v>
      </c>
      <c r="C61" s="1500">
        <f t="shared" si="10"/>
        <v>0</v>
      </c>
      <c r="D61" s="1536"/>
      <c r="E61" s="1536"/>
      <c r="F61" s="1536"/>
      <c r="G61" s="1536"/>
      <c r="H61" s="1536"/>
      <c r="I61" s="1536"/>
      <c r="J61" s="1536"/>
      <c r="K61" s="1536"/>
      <c r="L61" s="1536"/>
      <c r="M61" s="1536"/>
      <c r="N61" s="1536"/>
      <c r="O61" s="1536"/>
      <c r="P61" s="1536"/>
      <c r="Q61" s="1537"/>
    </row>
    <row r="62" spans="1:17">
      <c r="A62" s="1507" t="s">
        <v>2148</v>
      </c>
      <c r="B62" s="1566" t="s">
        <v>2149</v>
      </c>
      <c r="C62" s="1500">
        <f t="shared" si="10"/>
        <v>0</v>
      </c>
      <c r="D62" s="1570"/>
      <c r="E62" s="1570"/>
      <c r="F62" s="1570"/>
      <c r="G62" s="1570"/>
      <c r="H62" s="1570"/>
      <c r="I62" s="1570"/>
      <c r="J62" s="1570"/>
      <c r="K62" s="1570"/>
      <c r="L62" s="1570"/>
      <c r="M62" s="1570"/>
      <c r="N62" s="1570"/>
      <c r="O62" s="1570"/>
      <c r="P62" s="1570"/>
      <c r="Q62" s="1571"/>
    </row>
    <row r="63" spans="1:17">
      <c r="A63" s="1527"/>
      <c r="B63" s="1572" t="s">
        <v>2150</v>
      </c>
      <c r="C63" s="1573">
        <f>C56+C57+C58+C59+C62</f>
        <v>0</v>
      </c>
      <c r="D63" s="1574">
        <f>D56+D57+D58+D59+D62</f>
        <v>0</v>
      </c>
      <c r="E63" s="1574">
        <f t="shared" ref="E63:Q63" si="12">E56+E57+E58+E59+E62</f>
        <v>0</v>
      </c>
      <c r="F63" s="1574">
        <f t="shared" si="12"/>
        <v>0</v>
      </c>
      <c r="G63" s="1574">
        <f t="shared" si="12"/>
        <v>0</v>
      </c>
      <c r="H63" s="1574">
        <f t="shared" si="12"/>
        <v>0</v>
      </c>
      <c r="I63" s="1574">
        <f t="shared" si="12"/>
        <v>0</v>
      </c>
      <c r="J63" s="1574">
        <f t="shared" si="12"/>
        <v>0</v>
      </c>
      <c r="K63" s="1574">
        <f t="shared" si="12"/>
        <v>0</v>
      </c>
      <c r="L63" s="1574">
        <f t="shared" si="12"/>
        <v>0</v>
      </c>
      <c r="M63" s="1574">
        <f t="shared" si="12"/>
        <v>0</v>
      </c>
      <c r="N63" s="1574">
        <f t="shared" si="12"/>
        <v>0</v>
      </c>
      <c r="O63" s="1574">
        <f t="shared" si="12"/>
        <v>0</v>
      </c>
      <c r="P63" s="1574">
        <f t="shared" si="12"/>
        <v>0</v>
      </c>
      <c r="Q63" s="1575">
        <f t="shared" si="12"/>
        <v>0</v>
      </c>
    </row>
    <row r="64" spans="1:17">
      <c r="A64" s="1495"/>
      <c r="B64" s="1614" t="s">
        <v>2151</v>
      </c>
      <c r="C64" s="1492"/>
      <c r="D64" s="1617"/>
      <c r="E64" s="1617"/>
      <c r="F64" s="1617"/>
      <c r="G64" s="1617"/>
      <c r="H64" s="1617"/>
      <c r="I64" s="1617"/>
      <c r="J64" s="1617"/>
      <c r="K64" s="1617"/>
      <c r="L64" s="1617"/>
      <c r="M64" s="1617"/>
      <c r="N64" s="1617"/>
      <c r="O64" s="1617"/>
      <c r="P64" s="1617"/>
      <c r="Q64" s="1618"/>
    </row>
    <row r="65" spans="1:17">
      <c r="A65" s="1578" t="s">
        <v>2152</v>
      </c>
      <c r="B65" s="1616" t="s">
        <v>2135</v>
      </c>
      <c r="C65" s="1619"/>
      <c r="D65" s="1620"/>
      <c r="E65" s="1620"/>
      <c r="F65" s="1620"/>
      <c r="G65" s="1620"/>
      <c r="H65" s="1620"/>
      <c r="I65" s="1620"/>
      <c r="J65" s="1620"/>
      <c r="K65" s="1620"/>
      <c r="L65" s="1620"/>
      <c r="M65" s="1620"/>
      <c r="N65" s="1620"/>
      <c r="O65" s="1620"/>
      <c r="P65" s="1620"/>
      <c r="Q65" s="1621"/>
    </row>
    <row r="66" spans="1:17">
      <c r="A66" s="1507" t="s">
        <v>2136</v>
      </c>
      <c r="B66" s="1566" t="s">
        <v>2137</v>
      </c>
      <c r="C66" s="1500">
        <f t="shared" ref="C66:C72" si="13">SUM(D66:Q66)</f>
        <v>0</v>
      </c>
      <c r="D66" s="1544"/>
      <c r="E66" s="1505"/>
      <c r="F66" s="1505"/>
      <c r="G66" s="1505"/>
      <c r="H66" s="1505"/>
      <c r="I66" s="1505"/>
      <c r="J66" s="1505"/>
      <c r="K66" s="1505"/>
      <c r="L66" s="1505"/>
      <c r="M66" s="1505"/>
      <c r="N66" s="1505"/>
      <c r="O66" s="1505"/>
      <c r="P66" s="1505"/>
      <c r="Q66" s="1506"/>
    </row>
    <row r="67" spans="1:17">
      <c r="A67" s="1507" t="s">
        <v>2138</v>
      </c>
      <c r="B67" s="1566" t="s">
        <v>2139</v>
      </c>
      <c r="C67" s="1500">
        <f t="shared" si="13"/>
        <v>0</v>
      </c>
      <c r="D67" s="1544"/>
      <c r="E67" s="1505"/>
      <c r="F67" s="1505"/>
      <c r="G67" s="1505"/>
      <c r="H67" s="1505"/>
      <c r="I67" s="1505"/>
      <c r="J67" s="1505"/>
      <c r="K67" s="1505"/>
      <c r="L67" s="1505"/>
      <c r="M67" s="1505"/>
      <c r="N67" s="1505"/>
      <c r="O67" s="1505"/>
      <c r="P67" s="1505"/>
      <c r="Q67" s="1506"/>
    </row>
    <row r="68" spans="1:17">
      <c r="A68" s="1507" t="s">
        <v>2140</v>
      </c>
      <c r="B68" s="1566" t="s">
        <v>2141</v>
      </c>
      <c r="C68" s="1500">
        <f t="shared" si="13"/>
        <v>0</v>
      </c>
      <c r="D68" s="1544"/>
      <c r="E68" s="1505"/>
      <c r="F68" s="1505"/>
      <c r="G68" s="1505"/>
      <c r="H68" s="1505"/>
      <c r="I68" s="1505"/>
      <c r="J68" s="1505"/>
      <c r="K68" s="1505"/>
      <c r="L68" s="1505"/>
      <c r="M68" s="1505"/>
      <c r="N68" s="1505"/>
      <c r="O68" s="1505"/>
      <c r="P68" s="1505"/>
      <c r="Q68" s="1506"/>
    </row>
    <row r="69" spans="1:17">
      <c r="A69" s="1507" t="s">
        <v>2142</v>
      </c>
      <c r="B69" s="1566" t="s">
        <v>2143</v>
      </c>
      <c r="C69" s="1500">
        <f t="shared" si="13"/>
        <v>0</v>
      </c>
      <c r="D69" s="1567">
        <f>D70+D71</f>
        <v>0</v>
      </c>
      <c r="E69" s="1567">
        <f t="shared" ref="E69:Q69" si="14">E70+E71</f>
        <v>0</v>
      </c>
      <c r="F69" s="1567">
        <f t="shared" si="14"/>
        <v>0</v>
      </c>
      <c r="G69" s="1567">
        <f t="shared" si="14"/>
        <v>0</v>
      </c>
      <c r="H69" s="1567">
        <f t="shared" si="14"/>
        <v>0</v>
      </c>
      <c r="I69" s="1567">
        <f t="shared" si="14"/>
        <v>0</v>
      </c>
      <c r="J69" s="1567">
        <f t="shared" si="14"/>
        <v>0</v>
      </c>
      <c r="K69" s="1567">
        <f t="shared" si="14"/>
        <v>0</v>
      </c>
      <c r="L69" s="1567">
        <f t="shared" si="14"/>
        <v>0</v>
      </c>
      <c r="M69" s="1567">
        <f t="shared" si="14"/>
        <v>0</v>
      </c>
      <c r="N69" s="1567">
        <f t="shared" si="14"/>
        <v>0</v>
      </c>
      <c r="O69" s="1567">
        <f t="shared" si="14"/>
        <v>0</v>
      </c>
      <c r="P69" s="1567">
        <f t="shared" si="14"/>
        <v>0</v>
      </c>
      <c r="Q69" s="1568">
        <f t="shared" si="14"/>
        <v>0</v>
      </c>
    </row>
    <row r="70" spans="1:17">
      <c r="A70" s="1507" t="s">
        <v>2144</v>
      </c>
      <c r="B70" s="1569" t="s">
        <v>2145</v>
      </c>
      <c r="C70" s="1500">
        <f t="shared" si="13"/>
        <v>0</v>
      </c>
      <c r="D70" s="1536"/>
      <c r="E70" s="1536"/>
      <c r="F70" s="1536"/>
      <c r="G70" s="1536"/>
      <c r="H70" s="1536"/>
      <c r="I70" s="1536"/>
      <c r="J70" s="1536"/>
      <c r="K70" s="1536"/>
      <c r="L70" s="1536"/>
      <c r="M70" s="1536"/>
      <c r="N70" s="1536"/>
      <c r="O70" s="1536"/>
      <c r="P70" s="1536"/>
      <c r="Q70" s="1537"/>
    </row>
    <row r="71" spans="1:17">
      <c r="A71" s="1495" t="s">
        <v>2146</v>
      </c>
      <c r="B71" s="1569" t="s">
        <v>2147</v>
      </c>
      <c r="C71" s="1500">
        <f t="shared" si="13"/>
        <v>0</v>
      </c>
      <c r="D71" s="1536"/>
      <c r="E71" s="1536"/>
      <c r="F71" s="1536"/>
      <c r="G71" s="1536"/>
      <c r="H71" s="1536"/>
      <c r="I71" s="1536"/>
      <c r="J71" s="1536"/>
      <c r="K71" s="1536"/>
      <c r="L71" s="1536"/>
      <c r="M71" s="1536"/>
      <c r="N71" s="1536"/>
      <c r="O71" s="1536"/>
      <c r="P71" s="1536"/>
      <c r="Q71" s="1537"/>
    </row>
    <row r="72" spans="1:17">
      <c r="A72" s="1507" t="s">
        <v>2148</v>
      </c>
      <c r="B72" s="1566" t="s">
        <v>2149</v>
      </c>
      <c r="C72" s="1500">
        <f t="shared" si="13"/>
        <v>0</v>
      </c>
      <c r="D72" s="1570"/>
      <c r="E72" s="1570"/>
      <c r="F72" s="1570"/>
      <c r="G72" s="1570"/>
      <c r="H72" s="1570"/>
      <c r="I72" s="1570"/>
      <c r="J72" s="1570"/>
      <c r="K72" s="1570"/>
      <c r="L72" s="1570"/>
      <c r="M72" s="1570"/>
      <c r="N72" s="1570"/>
      <c r="O72" s="1570"/>
      <c r="P72" s="1570"/>
      <c r="Q72" s="1571"/>
    </row>
    <row r="73" spans="1:17" ht="15.75" thickBot="1">
      <c r="A73" s="1546"/>
      <c r="B73" s="1491" t="s">
        <v>2153</v>
      </c>
      <c r="C73" s="1582">
        <f>C66+C67+C68+C69+C72</f>
        <v>0</v>
      </c>
      <c r="D73" s="1549">
        <f>D66+D67+D68+D69+D72</f>
        <v>0</v>
      </c>
      <c r="E73" s="1549">
        <f t="shared" ref="E73:Q73" si="15">E66+E67+E68+E69+E72</f>
        <v>0</v>
      </c>
      <c r="F73" s="1549">
        <f t="shared" si="15"/>
        <v>0</v>
      </c>
      <c r="G73" s="1549">
        <f t="shared" si="15"/>
        <v>0</v>
      </c>
      <c r="H73" s="1549">
        <f t="shared" si="15"/>
        <v>0</v>
      </c>
      <c r="I73" s="1549">
        <f t="shared" si="15"/>
        <v>0</v>
      </c>
      <c r="J73" s="1549">
        <f t="shared" si="15"/>
        <v>0</v>
      </c>
      <c r="K73" s="1549">
        <f t="shared" si="15"/>
        <v>0</v>
      </c>
      <c r="L73" s="1549">
        <f t="shared" si="15"/>
        <v>0</v>
      </c>
      <c r="M73" s="1549">
        <f t="shared" si="15"/>
        <v>0</v>
      </c>
      <c r="N73" s="1549">
        <f t="shared" si="15"/>
        <v>0</v>
      </c>
      <c r="O73" s="1549">
        <f t="shared" si="15"/>
        <v>0</v>
      </c>
      <c r="P73" s="1549">
        <f t="shared" si="15"/>
        <v>0</v>
      </c>
      <c r="Q73" s="1550">
        <f t="shared" si="15"/>
        <v>0</v>
      </c>
    </row>
    <row r="74" spans="1:17" ht="15.75" thickBot="1">
      <c r="A74" s="1583"/>
      <c r="B74" s="1584" t="s">
        <v>2154</v>
      </c>
      <c r="C74" s="1553">
        <f>C63+C73</f>
        <v>0</v>
      </c>
      <c r="D74" s="1554">
        <f>D63+D73</f>
        <v>0</v>
      </c>
      <c r="E74" s="1554">
        <f t="shared" ref="E74:Q74" si="16">E63+E73</f>
        <v>0</v>
      </c>
      <c r="F74" s="1554">
        <f t="shared" si="16"/>
        <v>0</v>
      </c>
      <c r="G74" s="1554">
        <f t="shared" si="16"/>
        <v>0</v>
      </c>
      <c r="H74" s="1554">
        <f t="shared" si="16"/>
        <v>0</v>
      </c>
      <c r="I74" s="1554">
        <f t="shared" si="16"/>
        <v>0</v>
      </c>
      <c r="J74" s="1554">
        <f t="shared" si="16"/>
        <v>0</v>
      </c>
      <c r="K74" s="1554">
        <f t="shared" si="16"/>
        <v>0</v>
      </c>
      <c r="L74" s="1554">
        <f t="shared" si="16"/>
        <v>0</v>
      </c>
      <c r="M74" s="1554">
        <f t="shared" si="16"/>
        <v>0</v>
      </c>
      <c r="N74" s="1554">
        <f t="shared" si="16"/>
        <v>0</v>
      </c>
      <c r="O74" s="1554">
        <f t="shared" si="16"/>
        <v>0</v>
      </c>
      <c r="P74" s="1554">
        <f t="shared" si="16"/>
        <v>0</v>
      </c>
      <c r="Q74" s="1555">
        <f t="shared" si="16"/>
        <v>0</v>
      </c>
    </row>
    <row r="75" spans="1:17" ht="15.75" thickBot="1">
      <c r="A75" s="1585"/>
      <c r="B75" s="1586" t="s">
        <v>2155</v>
      </c>
      <c r="C75" s="1587">
        <f>C52+C74</f>
        <v>0</v>
      </c>
      <c r="D75" s="1588">
        <f>D52+D74</f>
        <v>0</v>
      </c>
      <c r="E75" s="1588">
        <f t="shared" ref="E75:Q75" si="17">E52+E74</f>
        <v>0</v>
      </c>
      <c r="F75" s="1588">
        <f t="shared" si="17"/>
        <v>0</v>
      </c>
      <c r="G75" s="1588">
        <f t="shared" si="17"/>
        <v>0</v>
      </c>
      <c r="H75" s="1588">
        <f t="shared" si="17"/>
        <v>0</v>
      </c>
      <c r="I75" s="1588">
        <f t="shared" si="17"/>
        <v>0</v>
      </c>
      <c r="J75" s="1588">
        <f t="shared" si="17"/>
        <v>0</v>
      </c>
      <c r="K75" s="1588">
        <f t="shared" si="17"/>
        <v>0</v>
      </c>
      <c r="L75" s="1588">
        <f t="shared" si="17"/>
        <v>0</v>
      </c>
      <c r="M75" s="1588">
        <f t="shared" si="17"/>
        <v>0</v>
      </c>
      <c r="N75" s="1588">
        <f t="shared" si="17"/>
        <v>0</v>
      </c>
      <c r="O75" s="1588">
        <f t="shared" si="17"/>
        <v>0</v>
      </c>
      <c r="P75" s="1588">
        <f t="shared" si="17"/>
        <v>0</v>
      </c>
      <c r="Q75" s="1589">
        <f t="shared" si="17"/>
        <v>0</v>
      </c>
    </row>
    <row r="76" spans="1:17" ht="16.5" thickTop="1" thickBot="1">
      <c r="A76" s="1590"/>
      <c r="B76" s="1622" t="s">
        <v>2156</v>
      </c>
      <c r="C76" s="1592"/>
      <c r="D76" s="1593">
        <v>0</v>
      </c>
      <c r="E76" s="1594" t="s">
        <v>2157</v>
      </c>
      <c r="F76" s="1595" t="s">
        <v>2158</v>
      </c>
      <c r="G76" s="1595" t="s">
        <v>2159</v>
      </c>
      <c r="H76" s="1595" t="s">
        <v>2160</v>
      </c>
      <c r="I76" s="1595" t="s">
        <v>2161</v>
      </c>
      <c r="J76" s="1595" t="s">
        <v>2162</v>
      </c>
      <c r="K76" s="1595" t="s">
        <v>2163</v>
      </c>
      <c r="L76" s="1595" t="s">
        <v>2164</v>
      </c>
      <c r="M76" s="1595" t="s">
        <v>2165</v>
      </c>
      <c r="N76" s="1595" t="s">
        <v>2166</v>
      </c>
      <c r="O76" s="1595" t="s">
        <v>2167</v>
      </c>
      <c r="P76" s="1595" t="s">
        <v>2168</v>
      </c>
      <c r="Q76" s="1596" t="s">
        <v>2169</v>
      </c>
    </row>
    <row r="77" spans="1:17" ht="16.5" thickTop="1" thickBot="1">
      <c r="A77" s="1597"/>
      <c r="B77" s="1623" t="s">
        <v>2170</v>
      </c>
      <c r="C77" s="1599"/>
      <c r="D77" s="1600">
        <f>D75*D76</f>
        <v>0</v>
      </c>
      <c r="E77" s="1601">
        <f>E75*E76</f>
        <v>0</v>
      </c>
      <c r="F77" s="1601">
        <f>F75*F76</f>
        <v>0</v>
      </c>
      <c r="G77" s="1601">
        <f t="shared" ref="G77:Q77" si="18">G75*G76</f>
        <v>0</v>
      </c>
      <c r="H77" s="1601">
        <f t="shared" si="18"/>
        <v>0</v>
      </c>
      <c r="I77" s="1601">
        <f t="shared" si="18"/>
        <v>0</v>
      </c>
      <c r="J77" s="1601">
        <f t="shared" si="18"/>
        <v>0</v>
      </c>
      <c r="K77" s="1601">
        <f t="shared" si="18"/>
        <v>0</v>
      </c>
      <c r="L77" s="1601">
        <f t="shared" si="18"/>
        <v>0</v>
      </c>
      <c r="M77" s="1601">
        <f t="shared" si="18"/>
        <v>0</v>
      </c>
      <c r="N77" s="1601">
        <f t="shared" si="18"/>
        <v>0</v>
      </c>
      <c r="O77" s="1601">
        <f t="shared" si="18"/>
        <v>0</v>
      </c>
      <c r="P77" s="1601">
        <f t="shared" si="18"/>
        <v>0</v>
      </c>
      <c r="Q77" s="1602">
        <f t="shared" si="18"/>
        <v>0</v>
      </c>
    </row>
    <row r="78" spans="1:17" ht="16.5" thickTop="1" thickBot="1">
      <c r="A78" s="1603"/>
      <c r="B78" s="1604" t="s">
        <v>2171</v>
      </c>
      <c r="C78" s="1605">
        <f>SUM(D77:Q77)</f>
        <v>0</v>
      </c>
      <c r="D78" s="1606"/>
      <c r="E78" s="1607"/>
      <c r="F78" s="1607"/>
      <c r="G78" s="1607"/>
      <c r="H78" s="1607"/>
      <c r="I78" s="1607"/>
      <c r="J78" s="1607"/>
      <c r="K78" s="1607"/>
      <c r="L78" s="1607"/>
      <c r="M78" s="1607"/>
      <c r="N78" s="1607"/>
      <c r="O78" s="1607"/>
      <c r="P78" s="1607"/>
      <c r="Q78" s="1608"/>
    </row>
    <row r="79" spans="1:17">
      <c r="A79" s="1624"/>
      <c r="B79" s="1624"/>
    </row>
    <row r="80" spans="1:17">
      <c r="A80" s="1624"/>
      <c r="B80" s="1624"/>
    </row>
    <row r="81" spans="1:2">
      <c r="A81" s="1624"/>
      <c r="B81" s="1624"/>
    </row>
  </sheetData>
  <mergeCells count="5">
    <mergeCell ref="A7:B10"/>
    <mergeCell ref="C7:Q10"/>
    <mergeCell ref="A11:B12"/>
    <mergeCell ref="C11:C12"/>
    <mergeCell ref="E11:Q11"/>
  </mergeCells>
  <conditionalFormatting sqref="C11:C12">
    <cfRule type="colorScale" priority="2">
      <colorScale>
        <cfvo type="min"/>
        <cfvo type="percentile" val="50"/>
        <cfvo type="max"/>
        <color rgb="FFF8696B"/>
        <color rgb="FFFFEB84"/>
        <color rgb="FF63BE7B"/>
      </colorScale>
    </cfRule>
  </conditionalFormatting>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0"/>
  <sheetViews>
    <sheetView workbookViewId="0">
      <selection activeCell="A43" activeCellId="1" sqref="B27 A43"/>
    </sheetView>
  </sheetViews>
  <sheetFormatPr defaultRowHeight="15"/>
  <cols>
    <col min="1" max="1" width="24.28515625" style="41" bestFit="1" customWidth="1"/>
    <col min="2" max="2" width="58.85546875" style="41" customWidth="1"/>
    <col min="3" max="3" width="10.140625" style="41" customWidth="1"/>
    <col min="4" max="256" width="9.140625" style="41"/>
    <col min="257" max="257" width="24.28515625" style="41" bestFit="1" customWidth="1"/>
    <col min="258" max="258" width="58.85546875" style="41" customWidth="1"/>
    <col min="259" max="259" width="10.140625" style="41" customWidth="1"/>
    <col min="260" max="512" width="9.140625" style="41"/>
    <col min="513" max="513" width="24.28515625" style="41" bestFit="1" customWidth="1"/>
    <col min="514" max="514" width="58.85546875" style="41" customWidth="1"/>
    <col min="515" max="515" width="10.140625" style="41" customWidth="1"/>
    <col min="516" max="768" width="9.140625" style="41"/>
    <col min="769" max="769" width="24.28515625" style="41" bestFit="1" customWidth="1"/>
    <col min="770" max="770" width="58.85546875" style="41" customWidth="1"/>
    <col min="771" max="771" width="10.140625" style="41" customWidth="1"/>
    <col min="772" max="1024" width="9.140625" style="41"/>
    <col min="1025" max="1025" width="24.28515625" style="41" bestFit="1" customWidth="1"/>
    <col min="1026" max="1026" width="58.85546875" style="41" customWidth="1"/>
    <col min="1027" max="1027" width="10.140625" style="41" customWidth="1"/>
    <col min="1028" max="1280" width="9.140625" style="41"/>
    <col min="1281" max="1281" width="24.28515625" style="41" bestFit="1" customWidth="1"/>
    <col min="1282" max="1282" width="58.85546875" style="41" customWidth="1"/>
    <col min="1283" max="1283" width="10.140625" style="41" customWidth="1"/>
    <col min="1284" max="1536" width="9.140625" style="41"/>
    <col min="1537" max="1537" width="24.28515625" style="41" bestFit="1" customWidth="1"/>
    <col min="1538" max="1538" width="58.85546875" style="41" customWidth="1"/>
    <col min="1539" max="1539" width="10.140625" style="41" customWidth="1"/>
    <col min="1540" max="1792" width="9.140625" style="41"/>
    <col min="1793" max="1793" width="24.28515625" style="41" bestFit="1" customWidth="1"/>
    <col min="1794" max="1794" width="58.85546875" style="41" customWidth="1"/>
    <col min="1795" max="1795" width="10.140625" style="41" customWidth="1"/>
    <col min="1796" max="2048" width="9.140625" style="41"/>
    <col min="2049" max="2049" width="24.28515625" style="41" bestFit="1" customWidth="1"/>
    <col min="2050" max="2050" width="58.85546875" style="41" customWidth="1"/>
    <col min="2051" max="2051" width="10.140625" style="41" customWidth="1"/>
    <col min="2052" max="2304" width="9.140625" style="41"/>
    <col min="2305" max="2305" width="24.28515625" style="41" bestFit="1" customWidth="1"/>
    <col min="2306" max="2306" width="58.85546875" style="41" customWidth="1"/>
    <col min="2307" max="2307" width="10.140625" style="41" customWidth="1"/>
    <col min="2308" max="2560" width="9.140625" style="41"/>
    <col min="2561" max="2561" width="24.28515625" style="41" bestFit="1" customWidth="1"/>
    <col min="2562" max="2562" width="58.85546875" style="41" customWidth="1"/>
    <col min="2563" max="2563" width="10.140625" style="41" customWidth="1"/>
    <col min="2564" max="2816" width="9.140625" style="41"/>
    <col min="2817" max="2817" width="24.28515625" style="41" bestFit="1" customWidth="1"/>
    <col min="2818" max="2818" width="58.85546875" style="41" customWidth="1"/>
    <col min="2819" max="2819" width="10.140625" style="41" customWidth="1"/>
    <col min="2820" max="3072" width="9.140625" style="41"/>
    <col min="3073" max="3073" width="24.28515625" style="41" bestFit="1" customWidth="1"/>
    <col min="3074" max="3074" width="58.85546875" style="41" customWidth="1"/>
    <col min="3075" max="3075" width="10.140625" style="41" customWidth="1"/>
    <col min="3076" max="3328" width="9.140625" style="41"/>
    <col min="3329" max="3329" width="24.28515625" style="41" bestFit="1" customWidth="1"/>
    <col min="3330" max="3330" width="58.85546875" style="41" customWidth="1"/>
    <col min="3331" max="3331" width="10.140625" style="41" customWidth="1"/>
    <col min="3332" max="3584" width="9.140625" style="41"/>
    <col min="3585" max="3585" width="24.28515625" style="41" bestFit="1" customWidth="1"/>
    <col min="3586" max="3586" width="58.85546875" style="41" customWidth="1"/>
    <col min="3587" max="3587" width="10.140625" style="41" customWidth="1"/>
    <col min="3588" max="3840" width="9.140625" style="41"/>
    <col min="3841" max="3841" width="24.28515625" style="41" bestFit="1" customWidth="1"/>
    <col min="3842" max="3842" width="58.85546875" style="41" customWidth="1"/>
    <col min="3843" max="3843" width="10.140625" style="41" customWidth="1"/>
    <col min="3844" max="4096" width="9.140625" style="41"/>
    <col min="4097" max="4097" width="24.28515625" style="41" bestFit="1" customWidth="1"/>
    <col min="4098" max="4098" width="58.85546875" style="41" customWidth="1"/>
    <col min="4099" max="4099" width="10.140625" style="41" customWidth="1"/>
    <col min="4100" max="4352" width="9.140625" style="41"/>
    <col min="4353" max="4353" width="24.28515625" style="41" bestFit="1" customWidth="1"/>
    <col min="4354" max="4354" width="58.85546875" style="41" customWidth="1"/>
    <col min="4355" max="4355" width="10.140625" style="41" customWidth="1"/>
    <col min="4356" max="4608" width="9.140625" style="41"/>
    <col min="4609" max="4609" width="24.28515625" style="41" bestFit="1" customWidth="1"/>
    <col min="4610" max="4610" width="58.85546875" style="41" customWidth="1"/>
    <col min="4611" max="4611" width="10.140625" style="41" customWidth="1"/>
    <col min="4612" max="4864" width="9.140625" style="41"/>
    <col min="4865" max="4865" width="24.28515625" style="41" bestFit="1" customWidth="1"/>
    <col min="4866" max="4866" width="58.85546875" style="41" customWidth="1"/>
    <col min="4867" max="4867" width="10.140625" style="41" customWidth="1"/>
    <col min="4868" max="5120" width="9.140625" style="41"/>
    <col min="5121" max="5121" width="24.28515625" style="41" bestFit="1" customWidth="1"/>
    <col min="5122" max="5122" width="58.85546875" style="41" customWidth="1"/>
    <col min="5123" max="5123" width="10.140625" style="41" customWidth="1"/>
    <col min="5124" max="5376" width="9.140625" style="41"/>
    <col min="5377" max="5377" width="24.28515625" style="41" bestFit="1" customWidth="1"/>
    <col min="5378" max="5378" width="58.85546875" style="41" customWidth="1"/>
    <col min="5379" max="5379" width="10.140625" style="41" customWidth="1"/>
    <col min="5380" max="5632" width="9.140625" style="41"/>
    <col min="5633" max="5633" width="24.28515625" style="41" bestFit="1" customWidth="1"/>
    <col min="5634" max="5634" width="58.85546875" style="41" customWidth="1"/>
    <col min="5635" max="5635" width="10.140625" style="41" customWidth="1"/>
    <col min="5636" max="5888" width="9.140625" style="41"/>
    <col min="5889" max="5889" width="24.28515625" style="41" bestFit="1" customWidth="1"/>
    <col min="5890" max="5890" width="58.85546875" style="41" customWidth="1"/>
    <col min="5891" max="5891" width="10.140625" style="41" customWidth="1"/>
    <col min="5892" max="6144" width="9.140625" style="41"/>
    <col min="6145" max="6145" width="24.28515625" style="41" bestFit="1" customWidth="1"/>
    <col min="6146" max="6146" width="58.85546875" style="41" customWidth="1"/>
    <col min="6147" max="6147" width="10.140625" style="41" customWidth="1"/>
    <col min="6148" max="6400" width="9.140625" style="41"/>
    <col min="6401" max="6401" width="24.28515625" style="41" bestFit="1" customWidth="1"/>
    <col min="6402" max="6402" width="58.85546875" style="41" customWidth="1"/>
    <col min="6403" max="6403" width="10.140625" style="41" customWidth="1"/>
    <col min="6404" max="6656" width="9.140625" style="41"/>
    <col min="6657" max="6657" width="24.28515625" style="41" bestFit="1" customWidth="1"/>
    <col min="6658" max="6658" width="58.85546875" style="41" customWidth="1"/>
    <col min="6659" max="6659" width="10.140625" style="41" customWidth="1"/>
    <col min="6660" max="6912" width="9.140625" style="41"/>
    <col min="6913" max="6913" width="24.28515625" style="41" bestFit="1" customWidth="1"/>
    <col min="6914" max="6914" width="58.85546875" style="41" customWidth="1"/>
    <col min="6915" max="6915" width="10.140625" style="41" customWidth="1"/>
    <col min="6916" max="7168" width="9.140625" style="41"/>
    <col min="7169" max="7169" width="24.28515625" style="41" bestFit="1" customWidth="1"/>
    <col min="7170" max="7170" width="58.85546875" style="41" customWidth="1"/>
    <col min="7171" max="7171" width="10.140625" style="41" customWidth="1"/>
    <col min="7172" max="7424" width="9.140625" style="41"/>
    <col min="7425" max="7425" width="24.28515625" style="41" bestFit="1" customWidth="1"/>
    <col min="7426" max="7426" width="58.85546875" style="41" customWidth="1"/>
    <col min="7427" max="7427" width="10.140625" style="41" customWidth="1"/>
    <col min="7428" max="7680" width="9.140625" style="41"/>
    <col min="7681" max="7681" width="24.28515625" style="41" bestFit="1" customWidth="1"/>
    <col min="7682" max="7682" width="58.85546875" style="41" customWidth="1"/>
    <col min="7683" max="7683" width="10.140625" style="41" customWidth="1"/>
    <col min="7684" max="7936" width="9.140625" style="41"/>
    <col min="7937" max="7937" width="24.28515625" style="41" bestFit="1" customWidth="1"/>
    <col min="7938" max="7938" width="58.85546875" style="41" customWidth="1"/>
    <col min="7939" max="7939" width="10.140625" style="41" customWidth="1"/>
    <col min="7940" max="8192" width="9.140625" style="41"/>
    <col min="8193" max="8193" width="24.28515625" style="41" bestFit="1" customWidth="1"/>
    <col min="8194" max="8194" width="58.85546875" style="41" customWidth="1"/>
    <col min="8195" max="8195" width="10.140625" style="41" customWidth="1"/>
    <col min="8196" max="8448" width="9.140625" style="41"/>
    <col min="8449" max="8449" width="24.28515625" style="41" bestFit="1" customWidth="1"/>
    <col min="8450" max="8450" width="58.85546875" style="41" customWidth="1"/>
    <col min="8451" max="8451" width="10.140625" style="41" customWidth="1"/>
    <col min="8452" max="8704" width="9.140625" style="41"/>
    <col min="8705" max="8705" width="24.28515625" style="41" bestFit="1" customWidth="1"/>
    <col min="8706" max="8706" width="58.85546875" style="41" customWidth="1"/>
    <col min="8707" max="8707" width="10.140625" style="41" customWidth="1"/>
    <col min="8708" max="8960" width="9.140625" style="41"/>
    <col min="8961" max="8961" width="24.28515625" style="41" bestFit="1" customWidth="1"/>
    <col min="8962" max="8962" width="58.85546875" style="41" customWidth="1"/>
    <col min="8963" max="8963" width="10.140625" style="41" customWidth="1"/>
    <col min="8964" max="9216" width="9.140625" style="41"/>
    <col min="9217" max="9217" width="24.28515625" style="41" bestFit="1" customWidth="1"/>
    <col min="9218" max="9218" width="58.85546875" style="41" customWidth="1"/>
    <col min="9219" max="9219" width="10.140625" style="41" customWidth="1"/>
    <col min="9220" max="9472" width="9.140625" style="41"/>
    <col min="9473" max="9473" width="24.28515625" style="41" bestFit="1" customWidth="1"/>
    <col min="9474" max="9474" width="58.85546875" style="41" customWidth="1"/>
    <col min="9475" max="9475" width="10.140625" style="41" customWidth="1"/>
    <col min="9476" max="9728" width="9.140625" style="41"/>
    <col min="9729" max="9729" width="24.28515625" style="41" bestFit="1" customWidth="1"/>
    <col min="9730" max="9730" width="58.85546875" style="41" customWidth="1"/>
    <col min="9731" max="9731" width="10.140625" style="41" customWidth="1"/>
    <col min="9732" max="9984" width="9.140625" style="41"/>
    <col min="9985" max="9985" width="24.28515625" style="41" bestFit="1" customWidth="1"/>
    <col min="9986" max="9986" width="58.85546875" style="41" customWidth="1"/>
    <col min="9987" max="9987" width="10.140625" style="41" customWidth="1"/>
    <col min="9988" max="10240" width="9.140625" style="41"/>
    <col min="10241" max="10241" width="24.28515625" style="41" bestFit="1" customWidth="1"/>
    <col min="10242" max="10242" width="58.85546875" style="41" customWidth="1"/>
    <col min="10243" max="10243" width="10.140625" style="41" customWidth="1"/>
    <col min="10244" max="10496" width="9.140625" style="41"/>
    <col min="10497" max="10497" width="24.28515625" style="41" bestFit="1" customWidth="1"/>
    <col min="10498" max="10498" width="58.85546875" style="41" customWidth="1"/>
    <col min="10499" max="10499" width="10.140625" style="41" customWidth="1"/>
    <col min="10500" max="10752" width="9.140625" style="41"/>
    <col min="10753" max="10753" width="24.28515625" style="41" bestFit="1" customWidth="1"/>
    <col min="10754" max="10754" width="58.85546875" style="41" customWidth="1"/>
    <col min="10755" max="10755" width="10.140625" style="41" customWidth="1"/>
    <col min="10756" max="11008" width="9.140625" style="41"/>
    <col min="11009" max="11009" width="24.28515625" style="41" bestFit="1" customWidth="1"/>
    <col min="11010" max="11010" width="58.85546875" style="41" customWidth="1"/>
    <col min="11011" max="11011" width="10.140625" style="41" customWidth="1"/>
    <col min="11012" max="11264" width="9.140625" style="41"/>
    <col min="11265" max="11265" width="24.28515625" style="41" bestFit="1" customWidth="1"/>
    <col min="11266" max="11266" width="58.85546875" style="41" customWidth="1"/>
    <col min="11267" max="11267" width="10.140625" style="41" customWidth="1"/>
    <col min="11268" max="11520" width="9.140625" style="41"/>
    <col min="11521" max="11521" width="24.28515625" style="41" bestFit="1" customWidth="1"/>
    <col min="11522" max="11522" width="58.85546875" style="41" customWidth="1"/>
    <col min="11523" max="11523" width="10.140625" style="41" customWidth="1"/>
    <col min="11524" max="11776" width="9.140625" style="41"/>
    <col min="11777" max="11777" width="24.28515625" style="41" bestFit="1" customWidth="1"/>
    <col min="11778" max="11778" width="58.85546875" style="41" customWidth="1"/>
    <col min="11779" max="11779" width="10.140625" style="41" customWidth="1"/>
    <col min="11780" max="12032" width="9.140625" style="41"/>
    <col min="12033" max="12033" width="24.28515625" style="41" bestFit="1" customWidth="1"/>
    <col min="12034" max="12034" width="58.85546875" style="41" customWidth="1"/>
    <col min="12035" max="12035" width="10.140625" style="41" customWidth="1"/>
    <col min="12036" max="12288" width="9.140625" style="41"/>
    <col min="12289" max="12289" width="24.28515625" style="41" bestFit="1" customWidth="1"/>
    <col min="12290" max="12290" width="58.85546875" style="41" customWidth="1"/>
    <col min="12291" max="12291" width="10.140625" style="41" customWidth="1"/>
    <col min="12292" max="12544" width="9.140625" style="41"/>
    <col min="12545" max="12545" width="24.28515625" style="41" bestFit="1" customWidth="1"/>
    <col min="12546" max="12546" width="58.85546875" style="41" customWidth="1"/>
    <col min="12547" max="12547" width="10.140625" style="41" customWidth="1"/>
    <col min="12548" max="12800" width="9.140625" style="41"/>
    <col min="12801" max="12801" width="24.28515625" style="41" bestFit="1" customWidth="1"/>
    <col min="12802" max="12802" width="58.85546875" style="41" customWidth="1"/>
    <col min="12803" max="12803" width="10.140625" style="41" customWidth="1"/>
    <col min="12804" max="13056" width="9.140625" style="41"/>
    <col min="13057" max="13057" width="24.28515625" style="41" bestFit="1" customWidth="1"/>
    <col min="13058" max="13058" width="58.85546875" style="41" customWidth="1"/>
    <col min="13059" max="13059" width="10.140625" style="41" customWidth="1"/>
    <col min="13060" max="13312" width="9.140625" style="41"/>
    <col min="13313" max="13313" width="24.28515625" style="41" bestFit="1" customWidth="1"/>
    <col min="13314" max="13314" width="58.85546875" style="41" customWidth="1"/>
    <col min="13315" max="13315" width="10.140625" style="41" customWidth="1"/>
    <col min="13316" max="13568" width="9.140625" style="41"/>
    <col min="13569" max="13569" width="24.28515625" style="41" bestFit="1" customWidth="1"/>
    <col min="13570" max="13570" width="58.85546875" style="41" customWidth="1"/>
    <col min="13571" max="13571" width="10.140625" style="41" customWidth="1"/>
    <col min="13572" max="13824" width="9.140625" style="41"/>
    <col min="13825" max="13825" width="24.28515625" style="41" bestFit="1" customWidth="1"/>
    <col min="13826" max="13826" width="58.85546875" style="41" customWidth="1"/>
    <col min="13827" max="13827" width="10.140625" style="41" customWidth="1"/>
    <col min="13828" max="14080" width="9.140625" style="41"/>
    <col min="14081" max="14081" width="24.28515625" style="41" bestFit="1" customWidth="1"/>
    <col min="14082" max="14082" width="58.85546875" style="41" customWidth="1"/>
    <col min="14083" max="14083" width="10.140625" style="41" customWidth="1"/>
    <col min="14084" max="14336" width="9.140625" style="41"/>
    <col min="14337" max="14337" width="24.28515625" style="41" bestFit="1" customWidth="1"/>
    <col min="14338" max="14338" width="58.85546875" style="41" customWidth="1"/>
    <col min="14339" max="14339" width="10.140625" style="41" customWidth="1"/>
    <col min="14340" max="14592" width="9.140625" style="41"/>
    <col min="14593" max="14593" width="24.28515625" style="41" bestFit="1" customWidth="1"/>
    <col min="14594" max="14594" width="58.85546875" style="41" customWidth="1"/>
    <col min="14595" max="14595" width="10.140625" style="41" customWidth="1"/>
    <col min="14596" max="14848" width="9.140625" style="41"/>
    <col min="14849" max="14849" width="24.28515625" style="41" bestFit="1" customWidth="1"/>
    <col min="14850" max="14850" width="58.85546875" style="41" customWidth="1"/>
    <col min="14851" max="14851" width="10.140625" style="41" customWidth="1"/>
    <col min="14852" max="15104" width="9.140625" style="41"/>
    <col min="15105" max="15105" width="24.28515625" style="41" bestFit="1" customWidth="1"/>
    <col min="15106" max="15106" width="58.85546875" style="41" customWidth="1"/>
    <col min="15107" max="15107" width="10.140625" style="41" customWidth="1"/>
    <col min="15108" max="15360" width="9.140625" style="41"/>
    <col min="15361" max="15361" width="24.28515625" style="41" bestFit="1" customWidth="1"/>
    <col min="15362" max="15362" width="58.85546875" style="41" customWidth="1"/>
    <col min="15363" max="15363" width="10.140625" style="41" customWidth="1"/>
    <col min="15364" max="15616" width="9.140625" style="41"/>
    <col min="15617" max="15617" width="24.28515625" style="41" bestFit="1" customWidth="1"/>
    <col min="15618" max="15618" width="58.85546875" style="41" customWidth="1"/>
    <col min="15619" max="15619" width="10.140625" style="41" customWidth="1"/>
    <col min="15620" max="15872" width="9.140625" style="41"/>
    <col min="15873" max="15873" width="24.28515625" style="41" bestFit="1" customWidth="1"/>
    <col min="15874" max="15874" width="58.85546875" style="41" customWidth="1"/>
    <col min="15875" max="15875" width="10.140625" style="41" customWidth="1"/>
    <col min="15876" max="16128" width="9.140625" style="41"/>
    <col min="16129" max="16129" width="24.28515625" style="41" bestFit="1" customWidth="1"/>
    <col min="16130" max="16130" width="58.85546875" style="41" customWidth="1"/>
    <col min="16131" max="16131" width="10.140625" style="41" customWidth="1"/>
    <col min="16132" max="16384" width="9.140625" style="41"/>
  </cols>
  <sheetData>
    <row r="1" spans="1:17">
      <c r="A1" s="23" t="s">
        <v>48</v>
      </c>
      <c r="B1" s="1304" t="s">
        <v>2194</v>
      </c>
    </row>
    <row r="2" spans="1:17">
      <c r="A2" s="23" t="s">
        <v>49</v>
      </c>
      <c r="B2" s="23" t="s">
        <v>1937</v>
      </c>
    </row>
    <row r="3" spans="1:17">
      <c r="A3" s="23" t="s">
        <v>47</v>
      </c>
      <c r="B3" s="23" t="s">
        <v>1049</v>
      </c>
    </row>
    <row r="4" spans="1:17">
      <c r="A4" s="23" t="s">
        <v>50</v>
      </c>
      <c r="B4" s="23" t="s">
        <v>53</v>
      </c>
    </row>
    <row r="5" spans="1:17">
      <c r="A5" s="41" t="s">
        <v>792</v>
      </c>
      <c r="B5" s="41" t="s">
        <v>71</v>
      </c>
    </row>
    <row r="6" spans="1:17" ht="15.75" thickBot="1"/>
    <row r="7" spans="1:17" ht="15" customHeight="1">
      <c r="A7" s="4685" t="s">
        <v>2093</v>
      </c>
      <c r="B7" s="4686"/>
      <c r="C7" s="4691" t="s">
        <v>2094</v>
      </c>
      <c r="D7" s="4692"/>
      <c r="E7" s="4692"/>
      <c r="F7" s="4692"/>
      <c r="G7" s="4692"/>
      <c r="H7" s="4692"/>
      <c r="I7" s="4692"/>
      <c r="J7" s="4692"/>
      <c r="K7" s="4692"/>
      <c r="L7" s="4711"/>
      <c r="M7" s="4711"/>
      <c r="N7" s="4711"/>
      <c r="O7" s="4711"/>
      <c r="P7" s="4711"/>
      <c r="Q7" s="4712"/>
    </row>
    <row r="8" spans="1:17">
      <c r="A8" s="4687"/>
      <c r="B8" s="4688"/>
      <c r="C8" s="4695"/>
      <c r="D8" s="4696"/>
      <c r="E8" s="4696"/>
      <c r="F8" s="4696"/>
      <c r="G8" s="4696"/>
      <c r="H8" s="4696"/>
      <c r="I8" s="4696"/>
      <c r="J8" s="4696"/>
      <c r="K8" s="4696"/>
      <c r="L8" s="4713"/>
      <c r="M8" s="4713"/>
      <c r="N8" s="4713"/>
      <c r="O8" s="4713"/>
      <c r="P8" s="4713"/>
      <c r="Q8" s="4714"/>
    </row>
    <row r="9" spans="1:17">
      <c r="A9" s="4687"/>
      <c r="B9" s="4688"/>
      <c r="C9" s="4695"/>
      <c r="D9" s="4696"/>
      <c r="E9" s="4696"/>
      <c r="F9" s="4696"/>
      <c r="G9" s="4696"/>
      <c r="H9" s="4696"/>
      <c r="I9" s="4696"/>
      <c r="J9" s="4696"/>
      <c r="K9" s="4696"/>
      <c r="L9" s="4713"/>
      <c r="M9" s="4713"/>
      <c r="N9" s="4713"/>
      <c r="O9" s="4713"/>
      <c r="P9" s="4713"/>
      <c r="Q9" s="4714"/>
    </row>
    <row r="10" spans="1:17" ht="15.75" thickBot="1">
      <c r="A10" s="4689"/>
      <c r="B10" s="4690"/>
      <c r="C10" s="4699"/>
      <c r="D10" s="4700"/>
      <c r="E10" s="4700"/>
      <c r="F10" s="4700"/>
      <c r="G10" s="4700"/>
      <c r="H10" s="4700"/>
      <c r="I10" s="4700"/>
      <c r="J10" s="4700"/>
      <c r="K10" s="4700"/>
      <c r="L10" s="4715"/>
      <c r="M10" s="4715"/>
      <c r="N10" s="4715"/>
      <c r="O10" s="4715"/>
      <c r="P10" s="4715"/>
      <c r="Q10" s="4716"/>
    </row>
    <row r="11" spans="1:17">
      <c r="A11" s="4703" t="s">
        <v>2095</v>
      </c>
      <c r="B11" s="4704"/>
      <c r="C11" s="4717" t="s">
        <v>2195</v>
      </c>
      <c r="D11" s="1609"/>
      <c r="E11" s="4719" t="s">
        <v>2097</v>
      </c>
      <c r="F11" s="4719"/>
      <c r="G11" s="4719"/>
      <c r="H11" s="4719"/>
      <c r="I11" s="4719"/>
      <c r="J11" s="4719"/>
      <c r="K11" s="4719"/>
      <c r="L11" s="4719"/>
      <c r="M11" s="4719"/>
      <c r="N11" s="4719"/>
      <c r="O11" s="4719"/>
      <c r="P11" s="4719"/>
      <c r="Q11" s="4720"/>
    </row>
    <row r="12" spans="1:17" ht="24">
      <c r="A12" s="4705"/>
      <c r="B12" s="4706"/>
      <c r="C12" s="4718"/>
      <c r="D12" s="1610" t="s">
        <v>2098</v>
      </c>
      <c r="E12" s="1611" t="s">
        <v>2099</v>
      </c>
      <c r="F12" s="1612" t="s">
        <v>2100</v>
      </c>
      <c r="G12" s="1612" t="s">
        <v>2101</v>
      </c>
      <c r="H12" s="1612" t="s">
        <v>2102</v>
      </c>
      <c r="I12" s="1612" t="s">
        <v>2103</v>
      </c>
      <c r="J12" s="1612" t="s">
        <v>2104</v>
      </c>
      <c r="K12" s="1612" t="s">
        <v>2105</v>
      </c>
      <c r="L12" s="1612" t="s">
        <v>2106</v>
      </c>
      <c r="M12" s="1612" t="s">
        <v>2107</v>
      </c>
      <c r="N12" s="1612" t="s">
        <v>2108</v>
      </c>
      <c r="O12" s="1612" t="s">
        <v>2109</v>
      </c>
      <c r="P12" s="1612" t="s">
        <v>2110</v>
      </c>
      <c r="Q12" s="1613" t="s">
        <v>2111</v>
      </c>
    </row>
    <row r="13" spans="1:17">
      <c r="A13" s="1486"/>
      <c r="B13" s="1487"/>
      <c r="C13" s="1488">
        <v>1</v>
      </c>
      <c r="D13" s="1489">
        <v>2</v>
      </c>
      <c r="E13" s="1489">
        <v>3</v>
      </c>
      <c r="F13" s="1489">
        <v>4</v>
      </c>
      <c r="G13" s="1489">
        <v>5</v>
      </c>
      <c r="H13" s="1489">
        <v>6</v>
      </c>
      <c r="I13" s="1489">
        <v>7</v>
      </c>
      <c r="J13" s="1489">
        <v>8</v>
      </c>
      <c r="K13" s="1489">
        <v>9</v>
      </c>
      <c r="L13" s="1489">
        <v>10</v>
      </c>
      <c r="M13" s="1489">
        <v>11</v>
      </c>
      <c r="N13" s="1489">
        <v>12</v>
      </c>
      <c r="O13" s="1489">
        <v>13</v>
      </c>
      <c r="P13" s="1489">
        <v>14</v>
      </c>
      <c r="Q13" s="1490">
        <v>15</v>
      </c>
    </row>
    <row r="14" spans="1:17">
      <c r="A14" s="1486"/>
      <c r="B14" s="1614" t="s">
        <v>2112</v>
      </c>
      <c r="C14" s="1492"/>
      <c r="D14" s="1493"/>
      <c r="E14" s="1493"/>
      <c r="F14" s="1493"/>
      <c r="G14" s="1493"/>
      <c r="H14" s="1493"/>
      <c r="I14" s="1493"/>
      <c r="J14" s="1493"/>
      <c r="K14" s="1493"/>
      <c r="L14" s="1493"/>
      <c r="M14" s="1493"/>
      <c r="N14" s="1493"/>
      <c r="O14" s="1493"/>
      <c r="P14" s="1493"/>
      <c r="Q14" s="1494"/>
    </row>
    <row r="15" spans="1:17">
      <c r="A15" s="1495"/>
      <c r="B15" s="1615" t="s">
        <v>199</v>
      </c>
      <c r="C15" s="1496"/>
      <c r="D15" s="1497"/>
      <c r="E15" s="1497"/>
      <c r="F15" s="1497"/>
      <c r="G15" s="1497"/>
      <c r="H15" s="1497"/>
      <c r="I15" s="1497"/>
      <c r="J15" s="1497"/>
      <c r="K15" s="1497"/>
      <c r="L15" s="1497"/>
      <c r="M15" s="1497"/>
      <c r="N15" s="1497"/>
      <c r="O15" s="1497"/>
      <c r="P15" s="1497"/>
      <c r="Q15" s="1498"/>
    </row>
    <row r="16" spans="1:17">
      <c r="A16" s="1499">
        <v>1</v>
      </c>
      <c r="B16" s="1086" t="s">
        <v>202</v>
      </c>
      <c r="C16" s="1500">
        <f>SUM(D16:Q16)</f>
        <v>0</v>
      </c>
      <c r="D16" s="1501"/>
      <c r="E16" s="1502"/>
      <c r="F16" s="1502"/>
      <c r="G16" s="1502"/>
      <c r="H16" s="1502"/>
      <c r="I16" s="1502"/>
      <c r="J16" s="1502"/>
      <c r="K16" s="1502"/>
      <c r="L16" s="1502"/>
      <c r="M16" s="1502"/>
      <c r="N16" s="1502"/>
      <c r="O16" s="1502"/>
      <c r="P16" s="1502"/>
      <c r="Q16" s="1503"/>
    </row>
    <row r="17" spans="1:17" ht="25.5">
      <c r="A17" s="1499">
        <v>2</v>
      </c>
      <c r="B17" s="1082" t="s">
        <v>2113</v>
      </c>
      <c r="C17" s="1500">
        <f t="shared" ref="C17:C32" si="0">SUM(D17:Q17)</f>
        <v>0</v>
      </c>
      <c r="D17" s="1504"/>
      <c r="E17" s="1505"/>
      <c r="F17" s="1505"/>
      <c r="G17" s="1505"/>
      <c r="H17" s="1505"/>
      <c r="I17" s="1505"/>
      <c r="J17" s="1505"/>
      <c r="K17" s="1505"/>
      <c r="L17" s="1505"/>
      <c r="M17" s="1505"/>
      <c r="N17" s="1505"/>
      <c r="O17" s="1505"/>
      <c r="P17" s="1505"/>
      <c r="Q17" s="1506"/>
    </row>
    <row r="18" spans="1:17">
      <c r="A18" s="1507">
        <v>3</v>
      </c>
      <c r="B18" s="1508" t="s">
        <v>2114</v>
      </c>
      <c r="C18" s="1500">
        <f t="shared" si="0"/>
        <v>0</v>
      </c>
      <c r="D18" s="1504"/>
      <c r="E18" s="1505"/>
      <c r="F18" s="1505"/>
      <c r="G18" s="1505"/>
      <c r="H18" s="1505"/>
      <c r="I18" s="1505"/>
      <c r="J18" s="1505"/>
      <c r="K18" s="1505"/>
      <c r="L18" s="1505"/>
      <c r="M18" s="1505"/>
      <c r="N18" s="1505"/>
      <c r="O18" s="1505"/>
      <c r="P18" s="1505"/>
      <c r="Q18" s="1506"/>
    </row>
    <row r="19" spans="1:17">
      <c r="A19" s="1507">
        <v>4</v>
      </c>
      <c r="B19" s="1508" t="s">
        <v>2115</v>
      </c>
      <c r="C19" s="1500">
        <f t="shared" si="0"/>
        <v>0</v>
      </c>
      <c r="D19" s="1509">
        <f>D20+D21</f>
        <v>0</v>
      </c>
      <c r="E19" s="1509">
        <f t="shared" ref="E19:Q19" si="1">E20+E21</f>
        <v>0</v>
      </c>
      <c r="F19" s="1509">
        <f t="shared" si="1"/>
        <v>0</v>
      </c>
      <c r="G19" s="1509">
        <f t="shared" si="1"/>
        <v>0</v>
      </c>
      <c r="H19" s="1509">
        <f t="shared" si="1"/>
        <v>0</v>
      </c>
      <c r="I19" s="1509">
        <f t="shared" si="1"/>
        <v>0</v>
      </c>
      <c r="J19" s="1509">
        <f t="shared" si="1"/>
        <v>0</v>
      </c>
      <c r="K19" s="1509">
        <f t="shared" si="1"/>
        <v>0</v>
      </c>
      <c r="L19" s="1509">
        <f t="shared" si="1"/>
        <v>0</v>
      </c>
      <c r="M19" s="1509">
        <f t="shared" si="1"/>
        <v>0</v>
      </c>
      <c r="N19" s="1509">
        <f t="shared" si="1"/>
        <v>0</v>
      </c>
      <c r="O19" s="1509">
        <f t="shared" si="1"/>
        <v>0</v>
      </c>
      <c r="P19" s="1509">
        <f t="shared" si="1"/>
        <v>0</v>
      </c>
      <c r="Q19" s="1510">
        <f t="shared" si="1"/>
        <v>0</v>
      </c>
    </row>
    <row r="20" spans="1:17">
      <c r="A20" s="1511"/>
      <c r="B20" s="1512" t="s">
        <v>67</v>
      </c>
      <c r="C20" s="1500">
        <f t="shared" si="0"/>
        <v>0</v>
      </c>
      <c r="D20" s="1513"/>
      <c r="E20" s="1514"/>
      <c r="F20" s="1514"/>
      <c r="G20" s="1514"/>
      <c r="H20" s="1514"/>
      <c r="I20" s="1514"/>
      <c r="J20" s="1514"/>
      <c r="K20" s="1514"/>
      <c r="L20" s="1514"/>
      <c r="M20" s="1514"/>
      <c r="N20" s="1514"/>
      <c r="O20" s="1514"/>
      <c r="P20" s="1514"/>
      <c r="Q20" s="1515"/>
    </row>
    <row r="21" spans="1:17">
      <c r="A21" s="1511"/>
      <c r="B21" s="1512" t="s">
        <v>273</v>
      </c>
      <c r="C21" s="1500">
        <f t="shared" si="0"/>
        <v>0</v>
      </c>
      <c r="D21" s="1513"/>
      <c r="E21" s="1514"/>
      <c r="F21" s="1514"/>
      <c r="G21" s="1514"/>
      <c r="H21" s="1514"/>
      <c r="I21" s="1514"/>
      <c r="J21" s="1514"/>
      <c r="K21" s="1514"/>
      <c r="L21" s="1514"/>
      <c r="M21" s="1514"/>
      <c r="N21" s="1514"/>
      <c r="O21" s="1514"/>
      <c r="P21" s="1514"/>
      <c r="Q21" s="1515"/>
    </row>
    <row r="22" spans="1:17">
      <c r="A22" s="1507">
        <v>5</v>
      </c>
      <c r="B22" s="1508" t="s">
        <v>2116</v>
      </c>
      <c r="C22" s="1500">
        <f t="shared" si="0"/>
        <v>0</v>
      </c>
      <c r="D22" s="1516"/>
      <c r="E22" s="1517"/>
      <c r="F22" s="1517"/>
      <c r="G22" s="1517"/>
      <c r="H22" s="1517"/>
      <c r="I22" s="1517"/>
      <c r="J22" s="1517"/>
      <c r="K22" s="1517"/>
      <c r="L22" s="1517"/>
      <c r="M22" s="1517"/>
      <c r="N22" s="1517"/>
      <c r="O22" s="1517"/>
      <c r="P22" s="1517"/>
      <c r="Q22" s="1518"/>
    </row>
    <row r="23" spans="1:17">
      <c r="A23" s="1507">
        <v>6</v>
      </c>
      <c r="B23" s="1508" t="s">
        <v>2117</v>
      </c>
      <c r="C23" s="1500">
        <f t="shared" si="0"/>
        <v>0</v>
      </c>
      <c r="D23" s="1513"/>
      <c r="E23" s="1514"/>
      <c r="F23" s="1514"/>
      <c r="G23" s="1514"/>
      <c r="H23" s="1514"/>
      <c r="I23" s="1514"/>
      <c r="J23" s="1514"/>
      <c r="K23" s="1514"/>
      <c r="L23" s="1514"/>
      <c r="M23" s="1514"/>
      <c r="N23" s="1514"/>
      <c r="O23" s="1514"/>
      <c r="P23" s="1514"/>
      <c r="Q23" s="1515"/>
    </row>
    <row r="24" spans="1:17">
      <c r="A24" s="1507">
        <v>7</v>
      </c>
      <c r="B24" s="1508" t="s">
        <v>1805</v>
      </c>
      <c r="C24" s="1500">
        <f t="shared" si="0"/>
        <v>0</v>
      </c>
      <c r="D24" s="1513"/>
      <c r="E24" s="1514"/>
      <c r="F24" s="1514"/>
      <c r="G24" s="1514"/>
      <c r="H24" s="1514"/>
      <c r="I24" s="1514"/>
      <c r="J24" s="1514"/>
      <c r="K24" s="1514"/>
      <c r="L24" s="1514"/>
      <c r="M24" s="1514"/>
      <c r="N24" s="1514"/>
      <c r="O24" s="1514"/>
      <c r="P24" s="1514"/>
      <c r="Q24" s="1515"/>
    </row>
    <row r="25" spans="1:17">
      <c r="A25" s="1519"/>
      <c r="B25" s="1512" t="s">
        <v>2118</v>
      </c>
      <c r="C25" s="1500">
        <f t="shared" si="0"/>
        <v>0</v>
      </c>
      <c r="D25" s="1513"/>
      <c r="E25" s="1514"/>
      <c r="F25" s="1514"/>
      <c r="G25" s="1514"/>
      <c r="H25" s="1514"/>
      <c r="I25" s="1514"/>
      <c r="J25" s="1514"/>
      <c r="K25" s="1514"/>
      <c r="L25" s="1514"/>
      <c r="M25" s="1514"/>
      <c r="N25" s="1514"/>
      <c r="O25" s="1514"/>
      <c r="P25" s="1514"/>
      <c r="Q25" s="1515"/>
    </row>
    <row r="26" spans="1:17">
      <c r="A26" s="1507">
        <v>8</v>
      </c>
      <c r="B26" s="1520" t="s">
        <v>2119</v>
      </c>
      <c r="C26" s="1500">
        <f t="shared" si="0"/>
        <v>0</v>
      </c>
      <c r="D26" s="1521">
        <f>D27+D28+D29</f>
        <v>0</v>
      </c>
      <c r="E26" s="1521">
        <f t="shared" ref="E26:Q26" si="2">E27+E28+E29</f>
        <v>0</v>
      </c>
      <c r="F26" s="1521">
        <f t="shared" si="2"/>
        <v>0</v>
      </c>
      <c r="G26" s="1521">
        <f t="shared" si="2"/>
        <v>0</v>
      </c>
      <c r="H26" s="1521">
        <f t="shared" si="2"/>
        <v>0</v>
      </c>
      <c r="I26" s="1521">
        <f t="shared" si="2"/>
        <v>0</v>
      </c>
      <c r="J26" s="1521">
        <f t="shared" si="2"/>
        <v>0</v>
      </c>
      <c r="K26" s="1521">
        <f t="shared" si="2"/>
        <v>0</v>
      </c>
      <c r="L26" s="1521">
        <f t="shared" si="2"/>
        <v>0</v>
      </c>
      <c r="M26" s="1521">
        <f t="shared" si="2"/>
        <v>0</v>
      </c>
      <c r="N26" s="1521">
        <f t="shared" si="2"/>
        <v>0</v>
      </c>
      <c r="O26" s="1521">
        <f t="shared" si="2"/>
        <v>0</v>
      </c>
      <c r="P26" s="1521">
        <f t="shared" si="2"/>
        <v>0</v>
      </c>
      <c r="Q26" s="1522">
        <f t="shared" si="2"/>
        <v>0</v>
      </c>
    </row>
    <row r="27" spans="1:17">
      <c r="A27" s="1511"/>
      <c r="B27" s="1523" t="s">
        <v>438</v>
      </c>
      <c r="C27" s="1500">
        <f t="shared" si="0"/>
        <v>0</v>
      </c>
      <c r="D27" s="1513"/>
      <c r="E27" s="1514"/>
      <c r="F27" s="1514"/>
      <c r="G27" s="1514"/>
      <c r="H27" s="1514"/>
      <c r="I27" s="1514"/>
      <c r="J27" s="1514"/>
      <c r="K27" s="1514"/>
      <c r="L27" s="1514"/>
      <c r="M27" s="1514"/>
      <c r="N27" s="1514"/>
      <c r="O27" s="1514"/>
      <c r="P27" s="1514"/>
      <c r="Q27" s="1515"/>
    </row>
    <row r="28" spans="1:17">
      <c r="A28" s="1511"/>
      <c r="B28" s="1523" t="s">
        <v>445</v>
      </c>
      <c r="C28" s="1500">
        <f t="shared" si="0"/>
        <v>0</v>
      </c>
      <c r="D28" s="1513"/>
      <c r="E28" s="1514"/>
      <c r="F28" s="1514"/>
      <c r="G28" s="1514"/>
      <c r="H28" s="1514"/>
      <c r="I28" s="1514"/>
      <c r="J28" s="1514"/>
      <c r="K28" s="1514"/>
      <c r="L28" s="1514"/>
      <c r="M28" s="1514"/>
      <c r="N28" s="1514"/>
      <c r="O28" s="1514"/>
      <c r="P28" s="1514"/>
      <c r="Q28" s="1515"/>
    </row>
    <row r="29" spans="1:17">
      <c r="A29" s="1511"/>
      <c r="B29" s="1523" t="s">
        <v>2120</v>
      </c>
      <c r="C29" s="1500">
        <f t="shared" si="0"/>
        <v>0</v>
      </c>
      <c r="D29" s="1513"/>
      <c r="E29" s="1514"/>
      <c r="F29" s="1514"/>
      <c r="G29" s="1514"/>
      <c r="H29" s="1514"/>
      <c r="I29" s="1514"/>
      <c r="J29" s="1514"/>
      <c r="K29" s="1514"/>
      <c r="L29" s="1514"/>
      <c r="M29" s="1514"/>
      <c r="N29" s="1514"/>
      <c r="O29" s="1514"/>
      <c r="P29" s="1514"/>
      <c r="Q29" s="1515"/>
    </row>
    <row r="30" spans="1:17">
      <c r="A30" s="1507">
        <v>9</v>
      </c>
      <c r="B30" s="1524" t="s">
        <v>1813</v>
      </c>
      <c r="C30" s="1500">
        <f t="shared" si="0"/>
        <v>0</v>
      </c>
      <c r="D30" s="1521">
        <f>D31+D32</f>
        <v>0</v>
      </c>
      <c r="E30" s="1521">
        <f t="shared" ref="E30:Q30" si="3">E31+E32</f>
        <v>0</v>
      </c>
      <c r="F30" s="1521">
        <f t="shared" si="3"/>
        <v>0</v>
      </c>
      <c r="G30" s="1521">
        <f t="shared" si="3"/>
        <v>0</v>
      </c>
      <c r="H30" s="1521">
        <f t="shared" si="3"/>
        <v>0</v>
      </c>
      <c r="I30" s="1521">
        <f t="shared" si="3"/>
        <v>0</v>
      </c>
      <c r="J30" s="1521">
        <f t="shared" si="3"/>
        <v>0</v>
      </c>
      <c r="K30" s="1521">
        <f t="shared" si="3"/>
        <v>0</v>
      </c>
      <c r="L30" s="1521">
        <f t="shared" si="3"/>
        <v>0</v>
      </c>
      <c r="M30" s="1521">
        <f t="shared" si="3"/>
        <v>0</v>
      </c>
      <c r="N30" s="1521">
        <f t="shared" si="3"/>
        <v>0</v>
      </c>
      <c r="O30" s="1521">
        <f t="shared" si="3"/>
        <v>0</v>
      </c>
      <c r="P30" s="1521">
        <f t="shared" si="3"/>
        <v>0</v>
      </c>
      <c r="Q30" s="1522">
        <f t="shared" si="3"/>
        <v>0</v>
      </c>
    </row>
    <row r="31" spans="1:17">
      <c r="A31" s="1519"/>
      <c r="B31" s="1525" t="s">
        <v>2121</v>
      </c>
      <c r="C31" s="1500">
        <f t="shared" si="0"/>
        <v>0</v>
      </c>
      <c r="D31" s="1513"/>
      <c r="E31" s="1514"/>
      <c r="F31" s="1514"/>
      <c r="G31" s="1514"/>
      <c r="H31" s="1514"/>
      <c r="I31" s="1514"/>
      <c r="J31" s="1514"/>
      <c r="K31" s="1514"/>
      <c r="L31" s="1514"/>
      <c r="M31" s="1514"/>
      <c r="N31" s="1514"/>
      <c r="O31" s="1514"/>
      <c r="P31" s="1514"/>
      <c r="Q31" s="1515"/>
    </row>
    <row r="32" spans="1:17">
      <c r="A32" s="1526"/>
      <c r="B32" s="1525" t="s">
        <v>65</v>
      </c>
      <c r="C32" s="1500">
        <f t="shared" si="0"/>
        <v>0</v>
      </c>
      <c r="D32" s="1513"/>
      <c r="E32" s="1514"/>
      <c r="F32" s="1514"/>
      <c r="G32" s="1514"/>
      <c r="H32" s="1514"/>
      <c r="I32" s="1514"/>
      <c r="J32" s="1514"/>
      <c r="K32" s="1514"/>
      <c r="L32" s="1514"/>
      <c r="M32" s="1514"/>
      <c r="N32" s="1514"/>
      <c r="O32" s="1514"/>
      <c r="P32" s="1514"/>
      <c r="Q32" s="1515"/>
    </row>
    <row r="33" spans="1:17">
      <c r="A33" s="1527"/>
      <c r="B33" s="1528" t="s">
        <v>2122</v>
      </c>
      <c r="C33" s="1529">
        <f>C16+C17+C18+C19+C22+C23+C24+C25+C26+C30</f>
        <v>0</v>
      </c>
      <c r="D33" s="1529">
        <f t="shared" ref="D33:Q33" si="4">D16+D17+D18+D19+D22+D23+D24+D25+D26+D30</f>
        <v>0</v>
      </c>
      <c r="E33" s="1529">
        <f t="shared" si="4"/>
        <v>0</v>
      </c>
      <c r="F33" s="1529">
        <f t="shared" si="4"/>
        <v>0</v>
      </c>
      <c r="G33" s="1529">
        <f t="shared" si="4"/>
        <v>0</v>
      </c>
      <c r="H33" s="1529">
        <f t="shared" si="4"/>
        <v>0</v>
      </c>
      <c r="I33" s="1529">
        <f t="shared" si="4"/>
        <v>0</v>
      </c>
      <c r="J33" s="1529">
        <f t="shared" si="4"/>
        <v>0</v>
      </c>
      <c r="K33" s="1529">
        <f t="shared" si="4"/>
        <v>0</v>
      </c>
      <c r="L33" s="1529">
        <f t="shared" si="4"/>
        <v>0</v>
      </c>
      <c r="M33" s="1529">
        <f t="shared" si="4"/>
        <v>0</v>
      </c>
      <c r="N33" s="1529">
        <f t="shared" si="4"/>
        <v>0</v>
      </c>
      <c r="O33" s="1529">
        <f t="shared" si="4"/>
        <v>0</v>
      </c>
      <c r="P33" s="1529">
        <f t="shared" si="4"/>
        <v>0</v>
      </c>
      <c r="Q33" s="1530">
        <f t="shared" si="4"/>
        <v>0</v>
      </c>
    </row>
    <row r="34" spans="1:17">
      <c r="A34" s="1495"/>
      <c r="B34" s="1614" t="s">
        <v>2123</v>
      </c>
      <c r="C34" s="1531"/>
      <c r="D34" s="1531"/>
      <c r="E34" s="1531"/>
      <c r="F34" s="1531"/>
      <c r="G34" s="1531"/>
      <c r="H34" s="1531"/>
      <c r="I34" s="1531"/>
      <c r="J34" s="1531"/>
      <c r="K34" s="1531"/>
      <c r="L34" s="1531"/>
      <c r="M34" s="1531"/>
      <c r="N34" s="1531"/>
      <c r="O34" s="1531"/>
      <c r="P34" s="1531"/>
      <c r="Q34" s="1532"/>
    </row>
    <row r="35" spans="1:17">
      <c r="A35" s="1507">
        <v>1</v>
      </c>
      <c r="B35" s="1508" t="s">
        <v>2124</v>
      </c>
      <c r="C35" s="1500">
        <f>SUM(D35:Q35)</f>
        <v>0</v>
      </c>
      <c r="D35" s="1516"/>
      <c r="E35" s="1517"/>
      <c r="F35" s="1517"/>
      <c r="G35" s="1517"/>
      <c r="H35" s="1517"/>
      <c r="I35" s="1517"/>
      <c r="J35" s="1517"/>
      <c r="K35" s="1517"/>
      <c r="L35" s="1517"/>
      <c r="M35" s="1517"/>
      <c r="N35" s="1517"/>
      <c r="O35" s="1517"/>
      <c r="P35" s="1517"/>
      <c r="Q35" s="1518"/>
    </row>
    <row r="36" spans="1:17">
      <c r="A36" s="1507">
        <v>2</v>
      </c>
      <c r="B36" s="1508" t="s">
        <v>2125</v>
      </c>
      <c r="C36" s="1500">
        <f t="shared" ref="C36:C50" si="5">SUM(D36:Q36)</f>
        <v>0</v>
      </c>
      <c r="D36" s="1513"/>
      <c r="E36" s="1514"/>
      <c r="F36" s="1514"/>
      <c r="G36" s="1514"/>
      <c r="H36" s="1514"/>
      <c r="I36" s="1514"/>
      <c r="J36" s="1514"/>
      <c r="K36" s="1514"/>
      <c r="L36" s="1514"/>
      <c r="M36" s="1514"/>
      <c r="N36" s="1514"/>
      <c r="O36" s="1514"/>
      <c r="P36" s="1514"/>
      <c r="Q36" s="1515"/>
    </row>
    <row r="37" spans="1:17">
      <c r="A37" s="1507">
        <v>3</v>
      </c>
      <c r="B37" s="1508" t="s">
        <v>2126</v>
      </c>
      <c r="C37" s="1500">
        <f t="shared" si="5"/>
        <v>0</v>
      </c>
      <c r="D37" s="1513"/>
      <c r="E37" s="1514"/>
      <c r="F37" s="1514"/>
      <c r="G37" s="1514"/>
      <c r="H37" s="1514"/>
      <c r="I37" s="1514"/>
      <c r="J37" s="1514"/>
      <c r="K37" s="1514"/>
      <c r="L37" s="1514"/>
      <c r="M37" s="1514"/>
      <c r="N37" s="1514"/>
      <c r="O37" s="1514"/>
      <c r="P37" s="1514"/>
      <c r="Q37" s="1515"/>
    </row>
    <row r="38" spans="1:17">
      <c r="A38" s="1507">
        <v>4</v>
      </c>
      <c r="B38" s="1508" t="s">
        <v>2127</v>
      </c>
      <c r="C38" s="1500">
        <f t="shared" si="5"/>
        <v>0</v>
      </c>
      <c r="D38" s="1521">
        <f>D39+D40</f>
        <v>0</v>
      </c>
      <c r="E38" s="1521">
        <f t="shared" ref="E38:Q38" si="6">E39+E40</f>
        <v>0</v>
      </c>
      <c r="F38" s="1521">
        <f t="shared" si="6"/>
        <v>0</v>
      </c>
      <c r="G38" s="1521">
        <f t="shared" si="6"/>
        <v>0</v>
      </c>
      <c r="H38" s="1521">
        <f t="shared" si="6"/>
        <v>0</v>
      </c>
      <c r="I38" s="1521">
        <f t="shared" si="6"/>
        <v>0</v>
      </c>
      <c r="J38" s="1521">
        <f t="shared" si="6"/>
        <v>0</v>
      </c>
      <c r="K38" s="1521">
        <f t="shared" si="6"/>
        <v>0</v>
      </c>
      <c r="L38" s="1521">
        <f t="shared" si="6"/>
        <v>0</v>
      </c>
      <c r="M38" s="1521">
        <f t="shared" si="6"/>
        <v>0</v>
      </c>
      <c r="N38" s="1521">
        <f t="shared" si="6"/>
        <v>0</v>
      </c>
      <c r="O38" s="1521">
        <f t="shared" si="6"/>
        <v>0</v>
      </c>
      <c r="P38" s="1521">
        <f t="shared" si="6"/>
        <v>0</v>
      </c>
      <c r="Q38" s="1522">
        <f t="shared" si="6"/>
        <v>0</v>
      </c>
    </row>
    <row r="39" spans="1:17" ht="15" customHeight="1">
      <c r="A39" s="1526"/>
      <c r="B39" s="1512" t="s">
        <v>67</v>
      </c>
      <c r="C39" s="1500">
        <f t="shared" si="5"/>
        <v>0</v>
      </c>
      <c r="D39" s="1533"/>
      <c r="E39" s="1533"/>
      <c r="F39" s="1533"/>
      <c r="G39" s="1533"/>
      <c r="H39" s="1533"/>
      <c r="I39" s="1533"/>
      <c r="J39" s="1533"/>
      <c r="K39" s="1533"/>
      <c r="L39" s="1533"/>
      <c r="M39" s="1533"/>
      <c r="N39" s="1533"/>
      <c r="O39" s="1533"/>
      <c r="P39" s="1533"/>
      <c r="Q39" s="1534"/>
    </row>
    <row r="40" spans="1:17">
      <c r="A40" s="1526"/>
      <c r="B40" s="1535" t="s">
        <v>273</v>
      </c>
      <c r="C40" s="1500">
        <f t="shared" si="5"/>
        <v>0</v>
      </c>
      <c r="D40" s="1536"/>
      <c r="E40" s="1536"/>
      <c r="F40" s="1536"/>
      <c r="G40" s="1536"/>
      <c r="H40" s="1536"/>
      <c r="I40" s="1536"/>
      <c r="J40" s="1536"/>
      <c r="K40" s="1536"/>
      <c r="L40" s="1536"/>
      <c r="M40" s="1536"/>
      <c r="N40" s="1536"/>
      <c r="O40" s="1536"/>
      <c r="P40" s="1536"/>
      <c r="Q40" s="1537"/>
    </row>
    <row r="41" spans="1:17">
      <c r="A41" s="1507">
        <v>5</v>
      </c>
      <c r="B41" s="1538" t="s">
        <v>2128</v>
      </c>
      <c r="C41" s="1500">
        <f t="shared" si="5"/>
        <v>0</v>
      </c>
      <c r="D41" s="1539"/>
      <c r="E41" s="1539"/>
      <c r="F41" s="1539"/>
      <c r="G41" s="1539"/>
      <c r="H41" s="1539"/>
      <c r="I41" s="1539"/>
      <c r="J41" s="1539"/>
      <c r="K41" s="1539"/>
      <c r="L41" s="1539"/>
      <c r="M41" s="1539"/>
      <c r="N41" s="1539"/>
      <c r="O41" s="1539"/>
      <c r="P41" s="1539"/>
      <c r="Q41" s="1540"/>
    </row>
    <row r="42" spans="1:17">
      <c r="A42" s="1507">
        <v>6</v>
      </c>
      <c r="B42" s="1524" t="s">
        <v>2117</v>
      </c>
      <c r="C42" s="1500">
        <f t="shared" si="5"/>
        <v>0</v>
      </c>
      <c r="D42" s="1541"/>
      <c r="E42" s="1541"/>
      <c r="F42" s="1541"/>
      <c r="G42" s="1541"/>
      <c r="H42" s="1541"/>
      <c r="I42" s="1541"/>
      <c r="J42" s="1541"/>
      <c r="K42" s="1541"/>
      <c r="L42" s="1541"/>
      <c r="M42" s="1541"/>
      <c r="N42" s="1541"/>
      <c r="O42" s="1541"/>
      <c r="P42" s="1541"/>
      <c r="Q42" s="1542"/>
    </row>
    <row r="43" spans="1:17">
      <c r="A43" s="1507">
        <v>7</v>
      </c>
      <c r="B43" s="1543" t="s">
        <v>771</v>
      </c>
      <c r="C43" s="1500">
        <f t="shared" si="5"/>
        <v>0</v>
      </c>
      <c r="D43" s="1509">
        <f>D44+D45+D46</f>
        <v>0</v>
      </c>
      <c r="E43" s="1509">
        <f t="shared" ref="E43:Q43" si="7">E44+E45+E46</f>
        <v>0</v>
      </c>
      <c r="F43" s="1509">
        <f t="shared" si="7"/>
        <v>0</v>
      </c>
      <c r="G43" s="1509">
        <f t="shared" si="7"/>
        <v>0</v>
      </c>
      <c r="H43" s="1509">
        <f t="shared" si="7"/>
        <v>0</v>
      </c>
      <c r="I43" s="1509">
        <f t="shared" si="7"/>
        <v>0</v>
      </c>
      <c r="J43" s="1509">
        <f t="shared" si="7"/>
        <v>0</v>
      </c>
      <c r="K43" s="1509">
        <f t="shared" si="7"/>
        <v>0</v>
      </c>
      <c r="L43" s="1509">
        <f t="shared" si="7"/>
        <v>0</v>
      </c>
      <c r="M43" s="1509">
        <f t="shared" si="7"/>
        <v>0</v>
      </c>
      <c r="N43" s="1509">
        <f t="shared" si="7"/>
        <v>0</v>
      </c>
      <c r="O43" s="1509">
        <f t="shared" si="7"/>
        <v>0</v>
      </c>
      <c r="P43" s="1509">
        <f t="shared" si="7"/>
        <v>0</v>
      </c>
      <c r="Q43" s="1510">
        <f t="shared" si="7"/>
        <v>0</v>
      </c>
    </row>
    <row r="44" spans="1:17">
      <c r="A44" s="1526"/>
      <c r="B44" s="1512" t="s">
        <v>560</v>
      </c>
      <c r="C44" s="1500">
        <f t="shared" si="5"/>
        <v>0</v>
      </c>
      <c r="D44" s="1544"/>
      <c r="E44" s="1505"/>
      <c r="F44" s="1505"/>
      <c r="G44" s="1505"/>
      <c r="H44" s="1505"/>
      <c r="I44" s="1505"/>
      <c r="J44" s="1505"/>
      <c r="K44" s="1505"/>
      <c r="L44" s="1505"/>
      <c r="M44" s="1505"/>
      <c r="N44" s="1505"/>
      <c r="O44" s="1505"/>
      <c r="P44" s="1505"/>
      <c r="Q44" s="1506"/>
    </row>
    <row r="45" spans="1:17">
      <c r="A45" s="1526"/>
      <c r="B45" s="1512" t="s">
        <v>570</v>
      </c>
      <c r="C45" s="1500">
        <f t="shared" si="5"/>
        <v>0</v>
      </c>
      <c r="D45" s="1544"/>
      <c r="E45" s="1505"/>
      <c r="F45" s="1505"/>
      <c r="G45" s="1505"/>
      <c r="H45" s="1505"/>
      <c r="I45" s="1505"/>
      <c r="J45" s="1505"/>
      <c r="K45" s="1505"/>
      <c r="L45" s="1505"/>
      <c r="M45" s="1505"/>
      <c r="N45" s="1505"/>
      <c r="O45" s="1505"/>
      <c r="P45" s="1505"/>
      <c r="Q45" s="1506"/>
    </row>
    <row r="46" spans="1:17">
      <c r="A46" s="1526"/>
      <c r="B46" s="1512" t="s">
        <v>571</v>
      </c>
      <c r="C46" s="1500">
        <f t="shared" si="5"/>
        <v>0</v>
      </c>
      <c r="D46" s="1544"/>
      <c r="E46" s="1505"/>
      <c r="F46" s="1505"/>
      <c r="G46" s="1505"/>
      <c r="H46" s="1505"/>
      <c r="I46" s="1505"/>
      <c r="J46" s="1505"/>
      <c r="K46" s="1505"/>
      <c r="L46" s="1505"/>
      <c r="M46" s="1505"/>
      <c r="N46" s="1505"/>
      <c r="O46" s="1505"/>
      <c r="P46" s="1505"/>
      <c r="Q46" s="1506"/>
    </row>
    <row r="47" spans="1:17">
      <c r="A47" s="1507">
        <v>8</v>
      </c>
      <c r="B47" s="1545" t="s">
        <v>2129</v>
      </c>
      <c r="C47" s="1500">
        <f t="shared" si="5"/>
        <v>0</v>
      </c>
      <c r="D47" s="1544"/>
      <c r="E47" s="1505"/>
      <c r="F47" s="1505"/>
      <c r="G47" s="1505"/>
      <c r="H47" s="1505"/>
      <c r="I47" s="1505"/>
      <c r="J47" s="1505"/>
      <c r="K47" s="1505"/>
      <c r="L47" s="1505"/>
      <c r="M47" s="1505"/>
      <c r="N47" s="1505"/>
      <c r="O47" s="1505"/>
      <c r="P47" s="1505"/>
      <c r="Q47" s="1506"/>
    </row>
    <row r="48" spans="1:17">
      <c r="A48" s="1507">
        <v>9</v>
      </c>
      <c r="B48" s="1520" t="s">
        <v>2130</v>
      </c>
      <c r="C48" s="1500">
        <f t="shared" si="5"/>
        <v>0</v>
      </c>
      <c r="D48" s="1544"/>
      <c r="E48" s="1505"/>
      <c r="F48" s="1505"/>
      <c r="G48" s="1505"/>
      <c r="H48" s="1505"/>
      <c r="I48" s="1505"/>
      <c r="J48" s="1505"/>
      <c r="K48" s="1505"/>
      <c r="L48" s="1505"/>
      <c r="M48" s="1505"/>
      <c r="N48" s="1505"/>
      <c r="O48" s="1505"/>
      <c r="P48" s="1505"/>
      <c r="Q48" s="1506"/>
    </row>
    <row r="49" spans="1:17">
      <c r="A49" s="1507">
        <v>10</v>
      </c>
      <c r="B49" s="1524" t="s">
        <v>1833</v>
      </c>
      <c r="C49" s="1500">
        <f t="shared" si="5"/>
        <v>0</v>
      </c>
      <c r="D49" s="1544"/>
      <c r="E49" s="1505"/>
      <c r="F49" s="1505"/>
      <c r="G49" s="1505"/>
      <c r="H49" s="1505"/>
      <c r="I49" s="1505"/>
      <c r="J49" s="1505"/>
      <c r="K49" s="1505"/>
      <c r="L49" s="1505"/>
      <c r="M49" s="1505"/>
      <c r="N49" s="1505"/>
      <c r="O49" s="1505"/>
      <c r="P49" s="1505"/>
      <c r="Q49" s="1506"/>
    </row>
    <row r="50" spans="1:17">
      <c r="A50" s="1507">
        <v>11</v>
      </c>
      <c r="B50" s="1524" t="s">
        <v>643</v>
      </c>
      <c r="C50" s="1500">
        <f t="shared" si="5"/>
        <v>0</v>
      </c>
      <c r="D50" s="1544"/>
      <c r="E50" s="1505"/>
      <c r="F50" s="1505"/>
      <c r="G50" s="1505"/>
      <c r="H50" s="1505"/>
      <c r="I50" s="1505"/>
      <c r="J50" s="1505"/>
      <c r="K50" s="1505"/>
      <c r="L50" s="1505"/>
      <c r="M50" s="1505"/>
      <c r="N50" s="1505"/>
      <c r="O50" s="1505"/>
      <c r="P50" s="1505"/>
      <c r="Q50" s="1506"/>
    </row>
    <row r="51" spans="1:17" ht="15.75" thickBot="1">
      <c r="A51" s="1546"/>
      <c r="B51" s="1547" t="s">
        <v>2131</v>
      </c>
      <c r="C51" s="1548">
        <f>C35+C36+C37+C38+C41+C42+C43+C47+C48+C49+C50</f>
        <v>0</v>
      </c>
      <c r="D51" s="1549">
        <f>D35+D36+D37+D38+D41+D42+D43+D47+D48+D49+D50</f>
        <v>0</v>
      </c>
      <c r="E51" s="1549">
        <f t="shared" ref="E51:Q51" si="8">E35+E36+E37+E38+E41+E42+E43+E47+E48+E49+E50</f>
        <v>0</v>
      </c>
      <c r="F51" s="1549">
        <f t="shared" si="8"/>
        <v>0</v>
      </c>
      <c r="G51" s="1549">
        <f t="shared" si="8"/>
        <v>0</v>
      </c>
      <c r="H51" s="1549">
        <f t="shared" si="8"/>
        <v>0</v>
      </c>
      <c r="I51" s="1549">
        <f t="shared" si="8"/>
        <v>0</v>
      </c>
      <c r="J51" s="1549">
        <f t="shared" si="8"/>
        <v>0</v>
      </c>
      <c r="K51" s="1549">
        <f t="shared" si="8"/>
        <v>0</v>
      </c>
      <c r="L51" s="1549">
        <f t="shared" si="8"/>
        <v>0</v>
      </c>
      <c r="M51" s="1549">
        <f t="shared" si="8"/>
        <v>0</v>
      </c>
      <c r="N51" s="1549">
        <f t="shared" si="8"/>
        <v>0</v>
      </c>
      <c r="O51" s="1549">
        <f t="shared" si="8"/>
        <v>0</v>
      </c>
      <c r="P51" s="1549">
        <f t="shared" si="8"/>
        <v>0</v>
      </c>
      <c r="Q51" s="1550">
        <f t="shared" si="8"/>
        <v>0</v>
      </c>
    </row>
    <row r="52" spans="1:17" ht="15.75" thickBot="1">
      <c r="A52" s="1551"/>
      <c r="B52" s="1552" t="s">
        <v>2132</v>
      </c>
      <c r="C52" s="1553">
        <f>C33+C51</f>
        <v>0</v>
      </c>
      <c r="D52" s="1554">
        <f>D33+D51</f>
        <v>0</v>
      </c>
      <c r="E52" s="1554">
        <f t="shared" ref="E52:Q52" si="9">E33+E51</f>
        <v>0</v>
      </c>
      <c r="F52" s="1554">
        <f t="shared" si="9"/>
        <v>0</v>
      </c>
      <c r="G52" s="1554">
        <f t="shared" si="9"/>
        <v>0</v>
      </c>
      <c r="H52" s="1554">
        <f t="shared" si="9"/>
        <v>0</v>
      </c>
      <c r="I52" s="1554">
        <f t="shared" si="9"/>
        <v>0</v>
      </c>
      <c r="J52" s="1554">
        <f t="shared" si="9"/>
        <v>0</v>
      </c>
      <c r="K52" s="1554">
        <f t="shared" si="9"/>
        <v>0</v>
      </c>
      <c r="L52" s="1554">
        <f t="shared" si="9"/>
        <v>0</v>
      </c>
      <c r="M52" s="1554">
        <f t="shared" si="9"/>
        <v>0</v>
      </c>
      <c r="N52" s="1554">
        <f t="shared" si="9"/>
        <v>0</v>
      </c>
      <c r="O52" s="1554">
        <f t="shared" si="9"/>
        <v>0</v>
      </c>
      <c r="P52" s="1554">
        <f t="shared" si="9"/>
        <v>0</v>
      </c>
      <c r="Q52" s="1555">
        <f t="shared" si="9"/>
        <v>0</v>
      </c>
    </row>
    <row r="53" spans="1:17">
      <c r="A53" s="1556"/>
      <c r="B53" s="1614" t="s">
        <v>1221</v>
      </c>
      <c r="C53" s="1558"/>
      <c r="D53" s="1559"/>
      <c r="E53" s="1559"/>
      <c r="F53" s="1559"/>
      <c r="G53" s="1559"/>
      <c r="H53" s="1559"/>
      <c r="I53" s="1559"/>
      <c r="J53" s="1559"/>
      <c r="K53" s="1559"/>
      <c r="L53" s="1559"/>
      <c r="M53" s="1559"/>
      <c r="N53" s="1559"/>
      <c r="O53" s="1559"/>
      <c r="P53" s="1559"/>
      <c r="Q53" s="1560"/>
    </row>
    <row r="54" spans="1:17">
      <c r="A54" s="1495"/>
      <c r="B54" s="1614" t="s">
        <v>2133</v>
      </c>
      <c r="C54" s="1561"/>
      <c r="D54" s="1562"/>
      <c r="E54" s="1562"/>
      <c r="F54" s="1562"/>
      <c r="G54" s="1562"/>
      <c r="H54" s="1562"/>
      <c r="I54" s="1562"/>
      <c r="J54" s="1562"/>
      <c r="K54" s="1562"/>
      <c r="L54" s="1562"/>
      <c r="M54" s="1562"/>
      <c r="N54" s="1562"/>
      <c r="O54" s="1562"/>
      <c r="P54" s="1562"/>
      <c r="Q54" s="1563"/>
    </row>
    <row r="55" spans="1:17">
      <c r="A55" s="1564" t="s">
        <v>2134</v>
      </c>
      <c r="B55" s="1616" t="s">
        <v>2135</v>
      </c>
      <c r="C55" s="1496"/>
      <c r="D55" s="1497"/>
      <c r="E55" s="1497"/>
      <c r="F55" s="1497"/>
      <c r="G55" s="1497"/>
      <c r="H55" s="1497"/>
      <c r="I55" s="1497"/>
      <c r="J55" s="1497"/>
      <c r="K55" s="1497"/>
      <c r="L55" s="1497"/>
      <c r="M55" s="1497"/>
      <c r="N55" s="1497"/>
      <c r="O55" s="1497"/>
      <c r="P55" s="1497"/>
      <c r="Q55" s="1498"/>
    </row>
    <row r="56" spans="1:17">
      <c r="A56" s="1499" t="s">
        <v>2136</v>
      </c>
      <c r="B56" s="1508" t="s">
        <v>2137</v>
      </c>
      <c r="C56" s="1500">
        <f t="shared" ref="C56:C62" si="10">SUM(D56:Q56)</f>
        <v>0</v>
      </c>
      <c r="D56" s="1544"/>
      <c r="E56" s="1505"/>
      <c r="F56" s="1505"/>
      <c r="G56" s="1505"/>
      <c r="H56" s="1505"/>
      <c r="I56" s="1505"/>
      <c r="J56" s="1505"/>
      <c r="K56" s="1505"/>
      <c r="L56" s="1505"/>
      <c r="M56" s="1505"/>
      <c r="N56" s="1505"/>
      <c r="O56" s="1505"/>
      <c r="P56" s="1505"/>
      <c r="Q56" s="1506"/>
    </row>
    <row r="57" spans="1:17">
      <c r="A57" s="1507" t="s">
        <v>2138</v>
      </c>
      <c r="B57" s="1566" t="s">
        <v>2139</v>
      </c>
      <c r="C57" s="1500">
        <f t="shared" si="10"/>
        <v>0</v>
      </c>
      <c r="D57" s="1544"/>
      <c r="E57" s="1505"/>
      <c r="F57" s="1505"/>
      <c r="G57" s="1505"/>
      <c r="H57" s="1505"/>
      <c r="I57" s="1505"/>
      <c r="J57" s="1505"/>
      <c r="K57" s="1505"/>
      <c r="L57" s="1505"/>
      <c r="M57" s="1505"/>
      <c r="N57" s="1505"/>
      <c r="O57" s="1505"/>
      <c r="P57" s="1505"/>
      <c r="Q57" s="1506"/>
    </row>
    <row r="58" spans="1:17">
      <c r="A58" s="1507" t="s">
        <v>2140</v>
      </c>
      <c r="B58" s="1566" t="s">
        <v>2141</v>
      </c>
      <c r="C58" s="1500">
        <f t="shared" si="10"/>
        <v>0</v>
      </c>
      <c r="D58" s="1544"/>
      <c r="E58" s="1505"/>
      <c r="F58" s="1505"/>
      <c r="G58" s="1505"/>
      <c r="H58" s="1505"/>
      <c r="I58" s="1505"/>
      <c r="J58" s="1505"/>
      <c r="K58" s="1505"/>
      <c r="L58" s="1505"/>
      <c r="M58" s="1505"/>
      <c r="N58" s="1505"/>
      <c r="O58" s="1505"/>
      <c r="P58" s="1505"/>
      <c r="Q58" s="1506"/>
    </row>
    <row r="59" spans="1:17">
      <c r="A59" s="1507" t="s">
        <v>2142</v>
      </c>
      <c r="B59" s="1566" t="s">
        <v>2143</v>
      </c>
      <c r="C59" s="1500">
        <f t="shared" si="10"/>
        <v>0</v>
      </c>
      <c r="D59" s="1567">
        <f>D60+D61</f>
        <v>0</v>
      </c>
      <c r="E59" s="1567">
        <f t="shared" ref="E59:Q59" si="11">E60+E61</f>
        <v>0</v>
      </c>
      <c r="F59" s="1567">
        <f t="shared" si="11"/>
        <v>0</v>
      </c>
      <c r="G59" s="1567">
        <f t="shared" si="11"/>
        <v>0</v>
      </c>
      <c r="H59" s="1567">
        <f t="shared" si="11"/>
        <v>0</v>
      </c>
      <c r="I59" s="1567">
        <f t="shared" si="11"/>
        <v>0</v>
      </c>
      <c r="J59" s="1567">
        <f t="shared" si="11"/>
        <v>0</v>
      </c>
      <c r="K59" s="1567">
        <f t="shared" si="11"/>
        <v>0</v>
      </c>
      <c r="L59" s="1567">
        <f t="shared" si="11"/>
        <v>0</v>
      </c>
      <c r="M59" s="1567">
        <f t="shared" si="11"/>
        <v>0</v>
      </c>
      <c r="N59" s="1567">
        <f t="shared" si="11"/>
        <v>0</v>
      </c>
      <c r="O59" s="1567">
        <f t="shared" si="11"/>
        <v>0</v>
      </c>
      <c r="P59" s="1567">
        <f t="shared" si="11"/>
        <v>0</v>
      </c>
      <c r="Q59" s="1568">
        <f t="shared" si="11"/>
        <v>0</v>
      </c>
    </row>
    <row r="60" spans="1:17">
      <c r="A60" s="1507" t="s">
        <v>2144</v>
      </c>
      <c r="B60" s="1569" t="s">
        <v>2145</v>
      </c>
      <c r="C60" s="1500">
        <f t="shared" si="10"/>
        <v>0</v>
      </c>
      <c r="D60" s="1536"/>
      <c r="E60" s="1536"/>
      <c r="F60" s="1536"/>
      <c r="G60" s="1536"/>
      <c r="H60" s="1536"/>
      <c r="I60" s="1536"/>
      <c r="J60" s="1536"/>
      <c r="K60" s="1536"/>
      <c r="L60" s="1536"/>
      <c r="M60" s="1536"/>
      <c r="N60" s="1536"/>
      <c r="O60" s="1536"/>
      <c r="P60" s="1536"/>
      <c r="Q60" s="1537"/>
    </row>
    <row r="61" spans="1:17">
      <c r="A61" s="1499" t="s">
        <v>2146</v>
      </c>
      <c r="B61" s="1512" t="s">
        <v>2147</v>
      </c>
      <c r="C61" s="1500">
        <f t="shared" si="10"/>
        <v>0</v>
      </c>
      <c r="D61" s="1536"/>
      <c r="E61" s="1536"/>
      <c r="F61" s="1536"/>
      <c r="G61" s="1536"/>
      <c r="H61" s="1536"/>
      <c r="I61" s="1536"/>
      <c r="J61" s="1536"/>
      <c r="K61" s="1536"/>
      <c r="L61" s="1536"/>
      <c r="M61" s="1536"/>
      <c r="N61" s="1536"/>
      <c r="O61" s="1536"/>
      <c r="P61" s="1536"/>
      <c r="Q61" s="1537"/>
    </row>
    <row r="62" spans="1:17">
      <c r="A62" s="1507" t="s">
        <v>2148</v>
      </c>
      <c r="B62" s="1566" t="s">
        <v>2149</v>
      </c>
      <c r="C62" s="1500">
        <f t="shared" si="10"/>
        <v>0</v>
      </c>
      <c r="D62" s="1570"/>
      <c r="E62" s="1570"/>
      <c r="F62" s="1570"/>
      <c r="G62" s="1570"/>
      <c r="H62" s="1570"/>
      <c r="I62" s="1570"/>
      <c r="J62" s="1570"/>
      <c r="K62" s="1570"/>
      <c r="L62" s="1570"/>
      <c r="M62" s="1570"/>
      <c r="N62" s="1570"/>
      <c r="O62" s="1570"/>
      <c r="P62" s="1570"/>
      <c r="Q62" s="1571"/>
    </row>
    <row r="63" spans="1:17">
      <c r="A63" s="1527"/>
      <c r="B63" s="1572" t="s">
        <v>2150</v>
      </c>
      <c r="C63" s="1573">
        <f>C56+C57+C58+C59+C62</f>
        <v>0</v>
      </c>
      <c r="D63" s="1574">
        <f>D56+D57+D58+D59+D62</f>
        <v>0</v>
      </c>
      <c r="E63" s="1574">
        <f t="shared" ref="E63:Q63" si="12">E56+E57+E58+E59+E62</f>
        <v>0</v>
      </c>
      <c r="F63" s="1574">
        <f t="shared" si="12"/>
        <v>0</v>
      </c>
      <c r="G63" s="1574">
        <f t="shared" si="12"/>
        <v>0</v>
      </c>
      <c r="H63" s="1574">
        <f t="shared" si="12"/>
        <v>0</v>
      </c>
      <c r="I63" s="1574">
        <f t="shared" si="12"/>
        <v>0</v>
      </c>
      <c r="J63" s="1574">
        <f t="shared" si="12"/>
        <v>0</v>
      </c>
      <c r="K63" s="1574">
        <f t="shared" si="12"/>
        <v>0</v>
      </c>
      <c r="L63" s="1574">
        <f t="shared" si="12"/>
        <v>0</v>
      </c>
      <c r="M63" s="1574">
        <f t="shared" si="12"/>
        <v>0</v>
      </c>
      <c r="N63" s="1574">
        <f t="shared" si="12"/>
        <v>0</v>
      </c>
      <c r="O63" s="1574">
        <f t="shared" si="12"/>
        <v>0</v>
      </c>
      <c r="P63" s="1574">
        <f t="shared" si="12"/>
        <v>0</v>
      </c>
      <c r="Q63" s="1575">
        <f t="shared" si="12"/>
        <v>0</v>
      </c>
    </row>
    <row r="64" spans="1:17">
      <c r="A64" s="1495"/>
      <c r="B64" s="1614" t="s">
        <v>2151</v>
      </c>
      <c r="C64" s="1492"/>
      <c r="D64" s="1617"/>
      <c r="E64" s="1617"/>
      <c r="F64" s="1617"/>
      <c r="G64" s="1617"/>
      <c r="H64" s="1617"/>
      <c r="I64" s="1617"/>
      <c r="J64" s="1617"/>
      <c r="K64" s="1617"/>
      <c r="L64" s="1617"/>
      <c r="M64" s="1617"/>
      <c r="N64" s="1617"/>
      <c r="O64" s="1617"/>
      <c r="P64" s="1617"/>
      <c r="Q64" s="1618"/>
    </row>
    <row r="65" spans="1:17">
      <c r="A65" s="1578" t="s">
        <v>2152</v>
      </c>
      <c r="B65" s="1616" t="s">
        <v>2135</v>
      </c>
      <c r="C65" s="1619"/>
      <c r="D65" s="1620"/>
      <c r="E65" s="1620"/>
      <c r="F65" s="1620"/>
      <c r="G65" s="1620"/>
      <c r="H65" s="1620"/>
      <c r="I65" s="1620"/>
      <c r="J65" s="1620"/>
      <c r="K65" s="1620"/>
      <c r="L65" s="1620"/>
      <c r="M65" s="1620"/>
      <c r="N65" s="1620"/>
      <c r="O65" s="1620"/>
      <c r="P65" s="1620"/>
      <c r="Q65" s="1621"/>
    </row>
    <row r="66" spans="1:17">
      <c r="A66" s="1507" t="s">
        <v>2136</v>
      </c>
      <c r="B66" s="1566" t="s">
        <v>2137</v>
      </c>
      <c r="C66" s="1500">
        <f t="shared" ref="C66:C72" si="13">SUM(D66:Q66)</f>
        <v>0</v>
      </c>
      <c r="D66" s="1544"/>
      <c r="E66" s="1505"/>
      <c r="F66" s="1505"/>
      <c r="G66" s="1505"/>
      <c r="H66" s="1505"/>
      <c r="I66" s="1505"/>
      <c r="J66" s="1505"/>
      <c r="K66" s="1505"/>
      <c r="L66" s="1505"/>
      <c r="M66" s="1505"/>
      <c r="N66" s="1505"/>
      <c r="O66" s="1505"/>
      <c r="P66" s="1505"/>
      <c r="Q66" s="1506"/>
    </row>
    <row r="67" spans="1:17">
      <c r="A67" s="1507" t="s">
        <v>2138</v>
      </c>
      <c r="B67" s="1566" t="s">
        <v>2139</v>
      </c>
      <c r="C67" s="1500">
        <f t="shared" si="13"/>
        <v>0</v>
      </c>
      <c r="D67" s="1544"/>
      <c r="E67" s="1505"/>
      <c r="F67" s="1505"/>
      <c r="G67" s="1505"/>
      <c r="H67" s="1505"/>
      <c r="I67" s="1505"/>
      <c r="J67" s="1505"/>
      <c r="K67" s="1505"/>
      <c r="L67" s="1505"/>
      <c r="M67" s="1505"/>
      <c r="N67" s="1505"/>
      <c r="O67" s="1505"/>
      <c r="P67" s="1505"/>
      <c r="Q67" s="1506"/>
    </row>
    <row r="68" spans="1:17">
      <c r="A68" s="1507" t="s">
        <v>2140</v>
      </c>
      <c r="B68" s="1566" t="s">
        <v>2141</v>
      </c>
      <c r="C68" s="1500">
        <f t="shared" si="13"/>
        <v>0</v>
      </c>
      <c r="D68" s="1544"/>
      <c r="E68" s="1505"/>
      <c r="F68" s="1505"/>
      <c r="G68" s="1505"/>
      <c r="H68" s="1505"/>
      <c r="I68" s="1505"/>
      <c r="J68" s="1505"/>
      <c r="K68" s="1505"/>
      <c r="L68" s="1505"/>
      <c r="M68" s="1505"/>
      <c r="N68" s="1505"/>
      <c r="O68" s="1505"/>
      <c r="P68" s="1505"/>
      <c r="Q68" s="1506"/>
    </row>
    <row r="69" spans="1:17">
      <c r="A69" s="1507" t="s">
        <v>2142</v>
      </c>
      <c r="B69" s="1566" t="s">
        <v>2143</v>
      </c>
      <c r="C69" s="1500">
        <f t="shared" si="13"/>
        <v>0</v>
      </c>
      <c r="D69" s="1567">
        <f>D70+D71</f>
        <v>0</v>
      </c>
      <c r="E69" s="1567">
        <f t="shared" ref="E69:Q69" si="14">E70+E71</f>
        <v>0</v>
      </c>
      <c r="F69" s="1567">
        <f t="shared" si="14"/>
        <v>0</v>
      </c>
      <c r="G69" s="1567">
        <f t="shared" si="14"/>
        <v>0</v>
      </c>
      <c r="H69" s="1567">
        <f t="shared" si="14"/>
        <v>0</v>
      </c>
      <c r="I69" s="1567">
        <f t="shared" si="14"/>
        <v>0</v>
      </c>
      <c r="J69" s="1567">
        <f t="shared" si="14"/>
        <v>0</v>
      </c>
      <c r="K69" s="1567">
        <f t="shared" si="14"/>
        <v>0</v>
      </c>
      <c r="L69" s="1567">
        <f t="shared" si="14"/>
        <v>0</v>
      </c>
      <c r="M69" s="1567">
        <f t="shared" si="14"/>
        <v>0</v>
      </c>
      <c r="N69" s="1567">
        <f t="shared" si="14"/>
        <v>0</v>
      </c>
      <c r="O69" s="1567">
        <f t="shared" si="14"/>
        <v>0</v>
      </c>
      <c r="P69" s="1567">
        <f t="shared" si="14"/>
        <v>0</v>
      </c>
      <c r="Q69" s="1568">
        <f t="shared" si="14"/>
        <v>0</v>
      </c>
    </row>
    <row r="70" spans="1:17">
      <c r="A70" s="1507" t="s">
        <v>2144</v>
      </c>
      <c r="B70" s="1569" t="s">
        <v>2145</v>
      </c>
      <c r="C70" s="1500">
        <f t="shared" si="13"/>
        <v>0</v>
      </c>
      <c r="D70" s="1536"/>
      <c r="E70" s="1536"/>
      <c r="F70" s="1536"/>
      <c r="G70" s="1536"/>
      <c r="H70" s="1536"/>
      <c r="I70" s="1536"/>
      <c r="J70" s="1536"/>
      <c r="K70" s="1536"/>
      <c r="L70" s="1536"/>
      <c r="M70" s="1536"/>
      <c r="N70" s="1536"/>
      <c r="O70" s="1536"/>
      <c r="P70" s="1536"/>
      <c r="Q70" s="1537"/>
    </row>
    <row r="71" spans="1:17">
      <c r="A71" s="1495" t="s">
        <v>2146</v>
      </c>
      <c r="B71" s="1569" t="s">
        <v>2147</v>
      </c>
      <c r="C71" s="1500">
        <f t="shared" si="13"/>
        <v>0</v>
      </c>
      <c r="D71" s="1536"/>
      <c r="E71" s="1536"/>
      <c r="F71" s="1536"/>
      <c r="G71" s="1536"/>
      <c r="H71" s="1536"/>
      <c r="I71" s="1536"/>
      <c r="J71" s="1536"/>
      <c r="K71" s="1536"/>
      <c r="L71" s="1536"/>
      <c r="M71" s="1536"/>
      <c r="N71" s="1536"/>
      <c r="O71" s="1536"/>
      <c r="P71" s="1536"/>
      <c r="Q71" s="1537"/>
    </row>
    <row r="72" spans="1:17">
      <c r="A72" s="1507" t="s">
        <v>2148</v>
      </c>
      <c r="B72" s="1566" t="s">
        <v>2149</v>
      </c>
      <c r="C72" s="1500">
        <f t="shared" si="13"/>
        <v>0</v>
      </c>
      <c r="D72" s="1570"/>
      <c r="E72" s="1570"/>
      <c r="F72" s="1570"/>
      <c r="G72" s="1570"/>
      <c r="H72" s="1570"/>
      <c r="I72" s="1570"/>
      <c r="J72" s="1570"/>
      <c r="K72" s="1570"/>
      <c r="L72" s="1570"/>
      <c r="M72" s="1570"/>
      <c r="N72" s="1570"/>
      <c r="O72" s="1570"/>
      <c r="P72" s="1570"/>
      <c r="Q72" s="1571"/>
    </row>
    <row r="73" spans="1:17" ht="15.75" thickBot="1">
      <c r="A73" s="1546"/>
      <c r="B73" s="1491" t="s">
        <v>2153</v>
      </c>
      <c r="C73" s="1582">
        <f>C66+C67+C68+C69+C72</f>
        <v>0</v>
      </c>
      <c r="D73" s="1549">
        <f>D66+D67+D68+D69+D72</f>
        <v>0</v>
      </c>
      <c r="E73" s="1549">
        <f t="shared" ref="E73:Q73" si="15">E66+E67+E68+E69+E72</f>
        <v>0</v>
      </c>
      <c r="F73" s="1549">
        <f t="shared" si="15"/>
        <v>0</v>
      </c>
      <c r="G73" s="1549">
        <f t="shared" si="15"/>
        <v>0</v>
      </c>
      <c r="H73" s="1549">
        <f t="shared" si="15"/>
        <v>0</v>
      </c>
      <c r="I73" s="1549">
        <f t="shared" si="15"/>
        <v>0</v>
      </c>
      <c r="J73" s="1549">
        <f t="shared" si="15"/>
        <v>0</v>
      </c>
      <c r="K73" s="1549">
        <f t="shared" si="15"/>
        <v>0</v>
      </c>
      <c r="L73" s="1549">
        <f t="shared" si="15"/>
        <v>0</v>
      </c>
      <c r="M73" s="1549">
        <f t="shared" si="15"/>
        <v>0</v>
      </c>
      <c r="N73" s="1549">
        <f t="shared" si="15"/>
        <v>0</v>
      </c>
      <c r="O73" s="1549">
        <f t="shared" si="15"/>
        <v>0</v>
      </c>
      <c r="P73" s="1549">
        <f t="shared" si="15"/>
        <v>0</v>
      </c>
      <c r="Q73" s="1550">
        <f t="shared" si="15"/>
        <v>0</v>
      </c>
    </row>
    <row r="74" spans="1:17" ht="15.75" thickBot="1">
      <c r="A74" s="1583"/>
      <c r="B74" s="1584" t="s">
        <v>2154</v>
      </c>
      <c r="C74" s="1553">
        <f>C63+C73</f>
        <v>0</v>
      </c>
      <c r="D74" s="1554">
        <f>D63+D73</f>
        <v>0</v>
      </c>
      <c r="E74" s="1554">
        <f t="shared" ref="E74:Q74" si="16">E63+E73</f>
        <v>0</v>
      </c>
      <c r="F74" s="1554">
        <f t="shared" si="16"/>
        <v>0</v>
      </c>
      <c r="G74" s="1554">
        <f t="shared" si="16"/>
        <v>0</v>
      </c>
      <c r="H74" s="1554">
        <f t="shared" si="16"/>
        <v>0</v>
      </c>
      <c r="I74" s="1554">
        <f t="shared" si="16"/>
        <v>0</v>
      </c>
      <c r="J74" s="1554">
        <f t="shared" si="16"/>
        <v>0</v>
      </c>
      <c r="K74" s="1554">
        <f t="shared" si="16"/>
        <v>0</v>
      </c>
      <c r="L74" s="1554">
        <f t="shared" si="16"/>
        <v>0</v>
      </c>
      <c r="M74" s="1554">
        <f t="shared" si="16"/>
        <v>0</v>
      </c>
      <c r="N74" s="1554">
        <f t="shared" si="16"/>
        <v>0</v>
      </c>
      <c r="O74" s="1554">
        <f t="shared" si="16"/>
        <v>0</v>
      </c>
      <c r="P74" s="1554">
        <f t="shared" si="16"/>
        <v>0</v>
      </c>
      <c r="Q74" s="1555">
        <f t="shared" si="16"/>
        <v>0</v>
      </c>
    </row>
    <row r="75" spans="1:17" ht="15.75" thickBot="1">
      <c r="A75" s="1585"/>
      <c r="B75" s="1586" t="s">
        <v>2155</v>
      </c>
      <c r="C75" s="1587">
        <f>C52+C74</f>
        <v>0</v>
      </c>
      <c r="D75" s="1588">
        <f>D52+D74</f>
        <v>0</v>
      </c>
      <c r="E75" s="1588">
        <f t="shared" ref="E75:Q75" si="17">E52+E74</f>
        <v>0</v>
      </c>
      <c r="F75" s="1588">
        <f t="shared" si="17"/>
        <v>0</v>
      </c>
      <c r="G75" s="1588">
        <f t="shared" si="17"/>
        <v>0</v>
      </c>
      <c r="H75" s="1588">
        <f t="shared" si="17"/>
        <v>0</v>
      </c>
      <c r="I75" s="1588">
        <f t="shared" si="17"/>
        <v>0</v>
      </c>
      <c r="J75" s="1588">
        <f t="shared" si="17"/>
        <v>0</v>
      </c>
      <c r="K75" s="1588">
        <f t="shared" si="17"/>
        <v>0</v>
      </c>
      <c r="L75" s="1588">
        <f t="shared" si="17"/>
        <v>0</v>
      </c>
      <c r="M75" s="1588">
        <f t="shared" si="17"/>
        <v>0</v>
      </c>
      <c r="N75" s="1588">
        <f t="shared" si="17"/>
        <v>0</v>
      </c>
      <c r="O75" s="1588">
        <f t="shared" si="17"/>
        <v>0</v>
      </c>
      <c r="P75" s="1588">
        <f t="shared" si="17"/>
        <v>0</v>
      </c>
      <c r="Q75" s="1589">
        <f t="shared" si="17"/>
        <v>0</v>
      </c>
    </row>
    <row r="76" spans="1:17" ht="16.5" thickTop="1" thickBot="1">
      <c r="A76" s="1590"/>
      <c r="B76" s="1622" t="s">
        <v>2156</v>
      </c>
      <c r="C76" s="1592"/>
      <c r="D76" s="1593">
        <v>0</v>
      </c>
      <c r="E76" s="1594" t="s">
        <v>2157</v>
      </c>
      <c r="F76" s="1595" t="s">
        <v>2158</v>
      </c>
      <c r="G76" s="1595" t="s">
        <v>2159</v>
      </c>
      <c r="H76" s="1595" t="s">
        <v>2160</v>
      </c>
      <c r="I76" s="1595" t="s">
        <v>2161</v>
      </c>
      <c r="J76" s="1595" t="s">
        <v>2162</v>
      </c>
      <c r="K76" s="1595" t="s">
        <v>2163</v>
      </c>
      <c r="L76" s="1595" t="s">
        <v>2164</v>
      </c>
      <c r="M76" s="1595" t="s">
        <v>2165</v>
      </c>
      <c r="N76" s="1595" t="s">
        <v>2166</v>
      </c>
      <c r="O76" s="1595" t="s">
        <v>2167</v>
      </c>
      <c r="P76" s="1595" t="s">
        <v>2168</v>
      </c>
      <c r="Q76" s="1596" t="s">
        <v>2169</v>
      </c>
    </row>
    <row r="77" spans="1:17" ht="16.5" thickTop="1" thickBot="1">
      <c r="A77" s="1597"/>
      <c r="B77" s="1623" t="s">
        <v>2170</v>
      </c>
      <c r="C77" s="1599"/>
      <c r="D77" s="1600">
        <f>D75*D76</f>
        <v>0</v>
      </c>
      <c r="E77" s="1601">
        <f>E75*E76</f>
        <v>0</v>
      </c>
      <c r="F77" s="1601">
        <f>F75*F76</f>
        <v>0</v>
      </c>
      <c r="G77" s="1601">
        <f t="shared" ref="G77:Q77" si="18">G75*G76</f>
        <v>0</v>
      </c>
      <c r="H77" s="1601">
        <f t="shared" si="18"/>
        <v>0</v>
      </c>
      <c r="I77" s="1601">
        <f t="shared" si="18"/>
        <v>0</v>
      </c>
      <c r="J77" s="1601">
        <f t="shared" si="18"/>
        <v>0</v>
      </c>
      <c r="K77" s="1601">
        <f t="shared" si="18"/>
        <v>0</v>
      </c>
      <c r="L77" s="1601">
        <f t="shared" si="18"/>
        <v>0</v>
      </c>
      <c r="M77" s="1601">
        <f t="shared" si="18"/>
        <v>0</v>
      </c>
      <c r="N77" s="1601">
        <f t="shared" si="18"/>
        <v>0</v>
      </c>
      <c r="O77" s="1601">
        <f t="shared" si="18"/>
        <v>0</v>
      </c>
      <c r="P77" s="1601">
        <f t="shared" si="18"/>
        <v>0</v>
      </c>
      <c r="Q77" s="1602">
        <f t="shared" si="18"/>
        <v>0</v>
      </c>
    </row>
    <row r="78" spans="1:17" ht="16.5" thickTop="1" thickBot="1">
      <c r="A78" s="1603"/>
      <c r="B78" s="1604" t="s">
        <v>2171</v>
      </c>
      <c r="C78" s="1605">
        <f>SUM(D77:Q77)</f>
        <v>0</v>
      </c>
      <c r="D78" s="1606"/>
      <c r="E78" s="1607"/>
      <c r="F78" s="1607"/>
      <c r="G78" s="1607"/>
      <c r="H78" s="1607"/>
      <c r="I78" s="1607"/>
      <c r="J78" s="1607"/>
      <c r="K78" s="1607"/>
      <c r="L78" s="1607"/>
      <c r="M78" s="1607"/>
      <c r="N78" s="1607"/>
      <c r="O78" s="1607"/>
      <c r="P78" s="1607"/>
      <c r="Q78" s="1608"/>
    </row>
    <row r="79" spans="1:17">
      <c r="A79" s="1624"/>
      <c r="B79" s="1624"/>
    </row>
    <row r="80" spans="1:17">
      <c r="A80" s="1624"/>
      <c r="B80" s="1624"/>
    </row>
  </sheetData>
  <mergeCells count="5">
    <mergeCell ref="A7:B10"/>
    <mergeCell ref="C7:Q10"/>
    <mergeCell ref="A11:B12"/>
    <mergeCell ref="C11:C12"/>
    <mergeCell ref="E11:Q11"/>
  </mergeCells>
  <conditionalFormatting sqref="C11:C12">
    <cfRule type="colorScale" priority="2">
      <colorScale>
        <cfvo type="min"/>
        <cfvo type="percentile" val="50"/>
        <cfvo type="max"/>
        <color rgb="FFF8696B"/>
        <color rgb="FFFFEB84"/>
        <color rgb="FF63BE7B"/>
      </colorScale>
    </cfRule>
  </conditionalFormatting>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9"/>
  <sheetViews>
    <sheetView workbookViewId="0">
      <selection activeCell="A43" activeCellId="1" sqref="B27 A43"/>
    </sheetView>
  </sheetViews>
  <sheetFormatPr defaultRowHeight="15"/>
  <cols>
    <col min="1" max="1" width="24.28515625" style="41" bestFit="1" customWidth="1"/>
    <col min="2" max="2" width="58.85546875" style="41" customWidth="1"/>
    <col min="3" max="3" width="10.140625" style="41" customWidth="1"/>
    <col min="4" max="256" width="9.140625" style="41"/>
    <col min="257" max="257" width="24.28515625" style="41" bestFit="1" customWidth="1"/>
    <col min="258" max="258" width="58.85546875" style="41" customWidth="1"/>
    <col min="259" max="259" width="10.140625" style="41" customWidth="1"/>
    <col min="260" max="512" width="9.140625" style="41"/>
    <col min="513" max="513" width="24.28515625" style="41" bestFit="1" customWidth="1"/>
    <col min="514" max="514" width="58.85546875" style="41" customWidth="1"/>
    <col min="515" max="515" width="10.140625" style="41" customWidth="1"/>
    <col min="516" max="768" width="9.140625" style="41"/>
    <col min="769" max="769" width="24.28515625" style="41" bestFit="1" customWidth="1"/>
    <col min="770" max="770" width="58.85546875" style="41" customWidth="1"/>
    <col min="771" max="771" width="10.140625" style="41" customWidth="1"/>
    <col min="772" max="1024" width="9.140625" style="41"/>
    <col min="1025" max="1025" width="24.28515625" style="41" bestFit="1" customWidth="1"/>
    <col min="1026" max="1026" width="58.85546875" style="41" customWidth="1"/>
    <col min="1027" max="1027" width="10.140625" style="41" customWidth="1"/>
    <col min="1028" max="1280" width="9.140625" style="41"/>
    <col min="1281" max="1281" width="24.28515625" style="41" bestFit="1" customWidth="1"/>
    <col min="1282" max="1282" width="58.85546875" style="41" customWidth="1"/>
    <col min="1283" max="1283" width="10.140625" style="41" customWidth="1"/>
    <col min="1284" max="1536" width="9.140625" style="41"/>
    <col min="1537" max="1537" width="24.28515625" style="41" bestFit="1" customWidth="1"/>
    <col min="1538" max="1538" width="58.85546875" style="41" customWidth="1"/>
    <col min="1539" max="1539" width="10.140625" style="41" customWidth="1"/>
    <col min="1540" max="1792" width="9.140625" style="41"/>
    <col min="1793" max="1793" width="24.28515625" style="41" bestFit="1" customWidth="1"/>
    <col min="1794" max="1794" width="58.85546875" style="41" customWidth="1"/>
    <col min="1795" max="1795" width="10.140625" style="41" customWidth="1"/>
    <col min="1796" max="2048" width="9.140625" style="41"/>
    <col min="2049" max="2049" width="24.28515625" style="41" bestFit="1" customWidth="1"/>
    <col min="2050" max="2050" width="58.85546875" style="41" customWidth="1"/>
    <col min="2051" max="2051" width="10.140625" style="41" customWidth="1"/>
    <col min="2052" max="2304" width="9.140625" style="41"/>
    <col min="2305" max="2305" width="24.28515625" style="41" bestFit="1" customWidth="1"/>
    <col min="2306" max="2306" width="58.85546875" style="41" customWidth="1"/>
    <col min="2307" max="2307" width="10.140625" style="41" customWidth="1"/>
    <col min="2308" max="2560" width="9.140625" style="41"/>
    <col min="2561" max="2561" width="24.28515625" style="41" bestFit="1" customWidth="1"/>
    <col min="2562" max="2562" width="58.85546875" style="41" customWidth="1"/>
    <col min="2563" max="2563" width="10.140625" style="41" customWidth="1"/>
    <col min="2564" max="2816" width="9.140625" style="41"/>
    <col min="2817" max="2817" width="24.28515625" style="41" bestFit="1" customWidth="1"/>
    <col min="2818" max="2818" width="58.85546875" style="41" customWidth="1"/>
    <col min="2819" max="2819" width="10.140625" style="41" customWidth="1"/>
    <col min="2820" max="3072" width="9.140625" style="41"/>
    <col min="3073" max="3073" width="24.28515625" style="41" bestFit="1" customWidth="1"/>
    <col min="3074" max="3074" width="58.85546875" style="41" customWidth="1"/>
    <col min="3075" max="3075" width="10.140625" style="41" customWidth="1"/>
    <col min="3076" max="3328" width="9.140625" style="41"/>
    <col min="3329" max="3329" width="24.28515625" style="41" bestFit="1" customWidth="1"/>
    <col min="3330" max="3330" width="58.85546875" style="41" customWidth="1"/>
    <col min="3331" max="3331" width="10.140625" style="41" customWidth="1"/>
    <col min="3332" max="3584" width="9.140625" style="41"/>
    <col min="3585" max="3585" width="24.28515625" style="41" bestFit="1" customWidth="1"/>
    <col min="3586" max="3586" width="58.85546875" style="41" customWidth="1"/>
    <col min="3587" max="3587" width="10.140625" style="41" customWidth="1"/>
    <col min="3588" max="3840" width="9.140625" style="41"/>
    <col min="3841" max="3841" width="24.28515625" style="41" bestFit="1" customWidth="1"/>
    <col min="3842" max="3842" width="58.85546875" style="41" customWidth="1"/>
    <col min="3843" max="3843" width="10.140625" style="41" customWidth="1"/>
    <col min="3844" max="4096" width="9.140625" style="41"/>
    <col min="4097" max="4097" width="24.28515625" style="41" bestFit="1" customWidth="1"/>
    <col min="4098" max="4098" width="58.85546875" style="41" customWidth="1"/>
    <col min="4099" max="4099" width="10.140625" style="41" customWidth="1"/>
    <col min="4100" max="4352" width="9.140625" style="41"/>
    <col min="4353" max="4353" width="24.28515625" style="41" bestFit="1" customWidth="1"/>
    <col min="4354" max="4354" width="58.85546875" style="41" customWidth="1"/>
    <col min="4355" max="4355" width="10.140625" style="41" customWidth="1"/>
    <col min="4356" max="4608" width="9.140625" style="41"/>
    <col min="4609" max="4609" width="24.28515625" style="41" bestFit="1" customWidth="1"/>
    <col min="4610" max="4610" width="58.85546875" style="41" customWidth="1"/>
    <col min="4611" max="4611" width="10.140625" style="41" customWidth="1"/>
    <col min="4612" max="4864" width="9.140625" style="41"/>
    <col min="4865" max="4865" width="24.28515625" style="41" bestFit="1" customWidth="1"/>
    <col min="4866" max="4866" width="58.85546875" style="41" customWidth="1"/>
    <col min="4867" max="4867" width="10.140625" style="41" customWidth="1"/>
    <col min="4868" max="5120" width="9.140625" style="41"/>
    <col min="5121" max="5121" width="24.28515625" style="41" bestFit="1" customWidth="1"/>
    <col min="5122" max="5122" width="58.85546875" style="41" customWidth="1"/>
    <col min="5123" max="5123" width="10.140625" style="41" customWidth="1"/>
    <col min="5124" max="5376" width="9.140625" style="41"/>
    <col min="5377" max="5377" width="24.28515625" style="41" bestFit="1" customWidth="1"/>
    <col min="5378" max="5378" width="58.85546875" style="41" customWidth="1"/>
    <col min="5379" max="5379" width="10.140625" style="41" customWidth="1"/>
    <col min="5380" max="5632" width="9.140625" style="41"/>
    <col min="5633" max="5633" width="24.28515625" style="41" bestFit="1" customWidth="1"/>
    <col min="5634" max="5634" width="58.85546875" style="41" customWidth="1"/>
    <col min="5635" max="5635" width="10.140625" style="41" customWidth="1"/>
    <col min="5636" max="5888" width="9.140625" style="41"/>
    <col min="5889" max="5889" width="24.28515625" style="41" bestFit="1" customWidth="1"/>
    <col min="5890" max="5890" width="58.85546875" style="41" customWidth="1"/>
    <col min="5891" max="5891" width="10.140625" style="41" customWidth="1"/>
    <col min="5892" max="6144" width="9.140625" style="41"/>
    <col min="6145" max="6145" width="24.28515625" style="41" bestFit="1" customWidth="1"/>
    <col min="6146" max="6146" width="58.85546875" style="41" customWidth="1"/>
    <col min="6147" max="6147" width="10.140625" style="41" customWidth="1"/>
    <col min="6148" max="6400" width="9.140625" style="41"/>
    <col min="6401" max="6401" width="24.28515625" style="41" bestFit="1" customWidth="1"/>
    <col min="6402" max="6402" width="58.85546875" style="41" customWidth="1"/>
    <col min="6403" max="6403" width="10.140625" style="41" customWidth="1"/>
    <col min="6404" max="6656" width="9.140625" style="41"/>
    <col min="6657" max="6657" width="24.28515625" style="41" bestFit="1" customWidth="1"/>
    <col min="6658" max="6658" width="58.85546875" style="41" customWidth="1"/>
    <col min="6659" max="6659" width="10.140625" style="41" customWidth="1"/>
    <col min="6660" max="6912" width="9.140625" style="41"/>
    <col min="6913" max="6913" width="24.28515625" style="41" bestFit="1" customWidth="1"/>
    <col min="6914" max="6914" width="58.85546875" style="41" customWidth="1"/>
    <col min="6915" max="6915" width="10.140625" style="41" customWidth="1"/>
    <col min="6916" max="7168" width="9.140625" style="41"/>
    <col min="7169" max="7169" width="24.28515625" style="41" bestFit="1" customWidth="1"/>
    <col min="7170" max="7170" width="58.85546875" style="41" customWidth="1"/>
    <col min="7171" max="7171" width="10.140625" style="41" customWidth="1"/>
    <col min="7172" max="7424" width="9.140625" style="41"/>
    <col min="7425" max="7425" width="24.28515625" style="41" bestFit="1" customWidth="1"/>
    <col min="7426" max="7426" width="58.85546875" style="41" customWidth="1"/>
    <col min="7427" max="7427" width="10.140625" style="41" customWidth="1"/>
    <col min="7428" max="7680" width="9.140625" style="41"/>
    <col min="7681" max="7681" width="24.28515625" style="41" bestFit="1" customWidth="1"/>
    <col min="7682" max="7682" width="58.85546875" style="41" customWidth="1"/>
    <col min="7683" max="7683" width="10.140625" style="41" customWidth="1"/>
    <col min="7684" max="7936" width="9.140625" style="41"/>
    <col min="7937" max="7937" width="24.28515625" style="41" bestFit="1" customWidth="1"/>
    <col min="7938" max="7938" width="58.85546875" style="41" customWidth="1"/>
    <col min="7939" max="7939" width="10.140625" style="41" customWidth="1"/>
    <col min="7940" max="8192" width="9.140625" style="41"/>
    <col min="8193" max="8193" width="24.28515625" style="41" bestFit="1" customWidth="1"/>
    <col min="8194" max="8194" width="58.85546875" style="41" customWidth="1"/>
    <col min="8195" max="8195" width="10.140625" style="41" customWidth="1"/>
    <col min="8196" max="8448" width="9.140625" style="41"/>
    <col min="8449" max="8449" width="24.28515625" style="41" bestFit="1" customWidth="1"/>
    <col min="8450" max="8450" width="58.85546875" style="41" customWidth="1"/>
    <col min="8451" max="8451" width="10.140625" style="41" customWidth="1"/>
    <col min="8452" max="8704" width="9.140625" style="41"/>
    <col min="8705" max="8705" width="24.28515625" style="41" bestFit="1" customWidth="1"/>
    <col min="8706" max="8706" width="58.85546875" style="41" customWidth="1"/>
    <col min="8707" max="8707" width="10.140625" style="41" customWidth="1"/>
    <col min="8708" max="8960" width="9.140625" style="41"/>
    <col min="8961" max="8961" width="24.28515625" style="41" bestFit="1" customWidth="1"/>
    <col min="8962" max="8962" width="58.85546875" style="41" customWidth="1"/>
    <col min="8963" max="8963" width="10.140625" style="41" customWidth="1"/>
    <col min="8964" max="9216" width="9.140625" style="41"/>
    <col min="9217" max="9217" width="24.28515625" style="41" bestFit="1" customWidth="1"/>
    <col min="9218" max="9218" width="58.85546875" style="41" customWidth="1"/>
    <col min="9219" max="9219" width="10.140625" style="41" customWidth="1"/>
    <col min="9220" max="9472" width="9.140625" style="41"/>
    <col min="9473" max="9473" width="24.28515625" style="41" bestFit="1" customWidth="1"/>
    <col min="9474" max="9474" width="58.85546875" style="41" customWidth="1"/>
    <col min="9475" max="9475" width="10.140625" style="41" customWidth="1"/>
    <col min="9476" max="9728" width="9.140625" style="41"/>
    <col min="9729" max="9729" width="24.28515625" style="41" bestFit="1" customWidth="1"/>
    <col min="9730" max="9730" width="58.85546875" style="41" customWidth="1"/>
    <col min="9731" max="9731" width="10.140625" style="41" customWidth="1"/>
    <col min="9732" max="9984" width="9.140625" style="41"/>
    <col min="9985" max="9985" width="24.28515625" style="41" bestFit="1" customWidth="1"/>
    <col min="9986" max="9986" width="58.85546875" style="41" customWidth="1"/>
    <col min="9987" max="9987" width="10.140625" style="41" customWidth="1"/>
    <col min="9988" max="10240" width="9.140625" style="41"/>
    <col min="10241" max="10241" width="24.28515625" style="41" bestFit="1" customWidth="1"/>
    <col min="10242" max="10242" width="58.85546875" style="41" customWidth="1"/>
    <col min="10243" max="10243" width="10.140625" style="41" customWidth="1"/>
    <col min="10244" max="10496" width="9.140625" style="41"/>
    <col min="10497" max="10497" width="24.28515625" style="41" bestFit="1" customWidth="1"/>
    <col min="10498" max="10498" width="58.85546875" style="41" customWidth="1"/>
    <col min="10499" max="10499" width="10.140625" style="41" customWidth="1"/>
    <col min="10500" max="10752" width="9.140625" style="41"/>
    <col min="10753" max="10753" width="24.28515625" style="41" bestFit="1" customWidth="1"/>
    <col min="10754" max="10754" width="58.85546875" style="41" customWidth="1"/>
    <col min="10755" max="10755" width="10.140625" style="41" customWidth="1"/>
    <col min="10756" max="11008" width="9.140625" style="41"/>
    <col min="11009" max="11009" width="24.28515625" style="41" bestFit="1" customWidth="1"/>
    <col min="11010" max="11010" width="58.85546875" style="41" customWidth="1"/>
    <col min="11011" max="11011" width="10.140625" style="41" customWidth="1"/>
    <col min="11012" max="11264" width="9.140625" style="41"/>
    <col min="11265" max="11265" width="24.28515625" style="41" bestFit="1" customWidth="1"/>
    <col min="11266" max="11266" width="58.85546875" style="41" customWidth="1"/>
    <col min="11267" max="11267" width="10.140625" style="41" customWidth="1"/>
    <col min="11268" max="11520" width="9.140625" style="41"/>
    <col min="11521" max="11521" width="24.28515625" style="41" bestFit="1" customWidth="1"/>
    <col min="11522" max="11522" width="58.85546875" style="41" customWidth="1"/>
    <col min="11523" max="11523" width="10.140625" style="41" customWidth="1"/>
    <col min="11524" max="11776" width="9.140625" style="41"/>
    <col min="11777" max="11777" width="24.28515625" style="41" bestFit="1" customWidth="1"/>
    <col min="11778" max="11778" width="58.85546875" style="41" customWidth="1"/>
    <col min="11779" max="11779" width="10.140625" style="41" customWidth="1"/>
    <col min="11780" max="12032" width="9.140625" style="41"/>
    <col min="12033" max="12033" width="24.28515625" style="41" bestFit="1" customWidth="1"/>
    <col min="12034" max="12034" width="58.85546875" style="41" customWidth="1"/>
    <col min="12035" max="12035" width="10.140625" style="41" customWidth="1"/>
    <col min="12036" max="12288" width="9.140625" style="41"/>
    <col min="12289" max="12289" width="24.28515625" style="41" bestFit="1" customWidth="1"/>
    <col min="12290" max="12290" width="58.85546875" style="41" customWidth="1"/>
    <col min="12291" max="12291" width="10.140625" style="41" customWidth="1"/>
    <col min="12292" max="12544" width="9.140625" style="41"/>
    <col min="12545" max="12545" width="24.28515625" style="41" bestFit="1" customWidth="1"/>
    <col min="12546" max="12546" width="58.85546875" style="41" customWidth="1"/>
    <col min="12547" max="12547" width="10.140625" style="41" customWidth="1"/>
    <col min="12548" max="12800" width="9.140625" style="41"/>
    <col min="12801" max="12801" width="24.28515625" style="41" bestFit="1" customWidth="1"/>
    <col min="12802" max="12802" width="58.85546875" style="41" customWidth="1"/>
    <col min="12803" max="12803" width="10.140625" style="41" customWidth="1"/>
    <col min="12804" max="13056" width="9.140625" style="41"/>
    <col min="13057" max="13057" width="24.28515625" style="41" bestFit="1" customWidth="1"/>
    <col min="13058" max="13058" width="58.85546875" style="41" customWidth="1"/>
    <col min="13059" max="13059" width="10.140625" style="41" customWidth="1"/>
    <col min="13060" max="13312" width="9.140625" style="41"/>
    <col min="13313" max="13313" width="24.28515625" style="41" bestFit="1" customWidth="1"/>
    <col min="13314" max="13314" width="58.85546875" style="41" customWidth="1"/>
    <col min="13315" max="13315" width="10.140625" style="41" customWidth="1"/>
    <col min="13316" max="13568" width="9.140625" style="41"/>
    <col min="13569" max="13569" width="24.28515625" style="41" bestFit="1" customWidth="1"/>
    <col min="13570" max="13570" width="58.85546875" style="41" customWidth="1"/>
    <col min="13571" max="13571" width="10.140625" style="41" customWidth="1"/>
    <col min="13572" max="13824" width="9.140625" style="41"/>
    <col min="13825" max="13825" width="24.28515625" style="41" bestFit="1" customWidth="1"/>
    <col min="13826" max="13826" width="58.85546875" style="41" customWidth="1"/>
    <col min="13827" max="13827" width="10.140625" style="41" customWidth="1"/>
    <col min="13828" max="14080" width="9.140625" style="41"/>
    <col min="14081" max="14081" width="24.28515625" style="41" bestFit="1" customWidth="1"/>
    <col min="14082" max="14082" width="58.85546875" style="41" customWidth="1"/>
    <col min="14083" max="14083" width="10.140625" style="41" customWidth="1"/>
    <col min="14084" max="14336" width="9.140625" style="41"/>
    <col min="14337" max="14337" width="24.28515625" style="41" bestFit="1" customWidth="1"/>
    <col min="14338" max="14338" width="58.85546875" style="41" customWidth="1"/>
    <col min="14339" max="14339" width="10.140625" style="41" customWidth="1"/>
    <col min="14340" max="14592" width="9.140625" style="41"/>
    <col min="14593" max="14593" width="24.28515625" style="41" bestFit="1" customWidth="1"/>
    <col min="14594" max="14594" width="58.85546875" style="41" customWidth="1"/>
    <col min="14595" max="14595" width="10.140625" style="41" customWidth="1"/>
    <col min="14596" max="14848" width="9.140625" style="41"/>
    <col min="14849" max="14849" width="24.28515625" style="41" bestFit="1" customWidth="1"/>
    <col min="14850" max="14850" width="58.85546875" style="41" customWidth="1"/>
    <col min="14851" max="14851" width="10.140625" style="41" customWidth="1"/>
    <col min="14852" max="15104" width="9.140625" style="41"/>
    <col min="15105" max="15105" width="24.28515625" style="41" bestFit="1" customWidth="1"/>
    <col min="15106" max="15106" width="58.85546875" style="41" customWidth="1"/>
    <col min="15107" max="15107" width="10.140625" style="41" customWidth="1"/>
    <col min="15108" max="15360" width="9.140625" style="41"/>
    <col min="15361" max="15361" width="24.28515625" style="41" bestFit="1" customWidth="1"/>
    <col min="15362" max="15362" width="58.85546875" style="41" customWidth="1"/>
    <col min="15363" max="15363" width="10.140625" style="41" customWidth="1"/>
    <col min="15364" max="15616" width="9.140625" style="41"/>
    <col min="15617" max="15617" width="24.28515625" style="41" bestFit="1" customWidth="1"/>
    <col min="15618" max="15618" width="58.85546875" style="41" customWidth="1"/>
    <col min="15619" max="15619" width="10.140625" style="41" customWidth="1"/>
    <col min="15620" max="15872" width="9.140625" style="41"/>
    <col min="15873" max="15873" width="24.28515625" style="41" bestFit="1" customWidth="1"/>
    <col min="15874" max="15874" width="58.85546875" style="41" customWidth="1"/>
    <col min="15875" max="15875" width="10.140625" style="41" customWidth="1"/>
    <col min="15876" max="16128" width="9.140625" style="41"/>
    <col min="16129" max="16129" width="24.28515625" style="41" bestFit="1" customWidth="1"/>
    <col min="16130" max="16130" width="58.85546875" style="41" customWidth="1"/>
    <col min="16131" max="16131" width="10.140625" style="41" customWidth="1"/>
    <col min="16132" max="16384" width="9.140625" style="41"/>
  </cols>
  <sheetData>
    <row r="1" spans="1:17">
      <c r="A1" s="23" t="s">
        <v>48</v>
      </c>
      <c r="B1" s="1304" t="s">
        <v>2196</v>
      </c>
    </row>
    <row r="2" spans="1:17">
      <c r="A2" s="23" t="s">
        <v>49</v>
      </c>
      <c r="B2" s="23" t="s">
        <v>1937</v>
      </c>
    </row>
    <row r="3" spans="1:17">
      <c r="A3" s="23" t="s">
        <v>47</v>
      </c>
      <c r="B3" s="23" t="s">
        <v>1049</v>
      </c>
    </row>
    <row r="4" spans="1:17">
      <c r="A4" s="23" t="s">
        <v>50</v>
      </c>
      <c r="B4" s="23" t="s">
        <v>53</v>
      </c>
    </row>
    <row r="5" spans="1:17">
      <c r="A5" s="41" t="s">
        <v>792</v>
      </c>
      <c r="B5" s="41" t="s">
        <v>71</v>
      </c>
    </row>
    <row r="6" spans="1:17" ht="15.75" thickBot="1"/>
    <row r="7" spans="1:17" ht="15" customHeight="1">
      <c r="A7" s="4685" t="s">
        <v>2093</v>
      </c>
      <c r="B7" s="4686"/>
      <c r="C7" s="4691" t="s">
        <v>2094</v>
      </c>
      <c r="D7" s="4692"/>
      <c r="E7" s="4692"/>
      <c r="F7" s="4692"/>
      <c r="G7" s="4692"/>
      <c r="H7" s="4692"/>
      <c r="I7" s="4692"/>
      <c r="J7" s="4692"/>
      <c r="K7" s="4692"/>
      <c r="L7" s="4711"/>
      <c r="M7" s="4711"/>
      <c r="N7" s="4711"/>
      <c r="O7" s="4711"/>
      <c r="P7" s="4711"/>
      <c r="Q7" s="4712"/>
    </row>
    <row r="8" spans="1:17">
      <c r="A8" s="4687"/>
      <c r="B8" s="4688"/>
      <c r="C8" s="4695"/>
      <c r="D8" s="4696"/>
      <c r="E8" s="4696"/>
      <c r="F8" s="4696"/>
      <c r="G8" s="4696"/>
      <c r="H8" s="4696"/>
      <c r="I8" s="4696"/>
      <c r="J8" s="4696"/>
      <c r="K8" s="4696"/>
      <c r="L8" s="4713"/>
      <c r="M8" s="4713"/>
      <c r="N8" s="4713"/>
      <c r="O8" s="4713"/>
      <c r="P8" s="4713"/>
      <c r="Q8" s="4714"/>
    </row>
    <row r="9" spans="1:17">
      <c r="A9" s="4687"/>
      <c r="B9" s="4688"/>
      <c r="C9" s="4695"/>
      <c r="D9" s="4696"/>
      <c r="E9" s="4696"/>
      <c r="F9" s="4696"/>
      <c r="G9" s="4696"/>
      <c r="H9" s="4696"/>
      <c r="I9" s="4696"/>
      <c r="J9" s="4696"/>
      <c r="K9" s="4696"/>
      <c r="L9" s="4713"/>
      <c r="M9" s="4713"/>
      <c r="N9" s="4713"/>
      <c r="O9" s="4713"/>
      <c r="P9" s="4713"/>
      <c r="Q9" s="4714"/>
    </row>
    <row r="10" spans="1:17" ht="15.75" thickBot="1">
      <c r="A10" s="4689"/>
      <c r="B10" s="4690"/>
      <c r="C10" s="4699"/>
      <c r="D10" s="4700"/>
      <c r="E10" s="4700"/>
      <c r="F10" s="4700"/>
      <c r="G10" s="4700"/>
      <c r="H10" s="4700"/>
      <c r="I10" s="4700"/>
      <c r="J10" s="4700"/>
      <c r="K10" s="4700"/>
      <c r="L10" s="4715"/>
      <c r="M10" s="4715"/>
      <c r="N10" s="4715"/>
      <c r="O10" s="4715"/>
      <c r="P10" s="4715"/>
      <c r="Q10" s="4716"/>
    </row>
    <row r="11" spans="1:17">
      <c r="A11" s="4703" t="s">
        <v>2095</v>
      </c>
      <c r="B11" s="4704"/>
      <c r="C11" s="4717" t="s">
        <v>2197</v>
      </c>
      <c r="D11" s="1609"/>
      <c r="E11" s="4719" t="s">
        <v>2097</v>
      </c>
      <c r="F11" s="4719"/>
      <c r="G11" s="4719"/>
      <c r="H11" s="4719"/>
      <c r="I11" s="4719"/>
      <c r="J11" s="4719"/>
      <c r="K11" s="4719"/>
      <c r="L11" s="4719"/>
      <c r="M11" s="4719"/>
      <c r="N11" s="4719"/>
      <c r="O11" s="4719"/>
      <c r="P11" s="4719"/>
      <c r="Q11" s="4720"/>
    </row>
    <row r="12" spans="1:17" ht="24">
      <c r="A12" s="4705"/>
      <c r="B12" s="4706"/>
      <c r="C12" s="4718"/>
      <c r="D12" s="1610" t="s">
        <v>2098</v>
      </c>
      <c r="E12" s="1611" t="s">
        <v>2099</v>
      </c>
      <c r="F12" s="1612" t="s">
        <v>2100</v>
      </c>
      <c r="G12" s="1612" t="s">
        <v>2101</v>
      </c>
      <c r="H12" s="1612" t="s">
        <v>2102</v>
      </c>
      <c r="I12" s="1612" t="s">
        <v>2103</v>
      </c>
      <c r="J12" s="1612" t="s">
        <v>2104</v>
      </c>
      <c r="K12" s="1612" t="s">
        <v>2105</v>
      </c>
      <c r="L12" s="1612" t="s">
        <v>2106</v>
      </c>
      <c r="M12" s="1612" t="s">
        <v>2107</v>
      </c>
      <c r="N12" s="1612" t="s">
        <v>2108</v>
      </c>
      <c r="O12" s="1612" t="s">
        <v>2109</v>
      </c>
      <c r="P12" s="1612" t="s">
        <v>2110</v>
      </c>
      <c r="Q12" s="1613" t="s">
        <v>2111</v>
      </c>
    </row>
    <row r="13" spans="1:17">
      <c r="A13" s="1486"/>
      <c r="B13" s="1487"/>
      <c r="C13" s="1488">
        <v>1</v>
      </c>
      <c r="D13" s="1489">
        <v>2</v>
      </c>
      <c r="E13" s="1489">
        <v>3</v>
      </c>
      <c r="F13" s="1489">
        <v>4</v>
      </c>
      <c r="G13" s="1489">
        <v>5</v>
      </c>
      <c r="H13" s="1489">
        <v>6</v>
      </c>
      <c r="I13" s="1489">
        <v>7</v>
      </c>
      <c r="J13" s="1489">
        <v>8</v>
      </c>
      <c r="K13" s="1489">
        <v>9</v>
      </c>
      <c r="L13" s="1489">
        <v>10</v>
      </c>
      <c r="M13" s="1489">
        <v>11</v>
      </c>
      <c r="N13" s="1489">
        <v>12</v>
      </c>
      <c r="O13" s="1489">
        <v>13</v>
      </c>
      <c r="P13" s="1489">
        <v>14</v>
      </c>
      <c r="Q13" s="1490">
        <v>15</v>
      </c>
    </row>
    <row r="14" spans="1:17">
      <c r="A14" s="1486"/>
      <c r="B14" s="1614" t="s">
        <v>2112</v>
      </c>
      <c r="C14" s="1492"/>
      <c r="D14" s="1493"/>
      <c r="E14" s="1493"/>
      <c r="F14" s="1493"/>
      <c r="G14" s="1493"/>
      <c r="H14" s="1493"/>
      <c r="I14" s="1493"/>
      <c r="J14" s="1493"/>
      <c r="K14" s="1493"/>
      <c r="L14" s="1493"/>
      <c r="M14" s="1493"/>
      <c r="N14" s="1493"/>
      <c r="O14" s="1493"/>
      <c r="P14" s="1493"/>
      <c r="Q14" s="1494"/>
    </row>
    <row r="15" spans="1:17">
      <c r="A15" s="1495"/>
      <c r="B15" s="1615" t="s">
        <v>199</v>
      </c>
      <c r="C15" s="1496"/>
      <c r="D15" s="1497"/>
      <c r="E15" s="1497"/>
      <c r="F15" s="1497"/>
      <c r="G15" s="1497"/>
      <c r="H15" s="1497"/>
      <c r="I15" s="1497"/>
      <c r="J15" s="1497"/>
      <c r="K15" s="1497"/>
      <c r="L15" s="1497"/>
      <c r="M15" s="1497"/>
      <c r="N15" s="1497"/>
      <c r="O15" s="1497"/>
      <c r="P15" s="1497"/>
      <c r="Q15" s="1498"/>
    </row>
    <row r="16" spans="1:17">
      <c r="A16" s="1499">
        <v>1</v>
      </c>
      <c r="B16" s="1086" t="s">
        <v>202</v>
      </c>
      <c r="C16" s="1500">
        <f>SUM(D16:Q16)</f>
        <v>0</v>
      </c>
      <c r="D16" s="1501"/>
      <c r="E16" s="1502"/>
      <c r="F16" s="1502"/>
      <c r="G16" s="1502"/>
      <c r="H16" s="1502"/>
      <c r="I16" s="1502"/>
      <c r="J16" s="1502"/>
      <c r="K16" s="1502"/>
      <c r="L16" s="1502"/>
      <c r="M16" s="1502"/>
      <c r="N16" s="1502"/>
      <c r="O16" s="1502"/>
      <c r="P16" s="1502"/>
      <c r="Q16" s="1503"/>
    </row>
    <row r="17" spans="1:17" ht="25.5">
      <c r="A17" s="1499">
        <v>2</v>
      </c>
      <c r="B17" s="1082" t="s">
        <v>2113</v>
      </c>
      <c r="C17" s="1500">
        <f t="shared" ref="C17:C32" si="0">SUM(D17:Q17)</f>
        <v>0</v>
      </c>
      <c r="D17" s="1504"/>
      <c r="E17" s="1505"/>
      <c r="F17" s="1505"/>
      <c r="G17" s="1505"/>
      <c r="H17" s="1505"/>
      <c r="I17" s="1505"/>
      <c r="J17" s="1505"/>
      <c r="K17" s="1505"/>
      <c r="L17" s="1505"/>
      <c r="M17" s="1505"/>
      <c r="N17" s="1505"/>
      <c r="O17" s="1505"/>
      <c r="P17" s="1505"/>
      <c r="Q17" s="1506"/>
    </row>
    <row r="18" spans="1:17">
      <c r="A18" s="1507">
        <v>3</v>
      </c>
      <c r="B18" s="1508" t="s">
        <v>2114</v>
      </c>
      <c r="C18" s="1500">
        <f t="shared" si="0"/>
        <v>0</v>
      </c>
      <c r="D18" s="1504"/>
      <c r="E18" s="1505"/>
      <c r="F18" s="1505"/>
      <c r="G18" s="1505"/>
      <c r="H18" s="1505"/>
      <c r="I18" s="1505"/>
      <c r="J18" s="1505"/>
      <c r="K18" s="1505"/>
      <c r="L18" s="1505"/>
      <c r="M18" s="1505"/>
      <c r="N18" s="1505"/>
      <c r="O18" s="1505"/>
      <c r="P18" s="1505"/>
      <c r="Q18" s="1506"/>
    </row>
    <row r="19" spans="1:17">
      <c r="A19" s="1507">
        <v>4</v>
      </c>
      <c r="B19" s="1508" t="s">
        <v>2115</v>
      </c>
      <c r="C19" s="1500">
        <f t="shared" si="0"/>
        <v>0</v>
      </c>
      <c r="D19" s="1509">
        <f>D20+D21</f>
        <v>0</v>
      </c>
      <c r="E19" s="1509">
        <f t="shared" ref="E19:Q19" si="1">E20+E21</f>
        <v>0</v>
      </c>
      <c r="F19" s="1509">
        <f t="shared" si="1"/>
        <v>0</v>
      </c>
      <c r="G19" s="1509">
        <f t="shared" si="1"/>
        <v>0</v>
      </c>
      <c r="H19" s="1509">
        <f t="shared" si="1"/>
        <v>0</v>
      </c>
      <c r="I19" s="1509">
        <f t="shared" si="1"/>
        <v>0</v>
      </c>
      <c r="J19" s="1509">
        <f t="shared" si="1"/>
        <v>0</v>
      </c>
      <c r="K19" s="1509">
        <f t="shared" si="1"/>
        <v>0</v>
      </c>
      <c r="L19" s="1509">
        <f t="shared" si="1"/>
        <v>0</v>
      </c>
      <c r="M19" s="1509">
        <f t="shared" si="1"/>
        <v>0</v>
      </c>
      <c r="N19" s="1509">
        <f t="shared" si="1"/>
        <v>0</v>
      </c>
      <c r="O19" s="1509">
        <f t="shared" si="1"/>
        <v>0</v>
      </c>
      <c r="P19" s="1509">
        <f t="shared" si="1"/>
        <v>0</v>
      </c>
      <c r="Q19" s="1510">
        <f t="shared" si="1"/>
        <v>0</v>
      </c>
    </row>
    <row r="20" spans="1:17">
      <c r="A20" s="1511"/>
      <c r="B20" s="1512" t="s">
        <v>67</v>
      </c>
      <c r="C20" s="1500">
        <f t="shared" si="0"/>
        <v>0</v>
      </c>
      <c r="D20" s="1513"/>
      <c r="E20" s="1514"/>
      <c r="F20" s="1514"/>
      <c r="G20" s="1514"/>
      <c r="H20" s="1514"/>
      <c r="I20" s="1514"/>
      <c r="J20" s="1514"/>
      <c r="K20" s="1514"/>
      <c r="L20" s="1514"/>
      <c r="M20" s="1514"/>
      <c r="N20" s="1514"/>
      <c r="O20" s="1514"/>
      <c r="P20" s="1514"/>
      <c r="Q20" s="1515"/>
    </row>
    <row r="21" spans="1:17">
      <c r="A21" s="1511"/>
      <c r="B21" s="1512" t="s">
        <v>273</v>
      </c>
      <c r="C21" s="1500">
        <f t="shared" si="0"/>
        <v>0</v>
      </c>
      <c r="D21" s="1513"/>
      <c r="E21" s="1514"/>
      <c r="F21" s="1514"/>
      <c r="G21" s="1514"/>
      <c r="H21" s="1514"/>
      <c r="I21" s="1514"/>
      <c r="J21" s="1514"/>
      <c r="K21" s="1514"/>
      <c r="L21" s="1514"/>
      <c r="M21" s="1514"/>
      <c r="N21" s="1514"/>
      <c r="O21" s="1514"/>
      <c r="P21" s="1514"/>
      <c r="Q21" s="1515"/>
    </row>
    <row r="22" spans="1:17">
      <c r="A22" s="1507">
        <v>5</v>
      </c>
      <c r="B22" s="1508" t="s">
        <v>2116</v>
      </c>
      <c r="C22" s="1500">
        <f t="shared" si="0"/>
        <v>0</v>
      </c>
      <c r="D22" s="1516"/>
      <c r="E22" s="1517"/>
      <c r="F22" s="1517"/>
      <c r="G22" s="1517"/>
      <c r="H22" s="1517"/>
      <c r="I22" s="1517"/>
      <c r="J22" s="1517"/>
      <c r="K22" s="1517"/>
      <c r="L22" s="1517"/>
      <c r="M22" s="1517"/>
      <c r="N22" s="1517"/>
      <c r="O22" s="1517"/>
      <c r="P22" s="1517"/>
      <c r="Q22" s="1518"/>
    </row>
    <row r="23" spans="1:17">
      <c r="A23" s="1507">
        <v>6</v>
      </c>
      <c r="B23" s="1508" t="s">
        <v>2117</v>
      </c>
      <c r="C23" s="1500">
        <f t="shared" si="0"/>
        <v>0</v>
      </c>
      <c r="D23" s="1513"/>
      <c r="E23" s="1514"/>
      <c r="F23" s="1514"/>
      <c r="G23" s="1514"/>
      <c r="H23" s="1514"/>
      <c r="I23" s="1514"/>
      <c r="J23" s="1514"/>
      <c r="K23" s="1514"/>
      <c r="L23" s="1514"/>
      <c r="M23" s="1514"/>
      <c r="N23" s="1514"/>
      <c r="O23" s="1514"/>
      <c r="P23" s="1514"/>
      <c r="Q23" s="1515"/>
    </row>
    <row r="24" spans="1:17">
      <c r="A24" s="1507">
        <v>7</v>
      </c>
      <c r="B24" s="1508" t="s">
        <v>1805</v>
      </c>
      <c r="C24" s="1500">
        <f t="shared" si="0"/>
        <v>0</v>
      </c>
      <c r="D24" s="1513"/>
      <c r="E24" s="1514"/>
      <c r="F24" s="1514"/>
      <c r="G24" s="1514"/>
      <c r="H24" s="1514"/>
      <c r="I24" s="1514"/>
      <c r="J24" s="1514"/>
      <c r="K24" s="1514"/>
      <c r="L24" s="1514"/>
      <c r="M24" s="1514"/>
      <c r="N24" s="1514"/>
      <c r="O24" s="1514"/>
      <c r="P24" s="1514"/>
      <c r="Q24" s="1515"/>
    </row>
    <row r="25" spans="1:17">
      <c r="A25" s="1519"/>
      <c r="B25" s="1512" t="s">
        <v>2118</v>
      </c>
      <c r="C25" s="1500">
        <f t="shared" si="0"/>
        <v>0</v>
      </c>
      <c r="D25" s="1513"/>
      <c r="E25" s="1514"/>
      <c r="F25" s="1514"/>
      <c r="G25" s="1514"/>
      <c r="H25" s="1514"/>
      <c r="I25" s="1514"/>
      <c r="J25" s="1514"/>
      <c r="K25" s="1514"/>
      <c r="L25" s="1514"/>
      <c r="M25" s="1514"/>
      <c r="N25" s="1514"/>
      <c r="O25" s="1514"/>
      <c r="P25" s="1514"/>
      <c r="Q25" s="1515"/>
    </row>
    <row r="26" spans="1:17">
      <c r="A26" s="1507">
        <v>8</v>
      </c>
      <c r="B26" s="1520" t="s">
        <v>2119</v>
      </c>
      <c r="C26" s="1500">
        <f t="shared" si="0"/>
        <v>0</v>
      </c>
      <c r="D26" s="1521">
        <f>D27+D28+D29</f>
        <v>0</v>
      </c>
      <c r="E26" s="1521">
        <f t="shared" ref="E26:Q26" si="2">E27+E28+E29</f>
        <v>0</v>
      </c>
      <c r="F26" s="1521">
        <f t="shared" si="2"/>
        <v>0</v>
      </c>
      <c r="G26" s="1521">
        <f t="shared" si="2"/>
        <v>0</v>
      </c>
      <c r="H26" s="1521">
        <f t="shared" si="2"/>
        <v>0</v>
      </c>
      <c r="I26" s="1521">
        <f t="shared" si="2"/>
        <v>0</v>
      </c>
      <c r="J26" s="1521">
        <f t="shared" si="2"/>
        <v>0</v>
      </c>
      <c r="K26" s="1521">
        <f t="shared" si="2"/>
        <v>0</v>
      </c>
      <c r="L26" s="1521">
        <f t="shared" si="2"/>
        <v>0</v>
      </c>
      <c r="M26" s="1521">
        <f t="shared" si="2"/>
        <v>0</v>
      </c>
      <c r="N26" s="1521">
        <f t="shared" si="2"/>
        <v>0</v>
      </c>
      <c r="O26" s="1521">
        <f t="shared" si="2"/>
        <v>0</v>
      </c>
      <c r="P26" s="1521">
        <f t="shared" si="2"/>
        <v>0</v>
      </c>
      <c r="Q26" s="1522">
        <f t="shared" si="2"/>
        <v>0</v>
      </c>
    </row>
    <row r="27" spans="1:17">
      <c r="A27" s="1511"/>
      <c r="B27" s="1523" t="s">
        <v>438</v>
      </c>
      <c r="C27" s="1500">
        <f t="shared" si="0"/>
        <v>0</v>
      </c>
      <c r="D27" s="1513"/>
      <c r="E27" s="1514"/>
      <c r="F27" s="1514"/>
      <c r="G27" s="1514"/>
      <c r="H27" s="1514"/>
      <c r="I27" s="1514"/>
      <c r="J27" s="1514"/>
      <c r="K27" s="1514"/>
      <c r="L27" s="1514"/>
      <c r="M27" s="1514"/>
      <c r="N27" s="1514"/>
      <c r="O27" s="1514"/>
      <c r="P27" s="1514"/>
      <c r="Q27" s="1515"/>
    </row>
    <row r="28" spans="1:17">
      <c r="A28" s="1511"/>
      <c r="B28" s="1523" t="s">
        <v>445</v>
      </c>
      <c r="C28" s="1500">
        <f t="shared" si="0"/>
        <v>0</v>
      </c>
      <c r="D28" s="1513"/>
      <c r="E28" s="1514"/>
      <c r="F28" s="1514"/>
      <c r="G28" s="1514"/>
      <c r="H28" s="1514"/>
      <c r="I28" s="1514"/>
      <c r="J28" s="1514"/>
      <c r="K28" s="1514"/>
      <c r="L28" s="1514"/>
      <c r="M28" s="1514"/>
      <c r="N28" s="1514"/>
      <c r="O28" s="1514"/>
      <c r="P28" s="1514"/>
      <c r="Q28" s="1515"/>
    </row>
    <row r="29" spans="1:17">
      <c r="A29" s="1511"/>
      <c r="B29" s="1523" t="s">
        <v>2120</v>
      </c>
      <c r="C29" s="1500">
        <f t="shared" si="0"/>
        <v>0</v>
      </c>
      <c r="D29" s="1513"/>
      <c r="E29" s="1514"/>
      <c r="F29" s="1514"/>
      <c r="G29" s="1514"/>
      <c r="H29" s="1514"/>
      <c r="I29" s="1514"/>
      <c r="J29" s="1514"/>
      <c r="K29" s="1514"/>
      <c r="L29" s="1514"/>
      <c r="M29" s="1514"/>
      <c r="N29" s="1514"/>
      <c r="O29" s="1514"/>
      <c r="P29" s="1514"/>
      <c r="Q29" s="1515"/>
    </row>
    <row r="30" spans="1:17">
      <c r="A30" s="1507">
        <v>9</v>
      </c>
      <c r="B30" s="1524" t="s">
        <v>1813</v>
      </c>
      <c r="C30" s="1500">
        <f t="shared" si="0"/>
        <v>0</v>
      </c>
      <c r="D30" s="1521">
        <f>D31+D32</f>
        <v>0</v>
      </c>
      <c r="E30" s="1521">
        <f t="shared" ref="E30:Q30" si="3">E31+E32</f>
        <v>0</v>
      </c>
      <c r="F30" s="1521">
        <f t="shared" si="3"/>
        <v>0</v>
      </c>
      <c r="G30" s="1521">
        <f t="shared" si="3"/>
        <v>0</v>
      </c>
      <c r="H30" s="1521">
        <f t="shared" si="3"/>
        <v>0</v>
      </c>
      <c r="I30" s="1521">
        <f t="shared" si="3"/>
        <v>0</v>
      </c>
      <c r="J30" s="1521">
        <f t="shared" si="3"/>
        <v>0</v>
      </c>
      <c r="K30" s="1521">
        <f t="shared" si="3"/>
        <v>0</v>
      </c>
      <c r="L30" s="1521">
        <f t="shared" si="3"/>
        <v>0</v>
      </c>
      <c r="M30" s="1521">
        <f t="shared" si="3"/>
        <v>0</v>
      </c>
      <c r="N30" s="1521">
        <f t="shared" si="3"/>
        <v>0</v>
      </c>
      <c r="O30" s="1521">
        <f t="shared" si="3"/>
        <v>0</v>
      </c>
      <c r="P30" s="1521">
        <f t="shared" si="3"/>
        <v>0</v>
      </c>
      <c r="Q30" s="1522">
        <f t="shared" si="3"/>
        <v>0</v>
      </c>
    </row>
    <row r="31" spans="1:17">
      <c r="A31" s="1519"/>
      <c r="B31" s="1525" t="s">
        <v>2121</v>
      </c>
      <c r="C31" s="1500">
        <f t="shared" si="0"/>
        <v>0</v>
      </c>
      <c r="D31" s="1513"/>
      <c r="E31" s="1514"/>
      <c r="F31" s="1514"/>
      <c r="G31" s="1514"/>
      <c r="H31" s="1514"/>
      <c r="I31" s="1514"/>
      <c r="J31" s="1514"/>
      <c r="K31" s="1514"/>
      <c r="L31" s="1514"/>
      <c r="M31" s="1514"/>
      <c r="N31" s="1514"/>
      <c r="O31" s="1514"/>
      <c r="P31" s="1514"/>
      <c r="Q31" s="1515"/>
    </row>
    <row r="32" spans="1:17">
      <c r="A32" s="1526"/>
      <c r="B32" s="1525" t="s">
        <v>65</v>
      </c>
      <c r="C32" s="1500">
        <f t="shared" si="0"/>
        <v>0</v>
      </c>
      <c r="D32" s="1513"/>
      <c r="E32" s="1514"/>
      <c r="F32" s="1514"/>
      <c r="G32" s="1514"/>
      <c r="H32" s="1514"/>
      <c r="I32" s="1514"/>
      <c r="J32" s="1514"/>
      <c r="K32" s="1514"/>
      <c r="L32" s="1514"/>
      <c r="M32" s="1514"/>
      <c r="N32" s="1514"/>
      <c r="O32" s="1514"/>
      <c r="P32" s="1514"/>
      <c r="Q32" s="1515"/>
    </row>
    <row r="33" spans="1:17">
      <c r="A33" s="1527"/>
      <c r="B33" s="1528" t="s">
        <v>2122</v>
      </c>
      <c r="C33" s="1529">
        <f>C16+C17+C18+C19+C22+C23+C24+C25+C26+C30</f>
        <v>0</v>
      </c>
      <c r="D33" s="1529">
        <f t="shared" ref="D33:Q33" si="4">D16+D17+D18+D19+D22+D23+D24+D25+D26+D30</f>
        <v>0</v>
      </c>
      <c r="E33" s="1529">
        <f t="shared" si="4"/>
        <v>0</v>
      </c>
      <c r="F33" s="1529">
        <f t="shared" si="4"/>
        <v>0</v>
      </c>
      <c r="G33" s="1529">
        <f t="shared" si="4"/>
        <v>0</v>
      </c>
      <c r="H33" s="1529">
        <f t="shared" si="4"/>
        <v>0</v>
      </c>
      <c r="I33" s="1529">
        <f t="shared" si="4"/>
        <v>0</v>
      </c>
      <c r="J33" s="1529">
        <f t="shared" si="4"/>
        <v>0</v>
      </c>
      <c r="K33" s="1529">
        <f t="shared" si="4"/>
        <v>0</v>
      </c>
      <c r="L33" s="1529">
        <f t="shared" si="4"/>
        <v>0</v>
      </c>
      <c r="M33" s="1529">
        <f t="shared" si="4"/>
        <v>0</v>
      </c>
      <c r="N33" s="1529">
        <f t="shared" si="4"/>
        <v>0</v>
      </c>
      <c r="O33" s="1529">
        <f t="shared" si="4"/>
        <v>0</v>
      </c>
      <c r="P33" s="1529">
        <f t="shared" si="4"/>
        <v>0</v>
      </c>
      <c r="Q33" s="1530">
        <f t="shared" si="4"/>
        <v>0</v>
      </c>
    </row>
    <row r="34" spans="1:17">
      <c r="A34" s="1495"/>
      <c r="B34" s="1614" t="s">
        <v>2123</v>
      </c>
      <c r="C34" s="1531"/>
      <c r="D34" s="1531"/>
      <c r="E34" s="1531"/>
      <c r="F34" s="1531"/>
      <c r="G34" s="1531"/>
      <c r="H34" s="1531"/>
      <c r="I34" s="1531"/>
      <c r="J34" s="1531"/>
      <c r="K34" s="1531"/>
      <c r="L34" s="1531"/>
      <c r="M34" s="1531"/>
      <c r="N34" s="1531"/>
      <c r="O34" s="1531"/>
      <c r="P34" s="1531"/>
      <c r="Q34" s="1532"/>
    </row>
    <row r="35" spans="1:17">
      <c r="A35" s="1507">
        <v>1</v>
      </c>
      <c r="B35" s="1508" t="s">
        <v>2124</v>
      </c>
      <c r="C35" s="1500">
        <f>SUM(D35:Q35)</f>
        <v>0</v>
      </c>
      <c r="D35" s="1516"/>
      <c r="E35" s="1517"/>
      <c r="F35" s="1517"/>
      <c r="G35" s="1517"/>
      <c r="H35" s="1517"/>
      <c r="I35" s="1517"/>
      <c r="J35" s="1517"/>
      <c r="K35" s="1517"/>
      <c r="L35" s="1517"/>
      <c r="M35" s="1517"/>
      <c r="N35" s="1517"/>
      <c r="O35" s="1517"/>
      <c r="P35" s="1517"/>
      <c r="Q35" s="1518"/>
    </row>
    <row r="36" spans="1:17">
      <c r="A36" s="1507">
        <v>2</v>
      </c>
      <c r="B36" s="1508" t="s">
        <v>2125</v>
      </c>
      <c r="C36" s="1500">
        <f t="shared" ref="C36:C50" si="5">SUM(D36:Q36)</f>
        <v>0</v>
      </c>
      <c r="D36" s="1513"/>
      <c r="E36" s="1514"/>
      <c r="F36" s="1514"/>
      <c r="G36" s="1514"/>
      <c r="H36" s="1514"/>
      <c r="I36" s="1514"/>
      <c r="J36" s="1514"/>
      <c r="K36" s="1514"/>
      <c r="L36" s="1514"/>
      <c r="M36" s="1514"/>
      <c r="N36" s="1514"/>
      <c r="O36" s="1514"/>
      <c r="P36" s="1514"/>
      <c r="Q36" s="1515"/>
    </row>
    <row r="37" spans="1:17">
      <c r="A37" s="1507">
        <v>3</v>
      </c>
      <c r="B37" s="1508" t="s">
        <v>2126</v>
      </c>
      <c r="C37" s="1500">
        <f t="shared" si="5"/>
        <v>0</v>
      </c>
      <c r="D37" s="1513"/>
      <c r="E37" s="1514"/>
      <c r="F37" s="1514"/>
      <c r="G37" s="1514"/>
      <c r="H37" s="1514"/>
      <c r="I37" s="1514"/>
      <c r="J37" s="1514"/>
      <c r="K37" s="1514"/>
      <c r="L37" s="1514"/>
      <c r="M37" s="1514"/>
      <c r="N37" s="1514"/>
      <c r="O37" s="1514"/>
      <c r="P37" s="1514"/>
      <c r="Q37" s="1515"/>
    </row>
    <row r="38" spans="1:17">
      <c r="A38" s="1507">
        <v>4</v>
      </c>
      <c r="B38" s="1508" t="s">
        <v>2127</v>
      </c>
      <c r="C38" s="1500">
        <f t="shared" si="5"/>
        <v>0</v>
      </c>
      <c r="D38" s="1521">
        <f>D39+D40</f>
        <v>0</v>
      </c>
      <c r="E38" s="1521">
        <f t="shared" ref="E38:Q38" si="6">E39+E40</f>
        <v>0</v>
      </c>
      <c r="F38" s="1521">
        <f t="shared" si="6"/>
        <v>0</v>
      </c>
      <c r="G38" s="1521">
        <f t="shared" si="6"/>
        <v>0</v>
      </c>
      <c r="H38" s="1521">
        <f t="shared" si="6"/>
        <v>0</v>
      </c>
      <c r="I38" s="1521">
        <f t="shared" si="6"/>
        <v>0</v>
      </c>
      <c r="J38" s="1521">
        <f t="shared" si="6"/>
        <v>0</v>
      </c>
      <c r="K38" s="1521">
        <f t="shared" si="6"/>
        <v>0</v>
      </c>
      <c r="L38" s="1521">
        <f t="shared" si="6"/>
        <v>0</v>
      </c>
      <c r="M38" s="1521">
        <f t="shared" si="6"/>
        <v>0</v>
      </c>
      <c r="N38" s="1521">
        <f t="shared" si="6"/>
        <v>0</v>
      </c>
      <c r="O38" s="1521">
        <f t="shared" si="6"/>
        <v>0</v>
      </c>
      <c r="P38" s="1521">
        <f t="shared" si="6"/>
        <v>0</v>
      </c>
      <c r="Q38" s="1522">
        <f t="shared" si="6"/>
        <v>0</v>
      </c>
    </row>
    <row r="39" spans="1:17" ht="15" customHeight="1">
      <c r="A39" s="1526"/>
      <c r="B39" s="1512" t="s">
        <v>67</v>
      </c>
      <c r="C39" s="1500">
        <f t="shared" si="5"/>
        <v>0</v>
      </c>
      <c r="D39" s="1533"/>
      <c r="E39" s="1533"/>
      <c r="F39" s="1533"/>
      <c r="G39" s="1533"/>
      <c r="H39" s="1533"/>
      <c r="I39" s="1533"/>
      <c r="J39" s="1533"/>
      <c r="K39" s="1533"/>
      <c r="L39" s="1533"/>
      <c r="M39" s="1533"/>
      <c r="N39" s="1533"/>
      <c r="O39" s="1533"/>
      <c r="P39" s="1533"/>
      <c r="Q39" s="1534"/>
    </row>
    <row r="40" spans="1:17">
      <c r="A40" s="1526"/>
      <c r="B40" s="1535" t="s">
        <v>273</v>
      </c>
      <c r="C40" s="1500">
        <f t="shared" si="5"/>
        <v>0</v>
      </c>
      <c r="D40" s="1536"/>
      <c r="E40" s="1536"/>
      <c r="F40" s="1536"/>
      <c r="G40" s="1536"/>
      <c r="H40" s="1536"/>
      <c r="I40" s="1536"/>
      <c r="J40" s="1536"/>
      <c r="K40" s="1536"/>
      <c r="L40" s="1536"/>
      <c r="M40" s="1536"/>
      <c r="N40" s="1536"/>
      <c r="O40" s="1536"/>
      <c r="P40" s="1536"/>
      <c r="Q40" s="1537"/>
    </row>
    <row r="41" spans="1:17">
      <c r="A41" s="1507">
        <v>5</v>
      </c>
      <c r="B41" s="1538" t="s">
        <v>2128</v>
      </c>
      <c r="C41" s="1500">
        <f t="shared" si="5"/>
        <v>0</v>
      </c>
      <c r="D41" s="1539"/>
      <c r="E41" s="1539"/>
      <c r="F41" s="1539"/>
      <c r="G41" s="1539"/>
      <c r="H41" s="1539"/>
      <c r="I41" s="1539"/>
      <c r="J41" s="1539"/>
      <c r="K41" s="1539"/>
      <c r="L41" s="1539"/>
      <c r="M41" s="1539"/>
      <c r="N41" s="1539"/>
      <c r="O41" s="1539"/>
      <c r="P41" s="1539"/>
      <c r="Q41" s="1540"/>
    </row>
    <row r="42" spans="1:17">
      <c r="A42" s="1507">
        <v>6</v>
      </c>
      <c r="B42" s="1524" t="s">
        <v>2117</v>
      </c>
      <c r="C42" s="1500">
        <f t="shared" si="5"/>
        <v>0</v>
      </c>
      <c r="D42" s="1541"/>
      <c r="E42" s="1541"/>
      <c r="F42" s="1541"/>
      <c r="G42" s="1541"/>
      <c r="H42" s="1541"/>
      <c r="I42" s="1541"/>
      <c r="J42" s="1541"/>
      <c r="K42" s="1541"/>
      <c r="L42" s="1541"/>
      <c r="M42" s="1541"/>
      <c r="N42" s="1541"/>
      <c r="O42" s="1541"/>
      <c r="P42" s="1541"/>
      <c r="Q42" s="1542"/>
    </row>
    <row r="43" spans="1:17">
      <c r="A43" s="1507">
        <v>7</v>
      </c>
      <c r="B43" s="1543" t="s">
        <v>771</v>
      </c>
      <c r="C43" s="1500">
        <f t="shared" si="5"/>
        <v>0</v>
      </c>
      <c r="D43" s="1509">
        <f>D44+D45+D46</f>
        <v>0</v>
      </c>
      <c r="E43" s="1509">
        <f t="shared" ref="E43:Q43" si="7">E44+E45+E46</f>
        <v>0</v>
      </c>
      <c r="F43" s="1509">
        <f t="shared" si="7"/>
        <v>0</v>
      </c>
      <c r="G43" s="1509">
        <f t="shared" si="7"/>
        <v>0</v>
      </c>
      <c r="H43" s="1509">
        <f t="shared" si="7"/>
        <v>0</v>
      </c>
      <c r="I43" s="1509">
        <f t="shared" si="7"/>
        <v>0</v>
      </c>
      <c r="J43" s="1509">
        <f t="shared" si="7"/>
        <v>0</v>
      </c>
      <c r="K43" s="1509">
        <f t="shared" si="7"/>
        <v>0</v>
      </c>
      <c r="L43" s="1509">
        <f t="shared" si="7"/>
        <v>0</v>
      </c>
      <c r="M43" s="1509">
        <f t="shared" si="7"/>
        <v>0</v>
      </c>
      <c r="N43" s="1509">
        <f t="shared" si="7"/>
        <v>0</v>
      </c>
      <c r="O43" s="1509">
        <f t="shared" si="7"/>
        <v>0</v>
      </c>
      <c r="P43" s="1509">
        <f t="shared" si="7"/>
        <v>0</v>
      </c>
      <c r="Q43" s="1510">
        <f t="shared" si="7"/>
        <v>0</v>
      </c>
    </row>
    <row r="44" spans="1:17">
      <c r="A44" s="1526"/>
      <c r="B44" s="1512" t="s">
        <v>560</v>
      </c>
      <c r="C44" s="1500">
        <f t="shared" si="5"/>
        <v>0</v>
      </c>
      <c r="D44" s="1544"/>
      <c r="E44" s="1505"/>
      <c r="F44" s="1505"/>
      <c r="G44" s="1505"/>
      <c r="H44" s="1505"/>
      <c r="I44" s="1505"/>
      <c r="J44" s="1505"/>
      <c r="K44" s="1505"/>
      <c r="L44" s="1505"/>
      <c r="M44" s="1505"/>
      <c r="N44" s="1505"/>
      <c r="O44" s="1505"/>
      <c r="P44" s="1505"/>
      <c r="Q44" s="1506"/>
    </row>
    <row r="45" spans="1:17">
      <c r="A45" s="1526"/>
      <c r="B45" s="1512" t="s">
        <v>570</v>
      </c>
      <c r="C45" s="1500">
        <f t="shared" si="5"/>
        <v>0</v>
      </c>
      <c r="D45" s="1544"/>
      <c r="E45" s="1505"/>
      <c r="F45" s="1505"/>
      <c r="G45" s="1505"/>
      <c r="H45" s="1505"/>
      <c r="I45" s="1505"/>
      <c r="J45" s="1505"/>
      <c r="K45" s="1505"/>
      <c r="L45" s="1505"/>
      <c r="M45" s="1505"/>
      <c r="N45" s="1505"/>
      <c r="O45" s="1505"/>
      <c r="P45" s="1505"/>
      <c r="Q45" s="1506"/>
    </row>
    <row r="46" spans="1:17">
      <c r="A46" s="1526"/>
      <c r="B46" s="1512" t="s">
        <v>571</v>
      </c>
      <c r="C46" s="1500">
        <f t="shared" si="5"/>
        <v>0</v>
      </c>
      <c r="D46" s="1544"/>
      <c r="E46" s="1505"/>
      <c r="F46" s="1505"/>
      <c r="G46" s="1505"/>
      <c r="H46" s="1505"/>
      <c r="I46" s="1505"/>
      <c r="J46" s="1505"/>
      <c r="K46" s="1505"/>
      <c r="L46" s="1505"/>
      <c r="M46" s="1505"/>
      <c r="N46" s="1505"/>
      <c r="O46" s="1505"/>
      <c r="P46" s="1505"/>
      <c r="Q46" s="1506"/>
    </row>
    <row r="47" spans="1:17">
      <c r="A47" s="1507">
        <v>8</v>
      </c>
      <c r="B47" s="1545" t="s">
        <v>2129</v>
      </c>
      <c r="C47" s="1500">
        <f t="shared" si="5"/>
        <v>0</v>
      </c>
      <c r="D47" s="1544"/>
      <c r="E47" s="1505"/>
      <c r="F47" s="1505"/>
      <c r="G47" s="1505"/>
      <c r="H47" s="1505"/>
      <c r="I47" s="1505"/>
      <c r="J47" s="1505"/>
      <c r="K47" s="1505"/>
      <c r="L47" s="1505"/>
      <c r="M47" s="1505"/>
      <c r="N47" s="1505"/>
      <c r="O47" s="1505"/>
      <c r="P47" s="1505"/>
      <c r="Q47" s="1506"/>
    </row>
    <row r="48" spans="1:17">
      <c r="A48" s="1507">
        <v>9</v>
      </c>
      <c r="B48" s="1520" t="s">
        <v>2130</v>
      </c>
      <c r="C48" s="1500">
        <f t="shared" si="5"/>
        <v>0</v>
      </c>
      <c r="D48" s="1544"/>
      <c r="E48" s="1505"/>
      <c r="F48" s="1505"/>
      <c r="G48" s="1505"/>
      <c r="H48" s="1505"/>
      <c r="I48" s="1505"/>
      <c r="J48" s="1505"/>
      <c r="K48" s="1505"/>
      <c r="L48" s="1505"/>
      <c r="M48" s="1505"/>
      <c r="N48" s="1505"/>
      <c r="O48" s="1505"/>
      <c r="P48" s="1505"/>
      <c r="Q48" s="1506"/>
    </row>
    <row r="49" spans="1:17">
      <c r="A49" s="1507">
        <v>10</v>
      </c>
      <c r="B49" s="1524" t="s">
        <v>1833</v>
      </c>
      <c r="C49" s="1500">
        <f t="shared" si="5"/>
        <v>0</v>
      </c>
      <c r="D49" s="1544"/>
      <c r="E49" s="1505"/>
      <c r="F49" s="1505"/>
      <c r="G49" s="1505"/>
      <c r="H49" s="1505"/>
      <c r="I49" s="1505"/>
      <c r="J49" s="1505"/>
      <c r="K49" s="1505"/>
      <c r="L49" s="1505"/>
      <c r="M49" s="1505"/>
      <c r="N49" s="1505"/>
      <c r="O49" s="1505"/>
      <c r="P49" s="1505"/>
      <c r="Q49" s="1506"/>
    </row>
    <row r="50" spans="1:17">
      <c r="A50" s="1507">
        <v>11</v>
      </c>
      <c r="B50" s="1524" t="s">
        <v>643</v>
      </c>
      <c r="C50" s="1500">
        <f t="shared" si="5"/>
        <v>0</v>
      </c>
      <c r="D50" s="1544"/>
      <c r="E50" s="1505"/>
      <c r="F50" s="1505"/>
      <c r="G50" s="1505"/>
      <c r="H50" s="1505"/>
      <c r="I50" s="1505"/>
      <c r="J50" s="1505"/>
      <c r="K50" s="1505"/>
      <c r="L50" s="1505"/>
      <c r="M50" s="1505"/>
      <c r="N50" s="1505"/>
      <c r="O50" s="1505"/>
      <c r="P50" s="1505"/>
      <c r="Q50" s="1506"/>
    </row>
    <row r="51" spans="1:17" ht="15.75" thickBot="1">
      <c r="A51" s="1546"/>
      <c r="B51" s="1547" t="s">
        <v>2131</v>
      </c>
      <c r="C51" s="1548">
        <f>C35+C36+C37+C38+C41+C42+C43+C47+C48+C49+C50</f>
        <v>0</v>
      </c>
      <c r="D51" s="1549">
        <f>D35+D36+D37+D38+D41+D42+D43+D47+D48+D49+D50</f>
        <v>0</v>
      </c>
      <c r="E51" s="1549">
        <f t="shared" ref="E51:Q51" si="8">E35+E36+E37+E38+E41+E42+E43+E47+E48+E49+E50</f>
        <v>0</v>
      </c>
      <c r="F51" s="1549">
        <f t="shared" si="8"/>
        <v>0</v>
      </c>
      <c r="G51" s="1549">
        <f t="shared" si="8"/>
        <v>0</v>
      </c>
      <c r="H51" s="1549">
        <f t="shared" si="8"/>
        <v>0</v>
      </c>
      <c r="I51" s="1549">
        <f t="shared" si="8"/>
        <v>0</v>
      </c>
      <c r="J51" s="1549">
        <f t="shared" si="8"/>
        <v>0</v>
      </c>
      <c r="K51" s="1549">
        <f t="shared" si="8"/>
        <v>0</v>
      </c>
      <c r="L51" s="1549">
        <f t="shared" si="8"/>
        <v>0</v>
      </c>
      <c r="M51" s="1549">
        <f t="shared" si="8"/>
        <v>0</v>
      </c>
      <c r="N51" s="1549">
        <f t="shared" si="8"/>
        <v>0</v>
      </c>
      <c r="O51" s="1549">
        <f t="shared" si="8"/>
        <v>0</v>
      </c>
      <c r="P51" s="1549">
        <f t="shared" si="8"/>
        <v>0</v>
      </c>
      <c r="Q51" s="1550">
        <f t="shared" si="8"/>
        <v>0</v>
      </c>
    </row>
    <row r="52" spans="1:17" ht="15.75" thickBot="1">
      <c r="A52" s="1551"/>
      <c r="B52" s="1552" t="s">
        <v>2132</v>
      </c>
      <c r="C52" s="1553">
        <f>C33+C51</f>
        <v>0</v>
      </c>
      <c r="D52" s="1554">
        <f>D33+D51</f>
        <v>0</v>
      </c>
      <c r="E52" s="1554">
        <f t="shared" ref="E52:Q52" si="9">E33+E51</f>
        <v>0</v>
      </c>
      <c r="F52" s="1554">
        <f t="shared" si="9"/>
        <v>0</v>
      </c>
      <c r="G52" s="1554">
        <f t="shared" si="9"/>
        <v>0</v>
      </c>
      <c r="H52" s="1554">
        <f t="shared" si="9"/>
        <v>0</v>
      </c>
      <c r="I52" s="1554">
        <f t="shared" si="9"/>
        <v>0</v>
      </c>
      <c r="J52" s="1554">
        <f t="shared" si="9"/>
        <v>0</v>
      </c>
      <c r="K52" s="1554">
        <f t="shared" si="9"/>
        <v>0</v>
      </c>
      <c r="L52" s="1554">
        <f t="shared" si="9"/>
        <v>0</v>
      </c>
      <c r="M52" s="1554">
        <f t="shared" si="9"/>
        <v>0</v>
      </c>
      <c r="N52" s="1554">
        <f t="shared" si="9"/>
        <v>0</v>
      </c>
      <c r="O52" s="1554">
        <f t="shared" si="9"/>
        <v>0</v>
      </c>
      <c r="P52" s="1554">
        <f t="shared" si="9"/>
        <v>0</v>
      </c>
      <c r="Q52" s="1555">
        <f t="shared" si="9"/>
        <v>0</v>
      </c>
    </row>
    <row r="53" spans="1:17">
      <c r="A53" s="1556"/>
      <c r="B53" s="1614" t="s">
        <v>1221</v>
      </c>
      <c r="C53" s="1558"/>
      <c r="D53" s="1559"/>
      <c r="E53" s="1559"/>
      <c r="F53" s="1559"/>
      <c r="G53" s="1559"/>
      <c r="H53" s="1559"/>
      <c r="I53" s="1559"/>
      <c r="J53" s="1559"/>
      <c r="K53" s="1559"/>
      <c r="L53" s="1559"/>
      <c r="M53" s="1559"/>
      <c r="N53" s="1559"/>
      <c r="O53" s="1559"/>
      <c r="P53" s="1559"/>
      <c r="Q53" s="1560"/>
    </row>
    <row r="54" spans="1:17">
      <c r="A54" s="1495"/>
      <c r="B54" s="1614" t="s">
        <v>2133</v>
      </c>
      <c r="C54" s="1561"/>
      <c r="D54" s="1562"/>
      <c r="E54" s="1562"/>
      <c r="F54" s="1562"/>
      <c r="G54" s="1562"/>
      <c r="H54" s="1562"/>
      <c r="I54" s="1562"/>
      <c r="J54" s="1562"/>
      <c r="K54" s="1562"/>
      <c r="L54" s="1562"/>
      <c r="M54" s="1562"/>
      <c r="N54" s="1562"/>
      <c r="O54" s="1562"/>
      <c r="P54" s="1562"/>
      <c r="Q54" s="1563"/>
    </row>
    <row r="55" spans="1:17">
      <c r="A55" s="1564" t="s">
        <v>2134</v>
      </c>
      <c r="B55" s="1616" t="s">
        <v>2135</v>
      </c>
      <c r="C55" s="1496"/>
      <c r="D55" s="1497"/>
      <c r="E55" s="1497"/>
      <c r="F55" s="1497"/>
      <c r="G55" s="1497"/>
      <c r="H55" s="1497"/>
      <c r="I55" s="1497"/>
      <c r="J55" s="1497"/>
      <c r="K55" s="1497"/>
      <c r="L55" s="1497"/>
      <c r="M55" s="1497"/>
      <c r="N55" s="1497"/>
      <c r="O55" s="1497"/>
      <c r="P55" s="1497"/>
      <c r="Q55" s="1498"/>
    </row>
    <row r="56" spans="1:17">
      <c r="A56" s="1499" t="s">
        <v>2136</v>
      </c>
      <c r="B56" s="1508" t="s">
        <v>2137</v>
      </c>
      <c r="C56" s="1500">
        <f t="shared" ref="C56:C62" si="10">SUM(D56:Q56)</f>
        <v>0</v>
      </c>
      <c r="D56" s="1544"/>
      <c r="E56" s="1505"/>
      <c r="F56" s="1505"/>
      <c r="G56" s="1505"/>
      <c r="H56" s="1505"/>
      <c r="I56" s="1505"/>
      <c r="J56" s="1505"/>
      <c r="K56" s="1505"/>
      <c r="L56" s="1505"/>
      <c r="M56" s="1505"/>
      <c r="N56" s="1505"/>
      <c r="O56" s="1505"/>
      <c r="P56" s="1505"/>
      <c r="Q56" s="1506"/>
    </row>
    <row r="57" spans="1:17">
      <c r="A57" s="1507" t="s">
        <v>2138</v>
      </c>
      <c r="B57" s="1566" t="s">
        <v>2139</v>
      </c>
      <c r="C57" s="1500">
        <f t="shared" si="10"/>
        <v>0</v>
      </c>
      <c r="D57" s="1544"/>
      <c r="E57" s="1505"/>
      <c r="F57" s="1505"/>
      <c r="G57" s="1505"/>
      <c r="H57" s="1505"/>
      <c r="I57" s="1505"/>
      <c r="J57" s="1505"/>
      <c r="K57" s="1505"/>
      <c r="L57" s="1505"/>
      <c r="M57" s="1505"/>
      <c r="N57" s="1505"/>
      <c r="O57" s="1505"/>
      <c r="P57" s="1505"/>
      <c r="Q57" s="1506"/>
    </row>
    <row r="58" spans="1:17">
      <c r="A58" s="1507" t="s">
        <v>2140</v>
      </c>
      <c r="B58" s="1566" t="s">
        <v>2141</v>
      </c>
      <c r="C58" s="1500">
        <f t="shared" si="10"/>
        <v>0</v>
      </c>
      <c r="D58" s="1544"/>
      <c r="E58" s="1505"/>
      <c r="F58" s="1505"/>
      <c r="G58" s="1505"/>
      <c r="H58" s="1505"/>
      <c r="I58" s="1505"/>
      <c r="J58" s="1505"/>
      <c r="K58" s="1505"/>
      <c r="L58" s="1505"/>
      <c r="M58" s="1505"/>
      <c r="N58" s="1505"/>
      <c r="O58" s="1505"/>
      <c r="P58" s="1505"/>
      <c r="Q58" s="1506"/>
    </row>
    <row r="59" spans="1:17">
      <c r="A59" s="1507" t="s">
        <v>2142</v>
      </c>
      <c r="B59" s="1566" t="s">
        <v>2143</v>
      </c>
      <c r="C59" s="1500">
        <f t="shared" si="10"/>
        <v>0</v>
      </c>
      <c r="D59" s="1567">
        <f>D60+D61</f>
        <v>0</v>
      </c>
      <c r="E59" s="1567">
        <f t="shared" ref="E59:Q59" si="11">E60+E61</f>
        <v>0</v>
      </c>
      <c r="F59" s="1567">
        <f t="shared" si="11"/>
        <v>0</v>
      </c>
      <c r="G59" s="1567">
        <f t="shared" si="11"/>
        <v>0</v>
      </c>
      <c r="H59" s="1567">
        <f t="shared" si="11"/>
        <v>0</v>
      </c>
      <c r="I59" s="1567">
        <f t="shared" si="11"/>
        <v>0</v>
      </c>
      <c r="J59" s="1567">
        <f t="shared" si="11"/>
        <v>0</v>
      </c>
      <c r="K59" s="1567">
        <f t="shared" si="11"/>
        <v>0</v>
      </c>
      <c r="L59" s="1567">
        <f t="shared" si="11"/>
        <v>0</v>
      </c>
      <c r="M59" s="1567">
        <f t="shared" si="11"/>
        <v>0</v>
      </c>
      <c r="N59" s="1567">
        <f t="shared" si="11"/>
        <v>0</v>
      </c>
      <c r="O59" s="1567">
        <f t="shared" si="11"/>
        <v>0</v>
      </c>
      <c r="P59" s="1567">
        <f t="shared" si="11"/>
        <v>0</v>
      </c>
      <c r="Q59" s="1568">
        <f t="shared" si="11"/>
        <v>0</v>
      </c>
    </row>
    <row r="60" spans="1:17">
      <c r="A60" s="1507" t="s">
        <v>2144</v>
      </c>
      <c r="B60" s="1569" t="s">
        <v>2145</v>
      </c>
      <c r="C60" s="1500">
        <f t="shared" si="10"/>
        <v>0</v>
      </c>
      <c r="D60" s="1536"/>
      <c r="E60" s="1536"/>
      <c r="F60" s="1536"/>
      <c r="G60" s="1536"/>
      <c r="H60" s="1536"/>
      <c r="I60" s="1536"/>
      <c r="J60" s="1536"/>
      <c r="K60" s="1536"/>
      <c r="L60" s="1536"/>
      <c r="M60" s="1536"/>
      <c r="N60" s="1536"/>
      <c r="O60" s="1536"/>
      <c r="P60" s="1536"/>
      <c r="Q60" s="1537"/>
    </row>
    <row r="61" spans="1:17">
      <c r="A61" s="1499" t="s">
        <v>2146</v>
      </c>
      <c r="B61" s="1512" t="s">
        <v>2147</v>
      </c>
      <c r="C61" s="1500">
        <f t="shared" si="10"/>
        <v>0</v>
      </c>
      <c r="D61" s="1536"/>
      <c r="E61" s="1536"/>
      <c r="F61" s="1536"/>
      <c r="G61" s="1536"/>
      <c r="H61" s="1536"/>
      <c r="I61" s="1536"/>
      <c r="J61" s="1536"/>
      <c r="K61" s="1536"/>
      <c r="L61" s="1536"/>
      <c r="M61" s="1536"/>
      <c r="N61" s="1536"/>
      <c r="O61" s="1536"/>
      <c r="P61" s="1536"/>
      <c r="Q61" s="1537"/>
    </row>
    <row r="62" spans="1:17">
      <c r="A62" s="1507" t="s">
        <v>2148</v>
      </c>
      <c r="B62" s="1566" t="s">
        <v>2149</v>
      </c>
      <c r="C62" s="1500">
        <f t="shared" si="10"/>
        <v>0</v>
      </c>
      <c r="D62" s="1570"/>
      <c r="E62" s="1570"/>
      <c r="F62" s="1570"/>
      <c r="G62" s="1570"/>
      <c r="H62" s="1570"/>
      <c r="I62" s="1570"/>
      <c r="J62" s="1570"/>
      <c r="K62" s="1570"/>
      <c r="L62" s="1570"/>
      <c r="M62" s="1570"/>
      <c r="N62" s="1570"/>
      <c r="O62" s="1570"/>
      <c r="P62" s="1570"/>
      <c r="Q62" s="1571"/>
    </row>
    <row r="63" spans="1:17">
      <c r="A63" s="1527"/>
      <c r="B63" s="1572" t="s">
        <v>2150</v>
      </c>
      <c r="C63" s="1573">
        <f>C56+C57+C58+C59+C62</f>
        <v>0</v>
      </c>
      <c r="D63" s="1574">
        <f>D56+D57+D58+D59+D62</f>
        <v>0</v>
      </c>
      <c r="E63" s="1574">
        <f t="shared" ref="E63:Q63" si="12">E56+E57+E58+E59+E62</f>
        <v>0</v>
      </c>
      <c r="F63" s="1574">
        <f t="shared" si="12"/>
        <v>0</v>
      </c>
      <c r="G63" s="1574">
        <f t="shared" si="12"/>
        <v>0</v>
      </c>
      <c r="H63" s="1574">
        <f t="shared" si="12"/>
        <v>0</v>
      </c>
      <c r="I63" s="1574">
        <f t="shared" si="12"/>
        <v>0</v>
      </c>
      <c r="J63" s="1574">
        <f t="shared" si="12"/>
        <v>0</v>
      </c>
      <c r="K63" s="1574">
        <f t="shared" si="12"/>
        <v>0</v>
      </c>
      <c r="L63" s="1574">
        <f t="shared" si="12"/>
        <v>0</v>
      </c>
      <c r="M63" s="1574">
        <f t="shared" si="12"/>
        <v>0</v>
      </c>
      <c r="N63" s="1574">
        <f t="shared" si="12"/>
        <v>0</v>
      </c>
      <c r="O63" s="1574">
        <f t="shared" si="12"/>
        <v>0</v>
      </c>
      <c r="P63" s="1574">
        <f t="shared" si="12"/>
        <v>0</v>
      </c>
      <c r="Q63" s="1575">
        <f t="shared" si="12"/>
        <v>0</v>
      </c>
    </row>
    <row r="64" spans="1:17">
      <c r="A64" s="1495"/>
      <c r="B64" s="1614" t="s">
        <v>2151</v>
      </c>
      <c r="C64" s="1492"/>
      <c r="D64" s="1617"/>
      <c r="E64" s="1617"/>
      <c r="F64" s="1617"/>
      <c r="G64" s="1617"/>
      <c r="H64" s="1617"/>
      <c r="I64" s="1617"/>
      <c r="J64" s="1617"/>
      <c r="K64" s="1617"/>
      <c r="L64" s="1617"/>
      <c r="M64" s="1617"/>
      <c r="N64" s="1617"/>
      <c r="O64" s="1617"/>
      <c r="P64" s="1617"/>
      <c r="Q64" s="1618"/>
    </row>
    <row r="65" spans="1:17">
      <c r="A65" s="1578" t="s">
        <v>2152</v>
      </c>
      <c r="B65" s="1616" t="s">
        <v>2135</v>
      </c>
      <c r="C65" s="1619"/>
      <c r="D65" s="1620"/>
      <c r="E65" s="1620"/>
      <c r="F65" s="1620"/>
      <c r="G65" s="1620"/>
      <c r="H65" s="1620"/>
      <c r="I65" s="1620"/>
      <c r="J65" s="1620"/>
      <c r="K65" s="1620"/>
      <c r="L65" s="1620"/>
      <c r="M65" s="1620"/>
      <c r="N65" s="1620"/>
      <c r="O65" s="1620"/>
      <c r="P65" s="1620"/>
      <c r="Q65" s="1621"/>
    </row>
    <row r="66" spans="1:17">
      <c r="A66" s="1507" t="s">
        <v>2136</v>
      </c>
      <c r="B66" s="1566" t="s">
        <v>2137</v>
      </c>
      <c r="C66" s="1500">
        <f t="shared" ref="C66:C72" si="13">SUM(D66:Q66)</f>
        <v>0</v>
      </c>
      <c r="D66" s="1544"/>
      <c r="E66" s="1505"/>
      <c r="F66" s="1505"/>
      <c r="G66" s="1505"/>
      <c r="H66" s="1505"/>
      <c r="I66" s="1505"/>
      <c r="J66" s="1505"/>
      <c r="K66" s="1505"/>
      <c r="L66" s="1505"/>
      <c r="M66" s="1505"/>
      <c r="N66" s="1505"/>
      <c r="O66" s="1505"/>
      <c r="P66" s="1505"/>
      <c r="Q66" s="1506"/>
    </row>
    <row r="67" spans="1:17">
      <c r="A67" s="1507" t="s">
        <v>2138</v>
      </c>
      <c r="B67" s="1566" t="s">
        <v>2139</v>
      </c>
      <c r="C67" s="1500">
        <f t="shared" si="13"/>
        <v>0</v>
      </c>
      <c r="D67" s="1544"/>
      <c r="E67" s="1505"/>
      <c r="F67" s="1505"/>
      <c r="G67" s="1505"/>
      <c r="H67" s="1505"/>
      <c r="I67" s="1505"/>
      <c r="J67" s="1505"/>
      <c r="K67" s="1505"/>
      <c r="L67" s="1505"/>
      <c r="M67" s="1505"/>
      <c r="N67" s="1505"/>
      <c r="O67" s="1505"/>
      <c r="P67" s="1505"/>
      <c r="Q67" s="1506"/>
    </row>
    <row r="68" spans="1:17">
      <c r="A68" s="1507" t="s">
        <v>2140</v>
      </c>
      <c r="B68" s="1566" t="s">
        <v>2141</v>
      </c>
      <c r="C68" s="1500">
        <f t="shared" si="13"/>
        <v>0</v>
      </c>
      <c r="D68" s="1544"/>
      <c r="E68" s="1505"/>
      <c r="F68" s="1505"/>
      <c r="G68" s="1505"/>
      <c r="H68" s="1505"/>
      <c r="I68" s="1505"/>
      <c r="J68" s="1505"/>
      <c r="K68" s="1505"/>
      <c r="L68" s="1505"/>
      <c r="M68" s="1505"/>
      <c r="N68" s="1505"/>
      <c r="O68" s="1505"/>
      <c r="P68" s="1505"/>
      <c r="Q68" s="1506"/>
    </row>
    <row r="69" spans="1:17">
      <c r="A69" s="1507" t="s">
        <v>2142</v>
      </c>
      <c r="B69" s="1566" t="s">
        <v>2143</v>
      </c>
      <c r="C69" s="1500">
        <f t="shared" si="13"/>
        <v>0</v>
      </c>
      <c r="D69" s="1567">
        <f>D70+D71</f>
        <v>0</v>
      </c>
      <c r="E69" s="1567">
        <f t="shared" ref="E69:Q69" si="14">E70+E71</f>
        <v>0</v>
      </c>
      <c r="F69" s="1567">
        <f t="shared" si="14"/>
        <v>0</v>
      </c>
      <c r="G69" s="1567">
        <f t="shared" si="14"/>
        <v>0</v>
      </c>
      <c r="H69" s="1567">
        <f t="shared" si="14"/>
        <v>0</v>
      </c>
      <c r="I69" s="1567">
        <f t="shared" si="14"/>
        <v>0</v>
      </c>
      <c r="J69" s="1567">
        <f t="shared" si="14"/>
        <v>0</v>
      </c>
      <c r="K69" s="1567">
        <f t="shared" si="14"/>
        <v>0</v>
      </c>
      <c r="L69" s="1567">
        <f t="shared" si="14"/>
        <v>0</v>
      </c>
      <c r="M69" s="1567">
        <f t="shared" si="14"/>
        <v>0</v>
      </c>
      <c r="N69" s="1567">
        <f t="shared" si="14"/>
        <v>0</v>
      </c>
      <c r="O69" s="1567">
        <f t="shared" si="14"/>
        <v>0</v>
      </c>
      <c r="P69" s="1567">
        <f t="shared" si="14"/>
        <v>0</v>
      </c>
      <c r="Q69" s="1568">
        <f t="shared" si="14"/>
        <v>0</v>
      </c>
    </row>
    <row r="70" spans="1:17">
      <c r="A70" s="1507" t="s">
        <v>2144</v>
      </c>
      <c r="B70" s="1569" t="s">
        <v>2145</v>
      </c>
      <c r="C70" s="1500">
        <f t="shared" si="13"/>
        <v>0</v>
      </c>
      <c r="D70" s="1536"/>
      <c r="E70" s="1536"/>
      <c r="F70" s="1536"/>
      <c r="G70" s="1536"/>
      <c r="H70" s="1536"/>
      <c r="I70" s="1536"/>
      <c r="J70" s="1536"/>
      <c r="K70" s="1536"/>
      <c r="L70" s="1536"/>
      <c r="M70" s="1536"/>
      <c r="N70" s="1536"/>
      <c r="O70" s="1536"/>
      <c r="P70" s="1536"/>
      <c r="Q70" s="1537"/>
    </row>
    <row r="71" spans="1:17">
      <c r="A71" s="1495" t="s">
        <v>2146</v>
      </c>
      <c r="B71" s="1569" t="s">
        <v>2147</v>
      </c>
      <c r="C71" s="1500">
        <f t="shared" si="13"/>
        <v>0</v>
      </c>
      <c r="D71" s="1536"/>
      <c r="E71" s="1536"/>
      <c r="F71" s="1536"/>
      <c r="G71" s="1536"/>
      <c r="H71" s="1536"/>
      <c r="I71" s="1536"/>
      <c r="J71" s="1536"/>
      <c r="K71" s="1536"/>
      <c r="L71" s="1536"/>
      <c r="M71" s="1536"/>
      <c r="N71" s="1536"/>
      <c r="O71" s="1536"/>
      <c r="P71" s="1536"/>
      <c r="Q71" s="1537"/>
    </row>
    <row r="72" spans="1:17">
      <c r="A72" s="1507" t="s">
        <v>2148</v>
      </c>
      <c r="B72" s="1566" t="s">
        <v>2149</v>
      </c>
      <c r="C72" s="1500">
        <f t="shared" si="13"/>
        <v>0</v>
      </c>
      <c r="D72" s="1570"/>
      <c r="E72" s="1570"/>
      <c r="F72" s="1570"/>
      <c r="G72" s="1570"/>
      <c r="H72" s="1570"/>
      <c r="I72" s="1570"/>
      <c r="J72" s="1570"/>
      <c r="K72" s="1570"/>
      <c r="L72" s="1570"/>
      <c r="M72" s="1570"/>
      <c r="N72" s="1570"/>
      <c r="O72" s="1570"/>
      <c r="P72" s="1570"/>
      <c r="Q72" s="1571"/>
    </row>
    <row r="73" spans="1:17" ht="15.75" thickBot="1">
      <c r="A73" s="1546"/>
      <c r="B73" s="1491" t="s">
        <v>2153</v>
      </c>
      <c r="C73" s="1582">
        <f>C66+C67+C68+C69+C72</f>
        <v>0</v>
      </c>
      <c r="D73" s="1549">
        <f>D66+D67+D68+D69+D72</f>
        <v>0</v>
      </c>
      <c r="E73" s="1549">
        <f t="shared" ref="E73:Q73" si="15">E66+E67+E68+E69+E72</f>
        <v>0</v>
      </c>
      <c r="F73" s="1549">
        <f t="shared" si="15"/>
        <v>0</v>
      </c>
      <c r="G73" s="1549">
        <f t="shared" si="15"/>
        <v>0</v>
      </c>
      <c r="H73" s="1549">
        <f t="shared" si="15"/>
        <v>0</v>
      </c>
      <c r="I73" s="1549">
        <f t="shared" si="15"/>
        <v>0</v>
      </c>
      <c r="J73" s="1549">
        <f t="shared" si="15"/>
        <v>0</v>
      </c>
      <c r="K73" s="1549">
        <f t="shared" si="15"/>
        <v>0</v>
      </c>
      <c r="L73" s="1549">
        <f t="shared" si="15"/>
        <v>0</v>
      </c>
      <c r="M73" s="1549">
        <f t="shared" si="15"/>
        <v>0</v>
      </c>
      <c r="N73" s="1549">
        <f t="shared" si="15"/>
        <v>0</v>
      </c>
      <c r="O73" s="1549">
        <f t="shared" si="15"/>
        <v>0</v>
      </c>
      <c r="P73" s="1549">
        <f t="shared" si="15"/>
        <v>0</v>
      </c>
      <c r="Q73" s="1550">
        <f t="shared" si="15"/>
        <v>0</v>
      </c>
    </row>
    <row r="74" spans="1:17" ht="15.75" thickBot="1">
      <c r="A74" s="1583"/>
      <c r="B74" s="1584" t="s">
        <v>2154</v>
      </c>
      <c r="C74" s="1553">
        <f>C63+C73</f>
        <v>0</v>
      </c>
      <c r="D74" s="1554">
        <f>D63+D73</f>
        <v>0</v>
      </c>
      <c r="E74" s="1554">
        <f t="shared" ref="E74:Q74" si="16">E63+E73</f>
        <v>0</v>
      </c>
      <c r="F74" s="1554">
        <f t="shared" si="16"/>
        <v>0</v>
      </c>
      <c r="G74" s="1554">
        <f t="shared" si="16"/>
        <v>0</v>
      </c>
      <c r="H74" s="1554">
        <f t="shared" si="16"/>
        <v>0</v>
      </c>
      <c r="I74" s="1554">
        <f t="shared" si="16"/>
        <v>0</v>
      </c>
      <c r="J74" s="1554">
        <f t="shared" si="16"/>
        <v>0</v>
      </c>
      <c r="K74" s="1554">
        <f t="shared" si="16"/>
        <v>0</v>
      </c>
      <c r="L74" s="1554">
        <f t="shared" si="16"/>
        <v>0</v>
      </c>
      <c r="M74" s="1554">
        <f t="shared" si="16"/>
        <v>0</v>
      </c>
      <c r="N74" s="1554">
        <f t="shared" si="16"/>
        <v>0</v>
      </c>
      <c r="O74" s="1554">
        <f t="shared" si="16"/>
        <v>0</v>
      </c>
      <c r="P74" s="1554">
        <f t="shared" si="16"/>
        <v>0</v>
      </c>
      <c r="Q74" s="1555">
        <f t="shared" si="16"/>
        <v>0</v>
      </c>
    </row>
    <row r="75" spans="1:17" ht="15.75" thickBot="1">
      <c r="A75" s="1585"/>
      <c r="B75" s="1586" t="s">
        <v>2155</v>
      </c>
      <c r="C75" s="1587">
        <f>C52+C74</f>
        <v>0</v>
      </c>
      <c r="D75" s="1588">
        <f>D52+D74</f>
        <v>0</v>
      </c>
      <c r="E75" s="1588">
        <f t="shared" ref="E75:Q75" si="17">E52+E74</f>
        <v>0</v>
      </c>
      <c r="F75" s="1588">
        <f t="shared" si="17"/>
        <v>0</v>
      </c>
      <c r="G75" s="1588">
        <f t="shared" si="17"/>
        <v>0</v>
      </c>
      <c r="H75" s="1588">
        <f t="shared" si="17"/>
        <v>0</v>
      </c>
      <c r="I75" s="1588">
        <f t="shared" si="17"/>
        <v>0</v>
      </c>
      <c r="J75" s="1588">
        <f t="shared" si="17"/>
        <v>0</v>
      </c>
      <c r="K75" s="1588">
        <f t="shared" si="17"/>
        <v>0</v>
      </c>
      <c r="L75" s="1588">
        <f t="shared" si="17"/>
        <v>0</v>
      </c>
      <c r="M75" s="1588">
        <f t="shared" si="17"/>
        <v>0</v>
      </c>
      <c r="N75" s="1588">
        <f t="shared" si="17"/>
        <v>0</v>
      </c>
      <c r="O75" s="1588">
        <f t="shared" si="17"/>
        <v>0</v>
      </c>
      <c r="P75" s="1588">
        <f t="shared" si="17"/>
        <v>0</v>
      </c>
      <c r="Q75" s="1589">
        <f t="shared" si="17"/>
        <v>0</v>
      </c>
    </row>
    <row r="76" spans="1:17" ht="16.5" thickTop="1" thickBot="1">
      <c r="A76" s="1590"/>
      <c r="B76" s="1622" t="s">
        <v>2156</v>
      </c>
      <c r="C76" s="1592"/>
      <c r="D76" s="1593">
        <v>0</v>
      </c>
      <c r="E76" s="1594" t="s">
        <v>2157</v>
      </c>
      <c r="F76" s="1595" t="s">
        <v>2158</v>
      </c>
      <c r="G76" s="1595" t="s">
        <v>2159</v>
      </c>
      <c r="H76" s="1595" t="s">
        <v>2160</v>
      </c>
      <c r="I76" s="1595" t="s">
        <v>2161</v>
      </c>
      <c r="J76" s="1595" t="s">
        <v>2162</v>
      </c>
      <c r="K76" s="1595" t="s">
        <v>2163</v>
      </c>
      <c r="L76" s="1595" t="s">
        <v>2164</v>
      </c>
      <c r="M76" s="1595" t="s">
        <v>2165</v>
      </c>
      <c r="N76" s="1595" t="s">
        <v>2166</v>
      </c>
      <c r="O76" s="1595" t="s">
        <v>2167</v>
      </c>
      <c r="P76" s="1595" t="s">
        <v>2168</v>
      </c>
      <c r="Q76" s="1596" t="s">
        <v>2169</v>
      </c>
    </row>
    <row r="77" spans="1:17" ht="16.5" thickTop="1" thickBot="1">
      <c r="A77" s="1597"/>
      <c r="B77" s="1623" t="s">
        <v>2170</v>
      </c>
      <c r="C77" s="1599"/>
      <c r="D77" s="1600">
        <f>D75*D76</f>
        <v>0</v>
      </c>
      <c r="E77" s="1601">
        <f>E75*E76</f>
        <v>0</v>
      </c>
      <c r="F77" s="1601">
        <f>F75*F76</f>
        <v>0</v>
      </c>
      <c r="G77" s="1601">
        <f t="shared" ref="G77:Q77" si="18">G75*G76</f>
        <v>0</v>
      </c>
      <c r="H77" s="1601">
        <f t="shared" si="18"/>
        <v>0</v>
      </c>
      <c r="I77" s="1601">
        <f t="shared" si="18"/>
        <v>0</v>
      </c>
      <c r="J77" s="1601">
        <f t="shared" si="18"/>
        <v>0</v>
      </c>
      <c r="K77" s="1601">
        <f t="shared" si="18"/>
        <v>0</v>
      </c>
      <c r="L77" s="1601">
        <f t="shared" si="18"/>
        <v>0</v>
      </c>
      <c r="M77" s="1601">
        <f t="shared" si="18"/>
        <v>0</v>
      </c>
      <c r="N77" s="1601">
        <f t="shared" si="18"/>
        <v>0</v>
      </c>
      <c r="O77" s="1601">
        <f t="shared" si="18"/>
        <v>0</v>
      </c>
      <c r="P77" s="1601">
        <f t="shared" si="18"/>
        <v>0</v>
      </c>
      <c r="Q77" s="1602">
        <f t="shared" si="18"/>
        <v>0</v>
      </c>
    </row>
    <row r="78" spans="1:17" ht="16.5" thickTop="1" thickBot="1">
      <c r="A78" s="1603"/>
      <c r="B78" s="1604" t="s">
        <v>2171</v>
      </c>
      <c r="C78" s="1605">
        <f>SUM(D77:Q77)</f>
        <v>0</v>
      </c>
      <c r="D78" s="1606"/>
      <c r="E78" s="1607"/>
      <c r="F78" s="1607"/>
      <c r="G78" s="1607"/>
      <c r="H78" s="1607"/>
      <c r="I78" s="1607"/>
      <c r="J78" s="1607"/>
      <c r="K78" s="1607"/>
      <c r="L78" s="1607"/>
      <c r="M78" s="1607"/>
      <c r="N78" s="1607"/>
      <c r="O78" s="1607"/>
      <c r="P78" s="1607"/>
      <c r="Q78" s="1608"/>
    </row>
    <row r="79" spans="1:17">
      <c r="A79" s="1624"/>
      <c r="B79" s="1624"/>
    </row>
  </sheetData>
  <mergeCells count="5">
    <mergeCell ref="A7:B10"/>
    <mergeCell ref="C7:Q10"/>
    <mergeCell ref="A11:B12"/>
    <mergeCell ref="C11:C12"/>
    <mergeCell ref="E11:Q11"/>
  </mergeCells>
  <conditionalFormatting sqref="C11:C12">
    <cfRule type="colorScale" priority="2">
      <colorScale>
        <cfvo type="min"/>
        <cfvo type="percentile" val="50"/>
        <cfvo type="max"/>
        <color rgb="FFF8696B"/>
        <color rgb="FFFFEB84"/>
        <color rgb="FF63BE7B"/>
      </colorScale>
    </cfRule>
  </conditionalFormatting>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9"/>
  <sheetViews>
    <sheetView workbookViewId="0">
      <selection activeCell="A43" activeCellId="1" sqref="B27 A43"/>
    </sheetView>
  </sheetViews>
  <sheetFormatPr defaultRowHeight="15"/>
  <cols>
    <col min="1" max="1" width="24.28515625" style="41" bestFit="1" customWidth="1"/>
    <col min="2" max="2" width="58.85546875" style="41" customWidth="1"/>
    <col min="3" max="3" width="10.140625" style="41" customWidth="1"/>
    <col min="4" max="256" width="9.140625" style="41"/>
    <col min="257" max="257" width="24.28515625" style="41" bestFit="1" customWidth="1"/>
    <col min="258" max="258" width="58.85546875" style="41" customWidth="1"/>
    <col min="259" max="259" width="10.140625" style="41" customWidth="1"/>
    <col min="260" max="512" width="9.140625" style="41"/>
    <col min="513" max="513" width="24.28515625" style="41" bestFit="1" customWidth="1"/>
    <col min="514" max="514" width="58.85546875" style="41" customWidth="1"/>
    <col min="515" max="515" width="10.140625" style="41" customWidth="1"/>
    <col min="516" max="768" width="9.140625" style="41"/>
    <col min="769" max="769" width="24.28515625" style="41" bestFit="1" customWidth="1"/>
    <col min="770" max="770" width="58.85546875" style="41" customWidth="1"/>
    <col min="771" max="771" width="10.140625" style="41" customWidth="1"/>
    <col min="772" max="1024" width="9.140625" style="41"/>
    <col min="1025" max="1025" width="24.28515625" style="41" bestFit="1" customWidth="1"/>
    <col min="1026" max="1026" width="58.85546875" style="41" customWidth="1"/>
    <col min="1027" max="1027" width="10.140625" style="41" customWidth="1"/>
    <col min="1028" max="1280" width="9.140625" style="41"/>
    <col min="1281" max="1281" width="24.28515625" style="41" bestFit="1" customWidth="1"/>
    <col min="1282" max="1282" width="58.85546875" style="41" customWidth="1"/>
    <col min="1283" max="1283" width="10.140625" style="41" customWidth="1"/>
    <col min="1284" max="1536" width="9.140625" style="41"/>
    <col min="1537" max="1537" width="24.28515625" style="41" bestFit="1" customWidth="1"/>
    <col min="1538" max="1538" width="58.85546875" style="41" customWidth="1"/>
    <col min="1539" max="1539" width="10.140625" style="41" customWidth="1"/>
    <col min="1540" max="1792" width="9.140625" style="41"/>
    <col min="1793" max="1793" width="24.28515625" style="41" bestFit="1" customWidth="1"/>
    <col min="1794" max="1794" width="58.85546875" style="41" customWidth="1"/>
    <col min="1795" max="1795" width="10.140625" style="41" customWidth="1"/>
    <col min="1796" max="2048" width="9.140625" style="41"/>
    <col min="2049" max="2049" width="24.28515625" style="41" bestFit="1" customWidth="1"/>
    <col min="2050" max="2050" width="58.85546875" style="41" customWidth="1"/>
    <col min="2051" max="2051" width="10.140625" style="41" customWidth="1"/>
    <col min="2052" max="2304" width="9.140625" style="41"/>
    <col min="2305" max="2305" width="24.28515625" style="41" bestFit="1" customWidth="1"/>
    <col min="2306" max="2306" width="58.85546875" style="41" customWidth="1"/>
    <col min="2307" max="2307" width="10.140625" style="41" customWidth="1"/>
    <col min="2308" max="2560" width="9.140625" style="41"/>
    <col min="2561" max="2561" width="24.28515625" style="41" bestFit="1" customWidth="1"/>
    <col min="2562" max="2562" width="58.85546875" style="41" customWidth="1"/>
    <col min="2563" max="2563" width="10.140625" style="41" customWidth="1"/>
    <col min="2564" max="2816" width="9.140625" style="41"/>
    <col min="2817" max="2817" width="24.28515625" style="41" bestFit="1" customWidth="1"/>
    <col min="2818" max="2818" width="58.85546875" style="41" customWidth="1"/>
    <col min="2819" max="2819" width="10.140625" style="41" customWidth="1"/>
    <col min="2820" max="3072" width="9.140625" style="41"/>
    <col min="3073" max="3073" width="24.28515625" style="41" bestFit="1" customWidth="1"/>
    <col min="3074" max="3074" width="58.85546875" style="41" customWidth="1"/>
    <col min="3075" max="3075" width="10.140625" style="41" customWidth="1"/>
    <col min="3076" max="3328" width="9.140625" style="41"/>
    <col min="3329" max="3329" width="24.28515625" style="41" bestFit="1" customWidth="1"/>
    <col min="3330" max="3330" width="58.85546875" style="41" customWidth="1"/>
    <col min="3331" max="3331" width="10.140625" style="41" customWidth="1"/>
    <col min="3332" max="3584" width="9.140625" style="41"/>
    <col min="3585" max="3585" width="24.28515625" style="41" bestFit="1" customWidth="1"/>
    <col min="3586" max="3586" width="58.85546875" style="41" customWidth="1"/>
    <col min="3587" max="3587" width="10.140625" style="41" customWidth="1"/>
    <col min="3588" max="3840" width="9.140625" style="41"/>
    <col min="3841" max="3841" width="24.28515625" style="41" bestFit="1" customWidth="1"/>
    <col min="3842" max="3842" width="58.85546875" style="41" customWidth="1"/>
    <col min="3843" max="3843" width="10.140625" style="41" customWidth="1"/>
    <col min="3844" max="4096" width="9.140625" style="41"/>
    <col min="4097" max="4097" width="24.28515625" style="41" bestFit="1" customWidth="1"/>
    <col min="4098" max="4098" width="58.85546875" style="41" customWidth="1"/>
    <col min="4099" max="4099" width="10.140625" style="41" customWidth="1"/>
    <col min="4100" max="4352" width="9.140625" style="41"/>
    <col min="4353" max="4353" width="24.28515625" style="41" bestFit="1" customWidth="1"/>
    <col min="4354" max="4354" width="58.85546875" style="41" customWidth="1"/>
    <col min="4355" max="4355" width="10.140625" style="41" customWidth="1"/>
    <col min="4356" max="4608" width="9.140625" style="41"/>
    <col min="4609" max="4609" width="24.28515625" style="41" bestFit="1" customWidth="1"/>
    <col min="4610" max="4610" width="58.85546875" style="41" customWidth="1"/>
    <col min="4611" max="4611" width="10.140625" style="41" customWidth="1"/>
    <col min="4612" max="4864" width="9.140625" style="41"/>
    <col min="4865" max="4865" width="24.28515625" style="41" bestFit="1" customWidth="1"/>
    <col min="4866" max="4866" width="58.85546875" style="41" customWidth="1"/>
    <col min="4867" max="4867" width="10.140625" style="41" customWidth="1"/>
    <col min="4868" max="5120" width="9.140625" style="41"/>
    <col min="5121" max="5121" width="24.28515625" style="41" bestFit="1" customWidth="1"/>
    <col min="5122" max="5122" width="58.85546875" style="41" customWidth="1"/>
    <col min="5123" max="5123" width="10.140625" style="41" customWidth="1"/>
    <col min="5124" max="5376" width="9.140625" style="41"/>
    <col min="5377" max="5377" width="24.28515625" style="41" bestFit="1" customWidth="1"/>
    <col min="5378" max="5378" width="58.85546875" style="41" customWidth="1"/>
    <col min="5379" max="5379" width="10.140625" style="41" customWidth="1"/>
    <col min="5380" max="5632" width="9.140625" style="41"/>
    <col min="5633" max="5633" width="24.28515625" style="41" bestFit="1" customWidth="1"/>
    <col min="5634" max="5634" width="58.85546875" style="41" customWidth="1"/>
    <col min="5635" max="5635" width="10.140625" style="41" customWidth="1"/>
    <col min="5636" max="5888" width="9.140625" style="41"/>
    <col min="5889" max="5889" width="24.28515625" style="41" bestFit="1" customWidth="1"/>
    <col min="5890" max="5890" width="58.85546875" style="41" customWidth="1"/>
    <col min="5891" max="5891" width="10.140625" style="41" customWidth="1"/>
    <col min="5892" max="6144" width="9.140625" style="41"/>
    <col min="6145" max="6145" width="24.28515625" style="41" bestFit="1" customWidth="1"/>
    <col min="6146" max="6146" width="58.85546875" style="41" customWidth="1"/>
    <col min="6147" max="6147" width="10.140625" style="41" customWidth="1"/>
    <col min="6148" max="6400" width="9.140625" style="41"/>
    <col min="6401" max="6401" width="24.28515625" style="41" bestFit="1" customWidth="1"/>
    <col min="6402" max="6402" width="58.85546875" style="41" customWidth="1"/>
    <col min="6403" max="6403" width="10.140625" style="41" customWidth="1"/>
    <col min="6404" max="6656" width="9.140625" style="41"/>
    <col min="6657" max="6657" width="24.28515625" style="41" bestFit="1" customWidth="1"/>
    <col min="6658" max="6658" width="58.85546875" style="41" customWidth="1"/>
    <col min="6659" max="6659" width="10.140625" style="41" customWidth="1"/>
    <col min="6660" max="6912" width="9.140625" style="41"/>
    <col min="6913" max="6913" width="24.28515625" style="41" bestFit="1" customWidth="1"/>
    <col min="6914" max="6914" width="58.85546875" style="41" customWidth="1"/>
    <col min="6915" max="6915" width="10.140625" style="41" customWidth="1"/>
    <col min="6916" max="7168" width="9.140625" style="41"/>
    <col min="7169" max="7169" width="24.28515625" style="41" bestFit="1" customWidth="1"/>
    <col min="7170" max="7170" width="58.85546875" style="41" customWidth="1"/>
    <col min="7171" max="7171" width="10.140625" style="41" customWidth="1"/>
    <col min="7172" max="7424" width="9.140625" style="41"/>
    <col min="7425" max="7425" width="24.28515625" style="41" bestFit="1" customWidth="1"/>
    <col min="7426" max="7426" width="58.85546875" style="41" customWidth="1"/>
    <col min="7427" max="7427" width="10.140625" style="41" customWidth="1"/>
    <col min="7428" max="7680" width="9.140625" style="41"/>
    <col min="7681" max="7681" width="24.28515625" style="41" bestFit="1" customWidth="1"/>
    <col min="7682" max="7682" width="58.85546875" style="41" customWidth="1"/>
    <col min="7683" max="7683" width="10.140625" style="41" customWidth="1"/>
    <col min="7684" max="7936" width="9.140625" style="41"/>
    <col min="7937" max="7937" width="24.28515625" style="41" bestFit="1" customWidth="1"/>
    <col min="7938" max="7938" width="58.85546875" style="41" customWidth="1"/>
    <col min="7939" max="7939" width="10.140625" style="41" customWidth="1"/>
    <col min="7940" max="8192" width="9.140625" style="41"/>
    <col min="8193" max="8193" width="24.28515625" style="41" bestFit="1" customWidth="1"/>
    <col min="8194" max="8194" width="58.85546875" style="41" customWidth="1"/>
    <col min="8195" max="8195" width="10.140625" style="41" customWidth="1"/>
    <col min="8196" max="8448" width="9.140625" style="41"/>
    <col min="8449" max="8449" width="24.28515625" style="41" bestFit="1" customWidth="1"/>
    <col min="8450" max="8450" width="58.85546875" style="41" customWidth="1"/>
    <col min="8451" max="8451" width="10.140625" style="41" customWidth="1"/>
    <col min="8452" max="8704" width="9.140625" style="41"/>
    <col min="8705" max="8705" width="24.28515625" style="41" bestFit="1" customWidth="1"/>
    <col min="8706" max="8706" width="58.85546875" style="41" customWidth="1"/>
    <col min="8707" max="8707" width="10.140625" style="41" customWidth="1"/>
    <col min="8708" max="8960" width="9.140625" style="41"/>
    <col min="8961" max="8961" width="24.28515625" style="41" bestFit="1" customWidth="1"/>
    <col min="8962" max="8962" width="58.85546875" style="41" customWidth="1"/>
    <col min="8963" max="8963" width="10.140625" style="41" customWidth="1"/>
    <col min="8964" max="9216" width="9.140625" style="41"/>
    <col min="9217" max="9217" width="24.28515625" style="41" bestFit="1" customWidth="1"/>
    <col min="9218" max="9218" width="58.85546875" style="41" customWidth="1"/>
    <col min="9219" max="9219" width="10.140625" style="41" customWidth="1"/>
    <col min="9220" max="9472" width="9.140625" style="41"/>
    <col min="9473" max="9473" width="24.28515625" style="41" bestFit="1" customWidth="1"/>
    <col min="9474" max="9474" width="58.85546875" style="41" customWidth="1"/>
    <col min="9475" max="9475" width="10.140625" style="41" customWidth="1"/>
    <col min="9476" max="9728" width="9.140625" style="41"/>
    <col min="9729" max="9729" width="24.28515625" style="41" bestFit="1" customWidth="1"/>
    <col min="9730" max="9730" width="58.85546875" style="41" customWidth="1"/>
    <col min="9731" max="9731" width="10.140625" style="41" customWidth="1"/>
    <col min="9732" max="9984" width="9.140625" style="41"/>
    <col min="9985" max="9985" width="24.28515625" style="41" bestFit="1" customWidth="1"/>
    <col min="9986" max="9986" width="58.85546875" style="41" customWidth="1"/>
    <col min="9987" max="9987" width="10.140625" style="41" customWidth="1"/>
    <col min="9988" max="10240" width="9.140625" style="41"/>
    <col min="10241" max="10241" width="24.28515625" style="41" bestFit="1" customWidth="1"/>
    <col min="10242" max="10242" width="58.85546875" style="41" customWidth="1"/>
    <col min="10243" max="10243" width="10.140625" style="41" customWidth="1"/>
    <col min="10244" max="10496" width="9.140625" style="41"/>
    <col min="10497" max="10497" width="24.28515625" style="41" bestFit="1" customWidth="1"/>
    <col min="10498" max="10498" width="58.85546875" style="41" customWidth="1"/>
    <col min="10499" max="10499" width="10.140625" style="41" customWidth="1"/>
    <col min="10500" max="10752" width="9.140625" style="41"/>
    <col min="10753" max="10753" width="24.28515625" style="41" bestFit="1" customWidth="1"/>
    <col min="10754" max="10754" width="58.85546875" style="41" customWidth="1"/>
    <col min="10755" max="10755" width="10.140625" style="41" customWidth="1"/>
    <col min="10756" max="11008" width="9.140625" style="41"/>
    <col min="11009" max="11009" width="24.28515625" style="41" bestFit="1" customWidth="1"/>
    <col min="11010" max="11010" width="58.85546875" style="41" customWidth="1"/>
    <col min="11011" max="11011" width="10.140625" style="41" customWidth="1"/>
    <col min="11012" max="11264" width="9.140625" style="41"/>
    <col min="11265" max="11265" width="24.28515625" style="41" bestFit="1" customWidth="1"/>
    <col min="11266" max="11266" width="58.85546875" style="41" customWidth="1"/>
    <col min="11267" max="11267" width="10.140625" style="41" customWidth="1"/>
    <col min="11268" max="11520" width="9.140625" style="41"/>
    <col min="11521" max="11521" width="24.28515625" style="41" bestFit="1" customWidth="1"/>
    <col min="11522" max="11522" width="58.85546875" style="41" customWidth="1"/>
    <col min="11523" max="11523" width="10.140625" style="41" customWidth="1"/>
    <col min="11524" max="11776" width="9.140625" style="41"/>
    <col min="11777" max="11777" width="24.28515625" style="41" bestFit="1" customWidth="1"/>
    <col min="11778" max="11778" width="58.85546875" style="41" customWidth="1"/>
    <col min="11779" max="11779" width="10.140625" style="41" customWidth="1"/>
    <col min="11780" max="12032" width="9.140625" style="41"/>
    <col min="12033" max="12033" width="24.28515625" style="41" bestFit="1" customWidth="1"/>
    <col min="12034" max="12034" width="58.85546875" style="41" customWidth="1"/>
    <col min="12035" max="12035" width="10.140625" style="41" customWidth="1"/>
    <col min="12036" max="12288" width="9.140625" style="41"/>
    <col min="12289" max="12289" width="24.28515625" style="41" bestFit="1" customWidth="1"/>
    <col min="12290" max="12290" width="58.85546875" style="41" customWidth="1"/>
    <col min="12291" max="12291" width="10.140625" style="41" customWidth="1"/>
    <col min="12292" max="12544" width="9.140625" style="41"/>
    <col min="12545" max="12545" width="24.28515625" style="41" bestFit="1" customWidth="1"/>
    <col min="12546" max="12546" width="58.85546875" style="41" customWidth="1"/>
    <col min="12547" max="12547" width="10.140625" style="41" customWidth="1"/>
    <col min="12548" max="12800" width="9.140625" style="41"/>
    <col min="12801" max="12801" width="24.28515625" style="41" bestFit="1" customWidth="1"/>
    <col min="12802" max="12802" width="58.85546875" style="41" customWidth="1"/>
    <col min="12803" max="12803" width="10.140625" style="41" customWidth="1"/>
    <col min="12804" max="13056" width="9.140625" style="41"/>
    <col min="13057" max="13057" width="24.28515625" style="41" bestFit="1" customWidth="1"/>
    <col min="13058" max="13058" width="58.85546875" style="41" customWidth="1"/>
    <col min="13059" max="13059" width="10.140625" style="41" customWidth="1"/>
    <col min="13060" max="13312" width="9.140625" style="41"/>
    <col min="13313" max="13313" width="24.28515625" style="41" bestFit="1" customWidth="1"/>
    <col min="13314" max="13314" width="58.85546875" style="41" customWidth="1"/>
    <col min="13315" max="13315" width="10.140625" style="41" customWidth="1"/>
    <col min="13316" max="13568" width="9.140625" style="41"/>
    <col min="13569" max="13569" width="24.28515625" style="41" bestFit="1" customWidth="1"/>
    <col min="13570" max="13570" width="58.85546875" style="41" customWidth="1"/>
    <col min="13571" max="13571" width="10.140625" style="41" customWidth="1"/>
    <col min="13572" max="13824" width="9.140625" style="41"/>
    <col min="13825" max="13825" width="24.28515625" style="41" bestFit="1" customWidth="1"/>
    <col min="13826" max="13826" width="58.85546875" style="41" customWidth="1"/>
    <col min="13827" max="13827" width="10.140625" style="41" customWidth="1"/>
    <col min="13828" max="14080" width="9.140625" style="41"/>
    <col min="14081" max="14081" width="24.28515625" style="41" bestFit="1" customWidth="1"/>
    <col min="14082" max="14082" width="58.85546875" style="41" customWidth="1"/>
    <col min="14083" max="14083" width="10.140625" style="41" customWidth="1"/>
    <col min="14084" max="14336" width="9.140625" style="41"/>
    <col min="14337" max="14337" width="24.28515625" style="41" bestFit="1" customWidth="1"/>
    <col min="14338" max="14338" width="58.85546875" style="41" customWidth="1"/>
    <col min="14339" max="14339" width="10.140625" style="41" customWidth="1"/>
    <col min="14340" max="14592" width="9.140625" style="41"/>
    <col min="14593" max="14593" width="24.28515625" style="41" bestFit="1" customWidth="1"/>
    <col min="14594" max="14594" width="58.85546875" style="41" customWidth="1"/>
    <col min="14595" max="14595" width="10.140625" style="41" customWidth="1"/>
    <col min="14596" max="14848" width="9.140625" style="41"/>
    <col min="14849" max="14849" width="24.28515625" style="41" bestFit="1" customWidth="1"/>
    <col min="14850" max="14850" width="58.85546875" style="41" customWidth="1"/>
    <col min="14851" max="14851" width="10.140625" style="41" customWidth="1"/>
    <col min="14852" max="15104" width="9.140625" style="41"/>
    <col min="15105" max="15105" width="24.28515625" style="41" bestFit="1" customWidth="1"/>
    <col min="15106" max="15106" width="58.85546875" style="41" customWidth="1"/>
    <col min="15107" max="15107" width="10.140625" style="41" customWidth="1"/>
    <col min="15108" max="15360" width="9.140625" style="41"/>
    <col min="15361" max="15361" width="24.28515625" style="41" bestFit="1" customWidth="1"/>
    <col min="15362" max="15362" width="58.85546875" style="41" customWidth="1"/>
    <col min="15363" max="15363" width="10.140625" style="41" customWidth="1"/>
    <col min="15364" max="15616" width="9.140625" style="41"/>
    <col min="15617" max="15617" width="24.28515625" style="41" bestFit="1" customWidth="1"/>
    <col min="15618" max="15618" width="58.85546875" style="41" customWidth="1"/>
    <col min="15619" max="15619" width="10.140625" style="41" customWidth="1"/>
    <col min="15620" max="15872" width="9.140625" style="41"/>
    <col min="15873" max="15873" width="24.28515625" style="41" bestFit="1" customWidth="1"/>
    <col min="15874" max="15874" width="58.85546875" style="41" customWidth="1"/>
    <col min="15875" max="15875" width="10.140625" style="41" customWidth="1"/>
    <col min="15876" max="16128" width="9.140625" style="41"/>
    <col min="16129" max="16129" width="24.28515625" style="41" bestFit="1" customWidth="1"/>
    <col min="16130" max="16130" width="58.85546875" style="41" customWidth="1"/>
    <col min="16131" max="16131" width="10.140625" style="41" customWidth="1"/>
    <col min="16132" max="16384" width="9.140625" style="41"/>
  </cols>
  <sheetData>
    <row r="1" spans="1:17">
      <c r="A1" s="23" t="s">
        <v>48</v>
      </c>
      <c r="B1" s="1304" t="s">
        <v>2198</v>
      </c>
    </row>
    <row r="2" spans="1:17">
      <c r="A2" s="23" t="s">
        <v>49</v>
      </c>
      <c r="B2" s="23" t="s">
        <v>1937</v>
      </c>
    </row>
    <row r="3" spans="1:17">
      <c r="A3" s="23" t="s">
        <v>47</v>
      </c>
      <c r="B3" s="23" t="s">
        <v>1049</v>
      </c>
    </row>
    <row r="4" spans="1:17">
      <c r="A4" s="23" t="s">
        <v>50</v>
      </c>
      <c r="B4" s="23" t="s">
        <v>53</v>
      </c>
    </row>
    <row r="5" spans="1:17">
      <c r="A5" s="41" t="s">
        <v>792</v>
      </c>
      <c r="B5" s="41" t="s">
        <v>71</v>
      </c>
    </row>
    <row r="6" spans="1:17" ht="15.75" thickBot="1"/>
    <row r="7" spans="1:17" ht="15" customHeight="1">
      <c r="A7" s="4685" t="s">
        <v>2093</v>
      </c>
      <c r="B7" s="4686"/>
      <c r="C7" s="4691" t="s">
        <v>2094</v>
      </c>
      <c r="D7" s="4692"/>
      <c r="E7" s="4692"/>
      <c r="F7" s="4692"/>
      <c r="G7" s="4692"/>
      <c r="H7" s="4692"/>
      <c r="I7" s="4692"/>
      <c r="J7" s="4692"/>
      <c r="K7" s="4692"/>
      <c r="L7" s="4711"/>
      <c r="M7" s="4711"/>
      <c r="N7" s="4711"/>
      <c r="O7" s="4711"/>
      <c r="P7" s="4711"/>
      <c r="Q7" s="4712"/>
    </row>
    <row r="8" spans="1:17">
      <c r="A8" s="4687"/>
      <c r="B8" s="4688"/>
      <c r="C8" s="4695"/>
      <c r="D8" s="4696"/>
      <c r="E8" s="4696"/>
      <c r="F8" s="4696"/>
      <c r="G8" s="4696"/>
      <c r="H8" s="4696"/>
      <c r="I8" s="4696"/>
      <c r="J8" s="4696"/>
      <c r="K8" s="4696"/>
      <c r="L8" s="4713"/>
      <c r="M8" s="4713"/>
      <c r="N8" s="4713"/>
      <c r="O8" s="4713"/>
      <c r="P8" s="4713"/>
      <c r="Q8" s="4714"/>
    </row>
    <row r="9" spans="1:17">
      <c r="A9" s="4687"/>
      <c r="B9" s="4688"/>
      <c r="C9" s="4695"/>
      <c r="D9" s="4696"/>
      <c r="E9" s="4696"/>
      <c r="F9" s="4696"/>
      <c r="G9" s="4696"/>
      <c r="H9" s="4696"/>
      <c r="I9" s="4696"/>
      <c r="J9" s="4696"/>
      <c r="K9" s="4696"/>
      <c r="L9" s="4713"/>
      <c r="M9" s="4713"/>
      <c r="N9" s="4713"/>
      <c r="O9" s="4713"/>
      <c r="P9" s="4713"/>
      <c r="Q9" s="4714"/>
    </row>
    <row r="10" spans="1:17" ht="15.75" thickBot="1">
      <c r="A10" s="4689"/>
      <c r="B10" s="4690"/>
      <c r="C10" s="4699"/>
      <c r="D10" s="4700"/>
      <c r="E10" s="4700"/>
      <c r="F10" s="4700"/>
      <c r="G10" s="4700"/>
      <c r="H10" s="4700"/>
      <c r="I10" s="4700"/>
      <c r="J10" s="4700"/>
      <c r="K10" s="4700"/>
      <c r="L10" s="4715"/>
      <c r="M10" s="4715"/>
      <c r="N10" s="4715"/>
      <c r="O10" s="4715"/>
      <c r="P10" s="4715"/>
      <c r="Q10" s="4716"/>
    </row>
    <row r="11" spans="1:17">
      <c r="A11" s="4703" t="s">
        <v>2095</v>
      </c>
      <c r="B11" s="4704"/>
      <c r="C11" s="4717" t="s">
        <v>2199</v>
      </c>
      <c r="D11" s="1609"/>
      <c r="E11" s="4719" t="s">
        <v>2097</v>
      </c>
      <c r="F11" s="4719"/>
      <c r="G11" s="4719"/>
      <c r="H11" s="4719"/>
      <c r="I11" s="4719"/>
      <c r="J11" s="4719"/>
      <c r="K11" s="4719"/>
      <c r="L11" s="4719"/>
      <c r="M11" s="4719"/>
      <c r="N11" s="4719"/>
      <c r="O11" s="4719"/>
      <c r="P11" s="4719"/>
      <c r="Q11" s="4720"/>
    </row>
    <row r="12" spans="1:17" ht="24">
      <c r="A12" s="4705"/>
      <c r="B12" s="4706"/>
      <c r="C12" s="4718"/>
      <c r="D12" s="1610" t="s">
        <v>2098</v>
      </c>
      <c r="E12" s="1611" t="s">
        <v>2099</v>
      </c>
      <c r="F12" s="1612" t="s">
        <v>2100</v>
      </c>
      <c r="G12" s="1612" t="s">
        <v>2101</v>
      </c>
      <c r="H12" s="1612" t="s">
        <v>2102</v>
      </c>
      <c r="I12" s="1612" t="s">
        <v>2103</v>
      </c>
      <c r="J12" s="1612" t="s">
        <v>2104</v>
      </c>
      <c r="K12" s="1612" t="s">
        <v>2105</v>
      </c>
      <c r="L12" s="1612" t="s">
        <v>2106</v>
      </c>
      <c r="M12" s="1612" t="s">
        <v>2107</v>
      </c>
      <c r="N12" s="1612" t="s">
        <v>2108</v>
      </c>
      <c r="O12" s="1612" t="s">
        <v>2109</v>
      </c>
      <c r="P12" s="1612" t="s">
        <v>2110</v>
      </c>
      <c r="Q12" s="1613" t="s">
        <v>2111</v>
      </c>
    </row>
    <row r="13" spans="1:17">
      <c r="A13" s="1486"/>
      <c r="B13" s="1487"/>
      <c r="C13" s="1488">
        <v>1</v>
      </c>
      <c r="D13" s="1489">
        <v>2</v>
      </c>
      <c r="E13" s="1489">
        <v>3</v>
      </c>
      <c r="F13" s="1489">
        <v>4</v>
      </c>
      <c r="G13" s="1489">
        <v>5</v>
      </c>
      <c r="H13" s="1489">
        <v>6</v>
      </c>
      <c r="I13" s="1489">
        <v>7</v>
      </c>
      <c r="J13" s="1489">
        <v>8</v>
      </c>
      <c r="K13" s="1489">
        <v>9</v>
      </c>
      <c r="L13" s="1489">
        <v>10</v>
      </c>
      <c r="M13" s="1489">
        <v>11</v>
      </c>
      <c r="N13" s="1489">
        <v>12</v>
      </c>
      <c r="O13" s="1489">
        <v>13</v>
      </c>
      <c r="P13" s="1489">
        <v>14</v>
      </c>
      <c r="Q13" s="1490">
        <v>15</v>
      </c>
    </row>
    <row r="14" spans="1:17">
      <c r="A14" s="1486"/>
      <c r="B14" s="1614" t="s">
        <v>2112</v>
      </c>
      <c r="C14" s="1492"/>
      <c r="D14" s="1493"/>
      <c r="E14" s="1493"/>
      <c r="F14" s="1493"/>
      <c r="G14" s="1493"/>
      <c r="H14" s="1493"/>
      <c r="I14" s="1493"/>
      <c r="J14" s="1493"/>
      <c r="K14" s="1493"/>
      <c r="L14" s="1493"/>
      <c r="M14" s="1493"/>
      <c r="N14" s="1493"/>
      <c r="O14" s="1493"/>
      <c r="P14" s="1493"/>
      <c r="Q14" s="1494"/>
    </row>
    <row r="15" spans="1:17">
      <c r="A15" s="1495"/>
      <c r="B15" s="1615" t="s">
        <v>199</v>
      </c>
      <c r="C15" s="1496"/>
      <c r="D15" s="1497"/>
      <c r="E15" s="1497"/>
      <c r="F15" s="1497"/>
      <c r="G15" s="1497"/>
      <c r="H15" s="1497"/>
      <c r="I15" s="1497"/>
      <c r="J15" s="1497"/>
      <c r="K15" s="1497"/>
      <c r="L15" s="1497"/>
      <c r="M15" s="1497"/>
      <c r="N15" s="1497"/>
      <c r="O15" s="1497"/>
      <c r="P15" s="1497"/>
      <c r="Q15" s="1498"/>
    </row>
    <row r="16" spans="1:17">
      <c r="A16" s="1499">
        <v>1</v>
      </c>
      <c r="B16" s="1086" t="s">
        <v>202</v>
      </c>
      <c r="C16" s="1500">
        <f>SUM(D16:Q16)</f>
        <v>0</v>
      </c>
      <c r="D16" s="1501"/>
      <c r="E16" s="1502"/>
      <c r="F16" s="1502"/>
      <c r="G16" s="1502"/>
      <c r="H16" s="1502"/>
      <c r="I16" s="1502"/>
      <c r="J16" s="1502"/>
      <c r="K16" s="1502"/>
      <c r="L16" s="1502"/>
      <c r="M16" s="1502"/>
      <c r="N16" s="1502"/>
      <c r="O16" s="1502"/>
      <c r="P16" s="1502"/>
      <c r="Q16" s="1503"/>
    </row>
    <row r="17" spans="1:17" ht="25.5">
      <c r="A17" s="1499">
        <v>2</v>
      </c>
      <c r="B17" s="1082" t="s">
        <v>2113</v>
      </c>
      <c r="C17" s="1500">
        <f t="shared" ref="C17:C32" si="0">SUM(D17:Q17)</f>
        <v>0</v>
      </c>
      <c r="D17" s="1504"/>
      <c r="E17" s="1505"/>
      <c r="F17" s="1505"/>
      <c r="G17" s="1505"/>
      <c r="H17" s="1505"/>
      <c r="I17" s="1505"/>
      <c r="J17" s="1505"/>
      <c r="K17" s="1505"/>
      <c r="L17" s="1505"/>
      <c r="M17" s="1505"/>
      <c r="N17" s="1505"/>
      <c r="O17" s="1505"/>
      <c r="P17" s="1505"/>
      <c r="Q17" s="1506"/>
    </row>
    <row r="18" spans="1:17">
      <c r="A18" s="1507">
        <v>3</v>
      </c>
      <c r="B18" s="1508" t="s">
        <v>2114</v>
      </c>
      <c r="C18" s="1500">
        <f t="shared" si="0"/>
        <v>0</v>
      </c>
      <c r="D18" s="1504"/>
      <c r="E18" s="1505"/>
      <c r="F18" s="1505"/>
      <c r="G18" s="1505"/>
      <c r="H18" s="1505"/>
      <c r="I18" s="1505"/>
      <c r="J18" s="1505"/>
      <c r="K18" s="1505"/>
      <c r="L18" s="1505"/>
      <c r="M18" s="1505"/>
      <c r="N18" s="1505"/>
      <c r="O18" s="1505"/>
      <c r="P18" s="1505"/>
      <c r="Q18" s="1506"/>
    </row>
    <row r="19" spans="1:17">
      <c r="A19" s="1507">
        <v>4</v>
      </c>
      <c r="B19" s="1508" t="s">
        <v>2115</v>
      </c>
      <c r="C19" s="1500">
        <f t="shared" si="0"/>
        <v>0</v>
      </c>
      <c r="D19" s="1509">
        <f>D20+D21</f>
        <v>0</v>
      </c>
      <c r="E19" s="1509">
        <f t="shared" ref="E19:Q19" si="1">E20+E21</f>
        <v>0</v>
      </c>
      <c r="F19" s="1509">
        <f t="shared" si="1"/>
        <v>0</v>
      </c>
      <c r="G19" s="1509">
        <f t="shared" si="1"/>
        <v>0</v>
      </c>
      <c r="H19" s="1509">
        <f t="shared" si="1"/>
        <v>0</v>
      </c>
      <c r="I19" s="1509">
        <f t="shared" si="1"/>
        <v>0</v>
      </c>
      <c r="J19" s="1509">
        <f t="shared" si="1"/>
        <v>0</v>
      </c>
      <c r="K19" s="1509">
        <f t="shared" si="1"/>
        <v>0</v>
      </c>
      <c r="L19" s="1509">
        <f t="shared" si="1"/>
        <v>0</v>
      </c>
      <c r="M19" s="1509">
        <f t="shared" si="1"/>
        <v>0</v>
      </c>
      <c r="N19" s="1509">
        <f t="shared" si="1"/>
        <v>0</v>
      </c>
      <c r="O19" s="1509">
        <f t="shared" si="1"/>
        <v>0</v>
      </c>
      <c r="P19" s="1509">
        <f t="shared" si="1"/>
        <v>0</v>
      </c>
      <c r="Q19" s="1510">
        <f t="shared" si="1"/>
        <v>0</v>
      </c>
    </row>
    <row r="20" spans="1:17">
      <c r="A20" s="1511"/>
      <c r="B20" s="1512" t="s">
        <v>67</v>
      </c>
      <c r="C20" s="1500">
        <f t="shared" si="0"/>
        <v>0</v>
      </c>
      <c r="D20" s="1513"/>
      <c r="E20" s="1514"/>
      <c r="F20" s="1514"/>
      <c r="G20" s="1514"/>
      <c r="H20" s="1514"/>
      <c r="I20" s="1514"/>
      <c r="J20" s="1514"/>
      <c r="K20" s="1514"/>
      <c r="L20" s="1514"/>
      <c r="M20" s="1514"/>
      <c r="N20" s="1514"/>
      <c r="O20" s="1514"/>
      <c r="P20" s="1514"/>
      <c r="Q20" s="1515"/>
    </row>
    <row r="21" spans="1:17">
      <c r="A21" s="1511"/>
      <c r="B21" s="1512" t="s">
        <v>273</v>
      </c>
      <c r="C21" s="1500">
        <f t="shared" si="0"/>
        <v>0</v>
      </c>
      <c r="D21" s="1513"/>
      <c r="E21" s="1514"/>
      <c r="F21" s="1514"/>
      <c r="G21" s="1514"/>
      <c r="H21" s="1514"/>
      <c r="I21" s="1514"/>
      <c r="J21" s="1514"/>
      <c r="K21" s="1514"/>
      <c r="L21" s="1514"/>
      <c r="M21" s="1514"/>
      <c r="N21" s="1514"/>
      <c r="O21" s="1514"/>
      <c r="P21" s="1514"/>
      <c r="Q21" s="1515"/>
    </row>
    <row r="22" spans="1:17">
      <c r="A22" s="1507">
        <v>5</v>
      </c>
      <c r="B22" s="1508" t="s">
        <v>2116</v>
      </c>
      <c r="C22" s="1500">
        <f t="shared" si="0"/>
        <v>0</v>
      </c>
      <c r="D22" s="1516"/>
      <c r="E22" s="1517"/>
      <c r="F22" s="1517"/>
      <c r="G22" s="1517"/>
      <c r="H22" s="1517"/>
      <c r="I22" s="1517"/>
      <c r="J22" s="1517"/>
      <c r="K22" s="1517"/>
      <c r="L22" s="1517"/>
      <c r="M22" s="1517"/>
      <c r="N22" s="1517"/>
      <c r="O22" s="1517"/>
      <c r="P22" s="1517"/>
      <c r="Q22" s="1518"/>
    </row>
    <row r="23" spans="1:17">
      <c r="A23" s="1507">
        <v>6</v>
      </c>
      <c r="B23" s="1508" t="s">
        <v>2117</v>
      </c>
      <c r="C23" s="1500">
        <f t="shared" si="0"/>
        <v>0</v>
      </c>
      <c r="D23" s="1513"/>
      <c r="E23" s="1514"/>
      <c r="F23" s="1514"/>
      <c r="G23" s="1514"/>
      <c r="H23" s="1514"/>
      <c r="I23" s="1514"/>
      <c r="J23" s="1514"/>
      <c r="K23" s="1514"/>
      <c r="L23" s="1514"/>
      <c r="M23" s="1514"/>
      <c r="N23" s="1514"/>
      <c r="O23" s="1514"/>
      <c r="P23" s="1514"/>
      <c r="Q23" s="1515"/>
    </row>
    <row r="24" spans="1:17">
      <c r="A24" s="1507">
        <v>7</v>
      </c>
      <c r="B24" s="1508" t="s">
        <v>1805</v>
      </c>
      <c r="C24" s="1500">
        <f t="shared" si="0"/>
        <v>0</v>
      </c>
      <c r="D24" s="1513"/>
      <c r="E24" s="1514"/>
      <c r="F24" s="1514"/>
      <c r="G24" s="1514"/>
      <c r="H24" s="1514"/>
      <c r="I24" s="1514"/>
      <c r="J24" s="1514"/>
      <c r="K24" s="1514"/>
      <c r="L24" s="1514"/>
      <c r="M24" s="1514"/>
      <c r="N24" s="1514"/>
      <c r="O24" s="1514"/>
      <c r="P24" s="1514"/>
      <c r="Q24" s="1515"/>
    </row>
    <row r="25" spans="1:17">
      <c r="A25" s="1519"/>
      <c r="B25" s="1512" t="s">
        <v>2118</v>
      </c>
      <c r="C25" s="1500">
        <f t="shared" si="0"/>
        <v>0</v>
      </c>
      <c r="D25" s="1513"/>
      <c r="E25" s="1514"/>
      <c r="F25" s="1514"/>
      <c r="G25" s="1514"/>
      <c r="H25" s="1514"/>
      <c r="I25" s="1514"/>
      <c r="J25" s="1514"/>
      <c r="K25" s="1514"/>
      <c r="L25" s="1514"/>
      <c r="M25" s="1514"/>
      <c r="N25" s="1514"/>
      <c r="O25" s="1514"/>
      <c r="P25" s="1514"/>
      <c r="Q25" s="1515"/>
    </row>
    <row r="26" spans="1:17">
      <c r="A26" s="1507">
        <v>8</v>
      </c>
      <c r="B26" s="1520" t="s">
        <v>2119</v>
      </c>
      <c r="C26" s="1500">
        <f t="shared" si="0"/>
        <v>0</v>
      </c>
      <c r="D26" s="1521">
        <f>D27+D28+D29</f>
        <v>0</v>
      </c>
      <c r="E26" s="1521">
        <f t="shared" ref="E26:Q26" si="2">E27+E28+E29</f>
        <v>0</v>
      </c>
      <c r="F26" s="1521">
        <f t="shared" si="2"/>
        <v>0</v>
      </c>
      <c r="G26" s="1521">
        <f t="shared" si="2"/>
        <v>0</v>
      </c>
      <c r="H26" s="1521">
        <f t="shared" si="2"/>
        <v>0</v>
      </c>
      <c r="I26" s="1521">
        <f t="shared" si="2"/>
        <v>0</v>
      </c>
      <c r="J26" s="1521">
        <f t="shared" si="2"/>
        <v>0</v>
      </c>
      <c r="K26" s="1521">
        <f t="shared" si="2"/>
        <v>0</v>
      </c>
      <c r="L26" s="1521">
        <f t="shared" si="2"/>
        <v>0</v>
      </c>
      <c r="M26" s="1521">
        <f t="shared" si="2"/>
        <v>0</v>
      </c>
      <c r="N26" s="1521">
        <f t="shared" si="2"/>
        <v>0</v>
      </c>
      <c r="O26" s="1521">
        <f t="shared" si="2"/>
        <v>0</v>
      </c>
      <c r="P26" s="1521">
        <f t="shared" si="2"/>
        <v>0</v>
      </c>
      <c r="Q26" s="1522">
        <f t="shared" si="2"/>
        <v>0</v>
      </c>
    </row>
    <row r="27" spans="1:17">
      <c r="A27" s="1511"/>
      <c r="B27" s="1523" t="s">
        <v>438</v>
      </c>
      <c r="C27" s="1500">
        <f t="shared" si="0"/>
        <v>0</v>
      </c>
      <c r="D27" s="1513"/>
      <c r="E27" s="1514"/>
      <c r="F27" s="1514"/>
      <c r="G27" s="1514"/>
      <c r="H27" s="1514"/>
      <c r="I27" s="1514"/>
      <c r="J27" s="1514"/>
      <c r="K27" s="1514"/>
      <c r="L27" s="1514"/>
      <c r="M27" s="1514"/>
      <c r="N27" s="1514"/>
      <c r="O27" s="1514"/>
      <c r="P27" s="1514"/>
      <c r="Q27" s="1515"/>
    </row>
    <row r="28" spans="1:17">
      <c r="A28" s="1511"/>
      <c r="B28" s="1523" t="s">
        <v>445</v>
      </c>
      <c r="C28" s="1500">
        <f t="shared" si="0"/>
        <v>0</v>
      </c>
      <c r="D28" s="1513"/>
      <c r="E28" s="1514"/>
      <c r="F28" s="1514"/>
      <c r="G28" s="1514"/>
      <c r="H28" s="1514"/>
      <c r="I28" s="1514"/>
      <c r="J28" s="1514"/>
      <c r="K28" s="1514"/>
      <c r="L28" s="1514"/>
      <c r="M28" s="1514"/>
      <c r="N28" s="1514"/>
      <c r="O28" s="1514"/>
      <c r="P28" s="1514"/>
      <c r="Q28" s="1515"/>
    </row>
    <row r="29" spans="1:17">
      <c r="A29" s="1511"/>
      <c r="B29" s="1523" t="s">
        <v>2120</v>
      </c>
      <c r="C29" s="1500">
        <f t="shared" si="0"/>
        <v>0</v>
      </c>
      <c r="D29" s="1513"/>
      <c r="E29" s="1514"/>
      <c r="F29" s="1514"/>
      <c r="G29" s="1514"/>
      <c r="H29" s="1514"/>
      <c r="I29" s="1514"/>
      <c r="J29" s="1514"/>
      <c r="K29" s="1514"/>
      <c r="L29" s="1514"/>
      <c r="M29" s="1514"/>
      <c r="N29" s="1514"/>
      <c r="O29" s="1514"/>
      <c r="P29" s="1514"/>
      <c r="Q29" s="1515"/>
    </row>
    <row r="30" spans="1:17">
      <c r="A30" s="1507">
        <v>9</v>
      </c>
      <c r="B30" s="1524" t="s">
        <v>1813</v>
      </c>
      <c r="C30" s="1500">
        <f t="shared" si="0"/>
        <v>0</v>
      </c>
      <c r="D30" s="1521">
        <f>D31+D32</f>
        <v>0</v>
      </c>
      <c r="E30" s="1521">
        <f t="shared" ref="E30:Q30" si="3">E31+E32</f>
        <v>0</v>
      </c>
      <c r="F30" s="1521">
        <f t="shared" si="3"/>
        <v>0</v>
      </c>
      <c r="G30" s="1521">
        <f t="shared" si="3"/>
        <v>0</v>
      </c>
      <c r="H30" s="1521">
        <f t="shared" si="3"/>
        <v>0</v>
      </c>
      <c r="I30" s="1521">
        <f t="shared" si="3"/>
        <v>0</v>
      </c>
      <c r="J30" s="1521">
        <f t="shared" si="3"/>
        <v>0</v>
      </c>
      <c r="K30" s="1521">
        <f t="shared" si="3"/>
        <v>0</v>
      </c>
      <c r="L30" s="1521">
        <f t="shared" si="3"/>
        <v>0</v>
      </c>
      <c r="M30" s="1521">
        <f t="shared" si="3"/>
        <v>0</v>
      </c>
      <c r="N30" s="1521">
        <f t="shared" si="3"/>
        <v>0</v>
      </c>
      <c r="O30" s="1521">
        <f t="shared" si="3"/>
        <v>0</v>
      </c>
      <c r="P30" s="1521">
        <f t="shared" si="3"/>
        <v>0</v>
      </c>
      <c r="Q30" s="1522">
        <f t="shared" si="3"/>
        <v>0</v>
      </c>
    </row>
    <row r="31" spans="1:17">
      <c r="A31" s="1519"/>
      <c r="B31" s="1525" t="s">
        <v>2121</v>
      </c>
      <c r="C31" s="1500">
        <f t="shared" si="0"/>
        <v>0</v>
      </c>
      <c r="D31" s="1513"/>
      <c r="E31" s="1514"/>
      <c r="F31" s="1514"/>
      <c r="G31" s="1514"/>
      <c r="H31" s="1514"/>
      <c r="I31" s="1514"/>
      <c r="J31" s="1514"/>
      <c r="K31" s="1514"/>
      <c r="L31" s="1514"/>
      <c r="M31" s="1514"/>
      <c r="N31" s="1514"/>
      <c r="O31" s="1514"/>
      <c r="P31" s="1514"/>
      <c r="Q31" s="1515"/>
    </row>
    <row r="32" spans="1:17">
      <c r="A32" s="1526"/>
      <c r="B32" s="1525" t="s">
        <v>65</v>
      </c>
      <c r="C32" s="1500">
        <f t="shared" si="0"/>
        <v>0</v>
      </c>
      <c r="D32" s="1513"/>
      <c r="E32" s="1514"/>
      <c r="F32" s="1514"/>
      <c r="G32" s="1514"/>
      <c r="H32" s="1514"/>
      <c r="I32" s="1514"/>
      <c r="J32" s="1514"/>
      <c r="K32" s="1514"/>
      <c r="L32" s="1514"/>
      <c r="M32" s="1514"/>
      <c r="N32" s="1514"/>
      <c r="O32" s="1514"/>
      <c r="P32" s="1514"/>
      <c r="Q32" s="1515"/>
    </row>
    <row r="33" spans="1:17">
      <c r="A33" s="1527"/>
      <c r="B33" s="1528" t="s">
        <v>2122</v>
      </c>
      <c r="C33" s="1529">
        <f>C16+C17+C18+C19+C22+C23+C24+C25+C26+C30</f>
        <v>0</v>
      </c>
      <c r="D33" s="1529">
        <f t="shared" ref="D33:Q33" si="4">D16+D17+D18+D19+D22+D23+D24+D25+D26+D30</f>
        <v>0</v>
      </c>
      <c r="E33" s="1529">
        <f t="shared" si="4"/>
        <v>0</v>
      </c>
      <c r="F33" s="1529">
        <f t="shared" si="4"/>
        <v>0</v>
      </c>
      <c r="G33" s="1529">
        <f t="shared" si="4"/>
        <v>0</v>
      </c>
      <c r="H33" s="1529">
        <f t="shared" si="4"/>
        <v>0</v>
      </c>
      <c r="I33" s="1529">
        <f t="shared" si="4"/>
        <v>0</v>
      </c>
      <c r="J33" s="1529">
        <f t="shared" si="4"/>
        <v>0</v>
      </c>
      <c r="K33" s="1529">
        <f t="shared" si="4"/>
        <v>0</v>
      </c>
      <c r="L33" s="1529">
        <f t="shared" si="4"/>
        <v>0</v>
      </c>
      <c r="M33" s="1529">
        <f t="shared" si="4"/>
        <v>0</v>
      </c>
      <c r="N33" s="1529">
        <f t="shared" si="4"/>
        <v>0</v>
      </c>
      <c r="O33" s="1529">
        <f t="shared" si="4"/>
        <v>0</v>
      </c>
      <c r="P33" s="1529">
        <f t="shared" si="4"/>
        <v>0</v>
      </c>
      <c r="Q33" s="1530">
        <f t="shared" si="4"/>
        <v>0</v>
      </c>
    </row>
    <row r="34" spans="1:17">
      <c r="A34" s="1495"/>
      <c r="B34" s="1614" t="s">
        <v>2123</v>
      </c>
      <c r="C34" s="1531"/>
      <c r="D34" s="1531"/>
      <c r="E34" s="1531"/>
      <c r="F34" s="1531"/>
      <c r="G34" s="1531"/>
      <c r="H34" s="1531"/>
      <c r="I34" s="1531"/>
      <c r="J34" s="1531"/>
      <c r="K34" s="1531"/>
      <c r="L34" s="1531"/>
      <c r="M34" s="1531"/>
      <c r="N34" s="1531"/>
      <c r="O34" s="1531"/>
      <c r="P34" s="1531"/>
      <c r="Q34" s="1532"/>
    </row>
    <row r="35" spans="1:17">
      <c r="A35" s="1507">
        <v>1</v>
      </c>
      <c r="B35" s="1508" t="s">
        <v>2124</v>
      </c>
      <c r="C35" s="1500">
        <f>SUM(D35:Q35)</f>
        <v>0</v>
      </c>
      <c r="D35" s="1516"/>
      <c r="E35" s="1517"/>
      <c r="F35" s="1517"/>
      <c r="G35" s="1517"/>
      <c r="H35" s="1517"/>
      <c r="I35" s="1517"/>
      <c r="J35" s="1517"/>
      <c r="K35" s="1517"/>
      <c r="L35" s="1517"/>
      <c r="M35" s="1517"/>
      <c r="N35" s="1517"/>
      <c r="O35" s="1517"/>
      <c r="P35" s="1517"/>
      <c r="Q35" s="1518"/>
    </row>
    <row r="36" spans="1:17">
      <c r="A36" s="1507">
        <v>2</v>
      </c>
      <c r="B36" s="1508" t="s">
        <v>2125</v>
      </c>
      <c r="C36" s="1500">
        <f t="shared" ref="C36:C50" si="5">SUM(D36:Q36)</f>
        <v>0</v>
      </c>
      <c r="D36" s="1513"/>
      <c r="E36" s="1514"/>
      <c r="F36" s="1514"/>
      <c r="G36" s="1514"/>
      <c r="H36" s="1514"/>
      <c r="I36" s="1514"/>
      <c r="J36" s="1514"/>
      <c r="K36" s="1514"/>
      <c r="L36" s="1514"/>
      <c r="M36" s="1514"/>
      <c r="N36" s="1514"/>
      <c r="O36" s="1514"/>
      <c r="P36" s="1514"/>
      <c r="Q36" s="1515"/>
    </row>
    <row r="37" spans="1:17">
      <c r="A37" s="1507">
        <v>3</v>
      </c>
      <c r="B37" s="1508" t="s">
        <v>2126</v>
      </c>
      <c r="C37" s="1500">
        <f t="shared" si="5"/>
        <v>0</v>
      </c>
      <c r="D37" s="1513"/>
      <c r="E37" s="1514"/>
      <c r="F37" s="1514"/>
      <c r="G37" s="1514"/>
      <c r="H37" s="1514"/>
      <c r="I37" s="1514"/>
      <c r="J37" s="1514"/>
      <c r="K37" s="1514"/>
      <c r="L37" s="1514"/>
      <c r="M37" s="1514"/>
      <c r="N37" s="1514"/>
      <c r="O37" s="1514"/>
      <c r="P37" s="1514"/>
      <c r="Q37" s="1515"/>
    </row>
    <row r="38" spans="1:17">
      <c r="A38" s="1507">
        <v>4</v>
      </c>
      <c r="B38" s="1508" t="s">
        <v>2127</v>
      </c>
      <c r="C38" s="1500">
        <f t="shared" si="5"/>
        <v>0</v>
      </c>
      <c r="D38" s="1521">
        <f>D39+D40</f>
        <v>0</v>
      </c>
      <c r="E38" s="1521">
        <f t="shared" ref="E38:Q38" si="6">E39+E40</f>
        <v>0</v>
      </c>
      <c r="F38" s="1521">
        <f t="shared" si="6"/>
        <v>0</v>
      </c>
      <c r="G38" s="1521">
        <f t="shared" si="6"/>
        <v>0</v>
      </c>
      <c r="H38" s="1521">
        <f t="shared" si="6"/>
        <v>0</v>
      </c>
      <c r="I38" s="1521">
        <f t="shared" si="6"/>
        <v>0</v>
      </c>
      <c r="J38" s="1521">
        <f t="shared" si="6"/>
        <v>0</v>
      </c>
      <c r="K38" s="1521">
        <f t="shared" si="6"/>
        <v>0</v>
      </c>
      <c r="L38" s="1521">
        <f t="shared" si="6"/>
        <v>0</v>
      </c>
      <c r="M38" s="1521">
        <f t="shared" si="6"/>
        <v>0</v>
      </c>
      <c r="N38" s="1521">
        <f t="shared" si="6"/>
        <v>0</v>
      </c>
      <c r="O38" s="1521">
        <f t="shared" si="6"/>
        <v>0</v>
      </c>
      <c r="P38" s="1521">
        <f t="shared" si="6"/>
        <v>0</v>
      </c>
      <c r="Q38" s="1522">
        <f t="shared" si="6"/>
        <v>0</v>
      </c>
    </row>
    <row r="39" spans="1:17" ht="15" customHeight="1">
      <c r="A39" s="1526"/>
      <c r="B39" s="1512" t="s">
        <v>67</v>
      </c>
      <c r="C39" s="1500">
        <f t="shared" si="5"/>
        <v>0</v>
      </c>
      <c r="D39" s="1533"/>
      <c r="E39" s="1533"/>
      <c r="F39" s="1533"/>
      <c r="G39" s="1533"/>
      <c r="H39" s="1533"/>
      <c r="I39" s="1533"/>
      <c r="J39" s="1533"/>
      <c r="K39" s="1533"/>
      <c r="L39" s="1533"/>
      <c r="M39" s="1533"/>
      <c r="N39" s="1533"/>
      <c r="O39" s="1533"/>
      <c r="P39" s="1533"/>
      <c r="Q39" s="1534"/>
    </row>
    <row r="40" spans="1:17">
      <c r="A40" s="1526"/>
      <c r="B40" s="1535" t="s">
        <v>273</v>
      </c>
      <c r="C40" s="1500">
        <f t="shared" si="5"/>
        <v>0</v>
      </c>
      <c r="D40" s="1536"/>
      <c r="E40" s="1536"/>
      <c r="F40" s="1536"/>
      <c r="G40" s="1536"/>
      <c r="H40" s="1536"/>
      <c r="I40" s="1536"/>
      <c r="J40" s="1536"/>
      <c r="K40" s="1536"/>
      <c r="L40" s="1536"/>
      <c r="M40" s="1536"/>
      <c r="N40" s="1536"/>
      <c r="O40" s="1536"/>
      <c r="P40" s="1536"/>
      <c r="Q40" s="1537"/>
    </row>
    <row r="41" spans="1:17">
      <c r="A41" s="1507">
        <v>5</v>
      </c>
      <c r="B41" s="1538" t="s">
        <v>2128</v>
      </c>
      <c r="C41" s="1500">
        <f t="shared" si="5"/>
        <v>0</v>
      </c>
      <c r="D41" s="1539"/>
      <c r="E41" s="1539"/>
      <c r="F41" s="1539"/>
      <c r="G41" s="1539"/>
      <c r="H41" s="1539"/>
      <c r="I41" s="1539"/>
      <c r="J41" s="1539"/>
      <c r="K41" s="1539"/>
      <c r="L41" s="1539"/>
      <c r="M41" s="1539"/>
      <c r="N41" s="1539"/>
      <c r="O41" s="1539"/>
      <c r="P41" s="1539"/>
      <c r="Q41" s="1540"/>
    </row>
    <row r="42" spans="1:17">
      <c r="A42" s="1507">
        <v>6</v>
      </c>
      <c r="B42" s="1524" t="s">
        <v>2117</v>
      </c>
      <c r="C42" s="1500">
        <f t="shared" si="5"/>
        <v>0</v>
      </c>
      <c r="D42" s="1541"/>
      <c r="E42" s="1541"/>
      <c r="F42" s="1541"/>
      <c r="G42" s="1541"/>
      <c r="H42" s="1541"/>
      <c r="I42" s="1541"/>
      <c r="J42" s="1541"/>
      <c r="K42" s="1541"/>
      <c r="L42" s="1541"/>
      <c r="M42" s="1541"/>
      <c r="N42" s="1541"/>
      <c r="O42" s="1541"/>
      <c r="P42" s="1541"/>
      <c r="Q42" s="1542"/>
    </row>
    <row r="43" spans="1:17">
      <c r="A43" s="1507">
        <v>7</v>
      </c>
      <c r="B43" s="1543" t="s">
        <v>771</v>
      </c>
      <c r="C43" s="1500">
        <f t="shared" si="5"/>
        <v>0</v>
      </c>
      <c r="D43" s="1509">
        <f>D44+D45+D46</f>
        <v>0</v>
      </c>
      <c r="E43" s="1509">
        <f t="shared" ref="E43:Q43" si="7">E44+E45+E46</f>
        <v>0</v>
      </c>
      <c r="F43" s="1509">
        <f t="shared" si="7"/>
        <v>0</v>
      </c>
      <c r="G43" s="1509">
        <f t="shared" si="7"/>
        <v>0</v>
      </c>
      <c r="H43" s="1509">
        <f t="shared" si="7"/>
        <v>0</v>
      </c>
      <c r="I43" s="1509">
        <f t="shared" si="7"/>
        <v>0</v>
      </c>
      <c r="J43" s="1509">
        <f t="shared" si="7"/>
        <v>0</v>
      </c>
      <c r="K43" s="1509">
        <f t="shared" si="7"/>
        <v>0</v>
      </c>
      <c r="L43" s="1509">
        <f t="shared" si="7"/>
        <v>0</v>
      </c>
      <c r="M43" s="1509">
        <f t="shared" si="7"/>
        <v>0</v>
      </c>
      <c r="N43" s="1509">
        <f t="shared" si="7"/>
        <v>0</v>
      </c>
      <c r="O43" s="1509">
        <f t="shared" si="7"/>
        <v>0</v>
      </c>
      <c r="P43" s="1509">
        <f t="shared" si="7"/>
        <v>0</v>
      </c>
      <c r="Q43" s="1510">
        <f t="shared" si="7"/>
        <v>0</v>
      </c>
    </row>
    <row r="44" spans="1:17">
      <c r="A44" s="1526"/>
      <c r="B44" s="1512" t="s">
        <v>560</v>
      </c>
      <c r="C44" s="1500">
        <f t="shared" si="5"/>
        <v>0</v>
      </c>
      <c r="D44" s="1544"/>
      <c r="E44" s="1505"/>
      <c r="F44" s="1505"/>
      <c r="G44" s="1505"/>
      <c r="H44" s="1505"/>
      <c r="I44" s="1505"/>
      <c r="J44" s="1505"/>
      <c r="K44" s="1505"/>
      <c r="L44" s="1505"/>
      <c r="M44" s="1505"/>
      <c r="N44" s="1505"/>
      <c r="O44" s="1505"/>
      <c r="P44" s="1505"/>
      <c r="Q44" s="1506"/>
    </row>
    <row r="45" spans="1:17">
      <c r="A45" s="1526"/>
      <c r="B45" s="1512" t="s">
        <v>570</v>
      </c>
      <c r="C45" s="1500">
        <f t="shared" si="5"/>
        <v>0</v>
      </c>
      <c r="D45" s="1544"/>
      <c r="E45" s="1505"/>
      <c r="F45" s="1505"/>
      <c r="G45" s="1505"/>
      <c r="H45" s="1505"/>
      <c r="I45" s="1505"/>
      <c r="J45" s="1505"/>
      <c r="K45" s="1505"/>
      <c r="L45" s="1505"/>
      <c r="M45" s="1505"/>
      <c r="N45" s="1505"/>
      <c r="O45" s="1505"/>
      <c r="P45" s="1505"/>
      <c r="Q45" s="1506"/>
    </row>
    <row r="46" spans="1:17">
      <c r="A46" s="1526"/>
      <c r="B46" s="1512" t="s">
        <v>571</v>
      </c>
      <c r="C46" s="1500">
        <f t="shared" si="5"/>
        <v>0</v>
      </c>
      <c r="D46" s="1544"/>
      <c r="E46" s="1505"/>
      <c r="F46" s="1505"/>
      <c r="G46" s="1505"/>
      <c r="H46" s="1505"/>
      <c r="I46" s="1505"/>
      <c r="J46" s="1505"/>
      <c r="K46" s="1505"/>
      <c r="L46" s="1505"/>
      <c r="M46" s="1505"/>
      <c r="N46" s="1505"/>
      <c r="O46" s="1505"/>
      <c r="P46" s="1505"/>
      <c r="Q46" s="1506"/>
    </row>
    <row r="47" spans="1:17">
      <c r="A47" s="1507">
        <v>8</v>
      </c>
      <c r="B47" s="1545" t="s">
        <v>2129</v>
      </c>
      <c r="C47" s="1500">
        <f t="shared" si="5"/>
        <v>0</v>
      </c>
      <c r="D47" s="1544"/>
      <c r="E47" s="1505"/>
      <c r="F47" s="1505"/>
      <c r="G47" s="1505"/>
      <c r="H47" s="1505"/>
      <c r="I47" s="1505"/>
      <c r="J47" s="1505"/>
      <c r="K47" s="1505"/>
      <c r="L47" s="1505"/>
      <c r="M47" s="1505"/>
      <c r="N47" s="1505"/>
      <c r="O47" s="1505"/>
      <c r="P47" s="1505"/>
      <c r="Q47" s="1506"/>
    </row>
    <row r="48" spans="1:17">
      <c r="A48" s="1507">
        <v>9</v>
      </c>
      <c r="B48" s="1520" t="s">
        <v>2130</v>
      </c>
      <c r="C48" s="1500">
        <f t="shared" si="5"/>
        <v>0</v>
      </c>
      <c r="D48" s="1544"/>
      <c r="E48" s="1505"/>
      <c r="F48" s="1505"/>
      <c r="G48" s="1505"/>
      <c r="H48" s="1505"/>
      <c r="I48" s="1505"/>
      <c r="J48" s="1505"/>
      <c r="K48" s="1505"/>
      <c r="L48" s="1505"/>
      <c r="M48" s="1505"/>
      <c r="N48" s="1505"/>
      <c r="O48" s="1505"/>
      <c r="P48" s="1505"/>
      <c r="Q48" s="1506"/>
    </row>
    <row r="49" spans="1:17">
      <c r="A49" s="1507">
        <v>10</v>
      </c>
      <c r="B49" s="1524" t="s">
        <v>1833</v>
      </c>
      <c r="C49" s="1500">
        <f t="shared" si="5"/>
        <v>0</v>
      </c>
      <c r="D49" s="1544"/>
      <c r="E49" s="1505"/>
      <c r="F49" s="1505"/>
      <c r="G49" s="1505"/>
      <c r="H49" s="1505"/>
      <c r="I49" s="1505"/>
      <c r="J49" s="1505"/>
      <c r="K49" s="1505"/>
      <c r="L49" s="1505"/>
      <c r="M49" s="1505"/>
      <c r="N49" s="1505"/>
      <c r="O49" s="1505"/>
      <c r="P49" s="1505"/>
      <c r="Q49" s="1506"/>
    </row>
    <row r="50" spans="1:17">
      <c r="A50" s="1507">
        <v>11</v>
      </c>
      <c r="B50" s="1524" t="s">
        <v>643</v>
      </c>
      <c r="C50" s="1500">
        <f t="shared" si="5"/>
        <v>0</v>
      </c>
      <c r="D50" s="1544"/>
      <c r="E50" s="1505"/>
      <c r="F50" s="1505"/>
      <c r="G50" s="1505"/>
      <c r="H50" s="1505"/>
      <c r="I50" s="1505"/>
      <c r="J50" s="1505"/>
      <c r="K50" s="1505"/>
      <c r="L50" s="1505"/>
      <c r="M50" s="1505"/>
      <c r="N50" s="1505"/>
      <c r="O50" s="1505"/>
      <c r="P50" s="1505"/>
      <c r="Q50" s="1506"/>
    </row>
    <row r="51" spans="1:17" ht="15.75" thickBot="1">
      <c r="A51" s="1546"/>
      <c r="B51" s="1547" t="s">
        <v>2131</v>
      </c>
      <c r="C51" s="1548">
        <f>C35+C36+C37+C38+C41+C42+C43+C47+C48+C49+C50</f>
        <v>0</v>
      </c>
      <c r="D51" s="1549">
        <f>D35+D36+D37+D38+D41+D42+D43+D47+D48+D49+D50</f>
        <v>0</v>
      </c>
      <c r="E51" s="1549">
        <f t="shared" ref="E51:Q51" si="8">E35+E36+E37+E38+E41+E42+E43+E47+E48+E49+E50</f>
        <v>0</v>
      </c>
      <c r="F51" s="1549">
        <f t="shared" si="8"/>
        <v>0</v>
      </c>
      <c r="G51" s="1549">
        <f t="shared" si="8"/>
        <v>0</v>
      </c>
      <c r="H51" s="1549">
        <f t="shared" si="8"/>
        <v>0</v>
      </c>
      <c r="I51" s="1549">
        <f t="shared" si="8"/>
        <v>0</v>
      </c>
      <c r="J51" s="1549">
        <f t="shared" si="8"/>
        <v>0</v>
      </c>
      <c r="K51" s="1549">
        <f t="shared" si="8"/>
        <v>0</v>
      </c>
      <c r="L51" s="1549">
        <f t="shared" si="8"/>
        <v>0</v>
      </c>
      <c r="M51" s="1549">
        <f t="shared" si="8"/>
        <v>0</v>
      </c>
      <c r="N51" s="1549">
        <f t="shared" si="8"/>
        <v>0</v>
      </c>
      <c r="O51" s="1549">
        <f t="shared" si="8"/>
        <v>0</v>
      </c>
      <c r="P51" s="1549">
        <f t="shared" si="8"/>
        <v>0</v>
      </c>
      <c r="Q51" s="1550">
        <f t="shared" si="8"/>
        <v>0</v>
      </c>
    </row>
    <row r="52" spans="1:17" ht="15.75" thickBot="1">
      <c r="A52" s="1551"/>
      <c r="B52" s="1552" t="s">
        <v>2132</v>
      </c>
      <c r="C52" s="1553">
        <f>C33+C51</f>
        <v>0</v>
      </c>
      <c r="D52" s="1554">
        <f>D33+D51</f>
        <v>0</v>
      </c>
      <c r="E52" s="1554">
        <f t="shared" ref="E52:Q52" si="9">E33+E51</f>
        <v>0</v>
      </c>
      <c r="F52" s="1554">
        <f t="shared" si="9"/>
        <v>0</v>
      </c>
      <c r="G52" s="1554">
        <f t="shared" si="9"/>
        <v>0</v>
      </c>
      <c r="H52" s="1554">
        <f t="shared" si="9"/>
        <v>0</v>
      </c>
      <c r="I52" s="1554">
        <f t="shared" si="9"/>
        <v>0</v>
      </c>
      <c r="J52" s="1554">
        <f t="shared" si="9"/>
        <v>0</v>
      </c>
      <c r="K52" s="1554">
        <f t="shared" si="9"/>
        <v>0</v>
      </c>
      <c r="L52" s="1554">
        <f t="shared" si="9"/>
        <v>0</v>
      </c>
      <c r="M52" s="1554">
        <f t="shared" si="9"/>
        <v>0</v>
      </c>
      <c r="N52" s="1554">
        <f t="shared" si="9"/>
        <v>0</v>
      </c>
      <c r="O52" s="1554">
        <f t="shared" si="9"/>
        <v>0</v>
      </c>
      <c r="P52" s="1554">
        <f t="shared" si="9"/>
        <v>0</v>
      </c>
      <c r="Q52" s="1555">
        <f t="shared" si="9"/>
        <v>0</v>
      </c>
    </row>
    <row r="53" spans="1:17">
      <c r="A53" s="1556"/>
      <c r="B53" s="1614" t="s">
        <v>1221</v>
      </c>
      <c r="C53" s="1558"/>
      <c r="D53" s="1559"/>
      <c r="E53" s="1559"/>
      <c r="F53" s="1559"/>
      <c r="G53" s="1559"/>
      <c r="H53" s="1559"/>
      <c r="I53" s="1559"/>
      <c r="J53" s="1559"/>
      <c r="K53" s="1559"/>
      <c r="L53" s="1559"/>
      <c r="M53" s="1559"/>
      <c r="N53" s="1559"/>
      <c r="O53" s="1559"/>
      <c r="P53" s="1559"/>
      <c r="Q53" s="1560"/>
    </row>
    <row r="54" spans="1:17">
      <c r="A54" s="1495"/>
      <c r="B54" s="1614" t="s">
        <v>2133</v>
      </c>
      <c r="C54" s="1561"/>
      <c r="D54" s="1562"/>
      <c r="E54" s="1562"/>
      <c r="F54" s="1562"/>
      <c r="G54" s="1562"/>
      <c r="H54" s="1562"/>
      <c r="I54" s="1562"/>
      <c r="J54" s="1562"/>
      <c r="K54" s="1562"/>
      <c r="L54" s="1562"/>
      <c r="M54" s="1562"/>
      <c r="N54" s="1562"/>
      <c r="O54" s="1562"/>
      <c r="P54" s="1562"/>
      <c r="Q54" s="1563"/>
    </row>
    <row r="55" spans="1:17">
      <c r="A55" s="1564" t="s">
        <v>2134</v>
      </c>
      <c r="B55" s="1616" t="s">
        <v>2135</v>
      </c>
      <c r="C55" s="1496"/>
      <c r="D55" s="1497"/>
      <c r="E55" s="1497"/>
      <c r="F55" s="1497"/>
      <c r="G55" s="1497"/>
      <c r="H55" s="1497"/>
      <c r="I55" s="1497"/>
      <c r="J55" s="1497"/>
      <c r="K55" s="1497"/>
      <c r="L55" s="1497"/>
      <c r="M55" s="1497"/>
      <c r="N55" s="1497"/>
      <c r="O55" s="1497"/>
      <c r="P55" s="1497"/>
      <c r="Q55" s="1498"/>
    </row>
    <row r="56" spans="1:17">
      <c r="A56" s="1499" t="s">
        <v>2136</v>
      </c>
      <c r="B56" s="1508" t="s">
        <v>2137</v>
      </c>
      <c r="C56" s="1500">
        <f t="shared" ref="C56:C62" si="10">SUM(D56:Q56)</f>
        <v>0</v>
      </c>
      <c r="D56" s="1544"/>
      <c r="E56" s="1505"/>
      <c r="F56" s="1505"/>
      <c r="G56" s="1505"/>
      <c r="H56" s="1505"/>
      <c r="I56" s="1505"/>
      <c r="J56" s="1505"/>
      <c r="K56" s="1505"/>
      <c r="L56" s="1505"/>
      <c r="M56" s="1505"/>
      <c r="N56" s="1505"/>
      <c r="O56" s="1505"/>
      <c r="P56" s="1505"/>
      <c r="Q56" s="1506"/>
    </row>
    <row r="57" spans="1:17">
      <c r="A57" s="1507" t="s">
        <v>2138</v>
      </c>
      <c r="B57" s="1566" t="s">
        <v>2139</v>
      </c>
      <c r="C57" s="1500">
        <f t="shared" si="10"/>
        <v>0</v>
      </c>
      <c r="D57" s="1544"/>
      <c r="E57" s="1505"/>
      <c r="F57" s="1505"/>
      <c r="G57" s="1505"/>
      <c r="H57" s="1505"/>
      <c r="I57" s="1505"/>
      <c r="J57" s="1505"/>
      <c r="K57" s="1505"/>
      <c r="L57" s="1505"/>
      <c r="M57" s="1505"/>
      <c r="N57" s="1505"/>
      <c r="O57" s="1505"/>
      <c r="P57" s="1505"/>
      <c r="Q57" s="1506"/>
    </row>
    <row r="58" spans="1:17">
      <c r="A58" s="1507" t="s">
        <v>2140</v>
      </c>
      <c r="B58" s="1566" t="s">
        <v>2141</v>
      </c>
      <c r="C58" s="1500">
        <f t="shared" si="10"/>
        <v>0</v>
      </c>
      <c r="D58" s="1544"/>
      <c r="E58" s="1505"/>
      <c r="F58" s="1505"/>
      <c r="G58" s="1505"/>
      <c r="H58" s="1505"/>
      <c r="I58" s="1505"/>
      <c r="J58" s="1505"/>
      <c r="K58" s="1505"/>
      <c r="L58" s="1505"/>
      <c r="M58" s="1505"/>
      <c r="N58" s="1505"/>
      <c r="O58" s="1505"/>
      <c r="P58" s="1505"/>
      <c r="Q58" s="1506"/>
    </row>
    <row r="59" spans="1:17">
      <c r="A59" s="1507" t="s">
        <v>2142</v>
      </c>
      <c r="B59" s="1566" t="s">
        <v>2143</v>
      </c>
      <c r="C59" s="1500">
        <f t="shared" si="10"/>
        <v>0</v>
      </c>
      <c r="D59" s="1567">
        <f>D60+D61</f>
        <v>0</v>
      </c>
      <c r="E59" s="1567">
        <f t="shared" ref="E59:Q59" si="11">E60+E61</f>
        <v>0</v>
      </c>
      <c r="F59" s="1567">
        <f t="shared" si="11"/>
        <v>0</v>
      </c>
      <c r="G59" s="1567">
        <f t="shared" si="11"/>
        <v>0</v>
      </c>
      <c r="H59" s="1567">
        <f t="shared" si="11"/>
        <v>0</v>
      </c>
      <c r="I59" s="1567">
        <f t="shared" si="11"/>
        <v>0</v>
      </c>
      <c r="J59" s="1567">
        <f t="shared" si="11"/>
        <v>0</v>
      </c>
      <c r="K59" s="1567">
        <f t="shared" si="11"/>
        <v>0</v>
      </c>
      <c r="L59" s="1567">
        <f t="shared" si="11"/>
        <v>0</v>
      </c>
      <c r="M59" s="1567">
        <f t="shared" si="11"/>
        <v>0</v>
      </c>
      <c r="N59" s="1567">
        <f t="shared" si="11"/>
        <v>0</v>
      </c>
      <c r="O59" s="1567">
        <f t="shared" si="11"/>
        <v>0</v>
      </c>
      <c r="P59" s="1567">
        <f t="shared" si="11"/>
        <v>0</v>
      </c>
      <c r="Q59" s="1568">
        <f t="shared" si="11"/>
        <v>0</v>
      </c>
    </row>
    <row r="60" spans="1:17">
      <c r="A60" s="1507" t="s">
        <v>2144</v>
      </c>
      <c r="B60" s="1569" t="s">
        <v>2145</v>
      </c>
      <c r="C60" s="1500">
        <f t="shared" si="10"/>
        <v>0</v>
      </c>
      <c r="D60" s="1536"/>
      <c r="E60" s="1536"/>
      <c r="F60" s="1536"/>
      <c r="G60" s="1536"/>
      <c r="H60" s="1536"/>
      <c r="I60" s="1536"/>
      <c r="J60" s="1536"/>
      <c r="K60" s="1536"/>
      <c r="L60" s="1536"/>
      <c r="M60" s="1536"/>
      <c r="N60" s="1536"/>
      <c r="O60" s="1536"/>
      <c r="P60" s="1536"/>
      <c r="Q60" s="1537"/>
    </row>
    <row r="61" spans="1:17">
      <c r="A61" s="1499" t="s">
        <v>2146</v>
      </c>
      <c r="B61" s="1512" t="s">
        <v>2147</v>
      </c>
      <c r="C61" s="1500">
        <f t="shared" si="10"/>
        <v>0</v>
      </c>
      <c r="D61" s="1536"/>
      <c r="E61" s="1536"/>
      <c r="F61" s="1536"/>
      <c r="G61" s="1536"/>
      <c r="H61" s="1536"/>
      <c r="I61" s="1536"/>
      <c r="J61" s="1536"/>
      <c r="K61" s="1536"/>
      <c r="L61" s="1536"/>
      <c r="M61" s="1536"/>
      <c r="N61" s="1536"/>
      <c r="O61" s="1536"/>
      <c r="P61" s="1536"/>
      <c r="Q61" s="1537"/>
    </row>
    <row r="62" spans="1:17">
      <c r="A62" s="1507" t="s">
        <v>2148</v>
      </c>
      <c r="B62" s="1566" t="s">
        <v>2149</v>
      </c>
      <c r="C62" s="1500">
        <f t="shared" si="10"/>
        <v>0</v>
      </c>
      <c r="D62" s="1570"/>
      <c r="E62" s="1570"/>
      <c r="F62" s="1570"/>
      <c r="G62" s="1570"/>
      <c r="H62" s="1570"/>
      <c r="I62" s="1570"/>
      <c r="J62" s="1570"/>
      <c r="K62" s="1570"/>
      <c r="L62" s="1570"/>
      <c r="M62" s="1570"/>
      <c r="N62" s="1570"/>
      <c r="O62" s="1570"/>
      <c r="P62" s="1570"/>
      <c r="Q62" s="1571"/>
    </row>
    <row r="63" spans="1:17">
      <c r="A63" s="1527"/>
      <c r="B63" s="1572" t="s">
        <v>2150</v>
      </c>
      <c r="C63" s="1573">
        <f>C56+C57+C58+C59+C62</f>
        <v>0</v>
      </c>
      <c r="D63" s="1574">
        <f>D56+D57+D58+D59+D62</f>
        <v>0</v>
      </c>
      <c r="E63" s="1574">
        <f t="shared" ref="E63:Q63" si="12">E56+E57+E58+E59+E62</f>
        <v>0</v>
      </c>
      <c r="F63" s="1574">
        <f t="shared" si="12"/>
        <v>0</v>
      </c>
      <c r="G63" s="1574">
        <f t="shared" si="12"/>
        <v>0</v>
      </c>
      <c r="H63" s="1574">
        <f t="shared" si="12"/>
        <v>0</v>
      </c>
      <c r="I63" s="1574">
        <f t="shared" si="12"/>
        <v>0</v>
      </c>
      <c r="J63" s="1574">
        <f t="shared" si="12"/>
        <v>0</v>
      </c>
      <c r="K63" s="1574">
        <f t="shared" si="12"/>
        <v>0</v>
      </c>
      <c r="L63" s="1574">
        <f t="shared" si="12"/>
        <v>0</v>
      </c>
      <c r="M63" s="1574">
        <f t="shared" si="12"/>
        <v>0</v>
      </c>
      <c r="N63" s="1574">
        <f t="shared" si="12"/>
        <v>0</v>
      </c>
      <c r="O63" s="1574">
        <f t="shared" si="12"/>
        <v>0</v>
      </c>
      <c r="P63" s="1574">
        <f t="shared" si="12"/>
        <v>0</v>
      </c>
      <c r="Q63" s="1575">
        <f t="shared" si="12"/>
        <v>0</v>
      </c>
    </row>
    <row r="64" spans="1:17">
      <c r="A64" s="1495"/>
      <c r="B64" s="1614" t="s">
        <v>2151</v>
      </c>
      <c r="C64" s="1492"/>
      <c r="D64" s="1617"/>
      <c r="E64" s="1617"/>
      <c r="F64" s="1617"/>
      <c r="G64" s="1617"/>
      <c r="H64" s="1617"/>
      <c r="I64" s="1617"/>
      <c r="J64" s="1617"/>
      <c r="K64" s="1617"/>
      <c r="L64" s="1617"/>
      <c r="M64" s="1617"/>
      <c r="N64" s="1617"/>
      <c r="O64" s="1617"/>
      <c r="P64" s="1617"/>
      <c r="Q64" s="1618"/>
    </row>
    <row r="65" spans="1:17">
      <c r="A65" s="1578" t="s">
        <v>2152</v>
      </c>
      <c r="B65" s="1616" t="s">
        <v>2135</v>
      </c>
      <c r="C65" s="1619"/>
      <c r="D65" s="1620"/>
      <c r="E65" s="1620"/>
      <c r="F65" s="1620"/>
      <c r="G65" s="1620"/>
      <c r="H65" s="1620"/>
      <c r="I65" s="1620"/>
      <c r="J65" s="1620"/>
      <c r="K65" s="1620"/>
      <c r="L65" s="1620"/>
      <c r="M65" s="1620"/>
      <c r="N65" s="1620"/>
      <c r="O65" s="1620"/>
      <c r="P65" s="1620"/>
      <c r="Q65" s="1621"/>
    </row>
    <row r="66" spans="1:17">
      <c r="A66" s="1507" t="s">
        <v>2136</v>
      </c>
      <c r="B66" s="1566" t="s">
        <v>2137</v>
      </c>
      <c r="C66" s="1500">
        <f t="shared" ref="C66:C72" si="13">SUM(D66:Q66)</f>
        <v>0</v>
      </c>
      <c r="D66" s="1544"/>
      <c r="E66" s="1505"/>
      <c r="F66" s="1505"/>
      <c r="G66" s="1505"/>
      <c r="H66" s="1505"/>
      <c r="I66" s="1505"/>
      <c r="J66" s="1505"/>
      <c r="K66" s="1505"/>
      <c r="L66" s="1505"/>
      <c r="M66" s="1505"/>
      <c r="N66" s="1505"/>
      <c r="O66" s="1505"/>
      <c r="P66" s="1505"/>
      <c r="Q66" s="1506"/>
    </row>
    <row r="67" spans="1:17">
      <c r="A67" s="1507" t="s">
        <v>2138</v>
      </c>
      <c r="B67" s="1566" t="s">
        <v>2139</v>
      </c>
      <c r="C67" s="1500">
        <f t="shared" si="13"/>
        <v>0</v>
      </c>
      <c r="D67" s="1544"/>
      <c r="E67" s="1505"/>
      <c r="F67" s="1505"/>
      <c r="G67" s="1505"/>
      <c r="H67" s="1505"/>
      <c r="I67" s="1505"/>
      <c r="J67" s="1505"/>
      <c r="K67" s="1505"/>
      <c r="L67" s="1505"/>
      <c r="M67" s="1505"/>
      <c r="N67" s="1505"/>
      <c r="O67" s="1505"/>
      <c r="P67" s="1505"/>
      <c r="Q67" s="1506"/>
    </row>
    <row r="68" spans="1:17">
      <c r="A68" s="1507" t="s">
        <v>2140</v>
      </c>
      <c r="B68" s="1566" t="s">
        <v>2141</v>
      </c>
      <c r="C68" s="1500">
        <f t="shared" si="13"/>
        <v>0</v>
      </c>
      <c r="D68" s="1544"/>
      <c r="E68" s="1505"/>
      <c r="F68" s="1505"/>
      <c r="G68" s="1505"/>
      <c r="H68" s="1505"/>
      <c r="I68" s="1505"/>
      <c r="J68" s="1505"/>
      <c r="K68" s="1505"/>
      <c r="L68" s="1505"/>
      <c r="M68" s="1505"/>
      <c r="N68" s="1505"/>
      <c r="O68" s="1505"/>
      <c r="P68" s="1505"/>
      <c r="Q68" s="1506"/>
    </row>
    <row r="69" spans="1:17">
      <c r="A69" s="1507" t="s">
        <v>2142</v>
      </c>
      <c r="B69" s="1566" t="s">
        <v>2143</v>
      </c>
      <c r="C69" s="1500">
        <f t="shared" si="13"/>
        <v>0</v>
      </c>
      <c r="D69" s="1567">
        <f>D70+D71</f>
        <v>0</v>
      </c>
      <c r="E69" s="1567">
        <f t="shared" ref="E69:Q69" si="14">E70+E71</f>
        <v>0</v>
      </c>
      <c r="F69" s="1567">
        <f t="shared" si="14"/>
        <v>0</v>
      </c>
      <c r="G69" s="1567">
        <f t="shared" si="14"/>
        <v>0</v>
      </c>
      <c r="H69" s="1567">
        <f t="shared" si="14"/>
        <v>0</v>
      </c>
      <c r="I69" s="1567">
        <f t="shared" si="14"/>
        <v>0</v>
      </c>
      <c r="J69" s="1567">
        <f t="shared" si="14"/>
        <v>0</v>
      </c>
      <c r="K69" s="1567">
        <f t="shared" si="14"/>
        <v>0</v>
      </c>
      <c r="L69" s="1567">
        <f t="shared" si="14"/>
        <v>0</v>
      </c>
      <c r="M69" s="1567">
        <f t="shared" si="14"/>
        <v>0</v>
      </c>
      <c r="N69" s="1567">
        <f t="shared" si="14"/>
        <v>0</v>
      </c>
      <c r="O69" s="1567">
        <f t="shared" si="14"/>
        <v>0</v>
      </c>
      <c r="P69" s="1567">
        <f t="shared" si="14"/>
        <v>0</v>
      </c>
      <c r="Q69" s="1568">
        <f t="shared" si="14"/>
        <v>0</v>
      </c>
    </row>
    <row r="70" spans="1:17">
      <c r="A70" s="1507" t="s">
        <v>2144</v>
      </c>
      <c r="B70" s="1569" t="s">
        <v>2145</v>
      </c>
      <c r="C70" s="1500">
        <f t="shared" si="13"/>
        <v>0</v>
      </c>
      <c r="D70" s="1536"/>
      <c r="E70" s="1536"/>
      <c r="F70" s="1536"/>
      <c r="G70" s="1536"/>
      <c r="H70" s="1536"/>
      <c r="I70" s="1536"/>
      <c r="J70" s="1536"/>
      <c r="K70" s="1536"/>
      <c r="L70" s="1536"/>
      <c r="M70" s="1536"/>
      <c r="N70" s="1536"/>
      <c r="O70" s="1536"/>
      <c r="P70" s="1536"/>
      <c r="Q70" s="1537"/>
    </row>
    <row r="71" spans="1:17">
      <c r="A71" s="1495" t="s">
        <v>2146</v>
      </c>
      <c r="B71" s="1569" t="s">
        <v>2147</v>
      </c>
      <c r="C71" s="1500">
        <f t="shared" si="13"/>
        <v>0</v>
      </c>
      <c r="D71" s="1536"/>
      <c r="E71" s="1536"/>
      <c r="F71" s="1536"/>
      <c r="G71" s="1536"/>
      <c r="H71" s="1536"/>
      <c r="I71" s="1536"/>
      <c r="J71" s="1536"/>
      <c r="K71" s="1536"/>
      <c r="L71" s="1536"/>
      <c r="M71" s="1536"/>
      <c r="N71" s="1536"/>
      <c r="O71" s="1536"/>
      <c r="P71" s="1536"/>
      <c r="Q71" s="1537"/>
    </row>
    <row r="72" spans="1:17">
      <c r="A72" s="1507" t="s">
        <v>2148</v>
      </c>
      <c r="B72" s="1566" t="s">
        <v>2149</v>
      </c>
      <c r="C72" s="1500">
        <f t="shared" si="13"/>
        <v>0</v>
      </c>
      <c r="D72" s="1570"/>
      <c r="E72" s="1570"/>
      <c r="F72" s="1570"/>
      <c r="G72" s="1570"/>
      <c r="H72" s="1570"/>
      <c r="I72" s="1570"/>
      <c r="J72" s="1570"/>
      <c r="K72" s="1570"/>
      <c r="L72" s="1570"/>
      <c r="M72" s="1570"/>
      <c r="N72" s="1570"/>
      <c r="O72" s="1570"/>
      <c r="P72" s="1570"/>
      <c r="Q72" s="1571"/>
    </row>
    <row r="73" spans="1:17" ht="15.75" thickBot="1">
      <c r="A73" s="1546"/>
      <c r="B73" s="1491" t="s">
        <v>2153</v>
      </c>
      <c r="C73" s="1582">
        <f>C66+C67+C68+C69+C72</f>
        <v>0</v>
      </c>
      <c r="D73" s="1549">
        <f>D66+D67+D68+D69+D72</f>
        <v>0</v>
      </c>
      <c r="E73" s="1549">
        <f t="shared" ref="E73:Q73" si="15">E66+E67+E68+E69+E72</f>
        <v>0</v>
      </c>
      <c r="F73" s="1549">
        <f t="shared" si="15"/>
        <v>0</v>
      </c>
      <c r="G73" s="1549">
        <f t="shared" si="15"/>
        <v>0</v>
      </c>
      <c r="H73" s="1549">
        <f t="shared" si="15"/>
        <v>0</v>
      </c>
      <c r="I73" s="1549">
        <f t="shared" si="15"/>
        <v>0</v>
      </c>
      <c r="J73" s="1549">
        <f t="shared" si="15"/>
        <v>0</v>
      </c>
      <c r="K73" s="1549">
        <f t="shared" si="15"/>
        <v>0</v>
      </c>
      <c r="L73" s="1549">
        <f t="shared" si="15"/>
        <v>0</v>
      </c>
      <c r="M73" s="1549">
        <f t="shared" si="15"/>
        <v>0</v>
      </c>
      <c r="N73" s="1549">
        <f t="shared" si="15"/>
        <v>0</v>
      </c>
      <c r="O73" s="1549">
        <f t="shared" si="15"/>
        <v>0</v>
      </c>
      <c r="P73" s="1549">
        <f t="shared" si="15"/>
        <v>0</v>
      </c>
      <c r="Q73" s="1550">
        <f t="shared" si="15"/>
        <v>0</v>
      </c>
    </row>
    <row r="74" spans="1:17" ht="15.75" thickBot="1">
      <c r="A74" s="1583"/>
      <c r="B74" s="1584" t="s">
        <v>2154</v>
      </c>
      <c r="C74" s="1553">
        <f>C63+C73</f>
        <v>0</v>
      </c>
      <c r="D74" s="1554">
        <f>D63+D73</f>
        <v>0</v>
      </c>
      <c r="E74" s="1554">
        <f t="shared" ref="E74:Q74" si="16">E63+E73</f>
        <v>0</v>
      </c>
      <c r="F74" s="1554">
        <f t="shared" si="16"/>
        <v>0</v>
      </c>
      <c r="G74" s="1554">
        <f t="shared" si="16"/>
        <v>0</v>
      </c>
      <c r="H74" s="1554">
        <f t="shared" si="16"/>
        <v>0</v>
      </c>
      <c r="I74" s="1554">
        <f t="shared" si="16"/>
        <v>0</v>
      </c>
      <c r="J74" s="1554">
        <f t="shared" si="16"/>
        <v>0</v>
      </c>
      <c r="K74" s="1554">
        <f t="shared" si="16"/>
        <v>0</v>
      </c>
      <c r="L74" s="1554">
        <f t="shared" si="16"/>
        <v>0</v>
      </c>
      <c r="M74" s="1554">
        <f t="shared" si="16"/>
        <v>0</v>
      </c>
      <c r="N74" s="1554">
        <f t="shared" si="16"/>
        <v>0</v>
      </c>
      <c r="O74" s="1554">
        <f t="shared" si="16"/>
        <v>0</v>
      </c>
      <c r="P74" s="1554">
        <f t="shared" si="16"/>
        <v>0</v>
      </c>
      <c r="Q74" s="1555">
        <f t="shared" si="16"/>
        <v>0</v>
      </c>
    </row>
    <row r="75" spans="1:17" ht="15.75" thickBot="1">
      <c r="A75" s="1585"/>
      <c r="B75" s="1586" t="s">
        <v>2155</v>
      </c>
      <c r="C75" s="1587">
        <f>C52+C74</f>
        <v>0</v>
      </c>
      <c r="D75" s="1588">
        <f>D52+D74</f>
        <v>0</v>
      </c>
      <c r="E75" s="1588">
        <f t="shared" ref="E75:Q75" si="17">E52+E74</f>
        <v>0</v>
      </c>
      <c r="F75" s="1588">
        <f t="shared" si="17"/>
        <v>0</v>
      </c>
      <c r="G75" s="1588">
        <f t="shared" si="17"/>
        <v>0</v>
      </c>
      <c r="H75" s="1588">
        <f t="shared" si="17"/>
        <v>0</v>
      </c>
      <c r="I75" s="1588">
        <f t="shared" si="17"/>
        <v>0</v>
      </c>
      <c r="J75" s="1588">
        <f t="shared" si="17"/>
        <v>0</v>
      </c>
      <c r="K75" s="1588">
        <f t="shared" si="17"/>
        <v>0</v>
      </c>
      <c r="L75" s="1588">
        <f t="shared" si="17"/>
        <v>0</v>
      </c>
      <c r="M75" s="1588">
        <f t="shared" si="17"/>
        <v>0</v>
      </c>
      <c r="N75" s="1588">
        <f t="shared" si="17"/>
        <v>0</v>
      </c>
      <c r="O75" s="1588">
        <f t="shared" si="17"/>
        <v>0</v>
      </c>
      <c r="P75" s="1588">
        <f t="shared" si="17"/>
        <v>0</v>
      </c>
      <c r="Q75" s="1589">
        <f t="shared" si="17"/>
        <v>0</v>
      </c>
    </row>
    <row r="76" spans="1:17" ht="16.5" thickTop="1" thickBot="1">
      <c r="A76" s="1590"/>
      <c r="B76" s="1622" t="s">
        <v>2156</v>
      </c>
      <c r="C76" s="1592"/>
      <c r="D76" s="1593">
        <v>0</v>
      </c>
      <c r="E76" s="1594" t="s">
        <v>2157</v>
      </c>
      <c r="F76" s="1595" t="s">
        <v>2158</v>
      </c>
      <c r="G76" s="1595" t="s">
        <v>2159</v>
      </c>
      <c r="H76" s="1595" t="s">
        <v>2160</v>
      </c>
      <c r="I76" s="1595" t="s">
        <v>2161</v>
      </c>
      <c r="J76" s="1595" t="s">
        <v>2162</v>
      </c>
      <c r="K76" s="1595" t="s">
        <v>2163</v>
      </c>
      <c r="L76" s="1595" t="s">
        <v>2164</v>
      </c>
      <c r="M76" s="1595" t="s">
        <v>2165</v>
      </c>
      <c r="N76" s="1595" t="s">
        <v>2166</v>
      </c>
      <c r="O76" s="1595" t="s">
        <v>2167</v>
      </c>
      <c r="P76" s="1595" t="s">
        <v>2168</v>
      </c>
      <c r="Q76" s="1596" t="s">
        <v>2169</v>
      </c>
    </row>
    <row r="77" spans="1:17" ht="16.5" thickTop="1" thickBot="1">
      <c r="A77" s="1597"/>
      <c r="B77" s="1623" t="s">
        <v>2170</v>
      </c>
      <c r="C77" s="1599"/>
      <c r="D77" s="1600">
        <f>D75*D76</f>
        <v>0</v>
      </c>
      <c r="E77" s="1601">
        <f>E75*E76</f>
        <v>0</v>
      </c>
      <c r="F77" s="1601">
        <f>F75*F76</f>
        <v>0</v>
      </c>
      <c r="G77" s="1601">
        <f t="shared" ref="G77:Q77" si="18">G75*G76</f>
        <v>0</v>
      </c>
      <c r="H77" s="1601">
        <f t="shared" si="18"/>
        <v>0</v>
      </c>
      <c r="I77" s="1601">
        <f t="shared" si="18"/>
        <v>0</v>
      </c>
      <c r="J77" s="1601">
        <f t="shared" si="18"/>
        <v>0</v>
      </c>
      <c r="K77" s="1601">
        <f t="shared" si="18"/>
        <v>0</v>
      </c>
      <c r="L77" s="1601">
        <f t="shared" si="18"/>
        <v>0</v>
      </c>
      <c r="M77" s="1601">
        <f t="shared" si="18"/>
        <v>0</v>
      </c>
      <c r="N77" s="1601">
        <f t="shared" si="18"/>
        <v>0</v>
      </c>
      <c r="O77" s="1601">
        <f t="shared" si="18"/>
        <v>0</v>
      </c>
      <c r="P77" s="1601">
        <f t="shared" si="18"/>
        <v>0</v>
      </c>
      <c r="Q77" s="1602">
        <f t="shared" si="18"/>
        <v>0</v>
      </c>
    </row>
    <row r="78" spans="1:17" ht="16.5" thickTop="1" thickBot="1">
      <c r="A78" s="1603"/>
      <c r="B78" s="1604" t="s">
        <v>2171</v>
      </c>
      <c r="C78" s="1605">
        <f>SUM(D77:Q77)</f>
        <v>0</v>
      </c>
      <c r="D78" s="1606"/>
      <c r="E78" s="1607"/>
      <c r="F78" s="1607"/>
      <c r="G78" s="1607"/>
      <c r="H78" s="1607"/>
      <c r="I78" s="1607"/>
      <c r="J78" s="1607"/>
      <c r="K78" s="1607"/>
      <c r="L78" s="1607"/>
      <c r="M78" s="1607"/>
      <c r="N78" s="1607"/>
      <c r="O78" s="1607"/>
      <c r="P78" s="1607"/>
      <c r="Q78" s="1608"/>
    </row>
    <row r="79" spans="1:17">
      <c r="A79" s="1624"/>
      <c r="B79" s="1624"/>
    </row>
  </sheetData>
  <mergeCells count="5">
    <mergeCell ref="A7:B10"/>
    <mergeCell ref="C7:Q10"/>
    <mergeCell ref="A11:B12"/>
    <mergeCell ref="C11:C12"/>
    <mergeCell ref="E11:Q11"/>
  </mergeCells>
  <conditionalFormatting sqref="C11:C12">
    <cfRule type="colorScale" priority="2">
      <colorScale>
        <cfvo type="min"/>
        <cfvo type="percentile" val="50"/>
        <cfvo type="max"/>
        <color rgb="FFF8696B"/>
        <color rgb="FFFFEB84"/>
        <color rgb="FF63BE7B"/>
      </colorScale>
    </cfRule>
  </conditionalFormatting>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8"/>
  <sheetViews>
    <sheetView workbookViewId="0">
      <selection activeCell="A43" activeCellId="1" sqref="B27 A43"/>
    </sheetView>
  </sheetViews>
  <sheetFormatPr defaultRowHeight="15"/>
  <cols>
    <col min="1" max="1" width="24.28515625" style="41" bestFit="1" customWidth="1"/>
    <col min="2" max="2" width="60.5703125" style="41" customWidth="1"/>
    <col min="3" max="3" width="9.85546875" style="41" customWidth="1"/>
    <col min="4" max="256" width="9.140625" style="41"/>
    <col min="257" max="257" width="24.28515625" style="41" bestFit="1" customWidth="1"/>
    <col min="258" max="258" width="60.5703125" style="41" customWidth="1"/>
    <col min="259" max="259" width="9.85546875" style="41" customWidth="1"/>
    <col min="260" max="512" width="9.140625" style="41"/>
    <col min="513" max="513" width="24.28515625" style="41" bestFit="1" customWidth="1"/>
    <col min="514" max="514" width="60.5703125" style="41" customWidth="1"/>
    <col min="515" max="515" width="9.85546875" style="41" customWidth="1"/>
    <col min="516" max="768" width="9.140625" style="41"/>
    <col min="769" max="769" width="24.28515625" style="41" bestFit="1" customWidth="1"/>
    <col min="770" max="770" width="60.5703125" style="41" customWidth="1"/>
    <col min="771" max="771" width="9.85546875" style="41" customWidth="1"/>
    <col min="772" max="1024" width="9.140625" style="41"/>
    <col min="1025" max="1025" width="24.28515625" style="41" bestFit="1" customWidth="1"/>
    <col min="1026" max="1026" width="60.5703125" style="41" customWidth="1"/>
    <col min="1027" max="1027" width="9.85546875" style="41" customWidth="1"/>
    <col min="1028" max="1280" width="9.140625" style="41"/>
    <col min="1281" max="1281" width="24.28515625" style="41" bestFit="1" customWidth="1"/>
    <col min="1282" max="1282" width="60.5703125" style="41" customWidth="1"/>
    <col min="1283" max="1283" width="9.85546875" style="41" customWidth="1"/>
    <col min="1284" max="1536" width="9.140625" style="41"/>
    <col min="1537" max="1537" width="24.28515625" style="41" bestFit="1" customWidth="1"/>
    <col min="1538" max="1538" width="60.5703125" style="41" customWidth="1"/>
    <col min="1539" max="1539" width="9.85546875" style="41" customWidth="1"/>
    <col min="1540" max="1792" width="9.140625" style="41"/>
    <col min="1793" max="1793" width="24.28515625" style="41" bestFit="1" customWidth="1"/>
    <col min="1794" max="1794" width="60.5703125" style="41" customWidth="1"/>
    <col min="1795" max="1795" width="9.85546875" style="41" customWidth="1"/>
    <col min="1796" max="2048" width="9.140625" style="41"/>
    <col min="2049" max="2049" width="24.28515625" style="41" bestFit="1" customWidth="1"/>
    <col min="2050" max="2050" width="60.5703125" style="41" customWidth="1"/>
    <col min="2051" max="2051" width="9.85546875" style="41" customWidth="1"/>
    <col min="2052" max="2304" width="9.140625" style="41"/>
    <col min="2305" max="2305" width="24.28515625" style="41" bestFit="1" customWidth="1"/>
    <col min="2306" max="2306" width="60.5703125" style="41" customWidth="1"/>
    <col min="2307" max="2307" width="9.85546875" style="41" customWidth="1"/>
    <col min="2308" max="2560" width="9.140625" style="41"/>
    <col min="2561" max="2561" width="24.28515625" style="41" bestFit="1" customWidth="1"/>
    <col min="2562" max="2562" width="60.5703125" style="41" customWidth="1"/>
    <col min="2563" max="2563" width="9.85546875" style="41" customWidth="1"/>
    <col min="2564" max="2816" width="9.140625" style="41"/>
    <col min="2817" max="2817" width="24.28515625" style="41" bestFit="1" customWidth="1"/>
    <col min="2818" max="2818" width="60.5703125" style="41" customWidth="1"/>
    <col min="2819" max="2819" width="9.85546875" style="41" customWidth="1"/>
    <col min="2820" max="3072" width="9.140625" style="41"/>
    <col min="3073" max="3073" width="24.28515625" style="41" bestFit="1" customWidth="1"/>
    <col min="3074" max="3074" width="60.5703125" style="41" customWidth="1"/>
    <col min="3075" max="3075" width="9.85546875" style="41" customWidth="1"/>
    <col min="3076" max="3328" width="9.140625" style="41"/>
    <col min="3329" max="3329" width="24.28515625" style="41" bestFit="1" customWidth="1"/>
    <col min="3330" max="3330" width="60.5703125" style="41" customWidth="1"/>
    <col min="3331" max="3331" width="9.85546875" style="41" customWidth="1"/>
    <col min="3332" max="3584" width="9.140625" style="41"/>
    <col min="3585" max="3585" width="24.28515625" style="41" bestFit="1" customWidth="1"/>
    <col min="3586" max="3586" width="60.5703125" style="41" customWidth="1"/>
    <col min="3587" max="3587" width="9.85546875" style="41" customWidth="1"/>
    <col min="3588" max="3840" width="9.140625" style="41"/>
    <col min="3841" max="3841" width="24.28515625" style="41" bestFit="1" customWidth="1"/>
    <col min="3842" max="3842" width="60.5703125" style="41" customWidth="1"/>
    <col min="3843" max="3843" width="9.85546875" style="41" customWidth="1"/>
    <col min="3844" max="4096" width="9.140625" style="41"/>
    <col min="4097" max="4097" width="24.28515625" style="41" bestFit="1" customWidth="1"/>
    <col min="4098" max="4098" width="60.5703125" style="41" customWidth="1"/>
    <col min="4099" max="4099" width="9.85546875" style="41" customWidth="1"/>
    <col min="4100" max="4352" width="9.140625" style="41"/>
    <col min="4353" max="4353" width="24.28515625" style="41" bestFit="1" customWidth="1"/>
    <col min="4354" max="4354" width="60.5703125" style="41" customWidth="1"/>
    <col min="4355" max="4355" width="9.85546875" style="41" customWidth="1"/>
    <col min="4356" max="4608" width="9.140625" style="41"/>
    <col min="4609" max="4609" width="24.28515625" style="41" bestFit="1" customWidth="1"/>
    <col min="4610" max="4610" width="60.5703125" style="41" customWidth="1"/>
    <col min="4611" max="4611" width="9.85546875" style="41" customWidth="1"/>
    <col min="4612" max="4864" width="9.140625" style="41"/>
    <col min="4865" max="4865" width="24.28515625" style="41" bestFit="1" customWidth="1"/>
    <col min="4866" max="4866" width="60.5703125" style="41" customWidth="1"/>
    <col min="4867" max="4867" width="9.85546875" style="41" customWidth="1"/>
    <col min="4868" max="5120" width="9.140625" style="41"/>
    <col min="5121" max="5121" width="24.28515625" style="41" bestFit="1" customWidth="1"/>
    <col min="5122" max="5122" width="60.5703125" style="41" customWidth="1"/>
    <col min="5123" max="5123" width="9.85546875" style="41" customWidth="1"/>
    <col min="5124" max="5376" width="9.140625" style="41"/>
    <col min="5377" max="5377" width="24.28515625" style="41" bestFit="1" customWidth="1"/>
    <col min="5378" max="5378" width="60.5703125" style="41" customWidth="1"/>
    <col min="5379" max="5379" width="9.85546875" style="41" customWidth="1"/>
    <col min="5380" max="5632" width="9.140625" style="41"/>
    <col min="5633" max="5633" width="24.28515625" style="41" bestFit="1" customWidth="1"/>
    <col min="5634" max="5634" width="60.5703125" style="41" customWidth="1"/>
    <col min="5635" max="5635" width="9.85546875" style="41" customWidth="1"/>
    <col min="5636" max="5888" width="9.140625" style="41"/>
    <col min="5889" max="5889" width="24.28515625" style="41" bestFit="1" customWidth="1"/>
    <col min="5890" max="5890" width="60.5703125" style="41" customWidth="1"/>
    <col min="5891" max="5891" width="9.85546875" style="41" customWidth="1"/>
    <col min="5892" max="6144" width="9.140625" style="41"/>
    <col min="6145" max="6145" width="24.28515625" style="41" bestFit="1" customWidth="1"/>
    <col min="6146" max="6146" width="60.5703125" style="41" customWidth="1"/>
    <col min="6147" max="6147" width="9.85546875" style="41" customWidth="1"/>
    <col min="6148" max="6400" width="9.140625" style="41"/>
    <col min="6401" max="6401" width="24.28515625" style="41" bestFit="1" customWidth="1"/>
    <col min="6402" max="6402" width="60.5703125" style="41" customWidth="1"/>
    <col min="6403" max="6403" width="9.85546875" style="41" customWidth="1"/>
    <col min="6404" max="6656" width="9.140625" style="41"/>
    <col min="6657" max="6657" width="24.28515625" style="41" bestFit="1" customWidth="1"/>
    <col min="6658" max="6658" width="60.5703125" style="41" customWidth="1"/>
    <col min="6659" max="6659" width="9.85546875" style="41" customWidth="1"/>
    <col min="6660" max="6912" width="9.140625" style="41"/>
    <col min="6913" max="6913" width="24.28515625" style="41" bestFit="1" customWidth="1"/>
    <col min="6914" max="6914" width="60.5703125" style="41" customWidth="1"/>
    <col min="6915" max="6915" width="9.85546875" style="41" customWidth="1"/>
    <col min="6916" max="7168" width="9.140625" style="41"/>
    <col min="7169" max="7169" width="24.28515625" style="41" bestFit="1" customWidth="1"/>
    <col min="7170" max="7170" width="60.5703125" style="41" customWidth="1"/>
    <col min="7171" max="7171" width="9.85546875" style="41" customWidth="1"/>
    <col min="7172" max="7424" width="9.140625" style="41"/>
    <col min="7425" max="7425" width="24.28515625" style="41" bestFit="1" customWidth="1"/>
    <col min="7426" max="7426" width="60.5703125" style="41" customWidth="1"/>
    <col min="7427" max="7427" width="9.85546875" style="41" customWidth="1"/>
    <col min="7428" max="7680" width="9.140625" style="41"/>
    <col min="7681" max="7681" width="24.28515625" style="41" bestFit="1" customWidth="1"/>
    <col min="7682" max="7682" width="60.5703125" style="41" customWidth="1"/>
    <col min="7683" max="7683" width="9.85546875" style="41" customWidth="1"/>
    <col min="7684" max="7936" width="9.140625" style="41"/>
    <col min="7937" max="7937" width="24.28515625" style="41" bestFit="1" customWidth="1"/>
    <col min="7938" max="7938" width="60.5703125" style="41" customWidth="1"/>
    <col min="7939" max="7939" width="9.85546875" style="41" customWidth="1"/>
    <col min="7940" max="8192" width="9.140625" style="41"/>
    <col min="8193" max="8193" width="24.28515625" style="41" bestFit="1" customWidth="1"/>
    <col min="8194" max="8194" width="60.5703125" style="41" customWidth="1"/>
    <col min="8195" max="8195" width="9.85546875" style="41" customWidth="1"/>
    <col min="8196" max="8448" width="9.140625" style="41"/>
    <col min="8449" max="8449" width="24.28515625" style="41" bestFit="1" customWidth="1"/>
    <col min="8450" max="8450" width="60.5703125" style="41" customWidth="1"/>
    <col min="8451" max="8451" width="9.85546875" style="41" customWidth="1"/>
    <col min="8452" max="8704" width="9.140625" style="41"/>
    <col min="8705" max="8705" width="24.28515625" style="41" bestFit="1" customWidth="1"/>
    <col min="8706" max="8706" width="60.5703125" style="41" customWidth="1"/>
    <col min="8707" max="8707" width="9.85546875" style="41" customWidth="1"/>
    <col min="8708" max="8960" width="9.140625" style="41"/>
    <col min="8961" max="8961" width="24.28515625" style="41" bestFit="1" customWidth="1"/>
    <col min="8962" max="8962" width="60.5703125" style="41" customWidth="1"/>
    <col min="8963" max="8963" width="9.85546875" style="41" customWidth="1"/>
    <col min="8964" max="9216" width="9.140625" style="41"/>
    <col min="9217" max="9217" width="24.28515625" style="41" bestFit="1" customWidth="1"/>
    <col min="9218" max="9218" width="60.5703125" style="41" customWidth="1"/>
    <col min="9219" max="9219" width="9.85546875" style="41" customWidth="1"/>
    <col min="9220" max="9472" width="9.140625" style="41"/>
    <col min="9473" max="9473" width="24.28515625" style="41" bestFit="1" customWidth="1"/>
    <col min="9474" max="9474" width="60.5703125" style="41" customWidth="1"/>
    <col min="9475" max="9475" width="9.85546875" style="41" customWidth="1"/>
    <col min="9476" max="9728" width="9.140625" style="41"/>
    <col min="9729" max="9729" width="24.28515625" style="41" bestFit="1" customWidth="1"/>
    <col min="9730" max="9730" width="60.5703125" style="41" customWidth="1"/>
    <col min="9731" max="9731" width="9.85546875" style="41" customWidth="1"/>
    <col min="9732" max="9984" width="9.140625" style="41"/>
    <col min="9985" max="9985" width="24.28515625" style="41" bestFit="1" customWidth="1"/>
    <col min="9986" max="9986" width="60.5703125" style="41" customWidth="1"/>
    <col min="9987" max="9987" width="9.85546875" style="41" customWidth="1"/>
    <col min="9988" max="10240" width="9.140625" style="41"/>
    <col min="10241" max="10241" width="24.28515625" style="41" bestFit="1" customWidth="1"/>
    <col min="10242" max="10242" width="60.5703125" style="41" customWidth="1"/>
    <col min="10243" max="10243" width="9.85546875" style="41" customWidth="1"/>
    <col min="10244" max="10496" width="9.140625" style="41"/>
    <col min="10497" max="10497" width="24.28515625" style="41" bestFit="1" customWidth="1"/>
    <col min="10498" max="10498" width="60.5703125" style="41" customWidth="1"/>
    <col min="10499" max="10499" width="9.85546875" style="41" customWidth="1"/>
    <col min="10500" max="10752" width="9.140625" style="41"/>
    <col min="10753" max="10753" width="24.28515625" style="41" bestFit="1" customWidth="1"/>
    <col min="10754" max="10754" width="60.5703125" style="41" customWidth="1"/>
    <col min="10755" max="10755" width="9.85546875" style="41" customWidth="1"/>
    <col min="10756" max="11008" width="9.140625" style="41"/>
    <col min="11009" max="11009" width="24.28515625" style="41" bestFit="1" customWidth="1"/>
    <col min="11010" max="11010" width="60.5703125" style="41" customWidth="1"/>
    <col min="11011" max="11011" width="9.85546875" style="41" customWidth="1"/>
    <col min="11012" max="11264" width="9.140625" style="41"/>
    <col min="11265" max="11265" width="24.28515625" style="41" bestFit="1" customWidth="1"/>
    <col min="11266" max="11266" width="60.5703125" style="41" customWidth="1"/>
    <col min="11267" max="11267" width="9.85546875" style="41" customWidth="1"/>
    <col min="11268" max="11520" width="9.140625" style="41"/>
    <col min="11521" max="11521" width="24.28515625" style="41" bestFit="1" customWidth="1"/>
    <col min="11522" max="11522" width="60.5703125" style="41" customWidth="1"/>
    <col min="11523" max="11523" width="9.85546875" style="41" customWidth="1"/>
    <col min="11524" max="11776" width="9.140625" style="41"/>
    <col min="11777" max="11777" width="24.28515625" style="41" bestFit="1" customWidth="1"/>
    <col min="11778" max="11778" width="60.5703125" style="41" customWidth="1"/>
    <col min="11779" max="11779" width="9.85546875" style="41" customWidth="1"/>
    <col min="11780" max="12032" width="9.140625" style="41"/>
    <col min="12033" max="12033" width="24.28515625" style="41" bestFit="1" customWidth="1"/>
    <col min="12034" max="12034" width="60.5703125" style="41" customWidth="1"/>
    <col min="12035" max="12035" width="9.85546875" style="41" customWidth="1"/>
    <col min="12036" max="12288" width="9.140625" style="41"/>
    <col min="12289" max="12289" width="24.28515625" style="41" bestFit="1" customWidth="1"/>
    <col min="12290" max="12290" width="60.5703125" style="41" customWidth="1"/>
    <col min="12291" max="12291" width="9.85546875" style="41" customWidth="1"/>
    <col min="12292" max="12544" width="9.140625" style="41"/>
    <col min="12545" max="12545" width="24.28515625" style="41" bestFit="1" customWidth="1"/>
    <col min="12546" max="12546" width="60.5703125" style="41" customWidth="1"/>
    <col min="12547" max="12547" width="9.85546875" style="41" customWidth="1"/>
    <col min="12548" max="12800" width="9.140625" style="41"/>
    <col min="12801" max="12801" width="24.28515625" style="41" bestFit="1" customWidth="1"/>
    <col min="12802" max="12802" width="60.5703125" style="41" customWidth="1"/>
    <col min="12803" max="12803" width="9.85546875" style="41" customWidth="1"/>
    <col min="12804" max="13056" width="9.140625" style="41"/>
    <col min="13057" max="13057" width="24.28515625" style="41" bestFit="1" customWidth="1"/>
    <col min="13058" max="13058" width="60.5703125" style="41" customWidth="1"/>
    <col min="13059" max="13059" width="9.85546875" style="41" customWidth="1"/>
    <col min="13060" max="13312" width="9.140625" style="41"/>
    <col min="13313" max="13313" width="24.28515625" style="41" bestFit="1" customWidth="1"/>
    <col min="13314" max="13314" width="60.5703125" style="41" customWidth="1"/>
    <col min="13315" max="13315" width="9.85546875" style="41" customWidth="1"/>
    <col min="13316" max="13568" width="9.140625" style="41"/>
    <col min="13569" max="13569" width="24.28515625" style="41" bestFit="1" customWidth="1"/>
    <col min="13570" max="13570" width="60.5703125" style="41" customWidth="1"/>
    <col min="13571" max="13571" width="9.85546875" style="41" customWidth="1"/>
    <col min="13572" max="13824" width="9.140625" style="41"/>
    <col min="13825" max="13825" width="24.28515625" style="41" bestFit="1" customWidth="1"/>
    <col min="13826" max="13826" width="60.5703125" style="41" customWidth="1"/>
    <col min="13827" max="13827" width="9.85546875" style="41" customWidth="1"/>
    <col min="13828" max="14080" width="9.140625" style="41"/>
    <col min="14081" max="14081" width="24.28515625" style="41" bestFit="1" customWidth="1"/>
    <col min="14082" max="14082" width="60.5703125" style="41" customWidth="1"/>
    <col min="14083" max="14083" width="9.85546875" style="41" customWidth="1"/>
    <col min="14084" max="14336" width="9.140625" style="41"/>
    <col min="14337" max="14337" width="24.28515625" style="41" bestFit="1" customWidth="1"/>
    <col min="14338" max="14338" width="60.5703125" style="41" customWidth="1"/>
    <col min="14339" max="14339" width="9.85546875" style="41" customWidth="1"/>
    <col min="14340" max="14592" width="9.140625" style="41"/>
    <col min="14593" max="14593" width="24.28515625" style="41" bestFit="1" customWidth="1"/>
    <col min="14594" max="14594" width="60.5703125" style="41" customWidth="1"/>
    <col min="14595" max="14595" width="9.85546875" style="41" customWidth="1"/>
    <col min="14596" max="14848" width="9.140625" style="41"/>
    <col min="14849" max="14849" width="24.28515625" style="41" bestFit="1" customWidth="1"/>
    <col min="14850" max="14850" width="60.5703125" style="41" customWidth="1"/>
    <col min="14851" max="14851" width="9.85546875" style="41" customWidth="1"/>
    <col min="14852" max="15104" width="9.140625" style="41"/>
    <col min="15105" max="15105" width="24.28515625" style="41" bestFit="1" customWidth="1"/>
    <col min="15106" max="15106" width="60.5703125" style="41" customWidth="1"/>
    <col min="15107" max="15107" width="9.85546875" style="41" customWidth="1"/>
    <col min="15108" max="15360" width="9.140625" style="41"/>
    <col min="15361" max="15361" width="24.28515625" style="41" bestFit="1" customWidth="1"/>
    <col min="15362" max="15362" width="60.5703125" style="41" customWidth="1"/>
    <col min="15363" max="15363" width="9.85546875" style="41" customWidth="1"/>
    <col min="15364" max="15616" width="9.140625" style="41"/>
    <col min="15617" max="15617" width="24.28515625" style="41" bestFit="1" customWidth="1"/>
    <col min="15618" max="15618" width="60.5703125" style="41" customWidth="1"/>
    <col min="15619" max="15619" width="9.85546875" style="41" customWidth="1"/>
    <col min="15620" max="15872" width="9.140625" style="41"/>
    <col min="15873" max="15873" width="24.28515625" style="41" bestFit="1" customWidth="1"/>
    <col min="15874" max="15874" width="60.5703125" style="41" customWidth="1"/>
    <col min="15875" max="15875" width="9.85546875" style="41" customWidth="1"/>
    <col min="15876" max="16128" width="9.140625" style="41"/>
    <col min="16129" max="16129" width="24.28515625" style="41" bestFit="1" customWidth="1"/>
    <col min="16130" max="16130" width="60.5703125" style="41" customWidth="1"/>
    <col min="16131" max="16131" width="9.85546875" style="41" customWidth="1"/>
    <col min="16132" max="16384" width="9.140625" style="41"/>
  </cols>
  <sheetData>
    <row r="1" spans="1:17">
      <c r="A1" s="23" t="s">
        <v>48</v>
      </c>
      <c r="B1" s="1304" t="s">
        <v>2200</v>
      </c>
    </row>
    <row r="2" spans="1:17">
      <c r="A2" s="23" t="s">
        <v>49</v>
      </c>
      <c r="B2" s="23" t="s">
        <v>1938</v>
      </c>
    </row>
    <row r="3" spans="1:17">
      <c r="A3" s="23" t="s">
        <v>47</v>
      </c>
      <c r="B3" s="23" t="s">
        <v>1049</v>
      </c>
    </row>
    <row r="4" spans="1:17">
      <c r="A4" s="23" t="s">
        <v>50</v>
      </c>
      <c r="B4" s="23" t="s">
        <v>53</v>
      </c>
    </row>
    <row r="5" spans="1:17">
      <c r="A5" s="41" t="s">
        <v>792</v>
      </c>
      <c r="B5" s="41" t="s">
        <v>71</v>
      </c>
    </row>
    <row r="6" spans="1:17" ht="15.75" thickBot="1"/>
    <row r="7" spans="1:17">
      <c r="A7" s="4685" t="s">
        <v>2201</v>
      </c>
      <c r="B7" s="4686"/>
      <c r="C7" s="4691" t="s">
        <v>2202</v>
      </c>
      <c r="D7" s="4733"/>
      <c r="E7" s="4733"/>
      <c r="F7" s="4733"/>
      <c r="G7" s="4733"/>
      <c r="H7" s="4733"/>
      <c r="I7" s="4733"/>
      <c r="J7" s="4733"/>
      <c r="K7" s="4733"/>
      <c r="L7" s="4734"/>
      <c r="M7" s="4734"/>
      <c r="N7" s="4734"/>
      <c r="O7" s="4734"/>
      <c r="P7" s="4734"/>
      <c r="Q7" s="4735"/>
    </row>
    <row r="8" spans="1:17">
      <c r="A8" s="4687"/>
      <c r="B8" s="4688"/>
      <c r="C8" s="4736"/>
      <c r="D8" s="4737"/>
      <c r="E8" s="4737"/>
      <c r="F8" s="4737"/>
      <c r="G8" s="4737"/>
      <c r="H8" s="4737"/>
      <c r="I8" s="4737"/>
      <c r="J8" s="4737"/>
      <c r="K8" s="4737"/>
      <c r="L8" s="4738"/>
      <c r="M8" s="4738"/>
      <c r="N8" s="4738"/>
      <c r="O8" s="4738"/>
      <c r="P8" s="4738"/>
      <c r="Q8" s="4739"/>
    </row>
    <row r="9" spans="1:17">
      <c r="A9" s="4687"/>
      <c r="B9" s="4688"/>
      <c r="C9" s="4736"/>
      <c r="D9" s="4737"/>
      <c r="E9" s="4737"/>
      <c r="F9" s="4737"/>
      <c r="G9" s="4737"/>
      <c r="H9" s="4737"/>
      <c r="I9" s="4737"/>
      <c r="J9" s="4737"/>
      <c r="K9" s="4737"/>
      <c r="L9" s="4738"/>
      <c r="M9" s="4738"/>
      <c r="N9" s="4738"/>
      <c r="O9" s="4738"/>
      <c r="P9" s="4738"/>
      <c r="Q9" s="4739"/>
    </row>
    <row r="10" spans="1:17" ht="15.75" thickBot="1">
      <c r="A10" s="4689"/>
      <c r="B10" s="4690"/>
      <c r="C10" s="4740"/>
      <c r="D10" s="4741"/>
      <c r="E10" s="4741"/>
      <c r="F10" s="4741"/>
      <c r="G10" s="4741"/>
      <c r="H10" s="4741"/>
      <c r="I10" s="4741"/>
      <c r="J10" s="4741"/>
      <c r="K10" s="4741"/>
      <c r="L10" s="4742"/>
      <c r="M10" s="4742"/>
      <c r="N10" s="4742"/>
      <c r="O10" s="4742"/>
      <c r="P10" s="4742"/>
      <c r="Q10" s="4743"/>
    </row>
    <row r="11" spans="1:17">
      <c r="A11" s="4703" t="s">
        <v>2203</v>
      </c>
      <c r="B11" s="4704"/>
      <c r="C11" s="4717" t="s">
        <v>2096</v>
      </c>
      <c r="D11" s="1629"/>
      <c r="E11" s="4744" t="s">
        <v>2097</v>
      </c>
      <c r="F11" s="4744"/>
      <c r="G11" s="4744"/>
      <c r="H11" s="4744"/>
      <c r="I11" s="4744"/>
      <c r="J11" s="4744"/>
      <c r="K11" s="4744"/>
      <c r="L11" s="4744"/>
      <c r="M11" s="4744"/>
      <c r="N11" s="4744"/>
      <c r="O11" s="4744"/>
      <c r="P11" s="4744"/>
      <c r="Q11" s="4745"/>
    </row>
    <row r="12" spans="1:17" ht="24">
      <c r="A12" s="4705"/>
      <c r="B12" s="4706"/>
      <c r="C12" s="4718"/>
      <c r="D12" s="1610" t="s">
        <v>2098</v>
      </c>
      <c r="E12" s="1611" t="s">
        <v>2099</v>
      </c>
      <c r="F12" s="1612" t="s">
        <v>2100</v>
      </c>
      <c r="G12" s="1612" t="s">
        <v>2101</v>
      </c>
      <c r="H12" s="1612" t="s">
        <v>2102</v>
      </c>
      <c r="I12" s="1612" t="s">
        <v>2103</v>
      </c>
      <c r="J12" s="1612" t="s">
        <v>2104</v>
      </c>
      <c r="K12" s="1612" t="s">
        <v>2105</v>
      </c>
      <c r="L12" s="1612" t="s">
        <v>2106</v>
      </c>
      <c r="M12" s="1612" t="s">
        <v>2107</v>
      </c>
      <c r="N12" s="1612" t="s">
        <v>2108</v>
      </c>
      <c r="O12" s="1612" t="s">
        <v>2109</v>
      </c>
      <c r="P12" s="1612" t="s">
        <v>2110</v>
      </c>
      <c r="Q12" s="1613" t="s">
        <v>2111</v>
      </c>
    </row>
    <row r="13" spans="1:17">
      <c r="A13" s="1630"/>
      <c r="B13" s="1631"/>
      <c r="C13" s="1632">
        <v>1</v>
      </c>
      <c r="D13" s="1633">
        <v>2</v>
      </c>
      <c r="E13" s="1633">
        <v>3</v>
      </c>
      <c r="F13" s="1633">
        <v>4</v>
      </c>
      <c r="G13" s="1633">
        <v>5</v>
      </c>
      <c r="H13" s="1633">
        <v>6</v>
      </c>
      <c r="I13" s="1633">
        <v>7</v>
      </c>
      <c r="J13" s="1633">
        <v>8</v>
      </c>
      <c r="K13" s="1633">
        <v>9</v>
      </c>
      <c r="L13" s="1633">
        <v>10</v>
      </c>
      <c r="M13" s="1633">
        <v>11</v>
      </c>
      <c r="N13" s="1633">
        <v>12</v>
      </c>
      <c r="O13" s="1633">
        <v>13</v>
      </c>
      <c r="P13" s="1633">
        <v>14</v>
      </c>
      <c r="Q13" s="1634">
        <v>15</v>
      </c>
    </row>
    <row r="14" spans="1:17">
      <c r="A14" s="1630"/>
      <c r="B14" s="1614" t="s">
        <v>2112</v>
      </c>
      <c r="C14" s="1492"/>
      <c r="D14" s="1493"/>
      <c r="E14" s="1493"/>
      <c r="F14" s="1493"/>
      <c r="G14" s="1493"/>
      <c r="H14" s="1493"/>
      <c r="I14" s="1493"/>
      <c r="J14" s="1493"/>
      <c r="K14" s="1493"/>
      <c r="L14" s="1493"/>
      <c r="M14" s="1493"/>
      <c r="N14" s="1493"/>
      <c r="O14" s="1493"/>
      <c r="P14" s="1493"/>
      <c r="Q14" s="1494"/>
    </row>
    <row r="15" spans="1:17">
      <c r="A15" s="1635"/>
      <c r="B15" s="1615" t="s">
        <v>199</v>
      </c>
      <c r="C15" s="1496"/>
      <c r="D15" s="1497"/>
      <c r="E15" s="1497"/>
      <c r="F15" s="1497"/>
      <c r="G15" s="1497"/>
      <c r="H15" s="1497"/>
      <c r="I15" s="1497"/>
      <c r="J15" s="1497"/>
      <c r="K15" s="1497"/>
      <c r="L15" s="1497"/>
      <c r="M15" s="1497"/>
      <c r="N15" s="1497"/>
      <c r="O15" s="1497"/>
      <c r="P15" s="1497"/>
      <c r="Q15" s="1498"/>
    </row>
    <row r="16" spans="1:17">
      <c r="A16" s="1499">
        <v>1</v>
      </c>
      <c r="B16" s="1086" t="s">
        <v>202</v>
      </c>
      <c r="C16" s="1500">
        <f>SUM(D16:Q16)</f>
        <v>0</v>
      </c>
      <c r="D16" s="1501"/>
      <c r="E16" s="1502"/>
      <c r="F16" s="1502"/>
      <c r="G16" s="1502"/>
      <c r="H16" s="1502"/>
      <c r="I16" s="1502"/>
      <c r="J16" s="1502"/>
      <c r="K16" s="1502"/>
      <c r="L16" s="1502"/>
      <c r="M16" s="1502"/>
      <c r="N16" s="1502"/>
      <c r="O16" s="1502"/>
      <c r="P16" s="1502"/>
      <c r="Q16" s="1503"/>
    </row>
    <row r="17" spans="1:17" ht="25.5">
      <c r="A17" s="1499">
        <v>2</v>
      </c>
      <c r="B17" s="1082" t="s">
        <v>2113</v>
      </c>
      <c r="C17" s="1500">
        <f t="shared" ref="C17:C32" si="0">SUM(D17:Q17)</f>
        <v>0</v>
      </c>
      <c r="D17" s="1504"/>
      <c r="E17" s="1505"/>
      <c r="F17" s="1505"/>
      <c r="G17" s="1505"/>
      <c r="H17" s="1505"/>
      <c r="I17" s="1505"/>
      <c r="J17" s="1505"/>
      <c r="K17" s="1505"/>
      <c r="L17" s="1505"/>
      <c r="M17" s="1505"/>
      <c r="N17" s="1505"/>
      <c r="O17" s="1505"/>
      <c r="P17" s="1505"/>
      <c r="Q17" s="1506"/>
    </row>
    <row r="18" spans="1:17">
      <c r="A18" s="1507">
        <v>3</v>
      </c>
      <c r="B18" s="1508" t="s">
        <v>2114</v>
      </c>
      <c r="C18" s="1500">
        <f t="shared" si="0"/>
        <v>0</v>
      </c>
      <c r="D18" s="1504"/>
      <c r="E18" s="1505"/>
      <c r="F18" s="1505"/>
      <c r="G18" s="1505"/>
      <c r="H18" s="1505"/>
      <c r="I18" s="1505"/>
      <c r="J18" s="1505"/>
      <c r="K18" s="1505"/>
      <c r="L18" s="1505"/>
      <c r="M18" s="1505"/>
      <c r="N18" s="1505"/>
      <c r="O18" s="1505"/>
      <c r="P18" s="1505"/>
      <c r="Q18" s="1506"/>
    </row>
    <row r="19" spans="1:17">
      <c r="A19" s="1507">
        <v>4</v>
      </c>
      <c r="B19" s="1508" t="s">
        <v>2115</v>
      </c>
      <c r="C19" s="1500">
        <f t="shared" si="0"/>
        <v>0</v>
      </c>
      <c r="D19" s="1509">
        <f>D20+D21</f>
        <v>0</v>
      </c>
      <c r="E19" s="1509">
        <f t="shared" ref="E19:Q19" si="1">E20+E21</f>
        <v>0</v>
      </c>
      <c r="F19" s="1509">
        <f t="shared" si="1"/>
        <v>0</v>
      </c>
      <c r="G19" s="1509">
        <f t="shared" si="1"/>
        <v>0</v>
      </c>
      <c r="H19" s="1509">
        <f t="shared" si="1"/>
        <v>0</v>
      </c>
      <c r="I19" s="1509">
        <f t="shared" si="1"/>
        <v>0</v>
      </c>
      <c r="J19" s="1509">
        <f t="shared" si="1"/>
        <v>0</v>
      </c>
      <c r="K19" s="1509">
        <f t="shared" si="1"/>
        <v>0</v>
      </c>
      <c r="L19" s="1509">
        <f t="shared" si="1"/>
        <v>0</v>
      </c>
      <c r="M19" s="1509">
        <f t="shared" si="1"/>
        <v>0</v>
      </c>
      <c r="N19" s="1509">
        <f t="shared" si="1"/>
        <v>0</v>
      </c>
      <c r="O19" s="1509">
        <f t="shared" si="1"/>
        <v>0</v>
      </c>
      <c r="P19" s="1509">
        <f t="shared" si="1"/>
        <v>0</v>
      </c>
      <c r="Q19" s="1510">
        <f t="shared" si="1"/>
        <v>0</v>
      </c>
    </row>
    <row r="20" spans="1:17">
      <c r="A20" s="1636"/>
      <c r="B20" s="1512" t="s">
        <v>67</v>
      </c>
      <c r="C20" s="1500">
        <f t="shared" si="0"/>
        <v>0</v>
      </c>
      <c r="D20" s="1513"/>
      <c r="E20" s="1514"/>
      <c r="F20" s="1514"/>
      <c r="G20" s="1514"/>
      <c r="H20" s="1514"/>
      <c r="I20" s="1514"/>
      <c r="J20" s="1514"/>
      <c r="K20" s="1514"/>
      <c r="L20" s="1514"/>
      <c r="M20" s="1514"/>
      <c r="N20" s="1514"/>
      <c r="O20" s="1514"/>
      <c r="P20" s="1514"/>
      <c r="Q20" s="1515"/>
    </row>
    <row r="21" spans="1:17">
      <c r="A21" s="1499"/>
      <c r="B21" s="1512" t="s">
        <v>273</v>
      </c>
      <c r="C21" s="1500">
        <f t="shared" si="0"/>
        <v>0</v>
      </c>
      <c r="D21" s="1513"/>
      <c r="E21" s="1514"/>
      <c r="F21" s="1514"/>
      <c r="G21" s="1514"/>
      <c r="H21" s="1514"/>
      <c r="I21" s="1514"/>
      <c r="J21" s="1514"/>
      <c r="K21" s="1514"/>
      <c r="L21" s="1514"/>
      <c r="M21" s="1514"/>
      <c r="N21" s="1514"/>
      <c r="O21" s="1514"/>
      <c r="P21" s="1514"/>
      <c r="Q21" s="1515"/>
    </row>
    <row r="22" spans="1:17">
      <c r="A22" s="1507">
        <v>5</v>
      </c>
      <c r="B22" s="1508" t="s">
        <v>2116</v>
      </c>
      <c r="C22" s="1500">
        <f t="shared" si="0"/>
        <v>0</v>
      </c>
      <c r="D22" s="1516"/>
      <c r="E22" s="1517"/>
      <c r="F22" s="1517"/>
      <c r="G22" s="1517"/>
      <c r="H22" s="1517"/>
      <c r="I22" s="1517"/>
      <c r="J22" s="1517"/>
      <c r="K22" s="1517"/>
      <c r="L22" s="1517"/>
      <c r="M22" s="1517"/>
      <c r="N22" s="1517"/>
      <c r="O22" s="1517"/>
      <c r="P22" s="1517"/>
      <c r="Q22" s="1518"/>
    </row>
    <row r="23" spans="1:17">
      <c r="A23" s="1507">
        <v>6</v>
      </c>
      <c r="B23" s="1508" t="s">
        <v>2117</v>
      </c>
      <c r="C23" s="1500">
        <f t="shared" si="0"/>
        <v>0</v>
      </c>
      <c r="D23" s="1513"/>
      <c r="E23" s="1514"/>
      <c r="F23" s="1514"/>
      <c r="G23" s="1514"/>
      <c r="H23" s="1514"/>
      <c r="I23" s="1514"/>
      <c r="J23" s="1514"/>
      <c r="K23" s="1514"/>
      <c r="L23" s="1514"/>
      <c r="M23" s="1514"/>
      <c r="N23" s="1514"/>
      <c r="O23" s="1514"/>
      <c r="P23" s="1514"/>
      <c r="Q23" s="1515"/>
    </row>
    <row r="24" spans="1:17">
      <c r="A24" s="1507">
        <v>7</v>
      </c>
      <c r="B24" s="1508" t="s">
        <v>1805</v>
      </c>
      <c r="C24" s="1500">
        <f t="shared" si="0"/>
        <v>0</v>
      </c>
      <c r="D24" s="1513"/>
      <c r="E24" s="1514"/>
      <c r="F24" s="1514"/>
      <c r="G24" s="1514"/>
      <c r="H24" s="1514"/>
      <c r="I24" s="1514"/>
      <c r="J24" s="1514"/>
      <c r="K24" s="1514"/>
      <c r="L24" s="1514"/>
      <c r="M24" s="1514"/>
      <c r="N24" s="1514"/>
      <c r="O24" s="1514"/>
      <c r="P24" s="1514"/>
      <c r="Q24" s="1515"/>
    </row>
    <row r="25" spans="1:17">
      <c r="A25" s="1507"/>
      <c r="B25" s="1512" t="s">
        <v>2118</v>
      </c>
      <c r="C25" s="1500">
        <f t="shared" si="0"/>
        <v>0</v>
      </c>
      <c r="D25" s="1513"/>
      <c r="E25" s="1514"/>
      <c r="F25" s="1514"/>
      <c r="G25" s="1514"/>
      <c r="H25" s="1514"/>
      <c r="I25" s="1514"/>
      <c r="J25" s="1514"/>
      <c r="K25" s="1514"/>
      <c r="L25" s="1514"/>
      <c r="M25" s="1514"/>
      <c r="N25" s="1514"/>
      <c r="O25" s="1514"/>
      <c r="P25" s="1514"/>
      <c r="Q25" s="1515"/>
    </row>
    <row r="26" spans="1:17">
      <c r="A26" s="1507">
        <v>8</v>
      </c>
      <c r="B26" s="1524" t="s">
        <v>2119</v>
      </c>
      <c r="C26" s="1500">
        <f t="shared" si="0"/>
        <v>0</v>
      </c>
      <c r="D26" s="1521">
        <f>D27+D28+D29</f>
        <v>0</v>
      </c>
      <c r="E26" s="1521">
        <f t="shared" ref="E26:Q26" si="2">E27+E28+E29</f>
        <v>0</v>
      </c>
      <c r="F26" s="1521">
        <f t="shared" si="2"/>
        <v>0</v>
      </c>
      <c r="G26" s="1521">
        <f t="shared" si="2"/>
        <v>0</v>
      </c>
      <c r="H26" s="1521">
        <f t="shared" si="2"/>
        <v>0</v>
      </c>
      <c r="I26" s="1521">
        <f t="shared" si="2"/>
        <v>0</v>
      </c>
      <c r="J26" s="1521">
        <f t="shared" si="2"/>
        <v>0</v>
      </c>
      <c r="K26" s="1521">
        <f t="shared" si="2"/>
        <v>0</v>
      </c>
      <c r="L26" s="1521">
        <f t="shared" si="2"/>
        <v>0</v>
      </c>
      <c r="M26" s="1521">
        <f t="shared" si="2"/>
        <v>0</v>
      </c>
      <c r="N26" s="1521">
        <f t="shared" si="2"/>
        <v>0</v>
      </c>
      <c r="O26" s="1521">
        <f t="shared" si="2"/>
        <v>0</v>
      </c>
      <c r="P26" s="1521">
        <f t="shared" si="2"/>
        <v>0</v>
      </c>
      <c r="Q26" s="1522">
        <f t="shared" si="2"/>
        <v>0</v>
      </c>
    </row>
    <row r="27" spans="1:17">
      <c r="A27" s="1507"/>
      <c r="B27" s="1523" t="s">
        <v>438</v>
      </c>
      <c r="C27" s="1500">
        <f t="shared" si="0"/>
        <v>0</v>
      </c>
      <c r="D27" s="1513"/>
      <c r="E27" s="1514"/>
      <c r="F27" s="1514"/>
      <c r="G27" s="1514"/>
      <c r="H27" s="1514"/>
      <c r="I27" s="1514"/>
      <c r="J27" s="1514"/>
      <c r="K27" s="1514"/>
      <c r="L27" s="1514"/>
      <c r="M27" s="1514"/>
      <c r="N27" s="1514"/>
      <c r="O27" s="1514"/>
      <c r="P27" s="1514"/>
      <c r="Q27" s="1515"/>
    </row>
    <row r="28" spans="1:17">
      <c r="A28" s="1507"/>
      <c r="B28" s="1523" t="s">
        <v>445</v>
      </c>
      <c r="C28" s="1500">
        <f t="shared" si="0"/>
        <v>0</v>
      </c>
      <c r="D28" s="1513"/>
      <c r="E28" s="1514"/>
      <c r="F28" s="1514"/>
      <c r="G28" s="1514"/>
      <c r="H28" s="1514"/>
      <c r="I28" s="1514"/>
      <c r="J28" s="1514"/>
      <c r="K28" s="1514"/>
      <c r="L28" s="1514"/>
      <c r="M28" s="1514"/>
      <c r="N28" s="1514"/>
      <c r="O28" s="1514"/>
      <c r="P28" s="1514"/>
      <c r="Q28" s="1515"/>
    </row>
    <row r="29" spans="1:17">
      <c r="A29" s="1507"/>
      <c r="B29" s="1523" t="s">
        <v>2120</v>
      </c>
      <c r="C29" s="1500">
        <f t="shared" si="0"/>
        <v>0</v>
      </c>
      <c r="D29" s="1513"/>
      <c r="E29" s="1514"/>
      <c r="F29" s="1514"/>
      <c r="G29" s="1514"/>
      <c r="H29" s="1514"/>
      <c r="I29" s="1514"/>
      <c r="J29" s="1514"/>
      <c r="K29" s="1514"/>
      <c r="L29" s="1514"/>
      <c r="M29" s="1514"/>
      <c r="N29" s="1514"/>
      <c r="O29" s="1514"/>
      <c r="P29" s="1514"/>
      <c r="Q29" s="1515"/>
    </row>
    <row r="30" spans="1:17">
      <c r="A30" s="1507">
        <v>9</v>
      </c>
      <c r="B30" s="1524" t="s">
        <v>1813</v>
      </c>
      <c r="C30" s="1500">
        <f t="shared" si="0"/>
        <v>0</v>
      </c>
      <c r="D30" s="1521">
        <f>D31+D32</f>
        <v>0</v>
      </c>
      <c r="E30" s="1521">
        <f t="shared" ref="E30:Q30" si="3">E31+E32</f>
        <v>0</v>
      </c>
      <c r="F30" s="1521">
        <f t="shared" si="3"/>
        <v>0</v>
      </c>
      <c r="G30" s="1521">
        <f t="shared" si="3"/>
        <v>0</v>
      </c>
      <c r="H30" s="1521">
        <f t="shared" si="3"/>
        <v>0</v>
      </c>
      <c r="I30" s="1521">
        <f t="shared" si="3"/>
        <v>0</v>
      </c>
      <c r="J30" s="1521">
        <f t="shared" si="3"/>
        <v>0</v>
      </c>
      <c r="K30" s="1521">
        <f t="shared" si="3"/>
        <v>0</v>
      </c>
      <c r="L30" s="1521">
        <f t="shared" si="3"/>
        <v>0</v>
      </c>
      <c r="M30" s="1521">
        <f t="shared" si="3"/>
        <v>0</v>
      </c>
      <c r="N30" s="1521">
        <f t="shared" si="3"/>
        <v>0</v>
      </c>
      <c r="O30" s="1521">
        <f t="shared" si="3"/>
        <v>0</v>
      </c>
      <c r="P30" s="1521">
        <f t="shared" si="3"/>
        <v>0</v>
      </c>
      <c r="Q30" s="1522">
        <f t="shared" si="3"/>
        <v>0</v>
      </c>
    </row>
    <row r="31" spans="1:17">
      <c r="A31" s="1507"/>
      <c r="B31" s="1525" t="s">
        <v>2121</v>
      </c>
      <c r="C31" s="1500">
        <f t="shared" si="0"/>
        <v>0</v>
      </c>
      <c r="D31" s="1513"/>
      <c r="E31" s="1514"/>
      <c r="F31" s="1514"/>
      <c r="G31" s="1514"/>
      <c r="H31" s="1514"/>
      <c r="I31" s="1514"/>
      <c r="J31" s="1514"/>
      <c r="K31" s="1514"/>
      <c r="L31" s="1514"/>
      <c r="M31" s="1514"/>
      <c r="N31" s="1514"/>
      <c r="O31" s="1514"/>
      <c r="P31" s="1514"/>
      <c r="Q31" s="1515"/>
    </row>
    <row r="32" spans="1:17">
      <c r="A32" s="1507"/>
      <c r="B32" s="1525" t="s">
        <v>65</v>
      </c>
      <c r="C32" s="1500">
        <f t="shared" si="0"/>
        <v>0</v>
      </c>
      <c r="D32" s="1513"/>
      <c r="E32" s="1514"/>
      <c r="F32" s="1514"/>
      <c r="G32" s="1514"/>
      <c r="H32" s="1514"/>
      <c r="I32" s="1514"/>
      <c r="J32" s="1514"/>
      <c r="K32" s="1514"/>
      <c r="L32" s="1514"/>
      <c r="M32" s="1514"/>
      <c r="N32" s="1514"/>
      <c r="O32" s="1514"/>
      <c r="P32" s="1514"/>
      <c r="Q32" s="1515"/>
    </row>
    <row r="33" spans="1:17">
      <c r="A33" s="1507"/>
      <c r="B33" s="1572" t="s">
        <v>2122</v>
      </c>
      <c r="C33" s="1529">
        <f>C16+C17+C18+C19+C22+C23+C24+C25+C26+C30</f>
        <v>0</v>
      </c>
      <c r="D33" s="1529">
        <f t="shared" ref="D33:Q33" si="4">D16+D17+D18+D19+D22+D23+D24+D25+D26+D30</f>
        <v>0</v>
      </c>
      <c r="E33" s="1529">
        <f t="shared" si="4"/>
        <v>0</v>
      </c>
      <c r="F33" s="1529">
        <f t="shared" si="4"/>
        <v>0</v>
      </c>
      <c r="G33" s="1529">
        <f t="shared" si="4"/>
        <v>0</v>
      </c>
      <c r="H33" s="1529">
        <f t="shared" si="4"/>
        <v>0</v>
      </c>
      <c r="I33" s="1529">
        <f t="shared" si="4"/>
        <v>0</v>
      </c>
      <c r="J33" s="1529">
        <f t="shared" si="4"/>
        <v>0</v>
      </c>
      <c r="K33" s="1529">
        <f t="shared" si="4"/>
        <v>0</v>
      </c>
      <c r="L33" s="1529">
        <f t="shared" si="4"/>
        <v>0</v>
      </c>
      <c r="M33" s="1529">
        <f t="shared" si="4"/>
        <v>0</v>
      </c>
      <c r="N33" s="1529">
        <f t="shared" si="4"/>
        <v>0</v>
      </c>
      <c r="O33" s="1529">
        <f t="shared" si="4"/>
        <v>0</v>
      </c>
      <c r="P33" s="1529">
        <f t="shared" si="4"/>
        <v>0</v>
      </c>
      <c r="Q33" s="1530">
        <f t="shared" si="4"/>
        <v>0</v>
      </c>
    </row>
    <row r="34" spans="1:17">
      <c r="A34" s="1507"/>
      <c r="B34" s="1614" t="s">
        <v>2123</v>
      </c>
      <c r="C34" s="1531"/>
      <c r="D34" s="1531"/>
      <c r="E34" s="1531"/>
      <c r="F34" s="1531"/>
      <c r="G34" s="1531"/>
      <c r="H34" s="1531"/>
      <c r="I34" s="1531"/>
      <c r="J34" s="1531"/>
      <c r="K34" s="1531"/>
      <c r="L34" s="1531"/>
      <c r="M34" s="1531"/>
      <c r="N34" s="1531"/>
      <c r="O34" s="1531"/>
      <c r="P34" s="1531"/>
      <c r="Q34" s="1532"/>
    </row>
    <row r="35" spans="1:17">
      <c r="A35" s="1507">
        <v>1</v>
      </c>
      <c r="B35" s="1508" t="s">
        <v>2124</v>
      </c>
      <c r="C35" s="1500">
        <f>SUM(D35:Q35)</f>
        <v>0</v>
      </c>
      <c r="D35" s="1516"/>
      <c r="E35" s="1517"/>
      <c r="F35" s="1517"/>
      <c r="G35" s="1517"/>
      <c r="H35" s="1517"/>
      <c r="I35" s="1517"/>
      <c r="J35" s="1517"/>
      <c r="K35" s="1517"/>
      <c r="L35" s="1517"/>
      <c r="M35" s="1517"/>
      <c r="N35" s="1517"/>
      <c r="O35" s="1517"/>
      <c r="P35" s="1517"/>
      <c r="Q35" s="1518"/>
    </row>
    <row r="36" spans="1:17">
      <c r="A36" s="1507">
        <v>2</v>
      </c>
      <c r="B36" s="1508" t="s">
        <v>2125</v>
      </c>
      <c r="C36" s="1500">
        <f t="shared" ref="C36:C50" si="5">SUM(D36:Q36)</f>
        <v>0</v>
      </c>
      <c r="D36" s="1513"/>
      <c r="E36" s="1514"/>
      <c r="F36" s="1514"/>
      <c r="G36" s="1514"/>
      <c r="H36" s="1514"/>
      <c r="I36" s="1514"/>
      <c r="J36" s="1514"/>
      <c r="K36" s="1514"/>
      <c r="L36" s="1514"/>
      <c r="M36" s="1514"/>
      <c r="N36" s="1514"/>
      <c r="O36" s="1514"/>
      <c r="P36" s="1514"/>
      <c r="Q36" s="1515"/>
    </row>
    <row r="37" spans="1:17">
      <c r="A37" s="1507">
        <v>3</v>
      </c>
      <c r="B37" s="1508" t="s">
        <v>2126</v>
      </c>
      <c r="C37" s="1500">
        <f t="shared" si="5"/>
        <v>0</v>
      </c>
      <c r="D37" s="1513"/>
      <c r="E37" s="1514"/>
      <c r="F37" s="1514"/>
      <c r="G37" s="1514"/>
      <c r="H37" s="1514"/>
      <c r="I37" s="1514"/>
      <c r="J37" s="1514"/>
      <c r="K37" s="1514"/>
      <c r="L37" s="1514"/>
      <c r="M37" s="1514"/>
      <c r="N37" s="1514"/>
      <c r="O37" s="1514"/>
      <c r="P37" s="1514"/>
      <c r="Q37" s="1515"/>
    </row>
    <row r="38" spans="1:17">
      <c r="A38" s="1507">
        <v>4</v>
      </c>
      <c r="B38" s="1508" t="s">
        <v>2127</v>
      </c>
      <c r="C38" s="1500">
        <f t="shared" si="5"/>
        <v>0</v>
      </c>
      <c r="D38" s="1521">
        <f>D39+D40</f>
        <v>0</v>
      </c>
      <c r="E38" s="1521">
        <f t="shared" ref="E38:Q38" si="6">E39+E40</f>
        <v>0</v>
      </c>
      <c r="F38" s="1521">
        <f t="shared" si="6"/>
        <v>0</v>
      </c>
      <c r="G38" s="1521">
        <f t="shared" si="6"/>
        <v>0</v>
      </c>
      <c r="H38" s="1521">
        <f t="shared" si="6"/>
        <v>0</v>
      </c>
      <c r="I38" s="1521">
        <f t="shared" si="6"/>
        <v>0</v>
      </c>
      <c r="J38" s="1521">
        <f t="shared" si="6"/>
        <v>0</v>
      </c>
      <c r="K38" s="1521">
        <f t="shared" si="6"/>
        <v>0</v>
      </c>
      <c r="L38" s="1521">
        <f t="shared" si="6"/>
        <v>0</v>
      </c>
      <c r="M38" s="1521">
        <f t="shared" si="6"/>
        <v>0</v>
      </c>
      <c r="N38" s="1521">
        <f t="shared" si="6"/>
        <v>0</v>
      </c>
      <c r="O38" s="1521">
        <f t="shared" si="6"/>
        <v>0</v>
      </c>
      <c r="P38" s="1521">
        <f t="shared" si="6"/>
        <v>0</v>
      </c>
      <c r="Q38" s="1522">
        <f t="shared" si="6"/>
        <v>0</v>
      </c>
    </row>
    <row r="39" spans="1:17" ht="15" customHeight="1">
      <c r="A39" s="1507"/>
      <c r="B39" s="1512" t="s">
        <v>67</v>
      </c>
      <c r="C39" s="1500">
        <f t="shared" si="5"/>
        <v>0</v>
      </c>
      <c r="D39" s="1533"/>
      <c r="E39" s="1533"/>
      <c r="F39" s="1533"/>
      <c r="G39" s="1533"/>
      <c r="H39" s="1533"/>
      <c r="I39" s="1533"/>
      <c r="J39" s="1533"/>
      <c r="K39" s="1533"/>
      <c r="L39" s="1533"/>
      <c r="M39" s="1533"/>
      <c r="N39" s="1533"/>
      <c r="O39" s="1533"/>
      <c r="P39" s="1533"/>
      <c r="Q39" s="1534"/>
    </row>
    <row r="40" spans="1:17">
      <c r="A40" s="1507"/>
      <c r="B40" s="1512" t="s">
        <v>273</v>
      </c>
      <c r="C40" s="1500">
        <f t="shared" si="5"/>
        <v>0</v>
      </c>
      <c r="D40" s="1536"/>
      <c r="E40" s="1536"/>
      <c r="F40" s="1536"/>
      <c r="G40" s="1536"/>
      <c r="H40" s="1536"/>
      <c r="I40" s="1536"/>
      <c r="J40" s="1536"/>
      <c r="K40" s="1536"/>
      <c r="L40" s="1536"/>
      <c r="M40" s="1536"/>
      <c r="N40" s="1536"/>
      <c r="O40" s="1536"/>
      <c r="P40" s="1536"/>
      <c r="Q40" s="1537"/>
    </row>
    <row r="41" spans="1:17">
      <c r="A41" s="1507">
        <v>5</v>
      </c>
      <c r="B41" s="1508" t="s">
        <v>2128</v>
      </c>
      <c r="C41" s="1500">
        <f t="shared" si="5"/>
        <v>0</v>
      </c>
      <c r="D41" s="1539"/>
      <c r="E41" s="1539"/>
      <c r="F41" s="1539"/>
      <c r="G41" s="1539"/>
      <c r="H41" s="1539"/>
      <c r="I41" s="1539"/>
      <c r="J41" s="1539"/>
      <c r="K41" s="1539"/>
      <c r="L41" s="1539"/>
      <c r="M41" s="1539"/>
      <c r="N41" s="1539"/>
      <c r="O41" s="1539"/>
      <c r="P41" s="1539"/>
      <c r="Q41" s="1540"/>
    </row>
    <row r="42" spans="1:17">
      <c r="A42" s="1507">
        <v>6</v>
      </c>
      <c r="B42" s="1524" t="s">
        <v>2117</v>
      </c>
      <c r="C42" s="1500">
        <f t="shared" si="5"/>
        <v>0</v>
      </c>
      <c r="D42" s="1541"/>
      <c r="E42" s="1541"/>
      <c r="F42" s="1541"/>
      <c r="G42" s="1541"/>
      <c r="H42" s="1541"/>
      <c r="I42" s="1541"/>
      <c r="J42" s="1541"/>
      <c r="K42" s="1541"/>
      <c r="L42" s="1541"/>
      <c r="M42" s="1541"/>
      <c r="N42" s="1541"/>
      <c r="O42" s="1541"/>
      <c r="P42" s="1541"/>
      <c r="Q42" s="1542"/>
    </row>
    <row r="43" spans="1:17">
      <c r="A43" s="1507">
        <v>7</v>
      </c>
      <c r="B43" s="1524" t="s">
        <v>771</v>
      </c>
      <c r="C43" s="1500">
        <f t="shared" si="5"/>
        <v>0</v>
      </c>
      <c r="D43" s="1509">
        <f>D44+D45+D46</f>
        <v>0</v>
      </c>
      <c r="E43" s="1509">
        <f t="shared" ref="E43:Q43" si="7">E44+E45+E46</f>
        <v>0</v>
      </c>
      <c r="F43" s="1509">
        <f t="shared" si="7"/>
        <v>0</v>
      </c>
      <c r="G43" s="1509">
        <f t="shared" si="7"/>
        <v>0</v>
      </c>
      <c r="H43" s="1509">
        <f t="shared" si="7"/>
        <v>0</v>
      </c>
      <c r="I43" s="1509">
        <f t="shared" si="7"/>
        <v>0</v>
      </c>
      <c r="J43" s="1509">
        <f t="shared" si="7"/>
        <v>0</v>
      </c>
      <c r="K43" s="1509">
        <f t="shared" si="7"/>
        <v>0</v>
      </c>
      <c r="L43" s="1509">
        <f t="shared" si="7"/>
        <v>0</v>
      </c>
      <c r="M43" s="1509">
        <f t="shared" si="7"/>
        <v>0</v>
      </c>
      <c r="N43" s="1509">
        <f t="shared" si="7"/>
        <v>0</v>
      </c>
      <c r="O43" s="1509">
        <f t="shared" si="7"/>
        <v>0</v>
      </c>
      <c r="P43" s="1509">
        <f t="shared" si="7"/>
        <v>0</v>
      </c>
      <c r="Q43" s="1510">
        <f t="shared" si="7"/>
        <v>0</v>
      </c>
    </row>
    <row r="44" spans="1:17">
      <c r="A44" s="1526"/>
      <c r="B44" s="1512" t="s">
        <v>560</v>
      </c>
      <c r="C44" s="1500">
        <f t="shared" si="5"/>
        <v>0</v>
      </c>
      <c r="D44" s="1544"/>
      <c r="E44" s="1505"/>
      <c r="F44" s="1505"/>
      <c r="G44" s="1505"/>
      <c r="H44" s="1505"/>
      <c r="I44" s="1505"/>
      <c r="J44" s="1505"/>
      <c r="K44" s="1505"/>
      <c r="L44" s="1505"/>
      <c r="M44" s="1505"/>
      <c r="N44" s="1505"/>
      <c r="O44" s="1505"/>
      <c r="P44" s="1505"/>
      <c r="Q44" s="1506"/>
    </row>
    <row r="45" spans="1:17">
      <c r="A45" s="1635"/>
      <c r="B45" s="1512" t="s">
        <v>570</v>
      </c>
      <c r="C45" s="1500">
        <f t="shared" si="5"/>
        <v>0</v>
      </c>
      <c r="D45" s="1544"/>
      <c r="E45" s="1505"/>
      <c r="F45" s="1505"/>
      <c r="G45" s="1505"/>
      <c r="H45" s="1505"/>
      <c r="I45" s="1505"/>
      <c r="J45" s="1505"/>
      <c r="K45" s="1505"/>
      <c r="L45" s="1505"/>
      <c r="M45" s="1505"/>
      <c r="N45" s="1505"/>
      <c r="O45" s="1505"/>
      <c r="P45" s="1505"/>
      <c r="Q45" s="1506"/>
    </row>
    <row r="46" spans="1:17">
      <c r="A46" s="1635"/>
      <c r="B46" s="1512" t="s">
        <v>571</v>
      </c>
      <c r="C46" s="1500">
        <f t="shared" si="5"/>
        <v>0</v>
      </c>
      <c r="D46" s="1544"/>
      <c r="E46" s="1505"/>
      <c r="F46" s="1505"/>
      <c r="G46" s="1505"/>
      <c r="H46" s="1505"/>
      <c r="I46" s="1505"/>
      <c r="J46" s="1505"/>
      <c r="K46" s="1505"/>
      <c r="L46" s="1505"/>
      <c r="M46" s="1505"/>
      <c r="N46" s="1505"/>
      <c r="O46" s="1505"/>
      <c r="P46" s="1505"/>
      <c r="Q46" s="1506"/>
    </row>
    <row r="47" spans="1:17">
      <c r="A47" s="1507">
        <v>8</v>
      </c>
      <c r="B47" s="1545" t="s">
        <v>2129</v>
      </c>
      <c r="C47" s="1500">
        <f t="shared" si="5"/>
        <v>0</v>
      </c>
      <c r="D47" s="1544"/>
      <c r="E47" s="1505"/>
      <c r="F47" s="1505"/>
      <c r="G47" s="1505"/>
      <c r="H47" s="1505"/>
      <c r="I47" s="1505"/>
      <c r="J47" s="1505"/>
      <c r="K47" s="1505"/>
      <c r="L47" s="1505"/>
      <c r="M47" s="1505"/>
      <c r="N47" s="1505"/>
      <c r="O47" s="1505"/>
      <c r="P47" s="1505"/>
      <c r="Q47" s="1506"/>
    </row>
    <row r="48" spans="1:17">
      <c r="A48" s="1507">
        <v>9</v>
      </c>
      <c r="B48" s="1520" t="s">
        <v>2130</v>
      </c>
      <c r="C48" s="1500">
        <f t="shared" si="5"/>
        <v>0</v>
      </c>
      <c r="D48" s="1544"/>
      <c r="E48" s="1505"/>
      <c r="F48" s="1505"/>
      <c r="G48" s="1505"/>
      <c r="H48" s="1505"/>
      <c r="I48" s="1505"/>
      <c r="J48" s="1505"/>
      <c r="K48" s="1505"/>
      <c r="L48" s="1505"/>
      <c r="M48" s="1505"/>
      <c r="N48" s="1505"/>
      <c r="O48" s="1505"/>
      <c r="P48" s="1505"/>
      <c r="Q48" s="1506"/>
    </row>
    <row r="49" spans="1:17">
      <c r="A49" s="1507">
        <v>10</v>
      </c>
      <c r="B49" s="1524" t="s">
        <v>1833</v>
      </c>
      <c r="C49" s="1500">
        <f t="shared" si="5"/>
        <v>0</v>
      </c>
      <c r="D49" s="1544"/>
      <c r="E49" s="1505"/>
      <c r="F49" s="1505"/>
      <c r="G49" s="1505"/>
      <c r="H49" s="1505"/>
      <c r="I49" s="1505"/>
      <c r="J49" s="1505"/>
      <c r="K49" s="1505"/>
      <c r="L49" s="1505"/>
      <c r="M49" s="1505"/>
      <c r="N49" s="1505"/>
      <c r="O49" s="1505"/>
      <c r="P49" s="1505"/>
      <c r="Q49" s="1506"/>
    </row>
    <row r="50" spans="1:17">
      <c r="A50" s="1507">
        <v>11</v>
      </c>
      <c r="B50" s="1524" t="s">
        <v>643</v>
      </c>
      <c r="C50" s="1500">
        <f t="shared" si="5"/>
        <v>0</v>
      </c>
      <c r="D50" s="1544"/>
      <c r="E50" s="1505"/>
      <c r="F50" s="1505"/>
      <c r="G50" s="1505"/>
      <c r="H50" s="1505"/>
      <c r="I50" s="1505"/>
      <c r="J50" s="1505"/>
      <c r="K50" s="1505"/>
      <c r="L50" s="1505"/>
      <c r="M50" s="1505"/>
      <c r="N50" s="1505"/>
      <c r="O50" s="1505"/>
      <c r="P50" s="1505"/>
      <c r="Q50" s="1506"/>
    </row>
    <row r="51" spans="1:17" ht="15.75" thickBot="1">
      <c r="A51" s="1637"/>
      <c r="B51" s="1547" t="s">
        <v>2131</v>
      </c>
      <c r="C51" s="1548">
        <f>C35+C36+C37+C38+C41+C42+C43+C47+C48+C49+C50</f>
        <v>0</v>
      </c>
      <c r="D51" s="1549">
        <f>D35+D36+D37+D38+D41+D42+D43+D47+D48+D49+D50</f>
        <v>0</v>
      </c>
      <c r="E51" s="1549">
        <f t="shared" ref="E51:Q51" si="8">E35+E36+E37+E38+E41+E42+E43+E47+E48+E49+E50</f>
        <v>0</v>
      </c>
      <c r="F51" s="1549">
        <f t="shared" si="8"/>
        <v>0</v>
      </c>
      <c r="G51" s="1549">
        <f t="shared" si="8"/>
        <v>0</v>
      </c>
      <c r="H51" s="1549">
        <f t="shared" si="8"/>
        <v>0</v>
      </c>
      <c r="I51" s="1549">
        <f t="shared" si="8"/>
        <v>0</v>
      </c>
      <c r="J51" s="1549">
        <f t="shared" si="8"/>
        <v>0</v>
      </c>
      <c r="K51" s="1549">
        <f t="shared" si="8"/>
        <v>0</v>
      </c>
      <c r="L51" s="1549">
        <f t="shared" si="8"/>
        <v>0</v>
      </c>
      <c r="M51" s="1549">
        <f t="shared" si="8"/>
        <v>0</v>
      </c>
      <c r="N51" s="1549">
        <f t="shared" si="8"/>
        <v>0</v>
      </c>
      <c r="O51" s="1549">
        <f t="shared" si="8"/>
        <v>0</v>
      </c>
      <c r="P51" s="1549">
        <f t="shared" si="8"/>
        <v>0</v>
      </c>
      <c r="Q51" s="1550">
        <f t="shared" si="8"/>
        <v>0</v>
      </c>
    </row>
    <row r="52" spans="1:17" ht="15.75" thickBot="1">
      <c r="A52" s="1638"/>
      <c r="B52" s="1639" t="s">
        <v>2132</v>
      </c>
      <c r="C52" s="1553">
        <f>C33+C51</f>
        <v>0</v>
      </c>
      <c r="D52" s="1554">
        <f>D33+D51</f>
        <v>0</v>
      </c>
      <c r="E52" s="1554">
        <f t="shared" ref="E52:Q52" si="9">E33+E51</f>
        <v>0</v>
      </c>
      <c r="F52" s="1554">
        <f t="shared" si="9"/>
        <v>0</v>
      </c>
      <c r="G52" s="1554">
        <f t="shared" si="9"/>
        <v>0</v>
      </c>
      <c r="H52" s="1554">
        <f t="shared" si="9"/>
        <v>0</v>
      </c>
      <c r="I52" s="1554">
        <f t="shared" si="9"/>
        <v>0</v>
      </c>
      <c r="J52" s="1554">
        <f t="shared" si="9"/>
        <v>0</v>
      </c>
      <c r="K52" s="1554">
        <f t="shared" si="9"/>
        <v>0</v>
      </c>
      <c r="L52" s="1554">
        <f t="shared" si="9"/>
        <v>0</v>
      </c>
      <c r="M52" s="1554">
        <f t="shared" si="9"/>
        <v>0</v>
      </c>
      <c r="N52" s="1554">
        <f t="shared" si="9"/>
        <v>0</v>
      </c>
      <c r="O52" s="1554">
        <f t="shared" si="9"/>
        <v>0</v>
      </c>
      <c r="P52" s="1554">
        <f t="shared" si="9"/>
        <v>0</v>
      </c>
      <c r="Q52" s="1555">
        <f t="shared" si="9"/>
        <v>0</v>
      </c>
    </row>
    <row r="53" spans="1:17">
      <c r="A53" s="1640"/>
      <c r="B53" s="1641" t="s">
        <v>1221</v>
      </c>
      <c r="C53" s="1558"/>
      <c r="D53" s="1559"/>
      <c r="E53" s="1559"/>
      <c r="F53" s="1559"/>
      <c r="G53" s="1559"/>
      <c r="H53" s="1559"/>
      <c r="I53" s="1559"/>
      <c r="J53" s="1559"/>
      <c r="K53" s="1559"/>
      <c r="L53" s="1559"/>
      <c r="M53" s="1559"/>
      <c r="N53" s="1559"/>
      <c r="O53" s="1559"/>
      <c r="P53" s="1559"/>
      <c r="Q53" s="1560"/>
    </row>
    <row r="54" spans="1:17">
      <c r="A54" s="1635"/>
      <c r="B54" s="1614" t="s">
        <v>2133</v>
      </c>
      <c r="C54" s="1561"/>
      <c r="D54" s="1562"/>
      <c r="E54" s="1562"/>
      <c r="F54" s="1562"/>
      <c r="G54" s="1562"/>
      <c r="H54" s="1562"/>
      <c r="I54" s="1562"/>
      <c r="J54" s="1562"/>
      <c r="K54" s="1562"/>
      <c r="L54" s="1562"/>
      <c r="M54" s="1562"/>
      <c r="N54" s="1562"/>
      <c r="O54" s="1562"/>
      <c r="P54" s="1562"/>
      <c r="Q54" s="1563"/>
    </row>
    <row r="55" spans="1:17">
      <c r="A55" s="1519" t="s">
        <v>2134</v>
      </c>
      <c r="B55" s="1616" t="s">
        <v>2135</v>
      </c>
      <c r="C55" s="1496"/>
      <c r="D55" s="1497"/>
      <c r="E55" s="1497"/>
      <c r="F55" s="1497"/>
      <c r="G55" s="1497"/>
      <c r="H55" s="1497"/>
      <c r="I55" s="1497"/>
      <c r="J55" s="1497"/>
      <c r="K55" s="1497"/>
      <c r="L55" s="1497"/>
      <c r="M55" s="1497"/>
      <c r="N55" s="1497"/>
      <c r="O55" s="1497"/>
      <c r="P55" s="1497"/>
      <c r="Q55" s="1498"/>
    </row>
    <row r="56" spans="1:17">
      <c r="A56" s="1499" t="s">
        <v>2136</v>
      </c>
      <c r="B56" s="1508" t="s">
        <v>2137</v>
      </c>
      <c r="C56" s="1500">
        <f t="shared" ref="C56:C62" si="10">SUM(D56:Q56)</f>
        <v>0</v>
      </c>
      <c r="D56" s="1544"/>
      <c r="E56" s="1505"/>
      <c r="F56" s="1505"/>
      <c r="G56" s="1505"/>
      <c r="H56" s="1505"/>
      <c r="I56" s="1505"/>
      <c r="J56" s="1505"/>
      <c r="K56" s="1505"/>
      <c r="L56" s="1505"/>
      <c r="M56" s="1505"/>
      <c r="N56" s="1505"/>
      <c r="O56" s="1505"/>
      <c r="P56" s="1505"/>
      <c r="Q56" s="1506"/>
    </row>
    <row r="57" spans="1:17">
      <c r="A57" s="1507" t="s">
        <v>2138</v>
      </c>
      <c r="B57" s="1566" t="s">
        <v>2139</v>
      </c>
      <c r="C57" s="1500">
        <f t="shared" si="10"/>
        <v>0</v>
      </c>
      <c r="D57" s="1544"/>
      <c r="E57" s="1505"/>
      <c r="F57" s="1505"/>
      <c r="G57" s="1505"/>
      <c r="H57" s="1505"/>
      <c r="I57" s="1505"/>
      <c r="J57" s="1505"/>
      <c r="K57" s="1505"/>
      <c r="L57" s="1505"/>
      <c r="M57" s="1505"/>
      <c r="N57" s="1505"/>
      <c r="O57" s="1505"/>
      <c r="P57" s="1505"/>
      <c r="Q57" s="1506"/>
    </row>
    <row r="58" spans="1:17">
      <c r="A58" s="1507" t="s">
        <v>2140</v>
      </c>
      <c r="B58" s="1566" t="s">
        <v>2141</v>
      </c>
      <c r="C58" s="1500">
        <f t="shared" si="10"/>
        <v>0</v>
      </c>
      <c r="D58" s="1544"/>
      <c r="E58" s="1505"/>
      <c r="F58" s="1505"/>
      <c r="G58" s="1505"/>
      <c r="H58" s="1505"/>
      <c r="I58" s="1505"/>
      <c r="J58" s="1505"/>
      <c r="K58" s="1505"/>
      <c r="L58" s="1505"/>
      <c r="M58" s="1505"/>
      <c r="N58" s="1505"/>
      <c r="O58" s="1505"/>
      <c r="P58" s="1505"/>
      <c r="Q58" s="1506"/>
    </row>
    <row r="59" spans="1:17">
      <c r="A59" s="1507" t="s">
        <v>2142</v>
      </c>
      <c r="B59" s="1566" t="s">
        <v>2143</v>
      </c>
      <c r="C59" s="1500">
        <f t="shared" si="10"/>
        <v>0</v>
      </c>
      <c r="D59" s="1567">
        <f>D60+D61</f>
        <v>0</v>
      </c>
      <c r="E59" s="1567">
        <f t="shared" ref="E59:Q59" si="11">E60+E61</f>
        <v>0</v>
      </c>
      <c r="F59" s="1567">
        <f t="shared" si="11"/>
        <v>0</v>
      </c>
      <c r="G59" s="1567">
        <f t="shared" si="11"/>
        <v>0</v>
      </c>
      <c r="H59" s="1567">
        <f t="shared" si="11"/>
        <v>0</v>
      </c>
      <c r="I59" s="1567">
        <f t="shared" si="11"/>
        <v>0</v>
      </c>
      <c r="J59" s="1567">
        <f t="shared" si="11"/>
        <v>0</v>
      </c>
      <c r="K59" s="1567">
        <f t="shared" si="11"/>
        <v>0</v>
      </c>
      <c r="L59" s="1567">
        <f t="shared" si="11"/>
        <v>0</v>
      </c>
      <c r="M59" s="1567">
        <f t="shared" si="11"/>
        <v>0</v>
      </c>
      <c r="N59" s="1567">
        <f t="shared" si="11"/>
        <v>0</v>
      </c>
      <c r="O59" s="1567">
        <f t="shared" si="11"/>
        <v>0</v>
      </c>
      <c r="P59" s="1567">
        <f t="shared" si="11"/>
        <v>0</v>
      </c>
      <c r="Q59" s="1568">
        <f t="shared" si="11"/>
        <v>0</v>
      </c>
    </row>
    <row r="60" spans="1:17">
      <c r="A60" s="1507" t="s">
        <v>2144</v>
      </c>
      <c r="B60" s="1569" t="s">
        <v>2145</v>
      </c>
      <c r="C60" s="1500">
        <f t="shared" si="10"/>
        <v>0</v>
      </c>
      <c r="D60" s="1536"/>
      <c r="E60" s="1536"/>
      <c r="F60" s="1536"/>
      <c r="G60" s="1536"/>
      <c r="H60" s="1536"/>
      <c r="I60" s="1536"/>
      <c r="J60" s="1536"/>
      <c r="K60" s="1536"/>
      <c r="L60" s="1536"/>
      <c r="M60" s="1536"/>
      <c r="N60" s="1536"/>
      <c r="O60" s="1536"/>
      <c r="P60" s="1536"/>
      <c r="Q60" s="1537"/>
    </row>
    <row r="61" spans="1:17">
      <c r="A61" s="1499" t="s">
        <v>2146</v>
      </c>
      <c r="B61" s="1512" t="s">
        <v>2147</v>
      </c>
      <c r="C61" s="1500">
        <f t="shared" si="10"/>
        <v>0</v>
      </c>
      <c r="D61" s="1536"/>
      <c r="E61" s="1536"/>
      <c r="F61" s="1536"/>
      <c r="G61" s="1536"/>
      <c r="H61" s="1536"/>
      <c r="I61" s="1536"/>
      <c r="J61" s="1536"/>
      <c r="K61" s="1536"/>
      <c r="L61" s="1536"/>
      <c r="M61" s="1536"/>
      <c r="N61" s="1536"/>
      <c r="O61" s="1536"/>
      <c r="P61" s="1536"/>
      <c r="Q61" s="1537"/>
    </row>
    <row r="62" spans="1:17">
      <c r="A62" s="1507" t="s">
        <v>2148</v>
      </c>
      <c r="B62" s="1566" t="s">
        <v>2149</v>
      </c>
      <c r="C62" s="1500">
        <f t="shared" si="10"/>
        <v>0</v>
      </c>
      <c r="D62" s="1570"/>
      <c r="E62" s="1570"/>
      <c r="F62" s="1570"/>
      <c r="G62" s="1570"/>
      <c r="H62" s="1570"/>
      <c r="I62" s="1570"/>
      <c r="J62" s="1570"/>
      <c r="K62" s="1570"/>
      <c r="L62" s="1570"/>
      <c r="M62" s="1570"/>
      <c r="N62" s="1570"/>
      <c r="O62" s="1570"/>
      <c r="P62" s="1570"/>
      <c r="Q62" s="1571"/>
    </row>
    <row r="63" spans="1:17">
      <c r="A63" s="1526"/>
      <c r="B63" s="1528" t="s">
        <v>2150</v>
      </c>
      <c r="C63" s="1573">
        <f>C56+C57+C58+C59+C62</f>
        <v>0</v>
      </c>
      <c r="D63" s="1574">
        <f>D56+D57+D58+D59+D62</f>
        <v>0</v>
      </c>
      <c r="E63" s="1574">
        <f t="shared" ref="E63:Q63" si="12">E56+E57+E58+E59+E62</f>
        <v>0</v>
      </c>
      <c r="F63" s="1574">
        <f t="shared" si="12"/>
        <v>0</v>
      </c>
      <c r="G63" s="1574">
        <f t="shared" si="12"/>
        <v>0</v>
      </c>
      <c r="H63" s="1574">
        <f t="shared" si="12"/>
        <v>0</v>
      </c>
      <c r="I63" s="1574">
        <f t="shared" si="12"/>
        <v>0</v>
      </c>
      <c r="J63" s="1574">
        <f t="shared" si="12"/>
        <v>0</v>
      </c>
      <c r="K63" s="1574">
        <f t="shared" si="12"/>
        <v>0</v>
      </c>
      <c r="L63" s="1574">
        <f t="shared" si="12"/>
        <v>0</v>
      </c>
      <c r="M63" s="1574">
        <f t="shared" si="12"/>
        <v>0</v>
      </c>
      <c r="N63" s="1574">
        <f t="shared" si="12"/>
        <v>0</v>
      </c>
      <c r="O63" s="1574">
        <f t="shared" si="12"/>
        <v>0</v>
      </c>
      <c r="P63" s="1574">
        <f t="shared" si="12"/>
        <v>0</v>
      </c>
      <c r="Q63" s="1575">
        <f t="shared" si="12"/>
        <v>0</v>
      </c>
    </row>
    <row r="64" spans="1:17">
      <c r="A64" s="1635"/>
      <c r="B64" s="1614" t="s">
        <v>2151</v>
      </c>
      <c r="C64" s="1492"/>
      <c r="D64" s="1617"/>
      <c r="E64" s="1617"/>
      <c r="F64" s="1617"/>
      <c r="G64" s="1617"/>
      <c r="H64" s="1617"/>
      <c r="I64" s="1617"/>
      <c r="J64" s="1617"/>
      <c r="K64" s="1617"/>
      <c r="L64" s="1617"/>
      <c r="M64" s="1617"/>
      <c r="N64" s="1617"/>
      <c r="O64" s="1617"/>
      <c r="P64" s="1617"/>
      <c r="Q64" s="1618"/>
    </row>
    <row r="65" spans="1:17">
      <c r="A65" s="1642" t="s">
        <v>2152</v>
      </c>
      <c r="B65" s="1616" t="s">
        <v>2135</v>
      </c>
      <c r="C65" s="1619"/>
      <c r="D65" s="1620"/>
      <c r="E65" s="1620"/>
      <c r="F65" s="1620"/>
      <c r="G65" s="1620"/>
      <c r="H65" s="1620"/>
      <c r="I65" s="1620"/>
      <c r="J65" s="1620"/>
      <c r="K65" s="1620"/>
      <c r="L65" s="1620"/>
      <c r="M65" s="1620"/>
      <c r="N65" s="1620"/>
      <c r="O65" s="1620"/>
      <c r="P65" s="1620"/>
      <c r="Q65" s="1621"/>
    </row>
    <row r="66" spans="1:17">
      <c r="A66" s="1507" t="s">
        <v>2136</v>
      </c>
      <c r="B66" s="1566" t="s">
        <v>2137</v>
      </c>
      <c r="C66" s="1500">
        <f t="shared" ref="C66:C72" si="13">SUM(D66:Q66)</f>
        <v>0</v>
      </c>
      <c r="D66" s="1544"/>
      <c r="E66" s="1505"/>
      <c r="F66" s="1505"/>
      <c r="G66" s="1505"/>
      <c r="H66" s="1505"/>
      <c r="I66" s="1505"/>
      <c r="J66" s="1505"/>
      <c r="K66" s="1505"/>
      <c r="L66" s="1505"/>
      <c r="M66" s="1505"/>
      <c r="N66" s="1505"/>
      <c r="O66" s="1505"/>
      <c r="P66" s="1505"/>
      <c r="Q66" s="1506"/>
    </row>
    <row r="67" spans="1:17">
      <c r="A67" s="1507" t="s">
        <v>2138</v>
      </c>
      <c r="B67" s="1566" t="s">
        <v>2139</v>
      </c>
      <c r="C67" s="1500">
        <f t="shared" si="13"/>
        <v>0</v>
      </c>
      <c r="D67" s="1544"/>
      <c r="E67" s="1505"/>
      <c r="F67" s="1505"/>
      <c r="G67" s="1505"/>
      <c r="H67" s="1505"/>
      <c r="I67" s="1505"/>
      <c r="J67" s="1505"/>
      <c r="K67" s="1505"/>
      <c r="L67" s="1505"/>
      <c r="M67" s="1505"/>
      <c r="N67" s="1505"/>
      <c r="O67" s="1505"/>
      <c r="P67" s="1505"/>
      <c r="Q67" s="1506"/>
    </row>
    <row r="68" spans="1:17">
      <c r="A68" s="1507" t="s">
        <v>2140</v>
      </c>
      <c r="B68" s="1566" t="s">
        <v>2141</v>
      </c>
      <c r="C68" s="1500">
        <f t="shared" si="13"/>
        <v>0</v>
      </c>
      <c r="D68" s="1544"/>
      <c r="E68" s="1505"/>
      <c r="F68" s="1505"/>
      <c r="G68" s="1505"/>
      <c r="H68" s="1505"/>
      <c r="I68" s="1505"/>
      <c r="J68" s="1505"/>
      <c r="K68" s="1505"/>
      <c r="L68" s="1505"/>
      <c r="M68" s="1505"/>
      <c r="N68" s="1505"/>
      <c r="O68" s="1505"/>
      <c r="P68" s="1505"/>
      <c r="Q68" s="1506"/>
    </row>
    <row r="69" spans="1:17">
      <c r="A69" s="1507" t="s">
        <v>2142</v>
      </c>
      <c r="B69" s="1566" t="s">
        <v>2143</v>
      </c>
      <c r="C69" s="1500">
        <f t="shared" si="13"/>
        <v>0</v>
      </c>
      <c r="D69" s="1567">
        <f>D70+D71</f>
        <v>0</v>
      </c>
      <c r="E69" s="1567">
        <f t="shared" ref="E69:Q69" si="14">E70+E71</f>
        <v>0</v>
      </c>
      <c r="F69" s="1567">
        <f t="shared" si="14"/>
        <v>0</v>
      </c>
      <c r="G69" s="1567">
        <f t="shared" si="14"/>
        <v>0</v>
      </c>
      <c r="H69" s="1567">
        <f t="shared" si="14"/>
        <v>0</v>
      </c>
      <c r="I69" s="1567">
        <f t="shared" si="14"/>
        <v>0</v>
      </c>
      <c r="J69" s="1567">
        <f t="shared" si="14"/>
        <v>0</v>
      </c>
      <c r="K69" s="1567">
        <f t="shared" si="14"/>
        <v>0</v>
      </c>
      <c r="L69" s="1567">
        <f t="shared" si="14"/>
        <v>0</v>
      </c>
      <c r="M69" s="1567">
        <f t="shared" si="14"/>
        <v>0</v>
      </c>
      <c r="N69" s="1567">
        <f t="shared" si="14"/>
        <v>0</v>
      </c>
      <c r="O69" s="1567">
        <f t="shared" si="14"/>
        <v>0</v>
      </c>
      <c r="P69" s="1567">
        <f t="shared" si="14"/>
        <v>0</v>
      </c>
      <c r="Q69" s="1568">
        <f t="shared" si="14"/>
        <v>0</v>
      </c>
    </row>
    <row r="70" spans="1:17">
      <c r="A70" s="1507" t="s">
        <v>2144</v>
      </c>
      <c r="B70" s="1569" t="s">
        <v>2145</v>
      </c>
      <c r="C70" s="1500">
        <f t="shared" si="13"/>
        <v>0</v>
      </c>
      <c r="D70" s="1536"/>
      <c r="E70" s="1536"/>
      <c r="F70" s="1536"/>
      <c r="G70" s="1536"/>
      <c r="H70" s="1536"/>
      <c r="I70" s="1536"/>
      <c r="J70" s="1536"/>
      <c r="K70" s="1536"/>
      <c r="L70" s="1536"/>
      <c r="M70" s="1536"/>
      <c r="N70" s="1536"/>
      <c r="O70" s="1536"/>
      <c r="P70" s="1536"/>
      <c r="Q70" s="1537"/>
    </row>
    <row r="71" spans="1:17">
      <c r="A71" s="1507" t="s">
        <v>2146</v>
      </c>
      <c r="B71" s="1569" t="s">
        <v>2147</v>
      </c>
      <c r="C71" s="1500">
        <f t="shared" si="13"/>
        <v>0</v>
      </c>
      <c r="D71" s="1536"/>
      <c r="E71" s="1536"/>
      <c r="F71" s="1536"/>
      <c r="G71" s="1536"/>
      <c r="H71" s="1536"/>
      <c r="I71" s="1536"/>
      <c r="J71" s="1536"/>
      <c r="K71" s="1536"/>
      <c r="L71" s="1536"/>
      <c r="M71" s="1536"/>
      <c r="N71" s="1536"/>
      <c r="O71" s="1536"/>
      <c r="P71" s="1536"/>
      <c r="Q71" s="1537"/>
    </row>
    <row r="72" spans="1:17">
      <c r="A72" s="1507" t="s">
        <v>2148</v>
      </c>
      <c r="B72" s="1566" t="s">
        <v>2149</v>
      </c>
      <c r="C72" s="1500">
        <f t="shared" si="13"/>
        <v>0</v>
      </c>
      <c r="D72" s="1570"/>
      <c r="E72" s="1570"/>
      <c r="F72" s="1570"/>
      <c r="G72" s="1570"/>
      <c r="H72" s="1570"/>
      <c r="I72" s="1570"/>
      <c r="J72" s="1570"/>
      <c r="K72" s="1570"/>
      <c r="L72" s="1570"/>
      <c r="M72" s="1570"/>
      <c r="N72" s="1570"/>
      <c r="O72" s="1570"/>
      <c r="P72" s="1570"/>
      <c r="Q72" s="1571"/>
    </row>
    <row r="73" spans="1:17" ht="15.75" thickBot="1">
      <c r="A73" s="1643"/>
      <c r="B73" s="1572" t="s">
        <v>2153</v>
      </c>
      <c r="C73" s="1582">
        <f>C66+C67+C68+C69+C72</f>
        <v>0</v>
      </c>
      <c r="D73" s="1549">
        <f>D66+D67+D68+D69+D72</f>
        <v>0</v>
      </c>
      <c r="E73" s="1549">
        <f t="shared" ref="E73:Q73" si="15">E66+E67+E68+E69+E72</f>
        <v>0</v>
      </c>
      <c r="F73" s="1549">
        <f t="shared" si="15"/>
        <v>0</v>
      </c>
      <c r="G73" s="1549">
        <f t="shared" si="15"/>
        <v>0</v>
      </c>
      <c r="H73" s="1549">
        <f t="shared" si="15"/>
        <v>0</v>
      </c>
      <c r="I73" s="1549">
        <f t="shared" si="15"/>
        <v>0</v>
      </c>
      <c r="J73" s="1549">
        <f t="shared" si="15"/>
        <v>0</v>
      </c>
      <c r="K73" s="1549">
        <f t="shared" si="15"/>
        <v>0</v>
      </c>
      <c r="L73" s="1549">
        <f t="shared" si="15"/>
        <v>0</v>
      </c>
      <c r="M73" s="1549">
        <f t="shared" si="15"/>
        <v>0</v>
      </c>
      <c r="N73" s="1549">
        <f t="shared" si="15"/>
        <v>0</v>
      </c>
      <c r="O73" s="1549">
        <f t="shared" si="15"/>
        <v>0</v>
      </c>
      <c r="P73" s="1549">
        <f t="shared" si="15"/>
        <v>0</v>
      </c>
      <c r="Q73" s="1550">
        <f t="shared" si="15"/>
        <v>0</v>
      </c>
    </row>
    <row r="74" spans="1:17" ht="15.75" thickBot="1">
      <c r="A74" s="1644"/>
      <c r="B74" s="1584" t="s">
        <v>2154</v>
      </c>
      <c r="C74" s="1553">
        <f>C63+C73</f>
        <v>0</v>
      </c>
      <c r="D74" s="1554">
        <f>D63+D73</f>
        <v>0</v>
      </c>
      <c r="E74" s="1554">
        <f t="shared" ref="E74:Q74" si="16">E63+E73</f>
        <v>0</v>
      </c>
      <c r="F74" s="1554">
        <f t="shared" si="16"/>
        <v>0</v>
      </c>
      <c r="G74" s="1554">
        <f t="shared" si="16"/>
        <v>0</v>
      </c>
      <c r="H74" s="1554">
        <f t="shared" si="16"/>
        <v>0</v>
      </c>
      <c r="I74" s="1554">
        <f t="shared" si="16"/>
        <v>0</v>
      </c>
      <c r="J74" s="1554">
        <f t="shared" si="16"/>
        <v>0</v>
      </c>
      <c r="K74" s="1554">
        <f t="shared" si="16"/>
        <v>0</v>
      </c>
      <c r="L74" s="1554">
        <f t="shared" si="16"/>
        <v>0</v>
      </c>
      <c r="M74" s="1554">
        <f t="shared" si="16"/>
        <v>0</v>
      </c>
      <c r="N74" s="1554">
        <f t="shared" si="16"/>
        <v>0</v>
      </c>
      <c r="O74" s="1554">
        <f t="shared" si="16"/>
        <v>0</v>
      </c>
      <c r="P74" s="1554">
        <f t="shared" si="16"/>
        <v>0</v>
      </c>
      <c r="Q74" s="1555">
        <f t="shared" si="16"/>
        <v>0</v>
      </c>
    </row>
    <row r="75" spans="1:17" ht="15.75" thickBot="1">
      <c r="A75" s="1645"/>
      <c r="B75" s="1646" t="s">
        <v>2155</v>
      </c>
      <c r="C75" s="1587">
        <f>C52+C74</f>
        <v>0</v>
      </c>
      <c r="D75" s="1588">
        <f>D52+D74</f>
        <v>0</v>
      </c>
      <c r="E75" s="1588">
        <f t="shared" ref="E75:Q75" si="17">E52+E74</f>
        <v>0</v>
      </c>
      <c r="F75" s="1588">
        <f t="shared" si="17"/>
        <v>0</v>
      </c>
      <c r="G75" s="1588">
        <f t="shared" si="17"/>
        <v>0</v>
      </c>
      <c r="H75" s="1588">
        <f t="shared" si="17"/>
        <v>0</v>
      </c>
      <c r="I75" s="1588">
        <f t="shared" si="17"/>
        <v>0</v>
      </c>
      <c r="J75" s="1588">
        <f t="shared" si="17"/>
        <v>0</v>
      </c>
      <c r="K75" s="1588">
        <f t="shared" si="17"/>
        <v>0</v>
      </c>
      <c r="L75" s="1588">
        <f t="shared" si="17"/>
        <v>0</v>
      </c>
      <c r="M75" s="1588">
        <f t="shared" si="17"/>
        <v>0</v>
      </c>
      <c r="N75" s="1588">
        <f t="shared" si="17"/>
        <v>0</v>
      </c>
      <c r="O75" s="1588">
        <f t="shared" si="17"/>
        <v>0</v>
      </c>
      <c r="P75" s="1588">
        <f t="shared" si="17"/>
        <v>0</v>
      </c>
      <c r="Q75" s="1589">
        <f t="shared" si="17"/>
        <v>0</v>
      </c>
    </row>
    <row r="76" spans="1:17" ht="16.5" thickTop="1" thickBot="1">
      <c r="A76" s="1647"/>
      <c r="B76" s="1648" t="s">
        <v>2156</v>
      </c>
      <c r="C76" s="1592"/>
      <c r="D76" s="1593">
        <v>0</v>
      </c>
      <c r="E76" s="1594" t="s">
        <v>2157</v>
      </c>
      <c r="F76" s="1595" t="s">
        <v>2158</v>
      </c>
      <c r="G76" s="1595" t="s">
        <v>2159</v>
      </c>
      <c r="H76" s="1595" t="s">
        <v>2160</v>
      </c>
      <c r="I76" s="1595" t="s">
        <v>2161</v>
      </c>
      <c r="J76" s="1595" t="s">
        <v>2162</v>
      </c>
      <c r="K76" s="1595" t="s">
        <v>2163</v>
      </c>
      <c r="L76" s="1595" t="s">
        <v>2164</v>
      </c>
      <c r="M76" s="1595" t="s">
        <v>2165</v>
      </c>
      <c r="N76" s="1595" t="s">
        <v>2166</v>
      </c>
      <c r="O76" s="1595" t="s">
        <v>2167</v>
      </c>
      <c r="P76" s="1595" t="s">
        <v>2168</v>
      </c>
      <c r="Q76" s="1596" t="s">
        <v>2169</v>
      </c>
    </row>
    <row r="77" spans="1:17" ht="16.5" thickTop="1" thickBot="1">
      <c r="A77" s="1649"/>
      <c r="B77" s="1650" t="s">
        <v>2204</v>
      </c>
      <c r="C77" s="1599"/>
      <c r="D77" s="1600">
        <f>D75*D76</f>
        <v>0</v>
      </c>
      <c r="E77" s="1601">
        <f>E75*E76</f>
        <v>0</v>
      </c>
      <c r="F77" s="1601">
        <f>F75*F76</f>
        <v>0</v>
      </c>
      <c r="G77" s="1601">
        <f t="shared" ref="G77:Q77" si="18">G75*G76</f>
        <v>0</v>
      </c>
      <c r="H77" s="1601">
        <f t="shared" si="18"/>
        <v>0</v>
      </c>
      <c r="I77" s="1601">
        <f t="shared" si="18"/>
        <v>0</v>
      </c>
      <c r="J77" s="1601">
        <f t="shared" si="18"/>
        <v>0</v>
      </c>
      <c r="K77" s="1601">
        <f t="shared" si="18"/>
        <v>0</v>
      </c>
      <c r="L77" s="1601">
        <f t="shared" si="18"/>
        <v>0</v>
      </c>
      <c r="M77" s="1601">
        <f t="shared" si="18"/>
        <v>0</v>
      </c>
      <c r="N77" s="1601">
        <f t="shared" si="18"/>
        <v>0</v>
      </c>
      <c r="O77" s="1601">
        <f t="shared" si="18"/>
        <v>0</v>
      </c>
      <c r="P77" s="1601">
        <f t="shared" si="18"/>
        <v>0</v>
      </c>
      <c r="Q77" s="1602">
        <f t="shared" si="18"/>
        <v>0</v>
      </c>
    </row>
    <row r="78" spans="1:17" ht="16.5" thickTop="1" thickBot="1">
      <c r="A78" s="1651"/>
      <c r="B78" s="1652" t="s">
        <v>2205</v>
      </c>
      <c r="C78" s="1605">
        <f>SUM(D77:Q77)</f>
        <v>0</v>
      </c>
      <c r="D78" s="1606"/>
      <c r="E78" s="1607"/>
      <c r="F78" s="1607"/>
      <c r="G78" s="1607"/>
      <c r="H78" s="1607"/>
      <c r="I78" s="1607"/>
      <c r="J78" s="1607"/>
      <c r="K78" s="1607"/>
      <c r="L78" s="1607"/>
      <c r="M78" s="1607"/>
      <c r="N78" s="1607"/>
      <c r="O78" s="1607"/>
      <c r="P78" s="1607"/>
      <c r="Q78" s="1608"/>
    </row>
  </sheetData>
  <mergeCells count="5">
    <mergeCell ref="A7:B10"/>
    <mergeCell ref="C7:Q10"/>
    <mergeCell ref="A11:B12"/>
    <mergeCell ref="C11:C12"/>
    <mergeCell ref="E11:Q11"/>
  </mergeCells>
  <conditionalFormatting sqref="C11:C12">
    <cfRule type="colorScale" priority="2">
      <colorScale>
        <cfvo type="min"/>
        <cfvo type="percentile" val="50"/>
        <cfvo type="max"/>
        <color rgb="FFF8696B"/>
        <color rgb="FFFFEB84"/>
        <color rgb="FF63BE7B"/>
      </colorScale>
    </cfRule>
  </conditionalFormatting>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8"/>
  <sheetViews>
    <sheetView workbookViewId="0">
      <selection activeCell="A43" activeCellId="1" sqref="B27 A43"/>
    </sheetView>
  </sheetViews>
  <sheetFormatPr defaultRowHeight="15"/>
  <cols>
    <col min="1" max="1" width="24.28515625" style="41" bestFit="1" customWidth="1"/>
    <col min="2" max="2" width="60.5703125" style="41" customWidth="1"/>
    <col min="3" max="3" width="9.85546875" style="41" customWidth="1"/>
    <col min="4" max="256" width="9.140625" style="41"/>
    <col min="257" max="257" width="24.28515625" style="41" bestFit="1" customWidth="1"/>
    <col min="258" max="258" width="60.5703125" style="41" customWidth="1"/>
    <col min="259" max="259" width="9.85546875" style="41" customWidth="1"/>
    <col min="260" max="512" width="9.140625" style="41"/>
    <col min="513" max="513" width="24.28515625" style="41" bestFit="1" customWidth="1"/>
    <col min="514" max="514" width="60.5703125" style="41" customWidth="1"/>
    <col min="515" max="515" width="9.85546875" style="41" customWidth="1"/>
    <col min="516" max="768" width="9.140625" style="41"/>
    <col min="769" max="769" width="24.28515625" style="41" bestFit="1" customWidth="1"/>
    <col min="770" max="770" width="60.5703125" style="41" customWidth="1"/>
    <col min="771" max="771" width="9.85546875" style="41" customWidth="1"/>
    <col min="772" max="1024" width="9.140625" style="41"/>
    <col min="1025" max="1025" width="24.28515625" style="41" bestFit="1" customWidth="1"/>
    <col min="1026" max="1026" width="60.5703125" style="41" customWidth="1"/>
    <col min="1027" max="1027" width="9.85546875" style="41" customWidth="1"/>
    <col min="1028" max="1280" width="9.140625" style="41"/>
    <col min="1281" max="1281" width="24.28515625" style="41" bestFit="1" customWidth="1"/>
    <col min="1282" max="1282" width="60.5703125" style="41" customWidth="1"/>
    <col min="1283" max="1283" width="9.85546875" style="41" customWidth="1"/>
    <col min="1284" max="1536" width="9.140625" style="41"/>
    <col min="1537" max="1537" width="24.28515625" style="41" bestFit="1" customWidth="1"/>
    <col min="1538" max="1538" width="60.5703125" style="41" customWidth="1"/>
    <col min="1539" max="1539" width="9.85546875" style="41" customWidth="1"/>
    <col min="1540" max="1792" width="9.140625" style="41"/>
    <col min="1793" max="1793" width="24.28515625" style="41" bestFit="1" customWidth="1"/>
    <col min="1794" max="1794" width="60.5703125" style="41" customWidth="1"/>
    <col min="1795" max="1795" width="9.85546875" style="41" customWidth="1"/>
    <col min="1796" max="2048" width="9.140625" style="41"/>
    <col min="2049" max="2049" width="24.28515625" style="41" bestFit="1" customWidth="1"/>
    <col min="2050" max="2050" width="60.5703125" style="41" customWidth="1"/>
    <col min="2051" max="2051" width="9.85546875" style="41" customWidth="1"/>
    <col min="2052" max="2304" width="9.140625" style="41"/>
    <col min="2305" max="2305" width="24.28515625" style="41" bestFit="1" customWidth="1"/>
    <col min="2306" max="2306" width="60.5703125" style="41" customWidth="1"/>
    <col min="2307" max="2307" width="9.85546875" style="41" customWidth="1"/>
    <col min="2308" max="2560" width="9.140625" style="41"/>
    <col min="2561" max="2561" width="24.28515625" style="41" bestFit="1" customWidth="1"/>
    <col min="2562" max="2562" width="60.5703125" style="41" customWidth="1"/>
    <col min="2563" max="2563" width="9.85546875" style="41" customWidth="1"/>
    <col min="2564" max="2816" width="9.140625" style="41"/>
    <col min="2817" max="2817" width="24.28515625" style="41" bestFit="1" customWidth="1"/>
    <col min="2818" max="2818" width="60.5703125" style="41" customWidth="1"/>
    <col min="2819" max="2819" width="9.85546875" style="41" customWidth="1"/>
    <col min="2820" max="3072" width="9.140625" style="41"/>
    <col min="3073" max="3073" width="24.28515625" style="41" bestFit="1" customWidth="1"/>
    <col min="3074" max="3074" width="60.5703125" style="41" customWidth="1"/>
    <col min="3075" max="3075" width="9.85546875" style="41" customWidth="1"/>
    <col min="3076" max="3328" width="9.140625" style="41"/>
    <col min="3329" max="3329" width="24.28515625" style="41" bestFit="1" customWidth="1"/>
    <col min="3330" max="3330" width="60.5703125" style="41" customWidth="1"/>
    <col min="3331" max="3331" width="9.85546875" style="41" customWidth="1"/>
    <col min="3332" max="3584" width="9.140625" style="41"/>
    <col min="3585" max="3585" width="24.28515625" style="41" bestFit="1" customWidth="1"/>
    <col min="3586" max="3586" width="60.5703125" style="41" customWidth="1"/>
    <col min="3587" max="3587" width="9.85546875" style="41" customWidth="1"/>
    <col min="3588" max="3840" width="9.140625" style="41"/>
    <col min="3841" max="3841" width="24.28515625" style="41" bestFit="1" customWidth="1"/>
    <col min="3842" max="3842" width="60.5703125" style="41" customWidth="1"/>
    <col min="3843" max="3843" width="9.85546875" style="41" customWidth="1"/>
    <col min="3844" max="4096" width="9.140625" style="41"/>
    <col min="4097" max="4097" width="24.28515625" style="41" bestFit="1" customWidth="1"/>
    <col min="4098" max="4098" width="60.5703125" style="41" customWidth="1"/>
    <col min="4099" max="4099" width="9.85546875" style="41" customWidth="1"/>
    <col min="4100" max="4352" width="9.140625" style="41"/>
    <col min="4353" max="4353" width="24.28515625" style="41" bestFit="1" customWidth="1"/>
    <col min="4354" max="4354" width="60.5703125" style="41" customWidth="1"/>
    <col min="4355" max="4355" width="9.85546875" style="41" customWidth="1"/>
    <col min="4356" max="4608" width="9.140625" style="41"/>
    <col min="4609" max="4609" width="24.28515625" style="41" bestFit="1" customWidth="1"/>
    <col min="4610" max="4610" width="60.5703125" style="41" customWidth="1"/>
    <col min="4611" max="4611" width="9.85546875" style="41" customWidth="1"/>
    <col min="4612" max="4864" width="9.140625" style="41"/>
    <col min="4865" max="4865" width="24.28515625" style="41" bestFit="1" customWidth="1"/>
    <col min="4866" max="4866" width="60.5703125" style="41" customWidth="1"/>
    <col min="4867" max="4867" width="9.85546875" style="41" customWidth="1"/>
    <col min="4868" max="5120" width="9.140625" style="41"/>
    <col min="5121" max="5121" width="24.28515625" style="41" bestFit="1" customWidth="1"/>
    <col min="5122" max="5122" width="60.5703125" style="41" customWidth="1"/>
    <col min="5123" max="5123" width="9.85546875" style="41" customWidth="1"/>
    <col min="5124" max="5376" width="9.140625" style="41"/>
    <col min="5377" max="5377" width="24.28515625" style="41" bestFit="1" customWidth="1"/>
    <col min="5378" max="5378" width="60.5703125" style="41" customWidth="1"/>
    <col min="5379" max="5379" width="9.85546875" style="41" customWidth="1"/>
    <col min="5380" max="5632" width="9.140625" style="41"/>
    <col min="5633" max="5633" width="24.28515625" style="41" bestFit="1" customWidth="1"/>
    <col min="5634" max="5634" width="60.5703125" style="41" customWidth="1"/>
    <col min="5635" max="5635" width="9.85546875" style="41" customWidth="1"/>
    <col min="5636" max="5888" width="9.140625" style="41"/>
    <col min="5889" max="5889" width="24.28515625" style="41" bestFit="1" customWidth="1"/>
    <col min="5890" max="5890" width="60.5703125" style="41" customWidth="1"/>
    <col min="5891" max="5891" width="9.85546875" style="41" customWidth="1"/>
    <col min="5892" max="6144" width="9.140625" style="41"/>
    <col min="6145" max="6145" width="24.28515625" style="41" bestFit="1" customWidth="1"/>
    <col min="6146" max="6146" width="60.5703125" style="41" customWidth="1"/>
    <col min="6147" max="6147" width="9.85546875" style="41" customWidth="1"/>
    <col min="6148" max="6400" width="9.140625" style="41"/>
    <col min="6401" max="6401" width="24.28515625" style="41" bestFit="1" customWidth="1"/>
    <col min="6402" max="6402" width="60.5703125" style="41" customWidth="1"/>
    <col min="6403" max="6403" width="9.85546875" style="41" customWidth="1"/>
    <col min="6404" max="6656" width="9.140625" style="41"/>
    <col min="6657" max="6657" width="24.28515625" style="41" bestFit="1" customWidth="1"/>
    <col min="6658" max="6658" width="60.5703125" style="41" customWidth="1"/>
    <col min="6659" max="6659" width="9.85546875" style="41" customWidth="1"/>
    <col min="6660" max="6912" width="9.140625" style="41"/>
    <col min="6913" max="6913" width="24.28515625" style="41" bestFit="1" customWidth="1"/>
    <col min="6914" max="6914" width="60.5703125" style="41" customWidth="1"/>
    <col min="6915" max="6915" width="9.85546875" style="41" customWidth="1"/>
    <col min="6916" max="7168" width="9.140625" style="41"/>
    <col min="7169" max="7169" width="24.28515625" style="41" bestFit="1" customWidth="1"/>
    <col min="7170" max="7170" width="60.5703125" style="41" customWidth="1"/>
    <col min="7171" max="7171" width="9.85546875" style="41" customWidth="1"/>
    <col min="7172" max="7424" width="9.140625" style="41"/>
    <col min="7425" max="7425" width="24.28515625" style="41" bestFit="1" customWidth="1"/>
    <col min="7426" max="7426" width="60.5703125" style="41" customWidth="1"/>
    <col min="7427" max="7427" width="9.85546875" style="41" customWidth="1"/>
    <col min="7428" max="7680" width="9.140625" style="41"/>
    <col min="7681" max="7681" width="24.28515625" style="41" bestFit="1" customWidth="1"/>
    <col min="7682" max="7682" width="60.5703125" style="41" customWidth="1"/>
    <col min="7683" max="7683" width="9.85546875" style="41" customWidth="1"/>
    <col min="7684" max="7936" width="9.140625" style="41"/>
    <col min="7937" max="7937" width="24.28515625" style="41" bestFit="1" customWidth="1"/>
    <col min="7938" max="7938" width="60.5703125" style="41" customWidth="1"/>
    <col min="7939" max="7939" width="9.85546875" style="41" customWidth="1"/>
    <col min="7940" max="8192" width="9.140625" style="41"/>
    <col min="8193" max="8193" width="24.28515625" style="41" bestFit="1" customWidth="1"/>
    <col min="8194" max="8194" width="60.5703125" style="41" customWidth="1"/>
    <col min="8195" max="8195" width="9.85546875" style="41" customWidth="1"/>
    <col min="8196" max="8448" width="9.140625" style="41"/>
    <col min="8449" max="8449" width="24.28515625" style="41" bestFit="1" customWidth="1"/>
    <col min="8450" max="8450" width="60.5703125" style="41" customWidth="1"/>
    <col min="8451" max="8451" width="9.85546875" style="41" customWidth="1"/>
    <col min="8452" max="8704" width="9.140625" style="41"/>
    <col min="8705" max="8705" width="24.28515625" style="41" bestFit="1" customWidth="1"/>
    <col min="8706" max="8706" width="60.5703125" style="41" customWidth="1"/>
    <col min="8707" max="8707" width="9.85546875" style="41" customWidth="1"/>
    <col min="8708" max="8960" width="9.140625" style="41"/>
    <col min="8961" max="8961" width="24.28515625" style="41" bestFit="1" customWidth="1"/>
    <col min="8962" max="8962" width="60.5703125" style="41" customWidth="1"/>
    <col min="8963" max="8963" width="9.85546875" style="41" customWidth="1"/>
    <col min="8964" max="9216" width="9.140625" style="41"/>
    <col min="9217" max="9217" width="24.28515625" style="41" bestFit="1" customWidth="1"/>
    <col min="9218" max="9218" width="60.5703125" style="41" customWidth="1"/>
    <col min="9219" max="9219" width="9.85546875" style="41" customWidth="1"/>
    <col min="9220" max="9472" width="9.140625" style="41"/>
    <col min="9473" max="9473" width="24.28515625" style="41" bestFit="1" customWidth="1"/>
    <col min="9474" max="9474" width="60.5703125" style="41" customWidth="1"/>
    <col min="9475" max="9475" width="9.85546875" style="41" customWidth="1"/>
    <col min="9476" max="9728" width="9.140625" style="41"/>
    <col min="9729" max="9729" width="24.28515625" style="41" bestFit="1" customWidth="1"/>
    <col min="9730" max="9730" width="60.5703125" style="41" customWidth="1"/>
    <col min="9731" max="9731" width="9.85546875" style="41" customWidth="1"/>
    <col min="9732" max="9984" width="9.140625" style="41"/>
    <col min="9985" max="9985" width="24.28515625" style="41" bestFit="1" customWidth="1"/>
    <col min="9986" max="9986" width="60.5703125" style="41" customWidth="1"/>
    <col min="9987" max="9987" width="9.85546875" style="41" customWidth="1"/>
    <col min="9988" max="10240" width="9.140625" style="41"/>
    <col min="10241" max="10241" width="24.28515625" style="41" bestFit="1" customWidth="1"/>
    <col min="10242" max="10242" width="60.5703125" style="41" customWidth="1"/>
    <col min="10243" max="10243" width="9.85546875" style="41" customWidth="1"/>
    <col min="10244" max="10496" width="9.140625" style="41"/>
    <col min="10497" max="10497" width="24.28515625" style="41" bestFit="1" customWidth="1"/>
    <col min="10498" max="10498" width="60.5703125" style="41" customWidth="1"/>
    <col min="10499" max="10499" width="9.85546875" style="41" customWidth="1"/>
    <col min="10500" max="10752" width="9.140625" style="41"/>
    <col min="10753" max="10753" width="24.28515625" style="41" bestFit="1" customWidth="1"/>
    <col min="10754" max="10754" width="60.5703125" style="41" customWidth="1"/>
    <col min="10755" max="10755" width="9.85546875" style="41" customWidth="1"/>
    <col min="10756" max="11008" width="9.140625" style="41"/>
    <col min="11009" max="11009" width="24.28515625" style="41" bestFit="1" customWidth="1"/>
    <col min="11010" max="11010" width="60.5703125" style="41" customWidth="1"/>
    <col min="11011" max="11011" width="9.85546875" style="41" customWidth="1"/>
    <col min="11012" max="11264" width="9.140625" style="41"/>
    <col min="11265" max="11265" width="24.28515625" style="41" bestFit="1" customWidth="1"/>
    <col min="11266" max="11266" width="60.5703125" style="41" customWidth="1"/>
    <col min="11267" max="11267" width="9.85546875" style="41" customWidth="1"/>
    <col min="11268" max="11520" width="9.140625" style="41"/>
    <col min="11521" max="11521" width="24.28515625" style="41" bestFit="1" customWidth="1"/>
    <col min="11522" max="11522" width="60.5703125" style="41" customWidth="1"/>
    <col min="11523" max="11523" width="9.85546875" style="41" customWidth="1"/>
    <col min="11524" max="11776" width="9.140625" style="41"/>
    <col min="11777" max="11777" width="24.28515625" style="41" bestFit="1" customWidth="1"/>
    <col min="11778" max="11778" width="60.5703125" style="41" customWidth="1"/>
    <col min="11779" max="11779" width="9.85546875" style="41" customWidth="1"/>
    <col min="11780" max="12032" width="9.140625" style="41"/>
    <col min="12033" max="12033" width="24.28515625" style="41" bestFit="1" customWidth="1"/>
    <col min="12034" max="12034" width="60.5703125" style="41" customWidth="1"/>
    <col min="12035" max="12035" width="9.85546875" style="41" customWidth="1"/>
    <col min="12036" max="12288" width="9.140625" style="41"/>
    <col min="12289" max="12289" width="24.28515625" style="41" bestFit="1" customWidth="1"/>
    <col min="12290" max="12290" width="60.5703125" style="41" customWidth="1"/>
    <col min="12291" max="12291" width="9.85546875" style="41" customWidth="1"/>
    <col min="12292" max="12544" width="9.140625" style="41"/>
    <col min="12545" max="12545" width="24.28515625" style="41" bestFit="1" customWidth="1"/>
    <col min="12546" max="12546" width="60.5703125" style="41" customWidth="1"/>
    <col min="12547" max="12547" width="9.85546875" style="41" customWidth="1"/>
    <col min="12548" max="12800" width="9.140625" style="41"/>
    <col min="12801" max="12801" width="24.28515625" style="41" bestFit="1" customWidth="1"/>
    <col min="12802" max="12802" width="60.5703125" style="41" customWidth="1"/>
    <col min="12803" max="12803" width="9.85546875" style="41" customWidth="1"/>
    <col min="12804" max="13056" width="9.140625" style="41"/>
    <col min="13057" max="13057" width="24.28515625" style="41" bestFit="1" customWidth="1"/>
    <col min="13058" max="13058" width="60.5703125" style="41" customWidth="1"/>
    <col min="13059" max="13059" width="9.85546875" style="41" customWidth="1"/>
    <col min="13060" max="13312" width="9.140625" style="41"/>
    <col min="13313" max="13313" width="24.28515625" style="41" bestFit="1" customWidth="1"/>
    <col min="13314" max="13314" width="60.5703125" style="41" customWidth="1"/>
    <col min="13315" max="13315" width="9.85546875" style="41" customWidth="1"/>
    <col min="13316" max="13568" width="9.140625" style="41"/>
    <col min="13569" max="13569" width="24.28515625" style="41" bestFit="1" customWidth="1"/>
    <col min="13570" max="13570" width="60.5703125" style="41" customWidth="1"/>
    <col min="13571" max="13571" width="9.85546875" style="41" customWidth="1"/>
    <col min="13572" max="13824" width="9.140625" style="41"/>
    <col min="13825" max="13825" width="24.28515625" style="41" bestFit="1" customWidth="1"/>
    <col min="13826" max="13826" width="60.5703125" style="41" customWidth="1"/>
    <col min="13827" max="13827" width="9.85546875" style="41" customWidth="1"/>
    <col min="13828" max="14080" width="9.140625" style="41"/>
    <col min="14081" max="14081" width="24.28515625" style="41" bestFit="1" customWidth="1"/>
    <col min="14082" max="14082" width="60.5703125" style="41" customWidth="1"/>
    <col min="14083" max="14083" width="9.85546875" style="41" customWidth="1"/>
    <col min="14084" max="14336" width="9.140625" style="41"/>
    <col min="14337" max="14337" width="24.28515625" style="41" bestFit="1" customWidth="1"/>
    <col min="14338" max="14338" width="60.5703125" style="41" customWidth="1"/>
    <col min="14339" max="14339" width="9.85546875" style="41" customWidth="1"/>
    <col min="14340" max="14592" width="9.140625" style="41"/>
    <col min="14593" max="14593" width="24.28515625" style="41" bestFit="1" customWidth="1"/>
    <col min="14594" max="14594" width="60.5703125" style="41" customWidth="1"/>
    <col min="14595" max="14595" width="9.85546875" style="41" customWidth="1"/>
    <col min="14596" max="14848" width="9.140625" style="41"/>
    <col min="14849" max="14849" width="24.28515625" style="41" bestFit="1" customWidth="1"/>
    <col min="14850" max="14850" width="60.5703125" style="41" customWidth="1"/>
    <col min="14851" max="14851" width="9.85546875" style="41" customWidth="1"/>
    <col min="14852" max="15104" width="9.140625" style="41"/>
    <col min="15105" max="15105" width="24.28515625" style="41" bestFit="1" customWidth="1"/>
    <col min="15106" max="15106" width="60.5703125" style="41" customWidth="1"/>
    <col min="15107" max="15107" width="9.85546875" style="41" customWidth="1"/>
    <col min="15108" max="15360" width="9.140625" style="41"/>
    <col min="15361" max="15361" width="24.28515625" style="41" bestFit="1" customWidth="1"/>
    <col min="15362" max="15362" width="60.5703125" style="41" customWidth="1"/>
    <col min="15363" max="15363" width="9.85546875" style="41" customWidth="1"/>
    <col min="15364" max="15616" width="9.140625" style="41"/>
    <col min="15617" max="15617" width="24.28515625" style="41" bestFit="1" customWidth="1"/>
    <col min="15618" max="15618" width="60.5703125" style="41" customWidth="1"/>
    <col min="15619" max="15619" width="9.85546875" style="41" customWidth="1"/>
    <col min="15620" max="15872" width="9.140625" style="41"/>
    <col min="15873" max="15873" width="24.28515625" style="41" bestFit="1" customWidth="1"/>
    <col min="15874" max="15874" width="60.5703125" style="41" customWidth="1"/>
    <col min="15875" max="15875" width="9.85546875" style="41" customWidth="1"/>
    <col min="15876" max="16128" width="9.140625" style="41"/>
    <col min="16129" max="16129" width="24.28515625" style="41" bestFit="1" customWidth="1"/>
    <col min="16130" max="16130" width="60.5703125" style="41" customWidth="1"/>
    <col min="16131" max="16131" width="9.85546875" style="41" customWidth="1"/>
    <col min="16132" max="16384" width="9.140625" style="41"/>
  </cols>
  <sheetData>
    <row r="1" spans="1:17">
      <c r="A1" s="23" t="s">
        <v>48</v>
      </c>
      <c r="B1" s="1304" t="s">
        <v>2206</v>
      </c>
    </row>
    <row r="2" spans="1:17">
      <c r="A2" s="23" t="s">
        <v>49</v>
      </c>
      <c r="B2" s="23" t="s">
        <v>1938</v>
      </c>
    </row>
    <row r="3" spans="1:17">
      <c r="A3" s="23" t="s">
        <v>47</v>
      </c>
      <c r="B3" s="23" t="s">
        <v>1049</v>
      </c>
    </row>
    <row r="4" spans="1:17">
      <c r="A4" s="23" t="s">
        <v>50</v>
      </c>
      <c r="B4" s="23" t="s">
        <v>53</v>
      </c>
    </row>
    <row r="5" spans="1:17">
      <c r="A5" s="41" t="s">
        <v>792</v>
      </c>
      <c r="B5" s="41" t="s">
        <v>71</v>
      </c>
    </row>
    <row r="6" spans="1:17" ht="15.75" thickBot="1"/>
    <row r="7" spans="1:17" ht="15" customHeight="1">
      <c r="A7" s="4685" t="s">
        <v>2201</v>
      </c>
      <c r="B7" s="4686"/>
      <c r="C7" s="4691" t="s">
        <v>2202</v>
      </c>
      <c r="D7" s="4733"/>
      <c r="E7" s="4733"/>
      <c r="F7" s="4733"/>
      <c r="G7" s="4733"/>
      <c r="H7" s="4733"/>
      <c r="I7" s="4733"/>
      <c r="J7" s="4733"/>
      <c r="K7" s="4733"/>
      <c r="L7" s="4734"/>
      <c r="M7" s="4734"/>
      <c r="N7" s="4734"/>
      <c r="O7" s="4734"/>
      <c r="P7" s="4734"/>
      <c r="Q7" s="4735"/>
    </row>
    <row r="8" spans="1:17">
      <c r="A8" s="4687"/>
      <c r="B8" s="4688"/>
      <c r="C8" s="4736"/>
      <c r="D8" s="4737"/>
      <c r="E8" s="4737"/>
      <c r="F8" s="4737"/>
      <c r="G8" s="4737"/>
      <c r="H8" s="4737"/>
      <c r="I8" s="4737"/>
      <c r="J8" s="4737"/>
      <c r="K8" s="4737"/>
      <c r="L8" s="4738"/>
      <c r="M8" s="4738"/>
      <c r="N8" s="4738"/>
      <c r="O8" s="4738"/>
      <c r="P8" s="4738"/>
      <c r="Q8" s="4739"/>
    </row>
    <row r="9" spans="1:17">
      <c r="A9" s="4687"/>
      <c r="B9" s="4688"/>
      <c r="C9" s="4736"/>
      <c r="D9" s="4737"/>
      <c r="E9" s="4737"/>
      <c r="F9" s="4737"/>
      <c r="G9" s="4737"/>
      <c r="H9" s="4737"/>
      <c r="I9" s="4737"/>
      <c r="J9" s="4737"/>
      <c r="K9" s="4737"/>
      <c r="L9" s="4738"/>
      <c r="M9" s="4738"/>
      <c r="N9" s="4738"/>
      <c r="O9" s="4738"/>
      <c r="P9" s="4738"/>
      <c r="Q9" s="4739"/>
    </row>
    <row r="10" spans="1:17" ht="15.75" thickBot="1">
      <c r="A10" s="4689"/>
      <c r="B10" s="4690"/>
      <c r="C10" s="4740"/>
      <c r="D10" s="4741"/>
      <c r="E10" s="4741"/>
      <c r="F10" s="4741"/>
      <c r="G10" s="4741"/>
      <c r="H10" s="4741"/>
      <c r="I10" s="4741"/>
      <c r="J10" s="4741"/>
      <c r="K10" s="4741"/>
      <c r="L10" s="4742"/>
      <c r="M10" s="4742"/>
      <c r="N10" s="4742"/>
      <c r="O10" s="4742"/>
      <c r="P10" s="4742"/>
      <c r="Q10" s="4743"/>
    </row>
    <row r="11" spans="1:17">
      <c r="A11" s="4703" t="s">
        <v>2203</v>
      </c>
      <c r="B11" s="4704"/>
      <c r="C11" s="4717" t="s">
        <v>2173</v>
      </c>
      <c r="D11" s="1629"/>
      <c r="E11" s="4744" t="s">
        <v>2097</v>
      </c>
      <c r="F11" s="4744"/>
      <c r="G11" s="4744"/>
      <c r="H11" s="4744"/>
      <c r="I11" s="4744"/>
      <c r="J11" s="4744"/>
      <c r="K11" s="4744"/>
      <c r="L11" s="4744"/>
      <c r="M11" s="4744"/>
      <c r="N11" s="4744"/>
      <c r="O11" s="4744"/>
      <c r="P11" s="4744"/>
      <c r="Q11" s="4745"/>
    </row>
    <row r="12" spans="1:17" ht="24">
      <c r="A12" s="4705"/>
      <c r="B12" s="4706"/>
      <c r="C12" s="4718"/>
      <c r="D12" s="1610" t="s">
        <v>2098</v>
      </c>
      <c r="E12" s="1611" t="s">
        <v>2099</v>
      </c>
      <c r="F12" s="1612" t="s">
        <v>2100</v>
      </c>
      <c r="G12" s="1612" t="s">
        <v>2101</v>
      </c>
      <c r="H12" s="1612" t="s">
        <v>2102</v>
      </c>
      <c r="I12" s="1612" t="s">
        <v>2103</v>
      </c>
      <c r="J12" s="1612" t="s">
        <v>2104</v>
      </c>
      <c r="K12" s="1612" t="s">
        <v>2105</v>
      </c>
      <c r="L12" s="1612" t="s">
        <v>2106</v>
      </c>
      <c r="M12" s="1612" t="s">
        <v>2107</v>
      </c>
      <c r="N12" s="1612" t="s">
        <v>2108</v>
      </c>
      <c r="O12" s="1612" t="s">
        <v>2109</v>
      </c>
      <c r="P12" s="1612" t="s">
        <v>2110</v>
      </c>
      <c r="Q12" s="1613" t="s">
        <v>2111</v>
      </c>
    </row>
    <row r="13" spans="1:17">
      <c r="A13" s="1630"/>
      <c r="B13" s="1631"/>
      <c r="C13" s="1632">
        <v>1</v>
      </c>
      <c r="D13" s="1633">
        <v>2</v>
      </c>
      <c r="E13" s="1633">
        <v>3</v>
      </c>
      <c r="F13" s="1633">
        <v>4</v>
      </c>
      <c r="G13" s="1633">
        <v>5</v>
      </c>
      <c r="H13" s="1633">
        <v>6</v>
      </c>
      <c r="I13" s="1633">
        <v>7</v>
      </c>
      <c r="J13" s="1633">
        <v>8</v>
      </c>
      <c r="K13" s="1633">
        <v>9</v>
      </c>
      <c r="L13" s="1633">
        <v>10</v>
      </c>
      <c r="M13" s="1633">
        <v>11</v>
      </c>
      <c r="N13" s="1633">
        <v>12</v>
      </c>
      <c r="O13" s="1633">
        <v>13</v>
      </c>
      <c r="P13" s="1633">
        <v>14</v>
      </c>
      <c r="Q13" s="1634">
        <v>15</v>
      </c>
    </row>
    <row r="14" spans="1:17">
      <c r="A14" s="1630"/>
      <c r="B14" s="1614" t="s">
        <v>2112</v>
      </c>
      <c r="C14" s="1492"/>
      <c r="D14" s="1493"/>
      <c r="E14" s="1493"/>
      <c r="F14" s="1493"/>
      <c r="G14" s="1493"/>
      <c r="H14" s="1493"/>
      <c r="I14" s="1493"/>
      <c r="J14" s="1493"/>
      <c r="K14" s="1493"/>
      <c r="L14" s="1493"/>
      <c r="M14" s="1493"/>
      <c r="N14" s="1493"/>
      <c r="O14" s="1493"/>
      <c r="P14" s="1493"/>
      <c r="Q14" s="1494"/>
    </row>
    <row r="15" spans="1:17">
      <c r="A15" s="1635"/>
      <c r="B15" s="1615" t="s">
        <v>199</v>
      </c>
      <c r="C15" s="1496"/>
      <c r="D15" s="1497"/>
      <c r="E15" s="1497"/>
      <c r="F15" s="1497"/>
      <c r="G15" s="1497"/>
      <c r="H15" s="1497"/>
      <c r="I15" s="1497"/>
      <c r="J15" s="1497"/>
      <c r="K15" s="1497"/>
      <c r="L15" s="1497"/>
      <c r="M15" s="1497"/>
      <c r="N15" s="1497"/>
      <c r="O15" s="1497"/>
      <c r="P15" s="1497"/>
      <c r="Q15" s="1498"/>
    </row>
    <row r="16" spans="1:17">
      <c r="A16" s="1499">
        <v>1</v>
      </c>
      <c r="B16" s="1086" t="s">
        <v>202</v>
      </c>
      <c r="C16" s="1500">
        <f>SUM(D16:Q16)</f>
        <v>0</v>
      </c>
      <c r="D16" s="1501"/>
      <c r="E16" s="1502"/>
      <c r="F16" s="1502"/>
      <c r="G16" s="1502"/>
      <c r="H16" s="1502"/>
      <c r="I16" s="1502"/>
      <c r="J16" s="1502"/>
      <c r="K16" s="1502"/>
      <c r="L16" s="1502"/>
      <c r="M16" s="1502"/>
      <c r="N16" s="1502"/>
      <c r="O16" s="1502"/>
      <c r="P16" s="1502"/>
      <c r="Q16" s="1503"/>
    </row>
    <row r="17" spans="1:17" ht="25.5">
      <c r="A17" s="1499">
        <v>2</v>
      </c>
      <c r="B17" s="1082" t="s">
        <v>2113</v>
      </c>
      <c r="C17" s="1500">
        <f t="shared" ref="C17:C32" si="0">SUM(D17:Q17)</f>
        <v>0</v>
      </c>
      <c r="D17" s="1504"/>
      <c r="E17" s="1505"/>
      <c r="F17" s="1505"/>
      <c r="G17" s="1505"/>
      <c r="H17" s="1505"/>
      <c r="I17" s="1505"/>
      <c r="J17" s="1505"/>
      <c r="K17" s="1505"/>
      <c r="L17" s="1505"/>
      <c r="M17" s="1505"/>
      <c r="N17" s="1505"/>
      <c r="O17" s="1505"/>
      <c r="P17" s="1505"/>
      <c r="Q17" s="1506"/>
    </row>
    <row r="18" spans="1:17">
      <c r="A18" s="1507">
        <v>3</v>
      </c>
      <c r="B18" s="1508" t="s">
        <v>2114</v>
      </c>
      <c r="C18" s="1500">
        <f t="shared" si="0"/>
        <v>0</v>
      </c>
      <c r="D18" s="1504"/>
      <c r="E18" s="1505"/>
      <c r="F18" s="1505"/>
      <c r="G18" s="1505"/>
      <c r="H18" s="1505"/>
      <c r="I18" s="1505"/>
      <c r="J18" s="1505"/>
      <c r="K18" s="1505"/>
      <c r="L18" s="1505"/>
      <c r="M18" s="1505"/>
      <c r="N18" s="1505"/>
      <c r="O18" s="1505"/>
      <c r="P18" s="1505"/>
      <c r="Q18" s="1506"/>
    </row>
    <row r="19" spans="1:17">
      <c r="A19" s="1507">
        <v>4</v>
      </c>
      <c r="B19" s="1508" t="s">
        <v>2115</v>
      </c>
      <c r="C19" s="1500">
        <f t="shared" si="0"/>
        <v>0</v>
      </c>
      <c r="D19" s="1509">
        <f>D20+D21</f>
        <v>0</v>
      </c>
      <c r="E19" s="1509">
        <f t="shared" ref="E19:Q19" si="1">E20+E21</f>
        <v>0</v>
      </c>
      <c r="F19" s="1509">
        <f t="shared" si="1"/>
        <v>0</v>
      </c>
      <c r="G19" s="1509">
        <f t="shared" si="1"/>
        <v>0</v>
      </c>
      <c r="H19" s="1509">
        <f t="shared" si="1"/>
        <v>0</v>
      </c>
      <c r="I19" s="1509">
        <f t="shared" si="1"/>
        <v>0</v>
      </c>
      <c r="J19" s="1509">
        <f t="shared" si="1"/>
        <v>0</v>
      </c>
      <c r="K19" s="1509">
        <f t="shared" si="1"/>
        <v>0</v>
      </c>
      <c r="L19" s="1509">
        <f t="shared" si="1"/>
        <v>0</v>
      </c>
      <c r="M19" s="1509">
        <f t="shared" si="1"/>
        <v>0</v>
      </c>
      <c r="N19" s="1509">
        <f t="shared" si="1"/>
        <v>0</v>
      </c>
      <c r="O19" s="1509">
        <f t="shared" si="1"/>
        <v>0</v>
      </c>
      <c r="P19" s="1509">
        <f t="shared" si="1"/>
        <v>0</v>
      </c>
      <c r="Q19" s="1510">
        <f t="shared" si="1"/>
        <v>0</v>
      </c>
    </row>
    <row r="20" spans="1:17">
      <c r="A20" s="1636"/>
      <c r="B20" s="1512" t="s">
        <v>67</v>
      </c>
      <c r="C20" s="1500">
        <f t="shared" si="0"/>
        <v>0</v>
      </c>
      <c r="D20" s="1513"/>
      <c r="E20" s="1514"/>
      <c r="F20" s="1514"/>
      <c r="G20" s="1514"/>
      <c r="H20" s="1514"/>
      <c r="I20" s="1514"/>
      <c r="J20" s="1514"/>
      <c r="K20" s="1514"/>
      <c r="L20" s="1514"/>
      <c r="M20" s="1514"/>
      <c r="N20" s="1514"/>
      <c r="O20" s="1514"/>
      <c r="P20" s="1514"/>
      <c r="Q20" s="1515"/>
    </row>
    <row r="21" spans="1:17">
      <c r="A21" s="1499"/>
      <c r="B21" s="1512" t="s">
        <v>273</v>
      </c>
      <c r="C21" s="1500">
        <f t="shared" si="0"/>
        <v>0</v>
      </c>
      <c r="D21" s="1513"/>
      <c r="E21" s="1514"/>
      <c r="F21" s="1514"/>
      <c r="G21" s="1514"/>
      <c r="H21" s="1514"/>
      <c r="I21" s="1514"/>
      <c r="J21" s="1514"/>
      <c r="K21" s="1514"/>
      <c r="L21" s="1514"/>
      <c r="M21" s="1514"/>
      <c r="N21" s="1514"/>
      <c r="O21" s="1514"/>
      <c r="P21" s="1514"/>
      <c r="Q21" s="1515"/>
    </row>
    <row r="22" spans="1:17">
      <c r="A22" s="1507">
        <v>5</v>
      </c>
      <c r="B22" s="1508" t="s">
        <v>2116</v>
      </c>
      <c r="C22" s="1500">
        <f t="shared" si="0"/>
        <v>0</v>
      </c>
      <c r="D22" s="1516"/>
      <c r="E22" s="1517"/>
      <c r="F22" s="1517"/>
      <c r="G22" s="1517"/>
      <c r="H22" s="1517"/>
      <c r="I22" s="1517"/>
      <c r="J22" s="1517"/>
      <c r="K22" s="1517"/>
      <c r="L22" s="1517"/>
      <c r="M22" s="1517"/>
      <c r="N22" s="1517"/>
      <c r="O22" s="1517"/>
      <c r="P22" s="1517"/>
      <c r="Q22" s="1518"/>
    </row>
    <row r="23" spans="1:17">
      <c r="A23" s="1507">
        <v>6</v>
      </c>
      <c r="B23" s="1508" t="s">
        <v>2117</v>
      </c>
      <c r="C23" s="1500">
        <f t="shared" si="0"/>
        <v>0</v>
      </c>
      <c r="D23" s="1513"/>
      <c r="E23" s="1514"/>
      <c r="F23" s="1514"/>
      <c r="G23" s="1514"/>
      <c r="H23" s="1514"/>
      <c r="I23" s="1514"/>
      <c r="J23" s="1514"/>
      <c r="K23" s="1514"/>
      <c r="L23" s="1514"/>
      <c r="M23" s="1514"/>
      <c r="N23" s="1514"/>
      <c r="O23" s="1514"/>
      <c r="P23" s="1514"/>
      <c r="Q23" s="1515"/>
    </row>
    <row r="24" spans="1:17">
      <c r="A24" s="1507">
        <v>7</v>
      </c>
      <c r="B24" s="1508" t="s">
        <v>1805</v>
      </c>
      <c r="C24" s="1500">
        <f t="shared" si="0"/>
        <v>0</v>
      </c>
      <c r="D24" s="1513"/>
      <c r="E24" s="1514"/>
      <c r="F24" s="1514"/>
      <c r="G24" s="1514"/>
      <c r="H24" s="1514"/>
      <c r="I24" s="1514"/>
      <c r="J24" s="1514"/>
      <c r="K24" s="1514"/>
      <c r="L24" s="1514"/>
      <c r="M24" s="1514"/>
      <c r="N24" s="1514"/>
      <c r="O24" s="1514"/>
      <c r="P24" s="1514"/>
      <c r="Q24" s="1515"/>
    </row>
    <row r="25" spans="1:17">
      <c r="A25" s="1507"/>
      <c r="B25" s="1512" t="s">
        <v>2118</v>
      </c>
      <c r="C25" s="1500">
        <f t="shared" si="0"/>
        <v>0</v>
      </c>
      <c r="D25" s="1513"/>
      <c r="E25" s="1514"/>
      <c r="F25" s="1514"/>
      <c r="G25" s="1514"/>
      <c r="H25" s="1514"/>
      <c r="I25" s="1514"/>
      <c r="J25" s="1514"/>
      <c r="K25" s="1514"/>
      <c r="L25" s="1514"/>
      <c r="M25" s="1514"/>
      <c r="N25" s="1514"/>
      <c r="O25" s="1514"/>
      <c r="P25" s="1514"/>
      <c r="Q25" s="1515"/>
    </row>
    <row r="26" spans="1:17">
      <c r="A26" s="1507">
        <v>8</v>
      </c>
      <c r="B26" s="1524" t="s">
        <v>2119</v>
      </c>
      <c r="C26" s="1500">
        <f t="shared" si="0"/>
        <v>0</v>
      </c>
      <c r="D26" s="1521">
        <f>D27+D28+D29</f>
        <v>0</v>
      </c>
      <c r="E26" s="1521">
        <f t="shared" ref="E26:Q26" si="2">E27+E28+E29</f>
        <v>0</v>
      </c>
      <c r="F26" s="1521">
        <f t="shared" si="2"/>
        <v>0</v>
      </c>
      <c r="G26" s="1521">
        <f t="shared" si="2"/>
        <v>0</v>
      </c>
      <c r="H26" s="1521">
        <f t="shared" si="2"/>
        <v>0</v>
      </c>
      <c r="I26" s="1521">
        <f t="shared" si="2"/>
        <v>0</v>
      </c>
      <c r="J26" s="1521">
        <f t="shared" si="2"/>
        <v>0</v>
      </c>
      <c r="K26" s="1521">
        <f t="shared" si="2"/>
        <v>0</v>
      </c>
      <c r="L26" s="1521">
        <f t="shared" si="2"/>
        <v>0</v>
      </c>
      <c r="M26" s="1521">
        <f t="shared" si="2"/>
        <v>0</v>
      </c>
      <c r="N26" s="1521">
        <f t="shared" si="2"/>
        <v>0</v>
      </c>
      <c r="O26" s="1521">
        <f t="shared" si="2"/>
        <v>0</v>
      </c>
      <c r="P26" s="1521">
        <f t="shared" si="2"/>
        <v>0</v>
      </c>
      <c r="Q26" s="1522">
        <f t="shared" si="2"/>
        <v>0</v>
      </c>
    </row>
    <row r="27" spans="1:17">
      <c r="A27" s="1507"/>
      <c r="B27" s="1523" t="s">
        <v>438</v>
      </c>
      <c r="C27" s="1500">
        <f t="shared" si="0"/>
        <v>0</v>
      </c>
      <c r="D27" s="1513"/>
      <c r="E27" s="1514"/>
      <c r="F27" s="1514"/>
      <c r="G27" s="1514"/>
      <c r="H27" s="1514"/>
      <c r="I27" s="1514"/>
      <c r="J27" s="1514"/>
      <c r="K27" s="1514"/>
      <c r="L27" s="1514"/>
      <c r="M27" s="1514"/>
      <c r="N27" s="1514"/>
      <c r="O27" s="1514"/>
      <c r="P27" s="1514"/>
      <c r="Q27" s="1515"/>
    </row>
    <row r="28" spans="1:17">
      <c r="A28" s="1507"/>
      <c r="B28" s="1523" t="s">
        <v>445</v>
      </c>
      <c r="C28" s="1500">
        <f t="shared" si="0"/>
        <v>0</v>
      </c>
      <c r="D28" s="1513"/>
      <c r="E28" s="1514"/>
      <c r="F28" s="1514"/>
      <c r="G28" s="1514"/>
      <c r="H28" s="1514"/>
      <c r="I28" s="1514"/>
      <c r="J28" s="1514"/>
      <c r="K28" s="1514"/>
      <c r="L28" s="1514"/>
      <c r="M28" s="1514"/>
      <c r="N28" s="1514"/>
      <c r="O28" s="1514"/>
      <c r="P28" s="1514"/>
      <c r="Q28" s="1515"/>
    </row>
    <row r="29" spans="1:17">
      <c r="A29" s="1507"/>
      <c r="B29" s="1523" t="s">
        <v>2120</v>
      </c>
      <c r="C29" s="1500">
        <f t="shared" si="0"/>
        <v>0</v>
      </c>
      <c r="D29" s="1513"/>
      <c r="E29" s="1514"/>
      <c r="F29" s="1514"/>
      <c r="G29" s="1514"/>
      <c r="H29" s="1514"/>
      <c r="I29" s="1514"/>
      <c r="J29" s="1514"/>
      <c r="K29" s="1514"/>
      <c r="L29" s="1514"/>
      <c r="M29" s="1514"/>
      <c r="N29" s="1514"/>
      <c r="O29" s="1514"/>
      <c r="P29" s="1514"/>
      <c r="Q29" s="1515"/>
    </row>
    <row r="30" spans="1:17">
      <c r="A30" s="1507">
        <v>9</v>
      </c>
      <c r="B30" s="1524" t="s">
        <v>1813</v>
      </c>
      <c r="C30" s="1500">
        <f t="shared" si="0"/>
        <v>0</v>
      </c>
      <c r="D30" s="1521">
        <f>D31+D32</f>
        <v>0</v>
      </c>
      <c r="E30" s="1521">
        <f t="shared" ref="E30:Q30" si="3">E31+E32</f>
        <v>0</v>
      </c>
      <c r="F30" s="1521">
        <f t="shared" si="3"/>
        <v>0</v>
      </c>
      <c r="G30" s="1521">
        <f t="shared" si="3"/>
        <v>0</v>
      </c>
      <c r="H30" s="1521">
        <f t="shared" si="3"/>
        <v>0</v>
      </c>
      <c r="I30" s="1521">
        <f t="shared" si="3"/>
        <v>0</v>
      </c>
      <c r="J30" s="1521">
        <f t="shared" si="3"/>
        <v>0</v>
      </c>
      <c r="K30" s="1521">
        <f t="shared" si="3"/>
        <v>0</v>
      </c>
      <c r="L30" s="1521">
        <f t="shared" si="3"/>
        <v>0</v>
      </c>
      <c r="M30" s="1521">
        <f t="shared" si="3"/>
        <v>0</v>
      </c>
      <c r="N30" s="1521">
        <f t="shared" si="3"/>
        <v>0</v>
      </c>
      <c r="O30" s="1521">
        <f t="shared" si="3"/>
        <v>0</v>
      </c>
      <c r="P30" s="1521">
        <f t="shared" si="3"/>
        <v>0</v>
      </c>
      <c r="Q30" s="1522">
        <f t="shared" si="3"/>
        <v>0</v>
      </c>
    </row>
    <row r="31" spans="1:17">
      <c r="A31" s="1507"/>
      <c r="B31" s="1525" t="s">
        <v>2121</v>
      </c>
      <c r="C31" s="1500">
        <f t="shared" si="0"/>
        <v>0</v>
      </c>
      <c r="D31" s="1513"/>
      <c r="E31" s="1514"/>
      <c r="F31" s="1514"/>
      <c r="G31" s="1514"/>
      <c r="H31" s="1514"/>
      <c r="I31" s="1514"/>
      <c r="J31" s="1514"/>
      <c r="K31" s="1514"/>
      <c r="L31" s="1514"/>
      <c r="M31" s="1514"/>
      <c r="N31" s="1514"/>
      <c r="O31" s="1514"/>
      <c r="P31" s="1514"/>
      <c r="Q31" s="1515"/>
    </row>
    <row r="32" spans="1:17">
      <c r="A32" s="1507"/>
      <c r="B32" s="1525" t="s">
        <v>65</v>
      </c>
      <c r="C32" s="1500">
        <f t="shared" si="0"/>
        <v>0</v>
      </c>
      <c r="D32" s="1513"/>
      <c r="E32" s="1514"/>
      <c r="F32" s="1514"/>
      <c r="G32" s="1514"/>
      <c r="H32" s="1514"/>
      <c r="I32" s="1514"/>
      <c r="J32" s="1514"/>
      <c r="K32" s="1514"/>
      <c r="L32" s="1514"/>
      <c r="M32" s="1514"/>
      <c r="N32" s="1514"/>
      <c r="O32" s="1514"/>
      <c r="P32" s="1514"/>
      <c r="Q32" s="1515"/>
    </row>
    <row r="33" spans="1:17">
      <c r="A33" s="1507"/>
      <c r="B33" s="1572" t="s">
        <v>2122</v>
      </c>
      <c r="C33" s="1529">
        <f>C16+C17+C18+C19+C22+C23+C24+C25+C26+C30</f>
        <v>0</v>
      </c>
      <c r="D33" s="1529">
        <f t="shared" ref="D33:Q33" si="4">D16+D17+D18+D19+D22+D23+D24+D25+D26+D30</f>
        <v>0</v>
      </c>
      <c r="E33" s="1529">
        <f t="shared" si="4"/>
        <v>0</v>
      </c>
      <c r="F33" s="1529">
        <f t="shared" si="4"/>
        <v>0</v>
      </c>
      <c r="G33" s="1529">
        <f t="shared" si="4"/>
        <v>0</v>
      </c>
      <c r="H33" s="1529">
        <f t="shared" si="4"/>
        <v>0</v>
      </c>
      <c r="I33" s="1529">
        <f t="shared" si="4"/>
        <v>0</v>
      </c>
      <c r="J33" s="1529">
        <f t="shared" si="4"/>
        <v>0</v>
      </c>
      <c r="K33" s="1529">
        <f t="shared" si="4"/>
        <v>0</v>
      </c>
      <c r="L33" s="1529">
        <f t="shared" si="4"/>
        <v>0</v>
      </c>
      <c r="M33" s="1529">
        <f t="shared" si="4"/>
        <v>0</v>
      </c>
      <c r="N33" s="1529">
        <f t="shared" si="4"/>
        <v>0</v>
      </c>
      <c r="O33" s="1529">
        <f t="shared" si="4"/>
        <v>0</v>
      </c>
      <c r="P33" s="1529">
        <f t="shared" si="4"/>
        <v>0</v>
      </c>
      <c r="Q33" s="1530">
        <f t="shared" si="4"/>
        <v>0</v>
      </c>
    </row>
    <row r="34" spans="1:17">
      <c r="A34" s="1507"/>
      <c r="B34" s="1614" t="s">
        <v>2123</v>
      </c>
      <c r="C34" s="1531"/>
      <c r="D34" s="1531"/>
      <c r="E34" s="1531"/>
      <c r="F34" s="1531"/>
      <c r="G34" s="1531"/>
      <c r="H34" s="1531"/>
      <c r="I34" s="1531"/>
      <c r="J34" s="1531"/>
      <c r="K34" s="1531"/>
      <c r="L34" s="1531"/>
      <c r="M34" s="1531"/>
      <c r="N34" s="1531"/>
      <c r="O34" s="1531"/>
      <c r="P34" s="1531"/>
      <c r="Q34" s="1532"/>
    </row>
    <row r="35" spans="1:17">
      <c r="A35" s="1507">
        <v>1</v>
      </c>
      <c r="B35" s="1508" t="s">
        <v>2124</v>
      </c>
      <c r="C35" s="1500">
        <f>SUM(D35:Q35)</f>
        <v>0</v>
      </c>
      <c r="D35" s="1516"/>
      <c r="E35" s="1517"/>
      <c r="F35" s="1517"/>
      <c r="G35" s="1517"/>
      <c r="H35" s="1517"/>
      <c r="I35" s="1517"/>
      <c r="J35" s="1517"/>
      <c r="K35" s="1517"/>
      <c r="L35" s="1517"/>
      <c r="M35" s="1517"/>
      <c r="N35" s="1517"/>
      <c r="O35" s="1517"/>
      <c r="P35" s="1517"/>
      <c r="Q35" s="1518"/>
    </row>
    <row r="36" spans="1:17">
      <c r="A36" s="1507">
        <v>2</v>
      </c>
      <c r="B36" s="1508" t="s">
        <v>2125</v>
      </c>
      <c r="C36" s="1500">
        <f t="shared" ref="C36:C50" si="5">SUM(D36:Q36)</f>
        <v>0</v>
      </c>
      <c r="D36" s="1513"/>
      <c r="E36" s="1514"/>
      <c r="F36" s="1514"/>
      <c r="G36" s="1514"/>
      <c r="H36" s="1514"/>
      <c r="I36" s="1514"/>
      <c r="J36" s="1514"/>
      <c r="K36" s="1514"/>
      <c r="L36" s="1514"/>
      <c r="M36" s="1514"/>
      <c r="N36" s="1514"/>
      <c r="O36" s="1514"/>
      <c r="P36" s="1514"/>
      <c r="Q36" s="1515"/>
    </row>
    <row r="37" spans="1:17">
      <c r="A37" s="1507">
        <v>3</v>
      </c>
      <c r="B37" s="1508" t="s">
        <v>2126</v>
      </c>
      <c r="C37" s="1500">
        <f t="shared" si="5"/>
        <v>0</v>
      </c>
      <c r="D37" s="1513"/>
      <c r="E37" s="1514"/>
      <c r="F37" s="1514"/>
      <c r="G37" s="1514"/>
      <c r="H37" s="1514"/>
      <c r="I37" s="1514"/>
      <c r="J37" s="1514"/>
      <c r="K37" s="1514"/>
      <c r="L37" s="1514"/>
      <c r="M37" s="1514"/>
      <c r="N37" s="1514"/>
      <c r="O37" s="1514"/>
      <c r="P37" s="1514"/>
      <c r="Q37" s="1515"/>
    </row>
    <row r="38" spans="1:17">
      <c r="A38" s="1507">
        <v>4</v>
      </c>
      <c r="B38" s="1508" t="s">
        <v>2127</v>
      </c>
      <c r="C38" s="1500">
        <f t="shared" si="5"/>
        <v>0</v>
      </c>
      <c r="D38" s="1521">
        <f>D39+D40</f>
        <v>0</v>
      </c>
      <c r="E38" s="1521">
        <f t="shared" ref="E38:Q38" si="6">E39+E40</f>
        <v>0</v>
      </c>
      <c r="F38" s="1521">
        <f t="shared" si="6"/>
        <v>0</v>
      </c>
      <c r="G38" s="1521">
        <f t="shared" si="6"/>
        <v>0</v>
      </c>
      <c r="H38" s="1521">
        <f t="shared" si="6"/>
        <v>0</v>
      </c>
      <c r="I38" s="1521">
        <f t="shared" si="6"/>
        <v>0</v>
      </c>
      <c r="J38" s="1521">
        <f t="shared" si="6"/>
        <v>0</v>
      </c>
      <c r="K38" s="1521">
        <f t="shared" si="6"/>
        <v>0</v>
      </c>
      <c r="L38" s="1521">
        <f t="shared" si="6"/>
        <v>0</v>
      </c>
      <c r="M38" s="1521">
        <f t="shared" si="6"/>
        <v>0</v>
      </c>
      <c r="N38" s="1521">
        <f t="shared" si="6"/>
        <v>0</v>
      </c>
      <c r="O38" s="1521">
        <f t="shared" si="6"/>
        <v>0</v>
      </c>
      <c r="P38" s="1521">
        <f t="shared" si="6"/>
        <v>0</v>
      </c>
      <c r="Q38" s="1522">
        <f t="shared" si="6"/>
        <v>0</v>
      </c>
    </row>
    <row r="39" spans="1:17" ht="15" customHeight="1">
      <c r="A39" s="1507"/>
      <c r="B39" s="1512" t="s">
        <v>67</v>
      </c>
      <c r="C39" s="1500">
        <f t="shared" si="5"/>
        <v>0</v>
      </c>
      <c r="D39" s="1533"/>
      <c r="E39" s="1533"/>
      <c r="F39" s="1533"/>
      <c r="G39" s="1533"/>
      <c r="H39" s="1533"/>
      <c r="I39" s="1533"/>
      <c r="J39" s="1533"/>
      <c r="K39" s="1533"/>
      <c r="L39" s="1533"/>
      <c r="M39" s="1533"/>
      <c r="N39" s="1533"/>
      <c r="O39" s="1533"/>
      <c r="P39" s="1533"/>
      <c r="Q39" s="1534"/>
    </row>
    <row r="40" spans="1:17">
      <c r="A40" s="1507"/>
      <c r="B40" s="1512" t="s">
        <v>273</v>
      </c>
      <c r="C40" s="1500">
        <f t="shared" si="5"/>
        <v>0</v>
      </c>
      <c r="D40" s="1536"/>
      <c r="E40" s="1536"/>
      <c r="F40" s="1536"/>
      <c r="G40" s="1536"/>
      <c r="H40" s="1536"/>
      <c r="I40" s="1536"/>
      <c r="J40" s="1536"/>
      <c r="K40" s="1536"/>
      <c r="L40" s="1536"/>
      <c r="M40" s="1536"/>
      <c r="N40" s="1536"/>
      <c r="O40" s="1536"/>
      <c r="P40" s="1536"/>
      <c r="Q40" s="1537"/>
    </row>
    <row r="41" spans="1:17">
      <c r="A41" s="1507">
        <v>5</v>
      </c>
      <c r="B41" s="1508" t="s">
        <v>2128</v>
      </c>
      <c r="C41" s="1500">
        <f t="shared" si="5"/>
        <v>0</v>
      </c>
      <c r="D41" s="1539"/>
      <c r="E41" s="1539"/>
      <c r="F41" s="1539"/>
      <c r="G41" s="1539"/>
      <c r="H41" s="1539"/>
      <c r="I41" s="1539"/>
      <c r="J41" s="1539"/>
      <c r="K41" s="1539"/>
      <c r="L41" s="1539"/>
      <c r="M41" s="1539"/>
      <c r="N41" s="1539"/>
      <c r="O41" s="1539"/>
      <c r="P41" s="1539"/>
      <c r="Q41" s="1540"/>
    </row>
    <row r="42" spans="1:17">
      <c r="A42" s="1507">
        <v>6</v>
      </c>
      <c r="B42" s="1524" t="s">
        <v>2117</v>
      </c>
      <c r="C42" s="1500">
        <f t="shared" si="5"/>
        <v>0</v>
      </c>
      <c r="D42" s="1541"/>
      <c r="E42" s="1541"/>
      <c r="F42" s="1541"/>
      <c r="G42" s="1541"/>
      <c r="H42" s="1541"/>
      <c r="I42" s="1541"/>
      <c r="J42" s="1541"/>
      <c r="K42" s="1541"/>
      <c r="L42" s="1541"/>
      <c r="M42" s="1541"/>
      <c r="N42" s="1541"/>
      <c r="O42" s="1541"/>
      <c r="P42" s="1541"/>
      <c r="Q42" s="1542"/>
    </row>
    <row r="43" spans="1:17">
      <c r="A43" s="1507">
        <v>7</v>
      </c>
      <c r="B43" s="1524" t="s">
        <v>771</v>
      </c>
      <c r="C43" s="1500">
        <f t="shared" si="5"/>
        <v>0</v>
      </c>
      <c r="D43" s="1509">
        <f>D44+D45+D46</f>
        <v>0</v>
      </c>
      <c r="E43" s="1509">
        <f t="shared" ref="E43:Q43" si="7">E44+E45+E46</f>
        <v>0</v>
      </c>
      <c r="F43" s="1509">
        <f t="shared" si="7"/>
        <v>0</v>
      </c>
      <c r="G43" s="1509">
        <f t="shared" si="7"/>
        <v>0</v>
      </c>
      <c r="H43" s="1509">
        <f t="shared" si="7"/>
        <v>0</v>
      </c>
      <c r="I43" s="1509">
        <f t="shared" si="7"/>
        <v>0</v>
      </c>
      <c r="J43" s="1509">
        <f t="shared" si="7"/>
        <v>0</v>
      </c>
      <c r="K43" s="1509">
        <f t="shared" si="7"/>
        <v>0</v>
      </c>
      <c r="L43" s="1509">
        <f t="shared" si="7"/>
        <v>0</v>
      </c>
      <c r="M43" s="1509">
        <f t="shared" si="7"/>
        <v>0</v>
      </c>
      <c r="N43" s="1509">
        <f t="shared" si="7"/>
        <v>0</v>
      </c>
      <c r="O43" s="1509">
        <f t="shared" si="7"/>
        <v>0</v>
      </c>
      <c r="P43" s="1509">
        <f t="shared" si="7"/>
        <v>0</v>
      </c>
      <c r="Q43" s="1510">
        <f t="shared" si="7"/>
        <v>0</v>
      </c>
    </row>
    <row r="44" spans="1:17">
      <c r="A44" s="1526"/>
      <c r="B44" s="1512" t="s">
        <v>560</v>
      </c>
      <c r="C44" s="1500">
        <f t="shared" si="5"/>
        <v>0</v>
      </c>
      <c r="D44" s="1544"/>
      <c r="E44" s="1505"/>
      <c r="F44" s="1505"/>
      <c r="G44" s="1505"/>
      <c r="H44" s="1505"/>
      <c r="I44" s="1505"/>
      <c r="J44" s="1505"/>
      <c r="K44" s="1505"/>
      <c r="L44" s="1505"/>
      <c r="M44" s="1505"/>
      <c r="N44" s="1505"/>
      <c r="O44" s="1505"/>
      <c r="P44" s="1505"/>
      <c r="Q44" s="1506"/>
    </row>
    <row r="45" spans="1:17">
      <c r="A45" s="1635"/>
      <c r="B45" s="1512" t="s">
        <v>570</v>
      </c>
      <c r="C45" s="1500">
        <f t="shared" si="5"/>
        <v>0</v>
      </c>
      <c r="D45" s="1544"/>
      <c r="E45" s="1505"/>
      <c r="F45" s="1505"/>
      <c r="G45" s="1505"/>
      <c r="H45" s="1505"/>
      <c r="I45" s="1505"/>
      <c r="J45" s="1505"/>
      <c r="K45" s="1505"/>
      <c r="L45" s="1505"/>
      <c r="M45" s="1505"/>
      <c r="N45" s="1505"/>
      <c r="O45" s="1505"/>
      <c r="P45" s="1505"/>
      <c r="Q45" s="1506"/>
    </row>
    <row r="46" spans="1:17">
      <c r="A46" s="1635"/>
      <c r="B46" s="1512" t="s">
        <v>571</v>
      </c>
      <c r="C46" s="1500">
        <f t="shared" si="5"/>
        <v>0</v>
      </c>
      <c r="D46" s="1544"/>
      <c r="E46" s="1505"/>
      <c r="F46" s="1505"/>
      <c r="G46" s="1505"/>
      <c r="H46" s="1505"/>
      <c r="I46" s="1505"/>
      <c r="J46" s="1505"/>
      <c r="K46" s="1505"/>
      <c r="L46" s="1505"/>
      <c r="M46" s="1505"/>
      <c r="N46" s="1505"/>
      <c r="O46" s="1505"/>
      <c r="P46" s="1505"/>
      <c r="Q46" s="1506"/>
    </row>
    <row r="47" spans="1:17">
      <c r="A47" s="1507">
        <v>8</v>
      </c>
      <c r="B47" s="1545" t="s">
        <v>2129</v>
      </c>
      <c r="C47" s="1500">
        <f t="shared" si="5"/>
        <v>0</v>
      </c>
      <c r="D47" s="1544"/>
      <c r="E47" s="1505"/>
      <c r="F47" s="1505"/>
      <c r="G47" s="1505"/>
      <c r="H47" s="1505"/>
      <c r="I47" s="1505"/>
      <c r="J47" s="1505"/>
      <c r="K47" s="1505"/>
      <c r="L47" s="1505"/>
      <c r="M47" s="1505"/>
      <c r="N47" s="1505"/>
      <c r="O47" s="1505"/>
      <c r="P47" s="1505"/>
      <c r="Q47" s="1506"/>
    </row>
    <row r="48" spans="1:17">
      <c r="A48" s="1507">
        <v>9</v>
      </c>
      <c r="B48" s="1520" t="s">
        <v>2130</v>
      </c>
      <c r="C48" s="1500">
        <f t="shared" si="5"/>
        <v>0</v>
      </c>
      <c r="D48" s="1544"/>
      <c r="E48" s="1505"/>
      <c r="F48" s="1505"/>
      <c r="G48" s="1505"/>
      <c r="H48" s="1505"/>
      <c r="I48" s="1505"/>
      <c r="J48" s="1505"/>
      <c r="K48" s="1505"/>
      <c r="L48" s="1505"/>
      <c r="M48" s="1505"/>
      <c r="N48" s="1505"/>
      <c r="O48" s="1505"/>
      <c r="P48" s="1505"/>
      <c r="Q48" s="1506"/>
    </row>
    <row r="49" spans="1:17">
      <c r="A49" s="1507">
        <v>10</v>
      </c>
      <c r="B49" s="1524" t="s">
        <v>1833</v>
      </c>
      <c r="C49" s="1500">
        <f t="shared" si="5"/>
        <v>0</v>
      </c>
      <c r="D49" s="1544"/>
      <c r="E49" s="1505"/>
      <c r="F49" s="1505"/>
      <c r="G49" s="1505"/>
      <c r="H49" s="1505"/>
      <c r="I49" s="1505"/>
      <c r="J49" s="1505"/>
      <c r="K49" s="1505"/>
      <c r="L49" s="1505"/>
      <c r="M49" s="1505"/>
      <c r="N49" s="1505"/>
      <c r="O49" s="1505"/>
      <c r="P49" s="1505"/>
      <c r="Q49" s="1506"/>
    </row>
    <row r="50" spans="1:17">
      <c r="A50" s="1507">
        <v>11</v>
      </c>
      <c r="B50" s="1524" t="s">
        <v>643</v>
      </c>
      <c r="C50" s="1500">
        <f t="shared" si="5"/>
        <v>0</v>
      </c>
      <c r="D50" s="1544"/>
      <c r="E50" s="1505"/>
      <c r="F50" s="1505"/>
      <c r="G50" s="1505"/>
      <c r="H50" s="1505"/>
      <c r="I50" s="1505"/>
      <c r="J50" s="1505"/>
      <c r="K50" s="1505"/>
      <c r="L50" s="1505"/>
      <c r="M50" s="1505"/>
      <c r="N50" s="1505"/>
      <c r="O50" s="1505"/>
      <c r="P50" s="1505"/>
      <c r="Q50" s="1506"/>
    </row>
    <row r="51" spans="1:17" ht="15.75" thickBot="1">
      <c r="A51" s="1637"/>
      <c r="B51" s="1547" t="s">
        <v>2131</v>
      </c>
      <c r="C51" s="1548">
        <f>C35+C36+C37+C38+C41+C42+C43+C47+C48+C49+C50</f>
        <v>0</v>
      </c>
      <c r="D51" s="1549">
        <f>D35+D36+D37+D38+D41+D42+D43+D47+D48+D49+D50</f>
        <v>0</v>
      </c>
      <c r="E51" s="1549">
        <f t="shared" ref="E51:Q51" si="8">E35+E36+E37+E38+E41+E42+E43+E47+E48+E49+E50</f>
        <v>0</v>
      </c>
      <c r="F51" s="1549">
        <f t="shared" si="8"/>
        <v>0</v>
      </c>
      <c r="G51" s="1549">
        <f t="shared" si="8"/>
        <v>0</v>
      </c>
      <c r="H51" s="1549">
        <f t="shared" si="8"/>
        <v>0</v>
      </c>
      <c r="I51" s="1549">
        <f t="shared" si="8"/>
        <v>0</v>
      </c>
      <c r="J51" s="1549">
        <f t="shared" si="8"/>
        <v>0</v>
      </c>
      <c r="K51" s="1549">
        <f t="shared" si="8"/>
        <v>0</v>
      </c>
      <c r="L51" s="1549">
        <f t="shared" si="8"/>
        <v>0</v>
      </c>
      <c r="M51" s="1549">
        <f t="shared" si="8"/>
        <v>0</v>
      </c>
      <c r="N51" s="1549">
        <f t="shared" si="8"/>
        <v>0</v>
      </c>
      <c r="O51" s="1549">
        <f t="shared" si="8"/>
        <v>0</v>
      </c>
      <c r="P51" s="1549">
        <f t="shared" si="8"/>
        <v>0</v>
      </c>
      <c r="Q51" s="1550">
        <f t="shared" si="8"/>
        <v>0</v>
      </c>
    </row>
    <row r="52" spans="1:17" ht="15.75" thickBot="1">
      <c r="A52" s="1638"/>
      <c r="B52" s="1639" t="s">
        <v>2132</v>
      </c>
      <c r="C52" s="1553">
        <f>C33+C51</f>
        <v>0</v>
      </c>
      <c r="D52" s="1554">
        <f>D33+D51</f>
        <v>0</v>
      </c>
      <c r="E52" s="1554">
        <f t="shared" ref="E52:Q52" si="9">E33+E51</f>
        <v>0</v>
      </c>
      <c r="F52" s="1554">
        <f t="shared" si="9"/>
        <v>0</v>
      </c>
      <c r="G52" s="1554">
        <f t="shared" si="9"/>
        <v>0</v>
      </c>
      <c r="H52" s="1554">
        <f t="shared" si="9"/>
        <v>0</v>
      </c>
      <c r="I52" s="1554">
        <f t="shared" si="9"/>
        <v>0</v>
      </c>
      <c r="J52" s="1554">
        <f t="shared" si="9"/>
        <v>0</v>
      </c>
      <c r="K52" s="1554">
        <f t="shared" si="9"/>
        <v>0</v>
      </c>
      <c r="L52" s="1554">
        <f t="shared" si="9"/>
        <v>0</v>
      </c>
      <c r="M52" s="1554">
        <f t="shared" si="9"/>
        <v>0</v>
      </c>
      <c r="N52" s="1554">
        <f t="shared" si="9"/>
        <v>0</v>
      </c>
      <c r="O52" s="1554">
        <f t="shared" si="9"/>
        <v>0</v>
      </c>
      <c r="P52" s="1554">
        <f t="shared" si="9"/>
        <v>0</v>
      </c>
      <c r="Q52" s="1555">
        <f t="shared" si="9"/>
        <v>0</v>
      </c>
    </row>
    <row r="53" spans="1:17">
      <c r="A53" s="1640"/>
      <c r="B53" s="1641" t="s">
        <v>1221</v>
      </c>
      <c r="C53" s="1558"/>
      <c r="D53" s="1559"/>
      <c r="E53" s="1559"/>
      <c r="F53" s="1559"/>
      <c r="G53" s="1559"/>
      <c r="H53" s="1559"/>
      <c r="I53" s="1559"/>
      <c r="J53" s="1559"/>
      <c r="K53" s="1559"/>
      <c r="L53" s="1559"/>
      <c r="M53" s="1559"/>
      <c r="N53" s="1559"/>
      <c r="O53" s="1559"/>
      <c r="P53" s="1559"/>
      <c r="Q53" s="1560"/>
    </row>
    <row r="54" spans="1:17">
      <c r="A54" s="1635"/>
      <c r="B54" s="1614" t="s">
        <v>2133</v>
      </c>
      <c r="C54" s="1561"/>
      <c r="D54" s="1562"/>
      <c r="E54" s="1562"/>
      <c r="F54" s="1562"/>
      <c r="G54" s="1562"/>
      <c r="H54" s="1562"/>
      <c r="I54" s="1562"/>
      <c r="J54" s="1562"/>
      <c r="K54" s="1562"/>
      <c r="L54" s="1562"/>
      <c r="M54" s="1562"/>
      <c r="N54" s="1562"/>
      <c r="O54" s="1562"/>
      <c r="P54" s="1562"/>
      <c r="Q54" s="1563"/>
    </row>
    <row r="55" spans="1:17">
      <c r="A55" s="1519" t="s">
        <v>2134</v>
      </c>
      <c r="B55" s="1616" t="s">
        <v>2135</v>
      </c>
      <c r="C55" s="1496"/>
      <c r="D55" s="1497"/>
      <c r="E55" s="1497"/>
      <c r="F55" s="1497"/>
      <c r="G55" s="1497"/>
      <c r="H55" s="1497"/>
      <c r="I55" s="1497"/>
      <c r="J55" s="1497"/>
      <c r="K55" s="1497"/>
      <c r="L55" s="1497"/>
      <c r="M55" s="1497"/>
      <c r="N55" s="1497"/>
      <c r="O55" s="1497"/>
      <c r="P55" s="1497"/>
      <c r="Q55" s="1498"/>
    </row>
    <row r="56" spans="1:17">
      <c r="A56" s="1499" t="s">
        <v>2136</v>
      </c>
      <c r="B56" s="1508" t="s">
        <v>2137</v>
      </c>
      <c r="C56" s="1500">
        <f t="shared" ref="C56:C62" si="10">SUM(D56:Q56)</f>
        <v>0</v>
      </c>
      <c r="D56" s="1544"/>
      <c r="E56" s="1505"/>
      <c r="F56" s="1505"/>
      <c r="G56" s="1505"/>
      <c r="H56" s="1505"/>
      <c r="I56" s="1505"/>
      <c r="J56" s="1505"/>
      <c r="K56" s="1505"/>
      <c r="L56" s="1505"/>
      <c r="M56" s="1505"/>
      <c r="N56" s="1505"/>
      <c r="O56" s="1505"/>
      <c r="P56" s="1505"/>
      <c r="Q56" s="1506"/>
    </row>
    <row r="57" spans="1:17">
      <c r="A57" s="1507" t="s">
        <v>2138</v>
      </c>
      <c r="B57" s="1566" t="s">
        <v>2139</v>
      </c>
      <c r="C57" s="1500">
        <f t="shared" si="10"/>
        <v>0</v>
      </c>
      <c r="D57" s="1544"/>
      <c r="E57" s="1505"/>
      <c r="F57" s="1505"/>
      <c r="G57" s="1505"/>
      <c r="H57" s="1505"/>
      <c r="I57" s="1505"/>
      <c r="J57" s="1505"/>
      <c r="K57" s="1505"/>
      <c r="L57" s="1505"/>
      <c r="M57" s="1505"/>
      <c r="N57" s="1505"/>
      <c r="O57" s="1505"/>
      <c r="P57" s="1505"/>
      <c r="Q57" s="1506"/>
    </row>
    <row r="58" spans="1:17">
      <c r="A58" s="1507" t="s">
        <v>2140</v>
      </c>
      <c r="B58" s="1566" t="s">
        <v>2141</v>
      </c>
      <c r="C58" s="1500">
        <f t="shared" si="10"/>
        <v>0</v>
      </c>
      <c r="D58" s="1544"/>
      <c r="E58" s="1505"/>
      <c r="F58" s="1505"/>
      <c r="G58" s="1505"/>
      <c r="H58" s="1505"/>
      <c r="I58" s="1505"/>
      <c r="J58" s="1505"/>
      <c r="K58" s="1505"/>
      <c r="L58" s="1505"/>
      <c r="M58" s="1505"/>
      <c r="N58" s="1505"/>
      <c r="O58" s="1505"/>
      <c r="P58" s="1505"/>
      <c r="Q58" s="1506"/>
    </row>
    <row r="59" spans="1:17">
      <c r="A59" s="1507" t="s">
        <v>2142</v>
      </c>
      <c r="B59" s="1566" t="s">
        <v>2143</v>
      </c>
      <c r="C59" s="1500">
        <f t="shared" si="10"/>
        <v>0</v>
      </c>
      <c r="D59" s="1567">
        <f>D60+D61</f>
        <v>0</v>
      </c>
      <c r="E59" s="1567">
        <f t="shared" ref="E59:Q59" si="11">E60+E61</f>
        <v>0</v>
      </c>
      <c r="F59" s="1567">
        <f t="shared" si="11"/>
        <v>0</v>
      </c>
      <c r="G59" s="1567">
        <f t="shared" si="11"/>
        <v>0</v>
      </c>
      <c r="H59" s="1567">
        <f t="shared" si="11"/>
        <v>0</v>
      </c>
      <c r="I59" s="1567">
        <f t="shared" si="11"/>
        <v>0</v>
      </c>
      <c r="J59" s="1567">
        <f t="shared" si="11"/>
        <v>0</v>
      </c>
      <c r="K59" s="1567">
        <f t="shared" si="11"/>
        <v>0</v>
      </c>
      <c r="L59" s="1567">
        <f t="shared" si="11"/>
        <v>0</v>
      </c>
      <c r="M59" s="1567">
        <f t="shared" si="11"/>
        <v>0</v>
      </c>
      <c r="N59" s="1567">
        <f t="shared" si="11"/>
        <v>0</v>
      </c>
      <c r="O59" s="1567">
        <f t="shared" si="11"/>
        <v>0</v>
      </c>
      <c r="P59" s="1567">
        <f t="shared" si="11"/>
        <v>0</v>
      </c>
      <c r="Q59" s="1568">
        <f t="shared" si="11"/>
        <v>0</v>
      </c>
    </row>
    <row r="60" spans="1:17">
      <c r="A60" s="1507" t="s">
        <v>2144</v>
      </c>
      <c r="B60" s="1569" t="s">
        <v>2145</v>
      </c>
      <c r="C60" s="1500">
        <f t="shared" si="10"/>
        <v>0</v>
      </c>
      <c r="D60" s="1536"/>
      <c r="E60" s="1536"/>
      <c r="F60" s="1536"/>
      <c r="G60" s="1536"/>
      <c r="H60" s="1536"/>
      <c r="I60" s="1536"/>
      <c r="J60" s="1536"/>
      <c r="K60" s="1536"/>
      <c r="L60" s="1536"/>
      <c r="M60" s="1536"/>
      <c r="N60" s="1536"/>
      <c r="O60" s="1536"/>
      <c r="P60" s="1536"/>
      <c r="Q60" s="1537"/>
    </row>
    <row r="61" spans="1:17">
      <c r="A61" s="1499" t="s">
        <v>2146</v>
      </c>
      <c r="B61" s="1512" t="s">
        <v>2147</v>
      </c>
      <c r="C61" s="1500">
        <f t="shared" si="10"/>
        <v>0</v>
      </c>
      <c r="D61" s="1536"/>
      <c r="E61" s="1536"/>
      <c r="F61" s="1536"/>
      <c r="G61" s="1536"/>
      <c r="H61" s="1536"/>
      <c r="I61" s="1536"/>
      <c r="J61" s="1536"/>
      <c r="K61" s="1536"/>
      <c r="L61" s="1536"/>
      <c r="M61" s="1536"/>
      <c r="N61" s="1536"/>
      <c r="O61" s="1536"/>
      <c r="P61" s="1536"/>
      <c r="Q61" s="1537"/>
    </row>
    <row r="62" spans="1:17">
      <c r="A62" s="1507" t="s">
        <v>2148</v>
      </c>
      <c r="B62" s="1566" t="s">
        <v>2149</v>
      </c>
      <c r="C62" s="1500">
        <f t="shared" si="10"/>
        <v>0</v>
      </c>
      <c r="D62" s="1570"/>
      <c r="E62" s="1570"/>
      <c r="F62" s="1570"/>
      <c r="G62" s="1570"/>
      <c r="H62" s="1570"/>
      <c r="I62" s="1570"/>
      <c r="J62" s="1570"/>
      <c r="K62" s="1570"/>
      <c r="L62" s="1570"/>
      <c r="M62" s="1570"/>
      <c r="N62" s="1570"/>
      <c r="O62" s="1570"/>
      <c r="P62" s="1570"/>
      <c r="Q62" s="1571"/>
    </row>
    <row r="63" spans="1:17">
      <c r="A63" s="1526"/>
      <c r="B63" s="1528" t="s">
        <v>2150</v>
      </c>
      <c r="C63" s="1573">
        <f>C56+C57+C58+C59+C62</f>
        <v>0</v>
      </c>
      <c r="D63" s="1574">
        <f>D56+D57+D58+D59+D62</f>
        <v>0</v>
      </c>
      <c r="E63" s="1574">
        <f t="shared" ref="E63:Q63" si="12">E56+E57+E58+E59+E62</f>
        <v>0</v>
      </c>
      <c r="F63" s="1574">
        <f t="shared" si="12"/>
        <v>0</v>
      </c>
      <c r="G63" s="1574">
        <f t="shared" si="12"/>
        <v>0</v>
      </c>
      <c r="H63" s="1574">
        <f t="shared" si="12"/>
        <v>0</v>
      </c>
      <c r="I63" s="1574">
        <f t="shared" si="12"/>
        <v>0</v>
      </c>
      <c r="J63" s="1574">
        <f t="shared" si="12"/>
        <v>0</v>
      </c>
      <c r="K63" s="1574">
        <f t="shared" si="12"/>
        <v>0</v>
      </c>
      <c r="L63" s="1574">
        <f t="shared" si="12"/>
        <v>0</v>
      </c>
      <c r="M63" s="1574">
        <f t="shared" si="12"/>
        <v>0</v>
      </c>
      <c r="N63" s="1574">
        <f t="shared" si="12"/>
        <v>0</v>
      </c>
      <c r="O63" s="1574">
        <f t="shared" si="12"/>
        <v>0</v>
      </c>
      <c r="P63" s="1574">
        <f t="shared" si="12"/>
        <v>0</v>
      </c>
      <c r="Q63" s="1575">
        <f t="shared" si="12"/>
        <v>0</v>
      </c>
    </row>
    <row r="64" spans="1:17">
      <c r="A64" s="1635"/>
      <c r="B64" s="1614" t="s">
        <v>2151</v>
      </c>
      <c r="C64" s="1492"/>
      <c r="D64" s="1617"/>
      <c r="E64" s="1617"/>
      <c r="F64" s="1617"/>
      <c r="G64" s="1617"/>
      <c r="H64" s="1617"/>
      <c r="I64" s="1617"/>
      <c r="J64" s="1617"/>
      <c r="K64" s="1617"/>
      <c r="L64" s="1617"/>
      <c r="M64" s="1617"/>
      <c r="N64" s="1617"/>
      <c r="O64" s="1617"/>
      <c r="P64" s="1617"/>
      <c r="Q64" s="1618"/>
    </row>
    <row r="65" spans="1:17">
      <c r="A65" s="1642" t="s">
        <v>2152</v>
      </c>
      <c r="B65" s="1616" t="s">
        <v>2135</v>
      </c>
      <c r="C65" s="1619"/>
      <c r="D65" s="1620"/>
      <c r="E65" s="1620"/>
      <c r="F65" s="1620"/>
      <c r="G65" s="1620"/>
      <c r="H65" s="1620"/>
      <c r="I65" s="1620"/>
      <c r="J65" s="1620"/>
      <c r="K65" s="1620"/>
      <c r="L65" s="1620"/>
      <c r="M65" s="1620"/>
      <c r="N65" s="1620"/>
      <c r="O65" s="1620"/>
      <c r="P65" s="1620"/>
      <c r="Q65" s="1621"/>
    </row>
    <row r="66" spans="1:17">
      <c r="A66" s="1507" t="s">
        <v>2136</v>
      </c>
      <c r="B66" s="1566" t="s">
        <v>2137</v>
      </c>
      <c r="C66" s="1500">
        <f t="shared" ref="C66:C72" si="13">SUM(D66:Q66)</f>
        <v>0</v>
      </c>
      <c r="D66" s="1544"/>
      <c r="E66" s="1505"/>
      <c r="F66" s="1505"/>
      <c r="G66" s="1505"/>
      <c r="H66" s="1505"/>
      <c r="I66" s="1505"/>
      <c r="J66" s="1505"/>
      <c r="K66" s="1505"/>
      <c r="L66" s="1505"/>
      <c r="M66" s="1505"/>
      <c r="N66" s="1505"/>
      <c r="O66" s="1505"/>
      <c r="P66" s="1505"/>
      <c r="Q66" s="1506"/>
    </row>
    <row r="67" spans="1:17">
      <c r="A67" s="1507" t="s">
        <v>2138</v>
      </c>
      <c r="B67" s="1566" t="s">
        <v>2139</v>
      </c>
      <c r="C67" s="1500">
        <f t="shared" si="13"/>
        <v>0</v>
      </c>
      <c r="D67" s="1544"/>
      <c r="E67" s="1505"/>
      <c r="F67" s="1505"/>
      <c r="G67" s="1505"/>
      <c r="H67" s="1505"/>
      <c r="I67" s="1505"/>
      <c r="J67" s="1505"/>
      <c r="K67" s="1505"/>
      <c r="L67" s="1505"/>
      <c r="M67" s="1505"/>
      <c r="N67" s="1505"/>
      <c r="O67" s="1505"/>
      <c r="P67" s="1505"/>
      <c r="Q67" s="1506"/>
    </row>
    <row r="68" spans="1:17">
      <c r="A68" s="1507" t="s">
        <v>2140</v>
      </c>
      <c r="B68" s="1566" t="s">
        <v>2141</v>
      </c>
      <c r="C68" s="1500">
        <f t="shared" si="13"/>
        <v>0</v>
      </c>
      <c r="D68" s="1544"/>
      <c r="E68" s="1505"/>
      <c r="F68" s="1505"/>
      <c r="G68" s="1505"/>
      <c r="H68" s="1505"/>
      <c r="I68" s="1505"/>
      <c r="J68" s="1505"/>
      <c r="K68" s="1505"/>
      <c r="L68" s="1505"/>
      <c r="M68" s="1505"/>
      <c r="N68" s="1505"/>
      <c r="O68" s="1505"/>
      <c r="P68" s="1505"/>
      <c r="Q68" s="1506"/>
    </row>
    <row r="69" spans="1:17">
      <c r="A69" s="1507" t="s">
        <v>2142</v>
      </c>
      <c r="B69" s="1566" t="s">
        <v>2143</v>
      </c>
      <c r="C69" s="1500">
        <f t="shared" si="13"/>
        <v>0</v>
      </c>
      <c r="D69" s="1567">
        <f>D70+D71</f>
        <v>0</v>
      </c>
      <c r="E69" s="1567">
        <f t="shared" ref="E69:Q69" si="14">E70+E71</f>
        <v>0</v>
      </c>
      <c r="F69" s="1567">
        <f t="shared" si="14"/>
        <v>0</v>
      </c>
      <c r="G69" s="1567">
        <f t="shared" si="14"/>
        <v>0</v>
      </c>
      <c r="H69" s="1567">
        <f t="shared" si="14"/>
        <v>0</v>
      </c>
      <c r="I69" s="1567">
        <f t="shared" si="14"/>
        <v>0</v>
      </c>
      <c r="J69" s="1567">
        <f t="shared" si="14"/>
        <v>0</v>
      </c>
      <c r="K69" s="1567">
        <f t="shared" si="14"/>
        <v>0</v>
      </c>
      <c r="L69" s="1567">
        <f t="shared" si="14"/>
        <v>0</v>
      </c>
      <c r="M69" s="1567">
        <f t="shared" si="14"/>
        <v>0</v>
      </c>
      <c r="N69" s="1567">
        <f t="shared" si="14"/>
        <v>0</v>
      </c>
      <c r="O69" s="1567">
        <f t="shared" si="14"/>
        <v>0</v>
      </c>
      <c r="P69" s="1567">
        <f t="shared" si="14"/>
        <v>0</v>
      </c>
      <c r="Q69" s="1568">
        <f t="shared" si="14"/>
        <v>0</v>
      </c>
    </row>
    <row r="70" spans="1:17">
      <c r="A70" s="1507" t="s">
        <v>2144</v>
      </c>
      <c r="B70" s="1569" t="s">
        <v>2145</v>
      </c>
      <c r="C70" s="1500">
        <f t="shared" si="13"/>
        <v>0</v>
      </c>
      <c r="D70" s="1536"/>
      <c r="E70" s="1536"/>
      <c r="F70" s="1536"/>
      <c r="G70" s="1536"/>
      <c r="H70" s="1536"/>
      <c r="I70" s="1536"/>
      <c r="J70" s="1536"/>
      <c r="K70" s="1536"/>
      <c r="L70" s="1536"/>
      <c r="M70" s="1536"/>
      <c r="N70" s="1536"/>
      <c r="O70" s="1536"/>
      <c r="P70" s="1536"/>
      <c r="Q70" s="1537"/>
    </row>
    <row r="71" spans="1:17">
      <c r="A71" s="1507" t="s">
        <v>2146</v>
      </c>
      <c r="B71" s="1569" t="s">
        <v>2147</v>
      </c>
      <c r="C71" s="1500">
        <f t="shared" si="13"/>
        <v>0</v>
      </c>
      <c r="D71" s="1536"/>
      <c r="E71" s="1536"/>
      <c r="F71" s="1536"/>
      <c r="G71" s="1536"/>
      <c r="H71" s="1536"/>
      <c r="I71" s="1536"/>
      <c r="J71" s="1536"/>
      <c r="K71" s="1536"/>
      <c r="L71" s="1536"/>
      <c r="M71" s="1536"/>
      <c r="N71" s="1536"/>
      <c r="O71" s="1536"/>
      <c r="P71" s="1536"/>
      <c r="Q71" s="1537"/>
    </row>
    <row r="72" spans="1:17">
      <c r="A72" s="1507" t="s">
        <v>2148</v>
      </c>
      <c r="B72" s="1566" t="s">
        <v>2149</v>
      </c>
      <c r="C72" s="1500">
        <f t="shared" si="13"/>
        <v>0</v>
      </c>
      <c r="D72" s="1570"/>
      <c r="E72" s="1570"/>
      <c r="F72" s="1570"/>
      <c r="G72" s="1570"/>
      <c r="H72" s="1570"/>
      <c r="I72" s="1570"/>
      <c r="J72" s="1570"/>
      <c r="K72" s="1570"/>
      <c r="L72" s="1570"/>
      <c r="M72" s="1570"/>
      <c r="N72" s="1570"/>
      <c r="O72" s="1570"/>
      <c r="P72" s="1570"/>
      <c r="Q72" s="1571"/>
    </row>
    <row r="73" spans="1:17" ht="15.75" thickBot="1">
      <c r="A73" s="1643"/>
      <c r="B73" s="1572" t="s">
        <v>2153</v>
      </c>
      <c r="C73" s="1582">
        <f>C66+C67+C68+C69+C72</f>
        <v>0</v>
      </c>
      <c r="D73" s="1549">
        <f>D66+D67+D68+D69+D72</f>
        <v>0</v>
      </c>
      <c r="E73" s="1549">
        <f t="shared" ref="E73:Q73" si="15">E66+E67+E68+E69+E72</f>
        <v>0</v>
      </c>
      <c r="F73" s="1549">
        <f t="shared" si="15"/>
        <v>0</v>
      </c>
      <c r="G73" s="1549">
        <f t="shared" si="15"/>
        <v>0</v>
      </c>
      <c r="H73" s="1549">
        <f t="shared" si="15"/>
        <v>0</v>
      </c>
      <c r="I73" s="1549">
        <f t="shared" si="15"/>
        <v>0</v>
      </c>
      <c r="J73" s="1549">
        <f t="shared" si="15"/>
        <v>0</v>
      </c>
      <c r="K73" s="1549">
        <f t="shared" si="15"/>
        <v>0</v>
      </c>
      <c r="L73" s="1549">
        <f t="shared" si="15"/>
        <v>0</v>
      </c>
      <c r="M73" s="1549">
        <f t="shared" si="15"/>
        <v>0</v>
      </c>
      <c r="N73" s="1549">
        <f t="shared" si="15"/>
        <v>0</v>
      </c>
      <c r="O73" s="1549">
        <f t="shared" si="15"/>
        <v>0</v>
      </c>
      <c r="P73" s="1549">
        <f t="shared" si="15"/>
        <v>0</v>
      </c>
      <c r="Q73" s="1550">
        <f t="shared" si="15"/>
        <v>0</v>
      </c>
    </row>
    <row r="74" spans="1:17" ht="15.75" thickBot="1">
      <c r="A74" s="1644"/>
      <c r="B74" s="1584" t="s">
        <v>2154</v>
      </c>
      <c r="C74" s="1553">
        <f>C63+C73</f>
        <v>0</v>
      </c>
      <c r="D74" s="1554">
        <f>D63+D73</f>
        <v>0</v>
      </c>
      <c r="E74" s="1554">
        <f t="shared" ref="E74:Q74" si="16">E63+E73</f>
        <v>0</v>
      </c>
      <c r="F74" s="1554">
        <f t="shared" si="16"/>
        <v>0</v>
      </c>
      <c r="G74" s="1554">
        <f t="shared" si="16"/>
        <v>0</v>
      </c>
      <c r="H74" s="1554">
        <f t="shared" si="16"/>
        <v>0</v>
      </c>
      <c r="I74" s="1554">
        <f t="shared" si="16"/>
        <v>0</v>
      </c>
      <c r="J74" s="1554">
        <f t="shared" si="16"/>
        <v>0</v>
      </c>
      <c r="K74" s="1554">
        <f t="shared" si="16"/>
        <v>0</v>
      </c>
      <c r="L74" s="1554">
        <f t="shared" si="16"/>
        <v>0</v>
      </c>
      <c r="M74" s="1554">
        <f t="shared" si="16"/>
        <v>0</v>
      </c>
      <c r="N74" s="1554">
        <f t="shared" si="16"/>
        <v>0</v>
      </c>
      <c r="O74" s="1554">
        <f t="shared" si="16"/>
        <v>0</v>
      </c>
      <c r="P74" s="1554">
        <f t="shared" si="16"/>
        <v>0</v>
      </c>
      <c r="Q74" s="1555">
        <f t="shared" si="16"/>
        <v>0</v>
      </c>
    </row>
    <row r="75" spans="1:17" ht="15.75" thickBot="1">
      <c r="A75" s="1645"/>
      <c r="B75" s="1646" t="s">
        <v>2155</v>
      </c>
      <c r="C75" s="1587">
        <f>C52+C74</f>
        <v>0</v>
      </c>
      <c r="D75" s="1588">
        <f>D52+D74</f>
        <v>0</v>
      </c>
      <c r="E75" s="1588">
        <f t="shared" ref="E75:Q75" si="17">E52+E74</f>
        <v>0</v>
      </c>
      <c r="F75" s="1588">
        <f t="shared" si="17"/>
        <v>0</v>
      </c>
      <c r="G75" s="1588">
        <f t="shared" si="17"/>
        <v>0</v>
      </c>
      <c r="H75" s="1588">
        <f t="shared" si="17"/>
        <v>0</v>
      </c>
      <c r="I75" s="1588">
        <f t="shared" si="17"/>
        <v>0</v>
      </c>
      <c r="J75" s="1588">
        <f t="shared" si="17"/>
        <v>0</v>
      </c>
      <c r="K75" s="1588">
        <f t="shared" si="17"/>
        <v>0</v>
      </c>
      <c r="L75" s="1588">
        <f t="shared" si="17"/>
        <v>0</v>
      </c>
      <c r="M75" s="1588">
        <f t="shared" si="17"/>
        <v>0</v>
      </c>
      <c r="N75" s="1588">
        <f t="shared" si="17"/>
        <v>0</v>
      </c>
      <c r="O75" s="1588">
        <f t="shared" si="17"/>
        <v>0</v>
      </c>
      <c r="P75" s="1588">
        <f t="shared" si="17"/>
        <v>0</v>
      </c>
      <c r="Q75" s="1589">
        <f t="shared" si="17"/>
        <v>0</v>
      </c>
    </row>
    <row r="76" spans="1:17" ht="16.5" thickTop="1" thickBot="1">
      <c r="A76" s="1647"/>
      <c r="B76" s="1648" t="s">
        <v>2156</v>
      </c>
      <c r="C76" s="1592"/>
      <c r="D76" s="1593">
        <v>0</v>
      </c>
      <c r="E76" s="1594" t="s">
        <v>2157</v>
      </c>
      <c r="F76" s="1595" t="s">
        <v>2158</v>
      </c>
      <c r="G76" s="1595" t="s">
        <v>2159</v>
      </c>
      <c r="H76" s="1595" t="s">
        <v>2160</v>
      </c>
      <c r="I76" s="1595" t="s">
        <v>2161</v>
      </c>
      <c r="J76" s="1595" t="s">
        <v>2162</v>
      </c>
      <c r="K76" s="1595" t="s">
        <v>2163</v>
      </c>
      <c r="L76" s="1595" t="s">
        <v>2164</v>
      </c>
      <c r="M76" s="1595" t="s">
        <v>2165</v>
      </c>
      <c r="N76" s="1595" t="s">
        <v>2166</v>
      </c>
      <c r="O76" s="1595" t="s">
        <v>2167</v>
      </c>
      <c r="P76" s="1595" t="s">
        <v>2168</v>
      </c>
      <c r="Q76" s="1596" t="s">
        <v>2169</v>
      </c>
    </row>
    <row r="77" spans="1:17" ht="16.5" thickTop="1" thickBot="1">
      <c r="A77" s="1649"/>
      <c r="B77" s="1650" t="s">
        <v>2204</v>
      </c>
      <c r="C77" s="1599"/>
      <c r="D77" s="1600">
        <f>D75*D76</f>
        <v>0</v>
      </c>
      <c r="E77" s="1601">
        <f>E75*E76</f>
        <v>0</v>
      </c>
      <c r="F77" s="1601">
        <f>F75*F76</f>
        <v>0</v>
      </c>
      <c r="G77" s="1601">
        <f t="shared" ref="G77:Q77" si="18">G75*G76</f>
        <v>0</v>
      </c>
      <c r="H77" s="1601">
        <f t="shared" si="18"/>
        <v>0</v>
      </c>
      <c r="I77" s="1601">
        <f t="shared" si="18"/>
        <v>0</v>
      </c>
      <c r="J77" s="1601">
        <f t="shared" si="18"/>
        <v>0</v>
      </c>
      <c r="K77" s="1601">
        <f t="shared" si="18"/>
        <v>0</v>
      </c>
      <c r="L77" s="1601">
        <f t="shared" si="18"/>
        <v>0</v>
      </c>
      <c r="M77" s="1601">
        <f t="shared" si="18"/>
        <v>0</v>
      </c>
      <c r="N77" s="1601">
        <f t="shared" si="18"/>
        <v>0</v>
      </c>
      <c r="O77" s="1601">
        <f t="shared" si="18"/>
        <v>0</v>
      </c>
      <c r="P77" s="1601">
        <f t="shared" si="18"/>
        <v>0</v>
      </c>
      <c r="Q77" s="1602">
        <f t="shared" si="18"/>
        <v>0</v>
      </c>
    </row>
    <row r="78" spans="1:17" ht="16.5" thickTop="1" thickBot="1">
      <c r="A78" s="1651"/>
      <c r="B78" s="1652" t="s">
        <v>2205</v>
      </c>
      <c r="C78" s="1605">
        <f>SUM(D77:Q77)</f>
        <v>0</v>
      </c>
      <c r="D78" s="1606"/>
      <c r="E78" s="1607"/>
      <c r="F78" s="1607"/>
      <c r="G78" s="1607"/>
      <c r="H78" s="1607"/>
      <c r="I78" s="1607"/>
      <c r="J78" s="1607"/>
      <c r="K78" s="1607"/>
      <c r="L78" s="1607"/>
      <c r="M78" s="1607"/>
      <c r="N78" s="1607"/>
      <c r="O78" s="1607"/>
      <c r="P78" s="1607"/>
      <c r="Q78" s="1608"/>
    </row>
  </sheetData>
  <mergeCells count="5">
    <mergeCell ref="A7:B10"/>
    <mergeCell ref="C7:Q10"/>
    <mergeCell ref="A11:B12"/>
    <mergeCell ref="C11:C12"/>
    <mergeCell ref="E11:Q11"/>
  </mergeCells>
  <conditionalFormatting sqref="C11:C12">
    <cfRule type="colorScale" priority="2">
      <colorScale>
        <cfvo type="min"/>
        <cfvo type="percentile" val="50"/>
        <cfvo type="max"/>
        <color rgb="FFF8696B"/>
        <color rgb="FFFFEB84"/>
        <color rgb="FF63BE7B"/>
      </colorScale>
    </cfRule>
  </conditionalFormatting>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0"/>
  <sheetViews>
    <sheetView workbookViewId="0">
      <selection activeCell="A43" activeCellId="1" sqref="B27 A43"/>
    </sheetView>
  </sheetViews>
  <sheetFormatPr defaultRowHeight="15"/>
  <cols>
    <col min="1" max="1" width="24.28515625" style="41" bestFit="1" customWidth="1"/>
    <col min="2" max="2" width="60.5703125" style="41" customWidth="1"/>
    <col min="3" max="3" width="9.85546875" style="41" customWidth="1"/>
    <col min="4" max="256" width="9.140625" style="41"/>
    <col min="257" max="257" width="24.28515625" style="41" bestFit="1" customWidth="1"/>
    <col min="258" max="258" width="60.5703125" style="41" customWidth="1"/>
    <col min="259" max="259" width="9.85546875" style="41" customWidth="1"/>
    <col min="260" max="512" width="9.140625" style="41"/>
    <col min="513" max="513" width="24.28515625" style="41" bestFit="1" customWidth="1"/>
    <col min="514" max="514" width="60.5703125" style="41" customWidth="1"/>
    <col min="515" max="515" width="9.85546875" style="41" customWidth="1"/>
    <col min="516" max="768" width="9.140625" style="41"/>
    <col min="769" max="769" width="24.28515625" style="41" bestFit="1" customWidth="1"/>
    <col min="770" max="770" width="60.5703125" style="41" customWidth="1"/>
    <col min="771" max="771" width="9.85546875" style="41" customWidth="1"/>
    <col min="772" max="1024" width="9.140625" style="41"/>
    <col min="1025" max="1025" width="24.28515625" style="41" bestFit="1" customWidth="1"/>
    <col min="1026" max="1026" width="60.5703125" style="41" customWidth="1"/>
    <col min="1027" max="1027" width="9.85546875" style="41" customWidth="1"/>
    <col min="1028" max="1280" width="9.140625" style="41"/>
    <col min="1281" max="1281" width="24.28515625" style="41" bestFit="1" customWidth="1"/>
    <col min="1282" max="1282" width="60.5703125" style="41" customWidth="1"/>
    <col min="1283" max="1283" width="9.85546875" style="41" customWidth="1"/>
    <col min="1284" max="1536" width="9.140625" style="41"/>
    <col min="1537" max="1537" width="24.28515625" style="41" bestFit="1" customWidth="1"/>
    <col min="1538" max="1538" width="60.5703125" style="41" customWidth="1"/>
    <col min="1539" max="1539" width="9.85546875" style="41" customWidth="1"/>
    <col min="1540" max="1792" width="9.140625" style="41"/>
    <col min="1793" max="1793" width="24.28515625" style="41" bestFit="1" customWidth="1"/>
    <col min="1794" max="1794" width="60.5703125" style="41" customWidth="1"/>
    <col min="1795" max="1795" width="9.85546875" style="41" customWidth="1"/>
    <col min="1796" max="2048" width="9.140625" style="41"/>
    <col min="2049" max="2049" width="24.28515625" style="41" bestFit="1" customWidth="1"/>
    <col min="2050" max="2050" width="60.5703125" style="41" customWidth="1"/>
    <col min="2051" max="2051" width="9.85546875" style="41" customWidth="1"/>
    <col min="2052" max="2304" width="9.140625" style="41"/>
    <col min="2305" max="2305" width="24.28515625" style="41" bestFit="1" customWidth="1"/>
    <col min="2306" max="2306" width="60.5703125" style="41" customWidth="1"/>
    <col min="2307" max="2307" width="9.85546875" style="41" customWidth="1"/>
    <col min="2308" max="2560" width="9.140625" style="41"/>
    <col min="2561" max="2561" width="24.28515625" style="41" bestFit="1" customWidth="1"/>
    <col min="2562" max="2562" width="60.5703125" style="41" customWidth="1"/>
    <col min="2563" max="2563" width="9.85546875" style="41" customWidth="1"/>
    <col min="2564" max="2816" width="9.140625" style="41"/>
    <col min="2817" max="2817" width="24.28515625" style="41" bestFit="1" customWidth="1"/>
    <col min="2818" max="2818" width="60.5703125" style="41" customWidth="1"/>
    <col min="2819" max="2819" width="9.85546875" style="41" customWidth="1"/>
    <col min="2820" max="3072" width="9.140625" style="41"/>
    <col min="3073" max="3073" width="24.28515625" style="41" bestFit="1" customWidth="1"/>
    <col min="3074" max="3074" width="60.5703125" style="41" customWidth="1"/>
    <col min="3075" max="3075" width="9.85546875" style="41" customWidth="1"/>
    <col min="3076" max="3328" width="9.140625" style="41"/>
    <col min="3329" max="3329" width="24.28515625" style="41" bestFit="1" customWidth="1"/>
    <col min="3330" max="3330" width="60.5703125" style="41" customWidth="1"/>
    <col min="3331" max="3331" width="9.85546875" style="41" customWidth="1"/>
    <col min="3332" max="3584" width="9.140625" style="41"/>
    <col min="3585" max="3585" width="24.28515625" style="41" bestFit="1" customWidth="1"/>
    <col min="3586" max="3586" width="60.5703125" style="41" customWidth="1"/>
    <col min="3587" max="3587" width="9.85546875" style="41" customWidth="1"/>
    <col min="3588" max="3840" width="9.140625" style="41"/>
    <col min="3841" max="3841" width="24.28515625" style="41" bestFit="1" customWidth="1"/>
    <col min="3842" max="3842" width="60.5703125" style="41" customWidth="1"/>
    <col min="3843" max="3843" width="9.85546875" style="41" customWidth="1"/>
    <col min="3844" max="4096" width="9.140625" style="41"/>
    <col min="4097" max="4097" width="24.28515625" style="41" bestFit="1" customWidth="1"/>
    <col min="4098" max="4098" width="60.5703125" style="41" customWidth="1"/>
    <col min="4099" max="4099" width="9.85546875" style="41" customWidth="1"/>
    <col min="4100" max="4352" width="9.140625" style="41"/>
    <col min="4353" max="4353" width="24.28515625" style="41" bestFit="1" customWidth="1"/>
    <col min="4354" max="4354" width="60.5703125" style="41" customWidth="1"/>
    <col min="4355" max="4355" width="9.85546875" style="41" customWidth="1"/>
    <col min="4356" max="4608" width="9.140625" style="41"/>
    <col min="4609" max="4609" width="24.28515625" style="41" bestFit="1" customWidth="1"/>
    <col min="4610" max="4610" width="60.5703125" style="41" customWidth="1"/>
    <col min="4611" max="4611" width="9.85546875" style="41" customWidth="1"/>
    <col min="4612" max="4864" width="9.140625" style="41"/>
    <col min="4865" max="4865" width="24.28515625" style="41" bestFit="1" customWidth="1"/>
    <col min="4866" max="4866" width="60.5703125" style="41" customWidth="1"/>
    <col min="4867" max="4867" width="9.85546875" style="41" customWidth="1"/>
    <col min="4868" max="5120" width="9.140625" style="41"/>
    <col min="5121" max="5121" width="24.28515625" style="41" bestFit="1" customWidth="1"/>
    <col min="5122" max="5122" width="60.5703125" style="41" customWidth="1"/>
    <col min="5123" max="5123" width="9.85546875" style="41" customWidth="1"/>
    <col min="5124" max="5376" width="9.140625" style="41"/>
    <col min="5377" max="5377" width="24.28515625" style="41" bestFit="1" customWidth="1"/>
    <col min="5378" max="5378" width="60.5703125" style="41" customWidth="1"/>
    <col min="5379" max="5379" width="9.85546875" style="41" customWidth="1"/>
    <col min="5380" max="5632" width="9.140625" style="41"/>
    <col min="5633" max="5633" width="24.28515625" style="41" bestFit="1" customWidth="1"/>
    <col min="5634" max="5634" width="60.5703125" style="41" customWidth="1"/>
    <col min="5635" max="5635" width="9.85546875" style="41" customWidth="1"/>
    <col min="5636" max="5888" width="9.140625" style="41"/>
    <col min="5889" max="5889" width="24.28515625" style="41" bestFit="1" customWidth="1"/>
    <col min="5890" max="5890" width="60.5703125" style="41" customWidth="1"/>
    <col min="5891" max="5891" width="9.85546875" style="41" customWidth="1"/>
    <col min="5892" max="6144" width="9.140625" style="41"/>
    <col min="6145" max="6145" width="24.28515625" style="41" bestFit="1" customWidth="1"/>
    <col min="6146" max="6146" width="60.5703125" style="41" customWidth="1"/>
    <col min="6147" max="6147" width="9.85546875" style="41" customWidth="1"/>
    <col min="6148" max="6400" width="9.140625" style="41"/>
    <col min="6401" max="6401" width="24.28515625" style="41" bestFit="1" customWidth="1"/>
    <col min="6402" max="6402" width="60.5703125" style="41" customWidth="1"/>
    <col min="6403" max="6403" width="9.85546875" style="41" customWidth="1"/>
    <col min="6404" max="6656" width="9.140625" style="41"/>
    <col min="6657" max="6657" width="24.28515625" style="41" bestFit="1" customWidth="1"/>
    <col min="6658" max="6658" width="60.5703125" style="41" customWidth="1"/>
    <col min="6659" max="6659" width="9.85546875" style="41" customWidth="1"/>
    <col min="6660" max="6912" width="9.140625" style="41"/>
    <col min="6913" max="6913" width="24.28515625" style="41" bestFit="1" customWidth="1"/>
    <col min="6914" max="6914" width="60.5703125" style="41" customWidth="1"/>
    <col min="6915" max="6915" width="9.85546875" style="41" customWidth="1"/>
    <col min="6916" max="7168" width="9.140625" style="41"/>
    <col min="7169" max="7169" width="24.28515625" style="41" bestFit="1" customWidth="1"/>
    <col min="7170" max="7170" width="60.5703125" style="41" customWidth="1"/>
    <col min="7171" max="7171" width="9.85546875" style="41" customWidth="1"/>
    <col min="7172" max="7424" width="9.140625" style="41"/>
    <col min="7425" max="7425" width="24.28515625" style="41" bestFit="1" customWidth="1"/>
    <col min="7426" max="7426" width="60.5703125" style="41" customWidth="1"/>
    <col min="7427" max="7427" width="9.85546875" style="41" customWidth="1"/>
    <col min="7428" max="7680" width="9.140625" style="41"/>
    <col min="7681" max="7681" width="24.28515625" style="41" bestFit="1" customWidth="1"/>
    <col min="7682" max="7682" width="60.5703125" style="41" customWidth="1"/>
    <col min="7683" max="7683" width="9.85546875" style="41" customWidth="1"/>
    <col min="7684" max="7936" width="9.140625" style="41"/>
    <col min="7937" max="7937" width="24.28515625" style="41" bestFit="1" customWidth="1"/>
    <col min="7938" max="7938" width="60.5703125" style="41" customWidth="1"/>
    <col min="7939" max="7939" width="9.85546875" style="41" customWidth="1"/>
    <col min="7940" max="8192" width="9.140625" style="41"/>
    <col min="8193" max="8193" width="24.28515625" style="41" bestFit="1" customWidth="1"/>
    <col min="8194" max="8194" width="60.5703125" style="41" customWidth="1"/>
    <col min="8195" max="8195" width="9.85546875" style="41" customWidth="1"/>
    <col min="8196" max="8448" width="9.140625" style="41"/>
    <col min="8449" max="8449" width="24.28515625" style="41" bestFit="1" customWidth="1"/>
    <col min="8450" max="8450" width="60.5703125" style="41" customWidth="1"/>
    <col min="8451" max="8451" width="9.85546875" style="41" customWidth="1"/>
    <col min="8452" max="8704" width="9.140625" style="41"/>
    <col min="8705" max="8705" width="24.28515625" style="41" bestFit="1" customWidth="1"/>
    <col min="8706" max="8706" width="60.5703125" style="41" customWidth="1"/>
    <col min="8707" max="8707" width="9.85546875" style="41" customWidth="1"/>
    <col min="8708" max="8960" width="9.140625" style="41"/>
    <col min="8961" max="8961" width="24.28515625" style="41" bestFit="1" customWidth="1"/>
    <col min="8962" max="8962" width="60.5703125" style="41" customWidth="1"/>
    <col min="8963" max="8963" width="9.85546875" style="41" customWidth="1"/>
    <col min="8964" max="9216" width="9.140625" style="41"/>
    <col min="9217" max="9217" width="24.28515625" style="41" bestFit="1" customWidth="1"/>
    <col min="9218" max="9218" width="60.5703125" style="41" customWidth="1"/>
    <col min="9219" max="9219" width="9.85546875" style="41" customWidth="1"/>
    <col min="9220" max="9472" width="9.140625" style="41"/>
    <col min="9473" max="9473" width="24.28515625" style="41" bestFit="1" customWidth="1"/>
    <col min="9474" max="9474" width="60.5703125" style="41" customWidth="1"/>
    <col min="9475" max="9475" width="9.85546875" style="41" customWidth="1"/>
    <col min="9476" max="9728" width="9.140625" style="41"/>
    <col min="9729" max="9729" width="24.28515625" style="41" bestFit="1" customWidth="1"/>
    <col min="9730" max="9730" width="60.5703125" style="41" customWidth="1"/>
    <col min="9731" max="9731" width="9.85546875" style="41" customWidth="1"/>
    <col min="9732" max="9984" width="9.140625" style="41"/>
    <col min="9985" max="9985" width="24.28515625" style="41" bestFit="1" customWidth="1"/>
    <col min="9986" max="9986" width="60.5703125" style="41" customWidth="1"/>
    <col min="9987" max="9987" width="9.85546875" style="41" customWidth="1"/>
    <col min="9988" max="10240" width="9.140625" style="41"/>
    <col min="10241" max="10241" width="24.28515625" style="41" bestFit="1" customWidth="1"/>
    <col min="10242" max="10242" width="60.5703125" style="41" customWidth="1"/>
    <col min="10243" max="10243" width="9.85546875" style="41" customWidth="1"/>
    <col min="10244" max="10496" width="9.140625" style="41"/>
    <col min="10497" max="10497" width="24.28515625" style="41" bestFit="1" customWidth="1"/>
    <col min="10498" max="10498" width="60.5703125" style="41" customWidth="1"/>
    <col min="10499" max="10499" width="9.85546875" style="41" customWidth="1"/>
    <col min="10500" max="10752" width="9.140625" style="41"/>
    <col min="10753" max="10753" width="24.28515625" style="41" bestFit="1" customWidth="1"/>
    <col min="10754" max="10754" width="60.5703125" style="41" customWidth="1"/>
    <col min="10755" max="10755" width="9.85546875" style="41" customWidth="1"/>
    <col min="10756" max="11008" width="9.140625" style="41"/>
    <col min="11009" max="11009" width="24.28515625" style="41" bestFit="1" customWidth="1"/>
    <col min="11010" max="11010" width="60.5703125" style="41" customWidth="1"/>
    <col min="11011" max="11011" width="9.85546875" style="41" customWidth="1"/>
    <col min="11012" max="11264" width="9.140625" style="41"/>
    <col min="11265" max="11265" width="24.28515625" style="41" bestFit="1" customWidth="1"/>
    <col min="11266" max="11266" width="60.5703125" style="41" customWidth="1"/>
    <col min="11267" max="11267" width="9.85546875" style="41" customWidth="1"/>
    <col min="11268" max="11520" width="9.140625" style="41"/>
    <col min="11521" max="11521" width="24.28515625" style="41" bestFit="1" customWidth="1"/>
    <col min="11522" max="11522" width="60.5703125" style="41" customWidth="1"/>
    <col min="11523" max="11523" width="9.85546875" style="41" customWidth="1"/>
    <col min="11524" max="11776" width="9.140625" style="41"/>
    <col min="11777" max="11777" width="24.28515625" style="41" bestFit="1" customWidth="1"/>
    <col min="11778" max="11778" width="60.5703125" style="41" customWidth="1"/>
    <col min="11779" max="11779" width="9.85546875" style="41" customWidth="1"/>
    <col min="11780" max="12032" width="9.140625" style="41"/>
    <col min="12033" max="12033" width="24.28515625" style="41" bestFit="1" customWidth="1"/>
    <col min="12034" max="12034" width="60.5703125" style="41" customWidth="1"/>
    <col min="12035" max="12035" width="9.85546875" style="41" customWidth="1"/>
    <col min="12036" max="12288" width="9.140625" style="41"/>
    <col min="12289" max="12289" width="24.28515625" style="41" bestFit="1" customWidth="1"/>
    <col min="12290" max="12290" width="60.5703125" style="41" customWidth="1"/>
    <col min="12291" max="12291" width="9.85546875" style="41" customWidth="1"/>
    <col min="12292" max="12544" width="9.140625" style="41"/>
    <col min="12545" max="12545" width="24.28515625" style="41" bestFit="1" customWidth="1"/>
    <col min="12546" max="12546" width="60.5703125" style="41" customWidth="1"/>
    <col min="12547" max="12547" width="9.85546875" style="41" customWidth="1"/>
    <col min="12548" max="12800" width="9.140625" style="41"/>
    <col min="12801" max="12801" width="24.28515625" style="41" bestFit="1" customWidth="1"/>
    <col min="12802" max="12802" width="60.5703125" style="41" customWidth="1"/>
    <col min="12803" max="12803" width="9.85546875" style="41" customWidth="1"/>
    <col min="12804" max="13056" width="9.140625" style="41"/>
    <col min="13057" max="13057" width="24.28515625" style="41" bestFit="1" customWidth="1"/>
    <col min="13058" max="13058" width="60.5703125" style="41" customWidth="1"/>
    <col min="13059" max="13059" width="9.85546875" style="41" customWidth="1"/>
    <col min="13060" max="13312" width="9.140625" style="41"/>
    <col min="13313" max="13313" width="24.28515625" style="41" bestFit="1" customWidth="1"/>
    <col min="13314" max="13314" width="60.5703125" style="41" customWidth="1"/>
    <col min="13315" max="13315" width="9.85546875" style="41" customWidth="1"/>
    <col min="13316" max="13568" width="9.140625" style="41"/>
    <col min="13569" max="13569" width="24.28515625" style="41" bestFit="1" customWidth="1"/>
    <col min="13570" max="13570" width="60.5703125" style="41" customWidth="1"/>
    <col min="13571" max="13571" width="9.85546875" style="41" customWidth="1"/>
    <col min="13572" max="13824" width="9.140625" style="41"/>
    <col min="13825" max="13825" width="24.28515625" style="41" bestFit="1" customWidth="1"/>
    <col min="13826" max="13826" width="60.5703125" style="41" customWidth="1"/>
    <col min="13827" max="13827" width="9.85546875" style="41" customWidth="1"/>
    <col min="13828" max="14080" width="9.140625" style="41"/>
    <col min="14081" max="14081" width="24.28515625" style="41" bestFit="1" customWidth="1"/>
    <col min="14082" max="14082" width="60.5703125" style="41" customWidth="1"/>
    <col min="14083" max="14083" width="9.85546875" style="41" customWidth="1"/>
    <col min="14084" max="14336" width="9.140625" style="41"/>
    <col min="14337" max="14337" width="24.28515625" style="41" bestFit="1" customWidth="1"/>
    <col min="14338" max="14338" width="60.5703125" style="41" customWidth="1"/>
    <col min="14339" max="14339" width="9.85546875" style="41" customWidth="1"/>
    <col min="14340" max="14592" width="9.140625" style="41"/>
    <col min="14593" max="14593" width="24.28515625" style="41" bestFit="1" customWidth="1"/>
    <col min="14594" max="14594" width="60.5703125" style="41" customWidth="1"/>
    <col min="14595" max="14595" width="9.85546875" style="41" customWidth="1"/>
    <col min="14596" max="14848" width="9.140625" style="41"/>
    <col min="14849" max="14849" width="24.28515625" style="41" bestFit="1" customWidth="1"/>
    <col min="14850" max="14850" width="60.5703125" style="41" customWidth="1"/>
    <col min="14851" max="14851" width="9.85546875" style="41" customWidth="1"/>
    <col min="14852" max="15104" width="9.140625" style="41"/>
    <col min="15105" max="15105" width="24.28515625" style="41" bestFit="1" customWidth="1"/>
    <col min="15106" max="15106" width="60.5703125" style="41" customWidth="1"/>
    <col min="15107" max="15107" width="9.85546875" style="41" customWidth="1"/>
    <col min="15108" max="15360" width="9.140625" style="41"/>
    <col min="15361" max="15361" width="24.28515625" style="41" bestFit="1" customWidth="1"/>
    <col min="15362" max="15362" width="60.5703125" style="41" customWidth="1"/>
    <col min="15363" max="15363" width="9.85546875" style="41" customWidth="1"/>
    <col min="15364" max="15616" width="9.140625" style="41"/>
    <col min="15617" max="15617" width="24.28515625" style="41" bestFit="1" customWidth="1"/>
    <col min="15618" max="15618" width="60.5703125" style="41" customWidth="1"/>
    <col min="15619" max="15619" width="9.85546875" style="41" customWidth="1"/>
    <col min="15620" max="15872" width="9.140625" style="41"/>
    <col min="15873" max="15873" width="24.28515625" style="41" bestFit="1" customWidth="1"/>
    <col min="15874" max="15874" width="60.5703125" style="41" customWidth="1"/>
    <col min="15875" max="15875" width="9.85546875" style="41" customWidth="1"/>
    <col min="15876" max="16128" width="9.140625" style="41"/>
    <col min="16129" max="16129" width="24.28515625" style="41" bestFit="1" customWidth="1"/>
    <col min="16130" max="16130" width="60.5703125" style="41" customWidth="1"/>
    <col min="16131" max="16131" width="9.85546875" style="41" customWidth="1"/>
    <col min="16132" max="16384" width="9.140625" style="41"/>
  </cols>
  <sheetData>
    <row r="1" spans="1:17">
      <c r="A1" s="23" t="s">
        <v>48</v>
      </c>
      <c r="B1" s="1304" t="s">
        <v>2207</v>
      </c>
    </row>
    <row r="2" spans="1:17">
      <c r="A2" s="23" t="s">
        <v>49</v>
      </c>
      <c r="B2" s="23" t="s">
        <v>1938</v>
      </c>
    </row>
    <row r="3" spans="1:17">
      <c r="A3" s="23" t="s">
        <v>47</v>
      </c>
      <c r="B3" s="23" t="s">
        <v>1049</v>
      </c>
    </row>
    <row r="4" spans="1:17">
      <c r="A4" s="23" t="s">
        <v>50</v>
      </c>
      <c r="B4" s="23" t="s">
        <v>53</v>
      </c>
    </row>
    <row r="5" spans="1:17">
      <c r="A5" s="41" t="s">
        <v>792</v>
      </c>
      <c r="B5" s="41" t="s">
        <v>71</v>
      </c>
    </row>
    <row r="6" spans="1:17" ht="15.75" thickBot="1"/>
    <row r="7" spans="1:17" ht="15" customHeight="1">
      <c r="A7" s="4685" t="s">
        <v>2201</v>
      </c>
      <c r="B7" s="4686"/>
      <c r="C7" s="4691" t="s">
        <v>2202</v>
      </c>
      <c r="D7" s="4733"/>
      <c r="E7" s="4733"/>
      <c r="F7" s="4733"/>
      <c r="G7" s="4733"/>
      <c r="H7" s="4733"/>
      <c r="I7" s="4733"/>
      <c r="J7" s="4733"/>
      <c r="K7" s="4733"/>
      <c r="L7" s="4734"/>
      <c r="M7" s="4734"/>
      <c r="N7" s="4734"/>
      <c r="O7" s="4734"/>
      <c r="P7" s="4734"/>
      <c r="Q7" s="4735"/>
    </row>
    <row r="8" spans="1:17">
      <c r="A8" s="4687"/>
      <c r="B8" s="4688"/>
      <c r="C8" s="4736"/>
      <c r="D8" s="4737"/>
      <c r="E8" s="4737"/>
      <c r="F8" s="4737"/>
      <c r="G8" s="4737"/>
      <c r="H8" s="4737"/>
      <c r="I8" s="4737"/>
      <c r="J8" s="4737"/>
      <c r="K8" s="4737"/>
      <c r="L8" s="4738"/>
      <c r="M8" s="4738"/>
      <c r="N8" s="4738"/>
      <c r="O8" s="4738"/>
      <c r="P8" s="4738"/>
      <c r="Q8" s="4739"/>
    </row>
    <row r="9" spans="1:17">
      <c r="A9" s="4687"/>
      <c r="B9" s="4688"/>
      <c r="C9" s="4736"/>
      <c r="D9" s="4737"/>
      <c r="E9" s="4737"/>
      <c r="F9" s="4737"/>
      <c r="G9" s="4737"/>
      <c r="H9" s="4737"/>
      <c r="I9" s="4737"/>
      <c r="J9" s="4737"/>
      <c r="K9" s="4737"/>
      <c r="L9" s="4738"/>
      <c r="M9" s="4738"/>
      <c r="N9" s="4738"/>
      <c r="O9" s="4738"/>
      <c r="P9" s="4738"/>
      <c r="Q9" s="4739"/>
    </row>
    <row r="10" spans="1:17" ht="15.75" thickBot="1">
      <c r="A10" s="4689"/>
      <c r="B10" s="4690"/>
      <c r="C10" s="4740"/>
      <c r="D10" s="4741"/>
      <c r="E10" s="4741"/>
      <c r="F10" s="4741"/>
      <c r="G10" s="4741"/>
      <c r="H10" s="4741"/>
      <c r="I10" s="4741"/>
      <c r="J10" s="4741"/>
      <c r="K10" s="4741"/>
      <c r="L10" s="4742"/>
      <c r="M10" s="4742"/>
      <c r="N10" s="4742"/>
      <c r="O10" s="4742"/>
      <c r="P10" s="4742"/>
      <c r="Q10" s="4743"/>
    </row>
    <row r="11" spans="1:17">
      <c r="A11" s="4703" t="s">
        <v>2203</v>
      </c>
      <c r="B11" s="4704"/>
      <c r="C11" s="4717" t="s">
        <v>2175</v>
      </c>
      <c r="D11" s="1629"/>
      <c r="E11" s="4744" t="s">
        <v>2097</v>
      </c>
      <c r="F11" s="4744"/>
      <c r="G11" s="4744"/>
      <c r="H11" s="4744"/>
      <c r="I11" s="4744"/>
      <c r="J11" s="4744"/>
      <c r="K11" s="4744"/>
      <c r="L11" s="4744"/>
      <c r="M11" s="4744"/>
      <c r="N11" s="4744"/>
      <c r="O11" s="4744"/>
      <c r="P11" s="4744"/>
      <c r="Q11" s="4745"/>
    </row>
    <row r="12" spans="1:17" ht="24">
      <c r="A12" s="4705"/>
      <c r="B12" s="4706"/>
      <c r="C12" s="4718"/>
      <c r="D12" s="1610" t="s">
        <v>2098</v>
      </c>
      <c r="E12" s="1611" t="s">
        <v>2099</v>
      </c>
      <c r="F12" s="1612" t="s">
        <v>2100</v>
      </c>
      <c r="G12" s="1612" t="s">
        <v>2101</v>
      </c>
      <c r="H12" s="1612" t="s">
        <v>2102</v>
      </c>
      <c r="I12" s="1612" t="s">
        <v>2103</v>
      </c>
      <c r="J12" s="1612" t="s">
        <v>2104</v>
      </c>
      <c r="K12" s="1612" t="s">
        <v>2105</v>
      </c>
      <c r="L12" s="1612" t="s">
        <v>2106</v>
      </c>
      <c r="M12" s="1612" t="s">
        <v>2107</v>
      </c>
      <c r="N12" s="1612" t="s">
        <v>2108</v>
      </c>
      <c r="O12" s="1612" t="s">
        <v>2109</v>
      </c>
      <c r="P12" s="1612" t="s">
        <v>2110</v>
      </c>
      <c r="Q12" s="1613" t="s">
        <v>2111</v>
      </c>
    </row>
    <row r="13" spans="1:17">
      <c r="A13" s="1630"/>
      <c r="B13" s="1631"/>
      <c r="C13" s="1632">
        <v>1</v>
      </c>
      <c r="D13" s="1633">
        <v>2</v>
      </c>
      <c r="E13" s="1633">
        <v>3</v>
      </c>
      <c r="F13" s="1633">
        <v>4</v>
      </c>
      <c r="G13" s="1633">
        <v>5</v>
      </c>
      <c r="H13" s="1633">
        <v>6</v>
      </c>
      <c r="I13" s="1633">
        <v>7</v>
      </c>
      <c r="J13" s="1633">
        <v>8</v>
      </c>
      <c r="K13" s="1633">
        <v>9</v>
      </c>
      <c r="L13" s="1633">
        <v>10</v>
      </c>
      <c r="M13" s="1633">
        <v>11</v>
      </c>
      <c r="N13" s="1633">
        <v>12</v>
      </c>
      <c r="O13" s="1633">
        <v>13</v>
      </c>
      <c r="P13" s="1633">
        <v>14</v>
      </c>
      <c r="Q13" s="1634">
        <v>15</v>
      </c>
    </row>
    <row r="14" spans="1:17">
      <c r="A14" s="1630"/>
      <c r="B14" s="1614" t="s">
        <v>2112</v>
      </c>
      <c r="C14" s="1492"/>
      <c r="D14" s="1493"/>
      <c r="E14" s="1493"/>
      <c r="F14" s="1493"/>
      <c r="G14" s="1493"/>
      <c r="H14" s="1493"/>
      <c r="I14" s="1493"/>
      <c r="J14" s="1493"/>
      <c r="K14" s="1493"/>
      <c r="L14" s="1493"/>
      <c r="M14" s="1493"/>
      <c r="N14" s="1493"/>
      <c r="O14" s="1493"/>
      <c r="P14" s="1493"/>
      <c r="Q14" s="1494"/>
    </row>
    <row r="15" spans="1:17">
      <c r="A15" s="1635"/>
      <c r="B15" s="1615" t="s">
        <v>199</v>
      </c>
      <c r="C15" s="1496"/>
      <c r="D15" s="1497"/>
      <c r="E15" s="1497"/>
      <c r="F15" s="1497"/>
      <c r="G15" s="1497"/>
      <c r="H15" s="1497"/>
      <c r="I15" s="1497"/>
      <c r="J15" s="1497"/>
      <c r="K15" s="1497"/>
      <c r="L15" s="1497"/>
      <c r="M15" s="1497"/>
      <c r="N15" s="1497"/>
      <c r="O15" s="1497"/>
      <c r="P15" s="1497"/>
      <c r="Q15" s="1498"/>
    </row>
    <row r="16" spans="1:17">
      <c r="A16" s="1499">
        <v>1</v>
      </c>
      <c r="B16" s="1086" t="s">
        <v>202</v>
      </c>
      <c r="C16" s="1500">
        <f>SUM(D16:Q16)</f>
        <v>0</v>
      </c>
      <c r="D16" s="1501"/>
      <c r="E16" s="1502"/>
      <c r="F16" s="1502"/>
      <c r="G16" s="1502"/>
      <c r="H16" s="1502"/>
      <c r="I16" s="1502"/>
      <c r="J16" s="1502"/>
      <c r="K16" s="1502"/>
      <c r="L16" s="1502"/>
      <c r="M16" s="1502"/>
      <c r="N16" s="1502"/>
      <c r="O16" s="1502"/>
      <c r="P16" s="1502"/>
      <c r="Q16" s="1503"/>
    </row>
    <row r="17" spans="1:17" ht="25.5">
      <c r="A17" s="1499">
        <v>2</v>
      </c>
      <c r="B17" s="1082" t="s">
        <v>2113</v>
      </c>
      <c r="C17" s="1500">
        <f t="shared" ref="C17:C32" si="0">SUM(D17:Q17)</f>
        <v>0</v>
      </c>
      <c r="D17" s="1504"/>
      <c r="E17" s="1505"/>
      <c r="F17" s="1505"/>
      <c r="G17" s="1505"/>
      <c r="H17" s="1505"/>
      <c r="I17" s="1505"/>
      <c r="J17" s="1505"/>
      <c r="K17" s="1505"/>
      <c r="L17" s="1505"/>
      <c r="M17" s="1505"/>
      <c r="N17" s="1505"/>
      <c r="O17" s="1505"/>
      <c r="P17" s="1505"/>
      <c r="Q17" s="1506"/>
    </row>
    <row r="18" spans="1:17">
      <c r="A18" s="1507">
        <v>3</v>
      </c>
      <c r="B18" s="1508" t="s">
        <v>2114</v>
      </c>
      <c r="C18" s="1500">
        <f t="shared" si="0"/>
        <v>0</v>
      </c>
      <c r="D18" s="1504"/>
      <c r="E18" s="1505"/>
      <c r="F18" s="1505"/>
      <c r="G18" s="1505"/>
      <c r="H18" s="1505"/>
      <c r="I18" s="1505"/>
      <c r="J18" s="1505"/>
      <c r="K18" s="1505"/>
      <c r="L18" s="1505"/>
      <c r="M18" s="1505"/>
      <c r="N18" s="1505"/>
      <c r="O18" s="1505"/>
      <c r="P18" s="1505"/>
      <c r="Q18" s="1506"/>
    </row>
    <row r="19" spans="1:17">
      <c r="A19" s="1507">
        <v>4</v>
      </c>
      <c r="B19" s="1508" t="s">
        <v>2115</v>
      </c>
      <c r="C19" s="1500">
        <f t="shared" si="0"/>
        <v>0</v>
      </c>
      <c r="D19" s="1509">
        <f>D20+D21</f>
        <v>0</v>
      </c>
      <c r="E19" s="1509">
        <f t="shared" ref="E19:Q19" si="1">E20+E21</f>
        <v>0</v>
      </c>
      <c r="F19" s="1509">
        <f t="shared" si="1"/>
        <v>0</v>
      </c>
      <c r="G19" s="1509">
        <f t="shared" si="1"/>
        <v>0</v>
      </c>
      <c r="H19" s="1509">
        <f t="shared" si="1"/>
        <v>0</v>
      </c>
      <c r="I19" s="1509">
        <f t="shared" si="1"/>
        <v>0</v>
      </c>
      <c r="J19" s="1509">
        <f t="shared" si="1"/>
        <v>0</v>
      </c>
      <c r="K19" s="1509">
        <f t="shared" si="1"/>
        <v>0</v>
      </c>
      <c r="L19" s="1509">
        <f t="shared" si="1"/>
        <v>0</v>
      </c>
      <c r="M19" s="1509">
        <f t="shared" si="1"/>
        <v>0</v>
      </c>
      <c r="N19" s="1509">
        <f t="shared" si="1"/>
        <v>0</v>
      </c>
      <c r="O19" s="1509">
        <f t="shared" si="1"/>
        <v>0</v>
      </c>
      <c r="P19" s="1509">
        <f t="shared" si="1"/>
        <v>0</v>
      </c>
      <c r="Q19" s="1510">
        <f t="shared" si="1"/>
        <v>0</v>
      </c>
    </row>
    <row r="20" spans="1:17">
      <c r="A20" s="1636"/>
      <c r="B20" s="1512" t="s">
        <v>67</v>
      </c>
      <c r="C20" s="1500">
        <f t="shared" si="0"/>
        <v>0</v>
      </c>
      <c r="D20" s="1513"/>
      <c r="E20" s="1514"/>
      <c r="F20" s="1514"/>
      <c r="G20" s="1514"/>
      <c r="H20" s="1514"/>
      <c r="I20" s="1514"/>
      <c r="J20" s="1514"/>
      <c r="K20" s="1514"/>
      <c r="L20" s="1514"/>
      <c r="M20" s="1514"/>
      <c r="N20" s="1514"/>
      <c r="O20" s="1514"/>
      <c r="P20" s="1514"/>
      <c r="Q20" s="1515"/>
    </row>
    <row r="21" spans="1:17">
      <c r="A21" s="1499"/>
      <c r="B21" s="1512" t="s">
        <v>273</v>
      </c>
      <c r="C21" s="1500">
        <f t="shared" si="0"/>
        <v>0</v>
      </c>
      <c r="D21" s="1513"/>
      <c r="E21" s="1514"/>
      <c r="F21" s="1514"/>
      <c r="G21" s="1514"/>
      <c r="H21" s="1514"/>
      <c r="I21" s="1514"/>
      <c r="J21" s="1514"/>
      <c r="K21" s="1514"/>
      <c r="L21" s="1514"/>
      <c r="M21" s="1514"/>
      <c r="N21" s="1514"/>
      <c r="O21" s="1514"/>
      <c r="P21" s="1514"/>
      <c r="Q21" s="1515"/>
    </row>
    <row r="22" spans="1:17">
      <c r="A22" s="1507">
        <v>5</v>
      </c>
      <c r="B22" s="1508" t="s">
        <v>2116</v>
      </c>
      <c r="C22" s="1500">
        <f t="shared" si="0"/>
        <v>0</v>
      </c>
      <c r="D22" s="1516"/>
      <c r="E22" s="1517"/>
      <c r="F22" s="1517"/>
      <c r="G22" s="1517"/>
      <c r="H22" s="1517"/>
      <c r="I22" s="1517"/>
      <c r="J22" s="1517"/>
      <c r="K22" s="1517"/>
      <c r="L22" s="1517"/>
      <c r="M22" s="1517"/>
      <c r="N22" s="1517"/>
      <c r="O22" s="1517"/>
      <c r="P22" s="1517"/>
      <c r="Q22" s="1518"/>
    </row>
    <row r="23" spans="1:17">
      <c r="A23" s="1507">
        <v>6</v>
      </c>
      <c r="B23" s="1508" t="s">
        <v>2117</v>
      </c>
      <c r="C23" s="1500">
        <f t="shared" si="0"/>
        <v>0</v>
      </c>
      <c r="D23" s="1513"/>
      <c r="E23" s="1514"/>
      <c r="F23" s="1514"/>
      <c r="G23" s="1514"/>
      <c r="H23" s="1514"/>
      <c r="I23" s="1514"/>
      <c r="J23" s="1514"/>
      <c r="K23" s="1514"/>
      <c r="L23" s="1514"/>
      <c r="M23" s="1514"/>
      <c r="N23" s="1514"/>
      <c r="O23" s="1514"/>
      <c r="P23" s="1514"/>
      <c r="Q23" s="1515"/>
    </row>
    <row r="24" spans="1:17">
      <c r="A24" s="1507">
        <v>7</v>
      </c>
      <c r="B24" s="1508" t="s">
        <v>1805</v>
      </c>
      <c r="C24" s="1500">
        <f t="shared" si="0"/>
        <v>0</v>
      </c>
      <c r="D24" s="1513"/>
      <c r="E24" s="1514"/>
      <c r="F24" s="1514"/>
      <c r="G24" s="1514"/>
      <c r="H24" s="1514"/>
      <c r="I24" s="1514"/>
      <c r="J24" s="1514"/>
      <c r="K24" s="1514"/>
      <c r="L24" s="1514"/>
      <c r="M24" s="1514"/>
      <c r="N24" s="1514"/>
      <c r="O24" s="1514"/>
      <c r="P24" s="1514"/>
      <c r="Q24" s="1515"/>
    </row>
    <row r="25" spans="1:17">
      <c r="A25" s="1507"/>
      <c r="B25" s="1512" t="s">
        <v>2118</v>
      </c>
      <c r="C25" s="1500">
        <f t="shared" si="0"/>
        <v>0</v>
      </c>
      <c r="D25" s="1513"/>
      <c r="E25" s="1514"/>
      <c r="F25" s="1514"/>
      <c r="G25" s="1514"/>
      <c r="H25" s="1514"/>
      <c r="I25" s="1514"/>
      <c r="J25" s="1514"/>
      <c r="K25" s="1514"/>
      <c r="L25" s="1514"/>
      <c r="M25" s="1514"/>
      <c r="N25" s="1514"/>
      <c r="O25" s="1514"/>
      <c r="P25" s="1514"/>
      <c r="Q25" s="1515"/>
    </row>
    <row r="26" spans="1:17">
      <c r="A26" s="1507">
        <v>8</v>
      </c>
      <c r="B26" s="1524" t="s">
        <v>2119</v>
      </c>
      <c r="C26" s="1500">
        <f t="shared" si="0"/>
        <v>0</v>
      </c>
      <c r="D26" s="1521">
        <f>D27+D28+D29</f>
        <v>0</v>
      </c>
      <c r="E26" s="1521">
        <f t="shared" ref="E26:Q26" si="2">E27+E28+E29</f>
        <v>0</v>
      </c>
      <c r="F26" s="1521">
        <f t="shared" si="2"/>
        <v>0</v>
      </c>
      <c r="G26" s="1521">
        <f t="shared" si="2"/>
        <v>0</v>
      </c>
      <c r="H26" s="1521">
        <f t="shared" si="2"/>
        <v>0</v>
      </c>
      <c r="I26" s="1521">
        <f t="shared" si="2"/>
        <v>0</v>
      </c>
      <c r="J26" s="1521">
        <f t="shared" si="2"/>
        <v>0</v>
      </c>
      <c r="K26" s="1521">
        <f t="shared" si="2"/>
        <v>0</v>
      </c>
      <c r="L26" s="1521">
        <f t="shared" si="2"/>
        <v>0</v>
      </c>
      <c r="M26" s="1521">
        <f t="shared" si="2"/>
        <v>0</v>
      </c>
      <c r="N26" s="1521">
        <f t="shared" si="2"/>
        <v>0</v>
      </c>
      <c r="O26" s="1521">
        <f t="shared" si="2"/>
        <v>0</v>
      </c>
      <c r="P26" s="1521">
        <f t="shared" si="2"/>
        <v>0</v>
      </c>
      <c r="Q26" s="1522">
        <f t="shared" si="2"/>
        <v>0</v>
      </c>
    </row>
    <row r="27" spans="1:17">
      <c r="A27" s="1507"/>
      <c r="B27" s="1523" t="s">
        <v>438</v>
      </c>
      <c r="C27" s="1500">
        <f t="shared" si="0"/>
        <v>0</v>
      </c>
      <c r="D27" s="1513"/>
      <c r="E27" s="1514"/>
      <c r="F27" s="1514"/>
      <c r="G27" s="1514"/>
      <c r="H27" s="1514"/>
      <c r="I27" s="1514"/>
      <c r="J27" s="1514"/>
      <c r="K27" s="1514"/>
      <c r="L27" s="1514"/>
      <c r="M27" s="1514"/>
      <c r="N27" s="1514"/>
      <c r="O27" s="1514"/>
      <c r="P27" s="1514"/>
      <c r="Q27" s="1515"/>
    </row>
    <row r="28" spans="1:17">
      <c r="A28" s="1507"/>
      <c r="B28" s="1523" t="s">
        <v>445</v>
      </c>
      <c r="C28" s="1500">
        <f t="shared" si="0"/>
        <v>0</v>
      </c>
      <c r="D28" s="1513"/>
      <c r="E28" s="1514"/>
      <c r="F28" s="1514"/>
      <c r="G28" s="1514"/>
      <c r="H28" s="1514"/>
      <c r="I28" s="1514"/>
      <c r="J28" s="1514"/>
      <c r="K28" s="1514"/>
      <c r="L28" s="1514"/>
      <c r="M28" s="1514"/>
      <c r="N28" s="1514"/>
      <c r="O28" s="1514"/>
      <c r="P28" s="1514"/>
      <c r="Q28" s="1515"/>
    </row>
    <row r="29" spans="1:17">
      <c r="A29" s="1507"/>
      <c r="B29" s="1523" t="s">
        <v>2120</v>
      </c>
      <c r="C29" s="1500">
        <f t="shared" si="0"/>
        <v>0</v>
      </c>
      <c r="D29" s="1513"/>
      <c r="E29" s="1514"/>
      <c r="F29" s="1514"/>
      <c r="G29" s="1514"/>
      <c r="H29" s="1514"/>
      <c r="I29" s="1514"/>
      <c r="J29" s="1514"/>
      <c r="K29" s="1514"/>
      <c r="L29" s="1514"/>
      <c r="M29" s="1514"/>
      <c r="N29" s="1514"/>
      <c r="O29" s="1514"/>
      <c r="P29" s="1514"/>
      <c r="Q29" s="1515"/>
    </row>
    <row r="30" spans="1:17">
      <c r="A30" s="1507">
        <v>9</v>
      </c>
      <c r="B30" s="1524" t="s">
        <v>1813</v>
      </c>
      <c r="C30" s="1500">
        <f t="shared" si="0"/>
        <v>0</v>
      </c>
      <c r="D30" s="1521">
        <f>D31+D32</f>
        <v>0</v>
      </c>
      <c r="E30" s="1521">
        <f t="shared" ref="E30:Q30" si="3">E31+E32</f>
        <v>0</v>
      </c>
      <c r="F30" s="1521">
        <f t="shared" si="3"/>
        <v>0</v>
      </c>
      <c r="G30" s="1521">
        <f t="shared" si="3"/>
        <v>0</v>
      </c>
      <c r="H30" s="1521">
        <f t="shared" si="3"/>
        <v>0</v>
      </c>
      <c r="I30" s="1521">
        <f t="shared" si="3"/>
        <v>0</v>
      </c>
      <c r="J30" s="1521">
        <f t="shared" si="3"/>
        <v>0</v>
      </c>
      <c r="K30" s="1521">
        <f t="shared" si="3"/>
        <v>0</v>
      </c>
      <c r="L30" s="1521">
        <f t="shared" si="3"/>
        <v>0</v>
      </c>
      <c r="M30" s="1521">
        <f t="shared" si="3"/>
        <v>0</v>
      </c>
      <c r="N30" s="1521">
        <f t="shared" si="3"/>
        <v>0</v>
      </c>
      <c r="O30" s="1521">
        <f t="shared" si="3"/>
        <v>0</v>
      </c>
      <c r="P30" s="1521">
        <f t="shared" si="3"/>
        <v>0</v>
      </c>
      <c r="Q30" s="1522">
        <f t="shared" si="3"/>
        <v>0</v>
      </c>
    </row>
    <row r="31" spans="1:17">
      <c r="A31" s="1507"/>
      <c r="B31" s="1525" t="s">
        <v>2121</v>
      </c>
      <c r="C31" s="1500">
        <f t="shared" si="0"/>
        <v>0</v>
      </c>
      <c r="D31" s="1513"/>
      <c r="E31" s="1514"/>
      <c r="F31" s="1514"/>
      <c r="G31" s="1514"/>
      <c r="H31" s="1514"/>
      <c r="I31" s="1514"/>
      <c r="J31" s="1514"/>
      <c r="K31" s="1514"/>
      <c r="L31" s="1514"/>
      <c r="M31" s="1514"/>
      <c r="N31" s="1514"/>
      <c r="O31" s="1514"/>
      <c r="P31" s="1514"/>
      <c r="Q31" s="1515"/>
    </row>
    <row r="32" spans="1:17">
      <c r="A32" s="1507"/>
      <c r="B32" s="1525" t="s">
        <v>65</v>
      </c>
      <c r="C32" s="1500">
        <f t="shared" si="0"/>
        <v>0</v>
      </c>
      <c r="D32" s="1513"/>
      <c r="E32" s="1514"/>
      <c r="F32" s="1514"/>
      <c r="G32" s="1514"/>
      <c r="H32" s="1514"/>
      <c r="I32" s="1514"/>
      <c r="J32" s="1514"/>
      <c r="K32" s="1514"/>
      <c r="L32" s="1514"/>
      <c r="M32" s="1514"/>
      <c r="N32" s="1514"/>
      <c r="O32" s="1514"/>
      <c r="P32" s="1514"/>
      <c r="Q32" s="1515"/>
    </row>
    <row r="33" spans="1:17">
      <c r="A33" s="1507"/>
      <c r="B33" s="1572" t="s">
        <v>2122</v>
      </c>
      <c r="C33" s="1529">
        <f>C16+C17+C18+C19+C22+C23+C24+C25+C26+C30</f>
        <v>0</v>
      </c>
      <c r="D33" s="1529">
        <f t="shared" ref="D33:Q33" si="4">D16+D17+D18+D19+D22+D23+D24+D25+D26+D30</f>
        <v>0</v>
      </c>
      <c r="E33" s="1529">
        <f t="shared" si="4"/>
        <v>0</v>
      </c>
      <c r="F33" s="1529">
        <f t="shared" si="4"/>
        <v>0</v>
      </c>
      <c r="G33" s="1529">
        <f t="shared" si="4"/>
        <v>0</v>
      </c>
      <c r="H33" s="1529">
        <f t="shared" si="4"/>
        <v>0</v>
      </c>
      <c r="I33" s="1529">
        <f t="shared" si="4"/>
        <v>0</v>
      </c>
      <c r="J33" s="1529">
        <f t="shared" si="4"/>
        <v>0</v>
      </c>
      <c r="K33" s="1529">
        <f t="shared" si="4"/>
        <v>0</v>
      </c>
      <c r="L33" s="1529">
        <f t="shared" si="4"/>
        <v>0</v>
      </c>
      <c r="M33" s="1529">
        <f t="shared" si="4"/>
        <v>0</v>
      </c>
      <c r="N33" s="1529">
        <f t="shared" si="4"/>
        <v>0</v>
      </c>
      <c r="O33" s="1529">
        <f t="shared" si="4"/>
        <v>0</v>
      </c>
      <c r="P33" s="1529">
        <f t="shared" si="4"/>
        <v>0</v>
      </c>
      <c r="Q33" s="1530">
        <f t="shared" si="4"/>
        <v>0</v>
      </c>
    </row>
    <row r="34" spans="1:17">
      <c r="A34" s="1507"/>
      <c r="B34" s="1614" t="s">
        <v>2123</v>
      </c>
      <c r="C34" s="1531"/>
      <c r="D34" s="1531"/>
      <c r="E34" s="1531"/>
      <c r="F34" s="1531"/>
      <c r="G34" s="1531"/>
      <c r="H34" s="1531"/>
      <c r="I34" s="1531"/>
      <c r="J34" s="1531"/>
      <c r="K34" s="1531"/>
      <c r="L34" s="1531"/>
      <c r="M34" s="1531"/>
      <c r="N34" s="1531"/>
      <c r="O34" s="1531"/>
      <c r="P34" s="1531"/>
      <c r="Q34" s="1532"/>
    </row>
    <row r="35" spans="1:17">
      <c r="A35" s="1507">
        <v>1</v>
      </c>
      <c r="B35" s="1508" t="s">
        <v>2124</v>
      </c>
      <c r="C35" s="1500">
        <f>SUM(D35:Q35)</f>
        <v>0</v>
      </c>
      <c r="D35" s="1516"/>
      <c r="E35" s="1517"/>
      <c r="F35" s="1517"/>
      <c r="G35" s="1517"/>
      <c r="H35" s="1517"/>
      <c r="I35" s="1517"/>
      <c r="J35" s="1517"/>
      <c r="K35" s="1517"/>
      <c r="L35" s="1517"/>
      <c r="M35" s="1517"/>
      <c r="N35" s="1517"/>
      <c r="O35" s="1517"/>
      <c r="P35" s="1517"/>
      <c r="Q35" s="1518"/>
    </row>
    <row r="36" spans="1:17">
      <c r="A36" s="1507">
        <v>2</v>
      </c>
      <c r="B36" s="1508" t="s">
        <v>2125</v>
      </c>
      <c r="C36" s="1500">
        <f t="shared" ref="C36:C50" si="5">SUM(D36:Q36)</f>
        <v>0</v>
      </c>
      <c r="D36" s="1513"/>
      <c r="E36" s="1514"/>
      <c r="F36" s="1514"/>
      <c r="G36" s="1514"/>
      <c r="H36" s="1514"/>
      <c r="I36" s="1514"/>
      <c r="J36" s="1514"/>
      <c r="K36" s="1514"/>
      <c r="L36" s="1514"/>
      <c r="M36" s="1514"/>
      <c r="N36" s="1514"/>
      <c r="O36" s="1514"/>
      <c r="P36" s="1514"/>
      <c r="Q36" s="1515"/>
    </row>
    <row r="37" spans="1:17">
      <c r="A37" s="1507">
        <v>3</v>
      </c>
      <c r="B37" s="1508" t="s">
        <v>2126</v>
      </c>
      <c r="C37" s="1500">
        <f t="shared" si="5"/>
        <v>0</v>
      </c>
      <c r="D37" s="1513"/>
      <c r="E37" s="1514"/>
      <c r="F37" s="1514"/>
      <c r="G37" s="1514"/>
      <c r="H37" s="1514"/>
      <c r="I37" s="1514"/>
      <c r="J37" s="1514"/>
      <c r="K37" s="1514"/>
      <c r="L37" s="1514"/>
      <c r="M37" s="1514"/>
      <c r="N37" s="1514"/>
      <c r="O37" s="1514"/>
      <c r="P37" s="1514"/>
      <c r="Q37" s="1515"/>
    </row>
    <row r="38" spans="1:17">
      <c r="A38" s="1507">
        <v>4</v>
      </c>
      <c r="B38" s="1508" t="s">
        <v>2127</v>
      </c>
      <c r="C38" s="1500">
        <f t="shared" si="5"/>
        <v>0</v>
      </c>
      <c r="D38" s="1521">
        <f>D39+D40</f>
        <v>0</v>
      </c>
      <c r="E38" s="1521">
        <f t="shared" ref="E38:Q38" si="6">E39+E40</f>
        <v>0</v>
      </c>
      <c r="F38" s="1521">
        <f t="shared" si="6"/>
        <v>0</v>
      </c>
      <c r="G38" s="1521">
        <f t="shared" si="6"/>
        <v>0</v>
      </c>
      <c r="H38" s="1521">
        <f t="shared" si="6"/>
        <v>0</v>
      </c>
      <c r="I38" s="1521">
        <f t="shared" si="6"/>
        <v>0</v>
      </c>
      <c r="J38" s="1521">
        <f t="shared" si="6"/>
        <v>0</v>
      </c>
      <c r="K38" s="1521">
        <f t="shared" si="6"/>
        <v>0</v>
      </c>
      <c r="L38" s="1521">
        <f t="shared" si="6"/>
        <v>0</v>
      </c>
      <c r="M38" s="1521">
        <f t="shared" si="6"/>
        <v>0</v>
      </c>
      <c r="N38" s="1521">
        <f t="shared" si="6"/>
        <v>0</v>
      </c>
      <c r="O38" s="1521">
        <f t="shared" si="6"/>
        <v>0</v>
      </c>
      <c r="P38" s="1521">
        <f t="shared" si="6"/>
        <v>0</v>
      </c>
      <c r="Q38" s="1522">
        <f t="shared" si="6"/>
        <v>0</v>
      </c>
    </row>
    <row r="39" spans="1:17" ht="15" customHeight="1">
      <c r="A39" s="1507"/>
      <c r="B39" s="1512" t="s">
        <v>67</v>
      </c>
      <c r="C39" s="1500">
        <f t="shared" si="5"/>
        <v>0</v>
      </c>
      <c r="D39" s="1533"/>
      <c r="E39" s="1533"/>
      <c r="F39" s="1533"/>
      <c r="G39" s="1533"/>
      <c r="H39" s="1533"/>
      <c r="I39" s="1533"/>
      <c r="J39" s="1533"/>
      <c r="K39" s="1533"/>
      <c r="L39" s="1533"/>
      <c r="M39" s="1533"/>
      <c r="N39" s="1533"/>
      <c r="O39" s="1533"/>
      <c r="P39" s="1533"/>
      <c r="Q39" s="1534"/>
    </row>
    <row r="40" spans="1:17">
      <c r="A40" s="1507"/>
      <c r="B40" s="1512" t="s">
        <v>273</v>
      </c>
      <c r="C40" s="1500">
        <f t="shared" si="5"/>
        <v>0</v>
      </c>
      <c r="D40" s="1536"/>
      <c r="E40" s="1536"/>
      <c r="F40" s="1536"/>
      <c r="G40" s="1536"/>
      <c r="H40" s="1536"/>
      <c r="I40" s="1536"/>
      <c r="J40" s="1536"/>
      <c r="K40" s="1536"/>
      <c r="L40" s="1536"/>
      <c r="M40" s="1536"/>
      <c r="N40" s="1536"/>
      <c r="O40" s="1536"/>
      <c r="P40" s="1536"/>
      <c r="Q40" s="1537"/>
    </row>
    <row r="41" spans="1:17">
      <c r="A41" s="1507">
        <v>5</v>
      </c>
      <c r="B41" s="1508" t="s">
        <v>2128</v>
      </c>
      <c r="C41" s="1500">
        <f t="shared" si="5"/>
        <v>0</v>
      </c>
      <c r="D41" s="1539"/>
      <c r="E41" s="1539"/>
      <c r="F41" s="1539"/>
      <c r="G41" s="1539"/>
      <c r="H41" s="1539"/>
      <c r="I41" s="1539"/>
      <c r="J41" s="1539"/>
      <c r="K41" s="1539"/>
      <c r="L41" s="1539"/>
      <c r="M41" s="1539"/>
      <c r="N41" s="1539"/>
      <c r="O41" s="1539"/>
      <c r="P41" s="1539"/>
      <c r="Q41" s="1540"/>
    </row>
    <row r="42" spans="1:17">
      <c r="A42" s="1507">
        <v>6</v>
      </c>
      <c r="B42" s="1524" t="s">
        <v>2117</v>
      </c>
      <c r="C42" s="1500">
        <f t="shared" si="5"/>
        <v>0</v>
      </c>
      <c r="D42" s="1541"/>
      <c r="E42" s="1541"/>
      <c r="F42" s="1541"/>
      <c r="G42" s="1541"/>
      <c r="H42" s="1541"/>
      <c r="I42" s="1541"/>
      <c r="J42" s="1541"/>
      <c r="K42" s="1541"/>
      <c r="L42" s="1541"/>
      <c r="M42" s="1541"/>
      <c r="N42" s="1541"/>
      <c r="O42" s="1541"/>
      <c r="P42" s="1541"/>
      <c r="Q42" s="1542"/>
    </row>
    <row r="43" spans="1:17">
      <c r="A43" s="1507">
        <v>7</v>
      </c>
      <c r="B43" s="1524" t="s">
        <v>771</v>
      </c>
      <c r="C43" s="1500">
        <f t="shared" si="5"/>
        <v>0</v>
      </c>
      <c r="D43" s="1509">
        <f>D44+D45+D46</f>
        <v>0</v>
      </c>
      <c r="E43" s="1509">
        <f t="shared" ref="E43:Q43" si="7">E44+E45+E46</f>
        <v>0</v>
      </c>
      <c r="F43" s="1509">
        <f t="shared" si="7"/>
        <v>0</v>
      </c>
      <c r="G43" s="1509">
        <f t="shared" si="7"/>
        <v>0</v>
      </c>
      <c r="H43" s="1509">
        <f t="shared" si="7"/>
        <v>0</v>
      </c>
      <c r="I43" s="1509">
        <f t="shared" si="7"/>
        <v>0</v>
      </c>
      <c r="J43" s="1509">
        <f t="shared" si="7"/>
        <v>0</v>
      </c>
      <c r="K43" s="1509">
        <f t="shared" si="7"/>
        <v>0</v>
      </c>
      <c r="L43" s="1509">
        <f t="shared" si="7"/>
        <v>0</v>
      </c>
      <c r="M43" s="1509">
        <f t="shared" si="7"/>
        <v>0</v>
      </c>
      <c r="N43" s="1509">
        <f t="shared" si="7"/>
        <v>0</v>
      </c>
      <c r="O43" s="1509">
        <f t="shared" si="7"/>
        <v>0</v>
      </c>
      <c r="P43" s="1509">
        <f t="shared" si="7"/>
        <v>0</v>
      </c>
      <c r="Q43" s="1510">
        <f t="shared" si="7"/>
        <v>0</v>
      </c>
    </row>
    <row r="44" spans="1:17">
      <c r="A44" s="1526"/>
      <c r="B44" s="1512" t="s">
        <v>560</v>
      </c>
      <c r="C44" s="1500">
        <f t="shared" si="5"/>
        <v>0</v>
      </c>
      <c r="D44" s="1544"/>
      <c r="E44" s="1505"/>
      <c r="F44" s="1505"/>
      <c r="G44" s="1505"/>
      <c r="H44" s="1505"/>
      <c r="I44" s="1505"/>
      <c r="J44" s="1505"/>
      <c r="K44" s="1505"/>
      <c r="L44" s="1505"/>
      <c r="M44" s="1505"/>
      <c r="N44" s="1505"/>
      <c r="O44" s="1505"/>
      <c r="P44" s="1505"/>
      <c r="Q44" s="1506"/>
    </row>
    <row r="45" spans="1:17">
      <c r="A45" s="1635"/>
      <c r="B45" s="1512" t="s">
        <v>570</v>
      </c>
      <c r="C45" s="1500">
        <f t="shared" si="5"/>
        <v>0</v>
      </c>
      <c r="D45" s="1544"/>
      <c r="E45" s="1505"/>
      <c r="F45" s="1505"/>
      <c r="G45" s="1505"/>
      <c r="H45" s="1505"/>
      <c r="I45" s="1505"/>
      <c r="J45" s="1505"/>
      <c r="K45" s="1505"/>
      <c r="L45" s="1505"/>
      <c r="M45" s="1505"/>
      <c r="N45" s="1505"/>
      <c r="O45" s="1505"/>
      <c r="P45" s="1505"/>
      <c r="Q45" s="1506"/>
    </row>
    <row r="46" spans="1:17">
      <c r="A46" s="1635"/>
      <c r="B46" s="1512" t="s">
        <v>571</v>
      </c>
      <c r="C46" s="1500">
        <f t="shared" si="5"/>
        <v>0</v>
      </c>
      <c r="D46" s="1544"/>
      <c r="E46" s="1505"/>
      <c r="F46" s="1505"/>
      <c r="G46" s="1505"/>
      <c r="H46" s="1505"/>
      <c r="I46" s="1505"/>
      <c r="J46" s="1505"/>
      <c r="K46" s="1505"/>
      <c r="L46" s="1505"/>
      <c r="M46" s="1505"/>
      <c r="N46" s="1505"/>
      <c r="O46" s="1505"/>
      <c r="P46" s="1505"/>
      <c r="Q46" s="1506"/>
    </row>
    <row r="47" spans="1:17">
      <c r="A47" s="1507">
        <v>8</v>
      </c>
      <c r="B47" s="1545" t="s">
        <v>2129</v>
      </c>
      <c r="C47" s="1500">
        <f t="shared" si="5"/>
        <v>0</v>
      </c>
      <c r="D47" s="1544"/>
      <c r="E47" s="1505"/>
      <c r="F47" s="1505"/>
      <c r="G47" s="1505"/>
      <c r="H47" s="1505"/>
      <c r="I47" s="1505"/>
      <c r="J47" s="1505"/>
      <c r="K47" s="1505"/>
      <c r="L47" s="1505"/>
      <c r="M47" s="1505"/>
      <c r="N47" s="1505"/>
      <c r="O47" s="1505"/>
      <c r="P47" s="1505"/>
      <c r="Q47" s="1506"/>
    </row>
    <row r="48" spans="1:17">
      <c r="A48" s="1507">
        <v>9</v>
      </c>
      <c r="B48" s="1520" t="s">
        <v>2130</v>
      </c>
      <c r="C48" s="1500">
        <f t="shared" si="5"/>
        <v>0</v>
      </c>
      <c r="D48" s="1544"/>
      <c r="E48" s="1505"/>
      <c r="F48" s="1505"/>
      <c r="G48" s="1505"/>
      <c r="H48" s="1505"/>
      <c r="I48" s="1505"/>
      <c r="J48" s="1505"/>
      <c r="K48" s="1505"/>
      <c r="L48" s="1505"/>
      <c r="M48" s="1505"/>
      <c r="N48" s="1505"/>
      <c r="O48" s="1505"/>
      <c r="P48" s="1505"/>
      <c r="Q48" s="1506"/>
    </row>
    <row r="49" spans="1:17">
      <c r="A49" s="1507">
        <v>10</v>
      </c>
      <c r="B49" s="1524" t="s">
        <v>1833</v>
      </c>
      <c r="C49" s="1500">
        <f t="shared" si="5"/>
        <v>0</v>
      </c>
      <c r="D49" s="1544"/>
      <c r="E49" s="1505"/>
      <c r="F49" s="1505"/>
      <c r="G49" s="1505"/>
      <c r="H49" s="1505"/>
      <c r="I49" s="1505"/>
      <c r="J49" s="1505"/>
      <c r="K49" s="1505"/>
      <c r="L49" s="1505"/>
      <c r="M49" s="1505"/>
      <c r="N49" s="1505"/>
      <c r="O49" s="1505"/>
      <c r="P49" s="1505"/>
      <c r="Q49" s="1506"/>
    </row>
    <row r="50" spans="1:17">
      <c r="A50" s="1507">
        <v>11</v>
      </c>
      <c r="B50" s="1524" t="s">
        <v>643</v>
      </c>
      <c r="C50" s="1500">
        <f t="shared" si="5"/>
        <v>0</v>
      </c>
      <c r="D50" s="1544"/>
      <c r="E50" s="1505"/>
      <c r="F50" s="1505"/>
      <c r="G50" s="1505"/>
      <c r="H50" s="1505"/>
      <c r="I50" s="1505"/>
      <c r="J50" s="1505"/>
      <c r="K50" s="1505"/>
      <c r="L50" s="1505"/>
      <c r="M50" s="1505"/>
      <c r="N50" s="1505"/>
      <c r="O50" s="1505"/>
      <c r="P50" s="1505"/>
      <c r="Q50" s="1506"/>
    </row>
    <row r="51" spans="1:17" ht="15.75" thickBot="1">
      <c r="A51" s="1637"/>
      <c r="B51" s="1547" t="s">
        <v>2131</v>
      </c>
      <c r="C51" s="1548">
        <f>C35+C36+C37+C38+C41+C42+C43+C47+C48+C49+C50</f>
        <v>0</v>
      </c>
      <c r="D51" s="1549">
        <f>D35+D36+D37+D38+D41+D42+D43+D47+D48+D49+D50</f>
        <v>0</v>
      </c>
      <c r="E51" s="1549">
        <f t="shared" ref="E51:Q51" si="8">E35+E36+E37+E38+E41+E42+E43+E47+E48+E49+E50</f>
        <v>0</v>
      </c>
      <c r="F51" s="1549">
        <f t="shared" si="8"/>
        <v>0</v>
      </c>
      <c r="G51" s="1549">
        <f t="shared" si="8"/>
        <v>0</v>
      </c>
      <c r="H51" s="1549">
        <f t="shared" si="8"/>
        <v>0</v>
      </c>
      <c r="I51" s="1549">
        <f t="shared" si="8"/>
        <v>0</v>
      </c>
      <c r="J51" s="1549">
        <f t="shared" si="8"/>
        <v>0</v>
      </c>
      <c r="K51" s="1549">
        <f t="shared" si="8"/>
        <v>0</v>
      </c>
      <c r="L51" s="1549">
        <f t="shared" si="8"/>
        <v>0</v>
      </c>
      <c r="M51" s="1549">
        <f t="shared" si="8"/>
        <v>0</v>
      </c>
      <c r="N51" s="1549">
        <f t="shared" si="8"/>
        <v>0</v>
      </c>
      <c r="O51" s="1549">
        <f t="shared" si="8"/>
        <v>0</v>
      </c>
      <c r="P51" s="1549">
        <f t="shared" si="8"/>
        <v>0</v>
      </c>
      <c r="Q51" s="1550">
        <f t="shared" si="8"/>
        <v>0</v>
      </c>
    </row>
    <row r="52" spans="1:17" ht="15.75" thickBot="1">
      <c r="A52" s="1638"/>
      <c r="B52" s="1639" t="s">
        <v>2132</v>
      </c>
      <c r="C52" s="1553">
        <f>C33+C51</f>
        <v>0</v>
      </c>
      <c r="D52" s="1554">
        <f>D33+D51</f>
        <v>0</v>
      </c>
      <c r="E52" s="1554">
        <f t="shared" ref="E52:Q52" si="9">E33+E51</f>
        <v>0</v>
      </c>
      <c r="F52" s="1554">
        <f t="shared" si="9"/>
        <v>0</v>
      </c>
      <c r="G52" s="1554">
        <f t="shared" si="9"/>
        <v>0</v>
      </c>
      <c r="H52" s="1554">
        <f t="shared" si="9"/>
        <v>0</v>
      </c>
      <c r="I52" s="1554">
        <f t="shared" si="9"/>
        <v>0</v>
      </c>
      <c r="J52" s="1554">
        <f t="shared" si="9"/>
        <v>0</v>
      </c>
      <c r="K52" s="1554">
        <f t="shared" si="9"/>
        <v>0</v>
      </c>
      <c r="L52" s="1554">
        <f t="shared" si="9"/>
        <v>0</v>
      </c>
      <c r="M52" s="1554">
        <f t="shared" si="9"/>
        <v>0</v>
      </c>
      <c r="N52" s="1554">
        <f t="shared" si="9"/>
        <v>0</v>
      </c>
      <c r="O52" s="1554">
        <f t="shared" si="9"/>
        <v>0</v>
      </c>
      <c r="P52" s="1554">
        <f t="shared" si="9"/>
        <v>0</v>
      </c>
      <c r="Q52" s="1555">
        <f t="shared" si="9"/>
        <v>0</v>
      </c>
    </row>
    <row r="53" spans="1:17">
      <c r="A53" s="1640"/>
      <c r="B53" s="1641" t="s">
        <v>1221</v>
      </c>
      <c r="C53" s="1558"/>
      <c r="D53" s="1559"/>
      <c r="E53" s="1559"/>
      <c r="F53" s="1559"/>
      <c r="G53" s="1559"/>
      <c r="H53" s="1559"/>
      <c r="I53" s="1559"/>
      <c r="J53" s="1559"/>
      <c r="K53" s="1559"/>
      <c r="L53" s="1559"/>
      <c r="M53" s="1559"/>
      <c r="N53" s="1559"/>
      <c r="O53" s="1559"/>
      <c r="P53" s="1559"/>
      <c r="Q53" s="1560"/>
    </row>
    <row r="54" spans="1:17">
      <c r="A54" s="1635"/>
      <c r="B54" s="1614" t="s">
        <v>2133</v>
      </c>
      <c r="C54" s="1561"/>
      <c r="D54" s="1562"/>
      <c r="E54" s="1562"/>
      <c r="F54" s="1562"/>
      <c r="G54" s="1562"/>
      <c r="H54" s="1562"/>
      <c r="I54" s="1562"/>
      <c r="J54" s="1562"/>
      <c r="K54" s="1562"/>
      <c r="L54" s="1562"/>
      <c r="M54" s="1562"/>
      <c r="N54" s="1562"/>
      <c r="O54" s="1562"/>
      <c r="P54" s="1562"/>
      <c r="Q54" s="1563"/>
    </row>
    <row r="55" spans="1:17">
      <c r="A55" s="1519" t="s">
        <v>2134</v>
      </c>
      <c r="B55" s="1616" t="s">
        <v>2135</v>
      </c>
      <c r="C55" s="1496"/>
      <c r="D55" s="1497"/>
      <c r="E55" s="1497"/>
      <c r="F55" s="1497"/>
      <c r="G55" s="1497"/>
      <c r="H55" s="1497"/>
      <c r="I55" s="1497"/>
      <c r="J55" s="1497"/>
      <c r="K55" s="1497"/>
      <c r="L55" s="1497"/>
      <c r="M55" s="1497"/>
      <c r="N55" s="1497"/>
      <c r="O55" s="1497"/>
      <c r="P55" s="1497"/>
      <c r="Q55" s="1498"/>
    </row>
    <row r="56" spans="1:17">
      <c r="A56" s="1499" t="s">
        <v>2136</v>
      </c>
      <c r="B56" s="1508" t="s">
        <v>2137</v>
      </c>
      <c r="C56" s="1500">
        <f t="shared" ref="C56:C62" si="10">SUM(D56:Q56)</f>
        <v>0</v>
      </c>
      <c r="D56" s="1544"/>
      <c r="E56" s="1505"/>
      <c r="F56" s="1505"/>
      <c r="G56" s="1505"/>
      <c r="H56" s="1505"/>
      <c r="I56" s="1505"/>
      <c r="J56" s="1505"/>
      <c r="K56" s="1505"/>
      <c r="L56" s="1505"/>
      <c r="M56" s="1505"/>
      <c r="N56" s="1505"/>
      <c r="O56" s="1505"/>
      <c r="P56" s="1505"/>
      <c r="Q56" s="1506"/>
    </row>
    <row r="57" spans="1:17">
      <c r="A57" s="1507" t="s">
        <v>2138</v>
      </c>
      <c r="B57" s="1566" t="s">
        <v>2139</v>
      </c>
      <c r="C57" s="1500">
        <f t="shared" si="10"/>
        <v>0</v>
      </c>
      <c r="D57" s="1544"/>
      <c r="E57" s="1505"/>
      <c r="F57" s="1505"/>
      <c r="G57" s="1505"/>
      <c r="H57" s="1505"/>
      <c r="I57" s="1505"/>
      <c r="J57" s="1505"/>
      <c r="K57" s="1505"/>
      <c r="L57" s="1505"/>
      <c r="M57" s="1505"/>
      <c r="N57" s="1505"/>
      <c r="O57" s="1505"/>
      <c r="P57" s="1505"/>
      <c r="Q57" s="1506"/>
    </row>
    <row r="58" spans="1:17">
      <c r="A58" s="1507" t="s">
        <v>2140</v>
      </c>
      <c r="B58" s="1566" t="s">
        <v>2141</v>
      </c>
      <c r="C58" s="1500">
        <f t="shared" si="10"/>
        <v>0</v>
      </c>
      <c r="D58" s="1544"/>
      <c r="E58" s="1505"/>
      <c r="F58" s="1505"/>
      <c r="G58" s="1505"/>
      <c r="H58" s="1505"/>
      <c r="I58" s="1505"/>
      <c r="J58" s="1505"/>
      <c r="K58" s="1505"/>
      <c r="L58" s="1505"/>
      <c r="M58" s="1505"/>
      <c r="N58" s="1505"/>
      <c r="O58" s="1505"/>
      <c r="P58" s="1505"/>
      <c r="Q58" s="1506"/>
    </row>
    <row r="59" spans="1:17">
      <c r="A59" s="1507" t="s">
        <v>2142</v>
      </c>
      <c r="B59" s="1566" t="s">
        <v>2143</v>
      </c>
      <c r="C59" s="1500">
        <f t="shared" si="10"/>
        <v>0</v>
      </c>
      <c r="D59" s="1567">
        <f>D60+D61</f>
        <v>0</v>
      </c>
      <c r="E59" s="1567">
        <f t="shared" ref="E59:Q59" si="11">E60+E61</f>
        <v>0</v>
      </c>
      <c r="F59" s="1567">
        <f t="shared" si="11"/>
        <v>0</v>
      </c>
      <c r="G59" s="1567">
        <f t="shared" si="11"/>
        <v>0</v>
      </c>
      <c r="H59" s="1567">
        <f t="shared" si="11"/>
        <v>0</v>
      </c>
      <c r="I59" s="1567">
        <f t="shared" si="11"/>
        <v>0</v>
      </c>
      <c r="J59" s="1567">
        <f t="shared" si="11"/>
        <v>0</v>
      </c>
      <c r="K59" s="1567">
        <f t="shared" si="11"/>
        <v>0</v>
      </c>
      <c r="L59" s="1567">
        <f t="shared" si="11"/>
        <v>0</v>
      </c>
      <c r="M59" s="1567">
        <f t="shared" si="11"/>
        <v>0</v>
      </c>
      <c r="N59" s="1567">
        <f t="shared" si="11"/>
        <v>0</v>
      </c>
      <c r="O59" s="1567">
        <f t="shared" si="11"/>
        <v>0</v>
      </c>
      <c r="P59" s="1567">
        <f t="shared" si="11"/>
        <v>0</v>
      </c>
      <c r="Q59" s="1568">
        <f t="shared" si="11"/>
        <v>0</v>
      </c>
    </row>
    <row r="60" spans="1:17">
      <c r="A60" s="1507" t="s">
        <v>2144</v>
      </c>
      <c r="B60" s="1569" t="s">
        <v>2145</v>
      </c>
      <c r="C60" s="1500">
        <f t="shared" si="10"/>
        <v>0</v>
      </c>
      <c r="D60" s="1536"/>
      <c r="E60" s="1536"/>
      <c r="F60" s="1536"/>
      <c r="G60" s="1536"/>
      <c r="H60" s="1536"/>
      <c r="I60" s="1536"/>
      <c r="J60" s="1536"/>
      <c r="K60" s="1536"/>
      <c r="L60" s="1536"/>
      <c r="M60" s="1536"/>
      <c r="N60" s="1536"/>
      <c r="O60" s="1536"/>
      <c r="P60" s="1536"/>
      <c r="Q60" s="1537"/>
    </row>
    <row r="61" spans="1:17">
      <c r="A61" s="1499" t="s">
        <v>2146</v>
      </c>
      <c r="B61" s="1512" t="s">
        <v>2147</v>
      </c>
      <c r="C61" s="1500">
        <f t="shared" si="10"/>
        <v>0</v>
      </c>
      <c r="D61" s="1536"/>
      <c r="E61" s="1536"/>
      <c r="F61" s="1536"/>
      <c r="G61" s="1536"/>
      <c r="H61" s="1536"/>
      <c r="I61" s="1536"/>
      <c r="J61" s="1536"/>
      <c r="K61" s="1536"/>
      <c r="L61" s="1536"/>
      <c r="M61" s="1536"/>
      <c r="N61" s="1536"/>
      <c r="O61" s="1536"/>
      <c r="P61" s="1536"/>
      <c r="Q61" s="1537"/>
    </row>
    <row r="62" spans="1:17">
      <c r="A62" s="1507" t="s">
        <v>2148</v>
      </c>
      <c r="B62" s="1566" t="s">
        <v>2149</v>
      </c>
      <c r="C62" s="1500">
        <f t="shared" si="10"/>
        <v>0</v>
      </c>
      <c r="D62" s="1570"/>
      <c r="E62" s="1570"/>
      <c r="F62" s="1570"/>
      <c r="G62" s="1570"/>
      <c r="H62" s="1570"/>
      <c r="I62" s="1570"/>
      <c r="J62" s="1570"/>
      <c r="K62" s="1570"/>
      <c r="L62" s="1570"/>
      <c r="M62" s="1570"/>
      <c r="N62" s="1570"/>
      <c r="O62" s="1570"/>
      <c r="P62" s="1570"/>
      <c r="Q62" s="1571"/>
    </row>
    <row r="63" spans="1:17">
      <c r="A63" s="1526"/>
      <c r="B63" s="1528" t="s">
        <v>2150</v>
      </c>
      <c r="C63" s="1573">
        <f>C56+C57+C58+C59+C62</f>
        <v>0</v>
      </c>
      <c r="D63" s="1574">
        <f>D56+D57+D58+D59+D62</f>
        <v>0</v>
      </c>
      <c r="E63" s="1574">
        <f t="shared" ref="E63:Q63" si="12">E56+E57+E58+E59+E62</f>
        <v>0</v>
      </c>
      <c r="F63" s="1574">
        <f t="shared" si="12"/>
        <v>0</v>
      </c>
      <c r="G63" s="1574">
        <f t="shared" si="12"/>
        <v>0</v>
      </c>
      <c r="H63" s="1574">
        <f t="shared" si="12"/>
        <v>0</v>
      </c>
      <c r="I63" s="1574">
        <f t="shared" si="12"/>
        <v>0</v>
      </c>
      <c r="J63" s="1574">
        <f t="shared" si="12"/>
        <v>0</v>
      </c>
      <c r="K63" s="1574">
        <f t="shared" si="12"/>
        <v>0</v>
      </c>
      <c r="L63" s="1574">
        <f t="shared" si="12"/>
        <v>0</v>
      </c>
      <c r="M63" s="1574">
        <f t="shared" si="12"/>
        <v>0</v>
      </c>
      <c r="N63" s="1574">
        <f t="shared" si="12"/>
        <v>0</v>
      </c>
      <c r="O63" s="1574">
        <f t="shared" si="12"/>
        <v>0</v>
      </c>
      <c r="P63" s="1574">
        <f t="shared" si="12"/>
        <v>0</v>
      </c>
      <c r="Q63" s="1575">
        <f t="shared" si="12"/>
        <v>0</v>
      </c>
    </row>
    <row r="64" spans="1:17">
      <c r="A64" s="1635"/>
      <c r="B64" s="1614" t="s">
        <v>2151</v>
      </c>
      <c r="C64" s="1492"/>
      <c r="D64" s="1617"/>
      <c r="E64" s="1617"/>
      <c r="F64" s="1617"/>
      <c r="G64" s="1617"/>
      <c r="H64" s="1617"/>
      <c r="I64" s="1617"/>
      <c r="J64" s="1617"/>
      <c r="K64" s="1617"/>
      <c r="L64" s="1617"/>
      <c r="M64" s="1617"/>
      <c r="N64" s="1617"/>
      <c r="O64" s="1617"/>
      <c r="P64" s="1617"/>
      <c r="Q64" s="1618"/>
    </row>
    <row r="65" spans="1:17">
      <c r="A65" s="1642" t="s">
        <v>2152</v>
      </c>
      <c r="B65" s="1616" t="s">
        <v>2135</v>
      </c>
      <c r="C65" s="1619"/>
      <c r="D65" s="1620"/>
      <c r="E65" s="1620"/>
      <c r="F65" s="1620"/>
      <c r="G65" s="1620"/>
      <c r="H65" s="1620"/>
      <c r="I65" s="1620"/>
      <c r="J65" s="1620"/>
      <c r="K65" s="1620"/>
      <c r="L65" s="1620"/>
      <c r="M65" s="1620"/>
      <c r="N65" s="1620"/>
      <c r="O65" s="1620"/>
      <c r="P65" s="1620"/>
      <c r="Q65" s="1621"/>
    </row>
    <row r="66" spans="1:17">
      <c r="A66" s="1507" t="s">
        <v>2136</v>
      </c>
      <c r="B66" s="1566" t="s">
        <v>2137</v>
      </c>
      <c r="C66" s="1500">
        <f t="shared" ref="C66:C72" si="13">SUM(D66:Q66)</f>
        <v>0</v>
      </c>
      <c r="D66" s="1544"/>
      <c r="E66" s="1505"/>
      <c r="F66" s="1505"/>
      <c r="G66" s="1505"/>
      <c r="H66" s="1505"/>
      <c r="I66" s="1505"/>
      <c r="J66" s="1505"/>
      <c r="K66" s="1505"/>
      <c r="L66" s="1505"/>
      <c r="M66" s="1505"/>
      <c r="N66" s="1505"/>
      <c r="O66" s="1505"/>
      <c r="P66" s="1505"/>
      <c r="Q66" s="1506"/>
    </row>
    <row r="67" spans="1:17">
      <c r="A67" s="1507" t="s">
        <v>2138</v>
      </c>
      <c r="B67" s="1566" t="s">
        <v>2139</v>
      </c>
      <c r="C67" s="1500">
        <f t="shared" si="13"/>
        <v>0</v>
      </c>
      <c r="D67" s="1544"/>
      <c r="E67" s="1505"/>
      <c r="F67" s="1505"/>
      <c r="G67" s="1505"/>
      <c r="H67" s="1505"/>
      <c r="I67" s="1505"/>
      <c r="J67" s="1505"/>
      <c r="K67" s="1505"/>
      <c r="L67" s="1505"/>
      <c r="M67" s="1505"/>
      <c r="N67" s="1505"/>
      <c r="O67" s="1505"/>
      <c r="P67" s="1505"/>
      <c r="Q67" s="1506"/>
    </row>
    <row r="68" spans="1:17">
      <c r="A68" s="1507" t="s">
        <v>2140</v>
      </c>
      <c r="B68" s="1566" t="s">
        <v>2141</v>
      </c>
      <c r="C68" s="1500">
        <f t="shared" si="13"/>
        <v>0</v>
      </c>
      <c r="D68" s="1544"/>
      <c r="E68" s="1505"/>
      <c r="F68" s="1505"/>
      <c r="G68" s="1505"/>
      <c r="H68" s="1505"/>
      <c r="I68" s="1505"/>
      <c r="J68" s="1505"/>
      <c r="K68" s="1505"/>
      <c r="L68" s="1505"/>
      <c r="M68" s="1505"/>
      <c r="N68" s="1505"/>
      <c r="O68" s="1505"/>
      <c r="P68" s="1505"/>
      <c r="Q68" s="1506"/>
    </row>
    <row r="69" spans="1:17">
      <c r="A69" s="1507" t="s">
        <v>2142</v>
      </c>
      <c r="B69" s="1566" t="s">
        <v>2143</v>
      </c>
      <c r="C69" s="1500">
        <f t="shared" si="13"/>
        <v>0</v>
      </c>
      <c r="D69" s="1567">
        <f>D70+D71</f>
        <v>0</v>
      </c>
      <c r="E69" s="1567">
        <f t="shared" ref="E69:Q69" si="14">E70+E71</f>
        <v>0</v>
      </c>
      <c r="F69" s="1567">
        <f t="shared" si="14"/>
        <v>0</v>
      </c>
      <c r="G69" s="1567">
        <f t="shared" si="14"/>
        <v>0</v>
      </c>
      <c r="H69" s="1567">
        <f t="shared" si="14"/>
        <v>0</v>
      </c>
      <c r="I69" s="1567">
        <f t="shared" si="14"/>
        <v>0</v>
      </c>
      <c r="J69" s="1567">
        <f t="shared" si="14"/>
        <v>0</v>
      </c>
      <c r="K69" s="1567">
        <f t="shared" si="14"/>
        <v>0</v>
      </c>
      <c r="L69" s="1567">
        <f t="shared" si="14"/>
        <v>0</v>
      </c>
      <c r="M69" s="1567">
        <f t="shared" si="14"/>
        <v>0</v>
      </c>
      <c r="N69" s="1567">
        <f t="shared" si="14"/>
        <v>0</v>
      </c>
      <c r="O69" s="1567">
        <f t="shared" si="14"/>
        <v>0</v>
      </c>
      <c r="P69" s="1567">
        <f t="shared" si="14"/>
        <v>0</v>
      </c>
      <c r="Q69" s="1568">
        <f t="shared" si="14"/>
        <v>0</v>
      </c>
    </row>
    <row r="70" spans="1:17">
      <c r="A70" s="1507" t="s">
        <v>2144</v>
      </c>
      <c r="B70" s="1569" t="s">
        <v>2145</v>
      </c>
      <c r="C70" s="1500">
        <f t="shared" si="13"/>
        <v>0</v>
      </c>
      <c r="D70" s="1536"/>
      <c r="E70" s="1536"/>
      <c r="F70" s="1536"/>
      <c r="G70" s="1536"/>
      <c r="H70" s="1536"/>
      <c r="I70" s="1536"/>
      <c r="J70" s="1536"/>
      <c r="K70" s="1536"/>
      <c r="L70" s="1536"/>
      <c r="M70" s="1536"/>
      <c r="N70" s="1536"/>
      <c r="O70" s="1536"/>
      <c r="P70" s="1536"/>
      <c r="Q70" s="1537"/>
    </row>
    <row r="71" spans="1:17">
      <c r="A71" s="1507" t="s">
        <v>2146</v>
      </c>
      <c r="B71" s="1569" t="s">
        <v>2147</v>
      </c>
      <c r="C71" s="1500">
        <f t="shared" si="13"/>
        <v>0</v>
      </c>
      <c r="D71" s="1536"/>
      <c r="E71" s="1536"/>
      <c r="F71" s="1536"/>
      <c r="G71" s="1536"/>
      <c r="H71" s="1536"/>
      <c r="I71" s="1536"/>
      <c r="J71" s="1536"/>
      <c r="K71" s="1536"/>
      <c r="L71" s="1536"/>
      <c r="M71" s="1536"/>
      <c r="N71" s="1536"/>
      <c r="O71" s="1536"/>
      <c r="P71" s="1536"/>
      <c r="Q71" s="1537"/>
    </row>
    <row r="72" spans="1:17">
      <c r="A72" s="1507" t="s">
        <v>2148</v>
      </c>
      <c r="B72" s="1566" t="s">
        <v>2149</v>
      </c>
      <c r="C72" s="1500">
        <f t="shared" si="13"/>
        <v>0</v>
      </c>
      <c r="D72" s="1570"/>
      <c r="E72" s="1570"/>
      <c r="F72" s="1570"/>
      <c r="G72" s="1570"/>
      <c r="H72" s="1570"/>
      <c r="I72" s="1570"/>
      <c r="J72" s="1570"/>
      <c r="K72" s="1570"/>
      <c r="L72" s="1570"/>
      <c r="M72" s="1570"/>
      <c r="N72" s="1570"/>
      <c r="O72" s="1570"/>
      <c r="P72" s="1570"/>
      <c r="Q72" s="1571"/>
    </row>
    <row r="73" spans="1:17" ht="15.75" thickBot="1">
      <c r="A73" s="1643"/>
      <c r="B73" s="1572" t="s">
        <v>2153</v>
      </c>
      <c r="C73" s="1582">
        <f>C66+C67+C68+C69+C72</f>
        <v>0</v>
      </c>
      <c r="D73" s="1549">
        <f>D66+D67+D68+D69+D72</f>
        <v>0</v>
      </c>
      <c r="E73" s="1549">
        <f t="shared" ref="E73:Q73" si="15">E66+E67+E68+E69+E72</f>
        <v>0</v>
      </c>
      <c r="F73" s="1549">
        <f t="shared" si="15"/>
        <v>0</v>
      </c>
      <c r="G73" s="1549">
        <f t="shared" si="15"/>
        <v>0</v>
      </c>
      <c r="H73" s="1549">
        <f t="shared" si="15"/>
        <v>0</v>
      </c>
      <c r="I73" s="1549">
        <f t="shared" si="15"/>
        <v>0</v>
      </c>
      <c r="J73" s="1549">
        <f t="shared" si="15"/>
        <v>0</v>
      </c>
      <c r="K73" s="1549">
        <f t="shared" si="15"/>
        <v>0</v>
      </c>
      <c r="L73" s="1549">
        <f t="shared" si="15"/>
        <v>0</v>
      </c>
      <c r="M73" s="1549">
        <f t="shared" si="15"/>
        <v>0</v>
      </c>
      <c r="N73" s="1549">
        <f t="shared" si="15"/>
        <v>0</v>
      </c>
      <c r="O73" s="1549">
        <f t="shared" si="15"/>
        <v>0</v>
      </c>
      <c r="P73" s="1549">
        <f t="shared" si="15"/>
        <v>0</v>
      </c>
      <c r="Q73" s="1550">
        <f t="shared" si="15"/>
        <v>0</v>
      </c>
    </row>
    <row r="74" spans="1:17" ht="15.75" thickBot="1">
      <c r="A74" s="1644"/>
      <c r="B74" s="1584" t="s">
        <v>2154</v>
      </c>
      <c r="C74" s="1553">
        <f>C63+C73</f>
        <v>0</v>
      </c>
      <c r="D74" s="1554">
        <f>D63+D73</f>
        <v>0</v>
      </c>
      <c r="E74" s="1554">
        <f t="shared" ref="E74:Q74" si="16">E63+E73</f>
        <v>0</v>
      </c>
      <c r="F74" s="1554">
        <f t="shared" si="16"/>
        <v>0</v>
      </c>
      <c r="G74" s="1554">
        <f t="shared" si="16"/>
        <v>0</v>
      </c>
      <c r="H74" s="1554">
        <f t="shared" si="16"/>
        <v>0</v>
      </c>
      <c r="I74" s="1554">
        <f t="shared" si="16"/>
        <v>0</v>
      </c>
      <c r="J74" s="1554">
        <f t="shared" si="16"/>
        <v>0</v>
      </c>
      <c r="K74" s="1554">
        <f t="shared" si="16"/>
        <v>0</v>
      </c>
      <c r="L74" s="1554">
        <f t="shared" si="16"/>
        <v>0</v>
      </c>
      <c r="M74" s="1554">
        <f t="shared" si="16"/>
        <v>0</v>
      </c>
      <c r="N74" s="1554">
        <f t="shared" si="16"/>
        <v>0</v>
      </c>
      <c r="O74" s="1554">
        <f t="shared" si="16"/>
        <v>0</v>
      </c>
      <c r="P74" s="1554">
        <f t="shared" si="16"/>
        <v>0</v>
      </c>
      <c r="Q74" s="1555">
        <f t="shared" si="16"/>
        <v>0</v>
      </c>
    </row>
    <row r="75" spans="1:17" ht="15.75" thickBot="1">
      <c r="A75" s="1645"/>
      <c r="B75" s="1646" t="s">
        <v>2155</v>
      </c>
      <c r="C75" s="1587">
        <f>C52+C74</f>
        <v>0</v>
      </c>
      <c r="D75" s="1588">
        <f>D52+D74</f>
        <v>0</v>
      </c>
      <c r="E75" s="1588">
        <f t="shared" ref="E75:Q75" si="17">E52+E74</f>
        <v>0</v>
      </c>
      <c r="F75" s="1588">
        <f t="shared" si="17"/>
        <v>0</v>
      </c>
      <c r="G75" s="1588">
        <f t="shared" si="17"/>
        <v>0</v>
      </c>
      <c r="H75" s="1588">
        <f t="shared" si="17"/>
        <v>0</v>
      </c>
      <c r="I75" s="1588">
        <f t="shared" si="17"/>
        <v>0</v>
      </c>
      <c r="J75" s="1588">
        <f t="shared" si="17"/>
        <v>0</v>
      </c>
      <c r="K75" s="1588">
        <f t="shared" si="17"/>
        <v>0</v>
      </c>
      <c r="L75" s="1588">
        <f t="shared" si="17"/>
        <v>0</v>
      </c>
      <c r="M75" s="1588">
        <f t="shared" si="17"/>
        <v>0</v>
      </c>
      <c r="N75" s="1588">
        <f t="shared" si="17"/>
        <v>0</v>
      </c>
      <c r="O75" s="1588">
        <f t="shared" si="17"/>
        <v>0</v>
      </c>
      <c r="P75" s="1588">
        <f t="shared" si="17"/>
        <v>0</v>
      </c>
      <c r="Q75" s="1589">
        <f t="shared" si="17"/>
        <v>0</v>
      </c>
    </row>
    <row r="76" spans="1:17" ht="16.5" thickTop="1" thickBot="1">
      <c r="A76" s="1647"/>
      <c r="B76" s="1648" t="s">
        <v>2156</v>
      </c>
      <c r="C76" s="1592"/>
      <c r="D76" s="1593">
        <v>0</v>
      </c>
      <c r="E76" s="1594" t="s">
        <v>2157</v>
      </c>
      <c r="F76" s="1595" t="s">
        <v>2158</v>
      </c>
      <c r="G76" s="1595" t="s">
        <v>2159</v>
      </c>
      <c r="H76" s="1595" t="s">
        <v>2160</v>
      </c>
      <c r="I76" s="1595" t="s">
        <v>2161</v>
      </c>
      <c r="J76" s="1595" t="s">
        <v>2162</v>
      </c>
      <c r="K76" s="1595" t="s">
        <v>2163</v>
      </c>
      <c r="L76" s="1595" t="s">
        <v>2164</v>
      </c>
      <c r="M76" s="1595" t="s">
        <v>2165</v>
      </c>
      <c r="N76" s="1595" t="s">
        <v>2166</v>
      </c>
      <c r="O76" s="1595" t="s">
        <v>2167</v>
      </c>
      <c r="P76" s="1595" t="s">
        <v>2168</v>
      </c>
      <c r="Q76" s="1596" t="s">
        <v>2169</v>
      </c>
    </row>
    <row r="77" spans="1:17" ht="16.5" thickTop="1" thickBot="1">
      <c r="A77" s="1649"/>
      <c r="B77" s="1650" t="s">
        <v>2204</v>
      </c>
      <c r="C77" s="1599"/>
      <c r="D77" s="1600">
        <f>D75*D76</f>
        <v>0</v>
      </c>
      <c r="E77" s="1601">
        <f>E75*E76</f>
        <v>0</v>
      </c>
      <c r="F77" s="1601">
        <f>F75*F76</f>
        <v>0</v>
      </c>
      <c r="G77" s="1601">
        <f t="shared" ref="G77:Q77" si="18">G75*G76</f>
        <v>0</v>
      </c>
      <c r="H77" s="1601">
        <f t="shared" si="18"/>
        <v>0</v>
      </c>
      <c r="I77" s="1601">
        <f t="shared" si="18"/>
        <v>0</v>
      </c>
      <c r="J77" s="1601">
        <f t="shared" si="18"/>
        <v>0</v>
      </c>
      <c r="K77" s="1601">
        <f t="shared" si="18"/>
        <v>0</v>
      </c>
      <c r="L77" s="1601">
        <f t="shared" si="18"/>
        <v>0</v>
      </c>
      <c r="M77" s="1601">
        <f t="shared" si="18"/>
        <v>0</v>
      </c>
      <c r="N77" s="1601">
        <f t="shared" si="18"/>
        <v>0</v>
      </c>
      <c r="O77" s="1601">
        <f t="shared" si="18"/>
        <v>0</v>
      </c>
      <c r="P77" s="1601">
        <f t="shared" si="18"/>
        <v>0</v>
      </c>
      <c r="Q77" s="1602">
        <f t="shared" si="18"/>
        <v>0</v>
      </c>
    </row>
    <row r="78" spans="1:17" ht="16.5" thickTop="1" thickBot="1">
      <c r="A78" s="1651"/>
      <c r="B78" s="1652" t="s">
        <v>2205</v>
      </c>
      <c r="C78" s="1605">
        <f>SUM(D77:Q77)</f>
        <v>0</v>
      </c>
      <c r="D78" s="1606"/>
      <c r="E78" s="1607"/>
      <c r="F78" s="1607"/>
      <c r="G78" s="1607"/>
      <c r="H78" s="1607"/>
      <c r="I78" s="1607"/>
      <c r="J78" s="1607"/>
      <c r="K78" s="1607"/>
      <c r="L78" s="1607"/>
      <c r="M78" s="1607"/>
      <c r="N78" s="1607"/>
      <c r="O78" s="1607"/>
      <c r="P78" s="1607"/>
      <c r="Q78" s="1608"/>
    </row>
    <row r="79" spans="1:17">
      <c r="A79" s="1624"/>
      <c r="B79" s="1624"/>
    </row>
    <row r="80" spans="1:17">
      <c r="A80" s="1624"/>
      <c r="B80" s="1624"/>
    </row>
  </sheetData>
  <mergeCells count="5">
    <mergeCell ref="A7:B10"/>
    <mergeCell ref="C7:Q10"/>
    <mergeCell ref="A11:B12"/>
    <mergeCell ref="C11:C12"/>
    <mergeCell ref="E11:Q11"/>
  </mergeCells>
  <conditionalFormatting sqref="C11:C12">
    <cfRule type="colorScale" priority="2">
      <colorScale>
        <cfvo type="min"/>
        <cfvo type="percentile" val="50"/>
        <cfvo type="max"/>
        <color rgb="FFF8696B"/>
        <color rgb="FFFFEB84"/>
        <color rgb="FF63BE7B"/>
      </colorScale>
    </cfRule>
  </conditionalFormatting>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8"/>
  <sheetViews>
    <sheetView workbookViewId="0">
      <selection activeCell="A43" activeCellId="1" sqref="B27 A43"/>
    </sheetView>
  </sheetViews>
  <sheetFormatPr defaultRowHeight="15"/>
  <cols>
    <col min="1" max="1" width="24.28515625" style="41" bestFit="1" customWidth="1"/>
    <col min="2" max="2" width="60.5703125" style="41" customWidth="1"/>
    <col min="3" max="3" width="9.85546875" style="41" customWidth="1"/>
    <col min="4" max="256" width="9.140625" style="41"/>
    <col min="257" max="257" width="24.28515625" style="41" bestFit="1" customWidth="1"/>
    <col min="258" max="258" width="60.5703125" style="41" customWidth="1"/>
    <col min="259" max="259" width="9.85546875" style="41" customWidth="1"/>
    <col min="260" max="512" width="9.140625" style="41"/>
    <col min="513" max="513" width="24.28515625" style="41" bestFit="1" customWidth="1"/>
    <col min="514" max="514" width="60.5703125" style="41" customWidth="1"/>
    <col min="515" max="515" width="9.85546875" style="41" customWidth="1"/>
    <col min="516" max="768" width="9.140625" style="41"/>
    <col min="769" max="769" width="24.28515625" style="41" bestFit="1" customWidth="1"/>
    <col min="770" max="770" width="60.5703125" style="41" customWidth="1"/>
    <col min="771" max="771" width="9.85546875" style="41" customWidth="1"/>
    <col min="772" max="1024" width="9.140625" style="41"/>
    <col min="1025" max="1025" width="24.28515625" style="41" bestFit="1" customWidth="1"/>
    <col min="1026" max="1026" width="60.5703125" style="41" customWidth="1"/>
    <col min="1027" max="1027" width="9.85546875" style="41" customWidth="1"/>
    <col min="1028" max="1280" width="9.140625" style="41"/>
    <col min="1281" max="1281" width="24.28515625" style="41" bestFit="1" customWidth="1"/>
    <col min="1282" max="1282" width="60.5703125" style="41" customWidth="1"/>
    <col min="1283" max="1283" width="9.85546875" style="41" customWidth="1"/>
    <col min="1284" max="1536" width="9.140625" style="41"/>
    <col min="1537" max="1537" width="24.28515625" style="41" bestFit="1" customWidth="1"/>
    <col min="1538" max="1538" width="60.5703125" style="41" customWidth="1"/>
    <col min="1539" max="1539" width="9.85546875" style="41" customWidth="1"/>
    <col min="1540" max="1792" width="9.140625" style="41"/>
    <col min="1793" max="1793" width="24.28515625" style="41" bestFit="1" customWidth="1"/>
    <col min="1794" max="1794" width="60.5703125" style="41" customWidth="1"/>
    <col min="1795" max="1795" width="9.85546875" style="41" customWidth="1"/>
    <col min="1796" max="2048" width="9.140625" style="41"/>
    <col min="2049" max="2049" width="24.28515625" style="41" bestFit="1" customWidth="1"/>
    <col min="2050" max="2050" width="60.5703125" style="41" customWidth="1"/>
    <col min="2051" max="2051" width="9.85546875" style="41" customWidth="1"/>
    <col min="2052" max="2304" width="9.140625" style="41"/>
    <col min="2305" max="2305" width="24.28515625" style="41" bestFit="1" customWidth="1"/>
    <col min="2306" max="2306" width="60.5703125" style="41" customWidth="1"/>
    <col min="2307" max="2307" width="9.85546875" style="41" customWidth="1"/>
    <col min="2308" max="2560" width="9.140625" style="41"/>
    <col min="2561" max="2561" width="24.28515625" style="41" bestFit="1" customWidth="1"/>
    <col min="2562" max="2562" width="60.5703125" style="41" customWidth="1"/>
    <col min="2563" max="2563" width="9.85546875" style="41" customWidth="1"/>
    <col min="2564" max="2816" width="9.140625" style="41"/>
    <col min="2817" max="2817" width="24.28515625" style="41" bestFit="1" customWidth="1"/>
    <col min="2818" max="2818" width="60.5703125" style="41" customWidth="1"/>
    <col min="2819" max="2819" width="9.85546875" style="41" customWidth="1"/>
    <col min="2820" max="3072" width="9.140625" style="41"/>
    <col min="3073" max="3073" width="24.28515625" style="41" bestFit="1" customWidth="1"/>
    <col min="3074" max="3074" width="60.5703125" style="41" customWidth="1"/>
    <col min="3075" max="3075" width="9.85546875" style="41" customWidth="1"/>
    <col min="3076" max="3328" width="9.140625" style="41"/>
    <col min="3329" max="3329" width="24.28515625" style="41" bestFit="1" customWidth="1"/>
    <col min="3330" max="3330" width="60.5703125" style="41" customWidth="1"/>
    <col min="3331" max="3331" width="9.85546875" style="41" customWidth="1"/>
    <col min="3332" max="3584" width="9.140625" style="41"/>
    <col min="3585" max="3585" width="24.28515625" style="41" bestFit="1" customWidth="1"/>
    <col min="3586" max="3586" width="60.5703125" style="41" customWidth="1"/>
    <col min="3587" max="3587" width="9.85546875" style="41" customWidth="1"/>
    <col min="3588" max="3840" width="9.140625" style="41"/>
    <col min="3841" max="3841" width="24.28515625" style="41" bestFit="1" customWidth="1"/>
    <col min="3842" max="3842" width="60.5703125" style="41" customWidth="1"/>
    <col min="3843" max="3843" width="9.85546875" style="41" customWidth="1"/>
    <col min="3844" max="4096" width="9.140625" style="41"/>
    <col min="4097" max="4097" width="24.28515625" style="41" bestFit="1" customWidth="1"/>
    <col min="4098" max="4098" width="60.5703125" style="41" customWidth="1"/>
    <col min="4099" max="4099" width="9.85546875" style="41" customWidth="1"/>
    <col min="4100" max="4352" width="9.140625" style="41"/>
    <col min="4353" max="4353" width="24.28515625" style="41" bestFit="1" customWidth="1"/>
    <col min="4354" max="4354" width="60.5703125" style="41" customWidth="1"/>
    <col min="4355" max="4355" width="9.85546875" style="41" customWidth="1"/>
    <col min="4356" max="4608" width="9.140625" style="41"/>
    <col min="4609" max="4609" width="24.28515625" style="41" bestFit="1" customWidth="1"/>
    <col min="4610" max="4610" width="60.5703125" style="41" customWidth="1"/>
    <col min="4611" max="4611" width="9.85546875" style="41" customWidth="1"/>
    <col min="4612" max="4864" width="9.140625" style="41"/>
    <col min="4865" max="4865" width="24.28515625" style="41" bestFit="1" customWidth="1"/>
    <col min="4866" max="4866" width="60.5703125" style="41" customWidth="1"/>
    <col min="4867" max="4867" width="9.85546875" style="41" customWidth="1"/>
    <col min="4868" max="5120" width="9.140625" style="41"/>
    <col min="5121" max="5121" width="24.28515625" style="41" bestFit="1" customWidth="1"/>
    <col min="5122" max="5122" width="60.5703125" style="41" customWidth="1"/>
    <col min="5123" max="5123" width="9.85546875" style="41" customWidth="1"/>
    <col min="5124" max="5376" width="9.140625" style="41"/>
    <col min="5377" max="5377" width="24.28515625" style="41" bestFit="1" customWidth="1"/>
    <col min="5378" max="5378" width="60.5703125" style="41" customWidth="1"/>
    <col min="5379" max="5379" width="9.85546875" style="41" customWidth="1"/>
    <col min="5380" max="5632" width="9.140625" style="41"/>
    <col min="5633" max="5633" width="24.28515625" style="41" bestFit="1" customWidth="1"/>
    <col min="5634" max="5634" width="60.5703125" style="41" customWidth="1"/>
    <col min="5635" max="5635" width="9.85546875" style="41" customWidth="1"/>
    <col min="5636" max="5888" width="9.140625" style="41"/>
    <col min="5889" max="5889" width="24.28515625" style="41" bestFit="1" customWidth="1"/>
    <col min="5890" max="5890" width="60.5703125" style="41" customWidth="1"/>
    <col min="5891" max="5891" width="9.85546875" style="41" customWidth="1"/>
    <col min="5892" max="6144" width="9.140625" style="41"/>
    <col min="6145" max="6145" width="24.28515625" style="41" bestFit="1" customWidth="1"/>
    <col min="6146" max="6146" width="60.5703125" style="41" customWidth="1"/>
    <col min="6147" max="6147" width="9.85546875" style="41" customWidth="1"/>
    <col min="6148" max="6400" width="9.140625" style="41"/>
    <col min="6401" max="6401" width="24.28515625" style="41" bestFit="1" customWidth="1"/>
    <col min="6402" max="6402" width="60.5703125" style="41" customWidth="1"/>
    <col min="6403" max="6403" width="9.85546875" style="41" customWidth="1"/>
    <col min="6404" max="6656" width="9.140625" style="41"/>
    <col min="6657" max="6657" width="24.28515625" style="41" bestFit="1" customWidth="1"/>
    <col min="6658" max="6658" width="60.5703125" style="41" customWidth="1"/>
    <col min="6659" max="6659" width="9.85546875" style="41" customWidth="1"/>
    <col min="6660" max="6912" width="9.140625" style="41"/>
    <col min="6913" max="6913" width="24.28515625" style="41" bestFit="1" customWidth="1"/>
    <col min="6914" max="6914" width="60.5703125" style="41" customWidth="1"/>
    <col min="6915" max="6915" width="9.85546875" style="41" customWidth="1"/>
    <col min="6916" max="7168" width="9.140625" style="41"/>
    <col min="7169" max="7169" width="24.28515625" style="41" bestFit="1" customWidth="1"/>
    <col min="7170" max="7170" width="60.5703125" style="41" customWidth="1"/>
    <col min="7171" max="7171" width="9.85546875" style="41" customWidth="1"/>
    <col min="7172" max="7424" width="9.140625" style="41"/>
    <col min="7425" max="7425" width="24.28515625" style="41" bestFit="1" customWidth="1"/>
    <col min="7426" max="7426" width="60.5703125" style="41" customWidth="1"/>
    <col min="7427" max="7427" width="9.85546875" style="41" customWidth="1"/>
    <col min="7428" max="7680" width="9.140625" style="41"/>
    <col min="7681" max="7681" width="24.28515625" style="41" bestFit="1" customWidth="1"/>
    <col min="7682" max="7682" width="60.5703125" style="41" customWidth="1"/>
    <col min="7683" max="7683" width="9.85546875" style="41" customWidth="1"/>
    <col min="7684" max="7936" width="9.140625" style="41"/>
    <col min="7937" max="7937" width="24.28515625" style="41" bestFit="1" customWidth="1"/>
    <col min="7938" max="7938" width="60.5703125" style="41" customWidth="1"/>
    <col min="7939" max="7939" width="9.85546875" style="41" customWidth="1"/>
    <col min="7940" max="8192" width="9.140625" style="41"/>
    <col min="8193" max="8193" width="24.28515625" style="41" bestFit="1" customWidth="1"/>
    <col min="8194" max="8194" width="60.5703125" style="41" customWidth="1"/>
    <col min="8195" max="8195" width="9.85546875" style="41" customWidth="1"/>
    <col min="8196" max="8448" width="9.140625" style="41"/>
    <col min="8449" max="8449" width="24.28515625" style="41" bestFit="1" customWidth="1"/>
    <col min="8450" max="8450" width="60.5703125" style="41" customWidth="1"/>
    <col min="8451" max="8451" width="9.85546875" style="41" customWidth="1"/>
    <col min="8452" max="8704" width="9.140625" style="41"/>
    <col min="8705" max="8705" width="24.28515625" style="41" bestFit="1" customWidth="1"/>
    <col min="8706" max="8706" width="60.5703125" style="41" customWidth="1"/>
    <col min="8707" max="8707" width="9.85546875" style="41" customWidth="1"/>
    <col min="8708" max="8960" width="9.140625" style="41"/>
    <col min="8961" max="8961" width="24.28515625" style="41" bestFit="1" customWidth="1"/>
    <col min="8962" max="8962" width="60.5703125" style="41" customWidth="1"/>
    <col min="8963" max="8963" width="9.85546875" style="41" customWidth="1"/>
    <col min="8964" max="9216" width="9.140625" style="41"/>
    <col min="9217" max="9217" width="24.28515625" style="41" bestFit="1" customWidth="1"/>
    <col min="9218" max="9218" width="60.5703125" style="41" customWidth="1"/>
    <col min="9219" max="9219" width="9.85546875" style="41" customWidth="1"/>
    <col min="9220" max="9472" width="9.140625" style="41"/>
    <col min="9473" max="9473" width="24.28515625" style="41" bestFit="1" customWidth="1"/>
    <col min="9474" max="9474" width="60.5703125" style="41" customWidth="1"/>
    <col min="9475" max="9475" width="9.85546875" style="41" customWidth="1"/>
    <col min="9476" max="9728" width="9.140625" style="41"/>
    <col min="9729" max="9729" width="24.28515625" style="41" bestFit="1" customWidth="1"/>
    <col min="9730" max="9730" width="60.5703125" style="41" customWidth="1"/>
    <col min="9731" max="9731" width="9.85546875" style="41" customWidth="1"/>
    <col min="9732" max="9984" width="9.140625" style="41"/>
    <col min="9985" max="9985" width="24.28515625" style="41" bestFit="1" customWidth="1"/>
    <col min="9986" max="9986" width="60.5703125" style="41" customWidth="1"/>
    <col min="9987" max="9987" width="9.85546875" style="41" customWidth="1"/>
    <col min="9988" max="10240" width="9.140625" style="41"/>
    <col min="10241" max="10241" width="24.28515625" style="41" bestFit="1" customWidth="1"/>
    <col min="10242" max="10242" width="60.5703125" style="41" customWidth="1"/>
    <col min="10243" max="10243" width="9.85546875" style="41" customWidth="1"/>
    <col min="10244" max="10496" width="9.140625" style="41"/>
    <col min="10497" max="10497" width="24.28515625" style="41" bestFit="1" customWidth="1"/>
    <col min="10498" max="10498" width="60.5703125" style="41" customWidth="1"/>
    <col min="10499" max="10499" width="9.85546875" style="41" customWidth="1"/>
    <col min="10500" max="10752" width="9.140625" style="41"/>
    <col min="10753" max="10753" width="24.28515625" style="41" bestFit="1" customWidth="1"/>
    <col min="10754" max="10754" width="60.5703125" style="41" customWidth="1"/>
    <col min="10755" max="10755" width="9.85546875" style="41" customWidth="1"/>
    <col min="10756" max="11008" width="9.140625" style="41"/>
    <col min="11009" max="11009" width="24.28515625" style="41" bestFit="1" customWidth="1"/>
    <col min="11010" max="11010" width="60.5703125" style="41" customWidth="1"/>
    <col min="11011" max="11011" width="9.85546875" style="41" customWidth="1"/>
    <col min="11012" max="11264" width="9.140625" style="41"/>
    <col min="11265" max="11265" width="24.28515625" style="41" bestFit="1" customWidth="1"/>
    <col min="11266" max="11266" width="60.5703125" style="41" customWidth="1"/>
    <col min="11267" max="11267" width="9.85546875" style="41" customWidth="1"/>
    <col min="11268" max="11520" width="9.140625" style="41"/>
    <col min="11521" max="11521" width="24.28515625" style="41" bestFit="1" customWidth="1"/>
    <col min="11522" max="11522" width="60.5703125" style="41" customWidth="1"/>
    <col min="11523" max="11523" width="9.85546875" style="41" customWidth="1"/>
    <col min="11524" max="11776" width="9.140625" style="41"/>
    <col min="11777" max="11777" width="24.28515625" style="41" bestFit="1" customWidth="1"/>
    <col min="11778" max="11778" width="60.5703125" style="41" customWidth="1"/>
    <col min="11779" max="11779" width="9.85546875" style="41" customWidth="1"/>
    <col min="11780" max="12032" width="9.140625" style="41"/>
    <col min="12033" max="12033" width="24.28515625" style="41" bestFit="1" customWidth="1"/>
    <col min="12034" max="12034" width="60.5703125" style="41" customWidth="1"/>
    <col min="12035" max="12035" width="9.85546875" style="41" customWidth="1"/>
    <col min="12036" max="12288" width="9.140625" style="41"/>
    <col min="12289" max="12289" width="24.28515625" style="41" bestFit="1" customWidth="1"/>
    <col min="12290" max="12290" width="60.5703125" style="41" customWidth="1"/>
    <col min="12291" max="12291" width="9.85546875" style="41" customWidth="1"/>
    <col min="12292" max="12544" width="9.140625" style="41"/>
    <col min="12545" max="12545" width="24.28515625" style="41" bestFit="1" customWidth="1"/>
    <col min="12546" max="12546" width="60.5703125" style="41" customWidth="1"/>
    <col min="12547" max="12547" width="9.85546875" style="41" customWidth="1"/>
    <col min="12548" max="12800" width="9.140625" style="41"/>
    <col min="12801" max="12801" width="24.28515625" style="41" bestFit="1" customWidth="1"/>
    <col min="12802" max="12802" width="60.5703125" style="41" customWidth="1"/>
    <col min="12803" max="12803" width="9.85546875" style="41" customWidth="1"/>
    <col min="12804" max="13056" width="9.140625" style="41"/>
    <col min="13057" max="13057" width="24.28515625" style="41" bestFit="1" customWidth="1"/>
    <col min="13058" max="13058" width="60.5703125" style="41" customWidth="1"/>
    <col min="13059" max="13059" width="9.85546875" style="41" customWidth="1"/>
    <col min="13060" max="13312" width="9.140625" style="41"/>
    <col min="13313" max="13313" width="24.28515625" style="41" bestFit="1" customWidth="1"/>
    <col min="13314" max="13314" width="60.5703125" style="41" customWidth="1"/>
    <col min="13315" max="13315" width="9.85546875" style="41" customWidth="1"/>
    <col min="13316" max="13568" width="9.140625" style="41"/>
    <col min="13569" max="13569" width="24.28515625" style="41" bestFit="1" customWidth="1"/>
    <col min="13570" max="13570" width="60.5703125" style="41" customWidth="1"/>
    <col min="13571" max="13571" width="9.85546875" style="41" customWidth="1"/>
    <col min="13572" max="13824" width="9.140625" style="41"/>
    <col min="13825" max="13825" width="24.28515625" style="41" bestFit="1" customWidth="1"/>
    <col min="13826" max="13826" width="60.5703125" style="41" customWidth="1"/>
    <col min="13827" max="13827" width="9.85546875" style="41" customWidth="1"/>
    <col min="13828" max="14080" width="9.140625" style="41"/>
    <col min="14081" max="14081" width="24.28515625" style="41" bestFit="1" customWidth="1"/>
    <col min="14082" max="14082" width="60.5703125" style="41" customWidth="1"/>
    <col min="14083" max="14083" width="9.85546875" style="41" customWidth="1"/>
    <col min="14084" max="14336" width="9.140625" style="41"/>
    <col min="14337" max="14337" width="24.28515625" style="41" bestFit="1" customWidth="1"/>
    <col min="14338" max="14338" width="60.5703125" style="41" customWidth="1"/>
    <col min="14339" max="14339" width="9.85546875" style="41" customWidth="1"/>
    <col min="14340" max="14592" width="9.140625" style="41"/>
    <col min="14593" max="14593" width="24.28515625" style="41" bestFit="1" customWidth="1"/>
    <col min="14594" max="14594" width="60.5703125" style="41" customWidth="1"/>
    <col min="14595" max="14595" width="9.85546875" style="41" customWidth="1"/>
    <col min="14596" max="14848" width="9.140625" style="41"/>
    <col min="14849" max="14849" width="24.28515625" style="41" bestFit="1" customWidth="1"/>
    <col min="14850" max="14850" width="60.5703125" style="41" customWidth="1"/>
    <col min="14851" max="14851" width="9.85546875" style="41" customWidth="1"/>
    <col min="14852" max="15104" width="9.140625" style="41"/>
    <col min="15105" max="15105" width="24.28515625" style="41" bestFit="1" customWidth="1"/>
    <col min="15106" max="15106" width="60.5703125" style="41" customWidth="1"/>
    <col min="15107" max="15107" width="9.85546875" style="41" customWidth="1"/>
    <col min="15108" max="15360" width="9.140625" style="41"/>
    <col min="15361" max="15361" width="24.28515625" style="41" bestFit="1" customWidth="1"/>
    <col min="15362" max="15362" width="60.5703125" style="41" customWidth="1"/>
    <col min="15363" max="15363" width="9.85546875" style="41" customWidth="1"/>
    <col min="15364" max="15616" width="9.140625" style="41"/>
    <col min="15617" max="15617" width="24.28515625" style="41" bestFit="1" customWidth="1"/>
    <col min="15618" max="15618" width="60.5703125" style="41" customWidth="1"/>
    <col min="15619" max="15619" width="9.85546875" style="41" customWidth="1"/>
    <col min="15620" max="15872" width="9.140625" style="41"/>
    <col min="15873" max="15873" width="24.28515625" style="41" bestFit="1" customWidth="1"/>
    <col min="15874" max="15874" width="60.5703125" style="41" customWidth="1"/>
    <col min="15875" max="15875" width="9.85546875" style="41" customWidth="1"/>
    <col min="15876" max="16128" width="9.140625" style="41"/>
    <col min="16129" max="16129" width="24.28515625" style="41" bestFit="1" customWidth="1"/>
    <col min="16130" max="16130" width="60.5703125" style="41" customWidth="1"/>
    <col min="16131" max="16131" width="9.85546875" style="41" customWidth="1"/>
    <col min="16132" max="16384" width="9.140625" style="41"/>
  </cols>
  <sheetData>
    <row r="1" spans="1:17">
      <c r="A1" s="23" t="s">
        <v>48</v>
      </c>
      <c r="B1" s="1304" t="s">
        <v>2208</v>
      </c>
    </row>
    <row r="2" spans="1:17">
      <c r="A2" s="23" t="s">
        <v>49</v>
      </c>
      <c r="B2" s="23" t="s">
        <v>1938</v>
      </c>
    </row>
    <row r="3" spans="1:17">
      <c r="A3" s="23" t="s">
        <v>47</v>
      </c>
      <c r="B3" s="23" t="s">
        <v>1049</v>
      </c>
    </row>
    <row r="4" spans="1:17">
      <c r="A4" s="23" t="s">
        <v>50</v>
      </c>
      <c r="B4" s="23" t="s">
        <v>53</v>
      </c>
    </row>
    <row r="5" spans="1:17">
      <c r="A5" s="41" t="s">
        <v>792</v>
      </c>
      <c r="B5" s="41" t="s">
        <v>71</v>
      </c>
    </row>
    <row r="6" spans="1:17" ht="15.75" thickBot="1"/>
    <row r="7" spans="1:17" ht="15" customHeight="1">
      <c r="A7" s="4685" t="s">
        <v>2201</v>
      </c>
      <c r="B7" s="4686"/>
      <c r="C7" s="4691" t="s">
        <v>2202</v>
      </c>
      <c r="D7" s="4733"/>
      <c r="E7" s="4733"/>
      <c r="F7" s="4733"/>
      <c r="G7" s="4733"/>
      <c r="H7" s="4733"/>
      <c r="I7" s="4733"/>
      <c r="J7" s="4733"/>
      <c r="K7" s="4733"/>
      <c r="L7" s="4734"/>
      <c r="M7" s="4734"/>
      <c r="N7" s="4734"/>
      <c r="O7" s="4734"/>
      <c r="P7" s="4734"/>
      <c r="Q7" s="4735"/>
    </row>
    <row r="8" spans="1:17">
      <c r="A8" s="4687"/>
      <c r="B8" s="4688"/>
      <c r="C8" s="4736"/>
      <c r="D8" s="4737"/>
      <c r="E8" s="4737"/>
      <c r="F8" s="4737"/>
      <c r="G8" s="4737"/>
      <c r="H8" s="4737"/>
      <c r="I8" s="4737"/>
      <c r="J8" s="4737"/>
      <c r="K8" s="4737"/>
      <c r="L8" s="4738"/>
      <c r="M8" s="4738"/>
      <c r="N8" s="4738"/>
      <c r="O8" s="4738"/>
      <c r="P8" s="4738"/>
      <c r="Q8" s="4739"/>
    </row>
    <row r="9" spans="1:17">
      <c r="A9" s="4687"/>
      <c r="B9" s="4688"/>
      <c r="C9" s="4736"/>
      <c r="D9" s="4737"/>
      <c r="E9" s="4737"/>
      <c r="F9" s="4737"/>
      <c r="G9" s="4737"/>
      <c r="H9" s="4737"/>
      <c r="I9" s="4737"/>
      <c r="J9" s="4737"/>
      <c r="K9" s="4737"/>
      <c r="L9" s="4738"/>
      <c r="M9" s="4738"/>
      <c r="N9" s="4738"/>
      <c r="O9" s="4738"/>
      <c r="P9" s="4738"/>
      <c r="Q9" s="4739"/>
    </row>
    <row r="10" spans="1:17" ht="15.75" thickBot="1">
      <c r="A10" s="4689"/>
      <c r="B10" s="4690"/>
      <c r="C10" s="4740"/>
      <c r="D10" s="4741"/>
      <c r="E10" s="4741"/>
      <c r="F10" s="4741"/>
      <c r="G10" s="4741"/>
      <c r="H10" s="4741"/>
      <c r="I10" s="4741"/>
      <c r="J10" s="4741"/>
      <c r="K10" s="4741"/>
      <c r="L10" s="4742"/>
      <c r="M10" s="4742"/>
      <c r="N10" s="4742"/>
      <c r="O10" s="4742"/>
      <c r="P10" s="4742"/>
      <c r="Q10" s="4743"/>
    </row>
    <row r="11" spans="1:17">
      <c r="A11" s="4703" t="s">
        <v>2203</v>
      </c>
      <c r="B11" s="4704"/>
      <c r="C11" s="4717" t="s">
        <v>2177</v>
      </c>
      <c r="D11" s="1629"/>
      <c r="E11" s="4744" t="s">
        <v>2097</v>
      </c>
      <c r="F11" s="4744"/>
      <c r="G11" s="4744"/>
      <c r="H11" s="4744"/>
      <c r="I11" s="4744"/>
      <c r="J11" s="4744"/>
      <c r="K11" s="4744"/>
      <c r="L11" s="4744"/>
      <c r="M11" s="4744"/>
      <c r="N11" s="4744"/>
      <c r="O11" s="4744"/>
      <c r="P11" s="4744"/>
      <c r="Q11" s="4745"/>
    </row>
    <row r="12" spans="1:17" ht="24">
      <c r="A12" s="4705"/>
      <c r="B12" s="4706"/>
      <c r="C12" s="4718"/>
      <c r="D12" s="1610" t="s">
        <v>2098</v>
      </c>
      <c r="E12" s="1611" t="s">
        <v>2099</v>
      </c>
      <c r="F12" s="1612" t="s">
        <v>2100</v>
      </c>
      <c r="G12" s="1612" t="s">
        <v>2101</v>
      </c>
      <c r="H12" s="1612" t="s">
        <v>2102</v>
      </c>
      <c r="I12" s="1612" t="s">
        <v>2103</v>
      </c>
      <c r="J12" s="1612" t="s">
        <v>2104</v>
      </c>
      <c r="K12" s="1612" t="s">
        <v>2105</v>
      </c>
      <c r="L12" s="1612" t="s">
        <v>2106</v>
      </c>
      <c r="M12" s="1612" t="s">
        <v>2107</v>
      </c>
      <c r="N12" s="1612" t="s">
        <v>2108</v>
      </c>
      <c r="O12" s="1612" t="s">
        <v>2109</v>
      </c>
      <c r="P12" s="1612" t="s">
        <v>2110</v>
      </c>
      <c r="Q12" s="1613" t="s">
        <v>2111</v>
      </c>
    </row>
    <row r="13" spans="1:17">
      <c r="A13" s="1630"/>
      <c r="B13" s="1631"/>
      <c r="C13" s="1632">
        <v>1</v>
      </c>
      <c r="D13" s="1633">
        <v>2</v>
      </c>
      <c r="E13" s="1633">
        <v>3</v>
      </c>
      <c r="F13" s="1633">
        <v>4</v>
      </c>
      <c r="G13" s="1633">
        <v>5</v>
      </c>
      <c r="H13" s="1633">
        <v>6</v>
      </c>
      <c r="I13" s="1633">
        <v>7</v>
      </c>
      <c r="J13" s="1633">
        <v>8</v>
      </c>
      <c r="K13" s="1633">
        <v>9</v>
      </c>
      <c r="L13" s="1633">
        <v>10</v>
      </c>
      <c r="M13" s="1633">
        <v>11</v>
      </c>
      <c r="N13" s="1633">
        <v>12</v>
      </c>
      <c r="O13" s="1633">
        <v>13</v>
      </c>
      <c r="P13" s="1633">
        <v>14</v>
      </c>
      <c r="Q13" s="1634">
        <v>15</v>
      </c>
    </row>
    <row r="14" spans="1:17">
      <c r="A14" s="1630"/>
      <c r="B14" s="1614" t="s">
        <v>2112</v>
      </c>
      <c r="C14" s="1492"/>
      <c r="D14" s="1493"/>
      <c r="E14" s="1493"/>
      <c r="F14" s="1493"/>
      <c r="G14" s="1493"/>
      <c r="H14" s="1493"/>
      <c r="I14" s="1493"/>
      <c r="J14" s="1493"/>
      <c r="K14" s="1493"/>
      <c r="L14" s="1493"/>
      <c r="M14" s="1493"/>
      <c r="N14" s="1493"/>
      <c r="O14" s="1493"/>
      <c r="P14" s="1493"/>
      <c r="Q14" s="1494"/>
    </row>
    <row r="15" spans="1:17">
      <c r="A15" s="1635"/>
      <c r="B15" s="1615" t="s">
        <v>199</v>
      </c>
      <c r="C15" s="1496"/>
      <c r="D15" s="1497"/>
      <c r="E15" s="1497"/>
      <c r="F15" s="1497"/>
      <c r="G15" s="1497"/>
      <c r="H15" s="1497"/>
      <c r="I15" s="1497"/>
      <c r="J15" s="1497"/>
      <c r="K15" s="1497"/>
      <c r="L15" s="1497"/>
      <c r="M15" s="1497"/>
      <c r="N15" s="1497"/>
      <c r="O15" s="1497"/>
      <c r="P15" s="1497"/>
      <c r="Q15" s="1498"/>
    </row>
    <row r="16" spans="1:17">
      <c r="A16" s="1499">
        <v>1</v>
      </c>
      <c r="B16" s="1086" t="s">
        <v>202</v>
      </c>
      <c r="C16" s="1500">
        <f>SUM(D16:Q16)</f>
        <v>0</v>
      </c>
      <c r="D16" s="1501"/>
      <c r="E16" s="1502"/>
      <c r="F16" s="1502"/>
      <c r="G16" s="1502"/>
      <c r="H16" s="1502"/>
      <c r="I16" s="1502"/>
      <c r="J16" s="1502"/>
      <c r="K16" s="1502"/>
      <c r="L16" s="1502"/>
      <c r="M16" s="1502"/>
      <c r="N16" s="1502"/>
      <c r="O16" s="1502"/>
      <c r="P16" s="1502"/>
      <c r="Q16" s="1503"/>
    </row>
    <row r="17" spans="1:17" ht="25.5">
      <c r="A17" s="1499">
        <v>2</v>
      </c>
      <c r="B17" s="1082" t="s">
        <v>2113</v>
      </c>
      <c r="C17" s="1500">
        <f t="shared" ref="C17:C32" si="0">SUM(D17:Q17)</f>
        <v>0</v>
      </c>
      <c r="D17" s="1504"/>
      <c r="E17" s="1505"/>
      <c r="F17" s="1505"/>
      <c r="G17" s="1505"/>
      <c r="H17" s="1505"/>
      <c r="I17" s="1505"/>
      <c r="J17" s="1505"/>
      <c r="K17" s="1505"/>
      <c r="L17" s="1505"/>
      <c r="M17" s="1505"/>
      <c r="N17" s="1505"/>
      <c r="O17" s="1505"/>
      <c r="P17" s="1505"/>
      <c r="Q17" s="1506"/>
    </row>
    <row r="18" spans="1:17">
      <c r="A18" s="1507">
        <v>3</v>
      </c>
      <c r="B18" s="1508" t="s">
        <v>2114</v>
      </c>
      <c r="C18" s="1500">
        <f t="shared" si="0"/>
        <v>0</v>
      </c>
      <c r="D18" s="1504"/>
      <c r="E18" s="1505"/>
      <c r="F18" s="1505"/>
      <c r="G18" s="1505"/>
      <c r="H18" s="1505"/>
      <c r="I18" s="1505"/>
      <c r="J18" s="1505"/>
      <c r="K18" s="1505"/>
      <c r="L18" s="1505"/>
      <c r="M18" s="1505"/>
      <c r="N18" s="1505"/>
      <c r="O18" s="1505"/>
      <c r="P18" s="1505"/>
      <c r="Q18" s="1506"/>
    </row>
    <row r="19" spans="1:17">
      <c r="A19" s="1507">
        <v>4</v>
      </c>
      <c r="B19" s="1508" t="s">
        <v>2115</v>
      </c>
      <c r="C19" s="1500">
        <f t="shared" si="0"/>
        <v>0</v>
      </c>
      <c r="D19" s="1509">
        <f>D20+D21</f>
        <v>0</v>
      </c>
      <c r="E19" s="1509">
        <f t="shared" ref="E19:Q19" si="1">E20+E21</f>
        <v>0</v>
      </c>
      <c r="F19" s="1509">
        <f t="shared" si="1"/>
        <v>0</v>
      </c>
      <c r="G19" s="1509">
        <f t="shared" si="1"/>
        <v>0</v>
      </c>
      <c r="H19" s="1509">
        <f t="shared" si="1"/>
        <v>0</v>
      </c>
      <c r="I19" s="1509">
        <f t="shared" si="1"/>
        <v>0</v>
      </c>
      <c r="J19" s="1509">
        <f t="shared" si="1"/>
        <v>0</v>
      </c>
      <c r="K19" s="1509">
        <f t="shared" si="1"/>
        <v>0</v>
      </c>
      <c r="L19" s="1509">
        <f t="shared" si="1"/>
        <v>0</v>
      </c>
      <c r="M19" s="1509">
        <f t="shared" si="1"/>
        <v>0</v>
      </c>
      <c r="N19" s="1509">
        <f t="shared" si="1"/>
        <v>0</v>
      </c>
      <c r="O19" s="1509">
        <f t="shared" si="1"/>
        <v>0</v>
      </c>
      <c r="P19" s="1509">
        <f t="shared" si="1"/>
        <v>0</v>
      </c>
      <c r="Q19" s="1510">
        <f t="shared" si="1"/>
        <v>0</v>
      </c>
    </row>
    <row r="20" spans="1:17">
      <c r="A20" s="1636"/>
      <c r="B20" s="1512" t="s">
        <v>67</v>
      </c>
      <c r="C20" s="1500">
        <f t="shared" si="0"/>
        <v>0</v>
      </c>
      <c r="D20" s="1513"/>
      <c r="E20" s="1514"/>
      <c r="F20" s="1514"/>
      <c r="G20" s="1514"/>
      <c r="H20" s="1514"/>
      <c r="I20" s="1514"/>
      <c r="J20" s="1514"/>
      <c r="K20" s="1514"/>
      <c r="L20" s="1514"/>
      <c r="M20" s="1514"/>
      <c r="N20" s="1514"/>
      <c r="O20" s="1514"/>
      <c r="P20" s="1514"/>
      <c r="Q20" s="1515"/>
    </row>
    <row r="21" spans="1:17">
      <c r="A21" s="1499"/>
      <c r="B21" s="1512" t="s">
        <v>273</v>
      </c>
      <c r="C21" s="1500">
        <f t="shared" si="0"/>
        <v>0</v>
      </c>
      <c r="D21" s="1513"/>
      <c r="E21" s="1514"/>
      <c r="F21" s="1514"/>
      <c r="G21" s="1514"/>
      <c r="H21" s="1514"/>
      <c r="I21" s="1514"/>
      <c r="J21" s="1514"/>
      <c r="K21" s="1514"/>
      <c r="L21" s="1514"/>
      <c r="M21" s="1514"/>
      <c r="N21" s="1514"/>
      <c r="O21" s="1514"/>
      <c r="P21" s="1514"/>
      <c r="Q21" s="1515"/>
    </row>
    <row r="22" spans="1:17">
      <c r="A22" s="1507">
        <v>5</v>
      </c>
      <c r="B22" s="1508" t="s">
        <v>2116</v>
      </c>
      <c r="C22" s="1500">
        <f t="shared" si="0"/>
        <v>0</v>
      </c>
      <c r="D22" s="1516"/>
      <c r="E22" s="1517"/>
      <c r="F22" s="1517"/>
      <c r="G22" s="1517"/>
      <c r="H22" s="1517"/>
      <c r="I22" s="1517"/>
      <c r="J22" s="1517"/>
      <c r="K22" s="1517"/>
      <c r="L22" s="1517"/>
      <c r="M22" s="1517"/>
      <c r="N22" s="1517"/>
      <c r="O22" s="1517"/>
      <c r="P22" s="1517"/>
      <c r="Q22" s="1518"/>
    </row>
    <row r="23" spans="1:17">
      <c r="A23" s="1507">
        <v>6</v>
      </c>
      <c r="B23" s="1508" t="s">
        <v>2117</v>
      </c>
      <c r="C23" s="1500">
        <f t="shared" si="0"/>
        <v>0</v>
      </c>
      <c r="D23" s="1513"/>
      <c r="E23" s="1514"/>
      <c r="F23" s="1514"/>
      <c r="G23" s="1514"/>
      <c r="H23" s="1514"/>
      <c r="I23" s="1514"/>
      <c r="J23" s="1514"/>
      <c r="K23" s="1514"/>
      <c r="L23" s="1514"/>
      <c r="M23" s="1514"/>
      <c r="N23" s="1514"/>
      <c r="O23" s="1514"/>
      <c r="P23" s="1514"/>
      <c r="Q23" s="1515"/>
    </row>
    <row r="24" spans="1:17">
      <c r="A24" s="1507">
        <v>7</v>
      </c>
      <c r="B24" s="1508" t="s">
        <v>1805</v>
      </c>
      <c r="C24" s="1500">
        <f t="shared" si="0"/>
        <v>0</v>
      </c>
      <c r="D24" s="1513"/>
      <c r="E24" s="1514"/>
      <c r="F24" s="1514"/>
      <c r="G24" s="1514"/>
      <c r="H24" s="1514"/>
      <c r="I24" s="1514"/>
      <c r="J24" s="1514"/>
      <c r="K24" s="1514"/>
      <c r="L24" s="1514"/>
      <c r="M24" s="1514"/>
      <c r="N24" s="1514"/>
      <c r="O24" s="1514"/>
      <c r="P24" s="1514"/>
      <c r="Q24" s="1515"/>
    </row>
    <row r="25" spans="1:17">
      <c r="A25" s="1507"/>
      <c r="B25" s="1512" t="s">
        <v>2118</v>
      </c>
      <c r="C25" s="1500">
        <f t="shared" si="0"/>
        <v>0</v>
      </c>
      <c r="D25" s="1513"/>
      <c r="E25" s="1514"/>
      <c r="F25" s="1514"/>
      <c r="G25" s="1514"/>
      <c r="H25" s="1514"/>
      <c r="I25" s="1514"/>
      <c r="J25" s="1514"/>
      <c r="K25" s="1514"/>
      <c r="L25" s="1514"/>
      <c r="M25" s="1514"/>
      <c r="N25" s="1514"/>
      <c r="O25" s="1514"/>
      <c r="P25" s="1514"/>
      <c r="Q25" s="1515"/>
    </row>
    <row r="26" spans="1:17">
      <c r="A26" s="1507">
        <v>8</v>
      </c>
      <c r="B26" s="1524" t="s">
        <v>2119</v>
      </c>
      <c r="C26" s="1500">
        <f t="shared" si="0"/>
        <v>0</v>
      </c>
      <c r="D26" s="1521">
        <f>D27+D28+D29</f>
        <v>0</v>
      </c>
      <c r="E26" s="1521">
        <f t="shared" ref="E26:Q26" si="2">E27+E28+E29</f>
        <v>0</v>
      </c>
      <c r="F26" s="1521">
        <f t="shared" si="2"/>
        <v>0</v>
      </c>
      <c r="G26" s="1521">
        <f t="shared" si="2"/>
        <v>0</v>
      </c>
      <c r="H26" s="1521">
        <f t="shared" si="2"/>
        <v>0</v>
      </c>
      <c r="I26" s="1521">
        <f t="shared" si="2"/>
        <v>0</v>
      </c>
      <c r="J26" s="1521">
        <f t="shared" si="2"/>
        <v>0</v>
      </c>
      <c r="K26" s="1521">
        <f t="shared" si="2"/>
        <v>0</v>
      </c>
      <c r="L26" s="1521">
        <f t="shared" si="2"/>
        <v>0</v>
      </c>
      <c r="M26" s="1521">
        <f t="shared" si="2"/>
        <v>0</v>
      </c>
      <c r="N26" s="1521">
        <f t="shared" si="2"/>
        <v>0</v>
      </c>
      <c r="O26" s="1521">
        <f t="shared" si="2"/>
        <v>0</v>
      </c>
      <c r="P26" s="1521">
        <f t="shared" si="2"/>
        <v>0</v>
      </c>
      <c r="Q26" s="1522">
        <f t="shared" si="2"/>
        <v>0</v>
      </c>
    </row>
    <row r="27" spans="1:17">
      <c r="A27" s="1507"/>
      <c r="B27" s="1523" t="s">
        <v>438</v>
      </c>
      <c r="C27" s="1500">
        <f t="shared" si="0"/>
        <v>0</v>
      </c>
      <c r="D27" s="1513"/>
      <c r="E27" s="1514"/>
      <c r="F27" s="1514"/>
      <c r="G27" s="1514"/>
      <c r="H27" s="1514"/>
      <c r="I27" s="1514"/>
      <c r="J27" s="1514"/>
      <c r="K27" s="1514"/>
      <c r="L27" s="1514"/>
      <c r="M27" s="1514"/>
      <c r="N27" s="1514"/>
      <c r="O27" s="1514"/>
      <c r="P27" s="1514"/>
      <c r="Q27" s="1515"/>
    </row>
    <row r="28" spans="1:17">
      <c r="A28" s="1507"/>
      <c r="B28" s="1523" t="s">
        <v>445</v>
      </c>
      <c r="C28" s="1500">
        <f t="shared" si="0"/>
        <v>0</v>
      </c>
      <c r="D28" s="1513"/>
      <c r="E28" s="1514"/>
      <c r="F28" s="1514"/>
      <c r="G28" s="1514"/>
      <c r="H28" s="1514"/>
      <c r="I28" s="1514"/>
      <c r="J28" s="1514"/>
      <c r="K28" s="1514"/>
      <c r="L28" s="1514"/>
      <c r="M28" s="1514"/>
      <c r="N28" s="1514"/>
      <c r="O28" s="1514"/>
      <c r="P28" s="1514"/>
      <c r="Q28" s="1515"/>
    </row>
    <row r="29" spans="1:17">
      <c r="A29" s="1507"/>
      <c r="B29" s="1523" t="s">
        <v>2120</v>
      </c>
      <c r="C29" s="1500">
        <f t="shared" si="0"/>
        <v>0</v>
      </c>
      <c r="D29" s="1513"/>
      <c r="E29" s="1514"/>
      <c r="F29" s="1514"/>
      <c r="G29" s="1514"/>
      <c r="H29" s="1514"/>
      <c r="I29" s="1514"/>
      <c r="J29" s="1514"/>
      <c r="K29" s="1514"/>
      <c r="L29" s="1514"/>
      <c r="M29" s="1514"/>
      <c r="N29" s="1514"/>
      <c r="O29" s="1514"/>
      <c r="P29" s="1514"/>
      <c r="Q29" s="1515"/>
    </row>
    <row r="30" spans="1:17">
      <c r="A30" s="1507">
        <v>9</v>
      </c>
      <c r="B30" s="1524" t="s">
        <v>1813</v>
      </c>
      <c r="C30" s="1500">
        <f t="shared" si="0"/>
        <v>0</v>
      </c>
      <c r="D30" s="1521">
        <f>D31+D32</f>
        <v>0</v>
      </c>
      <c r="E30" s="1521">
        <f t="shared" ref="E30:Q30" si="3">E31+E32</f>
        <v>0</v>
      </c>
      <c r="F30" s="1521">
        <f t="shared" si="3"/>
        <v>0</v>
      </c>
      <c r="G30" s="1521">
        <f t="shared" si="3"/>
        <v>0</v>
      </c>
      <c r="H30" s="1521">
        <f t="shared" si="3"/>
        <v>0</v>
      </c>
      <c r="I30" s="1521">
        <f t="shared" si="3"/>
        <v>0</v>
      </c>
      <c r="J30" s="1521">
        <f t="shared" si="3"/>
        <v>0</v>
      </c>
      <c r="K30" s="1521">
        <f t="shared" si="3"/>
        <v>0</v>
      </c>
      <c r="L30" s="1521">
        <f t="shared" si="3"/>
        <v>0</v>
      </c>
      <c r="M30" s="1521">
        <f t="shared" si="3"/>
        <v>0</v>
      </c>
      <c r="N30" s="1521">
        <f t="shared" si="3"/>
        <v>0</v>
      </c>
      <c r="O30" s="1521">
        <f t="shared" si="3"/>
        <v>0</v>
      </c>
      <c r="P30" s="1521">
        <f t="shared" si="3"/>
        <v>0</v>
      </c>
      <c r="Q30" s="1522">
        <f t="shared" si="3"/>
        <v>0</v>
      </c>
    </row>
    <row r="31" spans="1:17">
      <c r="A31" s="1507"/>
      <c r="B31" s="1525" t="s">
        <v>2121</v>
      </c>
      <c r="C31" s="1500">
        <f t="shared" si="0"/>
        <v>0</v>
      </c>
      <c r="D31" s="1513"/>
      <c r="E31" s="1514"/>
      <c r="F31" s="1514"/>
      <c r="G31" s="1514"/>
      <c r="H31" s="1514"/>
      <c r="I31" s="1514"/>
      <c r="J31" s="1514"/>
      <c r="K31" s="1514"/>
      <c r="L31" s="1514"/>
      <c r="M31" s="1514"/>
      <c r="N31" s="1514"/>
      <c r="O31" s="1514"/>
      <c r="P31" s="1514"/>
      <c r="Q31" s="1515"/>
    </row>
    <row r="32" spans="1:17">
      <c r="A32" s="1507"/>
      <c r="B32" s="1525" t="s">
        <v>65</v>
      </c>
      <c r="C32" s="1500">
        <f t="shared" si="0"/>
        <v>0</v>
      </c>
      <c r="D32" s="1513"/>
      <c r="E32" s="1514"/>
      <c r="F32" s="1514"/>
      <c r="G32" s="1514"/>
      <c r="H32" s="1514"/>
      <c r="I32" s="1514"/>
      <c r="J32" s="1514"/>
      <c r="K32" s="1514"/>
      <c r="L32" s="1514"/>
      <c r="M32" s="1514"/>
      <c r="N32" s="1514"/>
      <c r="O32" s="1514"/>
      <c r="P32" s="1514"/>
      <c r="Q32" s="1515"/>
    </row>
    <row r="33" spans="1:17">
      <c r="A33" s="1507"/>
      <c r="B33" s="1572" t="s">
        <v>2122</v>
      </c>
      <c r="C33" s="1529">
        <f>C16+C17+C18+C19+C22+C23+C24+C25+C26+C30</f>
        <v>0</v>
      </c>
      <c r="D33" s="1529">
        <f t="shared" ref="D33:Q33" si="4">D16+D17+D18+D19+D22+D23+D24+D25+D26+D30</f>
        <v>0</v>
      </c>
      <c r="E33" s="1529">
        <f t="shared" si="4"/>
        <v>0</v>
      </c>
      <c r="F33" s="1529">
        <f t="shared" si="4"/>
        <v>0</v>
      </c>
      <c r="G33" s="1529">
        <f t="shared" si="4"/>
        <v>0</v>
      </c>
      <c r="H33" s="1529">
        <f t="shared" si="4"/>
        <v>0</v>
      </c>
      <c r="I33" s="1529">
        <f t="shared" si="4"/>
        <v>0</v>
      </c>
      <c r="J33" s="1529">
        <f t="shared" si="4"/>
        <v>0</v>
      </c>
      <c r="K33" s="1529">
        <f t="shared" si="4"/>
        <v>0</v>
      </c>
      <c r="L33" s="1529">
        <f t="shared" si="4"/>
        <v>0</v>
      </c>
      <c r="M33" s="1529">
        <f t="shared" si="4"/>
        <v>0</v>
      </c>
      <c r="N33" s="1529">
        <f t="shared" si="4"/>
        <v>0</v>
      </c>
      <c r="O33" s="1529">
        <f t="shared" si="4"/>
        <v>0</v>
      </c>
      <c r="P33" s="1529">
        <f t="shared" si="4"/>
        <v>0</v>
      </c>
      <c r="Q33" s="1530">
        <f t="shared" si="4"/>
        <v>0</v>
      </c>
    </row>
    <row r="34" spans="1:17">
      <c r="A34" s="1507"/>
      <c r="B34" s="1614" t="s">
        <v>2123</v>
      </c>
      <c r="C34" s="1531"/>
      <c r="D34" s="1531"/>
      <c r="E34" s="1531"/>
      <c r="F34" s="1531"/>
      <c r="G34" s="1531"/>
      <c r="H34" s="1531"/>
      <c r="I34" s="1531"/>
      <c r="J34" s="1531"/>
      <c r="K34" s="1531"/>
      <c r="L34" s="1531"/>
      <c r="M34" s="1531"/>
      <c r="N34" s="1531"/>
      <c r="O34" s="1531"/>
      <c r="P34" s="1531"/>
      <c r="Q34" s="1532"/>
    </row>
    <row r="35" spans="1:17">
      <c r="A35" s="1507">
        <v>1</v>
      </c>
      <c r="B35" s="1508" t="s">
        <v>2124</v>
      </c>
      <c r="C35" s="1500">
        <f>SUM(D35:Q35)</f>
        <v>0</v>
      </c>
      <c r="D35" s="1516"/>
      <c r="E35" s="1517"/>
      <c r="F35" s="1517"/>
      <c r="G35" s="1517"/>
      <c r="H35" s="1517"/>
      <c r="I35" s="1517"/>
      <c r="J35" s="1517"/>
      <c r="K35" s="1517"/>
      <c r="L35" s="1517"/>
      <c r="M35" s="1517"/>
      <c r="N35" s="1517"/>
      <c r="O35" s="1517"/>
      <c r="P35" s="1517"/>
      <c r="Q35" s="1518"/>
    </row>
    <row r="36" spans="1:17">
      <c r="A36" s="1507">
        <v>2</v>
      </c>
      <c r="B36" s="1508" t="s">
        <v>2125</v>
      </c>
      <c r="C36" s="1500">
        <f t="shared" ref="C36:C50" si="5">SUM(D36:Q36)</f>
        <v>0</v>
      </c>
      <c r="D36" s="1513"/>
      <c r="E36" s="1514"/>
      <c r="F36" s="1514"/>
      <c r="G36" s="1514"/>
      <c r="H36" s="1514"/>
      <c r="I36" s="1514"/>
      <c r="J36" s="1514"/>
      <c r="K36" s="1514"/>
      <c r="L36" s="1514"/>
      <c r="M36" s="1514"/>
      <c r="N36" s="1514"/>
      <c r="O36" s="1514"/>
      <c r="P36" s="1514"/>
      <c r="Q36" s="1515"/>
    </row>
    <row r="37" spans="1:17">
      <c r="A37" s="1507">
        <v>3</v>
      </c>
      <c r="B37" s="1508" t="s">
        <v>2126</v>
      </c>
      <c r="C37" s="1500">
        <f t="shared" si="5"/>
        <v>0</v>
      </c>
      <c r="D37" s="1513"/>
      <c r="E37" s="1514"/>
      <c r="F37" s="1514"/>
      <c r="G37" s="1514"/>
      <c r="H37" s="1514"/>
      <c r="I37" s="1514"/>
      <c r="J37" s="1514"/>
      <c r="K37" s="1514"/>
      <c r="L37" s="1514"/>
      <c r="M37" s="1514"/>
      <c r="N37" s="1514"/>
      <c r="O37" s="1514"/>
      <c r="P37" s="1514"/>
      <c r="Q37" s="1515"/>
    </row>
    <row r="38" spans="1:17">
      <c r="A38" s="1507">
        <v>4</v>
      </c>
      <c r="B38" s="1508" t="s">
        <v>2127</v>
      </c>
      <c r="C38" s="1500">
        <f t="shared" si="5"/>
        <v>0</v>
      </c>
      <c r="D38" s="1521">
        <f>D39+D40</f>
        <v>0</v>
      </c>
      <c r="E38" s="1521">
        <f t="shared" ref="E38:Q38" si="6">E39+E40</f>
        <v>0</v>
      </c>
      <c r="F38" s="1521">
        <f t="shared" si="6"/>
        <v>0</v>
      </c>
      <c r="G38" s="1521">
        <f t="shared" si="6"/>
        <v>0</v>
      </c>
      <c r="H38" s="1521">
        <f t="shared" si="6"/>
        <v>0</v>
      </c>
      <c r="I38" s="1521">
        <f t="shared" si="6"/>
        <v>0</v>
      </c>
      <c r="J38" s="1521">
        <f t="shared" si="6"/>
        <v>0</v>
      </c>
      <c r="K38" s="1521">
        <f t="shared" si="6"/>
        <v>0</v>
      </c>
      <c r="L38" s="1521">
        <f t="shared" si="6"/>
        <v>0</v>
      </c>
      <c r="M38" s="1521">
        <f t="shared" si="6"/>
        <v>0</v>
      </c>
      <c r="N38" s="1521">
        <f t="shared" si="6"/>
        <v>0</v>
      </c>
      <c r="O38" s="1521">
        <f t="shared" si="6"/>
        <v>0</v>
      </c>
      <c r="P38" s="1521">
        <f t="shared" si="6"/>
        <v>0</v>
      </c>
      <c r="Q38" s="1522">
        <f t="shared" si="6"/>
        <v>0</v>
      </c>
    </row>
    <row r="39" spans="1:17" ht="15" customHeight="1">
      <c r="A39" s="1507"/>
      <c r="B39" s="1512" t="s">
        <v>67</v>
      </c>
      <c r="C39" s="1500">
        <f t="shared" si="5"/>
        <v>0</v>
      </c>
      <c r="D39" s="1533"/>
      <c r="E39" s="1533"/>
      <c r="F39" s="1533"/>
      <c r="G39" s="1533"/>
      <c r="H39" s="1533"/>
      <c r="I39" s="1533"/>
      <c r="J39" s="1533"/>
      <c r="K39" s="1533"/>
      <c r="L39" s="1533"/>
      <c r="M39" s="1533"/>
      <c r="N39" s="1533"/>
      <c r="O39" s="1533"/>
      <c r="P39" s="1533"/>
      <c r="Q39" s="1534"/>
    </row>
    <row r="40" spans="1:17">
      <c r="A40" s="1507"/>
      <c r="B40" s="1512" t="s">
        <v>273</v>
      </c>
      <c r="C40" s="1500">
        <f t="shared" si="5"/>
        <v>0</v>
      </c>
      <c r="D40" s="1536"/>
      <c r="E40" s="1536"/>
      <c r="F40" s="1536"/>
      <c r="G40" s="1536"/>
      <c r="H40" s="1536"/>
      <c r="I40" s="1536"/>
      <c r="J40" s="1536"/>
      <c r="K40" s="1536"/>
      <c r="L40" s="1536"/>
      <c r="M40" s="1536"/>
      <c r="N40" s="1536"/>
      <c r="O40" s="1536"/>
      <c r="P40" s="1536"/>
      <c r="Q40" s="1537"/>
    </row>
    <row r="41" spans="1:17">
      <c r="A41" s="1507">
        <v>5</v>
      </c>
      <c r="B41" s="1508" t="s">
        <v>2128</v>
      </c>
      <c r="C41" s="1500">
        <f t="shared" si="5"/>
        <v>0</v>
      </c>
      <c r="D41" s="1539"/>
      <c r="E41" s="1539"/>
      <c r="F41" s="1539"/>
      <c r="G41" s="1539"/>
      <c r="H41" s="1539"/>
      <c r="I41" s="1539"/>
      <c r="J41" s="1539"/>
      <c r="K41" s="1539"/>
      <c r="L41" s="1539"/>
      <c r="M41" s="1539"/>
      <c r="N41" s="1539"/>
      <c r="O41" s="1539"/>
      <c r="P41" s="1539"/>
      <c r="Q41" s="1540"/>
    </row>
    <row r="42" spans="1:17">
      <c r="A42" s="1507">
        <v>6</v>
      </c>
      <c r="B42" s="1524" t="s">
        <v>2117</v>
      </c>
      <c r="C42" s="1500">
        <f t="shared" si="5"/>
        <v>0</v>
      </c>
      <c r="D42" s="1541"/>
      <c r="E42" s="1541"/>
      <c r="F42" s="1541"/>
      <c r="G42" s="1541"/>
      <c r="H42" s="1541"/>
      <c r="I42" s="1541"/>
      <c r="J42" s="1541"/>
      <c r="K42" s="1541"/>
      <c r="L42" s="1541"/>
      <c r="M42" s="1541"/>
      <c r="N42" s="1541"/>
      <c r="O42" s="1541"/>
      <c r="P42" s="1541"/>
      <c r="Q42" s="1542"/>
    </row>
    <row r="43" spans="1:17">
      <c r="A43" s="1507">
        <v>7</v>
      </c>
      <c r="B43" s="1524" t="s">
        <v>771</v>
      </c>
      <c r="C43" s="1500">
        <f t="shared" si="5"/>
        <v>0</v>
      </c>
      <c r="D43" s="1509">
        <f>D44+D45+D46</f>
        <v>0</v>
      </c>
      <c r="E43" s="1509">
        <f t="shared" ref="E43:Q43" si="7">E44+E45+E46</f>
        <v>0</v>
      </c>
      <c r="F43" s="1509">
        <f t="shared" si="7"/>
        <v>0</v>
      </c>
      <c r="G43" s="1509">
        <f t="shared" si="7"/>
        <v>0</v>
      </c>
      <c r="H43" s="1509">
        <f t="shared" si="7"/>
        <v>0</v>
      </c>
      <c r="I43" s="1509">
        <f t="shared" si="7"/>
        <v>0</v>
      </c>
      <c r="J43" s="1509">
        <f t="shared" si="7"/>
        <v>0</v>
      </c>
      <c r="K43" s="1509">
        <f t="shared" si="7"/>
        <v>0</v>
      </c>
      <c r="L43" s="1509">
        <f t="shared" si="7"/>
        <v>0</v>
      </c>
      <c r="M43" s="1509">
        <f t="shared" si="7"/>
        <v>0</v>
      </c>
      <c r="N43" s="1509">
        <f t="shared" si="7"/>
        <v>0</v>
      </c>
      <c r="O43" s="1509">
        <f t="shared" si="7"/>
        <v>0</v>
      </c>
      <c r="P43" s="1509">
        <f t="shared" si="7"/>
        <v>0</v>
      </c>
      <c r="Q43" s="1510">
        <f t="shared" si="7"/>
        <v>0</v>
      </c>
    </row>
    <row r="44" spans="1:17">
      <c r="A44" s="1526"/>
      <c r="B44" s="1512" t="s">
        <v>560</v>
      </c>
      <c r="C44" s="1500">
        <f t="shared" si="5"/>
        <v>0</v>
      </c>
      <c r="D44" s="1544"/>
      <c r="E44" s="1505"/>
      <c r="F44" s="1505"/>
      <c r="G44" s="1505"/>
      <c r="H44" s="1505"/>
      <c r="I44" s="1505"/>
      <c r="J44" s="1505"/>
      <c r="K44" s="1505"/>
      <c r="L44" s="1505"/>
      <c r="M44" s="1505"/>
      <c r="N44" s="1505"/>
      <c r="O44" s="1505"/>
      <c r="P44" s="1505"/>
      <c r="Q44" s="1506"/>
    </row>
    <row r="45" spans="1:17">
      <c r="A45" s="1635"/>
      <c r="B45" s="1512" t="s">
        <v>570</v>
      </c>
      <c r="C45" s="1500">
        <f t="shared" si="5"/>
        <v>0</v>
      </c>
      <c r="D45" s="1544"/>
      <c r="E45" s="1505"/>
      <c r="F45" s="1505"/>
      <c r="G45" s="1505"/>
      <c r="H45" s="1505"/>
      <c r="I45" s="1505"/>
      <c r="J45" s="1505"/>
      <c r="K45" s="1505"/>
      <c r="L45" s="1505"/>
      <c r="M45" s="1505"/>
      <c r="N45" s="1505"/>
      <c r="O45" s="1505"/>
      <c r="P45" s="1505"/>
      <c r="Q45" s="1506"/>
    </row>
    <row r="46" spans="1:17">
      <c r="A46" s="1635"/>
      <c r="B46" s="1512" t="s">
        <v>571</v>
      </c>
      <c r="C46" s="1500">
        <f t="shared" si="5"/>
        <v>0</v>
      </c>
      <c r="D46" s="1544"/>
      <c r="E46" s="1505"/>
      <c r="F46" s="1505"/>
      <c r="G46" s="1505"/>
      <c r="H46" s="1505"/>
      <c r="I46" s="1505"/>
      <c r="J46" s="1505"/>
      <c r="K46" s="1505"/>
      <c r="L46" s="1505"/>
      <c r="M46" s="1505"/>
      <c r="N46" s="1505"/>
      <c r="O46" s="1505"/>
      <c r="P46" s="1505"/>
      <c r="Q46" s="1506"/>
    </row>
    <row r="47" spans="1:17">
      <c r="A47" s="1507">
        <v>8</v>
      </c>
      <c r="B47" s="1545" t="s">
        <v>2129</v>
      </c>
      <c r="C47" s="1500">
        <f t="shared" si="5"/>
        <v>0</v>
      </c>
      <c r="D47" s="1544"/>
      <c r="E47" s="1505"/>
      <c r="F47" s="1505"/>
      <c r="G47" s="1505"/>
      <c r="H47" s="1505"/>
      <c r="I47" s="1505"/>
      <c r="J47" s="1505"/>
      <c r="K47" s="1505"/>
      <c r="L47" s="1505"/>
      <c r="M47" s="1505"/>
      <c r="N47" s="1505"/>
      <c r="O47" s="1505"/>
      <c r="P47" s="1505"/>
      <c r="Q47" s="1506"/>
    </row>
    <row r="48" spans="1:17">
      <c r="A48" s="1507">
        <v>9</v>
      </c>
      <c r="B48" s="1520" t="s">
        <v>2130</v>
      </c>
      <c r="C48" s="1500">
        <f t="shared" si="5"/>
        <v>0</v>
      </c>
      <c r="D48" s="1544"/>
      <c r="E48" s="1505"/>
      <c r="F48" s="1505"/>
      <c r="G48" s="1505"/>
      <c r="H48" s="1505"/>
      <c r="I48" s="1505"/>
      <c r="J48" s="1505"/>
      <c r="K48" s="1505"/>
      <c r="L48" s="1505"/>
      <c r="M48" s="1505"/>
      <c r="N48" s="1505"/>
      <c r="O48" s="1505"/>
      <c r="P48" s="1505"/>
      <c r="Q48" s="1506"/>
    </row>
    <row r="49" spans="1:17">
      <c r="A49" s="1507">
        <v>10</v>
      </c>
      <c r="B49" s="1524" t="s">
        <v>1833</v>
      </c>
      <c r="C49" s="1500">
        <f t="shared" si="5"/>
        <v>0</v>
      </c>
      <c r="D49" s="1544"/>
      <c r="E49" s="1505"/>
      <c r="F49" s="1505"/>
      <c r="G49" s="1505"/>
      <c r="H49" s="1505"/>
      <c r="I49" s="1505"/>
      <c r="J49" s="1505"/>
      <c r="K49" s="1505"/>
      <c r="L49" s="1505"/>
      <c r="M49" s="1505"/>
      <c r="N49" s="1505"/>
      <c r="O49" s="1505"/>
      <c r="P49" s="1505"/>
      <c r="Q49" s="1506"/>
    </row>
    <row r="50" spans="1:17">
      <c r="A50" s="1507">
        <v>11</v>
      </c>
      <c r="B50" s="1524" t="s">
        <v>643</v>
      </c>
      <c r="C50" s="1500">
        <f t="shared" si="5"/>
        <v>0</v>
      </c>
      <c r="D50" s="1544"/>
      <c r="E50" s="1505"/>
      <c r="F50" s="1505"/>
      <c r="G50" s="1505"/>
      <c r="H50" s="1505"/>
      <c r="I50" s="1505"/>
      <c r="J50" s="1505"/>
      <c r="K50" s="1505"/>
      <c r="L50" s="1505"/>
      <c r="M50" s="1505"/>
      <c r="N50" s="1505"/>
      <c r="O50" s="1505"/>
      <c r="P50" s="1505"/>
      <c r="Q50" s="1506"/>
    </row>
    <row r="51" spans="1:17" ht="15.75" thickBot="1">
      <c r="A51" s="1637"/>
      <c r="B51" s="1547" t="s">
        <v>2131</v>
      </c>
      <c r="C51" s="1548">
        <f>C35+C36+C37+C38+C41+C42+C43+C47+C48+C49+C50</f>
        <v>0</v>
      </c>
      <c r="D51" s="1549">
        <f>D35+D36+D37+D38+D41+D42+D43+D47+D48+D49+D50</f>
        <v>0</v>
      </c>
      <c r="E51" s="1549">
        <f t="shared" ref="E51:Q51" si="8">E35+E36+E37+E38+E41+E42+E43+E47+E48+E49+E50</f>
        <v>0</v>
      </c>
      <c r="F51" s="1549">
        <f t="shared" si="8"/>
        <v>0</v>
      </c>
      <c r="G51" s="1549">
        <f t="shared" si="8"/>
        <v>0</v>
      </c>
      <c r="H51" s="1549">
        <f t="shared" si="8"/>
        <v>0</v>
      </c>
      <c r="I51" s="1549">
        <f t="shared" si="8"/>
        <v>0</v>
      </c>
      <c r="J51" s="1549">
        <f t="shared" si="8"/>
        <v>0</v>
      </c>
      <c r="K51" s="1549">
        <f t="shared" si="8"/>
        <v>0</v>
      </c>
      <c r="L51" s="1549">
        <f t="shared" si="8"/>
        <v>0</v>
      </c>
      <c r="M51" s="1549">
        <f t="shared" si="8"/>
        <v>0</v>
      </c>
      <c r="N51" s="1549">
        <f t="shared" si="8"/>
        <v>0</v>
      </c>
      <c r="O51" s="1549">
        <f t="shared" si="8"/>
        <v>0</v>
      </c>
      <c r="P51" s="1549">
        <f t="shared" si="8"/>
        <v>0</v>
      </c>
      <c r="Q51" s="1550">
        <f t="shared" si="8"/>
        <v>0</v>
      </c>
    </row>
    <row r="52" spans="1:17" ht="15.75" thickBot="1">
      <c r="A52" s="1638"/>
      <c r="B52" s="1639" t="s">
        <v>2132</v>
      </c>
      <c r="C52" s="1553">
        <f>C33+C51</f>
        <v>0</v>
      </c>
      <c r="D52" s="1554">
        <f>D33+D51</f>
        <v>0</v>
      </c>
      <c r="E52" s="1554">
        <f t="shared" ref="E52:Q52" si="9">E33+E51</f>
        <v>0</v>
      </c>
      <c r="F52" s="1554">
        <f t="shared" si="9"/>
        <v>0</v>
      </c>
      <c r="G52" s="1554">
        <f t="shared" si="9"/>
        <v>0</v>
      </c>
      <c r="H52" s="1554">
        <f t="shared" si="9"/>
        <v>0</v>
      </c>
      <c r="I52" s="1554">
        <f t="shared" si="9"/>
        <v>0</v>
      </c>
      <c r="J52" s="1554">
        <f t="shared" si="9"/>
        <v>0</v>
      </c>
      <c r="K52" s="1554">
        <f t="shared" si="9"/>
        <v>0</v>
      </c>
      <c r="L52" s="1554">
        <f t="shared" si="9"/>
        <v>0</v>
      </c>
      <c r="M52" s="1554">
        <f t="shared" si="9"/>
        <v>0</v>
      </c>
      <c r="N52" s="1554">
        <f t="shared" si="9"/>
        <v>0</v>
      </c>
      <c r="O52" s="1554">
        <f t="shared" si="9"/>
        <v>0</v>
      </c>
      <c r="P52" s="1554">
        <f t="shared" si="9"/>
        <v>0</v>
      </c>
      <c r="Q52" s="1555">
        <f t="shared" si="9"/>
        <v>0</v>
      </c>
    </row>
    <row r="53" spans="1:17">
      <c r="A53" s="1640"/>
      <c r="B53" s="1641" t="s">
        <v>1221</v>
      </c>
      <c r="C53" s="1558"/>
      <c r="D53" s="1559"/>
      <c r="E53" s="1559"/>
      <c r="F53" s="1559"/>
      <c r="G53" s="1559"/>
      <c r="H53" s="1559"/>
      <c r="I53" s="1559"/>
      <c r="J53" s="1559"/>
      <c r="K53" s="1559"/>
      <c r="L53" s="1559"/>
      <c r="M53" s="1559"/>
      <c r="N53" s="1559"/>
      <c r="O53" s="1559"/>
      <c r="P53" s="1559"/>
      <c r="Q53" s="1560"/>
    </row>
    <row r="54" spans="1:17">
      <c r="A54" s="1635"/>
      <c r="B54" s="1614" t="s">
        <v>2133</v>
      </c>
      <c r="C54" s="1561"/>
      <c r="D54" s="1562"/>
      <c r="E54" s="1562"/>
      <c r="F54" s="1562"/>
      <c r="G54" s="1562"/>
      <c r="H54" s="1562"/>
      <c r="I54" s="1562"/>
      <c r="J54" s="1562"/>
      <c r="K54" s="1562"/>
      <c r="L54" s="1562"/>
      <c r="M54" s="1562"/>
      <c r="N54" s="1562"/>
      <c r="O54" s="1562"/>
      <c r="P54" s="1562"/>
      <c r="Q54" s="1563"/>
    </row>
    <row r="55" spans="1:17">
      <c r="A55" s="1519" t="s">
        <v>2134</v>
      </c>
      <c r="B55" s="1616" t="s">
        <v>2135</v>
      </c>
      <c r="C55" s="1496"/>
      <c r="D55" s="1497"/>
      <c r="E55" s="1497"/>
      <c r="F55" s="1497"/>
      <c r="G55" s="1497"/>
      <c r="H55" s="1497"/>
      <c r="I55" s="1497"/>
      <c r="J55" s="1497"/>
      <c r="K55" s="1497"/>
      <c r="L55" s="1497"/>
      <c r="M55" s="1497"/>
      <c r="N55" s="1497"/>
      <c r="O55" s="1497"/>
      <c r="P55" s="1497"/>
      <c r="Q55" s="1498"/>
    </row>
    <row r="56" spans="1:17">
      <c r="A56" s="1499" t="s">
        <v>2136</v>
      </c>
      <c r="B56" s="1508" t="s">
        <v>2137</v>
      </c>
      <c r="C56" s="1500">
        <f t="shared" ref="C56:C62" si="10">SUM(D56:Q56)</f>
        <v>0</v>
      </c>
      <c r="D56" s="1544"/>
      <c r="E56" s="1505"/>
      <c r="F56" s="1505"/>
      <c r="G56" s="1505"/>
      <c r="H56" s="1505"/>
      <c r="I56" s="1505"/>
      <c r="J56" s="1505"/>
      <c r="K56" s="1505"/>
      <c r="L56" s="1505"/>
      <c r="M56" s="1505"/>
      <c r="N56" s="1505"/>
      <c r="O56" s="1505"/>
      <c r="P56" s="1505"/>
      <c r="Q56" s="1506"/>
    </row>
    <row r="57" spans="1:17">
      <c r="A57" s="1507" t="s">
        <v>2138</v>
      </c>
      <c r="B57" s="1566" t="s">
        <v>2139</v>
      </c>
      <c r="C57" s="1500">
        <f t="shared" si="10"/>
        <v>0</v>
      </c>
      <c r="D57" s="1544"/>
      <c r="E57" s="1505"/>
      <c r="F57" s="1505"/>
      <c r="G57" s="1505"/>
      <c r="H57" s="1505"/>
      <c r="I57" s="1505"/>
      <c r="J57" s="1505"/>
      <c r="K57" s="1505"/>
      <c r="L57" s="1505"/>
      <c r="M57" s="1505"/>
      <c r="N57" s="1505"/>
      <c r="O57" s="1505"/>
      <c r="P57" s="1505"/>
      <c r="Q57" s="1506"/>
    </row>
    <row r="58" spans="1:17">
      <c r="A58" s="1507" t="s">
        <v>2140</v>
      </c>
      <c r="B58" s="1566" t="s">
        <v>2141</v>
      </c>
      <c r="C58" s="1500">
        <f t="shared" si="10"/>
        <v>0</v>
      </c>
      <c r="D58" s="1544"/>
      <c r="E58" s="1505"/>
      <c r="F58" s="1505"/>
      <c r="G58" s="1505"/>
      <c r="H58" s="1505"/>
      <c r="I58" s="1505"/>
      <c r="J58" s="1505"/>
      <c r="K58" s="1505"/>
      <c r="L58" s="1505"/>
      <c r="M58" s="1505"/>
      <c r="N58" s="1505"/>
      <c r="O58" s="1505"/>
      <c r="P58" s="1505"/>
      <c r="Q58" s="1506"/>
    </row>
    <row r="59" spans="1:17">
      <c r="A59" s="1507" t="s">
        <v>2142</v>
      </c>
      <c r="B59" s="1566" t="s">
        <v>2143</v>
      </c>
      <c r="C59" s="1500">
        <f t="shared" si="10"/>
        <v>0</v>
      </c>
      <c r="D59" s="1567">
        <f>D60+D61</f>
        <v>0</v>
      </c>
      <c r="E59" s="1567">
        <f t="shared" ref="E59:Q59" si="11">E60+E61</f>
        <v>0</v>
      </c>
      <c r="F59" s="1567">
        <f t="shared" si="11"/>
        <v>0</v>
      </c>
      <c r="G59" s="1567">
        <f t="shared" si="11"/>
        <v>0</v>
      </c>
      <c r="H59" s="1567">
        <f t="shared" si="11"/>
        <v>0</v>
      </c>
      <c r="I59" s="1567">
        <f t="shared" si="11"/>
        <v>0</v>
      </c>
      <c r="J59" s="1567">
        <f t="shared" si="11"/>
        <v>0</v>
      </c>
      <c r="K59" s="1567">
        <f t="shared" si="11"/>
        <v>0</v>
      </c>
      <c r="L59" s="1567">
        <f t="shared" si="11"/>
        <v>0</v>
      </c>
      <c r="M59" s="1567">
        <f t="shared" si="11"/>
        <v>0</v>
      </c>
      <c r="N59" s="1567">
        <f t="shared" si="11"/>
        <v>0</v>
      </c>
      <c r="O59" s="1567">
        <f t="shared" si="11"/>
        <v>0</v>
      </c>
      <c r="P59" s="1567">
        <f t="shared" si="11"/>
        <v>0</v>
      </c>
      <c r="Q59" s="1568">
        <f t="shared" si="11"/>
        <v>0</v>
      </c>
    </row>
    <row r="60" spans="1:17">
      <c r="A60" s="1507" t="s">
        <v>2144</v>
      </c>
      <c r="B60" s="1569" t="s">
        <v>2145</v>
      </c>
      <c r="C60" s="1500">
        <f t="shared" si="10"/>
        <v>0</v>
      </c>
      <c r="D60" s="1536"/>
      <c r="E60" s="1536"/>
      <c r="F60" s="1536"/>
      <c r="G60" s="1536"/>
      <c r="H60" s="1536"/>
      <c r="I60" s="1536"/>
      <c r="J60" s="1536"/>
      <c r="K60" s="1536"/>
      <c r="L60" s="1536"/>
      <c r="M60" s="1536"/>
      <c r="N60" s="1536"/>
      <c r="O60" s="1536"/>
      <c r="P60" s="1536"/>
      <c r="Q60" s="1537"/>
    </row>
    <row r="61" spans="1:17">
      <c r="A61" s="1499" t="s">
        <v>2146</v>
      </c>
      <c r="B61" s="1512" t="s">
        <v>2147</v>
      </c>
      <c r="C61" s="1500">
        <f t="shared" si="10"/>
        <v>0</v>
      </c>
      <c r="D61" s="1536"/>
      <c r="E61" s="1536"/>
      <c r="F61" s="1536"/>
      <c r="G61" s="1536"/>
      <c r="H61" s="1536"/>
      <c r="I61" s="1536"/>
      <c r="J61" s="1536"/>
      <c r="K61" s="1536"/>
      <c r="L61" s="1536"/>
      <c r="M61" s="1536"/>
      <c r="N61" s="1536"/>
      <c r="O61" s="1536"/>
      <c r="P61" s="1536"/>
      <c r="Q61" s="1537"/>
    </row>
    <row r="62" spans="1:17">
      <c r="A62" s="1507" t="s">
        <v>2148</v>
      </c>
      <c r="B62" s="1566" t="s">
        <v>2149</v>
      </c>
      <c r="C62" s="1500">
        <f t="shared" si="10"/>
        <v>0</v>
      </c>
      <c r="D62" s="1570"/>
      <c r="E62" s="1570"/>
      <c r="F62" s="1570"/>
      <c r="G62" s="1570"/>
      <c r="H62" s="1570"/>
      <c r="I62" s="1570"/>
      <c r="J62" s="1570"/>
      <c r="K62" s="1570"/>
      <c r="L62" s="1570"/>
      <c r="M62" s="1570"/>
      <c r="N62" s="1570"/>
      <c r="O62" s="1570"/>
      <c r="P62" s="1570"/>
      <c r="Q62" s="1571"/>
    </row>
    <row r="63" spans="1:17">
      <c r="A63" s="1526"/>
      <c r="B63" s="1528" t="s">
        <v>2150</v>
      </c>
      <c r="C63" s="1573">
        <f>C56+C57+C58+C59+C62</f>
        <v>0</v>
      </c>
      <c r="D63" s="1574">
        <f>D56+D57+D58+D59+D62</f>
        <v>0</v>
      </c>
      <c r="E63" s="1574">
        <f t="shared" ref="E63:Q63" si="12">E56+E57+E58+E59+E62</f>
        <v>0</v>
      </c>
      <c r="F63" s="1574">
        <f t="shared" si="12"/>
        <v>0</v>
      </c>
      <c r="G63" s="1574">
        <f t="shared" si="12"/>
        <v>0</v>
      </c>
      <c r="H63" s="1574">
        <f t="shared" si="12"/>
        <v>0</v>
      </c>
      <c r="I63" s="1574">
        <f t="shared" si="12"/>
        <v>0</v>
      </c>
      <c r="J63" s="1574">
        <f t="shared" si="12"/>
        <v>0</v>
      </c>
      <c r="K63" s="1574">
        <f t="shared" si="12"/>
        <v>0</v>
      </c>
      <c r="L63" s="1574">
        <f t="shared" si="12"/>
        <v>0</v>
      </c>
      <c r="M63" s="1574">
        <f t="shared" si="12"/>
        <v>0</v>
      </c>
      <c r="N63" s="1574">
        <f t="shared" si="12"/>
        <v>0</v>
      </c>
      <c r="O63" s="1574">
        <f t="shared" si="12"/>
        <v>0</v>
      </c>
      <c r="P63" s="1574">
        <f t="shared" si="12"/>
        <v>0</v>
      </c>
      <c r="Q63" s="1575">
        <f t="shared" si="12"/>
        <v>0</v>
      </c>
    </row>
    <row r="64" spans="1:17">
      <c r="A64" s="1635"/>
      <c r="B64" s="1614" t="s">
        <v>2151</v>
      </c>
      <c r="C64" s="1492"/>
      <c r="D64" s="1617"/>
      <c r="E64" s="1617"/>
      <c r="F64" s="1617"/>
      <c r="G64" s="1617"/>
      <c r="H64" s="1617"/>
      <c r="I64" s="1617"/>
      <c r="J64" s="1617"/>
      <c r="K64" s="1617"/>
      <c r="L64" s="1617"/>
      <c r="M64" s="1617"/>
      <c r="N64" s="1617"/>
      <c r="O64" s="1617"/>
      <c r="P64" s="1617"/>
      <c r="Q64" s="1618"/>
    </row>
    <row r="65" spans="1:17">
      <c r="A65" s="1642" t="s">
        <v>2152</v>
      </c>
      <c r="B65" s="1616" t="s">
        <v>2135</v>
      </c>
      <c r="C65" s="1619"/>
      <c r="D65" s="1620"/>
      <c r="E65" s="1620"/>
      <c r="F65" s="1620"/>
      <c r="G65" s="1620"/>
      <c r="H65" s="1620"/>
      <c r="I65" s="1620"/>
      <c r="J65" s="1620"/>
      <c r="K65" s="1620"/>
      <c r="L65" s="1620"/>
      <c r="M65" s="1620"/>
      <c r="N65" s="1620"/>
      <c r="O65" s="1620"/>
      <c r="P65" s="1620"/>
      <c r="Q65" s="1621"/>
    </row>
    <row r="66" spans="1:17">
      <c r="A66" s="1507" t="s">
        <v>2136</v>
      </c>
      <c r="B66" s="1566" t="s">
        <v>2137</v>
      </c>
      <c r="C66" s="1500">
        <f t="shared" ref="C66:C72" si="13">SUM(D66:Q66)</f>
        <v>0</v>
      </c>
      <c r="D66" s="1544"/>
      <c r="E66" s="1505"/>
      <c r="F66" s="1505"/>
      <c r="G66" s="1505"/>
      <c r="H66" s="1505"/>
      <c r="I66" s="1505"/>
      <c r="J66" s="1505"/>
      <c r="K66" s="1505"/>
      <c r="L66" s="1505"/>
      <c r="M66" s="1505"/>
      <c r="N66" s="1505"/>
      <c r="O66" s="1505"/>
      <c r="P66" s="1505"/>
      <c r="Q66" s="1506"/>
    </row>
    <row r="67" spans="1:17">
      <c r="A67" s="1507" t="s">
        <v>2138</v>
      </c>
      <c r="B67" s="1566" t="s">
        <v>2139</v>
      </c>
      <c r="C67" s="1500">
        <f t="shared" si="13"/>
        <v>0</v>
      </c>
      <c r="D67" s="1544"/>
      <c r="E67" s="1505"/>
      <c r="F67" s="1505"/>
      <c r="G67" s="1505"/>
      <c r="H67" s="1505"/>
      <c r="I67" s="1505"/>
      <c r="J67" s="1505"/>
      <c r="K67" s="1505"/>
      <c r="L67" s="1505"/>
      <c r="M67" s="1505"/>
      <c r="N67" s="1505"/>
      <c r="O67" s="1505"/>
      <c r="P67" s="1505"/>
      <c r="Q67" s="1506"/>
    </row>
    <row r="68" spans="1:17">
      <c r="A68" s="1507" t="s">
        <v>2140</v>
      </c>
      <c r="B68" s="1566" t="s">
        <v>2141</v>
      </c>
      <c r="C68" s="1500">
        <f t="shared" si="13"/>
        <v>0</v>
      </c>
      <c r="D68" s="1544"/>
      <c r="E68" s="1505"/>
      <c r="F68" s="1505"/>
      <c r="G68" s="1505"/>
      <c r="H68" s="1505"/>
      <c r="I68" s="1505"/>
      <c r="J68" s="1505"/>
      <c r="K68" s="1505"/>
      <c r="L68" s="1505"/>
      <c r="M68" s="1505"/>
      <c r="N68" s="1505"/>
      <c r="O68" s="1505"/>
      <c r="P68" s="1505"/>
      <c r="Q68" s="1506"/>
    </row>
    <row r="69" spans="1:17">
      <c r="A69" s="1507" t="s">
        <v>2142</v>
      </c>
      <c r="B69" s="1566" t="s">
        <v>2143</v>
      </c>
      <c r="C69" s="1500">
        <f t="shared" si="13"/>
        <v>0</v>
      </c>
      <c r="D69" s="1567">
        <f>D70+D71</f>
        <v>0</v>
      </c>
      <c r="E69" s="1567">
        <f t="shared" ref="E69:Q69" si="14">E70+E71</f>
        <v>0</v>
      </c>
      <c r="F69" s="1567">
        <f t="shared" si="14"/>
        <v>0</v>
      </c>
      <c r="G69" s="1567">
        <f t="shared" si="14"/>
        <v>0</v>
      </c>
      <c r="H69" s="1567">
        <f t="shared" si="14"/>
        <v>0</v>
      </c>
      <c r="I69" s="1567">
        <f t="shared" si="14"/>
        <v>0</v>
      </c>
      <c r="J69" s="1567">
        <f t="shared" si="14"/>
        <v>0</v>
      </c>
      <c r="K69" s="1567">
        <f t="shared" si="14"/>
        <v>0</v>
      </c>
      <c r="L69" s="1567">
        <f t="shared" si="14"/>
        <v>0</v>
      </c>
      <c r="M69" s="1567">
        <f t="shared" si="14"/>
        <v>0</v>
      </c>
      <c r="N69" s="1567">
        <f t="shared" si="14"/>
        <v>0</v>
      </c>
      <c r="O69" s="1567">
        <f t="shared" si="14"/>
        <v>0</v>
      </c>
      <c r="P69" s="1567">
        <f t="shared" si="14"/>
        <v>0</v>
      </c>
      <c r="Q69" s="1568">
        <f t="shared" si="14"/>
        <v>0</v>
      </c>
    </row>
    <row r="70" spans="1:17">
      <c r="A70" s="1507" t="s">
        <v>2144</v>
      </c>
      <c r="B70" s="1569" t="s">
        <v>2145</v>
      </c>
      <c r="C70" s="1500">
        <f t="shared" si="13"/>
        <v>0</v>
      </c>
      <c r="D70" s="1536"/>
      <c r="E70" s="1536"/>
      <c r="F70" s="1536"/>
      <c r="G70" s="1536"/>
      <c r="H70" s="1536"/>
      <c r="I70" s="1536"/>
      <c r="J70" s="1536"/>
      <c r="K70" s="1536"/>
      <c r="L70" s="1536"/>
      <c r="M70" s="1536"/>
      <c r="N70" s="1536"/>
      <c r="O70" s="1536"/>
      <c r="P70" s="1536"/>
      <c r="Q70" s="1537"/>
    </row>
    <row r="71" spans="1:17">
      <c r="A71" s="1507" t="s">
        <v>2146</v>
      </c>
      <c r="B71" s="1569" t="s">
        <v>2147</v>
      </c>
      <c r="C71" s="1500">
        <f t="shared" si="13"/>
        <v>0</v>
      </c>
      <c r="D71" s="1536"/>
      <c r="E71" s="1536"/>
      <c r="F71" s="1536"/>
      <c r="G71" s="1536"/>
      <c r="H71" s="1536"/>
      <c r="I71" s="1536"/>
      <c r="J71" s="1536"/>
      <c r="K71" s="1536"/>
      <c r="L71" s="1536"/>
      <c r="M71" s="1536"/>
      <c r="N71" s="1536"/>
      <c r="O71" s="1536"/>
      <c r="P71" s="1536"/>
      <c r="Q71" s="1537"/>
    </row>
    <row r="72" spans="1:17">
      <c r="A72" s="1507" t="s">
        <v>2148</v>
      </c>
      <c r="B72" s="1566" t="s">
        <v>2149</v>
      </c>
      <c r="C72" s="1500">
        <f t="shared" si="13"/>
        <v>0</v>
      </c>
      <c r="D72" s="1570"/>
      <c r="E72" s="1570"/>
      <c r="F72" s="1570"/>
      <c r="G72" s="1570"/>
      <c r="H72" s="1570"/>
      <c r="I72" s="1570"/>
      <c r="J72" s="1570"/>
      <c r="K72" s="1570"/>
      <c r="L72" s="1570"/>
      <c r="M72" s="1570"/>
      <c r="N72" s="1570"/>
      <c r="O72" s="1570"/>
      <c r="P72" s="1570"/>
      <c r="Q72" s="1571"/>
    </row>
    <row r="73" spans="1:17" ht="15.75" thickBot="1">
      <c r="A73" s="1643"/>
      <c r="B73" s="1572" t="s">
        <v>2153</v>
      </c>
      <c r="C73" s="1582">
        <f>C66+C67+C68+C69+C72</f>
        <v>0</v>
      </c>
      <c r="D73" s="1549">
        <f>D66+D67+D68+D69+D72</f>
        <v>0</v>
      </c>
      <c r="E73" s="1549">
        <f t="shared" ref="E73:Q73" si="15">E66+E67+E68+E69+E72</f>
        <v>0</v>
      </c>
      <c r="F73" s="1549">
        <f t="shared" si="15"/>
        <v>0</v>
      </c>
      <c r="G73" s="1549">
        <f t="shared" si="15"/>
        <v>0</v>
      </c>
      <c r="H73" s="1549">
        <f t="shared" si="15"/>
        <v>0</v>
      </c>
      <c r="I73" s="1549">
        <f t="shared" si="15"/>
        <v>0</v>
      </c>
      <c r="J73" s="1549">
        <f t="shared" si="15"/>
        <v>0</v>
      </c>
      <c r="K73" s="1549">
        <f t="shared" si="15"/>
        <v>0</v>
      </c>
      <c r="L73" s="1549">
        <f t="shared" si="15"/>
        <v>0</v>
      </c>
      <c r="M73" s="1549">
        <f t="shared" si="15"/>
        <v>0</v>
      </c>
      <c r="N73" s="1549">
        <f t="shared" si="15"/>
        <v>0</v>
      </c>
      <c r="O73" s="1549">
        <f t="shared" si="15"/>
        <v>0</v>
      </c>
      <c r="P73" s="1549">
        <f t="shared" si="15"/>
        <v>0</v>
      </c>
      <c r="Q73" s="1550">
        <f t="shared" si="15"/>
        <v>0</v>
      </c>
    </row>
    <row r="74" spans="1:17" ht="15.75" thickBot="1">
      <c r="A74" s="1644"/>
      <c r="B74" s="1584" t="s">
        <v>2154</v>
      </c>
      <c r="C74" s="1553">
        <f>C63+C73</f>
        <v>0</v>
      </c>
      <c r="D74" s="1554">
        <f>D63+D73</f>
        <v>0</v>
      </c>
      <c r="E74" s="1554">
        <f t="shared" ref="E74:Q74" si="16">E63+E73</f>
        <v>0</v>
      </c>
      <c r="F74" s="1554">
        <f t="shared" si="16"/>
        <v>0</v>
      </c>
      <c r="G74" s="1554">
        <f t="shared" si="16"/>
        <v>0</v>
      </c>
      <c r="H74" s="1554">
        <f t="shared" si="16"/>
        <v>0</v>
      </c>
      <c r="I74" s="1554">
        <f t="shared" si="16"/>
        <v>0</v>
      </c>
      <c r="J74" s="1554">
        <f t="shared" si="16"/>
        <v>0</v>
      </c>
      <c r="K74" s="1554">
        <f t="shared" si="16"/>
        <v>0</v>
      </c>
      <c r="L74" s="1554">
        <f t="shared" si="16"/>
        <v>0</v>
      </c>
      <c r="M74" s="1554">
        <f t="shared" si="16"/>
        <v>0</v>
      </c>
      <c r="N74" s="1554">
        <f t="shared" si="16"/>
        <v>0</v>
      </c>
      <c r="O74" s="1554">
        <f t="shared" si="16"/>
        <v>0</v>
      </c>
      <c r="P74" s="1554">
        <f t="shared" si="16"/>
        <v>0</v>
      </c>
      <c r="Q74" s="1555">
        <f t="shared" si="16"/>
        <v>0</v>
      </c>
    </row>
    <row r="75" spans="1:17" ht="15.75" thickBot="1">
      <c r="A75" s="1645"/>
      <c r="B75" s="1646" t="s">
        <v>2155</v>
      </c>
      <c r="C75" s="1587">
        <f>C52+C74</f>
        <v>0</v>
      </c>
      <c r="D75" s="1588">
        <f>D52+D74</f>
        <v>0</v>
      </c>
      <c r="E75" s="1588">
        <f t="shared" ref="E75:Q75" si="17">E52+E74</f>
        <v>0</v>
      </c>
      <c r="F75" s="1588">
        <f t="shared" si="17"/>
        <v>0</v>
      </c>
      <c r="G75" s="1588">
        <f t="shared" si="17"/>
        <v>0</v>
      </c>
      <c r="H75" s="1588">
        <f t="shared" si="17"/>
        <v>0</v>
      </c>
      <c r="I75" s="1588">
        <f t="shared" si="17"/>
        <v>0</v>
      </c>
      <c r="J75" s="1588">
        <f t="shared" si="17"/>
        <v>0</v>
      </c>
      <c r="K75" s="1588">
        <f t="shared" si="17"/>
        <v>0</v>
      </c>
      <c r="L75" s="1588">
        <f t="shared" si="17"/>
        <v>0</v>
      </c>
      <c r="M75" s="1588">
        <f t="shared" si="17"/>
        <v>0</v>
      </c>
      <c r="N75" s="1588">
        <f t="shared" si="17"/>
        <v>0</v>
      </c>
      <c r="O75" s="1588">
        <f t="shared" si="17"/>
        <v>0</v>
      </c>
      <c r="P75" s="1588">
        <f t="shared" si="17"/>
        <v>0</v>
      </c>
      <c r="Q75" s="1589">
        <f t="shared" si="17"/>
        <v>0</v>
      </c>
    </row>
    <row r="76" spans="1:17" ht="16.5" thickTop="1" thickBot="1">
      <c r="A76" s="1647"/>
      <c r="B76" s="1648" t="s">
        <v>2156</v>
      </c>
      <c r="C76" s="1592"/>
      <c r="D76" s="1593">
        <v>0</v>
      </c>
      <c r="E76" s="1594" t="s">
        <v>2157</v>
      </c>
      <c r="F76" s="1595" t="s">
        <v>2158</v>
      </c>
      <c r="G76" s="1595" t="s">
        <v>2159</v>
      </c>
      <c r="H76" s="1595" t="s">
        <v>2160</v>
      </c>
      <c r="I76" s="1595" t="s">
        <v>2161</v>
      </c>
      <c r="J76" s="1595" t="s">
        <v>2162</v>
      </c>
      <c r="K76" s="1595" t="s">
        <v>2163</v>
      </c>
      <c r="L76" s="1595" t="s">
        <v>2164</v>
      </c>
      <c r="M76" s="1595" t="s">
        <v>2165</v>
      </c>
      <c r="N76" s="1595" t="s">
        <v>2166</v>
      </c>
      <c r="O76" s="1595" t="s">
        <v>2167</v>
      </c>
      <c r="P76" s="1595" t="s">
        <v>2168</v>
      </c>
      <c r="Q76" s="1596" t="s">
        <v>2169</v>
      </c>
    </row>
    <row r="77" spans="1:17" ht="16.5" thickTop="1" thickBot="1">
      <c r="A77" s="1649"/>
      <c r="B77" s="1650" t="s">
        <v>2204</v>
      </c>
      <c r="C77" s="1599"/>
      <c r="D77" s="1600">
        <f>D75*D76</f>
        <v>0</v>
      </c>
      <c r="E77" s="1601">
        <f>E75*E76</f>
        <v>0</v>
      </c>
      <c r="F77" s="1601">
        <f>F75*F76</f>
        <v>0</v>
      </c>
      <c r="G77" s="1601">
        <f t="shared" ref="G77:Q77" si="18">G75*G76</f>
        <v>0</v>
      </c>
      <c r="H77" s="1601">
        <f t="shared" si="18"/>
        <v>0</v>
      </c>
      <c r="I77" s="1601">
        <f t="shared" si="18"/>
        <v>0</v>
      </c>
      <c r="J77" s="1601">
        <f t="shared" si="18"/>
        <v>0</v>
      </c>
      <c r="K77" s="1601">
        <f t="shared" si="18"/>
        <v>0</v>
      </c>
      <c r="L77" s="1601">
        <f t="shared" si="18"/>
        <v>0</v>
      </c>
      <c r="M77" s="1601">
        <f t="shared" si="18"/>
        <v>0</v>
      </c>
      <c r="N77" s="1601">
        <f t="shared" si="18"/>
        <v>0</v>
      </c>
      <c r="O77" s="1601">
        <f t="shared" si="18"/>
        <v>0</v>
      </c>
      <c r="P77" s="1601">
        <f t="shared" si="18"/>
        <v>0</v>
      </c>
      <c r="Q77" s="1602">
        <f t="shared" si="18"/>
        <v>0</v>
      </c>
    </row>
    <row r="78" spans="1:17" ht="16.5" thickTop="1" thickBot="1">
      <c r="A78" s="1651"/>
      <c r="B78" s="1652" t="s">
        <v>2205</v>
      </c>
      <c r="C78" s="1605">
        <f>SUM(D77:Q77)</f>
        <v>0</v>
      </c>
      <c r="D78" s="1606"/>
      <c r="E78" s="1607"/>
      <c r="F78" s="1607"/>
      <c r="G78" s="1607"/>
      <c r="H78" s="1607"/>
      <c r="I78" s="1607"/>
      <c r="J78" s="1607"/>
      <c r="K78" s="1607"/>
      <c r="L78" s="1607"/>
      <c r="M78" s="1607"/>
      <c r="N78" s="1607"/>
      <c r="O78" s="1607"/>
      <c r="P78" s="1607"/>
      <c r="Q78" s="1608"/>
    </row>
  </sheetData>
  <mergeCells count="5">
    <mergeCell ref="A7:B10"/>
    <mergeCell ref="C7:Q10"/>
    <mergeCell ref="A11:B12"/>
    <mergeCell ref="C11:C12"/>
    <mergeCell ref="E11:Q11"/>
  </mergeCells>
  <conditionalFormatting sqref="C11:C12">
    <cfRule type="colorScale" priority="2">
      <colorScale>
        <cfvo type="min"/>
        <cfvo type="percentile" val="50"/>
        <cfvo type="max"/>
        <color rgb="FFF8696B"/>
        <color rgb="FFFFEB84"/>
        <color rgb="FF63BE7B"/>
      </colorScale>
    </cfRule>
  </conditionalFormatting>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0"/>
  <sheetViews>
    <sheetView workbookViewId="0"/>
  </sheetViews>
  <sheetFormatPr defaultRowHeight="15"/>
  <cols>
    <col min="1" max="1" width="24.28515625" style="41" bestFit="1" customWidth="1"/>
    <col min="2" max="2" width="60.5703125" style="41" customWidth="1"/>
    <col min="3" max="3" width="9.85546875" style="41" customWidth="1"/>
    <col min="4" max="256" width="9.140625" style="41"/>
    <col min="257" max="257" width="24.28515625" style="41" bestFit="1" customWidth="1"/>
    <col min="258" max="258" width="60.5703125" style="41" customWidth="1"/>
    <col min="259" max="259" width="9.85546875" style="41" customWidth="1"/>
    <col min="260" max="512" width="9.140625" style="41"/>
    <col min="513" max="513" width="24.28515625" style="41" bestFit="1" customWidth="1"/>
    <col min="514" max="514" width="60.5703125" style="41" customWidth="1"/>
    <col min="515" max="515" width="9.85546875" style="41" customWidth="1"/>
    <col min="516" max="768" width="9.140625" style="41"/>
    <col min="769" max="769" width="24.28515625" style="41" bestFit="1" customWidth="1"/>
    <col min="770" max="770" width="60.5703125" style="41" customWidth="1"/>
    <col min="771" max="771" width="9.85546875" style="41" customWidth="1"/>
    <col min="772" max="1024" width="9.140625" style="41"/>
    <col min="1025" max="1025" width="24.28515625" style="41" bestFit="1" customWidth="1"/>
    <col min="1026" max="1026" width="60.5703125" style="41" customWidth="1"/>
    <col min="1027" max="1027" width="9.85546875" style="41" customWidth="1"/>
    <col min="1028" max="1280" width="9.140625" style="41"/>
    <col min="1281" max="1281" width="24.28515625" style="41" bestFit="1" customWidth="1"/>
    <col min="1282" max="1282" width="60.5703125" style="41" customWidth="1"/>
    <col min="1283" max="1283" width="9.85546875" style="41" customWidth="1"/>
    <col min="1284" max="1536" width="9.140625" style="41"/>
    <col min="1537" max="1537" width="24.28515625" style="41" bestFit="1" customWidth="1"/>
    <col min="1538" max="1538" width="60.5703125" style="41" customWidth="1"/>
    <col min="1539" max="1539" width="9.85546875" style="41" customWidth="1"/>
    <col min="1540" max="1792" width="9.140625" style="41"/>
    <col min="1793" max="1793" width="24.28515625" style="41" bestFit="1" customWidth="1"/>
    <col min="1794" max="1794" width="60.5703125" style="41" customWidth="1"/>
    <col min="1795" max="1795" width="9.85546875" style="41" customWidth="1"/>
    <col min="1796" max="2048" width="9.140625" style="41"/>
    <col min="2049" max="2049" width="24.28515625" style="41" bestFit="1" customWidth="1"/>
    <col min="2050" max="2050" width="60.5703125" style="41" customWidth="1"/>
    <col min="2051" max="2051" width="9.85546875" style="41" customWidth="1"/>
    <col min="2052" max="2304" width="9.140625" style="41"/>
    <col min="2305" max="2305" width="24.28515625" style="41" bestFit="1" customWidth="1"/>
    <col min="2306" max="2306" width="60.5703125" style="41" customWidth="1"/>
    <col min="2307" max="2307" width="9.85546875" style="41" customWidth="1"/>
    <col min="2308" max="2560" width="9.140625" style="41"/>
    <col min="2561" max="2561" width="24.28515625" style="41" bestFit="1" customWidth="1"/>
    <col min="2562" max="2562" width="60.5703125" style="41" customWidth="1"/>
    <col min="2563" max="2563" width="9.85546875" style="41" customWidth="1"/>
    <col min="2564" max="2816" width="9.140625" style="41"/>
    <col min="2817" max="2817" width="24.28515625" style="41" bestFit="1" customWidth="1"/>
    <col min="2818" max="2818" width="60.5703125" style="41" customWidth="1"/>
    <col min="2819" max="2819" width="9.85546875" style="41" customWidth="1"/>
    <col min="2820" max="3072" width="9.140625" style="41"/>
    <col min="3073" max="3073" width="24.28515625" style="41" bestFit="1" customWidth="1"/>
    <col min="3074" max="3074" width="60.5703125" style="41" customWidth="1"/>
    <col min="3075" max="3075" width="9.85546875" style="41" customWidth="1"/>
    <col min="3076" max="3328" width="9.140625" style="41"/>
    <col min="3329" max="3329" width="24.28515625" style="41" bestFit="1" customWidth="1"/>
    <col min="3330" max="3330" width="60.5703125" style="41" customWidth="1"/>
    <col min="3331" max="3331" width="9.85546875" style="41" customWidth="1"/>
    <col min="3332" max="3584" width="9.140625" style="41"/>
    <col min="3585" max="3585" width="24.28515625" style="41" bestFit="1" customWidth="1"/>
    <col min="3586" max="3586" width="60.5703125" style="41" customWidth="1"/>
    <col min="3587" max="3587" width="9.85546875" style="41" customWidth="1"/>
    <col min="3588" max="3840" width="9.140625" style="41"/>
    <col min="3841" max="3841" width="24.28515625" style="41" bestFit="1" customWidth="1"/>
    <col min="3842" max="3842" width="60.5703125" style="41" customWidth="1"/>
    <col min="3843" max="3843" width="9.85546875" style="41" customWidth="1"/>
    <col min="3844" max="4096" width="9.140625" style="41"/>
    <col min="4097" max="4097" width="24.28515625" style="41" bestFit="1" customWidth="1"/>
    <col min="4098" max="4098" width="60.5703125" style="41" customWidth="1"/>
    <col min="4099" max="4099" width="9.85546875" style="41" customWidth="1"/>
    <col min="4100" max="4352" width="9.140625" style="41"/>
    <col min="4353" max="4353" width="24.28515625" style="41" bestFit="1" customWidth="1"/>
    <col min="4354" max="4354" width="60.5703125" style="41" customWidth="1"/>
    <col min="4355" max="4355" width="9.85546875" style="41" customWidth="1"/>
    <col min="4356" max="4608" width="9.140625" style="41"/>
    <col min="4609" max="4609" width="24.28515625" style="41" bestFit="1" customWidth="1"/>
    <col min="4610" max="4610" width="60.5703125" style="41" customWidth="1"/>
    <col min="4611" max="4611" width="9.85546875" style="41" customWidth="1"/>
    <col min="4612" max="4864" width="9.140625" style="41"/>
    <col min="4865" max="4865" width="24.28515625" style="41" bestFit="1" customWidth="1"/>
    <col min="4866" max="4866" width="60.5703125" style="41" customWidth="1"/>
    <col min="4867" max="4867" width="9.85546875" style="41" customWidth="1"/>
    <col min="4868" max="5120" width="9.140625" style="41"/>
    <col min="5121" max="5121" width="24.28515625" style="41" bestFit="1" customWidth="1"/>
    <col min="5122" max="5122" width="60.5703125" style="41" customWidth="1"/>
    <col min="5123" max="5123" width="9.85546875" style="41" customWidth="1"/>
    <col min="5124" max="5376" width="9.140625" style="41"/>
    <col min="5377" max="5377" width="24.28515625" style="41" bestFit="1" customWidth="1"/>
    <col min="5378" max="5378" width="60.5703125" style="41" customWidth="1"/>
    <col min="5379" max="5379" width="9.85546875" style="41" customWidth="1"/>
    <col min="5380" max="5632" width="9.140625" style="41"/>
    <col min="5633" max="5633" width="24.28515625" style="41" bestFit="1" customWidth="1"/>
    <col min="5634" max="5634" width="60.5703125" style="41" customWidth="1"/>
    <col min="5635" max="5635" width="9.85546875" style="41" customWidth="1"/>
    <col min="5636" max="5888" width="9.140625" style="41"/>
    <col min="5889" max="5889" width="24.28515625" style="41" bestFit="1" customWidth="1"/>
    <col min="5890" max="5890" width="60.5703125" style="41" customWidth="1"/>
    <col min="5891" max="5891" width="9.85546875" style="41" customWidth="1"/>
    <col min="5892" max="6144" width="9.140625" style="41"/>
    <col min="6145" max="6145" width="24.28515625" style="41" bestFit="1" customWidth="1"/>
    <col min="6146" max="6146" width="60.5703125" style="41" customWidth="1"/>
    <col min="6147" max="6147" width="9.85546875" style="41" customWidth="1"/>
    <col min="6148" max="6400" width="9.140625" style="41"/>
    <col min="6401" max="6401" width="24.28515625" style="41" bestFit="1" customWidth="1"/>
    <col min="6402" max="6402" width="60.5703125" style="41" customWidth="1"/>
    <col min="6403" max="6403" width="9.85546875" style="41" customWidth="1"/>
    <col min="6404" max="6656" width="9.140625" style="41"/>
    <col min="6657" max="6657" width="24.28515625" style="41" bestFit="1" customWidth="1"/>
    <col min="6658" max="6658" width="60.5703125" style="41" customWidth="1"/>
    <col min="6659" max="6659" width="9.85546875" style="41" customWidth="1"/>
    <col min="6660" max="6912" width="9.140625" style="41"/>
    <col min="6913" max="6913" width="24.28515625" style="41" bestFit="1" customWidth="1"/>
    <col min="6914" max="6914" width="60.5703125" style="41" customWidth="1"/>
    <col min="6915" max="6915" width="9.85546875" style="41" customWidth="1"/>
    <col min="6916" max="7168" width="9.140625" style="41"/>
    <col min="7169" max="7169" width="24.28515625" style="41" bestFit="1" customWidth="1"/>
    <col min="7170" max="7170" width="60.5703125" style="41" customWidth="1"/>
    <col min="7171" max="7171" width="9.85546875" style="41" customWidth="1"/>
    <col min="7172" max="7424" width="9.140625" style="41"/>
    <col min="7425" max="7425" width="24.28515625" style="41" bestFit="1" customWidth="1"/>
    <col min="7426" max="7426" width="60.5703125" style="41" customWidth="1"/>
    <col min="7427" max="7427" width="9.85546875" style="41" customWidth="1"/>
    <col min="7428" max="7680" width="9.140625" style="41"/>
    <col min="7681" max="7681" width="24.28515625" style="41" bestFit="1" customWidth="1"/>
    <col min="7682" max="7682" width="60.5703125" style="41" customWidth="1"/>
    <col min="7683" max="7683" width="9.85546875" style="41" customWidth="1"/>
    <col min="7684" max="7936" width="9.140625" style="41"/>
    <col min="7937" max="7937" width="24.28515625" style="41" bestFit="1" customWidth="1"/>
    <col min="7938" max="7938" width="60.5703125" style="41" customWidth="1"/>
    <col min="7939" max="7939" width="9.85546875" style="41" customWidth="1"/>
    <col min="7940" max="8192" width="9.140625" style="41"/>
    <col min="8193" max="8193" width="24.28515625" style="41" bestFit="1" customWidth="1"/>
    <col min="8194" max="8194" width="60.5703125" style="41" customWidth="1"/>
    <col min="8195" max="8195" width="9.85546875" style="41" customWidth="1"/>
    <col min="8196" max="8448" width="9.140625" style="41"/>
    <col min="8449" max="8449" width="24.28515625" style="41" bestFit="1" customWidth="1"/>
    <col min="8450" max="8450" width="60.5703125" style="41" customWidth="1"/>
    <col min="8451" max="8451" width="9.85546875" style="41" customWidth="1"/>
    <col min="8452" max="8704" width="9.140625" style="41"/>
    <col min="8705" max="8705" width="24.28515625" style="41" bestFit="1" customWidth="1"/>
    <col min="8706" max="8706" width="60.5703125" style="41" customWidth="1"/>
    <col min="8707" max="8707" width="9.85546875" style="41" customWidth="1"/>
    <col min="8708" max="8960" width="9.140625" style="41"/>
    <col min="8961" max="8961" width="24.28515625" style="41" bestFit="1" customWidth="1"/>
    <col min="8962" max="8962" width="60.5703125" style="41" customWidth="1"/>
    <col min="8963" max="8963" width="9.85546875" style="41" customWidth="1"/>
    <col min="8964" max="9216" width="9.140625" style="41"/>
    <col min="9217" max="9217" width="24.28515625" style="41" bestFit="1" customWidth="1"/>
    <col min="9218" max="9218" width="60.5703125" style="41" customWidth="1"/>
    <col min="9219" max="9219" width="9.85546875" style="41" customWidth="1"/>
    <col min="9220" max="9472" width="9.140625" style="41"/>
    <col min="9473" max="9473" width="24.28515625" style="41" bestFit="1" customWidth="1"/>
    <col min="9474" max="9474" width="60.5703125" style="41" customWidth="1"/>
    <col min="9475" max="9475" width="9.85546875" style="41" customWidth="1"/>
    <col min="9476" max="9728" width="9.140625" style="41"/>
    <col min="9729" max="9729" width="24.28515625" style="41" bestFit="1" customWidth="1"/>
    <col min="9730" max="9730" width="60.5703125" style="41" customWidth="1"/>
    <col min="9731" max="9731" width="9.85546875" style="41" customWidth="1"/>
    <col min="9732" max="9984" width="9.140625" style="41"/>
    <col min="9985" max="9985" width="24.28515625" style="41" bestFit="1" customWidth="1"/>
    <col min="9986" max="9986" width="60.5703125" style="41" customWidth="1"/>
    <col min="9987" max="9987" width="9.85546875" style="41" customWidth="1"/>
    <col min="9988" max="10240" width="9.140625" style="41"/>
    <col min="10241" max="10241" width="24.28515625" style="41" bestFit="1" customWidth="1"/>
    <col min="10242" max="10242" width="60.5703125" style="41" customWidth="1"/>
    <col min="10243" max="10243" width="9.85546875" style="41" customWidth="1"/>
    <col min="10244" max="10496" width="9.140625" style="41"/>
    <col min="10497" max="10497" width="24.28515625" style="41" bestFit="1" customWidth="1"/>
    <col min="10498" max="10498" width="60.5703125" style="41" customWidth="1"/>
    <col min="10499" max="10499" width="9.85546875" style="41" customWidth="1"/>
    <col min="10500" max="10752" width="9.140625" style="41"/>
    <col min="10753" max="10753" width="24.28515625" style="41" bestFit="1" customWidth="1"/>
    <col min="10754" max="10754" width="60.5703125" style="41" customWidth="1"/>
    <col min="10755" max="10755" width="9.85546875" style="41" customWidth="1"/>
    <col min="10756" max="11008" width="9.140625" style="41"/>
    <col min="11009" max="11009" width="24.28515625" style="41" bestFit="1" customWidth="1"/>
    <col min="11010" max="11010" width="60.5703125" style="41" customWidth="1"/>
    <col min="11011" max="11011" width="9.85546875" style="41" customWidth="1"/>
    <col min="11012" max="11264" width="9.140625" style="41"/>
    <col min="11265" max="11265" width="24.28515625" style="41" bestFit="1" customWidth="1"/>
    <col min="11266" max="11266" width="60.5703125" style="41" customWidth="1"/>
    <col min="11267" max="11267" width="9.85546875" style="41" customWidth="1"/>
    <col min="11268" max="11520" width="9.140625" style="41"/>
    <col min="11521" max="11521" width="24.28515625" style="41" bestFit="1" customWidth="1"/>
    <col min="11522" max="11522" width="60.5703125" style="41" customWidth="1"/>
    <col min="11523" max="11523" width="9.85546875" style="41" customWidth="1"/>
    <col min="11524" max="11776" width="9.140625" style="41"/>
    <col min="11777" max="11777" width="24.28515625" style="41" bestFit="1" customWidth="1"/>
    <col min="11778" max="11778" width="60.5703125" style="41" customWidth="1"/>
    <col min="11779" max="11779" width="9.85546875" style="41" customWidth="1"/>
    <col min="11780" max="12032" width="9.140625" style="41"/>
    <col min="12033" max="12033" width="24.28515625" style="41" bestFit="1" customWidth="1"/>
    <col min="12034" max="12034" width="60.5703125" style="41" customWidth="1"/>
    <col min="12035" max="12035" width="9.85546875" style="41" customWidth="1"/>
    <col min="12036" max="12288" width="9.140625" style="41"/>
    <col min="12289" max="12289" width="24.28515625" style="41" bestFit="1" customWidth="1"/>
    <col min="12290" max="12290" width="60.5703125" style="41" customWidth="1"/>
    <col min="12291" max="12291" width="9.85546875" style="41" customWidth="1"/>
    <col min="12292" max="12544" width="9.140625" style="41"/>
    <col min="12545" max="12545" width="24.28515625" style="41" bestFit="1" customWidth="1"/>
    <col min="12546" max="12546" width="60.5703125" style="41" customWidth="1"/>
    <col min="12547" max="12547" width="9.85546875" style="41" customWidth="1"/>
    <col min="12548" max="12800" width="9.140625" style="41"/>
    <col min="12801" max="12801" width="24.28515625" style="41" bestFit="1" customWidth="1"/>
    <col min="12802" max="12802" width="60.5703125" style="41" customWidth="1"/>
    <col min="12803" max="12803" width="9.85546875" style="41" customWidth="1"/>
    <col min="12804" max="13056" width="9.140625" style="41"/>
    <col min="13057" max="13057" width="24.28515625" style="41" bestFit="1" customWidth="1"/>
    <col min="13058" max="13058" width="60.5703125" style="41" customWidth="1"/>
    <col min="13059" max="13059" width="9.85546875" style="41" customWidth="1"/>
    <col min="13060" max="13312" width="9.140625" style="41"/>
    <col min="13313" max="13313" width="24.28515625" style="41" bestFit="1" customWidth="1"/>
    <col min="13314" max="13314" width="60.5703125" style="41" customWidth="1"/>
    <col min="13315" max="13315" width="9.85546875" style="41" customWidth="1"/>
    <col min="13316" max="13568" width="9.140625" style="41"/>
    <col min="13569" max="13569" width="24.28515625" style="41" bestFit="1" customWidth="1"/>
    <col min="13570" max="13570" width="60.5703125" style="41" customWidth="1"/>
    <col min="13571" max="13571" width="9.85546875" style="41" customWidth="1"/>
    <col min="13572" max="13824" width="9.140625" style="41"/>
    <col min="13825" max="13825" width="24.28515625" style="41" bestFit="1" customWidth="1"/>
    <col min="13826" max="13826" width="60.5703125" style="41" customWidth="1"/>
    <col min="13827" max="13827" width="9.85546875" style="41" customWidth="1"/>
    <col min="13828" max="14080" width="9.140625" style="41"/>
    <col min="14081" max="14081" width="24.28515625" style="41" bestFit="1" customWidth="1"/>
    <col min="14082" max="14082" width="60.5703125" style="41" customWidth="1"/>
    <col min="14083" max="14083" width="9.85546875" style="41" customWidth="1"/>
    <col min="14084" max="14336" width="9.140625" style="41"/>
    <col min="14337" max="14337" width="24.28515625" style="41" bestFit="1" customWidth="1"/>
    <col min="14338" max="14338" width="60.5703125" style="41" customWidth="1"/>
    <col min="14339" max="14339" width="9.85546875" style="41" customWidth="1"/>
    <col min="14340" max="14592" width="9.140625" style="41"/>
    <col min="14593" max="14593" width="24.28515625" style="41" bestFit="1" customWidth="1"/>
    <col min="14594" max="14594" width="60.5703125" style="41" customWidth="1"/>
    <col min="14595" max="14595" width="9.85546875" style="41" customWidth="1"/>
    <col min="14596" max="14848" width="9.140625" style="41"/>
    <col min="14849" max="14849" width="24.28515625" style="41" bestFit="1" customWidth="1"/>
    <col min="14850" max="14850" width="60.5703125" style="41" customWidth="1"/>
    <col min="14851" max="14851" width="9.85546875" style="41" customWidth="1"/>
    <col min="14852" max="15104" width="9.140625" style="41"/>
    <col min="15105" max="15105" width="24.28515625" style="41" bestFit="1" customWidth="1"/>
    <col min="15106" max="15106" width="60.5703125" style="41" customWidth="1"/>
    <col min="15107" max="15107" width="9.85546875" style="41" customWidth="1"/>
    <col min="15108" max="15360" width="9.140625" style="41"/>
    <col min="15361" max="15361" width="24.28515625" style="41" bestFit="1" customWidth="1"/>
    <col min="15362" max="15362" width="60.5703125" style="41" customWidth="1"/>
    <col min="15363" max="15363" width="9.85546875" style="41" customWidth="1"/>
    <col min="15364" max="15616" width="9.140625" style="41"/>
    <col min="15617" max="15617" width="24.28515625" style="41" bestFit="1" customWidth="1"/>
    <col min="15618" max="15618" width="60.5703125" style="41" customWidth="1"/>
    <col min="15619" max="15619" width="9.85546875" style="41" customWidth="1"/>
    <col min="15620" max="15872" width="9.140625" style="41"/>
    <col min="15873" max="15873" width="24.28515625" style="41" bestFit="1" customWidth="1"/>
    <col min="15874" max="15874" width="60.5703125" style="41" customWidth="1"/>
    <col min="15875" max="15875" width="9.85546875" style="41" customWidth="1"/>
    <col min="15876" max="16128" width="9.140625" style="41"/>
    <col min="16129" max="16129" width="24.28515625" style="41" bestFit="1" customWidth="1"/>
    <col min="16130" max="16130" width="60.5703125" style="41" customWidth="1"/>
    <col min="16131" max="16131" width="9.85546875" style="41" customWidth="1"/>
    <col min="16132" max="16384" width="9.140625" style="41"/>
  </cols>
  <sheetData>
    <row r="1" spans="1:17">
      <c r="A1" s="23" t="s">
        <v>48</v>
      </c>
      <c r="B1" s="1304" t="s">
        <v>2209</v>
      </c>
    </row>
    <row r="2" spans="1:17">
      <c r="A2" s="23" t="s">
        <v>49</v>
      </c>
      <c r="B2" s="23" t="s">
        <v>1938</v>
      </c>
    </row>
    <row r="3" spans="1:17">
      <c r="A3" s="23" t="s">
        <v>47</v>
      </c>
      <c r="B3" s="23" t="s">
        <v>1049</v>
      </c>
    </row>
    <row r="4" spans="1:17">
      <c r="A4" s="23" t="s">
        <v>50</v>
      </c>
      <c r="B4" s="23" t="s">
        <v>53</v>
      </c>
    </row>
    <row r="5" spans="1:17">
      <c r="A5" s="41" t="s">
        <v>792</v>
      </c>
      <c r="B5" s="41" t="s">
        <v>71</v>
      </c>
    </row>
    <row r="6" spans="1:17" ht="15.75" thickBot="1"/>
    <row r="7" spans="1:17" ht="15" customHeight="1">
      <c r="A7" s="4685" t="s">
        <v>2201</v>
      </c>
      <c r="B7" s="4686"/>
      <c r="C7" s="4691" t="s">
        <v>2202</v>
      </c>
      <c r="D7" s="4733"/>
      <c r="E7" s="4733"/>
      <c r="F7" s="4733"/>
      <c r="G7" s="4733"/>
      <c r="H7" s="4733"/>
      <c r="I7" s="4733"/>
      <c r="J7" s="4733"/>
      <c r="K7" s="4733"/>
      <c r="L7" s="4734"/>
      <c r="M7" s="4734"/>
      <c r="N7" s="4734"/>
      <c r="O7" s="4734"/>
      <c r="P7" s="4734"/>
      <c r="Q7" s="4735"/>
    </row>
    <row r="8" spans="1:17">
      <c r="A8" s="4687"/>
      <c r="B8" s="4688"/>
      <c r="C8" s="4736"/>
      <c r="D8" s="4737"/>
      <c r="E8" s="4737"/>
      <c r="F8" s="4737"/>
      <c r="G8" s="4737"/>
      <c r="H8" s="4737"/>
      <c r="I8" s="4737"/>
      <c r="J8" s="4737"/>
      <c r="K8" s="4737"/>
      <c r="L8" s="4738"/>
      <c r="M8" s="4738"/>
      <c r="N8" s="4738"/>
      <c r="O8" s="4738"/>
      <c r="P8" s="4738"/>
      <c r="Q8" s="4739"/>
    </row>
    <row r="9" spans="1:17">
      <c r="A9" s="4687"/>
      <c r="B9" s="4688"/>
      <c r="C9" s="4736"/>
      <c r="D9" s="4737"/>
      <c r="E9" s="4737"/>
      <c r="F9" s="4737"/>
      <c r="G9" s="4737"/>
      <c r="H9" s="4737"/>
      <c r="I9" s="4737"/>
      <c r="J9" s="4737"/>
      <c r="K9" s="4737"/>
      <c r="L9" s="4738"/>
      <c r="M9" s="4738"/>
      <c r="N9" s="4738"/>
      <c r="O9" s="4738"/>
      <c r="P9" s="4738"/>
      <c r="Q9" s="4739"/>
    </row>
    <row r="10" spans="1:17" ht="15.75" thickBot="1">
      <c r="A10" s="4689"/>
      <c r="B10" s="4690"/>
      <c r="C10" s="4740"/>
      <c r="D10" s="4741"/>
      <c r="E10" s="4741"/>
      <c r="F10" s="4741"/>
      <c r="G10" s="4741"/>
      <c r="H10" s="4741"/>
      <c r="I10" s="4741"/>
      <c r="J10" s="4741"/>
      <c r="K10" s="4741"/>
      <c r="L10" s="4742"/>
      <c r="M10" s="4742"/>
      <c r="N10" s="4742"/>
      <c r="O10" s="4742"/>
      <c r="P10" s="4742"/>
      <c r="Q10" s="4743"/>
    </row>
    <row r="11" spans="1:17">
      <c r="A11" s="4703" t="s">
        <v>2203</v>
      </c>
      <c r="B11" s="4704"/>
      <c r="C11" s="4717" t="s">
        <v>2179</v>
      </c>
      <c r="D11" s="1629"/>
      <c r="E11" s="4744" t="s">
        <v>2097</v>
      </c>
      <c r="F11" s="4744"/>
      <c r="G11" s="4744"/>
      <c r="H11" s="4744"/>
      <c r="I11" s="4744"/>
      <c r="J11" s="4744"/>
      <c r="K11" s="4744"/>
      <c r="L11" s="4744"/>
      <c r="M11" s="4744"/>
      <c r="N11" s="4744"/>
      <c r="O11" s="4744"/>
      <c r="P11" s="4744"/>
      <c r="Q11" s="4745"/>
    </row>
    <row r="12" spans="1:17" ht="24">
      <c r="A12" s="4705"/>
      <c r="B12" s="4706"/>
      <c r="C12" s="4718"/>
      <c r="D12" s="1610" t="s">
        <v>2098</v>
      </c>
      <c r="E12" s="1611" t="s">
        <v>2099</v>
      </c>
      <c r="F12" s="1612" t="s">
        <v>2100</v>
      </c>
      <c r="G12" s="1612" t="s">
        <v>2101</v>
      </c>
      <c r="H12" s="1612" t="s">
        <v>2102</v>
      </c>
      <c r="I12" s="1612" t="s">
        <v>2103</v>
      </c>
      <c r="J12" s="1612" t="s">
        <v>2104</v>
      </c>
      <c r="K12" s="1612" t="s">
        <v>2105</v>
      </c>
      <c r="L12" s="1612" t="s">
        <v>2106</v>
      </c>
      <c r="M12" s="1612" t="s">
        <v>2107</v>
      </c>
      <c r="N12" s="1612" t="s">
        <v>2108</v>
      </c>
      <c r="O12" s="1612" t="s">
        <v>2109</v>
      </c>
      <c r="P12" s="1612" t="s">
        <v>2110</v>
      </c>
      <c r="Q12" s="1613" t="s">
        <v>2111</v>
      </c>
    </row>
    <row r="13" spans="1:17">
      <c r="A13" s="1630"/>
      <c r="B13" s="1631"/>
      <c r="C13" s="1632">
        <v>1</v>
      </c>
      <c r="D13" s="1633">
        <v>2</v>
      </c>
      <c r="E13" s="1633">
        <v>3</v>
      </c>
      <c r="F13" s="1633">
        <v>4</v>
      </c>
      <c r="G13" s="1633">
        <v>5</v>
      </c>
      <c r="H13" s="1633">
        <v>6</v>
      </c>
      <c r="I13" s="1633">
        <v>7</v>
      </c>
      <c r="J13" s="1633">
        <v>8</v>
      </c>
      <c r="K13" s="1633">
        <v>9</v>
      </c>
      <c r="L13" s="1633">
        <v>10</v>
      </c>
      <c r="M13" s="1633">
        <v>11</v>
      </c>
      <c r="N13" s="1633">
        <v>12</v>
      </c>
      <c r="O13" s="1633">
        <v>13</v>
      </c>
      <c r="P13" s="1633">
        <v>14</v>
      </c>
      <c r="Q13" s="1634">
        <v>15</v>
      </c>
    </row>
    <row r="14" spans="1:17">
      <c r="A14" s="1630"/>
      <c r="B14" s="1614" t="s">
        <v>2112</v>
      </c>
      <c r="C14" s="1492"/>
      <c r="D14" s="1493"/>
      <c r="E14" s="1493"/>
      <c r="F14" s="1493"/>
      <c r="G14" s="1493"/>
      <c r="H14" s="1493"/>
      <c r="I14" s="1493"/>
      <c r="J14" s="1493"/>
      <c r="K14" s="1493"/>
      <c r="L14" s="1493"/>
      <c r="M14" s="1493"/>
      <c r="N14" s="1493"/>
      <c r="O14" s="1493"/>
      <c r="P14" s="1493"/>
      <c r="Q14" s="1494"/>
    </row>
    <row r="15" spans="1:17">
      <c r="A15" s="1635"/>
      <c r="B15" s="1615" t="s">
        <v>199</v>
      </c>
      <c r="C15" s="1496"/>
      <c r="D15" s="1497"/>
      <c r="E15" s="1497"/>
      <c r="F15" s="1497"/>
      <c r="G15" s="1497"/>
      <c r="H15" s="1497"/>
      <c r="I15" s="1497"/>
      <c r="J15" s="1497"/>
      <c r="K15" s="1497"/>
      <c r="L15" s="1497"/>
      <c r="M15" s="1497"/>
      <c r="N15" s="1497"/>
      <c r="O15" s="1497"/>
      <c r="P15" s="1497"/>
      <c r="Q15" s="1498"/>
    </row>
    <row r="16" spans="1:17">
      <c r="A16" s="1499">
        <v>1</v>
      </c>
      <c r="B16" s="1086" t="s">
        <v>202</v>
      </c>
      <c r="C16" s="1500">
        <f>SUM(D16:Q16)</f>
        <v>0</v>
      </c>
      <c r="D16" s="1501"/>
      <c r="E16" s="1502"/>
      <c r="F16" s="1502"/>
      <c r="G16" s="1502"/>
      <c r="H16" s="1502"/>
      <c r="I16" s="1502"/>
      <c r="J16" s="1502"/>
      <c r="K16" s="1502"/>
      <c r="L16" s="1502"/>
      <c r="M16" s="1502"/>
      <c r="N16" s="1502"/>
      <c r="O16" s="1502"/>
      <c r="P16" s="1502"/>
      <c r="Q16" s="1503"/>
    </row>
    <row r="17" spans="1:17" ht="25.5">
      <c r="A17" s="1499">
        <v>2</v>
      </c>
      <c r="B17" s="1082" t="s">
        <v>2113</v>
      </c>
      <c r="C17" s="1500">
        <f t="shared" ref="C17:C32" si="0">SUM(D17:Q17)</f>
        <v>0</v>
      </c>
      <c r="D17" s="1504"/>
      <c r="E17" s="1505"/>
      <c r="F17" s="1505"/>
      <c r="G17" s="1505"/>
      <c r="H17" s="1505"/>
      <c r="I17" s="1505"/>
      <c r="J17" s="1505"/>
      <c r="K17" s="1505"/>
      <c r="L17" s="1505"/>
      <c r="M17" s="1505"/>
      <c r="N17" s="1505"/>
      <c r="O17" s="1505"/>
      <c r="P17" s="1505"/>
      <c r="Q17" s="1506"/>
    </row>
    <row r="18" spans="1:17">
      <c r="A18" s="1507">
        <v>3</v>
      </c>
      <c r="B18" s="1508" t="s">
        <v>2114</v>
      </c>
      <c r="C18" s="1500">
        <f t="shared" si="0"/>
        <v>0</v>
      </c>
      <c r="D18" s="1504"/>
      <c r="E18" s="1505"/>
      <c r="F18" s="1505"/>
      <c r="G18" s="1505"/>
      <c r="H18" s="1505"/>
      <c r="I18" s="1505"/>
      <c r="J18" s="1505"/>
      <c r="K18" s="1505"/>
      <c r="L18" s="1505"/>
      <c r="M18" s="1505"/>
      <c r="N18" s="1505"/>
      <c r="O18" s="1505"/>
      <c r="P18" s="1505"/>
      <c r="Q18" s="1506"/>
    </row>
    <row r="19" spans="1:17">
      <c r="A19" s="1507">
        <v>4</v>
      </c>
      <c r="B19" s="1508" t="s">
        <v>2115</v>
      </c>
      <c r="C19" s="1500">
        <f t="shared" si="0"/>
        <v>0</v>
      </c>
      <c r="D19" s="1509">
        <f>D20+D21</f>
        <v>0</v>
      </c>
      <c r="E19" s="1509">
        <f t="shared" ref="E19:Q19" si="1">E20+E21</f>
        <v>0</v>
      </c>
      <c r="F19" s="1509">
        <f t="shared" si="1"/>
        <v>0</v>
      </c>
      <c r="G19" s="1509">
        <f t="shared" si="1"/>
        <v>0</v>
      </c>
      <c r="H19" s="1509">
        <f t="shared" si="1"/>
        <v>0</v>
      </c>
      <c r="I19" s="1509">
        <f t="shared" si="1"/>
        <v>0</v>
      </c>
      <c r="J19" s="1509">
        <f t="shared" si="1"/>
        <v>0</v>
      </c>
      <c r="K19" s="1509">
        <f t="shared" si="1"/>
        <v>0</v>
      </c>
      <c r="L19" s="1509">
        <f t="shared" si="1"/>
        <v>0</v>
      </c>
      <c r="M19" s="1509">
        <f t="shared" si="1"/>
        <v>0</v>
      </c>
      <c r="N19" s="1509">
        <f t="shared" si="1"/>
        <v>0</v>
      </c>
      <c r="O19" s="1509">
        <f t="shared" si="1"/>
        <v>0</v>
      </c>
      <c r="P19" s="1509">
        <f t="shared" si="1"/>
        <v>0</v>
      </c>
      <c r="Q19" s="1510">
        <f t="shared" si="1"/>
        <v>0</v>
      </c>
    </row>
    <row r="20" spans="1:17">
      <c r="A20" s="1636"/>
      <c r="B20" s="1512" t="s">
        <v>67</v>
      </c>
      <c r="C20" s="1500">
        <f t="shared" si="0"/>
        <v>0</v>
      </c>
      <c r="D20" s="1513"/>
      <c r="E20" s="1514"/>
      <c r="F20" s="1514"/>
      <c r="G20" s="1514"/>
      <c r="H20" s="1514"/>
      <c r="I20" s="1514"/>
      <c r="J20" s="1514"/>
      <c r="K20" s="1514"/>
      <c r="L20" s="1514"/>
      <c r="M20" s="1514"/>
      <c r="N20" s="1514"/>
      <c r="O20" s="1514"/>
      <c r="P20" s="1514"/>
      <c r="Q20" s="1515"/>
    </row>
    <row r="21" spans="1:17">
      <c r="A21" s="1499"/>
      <c r="B21" s="1512" t="s">
        <v>273</v>
      </c>
      <c r="C21" s="1500">
        <f t="shared" si="0"/>
        <v>0</v>
      </c>
      <c r="D21" s="1513"/>
      <c r="E21" s="1514"/>
      <c r="F21" s="1514"/>
      <c r="G21" s="1514"/>
      <c r="H21" s="1514"/>
      <c r="I21" s="1514"/>
      <c r="J21" s="1514"/>
      <c r="K21" s="1514"/>
      <c r="L21" s="1514"/>
      <c r="M21" s="1514"/>
      <c r="N21" s="1514"/>
      <c r="O21" s="1514"/>
      <c r="P21" s="1514"/>
      <c r="Q21" s="1515"/>
    </row>
    <row r="22" spans="1:17">
      <c r="A22" s="1507">
        <v>5</v>
      </c>
      <c r="B22" s="1508" t="s">
        <v>2116</v>
      </c>
      <c r="C22" s="1500">
        <f t="shared" si="0"/>
        <v>0</v>
      </c>
      <c r="D22" s="1516"/>
      <c r="E22" s="1517"/>
      <c r="F22" s="1517"/>
      <c r="G22" s="1517"/>
      <c r="H22" s="1517"/>
      <c r="I22" s="1517"/>
      <c r="J22" s="1517"/>
      <c r="K22" s="1517"/>
      <c r="L22" s="1517"/>
      <c r="M22" s="1517"/>
      <c r="N22" s="1517"/>
      <c r="O22" s="1517"/>
      <c r="P22" s="1517"/>
      <c r="Q22" s="1518"/>
    </row>
    <row r="23" spans="1:17">
      <c r="A23" s="1507">
        <v>6</v>
      </c>
      <c r="B23" s="1508" t="s">
        <v>2117</v>
      </c>
      <c r="C23" s="1500">
        <f t="shared" si="0"/>
        <v>0</v>
      </c>
      <c r="D23" s="1513"/>
      <c r="E23" s="1514"/>
      <c r="F23" s="1514"/>
      <c r="G23" s="1514"/>
      <c r="H23" s="1514"/>
      <c r="I23" s="1514"/>
      <c r="J23" s="1514"/>
      <c r="K23" s="1514"/>
      <c r="L23" s="1514"/>
      <c r="M23" s="1514"/>
      <c r="N23" s="1514"/>
      <c r="O23" s="1514"/>
      <c r="P23" s="1514"/>
      <c r="Q23" s="1515"/>
    </row>
    <row r="24" spans="1:17">
      <c r="A24" s="1507">
        <v>7</v>
      </c>
      <c r="B24" s="1508" t="s">
        <v>1805</v>
      </c>
      <c r="C24" s="1500">
        <f t="shared" si="0"/>
        <v>0</v>
      </c>
      <c r="D24" s="1513"/>
      <c r="E24" s="1514"/>
      <c r="F24" s="1514"/>
      <c r="G24" s="1514"/>
      <c r="H24" s="1514"/>
      <c r="I24" s="1514"/>
      <c r="J24" s="1514"/>
      <c r="K24" s="1514"/>
      <c r="L24" s="1514"/>
      <c r="M24" s="1514"/>
      <c r="N24" s="1514"/>
      <c r="O24" s="1514"/>
      <c r="P24" s="1514"/>
      <c r="Q24" s="1515"/>
    </row>
    <row r="25" spans="1:17">
      <c r="A25" s="1507"/>
      <c r="B25" s="1512" t="s">
        <v>2118</v>
      </c>
      <c r="C25" s="1500">
        <f t="shared" si="0"/>
        <v>0</v>
      </c>
      <c r="D25" s="1513"/>
      <c r="E25" s="1514"/>
      <c r="F25" s="1514"/>
      <c r="G25" s="1514"/>
      <c r="H25" s="1514"/>
      <c r="I25" s="1514"/>
      <c r="J25" s="1514"/>
      <c r="K25" s="1514"/>
      <c r="L25" s="1514"/>
      <c r="M25" s="1514"/>
      <c r="N25" s="1514"/>
      <c r="O25" s="1514"/>
      <c r="P25" s="1514"/>
      <c r="Q25" s="1515"/>
    </row>
    <row r="26" spans="1:17">
      <c r="A26" s="1507">
        <v>8</v>
      </c>
      <c r="B26" s="1524" t="s">
        <v>2119</v>
      </c>
      <c r="C26" s="1500">
        <f t="shared" si="0"/>
        <v>0</v>
      </c>
      <c r="D26" s="1521">
        <f>D27+D28+D29</f>
        <v>0</v>
      </c>
      <c r="E26" s="1521">
        <f t="shared" ref="E26:Q26" si="2">E27+E28+E29</f>
        <v>0</v>
      </c>
      <c r="F26" s="1521">
        <f t="shared" si="2"/>
        <v>0</v>
      </c>
      <c r="G26" s="1521">
        <f t="shared" si="2"/>
        <v>0</v>
      </c>
      <c r="H26" s="1521">
        <f t="shared" si="2"/>
        <v>0</v>
      </c>
      <c r="I26" s="1521">
        <f t="shared" si="2"/>
        <v>0</v>
      </c>
      <c r="J26" s="1521">
        <f t="shared" si="2"/>
        <v>0</v>
      </c>
      <c r="K26" s="1521">
        <f t="shared" si="2"/>
        <v>0</v>
      </c>
      <c r="L26" s="1521">
        <f t="shared" si="2"/>
        <v>0</v>
      </c>
      <c r="M26" s="1521">
        <f t="shared" si="2"/>
        <v>0</v>
      </c>
      <c r="N26" s="1521">
        <f t="shared" si="2"/>
        <v>0</v>
      </c>
      <c r="O26" s="1521">
        <f t="shared" si="2"/>
        <v>0</v>
      </c>
      <c r="P26" s="1521">
        <f t="shared" si="2"/>
        <v>0</v>
      </c>
      <c r="Q26" s="1522">
        <f t="shared" si="2"/>
        <v>0</v>
      </c>
    </row>
    <row r="27" spans="1:17">
      <c r="A27" s="1507"/>
      <c r="B27" s="1523" t="s">
        <v>438</v>
      </c>
      <c r="C27" s="1500">
        <f t="shared" si="0"/>
        <v>0</v>
      </c>
      <c r="D27" s="1513"/>
      <c r="E27" s="1514"/>
      <c r="F27" s="1514"/>
      <c r="G27" s="1514"/>
      <c r="H27" s="1514"/>
      <c r="I27" s="1514"/>
      <c r="J27" s="1514"/>
      <c r="K27" s="1514"/>
      <c r="L27" s="1514"/>
      <c r="M27" s="1514"/>
      <c r="N27" s="1514"/>
      <c r="O27" s="1514"/>
      <c r="P27" s="1514"/>
      <c r="Q27" s="1515"/>
    </row>
    <row r="28" spans="1:17">
      <c r="A28" s="1507"/>
      <c r="B28" s="1523" t="s">
        <v>445</v>
      </c>
      <c r="C28" s="1500">
        <f t="shared" si="0"/>
        <v>0</v>
      </c>
      <c r="D28" s="1513"/>
      <c r="E28" s="1514"/>
      <c r="F28" s="1514"/>
      <c r="G28" s="1514"/>
      <c r="H28" s="1514"/>
      <c r="I28" s="1514"/>
      <c r="J28" s="1514"/>
      <c r="K28" s="1514"/>
      <c r="L28" s="1514"/>
      <c r="M28" s="1514"/>
      <c r="N28" s="1514"/>
      <c r="O28" s="1514"/>
      <c r="P28" s="1514"/>
      <c r="Q28" s="1515"/>
    </row>
    <row r="29" spans="1:17">
      <c r="A29" s="1507"/>
      <c r="B29" s="1523" t="s">
        <v>2120</v>
      </c>
      <c r="C29" s="1500">
        <f t="shared" si="0"/>
        <v>0</v>
      </c>
      <c r="D29" s="1513"/>
      <c r="E29" s="1514"/>
      <c r="F29" s="1514"/>
      <c r="G29" s="1514"/>
      <c r="H29" s="1514"/>
      <c r="I29" s="1514"/>
      <c r="J29" s="1514"/>
      <c r="K29" s="1514"/>
      <c r="L29" s="1514"/>
      <c r="M29" s="1514"/>
      <c r="N29" s="1514"/>
      <c r="O29" s="1514"/>
      <c r="P29" s="1514"/>
      <c r="Q29" s="1515"/>
    </row>
    <row r="30" spans="1:17">
      <c r="A30" s="1507">
        <v>9</v>
      </c>
      <c r="B30" s="1524" t="s">
        <v>1813</v>
      </c>
      <c r="C30" s="1500">
        <f t="shared" si="0"/>
        <v>0</v>
      </c>
      <c r="D30" s="1521">
        <f>D31+D32</f>
        <v>0</v>
      </c>
      <c r="E30" s="1521">
        <f t="shared" ref="E30:Q30" si="3">E31+E32</f>
        <v>0</v>
      </c>
      <c r="F30" s="1521">
        <f t="shared" si="3"/>
        <v>0</v>
      </c>
      <c r="G30" s="1521">
        <f t="shared" si="3"/>
        <v>0</v>
      </c>
      <c r="H30" s="1521">
        <f t="shared" si="3"/>
        <v>0</v>
      </c>
      <c r="I30" s="1521">
        <f t="shared" si="3"/>
        <v>0</v>
      </c>
      <c r="J30" s="1521">
        <f t="shared" si="3"/>
        <v>0</v>
      </c>
      <c r="K30" s="1521">
        <f t="shared" si="3"/>
        <v>0</v>
      </c>
      <c r="L30" s="1521">
        <f t="shared" si="3"/>
        <v>0</v>
      </c>
      <c r="M30" s="1521">
        <f t="shared" si="3"/>
        <v>0</v>
      </c>
      <c r="N30" s="1521">
        <f t="shared" si="3"/>
        <v>0</v>
      </c>
      <c r="O30" s="1521">
        <f t="shared" si="3"/>
        <v>0</v>
      </c>
      <c r="P30" s="1521">
        <f t="shared" si="3"/>
        <v>0</v>
      </c>
      <c r="Q30" s="1522">
        <f t="shared" si="3"/>
        <v>0</v>
      </c>
    </row>
    <row r="31" spans="1:17">
      <c r="A31" s="1507"/>
      <c r="B31" s="1525" t="s">
        <v>2121</v>
      </c>
      <c r="C31" s="1500">
        <f t="shared" si="0"/>
        <v>0</v>
      </c>
      <c r="D31" s="1513"/>
      <c r="E31" s="1514"/>
      <c r="F31" s="1514"/>
      <c r="G31" s="1514"/>
      <c r="H31" s="1514"/>
      <c r="I31" s="1514"/>
      <c r="J31" s="1514"/>
      <c r="K31" s="1514"/>
      <c r="L31" s="1514"/>
      <c r="M31" s="1514"/>
      <c r="N31" s="1514"/>
      <c r="O31" s="1514"/>
      <c r="P31" s="1514"/>
      <c r="Q31" s="1515"/>
    </row>
    <row r="32" spans="1:17">
      <c r="A32" s="1507"/>
      <c r="B32" s="1525" t="s">
        <v>65</v>
      </c>
      <c r="C32" s="1500">
        <f t="shared" si="0"/>
        <v>0</v>
      </c>
      <c r="D32" s="1513"/>
      <c r="E32" s="1514"/>
      <c r="F32" s="1514"/>
      <c r="G32" s="1514"/>
      <c r="H32" s="1514"/>
      <c r="I32" s="1514"/>
      <c r="J32" s="1514"/>
      <c r="K32" s="1514"/>
      <c r="L32" s="1514"/>
      <c r="M32" s="1514"/>
      <c r="N32" s="1514"/>
      <c r="O32" s="1514"/>
      <c r="P32" s="1514"/>
      <c r="Q32" s="1515"/>
    </row>
    <row r="33" spans="1:17">
      <c r="A33" s="1507"/>
      <c r="B33" s="1572" t="s">
        <v>2122</v>
      </c>
      <c r="C33" s="1529">
        <f>C16+C17+C18+C19+C22+C23+C24+C25+C26+C30</f>
        <v>0</v>
      </c>
      <c r="D33" s="1529">
        <f t="shared" ref="D33:Q33" si="4">D16+D17+D18+D19+D22+D23+D24+D25+D26+D30</f>
        <v>0</v>
      </c>
      <c r="E33" s="1529">
        <f t="shared" si="4"/>
        <v>0</v>
      </c>
      <c r="F33" s="1529">
        <f t="shared" si="4"/>
        <v>0</v>
      </c>
      <c r="G33" s="1529">
        <f t="shared" si="4"/>
        <v>0</v>
      </c>
      <c r="H33" s="1529">
        <f t="shared" si="4"/>
        <v>0</v>
      </c>
      <c r="I33" s="1529">
        <f t="shared" si="4"/>
        <v>0</v>
      </c>
      <c r="J33" s="1529">
        <f t="shared" si="4"/>
        <v>0</v>
      </c>
      <c r="K33" s="1529">
        <f t="shared" si="4"/>
        <v>0</v>
      </c>
      <c r="L33" s="1529">
        <f t="shared" si="4"/>
        <v>0</v>
      </c>
      <c r="M33" s="1529">
        <f t="shared" si="4"/>
        <v>0</v>
      </c>
      <c r="N33" s="1529">
        <f t="shared" si="4"/>
        <v>0</v>
      </c>
      <c r="O33" s="1529">
        <f t="shared" si="4"/>
        <v>0</v>
      </c>
      <c r="P33" s="1529">
        <f t="shared" si="4"/>
        <v>0</v>
      </c>
      <c r="Q33" s="1530">
        <f t="shared" si="4"/>
        <v>0</v>
      </c>
    </row>
    <row r="34" spans="1:17">
      <c r="A34" s="1507"/>
      <c r="B34" s="1614" t="s">
        <v>2123</v>
      </c>
      <c r="C34" s="1531"/>
      <c r="D34" s="1531"/>
      <c r="E34" s="1531"/>
      <c r="F34" s="1531"/>
      <c r="G34" s="1531"/>
      <c r="H34" s="1531"/>
      <c r="I34" s="1531"/>
      <c r="J34" s="1531"/>
      <c r="K34" s="1531"/>
      <c r="L34" s="1531"/>
      <c r="M34" s="1531"/>
      <c r="N34" s="1531"/>
      <c r="O34" s="1531"/>
      <c r="P34" s="1531"/>
      <c r="Q34" s="1532"/>
    </row>
    <row r="35" spans="1:17">
      <c r="A35" s="1507">
        <v>1</v>
      </c>
      <c r="B35" s="1508" t="s">
        <v>2124</v>
      </c>
      <c r="C35" s="1500">
        <f>SUM(D35:Q35)</f>
        <v>0</v>
      </c>
      <c r="D35" s="1516"/>
      <c r="E35" s="1517"/>
      <c r="F35" s="1517"/>
      <c r="G35" s="1517"/>
      <c r="H35" s="1517"/>
      <c r="I35" s="1517"/>
      <c r="J35" s="1517"/>
      <c r="K35" s="1517"/>
      <c r="L35" s="1517"/>
      <c r="M35" s="1517"/>
      <c r="N35" s="1517"/>
      <c r="O35" s="1517"/>
      <c r="P35" s="1517"/>
      <c r="Q35" s="1518"/>
    </row>
    <row r="36" spans="1:17">
      <c r="A36" s="1507">
        <v>2</v>
      </c>
      <c r="B36" s="1508" t="s">
        <v>2125</v>
      </c>
      <c r="C36" s="1500">
        <f t="shared" ref="C36:C50" si="5">SUM(D36:Q36)</f>
        <v>0</v>
      </c>
      <c r="D36" s="1513"/>
      <c r="E36" s="1514"/>
      <c r="F36" s="1514"/>
      <c r="G36" s="1514"/>
      <c r="H36" s="1514"/>
      <c r="I36" s="1514"/>
      <c r="J36" s="1514"/>
      <c r="K36" s="1514"/>
      <c r="L36" s="1514"/>
      <c r="M36" s="1514"/>
      <c r="N36" s="1514"/>
      <c r="O36" s="1514"/>
      <c r="P36" s="1514"/>
      <c r="Q36" s="1515"/>
    </row>
    <row r="37" spans="1:17">
      <c r="A37" s="1507">
        <v>3</v>
      </c>
      <c r="B37" s="1508" t="s">
        <v>2126</v>
      </c>
      <c r="C37" s="1500">
        <f t="shared" si="5"/>
        <v>0</v>
      </c>
      <c r="D37" s="1513"/>
      <c r="E37" s="1514"/>
      <c r="F37" s="1514"/>
      <c r="G37" s="1514"/>
      <c r="H37" s="1514"/>
      <c r="I37" s="1514"/>
      <c r="J37" s="1514"/>
      <c r="K37" s="1514"/>
      <c r="L37" s="1514"/>
      <c r="M37" s="1514"/>
      <c r="N37" s="1514"/>
      <c r="O37" s="1514"/>
      <c r="P37" s="1514"/>
      <c r="Q37" s="1515"/>
    </row>
    <row r="38" spans="1:17">
      <c r="A38" s="1507">
        <v>4</v>
      </c>
      <c r="B38" s="1508" t="s">
        <v>2127</v>
      </c>
      <c r="C38" s="1500">
        <f t="shared" si="5"/>
        <v>0</v>
      </c>
      <c r="D38" s="1521">
        <f>D39+D40</f>
        <v>0</v>
      </c>
      <c r="E38" s="1521">
        <f t="shared" ref="E38:Q38" si="6">E39+E40</f>
        <v>0</v>
      </c>
      <c r="F38" s="1521">
        <f t="shared" si="6"/>
        <v>0</v>
      </c>
      <c r="G38" s="1521">
        <f t="shared" si="6"/>
        <v>0</v>
      </c>
      <c r="H38" s="1521">
        <f t="shared" si="6"/>
        <v>0</v>
      </c>
      <c r="I38" s="1521">
        <f t="shared" si="6"/>
        <v>0</v>
      </c>
      <c r="J38" s="1521">
        <f t="shared" si="6"/>
        <v>0</v>
      </c>
      <c r="K38" s="1521">
        <f t="shared" si="6"/>
        <v>0</v>
      </c>
      <c r="L38" s="1521">
        <f t="shared" si="6"/>
        <v>0</v>
      </c>
      <c r="M38" s="1521">
        <f t="shared" si="6"/>
        <v>0</v>
      </c>
      <c r="N38" s="1521">
        <f t="shared" si="6"/>
        <v>0</v>
      </c>
      <c r="O38" s="1521">
        <f t="shared" si="6"/>
        <v>0</v>
      </c>
      <c r="P38" s="1521">
        <f t="shared" si="6"/>
        <v>0</v>
      </c>
      <c r="Q38" s="1522">
        <f t="shared" si="6"/>
        <v>0</v>
      </c>
    </row>
    <row r="39" spans="1:17" ht="15" customHeight="1">
      <c r="A39" s="1507"/>
      <c r="B39" s="1512" t="s">
        <v>67</v>
      </c>
      <c r="C39" s="1500">
        <f t="shared" si="5"/>
        <v>0</v>
      </c>
      <c r="D39" s="1533"/>
      <c r="E39" s="1533"/>
      <c r="F39" s="1533"/>
      <c r="G39" s="1533"/>
      <c r="H39" s="1533"/>
      <c r="I39" s="1533"/>
      <c r="J39" s="1533"/>
      <c r="K39" s="1533"/>
      <c r="L39" s="1533"/>
      <c r="M39" s="1533"/>
      <c r="N39" s="1533"/>
      <c r="O39" s="1533"/>
      <c r="P39" s="1533"/>
      <c r="Q39" s="1534"/>
    </row>
    <row r="40" spans="1:17">
      <c r="A40" s="1507"/>
      <c r="B40" s="1512" t="s">
        <v>273</v>
      </c>
      <c r="C40" s="1500">
        <f t="shared" si="5"/>
        <v>0</v>
      </c>
      <c r="D40" s="1536"/>
      <c r="E40" s="1536"/>
      <c r="F40" s="1536"/>
      <c r="G40" s="1536"/>
      <c r="H40" s="1536"/>
      <c r="I40" s="1536"/>
      <c r="J40" s="1536"/>
      <c r="K40" s="1536"/>
      <c r="L40" s="1536"/>
      <c r="M40" s="1536"/>
      <c r="N40" s="1536"/>
      <c r="O40" s="1536"/>
      <c r="P40" s="1536"/>
      <c r="Q40" s="1537"/>
    </row>
    <row r="41" spans="1:17">
      <c r="A41" s="1507">
        <v>5</v>
      </c>
      <c r="B41" s="1508" t="s">
        <v>2128</v>
      </c>
      <c r="C41" s="1500">
        <f t="shared" si="5"/>
        <v>0</v>
      </c>
      <c r="D41" s="1539"/>
      <c r="E41" s="1539"/>
      <c r="F41" s="1539"/>
      <c r="G41" s="1539"/>
      <c r="H41" s="1539"/>
      <c r="I41" s="1539"/>
      <c r="J41" s="1539"/>
      <c r="K41" s="1539"/>
      <c r="L41" s="1539"/>
      <c r="M41" s="1539"/>
      <c r="N41" s="1539"/>
      <c r="O41" s="1539"/>
      <c r="P41" s="1539"/>
      <c r="Q41" s="1540"/>
    </row>
    <row r="42" spans="1:17">
      <c r="A42" s="1507">
        <v>6</v>
      </c>
      <c r="B42" s="1524" t="s">
        <v>2117</v>
      </c>
      <c r="C42" s="1500">
        <f t="shared" si="5"/>
        <v>0</v>
      </c>
      <c r="D42" s="1541"/>
      <c r="E42" s="1541"/>
      <c r="F42" s="1541"/>
      <c r="G42" s="1541"/>
      <c r="H42" s="1541"/>
      <c r="I42" s="1541"/>
      <c r="J42" s="1541"/>
      <c r="K42" s="1541"/>
      <c r="L42" s="1541"/>
      <c r="M42" s="1541"/>
      <c r="N42" s="1541"/>
      <c r="O42" s="1541"/>
      <c r="P42" s="1541"/>
      <c r="Q42" s="1542"/>
    </row>
    <row r="43" spans="1:17">
      <c r="A43" s="1507">
        <v>7</v>
      </c>
      <c r="B43" s="1524" t="s">
        <v>771</v>
      </c>
      <c r="C43" s="1500">
        <f t="shared" si="5"/>
        <v>0</v>
      </c>
      <c r="D43" s="1509">
        <f>D44+D45+D46</f>
        <v>0</v>
      </c>
      <c r="E43" s="1509">
        <f t="shared" ref="E43:Q43" si="7">E44+E45+E46</f>
        <v>0</v>
      </c>
      <c r="F43" s="1509">
        <f t="shared" si="7"/>
        <v>0</v>
      </c>
      <c r="G43" s="1509">
        <f t="shared" si="7"/>
        <v>0</v>
      </c>
      <c r="H43" s="1509">
        <f t="shared" si="7"/>
        <v>0</v>
      </c>
      <c r="I43" s="1509">
        <f t="shared" si="7"/>
        <v>0</v>
      </c>
      <c r="J43" s="1509">
        <f t="shared" si="7"/>
        <v>0</v>
      </c>
      <c r="K43" s="1509">
        <f t="shared" si="7"/>
        <v>0</v>
      </c>
      <c r="L43" s="1509">
        <f t="shared" si="7"/>
        <v>0</v>
      </c>
      <c r="M43" s="1509">
        <f t="shared" si="7"/>
        <v>0</v>
      </c>
      <c r="N43" s="1509">
        <f t="shared" si="7"/>
        <v>0</v>
      </c>
      <c r="O43" s="1509">
        <f t="shared" si="7"/>
        <v>0</v>
      </c>
      <c r="P43" s="1509">
        <f t="shared" si="7"/>
        <v>0</v>
      </c>
      <c r="Q43" s="1510">
        <f t="shared" si="7"/>
        <v>0</v>
      </c>
    </row>
    <row r="44" spans="1:17">
      <c r="A44" s="1526"/>
      <c r="B44" s="1512" t="s">
        <v>560</v>
      </c>
      <c r="C44" s="1500">
        <f t="shared" si="5"/>
        <v>0</v>
      </c>
      <c r="D44" s="1544"/>
      <c r="E44" s="1505"/>
      <c r="F44" s="1505"/>
      <c r="G44" s="1505"/>
      <c r="H44" s="1505"/>
      <c r="I44" s="1505"/>
      <c r="J44" s="1505"/>
      <c r="K44" s="1505"/>
      <c r="L44" s="1505"/>
      <c r="M44" s="1505"/>
      <c r="N44" s="1505"/>
      <c r="O44" s="1505"/>
      <c r="P44" s="1505"/>
      <c r="Q44" s="1506"/>
    </row>
    <row r="45" spans="1:17">
      <c r="A45" s="1635"/>
      <c r="B45" s="1512" t="s">
        <v>570</v>
      </c>
      <c r="C45" s="1500">
        <f t="shared" si="5"/>
        <v>0</v>
      </c>
      <c r="D45" s="1544"/>
      <c r="E45" s="1505"/>
      <c r="F45" s="1505"/>
      <c r="G45" s="1505"/>
      <c r="H45" s="1505"/>
      <c r="I45" s="1505"/>
      <c r="J45" s="1505"/>
      <c r="K45" s="1505"/>
      <c r="L45" s="1505"/>
      <c r="M45" s="1505"/>
      <c r="N45" s="1505"/>
      <c r="O45" s="1505"/>
      <c r="P45" s="1505"/>
      <c r="Q45" s="1506"/>
    </row>
    <row r="46" spans="1:17">
      <c r="A46" s="1635"/>
      <c r="B46" s="1512" t="s">
        <v>571</v>
      </c>
      <c r="C46" s="1500">
        <f t="shared" si="5"/>
        <v>0</v>
      </c>
      <c r="D46" s="1544"/>
      <c r="E46" s="1505"/>
      <c r="F46" s="1505"/>
      <c r="G46" s="1505"/>
      <c r="H46" s="1505"/>
      <c r="I46" s="1505"/>
      <c r="J46" s="1505"/>
      <c r="K46" s="1505"/>
      <c r="L46" s="1505"/>
      <c r="M46" s="1505"/>
      <c r="N46" s="1505"/>
      <c r="O46" s="1505"/>
      <c r="P46" s="1505"/>
      <c r="Q46" s="1506"/>
    </row>
    <row r="47" spans="1:17">
      <c r="A47" s="1507">
        <v>8</v>
      </c>
      <c r="B47" s="1545" t="s">
        <v>2129</v>
      </c>
      <c r="C47" s="1500">
        <f t="shared" si="5"/>
        <v>0</v>
      </c>
      <c r="D47" s="1544"/>
      <c r="E47" s="1505"/>
      <c r="F47" s="1505"/>
      <c r="G47" s="1505"/>
      <c r="H47" s="1505"/>
      <c r="I47" s="1505"/>
      <c r="J47" s="1505"/>
      <c r="K47" s="1505"/>
      <c r="L47" s="1505"/>
      <c r="M47" s="1505"/>
      <c r="N47" s="1505"/>
      <c r="O47" s="1505"/>
      <c r="P47" s="1505"/>
      <c r="Q47" s="1506"/>
    </row>
    <row r="48" spans="1:17">
      <c r="A48" s="1507">
        <v>9</v>
      </c>
      <c r="B48" s="1520" t="s">
        <v>2130</v>
      </c>
      <c r="C48" s="1500">
        <f t="shared" si="5"/>
        <v>0</v>
      </c>
      <c r="D48" s="1544"/>
      <c r="E48" s="1505"/>
      <c r="F48" s="1505"/>
      <c r="G48" s="1505"/>
      <c r="H48" s="1505"/>
      <c r="I48" s="1505"/>
      <c r="J48" s="1505"/>
      <c r="K48" s="1505"/>
      <c r="L48" s="1505"/>
      <c r="M48" s="1505"/>
      <c r="N48" s="1505"/>
      <c r="O48" s="1505"/>
      <c r="P48" s="1505"/>
      <c r="Q48" s="1506"/>
    </row>
    <row r="49" spans="1:17">
      <c r="A49" s="1507">
        <v>10</v>
      </c>
      <c r="B49" s="1524" t="s">
        <v>1833</v>
      </c>
      <c r="C49" s="1500">
        <f t="shared" si="5"/>
        <v>0</v>
      </c>
      <c r="D49" s="1544"/>
      <c r="E49" s="1505"/>
      <c r="F49" s="1505"/>
      <c r="G49" s="1505"/>
      <c r="H49" s="1505"/>
      <c r="I49" s="1505"/>
      <c r="J49" s="1505"/>
      <c r="K49" s="1505"/>
      <c r="L49" s="1505"/>
      <c r="M49" s="1505"/>
      <c r="N49" s="1505"/>
      <c r="O49" s="1505"/>
      <c r="P49" s="1505"/>
      <c r="Q49" s="1506"/>
    </row>
    <row r="50" spans="1:17">
      <c r="A50" s="1507">
        <v>11</v>
      </c>
      <c r="B50" s="1524" t="s">
        <v>643</v>
      </c>
      <c r="C50" s="1500">
        <f t="shared" si="5"/>
        <v>0</v>
      </c>
      <c r="D50" s="1544"/>
      <c r="E50" s="1505"/>
      <c r="F50" s="1505"/>
      <c r="G50" s="1505"/>
      <c r="H50" s="1505"/>
      <c r="I50" s="1505"/>
      <c r="J50" s="1505"/>
      <c r="K50" s="1505"/>
      <c r="L50" s="1505"/>
      <c r="M50" s="1505"/>
      <c r="N50" s="1505"/>
      <c r="O50" s="1505"/>
      <c r="P50" s="1505"/>
      <c r="Q50" s="1506"/>
    </row>
    <row r="51" spans="1:17" ht="15.75" thickBot="1">
      <c r="A51" s="1637"/>
      <c r="B51" s="1547" t="s">
        <v>2131</v>
      </c>
      <c r="C51" s="1548">
        <f>C35+C36+C37+C38+C41+C42+C43+C47+C48+C49+C50</f>
        <v>0</v>
      </c>
      <c r="D51" s="1549">
        <f>D35+D36+D37+D38+D41+D42+D43+D47+D48+D49+D50</f>
        <v>0</v>
      </c>
      <c r="E51" s="1549">
        <f t="shared" ref="E51:Q51" si="8">E35+E36+E37+E38+E41+E42+E43+E47+E48+E49+E50</f>
        <v>0</v>
      </c>
      <c r="F51" s="1549">
        <f t="shared" si="8"/>
        <v>0</v>
      </c>
      <c r="G51" s="1549">
        <f t="shared" si="8"/>
        <v>0</v>
      </c>
      <c r="H51" s="1549">
        <f t="shared" si="8"/>
        <v>0</v>
      </c>
      <c r="I51" s="1549">
        <f t="shared" si="8"/>
        <v>0</v>
      </c>
      <c r="J51" s="1549">
        <f t="shared" si="8"/>
        <v>0</v>
      </c>
      <c r="K51" s="1549">
        <f t="shared" si="8"/>
        <v>0</v>
      </c>
      <c r="L51" s="1549">
        <f t="shared" si="8"/>
        <v>0</v>
      </c>
      <c r="M51" s="1549">
        <f t="shared" si="8"/>
        <v>0</v>
      </c>
      <c r="N51" s="1549">
        <f t="shared" si="8"/>
        <v>0</v>
      </c>
      <c r="O51" s="1549">
        <f t="shared" si="8"/>
        <v>0</v>
      </c>
      <c r="P51" s="1549">
        <f t="shared" si="8"/>
        <v>0</v>
      </c>
      <c r="Q51" s="1550">
        <f t="shared" si="8"/>
        <v>0</v>
      </c>
    </row>
    <row r="52" spans="1:17" ht="15.75" thickBot="1">
      <c r="A52" s="1638"/>
      <c r="B52" s="1639" t="s">
        <v>2132</v>
      </c>
      <c r="C52" s="1553">
        <f>C33+C51</f>
        <v>0</v>
      </c>
      <c r="D52" s="1554">
        <f>D33+D51</f>
        <v>0</v>
      </c>
      <c r="E52" s="1554">
        <f t="shared" ref="E52:Q52" si="9">E33+E51</f>
        <v>0</v>
      </c>
      <c r="F52" s="1554">
        <f t="shared" si="9"/>
        <v>0</v>
      </c>
      <c r="G52" s="1554">
        <f t="shared" si="9"/>
        <v>0</v>
      </c>
      <c r="H52" s="1554">
        <f t="shared" si="9"/>
        <v>0</v>
      </c>
      <c r="I52" s="1554">
        <f t="shared" si="9"/>
        <v>0</v>
      </c>
      <c r="J52" s="1554">
        <f t="shared" si="9"/>
        <v>0</v>
      </c>
      <c r="K52" s="1554">
        <f t="shared" si="9"/>
        <v>0</v>
      </c>
      <c r="L52" s="1554">
        <f t="shared" si="9"/>
        <v>0</v>
      </c>
      <c r="M52" s="1554">
        <f t="shared" si="9"/>
        <v>0</v>
      </c>
      <c r="N52" s="1554">
        <f t="shared" si="9"/>
        <v>0</v>
      </c>
      <c r="O52" s="1554">
        <f t="shared" si="9"/>
        <v>0</v>
      </c>
      <c r="P52" s="1554">
        <f t="shared" si="9"/>
        <v>0</v>
      </c>
      <c r="Q52" s="1555">
        <f t="shared" si="9"/>
        <v>0</v>
      </c>
    </row>
    <row r="53" spans="1:17">
      <c r="A53" s="1640"/>
      <c r="B53" s="1641" t="s">
        <v>1221</v>
      </c>
      <c r="C53" s="1558"/>
      <c r="D53" s="1559"/>
      <c r="E53" s="1559"/>
      <c r="F53" s="1559"/>
      <c r="G53" s="1559"/>
      <c r="H53" s="1559"/>
      <c r="I53" s="1559"/>
      <c r="J53" s="1559"/>
      <c r="K53" s="1559"/>
      <c r="L53" s="1559"/>
      <c r="M53" s="1559"/>
      <c r="N53" s="1559"/>
      <c r="O53" s="1559"/>
      <c r="P53" s="1559"/>
      <c r="Q53" s="1560"/>
    </row>
    <row r="54" spans="1:17">
      <c r="A54" s="1635"/>
      <c r="B54" s="1614" t="s">
        <v>2133</v>
      </c>
      <c r="C54" s="1561"/>
      <c r="D54" s="1562"/>
      <c r="E54" s="1562"/>
      <c r="F54" s="1562"/>
      <c r="G54" s="1562"/>
      <c r="H54" s="1562"/>
      <c r="I54" s="1562"/>
      <c r="J54" s="1562"/>
      <c r="K54" s="1562"/>
      <c r="L54" s="1562"/>
      <c r="M54" s="1562"/>
      <c r="N54" s="1562"/>
      <c r="O54" s="1562"/>
      <c r="P54" s="1562"/>
      <c r="Q54" s="1563"/>
    </row>
    <row r="55" spans="1:17">
      <c r="A55" s="1519" t="s">
        <v>2134</v>
      </c>
      <c r="B55" s="1616" t="s">
        <v>2135</v>
      </c>
      <c r="C55" s="1496"/>
      <c r="D55" s="1497"/>
      <c r="E55" s="1497"/>
      <c r="F55" s="1497"/>
      <c r="G55" s="1497"/>
      <c r="H55" s="1497"/>
      <c r="I55" s="1497"/>
      <c r="J55" s="1497"/>
      <c r="K55" s="1497"/>
      <c r="L55" s="1497"/>
      <c r="M55" s="1497"/>
      <c r="N55" s="1497"/>
      <c r="O55" s="1497"/>
      <c r="P55" s="1497"/>
      <c r="Q55" s="1498"/>
    </row>
    <row r="56" spans="1:17">
      <c r="A56" s="1499" t="s">
        <v>2136</v>
      </c>
      <c r="B56" s="1508" t="s">
        <v>2137</v>
      </c>
      <c r="C56" s="1500">
        <f t="shared" ref="C56:C62" si="10">SUM(D56:Q56)</f>
        <v>0</v>
      </c>
      <c r="D56" s="1544"/>
      <c r="E56" s="1505"/>
      <c r="F56" s="1505"/>
      <c r="G56" s="1505"/>
      <c r="H56" s="1505"/>
      <c r="I56" s="1505"/>
      <c r="J56" s="1505"/>
      <c r="K56" s="1505"/>
      <c r="L56" s="1505"/>
      <c r="M56" s="1505"/>
      <c r="N56" s="1505"/>
      <c r="O56" s="1505"/>
      <c r="P56" s="1505"/>
      <c r="Q56" s="1506"/>
    </row>
    <row r="57" spans="1:17">
      <c r="A57" s="1507" t="s">
        <v>2138</v>
      </c>
      <c r="B57" s="1566" t="s">
        <v>2139</v>
      </c>
      <c r="C57" s="1500">
        <f t="shared" si="10"/>
        <v>0</v>
      </c>
      <c r="D57" s="1544"/>
      <c r="E57" s="1505"/>
      <c r="F57" s="1505"/>
      <c r="G57" s="1505"/>
      <c r="H57" s="1505"/>
      <c r="I57" s="1505"/>
      <c r="J57" s="1505"/>
      <c r="K57" s="1505"/>
      <c r="L57" s="1505"/>
      <c r="M57" s="1505"/>
      <c r="N57" s="1505"/>
      <c r="O57" s="1505"/>
      <c r="P57" s="1505"/>
      <c r="Q57" s="1506"/>
    </row>
    <row r="58" spans="1:17">
      <c r="A58" s="1507" t="s">
        <v>2140</v>
      </c>
      <c r="B58" s="1566" t="s">
        <v>2141</v>
      </c>
      <c r="C58" s="1500">
        <f t="shared" si="10"/>
        <v>0</v>
      </c>
      <c r="D58" s="1544"/>
      <c r="E58" s="1505"/>
      <c r="F58" s="1505"/>
      <c r="G58" s="1505"/>
      <c r="H58" s="1505"/>
      <c r="I58" s="1505"/>
      <c r="J58" s="1505"/>
      <c r="K58" s="1505"/>
      <c r="L58" s="1505"/>
      <c r="M58" s="1505"/>
      <c r="N58" s="1505"/>
      <c r="O58" s="1505"/>
      <c r="P58" s="1505"/>
      <c r="Q58" s="1506"/>
    </row>
    <row r="59" spans="1:17">
      <c r="A59" s="1507" t="s">
        <v>2142</v>
      </c>
      <c r="B59" s="1566" t="s">
        <v>2143</v>
      </c>
      <c r="C59" s="1500">
        <f t="shared" si="10"/>
        <v>0</v>
      </c>
      <c r="D59" s="1567">
        <f>D60+D61</f>
        <v>0</v>
      </c>
      <c r="E59" s="1567">
        <f t="shared" ref="E59:Q59" si="11">E60+E61</f>
        <v>0</v>
      </c>
      <c r="F59" s="1567">
        <f t="shared" si="11"/>
        <v>0</v>
      </c>
      <c r="G59" s="1567">
        <f t="shared" si="11"/>
        <v>0</v>
      </c>
      <c r="H59" s="1567">
        <f t="shared" si="11"/>
        <v>0</v>
      </c>
      <c r="I59" s="1567">
        <f t="shared" si="11"/>
        <v>0</v>
      </c>
      <c r="J59" s="1567">
        <f t="shared" si="11"/>
        <v>0</v>
      </c>
      <c r="K59" s="1567">
        <f t="shared" si="11"/>
        <v>0</v>
      </c>
      <c r="L59" s="1567">
        <f t="shared" si="11"/>
        <v>0</v>
      </c>
      <c r="M59" s="1567">
        <f t="shared" si="11"/>
        <v>0</v>
      </c>
      <c r="N59" s="1567">
        <f t="shared" si="11"/>
        <v>0</v>
      </c>
      <c r="O59" s="1567">
        <f t="shared" si="11"/>
        <v>0</v>
      </c>
      <c r="P59" s="1567">
        <f t="shared" si="11"/>
        <v>0</v>
      </c>
      <c r="Q59" s="1568">
        <f t="shared" si="11"/>
        <v>0</v>
      </c>
    </row>
    <row r="60" spans="1:17">
      <c r="A60" s="1507" t="s">
        <v>2144</v>
      </c>
      <c r="B60" s="1569" t="s">
        <v>2145</v>
      </c>
      <c r="C60" s="1500">
        <f t="shared" si="10"/>
        <v>0</v>
      </c>
      <c r="D60" s="1536"/>
      <c r="E60" s="1536"/>
      <c r="F60" s="1536"/>
      <c r="G60" s="1536"/>
      <c r="H60" s="1536"/>
      <c r="I60" s="1536"/>
      <c r="J60" s="1536"/>
      <c r="K60" s="1536"/>
      <c r="L60" s="1536"/>
      <c r="M60" s="1536"/>
      <c r="N60" s="1536"/>
      <c r="O60" s="1536"/>
      <c r="P60" s="1536"/>
      <c r="Q60" s="1537"/>
    </row>
    <row r="61" spans="1:17">
      <c r="A61" s="1499" t="s">
        <v>2146</v>
      </c>
      <c r="B61" s="1512" t="s">
        <v>2147</v>
      </c>
      <c r="C61" s="1500">
        <f t="shared" si="10"/>
        <v>0</v>
      </c>
      <c r="D61" s="1536"/>
      <c r="E61" s="1536"/>
      <c r="F61" s="1536"/>
      <c r="G61" s="1536"/>
      <c r="H61" s="1536"/>
      <c r="I61" s="1536"/>
      <c r="J61" s="1536"/>
      <c r="K61" s="1536"/>
      <c r="L61" s="1536"/>
      <c r="M61" s="1536"/>
      <c r="N61" s="1536"/>
      <c r="O61" s="1536"/>
      <c r="P61" s="1536"/>
      <c r="Q61" s="1537"/>
    </row>
    <row r="62" spans="1:17">
      <c r="A62" s="1507" t="s">
        <v>2148</v>
      </c>
      <c r="B62" s="1566" t="s">
        <v>2149</v>
      </c>
      <c r="C62" s="1500">
        <f t="shared" si="10"/>
        <v>0</v>
      </c>
      <c r="D62" s="1570"/>
      <c r="E62" s="1570"/>
      <c r="F62" s="1570"/>
      <c r="G62" s="1570"/>
      <c r="H62" s="1570"/>
      <c r="I62" s="1570"/>
      <c r="J62" s="1570"/>
      <c r="K62" s="1570"/>
      <c r="L62" s="1570"/>
      <c r="M62" s="1570"/>
      <c r="N62" s="1570"/>
      <c r="O62" s="1570"/>
      <c r="P62" s="1570"/>
      <c r="Q62" s="1571"/>
    </row>
    <row r="63" spans="1:17">
      <c r="A63" s="1526"/>
      <c r="B63" s="1528" t="s">
        <v>2150</v>
      </c>
      <c r="C63" s="1573">
        <f>C56+C57+C58+C59+C62</f>
        <v>0</v>
      </c>
      <c r="D63" s="1574">
        <f>D56+D57+D58+D59+D62</f>
        <v>0</v>
      </c>
      <c r="E63" s="1574">
        <f t="shared" ref="E63:Q63" si="12">E56+E57+E58+E59+E62</f>
        <v>0</v>
      </c>
      <c r="F63" s="1574">
        <f t="shared" si="12"/>
        <v>0</v>
      </c>
      <c r="G63" s="1574">
        <f t="shared" si="12"/>
        <v>0</v>
      </c>
      <c r="H63" s="1574">
        <f t="shared" si="12"/>
        <v>0</v>
      </c>
      <c r="I63" s="1574">
        <f t="shared" si="12"/>
        <v>0</v>
      </c>
      <c r="J63" s="1574">
        <f t="shared" si="12"/>
        <v>0</v>
      </c>
      <c r="K63" s="1574">
        <f t="shared" si="12"/>
        <v>0</v>
      </c>
      <c r="L63" s="1574">
        <f t="shared" si="12"/>
        <v>0</v>
      </c>
      <c r="M63" s="1574">
        <f t="shared" si="12"/>
        <v>0</v>
      </c>
      <c r="N63" s="1574">
        <f t="shared" si="12"/>
        <v>0</v>
      </c>
      <c r="O63" s="1574">
        <f t="shared" si="12"/>
        <v>0</v>
      </c>
      <c r="P63" s="1574">
        <f t="shared" si="12"/>
        <v>0</v>
      </c>
      <c r="Q63" s="1575">
        <f t="shared" si="12"/>
        <v>0</v>
      </c>
    </row>
    <row r="64" spans="1:17">
      <c r="A64" s="1635"/>
      <c r="B64" s="1614" t="s">
        <v>2151</v>
      </c>
      <c r="C64" s="1492"/>
      <c r="D64" s="1617"/>
      <c r="E64" s="1617"/>
      <c r="F64" s="1617"/>
      <c r="G64" s="1617"/>
      <c r="H64" s="1617"/>
      <c r="I64" s="1617"/>
      <c r="J64" s="1617"/>
      <c r="K64" s="1617"/>
      <c r="L64" s="1617"/>
      <c r="M64" s="1617"/>
      <c r="N64" s="1617"/>
      <c r="O64" s="1617"/>
      <c r="P64" s="1617"/>
      <c r="Q64" s="1618"/>
    </row>
    <row r="65" spans="1:17">
      <c r="A65" s="1642" t="s">
        <v>2152</v>
      </c>
      <c r="B65" s="1616" t="s">
        <v>2135</v>
      </c>
      <c r="C65" s="1619"/>
      <c r="D65" s="1620"/>
      <c r="E65" s="1620"/>
      <c r="F65" s="1620"/>
      <c r="G65" s="1620"/>
      <c r="H65" s="1620"/>
      <c r="I65" s="1620"/>
      <c r="J65" s="1620"/>
      <c r="K65" s="1620"/>
      <c r="L65" s="1620"/>
      <c r="M65" s="1620"/>
      <c r="N65" s="1620"/>
      <c r="O65" s="1620"/>
      <c r="P65" s="1620"/>
      <c r="Q65" s="1621"/>
    </row>
    <row r="66" spans="1:17">
      <c r="A66" s="1507" t="s">
        <v>2136</v>
      </c>
      <c r="B66" s="1566" t="s">
        <v>2137</v>
      </c>
      <c r="C66" s="1500">
        <f t="shared" ref="C66:C72" si="13">SUM(D66:Q66)</f>
        <v>0</v>
      </c>
      <c r="D66" s="1544"/>
      <c r="E66" s="1505"/>
      <c r="F66" s="1505"/>
      <c r="G66" s="1505"/>
      <c r="H66" s="1505"/>
      <c r="I66" s="1505"/>
      <c r="J66" s="1505"/>
      <c r="K66" s="1505"/>
      <c r="L66" s="1505"/>
      <c r="M66" s="1505"/>
      <c r="N66" s="1505"/>
      <c r="O66" s="1505"/>
      <c r="P66" s="1505"/>
      <c r="Q66" s="1506"/>
    </row>
    <row r="67" spans="1:17">
      <c r="A67" s="1507" t="s">
        <v>2138</v>
      </c>
      <c r="B67" s="1566" t="s">
        <v>2139</v>
      </c>
      <c r="C67" s="1500">
        <f t="shared" si="13"/>
        <v>0</v>
      </c>
      <c r="D67" s="1544"/>
      <c r="E67" s="1505"/>
      <c r="F67" s="1505"/>
      <c r="G67" s="1505"/>
      <c r="H67" s="1505"/>
      <c r="I67" s="1505"/>
      <c r="J67" s="1505"/>
      <c r="K67" s="1505"/>
      <c r="L67" s="1505"/>
      <c r="M67" s="1505"/>
      <c r="N67" s="1505"/>
      <c r="O67" s="1505"/>
      <c r="P67" s="1505"/>
      <c r="Q67" s="1506"/>
    </row>
    <row r="68" spans="1:17">
      <c r="A68" s="1507" t="s">
        <v>2140</v>
      </c>
      <c r="B68" s="1566" t="s">
        <v>2141</v>
      </c>
      <c r="C68" s="1500">
        <f t="shared" si="13"/>
        <v>0</v>
      </c>
      <c r="D68" s="1544"/>
      <c r="E68" s="1505"/>
      <c r="F68" s="1505"/>
      <c r="G68" s="1505"/>
      <c r="H68" s="1505"/>
      <c r="I68" s="1505"/>
      <c r="J68" s="1505"/>
      <c r="K68" s="1505"/>
      <c r="L68" s="1505"/>
      <c r="M68" s="1505"/>
      <c r="N68" s="1505"/>
      <c r="O68" s="1505"/>
      <c r="P68" s="1505"/>
      <c r="Q68" s="1506"/>
    </row>
    <row r="69" spans="1:17">
      <c r="A69" s="1507" t="s">
        <v>2142</v>
      </c>
      <c r="B69" s="1566" t="s">
        <v>2143</v>
      </c>
      <c r="C69" s="1500">
        <f t="shared" si="13"/>
        <v>0</v>
      </c>
      <c r="D69" s="1567">
        <f>D70+D71</f>
        <v>0</v>
      </c>
      <c r="E69" s="1567">
        <f t="shared" ref="E69:Q69" si="14">E70+E71</f>
        <v>0</v>
      </c>
      <c r="F69" s="1567">
        <f t="shared" si="14"/>
        <v>0</v>
      </c>
      <c r="G69" s="1567">
        <f t="shared" si="14"/>
        <v>0</v>
      </c>
      <c r="H69" s="1567">
        <f t="shared" si="14"/>
        <v>0</v>
      </c>
      <c r="I69" s="1567">
        <f t="shared" si="14"/>
        <v>0</v>
      </c>
      <c r="J69" s="1567">
        <f t="shared" si="14"/>
        <v>0</v>
      </c>
      <c r="K69" s="1567">
        <f t="shared" si="14"/>
        <v>0</v>
      </c>
      <c r="L69" s="1567">
        <f t="shared" si="14"/>
        <v>0</v>
      </c>
      <c r="M69" s="1567">
        <f t="shared" si="14"/>
        <v>0</v>
      </c>
      <c r="N69" s="1567">
        <f t="shared" si="14"/>
        <v>0</v>
      </c>
      <c r="O69" s="1567">
        <f t="shared" si="14"/>
        <v>0</v>
      </c>
      <c r="P69" s="1567">
        <f t="shared" si="14"/>
        <v>0</v>
      </c>
      <c r="Q69" s="1568">
        <f t="shared" si="14"/>
        <v>0</v>
      </c>
    </row>
    <row r="70" spans="1:17">
      <c r="A70" s="1507" t="s">
        <v>2144</v>
      </c>
      <c r="B70" s="1569" t="s">
        <v>2145</v>
      </c>
      <c r="C70" s="1500">
        <f t="shared" si="13"/>
        <v>0</v>
      </c>
      <c r="D70" s="1536"/>
      <c r="E70" s="1536"/>
      <c r="F70" s="1536"/>
      <c r="G70" s="1536"/>
      <c r="H70" s="1536"/>
      <c r="I70" s="1536"/>
      <c r="J70" s="1536"/>
      <c r="K70" s="1536"/>
      <c r="L70" s="1536"/>
      <c r="M70" s="1536"/>
      <c r="N70" s="1536"/>
      <c r="O70" s="1536"/>
      <c r="P70" s="1536"/>
      <c r="Q70" s="1537"/>
    </row>
    <row r="71" spans="1:17">
      <c r="A71" s="1507" t="s">
        <v>2146</v>
      </c>
      <c r="B71" s="1569" t="s">
        <v>2147</v>
      </c>
      <c r="C71" s="1500">
        <f t="shared" si="13"/>
        <v>0</v>
      </c>
      <c r="D71" s="1536"/>
      <c r="E71" s="1536"/>
      <c r="F71" s="1536"/>
      <c r="G71" s="1536"/>
      <c r="H71" s="1536"/>
      <c r="I71" s="1536"/>
      <c r="J71" s="1536"/>
      <c r="K71" s="1536"/>
      <c r="L71" s="1536"/>
      <c r="M71" s="1536"/>
      <c r="N71" s="1536"/>
      <c r="O71" s="1536"/>
      <c r="P71" s="1536"/>
      <c r="Q71" s="1537"/>
    </row>
    <row r="72" spans="1:17">
      <c r="A72" s="1507" t="s">
        <v>2148</v>
      </c>
      <c r="B72" s="1566" t="s">
        <v>2149</v>
      </c>
      <c r="C72" s="1500">
        <f t="shared" si="13"/>
        <v>0</v>
      </c>
      <c r="D72" s="1570"/>
      <c r="E72" s="1570"/>
      <c r="F72" s="1570"/>
      <c r="G72" s="1570"/>
      <c r="H72" s="1570"/>
      <c r="I72" s="1570"/>
      <c r="J72" s="1570"/>
      <c r="K72" s="1570"/>
      <c r="L72" s="1570"/>
      <c r="M72" s="1570"/>
      <c r="N72" s="1570"/>
      <c r="O72" s="1570"/>
      <c r="P72" s="1570"/>
      <c r="Q72" s="1571"/>
    </row>
    <row r="73" spans="1:17" ht="15.75" thickBot="1">
      <c r="A73" s="1643"/>
      <c r="B73" s="1572" t="s">
        <v>2153</v>
      </c>
      <c r="C73" s="1582">
        <f>C66+C67+C68+C69+C72</f>
        <v>0</v>
      </c>
      <c r="D73" s="1549">
        <f>D66+D67+D68+D69+D72</f>
        <v>0</v>
      </c>
      <c r="E73" s="1549">
        <f t="shared" ref="E73:Q73" si="15">E66+E67+E68+E69+E72</f>
        <v>0</v>
      </c>
      <c r="F73" s="1549">
        <f t="shared" si="15"/>
        <v>0</v>
      </c>
      <c r="G73" s="1549">
        <f t="shared" si="15"/>
        <v>0</v>
      </c>
      <c r="H73" s="1549">
        <f t="shared" si="15"/>
        <v>0</v>
      </c>
      <c r="I73" s="1549">
        <f t="shared" si="15"/>
        <v>0</v>
      </c>
      <c r="J73" s="1549">
        <f t="shared" si="15"/>
        <v>0</v>
      </c>
      <c r="K73" s="1549">
        <f t="shared" si="15"/>
        <v>0</v>
      </c>
      <c r="L73" s="1549">
        <f t="shared" si="15"/>
        <v>0</v>
      </c>
      <c r="M73" s="1549">
        <f t="shared" si="15"/>
        <v>0</v>
      </c>
      <c r="N73" s="1549">
        <f t="shared" si="15"/>
        <v>0</v>
      </c>
      <c r="O73" s="1549">
        <f t="shared" si="15"/>
        <v>0</v>
      </c>
      <c r="P73" s="1549">
        <f t="shared" si="15"/>
        <v>0</v>
      </c>
      <c r="Q73" s="1550">
        <f t="shared" si="15"/>
        <v>0</v>
      </c>
    </row>
    <row r="74" spans="1:17" ht="15.75" thickBot="1">
      <c r="A74" s="1644"/>
      <c r="B74" s="1584" t="s">
        <v>2154</v>
      </c>
      <c r="C74" s="1553">
        <f>C63+C73</f>
        <v>0</v>
      </c>
      <c r="D74" s="1554">
        <f>D63+D73</f>
        <v>0</v>
      </c>
      <c r="E74" s="1554">
        <f t="shared" ref="E74:Q74" si="16">E63+E73</f>
        <v>0</v>
      </c>
      <c r="F74" s="1554">
        <f t="shared" si="16"/>
        <v>0</v>
      </c>
      <c r="G74" s="1554">
        <f t="shared" si="16"/>
        <v>0</v>
      </c>
      <c r="H74" s="1554">
        <f t="shared" si="16"/>
        <v>0</v>
      </c>
      <c r="I74" s="1554">
        <f t="shared" si="16"/>
        <v>0</v>
      </c>
      <c r="J74" s="1554">
        <f t="shared" si="16"/>
        <v>0</v>
      </c>
      <c r="K74" s="1554">
        <f t="shared" si="16"/>
        <v>0</v>
      </c>
      <c r="L74" s="1554">
        <f t="shared" si="16"/>
        <v>0</v>
      </c>
      <c r="M74" s="1554">
        <f t="shared" si="16"/>
        <v>0</v>
      </c>
      <c r="N74" s="1554">
        <f t="shared" si="16"/>
        <v>0</v>
      </c>
      <c r="O74" s="1554">
        <f t="shared" si="16"/>
        <v>0</v>
      </c>
      <c r="P74" s="1554">
        <f t="shared" si="16"/>
        <v>0</v>
      </c>
      <c r="Q74" s="1555">
        <f t="shared" si="16"/>
        <v>0</v>
      </c>
    </row>
    <row r="75" spans="1:17" ht="15.75" thickBot="1">
      <c r="A75" s="1645"/>
      <c r="B75" s="1646" t="s">
        <v>2155</v>
      </c>
      <c r="C75" s="1587">
        <f>C52+C74</f>
        <v>0</v>
      </c>
      <c r="D75" s="1588">
        <f>D52+D74</f>
        <v>0</v>
      </c>
      <c r="E75" s="1588">
        <f t="shared" ref="E75:Q75" si="17">E52+E74</f>
        <v>0</v>
      </c>
      <c r="F75" s="1588">
        <f t="shared" si="17"/>
        <v>0</v>
      </c>
      <c r="G75" s="1588">
        <f t="shared" si="17"/>
        <v>0</v>
      </c>
      <c r="H75" s="1588">
        <f t="shared" si="17"/>
        <v>0</v>
      </c>
      <c r="I75" s="1588">
        <f t="shared" si="17"/>
        <v>0</v>
      </c>
      <c r="J75" s="1588">
        <f t="shared" si="17"/>
        <v>0</v>
      </c>
      <c r="K75" s="1588">
        <f t="shared" si="17"/>
        <v>0</v>
      </c>
      <c r="L75" s="1588">
        <f t="shared" si="17"/>
        <v>0</v>
      </c>
      <c r="M75" s="1588">
        <f t="shared" si="17"/>
        <v>0</v>
      </c>
      <c r="N75" s="1588">
        <f t="shared" si="17"/>
        <v>0</v>
      </c>
      <c r="O75" s="1588">
        <f t="shared" si="17"/>
        <v>0</v>
      </c>
      <c r="P75" s="1588">
        <f t="shared" si="17"/>
        <v>0</v>
      </c>
      <c r="Q75" s="1589">
        <f t="shared" si="17"/>
        <v>0</v>
      </c>
    </row>
    <row r="76" spans="1:17" ht="16.5" thickTop="1" thickBot="1">
      <c r="A76" s="1647"/>
      <c r="B76" s="1648" t="s">
        <v>2156</v>
      </c>
      <c r="C76" s="1592"/>
      <c r="D76" s="1593">
        <v>0</v>
      </c>
      <c r="E76" s="1594" t="s">
        <v>2157</v>
      </c>
      <c r="F76" s="1595" t="s">
        <v>2158</v>
      </c>
      <c r="G76" s="1595" t="s">
        <v>2159</v>
      </c>
      <c r="H76" s="1595" t="s">
        <v>2160</v>
      </c>
      <c r="I76" s="1595" t="s">
        <v>2161</v>
      </c>
      <c r="J76" s="1595" t="s">
        <v>2162</v>
      </c>
      <c r="K76" s="1595" t="s">
        <v>2163</v>
      </c>
      <c r="L76" s="1595" t="s">
        <v>2164</v>
      </c>
      <c r="M76" s="1595" t="s">
        <v>2165</v>
      </c>
      <c r="N76" s="1595" t="s">
        <v>2166</v>
      </c>
      <c r="O76" s="1595" t="s">
        <v>2167</v>
      </c>
      <c r="P76" s="1595" t="s">
        <v>2168</v>
      </c>
      <c r="Q76" s="1596" t="s">
        <v>2169</v>
      </c>
    </row>
    <row r="77" spans="1:17" ht="16.5" thickTop="1" thickBot="1">
      <c r="A77" s="1649"/>
      <c r="B77" s="1650" t="s">
        <v>2204</v>
      </c>
      <c r="C77" s="1599"/>
      <c r="D77" s="1600">
        <f>D75*D76</f>
        <v>0</v>
      </c>
      <c r="E77" s="1601">
        <f>E75*E76</f>
        <v>0</v>
      </c>
      <c r="F77" s="1601">
        <f>F75*F76</f>
        <v>0</v>
      </c>
      <c r="G77" s="1601">
        <f t="shared" ref="G77:Q77" si="18">G75*G76</f>
        <v>0</v>
      </c>
      <c r="H77" s="1601">
        <f t="shared" si="18"/>
        <v>0</v>
      </c>
      <c r="I77" s="1601">
        <f t="shared" si="18"/>
        <v>0</v>
      </c>
      <c r="J77" s="1601">
        <f t="shared" si="18"/>
        <v>0</v>
      </c>
      <c r="K77" s="1601">
        <f t="shared" si="18"/>
        <v>0</v>
      </c>
      <c r="L77" s="1601">
        <f t="shared" si="18"/>
        <v>0</v>
      </c>
      <c r="M77" s="1601">
        <f t="shared" si="18"/>
        <v>0</v>
      </c>
      <c r="N77" s="1601">
        <f t="shared" si="18"/>
        <v>0</v>
      </c>
      <c r="O77" s="1601">
        <f t="shared" si="18"/>
        <v>0</v>
      </c>
      <c r="P77" s="1601">
        <f t="shared" si="18"/>
        <v>0</v>
      </c>
      <c r="Q77" s="1602">
        <f t="shared" si="18"/>
        <v>0</v>
      </c>
    </row>
    <row r="78" spans="1:17" ht="16.5" thickTop="1" thickBot="1">
      <c r="A78" s="1651"/>
      <c r="B78" s="1652" t="s">
        <v>2205</v>
      </c>
      <c r="C78" s="1605">
        <f>SUM(D77:Q77)</f>
        <v>0</v>
      </c>
      <c r="D78" s="1606"/>
      <c r="E78" s="1607"/>
      <c r="F78" s="1607"/>
      <c r="G78" s="1607"/>
      <c r="H78" s="1607"/>
      <c r="I78" s="1607"/>
      <c r="J78" s="1607"/>
      <c r="K78" s="1607"/>
      <c r="L78" s="1607"/>
      <c r="M78" s="1607"/>
      <c r="N78" s="1607"/>
      <c r="O78" s="1607"/>
      <c r="P78" s="1607"/>
      <c r="Q78" s="1608"/>
    </row>
    <row r="79" spans="1:17">
      <c r="A79" s="1624"/>
      <c r="B79" s="1624"/>
    </row>
    <row r="80" spans="1:17">
      <c r="A80" s="1624"/>
      <c r="B80" s="1624"/>
    </row>
  </sheetData>
  <mergeCells count="5">
    <mergeCell ref="A7:B10"/>
    <mergeCell ref="C7:Q10"/>
    <mergeCell ref="A11:B12"/>
    <mergeCell ref="C11:C12"/>
    <mergeCell ref="E11:Q11"/>
  </mergeCells>
  <conditionalFormatting sqref="C11:C12">
    <cfRule type="colorScale" priority="2">
      <colorScale>
        <cfvo type="min"/>
        <cfvo type="percentile" val="50"/>
        <cfvo type="max"/>
        <color rgb="FFF8696B"/>
        <color rgb="FFFFEB84"/>
        <color rgb="FF63BE7B"/>
      </colorScale>
    </cfRule>
  </conditionalFormatting>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zoomScale="90" zoomScaleNormal="90" workbookViewId="0"/>
  </sheetViews>
  <sheetFormatPr defaultRowHeight="15"/>
  <cols>
    <col min="1" max="1" width="57.28515625" style="23" customWidth="1"/>
    <col min="2" max="2" width="22.42578125" style="501" customWidth="1"/>
    <col min="3" max="3" width="17.5703125" style="501" bestFit="1" customWidth="1"/>
    <col min="4" max="4" width="19.140625" style="501" customWidth="1"/>
    <col min="5" max="6" width="9.140625" style="23"/>
    <col min="7" max="7" width="9.140625" style="78"/>
    <col min="8" max="8" width="9.140625" style="23"/>
    <col min="9" max="9" width="11.140625" style="23" bestFit="1" customWidth="1"/>
    <col min="10" max="11" width="9.140625" style="23"/>
    <col min="12" max="12" width="11.140625" style="23" bestFit="1" customWidth="1"/>
    <col min="13" max="16384" width="9.140625" style="23"/>
  </cols>
  <sheetData>
    <row r="1" spans="1:12">
      <c r="A1" s="23" t="s">
        <v>48</v>
      </c>
      <c r="B1" s="12" t="s">
        <v>43</v>
      </c>
    </row>
    <row r="2" spans="1:12">
      <c r="A2" s="23" t="s">
        <v>49</v>
      </c>
      <c r="B2" s="12" t="s">
        <v>138</v>
      </c>
    </row>
    <row r="3" spans="1:12">
      <c r="A3" s="24" t="s">
        <v>47</v>
      </c>
      <c r="B3" s="12" t="s">
        <v>52</v>
      </c>
    </row>
    <row r="4" spans="1:12">
      <c r="A4" s="24" t="s">
        <v>50</v>
      </c>
      <c r="B4" s="12" t="s">
        <v>16</v>
      </c>
    </row>
    <row r="5" spans="1:12">
      <c r="A5" s="24" t="s">
        <v>51</v>
      </c>
      <c r="B5" s="95" t="s">
        <v>71</v>
      </c>
    </row>
    <row r="7" spans="1:12" ht="33.75" customHeight="1">
      <c r="A7" s="4430" t="s">
        <v>160</v>
      </c>
      <c r="B7" s="4432" t="s">
        <v>194</v>
      </c>
      <c r="C7" s="4433"/>
      <c r="D7" s="4434"/>
    </row>
    <row r="8" spans="1:12" ht="30">
      <c r="A8" s="4431"/>
      <c r="B8" s="502" t="s">
        <v>44</v>
      </c>
      <c r="C8" s="502" t="s">
        <v>45</v>
      </c>
      <c r="D8" s="502" t="s">
        <v>46</v>
      </c>
    </row>
    <row r="9" spans="1:12">
      <c r="A9" s="503" t="s">
        <v>53</v>
      </c>
      <c r="B9" s="504">
        <f>SUM(B10:B24)</f>
        <v>0</v>
      </c>
      <c r="C9" s="504">
        <f t="shared" ref="C9:D9" si="0">SUM(C10:C24)</f>
        <v>0</v>
      </c>
      <c r="D9" s="504">
        <f t="shared" si="0"/>
        <v>0</v>
      </c>
      <c r="G9" s="23"/>
      <c r="L9" s="507"/>
    </row>
    <row r="10" spans="1:12">
      <c r="A10" s="496" t="s">
        <v>1</v>
      </c>
      <c r="B10" s="505"/>
      <c r="C10" s="505"/>
      <c r="D10" s="505"/>
      <c r="G10" s="23"/>
    </row>
    <row r="11" spans="1:12">
      <c r="A11" s="25" t="s">
        <v>126</v>
      </c>
      <c r="B11" s="505"/>
      <c r="C11" s="505"/>
      <c r="D11" s="505"/>
      <c r="G11" s="23"/>
      <c r="I11" s="506"/>
    </row>
    <row r="12" spans="1:12">
      <c r="A12" s="25" t="s">
        <v>161</v>
      </c>
      <c r="B12" s="505"/>
      <c r="C12" s="505"/>
      <c r="D12" s="505"/>
      <c r="G12" s="23"/>
    </row>
    <row r="13" spans="1:12">
      <c r="A13" s="25" t="s">
        <v>66</v>
      </c>
      <c r="B13" s="505"/>
      <c r="C13" s="505"/>
      <c r="D13" s="505"/>
      <c r="G13" s="23"/>
      <c r="I13" s="507"/>
    </row>
    <row r="14" spans="1:12">
      <c r="A14" s="25" t="s">
        <v>3</v>
      </c>
      <c r="B14" s="505"/>
      <c r="C14" s="505"/>
      <c r="D14" s="505"/>
      <c r="G14" s="23"/>
      <c r="I14" s="507"/>
    </row>
    <row r="15" spans="1:12">
      <c r="A15" s="25" t="s">
        <v>4</v>
      </c>
      <c r="B15" s="505"/>
      <c r="C15" s="505"/>
      <c r="D15" s="505"/>
      <c r="G15" s="23"/>
    </row>
    <row r="16" spans="1:12">
      <c r="A16" s="25" t="s">
        <v>162</v>
      </c>
      <c r="B16" s="505"/>
      <c r="C16" s="505"/>
      <c r="D16" s="505"/>
      <c r="G16" s="23"/>
    </row>
    <row r="17" spans="1:7" ht="45">
      <c r="A17" s="111" t="s">
        <v>193</v>
      </c>
      <c r="B17" s="505"/>
      <c r="C17" s="505"/>
      <c r="D17" s="505"/>
      <c r="G17" s="23"/>
    </row>
    <row r="18" spans="1:7">
      <c r="A18" s="13" t="s">
        <v>163</v>
      </c>
      <c r="B18" s="505"/>
      <c r="C18" s="505"/>
      <c r="D18" s="505"/>
      <c r="G18" s="23"/>
    </row>
    <row r="19" spans="1:7">
      <c r="A19" s="13" t="s">
        <v>192</v>
      </c>
      <c r="B19" s="505"/>
      <c r="C19" s="505"/>
      <c r="D19" s="505"/>
      <c r="G19" s="23"/>
    </row>
    <row r="20" spans="1:7">
      <c r="A20" s="13" t="s">
        <v>5</v>
      </c>
      <c r="B20" s="505"/>
      <c r="C20" s="505"/>
      <c r="D20" s="505"/>
      <c r="G20" s="23"/>
    </row>
    <row r="21" spans="1:7">
      <c r="A21" s="13" t="s">
        <v>9</v>
      </c>
      <c r="B21" s="505"/>
      <c r="C21" s="505"/>
      <c r="D21" s="505"/>
      <c r="G21" s="23"/>
    </row>
    <row r="22" spans="1:7">
      <c r="A22" s="13" t="s">
        <v>0</v>
      </c>
      <c r="B22" s="505"/>
      <c r="C22" s="505"/>
      <c r="D22" s="505"/>
      <c r="G22" s="23"/>
    </row>
    <row r="23" spans="1:7">
      <c r="A23" s="13" t="s">
        <v>150</v>
      </c>
      <c r="B23" s="505"/>
      <c r="C23" s="505"/>
      <c r="D23" s="505"/>
      <c r="G23" s="23"/>
    </row>
    <row r="24" spans="1:7">
      <c r="A24" s="26" t="s">
        <v>41</v>
      </c>
      <c r="B24" s="505"/>
      <c r="C24" s="505"/>
      <c r="D24" s="505"/>
      <c r="G24" s="23"/>
    </row>
    <row r="25" spans="1:7">
      <c r="A25" s="299" t="s">
        <v>56</v>
      </c>
      <c r="B25" s="504">
        <f>SUM(B26:B40)</f>
        <v>0</v>
      </c>
      <c r="C25" s="504">
        <f t="shared" ref="C25" si="1">SUM(C26:C40)</f>
        <v>0</v>
      </c>
      <c r="D25" s="504">
        <f t="shared" ref="D25" si="2">SUM(D26:D40)</f>
        <v>0</v>
      </c>
      <c r="G25" s="23"/>
    </row>
    <row r="26" spans="1:7">
      <c r="A26" s="496" t="s">
        <v>1</v>
      </c>
      <c r="B26" s="505"/>
      <c r="C26" s="505"/>
      <c r="D26" s="505"/>
      <c r="G26" s="23"/>
    </row>
    <row r="27" spans="1:7">
      <c r="A27" s="25" t="s">
        <v>126</v>
      </c>
      <c r="B27" s="505"/>
      <c r="C27" s="505"/>
      <c r="D27" s="505"/>
      <c r="G27" s="23"/>
    </row>
    <row r="28" spans="1:7">
      <c r="A28" s="25" t="s">
        <v>161</v>
      </c>
      <c r="B28" s="505"/>
      <c r="C28" s="505"/>
      <c r="D28" s="505"/>
      <c r="G28" s="23"/>
    </row>
    <row r="29" spans="1:7">
      <c r="A29" s="25" t="s">
        <v>66</v>
      </c>
      <c r="B29" s="505"/>
      <c r="C29" s="505"/>
      <c r="D29" s="505"/>
      <c r="G29" s="23"/>
    </row>
    <row r="30" spans="1:7">
      <c r="A30" s="25" t="s">
        <v>3</v>
      </c>
      <c r="B30" s="505"/>
      <c r="C30" s="505"/>
      <c r="D30" s="505"/>
      <c r="G30" s="23"/>
    </row>
    <row r="31" spans="1:7">
      <c r="A31" s="25" t="s">
        <v>4</v>
      </c>
      <c r="B31" s="505"/>
      <c r="C31" s="505"/>
      <c r="D31" s="505"/>
      <c r="G31" s="23"/>
    </row>
    <row r="32" spans="1:7">
      <c r="A32" s="25" t="s">
        <v>162</v>
      </c>
      <c r="B32" s="505"/>
      <c r="C32" s="505"/>
      <c r="D32" s="505"/>
      <c r="G32" s="23"/>
    </row>
    <row r="33" spans="1:7" ht="45">
      <c r="A33" s="111" t="s">
        <v>193</v>
      </c>
      <c r="B33" s="505"/>
      <c r="C33" s="505"/>
      <c r="D33" s="505"/>
      <c r="G33" s="23"/>
    </row>
    <row r="34" spans="1:7">
      <c r="A34" s="13" t="s">
        <v>163</v>
      </c>
      <c r="B34" s="505"/>
      <c r="C34" s="505"/>
      <c r="D34" s="505"/>
      <c r="G34" s="23"/>
    </row>
    <row r="35" spans="1:7">
      <c r="A35" s="13" t="s">
        <v>192</v>
      </c>
      <c r="B35" s="505"/>
      <c r="C35" s="505"/>
      <c r="D35" s="505"/>
      <c r="G35" s="23"/>
    </row>
    <row r="36" spans="1:7">
      <c r="A36" s="13" t="s">
        <v>5</v>
      </c>
      <c r="B36" s="505"/>
      <c r="C36" s="505"/>
      <c r="D36" s="505"/>
      <c r="G36" s="23"/>
    </row>
    <row r="37" spans="1:7">
      <c r="A37" s="13" t="s">
        <v>9</v>
      </c>
      <c r="B37" s="505"/>
      <c r="C37" s="505"/>
      <c r="D37" s="505"/>
      <c r="G37" s="23"/>
    </row>
    <row r="38" spans="1:7">
      <c r="A38" s="13" t="s">
        <v>0</v>
      </c>
      <c r="B38" s="505"/>
      <c r="C38" s="505"/>
      <c r="D38" s="505"/>
      <c r="G38" s="23"/>
    </row>
    <row r="39" spans="1:7">
      <c r="A39" s="13" t="s">
        <v>150</v>
      </c>
      <c r="B39" s="505"/>
      <c r="C39" s="505"/>
      <c r="D39" s="505"/>
      <c r="G39" s="23"/>
    </row>
    <row r="40" spans="1:7">
      <c r="A40" s="26" t="s">
        <v>41</v>
      </c>
      <c r="B40" s="505"/>
      <c r="C40" s="505"/>
      <c r="D40" s="505"/>
      <c r="G40" s="23"/>
    </row>
    <row r="41" spans="1:7">
      <c r="A41" s="299" t="s">
        <v>55</v>
      </c>
      <c r="B41" s="504">
        <f>SUM(B42:B56)</f>
        <v>0</v>
      </c>
      <c r="C41" s="504">
        <f t="shared" ref="C41" si="3">SUM(C42:C56)</f>
        <v>0</v>
      </c>
      <c r="D41" s="504">
        <f t="shared" ref="D41" si="4">SUM(D42:D56)</f>
        <v>0</v>
      </c>
      <c r="G41" s="23"/>
    </row>
    <row r="42" spans="1:7">
      <c r="A42" s="496" t="s">
        <v>1</v>
      </c>
      <c r="B42" s="505"/>
      <c r="C42" s="505"/>
      <c r="D42" s="505"/>
      <c r="G42" s="23"/>
    </row>
    <row r="43" spans="1:7">
      <c r="A43" s="25" t="s">
        <v>126</v>
      </c>
      <c r="B43" s="505"/>
      <c r="C43" s="505"/>
      <c r="D43" s="505"/>
      <c r="G43" s="23"/>
    </row>
    <row r="44" spans="1:7">
      <c r="A44" s="25" t="s">
        <v>161</v>
      </c>
      <c r="B44" s="505"/>
      <c r="C44" s="505"/>
      <c r="D44" s="505"/>
      <c r="G44" s="23"/>
    </row>
    <row r="45" spans="1:7">
      <c r="A45" s="25" t="s">
        <v>66</v>
      </c>
      <c r="B45" s="505"/>
      <c r="C45" s="505"/>
      <c r="D45" s="505"/>
      <c r="G45" s="23"/>
    </row>
    <row r="46" spans="1:7">
      <c r="A46" s="25" t="s">
        <v>3</v>
      </c>
      <c r="B46" s="505"/>
      <c r="C46" s="505"/>
      <c r="D46" s="505"/>
      <c r="G46" s="23"/>
    </row>
    <row r="47" spans="1:7">
      <c r="A47" s="25" t="s">
        <v>4</v>
      </c>
      <c r="B47" s="505"/>
      <c r="C47" s="505"/>
      <c r="D47" s="505"/>
      <c r="G47" s="23"/>
    </row>
    <row r="48" spans="1:7">
      <c r="A48" s="25" t="s">
        <v>162</v>
      </c>
      <c r="B48" s="505"/>
      <c r="C48" s="505"/>
      <c r="D48" s="505"/>
      <c r="G48" s="23"/>
    </row>
    <row r="49" spans="1:7" ht="45">
      <c r="A49" s="111" t="s">
        <v>193</v>
      </c>
      <c r="B49" s="505"/>
      <c r="C49" s="505"/>
      <c r="D49" s="505"/>
      <c r="G49" s="23"/>
    </row>
    <row r="50" spans="1:7">
      <c r="A50" s="13" t="s">
        <v>163</v>
      </c>
      <c r="B50" s="505"/>
      <c r="C50" s="505"/>
      <c r="D50" s="505"/>
      <c r="G50" s="23"/>
    </row>
    <row r="51" spans="1:7">
      <c r="A51" s="13" t="s">
        <v>192</v>
      </c>
      <c r="B51" s="505"/>
      <c r="C51" s="505"/>
      <c r="D51" s="505"/>
      <c r="G51" s="23"/>
    </row>
    <row r="52" spans="1:7">
      <c r="A52" s="13" t="s">
        <v>5</v>
      </c>
      <c r="B52" s="505"/>
      <c r="C52" s="505"/>
      <c r="D52" s="505"/>
      <c r="G52" s="23"/>
    </row>
    <row r="53" spans="1:7">
      <c r="A53" s="13" t="s">
        <v>9</v>
      </c>
      <c r="B53" s="505"/>
      <c r="C53" s="505"/>
      <c r="D53" s="505"/>
      <c r="G53" s="23"/>
    </row>
    <row r="54" spans="1:7">
      <c r="A54" s="13" t="s">
        <v>0</v>
      </c>
      <c r="B54" s="505"/>
      <c r="C54" s="505"/>
      <c r="D54" s="505"/>
      <c r="G54" s="23"/>
    </row>
    <row r="55" spans="1:7">
      <c r="A55" s="13" t="s">
        <v>150</v>
      </c>
      <c r="B55" s="505"/>
      <c r="C55" s="505"/>
      <c r="D55" s="505"/>
      <c r="G55" s="23"/>
    </row>
    <row r="56" spans="1:7">
      <c r="A56" s="26" t="s">
        <v>41</v>
      </c>
      <c r="B56" s="505"/>
      <c r="C56" s="505"/>
      <c r="D56" s="505"/>
      <c r="G56" s="23"/>
    </row>
    <row r="57" spans="1:7">
      <c r="A57" s="299" t="s">
        <v>57</v>
      </c>
      <c r="B57" s="504">
        <f>SUM(B58:B72)</f>
        <v>0</v>
      </c>
      <c r="C57" s="504">
        <f t="shared" ref="C57" si="5">SUM(C58:C72)</f>
        <v>0</v>
      </c>
      <c r="D57" s="504">
        <f t="shared" ref="D57" si="6">SUM(D58:D72)</f>
        <v>0</v>
      </c>
      <c r="G57" s="23"/>
    </row>
    <row r="58" spans="1:7">
      <c r="A58" s="496" t="s">
        <v>1</v>
      </c>
      <c r="B58" s="505"/>
      <c r="C58" s="505"/>
      <c r="D58" s="505"/>
      <c r="G58" s="23"/>
    </row>
    <row r="59" spans="1:7">
      <c r="A59" s="25" t="s">
        <v>126</v>
      </c>
      <c r="B59" s="505"/>
      <c r="C59" s="505"/>
      <c r="D59" s="505"/>
      <c r="G59" s="23"/>
    </row>
    <row r="60" spans="1:7">
      <c r="A60" s="25" t="s">
        <v>161</v>
      </c>
      <c r="B60" s="505"/>
      <c r="C60" s="505"/>
      <c r="D60" s="505"/>
      <c r="G60" s="23"/>
    </row>
    <row r="61" spans="1:7">
      <c r="A61" s="25" t="s">
        <v>66</v>
      </c>
      <c r="B61" s="505"/>
      <c r="C61" s="505"/>
      <c r="D61" s="505"/>
      <c r="G61" s="23"/>
    </row>
    <row r="62" spans="1:7">
      <c r="A62" s="25" t="s">
        <v>3</v>
      </c>
      <c r="B62" s="505"/>
      <c r="C62" s="505"/>
      <c r="D62" s="505"/>
      <c r="G62" s="23"/>
    </row>
    <row r="63" spans="1:7">
      <c r="A63" s="25" t="s">
        <v>4</v>
      </c>
      <c r="B63" s="505"/>
      <c r="C63" s="505"/>
      <c r="D63" s="505"/>
      <c r="G63" s="23"/>
    </row>
    <row r="64" spans="1:7">
      <c r="A64" s="25" t="s">
        <v>162</v>
      </c>
      <c r="B64" s="505"/>
      <c r="C64" s="505"/>
      <c r="D64" s="505"/>
      <c r="G64" s="23"/>
    </row>
    <row r="65" spans="1:7" ht="45">
      <c r="A65" s="111" t="s">
        <v>193</v>
      </c>
      <c r="B65" s="505"/>
      <c r="C65" s="505"/>
      <c r="D65" s="505"/>
      <c r="G65" s="23"/>
    </row>
    <row r="66" spans="1:7">
      <c r="A66" s="13" t="s">
        <v>163</v>
      </c>
      <c r="B66" s="505"/>
      <c r="C66" s="505"/>
      <c r="D66" s="505"/>
      <c r="G66" s="23"/>
    </row>
    <row r="67" spans="1:7">
      <c r="A67" s="13" t="s">
        <v>192</v>
      </c>
      <c r="B67" s="505"/>
      <c r="C67" s="505"/>
      <c r="D67" s="505"/>
      <c r="G67" s="23"/>
    </row>
    <row r="68" spans="1:7">
      <c r="A68" s="13" t="s">
        <v>5</v>
      </c>
      <c r="B68" s="505"/>
      <c r="C68" s="505"/>
      <c r="D68" s="505"/>
      <c r="G68" s="23"/>
    </row>
    <row r="69" spans="1:7">
      <c r="A69" s="13" t="s">
        <v>9</v>
      </c>
      <c r="B69" s="505"/>
      <c r="C69" s="505"/>
      <c r="D69" s="505"/>
      <c r="G69" s="23"/>
    </row>
    <row r="70" spans="1:7">
      <c r="A70" s="13" t="s">
        <v>0</v>
      </c>
      <c r="B70" s="505"/>
      <c r="C70" s="505"/>
      <c r="D70" s="505"/>
      <c r="G70" s="23"/>
    </row>
    <row r="71" spans="1:7">
      <c r="A71" s="13" t="s">
        <v>150</v>
      </c>
      <c r="B71" s="505"/>
      <c r="C71" s="505"/>
      <c r="D71" s="505"/>
      <c r="G71" s="23"/>
    </row>
    <row r="72" spans="1:7">
      <c r="A72" s="26" t="s">
        <v>41</v>
      </c>
      <c r="B72" s="505"/>
      <c r="C72" s="505"/>
      <c r="D72" s="505"/>
      <c r="G72" s="23"/>
    </row>
    <row r="73" spans="1:7">
      <c r="A73" s="299" t="s">
        <v>58</v>
      </c>
      <c r="B73" s="504">
        <f>SUM(B74:B88)</f>
        <v>0</v>
      </c>
      <c r="C73" s="504">
        <f t="shared" ref="C73" si="7">SUM(C74:C88)</f>
        <v>0</v>
      </c>
      <c r="D73" s="504">
        <f t="shared" ref="D73" si="8">SUM(D74:D88)</f>
        <v>0</v>
      </c>
      <c r="G73" s="23"/>
    </row>
    <row r="74" spans="1:7">
      <c r="A74" s="496" t="s">
        <v>1</v>
      </c>
      <c r="B74" s="505"/>
      <c r="C74" s="505"/>
      <c r="D74" s="505"/>
      <c r="G74" s="23"/>
    </row>
    <row r="75" spans="1:7">
      <c r="A75" s="25" t="s">
        <v>126</v>
      </c>
      <c r="B75" s="505"/>
      <c r="C75" s="505"/>
      <c r="D75" s="505"/>
      <c r="G75" s="23"/>
    </row>
    <row r="76" spans="1:7">
      <c r="A76" s="25" t="s">
        <v>161</v>
      </c>
      <c r="B76" s="505"/>
      <c r="C76" s="505"/>
      <c r="D76" s="505"/>
      <c r="G76" s="23"/>
    </row>
    <row r="77" spans="1:7">
      <c r="A77" s="25" t="s">
        <v>66</v>
      </c>
      <c r="B77" s="505"/>
      <c r="C77" s="505"/>
      <c r="D77" s="505"/>
      <c r="G77" s="23"/>
    </row>
    <row r="78" spans="1:7">
      <c r="A78" s="25" t="s">
        <v>3</v>
      </c>
      <c r="B78" s="505"/>
      <c r="C78" s="505"/>
      <c r="D78" s="505"/>
      <c r="G78" s="23"/>
    </row>
    <row r="79" spans="1:7">
      <c r="A79" s="25" t="s">
        <v>4</v>
      </c>
      <c r="B79" s="505"/>
      <c r="C79" s="505"/>
      <c r="D79" s="505"/>
      <c r="G79" s="23"/>
    </row>
    <row r="80" spans="1:7">
      <c r="A80" s="25" t="s">
        <v>162</v>
      </c>
      <c r="B80" s="505"/>
      <c r="C80" s="505"/>
      <c r="D80" s="505"/>
      <c r="G80" s="23"/>
    </row>
    <row r="81" spans="1:7" ht="45">
      <c r="A81" s="111" t="s">
        <v>193</v>
      </c>
      <c r="B81" s="505"/>
      <c r="C81" s="505"/>
      <c r="D81" s="505"/>
      <c r="G81" s="23"/>
    </row>
    <row r="82" spans="1:7">
      <c r="A82" s="13" t="s">
        <v>163</v>
      </c>
      <c r="B82" s="505"/>
      <c r="C82" s="505"/>
      <c r="D82" s="505"/>
      <c r="G82" s="23"/>
    </row>
    <row r="83" spans="1:7">
      <c r="A83" s="13" t="s">
        <v>192</v>
      </c>
      <c r="B83" s="505"/>
      <c r="C83" s="505"/>
      <c r="D83" s="505"/>
      <c r="G83" s="23"/>
    </row>
    <row r="84" spans="1:7">
      <c r="A84" s="13" t="s">
        <v>5</v>
      </c>
      <c r="B84" s="505"/>
      <c r="C84" s="505"/>
      <c r="D84" s="505"/>
      <c r="G84" s="23"/>
    </row>
    <row r="85" spans="1:7">
      <c r="A85" s="13" t="s">
        <v>9</v>
      </c>
      <c r="B85" s="505"/>
      <c r="C85" s="505"/>
      <c r="D85" s="505"/>
      <c r="G85" s="23"/>
    </row>
    <row r="86" spans="1:7">
      <c r="A86" s="13" t="s">
        <v>0</v>
      </c>
      <c r="B86" s="505"/>
      <c r="C86" s="505"/>
      <c r="D86" s="505"/>
      <c r="G86" s="23"/>
    </row>
    <row r="87" spans="1:7">
      <c r="A87" s="13" t="s">
        <v>150</v>
      </c>
      <c r="B87" s="505"/>
      <c r="C87" s="505"/>
      <c r="D87" s="505"/>
      <c r="G87" s="23"/>
    </row>
    <row r="88" spans="1:7">
      <c r="A88" s="26" t="s">
        <v>41</v>
      </c>
      <c r="B88" s="505"/>
      <c r="C88" s="505"/>
      <c r="D88" s="505"/>
      <c r="G88" s="23"/>
    </row>
    <row r="89" spans="1:7">
      <c r="A89" s="10" t="s">
        <v>8</v>
      </c>
      <c r="B89" s="504">
        <f>SUM(B90:B104)</f>
        <v>0</v>
      </c>
      <c r="C89" s="504">
        <f t="shared" ref="C89" si="9">SUM(C90:C104)</f>
        <v>0</v>
      </c>
      <c r="D89" s="504">
        <f t="shared" ref="D89" si="10">SUM(D90:D104)</f>
        <v>0</v>
      </c>
      <c r="G89" s="23"/>
    </row>
    <row r="90" spans="1:7">
      <c r="A90" s="496" t="s">
        <v>1</v>
      </c>
      <c r="B90" s="505"/>
      <c r="C90" s="505"/>
      <c r="D90" s="505"/>
      <c r="G90" s="23"/>
    </row>
    <row r="91" spans="1:7">
      <c r="A91" s="25" t="s">
        <v>126</v>
      </c>
      <c r="B91" s="505"/>
      <c r="C91" s="505"/>
      <c r="D91" s="505"/>
      <c r="G91" s="23"/>
    </row>
    <row r="92" spans="1:7">
      <c r="A92" s="25" t="s">
        <v>161</v>
      </c>
      <c r="B92" s="505"/>
      <c r="C92" s="505"/>
      <c r="D92" s="505"/>
      <c r="G92" s="23"/>
    </row>
    <row r="93" spans="1:7">
      <c r="A93" s="25" t="s">
        <v>66</v>
      </c>
      <c r="B93" s="505"/>
      <c r="C93" s="505"/>
      <c r="D93" s="505"/>
      <c r="G93" s="23"/>
    </row>
    <row r="94" spans="1:7">
      <c r="A94" s="25" t="s">
        <v>3</v>
      </c>
      <c r="B94" s="505"/>
      <c r="C94" s="505"/>
      <c r="D94" s="505"/>
      <c r="G94" s="23"/>
    </row>
    <row r="95" spans="1:7">
      <c r="A95" s="25" t="s">
        <v>4</v>
      </c>
      <c r="B95" s="505"/>
      <c r="C95" s="505"/>
      <c r="D95" s="505"/>
      <c r="G95" s="23"/>
    </row>
    <row r="96" spans="1:7">
      <c r="A96" s="25" t="s">
        <v>162</v>
      </c>
      <c r="B96" s="505"/>
      <c r="C96" s="505"/>
      <c r="D96" s="505"/>
      <c r="G96" s="23"/>
    </row>
    <row r="97" spans="1:7" ht="45">
      <c r="A97" s="111" t="s">
        <v>193</v>
      </c>
      <c r="B97" s="505"/>
      <c r="C97" s="505"/>
      <c r="D97" s="505"/>
      <c r="G97" s="23"/>
    </row>
    <row r="98" spans="1:7">
      <c r="A98" s="13" t="s">
        <v>163</v>
      </c>
      <c r="B98" s="505"/>
      <c r="C98" s="505"/>
      <c r="D98" s="505"/>
      <c r="G98" s="23"/>
    </row>
    <row r="99" spans="1:7">
      <c r="A99" s="13" t="s">
        <v>192</v>
      </c>
      <c r="B99" s="505"/>
      <c r="C99" s="505"/>
      <c r="D99" s="505"/>
      <c r="G99" s="23"/>
    </row>
    <row r="100" spans="1:7">
      <c r="A100" s="13" t="s">
        <v>5</v>
      </c>
      <c r="B100" s="505"/>
      <c r="C100" s="505"/>
      <c r="D100" s="505"/>
      <c r="G100" s="23"/>
    </row>
    <row r="101" spans="1:7">
      <c r="A101" s="13" t="s">
        <v>9</v>
      </c>
      <c r="B101" s="505"/>
      <c r="C101" s="505"/>
      <c r="D101" s="505"/>
      <c r="G101" s="23"/>
    </row>
    <row r="102" spans="1:7">
      <c r="A102" s="13" t="s">
        <v>0</v>
      </c>
      <c r="B102" s="505"/>
      <c r="C102" s="505"/>
      <c r="D102" s="505"/>
      <c r="G102" s="23"/>
    </row>
    <row r="103" spans="1:7">
      <c r="A103" s="13" t="s">
        <v>150</v>
      </c>
      <c r="B103" s="505"/>
      <c r="C103" s="505"/>
      <c r="D103" s="505"/>
      <c r="G103" s="23"/>
    </row>
    <row r="104" spans="1:7">
      <c r="A104" s="26" t="s">
        <v>41</v>
      </c>
      <c r="B104" s="505"/>
      <c r="C104" s="505"/>
      <c r="D104" s="505"/>
      <c r="G104" s="23"/>
    </row>
    <row r="105" spans="1:7">
      <c r="A105" s="299" t="s">
        <v>19</v>
      </c>
      <c r="B105" s="504">
        <f>SUM(B106:B120)</f>
        <v>0</v>
      </c>
      <c r="C105" s="504">
        <f t="shared" ref="C105" si="11">SUM(C106:C120)</f>
        <v>0</v>
      </c>
      <c r="D105" s="504">
        <f t="shared" ref="D105" si="12">SUM(D106:D120)</f>
        <v>0</v>
      </c>
      <c r="G105" s="23"/>
    </row>
    <row r="106" spans="1:7">
      <c r="A106" s="496" t="s">
        <v>1</v>
      </c>
      <c r="B106" s="97">
        <f>B10+B26+B42+B58+B74+B90</f>
        <v>0</v>
      </c>
      <c r="C106" s="97">
        <f t="shared" ref="C106:D106" si="13">C10+C26+C42+C58+C74+C90</f>
        <v>0</v>
      </c>
      <c r="D106" s="97">
        <f t="shared" si="13"/>
        <v>0</v>
      </c>
      <c r="G106" s="23"/>
    </row>
    <row r="107" spans="1:7">
      <c r="A107" s="25" t="s">
        <v>126</v>
      </c>
      <c r="B107" s="97">
        <f t="shared" ref="B107:D120" si="14">B11+B27+B43+B59+B75+B91</f>
        <v>0</v>
      </c>
      <c r="C107" s="97">
        <f t="shared" si="14"/>
        <v>0</v>
      </c>
      <c r="D107" s="97">
        <f t="shared" si="14"/>
        <v>0</v>
      </c>
      <c r="G107" s="23"/>
    </row>
    <row r="108" spans="1:7">
      <c r="A108" s="25" t="s">
        <v>161</v>
      </c>
      <c r="B108" s="97">
        <f t="shared" si="14"/>
        <v>0</v>
      </c>
      <c r="C108" s="97">
        <f t="shared" si="14"/>
        <v>0</v>
      </c>
      <c r="D108" s="97">
        <f t="shared" si="14"/>
        <v>0</v>
      </c>
      <c r="G108" s="23"/>
    </row>
    <row r="109" spans="1:7">
      <c r="A109" s="25" t="s">
        <v>66</v>
      </c>
      <c r="B109" s="97">
        <f t="shared" si="14"/>
        <v>0</v>
      </c>
      <c r="C109" s="97">
        <f t="shared" si="14"/>
        <v>0</v>
      </c>
      <c r="D109" s="97">
        <f t="shared" si="14"/>
        <v>0</v>
      </c>
      <c r="G109" s="23"/>
    </row>
    <row r="110" spans="1:7">
      <c r="A110" s="25" t="s">
        <v>3</v>
      </c>
      <c r="B110" s="97">
        <f t="shared" si="14"/>
        <v>0</v>
      </c>
      <c r="C110" s="97">
        <f t="shared" si="14"/>
        <v>0</v>
      </c>
      <c r="D110" s="97">
        <f t="shared" si="14"/>
        <v>0</v>
      </c>
      <c r="G110" s="23"/>
    </row>
    <row r="111" spans="1:7">
      <c r="A111" s="25" t="s">
        <v>4</v>
      </c>
      <c r="B111" s="97">
        <f t="shared" si="14"/>
        <v>0</v>
      </c>
      <c r="C111" s="97">
        <f t="shared" si="14"/>
        <v>0</v>
      </c>
      <c r="D111" s="97">
        <f t="shared" si="14"/>
        <v>0</v>
      </c>
      <c r="G111" s="23"/>
    </row>
    <row r="112" spans="1:7">
      <c r="A112" s="25" t="s">
        <v>162</v>
      </c>
      <c r="B112" s="97">
        <f t="shared" si="14"/>
        <v>0</v>
      </c>
      <c r="C112" s="97">
        <f t="shared" si="14"/>
        <v>0</v>
      </c>
      <c r="D112" s="97">
        <f t="shared" si="14"/>
        <v>0</v>
      </c>
      <c r="G112" s="23"/>
    </row>
    <row r="113" spans="1:7" ht="45">
      <c r="A113" s="111" t="s">
        <v>193</v>
      </c>
      <c r="B113" s="97">
        <f t="shared" si="14"/>
        <v>0</v>
      </c>
      <c r="C113" s="97">
        <f t="shared" si="14"/>
        <v>0</v>
      </c>
      <c r="D113" s="97">
        <f t="shared" si="14"/>
        <v>0</v>
      </c>
      <c r="G113" s="23"/>
    </row>
    <row r="114" spans="1:7">
      <c r="A114" s="13" t="s">
        <v>163</v>
      </c>
      <c r="B114" s="97">
        <f t="shared" si="14"/>
        <v>0</v>
      </c>
      <c r="C114" s="97">
        <f t="shared" si="14"/>
        <v>0</v>
      </c>
      <c r="D114" s="97">
        <f t="shared" si="14"/>
        <v>0</v>
      </c>
      <c r="G114" s="23"/>
    </row>
    <row r="115" spans="1:7">
      <c r="A115" s="13" t="s">
        <v>192</v>
      </c>
      <c r="B115" s="97">
        <f t="shared" si="14"/>
        <v>0</v>
      </c>
      <c r="C115" s="97">
        <f t="shared" si="14"/>
        <v>0</v>
      </c>
      <c r="D115" s="97">
        <f t="shared" si="14"/>
        <v>0</v>
      </c>
      <c r="G115" s="23"/>
    </row>
    <row r="116" spans="1:7">
      <c r="A116" s="13" t="s">
        <v>5</v>
      </c>
      <c r="B116" s="97">
        <f t="shared" si="14"/>
        <v>0</v>
      </c>
      <c r="C116" s="97">
        <f t="shared" si="14"/>
        <v>0</v>
      </c>
      <c r="D116" s="97">
        <f t="shared" si="14"/>
        <v>0</v>
      </c>
      <c r="G116" s="23"/>
    </row>
    <row r="117" spans="1:7">
      <c r="A117" s="13" t="s">
        <v>9</v>
      </c>
      <c r="B117" s="97">
        <f t="shared" si="14"/>
        <v>0</v>
      </c>
      <c r="C117" s="97">
        <f t="shared" si="14"/>
        <v>0</v>
      </c>
      <c r="D117" s="97">
        <f t="shared" si="14"/>
        <v>0</v>
      </c>
      <c r="G117" s="23"/>
    </row>
    <row r="118" spans="1:7">
      <c r="A118" s="13" t="s">
        <v>0</v>
      </c>
      <c r="B118" s="97">
        <f t="shared" si="14"/>
        <v>0</v>
      </c>
      <c r="C118" s="97">
        <f t="shared" si="14"/>
        <v>0</v>
      </c>
      <c r="D118" s="97">
        <f t="shared" si="14"/>
        <v>0</v>
      </c>
      <c r="G118" s="23"/>
    </row>
    <row r="119" spans="1:7">
      <c r="A119" s="13" t="s">
        <v>150</v>
      </c>
      <c r="B119" s="97">
        <f t="shared" si="14"/>
        <v>0</v>
      </c>
      <c r="C119" s="97">
        <f t="shared" si="14"/>
        <v>0</v>
      </c>
      <c r="D119" s="97">
        <f t="shared" si="14"/>
        <v>0</v>
      </c>
      <c r="G119" s="23"/>
    </row>
    <row r="120" spans="1:7">
      <c r="A120" s="26" t="s">
        <v>41</v>
      </c>
      <c r="B120" s="508">
        <f t="shared" si="14"/>
        <v>0</v>
      </c>
      <c r="C120" s="508">
        <f t="shared" si="14"/>
        <v>0</v>
      </c>
      <c r="D120" s="508">
        <f t="shared" si="14"/>
        <v>0</v>
      </c>
      <c r="G120" s="23"/>
    </row>
  </sheetData>
  <customSheetViews>
    <customSheetView guid="{C9B0ABFC-3EEE-4FC4-8E02-796954F47727}" scale="85">
      <selection activeCell="A39" sqref="A39"/>
      <pageMargins left="0.7" right="0.7" top="0.75" bottom="0.75" header="0.3" footer="0.3"/>
      <pageSetup orientation="portrait" r:id="rId1"/>
    </customSheetView>
  </customSheetViews>
  <mergeCells count="2">
    <mergeCell ref="A7:A8"/>
    <mergeCell ref="B7:D7"/>
  </mergeCells>
  <phoneticPr fontId="17" type="noConversion"/>
  <pageMargins left="0.7" right="0.7" top="0.75" bottom="0.75" header="0.3" footer="0.3"/>
  <pageSetup orientation="portrait"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8"/>
  <sheetViews>
    <sheetView workbookViewId="0">
      <selection activeCell="A43" activeCellId="1" sqref="B27 A43"/>
    </sheetView>
  </sheetViews>
  <sheetFormatPr defaultRowHeight="15"/>
  <cols>
    <col min="1" max="1" width="24.28515625" style="41" bestFit="1" customWidth="1"/>
    <col min="2" max="2" width="60.5703125" style="41" customWidth="1"/>
    <col min="3" max="3" width="9.85546875" style="41" customWidth="1"/>
    <col min="4" max="256" width="9.140625" style="41"/>
    <col min="257" max="257" width="24.28515625" style="41" bestFit="1" customWidth="1"/>
    <col min="258" max="258" width="60.5703125" style="41" customWidth="1"/>
    <col min="259" max="259" width="9.85546875" style="41" customWidth="1"/>
    <col min="260" max="512" width="9.140625" style="41"/>
    <col min="513" max="513" width="24.28515625" style="41" bestFit="1" customWidth="1"/>
    <col min="514" max="514" width="60.5703125" style="41" customWidth="1"/>
    <col min="515" max="515" width="9.85546875" style="41" customWidth="1"/>
    <col min="516" max="768" width="9.140625" style="41"/>
    <col min="769" max="769" width="24.28515625" style="41" bestFit="1" customWidth="1"/>
    <col min="770" max="770" width="60.5703125" style="41" customWidth="1"/>
    <col min="771" max="771" width="9.85546875" style="41" customWidth="1"/>
    <col min="772" max="1024" width="9.140625" style="41"/>
    <col min="1025" max="1025" width="24.28515625" style="41" bestFit="1" customWidth="1"/>
    <col min="1026" max="1026" width="60.5703125" style="41" customWidth="1"/>
    <col min="1027" max="1027" width="9.85546875" style="41" customWidth="1"/>
    <col min="1028" max="1280" width="9.140625" style="41"/>
    <col min="1281" max="1281" width="24.28515625" style="41" bestFit="1" customWidth="1"/>
    <col min="1282" max="1282" width="60.5703125" style="41" customWidth="1"/>
    <col min="1283" max="1283" width="9.85546875" style="41" customWidth="1"/>
    <col min="1284" max="1536" width="9.140625" style="41"/>
    <col min="1537" max="1537" width="24.28515625" style="41" bestFit="1" customWidth="1"/>
    <col min="1538" max="1538" width="60.5703125" style="41" customWidth="1"/>
    <col min="1539" max="1539" width="9.85546875" style="41" customWidth="1"/>
    <col min="1540" max="1792" width="9.140625" style="41"/>
    <col min="1793" max="1793" width="24.28515625" style="41" bestFit="1" customWidth="1"/>
    <col min="1794" max="1794" width="60.5703125" style="41" customWidth="1"/>
    <col min="1795" max="1795" width="9.85546875" style="41" customWidth="1"/>
    <col min="1796" max="2048" width="9.140625" style="41"/>
    <col min="2049" max="2049" width="24.28515625" style="41" bestFit="1" customWidth="1"/>
    <col min="2050" max="2050" width="60.5703125" style="41" customWidth="1"/>
    <col min="2051" max="2051" width="9.85546875" style="41" customWidth="1"/>
    <col min="2052" max="2304" width="9.140625" style="41"/>
    <col min="2305" max="2305" width="24.28515625" style="41" bestFit="1" customWidth="1"/>
    <col min="2306" max="2306" width="60.5703125" style="41" customWidth="1"/>
    <col min="2307" max="2307" width="9.85546875" style="41" customWidth="1"/>
    <col min="2308" max="2560" width="9.140625" style="41"/>
    <col min="2561" max="2561" width="24.28515625" style="41" bestFit="1" customWidth="1"/>
    <col min="2562" max="2562" width="60.5703125" style="41" customWidth="1"/>
    <col min="2563" max="2563" width="9.85546875" style="41" customWidth="1"/>
    <col min="2564" max="2816" width="9.140625" style="41"/>
    <col min="2817" max="2817" width="24.28515625" style="41" bestFit="1" customWidth="1"/>
    <col min="2818" max="2818" width="60.5703125" style="41" customWidth="1"/>
    <col min="2819" max="2819" width="9.85546875" style="41" customWidth="1"/>
    <col min="2820" max="3072" width="9.140625" style="41"/>
    <col min="3073" max="3073" width="24.28515625" style="41" bestFit="1" customWidth="1"/>
    <col min="3074" max="3074" width="60.5703125" style="41" customWidth="1"/>
    <col min="3075" max="3075" width="9.85546875" style="41" customWidth="1"/>
    <col min="3076" max="3328" width="9.140625" style="41"/>
    <col min="3329" max="3329" width="24.28515625" style="41" bestFit="1" customWidth="1"/>
    <col min="3330" max="3330" width="60.5703125" style="41" customWidth="1"/>
    <col min="3331" max="3331" width="9.85546875" style="41" customWidth="1"/>
    <col min="3332" max="3584" width="9.140625" style="41"/>
    <col min="3585" max="3585" width="24.28515625" style="41" bestFit="1" customWidth="1"/>
    <col min="3586" max="3586" width="60.5703125" style="41" customWidth="1"/>
    <col min="3587" max="3587" width="9.85546875" style="41" customWidth="1"/>
    <col min="3588" max="3840" width="9.140625" style="41"/>
    <col min="3841" max="3841" width="24.28515625" style="41" bestFit="1" customWidth="1"/>
    <col min="3842" max="3842" width="60.5703125" style="41" customWidth="1"/>
    <col min="3843" max="3843" width="9.85546875" style="41" customWidth="1"/>
    <col min="3844" max="4096" width="9.140625" style="41"/>
    <col min="4097" max="4097" width="24.28515625" style="41" bestFit="1" customWidth="1"/>
    <col min="4098" max="4098" width="60.5703125" style="41" customWidth="1"/>
    <col min="4099" max="4099" width="9.85546875" style="41" customWidth="1"/>
    <col min="4100" max="4352" width="9.140625" style="41"/>
    <col min="4353" max="4353" width="24.28515625" style="41" bestFit="1" customWidth="1"/>
    <col min="4354" max="4354" width="60.5703125" style="41" customWidth="1"/>
    <col min="4355" max="4355" width="9.85546875" style="41" customWidth="1"/>
    <col min="4356" max="4608" width="9.140625" style="41"/>
    <col min="4609" max="4609" width="24.28515625" style="41" bestFit="1" customWidth="1"/>
    <col min="4610" max="4610" width="60.5703125" style="41" customWidth="1"/>
    <col min="4611" max="4611" width="9.85546875" style="41" customWidth="1"/>
    <col min="4612" max="4864" width="9.140625" style="41"/>
    <col min="4865" max="4865" width="24.28515625" style="41" bestFit="1" customWidth="1"/>
    <col min="4866" max="4866" width="60.5703125" style="41" customWidth="1"/>
    <col min="4867" max="4867" width="9.85546875" style="41" customWidth="1"/>
    <col min="4868" max="5120" width="9.140625" style="41"/>
    <col min="5121" max="5121" width="24.28515625" style="41" bestFit="1" customWidth="1"/>
    <col min="5122" max="5122" width="60.5703125" style="41" customWidth="1"/>
    <col min="5123" max="5123" width="9.85546875" style="41" customWidth="1"/>
    <col min="5124" max="5376" width="9.140625" style="41"/>
    <col min="5377" max="5377" width="24.28515625" style="41" bestFit="1" customWidth="1"/>
    <col min="5378" max="5378" width="60.5703125" style="41" customWidth="1"/>
    <col min="5379" max="5379" width="9.85546875" style="41" customWidth="1"/>
    <col min="5380" max="5632" width="9.140625" style="41"/>
    <col min="5633" max="5633" width="24.28515625" style="41" bestFit="1" customWidth="1"/>
    <col min="5634" max="5634" width="60.5703125" style="41" customWidth="1"/>
    <col min="5635" max="5635" width="9.85546875" style="41" customWidth="1"/>
    <col min="5636" max="5888" width="9.140625" style="41"/>
    <col min="5889" max="5889" width="24.28515625" style="41" bestFit="1" customWidth="1"/>
    <col min="5890" max="5890" width="60.5703125" style="41" customWidth="1"/>
    <col min="5891" max="5891" width="9.85546875" style="41" customWidth="1"/>
    <col min="5892" max="6144" width="9.140625" style="41"/>
    <col min="6145" max="6145" width="24.28515625" style="41" bestFit="1" customWidth="1"/>
    <col min="6146" max="6146" width="60.5703125" style="41" customWidth="1"/>
    <col min="6147" max="6147" width="9.85546875" style="41" customWidth="1"/>
    <col min="6148" max="6400" width="9.140625" style="41"/>
    <col min="6401" max="6401" width="24.28515625" style="41" bestFit="1" customWidth="1"/>
    <col min="6402" max="6402" width="60.5703125" style="41" customWidth="1"/>
    <col min="6403" max="6403" width="9.85546875" style="41" customWidth="1"/>
    <col min="6404" max="6656" width="9.140625" style="41"/>
    <col min="6657" max="6657" width="24.28515625" style="41" bestFit="1" customWidth="1"/>
    <col min="6658" max="6658" width="60.5703125" style="41" customWidth="1"/>
    <col min="6659" max="6659" width="9.85546875" style="41" customWidth="1"/>
    <col min="6660" max="6912" width="9.140625" style="41"/>
    <col min="6913" max="6913" width="24.28515625" style="41" bestFit="1" customWidth="1"/>
    <col min="6914" max="6914" width="60.5703125" style="41" customWidth="1"/>
    <col min="6915" max="6915" width="9.85546875" style="41" customWidth="1"/>
    <col min="6916" max="7168" width="9.140625" style="41"/>
    <col min="7169" max="7169" width="24.28515625" style="41" bestFit="1" customWidth="1"/>
    <col min="7170" max="7170" width="60.5703125" style="41" customWidth="1"/>
    <col min="7171" max="7171" width="9.85546875" style="41" customWidth="1"/>
    <col min="7172" max="7424" width="9.140625" style="41"/>
    <col min="7425" max="7425" width="24.28515625" style="41" bestFit="1" customWidth="1"/>
    <col min="7426" max="7426" width="60.5703125" style="41" customWidth="1"/>
    <col min="7427" max="7427" width="9.85546875" style="41" customWidth="1"/>
    <col min="7428" max="7680" width="9.140625" style="41"/>
    <col min="7681" max="7681" width="24.28515625" style="41" bestFit="1" customWidth="1"/>
    <col min="7682" max="7682" width="60.5703125" style="41" customWidth="1"/>
    <col min="7683" max="7683" width="9.85546875" style="41" customWidth="1"/>
    <col min="7684" max="7936" width="9.140625" style="41"/>
    <col min="7937" max="7937" width="24.28515625" style="41" bestFit="1" customWidth="1"/>
    <col min="7938" max="7938" width="60.5703125" style="41" customWidth="1"/>
    <col min="7939" max="7939" width="9.85546875" style="41" customWidth="1"/>
    <col min="7940" max="8192" width="9.140625" style="41"/>
    <col min="8193" max="8193" width="24.28515625" style="41" bestFit="1" customWidth="1"/>
    <col min="8194" max="8194" width="60.5703125" style="41" customWidth="1"/>
    <col min="8195" max="8195" width="9.85546875" style="41" customWidth="1"/>
    <col min="8196" max="8448" width="9.140625" style="41"/>
    <col min="8449" max="8449" width="24.28515625" style="41" bestFit="1" customWidth="1"/>
    <col min="8450" max="8450" width="60.5703125" style="41" customWidth="1"/>
    <col min="8451" max="8451" width="9.85546875" style="41" customWidth="1"/>
    <col min="8452" max="8704" width="9.140625" style="41"/>
    <col min="8705" max="8705" width="24.28515625" style="41" bestFit="1" customWidth="1"/>
    <col min="8706" max="8706" width="60.5703125" style="41" customWidth="1"/>
    <col min="8707" max="8707" width="9.85546875" style="41" customWidth="1"/>
    <col min="8708" max="8960" width="9.140625" style="41"/>
    <col min="8961" max="8961" width="24.28515625" style="41" bestFit="1" customWidth="1"/>
    <col min="8962" max="8962" width="60.5703125" style="41" customWidth="1"/>
    <col min="8963" max="8963" width="9.85546875" style="41" customWidth="1"/>
    <col min="8964" max="9216" width="9.140625" style="41"/>
    <col min="9217" max="9217" width="24.28515625" style="41" bestFit="1" customWidth="1"/>
    <col min="9218" max="9218" width="60.5703125" style="41" customWidth="1"/>
    <col min="9219" max="9219" width="9.85546875" style="41" customWidth="1"/>
    <col min="9220" max="9472" width="9.140625" style="41"/>
    <col min="9473" max="9473" width="24.28515625" style="41" bestFit="1" customWidth="1"/>
    <col min="9474" max="9474" width="60.5703125" style="41" customWidth="1"/>
    <col min="9475" max="9475" width="9.85546875" style="41" customWidth="1"/>
    <col min="9476" max="9728" width="9.140625" style="41"/>
    <col min="9729" max="9729" width="24.28515625" style="41" bestFit="1" customWidth="1"/>
    <col min="9730" max="9730" width="60.5703125" style="41" customWidth="1"/>
    <col min="9731" max="9731" width="9.85546875" style="41" customWidth="1"/>
    <col min="9732" max="9984" width="9.140625" style="41"/>
    <col min="9985" max="9985" width="24.28515625" style="41" bestFit="1" customWidth="1"/>
    <col min="9986" max="9986" width="60.5703125" style="41" customWidth="1"/>
    <col min="9987" max="9987" width="9.85546875" style="41" customWidth="1"/>
    <col min="9988" max="10240" width="9.140625" style="41"/>
    <col min="10241" max="10241" width="24.28515625" style="41" bestFit="1" customWidth="1"/>
    <col min="10242" max="10242" width="60.5703125" style="41" customWidth="1"/>
    <col min="10243" max="10243" width="9.85546875" style="41" customWidth="1"/>
    <col min="10244" max="10496" width="9.140625" style="41"/>
    <col min="10497" max="10497" width="24.28515625" style="41" bestFit="1" customWidth="1"/>
    <col min="10498" max="10498" width="60.5703125" style="41" customWidth="1"/>
    <col min="10499" max="10499" width="9.85546875" style="41" customWidth="1"/>
    <col min="10500" max="10752" width="9.140625" style="41"/>
    <col min="10753" max="10753" width="24.28515625" style="41" bestFit="1" customWidth="1"/>
    <col min="10754" max="10754" width="60.5703125" style="41" customWidth="1"/>
    <col min="10755" max="10755" width="9.85546875" style="41" customWidth="1"/>
    <col min="10756" max="11008" width="9.140625" style="41"/>
    <col min="11009" max="11009" width="24.28515625" style="41" bestFit="1" customWidth="1"/>
    <col min="11010" max="11010" width="60.5703125" style="41" customWidth="1"/>
    <col min="11011" max="11011" width="9.85546875" style="41" customWidth="1"/>
    <col min="11012" max="11264" width="9.140625" style="41"/>
    <col min="11265" max="11265" width="24.28515625" style="41" bestFit="1" customWidth="1"/>
    <col min="11266" max="11266" width="60.5703125" style="41" customWidth="1"/>
    <col min="11267" max="11267" width="9.85546875" style="41" customWidth="1"/>
    <col min="11268" max="11520" width="9.140625" style="41"/>
    <col min="11521" max="11521" width="24.28515625" style="41" bestFit="1" customWidth="1"/>
    <col min="11522" max="11522" width="60.5703125" style="41" customWidth="1"/>
    <col min="11523" max="11523" width="9.85546875" style="41" customWidth="1"/>
    <col min="11524" max="11776" width="9.140625" style="41"/>
    <col min="11777" max="11777" width="24.28515625" style="41" bestFit="1" customWidth="1"/>
    <col min="11778" max="11778" width="60.5703125" style="41" customWidth="1"/>
    <col min="11779" max="11779" width="9.85546875" style="41" customWidth="1"/>
    <col min="11780" max="12032" width="9.140625" style="41"/>
    <col min="12033" max="12033" width="24.28515625" style="41" bestFit="1" customWidth="1"/>
    <col min="12034" max="12034" width="60.5703125" style="41" customWidth="1"/>
    <col min="12035" max="12035" width="9.85546875" style="41" customWidth="1"/>
    <col min="12036" max="12288" width="9.140625" style="41"/>
    <col min="12289" max="12289" width="24.28515625" style="41" bestFit="1" customWidth="1"/>
    <col min="12290" max="12290" width="60.5703125" style="41" customWidth="1"/>
    <col min="12291" max="12291" width="9.85546875" style="41" customWidth="1"/>
    <col min="12292" max="12544" width="9.140625" style="41"/>
    <col min="12545" max="12545" width="24.28515625" style="41" bestFit="1" customWidth="1"/>
    <col min="12546" max="12546" width="60.5703125" style="41" customWidth="1"/>
    <col min="12547" max="12547" width="9.85546875" style="41" customWidth="1"/>
    <col min="12548" max="12800" width="9.140625" style="41"/>
    <col min="12801" max="12801" width="24.28515625" style="41" bestFit="1" customWidth="1"/>
    <col min="12802" max="12802" width="60.5703125" style="41" customWidth="1"/>
    <col min="12803" max="12803" width="9.85546875" style="41" customWidth="1"/>
    <col min="12804" max="13056" width="9.140625" style="41"/>
    <col min="13057" max="13057" width="24.28515625" style="41" bestFit="1" customWidth="1"/>
    <col min="13058" max="13058" width="60.5703125" style="41" customWidth="1"/>
    <col min="13059" max="13059" width="9.85546875" style="41" customWidth="1"/>
    <col min="13060" max="13312" width="9.140625" style="41"/>
    <col min="13313" max="13313" width="24.28515625" style="41" bestFit="1" customWidth="1"/>
    <col min="13314" max="13314" width="60.5703125" style="41" customWidth="1"/>
    <col min="13315" max="13315" width="9.85546875" style="41" customWidth="1"/>
    <col min="13316" max="13568" width="9.140625" style="41"/>
    <col min="13569" max="13569" width="24.28515625" style="41" bestFit="1" customWidth="1"/>
    <col min="13570" max="13570" width="60.5703125" style="41" customWidth="1"/>
    <col min="13571" max="13571" width="9.85546875" style="41" customWidth="1"/>
    <col min="13572" max="13824" width="9.140625" style="41"/>
    <col min="13825" max="13825" width="24.28515625" style="41" bestFit="1" customWidth="1"/>
    <col min="13826" max="13826" width="60.5703125" style="41" customWidth="1"/>
    <col min="13827" max="13827" width="9.85546875" style="41" customWidth="1"/>
    <col min="13828" max="14080" width="9.140625" style="41"/>
    <col min="14081" max="14081" width="24.28515625" style="41" bestFit="1" customWidth="1"/>
    <col min="14082" max="14082" width="60.5703125" style="41" customWidth="1"/>
    <col min="14083" max="14083" width="9.85546875" style="41" customWidth="1"/>
    <col min="14084" max="14336" width="9.140625" style="41"/>
    <col min="14337" max="14337" width="24.28515625" style="41" bestFit="1" customWidth="1"/>
    <col min="14338" max="14338" width="60.5703125" style="41" customWidth="1"/>
    <col min="14339" max="14339" width="9.85546875" style="41" customWidth="1"/>
    <col min="14340" max="14592" width="9.140625" style="41"/>
    <col min="14593" max="14593" width="24.28515625" style="41" bestFit="1" customWidth="1"/>
    <col min="14594" max="14594" width="60.5703125" style="41" customWidth="1"/>
    <col min="14595" max="14595" width="9.85546875" style="41" customWidth="1"/>
    <col min="14596" max="14848" width="9.140625" style="41"/>
    <col min="14849" max="14849" width="24.28515625" style="41" bestFit="1" customWidth="1"/>
    <col min="14850" max="14850" width="60.5703125" style="41" customWidth="1"/>
    <col min="14851" max="14851" width="9.85546875" style="41" customWidth="1"/>
    <col min="14852" max="15104" width="9.140625" style="41"/>
    <col min="15105" max="15105" width="24.28515625" style="41" bestFit="1" customWidth="1"/>
    <col min="15106" max="15106" width="60.5703125" style="41" customWidth="1"/>
    <col min="15107" max="15107" width="9.85546875" style="41" customWidth="1"/>
    <col min="15108" max="15360" width="9.140625" style="41"/>
    <col min="15361" max="15361" width="24.28515625" style="41" bestFit="1" customWidth="1"/>
    <col min="15362" max="15362" width="60.5703125" style="41" customWidth="1"/>
    <col min="15363" max="15363" width="9.85546875" style="41" customWidth="1"/>
    <col min="15364" max="15616" width="9.140625" style="41"/>
    <col min="15617" max="15617" width="24.28515625" style="41" bestFit="1" customWidth="1"/>
    <col min="15618" max="15618" width="60.5703125" style="41" customWidth="1"/>
    <col min="15619" max="15619" width="9.85546875" style="41" customWidth="1"/>
    <col min="15620" max="15872" width="9.140625" style="41"/>
    <col min="15873" max="15873" width="24.28515625" style="41" bestFit="1" customWidth="1"/>
    <col min="15874" max="15874" width="60.5703125" style="41" customWidth="1"/>
    <col min="15875" max="15875" width="9.85546875" style="41" customWidth="1"/>
    <col min="15876" max="16128" width="9.140625" style="41"/>
    <col min="16129" max="16129" width="24.28515625" style="41" bestFit="1" customWidth="1"/>
    <col min="16130" max="16130" width="60.5703125" style="41" customWidth="1"/>
    <col min="16131" max="16131" width="9.85546875" style="41" customWidth="1"/>
    <col min="16132" max="16384" width="9.140625" style="41"/>
  </cols>
  <sheetData>
    <row r="1" spans="1:17">
      <c r="A1" s="23" t="s">
        <v>48</v>
      </c>
      <c r="B1" s="1304" t="s">
        <v>2210</v>
      </c>
    </row>
    <row r="2" spans="1:17">
      <c r="A2" s="23" t="s">
        <v>49</v>
      </c>
      <c r="B2" s="23" t="s">
        <v>1938</v>
      </c>
    </row>
    <row r="3" spans="1:17">
      <c r="A3" s="23" t="s">
        <v>47</v>
      </c>
      <c r="B3" s="23" t="s">
        <v>1049</v>
      </c>
    </row>
    <row r="4" spans="1:17">
      <c r="A4" s="23" t="s">
        <v>50</v>
      </c>
      <c r="B4" s="23" t="s">
        <v>53</v>
      </c>
    </row>
    <row r="5" spans="1:17">
      <c r="A5" s="41" t="s">
        <v>792</v>
      </c>
      <c r="B5" s="41" t="s">
        <v>71</v>
      </c>
    </row>
    <row r="6" spans="1:17" ht="15.75" thickBot="1"/>
    <row r="7" spans="1:17" ht="15" customHeight="1">
      <c r="A7" s="4685" t="s">
        <v>2201</v>
      </c>
      <c r="B7" s="4686"/>
      <c r="C7" s="4691" t="s">
        <v>2202</v>
      </c>
      <c r="D7" s="4733"/>
      <c r="E7" s="4733"/>
      <c r="F7" s="4733"/>
      <c r="G7" s="4733"/>
      <c r="H7" s="4733"/>
      <c r="I7" s="4733"/>
      <c r="J7" s="4733"/>
      <c r="K7" s="4733"/>
      <c r="L7" s="4734"/>
      <c r="M7" s="4734"/>
      <c r="N7" s="4734"/>
      <c r="O7" s="4734"/>
      <c r="P7" s="4734"/>
      <c r="Q7" s="4735"/>
    </row>
    <row r="8" spans="1:17">
      <c r="A8" s="4687"/>
      <c r="B8" s="4688"/>
      <c r="C8" s="4736"/>
      <c r="D8" s="4737"/>
      <c r="E8" s="4737"/>
      <c r="F8" s="4737"/>
      <c r="G8" s="4737"/>
      <c r="H8" s="4737"/>
      <c r="I8" s="4737"/>
      <c r="J8" s="4737"/>
      <c r="K8" s="4737"/>
      <c r="L8" s="4738"/>
      <c r="M8" s="4738"/>
      <c r="N8" s="4738"/>
      <c r="O8" s="4738"/>
      <c r="P8" s="4738"/>
      <c r="Q8" s="4739"/>
    </row>
    <row r="9" spans="1:17">
      <c r="A9" s="4687"/>
      <c r="B9" s="4688"/>
      <c r="C9" s="4736"/>
      <c r="D9" s="4737"/>
      <c r="E9" s="4737"/>
      <c r="F9" s="4737"/>
      <c r="G9" s="4737"/>
      <c r="H9" s="4737"/>
      <c r="I9" s="4737"/>
      <c r="J9" s="4737"/>
      <c r="K9" s="4737"/>
      <c r="L9" s="4738"/>
      <c r="M9" s="4738"/>
      <c r="N9" s="4738"/>
      <c r="O9" s="4738"/>
      <c r="P9" s="4738"/>
      <c r="Q9" s="4739"/>
    </row>
    <row r="10" spans="1:17" ht="15.75" thickBot="1">
      <c r="A10" s="4689"/>
      <c r="B10" s="4690"/>
      <c r="C10" s="4740"/>
      <c r="D10" s="4741"/>
      <c r="E10" s="4741"/>
      <c r="F10" s="4741"/>
      <c r="G10" s="4741"/>
      <c r="H10" s="4741"/>
      <c r="I10" s="4741"/>
      <c r="J10" s="4741"/>
      <c r="K10" s="4741"/>
      <c r="L10" s="4742"/>
      <c r="M10" s="4742"/>
      <c r="N10" s="4742"/>
      <c r="O10" s="4742"/>
      <c r="P10" s="4742"/>
      <c r="Q10" s="4743"/>
    </row>
    <row r="11" spans="1:17">
      <c r="A11" s="4703" t="s">
        <v>2203</v>
      </c>
      <c r="B11" s="4704"/>
      <c r="C11" s="4717" t="s">
        <v>2181</v>
      </c>
      <c r="D11" s="1629"/>
      <c r="E11" s="4744" t="s">
        <v>2097</v>
      </c>
      <c r="F11" s="4744"/>
      <c r="G11" s="4744"/>
      <c r="H11" s="4744"/>
      <c r="I11" s="4744"/>
      <c r="J11" s="4744"/>
      <c r="K11" s="4744"/>
      <c r="L11" s="4744"/>
      <c r="M11" s="4744"/>
      <c r="N11" s="4744"/>
      <c r="O11" s="4744"/>
      <c r="P11" s="4744"/>
      <c r="Q11" s="4745"/>
    </row>
    <row r="12" spans="1:17" ht="24">
      <c r="A12" s="4705"/>
      <c r="B12" s="4706"/>
      <c r="C12" s="4718"/>
      <c r="D12" s="1610" t="s">
        <v>2098</v>
      </c>
      <c r="E12" s="1611" t="s">
        <v>2099</v>
      </c>
      <c r="F12" s="1612" t="s">
        <v>2100</v>
      </c>
      <c r="G12" s="1612" t="s">
        <v>2101</v>
      </c>
      <c r="H12" s="1612" t="s">
        <v>2102</v>
      </c>
      <c r="I12" s="1612" t="s">
        <v>2103</v>
      </c>
      <c r="J12" s="1612" t="s">
        <v>2104</v>
      </c>
      <c r="K12" s="1612" t="s">
        <v>2105</v>
      </c>
      <c r="L12" s="1612" t="s">
        <v>2106</v>
      </c>
      <c r="M12" s="1612" t="s">
        <v>2107</v>
      </c>
      <c r="N12" s="1612" t="s">
        <v>2108</v>
      </c>
      <c r="O12" s="1612" t="s">
        <v>2109</v>
      </c>
      <c r="P12" s="1612" t="s">
        <v>2110</v>
      </c>
      <c r="Q12" s="1613" t="s">
        <v>2111</v>
      </c>
    </row>
    <row r="13" spans="1:17">
      <c r="A13" s="1630"/>
      <c r="B13" s="1631"/>
      <c r="C13" s="1632">
        <v>1</v>
      </c>
      <c r="D13" s="1633">
        <v>2</v>
      </c>
      <c r="E13" s="1633">
        <v>3</v>
      </c>
      <c r="F13" s="1633">
        <v>4</v>
      </c>
      <c r="G13" s="1633">
        <v>5</v>
      </c>
      <c r="H13" s="1633">
        <v>6</v>
      </c>
      <c r="I13" s="1633">
        <v>7</v>
      </c>
      <c r="J13" s="1633">
        <v>8</v>
      </c>
      <c r="K13" s="1633">
        <v>9</v>
      </c>
      <c r="L13" s="1633">
        <v>10</v>
      </c>
      <c r="M13" s="1633">
        <v>11</v>
      </c>
      <c r="N13" s="1633">
        <v>12</v>
      </c>
      <c r="O13" s="1633">
        <v>13</v>
      </c>
      <c r="P13" s="1633">
        <v>14</v>
      </c>
      <c r="Q13" s="1634">
        <v>15</v>
      </c>
    </row>
    <row r="14" spans="1:17">
      <c r="A14" s="1630"/>
      <c r="B14" s="1614" t="s">
        <v>2112</v>
      </c>
      <c r="C14" s="1492"/>
      <c r="D14" s="1493"/>
      <c r="E14" s="1493"/>
      <c r="F14" s="1493"/>
      <c r="G14" s="1493"/>
      <c r="H14" s="1493"/>
      <c r="I14" s="1493"/>
      <c r="J14" s="1493"/>
      <c r="K14" s="1493"/>
      <c r="L14" s="1493"/>
      <c r="M14" s="1493"/>
      <c r="N14" s="1493"/>
      <c r="O14" s="1493"/>
      <c r="P14" s="1493"/>
      <c r="Q14" s="1494"/>
    </row>
    <row r="15" spans="1:17">
      <c r="A15" s="1635"/>
      <c r="B15" s="1615" t="s">
        <v>199</v>
      </c>
      <c r="C15" s="1496"/>
      <c r="D15" s="1497"/>
      <c r="E15" s="1497"/>
      <c r="F15" s="1497"/>
      <c r="G15" s="1497"/>
      <c r="H15" s="1497"/>
      <c r="I15" s="1497"/>
      <c r="J15" s="1497"/>
      <c r="K15" s="1497"/>
      <c r="L15" s="1497"/>
      <c r="M15" s="1497"/>
      <c r="N15" s="1497"/>
      <c r="O15" s="1497"/>
      <c r="P15" s="1497"/>
      <c r="Q15" s="1498"/>
    </row>
    <row r="16" spans="1:17">
      <c r="A16" s="1499">
        <v>1</v>
      </c>
      <c r="B16" s="1086" t="s">
        <v>202</v>
      </c>
      <c r="C16" s="1500">
        <f>SUM(D16:Q16)</f>
        <v>0</v>
      </c>
      <c r="D16" s="1501"/>
      <c r="E16" s="1502"/>
      <c r="F16" s="1502"/>
      <c r="G16" s="1502"/>
      <c r="H16" s="1502"/>
      <c r="I16" s="1502"/>
      <c r="J16" s="1502"/>
      <c r="K16" s="1502"/>
      <c r="L16" s="1502"/>
      <c r="M16" s="1502"/>
      <c r="N16" s="1502"/>
      <c r="O16" s="1502"/>
      <c r="P16" s="1502"/>
      <c r="Q16" s="1503"/>
    </row>
    <row r="17" spans="1:17" ht="25.5">
      <c r="A17" s="1499">
        <v>2</v>
      </c>
      <c r="B17" s="1082" t="s">
        <v>2113</v>
      </c>
      <c r="C17" s="1500">
        <f t="shared" ref="C17:C32" si="0">SUM(D17:Q17)</f>
        <v>0</v>
      </c>
      <c r="D17" s="1504"/>
      <c r="E17" s="1505"/>
      <c r="F17" s="1505"/>
      <c r="G17" s="1505"/>
      <c r="H17" s="1505"/>
      <c r="I17" s="1505"/>
      <c r="J17" s="1505"/>
      <c r="K17" s="1505"/>
      <c r="L17" s="1505"/>
      <c r="M17" s="1505"/>
      <c r="N17" s="1505"/>
      <c r="O17" s="1505"/>
      <c r="P17" s="1505"/>
      <c r="Q17" s="1506"/>
    </row>
    <row r="18" spans="1:17">
      <c r="A18" s="1507">
        <v>3</v>
      </c>
      <c r="B18" s="1508" t="s">
        <v>2114</v>
      </c>
      <c r="C18" s="1500">
        <f t="shared" si="0"/>
        <v>0</v>
      </c>
      <c r="D18" s="1504"/>
      <c r="E18" s="1505"/>
      <c r="F18" s="1505"/>
      <c r="G18" s="1505"/>
      <c r="H18" s="1505"/>
      <c r="I18" s="1505"/>
      <c r="J18" s="1505"/>
      <c r="K18" s="1505"/>
      <c r="L18" s="1505"/>
      <c r="M18" s="1505"/>
      <c r="N18" s="1505"/>
      <c r="O18" s="1505"/>
      <c r="P18" s="1505"/>
      <c r="Q18" s="1506"/>
    </row>
    <row r="19" spans="1:17">
      <c r="A19" s="1507">
        <v>4</v>
      </c>
      <c r="B19" s="1508" t="s">
        <v>2115</v>
      </c>
      <c r="C19" s="1500">
        <f t="shared" si="0"/>
        <v>0</v>
      </c>
      <c r="D19" s="1509">
        <f>D20+D21</f>
        <v>0</v>
      </c>
      <c r="E19" s="1509">
        <f t="shared" ref="E19:Q19" si="1">E20+E21</f>
        <v>0</v>
      </c>
      <c r="F19" s="1509">
        <f t="shared" si="1"/>
        <v>0</v>
      </c>
      <c r="G19" s="1509">
        <f t="shared" si="1"/>
        <v>0</v>
      </c>
      <c r="H19" s="1509">
        <f t="shared" si="1"/>
        <v>0</v>
      </c>
      <c r="I19" s="1509">
        <f t="shared" si="1"/>
        <v>0</v>
      </c>
      <c r="J19" s="1509">
        <f t="shared" si="1"/>
        <v>0</v>
      </c>
      <c r="K19" s="1509">
        <f t="shared" si="1"/>
        <v>0</v>
      </c>
      <c r="L19" s="1509">
        <f t="shared" si="1"/>
        <v>0</v>
      </c>
      <c r="M19" s="1509">
        <f t="shared" si="1"/>
        <v>0</v>
      </c>
      <c r="N19" s="1509">
        <f t="shared" si="1"/>
        <v>0</v>
      </c>
      <c r="O19" s="1509">
        <f t="shared" si="1"/>
        <v>0</v>
      </c>
      <c r="P19" s="1509">
        <f t="shared" si="1"/>
        <v>0</v>
      </c>
      <c r="Q19" s="1510">
        <f t="shared" si="1"/>
        <v>0</v>
      </c>
    </row>
    <row r="20" spans="1:17">
      <c r="A20" s="1636"/>
      <c r="B20" s="1512" t="s">
        <v>67</v>
      </c>
      <c r="C20" s="1500">
        <f t="shared" si="0"/>
        <v>0</v>
      </c>
      <c r="D20" s="1513"/>
      <c r="E20" s="1514"/>
      <c r="F20" s="1514"/>
      <c r="G20" s="1514"/>
      <c r="H20" s="1514"/>
      <c r="I20" s="1514"/>
      <c r="J20" s="1514"/>
      <c r="K20" s="1514"/>
      <c r="L20" s="1514"/>
      <c r="M20" s="1514"/>
      <c r="N20" s="1514"/>
      <c r="O20" s="1514"/>
      <c r="P20" s="1514"/>
      <c r="Q20" s="1515"/>
    </row>
    <row r="21" spans="1:17">
      <c r="A21" s="1499"/>
      <c r="B21" s="1512" t="s">
        <v>273</v>
      </c>
      <c r="C21" s="1500">
        <f t="shared" si="0"/>
        <v>0</v>
      </c>
      <c r="D21" s="1513"/>
      <c r="E21" s="1514"/>
      <c r="F21" s="1514"/>
      <c r="G21" s="1514"/>
      <c r="H21" s="1514"/>
      <c r="I21" s="1514"/>
      <c r="J21" s="1514"/>
      <c r="K21" s="1514"/>
      <c r="L21" s="1514"/>
      <c r="M21" s="1514"/>
      <c r="N21" s="1514"/>
      <c r="O21" s="1514"/>
      <c r="P21" s="1514"/>
      <c r="Q21" s="1515"/>
    </row>
    <row r="22" spans="1:17">
      <c r="A22" s="1507">
        <v>5</v>
      </c>
      <c r="B22" s="1508" t="s">
        <v>2116</v>
      </c>
      <c r="C22" s="1500">
        <f t="shared" si="0"/>
        <v>0</v>
      </c>
      <c r="D22" s="1516"/>
      <c r="E22" s="1517"/>
      <c r="F22" s="1517"/>
      <c r="G22" s="1517"/>
      <c r="H22" s="1517"/>
      <c r="I22" s="1517"/>
      <c r="J22" s="1517"/>
      <c r="K22" s="1517"/>
      <c r="L22" s="1517"/>
      <c r="M22" s="1517"/>
      <c r="N22" s="1517"/>
      <c r="O22" s="1517"/>
      <c r="P22" s="1517"/>
      <c r="Q22" s="1518"/>
    </row>
    <row r="23" spans="1:17">
      <c r="A23" s="1507">
        <v>6</v>
      </c>
      <c r="B23" s="1508" t="s">
        <v>2117</v>
      </c>
      <c r="C23" s="1500">
        <f t="shared" si="0"/>
        <v>0</v>
      </c>
      <c r="D23" s="1513"/>
      <c r="E23" s="1514"/>
      <c r="F23" s="1514"/>
      <c r="G23" s="1514"/>
      <c r="H23" s="1514"/>
      <c r="I23" s="1514"/>
      <c r="J23" s="1514"/>
      <c r="K23" s="1514"/>
      <c r="L23" s="1514"/>
      <c r="M23" s="1514"/>
      <c r="N23" s="1514"/>
      <c r="O23" s="1514"/>
      <c r="P23" s="1514"/>
      <c r="Q23" s="1515"/>
    </row>
    <row r="24" spans="1:17">
      <c r="A24" s="1507">
        <v>7</v>
      </c>
      <c r="B24" s="1508" t="s">
        <v>1805</v>
      </c>
      <c r="C24" s="1500">
        <f t="shared" si="0"/>
        <v>0</v>
      </c>
      <c r="D24" s="1513"/>
      <c r="E24" s="1514"/>
      <c r="F24" s="1514"/>
      <c r="G24" s="1514"/>
      <c r="H24" s="1514"/>
      <c r="I24" s="1514"/>
      <c r="J24" s="1514"/>
      <c r="K24" s="1514"/>
      <c r="L24" s="1514"/>
      <c r="M24" s="1514"/>
      <c r="N24" s="1514"/>
      <c r="O24" s="1514"/>
      <c r="P24" s="1514"/>
      <c r="Q24" s="1515"/>
    </row>
    <row r="25" spans="1:17">
      <c r="A25" s="1507"/>
      <c r="B25" s="1512" t="s">
        <v>2118</v>
      </c>
      <c r="C25" s="1500">
        <f t="shared" si="0"/>
        <v>0</v>
      </c>
      <c r="D25" s="1513"/>
      <c r="E25" s="1514"/>
      <c r="F25" s="1514"/>
      <c r="G25" s="1514"/>
      <c r="H25" s="1514"/>
      <c r="I25" s="1514"/>
      <c r="J25" s="1514"/>
      <c r="K25" s="1514"/>
      <c r="L25" s="1514"/>
      <c r="M25" s="1514"/>
      <c r="N25" s="1514"/>
      <c r="O25" s="1514"/>
      <c r="P25" s="1514"/>
      <c r="Q25" s="1515"/>
    </row>
    <row r="26" spans="1:17">
      <c r="A26" s="1507">
        <v>8</v>
      </c>
      <c r="B26" s="1524" t="s">
        <v>2119</v>
      </c>
      <c r="C26" s="1500">
        <f t="shared" si="0"/>
        <v>0</v>
      </c>
      <c r="D26" s="1521">
        <f>D27+D28+D29</f>
        <v>0</v>
      </c>
      <c r="E26" s="1521">
        <f t="shared" ref="E26:Q26" si="2">E27+E28+E29</f>
        <v>0</v>
      </c>
      <c r="F26" s="1521">
        <f t="shared" si="2"/>
        <v>0</v>
      </c>
      <c r="G26" s="1521">
        <f t="shared" si="2"/>
        <v>0</v>
      </c>
      <c r="H26" s="1521">
        <f t="shared" si="2"/>
        <v>0</v>
      </c>
      <c r="I26" s="1521">
        <f t="shared" si="2"/>
        <v>0</v>
      </c>
      <c r="J26" s="1521">
        <f t="shared" si="2"/>
        <v>0</v>
      </c>
      <c r="K26" s="1521">
        <f t="shared" si="2"/>
        <v>0</v>
      </c>
      <c r="L26" s="1521">
        <f t="shared" si="2"/>
        <v>0</v>
      </c>
      <c r="M26" s="1521">
        <f t="shared" si="2"/>
        <v>0</v>
      </c>
      <c r="N26" s="1521">
        <f t="shared" si="2"/>
        <v>0</v>
      </c>
      <c r="O26" s="1521">
        <f t="shared" si="2"/>
        <v>0</v>
      </c>
      <c r="P26" s="1521">
        <f t="shared" si="2"/>
        <v>0</v>
      </c>
      <c r="Q26" s="1522">
        <f t="shared" si="2"/>
        <v>0</v>
      </c>
    </row>
    <row r="27" spans="1:17">
      <c r="A27" s="1507"/>
      <c r="B27" s="1523" t="s">
        <v>438</v>
      </c>
      <c r="C27" s="1500">
        <f t="shared" si="0"/>
        <v>0</v>
      </c>
      <c r="D27" s="1513"/>
      <c r="E27" s="1514"/>
      <c r="F27" s="1514"/>
      <c r="G27" s="1514"/>
      <c r="H27" s="1514"/>
      <c r="I27" s="1514"/>
      <c r="J27" s="1514"/>
      <c r="K27" s="1514"/>
      <c r="L27" s="1514"/>
      <c r="M27" s="1514"/>
      <c r="N27" s="1514"/>
      <c r="O27" s="1514"/>
      <c r="P27" s="1514"/>
      <c r="Q27" s="1515"/>
    </row>
    <row r="28" spans="1:17">
      <c r="A28" s="1507"/>
      <c r="B28" s="1523" t="s">
        <v>445</v>
      </c>
      <c r="C28" s="1500">
        <f t="shared" si="0"/>
        <v>0</v>
      </c>
      <c r="D28" s="1513"/>
      <c r="E28" s="1514"/>
      <c r="F28" s="1514"/>
      <c r="G28" s="1514"/>
      <c r="H28" s="1514"/>
      <c r="I28" s="1514"/>
      <c r="J28" s="1514"/>
      <c r="K28" s="1514"/>
      <c r="L28" s="1514"/>
      <c r="M28" s="1514"/>
      <c r="N28" s="1514"/>
      <c r="O28" s="1514"/>
      <c r="P28" s="1514"/>
      <c r="Q28" s="1515"/>
    </row>
    <row r="29" spans="1:17">
      <c r="A29" s="1507"/>
      <c r="B29" s="1523" t="s">
        <v>2120</v>
      </c>
      <c r="C29" s="1500">
        <f t="shared" si="0"/>
        <v>0</v>
      </c>
      <c r="D29" s="1513"/>
      <c r="E29" s="1514"/>
      <c r="F29" s="1514"/>
      <c r="G29" s="1514"/>
      <c r="H29" s="1514"/>
      <c r="I29" s="1514"/>
      <c r="J29" s="1514"/>
      <c r="K29" s="1514"/>
      <c r="L29" s="1514"/>
      <c r="M29" s="1514"/>
      <c r="N29" s="1514"/>
      <c r="O29" s="1514"/>
      <c r="P29" s="1514"/>
      <c r="Q29" s="1515"/>
    </row>
    <row r="30" spans="1:17">
      <c r="A30" s="1507">
        <v>9</v>
      </c>
      <c r="B30" s="1524" t="s">
        <v>1813</v>
      </c>
      <c r="C30" s="1500">
        <f t="shared" si="0"/>
        <v>0</v>
      </c>
      <c r="D30" s="1521">
        <f>D31+D32</f>
        <v>0</v>
      </c>
      <c r="E30" s="1521">
        <f t="shared" ref="E30:Q30" si="3">E31+E32</f>
        <v>0</v>
      </c>
      <c r="F30" s="1521">
        <f t="shared" si="3"/>
        <v>0</v>
      </c>
      <c r="G30" s="1521">
        <f t="shared" si="3"/>
        <v>0</v>
      </c>
      <c r="H30" s="1521">
        <f t="shared" si="3"/>
        <v>0</v>
      </c>
      <c r="I30" s="1521">
        <f t="shared" si="3"/>
        <v>0</v>
      </c>
      <c r="J30" s="1521">
        <f t="shared" si="3"/>
        <v>0</v>
      </c>
      <c r="K30" s="1521">
        <f t="shared" si="3"/>
        <v>0</v>
      </c>
      <c r="L30" s="1521">
        <f t="shared" si="3"/>
        <v>0</v>
      </c>
      <c r="M30" s="1521">
        <f t="shared" si="3"/>
        <v>0</v>
      </c>
      <c r="N30" s="1521">
        <f t="shared" si="3"/>
        <v>0</v>
      </c>
      <c r="O30" s="1521">
        <f t="shared" si="3"/>
        <v>0</v>
      </c>
      <c r="P30" s="1521">
        <f t="shared" si="3"/>
        <v>0</v>
      </c>
      <c r="Q30" s="1522">
        <f t="shared" si="3"/>
        <v>0</v>
      </c>
    </row>
    <row r="31" spans="1:17">
      <c r="A31" s="1507"/>
      <c r="B31" s="1525" t="s">
        <v>2121</v>
      </c>
      <c r="C31" s="1500">
        <f t="shared" si="0"/>
        <v>0</v>
      </c>
      <c r="D31" s="1513"/>
      <c r="E31" s="1514"/>
      <c r="F31" s="1514"/>
      <c r="G31" s="1514"/>
      <c r="H31" s="1514"/>
      <c r="I31" s="1514"/>
      <c r="J31" s="1514"/>
      <c r="K31" s="1514"/>
      <c r="L31" s="1514"/>
      <c r="M31" s="1514"/>
      <c r="N31" s="1514"/>
      <c r="O31" s="1514"/>
      <c r="P31" s="1514"/>
      <c r="Q31" s="1515"/>
    </row>
    <row r="32" spans="1:17">
      <c r="A32" s="1507"/>
      <c r="B32" s="1525" t="s">
        <v>65</v>
      </c>
      <c r="C32" s="1500">
        <f t="shared" si="0"/>
        <v>0</v>
      </c>
      <c r="D32" s="1513"/>
      <c r="E32" s="1514"/>
      <c r="F32" s="1514"/>
      <c r="G32" s="1514"/>
      <c r="H32" s="1514"/>
      <c r="I32" s="1514"/>
      <c r="J32" s="1514"/>
      <c r="K32" s="1514"/>
      <c r="L32" s="1514"/>
      <c r="M32" s="1514"/>
      <c r="N32" s="1514"/>
      <c r="O32" s="1514"/>
      <c r="P32" s="1514"/>
      <c r="Q32" s="1515"/>
    </row>
    <row r="33" spans="1:17">
      <c r="A33" s="1507"/>
      <c r="B33" s="1572" t="s">
        <v>2122</v>
      </c>
      <c r="C33" s="1529">
        <f>C16+C17+C18+C19+C22+C23+C24+C25+C26+C30</f>
        <v>0</v>
      </c>
      <c r="D33" s="1529">
        <f t="shared" ref="D33:Q33" si="4">D16+D17+D18+D19+D22+D23+D24+D25+D26+D30</f>
        <v>0</v>
      </c>
      <c r="E33" s="1529">
        <f t="shared" si="4"/>
        <v>0</v>
      </c>
      <c r="F33" s="1529">
        <f t="shared" si="4"/>
        <v>0</v>
      </c>
      <c r="G33" s="1529">
        <f t="shared" si="4"/>
        <v>0</v>
      </c>
      <c r="H33" s="1529">
        <f t="shared" si="4"/>
        <v>0</v>
      </c>
      <c r="I33" s="1529">
        <f t="shared" si="4"/>
        <v>0</v>
      </c>
      <c r="J33" s="1529">
        <f t="shared" si="4"/>
        <v>0</v>
      </c>
      <c r="K33" s="1529">
        <f t="shared" si="4"/>
        <v>0</v>
      </c>
      <c r="L33" s="1529">
        <f t="shared" si="4"/>
        <v>0</v>
      </c>
      <c r="M33" s="1529">
        <f t="shared" si="4"/>
        <v>0</v>
      </c>
      <c r="N33" s="1529">
        <f t="shared" si="4"/>
        <v>0</v>
      </c>
      <c r="O33" s="1529">
        <f t="shared" si="4"/>
        <v>0</v>
      </c>
      <c r="P33" s="1529">
        <f t="shared" si="4"/>
        <v>0</v>
      </c>
      <c r="Q33" s="1530">
        <f t="shared" si="4"/>
        <v>0</v>
      </c>
    </row>
    <row r="34" spans="1:17">
      <c r="A34" s="1507"/>
      <c r="B34" s="1614" t="s">
        <v>2123</v>
      </c>
      <c r="C34" s="1531"/>
      <c r="D34" s="1531"/>
      <c r="E34" s="1531"/>
      <c r="F34" s="1531"/>
      <c r="G34" s="1531"/>
      <c r="H34" s="1531"/>
      <c r="I34" s="1531"/>
      <c r="J34" s="1531"/>
      <c r="K34" s="1531"/>
      <c r="L34" s="1531"/>
      <c r="M34" s="1531"/>
      <c r="N34" s="1531"/>
      <c r="O34" s="1531"/>
      <c r="P34" s="1531"/>
      <c r="Q34" s="1532"/>
    </row>
    <row r="35" spans="1:17">
      <c r="A35" s="1507">
        <v>1</v>
      </c>
      <c r="B35" s="1508" t="s">
        <v>2124</v>
      </c>
      <c r="C35" s="1500">
        <f>SUM(D35:Q35)</f>
        <v>0</v>
      </c>
      <c r="D35" s="1516"/>
      <c r="E35" s="1517"/>
      <c r="F35" s="1517"/>
      <c r="G35" s="1517"/>
      <c r="H35" s="1517"/>
      <c r="I35" s="1517"/>
      <c r="J35" s="1517"/>
      <c r="K35" s="1517"/>
      <c r="L35" s="1517"/>
      <c r="M35" s="1517"/>
      <c r="N35" s="1517"/>
      <c r="O35" s="1517"/>
      <c r="P35" s="1517"/>
      <c r="Q35" s="1518"/>
    </row>
    <row r="36" spans="1:17">
      <c r="A36" s="1507">
        <v>2</v>
      </c>
      <c r="B36" s="1508" t="s">
        <v>2125</v>
      </c>
      <c r="C36" s="1500">
        <f t="shared" ref="C36:C50" si="5">SUM(D36:Q36)</f>
        <v>0</v>
      </c>
      <c r="D36" s="1513"/>
      <c r="E36" s="1514"/>
      <c r="F36" s="1514"/>
      <c r="G36" s="1514"/>
      <c r="H36" s="1514"/>
      <c r="I36" s="1514"/>
      <c r="J36" s="1514"/>
      <c r="K36" s="1514"/>
      <c r="L36" s="1514"/>
      <c r="M36" s="1514"/>
      <c r="N36" s="1514"/>
      <c r="O36" s="1514"/>
      <c r="P36" s="1514"/>
      <c r="Q36" s="1515"/>
    </row>
    <row r="37" spans="1:17">
      <c r="A37" s="1507">
        <v>3</v>
      </c>
      <c r="B37" s="1508" t="s">
        <v>2126</v>
      </c>
      <c r="C37" s="1500">
        <f t="shared" si="5"/>
        <v>0</v>
      </c>
      <c r="D37" s="1513"/>
      <c r="E37" s="1514"/>
      <c r="F37" s="1514"/>
      <c r="G37" s="1514"/>
      <c r="H37" s="1514"/>
      <c r="I37" s="1514"/>
      <c r="J37" s="1514"/>
      <c r="K37" s="1514"/>
      <c r="L37" s="1514"/>
      <c r="M37" s="1514"/>
      <c r="N37" s="1514"/>
      <c r="O37" s="1514"/>
      <c r="P37" s="1514"/>
      <c r="Q37" s="1515"/>
    </row>
    <row r="38" spans="1:17">
      <c r="A38" s="1507">
        <v>4</v>
      </c>
      <c r="B38" s="1508" t="s">
        <v>2127</v>
      </c>
      <c r="C38" s="1500">
        <f t="shared" si="5"/>
        <v>0</v>
      </c>
      <c r="D38" s="1521">
        <f>D39+D40</f>
        <v>0</v>
      </c>
      <c r="E38" s="1521">
        <f t="shared" ref="E38:Q38" si="6">E39+E40</f>
        <v>0</v>
      </c>
      <c r="F38" s="1521">
        <f t="shared" si="6"/>
        <v>0</v>
      </c>
      <c r="G38" s="1521">
        <f t="shared" si="6"/>
        <v>0</v>
      </c>
      <c r="H38" s="1521">
        <f t="shared" si="6"/>
        <v>0</v>
      </c>
      <c r="I38" s="1521">
        <f t="shared" si="6"/>
        <v>0</v>
      </c>
      <c r="J38" s="1521">
        <f t="shared" si="6"/>
        <v>0</v>
      </c>
      <c r="K38" s="1521">
        <f t="shared" si="6"/>
        <v>0</v>
      </c>
      <c r="L38" s="1521">
        <f t="shared" si="6"/>
        <v>0</v>
      </c>
      <c r="M38" s="1521">
        <f t="shared" si="6"/>
        <v>0</v>
      </c>
      <c r="N38" s="1521">
        <f t="shared" si="6"/>
        <v>0</v>
      </c>
      <c r="O38" s="1521">
        <f t="shared" si="6"/>
        <v>0</v>
      </c>
      <c r="P38" s="1521">
        <f t="shared" si="6"/>
        <v>0</v>
      </c>
      <c r="Q38" s="1522">
        <f t="shared" si="6"/>
        <v>0</v>
      </c>
    </row>
    <row r="39" spans="1:17" ht="15" customHeight="1">
      <c r="A39" s="1507"/>
      <c r="B39" s="1512" t="s">
        <v>67</v>
      </c>
      <c r="C39" s="1500">
        <f t="shared" si="5"/>
        <v>0</v>
      </c>
      <c r="D39" s="1533"/>
      <c r="E39" s="1533"/>
      <c r="F39" s="1533"/>
      <c r="G39" s="1533"/>
      <c r="H39" s="1533"/>
      <c r="I39" s="1533"/>
      <c r="J39" s="1533"/>
      <c r="K39" s="1533"/>
      <c r="L39" s="1533"/>
      <c r="M39" s="1533"/>
      <c r="N39" s="1533"/>
      <c r="O39" s="1533"/>
      <c r="P39" s="1533"/>
      <c r="Q39" s="1534"/>
    </row>
    <row r="40" spans="1:17">
      <c r="A40" s="1507"/>
      <c r="B40" s="1512" t="s">
        <v>273</v>
      </c>
      <c r="C40" s="1500">
        <f t="shared" si="5"/>
        <v>0</v>
      </c>
      <c r="D40" s="1536"/>
      <c r="E40" s="1536"/>
      <c r="F40" s="1536"/>
      <c r="G40" s="1536"/>
      <c r="H40" s="1536"/>
      <c r="I40" s="1536"/>
      <c r="J40" s="1536"/>
      <c r="K40" s="1536"/>
      <c r="L40" s="1536"/>
      <c r="M40" s="1536"/>
      <c r="N40" s="1536"/>
      <c r="O40" s="1536"/>
      <c r="P40" s="1536"/>
      <c r="Q40" s="1537"/>
    </row>
    <row r="41" spans="1:17">
      <c r="A41" s="1507">
        <v>5</v>
      </c>
      <c r="B41" s="1508" t="s">
        <v>2128</v>
      </c>
      <c r="C41" s="1500">
        <f t="shared" si="5"/>
        <v>0</v>
      </c>
      <c r="D41" s="1539"/>
      <c r="E41" s="1539"/>
      <c r="F41" s="1539"/>
      <c r="G41" s="1539"/>
      <c r="H41" s="1539"/>
      <c r="I41" s="1539"/>
      <c r="J41" s="1539"/>
      <c r="K41" s="1539"/>
      <c r="L41" s="1539"/>
      <c r="M41" s="1539"/>
      <c r="N41" s="1539"/>
      <c r="O41" s="1539"/>
      <c r="P41" s="1539"/>
      <c r="Q41" s="1540"/>
    </row>
    <row r="42" spans="1:17">
      <c r="A42" s="1507">
        <v>6</v>
      </c>
      <c r="B42" s="1524" t="s">
        <v>2117</v>
      </c>
      <c r="C42" s="1500">
        <f t="shared" si="5"/>
        <v>0</v>
      </c>
      <c r="D42" s="1541"/>
      <c r="E42" s="1541"/>
      <c r="F42" s="1541"/>
      <c r="G42" s="1541"/>
      <c r="H42" s="1541"/>
      <c r="I42" s="1541"/>
      <c r="J42" s="1541"/>
      <c r="K42" s="1541"/>
      <c r="L42" s="1541"/>
      <c r="M42" s="1541"/>
      <c r="N42" s="1541"/>
      <c r="O42" s="1541"/>
      <c r="P42" s="1541"/>
      <c r="Q42" s="1542"/>
    </row>
    <row r="43" spans="1:17">
      <c r="A43" s="1507">
        <v>7</v>
      </c>
      <c r="B43" s="1524" t="s">
        <v>771</v>
      </c>
      <c r="C43" s="1500">
        <f t="shared" si="5"/>
        <v>0</v>
      </c>
      <c r="D43" s="1509">
        <f>D44+D45+D46</f>
        <v>0</v>
      </c>
      <c r="E43" s="1509">
        <f t="shared" ref="E43:Q43" si="7">E44+E45+E46</f>
        <v>0</v>
      </c>
      <c r="F43" s="1509">
        <f t="shared" si="7"/>
        <v>0</v>
      </c>
      <c r="G43" s="1509">
        <f t="shared" si="7"/>
        <v>0</v>
      </c>
      <c r="H43" s="1509">
        <f t="shared" si="7"/>
        <v>0</v>
      </c>
      <c r="I43" s="1509">
        <f t="shared" si="7"/>
        <v>0</v>
      </c>
      <c r="J43" s="1509">
        <f t="shared" si="7"/>
        <v>0</v>
      </c>
      <c r="K43" s="1509">
        <f t="shared" si="7"/>
        <v>0</v>
      </c>
      <c r="L43" s="1509">
        <f t="shared" si="7"/>
        <v>0</v>
      </c>
      <c r="M43" s="1509">
        <f t="shared" si="7"/>
        <v>0</v>
      </c>
      <c r="N43" s="1509">
        <f t="shared" si="7"/>
        <v>0</v>
      </c>
      <c r="O43" s="1509">
        <f t="shared" si="7"/>
        <v>0</v>
      </c>
      <c r="P43" s="1509">
        <f t="shared" si="7"/>
        <v>0</v>
      </c>
      <c r="Q43" s="1510">
        <f t="shared" si="7"/>
        <v>0</v>
      </c>
    </row>
    <row r="44" spans="1:17">
      <c r="A44" s="1526"/>
      <c r="B44" s="1512" t="s">
        <v>560</v>
      </c>
      <c r="C44" s="1500">
        <f t="shared" si="5"/>
        <v>0</v>
      </c>
      <c r="D44" s="1544"/>
      <c r="E44" s="1505"/>
      <c r="F44" s="1505"/>
      <c r="G44" s="1505"/>
      <c r="H44" s="1505"/>
      <c r="I44" s="1505"/>
      <c r="J44" s="1505"/>
      <c r="K44" s="1505"/>
      <c r="L44" s="1505"/>
      <c r="M44" s="1505"/>
      <c r="N44" s="1505"/>
      <c r="O44" s="1505"/>
      <c r="P44" s="1505"/>
      <c r="Q44" s="1506"/>
    </row>
    <row r="45" spans="1:17">
      <c r="A45" s="1635"/>
      <c r="B45" s="1512" t="s">
        <v>570</v>
      </c>
      <c r="C45" s="1500">
        <f t="shared" si="5"/>
        <v>0</v>
      </c>
      <c r="D45" s="1544"/>
      <c r="E45" s="1505"/>
      <c r="F45" s="1505"/>
      <c r="G45" s="1505"/>
      <c r="H45" s="1505"/>
      <c r="I45" s="1505"/>
      <c r="J45" s="1505"/>
      <c r="K45" s="1505"/>
      <c r="L45" s="1505"/>
      <c r="M45" s="1505"/>
      <c r="N45" s="1505"/>
      <c r="O45" s="1505"/>
      <c r="P45" s="1505"/>
      <c r="Q45" s="1506"/>
    </row>
    <row r="46" spans="1:17">
      <c r="A46" s="1635"/>
      <c r="B46" s="1512" t="s">
        <v>571</v>
      </c>
      <c r="C46" s="1500">
        <f t="shared" si="5"/>
        <v>0</v>
      </c>
      <c r="D46" s="1544"/>
      <c r="E46" s="1505"/>
      <c r="F46" s="1505"/>
      <c r="G46" s="1505"/>
      <c r="H46" s="1505"/>
      <c r="I46" s="1505"/>
      <c r="J46" s="1505"/>
      <c r="K46" s="1505"/>
      <c r="L46" s="1505"/>
      <c r="M46" s="1505"/>
      <c r="N46" s="1505"/>
      <c r="O46" s="1505"/>
      <c r="P46" s="1505"/>
      <c r="Q46" s="1506"/>
    </row>
    <row r="47" spans="1:17">
      <c r="A47" s="1507">
        <v>8</v>
      </c>
      <c r="B47" s="1545" t="s">
        <v>2129</v>
      </c>
      <c r="C47" s="1500">
        <f t="shared" si="5"/>
        <v>0</v>
      </c>
      <c r="D47" s="1544"/>
      <c r="E47" s="1505"/>
      <c r="F47" s="1505"/>
      <c r="G47" s="1505"/>
      <c r="H47" s="1505"/>
      <c r="I47" s="1505"/>
      <c r="J47" s="1505"/>
      <c r="K47" s="1505"/>
      <c r="L47" s="1505"/>
      <c r="M47" s="1505"/>
      <c r="N47" s="1505"/>
      <c r="O47" s="1505"/>
      <c r="P47" s="1505"/>
      <c r="Q47" s="1506"/>
    </row>
    <row r="48" spans="1:17">
      <c r="A48" s="1507">
        <v>9</v>
      </c>
      <c r="B48" s="1520" t="s">
        <v>2130</v>
      </c>
      <c r="C48" s="1500">
        <f t="shared" si="5"/>
        <v>0</v>
      </c>
      <c r="D48" s="1544"/>
      <c r="E48" s="1505"/>
      <c r="F48" s="1505"/>
      <c r="G48" s="1505"/>
      <c r="H48" s="1505"/>
      <c r="I48" s="1505"/>
      <c r="J48" s="1505"/>
      <c r="K48" s="1505"/>
      <c r="L48" s="1505"/>
      <c r="M48" s="1505"/>
      <c r="N48" s="1505"/>
      <c r="O48" s="1505"/>
      <c r="P48" s="1505"/>
      <c r="Q48" s="1506"/>
    </row>
    <row r="49" spans="1:17">
      <c r="A49" s="1507">
        <v>10</v>
      </c>
      <c r="B49" s="1524" t="s">
        <v>1833</v>
      </c>
      <c r="C49" s="1500">
        <f t="shared" si="5"/>
        <v>0</v>
      </c>
      <c r="D49" s="1544"/>
      <c r="E49" s="1505"/>
      <c r="F49" s="1505"/>
      <c r="G49" s="1505"/>
      <c r="H49" s="1505"/>
      <c r="I49" s="1505"/>
      <c r="J49" s="1505"/>
      <c r="K49" s="1505"/>
      <c r="L49" s="1505"/>
      <c r="M49" s="1505"/>
      <c r="N49" s="1505"/>
      <c r="O49" s="1505"/>
      <c r="P49" s="1505"/>
      <c r="Q49" s="1506"/>
    </row>
    <row r="50" spans="1:17">
      <c r="A50" s="1507">
        <v>11</v>
      </c>
      <c r="B50" s="1524" t="s">
        <v>643</v>
      </c>
      <c r="C50" s="1500">
        <f t="shared" si="5"/>
        <v>0</v>
      </c>
      <c r="D50" s="1544"/>
      <c r="E50" s="1505"/>
      <c r="F50" s="1505"/>
      <c r="G50" s="1505"/>
      <c r="H50" s="1505"/>
      <c r="I50" s="1505"/>
      <c r="J50" s="1505"/>
      <c r="K50" s="1505"/>
      <c r="L50" s="1505"/>
      <c r="M50" s="1505"/>
      <c r="N50" s="1505"/>
      <c r="O50" s="1505"/>
      <c r="P50" s="1505"/>
      <c r="Q50" s="1506"/>
    </row>
    <row r="51" spans="1:17" ht="15.75" thickBot="1">
      <c r="A51" s="1637"/>
      <c r="B51" s="1547" t="s">
        <v>2131</v>
      </c>
      <c r="C51" s="1548">
        <f>C35+C36+C37+C38+C41+C42+C43+C47+C48+C49+C50</f>
        <v>0</v>
      </c>
      <c r="D51" s="1549">
        <f>D35+D36+D37+D38+D41+D42+D43+D47+D48+D49+D50</f>
        <v>0</v>
      </c>
      <c r="E51" s="1549">
        <f t="shared" ref="E51:Q51" si="8">E35+E36+E37+E38+E41+E42+E43+E47+E48+E49+E50</f>
        <v>0</v>
      </c>
      <c r="F51" s="1549">
        <f t="shared" si="8"/>
        <v>0</v>
      </c>
      <c r="G51" s="1549">
        <f t="shared" si="8"/>
        <v>0</v>
      </c>
      <c r="H51" s="1549">
        <f t="shared" si="8"/>
        <v>0</v>
      </c>
      <c r="I51" s="1549">
        <f t="shared" si="8"/>
        <v>0</v>
      </c>
      <c r="J51" s="1549">
        <f t="shared" si="8"/>
        <v>0</v>
      </c>
      <c r="K51" s="1549">
        <f t="shared" si="8"/>
        <v>0</v>
      </c>
      <c r="L51" s="1549">
        <f t="shared" si="8"/>
        <v>0</v>
      </c>
      <c r="M51" s="1549">
        <f t="shared" si="8"/>
        <v>0</v>
      </c>
      <c r="N51" s="1549">
        <f t="shared" si="8"/>
        <v>0</v>
      </c>
      <c r="O51" s="1549">
        <f t="shared" si="8"/>
        <v>0</v>
      </c>
      <c r="P51" s="1549">
        <f t="shared" si="8"/>
        <v>0</v>
      </c>
      <c r="Q51" s="1550">
        <f t="shared" si="8"/>
        <v>0</v>
      </c>
    </row>
    <row r="52" spans="1:17" ht="15.75" thickBot="1">
      <c r="A52" s="1638"/>
      <c r="B52" s="1639" t="s">
        <v>2132</v>
      </c>
      <c r="C52" s="1553">
        <f>C33+C51</f>
        <v>0</v>
      </c>
      <c r="D52" s="1554">
        <f>D33+D51</f>
        <v>0</v>
      </c>
      <c r="E52" s="1554">
        <f t="shared" ref="E52:Q52" si="9">E33+E51</f>
        <v>0</v>
      </c>
      <c r="F52" s="1554">
        <f t="shared" si="9"/>
        <v>0</v>
      </c>
      <c r="G52" s="1554">
        <f t="shared" si="9"/>
        <v>0</v>
      </c>
      <c r="H52" s="1554">
        <f t="shared" si="9"/>
        <v>0</v>
      </c>
      <c r="I52" s="1554">
        <f t="shared" si="9"/>
        <v>0</v>
      </c>
      <c r="J52" s="1554">
        <f t="shared" si="9"/>
        <v>0</v>
      </c>
      <c r="K52" s="1554">
        <f t="shared" si="9"/>
        <v>0</v>
      </c>
      <c r="L52" s="1554">
        <f t="shared" si="9"/>
        <v>0</v>
      </c>
      <c r="M52" s="1554">
        <f t="shared" si="9"/>
        <v>0</v>
      </c>
      <c r="N52" s="1554">
        <f t="shared" si="9"/>
        <v>0</v>
      </c>
      <c r="O52" s="1554">
        <f t="shared" si="9"/>
        <v>0</v>
      </c>
      <c r="P52" s="1554">
        <f t="shared" si="9"/>
        <v>0</v>
      </c>
      <c r="Q52" s="1555">
        <f t="shared" si="9"/>
        <v>0</v>
      </c>
    </row>
    <row r="53" spans="1:17">
      <c r="A53" s="1640"/>
      <c r="B53" s="1641" t="s">
        <v>1221</v>
      </c>
      <c r="C53" s="1558"/>
      <c r="D53" s="1559"/>
      <c r="E53" s="1559"/>
      <c r="F53" s="1559"/>
      <c r="G53" s="1559"/>
      <c r="H53" s="1559"/>
      <c r="I53" s="1559"/>
      <c r="J53" s="1559"/>
      <c r="K53" s="1559"/>
      <c r="L53" s="1559"/>
      <c r="M53" s="1559"/>
      <c r="N53" s="1559"/>
      <c r="O53" s="1559"/>
      <c r="P53" s="1559"/>
      <c r="Q53" s="1560"/>
    </row>
    <row r="54" spans="1:17">
      <c r="A54" s="1635"/>
      <c r="B54" s="1614" t="s">
        <v>2133</v>
      </c>
      <c r="C54" s="1561"/>
      <c r="D54" s="1562"/>
      <c r="E54" s="1562"/>
      <c r="F54" s="1562"/>
      <c r="G54" s="1562"/>
      <c r="H54" s="1562"/>
      <c r="I54" s="1562"/>
      <c r="J54" s="1562"/>
      <c r="K54" s="1562"/>
      <c r="L54" s="1562"/>
      <c r="M54" s="1562"/>
      <c r="N54" s="1562"/>
      <c r="O54" s="1562"/>
      <c r="P54" s="1562"/>
      <c r="Q54" s="1563"/>
    </row>
    <row r="55" spans="1:17">
      <c r="A55" s="1519" t="s">
        <v>2134</v>
      </c>
      <c r="B55" s="1616" t="s">
        <v>2135</v>
      </c>
      <c r="C55" s="1496"/>
      <c r="D55" s="1497"/>
      <c r="E55" s="1497"/>
      <c r="F55" s="1497"/>
      <c r="G55" s="1497"/>
      <c r="H55" s="1497"/>
      <c r="I55" s="1497"/>
      <c r="J55" s="1497"/>
      <c r="K55" s="1497"/>
      <c r="L55" s="1497"/>
      <c r="M55" s="1497"/>
      <c r="N55" s="1497"/>
      <c r="O55" s="1497"/>
      <c r="P55" s="1497"/>
      <c r="Q55" s="1498"/>
    </row>
    <row r="56" spans="1:17">
      <c r="A56" s="1499" t="s">
        <v>2136</v>
      </c>
      <c r="B56" s="1508" t="s">
        <v>2137</v>
      </c>
      <c r="C56" s="1500">
        <f t="shared" ref="C56:C62" si="10">SUM(D56:Q56)</f>
        <v>0</v>
      </c>
      <c r="D56" s="1544"/>
      <c r="E56" s="1505"/>
      <c r="F56" s="1505"/>
      <c r="G56" s="1505"/>
      <c r="H56" s="1505"/>
      <c r="I56" s="1505"/>
      <c r="J56" s="1505"/>
      <c r="K56" s="1505"/>
      <c r="L56" s="1505"/>
      <c r="M56" s="1505"/>
      <c r="N56" s="1505"/>
      <c r="O56" s="1505"/>
      <c r="P56" s="1505"/>
      <c r="Q56" s="1506"/>
    </row>
    <row r="57" spans="1:17">
      <c r="A57" s="1507" t="s">
        <v>2138</v>
      </c>
      <c r="B57" s="1566" t="s">
        <v>2139</v>
      </c>
      <c r="C57" s="1500">
        <f t="shared" si="10"/>
        <v>0</v>
      </c>
      <c r="D57" s="1544"/>
      <c r="E57" s="1505"/>
      <c r="F57" s="1505"/>
      <c r="G57" s="1505"/>
      <c r="H57" s="1505"/>
      <c r="I57" s="1505"/>
      <c r="J57" s="1505"/>
      <c r="K57" s="1505"/>
      <c r="L57" s="1505"/>
      <c r="M57" s="1505"/>
      <c r="N57" s="1505"/>
      <c r="O57" s="1505"/>
      <c r="P57" s="1505"/>
      <c r="Q57" s="1506"/>
    </row>
    <row r="58" spans="1:17">
      <c r="A58" s="1507" t="s">
        <v>2140</v>
      </c>
      <c r="B58" s="1566" t="s">
        <v>2141</v>
      </c>
      <c r="C58" s="1500">
        <f t="shared" si="10"/>
        <v>0</v>
      </c>
      <c r="D58" s="1544"/>
      <c r="E58" s="1505"/>
      <c r="F58" s="1505"/>
      <c r="G58" s="1505"/>
      <c r="H58" s="1505"/>
      <c r="I58" s="1505"/>
      <c r="J58" s="1505"/>
      <c r="K58" s="1505"/>
      <c r="L58" s="1505"/>
      <c r="M58" s="1505"/>
      <c r="N58" s="1505"/>
      <c r="O58" s="1505"/>
      <c r="P58" s="1505"/>
      <c r="Q58" s="1506"/>
    </row>
    <row r="59" spans="1:17">
      <c r="A59" s="1507" t="s">
        <v>2142</v>
      </c>
      <c r="B59" s="1566" t="s">
        <v>2143</v>
      </c>
      <c r="C59" s="1500">
        <f t="shared" si="10"/>
        <v>0</v>
      </c>
      <c r="D59" s="1567">
        <f>D60+D61</f>
        <v>0</v>
      </c>
      <c r="E59" s="1567">
        <f t="shared" ref="E59:Q59" si="11">E60+E61</f>
        <v>0</v>
      </c>
      <c r="F59" s="1567">
        <f t="shared" si="11"/>
        <v>0</v>
      </c>
      <c r="G59" s="1567">
        <f t="shared" si="11"/>
        <v>0</v>
      </c>
      <c r="H59" s="1567">
        <f t="shared" si="11"/>
        <v>0</v>
      </c>
      <c r="I59" s="1567">
        <f t="shared" si="11"/>
        <v>0</v>
      </c>
      <c r="J59" s="1567">
        <f t="shared" si="11"/>
        <v>0</v>
      </c>
      <c r="K59" s="1567">
        <f t="shared" si="11"/>
        <v>0</v>
      </c>
      <c r="L59" s="1567">
        <f t="shared" si="11"/>
        <v>0</v>
      </c>
      <c r="M59" s="1567">
        <f t="shared" si="11"/>
        <v>0</v>
      </c>
      <c r="N59" s="1567">
        <f t="shared" si="11"/>
        <v>0</v>
      </c>
      <c r="O59" s="1567">
        <f t="shared" si="11"/>
        <v>0</v>
      </c>
      <c r="P59" s="1567">
        <f t="shared" si="11"/>
        <v>0</v>
      </c>
      <c r="Q59" s="1568">
        <f t="shared" si="11"/>
        <v>0</v>
      </c>
    </row>
    <row r="60" spans="1:17">
      <c r="A60" s="1507" t="s">
        <v>2144</v>
      </c>
      <c r="B60" s="1569" t="s">
        <v>2145</v>
      </c>
      <c r="C60" s="1500">
        <f t="shared" si="10"/>
        <v>0</v>
      </c>
      <c r="D60" s="1536"/>
      <c r="E60" s="1536"/>
      <c r="F60" s="1536"/>
      <c r="G60" s="1536"/>
      <c r="H60" s="1536"/>
      <c r="I60" s="1536"/>
      <c r="J60" s="1536"/>
      <c r="K60" s="1536"/>
      <c r="L60" s="1536"/>
      <c r="M60" s="1536"/>
      <c r="N60" s="1536"/>
      <c r="O60" s="1536"/>
      <c r="P60" s="1536"/>
      <c r="Q60" s="1537"/>
    </row>
    <row r="61" spans="1:17">
      <c r="A61" s="1499" t="s">
        <v>2146</v>
      </c>
      <c r="B61" s="1512" t="s">
        <v>2147</v>
      </c>
      <c r="C61" s="1500">
        <f t="shared" si="10"/>
        <v>0</v>
      </c>
      <c r="D61" s="1536"/>
      <c r="E61" s="1536"/>
      <c r="F61" s="1536"/>
      <c r="G61" s="1536"/>
      <c r="H61" s="1536"/>
      <c r="I61" s="1536"/>
      <c r="J61" s="1536"/>
      <c r="K61" s="1536"/>
      <c r="L61" s="1536"/>
      <c r="M61" s="1536"/>
      <c r="N61" s="1536"/>
      <c r="O61" s="1536"/>
      <c r="P61" s="1536"/>
      <c r="Q61" s="1537"/>
    </row>
    <row r="62" spans="1:17">
      <c r="A62" s="1507" t="s">
        <v>2148</v>
      </c>
      <c r="B62" s="1566" t="s">
        <v>2149</v>
      </c>
      <c r="C62" s="1500">
        <f t="shared" si="10"/>
        <v>0</v>
      </c>
      <c r="D62" s="1570"/>
      <c r="E62" s="1570"/>
      <c r="F62" s="1570"/>
      <c r="G62" s="1570"/>
      <c r="H62" s="1570"/>
      <c r="I62" s="1570"/>
      <c r="J62" s="1570"/>
      <c r="K62" s="1570"/>
      <c r="L62" s="1570"/>
      <c r="M62" s="1570"/>
      <c r="N62" s="1570"/>
      <c r="O62" s="1570"/>
      <c r="P62" s="1570"/>
      <c r="Q62" s="1571"/>
    </row>
    <row r="63" spans="1:17">
      <c r="A63" s="1526"/>
      <c r="B63" s="1528" t="s">
        <v>2150</v>
      </c>
      <c r="C63" s="1573">
        <f>C56+C57+C58+C59+C62</f>
        <v>0</v>
      </c>
      <c r="D63" s="1574">
        <f>D56+D57+D58+D59+D62</f>
        <v>0</v>
      </c>
      <c r="E63" s="1574">
        <f t="shared" ref="E63:Q63" si="12">E56+E57+E58+E59+E62</f>
        <v>0</v>
      </c>
      <c r="F63" s="1574">
        <f t="shared" si="12"/>
        <v>0</v>
      </c>
      <c r="G63" s="1574">
        <f t="shared" si="12"/>
        <v>0</v>
      </c>
      <c r="H63" s="1574">
        <f t="shared" si="12"/>
        <v>0</v>
      </c>
      <c r="I63" s="1574">
        <f t="shared" si="12"/>
        <v>0</v>
      </c>
      <c r="J63" s="1574">
        <f t="shared" si="12"/>
        <v>0</v>
      </c>
      <c r="K63" s="1574">
        <f t="shared" si="12"/>
        <v>0</v>
      </c>
      <c r="L63" s="1574">
        <f t="shared" si="12"/>
        <v>0</v>
      </c>
      <c r="M63" s="1574">
        <f t="shared" si="12"/>
        <v>0</v>
      </c>
      <c r="N63" s="1574">
        <f t="shared" si="12"/>
        <v>0</v>
      </c>
      <c r="O63" s="1574">
        <f t="shared" si="12"/>
        <v>0</v>
      </c>
      <c r="P63" s="1574">
        <f t="shared" si="12"/>
        <v>0</v>
      </c>
      <c r="Q63" s="1575">
        <f t="shared" si="12"/>
        <v>0</v>
      </c>
    </row>
    <row r="64" spans="1:17">
      <c r="A64" s="1635"/>
      <c r="B64" s="1614" t="s">
        <v>2151</v>
      </c>
      <c r="C64" s="1492"/>
      <c r="D64" s="1617"/>
      <c r="E64" s="1617"/>
      <c r="F64" s="1617"/>
      <c r="G64" s="1617"/>
      <c r="H64" s="1617"/>
      <c r="I64" s="1617"/>
      <c r="J64" s="1617"/>
      <c r="K64" s="1617"/>
      <c r="L64" s="1617"/>
      <c r="M64" s="1617"/>
      <c r="N64" s="1617"/>
      <c r="O64" s="1617"/>
      <c r="P64" s="1617"/>
      <c r="Q64" s="1618"/>
    </row>
    <row r="65" spans="1:17">
      <c r="A65" s="1642" t="s">
        <v>2152</v>
      </c>
      <c r="B65" s="1616" t="s">
        <v>2135</v>
      </c>
      <c r="C65" s="1619"/>
      <c r="D65" s="1620"/>
      <c r="E65" s="1620"/>
      <c r="F65" s="1620"/>
      <c r="G65" s="1620"/>
      <c r="H65" s="1620"/>
      <c r="I65" s="1620"/>
      <c r="J65" s="1620"/>
      <c r="K65" s="1620"/>
      <c r="L65" s="1620"/>
      <c r="M65" s="1620"/>
      <c r="N65" s="1620"/>
      <c r="O65" s="1620"/>
      <c r="P65" s="1620"/>
      <c r="Q65" s="1621"/>
    </row>
    <row r="66" spans="1:17">
      <c r="A66" s="1507" t="s">
        <v>2136</v>
      </c>
      <c r="B66" s="1566" t="s">
        <v>2137</v>
      </c>
      <c r="C66" s="1500">
        <f t="shared" ref="C66:C72" si="13">SUM(D66:Q66)</f>
        <v>0</v>
      </c>
      <c r="D66" s="1544"/>
      <c r="E66" s="1505"/>
      <c r="F66" s="1505"/>
      <c r="G66" s="1505"/>
      <c r="H66" s="1505"/>
      <c r="I66" s="1505"/>
      <c r="J66" s="1505"/>
      <c r="K66" s="1505"/>
      <c r="L66" s="1505"/>
      <c r="M66" s="1505"/>
      <c r="N66" s="1505"/>
      <c r="O66" s="1505"/>
      <c r="P66" s="1505"/>
      <c r="Q66" s="1506"/>
    </row>
    <row r="67" spans="1:17">
      <c r="A67" s="1507" t="s">
        <v>2138</v>
      </c>
      <c r="B67" s="1566" t="s">
        <v>2139</v>
      </c>
      <c r="C67" s="1500">
        <f t="shared" si="13"/>
        <v>0</v>
      </c>
      <c r="D67" s="1544"/>
      <c r="E67" s="1505"/>
      <c r="F67" s="1505"/>
      <c r="G67" s="1505"/>
      <c r="H67" s="1505"/>
      <c r="I67" s="1505"/>
      <c r="J67" s="1505"/>
      <c r="K67" s="1505"/>
      <c r="L67" s="1505"/>
      <c r="M67" s="1505"/>
      <c r="N67" s="1505"/>
      <c r="O67" s="1505"/>
      <c r="P67" s="1505"/>
      <c r="Q67" s="1506"/>
    </row>
    <row r="68" spans="1:17">
      <c r="A68" s="1507" t="s">
        <v>2140</v>
      </c>
      <c r="B68" s="1566" t="s">
        <v>2141</v>
      </c>
      <c r="C68" s="1500">
        <f t="shared" si="13"/>
        <v>0</v>
      </c>
      <c r="D68" s="1544"/>
      <c r="E68" s="1505"/>
      <c r="F68" s="1505"/>
      <c r="G68" s="1505"/>
      <c r="H68" s="1505"/>
      <c r="I68" s="1505"/>
      <c r="J68" s="1505"/>
      <c r="K68" s="1505"/>
      <c r="L68" s="1505"/>
      <c r="M68" s="1505"/>
      <c r="N68" s="1505"/>
      <c r="O68" s="1505"/>
      <c r="P68" s="1505"/>
      <c r="Q68" s="1506"/>
    </row>
    <row r="69" spans="1:17">
      <c r="A69" s="1507" t="s">
        <v>2142</v>
      </c>
      <c r="B69" s="1566" t="s">
        <v>2143</v>
      </c>
      <c r="C69" s="1500">
        <f t="shared" si="13"/>
        <v>0</v>
      </c>
      <c r="D69" s="1567">
        <f>D70+D71</f>
        <v>0</v>
      </c>
      <c r="E69" s="1567">
        <f t="shared" ref="E69:Q69" si="14">E70+E71</f>
        <v>0</v>
      </c>
      <c r="F69" s="1567">
        <f t="shared" si="14"/>
        <v>0</v>
      </c>
      <c r="G69" s="1567">
        <f t="shared" si="14"/>
        <v>0</v>
      </c>
      <c r="H69" s="1567">
        <f t="shared" si="14"/>
        <v>0</v>
      </c>
      <c r="I69" s="1567">
        <f t="shared" si="14"/>
        <v>0</v>
      </c>
      <c r="J69" s="1567">
        <f t="shared" si="14"/>
        <v>0</v>
      </c>
      <c r="K69" s="1567">
        <f t="shared" si="14"/>
        <v>0</v>
      </c>
      <c r="L69" s="1567">
        <f t="shared" si="14"/>
        <v>0</v>
      </c>
      <c r="M69" s="1567">
        <f t="shared" si="14"/>
        <v>0</v>
      </c>
      <c r="N69" s="1567">
        <f t="shared" si="14"/>
        <v>0</v>
      </c>
      <c r="O69" s="1567">
        <f t="shared" si="14"/>
        <v>0</v>
      </c>
      <c r="P69" s="1567">
        <f t="shared" si="14"/>
        <v>0</v>
      </c>
      <c r="Q69" s="1568">
        <f t="shared" si="14"/>
        <v>0</v>
      </c>
    </row>
    <row r="70" spans="1:17">
      <c r="A70" s="1507" t="s">
        <v>2144</v>
      </c>
      <c r="B70" s="1569" t="s">
        <v>2145</v>
      </c>
      <c r="C70" s="1500">
        <f t="shared" si="13"/>
        <v>0</v>
      </c>
      <c r="D70" s="1536"/>
      <c r="E70" s="1536"/>
      <c r="F70" s="1536"/>
      <c r="G70" s="1536"/>
      <c r="H70" s="1536"/>
      <c r="I70" s="1536"/>
      <c r="J70" s="1536"/>
      <c r="K70" s="1536"/>
      <c r="L70" s="1536"/>
      <c r="M70" s="1536"/>
      <c r="N70" s="1536"/>
      <c r="O70" s="1536"/>
      <c r="P70" s="1536"/>
      <c r="Q70" s="1537"/>
    </row>
    <row r="71" spans="1:17">
      <c r="A71" s="1507" t="s">
        <v>2146</v>
      </c>
      <c r="B71" s="1569" t="s">
        <v>2147</v>
      </c>
      <c r="C71" s="1500">
        <f t="shared" si="13"/>
        <v>0</v>
      </c>
      <c r="D71" s="1536"/>
      <c r="E71" s="1536"/>
      <c r="F71" s="1536"/>
      <c r="G71" s="1536"/>
      <c r="H71" s="1536"/>
      <c r="I71" s="1536"/>
      <c r="J71" s="1536"/>
      <c r="K71" s="1536"/>
      <c r="L71" s="1536"/>
      <c r="M71" s="1536"/>
      <c r="N71" s="1536"/>
      <c r="O71" s="1536"/>
      <c r="P71" s="1536"/>
      <c r="Q71" s="1537"/>
    </row>
    <row r="72" spans="1:17">
      <c r="A72" s="1507" t="s">
        <v>2148</v>
      </c>
      <c r="B72" s="1566" t="s">
        <v>2149</v>
      </c>
      <c r="C72" s="1500">
        <f t="shared" si="13"/>
        <v>0</v>
      </c>
      <c r="D72" s="1570"/>
      <c r="E72" s="1570"/>
      <c r="F72" s="1570"/>
      <c r="G72" s="1570"/>
      <c r="H72" s="1570"/>
      <c r="I72" s="1570"/>
      <c r="J72" s="1570"/>
      <c r="K72" s="1570"/>
      <c r="L72" s="1570"/>
      <c r="M72" s="1570"/>
      <c r="N72" s="1570"/>
      <c r="O72" s="1570"/>
      <c r="P72" s="1570"/>
      <c r="Q72" s="1571"/>
    </row>
    <row r="73" spans="1:17" ht="15.75" thickBot="1">
      <c r="A73" s="1643"/>
      <c r="B73" s="1572" t="s">
        <v>2153</v>
      </c>
      <c r="C73" s="1582">
        <f>C66+C67+C68+C69+C72</f>
        <v>0</v>
      </c>
      <c r="D73" s="1549">
        <f>D66+D67+D68+D69+D72</f>
        <v>0</v>
      </c>
      <c r="E73" s="1549">
        <f t="shared" ref="E73:Q73" si="15">E66+E67+E68+E69+E72</f>
        <v>0</v>
      </c>
      <c r="F73" s="1549">
        <f t="shared" si="15"/>
        <v>0</v>
      </c>
      <c r="G73" s="1549">
        <f t="shared" si="15"/>
        <v>0</v>
      </c>
      <c r="H73" s="1549">
        <f t="shared" si="15"/>
        <v>0</v>
      </c>
      <c r="I73" s="1549">
        <f t="shared" si="15"/>
        <v>0</v>
      </c>
      <c r="J73" s="1549">
        <f t="shared" si="15"/>
        <v>0</v>
      </c>
      <c r="K73" s="1549">
        <f t="shared" si="15"/>
        <v>0</v>
      </c>
      <c r="L73" s="1549">
        <f t="shared" si="15"/>
        <v>0</v>
      </c>
      <c r="M73" s="1549">
        <f t="shared" si="15"/>
        <v>0</v>
      </c>
      <c r="N73" s="1549">
        <f t="shared" si="15"/>
        <v>0</v>
      </c>
      <c r="O73" s="1549">
        <f t="shared" si="15"/>
        <v>0</v>
      </c>
      <c r="P73" s="1549">
        <f t="shared" si="15"/>
        <v>0</v>
      </c>
      <c r="Q73" s="1550">
        <f t="shared" si="15"/>
        <v>0</v>
      </c>
    </row>
    <row r="74" spans="1:17" ht="15.75" thickBot="1">
      <c r="A74" s="1644"/>
      <c r="B74" s="1584" t="s">
        <v>2154</v>
      </c>
      <c r="C74" s="1553">
        <f>C63+C73</f>
        <v>0</v>
      </c>
      <c r="D74" s="1554">
        <f>D63+D73</f>
        <v>0</v>
      </c>
      <c r="E74" s="1554">
        <f t="shared" ref="E74:Q74" si="16">E63+E73</f>
        <v>0</v>
      </c>
      <c r="F74" s="1554">
        <f t="shared" si="16"/>
        <v>0</v>
      </c>
      <c r="G74" s="1554">
        <f t="shared" si="16"/>
        <v>0</v>
      </c>
      <c r="H74" s="1554">
        <f t="shared" si="16"/>
        <v>0</v>
      </c>
      <c r="I74" s="1554">
        <f t="shared" si="16"/>
        <v>0</v>
      </c>
      <c r="J74" s="1554">
        <f t="shared" si="16"/>
        <v>0</v>
      </c>
      <c r="K74" s="1554">
        <f t="shared" si="16"/>
        <v>0</v>
      </c>
      <c r="L74" s="1554">
        <f t="shared" si="16"/>
        <v>0</v>
      </c>
      <c r="M74" s="1554">
        <f t="shared" si="16"/>
        <v>0</v>
      </c>
      <c r="N74" s="1554">
        <f t="shared" si="16"/>
        <v>0</v>
      </c>
      <c r="O74" s="1554">
        <f t="shared" si="16"/>
        <v>0</v>
      </c>
      <c r="P74" s="1554">
        <f t="shared" si="16"/>
        <v>0</v>
      </c>
      <c r="Q74" s="1555">
        <f t="shared" si="16"/>
        <v>0</v>
      </c>
    </row>
    <row r="75" spans="1:17" ht="15.75" thickBot="1">
      <c r="A75" s="1645"/>
      <c r="B75" s="1646" t="s">
        <v>2155</v>
      </c>
      <c r="C75" s="1587">
        <f>C52+C74</f>
        <v>0</v>
      </c>
      <c r="D75" s="1588">
        <f>D52+D74</f>
        <v>0</v>
      </c>
      <c r="E75" s="1588">
        <f t="shared" ref="E75:Q75" si="17">E52+E74</f>
        <v>0</v>
      </c>
      <c r="F75" s="1588">
        <f t="shared" si="17"/>
        <v>0</v>
      </c>
      <c r="G75" s="1588">
        <f t="shared" si="17"/>
        <v>0</v>
      </c>
      <c r="H75" s="1588">
        <f t="shared" si="17"/>
        <v>0</v>
      </c>
      <c r="I75" s="1588">
        <f t="shared" si="17"/>
        <v>0</v>
      </c>
      <c r="J75" s="1588">
        <f t="shared" si="17"/>
        <v>0</v>
      </c>
      <c r="K75" s="1588">
        <f t="shared" si="17"/>
        <v>0</v>
      </c>
      <c r="L75" s="1588">
        <f t="shared" si="17"/>
        <v>0</v>
      </c>
      <c r="M75" s="1588">
        <f t="shared" si="17"/>
        <v>0</v>
      </c>
      <c r="N75" s="1588">
        <f t="shared" si="17"/>
        <v>0</v>
      </c>
      <c r="O75" s="1588">
        <f t="shared" si="17"/>
        <v>0</v>
      </c>
      <c r="P75" s="1588">
        <f t="shared" si="17"/>
        <v>0</v>
      </c>
      <c r="Q75" s="1589">
        <f t="shared" si="17"/>
        <v>0</v>
      </c>
    </row>
    <row r="76" spans="1:17" ht="16.5" thickTop="1" thickBot="1">
      <c r="A76" s="1647"/>
      <c r="B76" s="1648" t="s">
        <v>2156</v>
      </c>
      <c r="C76" s="1592"/>
      <c r="D76" s="1593">
        <v>0</v>
      </c>
      <c r="E76" s="1594" t="s">
        <v>2157</v>
      </c>
      <c r="F76" s="1595" t="s">
        <v>2158</v>
      </c>
      <c r="G76" s="1595" t="s">
        <v>2159</v>
      </c>
      <c r="H76" s="1595" t="s">
        <v>2160</v>
      </c>
      <c r="I76" s="1595" t="s">
        <v>2161</v>
      </c>
      <c r="J76" s="1595" t="s">
        <v>2162</v>
      </c>
      <c r="K76" s="1595" t="s">
        <v>2163</v>
      </c>
      <c r="L76" s="1595" t="s">
        <v>2164</v>
      </c>
      <c r="M76" s="1595" t="s">
        <v>2165</v>
      </c>
      <c r="N76" s="1595" t="s">
        <v>2166</v>
      </c>
      <c r="O76" s="1595" t="s">
        <v>2167</v>
      </c>
      <c r="P76" s="1595" t="s">
        <v>2168</v>
      </c>
      <c r="Q76" s="1596" t="s">
        <v>2169</v>
      </c>
    </row>
    <row r="77" spans="1:17" ht="16.5" thickTop="1" thickBot="1">
      <c r="A77" s="1649"/>
      <c r="B77" s="1650" t="s">
        <v>2204</v>
      </c>
      <c r="C77" s="1599"/>
      <c r="D77" s="1600">
        <f>D75*D76</f>
        <v>0</v>
      </c>
      <c r="E77" s="1601">
        <f>E75*E76</f>
        <v>0</v>
      </c>
      <c r="F77" s="1601">
        <f>F75*F76</f>
        <v>0</v>
      </c>
      <c r="G77" s="1601">
        <f t="shared" ref="G77:Q77" si="18">G75*G76</f>
        <v>0</v>
      </c>
      <c r="H77" s="1601">
        <f t="shared" si="18"/>
        <v>0</v>
      </c>
      <c r="I77" s="1601">
        <f t="shared" si="18"/>
        <v>0</v>
      </c>
      <c r="J77" s="1601">
        <f t="shared" si="18"/>
        <v>0</v>
      </c>
      <c r="K77" s="1601">
        <f t="shared" si="18"/>
        <v>0</v>
      </c>
      <c r="L77" s="1601">
        <f t="shared" si="18"/>
        <v>0</v>
      </c>
      <c r="M77" s="1601">
        <f t="shared" si="18"/>
        <v>0</v>
      </c>
      <c r="N77" s="1601">
        <f t="shared" si="18"/>
        <v>0</v>
      </c>
      <c r="O77" s="1601">
        <f t="shared" si="18"/>
        <v>0</v>
      </c>
      <c r="P77" s="1601">
        <f t="shared" si="18"/>
        <v>0</v>
      </c>
      <c r="Q77" s="1602">
        <f t="shared" si="18"/>
        <v>0</v>
      </c>
    </row>
    <row r="78" spans="1:17" ht="16.5" thickTop="1" thickBot="1">
      <c r="A78" s="1651"/>
      <c r="B78" s="1652" t="s">
        <v>2205</v>
      </c>
      <c r="C78" s="1605">
        <f>SUM(D77:Q77)</f>
        <v>0</v>
      </c>
      <c r="D78" s="1606"/>
      <c r="E78" s="1607"/>
      <c r="F78" s="1607"/>
      <c r="G78" s="1607"/>
      <c r="H78" s="1607"/>
      <c r="I78" s="1607"/>
      <c r="J78" s="1607"/>
      <c r="K78" s="1607"/>
      <c r="L78" s="1607"/>
      <c r="M78" s="1607"/>
      <c r="N78" s="1607"/>
      <c r="O78" s="1607"/>
      <c r="P78" s="1607"/>
      <c r="Q78" s="1608"/>
    </row>
  </sheetData>
  <mergeCells count="5">
    <mergeCell ref="A7:B10"/>
    <mergeCell ref="C7:Q10"/>
    <mergeCell ref="A11:B12"/>
    <mergeCell ref="C11:C12"/>
    <mergeCell ref="E11:Q11"/>
  </mergeCells>
  <conditionalFormatting sqref="C11:C12">
    <cfRule type="colorScale" priority="2">
      <colorScale>
        <cfvo type="min"/>
        <cfvo type="percentile" val="50"/>
        <cfvo type="max"/>
        <color rgb="FFF8696B"/>
        <color rgb="FFFFEB84"/>
        <color rgb="FF63BE7B"/>
      </colorScale>
    </cfRule>
  </conditionalFormatting>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9"/>
  <sheetViews>
    <sheetView workbookViewId="0">
      <selection activeCell="A43" activeCellId="1" sqref="B27 A43"/>
    </sheetView>
  </sheetViews>
  <sheetFormatPr defaultRowHeight="15"/>
  <cols>
    <col min="1" max="1" width="24.28515625" style="41" bestFit="1" customWidth="1"/>
    <col min="2" max="2" width="60.5703125" style="41" customWidth="1"/>
    <col min="3" max="3" width="9.85546875" style="41" customWidth="1"/>
    <col min="4" max="256" width="9.140625" style="41"/>
    <col min="257" max="257" width="24.28515625" style="41" bestFit="1" customWidth="1"/>
    <col min="258" max="258" width="60.5703125" style="41" customWidth="1"/>
    <col min="259" max="259" width="9.85546875" style="41" customWidth="1"/>
    <col min="260" max="512" width="9.140625" style="41"/>
    <col min="513" max="513" width="24.28515625" style="41" bestFit="1" customWidth="1"/>
    <col min="514" max="514" width="60.5703125" style="41" customWidth="1"/>
    <col min="515" max="515" width="9.85546875" style="41" customWidth="1"/>
    <col min="516" max="768" width="9.140625" style="41"/>
    <col min="769" max="769" width="24.28515625" style="41" bestFit="1" customWidth="1"/>
    <col min="770" max="770" width="60.5703125" style="41" customWidth="1"/>
    <col min="771" max="771" width="9.85546875" style="41" customWidth="1"/>
    <col min="772" max="1024" width="9.140625" style="41"/>
    <col min="1025" max="1025" width="24.28515625" style="41" bestFit="1" customWidth="1"/>
    <col min="1026" max="1026" width="60.5703125" style="41" customWidth="1"/>
    <col min="1027" max="1027" width="9.85546875" style="41" customWidth="1"/>
    <col min="1028" max="1280" width="9.140625" style="41"/>
    <col min="1281" max="1281" width="24.28515625" style="41" bestFit="1" customWidth="1"/>
    <col min="1282" max="1282" width="60.5703125" style="41" customWidth="1"/>
    <col min="1283" max="1283" width="9.85546875" style="41" customWidth="1"/>
    <col min="1284" max="1536" width="9.140625" style="41"/>
    <col min="1537" max="1537" width="24.28515625" style="41" bestFit="1" customWidth="1"/>
    <col min="1538" max="1538" width="60.5703125" style="41" customWidth="1"/>
    <col min="1539" max="1539" width="9.85546875" style="41" customWidth="1"/>
    <col min="1540" max="1792" width="9.140625" style="41"/>
    <col min="1793" max="1793" width="24.28515625" style="41" bestFit="1" customWidth="1"/>
    <col min="1794" max="1794" width="60.5703125" style="41" customWidth="1"/>
    <col min="1795" max="1795" width="9.85546875" style="41" customWidth="1"/>
    <col min="1796" max="2048" width="9.140625" style="41"/>
    <col min="2049" max="2049" width="24.28515625" style="41" bestFit="1" customWidth="1"/>
    <col min="2050" max="2050" width="60.5703125" style="41" customWidth="1"/>
    <col min="2051" max="2051" width="9.85546875" style="41" customWidth="1"/>
    <col min="2052" max="2304" width="9.140625" style="41"/>
    <col min="2305" max="2305" width="24.28515625" style="41" bestFit="1" customWidth="1"/>
    <col min="2306" max="2306" width="60.5703125" style="41" customWidth="1"/>
    <col min="2307" max="2307" width="9.85546875" style="41" customWidth="1"/>
    <col min="2308" max="2560" width="9.140625" style="41"/>
    <col min="2561" max="2561" width="24.28515625" style="41" bestFit="1" customWidth="1"/>
    <col min="2562" max="2562" width="60.5703125" style="41" customWidth="1"/>
    <col min="2563" max="2563" width="9.85546875" style="41" customWidth="1"/>
    <col min="2564" max="2816" width="9.140625" style="41"/>
    <col min="2817" max="2817" width="24.28515625" style="41" bestFit="1" customWidth="1"/>
    <col min="2818" max="2818" width="60.5703125" style="41" customWidth="1"/>
    <col min="2819" max="2819" width="9.85546875" style="41" customWidth="1"/>
    <col min="2820" max="3072" width="9.140625" style="41"/>
    <col min="3073" max="3073" width="24.28515625" style="41" bestFit="1" customWidth="1"/>
    <col min="3074" max="3074" width="60.5703125" style="41" customWidth="1"/>
    <col min="3075" max="3075" width="9.85546875" style="41" customWidth="1"/>
    <col min="3076" max="3328" width="9.140625" style="41"/>
    <col min="3329" max="3329" width="24.28515625" style="41" bestFit="1" customWidth="1"/>
    <col min="3330" max="3330" width="60.5703125" style="41" customWidth="1"/>
    <col min="3331" max="3331" width="9.85546875" style="41" customWidth="1"/>
    <col min="3332" max="3584" width="9.140625" style="41"/>
    <col min="3585" max="3585" width="24.28515625" style="41" bestFit="1" customWidth="1"/>
    <col min="3586" max="3586" width="60.5703125" style="41" customWidth="1"/>
    <col min="3587" max="3587" width="9.85546875" style="41" customWidth="1"/>
    <col min="3588" max="3840" width="9.140625" style="41"/>
    <col min="3841" max="3841" width="24.28515625" style="41" bestFit="1" customWidth="1"/>
    <col min="3842" max="3842" width="60.5703125" style="41" customWidth="1"/>
    <col min="3843" max="3843" width="9.85546875" style="41" customWidth="1"/>
    <col min="3844" max="4096" width="9.140625" style="41"/>
    <col min="4097" max="4097" width="24.28515625" style="41" bestFit="1" customWidth="1"/>
    <col min="4098" max="4098" width="60.5703125" style="41" customWidth="1"/>
    <col min="4099" max="4099" width="9.85546875" style="41" customWidth="1"/>
    <col min="4100" max="4352" width="9.140625" style="41"/>
    <col min="4353" max="4353" width="24.28515625" style="41" bestFit="1" customWidth="1"/>
    <col min="4354" max="4354" width="60.5703125" style="41" customWidth="1"/>
    <col min="4355" max="4355" width="9.85546875" style="41" customWidth="1"/>
    <col min="4356" max="4608" width="9.140625" style="41"/>
    <col min="4609" max="4609" width="24.28515625" style="41" bestFit="1" customWidth="1"/>
    <col min="4610" max="4610" width="60.5703125" style="41" customWidth="1"/>
    <col min="4611" max="4611" width="9.85546875" style="41" customWidth="1"/>
    <col min="4612" max="4864" width="9.140625" style="41"/>
    <col min="4865" max="4865" width="24.28515625" style="41" bestFit="1" customWidth="1"/>
    <col min="4866" max="4866" width="60.5703125" style="41" customWidth="1"/>
    <col min="4867" max="4867" width="9.85546875" style="41" customWidth="1"/>
    <col min="4868" max="5120" width="9.140625" style="41"/>
    <col min="5121" max="5121" width="24.28515625" style="41" bestFit="1" customWidth="1"/>
    <col min="5122" max="5122" width="60.5703125" style="41" customWidth="1"/>
    <col min="5123" max="5123" width="9.85546875" style="41" customWidth="1"/>
    <col min="5124" max="5376" width="9.140625" style="41"/>
    <col min="5377" max="5377" width="24.28515625" style="41" bestFit="1" customWidth="1"/>
    <col min="5378" max="5378" width="60.5703125" style="41" customWidth="1"/>
    <col min="5379" max="5379" width="9.85546875" style="41" customWidth="1"/>
    <col min="5380" max="5632" width="9.140625" style="41"/>
    <col min="5633" max="5633" width="24.28515625" style="41" bestFit="1" customWidth="1"/>
    <col min="5634" max="5634" width="60.5703125" style="41" customWidth="1"/>
    <col min="5635" max="5635" width="9.85546875" style="41" customWidth="1"/>
    <col min="5636" max="5888" width="9.140625" style="41"/>
    <col min="5889" max="5889" width="24.28515625" style="41" bestFit="1" customWidth="1"/>
    <col min="5890" max="5890" width="60.5703125" style="41" customWidth="1"/>
    <col min="5891" max="5891" width="9.85546875" style="41" customWidth="1"/>
    <col min="5892" max="6144" width="9.140625" style="41"/>
    <col min="6145" max="6145" width="24.28515625" style="41" bestFit="1" customWidth="1"/>
    <col min="6146" max="6146" width="60.5703125" style="41" customWidth="1"/>
    <col min="6147" max="6147" width="9.85546875" style="41" customWidth="1"/>
    <col min="6148" max="6400" width="9.140625" style="41"/>
    <col min="6401" max="6401" width="24.28515625" style="41" bestFit="1" customWidth="1"/>
    <col min="6402" max="6402" width="60.5703125" style="41" customWidth="1"/>
    <col min="6403" max="6403" width="9.85546875" style="41" customWidth="1"/>
    <col min="6404" max="6656" width="9.140625" style="41"/>
    <col min="6657" max="6657" width="24.28515625" style="41" bestFit="1" customWidth="1"/>
    <col min="6658" max="6658" width="60.5703125" style="41" customWidth="1"/>
    <col min="6659" max="6659" width="9.85546875" style="41" customWidth="1"/>
    <col min="6660" max="6912" width="9.140625" style="41"/>
    <col min="6913" max="6913" width="24.28515625" style="41" bestFit="1" customWidth="1"/>
    <col min="6914" max="6914" width="60.5703125" style="41" customWidth="1"/>
    <col min="6915" max="6915" width="9.85546875" style="41" customWidth="1"/>
    <col min="6916" max="7168" width="9.140625" style="41"/>
    <col min="7169" max="7169" width="24.28515625" style="41" bestFit="1" customWidth="1"/>
    <col min="7170" max="7170" width="60.5703125" style="41" customWidth="1"/>
    <col min="7171" max="7171" width="9.85546875" style="41" customWidth="1"/>
    <col min="7172" max="7424" width="9.140625" style="41"/>
    <col min="7425" max="7425" width="24.28515625" style="41" bestFit="1" customWidth="1"/>
    <col min="7426" max="7426" width="60.5703125" style="41" customWidth="1"/>
    <col min="7427" max="7427" width="9.85546875" style="41" customWidth="1"/>
    <col min="7428" max="7680" width="9.140625" style="41"/>
    <col min="7681" max="7681" width="24.28515625" style="41" bestFit="1" customWidth="1"/>
    <col min="7682" max="7682" width="60.5703125" style="41" customWidth="1"/>
    <col min="7683" max="7683" width="9.85546875" style="41" customWidth="1"/>
    <col min="7684" max="7936" width="9.140625" style="41"/>
    <col min="7937" max="7937" width="24.28515625" style="41" bestFit="1" customWidth="1"/>
    <col min="7938" max="7938" width="60.5703125" style="41" customWidth="1"/>
    <col min="7939" max="7939" width="9.85546875" style="41" customWidth="1"/>
    <col min="7940" max="8192" width="9.140625" style="41"/>
    <col min="8193" max="8193" width="24.28515625" style="41" bestFit="1" customWidth="1"/>
    <col min="8194" max="8194" width="60.5703125" style="41" customWidth="1"/>
    <col min="8195" max="8195" width="9.85546875" style="41" customWidth="1"/>
    <col min="8196" max="8448" width="9.140625" style="41"/>
    <col min="8449" max="8449" width="24.28515625" style="41" bestFit="1" customWidth="1"/>
    <col min="8450" max="8450" width="60.5703125" style="41" customWidth="1"/>
    <col min="8451" max="8451" width="9.85546875" style="41" customWidth="1"/>
    <col min="8452" max="8704" width="9.140625" style="41"/>
    <col min="8705" max="8705" width="24.28515625" style="41" bestFit="1" customWidth="1"/>
    <col min="8706" max="8706" width="60.5703125" style="41" customWidth="1"/>
    <col min="8707" max="8707" width="9.85546875" style="41" customWidth="1"/>
    <col min="8708" max="8960" width="9.140625" style="41"/>
    <col min="8961" max="8961" width="24.28515625" style="41" bestFit="1" customWidth="1"/>
    <col min="8962" max="8962" width="60.5703125" style="41" customWidth="1"/>
    <col min="8963" max="8963" width="9.85546875" style="41" customWidth="1"/>
    <col min="8964" max="9216" width="9.140625" style="41"/>
    <col min="9217" max="9217" width="24.28515625" style="41" bestFit="1" customWidth="1"/>
    <col min="9218" max="9218" width="60.5703125" style="41" customWidth="1"/>
    <col min="9219" max="9219" width="9.85546875" style="41" customWidth="1"/>
    <col min="9220" max="9472" width="9.140625" style="41"/>
    <col min="9473" max="9473" width="24.28515625" style="41" bestFit="1" customWidth="1"/>
    <col min="9474" max="9474" width="60.5703125" style="41" customWidth="1"/>
    <col min="9475" max="9475" width="9.85546875" style="41" customWidth="1"/>
    <col min="9476" max="9728" width="9.140625" style="41"/>
    <col min="9729" max="9729" width="24.28515625" style="41" bestFit="1" customWidth="1"/>
    <col min="9730" max="9730" width="60.5703125" style="41" customWidth="1"/>
    <col min="9731" max="9731" width="9.85546875" style="41" customWidth="1"/>
    <col min="9732" max="9984" width="9.140625" style="41"/>
    <col min="9985" max="9985" width="24.28515625" style="41" bestFit="1" customWidth="1"/>
    <col min="9986" max="9986" width="60.5703125" style="41" customWidth="1"/>
    <col min="9987" max="9987" width="9.85546875" style="41" customWidth="1"/>
    <col min="9988" max="10240" width="9.140625" style="41"/>
    <col min="10241" max="10241" width="24.28515625" style="41" bestFit="1" customWidth="1"/>
    <col min="10242" max="10242" width="60.5703125" style="41" customWidth="1"/>
    <col min="10243" max="10243" width="9.85546875" style="41" customWidth="1"/>
    <col min="10244" max="10496" width="9.140625" style="41"/>
    <col min="10497" max="10497" width="24.28515625" style="41" bestFit="1" customWidth="1"/>
    <col min="10498" max="10498" width="60.5703125" style="41" customWidth="1"/>
    <col min="10499" max="10499" width="9.85546875" style="41" customWidth="1"/>
    <col min="10500" max="10752" width="9.140625" style="41"/>
    <col min="10753" max="10753" width="24.28515625" style="41" bestFit="1" customWidth="1"/>
    <col min="10754" max="10754" width="60.5703125" style="41" customWidth="1"/>
    <col min="10755" max="10755" width="9.85546875" style="41" customWidth="1"/>
    <col min="10756" max="11008" width="9.140625" style="41"/>
    <col min="11009" max="11009" width="24.28515625" style="41" bestFit="1" customWidth="1"/>
    <col min="11010" max="11010" width="60.5703125" style="41" customWidth="1"/>
    <col min="11011" max="11011" width="9.85546875" style="41" customWidth="1"/>
    <col min="11012" max="11264" width="9.140625" style="41"/>
    <col min="11265" max="11265" width="24.28515625" style="41" bestFit="1" customWidth="1"/>
    <col min="11266" max="11266" width="60.5703125" style="41" customWidth="1"/>
    <col min="11267" max="11267" width="9.85546875" style="41" customWidth="1"/>
    <col min="11268" max="11520" width="9.140625" style="41"/>
    <col min="11521" max="11521" width="24.28515625" style="41" bestFit="1" customWidth="1"/>
    <col min="11522" max="11522" width="60.5703125" style="41" customWidth="1"/>
    <col min="11523" max="11523" width="9.85546875" style="41" customWidth="1"/>
    <col min="11524" max="11776" width="9.140625" style="41"/>
    <col min="11777" max="11777" width="24.28515625" style="41" bestFit="1" customWidth="1"/>
    <col min="11778" max="11778" width="60.5703125" style="41" customWidth="1"/>
    <col min="11779" max="11779" width="9.85546875" style="41" customWidth="1"/>
    <col min="11780" max="12032" width="9.140625" style="41"/>
    <col min="12033" max="12033" width="24.28515625" style="41" bestFit="1" customWidth="1"/>
    <col min="12034" max="12034" width="60.5703125" style="41" customWidth="1"/>
    <col min="12035" max="12035" width="9.85546875" style="41" customWidth="1"/>
    <col min="12036" max="12288" width="9.140625" style="41"/>
    <col min="12289" max="12289" width="24.28515625" style="41" bestFit="1" customWidth="1"/>
    <col min="12290" max="12290" width="60.5703125" style="41" customWidth="1"/>
    <col min="12291" max="12291" width="9.85546875" style="41" customWidth="1"/>
    <col min="12292" max="12544" width="9.140625" style="41"/>
    <col min="12545" max="12545" width="24.28515625" style="41" bestFit="1" customWidth="1"/>
    <col min="12546" max="12546" width="60.5703125" style="41" customWidth="1"/>
    <col min="12547" max="12547" width="9.85546875" style="41" customWidth="1"/>
    <col min="12548" max="12800" width="9.140625" style="41"/>
    <col min="12801" max="12801" width="24.28515625" style="41" bestFit="1" customWidth="1"/>
    <col min="12802" max="12802" width="60.5703125" style="41" customWidth="1"/>
    <col min="12803" max="12803" width="9.85546875" style="41" customWidth="1"/>
    <col min="12804" max="13056" width="9.140625" style="41"/>
    <col min="13057" max="13057" width="24.28515625" style="41" bestFit="1" customWidth="1"/>
    <col min="13058" max="13058" width="60.5703125" style="41" customWidth="1"/>
    <col min="13059" max="13059" width="9.85546875" style="41" customWidth="1"/>
    <col min="13060" max="13312" width="9.140625" style="41"/>
    <col min="13313" max="13313" width="24.28515625" style="41" bestFit="1" customWidth="1"/>
    <col min="13314" max="13314" width="60.5703125" style="41" customWidth="1"/>
    <col min="13315" max="13315" width="9.85546875" style="41" customWidth="1"/>
    <col min="13316" max="13568" width="9.140625" style="41"/>
    <col min="13569" max="13569" width="24.28515625" style="41" bestFit="1" customWidth="1"/>
    <col min="13570" max="13570" width="60.5703125" style="41" customWidth="1"/>
    <col min="13571" max="13571" width="9.85546875" style="41" customWidth="1"/>
    <col min="13572" max="13824" width="9.140625" style="41"/>
    <col min="13825" max="13825" width="24.28515625" style="41" bestFit="1" customWidth="1"/>
    <col min="13826" max="13826" width="60.5703125" style="41" customWidth="1"/>
    <col min="13827" max="13827" width="9.85546875" style="41" customWidth="1"/>
    <col min="13828" max="14080" width="9.140625" style="41"/>
    <col min="14081" max="14081" width="24.28515625" style="41" bestFit="1" customWidth="1"/>
    <col min="14082" max="14082" width="60.5703125" style="41" customWidth="1"/>
    <col min="14083" max="14083" width="9.85546875" style="41" customWidth="1"/>
    <col min="14084" max="14336" width="9.140625" style="41"/>
    <col min="14337" max="14337" width="24.28515625" style="41" bestFit="1" customWidth="1"/>
    <col min="14338" max="14338" width="60.5703125" style="41" customWidth="1"/>
    <col min="14339" max="14339" width="9.85546875" style="41" customWidth="1"/>
    <col min="14340" max="14592" width="9.140625" style="41"/>
    <col min="14593" max="14593" width="24.28515625" style="41" bestFit="1" customWidth="1"/>
    <col min="14594" max="14594" width="60.5703125" style="41" customWidth="1"/>
    <col min="14595" max="14595" width="9.85546875" style="41" customWidth="1"/>
    <col min="14596" max="14848" width="9.140625" style="41"/>
    <col min="14849" max="14849" width="24.28515625" style="41" bestFit="1" customWidth="1"/>
    <col min="14850" max="14850" width="60.5703125" style="41" customWidth="1"/>
    <col min="14851" max="14851" width="9.85546875" style="41" customWidth="1"/>
    <col min="14852" max="15104" width="9.140625" style="41"/>
    <col min="15105" max="15105" width="24.28515625" style="41" bestFit="1" customWidth="1"/>
    <col min="15106" max="15106" width="60.5703125" style="41" customWidth="1"/>
    <col min="15107" max="15107" width="9.85546875" style="41" customWidth="1"/>
    <col min="15108" max="15360" width="9.140625" style="41"/>
    <col min="15361" max="15361" width="24.28515625" style="41" bestFit="1" customWidth="1"/>
    <col min="15362" max="15362" width="60.5703125" style="41" customWidth="1"/>
    <col min="15363" max="15363" width="9.85546875" style="41" customWidth="1"/>
    <col min="15364" max="15616" width="9.140625" style="41"/>
    <col min="15617" max="15617" width="24.28515625" style="41" bestFit="1" customWidth="1"/>
    <col min="15618" max="15618" width="60.5703125" style="41" customWidth="1"/>
    <col min="15619" max="15619" width="9.85546875" style="41" customWidth="1"/>
    <col min="15620" max="15872" width="9.140625" style="41"/>
    <col min="15873" max="15873" width="24.28515625" style="41" bestFit="1" customWidth="1"/>
    <col min="15874" max="15874" width="60.5703125" style="41" customWidth="1"/>
    <col min="15875" max="15875" width="9.85546875" style="41" customWidth="1"/>
    <col min="15876" max="16128" width="9.140625" style="41"/>
    <col min="16129" max="16129" width="24.28515625" style="41" bestFit="1" customWidth="1"/>
    <col min="16130" max="16130" width="60.5703125" style="41" customWidth="1"/>
    <col min="16131" max="16131" width="9.85546875" style="41" customWidth="1"/>
    <col min="16132" max="16384" width="9.140625" style="41"/>
  </cols>
  <sheetData>
    <row r="1" spans="1:17">
      <c r="A1" s="23" t="s">
        <v>48</v>
      </c>
      <c r="B1" s="1304" t="s">
        <v>2211</v>
      </c>
    </row>
    <row r="2" spans="1:17">
      <c r="A2" s="23" t="s">
        <v>49</v>
      </c>
      <c r="B2" s="23" t="s">
        <v>1938</v>
      </c>
    </row>
    <row r="3" spans="1:17">
      <c r="A3" s="23" t="s">
        <v>47</v>
      </c>
      <c r="B3" s="23" t="s">
        <v>1049</v>
      </c>
    </row>
    <row r="4" spans="1:17">
      <c r="A4" s="23" t="s">
        <v>50</v>
      </c>
      <c r="B4" s="23" t="s">
        <v>53</v>
      </c>
    </row>
    <row r="5" spans="1:17">
      <c r="A5" s="41" t="s">
        <v>792</v>
      </c>
      <c r="B5" s="41" t="s">
        <v>71</v>
      </c>
    </row>
    <row r="6" spans="1:17" ht="15.75" thickBot="1"/>
    <row r="7" spans="1:17" ht="15" customHeight="1">
      <c r="A7" s="4685" t="s">
        <v>2201</v>
      </c>
      <c r="B7" s="4686"/>
      <c r="C7" s="4691" t="s">
        <v>2202</v>
      </c>
      <c r="D7" s="4733"/>
      <c r="E7" s="4733"/>
      <c r="F7" s="4733"/>
      <c r="G7" s="4733"/>
      <c r="H7" s="4733"/>
      <c r="I7" s="4733"/>
      <c r="J7" s="4733"/>
      <c r="K7" s="4733"/>
      <c r="L7" s="4734"/>
      <c r="M7" s="4734"/>
      <c r="N7" s="4734"/>
      <c r="O7" s="4734"/>
      <c r="P7" s="4734"/>
      <c r="Q7" s="4735"/>
    </row>
    <row r="8" spans="1:17">
      <c r="A8" s="4687"/>
      <c r="B8" s="4688"/>
      <c r="C8" s="4736"/>
      <c r="D8" s="4737"/>
      <c r="E8" s="4737"/>
      <c r="F8" s="4737"/>
      <c r="G8" s="4737"/>
      <c r="H8" s="4737"/>
      <c r="I8" s="4737"/>
      <c r="J8" s="4737"/>
      <c r="K8" s="4737"/>
      <c r="L8" s="4738"/>
      <c r="M8" s="4738"/>
      <c r="N8" s="4738"/>
      <c r="O8" s="4738"/>
      <c r="P8" s="4738"/>
      <c r="Q8" s="4739"/>
    </row>
    <row r="9" spans="1:17">
      <c r="A9" s="4687"/>
      <c r="B9" s="4688"/>
      <c r="C9" s="4736"/>
      <c r="D9" s="4737"/>
      <c r="E9" s="4737"/>
      <c r="F9" s="4737"/>
      <c r="G9" s="4737"/>
      <c r="H9" s="4737"/>
      <c r="I9" s="4737"/>
      <c r="J9" s="4737"/>
      <c r="K9" s="4737"/>
      <c r="L9" s="4738"/>
      <c r="M9" s="4738"/>
      <c r="N9" s="4738"/>
      <c r="O9" s="4738"/>
      <c r="P9" s="4738"/>
      <c r="Q9" s="4739"/>
    </row>
    <row r="10" spans="1:17" ht="15.75" thickBot="1">
      <c r="A10" s="4689"/>
      <c r="B10" s="4690"/>
      <c r="C10" s="4740"/>
      <c r="D10" s="4741"/>
      <c r="E10" s="4741"/>
      <c r="F10" s="4741"/>
      <c r="G10" s="4741"/>
      <c r="H10" s="4741"/>
      <c r="I10" s="4741"/>
      <c r="J10" s="4741"/>
      <c r="K10" s="4741"/>
      <c r="L10" s="4742"/>
      <c r="M10" s="4742"/>
      <c r="N10" s="4742"/>
      <c r="O10" s="4742"/>
      <c r="P10" s="4742"/>
      <c r="Q10" s="4743"/>
    </row>
    <row r="11" spans="1:17">
      <c r="A11" s="4703" t="s">
        <v>2203</v>
      </c>
      <c r="B11" s="4704"/>
      <c r="C11" s="4717" t="s">
        <v>2183</v>
      </c>
      <c r="D11" s="1629"/>
      <c r="E11" s="4744" t="s">
        <v>2097</v>
      </c>
      <c r="F11" s="4744"/>
      <c r="G11" s="4744"/>
      <c r="H11" s="4744"/>
      <c r="I11" s="4744"/>
      <c r="J11" s="4744"/>
      <c r="K11" s="4744"/>
      <c r="L11" s="4744"/>
      <c r="M11" s="4744"/>
      <c r="N11" s="4744"/>
      <c r="O11" s="4744"/>
      <c r="P11" s="4744"/>
      <c r="Q11" s="4745"/>
    </row>
    <row r="12" spans="1:17" ht="24">
      <c r="A12" s="4705"/>
      <c r="B12" s="4706"/>
      <c r="C12" s="4718"/>
      <c r="D12" s="1610" t="s">
        <v>2098</v>
      </c>
      <c r="E12" s="1611" t="s">
        <v>2099</v>
      </c>
      <c r="F12" s="1612" t="s">
        <v>2100</v>
      </c>
      <c r="G12" s="1612" t="s">
        <v>2101</v>
      </c>
      <c r="H12" s="1612" t="s">
        <v>2102</v>
      </c>
      <c r="I12" s="1612" t="s">
        <v>2103</v>
      </c>
      <c r="J12" s="1612" t="s">
        <v>2104</v>
      </c>
      <c r="K12" s="1612" t="s">
        <v>2105</v>
      </c>
      <c r="L12" s="1612" t="s">
        <v>2106</v>
      </c>
      <c r="M12" s="1612" t="s">
        <v>2107</v>
      </c>
      <c r="N12" s="1612" t="s">
        <v>2108</v>
      </c>
      <c r="O12" s="1612" t="s">
        <v>2109</v>
      </c>
      <c r="P12" s="1612" t="s">
        <v>2110</v>
      </c>
      <c r="Q12" s="1613" t="s">
        <v>2111</v>
      </c>
    </row>
    <row r="13" spans="1:17">
      <c r="A13" s="1630"/>
      <c r="B13" s="1631"/>
      <c r="C13" s="1632">
        <v>1</v>
      </c>
      <c r="D13" s="1633">
        <v>2</v>
      </c>
      <c r="E13" s="1633">
        <v>3</v>
      </c>
      <c r="F13" s="1633">
        <v>4</v>
      </c>
      <c r="G13" s="1633">
        <v>5</v>
      </c>
      <c r="H13" s="1633">
        <v>6</v>
      </c>
      <c r="I13" s="1633">
        <v>7</v>
      </c>
      <c r="J13" s="1633">
        <v>8</v>
      </c>
      <c r="K13" s="1633">
        <v>9</v>
      </c>
      <c r="L13" s="1633">
        <v>10</v>
      </c>
      <c r="M13" s="1633">
        <v>11</v>
      </c>
      <c r="N13" s="1633">
        <v>12</v>
      </c>
      <c r="O13" s="1633">
        <v>13</v>
      </c>
      <c r="P13" s="1633">
        <v>14</v>
      </c>
      <c r="Q13" s="1634">
        <v>15</v>
      </c>
    </row>
    <row r="14" spans="1:17">
      <c r="A14" s="1630"/>
      <c r="B14" s="1614" t="s">
        <v>2112</v>
      </c>
      <c r="C14" s="1492"/>
      <c r="D14" s="1493"/>
      <c r="E14" s="1493"/>
      <c r="F14" s="1493"/>
      <c r="G14" s="1493"/>
      <c r="H14" s="1493"/>
      <c r="I14" s="1493"/>
      <c r="J14" s="1493"/>
      <c r="K14" s="1493"/>
      <c r="L14" s="1493"/>
      <c r="M14" s="1493"/>
      <c r="N14" s="1493"/>
      <c r="O14" s="1493"/>
      <c r="P14" s="1493"/>
      <c r="Q14" s="1494"/>
    </row>
    <row r="15" spans="1:17">
      <c r="A15" s="1635"/>
      <c r="B15" s="1615" t="s">
        <v>199</v>
      </c>
      <c r="C15" s="1496"/>
      <c r="D15" s="1497"/>
      <c r="E15" s="1497"/>
      <c r="F15" s="1497"/>
      <c r="G15" s="1497"/>
      <c r="H15" s="1497"/>
      <c r="I15" s="1497"/>
      <c r="J15" s="1497"/>
      <c r="K15" s="1497"/>
      <c r="L15" s="1497"/>
      <c r="M15" s="1497"/>
      <c r="N15" s="1497"/>
      <c r="O15" s="1497"/>
      <c r="P15" s="1497"/>
      <c r="Q15" s="1498"/>
    </row>
    <row r="16" spans="1:17">
      <c r="A16" s="1499">
        <v>1</v>
      </c>
      <c r="B16" s="1086" t="s">
        <v>202</v>
      </c>
      <c r="C16" s="1500">
        <f>SUM(D16:Q16)</f>
        <v>0</v>
      </c>
      <c r="D16" s="1501"/>
      <c r="E16" s="1502"/>
      <c r="F16" s="1502"/>
      <c r="G16" s="1502"/>
      <c r="H16" s="1502"/>
      <c r="I16" s="1502"/>
      <c r="J16" s="1502"/>
      <c r="K16" s="1502"/>
      <c r="L16" s="1502"/>
      <c r="M16" s="1502"/>
      <c r="N16" s="1502"/>
      <c r="O16" s="1502"/>
      <c r="P16" s="1502"/>
      <c r="Q16" s="1503"/>
    </row>
    <row r="17" spans="1:17" ht="25.5">
      <c r="A17" s="1499">
        <v>2</v>
      </c>
      <c r="B17" s="1082" t="s">
        <v>2113</v>
      </c>
      <c r="C17" s="1500">
        <f t="shared" ref="C17:C32" si="0">SUM(D17:Q17)</f>
        <v>0</v>
      </c>
      <c r="D17" s="1504"/>
      <c r="E17" s="1505"/>
      <c r="F17" s="1505"/>
      <c r="G17" s="1505"/>
      <c r="H17" s="1505"/>
      <c r="I17" s="1505"/>
      <c r="J17" s="1505"/>
      <c r="K17" s="1505"/>
      <c r="L17" s="1505"/>
      <c r="M17" s="1505"/>
      <c r="N17" s="1505"/>
      <c r="O17" s="1505"/>
      <c r="P17" s="1505"/>
      <c r="Q17" s="1506"/>
    </row>
    <row r="18" spans="1:17">
      <c r="A18" s="1507">
        <v>3</v>
      </c>
      <c r="B18" s="1508" t="s">
        <v>2114</v>
      </c>
      <c r="C18" s="1500">
        <f t="shared" si="0"/>
        <v>0</v>
      </c>
      <c r="D18" s="1504"/>
      <c r="E18" s="1505"/>
      <c r="F18" s="1505"/>
      <c r="G18" s="1505"/>
      <c r="H18" s="1505"/>
      <c r="I18" s="1505"/>
      <c r="J18" s="1505"/>
      <c r="K18" s="1505"/>
      <c r="L18" s="1505"/>
      <c r="M18" s="1505"/>
      <c r="N18" s="1505"/>
      <c r="O18" s="1505"/>
      <c r="P18" s="1505"/>
      <c r="Q18" s="1506"/>
    </row>
    <row r="19" spans="1:17">
      <c r="A19" s="1507">
        <v>4</v>
      </c>
      <c r="B19" s="1508" t="s">
        <v>2115</v>
      </c>
      <c r="C19" s="1500">
        <f t="shared" si="0"/>
        <v>0</v>
      </c>
      <c r="D19" s="1509">
        <f>D20+D21</f>
        <v>0</v>
      </c>
      <c r="E19" s="1509">
        <f t="shared" ref="E19:Q19" si="1">E20+E21</f>
        <v>0</v>
      </c>
      <c r="F19" s="1509">
        <f t="shared" si="1"/>
        <v>0</v>
      </c>
      <c r="G19" s="1509">
        <f t="shared" si="1"/>
        <v>0</v>
      </c>
      <c r="H19" s="1509">
        <f t="shared" si="1"/>
        <v>0</v>
      </c>
      <c r="I19" s="1509">
        <f t="shared" si="1"/>
        <v>0</v>
      </c>
      <c r="J19" s="1509">
        <f t="shared" si="1"/>
        <v>0</v>
      </c>
      <c r="K19" s="1509">
        <f t="shared" si="1"/>
        <v>0</v>
      </c>
      <c r="L19" s="1509">
        <f t="shared" si="1"/>
        <v>0</v>
      </c>
      <c r="M19" s="1509">
        <f t="shared" si="1"/>
        <v>0</v>
      </c>
      <c r="N19" s="1509">
        <f t="shared" si="1"/>
        <v>0</v>
      </c>
      <c r="O19" s="1509">
        <f t="shared" si="1"/>
        <v>0</v>
      </c>
      <c r="P19" s="1509">
        <f t="shared" si="1"/>
        <v>0</v>
      </c>
      <c r="Q19" s="1510">
        <f t="shared" si="1"/>
        <v>0</v>
      </c>
    </row>
    <row r="20" spans="1:17">
      <c r="A20" s="1636"/>
      <c r="B20" s="1512" t="s">
        <v>67</v>
      </c>
      <c r="C20" s="1500">
        <f t="shared" si="0"/>
        <v>0</v>
      </c>
      <c r="D20" s="1513"/>
      <c r="E20" s="1514"/>
      <c r="F20" s="1514"/>
      <c r="G20" s="1514"/>
      <c r="H20" s="1514"/>
      <c r="I20" s="1514"/>
      <c r="J20" s="1514"/>
      <c r="K20" s="1514"/>
      <c r="L20" s="1514"/>
      <c r="M20" s="1514"/>
      <c r="N20" s="1514"/>
      <c r="O20" s="1514"/>
      <c r="P20" s="1514"/>
      <c r="Q20" s="1515"/>
    </row>
    <row r="21" spans="1:17">
      <c r="A21" s="1499"/>
      <c r="B21" s="1512" t="s">
        <v>273</v>
      </c>
      <c r="C21" s="1500">
        <f t="shared" si="0"/>
        <v>0</v>
      </c>
      <c r="D21" s="1513"/>
      <c r="E21" s="1514"/>
      <c r="F21" s="1514"/>
      <c r="G21" s="1514"/>
      <c r="H21" s="1514"/>
      <c r="I21" s="1514"/>
      <c r="J21" s="1514"/>
      <c r="K21" s="1514"/>
      <c r="L21" s="1514"/>
      <c r="M21" s="1514"/>
      <c r="N21" s="1514"/>
      <c r="O21" s="1514"/>
      <c r="P21" s="1514"/>
      <c r="Q21" s="1515"/>
    </row>
    <row r="22" spans="1:17">
      <c r="A22" s="1507">
        <v>5</v>
      </c>
      <c r="B22" s="1508" t="s">
        <v>2116</v>
      </c>
      <c r="C22" s="1500">
        <f t="shared" si="0"/>
        <v>0</v>
      </c>
      <c r="D22" s="1516"/>
      <c r="E22" s="1517"/>
      <c r="F22" s="1517"/>
      <c r="G22" s="1517"/>
      <c r="H22" s="1517"/>
      <c r="I22" s="1517"/>
      <c r="J22" s="1517"/>
      <c r="K22" s="1517"/>
      <c r="L22" s="1517"/>
      <c r="M22" s="1517"/>
      <c r="N22" s="1517"/>
      <c r="O22" s="1517"/>
      <c r="P22" s="1517"/>
      <c r="Q22" s="1518"/>
    </row>
    <row r="23" spans="1:17">
      <c r="A23" s="1507">
        <v>6</v>
      </c>
      <c r="B23" s="1508" t="s">
        <v>2117</v>
      </c>
      <c r="C23" s="1500">
        <f t="shared" si="0"/>
        <v>0</v>
      </c>
      <c r="D23" s="1513"/>
      <c r="E23" s="1514"/>
      <c r="F23" s="1514"/>
      <c r="G23" s="1514"/>
      <c r="H23" s="1514"/>
      <c r="I23" s="1514"/>
      <c r="J23" s="1514"/>
      <c r="K23" s="1514"/>
      <c r="L23" s="1514"/>
      <c r="M23" s="1514"/>
      <c r="N23" s="1514"/>
      <c r="O23" s="1514"/>
      <c r="P23" s="1514"/>
      <c r="Q23" s="1515"/>
    </row>
    <row r="24" spans="1:17">
      <c r="A24" s="1507">
        <v>7</v>
      </c>
      <c r="B24" s="1508" t="s">
        <v>1805</v>
      </c>
      <c r="C24" s="1500">
        <f t="shared" si="0"/>
        <v>0</v>
      </c>
      <c r="D24" s="1513"/>
      <c r="E24" s="1514"/>
      <c r="F24" s="1514"/>
      <c r="G24" s="1514"/>
      <c r="H24" s="1514"/>
      <c r="I24" s="1514"/>
      <c r="J24" s="1514"/>
      <c r="K24" s="1514"/>
      <c r="L24" s="1514"/>
      <c r="M24" s="1514"/>
      <c r="N24" s="1514"/>
      <c r="O24" s="1514"/>
      <c r="P24" s="1514"/>
      <c r="Q24" s="1515"/>
    </row>
    <row r="25" spans="1:17">
      <c r="A25" s="1507"/>
      <c r="B25" s="1512" t="s">
        <v>2118</v>
      </c>
      <c r="C25" s="1500">
        <f t="shared" si="0"/>
        <v>0</v>
      </c>
      <c r="D25" s="1513"/>
      <c r="E25" s="1514"/>
      <c r="F25" s="1514"/>
      <c r="G25" s="1514"/>
      <c r="H25" s="1514"/>
      <c r="I25" s="1514"/>
      <c r="J25" s="1514"/>
      <c r="K25" s="1514"/>
      <c r="L25" s="1514"/>
      <c r="M25" s="1514"/>
      <c r="N25" s="1514"/>
      <c r="O25" s="1514"/>
      <c r="P25" s="1514"/>
      <c r="Q25" s="1515"/>
    </row>
    <row r="26" spans="1:17">
      <c r="A26" s="1507">
        <v>8</v>
      </c>
      <c r="B26" s="1524" t="s">
        <v>2119</v>
      </c>
      <c r="C26" s="1500">
        <f t="shared" si="0"/>
        <v>0</v>
      </c>
      <c r="D26" s="1521">
        <f>D27+D28+D29</f>
        <v>0</v>
      </c>
      <c r="E26" s="1521">
        <f t="shared" ref="E26:Q26" si="2">E27+E28+E29</f>
        <v>0</v>
      </c>
      <c r="F26" s="1521">
        <f t="shared" si="2"/>
        <v>0</v>
      </c>
      <c r="G26" s="1521">
        <f t="shared" si="2"/>
        <v>0</v>
      </c>
      <c r="H26" s="1521">
        <f t="shared" si="2"/>
        <v>0</v>
      </c>
      <c r="I26" s="1521">
        <f t="shared" si="2"/>
        <v>0</v>
      </c>
      <c r="J26" s="1521">
        <f t="shared" si="2"/>
        <v>0</v>
      </c>
      <c r="K26" s="1521">
        <f t="shared" si="2"/>
        <v>0</v>
      </c>
      <c r="L26" s="1521">
        <f t="shared" si="2"/>
        <v>0</v>
      </c>
      <c r="M26" s="1521">
        <f t="shared" si="2"/>
        <v>0</v>
      </c>
      <c r="N26" s="1521">
        <f t="shared" si="2"/>
        <v>0</v>
      </c>
      <c r="O26" s="1521">
        <f t="shared" si="2"/>
        <v>0</v>
      </c>
      <c r="P26" s="1521">
        <f t="shared" si="2"/>
        <v>0</v>
      </c>
      <c r="Q26" s="1522">
        <f t="shared" si="2"/>
        <v>0</v>
      </c>
    </row>
    <row r="27" spans="1:17">
      <c r="A27" s="1507"/>
      <c r="B27" s="1523" t="s">
        <v>438</v>
      </c>
      <c r="C27" s="1500">
        <f t="shared" si="0"/>
        <v>0</v>
      </c>
      <c r="D27" s="1513"/>
      <c r="E27" s="1514"/>
      <c r="F27" s="1514"/>
      <c r="G27" s="1514"/>
      <c r="H27" s="1514"/>
      <c r="I27" s="1514"/>
      <c r="J27" s="1514"/>
      <c r="K27" s="1514"/>
      <c r="L27" s="1514"/>
      <c r="M27" s="1514"/>
      <c r="N27" s="1514"/>
      <c r="O27" s="1514"/>
      <c r="P27" s="1514"/>
      <c r="Q27" s="1515"/>
    </row>
    <row r="28" spans="1:17">
      <c r="A28" s="1507"/>
      <c r="B28" s="1523" t="s">
        <v>445</v>
      </c>
      <c r="C28" s="1500">
        <f t="shared" si="0"/>
        <v>0</v>
      </c>
      <c r="D28" s="1513"/>
      <c r="E28" s="1514"/>
      <c r="F28" s="1514"/>
      <c r="G28" s="1514"/>
      <c r="H28" s="1514"/>
      <c r="I28" s="1514"/>
      <c r="J28" s="1514"/>
      <c r="K28" s="1514"/>
      <c r="L28" s="1514"/>
      <c r="M28" s="1514"/>
      <c r="N28" s="1514"/>
      <c r="O28" s="1514"/>
      <c r="P28" s="1514"/>
      <c r="Q28" s="1515"/>
    </row>
    <row r="29" spans="1:17">
      <c r="A29" s="1507"/>
      <c r="B29" s="1523" t="s">
        <v>2120</v>
      </c>
      <c r="C29" s="1500">
        <f t="shared" si="0"/>
        <v>0</v>
      </c>
      <c r="D29" s="1513"/>
      <c r="E29" s="1514"/>
      <c r="F29" s="1514"/>
      <c r="G29" s="1514"/>
      <c r="H29" s="1514"/>
      <c r="I29" s="1514"/>
      <c r="J29" s="1514"/>
      <c r="K29" s="1514"/>
      <c r="L29" s="1514"/>
      <c r="M29" s="1514"/>
      <c r="N29" s="1514"/>
      <c r="O29" s="1514"/>
      <c r="P29" s="1514"/>
      <c r="Q29" s="1515"/>
    </row>
    <row r="30" spans="1:17">
      <c r="A30" s="1507">
        <v>9</v>
      </c>
      <c r="B30" s="1524" t="s">
        <v>1813</v>
      </c>
      <c r="C30" s="1500">
        <f t="shared" si="0"/>
        <v>0</v>
      </c>
      <c r="D30" s="1521">
        <f>D31+D32</f>
        <v>0</v>
      </c>
      <c r="E30" s="1521">
        <f t="shared" ref="E30:Q30" si="3">E31+E32</f>
        <v>0</v>
      </c>
      <c r="F30" s="1521">
        <f t="shared" si="3"/>
        <v>0</v>
      </c>
      <c r="G30" s="1521">
        <f t="shared" si="3"/>
        <v>0</v>
      </c>
      <c r="H30" s="1521">
        <f t="shared" si="3"/>
        <v>0</v>
      </c>
      <c r="I30" s="1521">
        <f t="shared" si="3"/>
        <v>0</v>
      </c>
      <c r="J30" s="1521">
        <f t="shared" si="3"/>
        <v>0</v>
      </c>
      <c r="K30" s="1521">
        <f t="shared" si="3"/>
        <v>0</v>
      </c>
      <c r="L30" s="1521">
        <f t="shared" si="3"/>
        <v>0</v>
      </c>
      <c r="M30" s="1521">
        <f t="shared" si="3"/>
        <v>0</v>
      </c>
      <c r="N30" s="1521">
        <f t="shared" si="3"/>
        <v>0</v>
      </c>
      <c r="O30" s="1521">
        <f t="shared" si="3"/>
        <v>0</v>
      </c>
      <c r="P30" s="1521">
        <f t="shared" si="3"/>
        <v>0</v>
      </c>
      <c r="Q30" s="1522">
        <f t="shared" si="3"/>
        <v>0</v>
      </c>
    </row>
    <row r="31" spans="1:17">
      <c r="A31" s="1507"/>
      <c r="B31" s="1525" t="s">
        <v>2121</v>
      </c>
      <c r="C31" s="1500">
        <f t="shared" si="0"/>
        <v>0</v>
      </c>
      <c r="D31" s="1513"/>
      <c r="E31" s="1514"/>
      <c r="F31" s="1514"/>
      <c r="G31" s="1514"/>
      <c r="H31" s="1514"/>
      <c r="I31" s="1514"/>
      <c r="J31" s="1514"/>
      <c r="K31" s="1514"/>
      <c r="L31" s="1514"/>
      <c r="M31" s="1514"/>
      <c r="N31" s="1514"/>
      <c r="O31" s="1514"/>
      <c r="P31" s="1514"/>
      <c r="Q31" s="1515"/>
    </row>
    <row r="32" spans="1:17">
      <c r="A32" s="1507"/>
      <c r="B32" s="1525" t="s">
        <v>65</v>
      </c>
      <c r="C32" s="1500">
        <f t="shared" si="0"/>
        <v>0</v>
      </c>
      <c r="D32" s="1513"/>
      <c r="E32" s="1514"/>
      <c r="F32" s="1514"/>
      <c r="G32" s="1514"/>
      <c r="H32" s="1514"/>
      <c r="I32" s="1514"/>
      <c r="J32" s="1514"/>
      <c r="K32" s="1514"/>
      <c r="L32" s="1514"/>
      <c r="M32" s="1514"/>
      <c r="N32" s="1514"/>
      <c r="O32" s="1514"/>
      <c r="P32" s="1514"/>
      <c r="Q32" s="1515"/>
    </row>
    <row r="33" spans="1:17">
      <c r="A33" s="1507"/>
      <c r="B33" s="1572" t="s">
        <v>2122</v>
      </c>
      <c r="C33" s="1529">
        <f>C16+C17+C18+C19+C22+C23+C24+C25+C26+C30</f>
        <v>0</v>
      </c>
      <c r="D33" s="1529">
        <f t="shared" ref="D33:Q33" si="4">D16+D17+D18+D19+D22+D23+D24+D25+D26+D30</f>
        <v>0</v>
      </c>
      <c r="E33" s="1529">
        <f t="shared" si="4"/>
        <v>0</v>
      </c>
      <c r="F33" s="1529">
        <f t="shared" si="4"/>
        <v>0</v>
      </c>
      <c r="G33" s="1529">
        <f t="shared" si="4"/>
        <v>0</v>
      </c>
      <c r="H33" s="1529">
        <f t="shared" si="4"/>
        <v>0</v>
      </c>
      <c r="I33" s="1529">
        <f t="shared" si="4"/>
        <v>0</v>
      </c>
      <c r="J33" s="1529">
        <f t="shared" si="4"/>
        <v>0</v>
      </c>
      <c r="K33" s="1529">
        <f t="shared" si="4"/>
        <v>0</v>
      </c>
      <c r="L33" s="1529">
        <f t="shared" si="4"/>
        <v>0</v>
      </c>
      <c r="M33" s="1529">
        <f t="shared" si="4"/>
        <v>0</v>
      </c>
      <c r="N33" s="1529">
        <f t="shared" si="4"/>
        <v>0</v>
      </c>
      <c r="O33" s="1529">
        <f t="shared" si="4"/>
        <v>0</v>
      </c>
      <c r="P33" s="1529">
        <f t="shared" si="4"/>
        <v>0</v>
      </c>
      <c r="Q33" s="1530">
        <f t="shared" si="4"/>
        <v>0</v>
      </c>
    </row>
    <row r="34" spans="1:17">
      <c r="A34" s="1507"/>
      <c r="B34" s="1614" t="s">
        <v>2123</v>
      </c>
      <c r="C34" s="1531"/>
      <c r="D34" s="1531"/>
      <c r="E34" s="1531"/>
      <c r="F34" s="1531"/>
      <c r="G34" s="1531"/>
      <c r="H34" s="1531"/>
      <c r="I34" s="1531"/>
      <c r="J34" s="1531"/>
      <c r="K34" s="1531"/>
      <c r="L34" s="1531"/>
      <c r="M34" s="1531"/>
      <c r="N34" s="1531"/>
      <c r="O34" s="1531"/>
      <c r="P34" s="1531"/>
      <c r="Q34" s="1532"/>
    </row>
    <row r="35" spans="1:17">
      <c r="A35" s="1507">
        <v>1</v>
      </c>
      <c r="B35" s="1508" t="s">
        <v>2124</v>
      </c>
      <c r="C35" s="1500">
        <f>SUM(D35:Q35)</f>
        <v>0</v>
      </c>
      <c r="D35" s="1516"/>
      <c r="E35" s="1517"/>
      <c r="F35" s="1517"/>
      <c r="G35" s="1517"/>
      <c r="H35" s="1517"/>
      <c r="I35" s="1517"/>
      <c r="J35" s="1517"/>
      <c r="K35" s="1517"/>
      <c r="L35" s="1517"/>
      <c r="M35" s="1517"/>
      <c r="N35" s="1517"/>
      <c r="O35" s="1517"/>
      <c r="P35" s="1517"/>
      <c r="Q35" s="1518"/>
    </row>
    <row r="36" spans="1:17">
      <c r="A36" s="1507">
        <v>2</v>
      </c>
      <c r="B36" s="1508" t="s">
        <v>2125</v>
      </c>
      <c r="C36" s="1500">
        <f t="shared" ref="C36:C50" si="5">SUM(D36:Q36)</f>
        <v>0</v>
      </c>
      <c r="D36" s="1513"/>
      <c r="E36" s="1514"/>
      <c r="F36" s="1514"/>
      <c r="G36" s="1514"/>
      <c r="H36" s="1514"/>
      <c r="I36" s="1514"/>
      <c r="J36" s="1514"/>
      <c r="K36" s="1514"/>
      <c r="L36" s="1514"/>
      <c r="M36" s="1514"/>
      <c r="N36" s="1514"/>
      <c r="O36" s="1514"/>
      <c r="P36" s="1514"/>
      <c r="Q36" s="1515"/>
    </row>
    <row r="37" spans="1:17">
      <c r="A37" s="1507">
        <v>3</v>
      </c>
      <c r="B37" s="1508" t="s">
        <v>2126</v>
      </c>
      <c r="C37" s="1500">
        <f t="shared" si="5"/>
        <v>0</v>
      </c>
      <c r="D37" s="1513"/>
      <c r="E37" s="1514"/>
      <c r="F37" s="1514"/>
      <c r="G37" s="1514"/>
      <c r="H37" s="1514"/>
      <c r="I37" s="1514"/>
      <c r="J37" s="1514"/>
      <c r="K37" s="1514"/>
      <c r="L37" s="1514"/>
      <c r="M37" s="1514"/>
      <c r="N37" s="1514"/>
      <c r="O37" s="1514"/>
      <c r="P37" s="1514"/>
      <c r="Q37" s="1515"/>
    </row>
    <row r="38" spans="1:17">
      <c r="A38" s="1507">
        <v>4</v>
      </c>
      <c r="B38" s="1508" t="s">
        <v>2127</v>
      </c>
      <c r="C38" s="1500">
        <f t="shared" si="5"/>
        <v>0</v>
      </c>
      <c r="D38" s="1521">
        <f>D39+D40</f>
        <v>0</v>
      </c>
      <c r="E38" s="1521">
        <f t="shared" ref="E38:Q38" si="6">E39+E40</f>
        <v>0</v>
      </c>
      <c r="F38" s="1521">
        <f t="shared" si="6"/>
        <v>0</v>
      </c>
      <c r="G38" s="1521">
        <f t="shared" si="6"/>
        <v>0</v>
      </c>
      <c r="H38" s="1521">
        <f t="shared" si="6"/>
        <v>0</v>
      </c>
      <c r="I38" s="1521">
        <f t="shared" si="6"/>
        <v>0</v>
      </c>
      <c r="J38" s="1521">
        <f t="shared" si="6"/>
        <v>0</v>
      </c>
      <c r="K38" s="1521">
        <f t="shared" si="6"/>
        <v>0</v>
      </c>
      <c r="L38" s="1521">
        <f t="shared" si="6"/>
        <v>0</v>
      </c>
      <c r="M38" s="1521">
        <f t="shared" si="6"/>
        <v>0</v>
      </c>
      <c r="N38" s="1521">
        <f t="shared" si="6"/>
        <v>0</v>
      </c>
      <c r="O38" s="1521">
        <f t="shared" si="6"/>
        <v>0</v>
      </c>
      <c r="P38" s="1521">
        <f t="shared" si="6"/>
        <v>0</v>
      </c>
      <c r="Q38" s="1522">
        <f t="shared" si="6"/>
        <v>0</v>
      </c>
    </row>
    <row r="39" spans="1:17" ht="15" customHeight="1">
      <c r="A39" s="1507"/>
      <c r="B39" s="1512" t="s">
        <v>67</v>
      </c>
      <c r="C39" s="1500">
        <f t="shared" si="5"/>
        <v>0</v>
      </c>
      <c r="D39" s="1533"/>
      <c r="E39" s="1533"/>
      <c r="F39" s="1533"/>
      <c r="G39" s="1533"/>
      <c r="H39" s="1533"/>
      <c r="I39" s="1533"/>
      <c r="J39" s="1533"/>
      <c r="K39" s="1533"/>
      <c r="L39" s="1533"/>
      <c r="M39" s="1533"/>
      <c r="N39" s="1533"/>
      <c r="O39" s="1533"/>
      <c r="P39" s="1533"/>
      <c r="Q39" s="1534"/>
    </row>
    <row r="40" spans="1:17">
      <c r="A40" s="1507"/>
      <c r="B40" s="1512" t="s">
        <v>273</v>
      </c>
      <c r="C40" s="1500">
        <f t="shared" si="5"/>
        <v>0</v>
      </c>
      <c r="D40" s="1536"/>
      <c r="E40" s="1536"/>
      <c r="F40" s="1536"/>
      <c r="G40" s="1536"/>
      <c r="H40" s="1536"/>
      <c r="I40" s="1536"/>
      <c r="J40" s="1536"/>
      <c r="K40" s="1536"/>
      <c r="L40" s="1536"/>
      <c r="M40" s="1536"/>
      <c r="N40" s="1536"/>
      <c r="O40" s="1536"/>
      <c r="P40" s="1536"/>
      <c r="Q40" s="1537"/>
    </row>
    <row r="41" spans="1:17">
      <c r="A41" s="1507">
        <v>5</v>
      </c>
      <c r="B41" s="1508" t="s">
        <v>2128</v>
      </c>
      <c r="C41" s="1500">
        <f t="shared" si="5"/>
        <v>0</v>
      </c>
      <c r="D41" s="1539"/>
      <c r="E41" s="1539"/>
      <c r="F41" s="1539"/>
      <c r="G41" s="1539"/>
      <c r="H41" s="1539"/>
      <c r="I41" s="1539"/>
      <c r="J41" s="1539"/>
      <c r="K41" s="1539"/>
      <c r="L41" s="1539"/>
      <c r="M41" s="1539"/>
      <c r="N41" s="1539"/>
      <c r="O41" s="1539"/>
      <c r="P41" s="1539"/>
      <c r="Q41" s="1540"/>
    </row>
    <row r="42" spans="1:17">
      <c r="A42" s="1507">
        <v>6</v>
      </c>
      <c r="B42" s="1524" t="s">
        <v>2117</v>
      </c>
      <c r="C42" s="1500">
        <f t="shared" si="5"/>
        <v>0</v>
      </c>
      <c r="D42" s="1541"/>
      <c r="E42" s="1541"/>
      <c r="F42" s="1541"/>
      <c r="G42" s="1541"/>
      <c r="H42" s="1541"/>
      <c r="I42" s="1541"/>
      <c r="J42" s="1541"/>
      <c r="K42" s="1541"/>
      <c r="L42" s="1541"/>
      <c r="M42" s="1541"/>
      <c r="N42" s="1541"/>
      <c r="O42" s="1541"/>
      <c r="P42" s="1541"/>
      <c r="Q42" s="1542"/>
    </row>
    <row r="43" spans="1:17">
      <c r="A43" s="1507">
        <v>7</v>
      </c>
      <c r="B43" s="1524" t="s">
        <v>771</v>
      </c>
      <c r="C43" s="1500">
        <f t="shared" si="5"/>
        <v>0</v>
      </c>
      <c r="D43" s="1509">
        <f>D44+D45+D46</f>
        <v>0</v>
      </c>
      <c r="E43" s="1509">
        <f t="shared" ref="E43:Q43" si="7">E44+E45+E46</f>
        <v>0</v>
      </c>
      <c r="F43" s="1509">
        <f t="shared" si="7"/>
        <v>0</v>
      </c>
      <c r="G43" s="1509">
        <f t="shared" si="7"/>
        <v>0</v>
      </c>
      <c r="H43" s="1509">
        <f t="shared" si="7"/>
        <v>0</v>
      </c>
      <c r="I43" s="1509">
        <f t="shared" si="7"/>
        <v>0</v>
      </c>
      <c r="J43" s="1509">
        <f t="shared" si="7"/>
        <v>0</v>
      </c>
      <c r="K43" s="1509">
        <f t="shared" si="7"/>
        <v>0</v>
      </c>
      <c r="L43" s="1509">
        <f t="shared" si="7"/>
        <v>0</v>
      </c>
      <c r="M43" s="1509">
        <f t="shared" si="7"/>
        <v>0</v>
      </c>
      <c r="N43" s="1509">
        <f t="shared" si="7"/>
        <v>0</v>
      </c>
      <c r="O43" s="1509">
        <f t="shared" si="7"/>
        <v>0</v>
      </c>
      <c r="P43" s="1509">
        <f t="shared" si="7"/>
        <v>0</v>
      </c>
      <c r="Q43" s="1510">
        <f t="shared" si="7"/>
        <v>0</v>
      </c>
    </row>
    <row r="44" spans="1:17">
      <c r="A44" s="1526"/>
      <c r="B44" s="1512" t="s">
        <v>560</v>
      </c>
      <c r="C44" s="1500">
        <f t="shared" si="5"/>
        <v>0</v>
      </c>
      <c r="D44" s="1544"/>
      <c r="E44" s="1505"/>
      <c r="F44" s="1505"/>
      <c r="G44" s="1505"/>
      <c r="H44" s="1505"/>
      <c r="I44" s="1505"/>
      <c r="J44" s="1505"/>
      <c r="K44" s="1505"/>
      <c r="L44" s="1505"/>
      <c r="M44" s="1505"/>
      <c r="N44" s="1505"/>
      <c r="O44" s="1505"/>
      <c r="P44" s="1505"/>
      <c r="Q44" s="1506"/>
    </row>
    <row r="45" spans="1:17">
      <c r="A45" s="1635"/>
      <c r="B45" s="1512" t="s">
        <v>570</v>
      </c>
      <c r="C45" s="1500">
        <f t="shared" si="5"/>
        <v>0</v>
      </c>
      <c r="D45" s="1544"/>
      <c r="E45" s="1505"/>
      <c r="F45" s="1505"/>
      <c r="G45" s="1505"/>
      <c r="H45" s="1505"/>
      <c r="I45" s="1505"/>
      <c r="J45" s="1505"/>
      <c r="K45" s="1505"/>
      <c r="L45" s="1505"/>
      <c r="M45" s="1505"/>
      <c r="N45" s="1505"/>
      <c r="O45" s="1505"/>
      <c r="P45" s="1505"/>
      <c r="Q45" s="1506"/>
    </row>
    <row r="46" spans="1:17">
      <c r="A46" s="1635"/>
      <c r="B46" s="1512" t="s">
        <v>571</v>
      </c>
      <c r="C46" s="1500">
        <f t="shared" si="5"/>
        <v>0</v>
      </c>
      <c r="D46" s="1544"/>
      <c r="E46" s="1505"/>
      <c r="F46" s="1505"/>
      <c r="G46" s="1505"/>
      <c r="H46" s="1505"/>
      <c r="I46" s="1505"/>
      <c r="J46" s="1505"/>
      <c r="K46" s="1505"/>
      <c r="L46" s="1505"/>
      <c r="M46" s="1505"/>
      <c r="N46" s="1505"/>
      <c r="O46" s="1505"/>
      <c r="P46" s="1505"/>
      <c r="Q46" s="1506"/>
    </row>
    <row r="47" spans="1:17">
      <c r="A47" s="1507">
        <v>8</v>
      </c>
      <c r="B47" s="1545" t="s">
        <v>2129</v>
      </c>
      <c r="C47" s="1500">
        <f t="shared" si="5"/>
        <v>0</v>
      </c>
      <c r="D47" s="1544"/>
      <c r="E47" s="1505"/>
      <c r="F47" s="1505"/>
      <c r="G47" s="1505"/>
      <c r="H47" s="1505"/>
      <c r="I47" s="1505"/>
      <c r="J47" s="1505"/>
      <c r="K47" s="1505"/>
      <c r="L47" s="1505"/>
      <c r="M47" s="1505"/>
      <c r="N47" s="1505"/>
      <c r="O47" s="1505"/>
      <c r="P47" s="1505"/>
      <c r="Q47" s="1506"/>
    </row>
    <row r="48" spans="1:17">
      <c r="A48" s="1507">
        <v>9</v>
      </c>
      <c r="B48" s="1520" t="s">
        <v>2130</v>
      </c>
      <c r="C48" s="1500">
        <f t="shared" si="5"/>
        <v>0</v>
      </c>
      <c r="D48" s="1544"/>
      <c r="E48" s="1505"/>
      <c r="F48" s="1505"/>
      <c r="G48" s="1505"/>
      <c r="H48" s="1505"/>
      <c r="I48" s="1505"/>
      <c r="J48" s="1505"/>
      <c r="K48" s="1505"/>
      <c r="L48" s="1505"/>
      <c r="M48" s="1505"/>
      <c r="N48" s="1505"/>
      <c r="O48" s="1505"/>
      <c r="P48" s="1505"/>
      <c r="Q48" s="1506"/>
    </row>
    <row r="49" spans="1:17">
      <c r="A49" s="1507">
        <v>10</v>
      </c>
      <c r="B49" s="1524" t="s">
        <v>1833</v>
      </c>
      <c r="C49" s="1500">
        <f t="shared" si="5"/>
        <v>0</v>
      </c>
      <c r="D49" s="1544"/>
      <c r="E49" s="1505"/>
      <c r="F49" s="1505"/>
      <c r="G49" s="1505"/>
      <c r="H49" s="1505"/>
      <c r="I49" s="1505"/>
      <c r="J49" s="1505"/>
      <c r="K49" s="1505"/>
      <c r="L49" s="1505"/>
      <c r="M49" s="1505"/>
      <c r="N49" s="1505"/>
      <c r="O49" s="1505"/>
      <c r="P49" s="1505"/>
      <c r="Q49" s="1506"/>
    </row>
    <row r="50" spans="1:17">
      <c r="A50" s="1507">
        <v>11</v>
      </c>
      <c r="B50" s="1524" t="s">
        <v>643</v>
      </c>
      <c r="C50" s="1500">
        <f t="shared" si="5"/>
        <v>0</v>
      </c>
      <c r="D50" s="1544"/>
      <c r="E50" s="1505"/>
      <c r="F50" s="1505"/>
      <c r="G50" s="1505"/>
      <c r="H50" s="1505"/>
      <c r="I50" s="1505"/>
      <c r="J50" s="1505"/>
      <c r="K50" s="1505"/>
      <c r="L50" s="1505"/>
      <c r="M50" s="1505"/>
      <c r="N50" s="1505"/>
      <c r="O50" s="1505"/>
      <c r="P50" s="1505"/>
      <c r="Q50" s="1506"/>
    </row>
    <row r="51" spans="1:17" ht="15.75" thickBot="1">
      <c r="A51" s="1637"/>
      <c r="B51" s="1547" t="s">
        <v>2131</v>
      </c>
      <c r="C51" s="1548">
        <f>C35+C36+C37+C38+C41+C42+C43+C47+C48+C49+C50</f>
        <v>0</v>
      </c>
      <c r="D51" s="1549">
        <f>D35+D36+D37+D38+D41+D42+D43+D47+D48+D49+D50</f>
        <v>0</v>
      </c>
      <c r="E51" s="1549">
        <f t="shared" ref="E51:Q51" si="8">E35+E36+E37+E38+E41+E42+E43+E47+E48+E49+E50</f>
        <v>0</v>
      </c>
      <c r="F51" s="1549">
        <f t="shared" si="8"/>
        <v>0</v>
      </c>
      <c r="G51" s="1549">
        <f t="shared" si="8"/>
        <v>0</v>
      </c>
      <c r="H51" s="1549">
        <f t="shared" si="8"/>
        <v>0</v>
      </c>
      <c r="I51" s="1549">
        <f t="shared" si="8"/>
        <v>0</v>
      </c>
      <c r="J51" s="1549">
        <f t="shared" si="8"/>
        <v>0</v>
      </c>
      <c r="K51" s="1549">
        <f t="shared" si="8"/>
        <v>0</v>
      </c>
      <c r="L51" s="1549">
        <f t="shared" si="8"/>
        <v>0</v>
      </c>
      <c r="M51" s="1549">
        <f t="shared" si="8"/>
        <v>0</v>
      </c>
      <c r="N51" s="1549">
        <f t="shared" si="8"/>
        <v>0</v>
      </c>
      <c r="O51" s="1549">
        <f t="shared" si="8"/>
        <v>0</v>
      </c>
      <c r="P51" s="1549">
        <f t="shared" si="8"/>
        <v>0</v>
      </c>
      <c r="Q51" s="1550">
        <f t="shared" si="8"/>
        <v>0</v>
      </c>
    </row>
    <row r="52" spans="1:17" ht="15.75" thickBot="1">
      <c r="A52" s="1638"/>
      <c r="B52" s="1639" t="s">
        <v>2132</v>
      </c>
      <c r="C52" s="1553">
        <f>C33+C51</f>
        <v>0</v>
      </c>
      <c r="D52" s="1554">
        <f>D33+D51</f>
        <v>0</v>
      </c>
      <c r="E52" s="1554">
        <f t="shared" ref="E52:Q52" si="9">E33+E51</f>
        <v>0</v>
      </c>
      <c r="F52" s="1554">
        <f t="shared" si="9"/>
        <v>0</v>
      </c>
      <c r="G52" s="1554">
        <f t="shared" si="9"/>
        <v>0</v>
      </c>
      <c r="H52" s="1554">
        <f t="shared" si="9"/>
        <v>0</v>
      </c>
      <c r="I52" s="1554">
        <f t="shared" si="9"/>
        <v>0</v>
      </c>
      <c r="J52" s="1554">
        <f t="shared" si="9"/>
        <v>0</v>
      </c>
      <c r="K52" s="1554">
        <f t="shared" si="9"/>
        <v>0</v>
      </c>
      <c r="L52" s="1554">
        <f t="shared" si="9"/>
        <v>0</v>
      </c>
      <c r="M52" s="1554">
        <f t="shared" si="9"/>
        <v>0</v>
      </c>
      <c r="N52" s="1554">
        <f t="shared" si="9"/>
        <v>0</v>
      </c>
      <c r="O52" s="1554">
        <f t="shared" si="9"/>
        <v>0</v>
      </c>
      <c r="P52" s="1554">
        <f t="shared" si="9"/>
        <v>0</v>
      </c>
      <c r="Q52" s="1555">
        <f t="shared" si="9"/>
        <v>0</v>
      </c>
    </row>
    <row r="53" spans="1:17">
      <c r="A53" s="1640"/>
      <c r="B53" s="1641" t="s">
        <v>1221</v>
      </c>
      <c r="C53" s="1558"/>
      <c r="D53" s="1559"/>
      <c r="E53" s="1559"/>
      <c r="F53" s="1559"/>
      <c r="G53" s="1559"/>
      <c r="H53" s="1559"/>
      <c r="I53" s="1559"/>
      <c r="J53" s="1559"/>
      <c r="K53" s="1559"/>
      <c r="L53" s="1559"/>
      <c r="M53" s="1559"/>
      <c r="N53" s="1559"/>
      <c r="O53" s="1559"/>
      <c r="P53" s="1559"/>
      <c r="Q53" s="1560"/>
    </row>
    <row r="54" spans="1:17">
      <c r="A54" s="1635"/>
      <c r="B54" s="1614" t="s">
        <v>2133</v>
      </c>
      <c r="C54" s="1561"/>
      <c r="D54" s="1562"/>
      <c r="E54" s="1562"/>
      <c r="F54" s="1562"/>
      <c r="G54" s="1562"/>
      <c r="H54" s="1562"/>
      <c r="I54" s="1562"/>
      <c r="J54" s="1562"/>
      <c r="K54" s="1562"/>
      <c r="L54" s="1562"/>
      <c r="M54" s="1562"/>
      <c r="N54" s="1562"/>
      <c r="O54" s="1562"/>
      <c r="P54" s="1562"/>
      <c r="Q54" s="1563"/>
    </row>
    <row r="55" spans="1:17">
      <c r="A55" s="1519" t="s">
        <v>2134</v>
      </c>
      <c r="B55" s="1616" t="s">
        <v>2135</v>
      </c>
      <c r="C55" s="1496"/>
      <c r="D55" s="1497"/>
      <c r="E55" s="1497"/>
      <c r="F55" s="1497"/>
      <c r="G55" s="1497"/>
      <c r="H55" s="1497"/>
      <c r="I55" s="1497"/>
      <c r="J55" s="1497"/>
      <c r="K55" s="1497"/>
      <c r="L55" s="1497"/>
      <c r="M55" s="1497"/>
      <c r="N55" s="1497"/>
      <c r="O55" s="1497"/>
      <c r="P55" s="1497"/>
      <c r="Q55" s="1498"/>
    </row>
    <row r="56" spans="1:17">
      <c r="A56" s="1499" t="s">
        <v>2136</v>
      </c>
      <c r="B56" s="1508" t="s">
        <v>2137</v>
      </c>
      <c r="C56" s="1500">
        <f t="shared" ref="C56:C62" si="10">SUM(D56:Q56)</f>
        <v>0</v>
      </c>
      <c r="D56" s="1544"/>
      <c r="E56" s="1505"/>
      <c r="F56" s="1505"/>
      <c r="G56" s="1505"/>
      <c r="H56" s="1505"/>
      <c r="I56" s="1505"/>
      <c r="J56" s="1505"/>
      <c r="K56" s="1505"/>
      <c r="L56" s="1505"/>
      <c r="M56" s="1505"/>
      <c r="N56" s="1505"/>
      <c r="O56" s="1505"/>
      <c r="P56" s="1505"/>
      <c r="Q56" s="1506"/>
    </row>
    <row r="57" spans="1:17">
      <c r="A57" s="1507" t="s">
        <v>2138</v>
      </c>
      <c r="B57" s="1566" t="s">
        <v>2139</v>
      </c>
      <c r="C57" s="1500">
        <f t="shared" si="10"/>
        <v>0</v>
      </c>
      <c r="D57" s="1544"/>
      <c r="E57" s="1505"/>
      <c r="F57" s="1505"/>
      <c r="G57" s="1505"/>
      <c r="H57" s="1505"/>
      <c r="I57" s="1505"/>
      <c r="J57" s="1505"/>
      <c r="K57" s="1505"/>
      <c r="L57" s="1505"/>
      <c r="M57" s="1505"/>
      <c r="N57" s="1505"/>
      <c r="O57" s="1505"/>
      <c r="P57" s="1505"/>
      <c r="Q57" s="1506"/>
    </row>
    <row r="58" spans="1:17">
      <c r="A58" s="1507" t="s">
        <v>2140</v>
      </c>
      <c r="B58" s="1566" t="s">
        <v>2141</v>
      </c>
      <c r="C58" s="1500">
        <f t="shared" si="10"/>
        <v>0</v>
      </c>
      <c r="D58" s="1544"/>
      <c r="E58" s="1505"/>
      <c r="F58" s="1505"/>
      <c r="G58" s="1505"/>
      <c r="H58" s="1505"/>
      <c r="I58" s="1505"/>
      <c r="J58" s="1505"/>
      <c r="K58" s="1505"/>
      <c r="L58" s="1505"/>
      <c r="M58" s="1505"/>
      <c r="N58" s="1505"/>
      <c r="O58" s="1505"/>
      <c r="P58" s="1505"/>
      <c r="Q58" s="1506"/>
    </row>
    <row r="59" spans="1:17">
      <c r="A59" s="1507" t="s">
        <v>2142</v>
      </c>
      <c r="B59" s="1566" t="s">
        <v>2143</v>
      </c>
      <c r="C59" s="1500">
        <f t="shared" si="10"/>
        <v>0</v>
      </c>
      <c r="D59" s="1567">
        <f>D60+D61</f>
        <v>0</v>
      </c>
      <c r="E59" s="1567">
        <f t="shared" ref="E59:Q59" si="11">E60+E61</f>
        <v>0</v>
      </c>
      <c r="F59" s="1567">
        <f t="shared" si="11"/>
        <v>0</v>
      </c>
      <c r="G59" s="1567">
        <f t="shared" si="11"/>
        <v>0</v>
      </c>
      <c r="H59" s="1567">
        <f t="shared" si="11"/>
        <v>0</v>
      </c>
      <c r="I59" s="1567">
        <f t="shared" si="11"/>
        <v>0</v>
      </c>
      <c r="J59" s="1567">
        <f t="shared" si="11"/>
        <v>0</v>
      </c>
      <c r="K59" s="1567">
        <f t="shared" si="11"/>
        <v>0</v>
      </c>
      <c r="L59" s="1567">
        <f t="shared" si="11"/>
        <v>0</v>
      </c>
      <c r="M59" s="1567">
        <f t="shared" si="11"/>
        <v>0</v>
      </c>
      <c r="N59" s="1567">
        <f t="shared" si="11"/>
        <v>0</v>
      </c>
      <c r="O59" s="1567">
        <f t="shared" si="11"/>
        <v>0</v>
      </c>
      <c r="P59" s="1567">
        <f t="shared" si="11"/>
        <v>0</v>
      </c>
      <c r="Q59" s="1568">
        <f t="shared" si="11"/>
        <v>0</v>
      </c>
    </row>
    <row r="60" spans="1:17">
      <c r="A60" s="1507" t="s">
        <v>2144</v>
      </c>
      <c r="B60" s="1569" t="s">
        <v>2145</v>
      </c>
      <c r="C60" s="1500">
        <f t="shared" si="10"/>
        <v>0</v>
      </c>
      <c r="D60" s="1536"/>
      <c r="E60" s="1536"/>
      <c r="F60" s="1536"/>
      <c r="G60" s="1536"/>
      <c r="H60" s="1536"/>
      <c r="I60" s="1536"/>
      <c r="J60" s="1536"/>
      <c r="K60" s="1536"/>
      <c r="L60" s="1536"/>
      <c r="M60" s="1536"/>
      <c r="N60" s="1536"/>
      <c r="O60" s="1536"/>
      <c r="P60" s="1536"/>
      <c r="Q60" s="1537"/>
    </row>
    <row r="61" spans="1:17">
      <c r="A61" s="1499" t="s">
        <v>2146</v>
      </c>
      <c r="B61" s="1512" t="s">
        <v>2147</v>
      </c>
      <c r="C61" s="1500">
        <f t="shared" si="10"/>
        <v>0</v>
      </c>
      <c r="D61" s="1536"/>
      <c r="E61" s="1536"/>
      <c r="F61" s="1536"/>
      <c r="G61" s="1536"/>
      <c r="H61" s="1536"/>
      <c r="I61" s="1536"/>
      <c r="J61" s="1536"/>
      <c r="K61" s="1536"/>
      <c r="L61" s="1536"/>
      <c r="M61" s="1536"/>
      <c r="N61" s="1536"/>
      <c r="O61" s="1536"/>
      <c r="P61" s="1536"/>
      <c r="Q61" s="1537"/>
    </row>
    <row r="62" spans="1:17">
      <c r="A62" s="1507" t="s">
        <v>2148</v>
      </c>
      <c r="B62" s="1566" t="s">
        <v>2149</v>
      </c>
      <c r="C62" s="1500">
        <f t="shared" si="10"/>
        <v>0</v>
      </c>
      <c r="D62" s="1570"/>
      <c r="E62" s="1570"/>
      <c r="F62" s="1570"/>
      <c r="G62" s="1570"/>
      <c r="H62" s="1570"/>
      <c r="I62" s="1570"/>
      <c r="J62" s="1570"/>
      <c r="K62" s="1570"/>
      <c r="L62" s="1570"/>
      <c r="M62" s="1570"/>
      <c r="N62" s="1570"/>
      <c r="O62" s="1570"/>
      <c r="P62" s="1570"/>
      <c r="Q62" s="1571"/>
    </row>
    <row r="63" spans="1:17">
      <c r="A63" s="1526"/>
      <c r="B63" s="1528" t="s">
        <v>2150</v>
      </c>
      <c r="C63" s="1573">
        <f>C56+C57+C58+C59+C62</f>
        <v>0</v>
      </c>
      <c r="D63" s="1574">
        <f>D56+D57+D58+D59+D62</f>
        <v>0</v>
      </c>
      <c r="E63" s="1574">
        <f t="shared" ref="E63:Q63" si="12">E56+E57+E58+E59+E62</f>
        <v>0</v>
      </c>
      <c r="F63" s="1574">
        <f t="shared" si="12"/>
        <v>0</v>
      </c>
      <c r="G63" s="1574">
        <f t="shared" si="12"/>
        <v>0</v>
      </c>
      <c r="H63" s="1574">
        <f t="shared" si="12"/>
        <v>0</v>
      </c>
      <c r="I63" s="1574">
        <f t="shared" si="12"/>
        <v>0</v>
      </c>
      <c r="J63" s="1574">
        <f t="shared" si="12"/>
        <v>0</v>
      </c>
      <c r="K63" s="1574">
        <f t="shared" si="12"/>
        <v>0</v>
      </c>
      <c r="L63" s="1574">
        <f t="shared" si="12"/>
        <v>0</v>
      </c>
      <c r="M63" s="1574">
        <f t="shared" si="12"/>
        <v>0</v>
      </c>
      <c r="N63" s="1574">
        <f t="shared" si="12"/>
        <v>0</v>
      </c>
      <c r="O63" s="1574">
        <f t="shared" si="12"/>
        <v>0</v>
      </c>
      <c r="P63" s="1574">
        <f t="shared" si="12"/>
        <v>0</v>
      </c>
      <c r="Q63" s="1575">
        <f t="shared" si="12"/>
        <v>0</v>
      </c>
    </row>
    <row r="64" spans="1:17">
      <c r="A64" s="1635"/>
      <c r="B64" s="1614" t="s">
        <v>2151</v>
      </c>
      <c r="C64" s="1492"/>
      <c r="D64" s="1617"/>
      <c r="E64" s="1617"/>
      <c r="F64" s="1617"/>
      <c r="G64" s="1617"/>
      <c r="H64" s="1617"/>
      <c r="I64" s="1617"/>
      <c r="J64" s="1617"/>
      <c r="K64" s="1617"/>
      <c r="L64" s="1617"/>
      <c r="M64" s="1617"/>
      <c r="N64" s="1617"/>
      <c r="O64" s="1617"/>
      <c r="P64" s="1617"/>
      <c r="Q64" s="1618"/>
    </row>
    <row r="65" spans="1:17">
      <c r="A65" s="1642" t="s">
        <v>2152</v>
      </c>
      <c r="B65" s="1616" t="s">
        <v>2135</v>
      </c>
      <c r="C65" s="1619"/>
      <c r="D65" s="1620"/>
      <c r="E65" s="1620"/>
      <c r="F65" s="1620"/>
      <c r="G65" s="1620"/>
      <c r="H65" s="1620"/>
      <c r="I65" s="1620"/>
      <c r="J65" s="1620"/>
      <c r="K65" s="1620"/>
      <c r="L65" s="1620"/>
      <c r="M65" s="1620"/>
      <c r="N65" s="1620"/>
      <c r="O65" s="1620"/>
      <c r="P65" s="1620"/>
      <c r="Q65" s="1621"/>
    </row>
    <row r="66" spans="1:17">
      <c r="A66" s="1507" t="s">
        <v>2136</v>
      </c>
      <c r="B66" s="1566" t="s">
        <v>2137</v>
      </c>
      <c r="C66" s="1500">
        <f t="shared" ref="C66:C72" si="13">SUM(D66:Q66)</f>
        <v>0</v>
      </c>
      <c r="D66" s="1544"/>
      <c r="E66" s="1505"/>
      <c r="F66" s="1505"/>
      <c r="G66" s="1505"/>
      <c r="H66" s="1505"/>
      <c r="I66" s="1505"/>
      <c r="J66" s="1505"/>
      <c r="K66" s="1505"/>
      <c r="L66" s="1505"/>
      <c r="M66" s="1505"/>
      <c r="N66" s="1505"/>
      <c r="O66" s="1505"/>
      <c r="P66" s="1505"/>
      <c r="Q66" s="1506"/>
    </row>
    <row r="67" spans="1:17">
      <c r="A67" s="1507" t="s">
        <v>2138</v>
      </c>
      <c r="B67" s="1566" t="s">
        <v>2139</v>
      </c>
      <c r="C67" s="1500">
        <f t="shared" si="13"/>
        <v>0</v>
      </c>
      <c r="D67" s="1544"/>
      <c r="E67" s="1505"/>
      <c r="F67" s="1505"/>
      <c r="G67" s="1505"/>
      <c r="H67" s="1505"/>
      <c r="I67" s="1505"/>
      <c r="J67" s="1505"/>
      <c r="K67" s="1505"/>
      <c r="L67" s="1505"/>
      <c r="M67" s="1505"/>
      <c r="N67" s="1505"/>
      <c r="O67" s="1505"/>
      <c r="P67" s="1505"/>
      <c r="Q67" s="1506"/>
    </row>
    <row r="68" spans="1:17">
      <c r="A68" s="1507" t="s">
        <v>2140</v>
      </c>
      <c r="B68" s="1566" t="s">
        <v>2141</v>
      </c>
      <c r="C68" s="1500">
        <f t="shared" si="13"/>
        <v>0</v>
      </c>
      <c r="D68" s="1544"/>
      <c r="E68" s="1505"/>
      <c r="F68" s="1505"/>
      <c r="G68" s="1505"/>
      <c r="H68" s="1505"/>
      <c r="I68" s="1505"/>
      <c r="J68" s="1505"/>
      <c r="K68" s="1505"/>
      <c r="L68" s="1505"/>
      <c r="M68" s="1505"/>
      <c r="N68" s="1505"/>
      <c r="O68" s="1505"/>
      <c r="P68" s="1505"/>
      <c r="Q68" s="1506"/>
    </row>
    <row r="69" spans="1:17">
      <c r="A69" s="1507" t="s">
        <v>2142</v>
      </c>
      <c r="B69" s="1566" t="s">
        <v>2143</v>
      </c>
      <c r="C69" s="1500">
        <f t="shared" si="13"/>
        <v>0</v>
      </c>
      <c r="D69" s="1567">
        <f>D70+D71</f>
        <v>0</v>
      </c>
      <c r="E69" s="1567">
        <f t="shared" ref="E69:Q69" si="14">E70+E71</f>
        <v>0</v>
      </c>
      <c r="F69" s="1567">
        <f t="shared" si="14"/>
        <v>0</v>
      </c>
      <c r="G69" s="1567">
        <f t="shared" si="14"/>
        <v>0</v>
      </c>
      <c r="H69" s="1567">
        <f t="shared" si="14"/>
        <v>0</v>
      </c>
      <c r="I69" s="1567">
        <f t="shared" si="14"/>
        <v>0</v>
      </c>
      <c r="J69" s="1567">
        <f t="shared" si="14"/>
        <v>0</v>
      </c>
      <c r="K69" s="1567">
        <f t="shared" si="14"/>
        <v>0</v>
      </c>
      <c r="L69" s="1567">
        <f t="shared" si="14"/>
        <v>0</v>
      </c>
      <c r="M69" s="1567">
        <f t="shared" si="14"/>
        <v>0</v>
      </c>
      <c r="N69" s="1567">
        <f t="shared" si="14"/>
        <v>0</v>
      </c>
      <c r="O69" s="1567">
        <f t="shared" si="14"/>
        <v>0</v>
      </c>
      <c r="P69" s="1567">
        <f t="shared" si="14"/>
        <v>0</v>
      </c>
      <c r="Q69" s="1568">
        <f t="shared" si="14"/>
        <v>0</v>
      </c>
    </row>
    <row r="70" spans="1:17">
      <c r="A70" s="1507" t="s">
        <v>2144</v>
      </c>
      <c r="B70" s="1569" t="s">
        <v>2145</v>
      </c>
      <c r="C70" s="1500">
        <f t="shared" si="13"/>
        <v>0</v>
      </c>
      <c r="D70" s="1536"/>
      <c r="E70" s="1536"/>
      <c r="F70" s="1536"/>
      <c r="G70" s="1536"/>
      <c r="H70" s="1536"/>
      <c r="I70" s="1536"/>
      <c r="J70" s="1536"/>
      <c r="K70" s="1536"/>
      <c r="L70" s="1536"/>
      <c r="M70" s="1536"/>
      <c r="N70" s="1536"/>
      <c r="O70" s="1536"/>
      <c r="P70" s="1536"/>
      <c r="Q70" s="1537"/>
    </row>
    <row r="71" spans="1:17">
      <c r="A71" s="1507" t="s">
        <v>2146</v>
      </c>
      <c r="B71" s="1569" t="s">
        <v>2147</v>
      </c>
      <c r="C71" s="1500">
        <f t="shared" si="13"/>
        <v>0</v>
      </c>
      <c r="D71" s="1536"/>
      <c r="E71" s="1536"/>
      <c r="F71" s="1536"/>
      <c r="G71" s="1536"/>
      <c r="H71" s="1536"/>
      <c r="I71" s="1536"/>
      <c r="J71" s="1536"/>
      <c r="K71" s="1536"/>
      <c r="L71" s="1536"/>
      <c r="M71" s="1536"/>
      <c r="N71" s="1536"/>
      <c r="O71" s="1536"/>
      <c r="P71" s="1536"/>
      <c r="Q71" s="1537"/>
    </row>
    <row r="72" spans="1:17">
      <c r="A72" s="1507" t="s">
        <v>2148</v>
      </c>
      <c r="B72" s="1566" t="s">
        <v>2149</v>
      </c>
      <c r="C72" s="1500">
        <f t="shared" si="13"/>
        <v>0</v>
      </c>
      <c r="D72" s="1570"/>
      <c r="E72" s="1570"/>
      <c r="F72" s="1570"/>
      <c r="G72" s="1570"/>
      <c r="H72" s="1570"/>
      <c r="I72" s="1570"/>
      <c r="J72" s="1570"/>
      <c r="K72" s="1570"/>
      <c r="L72" s="1570"/>
      <c r="M72" s="1570"/>
      <c r="N72" s="1570"/>
      <c r="O72" s="1570"/>
      <c r="P72" s="1570"/>
      <c r="Q72" s="1571"/>
    </row>
    <row r="73" spans="1:17" ht="15.75" thickBot="1">
      <c r="A73" s="1643"/>
      <c r="B73" s="1572" t="s">
        <v>2153</v>
      </c>
      <c r="C73" s="1582">
        <f>C66+C67+C68+C69+C72</f>
        <v>0</v>
      </c>
      <c r="D73" s="1549">
        <f>D66+D67+D68+D69+D72</f>
        <v>0</v>
      </c>
      <c r="E73" s="1549">
        <f t="shared" ref="E73:Q73" si="15">E66+E67+E68+E69+E72</f>
        <v>0</v>
      </c>
      <c r="F73" s="1549">
        <f t="shared" si="15"/>
        <v>0</v>
      </c>
      <c r="G73" s="1549">
        <f t="shared" si="15"/>
        <v>0</v>
      </c>
      <c r="H73" s="1549">
        <f t="shared" si="15"/>
        <v>0</v>
      </c>
      <c r="I73" s="1549">
        <f t="shared" si="15"/>
        <v>0</v>
      </c>
      <c r="J73" s="1549">
        <f t="shared" si="15"/>
        <v>0</v>
      </c>
      <c r="K73" s="1549">
        <f t="shared" si="15"/>
        <v>0</v>
      </c>
      <c r="L73" s="1549">
        <f t="shared" si="15"/>
        <v>0</v>
      </c>
      <c r="M73" s="1549">
        <f t="shared" si="15"/>
        <v>0</v>
      </c>
      <c r="N73" s="1549">
        <f t="shared" si="15"/>
        <v>0</v>
      </c>
      <c r="O73" s="1549">
        <f t="shared" si="15"/>
        <v>0</v>
      </c>
      <c r="P73" s="1549">
        <f t="shared" si="15"/>
        <v>0</v>
      </c>
      <c r="Q73" s="1550">
        <f t="shared" si="15"/>
        <v>0</v>
      </c>
    </row>
    <row r="74" spans="1:17" ht="15.75" thickBot="1">
      <c r="A74" s="1644"/>
      <c r="B74" s="1584" t="s">
        <v>2154</v>
      </c>
      <c r="C74" s="1553">
        <f>C63+C73</f>
        <v>0</v>
      </c>
      <c r="D74" s="1554">
        <f>D63+D73</f>
        <v>0</v>
      </c>
      <c r="E74" s="1554">
        <f t="shared" ref="E74:Q74" si="16">E63+E73</f>
        <v>0</v>
      </c>
      <c r="F74" s="1554">
        <f t="shared" si="16"/>
        <v>0</v>
      </c>
      <c r="G74" s="1554">
        <f t="shared" si="16"/>
        <v>0</v>
      </c>
      <c r="H74" s="1554">
        <f t="shared" si="16"/>
        <v>0</v>
      </c>
      <c r="I74" s="1554">
        <f t="shared" si="16"/>
        <v>0</v>
      </c>
      <c r="J74" s="1554">
        <f t="shared" si="16"/>
        <v>0</v>
      </c>
      <c r="K74" s="1554">
        <f t="shared" si="16"/>
        <v>0</v>
      </c>
      <c r="L74" s="1554">
        <f t="shared" si="16"/>
        <v>0</v>
      </c>
      <c r="M74" s="1554">
        <f t="shared" si="16"/>
        <v>0</v>
      </c>
      <c r="N74" s="1554">
        <f t="shared" si="16"/>
        <v>0</v>
      </c>
      <c r="O74" s="1554">
        <f t="shared" si="16"/>
        <v>0</v>
      </c>
      <c r="P74" s="1554">
        <f t="shared" si="16"/>
        <v>0</v>
      </c>
      <c r="Q74" s="1555">
        <f t="shared" si="16"/>
        <v>0</v>
      </c>
    </row>
    <row r="75" spans="1:17" ht="15.75" thickBot="1">
      <c r="A75" s="1645"/>
      <c r="B75" s="1646" t="s">
        <v>2155</v>
      </c>
      <c r="C75" s="1587">
        <f>C52+C74</f>
        <v>0</v>
      </c>
      <c r="D75" s="1588">
        <f>D52+D74</f>
        <v>0</v>
      </c>
      <c r="E75" s="1588">
        <f t="shared" ref="E75:Q75" si="17">E52+E74</f>
        <v>0</v>
      </c>
      <c r="F75" s="1588">
        <f t="shared" si="17"/>
        <v>0</v>
      </c>
      <c r="G75" s="1588">
        <f t="shared" si="17"/>
        <v>0</v>
      </c>
      <c r="H75" s="1588">
        <f t="shared" si="17"/>
        <v>0</v>
      </c>
      <c r="I75" s="1588">
        <f t="shared" si="17"/>
        <v>0</v>
      </c>
      <c r="J75" s="1588">
        <f t="shared" si="17"/>
        <v>0</v>
      </c>
      <c r="K75" s="1588">
        <f t="shared" si="17"/>
        <v>0</v>
      </c>
      <c r="L75" s="1588">
        <f t="shared" si="17"/>
        <v>0</v>
      </c>
      <c r="M75" s="1588">
        <f t="shared" si="17"/>
        <v>0</v>
      </c>
      <c r="N75" s="1588">
        <f t="shared" si="17"/>
        <v>0</v>
      </c>
      <c r="O75" s="1588">
        <f t="shared" si="17"/>
        <v>0</v>
      </c>
      <c r="P75" s="1588">
        <f t="shared" si="17"/>
        <v>0</v>
      </c>
      <c r="Q75" s="1589">
        <f t="shared" si="17"/>
        <v>0</v>
      </c>
    </row>
    <row r="76" spans="1:17" ht="16.5" thickTop="1" thickBot="1">
      <c r="A76" s="1647"/>
      <c r="B76" s="1648" t="s">
        <v>2156</v>
      </c>
      <c r="C76" s="1592"/>
      <c r="D76" s="1593">
        <v>0</v>
      </c>
      <c r="E76" s="1594" t="s">
        <v>2157</v>
      </c>
      <c r="F76" s="1595" t="s">
        <v>2158</v>
      </c>
      <c r="G76" s="1595" t="s">
        <v>2159</v>
      </c>
      <c r="H76" s="1595" t="s">
        <v>2160</v>
      </c>
      <c r="I76" s="1595" t="s">
        <v>2161</v>
      </c>
      <c r="J76" s="1595" t="s">
        <v>2162</v>
      </c>
      <c r="K76" s="1595" t="s">
        <v>2163</v>
      </c>
      <c r="L76" s="1595" t="s">
        <v>2164</v>
      </c>
      <c r="M76" s="1595" t="s">
        <v>2165</v>
      </c>
      <c r="N76" s="1595" t="s">
        <v>2166</v>
      </c>
      <c r="O76" s="1595" t="s">
        <v>2167</v>
      </c>
      <c r="P76" s="1595" t="s">
        <v>2168</v>
      </c>
      <c r="Q76" s="1596" t="s">
        <v>2169</v>
      </c>
    </row>
    <row r="77" spans="1:17" ht="16.5" thickTop="1" thickBot="1">
      <c r="A77" s="1649"/>
      <c r="B77" s="1650" t="s">
        <v>2204</v>
      </c>
      <c r="C77" s="1599"/>
      <c r="D77" s="1600">
        <f>D75*D76</f>
        <v>0</v>
      </c>
      <c r="E77" s="1601">
        <f>E75*E76</f>
        <v>0</v>
      </c>
      <c r="F77" s="1601">
        <f>F75*F76</f>
        <v>0</v>
      </c>
      <c r="G77" s="1601">
        <f t="shared" ref="G77:Q77" si="18">G75*G76</f>
        <v>0</v>
      </c>
      <c r="H77" s="1601">
        <f t="shared" si="18"/>
        <v>0</v>
      </c>
      <c r="I77" s="1601">
        <f t="shared" si="18"/>
        <v>0</v>
      </c>
      <c r="J77" s="1601">
        <f t="shared" si="18"/>
        <v>0</v>
      </c>
      <c r="K77" s="1601">
        <f t="shared" si="18"/>
        <v>0</v>
      </c>
      <c r="L77" s="1601">
        <f t="shared" si="18"/>
        <v>0</v>
      </c>
      <c r="M77" s="1601">
        <f t="shared" si="18"/>
        <v>0</v>
      </c>
      <c r="N77" s="1601">
        <f t="shared" si="18"/>
        <v>0</v>
      </c>
      <c r="O77" s="1601">
        <f t="shared" si="18"/>
        <v>0</v>
      </c>
      <c r="P77" s="1601">
        <f t="shared" si="18"/>
        <v>0</v>
      </c>
      <c r="Q77" s="1602">
        <f t="shared" si="18"/>
        <v>0</v>
      </c>
    </row>
    <row r="78" spans="1:17" ht="16.5" thickTop="1" thickBot="1">
      <c r="A78" s="1651"/>
      <c r="B78" s="1652" t="s">
        <v>2205</v>
      </c>
      <c r="C78" s="1605">
        <f>SUM(D77:Q77)</f>
        <v>0</v>
      </c>
      <c r="D78" s="1606"/>
      <c r="E78" s="1607"/>
      <c r="F78" s="1607"/>
      <c r="G78" s="1607"/>
      <c r="H78" s="1607"/>
      <c r="I78" s="1607"/>
      <c r="J78" s="1607"/>
      <c r="K78" s="1607"/>
      <c r="L78" s="1607"/>
      <c r="M78" s="1607"/>
      <c r="N78" s="1607"/>
      <c r="O78" s="1607"/>
      <c r="P78" s="1607"/>
      <c r="Q78" s="1608"/>
    </row>
    <row r="79" spans="1:17">
      <c r="A79" s="1624"/>
      <c r="B79" s="1624"/>
    </row>
  </sheetData>
  <mergeCells count="5">
    <mergeCell ref="A7:B10"/>
    <mergeCell ref="C7:Q10"/>
    <mergeCell ref="A11:B12"/>
    <mergeCell ref="C11:C12"/>
    <mergeCell ref="E11:Q11"/>
  </mergeCells>
  <conditionalFormatting sqref="C11:C12">
    <cfRule type="colorScale" priority="2">
      <colorScale>
        <cfvo type="min"/>
        <cfvo type="percentile" val="50"/>
        <cfvo type="max"/>
        <color rgb="FFF8696B"/>
        <color rgb="FFFFEB84"/>
        <color rgb="FF63BE7B"/>
      </colorScale>
    </cfRule>
  </conditionalFormatting>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9"/>
  <sheetViews>
    <sheetView topLeftCell="A28" workbookViewId="0">
      <selection activeCell="A43" activeCellId="1" sqref="B27 A43"/>
    </sheetView>
  </sheetViews>
  <sheetFormatPr defaultRowHeight="15"/>
  <cols>
    <col min="1" max="1" width="24.28515625" style="41" bestFit="1" customWidth="1"/>
    <col min="2" max="2" width="60.5703125" style="41" customWidth="1"/>
    <col min="3" max="3" width="9.85546875" style="41" customWidth="1"/>
    <col min="4" max="256" width="9.140625" style="41"/>
    <col min="257" max="257" width="24.28515625" style="41" bestFit="1" customWidth="1"/>
    <col min="258" max="258" width="60.5703125" style="41" customWidth="1"/>
    <col min="259" max="259" width="9.85546875" style="41" customWidth="1"/>
    <col min="260" max="512" width="9.140625" style="41"/>
    <col min="513" max="513" width="24.28515625" style="41" bestFit="1" customWidth="1"/>
    <col min="514" max="514" width="60.5703125" style="41" customWidth="1"/>
    <col min="515" max="515" width="9.85546875" style="41" customWidth="1"/>
    <col min="516" max="768" width="9.140625" style="41"/>
    <col min="769" max="769" width="24.28515625" style="41" bestFit="1" customWidth="1"/>
    <col min="770" max="770" width="60.5703125" style="41" customWidth="1"/>
    <col min="771" max="771" width="9.85546875" style="41" customWidth="1"/>
    <col min="772" max="1024" width="9.140625" style="41"/>
    <col min="1025" max="1025" width="24.28515625" style="41" bestFit="1" customWidth="1"/>
    <col min="1026" max="1026" width="60.5703125" style="41" customWidth="1"/>
    <col min="1027" max="1027" width="9.85546875" style="41" customWidth="1"/>
    <col min="1028" max="1280" width="9.140625" style="41"/>
    <col min="1281" max="1281" width="24.28515625" style="41" bestFit="1" customWidth="1"/>
    <col min="1282" max="1282" width="60.5703125" style="41" customWidth="1"/>
    <col min="1283" max="1283" width="9.85546875" style="41" customWidth="1"/>
    <col min="1284" max="1536" width="9.140625" style="41"/>
    <col min="1537" max="1537" width="24.28515625" style="41" bestFit="1" customWidth="1"/>
    <col min="1538" max="1538" width="60.5703125" style="41" customWidth="1"/>
    <col min="1539" max="1539" width="9.85546875" style="41" customWidth="1"/>
    <col min="1540" max="1792" width="9.140625" style="41"/>
    <col min="1793" max="1793" width="24.28515625" style="41" bestFit="1" customWidth="1"/>
    <col min="1794" max="1794" width="60.5703125" style="41" customWidth="1"/>
    <col min="1795" max="1795" width="9.85546875" style="41" customWidth="1"/>
    <col min="1796" max="2048" width="9.140625" style="41"/>
    <col min="2049" max="2049" width="24.28515625" style="41" bestFit="1" customWidth="1"/>
    <col min="2050" max="2050" width="60.5703125" style="41" customWidth="1"/>
    <col min="2051" max="2051" width="9.85546875" style="41" customWidth="1"/>
    <col min="2052" max="2304" width="9.140625" style="41"/>
    <col min="2305" max="2305" width="24.28515625" style="41" bestFit="1" customWidth="1"/>
    <col min="2306" max="2306" width="60.5703125" style="41" customWidth="1"/>
    <col min="2307" max="2307" width="9.85546875" style="41" customWidth="1"/>
    <col min="2308" max="2560" width="9.140625" style="41"/>
    <col min="2561" max="2561" width="24.28515625" style="41" bestFit="1" customWidth="1"/>
    <col min="2562" max="2562" width="60.5703125" style="41" customWidth="1"/>
    <col min="2563" max="2563" width="9.85546875" style="41" customWidth="1"/>
    <col min="2564" max="2816" width="9.140625" style="41"/>
    <col min="2817" max="2817" width="24.28515625" style="41" bestFit="1" customWidth="1"/>
    <col min="2818" max="2818" width="60.5703125" style="41" customWidth="1"/>
    <col min="2819" max="2819" width="9.85546875" style="41" customWidth="1"/>
    <col min="2820" max="3072" width="9.140625" style="41"/>
    <col min="3073" max="3073" width="24.28515625" style="41" bestFit="1" customWidth="1"/>
    <col min="3074" max="3074" width="60.5703125" style="41" customWidth="1"/>
    <col min="3075" max="3075" width="9.85546875" style="41" customWidth="1"/>
    <col min="3076" max="3328" width="9.140625" style="41"/>
    <col min="3329" max="3329" width="24.28515625" style="41" bestFit="1" customWidth="1"/>
    <col min="3330" max="3330" width="60.5703125" style="41" customWidth="1"/>
    <col min="3331" max="3331" width="9.85546875" style="41" customWidth="1"/>
    <col min="3332" max="3584" width="9.140625" style="41"/>
    <col min="3585" max="3585" width="24.28515625" style="41" bestFit="1" customWidth="1"/>
    <col min="3586" max="3586" width="60.5703125" style="41" customWidth="1"/>
    <col min="3587" max="3587" width="9.85546875" style="41" customWidth="1"/>
    <col min="3588" max="3840" width="9.140625" style="41"/>
    <col min="3841" max="3841" width="24.28515625" style="41" bestFit="1" customWidth="1"/>
    <col min="3842" max="3842" width="60.5703125" style="41" customWidth="1"/>
    <col min="3843" max="3843" width="9.85546875" style="41" customWidth="1"/>
    <col min="3844" max="4096" width="9.140625" style="41"/>
    <col min="4097" max="4097" width="24.28515625" style="41" bestFit="1" customWidth="1"/>
    <col min="4098" max="4098" width="60.5703125" style="41" customWidth="1"/>
    <col min="4099" max="4099" width="9.85546875" style="41" customWidth="1"/>
    <col min="4100" max="4352" width="9.140625" style="41"/>
    <col min="4353" max="4353" width="24.28515625" style="41" bestFit="1" customWidth="1"/>
    <col min="4354" max="4354" width="60.5703125" style="41" customWidth="1"/>
    <col min="4355" max="4355" width="9.85546875" style="41" customWidth="1"/>
    <col min="4356" max="4608" width="9.140625" style="41"/>
    <col min="4609" max="4609" width="24.28515625" style="41" bestFit="1" customWidth="1"/>
    <col min="4610" max="4610" width="60.5703125" style="41" customWidth="1"/>
    <col min="4611" max="4611" width="9.85546875" style="41" customWidth="1"/>
    <col min="4612" max="4864" width="9.140625" style="41"/>
    <col min="4865" max="4865" width="24.28515625" style="41" bestFit="1" customWidth="1"/>
    <col min="4866" max="4866" width="60.5703125" style="41" customWidth="1"/>
    <col min="4867" max="4867" width="9.85546875" style="41" customWidth="1"/>
    <col min="4868" max="5120" width="9.140625" style="41"/>
    <col min="5121" max="5121" width="24.28515625" style="41" bestFit="1" customWidth="1"/>
    <col min="5122" max="5122" width="60.5703125" style="41" customWidth="1"/>
    <col min="5123" max="5123" width="9.85546875" style="41" customWidth="1"/>
    <col min="5124" max="5376" width="9.140625" style="41"/>
    <col min="5377" max="5377" width="24.28515625" style="41" bestFit="1" customWidth="1"/>
    <col min="5378" max="5378" width="60.5703125" style="41" customWidth="1"/>
    <col min="5379" max="5379" width="9.85546875" style="41" customWidth="1"/>
    <col min="5380" max="5632" width="9.140625" style="41"/>
    <col min="5633" max="5633" width="24.28515625" style="41" bestFit="1" customWidth="1"/>
    <col min="5634" max="5634" width="60.5703125" style="41" customWidth="1"/>
    <col min="5635" max="5635" width="9.85546875" style="41" customWidth="1"/>
    <col min="5636" max="5888" width="9.140625" style="41"/>
    <col min="5889" max="5889" width="24.28515625" style="41" bestFit="1" customWidth="1"/>
    <col min="5890" max="5890" width="60.5703125" style="41" customWidth="1"/>
    <col min="5891" max="5891" width="9.85546875" style="41" customWidth="1"/>
    <col min="5892" max="6144" width="9.140625" style="41"/>
    <col min="6145" max="6145" width="24.28515625" style="41" bestFit="1" customWidth="1"/>
    <col min="6146" max="6146" width="60.5703125" style="41" customWidth="1"/>
    <col min="6147" max="6147" width="9.85546875" style="41" customWidth="1"/>
    <col min="6148" max="6400" width="9.140625" style="41"/>
    <col min="6401" max="6401" width="24.28515625" style="41" bestFit="1" customWidth="1"/>
    <col min="6402" max="6402" width="60.5703125" style="41" customWidth="1"/>
    <col min="6403" max="6403" width="9.85546875" style="41" customWidth="1"/>
    <col min="6404" max="6656" width="9.140625" style="41"/>
    <col min="6657" max="6657" width="24.28515625" style="41" bestFit="1" customWidth="1"/>
    <col min="6658" max="6658" width="60.5703125" style="41" customWidth="1"/>
    <col min="6659" max="6659" width="9.85546875" style="41" customWidth="1"/>
    <col min="6660" max="6912" width="9.140625" style="41"/>
    <col min="6913" max="6913" width="24.28515625" style="41" bestFit="1" customWidth="1"/>
    <col min="6914" max="6914" width="60.5703125" style="41" customWidth="1"/>
    <col min="6915" max="6915" width="9.85546875" style="41" customWidth="1"/>
    <col min="6916" max="7168" width="9.140625" style="41"/>
    <col min="7169" max="7169" width="24.28515625" style="41" bestFit="1" customWidth="1"/>
    <col min="7170" max="7170" width="60.5703125" style="41" customWidth="1"/>
    <col min="7171" max="7171" width="9.85546875" style="41" customWidth="1"/>
    <col min="7172" max="7424" width="9.140625" style="41"/>
    <col min="7425" max="7425" width="24.28515625" style="41" bestFit="1" customWidth="1"/>
    <col min="7426" max="7426" width="60.5703125" style="41" customWidth="1"/>
    <col min="7427" max="7427" width="9.85546875" style="41" customWidth="1"/>
    <col min="7428" max="7680" width="9.140625" style="41"/>
    <col min="7681" max="7681" width="24.28515625" style="41" bestFit="1" customWidth="1"/>
    <col min="7682" max="7682" width="60.5703125" style="41" customWidth="1"/>
    <col min="7683" max="7683" width="9.85546875" style="41" customWidth="1"/>
    <col min="7684" max="7936" width="9.140625" style="41"/>
    <col min="7937" max="7937" width="24.28515625" style="41" bestFit="1" customWidth="1"/>
    <col min="7938" max="7938" width="60.5703125" style="41" customWidth="1"/>
    <col min="7939" max="7939" width="9.85546875" style="41" customWidth="1"/>
    <col min="7940" max="8192" width="9.140625" style="41"/>
    <col min="8193" max="8193" width="24.28515625" style="41" bestFit="1" customWidth="1"/>
    <col min="8194" max="8194" width="60.5703125" style="41" customWidth="1"/>
    <col min="8195" max="8195" width="9.85546875" style="41" customWidth="1"/>
    <col min="8196" max="8448" width="9.140625" style="41"/>
    <col min="8449" max="8449" width="24.28515625" style="41" bestFit="1" customWidth="1"/>
    <col min="8450" max="8450" width="60.5703125" style="41" customWidth="1"/>
    <col min="8451" max="8451" width="9.85546875" style="41" customWidth="1"/>
    <col min="8452" max="8704" width="9.140625" style="41"/>
    <col min="8705" max="8705" width="24.28515625" style="41" bestFit="1" customWidth="1"/>
    <col min="8706" max="8706" width="60.5703125" style="41" customWidth="1"/>
    <col min="8707" max="8707" width="9.85546875" style="41" customWidth="1"/>
    <col min="8708" max="8960" width="9.140625" style="41"/>
    <col min="8961" max="8961" width="24.28515625" style="41" bestFit="1" customWidth="1"/>
    <col min="8962" max="8962" width="60.5703125" style="41" customWidth="1"/>
    <col min="8963" max="8963" width="9.85546875" style="41" customWidth="1"/>
    <col min="8964" max="9216" width="9.140625" style="41"/>
    <col min="9217" max="9217" width="24.28515625" style="41" bestFit="1" customWidth="1"/>
    <col min="9218" max="9218" width="60.5703125" style="41" customWidth="1"/>
    <col min="9219" max="9219" width="9.85546875" style="41" customWidth="1"/>
    <col min="9220" max="9472" width="9.140625" style="41"/>
    <col min="9473" max="9473" width="24.28515625" style="41" bestFit="1" customWidth="1"/>
    <col min="9474" max="9474" width="60.5703125" style="41" customWidth="1"/>
    <col min="9475" max="9475" width="9.85546875" style="41" customWidth="1"/>
    <col min="9476" max="9728" width="9.140625" style="41"/>
    <col min="9729" max="9729" width="24.28515625" style="41" bestFit="1" customWidth="1"/>
    <col min="9730" max="9730" width="60.5703125" style="41" customWidth="1"/>
    <col min="9731" max="9731" width="9.85546875" style="41" customWidth="1"/>
    <col min="9732" max="9984" width="9.140625" style="41"/>
    <col min="9985" max="9985" width="24.28515625" style="41" bestFit="1" customWidth="1"/>
    <col min="9986" max="9986" width="60.5703125" style="41" customWidth="1"/>
    <col min="9987" max="9987" width="9.85546875" style="41" customWidth="1"/>
    <col min="9988" max="10240" width="9.140625" style="41"/>
    <col min="10241" max="10241" width="24.28515625" style="41" bestFit="1" customWidth="1"/>
    <col min="10242" max="10242" width="60.5703125" style="41" customWidth="1"/>
    <col min="10243" max="10243" width="9.85546875" style="41" customWidth="1"/>
    <col min="10244" max="10496" width="9.140625" style="41"/>
    <col min="10497" max="10497" width="24.28515625" style="41" bestFit="1" customWidth="1"/>
    <col min="10498" max="10498" width="60.5703125" style="41" customWidth="1"/>
    <col min="10499" max="10499" width="9.85546875" style="41" customWidth="1"/>
    <col min="10500" max="10752" width="9.140625" style="41"/>
    <col min="10753" max="10753" width="24.28515625" style="41" bestFit="1" customWidth="1"/>
    <col min="10754" max="10754" width="60.5703125" style="41" customWidth="1"/>
    <col min="10755" max="10755" width="9.85546875" style="41" customWidth="1"/>
    <col min="10756" max="11008" width="9.140625" style="41"/>
    <col min="11009" max="11009" width="24.28515625" style="41" bestFit="1" customWidth="1"/>
    <col min="11010" max="11010" width="60.5703125" style="41" customWidth="1"/>
    <col min="11011" max="11011" width="9.85546875" style="41" customWidth="1"/>
    <col min="11012" max="11264" width="9.140625" style="41"/>
    <col min="11265" max="11265" width="24.28515625" style="41" bestFit="1" customWidth="1"/>
    <col min="11266" max="11266" width="60.5703125" style="41" customWidth="1"/>
    <col min="11267" max="11267" width="9.85546875" style="41" customWidth="1"/>
    <col min="11268" max="11520" width="9.140625" style="41"/>
    <col min="11521" max="11521" width="24.28515625" style="41" bestFit="1" customWidth="1"/>
    <col min="11522" max="11522" width="60.5703125" style="41" customWidth="1"/>
    <col min="11523" max="11523" width="9.85546875" style="41" customWidth="1"/>
    <col min="11524" max="11776" width="9.140625" style="41"/>
    <col min="11777" max="11777" width="24.28515625" style="41" bestFit="1" customWidth="1"/>
    <col min="11778" max="11778" width="60.5703125" style="41" customWidth="1"/>
    <col min="11779" max="11779" width="9.85546875" style="41" customWidth="1"/>
    <col min="11780" max="12032" width="9.140625" style="41"/>
    <col min="12033" max="12033" width="24.28515625" style="41" bestFit="1" customWidth="1"/>
    <col min="12034" max="12034" width="60.5703125" style="41" customWidth="1"/>
    <col min="12035" max="12035" width="9.85546875" style="41" customWidth="1"/>
    <col min="12036" max="12288" width="9.140625" style="41"/>
    <col min="12289" max="12289" width="24.28515625" style="41" bestFit="1" customWidth="1"/>
    <col min="12290" max="12290" width="60.5703125" style="41" customWidth="1"/>
    <col min="12291" max="12291" width="9.85546875" style="41" customWidth="1"/>
    <col min="12292" max="12544" width="9.140625" style="41"/>
    <col min="12545" max="12545" width="24.28515625" style="41" bestFit="1" customWidth="1"/>
    <col min="12546" max="12546" width="60.5703125" style="41" customWidth="1"/>
    <col min="12547" max="12547" width="9.85546875" style="41" customWidth="1"/>
    <col min="12548" max="12800" width="9.140625" style="41"/>
    <col min="12801" max="12801" width="24.28515625" style="41" bestFit="1" customWidth="1"/>
    <col min="12802" max="12802" width="60.5703125" style="41" customWidth="1"/>
    <col min="12803" max="12803" width="9.85546875" style="41" customWidth="1"/>
    <col min="12804" max="13056" width="9.140625" style="41"/>
    <col min="13057" max="13057" width="24.28515625" style="41" bestFit="1" customWidth="1"/>
    <col min="13058" max="13058" width="60.5703125" style="41" customWidth="1"/>
    <col min="13059" max="13059" width="9.85546875" style="41" customWidth="1"/>
    <col min="13060" max="13312" width="9.140625" style="41"/>
    <col min="13313" max="13313" width="24.28515625" style="41" bestFit="1" customWidth="1"/>
    <col min="13314" max="13314" width="60.5703125" style="41" customWidth="1"/>
    <col min="13315" max="13315" width="9.85546875" style="41" customWidth="1"/>
    <col min="13316" max="13568" width="9.140625" style="41"/>
    <col min="13569" max="13569" width="24.28515625" style="41" bestFit="1" customWidth="1"/>
    <col min="13570" max="13570" width="60.5703125" style="41" customWidth="1"/>
    <col min="13571" max="13571" width="9.85546875" style="41" customWidth="1"/>
    <col min="13572" max="13824" width="9.140625" style="41"/>
    <col min="13825" max="13825" width="24.28515625" style="41" bestFit="1" customWidth="1"/>
    <col min="13826" max="13826" width="60.5703125" style="41" customWidth="1"/>
    <col min="13827" max="13827" width="9.85546875" style="41" customWidth="1"/>
    <col min="13828" max="14080" width="9.140625" style="41"/>
    <col min="14081" max="14081" width="24.28515625" style="41" bestFit="1" customWidth="1"/>
    <col min="14082" max="14082" width="60.5703125" style="41" customWidth="1"/>
    <col min="14083" max="14083" width="9.85546875" style="41" customWidth="1"/>
    <col min="14084" max="14336" width="9.140625" style="41"/>
    <col min="14337" max="14337" width="24.28515625" style="41" bestFit="1" customWidth="1"/>
    <col min="14338" max="14338" width="60.5703125" style="41" customWidth="1"/>
    <col min="14339" max="14339" width="9.85546875" style="41" customWidth="1"/>
    <col min="14340" max="14592" width="9.140625" style="41"/>
    <col min="14593" max="14593" width="24.28515625" style="41" bestFit="1" customWidth="1"/>
    <col min="14594" max="14594" width="60.5703125" style="41" customWidth="1"/>
    <col min="14595" max="14595" width="9.85546875" style="41" customWidth="1"/>
    <col min="14596" max="14848" width="9.140625" style="41"/>
    <col min="14849" max="14849" width="24.28515625" style="41" bestFit="1" customWidth="1"/>
    <col min="14850" max="14850" width="60.5703125" style="41" customWidth="1"/>
    <col min="14851" max="14851" width="9.85546875" style="41" customWidth="1"/>
    <col min="14852" max="15104" width="9.140625" style="41"/>
    <col min="15105" max="15105" width="24.28515625" style="41" bestFit="1" customWidth="1"/>
    <col min="15106" max="15106" width="60.5703125" style="41" customWidth="1"/>
    <col min="15107" max="15107" width="9.85546875" style="41" customWidth="1"/>
    <col min="15108" max="15360" width="9.140625" style="41"/>
    <col min="15361" max="15361" width="24.28515625" style="41" bestFit="1" customWidth="1"/>
    <col min="15362" max="15362" width="60.5703125" style="41" customWidth="1"/>
    <col min="15363" max="15363" width="9.85546875" style="41" customWidth="1"/>
    <col min="15364" max="15616" width="9.140625" style="41"/>
    <col min="15617" max="15617" width="24.28515625" style="41" bestFit="1" customWidth="1"/>
    <col min="15618" max="15618" width="60.5703125" style="41" customWidth="1"/>
    <col min="15619" max="15619" width="9.85546875" style="41" customWidth="1"/>
    <col min="15620" max="15872" width="9.140625" style="41"/>
    <col min="15873" max="15873" width="24.28515625" style="41" bestFit="1" customWidth="1"/>
    <col min="15874" max="15874" width="60.5703125" style="41" customWidth="1"/>
    <col min="15875" max="15875" width="9.85546875" style="41" customWidth="1"/>
    <col min="15876" max="16128" width="9.140625" style="41"/>
    <col min="16129" max="16129" width="24.28515625" style="41" bestFit="1" customWidth="1"/>
    <col min="16130" max="16130" width="60.5703125" style="41" customWidth="1"/>
    <col min="16131" max="16131" width="9.85546875" style="41" customWidth="1"/>
    <col min="16132" max="16384" width="9.140625" style="41"/>
  </cols>
  <sheetData>
    <row r="1" spans="1:17">
      <c r="A1" s="23" t="s">
        <v>48</v>
      </c>
      <c r="B1" s="1304" t="s">
        <v>2212</v>
      </c>
    </row>
    <row r="2" spans="1:17">
      <c r="A2" s="23" t="s">
        <v>49</v>
      </c>
      <c r="B2" s="23" t="s">
        <v>1938</v>
      </c>
    </row>
    <row r="3" spans="1:17">
      <c r="A3" s="23" t="s">
        <v>47</v>
      </c>
      <c r="B3" s="23" t="s">
        <v>1049</v>
      </c>
    </row>
    <row r="4" spans="1:17">
      <c r="A4" s="23" t="s">
        <v>50</v>
      </c>
      <c r="B4" s="23" t="s">
        <v>53</v>
      </c>
    </row>
    <row r="5" spans="1:17">
      <c r="A5" s="41" t="s">
        <v>792</v>
      </c>
      <c r="B5" s="41" t="s">
        <v>71</v>
      </c>
    </row>
    <row r="6" spans="1:17" ht="15.75" thickBot="1"/>
    <row r="7" spans="1:17" ht="15" customHeight="1">
      <c r="A7" s="4685" t="s">
        <v>2201</v>
      </c>
      <c r="B7" s="4686"/>
      <c r="C7" s="4691" t="s">
        <v>2202</v>
      </c>
      <c r="D7" s="4733"/>
      <c r="E7" s="4733"/>
      <c r="F7" s="4733"/>
      <c r="G7" s="4733"/>
      <c r="H7" s="4733"/>
      <c r="I7" s="4733"/>
      <c r="J7" s="4733"/>
      <c r="K7" s="4733"/>
      <c r="L7" s="4734"/>
      <c r="M7" s="4734"/>
      <c r="N7" s="4734"/>
      <c r="O7" s="4734"/>
      <c r="P7" s="4734"/>
      <c r="Q7" s="4735"/>
    </row>
    <row r="8" spans="1:17">
      <c r="A8" s="4687"/>
      <c r="B8" s="4688"/>
      <c r="C8" s="4736"/>
      <c r="D8" s="4737"/>
      <c r="E8" s="4737"/>
      <c r="F8" s="4737"/>
      <c r="G8" s="4737"/>
      <c r="H8" s="4737"/>
      <c r="I8" s="4737"/>
      <c r="J8" s="4737"/>
      <c r="K8" s="4737"/>
      <c r="L8" s="4738"/>
      <c r="M8" s="4738"/>
      <c r="N8" s="4738"/>
      <c r="O8" s="4738"/>
      <c r="P8" s="4738"/>
      <c r="Q8" s="4739"/>
    </row>
    <row r="9" spans="1:17">
      <c r="A9" s="4687"/>
      <c r="B9" s="4688"/>
      <c r="C9" s="4736"/>
      <c r="D9" s="4737"/>
      <c r="E9" s="4737"/>
      <c r="F9" s="4737"/>
      <c r="G9" s="4737"/>
      <c r="H9" s="4737"/>
      <c r="I9" s="4737"/>
      <c r="J9" s="4737"/>
      <c r="K9" s="4737"/>
      <c r="L9" s="4738"/>
      <c r="M9" s="4738"/>
      <c r="N9" s="4738"/>
      <c r="O9" s="4738"/>
      <c r="P9" s="4738"/>
      <c r="Q9" s="4739"/>
    </row>
    <row r="10" spans="1:17" ht="15.75" thickBot="1">
      <c r="A10" s="4689"/>
      <c r="B10" s="4690"/>
      <c r="C10" s="4740"/>
      <c r="D10" s="4741"/>
      <c r="E10" s="4741"/>
      <c r="F10" s="4741"/>
      <c r="G10" s="4741"/>
      <c r="H10" s="4741"/>
      <c r="I10" s="4741"/>
      <c r="J10" s="4741"/>
      <c r="K10" s="4741"/>
      <c r="L10" s="4742"/>
      <c r="M10" s="4742"/>
      <c r="N10" s="4742"/>
      <c r="O10" s="4742"/>
      <c r="P10" s="4742"/>
      <c r="Q10" s="4743"/>
    </row>
    <row r="11" spans="1:17">
      <c r="A11" s="4703" t="s">
        <v>2203</v>
      </c>
      <c r="B11" s="4704"/>
      <c r="C11" s="4717" t="s">
        <v>2185</v>
      </c>
      <c r="D11" s="1629"/>
      <c r="E11" s="4744" t="s">
        <v>2097</v>
      </c>
      <c r="F11" s="4744"/>
      <c r="G11" s="4744"/>
      <c r="H11" s="4744"/>
      <c r="I11" s="4744"/>
      <c r="J11" s="4744"/>
      <c r="K11" s="4744"/>
      <c r="L11" s="4744"/>
      <c r="M11" s="4744"/>
      <c r="N11" s="4744"/>
      <c r="O11" s="4744"/>
      <c r="P11" s="4744"/>
      <c r="Q11" s="4745"/>
    </row>
    <row r="12" spans="1:17" ht="24">
      <c r="A12" s="4705"/>
      <c r="B12" s="4706"/>
      <c r="C12" s="4718"/>
      <c r="D12" s="1610" t="s">
        <v>2098</v>
      </c>
      <c r="E12" s="1611" t="s">
        <v>2099</v>
      </c>
      <c r="F12" s="1612" t="s">
        <v>2100</v>
      </c>
      <c r="G12" s="1612" t="s">
        <v>2101</v>
      </c>
      <c r="H12" s="1612" t="s">
        <v>2102</v>
      </c>
      <c r="I12" s="1612" t="s">
        <v>2103</v>
      </c>
      <c r="J12" s="1612" t="s">
        <v>2104</v>
      </c>
      <c r="K12" s="1612" t="s">
        <v>2105</v>
      </c>
      <c r="L12" s="1612" t="s">
        <v>2106</v>
      </c>
      <c r="M12" s="1612" t="s">
        <v>2107</v>
      </c>
      <c r="N12" s="1612" t="s">
        <v>2108</v>
      </c>
      <c r="O12" s="1612" t="s">
        <v>2109</v>
      </c>
      <c r="P12" s="1612" t="s">
        <v>2110</v>
      </c>
      <c r="Q12" s="1613" t="s">
        <v>2111</v>
      </c>
    </row>
    <row r="13" spans="1:17">
      <c r="A13" s="1630"/>
      <c r="B13" s="1631"/>
      <c r="C13" s="1632">
        <v>1</v>
      </c>
      <c r="D13" s="1633">
        <v>2</v>
      </c>
      <c r="E13" s="1633">
        <v>3</v>
      </c>
      <c r="F13" s="1633">
        <v>4</v>
      </c>
      <c r="G13" s="1633">
        <v>5</v>
      </c>
      <c r="H13" s="1633">
        <v>6</v>
      </c>
      <c r="I13" s="1633">
        <v>7</v>
      </c>
      <c r="J13" s="1633">
        <v>8</v>
      </c>
      <c r="K13" s="1633">
        <v>9</v>
      </c>
      <c r="L13" s="1633">
        <v>10</v>
      </c>
      <c r="M13" s="1633">
        <v>11</v>
      </c>
      <c r="N13" s="1633">
        <v>12</v>
      </c>
      <c r="O13" s="1633">
        <v>13</v>
      </c>
      <c r="P13" s="1633">
        <v>14</v>
      </c>
      <c r="Q13" s="1634">
        <v>15</v>
      </c>
    </row>
    <row r="14" spans="1:17">
      <c r="A14" s="1630"/>
      <c r="B14" s="1614" t="s">
        <v>2112</v>
      </c>
      <c r="C14" s="1492"/>
      <c r="D14" s="1493"/>
      <c r="E14" s="1493"/>
      <c r="F14" s="1493"/>
      <c r="G14" s="1493"/>
      <c r="H14" s="1493"/>
      <c r="I14" s="1493"/>
      <c r="J14" s="1493"/>
      <c r="K14" s="1493"/>
      <c r="L14" s="1493"/>
      <c r="M14" s="1493"/>
      <c r="N14" s="1493"/>
      <c r="O14" s="1493"/>
      <c r="P14" s="1493"/>
      <c r="Q14" s="1494"/>
    </row>
    <row r="15" spans="1:17">
      <c r="A15" s="1635"/>
      <c r="B15" s="1615" t="s">
        <v>199</v>
      </c>
      <c r="C15" s="1496"/>
      <c r="D15" s="1497"/>
      <c r="E15" s="1497"/>
      <c r="F15" s="1497"/>
      <c r="G15" s="1497"/>
      <c r="H15" s="1497"/>
      <c r="I15" s="1497"/>
      <c r="J15" s="1497"/>
      <c r="K15" s="1497"/>
      <c r="L15" s="1497"/>
      <c r="M15" s="1497"/>
      <c r="N15" s="1497"/>
      <c r="O15" s="1497"/>
      <c r="P15" s="1497"/>
      <c r="Q15" s="1498"/>
    </row>
    <row r="16" spans="1:17">
      <c r="A16" s="1499">
        <v>1</v>
      </c>
      <c r="B16" s="1086" t="s">
        <v>202</v>
      </c>
      <c r="C16" s="1500">
        <f>SUM(D16:Q16)</f>
        <v>0</v>
      </c>
      <c r="D16" s="1501"/>
      <c r="E16" s="1502"/>
      <c r="F16" s="1502"/>
      <c r="G16" s="1502"/>
      <c r="H16" s="1502"/>
      <c r="I16" s="1502"/>
      <c r="J16" s="1502"/>
      <c r="K16" s="1502"/>
      <c r="L16" s="1502"/>
      <c r="M16" s="1502"/>
      <c r="N16" s="1502"/>
      <c r="O16" s="1502"/>
      <c r="P16" s="1502"/>
      <c r="Q16" s="1503"/>
    </row>
    <row r="17" spans="1:17" ht="25.5">
      <c r="A17" s="1499">
        <v>2</v>
      </c>
      <c r="B17" s="1082" t="s">
        <v>2113</v>
      </c>
      <c r="C17" s="1500">
        <f t="shared" ref="C17:C32" si="0">SUM(D17:Q17)</f>
        <v>0</v>
      </c>
      <c r="D17" s="1504"/>
      <c r="E17" s="1505"/>
      <c r="F17" s="1505"/>
      <c r="G17" s="1505"/>
      <c r="H17" s="1505"/>
      <c r="I17" s="1505"/>
      <c r="J17" s="1505"/>
      <c r="K17" s="1505"/>
      <c r="L17" s="1505"/>
      <c r="M17" s="1505"/>
      <c r="N17" s="1505"/>
      <c r="O17" s="1505"/>
      <c r="P17" s="1505"/>
      <c r="Q17" s="1506"/>
    </row>
    <row r="18" spans="1:17">
      <c r="A18" s="1507">
        <v>3</v>
      </c>
      <c r="B18" s="1508" t="s">
        <v>2114</v>
      </c>
      <c r="C18" s="1500">
        <f t="shared" si="0"/>
        <v>0</v>
      </c>
      <c r="D18" s="1504"/>
      <c r="E18" s="1505"/>
      <c r="F18" s="1505"/>
      <c r="G18" s="1505"/>
      <c r="H18" s="1505"/>
      <c r="I18" s="1505"/>
      <c r="J18" s="1505"/>
      <c r="K18" s="1505"/>
      <c r="L18" s="1505"/>
      <c r="M18" s="1505"/>
      <c r="N18" s="1505"/>
      <c r="O18" s="1505"/>
      <c r="P18" s="1505"/>
      <c r="Q18" s="1506"/>
    </row>
    <row r="19" spans="1:17">
      <c r="A19" s="1507">
        <v>4</v>
      </c>
      <c r="B19" s="1508" t="s">
        <v>2115</v>
      </c>
      <c r="C19" s="1500">
        <f t="shared" si="0"/>
        <v>0</v>
      </c>
      <c r="D19" s="1509">
        <f>D20+D21</f>
        <v>0</v>
      </c>
      <c r="E19" s="1509">
        <f t="shared" ref="E19:Q19" si="1">E20+E21</f>
        <v>0</v>
      </c>
      <c r="F19" s="1509">
        <f t="shared" si="1"/>
        <v>0</v>
      </c>
      <c r="G19" s="1509">
        <f t="shared" si="1"/>
        <v>0</v>
      </c>
      <c r="H19" s="1509">
        <f t="shared" si="1"/>
        <v>0</v>
      </c>
      <c r="I19" s="1509">
        <f t="shared" si="1"/>
        <v>0</v>
      </c>
      <c r="J19" s="1509">
        <f t="shared" si="1"/>
        <v>0</v>
      </c>
      <c r="K19" s="1509">
        <f t="shared" si="1"/>
        <v>0</v>
      </c>
      <c r="L19" s="1509">
        <f t="shared" si="1"/>
        <v>0</v>
      </c>
      <c r="M19" s="1509">
        <f t="shared" si="1"/>
        <v>0</v>
      </c>
      <c r="N19" s="1509">
        <f t="shared" si="1"/>
        <v>0</v>
      </c>
      <c r="O19" s="1509">
        <f t="shared" si="1"/>
        <v>0</v>
      </c>
      <c r="P19" s="1509">
        <f t="shared" si="1"/>
        <v>0</v>
      </c>
      <c r="Q19" s="1510">
        <f t="shared" si="1"/>
        <v>0</v>
      </c>
    </row>
    <row r="20" spans="1:17">
      <c r="A20" s="1636"/>
      <c r="B20" s="1512" t="s">
        <v>67</v>
      </c>
      <c r="C20" s="1500">
        <f t="shared" si="0"/>
        <v>0</v>
      </c>
      <c r="D20" s="1513"/>
      <c r="E20" s="1514"/>
      <c r="F20" s="1514"/>
      <c r="G20" s="1514"/>
      <c r="H20" s="1514"/>
      <c r="I20" s="1514"/>
      <c r="J20" s="1514"/>
      <c r="K20" s="1514"/>
      <c r="L20" s="1514"/>
      <c r="M20" s="1514"/>
      <c r="N20" s="1514"/>
      <c r="O20" s="1514"/>
      <c r="P20" s="1514"/>
      <c r="Q20" s="1515"/>
    </row>
    <row r="21" spans="1:17">
      <c r="A21" s="1499"/>
      <c r="B21" s="1512" t="s">
        <v>273</v>
      </c>
      <c r="C21" s="1500">
        <f t="shared" si="0"/>
        <v>0</v>
      </c>
      <c r="D21" s="1513"/>
      <c r="E21" s="1514"/>
      <c r="F21" s="1514"/>
      <c r="G21" s="1514"/>
      <c r="H21" s="1514"/>
      <c r="I21" s="1514"/>
      <c r="J21" s="1514"/>
      <c r="K21" s="1514"/>
      <c r="L21" s="1514"/>
      <c r="M21" s="1514"/>
      <c r="N21" s="1514"/>
      <c r="O21" s="1514"/>
      <c r="P21" s="1514"/>
      <c r="Q21" s="1515"/>
    </row>
    <row r="22" spans="1:17">
      <c r="A22" s="1507">
        <v>5</v>
      </c>
      <c r="B22" s="1508" t="s">
        <v>2116</v>
      </c>
      <c r="C22" s="1500">
        <f t="shared" si="0"/>
        <v>0</v>
      </c>
      <c r="D22" s="1516"/>
      <c r="E22" s="1517"/>
      <c r="F22" s="1517"/>
      <c r="G22" s="1517"/>
      <c r="H22" s="1517"/>
      <c r="I22" s="1517"/>
      <c r="J22" s="1517"/>
      <c r="K22" s="1517"/>
      <c r="L22" s="1517"/>
      <c r="M22" s="1517"/>
      <c r="N22" s="1517"/>
      <c r="O22" s="1517"/>
      <c r="P22" s="1517"/>
      <c r="Q22" s="1518"/>
    </row>
    <row r="23" spans="1:17">
      <c r="A23" s="1507">
        <v>6</v>
      </c>
      <c r="B23" s="1508" t="s">
        <v>2117</v>
      </c>
      <c r="C23" s="1500">
        <f t="shared" si="0"/>
        <v>0</v>
      </c>
      <c r="D23" s="1513"/>
      <c r="E23" s="1514"/>
      <c r="F23" s="1514"/>
      <c r="G23" s="1514"/>
      <c r="H23" s="1514"/>
      <c r="I23" s="1514"/>
      <c r="J23" s="1514"/>
      <c r="K23" s="1514"/>
      <c r="L23" s="1514"/>
      <c r="M23" s="1514"/>
      <c r="N23" s="1514"/>
      <c r="O23" s="1514"/>
      <c r="P23" s="1514"/>
      <c r="Q23" s="1515"/>
    </row>
    <row r="24" spans="1:17">
      <c r="A24" s="1507">
        <v>7</v>
      </c>
      <c r="B24" s="1508" t="s">
        <v>1805</v>
      </c>
      <c r="C24" s="1500">
        <f t="shared" si="0"/>
        <v>0</v>
      </c>
      <c r="D24" s="1513"/>
      <c r="E24" s="1514"/>
      <c r="F24" s="1514"/>
      <c r="G24" s="1514"/>
      <c r="H24" s="1514"/>
      <c r="I24" s="1514"/>
      <c r="J24" s="1514"/>
      <c r="K24" s="1514"/>
      <c r="L24" s="1514"/>
      <c r="M24" s="1514"/>
      <c r="N24" s="1514"/>
      <c r="O24" s="1514"/>
      <c r="P24" s="1514"/>
      <c r="Q24" s="1515"/>
    </row>
    <row r="25" spans="1:17">
      <c r="A25" s="1507"/>
      <c r="B25" s="1512" t="s">
        <v>2118</v>
      </c>
      <c r="C25" s="1500">
        <f t="shared" si="0"/>
        <v>0</v>
      </c>
      <c r="D25" s="1513"/>
      <c r="E25" s="1514"/>
      <c r="F25" s="1514"/>
      <c r="G25" s="1514"/>
      <c r="H25" s="1514"/>
      <c r="I25" s="1514"/>
      <c r="J25" s="1514"/>
      <c r="K25" s="1514"/>
      <c r="L25" s="1514"/>
      <c r="M25" s="1514"/>
      <c r="N25" s="1514"/>
      <c r="O25" s="1514"/>
      <c r="P25" s="1514"/>
      <c r="Q25" s="1515"/>
    </row>
    <row r="26" spans="1:17">
      <c r="A26" s="1507">
        <v>8</v>
      </c>
      <c r="B26" s="1524" t="s">
        <v>2119</v>
      </c>
      <c r="C26" s="1500">
        <f t="shared" si="0"/>
        <v>0</v>
      </c>
      <c r="D26" s="1521">
        <f>D27+D28+D29</f>
        <v>0</v>
      </c>
      <c r="E26" s="1521">
        <f t="shared" ref="E26:Q26" si="2">E27+E28+E29</f>
        <v>0</v>
      </c>
      <c r="F26" s="1521">
        <f t="shared" si="2"/>
        <v>0</v>
      </c>
      <c r="G26" s="1521">
        <f t="shared" si="2"/>
        <v>0</v>
      </c>
      <c r="H26" s="1521">
        <f t="shared" si="2"/>
        <v>0</v>
      </c>
      <c r="I26" s="1521">
        <f t="shared" si="2"/>
        <v>0</v>
      </c>
      <c r="J26" s="1521">
        <f t="shared" si="2"/>
        <v>0</v>
      </c>
      <c r="K26" s="1521">
        <f t="shared" si="2"/>
        <v>0</v>
      </c>
      <c r="L26" s="1521">
        <f t="shared" si="2"/>
        <v>0</v>
      </c>
      <c r="M26" s="1521">
        <f t="shared" si="2"/>
        <v>0</v>
      </c>
      <c r="N26" s="1521">
        <f t="shared" si="2"/>
        <v>0</v>
      </c>
      <c r="O26" s="1521">
        <f t="shared" si="2"/>
        <v>0</v>
      </c>
      <c r="P26" s="1521">
        <f t="shared" si="2"/>
        <v>0</v>
      </c>
      <c r="Q26" s="1522">
        <f t="shared" si="2"/>
        <v>0</v>
      </c>
    </row>
    <row r="27" spans="1:17">
      <c r="A27" s="1507"/>
      <c r="B27" s="1523" t="s">
        <v>438</v>
      </c>
      <c r="C27" s="1500">
        <f t="shared" si="0"/>
        <v>0</v>
      </c>
      <c r="D27" s="1513"/>
      <c r="E27" s="1514"/>
      <c r="F27" s="1514"/>
      <c r="G27" s="1514"/>
      <c r="H27" s="1514"/>
      <c r="I27" s="1514"/>
      <c r="J27" s="1514"/>
      <c r="K27" s="1514"/>
      <c r="L27" s="1514"/>
      <c r="M27" s="1514"/>
      <c r="N27" s="1514"/>
      <c r="O27" s="1514"/>
      <c r="P27" s="1514"/>
      <c r="Q27" s="1515"/>
    </row>
    <row r="28" spans="1:17">
      <c r="A28" s="1507"/>
      <c r="B28" s="1523" t="s">
        <v>445</v>
      </c>
      <c r="C28" s="1500">
        <f t="shared" si="0"/>
        <v>0</v>
      </c>
      <c r="D28" s="1513"/>
      <c r="E28" s="1514"/>
      <c r="F28" s="1514"/>
      <c r="G28" s="1514"/>
      <c r="H28" s="1514"/>
      <c r="I28" s="1514"/>
      <c r="J28" s="1514"/>
      <c r="K28" s="1514"/>
      <c r="L28" s="1514"/>
      <c r="M28" s="1514"/>
      <c r="N28" s="1514"/>
      <c r="O28" s="1514"/>
      <c r="P28" s="1514"/>
      <c r="Q28" s="1515"/>
    </row>
    <row r="29" spans="1:17">
      <c r="A29" s="1507"/>
      <c r="B29" s="1523" t="s">
        <v>2120</v>
      </c>
      <c r="C29" s="1500">
        <f t="shared" si="0"/>
        <v>0</v>
      </c>
      <c r="D29" s="1513"/>
      <c r="E29" s="1514"/>
      <c r="F29" s="1514"/>
      <c r="G29" s="1514"/>
      <c r="H29" s="1514"/>
      <c r="I29" s="1514"/>
      <c r="J29" s="1514"/>
      <c r="K29" s="1514"/>
      <c r="L29" s="1514"/>
      <c r="M29" s="1514"/>
      <c r="N29" s="1514"/>
      <c r="O29" s="1514"/>
      <c r="P29" s="1514"/>
      <c r="Q29" s="1515"/>
    </row>
    <row r="30" spans="1:17">
      <c r="A30" s="1507">
        <v>9</v>
      </c>
      <c r="B30" s="1524" t="s">
        <v>1813</v>
      </c>
      <c r="C30" s="1500">
        <f t="shared" si="0"/>
        <v>0</v>
      </c>
      <c r="D30" s="1521">
        <f>D31+D32</f>
        <v>0</v>
      </c>
      <c r="E30" s="1521">
        <f t="shared" ref="E30:Q30" si="3">E31+E32</f>
        <v>0</v>
      </c>
      <c r="F30" s="1521">
        <f t="shared" si="3"/>
        <v>0</v>
      </c>
      <c r="G30" s="1521">
        <f t="shared" si="3"/>
        <v>0</v>
      </c>
      <c r="H30" s="1521">
        <f t="shared" si="3"/>
        <v>0</v>
      </c>
      <c r="I30" s="1521">
        <f t="shared" si="3"/>
        <v>0</v>
      </c>
      <c r="J30" s="1521">
        <f t="shared" si="3"/>
        <v>0</v>
      </c>
      <c r="K30" s="1521">
        <f t="shared" si="3"/>
        <v>0</v>
      </c>
      <c r="L30" s="1521">
        <f t="shared" si="3"/>
        <v>0</v>
      </c>
      <c r="M30" s="1521">
        <f t="shared" si="3"/>
        <v>0</v>
      </c>
      <c r="N30" s="1521">
        <f t="shared" si="3"/>
        <v>0</v>
      </c>
      <c r="O30" s="1521">
        <f t="shared" si="3"/>
        <v>0</v>
      </c>
      <c r="P30" s="1521">
        <f t="shared" si="3"/>
        <v>0</v>
      </c>
      <c r="Q30" s="1522">
        <f t="shared" si="3"/>
        <v>0</v>
      </c>
    </row>
    <row r="31" spans="1:17">
      <c r="A31" s="1507"/>
      <c r="B31" s="1525" t="s">
        <v>2121</v>
      </c>
      <c r="C31" s="1500">
        <f t="shared" si="0"/>
        <v>0</v>
      </c>
      <c r="D31" s="1513"/>
      <c r="E31" s="1514"/>
      <c r="F31" s="1514"/>
      <c r="G31" s="1514"/>
      <c r="H31" s="1514"/>
      <c r="I31" s="1514"/>
      <c r="J31" s="1514"/>
      <c r="K31" s="1514"/>
      <c r="L31" s="1514"/>
      <c r="M31" s="1514"/>
      <c r="N31" s="1514"/>
      <c r="O31" s="1514"/>
      <c r="P31" s="1514"/>
      <c r="Q31" s="1515"/>
    </row>
    <row r="32" spans="1:17">
      <c r="A32" s="1507"/>
      <c r="B32" s="1525" t="s">
        <v>65</v>
      </c>
      <c r="C32" s="1500">
        <f t="shared" si="0"/>
        <v>0</v>
      </c>
      <c r="D32" s="1513"/>
      <c r="E32" s="1514"/>
      <c r="F32" s="1514"/>
      <c r="G32" s="1514"/>
      <c r="H32" s="1514"/>
      <c r="I32" s="1514"/>
      <c r="J32" s="1514"/>
      <c r="K32" s="1514"/>
      <c r="L32" s="1514"/>
      <c r="M32" s="1514"/>
      <c r="N32" s="1514"/>
      <c r="O32" s="1514"/>
      <c r="P32" s="1514"/>
      <c r="Q32" s="1515"/>
    </row>
    <row r="33" spans="1:17">
      <c r="A33" s="1507"/>
      <c r="B33" s="1572" t="s">
        <v>2122</v>
      </c>
      <c r="C33" s="1529">
        <f>C16+C17+C18+C19+C22+C23+C24+C25+C26+C30</f>
        <v>0</v>
      </c>
      <c r="D33" s="1529">
        <f t="shared" ref="D33:Q33" si="4">D16+D17+D18+D19+D22+D23+D24+D25+D26+D30</f>
        <v>0</v>
      </c>
      <c r="E33" s="1529">
        <f t="shared" si="4"/>
        <v>0</v>
      </c>
      <c r="F33" s="1529">
        <f t="shared" si="4"/>
        <v>0</v>
      </c>
      <c r="G33" s="1529">
        <f t="shared" si="4"/>
        <v>0</v>
      </c>
      <c r="H33" s="1529">
        <f t="shared" si="4"/>
        <v>0</v>
      </c>
      <c r="I33" s="1529">
        <f t="shared" si="4"/>
        <v>0</v>
      </c>
      <c r="J33" s="1529">
        <f t="shared" si="4"/>
        <v>0</v>
      </c>
      <c r="K33" s="1529">
        <f t="shared" si="4"/>
        <v>0</v>
      </c>
      <c r="L33" s="1529">
        <f t="shared" si="4"/>
        <v>0</v>
      </c>
      <c r="M33" s="1529">
        <f t="shared" si="4"/>
        <v>0</v>
      </c>
      <c r="N33" s="1529">
        <f t="shared" si="4"/>
        <v>0</v>
      </c>
      <c r="O33" s="1529">
        <f t="shared" si="4"/>
        <v>0</v>
      </c>
      <c r="P33" s="1529">
        <f t="shared" si="4"/>
        <v>0</v>
      </c>
      <c r="Q33" s="1530">
        <f t="shared" si="4"/>
        <v>0</v>
      </c>
    </row>
    <row r="34" spans="1:17">
      <c r="A34" s="1507"/>
      <c r="B34" s="1614" t="s">
        <v>2123</v>
      </c>
      <c r="C34" s="1531"/>
      <c r="D34" s="1531"/>
      <c r="E34" s="1531"/>
      <c r="F34" s="1531"/>
      <c r="G34" s="1531"/>
      <c r="H34" s="1531"/>
      <c r="I34" s="1531"/>
      <c r="J34" s="1531"/>
      <c r="K34" s="1531"/>
      <c r="L34" s="1531"/>
      <c r="M34" s="1531"/>
      <c r="N34" s="1531"/>
      <c r="O34" s="1531"/>
      <c r="P34" s="1531"/>
      <c r="Q34" s="1532"/>
    </row>
    <row r="35" spans="1:17">
      <c r="A35" s="1507">
        <v>1</v>
      </c>
      <c r="B35" s="1508" t="s">
        <v>2124</v>
      </c>
      <c r="C35" s="1500">
        <f>SUM(D35:Q35)</f>
        <v>0</v>
      </c>
      <c r="D35" s="1516"/>
      <c r="E35" s="1517"/>
      <c r="F35" s="1517"/>
      <c r="G35" s="1517"/>
      <c r="H35" s="1517"/>
      <c r="I35" s="1517"/>
      <c r="J35" s="1517"/>
      <c r="K35" s="1517"/>
      <c r="L35" s="1517"/>
      <c r="M35" s="1517"/>
      <c r="N35" s="1517"/>
      <c r="O35" s="1517"/>
      <c r="P35" s="1517"/>
      <c r="Q35" s="1518"/>
    </row>
    <row r="36" spans="1:17">
      <c r="A36" s="1507">
        <v>2</v>
      </c>
      <c r="B36" s="1508" t="s">
        <v>2125</v>
      </c>
      <c r="C36" s="1500">
        <f t="shared" ref="C36:C50" si="5">SUM(D36:Q36)</f>
        <v>0</v>
      </c>
      <c r="D36" s="1513"/>
      <c r="E36" s="1514"/>
      <c r="F36" s="1514"/>
      <c r="G36" s="1514"/>
      <c r="H36" s="1514"/>
      <c r="I36" s="1514"/>
      <c r="J36" s="1514"/>
      <c r="K36" s="1514"/>
      <c r="L36" s="1514"/>
      <c r="M36" s="1514"/>
      <c r="N36" s="1514"/>
      <c r="O36" s="1514"/>
      <c r="P36" s="1514"/>
      <c r="Q36" s="1515"/>
    </row>
    <row r="37" spans="1:17">
      <c r="A37" s="1507">
        <v>3</v>
      </c>
      <c r="B37" s="1508" t="s">
        <v>2126</v>
      </c>
      <c r="C37" s="1500">
        <f t="shared" si="5"/>
        <v>0</v>
      </c>
      <c r="D37" s="1513"/>
      <c r="E37" s="1514"/>
      <c r="F37" s="1514"/>
      <c r="G37" s="1514"/>
      <c r="H37" s="1514"/>
      <c r="I37" s="1514"/>
      <c r="J37" s="1514"/>
      <c r="K37" s="1514"/>
      <c r="L37" s="1514"/>
      <c r="M37" s="1514"/>
      <c r="N37" s="1514"/>
      <c r="O37" s="1514"/>
      <c r="P37" s="1514"/>
      <c r="Q37" s="1515"/>
    </row>
    <row r="38" spans="1:17">
      <c r="A38" s="1507">
        <v>4</v>
      </c>
      <c r="B38" s="1508" t="s">
        <v>2127</v>
      </c>
      <c r="C38" s="1500">
        <f t="shared" si="5"/>
        <v>0</v>
      </c>
      <c r="D38" s="1521">
        <f>D39+D40</f>
        <v>0</v>
      </c>
      <c r="E38" s="1521">
        <f t="shared" ref="E38:Q38" si="6">E39+E40</f>
        <v>0</v>
      </c>
      <c r="F38" s="1521">
        <f t="shared" si="6"/>
        <v>0</v>
      </c>
      <c r="G38" s="1521">
        <f t="shared" si="6"/>
        <v>0</v>
      </c>
      <c r="H38" s="1521">
        <f t="shared" si="6"/>
        <v>0</v>
      </c>
      <c r="I38" s="1521">
        <f t="shared" si="6"/>
        <v>0</v>
      </c>
      <c r="J38" s="1521">
        <f t="shared" si="6"/>
        <v>0</v>
      </c>
      <c r="K38" s="1521">
        <f t="shared" si="6"/>
        <v>0</v>
      </c>
      <c r="L38" s="1521">
        <f t="shared" si="6"/>
        <v>0</v>
      </c>
      <c r="M38" s="1521">
        <f t="shared" si="6"/>
        <v>0</v>
      </c>
      <c r="N38" s="1521">
        <f t="shared" si="6"/>
        <v>0</v>
      </c>
      <c r="O38" s="1521">
        <f t="shared" si="6"/>
        <v>0</v>
      </c>
      <c r="P38" s="1521">
        <f t="shared" si="6"/>
        <v>0</v>
      </c>
      <c r="Q38" s="1522">
        <f t="shared" si="6"/>
        <v>0</v>
      </c>
    </row>
    <row r="39" spans="1:17" ht="15" customHeight="1">
      <c r="A39" s="1507"/>
      <c r="B39" s="1512" t="s">
        <v>67</v>
      </c>
      <c r="C39" s="1500">
        <f t="shared" si="5"/>
        <v>0</v>
      </c>
      <c r="D39" s="1533"/>
      <c r="E39" s="1533"/>
      <c r="F39" s="1533"/>
      <c r="G39" s="1533"/>
      <c r="H39" s="1533"/>
      <c r="I39" s="1533"/>
      <c r="J39" s="1533"/>
      <c r="K39" s="1533"/>
      <c r="L39" s="1533"/>
      <c r="M39" s="1533"/>
      <c r="N39" s="1533"/>
      <c r="O39" s="1533"/>
      <c r="P39" s="1533"/>
      <c r="Q39" s="1534"/>
    </row>
    <row r="40" spans="1:17">
      <c r="A40" s="1507"/>
      <c r="B40" s="1512" t="s">
        <v>273</v>
      </c>
      <c r="C40" s="1500">
        <f t="shared" si="5"/>
        <v>0</v>
      </c>
      <c r="D40" s="1536"/>
      <c r="E40" s="1536"/>
      <c r="F40" s="1536"/>
      <c r="G40" s="1536"/>
      <c r="H40" s="1536"/>
      <c r="I40" s="1536"/>
      <c r="J40" s="1536"/>
      <c r="K40" s="1536"/>
      <c r="L40" s="1536"/>
      <c r="M40" s="1536"/>
      <c r="N40" s="1536"/>
      <c r="O40" s="1536"/>
      <c r="P40" s="1536"/>
      <c r="Q40" s="1537"/>
    </row>
    <row r="41" spans="1:17">
      <c r="A41" s="1507">
        <v>5</v>
      </c>
      <c r="B41" s="1508" t="s">
        <v>2128</v>
      </c>
      <c r="C41" s="1500">
        <f t="shared" si="5"/>
        <v>0</v>
      </c>
      <c r="D41" s="1539"/>
      <c r="E41" s="1539"/>
      <c r="F41" s="1539"/>
      <c r="G41" s="1539"/>
      <c r="H41" s="1539"/>
      <c r="I41" s="1539"/>
      <c r="J41" s="1539"/>
      <c r="K41" s="1539"/>
      <c r="L41" s="1539"/>
      <c r="M41" s="1539"/>
      <c r="N41" s="1539"/>
      <c r="O41" s="1539"/>
      <c r="P41" s="1539"/>
      <c r="Q41" s="1540"/>
    </row>
    <row r="42" spans="1:17">
      <c r="A42" s="1507">
        <v>6</v>
      </c>
      <c r="B42" s="1524" t="s">
        <v>2117</v>
      </c>
      <c r="C42" s="1500">
        <f t="shared" si="5"/>
        <v>0</v>
      </c>
      <c r="D42" s="1541"/>
      <c r="E42" s="1541"/>
      <c r="F42" s="1541"/>
      <c r="G42" s="1541"/>
      <c r="H42" s="1541"/>
      <c r="I42" s="1541"/>
      <c r="J42" s="1541"/>
      <c r="K42" s="1541"/>
      <c r="L42" s="1541"/>
      <c r="M42" s="1541"/>
      <c r="N42" s="1541"/>
      <c r="O42" s="1541"/>
      <c r="P42" s="1541"/>
      <c r="Q42" s="1542"/>
    </row>
    <row r="43" spans="1:17">
      <c r="A43" s="1507">
        <v>7</v>
      </c>
      <c r="B43" s="1524" t="s">
        <v>771</v>
      </c>
      <c r="C43" s="1500">
        <f t="shared" si="5"/>
        <v>0</v>
      </c>
      <c r="D43" s="1509">
        <f>D44+D45+D46</f>
        <v>0</v>
      </c>
      <c r="E43" s="1509">
        <f t="shared" ref="E43:Q43" si="7">E44+E45+E46</f>
        <v>0</v>
      </c>
      <c r="F43" s="1509">
        <f t="shared" si="7"/>
        <v>0</v>
      </c>
      <c r="G43" s="1509">
        <f t="shared" si="7"/>
        <v>0</v>
      </c>
      <c r="H43" s="1509">
        <f t="shared" si="7"/>
        <v>0</v>
      </c>
      <c r="I43" s="1509">
        <f t="shared" si="7"/>
        <v>0</v>
      </c>
      <c r="J43" s="1509">
        <f t="shared" si="7"/>
        <v>0</v>
      </c>
      <c r="K43" s="1509">
        <f t="shared" si="7"/>
        <v>0</v>
      </c>
      <c r="L43" s="1509">
        <f t="shared" si="7"/>
        <v>0</v>
      </c>
      <c r="M43" s="1509">
        <f t="shared" si="7"/>
        <v>0</v>
      </c>
      <c r="N43" s="1509">
        <f t="shared" si="7"/>
        <v>0</v>
      </c>
      <c r="O43" s="1509">
        <f t="shared" si="7"/>
        <v>0</v>
      </c>
      <c r="P43" s="1509">
        <f t="shared" si="7"/>
        <v>0</v>
      </c>
      <c r="Q43" s="1510">
        <f t="shared" si="7"/>
        <v>0</v>
      </c>
    </row>
    <row r="44" spans="1:17">
      <c r="A44" s="1526"/>
      <c r="B44" s="1512" t="s">
        <v>560</v>
      </c>
      <c r="C44" s="1500">
        <f t="shared" si="5"/>
        <v>0</v>
      </c>
      <c r="D44" s="1544"/>
      <c r="E44" s="1505"/>
      <c r="F44" s="1505"/>
      <c r="G44" s="1505"/>
      <c r="H44" s="1505"/>
      <c r="I44" s="1505"/>
      <c r="J44" s="1505"/>
      <c r="K44" s="1505"/>
      <c r="L44" s="1505"/>
      <c r="M44" s="1505"/>
      <c r="N44" s="1505"/>
      <c r="O44" s="1505"/>
      <c r="P44" s="1505"/>
      <c r="Q44" s="1506"/>
    </row>
    <row r="45" spans="1:17">
      <c r="A45" s="1635"/>
      <c r="B45" s="1512" t="s">
        <v>570</v>
      </c>
      <c r="C45" s="1500">
        <f t="shared" si="5"/>
        <v>0</v>
      </c>
      <c r="D45" s="1544"/>
      <c r="E45" s="1505"/>
      <c r="F45" s="1505"/>
      <c r="G45" s="1505"/>
      <c r="H45" s="1505"/>
      <c r="I45" s="1505"/>
      <c r="J45" s="1505"/>
      <c r="K45" s="1505"/>
      <c r="L45" s="1505"/>
      <c r="M45" s="1505"/>
      <c r="N45" s="1505"/>
      <c r="O45" s="1505"/>
      <c r="P45" s="1505"/>
      <c r="Q45" s="1506"/>
    </row>
    <row r="46" spans="1:17">
      <c r="A46" s="1635"/>
      <c r="B46" s="1512" t="s">
        <v>571</v>
      </c>
      <c r="C46" s="1500">
        <f t="shared" si="5"/>
        <v>0</v>
      </c>
      <c r="D46" s="1544"/>
      <c r="E46" s="1505"/>
      <c r="F46" s="1505"/>
      <c r="G46" s="1505"/>
      <c r="H46" s="1505"/>
      <c r="I46" s="1505"/>
      <c r="J46" s="1505"/>
      <c r="K46" s="1505"/>
      <c r="L46" s="1505"/>
      <c r="M46" s="1505"/>
      <c r="N46" s="1505"/>
      <c r="O46" s="1505"/>
      <c r="P46" s="1505"/>
      <c r="Q46" s="1506"/>
    </row>
    <row r="47" spans="1:17">
      <c r="A47" s="1507">
        <v>8</v>
      </c>
      <c r="B47" s="1545" t="s">
        <v>2129</v>
      </c>
      <c r="C47" s="1500">
        <f t="shared" si="5"/>
        <v>0</v>
      </c>
      <c r="D47" s="1544"/>
      <c r="E47" s="1505"/>
      <c r="F47" s="1505"/>
      <c r="G47" s="1505"/>
      <c r="H47" s="1505"/>
      <c r="I47" s="1505"/>
      <c r="J47" s="1505"/>
      <c r="K47" s="1505"/>
      <c r="L47" s="1505"/>
      <c r="M47" s="1505"/>
      <c r="N47" s="1505"/>
      <c r="O47" s="1505"/>
      <c r="P47" s="1505"/>
      <c r="Q47" s="1506"/>
    </row>
    <row r="48" spans="1:17">
      <c r="A48" s="1507">
        <v>9</v>
      </c>
      <c r="B48" s="1520" t="s">
        <v>2130</v>
      </c>
      <c r="C48" s="1500">
        <f t="shared" si="5"/>
        <v>0</v>
      </c>
      <c r="D48" s="1544"/>
      <c r="E48" s="1505"/>
      <c r="F48" s="1505"/>
      <c r="G48" s="1505"/>
      <c r="H48" s="1505"/>
      <c r="I48" s="1505"/>
      <c r="J48" s="1505"/>
      <c r="K48" s="1505"/>
      <c r="L48" s="1505"/>
      <c r="M48" s="1505"/>
      <c r="N48" s="1505"/>
      <c r="O48" s="1505"/>
      <c r="P48" s="1505"/>
      <c r="Q48" s="1506"/>
    </row>
    <row r="49" spans="1:17">
      <c r="A49" s="1507">
        <v>10</v>
      </c>
      <c r="B49" s="1524" t="s">
        <v>1833</v>
      </c>
      <c r="C49" s="1500">
        <f t="shared" si="5"/>
        <v>0</v>
      </c>
      <c r="D49" s="1544"/>
      <c r="E49" s="1505"/>
      <c r="F49" s="1505"/>
      <c r="G49" s="1505"/>
      <c r="H49" s="1505"/>
      <c r="I49" s="1505"/>
      <c r="J49" s="1505"/>
      <c r="K49" s="1505"/>
      <c r="L49" s="1505"/>
      <c r="M49" s="1505"/>
      <c r="N49" s="1505"/>
      <c r="O49" s="1505"/>
      <c r="P49" s="1505"/>
      <c r="Q49" s="1506"/>
    </row>
    <row r="50" spans="1:17">
      <c r="A50" s="1507">
        <v>11</v>
      </c>
      <c r="B50" s="1524" t="s">
        <v>643</v>
      </c>
      <c r="C50" s="1500">
        <f t="shared" si="5"/>
        <v>0</v>
      </c>
      <c r="D50" s="1544"/>
      <c r="E50" s="1505"/>
      <c r="F50" s="1505"/>
      <c r="G50" s="1505"/>
      <c r="H50" s="1505"/>
      <c r="I50" s="1505"/>
      <c r="J50" s="1505"/>
      <c r="K50" s="1505"/>
      <c r="L50" s="1505"/>
      <c r="M50" s="1505"/>
      <c r="N50" s="1505"/>
      <c r="O50" s="1505"/>
      <c r="P50" s="1505"/>
      <c r="Q50" s="1506"/>
    </row>
    <row r="51" spans="1:17" ht="15.75" thickBot="1">
      <c r="A51" s="1637"/>
      <c r="B51" s="1547" t="s">
        <v>2131</v>
      </c>
      <c r="C51" s="1548">
        <f>C35+C36+C37+C38+C41+C42+C43+C47+C48+C49+C50</f>
        <v>0</v>
      </c>
      <c r="D51" s="1549">
        <f>D35+D36+D37+D38+D41+D42+D43+D47+D48+D49+D50</f>
        <v>0</v>
      </c>
      <c r="E51" s="1549">
        <f t="shared" ref="E51:Q51" si="8">E35+E36+E37+E38+E41+E42+E43+E47+E48+E49+E50</f>
        <v>0</v>
      </c>
      <c r="F51" s="1549">
        <f t="shared" si="8"/>
        <v>0</v>
      </c>
      <c r="G51" s="1549">
        <f t="shared" si="8"/>
        <v>0</v>
      </c>
      <c r="H51" s="1549">
        <f t="shared" si="8"/>
        <v>0</v>
      </c>
      <c r="I51" s="1549">
        <f t="shared" si="8"/>
        <v>0</v>
      </c>
      <c r="J51" s="1549">
        <f t="shared" si="8"/>
        <v>0</v>
      </c>
      <c r="K51" s="1549">
        <f t="shared" si="8"/>
        <v>0</v>
      </c>
      <c r="L51" s="1549">
        <f t="shared" si="8"/>
        <v>0</v>
      </c>
      <c r="M51" s="1549">
        <f t="shared" si="8"/>
        <v>0</v>
      </c>
      <c r="N51" s="1549">
        <f t="shared" si="8"/>
        <v>0</v>
      </c>
      <c r="O51" s="1549">
        <f t="shared" si="8"/>
        <v>0</v>
      </c>
      <c r="P51" s="1549">
        <f t="shared" si="8"/>
        <v>0</v>
      </c>
      <c r="Q51" s="1550">
        <f t="shared" si="8"/>
        <v>0</v>
      </c>
    </row>
    <row r="52" spans="1:17" ht="15.75" thickBot="1">
      <c r="A52" s="1638"/>
      <c r="B52" s="1639" t="s">
        <v>2132</v>
      </c>
      <c r="C52" s="1553">
        <f>C33+C51</f>
        <v>0</v>
      </c>
      <c r="D52" s="1554">
        <f>D33+D51</f>
        <v>0</v>
      </c>
      <c r="E52" s="1554">
        <f t="shared" ref="E52:Q52" si="9">E33+E51</f>
        <v>0</v>
      </c>
      <c r="F52" s="1554">
        <f t="shared" si="9"/>
        <v>0</v>
      </c>
      <c r="G52" s="1554">
        <f t="shared" si="9"/>
        <v>0</v>
      </c>
      <c r="H52" s="1554">
        <f t="shared" si="9"/>
        <v>0</v>
      </c>
      <c r="I52" s="1554">
        <f t="shared" si="9"/>
        <v>0</v>
      </c>
      <c r="J52" s="1554">
        <f t="shared" si="9"/>
        <v>0</v>
      </c>
      <c r="K52" s="1554">
        <f t="shared" si="9"/>
        <v>0</v>
      </c>
      <c r="L52" s="1554">
        <f t="shared" si="9"/>
        <v>0</v>
      </c>
      <c r="M52" s="1554">
        <f t="shared" si="9"/>
        <v>0</v>
      </c>
      <c r="N52" s="1554">
        <f t="shared" si="9"/>
        <v>0</v>
      </c>
      <c r="O52" s="1554">
        <f t="shared" si="9"/>
        <v>0</v>
      </c>
      <c r="P52" s="1554">
        <f t="shared" si="9"/>
        <v>0</v>
      </c>
      <c r="Q52" s="1555">
        <f t="shared" si="9"/>
        <v>0</v>
      </c>
    </row>
    <row r="53" spans="1:17">
      <c r="A53" s="1640"/>
      <c r="B53" s="1641" t="s">
        <v>1221</v>
      </c>
      <c r="C53" s="1558"/>
      <c r="D53" s="1559"/>
      <c r="E53" s="1559"/>
      <c r="F53" s="1559"/>
      <c r="G53" s="1559"/>
      <c r="H53" s="1559"/>
      <c r="I53" s="1559"/>
      <c r="J53" s="1559"/>
      <c r="K53" s="1559"/>
      <c r="L53" s="1559"/>
      <c r="M53" s="1559"/>
      <c r="N53" s="1559"/>
      <c r="O53" s="1559"/>
      <c r="P53" s="1559"/>
      <c r="Q53" s="1560"/>
    </row>
    <row r="54" spans="1:17">
      <c r="A54" s="1635"/>
      <c r="B54" s="1614" t="s">
        <v>2133</v>
      </c>
      <c r="C54" s="1561"/>
      <c r="D54" s="1562"/>
      <c r="E54" s="1562"/>
      <c r="F54" s="1562"/>
      <c r="G54" s="1562"/>
      <c r="H54" s="1562"/>
      <c r="I54" s="1562"/>
      <c r="J54" s="1562"/>
      <c r="K54" s="1562"/>
      <c r="L54" s="1562"/>
      <c r="M54" s="1562"/>
      <c r="N54" s="1562"/>
      <c r="O54" s="1562"/>
      <c r="P54" s="1562"/>
      <c r="Q54" s="1563"/>
    </row>
    <row r="55" spans="1:17">
      <c r="A55" s="1519" t="s">
        <v>2134</v>
      </c>
      <c r="B55" s="1616" t="s">
        <v>2135</v>
      </c>
      <c r="C55" s="1496"/>
      <c r="D55" s="1497"/>
      <c r="E55" s="1497"/>
      <c r="F55" s="1497"/>
      <c r="G55" s="1497"/>
      <c r="H55" s="1497"/>
      <c r="I55" s="1497"/>
      <c r="J55" s="1497"/>
      <c r="K55" s="1497"/>
      <c r="L55" s="1497"/>
      <c r="M55" s="1497"/>
      <c r="N55" s="1497"/>
      <c r="O55" s="1497"/>
      <c r="P55" s="1497"/>
      <c r="Q55" s="1498"/>
    </row>
    <row r="56" spans="1:17">
      <c r="A56" s="1499" t="s">
        <v>2136</v>
      </c>
      <c r="B56" s="1508" t="s">
        <v>2137</v>
      </c>
      <c r="C56" s="1500">
        <f t="shared" ref="C56:C62" si="10">SUM(D56:Q56)</f>
        <v>0</v>
      </c>
      <c r="D56" s="1544"/>
      <c r="E56" s="1505"/>
      <c r="F56" s="1505"/>
      <c r="G56" s="1505"/>
      <c r="H56" s="1505"/>
      <c r="I56" s="1505"/>
      <c r="J56" s="1505"/>
      <c r="K56" s="1505"/>
      <c r="L56" s="1505"/>
      <c r="M56" s="1505"/>
      <c r="N56" s="1505"/>
      <c r="O56" s="1505"/>
      <c r="P56" s="1505"/>
      <c r="Q56" s="1506"/>
    </row>
    <row r="57" spans="1:17">
      <c r="A57" s="1507" t="s">
        <v>2138</v>
      </c>
      <c r="B57" s="1566" t="s">
        <v>2139</v>
      </c>
      <c r="C57" s="1500">
        <f t="shared" si="10"/>
        <v>0</v>
      </c>
      <c r="D57" s="1544"/>
      <c r="E57" s="1505"/>
      <c r="F57" s="1505"/>
      <c r="G57" s="1505"/>
      <c r="H57" s="1505"/>
      <c r="I57" s="1505"/>
      <c r="J57" s="1505"/>
      <c r="K57" s="1505"/>
      <c r="L57" s="1505"/>
      <c r="M57" s="1505"/>
      <c r="N57" s="1505"/>
      <c r="O57" s="1505"/>
      <c r="P57" s="1505"/>
      <c r="Q57" s="1506"/>
    </row>
    <row r="58" spans="1:17">
      <c r="A58" s="1507" t="s">
        <v>2140</v>
      </c>
      <c r="B58" s="1566" t="s">
        <v>2141</v>
      </c>
      <c r="C58" s="1500">
        <f t="shared" si="10"/>
        <v>0</v>
      </c>
      <c r="D58" s="1544"/>
      <c r="E58" s="1505"/>
      <c r="F58" s="1505"/>
      <c r="G58" s="1505"/>
      <c r="H58" s="1505"/>
      <c r="I58" s="1505"/>
      <c r="J58" s="1505"/>
      <c r="K58" s="1505"/>
      <c r="L58" s="1505"/>
      <c r="M58" s="1505"/>
      <c r="N58" s="1505"/>
      <c r="O58" s="1505"/>
      <c r="P58" s="1505"/>
      <c r="Q58" s="1506"/>
    </row>
    <row r="59" spans="1:17">
      <c r="A59" s="1507" t="s">
        <v>2142</v>
      </c>
      <c r="B59" s="1566" t="s">
        <v>2143</v>
      </c>
      <c r="C59" s="1500">
        <f t="shared" si="10"/>
        <v>0</v>
      </c>
      <c r="D59" s="1567">
        <f>D60+D61</f>
        <v>0</v>
      </c>
      <c r="E59" s="1567">
        <f t="shared" ref="E59:Q59" si="11">E60+E61</f>
        <v>0</v>
      </c>
      <c r="F59" s="1567">
        <f t="shared" si="11"/>
        <v>0</v>
      </c>
      <c r="G59" s="1567">
        <f t="shared" si="11"/>
        <v>0</v>
      </c>
      <c r="H59" s="1567">
        <f t="shared" si="11"/>
        <v>0</v>
      </c>
      <c r="I59" s="1567">
        <f t="shared" si="11"/>
        <v>0</v>
      </c>
      <c r="J59" s="1567">
        <f t="shared" si="11"/>
        <v>0</v>
      </c>
      <c r="K59" s="1567">
        <f t="shared" si="11"/>
        <v>0</v>
      </c>
      <c r="L59" s="1567">
        <f t="shared" si="11"/>
        <v>0</v>
      </c>
      <c r="M59" s="1567">
        <f t="shared" si="11"/>
        <v>0</v>
      </c>
      <c r="N59" s="1567">
        <f t="shared" si="11"/>
        <v>0</v>
      </c>
      <c r="O59" s="1567">
        <f t="shared" si="11"/>
        <v>0</v>
      </c>
      <c r="P59" s="1567">
        <f t="shared" si="11"/>
        <v>0</v>
      </c>
      <c r="Q59" s="1568">
        <f t="shared" si="11"/>
        <v>0</v>
      </c>
    </row>
    <row r="60" spans="1:17">
      <c r="A60" s="1507" t="s">
        <v>2144</v>
      </c>
      <c r="B60" s="1569" t="s">
        <v>2145</v>
      </c>
      <c r="C60" s="1500">
        <f t="shared" si="10"/>
        <v>0</v>
      </c>
      <c r="D60" s="1536"/>
      <c r="E60" s="1536"/>
      <c r="F60" s="1536"/>
      <c r="G60" s="1536"/>
      <c r="H60" s="1536"/>
      <c r="I60" s="1536"/>
      <c r="J60" s="1536"/>
      <c r="K60" s="1536"/>
      <c r="L60" s="1536"/>
      <c r="M60" s="1536"/>
      <c r="N60" s="1536"/>
      <c r="O60" s="1536"/>
      <c r="P60" s="1536"/>
      <c r="Q60" s="1537"/>
    </row>
    <row r="61" spans="1:17">
      <c r="A61" s="1499" t="s">
        <v>2146</v>
      </c>
      <c r="B61" s="1512" t="s">
        <v>2147</v>
      </c>
      <c r="C61" s="1500">
        <f t="shared" si="10"/>
        <v>0</v>
      </c>
      <c r="D61" s="1536"/>
      <c r="E61" s="1536"/>
      <c r="F61" s="1536"/>
      <c r="G61" s="1536"/>
      <c r="H61" s="1536"/>
      <c r="I61" s="1536"/>
      <c r="J61" s="1536"/>
      <c r="K61" s="1536"/>
      <c r="L61" s="1536"/>
      <c r="M61" s="1536"/>
      <c r="N61" s="1536"/>
      <c r="O61" s="1536"/>
      <c r="P61" s="1536"/>
      <c r="Q61" s="1537"/>
    </row>
    <row r="62" spans="1:17">
      <c r="A62" s="1507" t="s">
        <v>2148</v>
      </c>
      <c r="B62" s="1566" t="s">
        <v>2149</v>
      </c>
      <c r="C62" s="1500">
        <f t="shared" si="10"/>
        <v>0</v>
      </c>
      <c r="D62" s="1570"/>
      <c r="E62" s="1570"/>
      <c r="F62" s="1570"/>
      <c r="G62" s="1570"/>
      <c r="H62" s="1570"/>
      <c r="I62" s="1570"/>
      <c r="J62" s="1570"/>
      <c r="K62" s="1570"/>
      <c r="L62" s="1570"/>
      <c r="M62" s="1570"/>
      <c r="N62" s="1570"/>
      <c r="O62" s="1570"/>
      <c r="P62" s="1570"/>
      <c r="Q62" s="1571"/>
    </row>
    <row r="63" spans="1:17">
      <c r="A63" s="1526"/>
      <c r="B63" s="1528" t="s">
        <v>2150</v>
      </c>
      <c r="C63" s="1573">
        <f>C56+C57+C58+C59+C62</f>
        <v>0</v>
      </c>
      <c r="D63" s="1574">
        <f>D56+D57+D58+D59+D62</f>
        <v>0</v>
      </c>
      <c r="E63" s="1574">
        <f t="shared" ref="E63:Q63" si="12">E56+E57+E58+E59+E62</f>
        <v>0</v>
      </c>
      <c r="F63" s="1574">
        <f t="shared" si="12"/>
        <v>0</v>
      </c>
      <c r="G63" s="1574">
        <f t="shared" si="12"/>
        <v>0</v>
      </c>
      <c r="H63" s="1574">
        <f t="shared" si="12"/>
        <v>0</v>
      </c>
      <c r="I63" s="1574">
        <f t="shared" si="12"/>
        <v>0</v>
      </c>
      <c r="J63" s="1574">
        <f t="shared" si="12"/>
        <v>0</v>
      </c>
      <c r="K63" s="1574">
        <f t="shared" si="12"/>
        <v>0</v>
      </c>
      <c r="L63" s="1574">
        <f t="shared" si="12"/>
        <v>0</v>
      </c>
      <c r="M63" s="1574">
        <f t="shared" si="12"/>
        <v>0</v>
      </c>
      <c r="N63" s="1574">
        <f t="shared" si="12"/>
        <v>0</v>
      </c>
      <c r="O63" s="1574">
        <f t="shared" si="12"/>
        <v>0</v>
      </c>
      <c r="P63" s="1574">
        <f t="shared" si="12"/>
        <v>0</v>
      </c>
      <c r="Q63" s="1575">
        <f t="shared" si="12"/>
        <v>0</v>
      </c>
    </row>
    <row r="64" spans="1:17">
      <c r="A64" s="1635"/>
      <c r="B64" s="1614" t="s">
        <v>2151</v>
      </c>
      <c r="C64" s="1492"/>
      <c r="D64" s="1617"/>
      <c r="E64" s="1617"/>
      <c r="F64" s="1617"/>
      <c r="G64" s="1617"/>
      <c r="H64" s="1617"/>
      <c r="I64" s="1617"/>
      <c r="J64" s="1617"/>
      <c r="K64" s="1617"/>
      <c r="L64" s="1617"/>
      <c r="M64" s="1617"/>
      <c r="N64" s="1617"/>
      <c r="O64" s="1617"/>
      <c r="P64" s="1617"/>
      <c r="Q64" s="1618"/>
    </row>
    <row r="65" spans="1:17">
      <c r="A65" s="1642" t="s">
        <v>2152</v>
      </c>
      <c r="B65" s="1616" t="s">
        <v>2135</v>
      </c>
      <c r="C65" s="1619"/>
      <c r="D65" s="1620"/>
      <c r="E65" s="1620"/>
      <c r="F65" s="1620"/>
      <c r="G65" s="1620"/>
      <c r="H65" s="1620"/>
      <c r="I65" s="1620"/>
      <c r="J65" s="1620"/>
      <c r="K65" s="1620"/>
      <c r="L65" s="1620"/>
      <c r="M65" s="1620"/>
      <c r="N65" s="1620"/>
      <c r="O65" s="1620"/>
      <c r="P65" s="1620"/>
      <c r="Q65" s="1621"/>
    </row>
    <row r="66" spans="1:17">
      <c r="A66" s="1507" t="s">
        <v>2136</v>
      </c>
      <c r="B66" s="1566" t="s">
        <v>2137</v>
      </c>
      <c r="C66" s="1500">
        <f t="shared" ref="C66:C72" si="13">SUM(D66:Q66)</f>
        <v>0</v>
      </c>
      <c r="D66" s="1544"/>
      <c r="E66" s="1505"/>
      <c r="F66" s="1505"/>
      <c r="G66" s="1505"/>
      <c r="H66" s="1505"/>
      <c r="I66" s="1505"/>
      <c r="J66" s="1505"/>
      <c r="K66" s="1505"/>
      <c r="L66" s="1505"/>
      <c r="M66" s="1505"/>
      <c r="N66" s="1505"/>
      <c r="O66" s="1505"/>
      <c r="P66" s="1505"/>
      <c r="Q66" s="1506"/>
    </row>
    <row r="67" spans="1:17">
      <c r="A67" s="1507" t="s">
        <v>2138</v>
      </c>
      <c r="B67" s="1566" t="s">
        <v>2139</v>
      </c>
      <c r="C67" s="1500">
        <f t="shared" si="13"/>
        <v>0</v>
      </c>
      <c r="D67" s="1544"/>
      <c r="E67" s="1505"/>
      <c r="F67" s="1505"/>
      <c r="G67" s="1505"/>
      <c r="H67" s="1505"/>
      <c r="I67" s="1505"/>
      <c r="J67" s="1505"/>
      <c r="K67" s="1505"/>
      <c r="L67" s="1505"/>
      <c r="M67" s="1505"/>
      <c r="N67" s="1505"/>
      <c r="O67" s="1505"/>
      <c r="P67" s="1505"/>
      <c r="Q67" s="1506"/>
    </row>
    <row r="68" spans="1:17">
      <c r="A68" s="1507" t="s">
        <v>2140</v>
      </c>
      <c r="B68" s="1566" t="s">
        <v>2141</v>
      </c>
      <c r="C68" s="1500">
        <f t="shared" si="13"/>
        <v>0</v>
      </c>
      <c r="D68" s="1544"/>
      <c r="E68" s="1505"/>
      <c r="F68" s="1505"/>
      <c r="G68" s="1505"/>
      <c r="H68" s="1505"/>
      <c r="I68" s="1505"/>
      <c r="J68" s="1505"/>
      <c r="K68" s="1505"/>
      <c r="L68" s="1505"/>
      <c r="M68" s="1505"/>
      <c r="N68" s="1505"/>
      <c r="O68" s="1505"/>
      <c r="P68" s="1505"/>
      <c r="Q68" s="1506"/>
    </row>
    <row r="69" spans="1:17">
      <c r="A69" s="1507" t="s">
        <v>2142</v>
      </c>
      <c r="B69" s="1566" t="s">
        <v>2143</v>
      </c>
      <c r="C69" s="1500">
        <f t="shared" si="13"/>
        <v>0</v>
      </c>
      <c r="D69" s="1567">
        <f>D70+D71</f>
        <v>0</v>
      </c>
      <c r="E69" s="1567">
        <f t="shared" ref="E69:Q69" si="14">E70+E71</f>
        <v>0</v>
      </c>
      <c r="F69" s="1567">
        <f t="shared" si="14"/>
        <v>0</v>
      </c>
      <c r="G69" s="1567">
        <f t="shared" si="14"/>
        <v>0</v>
      </c>
      <c r="H69" s="1567">
        <f t="shared" si="14"/>
        <v>0</v>
      </c>
      <c r="I69" s="1567">
        <f t="shared" si="14"/>
        <v>0</v>
      </c>
      <c r="J69" s="1567">
        <f t="shared" si="14"/>
        <v>0</v>
      </c>
      <c r="K69" s="1567">
        <f t="shared" si="14"/>
        <v>0</v>
      </c>
      <c r="L69" s="1567">
        <f t="shared" si="14"/>
        <v>0</v>
      </c>
      <c r="M69" s="1567">
        <f t="shared" si="14"/>
        <v>0</v>
      </c>
      <c r="N69" s="1567">
        <f t="shared" si="14"/>
        <v>0</v>
      </c>
      <c r="O69" s="1567">
        <f t="shared" si="14"/>
        <v>0</v>
      </c>
      <c r="P69" s="1567">
        <f t="shared" si="14"/>
        <v>0</v>
      </c>
      <c r="Q69" s="1568">
        <f t="shared" si="14"/>
        <v>0</v>
      </c>
    </row>
    <row r="70" spans="1:17">
      <c r="A70" s="1507" t="s">
        <v>2144</v>
      </c>
      <c r="B70" s="1569" t="s">
        <v>2145</v>
      </c>
      <c r="C70" s="1500">
        <f t="shared" si="13"/>
        <v>0</v>
      </c>
      <c r="D70" s="1536"/>
      <c r="E70" s="1536"/>
      <c r="F70" s="1536"/>
      <c r="G70" s="1536"/>
      <c r="H70" s="1536"/>
      <c r="I70" s="1536"/>
      <c r="J70" s="1536"/>
      <c r="K70" s="1536"/>
      <c r="L70" s="1536"/>
      <c r="M70" s="1536"/>
      <c r="N70" s="1536"/>
      <c r="O70" s="1536"/>
      <c r="P70" s="1536"/>
      <c r="Q70" s="1537"/>
    </row>
    <row r="71" spans="1:17">
      <c r="A71" s="1507" t="s">
        <v>2146</v>
      </c>
      <c r="B71" s="1569" t="s">
        <v>2147</v>
      </c>
      <c r="C71" s="1500">
        <f t="shared" si="13"/>
        <v>0</v>
      </c>
      <c r="D71" s="1536"/>
      <c r="E71" s="1536"/>
      <c r="F71" s="1536"/>
      <c r="G71" s="1536"/>
      <c r="H71" s="1536"/>
      <c r="I71" s="1536"/>
      <c r="J71" s="1536"/>
      <c r="K71" s="1536"/>
      <c r="L71" s="1536"/>
      <c r="M71" s="1536"/>
      <c r="N71" s="1536"/>
      <c r="O71" s="1536"/>
      <c r="P71" s="1536"/>
      <c r="Q71" s="1537"/>
    </row>
    <row r="72" spans="1:17">
      <c r="A72" s="1507" t="s">
        <v>2148</v>
      </c>
      <c r="B72" s="1566" t="s">
        <v>2149</v>
      </c>
      <c r="C72" s="1500">
        <f t="shared" si="13"/>
        <v>0</v>
      </c>
      <c r="D72" s="1570"/>
      <c r="E72" s="1570"/>
      <c r="F72" s="1570"/>
      <c r="G72" s="1570"/>
      <c r="H72" s="1570"/>
      <c r="I72" s="1570"/>
      <c r="J72" s="1570"/>
      <c r="K72" s="1570"/>
      <c r="L72" s="1570"/>
      <c r="M72" s="1570"/>
      <c r="N72" s="1570"/>
      <c r="O72" s="1570"/>
      <c r="P72" s="1570"/>
      <c r="Q72" s="1571"/>
    </row>
    <row r="73" spans="1:17" ht="15.75" thickBot="1">
      <c r="A73" s="1643"/>
      <c r="B73" s="1572" t="s">
        <v>2153</v>
      </c>
      <c r="C73" s="1582">
        <f>C66+C67+C68+C69+C72</f>
        <v>0</v>
      </c>
      <c r="D73" s="1549">
        <f>D66+D67+D68+D69+D72</f>
        <v>0</v>
      </c>
      <c r="E73" s="1549">
        <f t="shared" ref="E73:Q73" si="15">E66+E67+E68+E69+E72</f>
        <v>0</v>
      </c>
      <c r="F73" s="1549">
        <f t="shared" si="15"/>
        <v>0</v>
      </c>
      <c r="G73" s="1549">
        <f t="shared" si="15"/>
        <v>0</v>
      </c>
      <c r="H73" s="1549">
        <f t="shared" si="15"/>
        <v>0</v>
      </c>
      <c r="I73" s="1549">
        <f t="shared" si="15"/>
        <v>0</v>
      </c>
      <c r="J73" s="1549">
        <f t="shared" si="15"/>
        <v>0</v>
      </c>
      <c r="K73" s="1549">
        <f t="shared" si="15"/>
        <v>0</v>
      </c>
      <c r="L73" s="1549">
        <f t="shared" si="15"/>
        <v>0</v>
      </c>
      <c r="M73" s="1549">
        <f t="shared" si="15"/>
        <v>0</v>
      </c>
      <c r="N73" s="1549">
        <f t="shared" si="15"/>
        <v>0</v>
      </c>
      <c r="O73" s="1549">
        <f t="shared" si="15"/>
        <v>0</v>
      </c>
      <c r="P73" s="1549">
        <f t="shared" si="15"/>
        <v>0</v>
      </c>
      <c r="Q73" s="1550">
        <f t="shared" si="15"/>
        <v>0</v>
      </c>
    </row>
    <row r="74" spans="1:17" ht="15.75" thickBot="1">
      <c r="A74" s="1644"/>
      <c r="B74" s="1584" t="s">
        <v>2154</v>
      </c>
      <c r="C74" s="1553">
        <f>C63+C73</f>
        <v>0</v>
      </c>
      <c r="D74" s="1554">
        <f>D63+D73</f>
        <v>0</v>
      </c>
      <c r="E74" s="1554">
        <f t="shared" ref="E74:Q74" si="16">E63+E73</f>
        <v>0</v>
      </c>
      <c r="F74" s="1554">
        <f t="shared" si="16"/>
        <v>0</v>
      </c>
      <c r="G74" s="1554">
        <f t="shared" si="16"/>
        <v>0</v>
      </c>
      <c r="H74" s="1554">
        <f t="shared" si="16"/>
        <v>0</v>
      </c>
      <c r="I74" s="1554">
        <f t="shared" si="16"/>
        <v>0</v>
      </c>
      <c r="J74" s="1554">
        <f t="shared" si="16"/>
        <v>0</v>
      </c>
      <c r="K74" s="1554">
        <f t="shared" si="16"/>
        <v>0</v>
      </c>
      <c r="L74" s="1554">
        <f t="shared" si="16"/>
        <v>0</v>
      </c>
      <c r="M74" s="1554">
        <f t="shared" si="16"/>
        <v>0</v>
      </c>
      <c r="N74" s="1554">
        <f t="shared" si="16"/>
        <v>0</v>
      </c>
      <c r="O74" s="1554">
        <f t="shared" si="16"/>
        <v>0</v>
      </c>
      <c r="P74" s="1554">
        <f t="shared" si="16"/>
        <v>0</v>
      </c>
      <c r="Q74" s="1555">
        <f t="shared" si="16"/>
        <v>0</v>
      </c>
    </row>
    <row r="75" spans="1:17" ht="15.75" thickBot="1">
      <c r="A75" s="1645"/>
      <c r="B75" s="1646" t="s">
        <v>2155</v>
      </c>
      <c r="C75" s="1587">
        <f>C52+C74</f>
        <v>0</v>
      </c>
      <c r="D75" s="1588">
        <f>D52+D74</f>
        <v>0</v>
      </c>
      <c r="E75" s="1588">
        <f t="shared" ref="E75:Q75" si="17">E52+E74</f>
        <v>0</v>
      </c>
      <c r="F75" s="1588">
        <f t="shared" si="17"/>
        <v>0</v>
      </c>
      <c r="G75" s="1588">
        <f t="shared" si="17"/>
        <v>0</v>
      </c>
      <c r="H75" s="1588">
        <f t="shared" si="17"/>
        <v>0</v>
      </c>
      <c r="I75" s="1588">
        <f t="shared" si="17"/>
        <v>0</v>
      </c>
      <c r="J75" s="1588">
        <f t="shared" si="17"/>
        <v>0</v>
      </c>
      <c r="K75" s="1588">
        <f t="shared" si="17"/>
        <v>0</v>
      </c>
      <c r="L75" s="1588">
        <f t="shared" si="17"/>
        <v>0</v>
      </c>
      <c r="M75" s="1588">
        <f t="shared" si="17"/>
        <v>0</v>
      </c>
      <c r="N75" s="1588">
        <f t="shared" si="17"/>
        <v>0</v>
      </c>
      <c r="O75" s="1588">
        <f t="shared" si="17"/>
        <v>0</v>
      </c>
      <c r="P75" s="1588">
        <f t="shared" si="17"/>
        <v>0</v>
      </c>
      <c r="Q75" s="1589">
        <f t="shared" si="17"/>
        <v>0</v>
      </c>
    </row>
    <row r="76" spans="1:17" ht="16.5" thickTop="1" thickBot="1">
      <c r="A76" s="1647"/>
      <c r="B76" s="1648" t="s">
        <v>2156</v>
      </c>
      <c r="C76" s="1592"/>
      <c r="D76" s="1593">
        <v>0</v>
      </c>
      <c r="E76" s="1594" t="s">
        <v>2157</v>
      </c>
      <c r="F76" s="1595" t="s">
        <v>2158</v>
      </c>
      <c r="G76" s="1595" t="s">
        <v>2159</v>
      </c>
      <c r="H76" s="1595" t="s">
        <v>2160</v>
      </c>
      <c r="I76" s="1595" t="s">
        <v>2161</v>
      </c>
      <c r="J76" s="1595" t="s">
        <v>2162</v>
      </c>
      <c r="K76" s="1595" t="s">
        <v>2163</v>
      </c>
      <c r="L76" s="1595" t="s">
        <v>2164</v>
      </c>
      <c r="M76" s="1595" t="s">
        <v>2165</v>
      </c>
      <c r="N76" s="1595" t="s">
        <v>2166</v>
      </c>
      <c r="O76" s="1595" t="s">
        <v>2167</v>
      </c>
      <c r="P76" s="1595" t="s">
        <v>2168</v>
      </c>
      <c r="Q76" s="1596" t="s">
        <v>2169</v>
      </c>
    </row>
    <row r="77" spans="1:17" ht="16.5" thickTop="1" thickBot="1">
      <c r="A77" s="1649"/>
      <c r="B77" s="1650" t="s">
        <v>2204</v>
      </c>
      <c r="C77" s="1599"/>
      <c r="D77" s="1600">
        <f>D75*D76</f>
        <v>0</v>
      </c>
      <c r="E77" s="1601">
        <f>E75*E76</f>
        <v>0</v>
      </c>
      <c r="F77" s="1601">
        <f>F75*F76</f>
        <v>0</v>
      </c>
      <c r="G77" s="1601">
        <f t="shared" ref="G77:Q77" si="18">G75*G76</f>
        <v>0</v>
      </c>
      <c r="H77" s="1601">
        <f t="shared" si="18"/>
        <v>0</v>
      </c>
      <c r="I77" s="1601">
        <f t="shared" si="18"/>
        <v>0</v>
      </c>
      <c r="J77" s="1601">
        <f t="shared" si="18"/>
        <v>0</v>
      </c>
      <c r="K77" s="1601">
        <f t="shared" si="18"/>
        <v>0</v>
      </c>
      <c r="L77" s="1601">
        <f t="shared" si="18"/>
        <v>0</v>
      </c>
      <c r="M77" s="1601">
        <f t="shared" si="18"/>
        <v>0</v>
      </c>
      <c r="N77" s="1601">
        <f t="shared" si="18"/>
        <v>0</v>
      </c>
      <c r="O77" s="1601">
        <f t="shared" si="18"/>
        <v>0</v>
      </c>
      <c r="P77" s="1601">
        <f t="shared" si="18"/>
        <v>0</v>
      </c>
      <c r="Q77" s="1602">
        <f t="shared" si="18"/>
        <v>0</v>
      </c>
    </row>
    <row r="78" spans="1:17" ht="16.5" thickTop="1" thickBot="1">
      <c r="A78" s="1651"/>
      <c r="B78" s="1652" t="s">
        <v>2205</v>
      </c>
      <c r="C78" s="1605">
        <f>SUM(D77:Q77)</f>
        <v>0</v>
      </c>
      <c r="D78" s="1606"/>
      <c r="E78" s="1607"/>
      <c r="F78" s="1607"/>
      <c r="G78" s="1607"/>
      <c r="H78" s="1607"/>
      <c r="I78" s="1607"/>
      <c r="J78" s="1607"/>
      <c r="K78" s="1607"/>
      <c r="L78" s="1607"/>
      <c r="M78" s="1607"/>
      <c r="N78" s="1607"/>
      <c r="O78" s="1607"/>
      <c r="P78" s="1607"/>
      <c r="Q78" s="1608"/>
    </row>
    <row r="79" spans="1:17">
      <c r="A79" s="1624"/>
      <c r="B79" s="1624"/>
    </row>
  </sheetData>
  <mergeCells count="5">
    <mergeCell ref="A7:B10"/>
    <mergeCell ref="C7:Q10"/>
    <mergeCell ref="A11:B12"/>
    <mergeCell ref="C11:C12"/>
    <mergeCell ref="E11:Q11"/>
  </mergeCells>
  <conditionalFormatting sqref="C11:C12">
    <cfRule type="colorScale" priority="2">
      <colorScale>
        <cfvo type="min"/>
        <cfvo type="percentile" val="50"/>
        <cfvo type="max"/>
        <color rgb="FFF8696B"/>
        <color rgb="FFFFEB84"/>
        <color rgb="FF63BE7B"/>
      </colorScale>
    </cfRule>
  </conditionalFormatting>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9"/>
  <sheetViews>
    <sheetView workbookViewId="0">
      <selection activeCell="A43" activeCellId="1" sqref="B27 A43"/>
    </sheetView>
  </sheetViews>
  <sheetFormatPr defaultRowHeight="15"/>
  <cols>
    <col min="1" max="1" width="24.28515625" style="41" bestFit="1" customWidth="1"/>
    <col min="2" max="2" width="60.5703125" style="41" customWidth="1"/>
    <col min="3" max="3" width="9.85546875" style="41" customWidth="1"/>
    <col min="4" max="256" width="9.140625" style="41"/>
    <col min="257" max="257" width="24.28515625" style="41" bestFit="1" customWidth="1"/>
    <col min="258" max="258" width="60.5703125" style="41" customWidth="1"/>
    <col min="259" max="259" width="9.85546875" style="41" customWidth="1"/>
    <col min="260" max="512" width="9.140625" style="41"/>
    <col min="513" max="513" width="24.28515625" style="41" bestFit="1" customWidth="1"/>
    <col min="514" max="514" width="60.5703125" style="41" customWidth="1"/>
    <col min="515" max="515" width="9.85546875" style="41" customWidth="1"/>
    <col min="516" max="768" width="9.140625" style="41"/>
    <col min="769" max="769" width="24.28515625" style="41" bestFit="1" customWidth="1"/>
    <col min="770" max="770" width="60.5703125" style="41" customWidth="1"/>
    <col min="771" max="771" width="9.85546875" style="41" customWidth="1"/>
    <col min="772" max="1024" width="9.140625" style="41"/>
    <col min="1025" max="1025" width="24.28515625" style="41" bestFit="1" customWidth="1"/>
    <col min="1026" max="1026" width="60.5703125" style="41" customWidth="1"/>
    <col min="1027" max="1027" width="9.85546875" style="41" customWidth="1"/>
    <col min="1028" max="1280" width="9.140625" style="41"/>
    <col min="1281" max="1281" width="24.28515625" style="41" bestFit="1" customWidth="1"/>
    <col min="1282" max="1282" width="60.5703125" style="41" customWidth="1"/>
    <col min="1283" max="1283" width="9.85546875" style="41" customWidth="1"/>
    <col min="1284" max="1536" width="9.140625" style="41"/>
    <col min="1537" max="1537" width="24.28515625" style="41" bestFit="1" customWidth="1"/>
    <col min="1538" max="1538" width="60.5703125" style="41" customWidth="1"/>
    <col min="1539" max="1539" width="9.85546875" style="41" customWidth="1"/>
    <col min="1540" max="1792" width="9.140625" style="41"/>
    <col min="1793" max="1793" width="24.28515625" style="41" bestFit="1" customWidth="1"/>
    <col min="1794" max="1794" width="60.5703125" style="41" customWidth="1"/>
    <col min="1795" max="1795" width="9.85546875" style="41" customWidth="1"/>
    <col min="1796" max="2048" width="9.140625" style="41"/>
    <col min="2049" max="2049" width="24.28515625" style="41" bestFit="1" customWidth="1"/>
    <col min="2050" max="2050" width="60.5703125" style="41" customWidth="1"/>
    <col min="2051" max="2051" width="9.85546875" style="41" customWidth="1"/>
    <col min="2052" max="2304" width="9.140625" style="41"/>
    <col min="2305" max="2305" width="24.28515625" style="41" bestFit="1" customWidth="1"/>
    <col min="2306" max="2306" width="60.5703125" style="41" customWidth="1"/>
    <col min="2307" max="2307" width="9.85546875" style="41" customWidth="1"/>
    <col min="2308" max="2560" width="9.140625" style="41"/>
    <col min="2561" max="2561" width="24.28515625" style="41" bestFit="1" customWidth="1"/>
    <col min="2562" max="2562" width="60.5703125" style="41" customWidth="1"/>
    <col min="2563" max="2563" width="9.85546875" style="41" customWidth="1"/>
    <col min="2564" max="2816" width="9.140625" style="41"/>
    <col min="2817" max="2817" width="24.28515625" style="41" bestFit="1" customWidth="1"/>
    <col min="2818" max="2818" width="60.5703125" style="41" customWidth="1"/>
    <col min="2819" max="2819" width="9.85546875" style="41" customWidth="1"/>
    <col min="2820" max="3072" width="9.140625" style="41"/>
    <col min="3073" max="3073" width="24.28515625" style="41" bestFit="1" customWidth="1"/>
    <col min="3074" max="3074" width="60.5703125" style="41" customWidth="1"/>
    <col min="3075" max="3075" width="9.85546875" style="41" customWidth="1"/>
    <col min="3076" max="3328" width="9.140625" style="41"/>
    <col min="3329" max="3329" width="24.28515625" style="41" bestFit="1" customWidth="1"/>
    <col min="3330" max="3330" width="60.5703125" style="41" customWidth="1"/>
    <col min="3331" max="3331" width="9.85546875" style="41" customWidth="1"/>
    <col min="3332" max="3584" width="9.140625" style="41"/>
    <col min="3585" max="3585" width="24.28515625" style="41" bestFit="1" customWidth="1"/>
    <col min="3586" max="3586" width="60.5703125" style="41" customWidth="1"/>
    <col min="3587" max="3587" width="9.85546875" style="41" customWidth="1"/>
    <col min="3588" max="3840" width="9.140625" style="41"/>
    <col min="3841" max="3841" width="24.28515625" style="41" bestFit="1" customWidth="1"/>
    <col min="3842" max="3842" width="60.5703125" style="41" customWidth="1"/>
    <col min="3843" max="3843" width="9.85546875" style="41" customWidth="1"/>
    <col min="3844" max="4096" width="9.140625" style="41"/>
    <col min="4097" max="4097" width="24.28515625" style="41" bestFit="1" customWidth="1"/>
    <col min="4098" max="4098" width="60.5703125" style="41" customWidth="1"/>
    <col min="4099" max="4099" width="9.85546875" style="41" customWidth="1"/>
    <col min="4100" max="4352" width="9.140625" style="41"/>
    <col min="4353" max="4353" width="24.28515625" style="41" bestFit="1" customWidth="1"/>
    <col min="4354" max="4354" width="60.5703125" style="41" customWidth="1"/>
    <col min="4355" max="4355" width="9.85546875" style="41" customWidth="1"/>
    <col min="4356" max="4608" width="9.140625" style="41"/>
    <col min="4609" max="4609" width="24.28515625" style="41" bestFit="1" customWidth="1"/>
    <col min="4610" max="4610" width="60.5703125" style="41" customWidth="1"/>
    <col min="4611" max="4611" width="9.85546875" style="41" customWidth="1"/>
    <col min="4612" max="4864" width="9.140625" style="41"/>
    <col min="4865" max="4865" width="24.28515625" style="41" bestFit="1" customWidth="1"/>
    <col min="4866" max="4866" width="60.5703125" style="41" customWidth="1"/>
    <col min="4867" max="4867" width="9.85546875" style="41" customWidth="1"/>
    <col min="4868" max="5120" width="9.140625" style="41"/>
    <col min="5121" max="5121" width="24.28515625" style="41" bestFit="1" customWidth="1"/>
    <col min="5122" max="5122" width="60.5703125" style="41" customWidth="1"/>
    <col min="5123" max="5123" width="9.85546875" style="41" customWidth="1"/>
    <col min="5124" max="5376" width="9.140625" style="41"/>
    <col min="5377" max="5377" width="24.28515625" style="41" bestFit="1" customWidth="1"/>
    <col min="5378" max="5378" width="60.5703125" style="41" customWidth="1"/>
    <col min="5379" max="5379" width="9.85546875" style="41" customWidth="1"/>
    <col min="5380" max="5632" width="9.140625" style="41"/>
    <col min="5633" max="5633" width="24.28515625" style="41" bestFit="1" customWidth="1"/>
    <col min="5634" max="5634" width="60.5703125" style="41" customWidth="1"/>
    <col min="5635" max="5635" width="9.85546875" style="41" customWidth="1"/>
    <col min="5636" max="5888" width="9.140625" style="41"/>
    <col min="5889" max="5889" width="24.28515625" style="41" bestFit="1" customWidth="1"/>
    <col min="5890" max="5890" width="60.5703125" style="41" customWidth="1"/>
    <col min="5891" max="5891" width="9.85546875" style="41" customWidth="1"/>
    <col min="5892" max="6144" width="9.140625" style="41"/>
    <col min="6145" max="6145" width="24.28515625" style="41" bestFit="1" customWidth="1"/>
    <col min="6146" max="6146" width="60.5703125" style="41" customWidth="1"/>
    <col min="6147" max="6147" width="9.85546875" style="41" customWidth="1"/>
    <col min="6148" max="6400" width="9.140625" style="41"/>
    <col min="6401" max="6401" width="24.28515625" style="41" bestFit="1" customWidth="1"/>
    <col min="6402" max="6402" width="60.5703125" style="41" customWidth="1"/>
    <col min="6403" max="6403" width="9.85546875" style="41" customWidth="1"/>
    <col min="6404" max="6656" width="9.140625" style="41"/>
    <col min="6657" max="6657" width="24.28515625" style="41" bestFit="1" customWidth="1"/>
    <col min="6658" max="6658" width="60.5703125" style="41" customWidth="1"/>
    <col min="6659" max="6659" width="9.85546875" style="41" customWidth="1"/>
    <col min="6660" max="6912" width="9.140625" style="41"/>
    <col min="6913" max="6913" width="24.28515625" style="41" bestFit="1" customWidth="1"/>
    <col min="6914" max="6914" width="60.5703125" style="41" customWidth="1"/>
    <col min="6915" max="6915" width="9.85546875" style="41" customWidth="1"/>
    <col min="6916" max="7168" width="9.140625" style="41"/>
    <col min="7169" max="7169" width="24.28515625" style="41" bestFit="1" customWidth="1"/>
    <col min="7170" max="7170" width="60.5703125" style="41" customWidth="1"/>
    <col min="7171" max="7171" width="9.85546875" style="41" customWidth="1"/>
    <col min="7172" max="7424" width="9.140625" style="41"/>
    <col min="7425" max="7425" width="24.28515625" style="41" bestFit="1" customWidth="1"/>
    <col min="7426" max="7426" width="60.5703125" style="41" customWidth="1"/>
    <col min="7427" max="7427" width="9.85546875" style="41" customWidth="1"/>
    <col min="7428" max="7680" width="9.140625" style="41"/>
    <col min="7681" max="7681" width="24.28515625" style="41" bestFit="1" customWidth="1"/>
    <col min="7682" max="7682" width="60.5703125" style="41" customWidth="1"/>
    <col min="7683" max="7683" width="9.85546875" style="41" customWidth="1"/>
    <col min="7684" max="7936" width="9.140625" style="41"/>
    <col min="7937" max="7937" width="24.28515625" style="41" bestFit="1" customWidth="1"/>
    <col min="7938" max="7938" width="60.5703125" style="41" customWidth="1"/>
    <col min="7939" max="7939" width="9.85546875" style="41" customWidth="1"/>
    <col min="7940" max="8192" width="9.140625" style="41"/>
    <col min="8193" max="8193" width="24.28515625" style="41" bestFit="1" customWidth="1"/>
    <col min="8194" max="8194" width="60.5703125" style="41" customWidth="1"/>
    <col min="8195" max="8195" width="9.85546875" style="41" customWidth="1"/>
    <col min="8196" max="8448" width="9.140625" style="41"/>
    <col min="8449" max="8449" width="24.28515625" style="41" bestFit="1" customWidth="1"/>
    <col min="8450" max="8450" width="60.5703125" style="41" customWidth="1"/>
    <col min="8451" max="8451" width="9.85546875" style="41" customWidth="1"/>
    <col min="8452" max="8704" width="9.140625" style="41"/>
    <col min="8705" max="8705" width="24.28515625" style="41" bestFit="1" customWidth="1"/>
    <col min="8706" max="8706" width="60.5703125" style="41" customWidth="1"/>
    <col min="8707" max="8707" width="9.85546875" style="41" customWidth="1"/>
    <col min="8708" max="8960" width="9.140625" style="41"/>
    <col min="8961" max="8961" width="24.28515625" style="41" bestFit="1" customWidth="1"/>
    <col min="8962" max="8962" width="60.5703125" style="41" customWidth="1"/>
    <col min="8963" max="8963" width="9.85546875" style="41" customWidth="1"/>
    <col min="8964" max="9216" width="9.140625" style="41"/>
    <col min="9217" max="9217" width="24.28515625" style="41" bestFit="1" customWidth="1"/>
    <col min="9218" max="9218" width="60.5703125" style="41" customWidth="1"/>
    <col min="9219" max="9219" width="9.85546875" style="41" customWidth="1"/>
    <col min="9220" max="9472" width="9.140625" style="41"/>
    <col min="9473" max="9473" width="24.28515625" style="41" bestFit="1" customWidth="1"/>
    <col min="9474" max="9474" width="60.5703125" style="41" customWidth="1"/>
    <col min="9475" max="9475" width="9.85546875" style="41" customWidth="1"/>
    <col min="9476" max="9728" width="9.140625" style="41"/>
    <col min="9729" max="9729" width="24.28515625" style="41" bestFit="1" customWidth="1"/>
    <col min="9730" max="9730" width="60.5703125" style="41" customWidth="1"/>
    <col min="9731" max="9731" width="9.85546875" style="41" customWidth="1"/>
    <col min="9732" max="9984" width="9.140625" style="41"/>
    <col min="9985" max="9985" width="24.28515625" style="41" bestFit="1" customWidth="1"/>
    <col min="9986" max="9986" width="60.5703125" style="41" customWidth="1"/>
    <col min="9987" max="9987" width="9.85546875" style="41" customWidth="1"/>
    <col min="9988" max="10240" width="9.140625" style="41"/>
    <col min="10241" max="10241" width="24.28515625" style="41" bestFit="1" customWidth="1"/>
    <col min="10242" max="10242" width="60.5703125" style="41" customWidth="1"/>
    <col min="10243" max="10243" width="9.85546875" style="41" customWidth="1"/>
    <col min="10244" max="10496" width="9.140625" style="41"/>
    <col min="10497" max="10497" width="24.28515625" style="41" bestFit="1" customWidth="1"/>
    <col min="10498" max="10498" width="60.5703125" style="41" customWidth="1"/>
    <col min="10499" max="10499" width="9.85546875" style="41" customWidth="1"/>
    <col min="10500" max="10752" width="9.140625" style="41"/>
    <col min="10753" max="10753" width="24.28515625" style="41" bestFit="1" customWidth="1"/>
    <col min="10754" max="10754" width="60.5703125" style="41" customWidth="1"/>
    <col min="10755" max="10755" width="9.85546875" style="41" customWidth="1"/>
    <col min="10756" max="11008" width="9.140625" style="41"/>
    <col min="11009" max="11009" width="24.28515625" style="41" bestFit="1" customWidth="1"/>
    <col min="11010" max="11010" width="60.5703125" style="41" customWidth="1"/>
    <col min="11011" max="11011" width="9.85546875" style="41" customWidth="1"/>
    <col min="11012" max="11264" width="9.140625" style="41"/>
    <col min="11265" max="11265" width="24.28515625" style="41" bestFit="1" customWidth="1"/>
    <col min="11266" max="11266" width="60.5703125" style="41" customWidth="1"/>
    <col min="11267" max="11267" width="9.85546875" style="41" customWidth="1"/>
    <col min="11268" max="11520" width="9.140625" style="41"/>
    <col min="11521" max="11521" width="24.28515625" style="41" bestFit="1" customWidth="1"/>
    <col min="11522" max="11522" width="60.5703125" style="41" customWidth="1"/>
    <col min="11523" max="11523" width="9.85546875" style="41" customWidth="1"/>
    <col min="11524" max="11776" width="9.140625" style="41"/>
    <col min="11777" max="11777" width="24.28515625" style="41" bestFit="1" customWidth="1"/>
    <col min="11778" max="11778" width="60.5703125" style="41" customWidth="1"/>
    <col min="11779" max="11779" width="9.85546875" style="41" customWidth="1"/>
    <col min="11780" max="12032" width="9.140625" style="41"/>
    <col min="12033" max="12033" width="24.28515625" style="41" bestFit="1" customWidth="1"/>
    <col min="12034" max="12034" width="60.5703125" style="41" customWidth="1"/>
    <col min="12035" max="12035" width="9.85546875" style="41" customWidth="1"/>
    <col min="12036" max="12288" width="9.140625" style="41"/>
    <col min="12289" max="12289" width="24.28515625" style="41" bestFit="1" customWidth="1"/>
    <col min="12290" max="12290" width="60.5703125" style="41" customWidth="1"/>
    <col min="12291" max="12291" width="9.85546875" style="41" customWidth="1"/>
    <col min="12292" max="12544" width="9.140625" style="41"/>
    <col min="12545" max="12545" width="24.28515625" style="41" bestFit="1" customWidth="1"/>
    <col min="12546" max="12546" width="60.5703125" style="41" customWidth="1"/>
    <col min="12547" max="12547" width="9.85546875" style="41" customWidth="1"/>
    <col min="12548" max="12800" width="9.140625" style="41"/>
    <col min="12801" max="12801" width="24.28515625" style="41" bestFit="1" customWidth="1"/>
    <col min="12802" max="12802" width="60.5703125" style="41" customWidth="1"/>
    <col min="12803" max="12803" width="9.85546875" style="41" customWidth="1"/>
    <col min="12804" max="13056" width="9.140625" style="41"/>
    <col min="13057" max="13057" width="24.28515625" style="41" bestFit="1" customWidth="1"/>
    <col min="13058" max="13058" width="60.5703125" style="41" customWidth="1"/>
    <col min="13059" max="13059" width="9.85546875" style="41" customWidth="1"/>
    <col min="13060" max="13312" width="9.140625" style="41"/>
    <col min="13313" max="13313" width="24.28515625" style="41" bestFit="1" customWidth="1"/>
    <col min="13314" max="13314" width="60.5703125" style="41" customWidth="1"/>
    <col min="13315" max="13315" width="9.85546875" style="41" customWidth="1"/>
    <col min="13316" max="13568" width="9.140625" style="41"/>
    <col min="13569" max="13569" width="24.28515625" style="41" bestFit="1" customWidth="1"/>
    <col min="13570" max="13570" width="60.5703125" style="41" customWidth="1"/>
    <col min="13571" max="13571" width="9.85546875" style="41" customWidth="1"/>
    <col min="13572" max="13824" width="9.140625" style="41"/>
    <col min="13825" max="13825" width="24.28515625" style="41" bestFit="1" customWidth="1"/>
    <col min="13826" max="13826" width="60.5703125" style="41" customWidth="1"/>
    <col min="13827" max="13827" width="9.85546875" style="41" customWidth="1"/>
    <col min="13828" max="14080" width="9.140625" style="41"/>
    <col min="14081" max="14081" width="24.28515625" style="41" bestFit="1" customWidth="1"/>
    <col min="14082" max="14082" width="60.5703125" style="41" customWidth="1"/>
    <col min="14083" max="14083" width="9.85546875" style="41" customWidth="1"/>
    <col min="14084" max="14336" width="9.140625" style="41"/>
    <col min="14337" max="14337" width="24.28515625" style="41" bestFit="1" customWidth="1"/>
    <col min="14338" max="14338" width="60.5703125" style="41" customWidth="1"/>
    <col min="14339" max="14339" width="9.85546875" style="41" customWidth="1"/>
    <col min="14340" max="14592" width="9.140625" style="41"/>
    <col min="14593" max="14593" width="24.28515625" style="41" bestFit="1" customWidth="1"/>
    <col min="14594" max="14594" width="60.5703125" style="41" customWidth="1"/>
    <col min="14595" max="14595" width="9.85546875" style="41" customWidth="1"/>
    <col min="14596" max="14848" width="9.140625" style="41"/>
    <col min="14849" max="14849" width="24.28515625" style="41" bestFit="1" customWidth="1"/>
    <col min="14850" max="14850" width="60.5703125" style="41" customWidth="1"/>
    <col min="14851" max="14851" width="9.85546875" style="41" customWidth="1"/>
    <col min="14852" max="15104" width="9.140625" style="41"/>
    <col min="15105" max="15105" width="24.28515625" style="41" bestFit="1" customWidth="1"/>
    <col min="15106" max="15106" width="60.5703125" style="41" customWidth="1"/>
    <col min="15107" max="15107" width="9.85546875" style="41" customWidth="1"/>
    <col min="15108" max="15360" width="9.140625" style="41"/>
    <col min="15361" max="15361" width="24.28515625" style="41" bestFit="1" customWidth="1"/>
    <col min="15362" max="15362" width="60.5703125" style="41" customWidth="1"/>
    <col min="15363" max="15363" width="9.85546875" style="41" customWidth="1"/>
    <col min="15364" max="15616" width="9.140625" style="41"/>
    <col min="15617" max="15617" width="24.28515625" style="41" bestFit="1" customWidth="1"/>
    <col min="15618" max="15618" width="60.5703125" style="41" customWidth="1"/>
    <col min="15619" max="15619" width="9.85546875" style="41" customWidth="1"/>
    <col min="15620" max="15872" width="9.140625" style="41"/>
    <col min="15873" max="15873" width="24.28515625" style="41" bestFit="1" customWidth="1"/>
    <col min="15874" max="15874" width="60.5703125" style="41" customWidth="1"/>
    <col min="15875" max="15875" width="9.85546875" style="41" customWidth="1"/>
    <col min="15876" max="16128" width="9.140625" style="41"/>
    <col min="16129" max="16129" width="24.28515625" style="41" bestFit="1" customWidth="1"/>
    <col min="16130" max="16130" width="60.5703125" style="41" customWidth="1"/>
    <col min="16131" max="16131" width="9.85546875" style="41" customWidth="1"/>
    <col min="16132" max="16384" width="9.140625" style="41"/>
  </cols>
  <sheetData>
    <row r="1" spans="1:17">
      <c r="A1" s="23" t="s">
        <v>48</v>
      </c>
      <c r="B1" s="1304" t="s">
        <v>2213</v>
      </c>
    </row>
    <row r="2" spans="1:17">
      <c r="A2" s="23" t="s">
        <v>49</v>
      </c>
      <c r="B2" s="23" t="s">
        <v>1938</v>
      </c>
    </row>
    <row r="3" spans="1:17">
      <c r="A3" s="23" t="s">
        <v>47</v>
      </c>
      <c r="B3" s="23" t="s">
        <v>1049</v>
      </c>
    </row>
    <row r="4" spans="1:17">
      <c r="A4" s="23" t="s">
        <v>50</v>
      </c>
      <c r="B4" s="23" t="s">
        <v>53</v>
      </c>
    </row>
    <row r="5" spans="1:17">
      <c r="A5" s="41" t="s">
        <v>792</v>
      </c>
      <c r="B5" s="41" t="s">
        <v>71</v>
      </c>
    </row>
    <row r="6" spans="1:17" ht="15.75" thickBot="1"/>
    <row r="7" spans="1:17" ht="15" customHeight="1">
      <c r="A7" s="4685" t="s">
        <v>2201</v>
      </c>
      <c r="B7" s="4686"/>
      <c r="C7" s="4691" t="s">
        <v>2202</v>
      </c>
      <c r="D7" s="4733"/>
      <c r="E7" s="4733"/>
      <c r="F7" s="4733"/>
      <c r="G7" s="4733"/>
      <c r="H7" s="4733"/>
      <c r="I7" s="4733"/>
      <c r="J7" s="4733"/>
      <c r="K7" s="4733"/>
      <c r="L7" s="4734"/>
      <c r="M7" s="4734"/>
      <c r="N7" s="4734"/>
      <c r="O7" s="4734"/>
      <c r="P7" s="4734"/>
      <c r="Q7" s="4735"/>
    </row>
    <row r="8" spans="1:17">
      <c r="A8" s="4687"/>
      <c r="B8" s="4688"/>
      <c r="C8" s="4736"/>
      <c r="D8" s="4737"/>
      <c r="E8" s="4737"/>
      <c r="F8" s="4737"/>
      <c r="G8" s="4737"/>
      <c r="H8" s="4737"/>
      <c r="I8" s="4737"/>
      <c r="J8" s="4737"/>
      <c r="K8" s="4737"/>
      <c r="L8" s="4738"/>
      <c r="M8" s="4738"/>
      <c r="N8" s="4738"/>
      <c r="O8" s="4738"/>
      <c r="P8" s="4738"/>
      <c r="Q8" s="4739"/>
    </row>
    <row r="9" spans="1:17">
      <c r="A9" s="4687"/>
      <c r="B9" s="4688"/>
      <c r="C9" s="4736"/>
      <c r="D9" s="4737"/>
      <c r="E9" s="4737"/>
      <c r="F9" s="4737"/>
      <c r="G9" s="4737"/>
      <c r="H9" s="4737"/>
      <c r="I9" s="4737"/>
      <c r="J9" s="4737"/>
      <c r="K9" s="4737"/>
      <c r="L9" s="4738"/>
      <c r="M9" s="4738"/>
      <c r="N9" s="4738"/>
      <c r="O9" s="4738"/>
      <c r="P9" s="4738"/>
      <c r="Q9" s="4739"/>
    </row>
    <row r="10" spans="1:17" ht="15.75" thickBot="1">
      <c r="A10" s="4689"/>
      <c r="B10" s="4690"/>
      <c r="C10" s="4740"/>
      <c r="D10" s="4741"/>
      <c r="E10" s="4741"/>
      <c r="F10" s="4741"/>
      <c r="G10" s="4741"/>
      <c r="H10" s="4741"/>
      <c r="I10" s="4741"/>
      <c r="J10" s="4741"/>
      <c r="K10" s="4741"/>
      <c r="L10" s="4742"/>
      <c r="M10" s="4742"/>
      <c r="N10" s="4742"/>
      <c r="O10" s="4742"/>
      <c r="P10" s="4742"/>
      <c r="Q10" s="4743"/>
    </row>
    <row r="11" spans="1:17">
      <c r="A11" s="4703" t="s">
        <v>2203</v>
      </c>
      <c r="B11" s="4704"/>
      <c r="C11" s="4717" t="s">
        <v>2187</v>
      </c>
      <c r="D11" s="1629"/>
      <c r="E11" s="4744" t="s">
        <v>2097</v>
      </c>
      <c r="F11" s="4744"/>
      <c r="G11" s="4744"/>
      <c r="H11" s="4744"/>
      <c r="I11" s="4744"/>
      <c r="J11" s="4744"/>
      <c r="K11" s="4744"/>
      <c r="L11" s="4744"/>
      <c r="M11" s="4744"/>
      <c r="N11" s="4744"/>
      <c r="O11" s="4744"/>
      <c r="P11" s="4744"/>
      <c r="Q11" s="4745"/>
    </row>
    <row r="12" spans="1:17" ht="24">
      <c r="A12" s="4705"/>
      <c r="B12" s="4706"/>
      <c r="C12" s="4718"/>
      <c r="D12" s="1610" t="s">
        <v>2098</v>
      </c>
      <c r="E12" s="1611" t="s">
        <v>2099</v>
      </c>
      <c r="F12" s="1612" t="s">
        <v>2100</v>
      </c>
      <c r="G12" s="1612" t="s">
        <v>2101</v>
      </c>
      <c r="H12" s="1612" t="s">
        <v>2102</v>
      </c>
      <c r="I12" s="1612" t="s">
        <v>2103</v>
      </c>
      <c r="J12" s="1612" t="s">
        <v>2104</v>
      </c>
      <c r="K12" s="1612" t="s">
        <v>2105</v>
      </c>
      <c r="L12" s="1612" t="s">
        <v>2106</v>
      </c>
      <c r="M12" s="1612" t="s">
        <v>2107</v>
      </c>
      <c r="N12" s="1612" t="s">
        <v>2108</v>
      </c>
      <c r="O12" s="1612" t="s">
        <v>2109</v>
      </c>
      <c r="P12" s="1612" t="s">
        <v>2110</v>
      </c>
      <c r="Q12" s="1613" t="s">
        <v>2111</v>
      </c>
    </row>
    <row r="13" spans="1:17">
      <c r="A13" s="1630"/>
      <c r="B13" s="1631"/>
      <c r="C13" s="1632">
        <v>1</v>
      </c>
      <c r="D13" s="1633">
        <v>2</v>
      </c>
      <c r="E13" s="1633">
        <v>3</v>
      </c>
      <c r="F13" s="1633">
        <v>4</v>
      </c>
      <c r="G13" s="1633">
        <v>5</v>
      </c>
      <c r="H13" s="1633">
        <v>6</v>
      </c>
      <c r="I13" s="1633">
        <v>7</v>
      </c>
      <c r="J13" s="1633">
        <v>8</v>
      </c>
      <c r="K13" s="1633">
        <v>9</v>
      </c>
      <c r="L13" s="1633">
        <v>10</v>
      </c>
      <c r="M13" s="1633">
        <v>11</v>
      </c>
      <c r="N13" s="1633">
        <v>12</v>
      </c>
      <c r="O13" s="1633">
        <v>13</v>
      </c>
      <c r="P13" s="1633">
        <v>14</v>
      </c>
      <c r="Q13" s="1634">
        <v>15</v>
      </c>
    </row>
    <row r="14" spans="1:17">
      <c r="A14" s="1630"/>
      <c r="B14" s="1614" t="s">
        <v>2112</v>
      </c>
      <c r="C14" s="1492"/>
      <c r="D14" s="1493"/>
      <c r="E14" s="1493"/>
      <c r="F14" s="1493"/>
      <c r="G14" s="1493"/>
      <c r="H14" s="1493"/>
      <c r="I14" s="1493"/>
      <c r="J14" s="1493"/>
      <c r="K14" s="1493"/>
      <c r="L14" s="1493"/>
      <c r="M14" s="1493"/>
      <c r="N14" s="1493"/>
      <c r="O14" s="1493"/>
      <c r="P14" s="1493"/>
      <c r="Q14" s="1494"/>
    </row>
    <row r="15" spans="1:17">
      <c r="A15" s="1635"/>
      <c r="B15" s="1615" t="s">
        <v>199</v>
      </c>
      <c r="C15" s="1496"/>
      <c r="D15" s="1497"/>
      <c r="E15" s="1497"/>
      <c r="F15" s="1497"/>
      <c r="G15" s="1497"/>
      <c r="H15" s="1497"/>
      <c r="I15" s="1497"/>
      <c r="J15" s="1497"/>
      <c r="K15" s="1497"/>
      <c r="L15" s="1497"/>
      <c r="M15" s="1497"/>
      <c r="N15" s="1497"/>
      <c r="O15" s="1497"/>
      <c r="P15" s="1497"/>
      <c r="Q15" s="1498"/>
    </row>
    <row r="16" spans="1:17">
      <c r="A16" s="1499">
        <v>1</v>
      </c>
      <c r="B16" s="1086" t="s">
        <v>202</v>
      </c>
      <c r="C16" s="1500">
        <f>SUM(D16:Q16)</f>
        <v>0</v>
      </c>
      <c r="D16" s="1501"/>
      <c r="E16" s="1502"/>
      <c r="F16" s="1502"/>
      <c r="G16" s="1502"/>
      <c r="H16" s="1502"/>
      <c r="I16" s="1502"/>
      <c r="J16" s="1502"/>
      <c r="K16" s="1502"/>
      <c r="L16" s="1502"/>
      <c r="M16" s="1502"/>
      <c r="N16" s="1502"/>
      <c r="O16" s="1502"/>
      <c r="P16" s="1502"/>
      <c r="Q16" s="1503"/>
    </row>
    <row r="17" spans="1:17" ht="25.5">
      <c r="A17" s="1499">
        <v>2</v>
      </c>
      <c r="B17" s="1082" t="s">
        <v>2113</v>
      </c>
      <c r="C17" s="1500">
        <f t="shared" ref="C17:C32" si="0">SUM(D17:Q17)</f>
        <v>0</v>
      </c>
      <c r="D17" s="1504"/>
      <c r="E17" s="1505"/>
      <c r="F17" s="1505"/>
      <c r="G17" s="1505"/>
      <c r="H17" s="1505"/>
      <c r="I17" s="1505"/>
      <c r="J17" s="1505"/>
      <c r="K17" s="1505"/>
      <c r="L17" s="1505"/>
      <c r="M17" s="1505"/>
      <c r="N17" s="1505"/>
      <c r="O17" s="1505"/>
      <c r="P17" s="1505"/>
      <c r="Q17" s="1506"/>
    </row>
    <row r="18" spans="1:17">
      <c r="A18" s="1507">
        <v>3</v>
      </c>
      <c r="B18" s="1508" t="s">
        <v>2114</v>
      </c>
      <c r="C18" s="1500">
        <f t="shared" si="0"/>
        <v>0</v>
      </c>
      <c r="D18" s="1504"/>
      <c r="E18" s="1505"/>
      <c r="F18" s="1505"/>
      <c r="G18" s="1505"/>
      <c r="H18" s="1505"/>
      <c r="I18" s="1505"/>
      <c r="J18" s="1505"/>
      <c r="K18" s="1505"/>
      <c r="L18" s="1505"/>
      <c r="M18" s="1505"/>
      <c r="N18" s="1505"/>
      <c r="O18" s="1505"/>
      <c r="P18" s="1505"/>
      <c r="Q18" s="1506"/>
    </row>
    <row r="19" spans="1:17">
      <c r="A19" s="1507">
        <v>4</v>
      </c>
      <c r="B19" s="1508" t="s">
        <v>2115</v>
      </c>
      <c r="C19" s="1500">
        <f t="shared" si="0"/>
        <v>0</v>
      </c>
      <c r="D19" s="1509">
        <f>D20+D21</f>
        <v>0</v>
      </c>
      <c r="E19" s="1509">
        <f t="shared" ref="E19:Q19" si="1">E20+E21</f>
        <v>0</v>
      </c>
      <c r="F19" s="1509">
        <f t="shared" si="1"/>
        <v>0</v>
      </c>
      <c r="G19" s="1509">
        <f t="shared" si="1"/>
        <v>0</v>
      </c>
      <c r="H19" s="1509">
        <f t="shared" si="1"/>
        <v>0</v>
      </c>
      <c r="I19" s="1509">
        <f t="shared" si="1"/>
        <v>0</v>
      </c>
      <c r="J19" s="1509">
        <f t="shared" si="1"/>
        <v>0</v>
      </c>
      <c r="K19" s="1509">
        <f t="shared" si="1"/>
        <v>0</v>
      </c>
      <c r="L19" s="1509">
        <f t="shared" si="1"/>
        <v>0</v>
      </c>
      <c r="M19" s="1509">
        <f t="shared" si="1"/>
        <v>0</v>
      </c>
      <c r="N19" s="1509">
        <f t="shared" si="1"/>
        <v>0</v>
      </c>
      <c r="O19" s="1509">
        <f t="shared" si="1"/>
        <v>0</v>
      </c>
      <c r="P19" s="1509">
        <f t="shared" si="1"/>
        <v>0</v>
      </c>
      <c r="Q19" s="1510">
        <f t="shared" si="1"/>
        <v>0</v>
      </c>
    </row>
    <row r="20" spans="1:17">
      <c r="A20" s="1636"/>
      <c r="B20" s="1512" t="s">
        <v>67</v>
      </c>
      <c r="C20" s="1500">
        <f t="shared" si="0"/>
        <v>0</v>
      </c>
      <c r="D20" s="1513"/>
      <c r="E20" s="1514"/>
      <c r="F20" s="1514"/>
      <c r="G20" s="1514"/>
      <c r="H20" s="1514"/>
      <c r="I20" s="1514"/>
      <c r="J20" s="1514"/>
      <c r="K20" s="1514"/>
      <c r="L20" s="1514"/>
      <c r="M20" s="1514"/>
      <c r="N20" s="1514"/>
      <c r="O20" s="1514"/>
      <c r="P20" s="1514"/>
      <c r="Q20" s="1515"/>
    </row>
    <row r="21" spans="1:17">
      <c r="A21" s="1499"/>
      <c r="B21" s="1512" t="s">
        <v>273</v>
      </c>
      <c r="C21" s="1500">
        <f t="shared" si="0"/>
        <v>0</v>
      </c>
      <c r="D21" s="1513"/>
      <c r="E21" s="1514"/>
      <c r="F21" s="1514"/>
      <c r="G21" s="1514"/>
      <c r="H21" s="1514"/>
      <c r="I21" s="1514"/>
      <c r="J21" s="1514"/>
      <c r="K21" s="1514"/>
      <c r="L21" s="1514"/>
      <c r="M21" s="1514"/>
      <c r="N21" s="1514"/>
      <c r="O21" s="1514"/>
      <c r="P21" s="1514"/>
      <c r="Q21" s="1515"/>
    </row>
    <row r="22" spans="1:17">
      <c r="A22" s="1507">
        <v>5</v>
      </c>
      <c r="B22" s="1508" t="s">
        <v>2116</v>
      </c>
      <c r="C22" s="1500">
        <f t="shared" si="0"/>
        <v>0</v>
      </c>
      <c r="D22" s="1516"/>
      <c r="E22" s="1517"/>
      <c r="F22" s="1517"/>
      <c r="G22" s="1517"/>
      <c r="H22" s="1517"/>
      <c r="I22" s="1517"/>
      <c r="J22" s="1517"/>
      <c r="K22" s="1517"/>
      <c r="L22" s="1517"/>
      <c r="M22" s="1517"/>
      <c r="N22" s="1517"/>
      <c r="O22" s="1517"/>
      <c r="P22" s="1517"/>
      <c r="Q22" s="1518"/>
    </row>
    <row r="23" spans="1:17">
      <c r="A23" s="1507">
        <v>6</v>
      </c>
      <c r="B23" s="1508" t="s">
        <v>2117</v>
      </c>
      <c r="C23" s="1500">
        <f t="shared" si="0"/>
        <v>0</v>
      </c>
      <c r="D23" s="1513"/>
      <c r="E23" s="1514"/>
      <c r="F23" s="1514"/>
      <c r="G23" s="1514"/>
      <c r="H23" s="1514"/>
      <c r="I23" s="1514"/>
      <c r="J23" s="1514"/>
      <c r="K23" s="1514"/>
      <c r="L23" s="1514"/>
      <c r="M23" s="1514"/>
      <c r="N23" s="1514"/>
      <c r="O23" s="1514"/>
      <c r="P23" s="1514"/>
      <c r="Q23" s="1515"/>
    </row>
    <row r="24" spans="1:17">
      <c r="A24" s="1507">
        <v>7</v>
      </c>
      <c r="B24" s="1508" t="s">
        <v>1805</v>
      </c>
      <c r="C24" s="1500">
        <f t="shared" si="0"/>
        <v>0</v>
      </c>
      <c r="D24" s="1513"/>
      <c r="E24" s="1514"/>
      <c r="F24" s="1514"/>
      <c r="G24" s="1514"/>
      <c r="H24" s="1514"/>
      <c r="I24" s="1514"/>
      <c r="J24" s="1514"/>
      <c r="K24" s="1514"/>
      <c r="L24" s="1514"/>
      <c r="M24" s="1514"/>
      <c r="N24" s="1514"/>
      <c r="O24" s="1514"/>
      <c r="P24" s="1514"/>
      <c r="Q24" s="1515"/>
    </row>
    <row r="25" spans="1:17">
      <c r="A25" s="1507"/>
      <c r="B25" s="1512" t="s">
        <v>2118</v>
      </c>
      <c r="C25" s="1500">
        <f t="shared" si="0"/>
        <v>0</v>
      </c>
      <c r="D25" s="1513"/>
      <c r="E25" s="1514"/>
      <c r="F25" s="1514"/>
      <c r="G25" s="1514"/>
      <c r="H25" s="1514"/>
      <c r="I25" s="1514"/>
      <c r="J25" s="1514"/>
      <c r="K25" s="1514"/>
      <c r="L25" s="1514"/>
      <c r="M25" s="1514"/>
      <c r="N25" s="1514"/>
      <c r="O25" s="1514"/>
      <c r="P25" s="1514"/>
      <c r="Q25" s="1515"/>
    </row>
    <row r="26" spans="1:17">
      <c r="A26" s="1507">
        <v>8</v>
      </c>
      <c r="B26" s="1524" t="s">
        <v>2119</v>
      </c>
      <c r="C26" s="1500">
        <f t="shared" si="0"/>
        <v>0</v>
      </c>
      <c r="D26" s="1521">
        <f>D27+D28+D29</f>
        <v>0</v>
      </c>
      <c r="E26" s="1521">
        <f t="shared" ref="E26:Q26" si="2">E27+E28+E29</f>
        <v>0</v>
      </c>
      <c r="F26" s="1521">
        <f t="shared" si="2"/>
        <v>0</v>
      </c>
      <c r="G26" s="1521">
        <f t="shared" si="2"/>
        <v>0</v>
      </c>
      <c r="H26" s="1521">
        <f t="shared" si="2"/>
        <v>0</v>
      </c>
      <c r="I26" s="1521">
        <f t="shared" si="2"/>
        <v>0</v>
      </c>
      <c r="J26" s="1521">
        <f t="shared" si="2"/>
        <v>0</v>
      </c>
      <c r="K26" s="1521">
        <f t="shared" si="2"/>
        <v>0</v>
      </c>
      <c r="L26" s="1521">
        <f t="shared" si="2"/>
        <v>0</v>
      </c>
      <c r="M26" s="1521">
        <f t="shared" si="2"/>
        <v>0</v>
      </c>
      <c r="N26" s="1521">
        <f t="shared" si="2"/>
        <v>0</v>
      </c>
      <c r="O26" s="1521">
        <f t="shared" si="2"/>
        <v>0</v>
      </c>
      <c r="P26" s="1521">
        <f t="shared" si="2"/>
        <v>0</v>
      </c>
      <c r="Q26" s="1522">
        <f t="shared" si="2"/>
        <v>0</v>
      </c>
    </row>
    <row r="27" spans="1:17">
      <c r="A27" s="1507"/>
      <c r="B27" s="1523" t="s">
        <v>438</v>
      </c>
      <c r="C27" s="1500">
        <f t="shared" si="0"/>
        <v>0</v>
      </c>
      <c r="D27" s="1513"/>
      <c r="E27" s="1514"/>
      <c r="F27" s="1514"/>
      <c r="G27" s="1514"/>
      <c r="H27" s="1514"/>
      <c r="I27" s="1514"/>
      <c r="J27" s="1514"/>
      <c r="K27" s="1514"/>
      <c r="L27" s="1514"/>
      <c r="M27" s="1514"/>
      <c r="N27" s="1514"/>
      <c r="O27" s="1514"/>
      <c r="P27" s="1514"/>
      <c r="Q27" s="1515"/>
    </row>
    <row r="28" spans="1:17">
      <c r="A28" s="1507"/>
      <c r="B28" s="1523" t="s">
        <v>445</v>
      </c>
      <c r="C28" s="1500">
        <f t="shared" si="0"/>
        <v>0</v>
      </c>
      <c r="D28" s="1513"/>
      <c r="E28" s="1514"/>
      <c r="F28" s="1514"/>
      <c r="G28" s="1514"/>
      <c r="H28" s="1514"/>
      <c r="I28" s="1514"/>
      <c r="J28" s="1514"/>
      <c r="K28" s="1514"/>
      <c r="L28" s="1514"/>
      <c r="M28" s="1514"/>
      <c r="N28" s="1514"/>
      <c r="O28" s="1514"/>
      <c r="P28" s="1514"/>
      <c r="Q28" s="1515"/>
    </row>
    <row r="29" spans="1:17">
      <c r="A29" s="1507"/>
      <c r="B29" s="1523" t="s">
        <v>2120</v>
      </c>
      <c r="C29" s="1500">
        <f t="shared" si="0"/>
        <v>0</v>
      </c>
      <c r="D29" s="1513"/>
      <c r="E29" s="1514"/>
      <c r="F29" s="1514"/>
      <c r="G29" s="1514"/>
      <c r="H29" s="1514"/>
      <c r="I29" s="1514"/>
      <c r="J29" s="1514"/>
      <c r="K29" s="1514"/>
      <c r="L29" s="1514"/>
      <c r="M29" s="1514"/>
      <c r="N29" s="1514"/>
      <c r="O29" s="1514"/>
      <c r="P29" s="1514"/>
      <c r="Q29" s="1515"/>
    </row>
    <row r="30" spans="1:17">
      <c r="A30" s="1507">
        <v>9</v>
      </c>
      <c r="B30" s="1524" t="s">
        <v>1813</v>
      </c>
      <c r="C30" s="1500">
        <f t="shared" si="0"/>
        <v>0</v>
      </c>
      <c r="D30" s="1521">
        <f>D31+D32</f>
        <v>0</v>
      </c>
      <c r="E30" s="1521">
        <f t="shared" ref="E30:Q30" si="3">E31+E32</f>
        <v>0</v>
      </c>
      <c r="F30" s="1521">
        <f t="shared" si="3"/>
        <v>0</v>
      </c>
      <c r="G30" s="1521">
        <f t="shared" si="3"/>
        <v>0</v>
      </c>
      <c r="H30" s="1521">
        <f t="shared" si="3"/>
        <v>0</v>
      </c>
      <c r="I30" s="1521">
        <f t="shared" si="3"/>
        <v>0</v>
      </c>
      <c r="J30" s="1521">
        <f t="shared" si="3"/>
        <v>0</v>
      </c>
      <c r="K30" s="1521">
        <f t="shared" si="3"/>
        <v>0</v>
      </c>
      <c r="L30" s="1521">
        <f t="shared" si="3"/>
        <v>0</v>
      </c>
      <c r="M30" s="1521">
        <f t="shared" si="3"/>
        <v>0</v>
      </c>
      <c r="N30" s="1521">
        <f t="shared" si="3"/>
        <v>0</v>
      </c>
      <c r="O30" s="1521">
        <f t="shared" si="3"/>
        <v>0</v>
      </c>
      <c r="P30" s="1521">
        <f t="shared" si="3"/>
        <v>0</v>
      </c>
      <c r="Q30" s="1522">
        <f t="shared" si="3"/>
        <v>0</v>
      </c>
    </row>
    <row r="31" spans="1:17">
      <c r="A31" s="1507"/>
      <c r="B31" s="1525" t="s">
        <v>2121</v>
      </c>
      <c r="C31" s="1500">
        <f t="shared" si="0"/>
        <v>0</v>
      </c>
      <c r="D31" s="1513"/>
      <c r="E31" s="1514"/>
      <c r="F31" s="1514"/>
      <c r="G31" s="1514"/>
      <c r="H31" s="1514"/>
      <c r="I31" s="1514"/>
      <c r="J31" s="1514"/>
      <c r="K31" s="1514"/>
      <c r="L31" s="1514"/>
      <c r="M31" s="1514"/>
      <c r="N31" s="1514"/>
      <c r="O31" s="1514"/>
      <c r="P31" s="1514"/>
      <c r="Q31" s="1515"/>
    </row>
    <row r="32" spans="1:17">
      <c r="A32" s="1507"/>
      <c r="B32" s="1525" t="s">
        <v>65</v>
      </c>
      <c r="C32" s="1500">
        <f t="shared" si="0"/>
        <v>0</v>
      </c>
      <c r="D32" s="1513"/>
      <c r="E32" s="1514"/>
      <c r="F32" s="1514"/>
      <c r="G32" s="1514"/>
      <c r="H32" s="1514"/>
      <c r="I32" s="1514"/>
      <c r="J32" s="1514"/>
      <c r="K32" s="1514"/>
      <c r="L32" s="1514"/>
      <c r="M32" s="1514"/>
      <c r="N32" s="1514"/>
      <c r="O32" s="1514"/>
      <c r="P32" s="1514"/>
      <c r="Q32" s="1515"/>
    </row>
    <row r="33" spans="1:17">
      <c r="A33" s="1507"/>
      <c r="B33" s="1572" t="s">
        <v>2122</v>
      </c>
      <c r="C33" s="1529">
        <f>C16+C17+C18+C19+C22+C23+C24+C25+C26+C30</f>
        <v>0</v>
      </c>
      <c r="D33" s="1529">
        <f t="shared" ref="D33:Q33" si="4">D16+D17+D18+D19+D22+D23+D24+D25+D26+D30</f>
        <v>0</v>
      </c>
      <c r="E33" s="1529">
        <f t="shared" si="4"/>
        <v>0</v>
      </c>
      <c r="F33" s="1529">
        <f t="shared" si="4"/>
        <v>0</v>
      </c>
      <c r="G33" s="1529">
        <f t="shared" si="4"/>
        <v>0</v>
      </c>
      <c r="H33" s="1529">
        <f t="shared" si="4"/>
        <v>0</v>
      </c>
      <c r="I33" s="1529">
        <f t="shared" si="4"/>
        <v>0</v>
      </c>
      <c r="J33" s="1529">
        <f t="shared" si="4"/>
        <v>0</v>
      </c>
      <c r="K33" s="1529">
        <f t="shared" si="4"/>
        <v>0</v>
      </c>
      <c r="L33" s="1529">
        <f t="shared" si="4"/>
        <v>0</v>
      </c>
      <c r="M33" s="1529">
        <f t="shared" si="4"/>
        <v>0</v>
      </c>
      <c r="N33" s="1529">
        <f t="shared" si="4"/>
        <v>0</v>
      </c>
      <c r="O33" s="1529">
        <f t="shared" si="4"/>
        <v>0</v>
      </c>
      <c r="P33" s="1529">
        <f t="shared" si="4"/>
        <v>0</v>
      </c>
      <c r="Q33" s="1530">
        <f t="shared" si="4"/>
        <v>0</v>
      </c>
    </row>
    <row r="34" spans="1:17">
      <c r="A34" s="1507"/>
      <c r="B34" s="1614" t="s">
        <v>2123</v>
      </c>
      <c r="C34" s="1531"/>
      <c r="D34" s="1531"/>
      <c r="E34" s="1531"/>
      <c r="F34" s="1531"/>
      <c r="G34" s="1531"/>
      <c r="H34" s="1531"/>
      <c r="I34" s="1531"/>
      <c r="J34" s="1531"/>
      <c r="K34" s="1531"/>
      <c r="L34" s="1531"/>
      <c r="M34" s="1531"/>
      <c r="N34" s="1531"/>
      <c r="O34" s="1531"/>
      <c r="P34" s="1531"/>
      <c r="Q34" s="1532"/>
    </row>
    <row r="35" spans="1:17">
      <c r="A35" s="1507">
        <v>1</v>
      </c>
      <c r="B35" s="1508" t="s">
        <v>2124</v>
      </c>
      <c r="C35" s="1500">
        <f>SUM(D35:Q35)</f>
        <v>0</v>
      </c>
      <c r="D35" s="1516"/>
      <c r="E35" s="1517"/>
      <c r="F35" s="1517"/>
      <c r="G35" s="1517"/>
      <c r="H35" s="1517"/>
      <c r="I35" s="1517"/>
      <c r="J35" s="1517"/>
      <c r="K35" s="1517"/>
      <c r="L35" s="1517"/>
      <c r="M35" s="1517"/>
      <c r="N35" s="1517"/>
      <c r="O35" s="1517"/>
      <c r="P35" s="1517"/>
      <c r="Q35" s="1518"/>
    </row>
    <row r="36" spans="1:17">
      <c r="A36" s="1507">
        <v>2</v>
      </c>
      <c r="B36" s="1508" t="s">
        <v>2125</v>
      </c>
      <c r="C36" s="1500">
        <f t="shared" ref="C36:C50" si="5">SUM(D36:Q36)</f>
        <v>0</v>
      </c>
      <c r="D36" s="1513"/>
      <c r="E36" s="1514"/>
      <c r="F36" s="1514"/>
      <c r="G36" s="1514"/>
      <c r="H36" s="1514"/>
      <c r="I36" s="1514"/>
      <c r="J36" s="1514"/>
      <c r="K36" s="1514"/>
      <c r="L36" s="1514"/>
      <c r="M36" s="1514"/>
      <c r="N36" s="1514"/>
      <c r="O36" s="1514"/>
      <c r="P36" s="1514"/>
      <c r="Q36" s="1515"/>
    </row>
    <row r="37" spans="1:17">
      <c r="A37" s="1507">
        <v>3</v>
      </c>
      <c r="B37" s="1508" t="s">
        <v>2126</v>
      </c>
      <c r="C37" s="1500">
        <f t="shared" si="5"/>
        <v>0</v>
      </c>
      <c r="D37" s="1513"/>
      <c r="E37" s="1514"/>
      <c r="F37" s="1514"/>
      <c r="G37" s="1514"/>
      <c r="H37" s="1514"/>
      <c r="I37" s="1514"/>
      <c r="J37" s="1514"/>
      <c r="K37" s="1514"/>
      <c r="L37" s="1514"/>
      <c r="M37" s="1514"/>
      <c r="N37" s="1514"/>
      <c r="O37" s="1514"/>
      <c r="P37" s="1514"/>
      <c r="Q37" s="1515"/>
    </row>
    <row r="38" spans="1:17">
      <c r="A38" s="1507">
        <v>4</v>
      </c>
      <c r="B38" s="1508" t="s">
        <v>2127</v>
      </c>
      <c r="C38" s="1500">
        <f t="shared" si="5"/>
        <v>0</v>
      </c>
      <c r="D38" s="1521">
        <f>D39+D40</f>
        <v>0</v>
      </c>
      <c r="E38" s="1521">
        <f t="shared" ref="E38:Q38" si="6">E39+E40</f>
        <v>0</v>
      </c>
      <c r="F38" s="1521">
        <f t="shared" si="6"/>
        <v>0</v>
      </c>
      <c r="G38" s="1521">
        <f t="shared" si="6"/>
        <v>0</v>
      </c>
      <c r="H38" s="1521">
        <f t="shared" si="6"/>
        <v>0</v>
      </c>
      <c r="I38" s="1521">
        <f t="shared" si="6"/>
        <v>0</v>
      </c>
      <c r="J38" s="1521">
        <f t="shared" si="6"/>
        <v>0</v>
      </c>
      <c r="K38" s="1521">
        <f t="shared" si="6"/>
        <v>0</v>
      </c>
      <c r="L38" s="1521">
        <f t="shared" si="6"/>
        <v>0</v>
      </c>
      <c r="M38" s="1521">
        <f t="shared" si="6"/>
        <v>0</v>
      </c>
      <c r="N38" s="1521">
        <f t="shared" si="6"/>
        <v>0</v>
      </c>
      <c r="O38" s="1521">
        <f t="shared" si="6"/>
        <v>0</v>
      </c>
      <c r="P38" s="1521">
        <f t="shared" si="6"/>
        <v>0</v>
      </c>
      <c r="Q38" s="1522">
        <f t="shared" si="6"/>
        <v>0</v>
      </c>
    </row>
    <row r="39" spans="1:17" ht="15" customHeight="1">
      <c r="A39" s="1507"/>
      <c r="B39" s="1512" t="s">
        <v>67</v>
      </c>
      <c r="C39" s="1500">
        <f t="shared" si="5"/>
        <v>0</v>
      </c>
      <c r="D39" s="1533"/>
      <c r="E39" s="1533"/>
      <c r="F39" s="1533"/>
      <c r="G39" s="1533"/>
      <c r="H39" s="1533"/>
      <c r="I39" s="1533"/>
      <c r="J39" s="1533"/>
      <c r="K39" s="1533"/>
      <c r="L39" s="1533"/>
      <c r="M39" s="1533"/>
      <c r="N39" s="1533"/>
      <c r="O39" s="1533"/>
      <c r="P39" s="1533"/>
      <c r="Q39" s="1534"/>
    </row>
    <row r="40" spans="1:17">
      <c r="A40" s="1507"/>
      <c r="B40" s="1512" t="s">
        <v>273</v>
      </c>
      <c r="C40" s="1500">
        <f t="shared" si="5"/>
        <v>0</v>
      </c>
      <c r="D40" s="1536"/>
      <c r="E40" s="1536"/>
      <c r="F40" s="1536"/>
      <c r="G40" s="1536"/>
      <c r="H40" s="1536"/>
      <c r="I40" s="1536"/>
      <c r="J40" s="1536"/>
      <c r="K40" s="1536"/>
      <c r="L40" s="1536"/>
      <c r="M40" s="1536"/>
      <c r="N40" s="1536"/>
      <c r="O40" s="1536"/>
      <c r="P40" s="1536"/>
      <c r="Q40" s="1537"/>
    </row>
    <row r="41" spans="1:17">
      <c r="A41" s="1507">
        <v>5</v>
      </c>
      <c r="B41" s="1508" t="s">
        <v>2128</v>
      </c>
      <c r="C41" s="1500">
        <f t="shared" si="5"/>
        <v>0</v>
      </c>
      <c r="D41" s="1539"/>
      <c r="E41" s="1539"/>
      <c r="F41" s="1539"/>
      <c r="G41" s="1539"/>
      <c r="H41" s="1539"/>
      <c r="I41" s="1539"/>
      <c r="J41" s="1539"/>
      <c r="K41" s="1539"/>
      <c r="L41" s="1539"/>
      <c r="M41" s="1539"/>
      <c r="N41" s="1539"/>
      <c r="O41" s="1539"/>
      <c r="P41" s="1539"/>
      <c r="Q41" s="1540"/>
    </row>
    <row r="42" spans="1:17">
      <c r="A42" s="1507">
        <v>6</v>
      </c>
      <c r="B42" s="1524" t="s">
        <v>2117</v>
      </c>
      <c r="C42" s="1500">
        <f t="shared" si="5"/>
        <v>0</v>
      </c>
      <c r="D42" s="1541"/>
      <c r="E42" s="1541"/>
      <c r="F42" s="1541"/>
      <c r="G42" s="1541"/>
      <c r="H42" s="1541"/>
      <c r="I42" s="1541"/>
      <c r="J42" s="1541"/>
      <c r="K42" s="1541"/>
      <c r="L42" s="1541"/>
      <c r="M42" s="1541"/>
      <c r="N42" s="1541"/>
      <c r="O42" s="1541"/>
      <c r="P42" s="1541"/>
      <c r="Q42" s="1542"/>
    </row>
    <row r="43" spans="1:17">
      <c r="A43" s="1507">
        <v>7</v>
      </c>
      <c r="B43" s="1524" t="s">
        <v>771</v>
      </c>
      <c r="C43" s="1500">
        <f t="shared" si="5"/>
        <v>0</v>
      </c>
      <c r="D43" s="1509">
        <f>D44+D45+D46</f>
        <v>0</v>
      </c>
      <c r="E43" s="1509">
        <f t="shared" ref="E43:Q43" si="7">E44+E45+E46</f>
        <v>0</v>
      </c>
      <c r="F43" s="1509">
        <f t="shared" si="7"/>
        <v>0</v>
      </c>
      <c r="G43" s="1509">
        <f t="shared" si="7"/>
        <v>0</v>
      </c>
      <c r="H43" s="1509">
        <f t="shared" si="7"/>
        <v>0</v>
      </c>
      <c r="I43" s="1509">
        <f t="shared" si="7"/>
        <v>0</v>
      </c>
      <c r="J43" s="1509">
        <f t="shared" si="7"/>
        <v>0</v>
      </c>
      <c r="K43" s="1509">
        <f t="shared" si="7"/>
        <v>0</v>
      </c>
      <c r="L43" s="1509">
        <f t="shared" si="7"/>
        <v>0</v>
      </c>
      <c r="M43" s="1509">
        <f t="shared" si="7"/>
        <v>0</v>
      </c>
      <c r="N43" s="1509">
        <f t="shared" si="7"/>
        <v>0</v>
      </c>
      <c r="O43" s="1509">
        <f t="shared" si="7"/>
        <v>0</v>
      </c>
      <c r="P43" s="1509">
        <f t="shared" si="7"/>
        <v>0</v>
      </c>
      <c r="Q43" s="1510">
        <f t="shared" si="7"/>
        <v>0</v>
      </c>
    </row>
    <row r="44" spans="1:17">
      <c r="A44" s="1526"/>
      <c r="B44" s="1512" t="s">
        <v>560</v>
      </c>
      <c r="C44" s="1500">
        <f t="shared" si="5"/>
        <v>0</v>
      </c>
      <c r="D44" s="1544"/>
      <c r="E44" s="1505"/>
      <c r="F44" s="1505"/>
      <c r="G44" s="1505"/>
      <c r="H44" s="1505"/>
      <c r="I44" s="1505"/>
      <c r="J44" s="1505"/>
      <c r="K44" s="1505"/>
      <c r="L44" s="1505"/>
      <c r="M44" s="1505"/>
      <c r="N44" s="1505"/>
      <c r="O44" s="1505"/>
      <c r="P44" s="1505"/>
      <c r="Q44" s="1506"/>
    </row>
    <row r="45" spans="1:17">
      <c r="A45" s="1635"/>
      <c r="B45" s="1512" t="s">
        <v>570</v>
      </c>
      <c r="C45" s="1500">
        <f t="shared" si="5"/>
        <v>0</v>
      </c>
      <c r="D45" s="1544"/>
      <c r="E45" s="1505"/>
      <c r="F45" s="1505"/>
      <c r="G45" s="1505"/>
      <c r="H45" s="1505"/>
      <c r="I45" s="1505"/>
      <c r="J45" s="1505"/>
      <c r="K45" s="1505"/>
      <c r="L45" s="1505"/>
      <c r="M45" s="1505"/>
      <c r="N45" s="1505"/>
      <c r="O45" s="1505"/>
      <c r="P45" s="1505"/>
      <c r="Q45" s="1506"/>
    </row>
    <row r="46" spans="1:17">
      <c r="A46" s="1635"/>
      <c r="B46" s="1512" t="s">
        <v>571</v>
      </c>
      <c r="C46" s="1500">
        <f t="shared" si="5"/>
        <v>0</v>
      </c>
      <c r="D46" s="1544"/>
      <c r="E46" s="1505"/>
      <c r="F46" s="1505"/>
      <c r="G46" s="1505"/>
      <c r="H46" s="1505"/>
      <c r="I46" s="1505"/>
      <c r="J46" s="1505"/>
      <c r="K46" s="1505"/>
      <c r="L46" s="1505"/>
      <c r="M46" s="1505"/>
      <c r="N46" s="1505"/>
      <c r="O46" s="1505"/>
      <c r="P46" s="1505"/>
      <c r="Q46" s="1506"/>
    </row>
    <row r="47" spans="1:17">
      <c r="A47" s="1507">
        <v>8</v>
      </c>
      <c r="B47" s="1545" t="s">
        <v>2129</v>
      </c>
      <c r="C47" s="1500">
        <f t="shared" si="5"/>
        <v>0</v>
      </c>
      <c r="D47" s="1544"/>
      <c r="E47" s="1505"/>
      <c r="F47" s="1505"/>
      <c r="G47" s="1505"/>
      <c r="H47" s="1505"/>
      <c r="I47" s="1505"/>
      <c r="J47" s="1505"/>
      <c r="K47" s="1505"/>
      <c r="L47" s="1505"/>
      <c r="M47" s="1505"/>
      <c r="N47" s="1505"/>
      <c r="O47" s="1505"/>
      <c r="P47" s="1505"/>
      <c r="Q47" s="1506"/>
    </row>
    <row r="48" spans="1:17">
      <c r="A48" s="1507">
        <v>9</v>
      </c>
      <c r="B48" s="1520" t="s">
        <v>2130</v>
      </c>
      <c r="C48" s="1500">
        <f t="shared" si="5"/>
        <v>0</v>
      </c>
      <c r="D48" s="1544"/>
      <c r="E48" s="1505"/>
      <c r="F48" s="1505"/>
      <c r="G48" s="1505"/>
      <c r="H48" s="1505"/>
      <c r="I48" s="1505"/>
      <c r="J48" s="1505"/>
      <c r="K48" s="1505"/>
      <c r="L48" s="1505"/>
      <c r="M48" s="1505"/>
      <c r="N48" s="1505"/>
      <c r="O48" s="1505"/>
      <c r="P48" s="1505"/>
      <c r="Q48" s="1506"/>
    </row>
    <row r="49" spans="1:17">
      <c r="A49" s="1507">
        <v>10</v>
      </c>
      <c r="B49" s="1524" t="s">
        <v>1833</v>
      </c>
      <c r="C49" s="1500">
        <f t="shared" si="5"/>
        <v>0</v>
      </c>
      <c r="D49" s="1544"/>
      <c r="E49" s="1505"/>
      <c r="F49" s="1505"/>
      <c r="G49" s="1505"/>
      <c r="H49" s="1505"/>
      <c r="I49" s="1505"/>
      <c r="J49" s="1505"/>
      <c r="K49" s="1505"/>
      <c r="L49" s="1505"/>
      <c r="M49" s="1505"/>
      <c r="N49" s="1505"/>
      <c r="O49" s="1505"/>
      <c r="P49" s="1505"/>
      <c r="Q49" s="1506"/>
    </row>
    <row r="50" spans="1:17">
      <c r="A50" s="1507">
        <v>11</v>
      </c>
      <c r="B50" s="1524" t="s">
        <v>643</v>
      </c>
      <c r="C50" s="1500">
        <f t="shared" si="5"/>
        <v>0</v>
      </c>
      <c r="D50" s="1544"/>
      <c r="E50" s="1505"/>
      <c r="F50" s="1505"/>
      <c r="G50" s="1505"/>
      <c r="H50" s="1505"/>
      <c r="I50" s="1505"/>
      <c r="J50" s="1505"/>
      <c r="K50" s="1505"/>
      <c r="L50" s="1505"/>
      <c r="M50" s="1505"/>
      <c r="N50" s="1505"/>
      <c r="O50" s="1505"/>
      <c r="P50" s="1505"/>
      <c r="Q50" s="1506"/>
    </row>
    <row r="51" spans="1:17" ht="15.75" thickBot="1">
      <c r="A51" s="1637"/>
      <c r="B51" s="1547" t="s">
        <v>2131</v>
      </c>
      <c r="C51" s="1548">
        <f>C35+C36+C37+C38+C41+C42+C43+C47+C48+C49+C50</f>
        <v>0</v>
      </c>
      <c r="D51" s="1549">
        <f>D35+D36+D37+D38+D41+D42+D43+D47+D48+D49+D50</f>
        <v>0</v>
      </c>
      <c r="E51" s="1549">
        <f t="shared" ref="E51:Q51" si="8">E35+E36+E37+E38+E41+E42+E43+E47+E48+E49+E50</f>
        <v>0</v>
      </c>
      <c r="F51" s="1549">
        <f t="shared" si="8"/>
        <v>0</v>
      </c>
      <c r="G51" s="1549">
        <f t="shared" si="8"/>
        <v>0</v>
      </c>
      <c r="H51" s="1549">
        <f t="shared" si="8"/>
        <v>0</v>
      </c>
      <c r="I51" s="1549">
        <f t="shared" si="8"/>
        <v>0</v>
      </c>
      <c r="J51" s="1549">
        <f t="shared" si="8"/>
        <v>0</v>
      </c>
      <c r="K51" s="1549">
        <f t="shared" si="8"/>
        <v>0</v>
      </c>
      <c r="L51" s="1549">
        <f t="shared" si="8"/>
        <v>0</v>
      </c>
      <c r="M51" s="1549">
        <f t="shared" si="8"/>
        <v>0</v>
      </c>
      <c r="N51" s="1549">
        <f t="shared" si="8"/>
        <v>0</v>
      </c>
      <c r="O51" s="1549">
        <f t="shared" si="8"/>
        <v>0</v>
      </c>
      <c r="P51" s="1549">
        <f t="shared" si="8"/>
        <v>0</v>
      </c>
      <c r="Q51" s="1550">
        <f t="shared" si="8"/>
        <v>0</v>
      </c>
    </row>
    <row r="52" spans="1:17" ht="15.75" thickBot="1">
      <c r="A52" s="1638"/>
      <c r="B52" s="1639" t="s">
        <v>2132</v>
      </c>
      <c r="C52" s="1553">
        <f>C33+C51</f>
        <v>0</v>
      </c>
      <c r="D52" s="1554">
        <f>D33+D51</f>
        <v>0</v>
      </c>
      <c r="E52" s="1554">
        <f t="shared" ref="E52:Q52" si="9">E33+E51</f>
        <v>0</v>
      </c>
      <c r="F52" s="1554">
        <f t="shared" si="9"/>
        <v>0</v>
      </c>
      <c r="G52" s="1554">
        <f t="shared" si="9"/>
        <v>0</v>
      </c>
      <c r="H52" s="1554">
        <f t="shared" si="9"/>
        <v>0</v>
      </c>
      <c r="I52" s="1554">
        <f t="shared" si="9"/>
        <v>0</v>
      </c>
      <c r="J52" s="1554">
        <f t="shared" si="9"/>
        <v>0</v>
      </c>
      <c r="K52" s="1554">
        <f t="shared" si="9"/>
        <v>0</v>
      </c>
      <c r="L52" s="1554">
        <f t="shared" si="9"/>
        <v>0</v>
      </c>
      <c r="M52" s="1554">
        <f t="shared" si="9"/>
        <v>0</v>
      </c>
      <c r="N52" s="1554">
        <f t="shared" si="9"/>
        <v>0</v>
      </c>
      <c r="O52" s="1554">
        <f t="shared" si="9"/>
        <v>0</v>
      </c>
      <c r="P52" s="1554">
        <f t="shared" si="9"/>
        <v>0</v>
      </c>
      <c r="Q52" s="1555">
        <f t="shared" si="9"/>
        <v>0</v>
      </c>
    </row>
    <row r="53" spans="1:17">
      <c r="A53" s="1640"/>
      <c r="B53" s="1641" t="s">
        <v>1221</v>
      </c>
      <c r="C53" s="1558"/>
      <c r="D53" s="1559"/>
      <c r="E53" s="1559"/>
      <c r="F53" s="1559"/>
      <c r="G53" s="1559"/>
      <c r="H53" s="1559"/>
      <c r="I53" s="1559"/>
      <c r="J53" s="1559"/>
      <c r="K53" s="1559"/>
      <c r="L53" s="1559"/>
      <c r="M53" s="1559"/>
      <c r="N53" s="1559"/>
      <c r="O53" s="1559"/>
      <c r="P53" s="1559"/>
      <c r="Q53" s="1560"/>
    </row>
    <row r="54" spans="1:17">
      <c r="A54" s="1635"/>
      <c r="B54" s="1614" t="s">
        <v>2133</v>
      </c>
      <c r="C54" s="1561"/>
      <c r="D54" s="1562"/>
      <c r="E54" s="1562"/>
      <c r="F54" s="1562"/>
      <c r="G54" s="1562"/>
      <c r="H54" s="1562"/>
      <c r="I54" s="1562"/>
      <c r="J54" s="1562"/>
      <c r="K54" s="1562"/>
      <c r="L54" s="1562"/>
      <c r="M54" s="1562"/>
      <c r="N54" s="1562"/>
      <c r="O54" s="1562"/>
      <c r="P54" s="1562"/>
      <c r="Q54" s="1563"/>
    </row>
    <row r="55" spans="1:17">
      <c r="A55" s="1519" t="s">
        <v>2134</v>
      </c>
      <c r="B55" s="1616" t="s">
        <v>2135</v>
      </c>
      <c r="C55" s="1496"/>
      <c r="D55" s="1497"/>
      <c r="E55" s="1497"/>
      <c r="F55" s="1497"/>
      <c r="G55" s="1497"/>
      <c r="H55" s="1497"/>
      <c r="I55" s="1497"/>
      <c r="J55" s="1497"/>
      <c r="K55" s="1497"/>
      <c r="L55" s="1497"/>
      <c r="M55" s="1497"/>
      <c r="N55" s="1497"/>
      <c r="O55" s="1497"/>
      <c r="P55" s="1497"/>
      <c r="Q55" s="1498"/>
    </row>
    <row r="56" spans="1:17">
      <c r="A56" s="1499" t="s">
        <v>2136</v>
      </c>
      <c r="B56" s="1508" t="s">
        <v>2137</v>
      </c>
      <c r="C56" s="1500">
        <f t="shared" ref="C56:C62" si="10">SUM(D56:Q56)</f>
        <v>0</v>
      </c>
      <c r="D56" s="1544"/>
      <c r="E56" s="1505"/>
      <c r="F56" s="1505"/>
      <c r="G56" s="1505"/>
      <c r="H56" s="1505"/>
      <c r="I56" s="1505"/>
      <c r="J56" s="1505"/>
      <c r="K56" s="1505"/>
      <c r="L56" s="1505"/>
      <c r="M56" s="1505"/>
      <c r="N56" s="1505"/>
      <c r="O56" s="1505"/>
      <c r="P56" s="1505"/>
      <c r="Q56" s="1506"/>
    </row>
    <row r="57" spans="1:17">
      <c r="A57" s="1507" t="s">
        <v>2138</v>
      </c>
      <c r="B57" s="1566" t="s">
        <v>2139</v>
      </c>
      <c r="C57" s="1500">
        <f t="shared" si="10"/>
        <v>0</v>
      </c>
      <c r="D57" s="1544"/>
      <c r="E57" s="1505"/>
      <c r="F57" s="1505"/>
      <c r="G57" s="1505"/>
      <c r="H57" s="1505"/>
      <c r="I57" s="1505"/>
      <c r="J57" s="1505"/>
      <c r="K57" s="1505"/>
      <c r="L57" s="1505"/>
      <c r="M57" s="1505"/>
      <c r="N57" s="1505"/>
      <c r="O57" s="1505"/>
      <c r="P57" s="1505"/>
      <c r="Q57" s="1506"/>
    </row>
    <row r="58" spans="1:17">
      <c r="A58" s="1507" t="s">
        <v>2140</v>
      </c>
      <c r="B58" s="1566" t="s">
        <v>2141</v>
      </c>
      <c r="C58" s="1500">
        <f t="shared" si="10"/>
        <v>0</v>
      </c>
      <c r="D58" s="1544"/>
      <c r="E58" s="1505"/>
      <c r="F58" s="1505"/>
      <c r="G58" s="1505"/>
      <c r="H58" s="1505"/>
      <c r="I58" s="1505"/>
      <c r="J58" s="1505"/>
      <c r="K58" s="1505"/>
      <c r="L58" s="1505"/>
      <c r="M58" s="1505"/>
      <c r="N58" s="1505"/>
      <c r="O58" s="1505"/>
      <c r="P58" s="1505"/>
      <c r="Q58" s="1506"/>
    </row>
    <row r="59" spans="1:17">
      <c r="A59" s="1507" t="s">
        <v>2142</v>
      </c>
      <c r="B59" s="1566" t="s">
        <v>2143</v>
      </c>
      <c r="C59" s="1500">
        <f t="shared" si="10"/>
        <v>0</v>
      </c>
      <c r="D59" s="1567">
        <f>D60+D61</f>
        <v>0</v>
      </c>
      <c r="E59" s="1567">
        <f t="shared" ref="E59:Q59" si="11">E60+E61</f>
        <v>0</v>
      </c>
      <c r="F59" s="1567">
        <f t="shared" si="11"/>
        <v>0</v>
      </c>
      <c r="G59" s="1567">
        <f t="shared" si="11"/>
        <v>0</v>
      </c>
      <c r="H59" s="1567">
        <f t="shared" si="11"/>
        <v>0</v>
      </c>
      <c r="I59" s="1567">
        <f t="shared" si="11"/>
        <v>0</v>
      </c>
      <c r="J59" s="1567">
        <f t="shared" si="11"/>
        <v>0</v>
      </c>
      <c r="K59" s="1567">
        <f t="shared" si="11"/>
        <v>0</v>
      </c>
      <c r="L59" s="1567">
        <f t="shared" si="11"/>
        <v>0</v>
      </c>
      <c r="M59" s="1567">
        <f t="shared" si="11"/>
        <v>0</v>
      </c>
      <c r="N59" s="1567">
        <f t="shared" si="11"/>
        <v>0</v>
      </c>
      <c r="O59" s="1567">
        <f t="shared" si="11"/>
        <v>0</v>
      </c>
      <c r="P59" s="1567">
        <f t="shared" si="11"/>
        <v>0</v>
      </c>
      <c r="Q59" s="1568">
        <f t="shared" si="11"/>
        <v>0</v>
      </c>
    </row>
    <row r="60" spans="1:17">
      <c r="A60" s="1507" t="s">
        <v>2144</v>
      </c>
      <c r="B60" s="1569" t="s">
        <v>2145</v>
      </c>
      <c r="C60" s="1500">
        <f t="shared" si="10"/>
        <v>0</v>
      </c>
      <c r="D60" s="1536"/>
      <c r="E60" s="1536"/>
      <c r="F60" s="1536"/>
      <c r="G60" s="1536"/>
      <c r="H60" s="1536"/>
      <c r="I60" s="1536"/>
      <c r="J60" s="1536"/>
      <c r="K60" s="1536"/>
      <c r="L60" s="1536"/>
      <c r="M60" s="1536"/>
      <c r="N60" s="1536"/>
      <c r="O60" s="1536"/>
      <c r="P60" s="1536"/>
      <c r="Q60" s="1537"/>
    </row>
    <row r="61" spans="1:17">
      <c r="A61" s="1499" t="s">
        <v>2146</v>
      </c>
      <c r="B61" s="1512" t="s">
        <v>2147</v>
      </c>
      <c r="C61" s="1500">
        <f t="shared" si="10"/>
        <v>0</v>
      </c>
      <c r="D61" s="1536"/>
      <c r="E61" s="1536"/>
      <c r="F61" s="1536"/>
      <c r="G61" s="1536"/>
      <c r="H61" s="1536"/>
      <c r="I61" s="1536"/>
      <c r="J61" s="1536"/>
      <c r="K61" s="1536"/>
      <c r="L61" s="1536"/>
      <c r="M61" s="1536"/>
      <c r="N61" s="1536"/>
      <c r="O61" s="1536"/>
      <c r="P61" s="1536"/>
      <c r="Q61" s="1537"/>
    </row>
    <row r="62" spans="1:17">
      <c r="A62" s="1507" t="s">
        <v>2148</v>
      </c>
      <c r="B62" s="1566" t="s">
        <v>2149</v>
      </c>
      <c r="C62" s="1500">
        <f t="shared" si="10"/>
        <v>0</v>
      </c>
      <c r="D62" s="1570"/>
      <c r="E62" s="1570"/>
      <c r="F62" s="1570"/>
      <c r="G62" s="1570"/>
      <c r="H62" s="1570"/>
      <c r="I62" s="1570"/>
      <c r="J62" s="1570"/>
      <c r="K62" s="1570"/>
      <c r="L62" s="1570"/>
      <c r="M62" s="1570"/>
      <c r="N62" s="1570"/>
      <c r="O62" s="1570"/>
      <c r="P62" s="1570"/>
      <c r="Q62" s="1571"/>
    </row>
    <row r="63" spans="1:17">
      <c r="A63" s="1526"/>
      <c r="B63" s="1528" t="s">
        <v>2150</v>
      </c>
      <c r="C63" s="1573">
        <f>C56+C57+C58+C59+C62</f>
        <v>0</v>
      </c>
      <c r="D63" s="1574">
        <f>D56+D57+D58+D59+D62</f>
        <v>0</v>
      </c>
      <c r="E63" s="1574">
        <f t="shared" ref="E63:Q63" si="12">E56+E57+E58+E59+E62</f>
        <v>0</v>
      </c>
      <c r="F63" s="1574">
        <f t="shared" si="12"/>
        <v>0</v>
      </c>
      <c r="G63" s="1574">
        <f t="shared" si="12"/>
        <v>0</v>
      </c>
      <c r="H63" s="1574">
        <f t="shared" si="12"/>
        <v>0</v>
      </c>
      <c r="I63" s="1574">
        <f t="shared" si="12"/>
        <v>0</v>
      </c>
      <c r="J63" s="1574">
        <f t="shared" si="12"/>
        <v>0</v>
      </c>
      <c r="K63" s="1574">
        <f t="shared" si="12"/>
        <v>0</v>
      </c>
      <c r="L63" s="1574">
        <f t="shared" si="12"/>
        <v>0</v>
      </c>
      <c r="M63" s="1574">
        <f t="shared" si="12"/>
        <v>0</v>
      </c>
      <c r="N63" s="1574">
        <f t="shared" si="12"/>
        <v>0</v>
      </c>
      <c r="O63" s="1574">
        <f t="shared" si="12"/>
        <v>0</v>
      </c>
      <c r="P63" s="1574">
        <f t="shared" si="12"/>
        <v>0</v>
      </c>
      <c r="Q63" s="1575">
        <f t="shared" si="12"/>
        <v>0</v>
      </c>
    </row>
    <row r="64" spans="1:17">
      <c r="A64" s="1635"/>
      <c r="B64" s="1614" t="s">
        <v>2151</v>
      </c>
      <c r="C64" s="1492"/>
      <c r="D64" s="1617"/>
      <c r="E64" s="1617"/>
      <c r="F64" s="1617"/>
      <c r="G64" s="1617"/>
      <c r="H64" s="1617"/>
      <c r="I64" s="1617"/>
      <c r="J64" s="1617"/>
      <c r="K64" s="1617"/>
      <c r="L64" s="1617"/>
      <c r="M64" s="1617"/>
      <c r="N64" s="1617"/>
      <c r="O64" s="1617"/>
      <c r="P64" s="1617"/>
      <c r="Q64" s="1618"/>
    </row>
    <row r="65" spans="1:17">
      <c r="A65" s="1642" t="s">
        <v>2152</v>
      </c>
      <c r="B65" s="1616" t="s">
        <v>2135</v>
      </c>
      <c r="C65" s="1619"/>
      <c r="D65" s="1620"/>
      <c r="E65" s="1620"/>
      <c r="F65" s="1620"/>
      <c r="G65" s="1620"/>
      <c r="H65" s="1620"/>
      <c r="I65" s="1620"/>
      <c r="J65" s="1620"/>
      <c r="K65" s="1620"/>
      <c r="L65" s="1620"/>
      <c r="M65" s="1620"/>
      <c r="N65" s="1620"/>
      <c r="O65" s="1620"/>
      <c r="P65" s="1620"/>
      <c r="Q65" s="1621"/>
    </row>
    <row r="66" spans="1:17">
      <c r="A66" s="1507" t="s">
        <v>2136</v>
      </c>
      <c r="B66" s="1566" t="s">
        <v>2137</v>
      </c>
      <c r="C66" s="1500">
        <f t="shared" ref="C66:C72" si="13">SUM(D66:Q66)</f>
        <v>0</v>
      </c>
      <c r="D66" s="1544"/>
      <c r="E66" s="1505"/>
      <c r="F66" s="1505"/>
      <c r="G66" s="1505"/>
      <c r="H66" s="1505"/>
      <c r="I66" s="1505"/>
      <c r="J66" s="1505"/>
      <c r="K66" s="1505"/>
      <c r="L66" s="1505"/>
      <c r="M66" s="1505"/>
      <c r="N66" s="1505"/>
      <c r="O66" s="1505"/>
      <c r="P66" s="1505"/>
      <c r="Q66" s="1506"/>
    </row>
    <row r="67" spans="1:17">
      <c r="A67" s="1507" t="s">
        <v>2138</v>
      </c>
      <c r="B67" s="1566" t="s">
        <v>2139</v>
      </c>
      <c r="C67" s="1500">
        <f t="shared" si="13"/>
        <v>0</v>
      </c>
      <c r="D67" s="1544"/>
      <c r="E67" s="1505"/>
      <c r="F67" s="1505"/>
      <c r="G67" s="1505"/>
      <c r="H67" s="1505"/>
      <c r="I67" s="1505"/>
      <c r="J67" s="1505"/>
      <c r="K67" s="1505"/>
      <c r="L67" s="1505"/>
      <c r="M67" s="1505"/>
      <c r="N67" s="1505"/>
      <c r="O67" s="1505"/>
      <c r="P67" s="1505"/>
      <c r="Q67" s="1506"/>
    </row>
    <row r="68" spans="1:17">
      <c r="A68" s="1507" t="s">
        <v>2140</v>
      </c>
      <c r="B68" s="1566" t="s">
        <v>2141</v>
      </c>
      <c r="C68" s="1500">
        <f t="shared" si="13"/>
        <v>0</v>
      </c>
      <c r="D68" s="1544"/>
      <c r="E68" s="1505"/>
      <c r="F68" s="1505"/>
      <c r="G68" s="1505"/>
      <c r="H68" s="1505"/>
      <c r="I68" s="1505"/>
      <c r="J68" s="1505"/>
      <c r="K68" s="1505"/>
      <c r="L68" s="1505"/>
      <c r="M68" s="1505"/>
      <c r="N68" s="1505"/>
      <c r="O68" s="1505"/>
      <c r="P68" s="1505"/>
      <c r="Q68" s="1506"/>
    </row>
    <row r="69" spans="1:17">
      <c r="A69" s="1507" t="s">
        <v>2142</v>
      </c>
      <c r="B69" s="1566" t="s">
        <v>2143</v>
      </c>
      <c r="C69" s="1500">
        <f t="shared" si="13"/>
        <v>0</v>
      </c>
      <c r="D69" s="1567">
        <f>D70+D71</f>
        <v>0</v>
      </c>
      <c r="E69" s="1567">
        <f t="shared" ref="E69:Q69" si="14">E70+E71</f>
        <v>0</v>
      </c>
      <c r="F69" s="1567">
        <f t="shared" si="14"/>
        <v>0</v>
      </c>
      <c r="G69" s="1567">
        <f t="shared" si="14"/>
        <v>0</v>
      </c>
      <c r="H69" s="1567">
        <f t="shared" si="14"/>
        <v>0</v>
      </c>
      <c r="I69" s="1567">
        <f t="shared" si="14"/>
        <v>0</v>
      </c>
      <c r="J69" s="1567">
        <f t="shared" si="14"/>
        <v>0</v>
      </c>
      <c r="K69" s="1567">
        <f t="shared" si="14"/>
        <v>0</v>
      </c>
      <c r="L69" s="1567">
        <f t="shared" si="14"/>
        <v>0</v>
      </c>
      <c r="M69" s="1567">
        <f t="shared" si="14"/>
        <v>0</v>
      </c>
      <c r="N69" s="1567">
        <f t="shared" si="14"/>
        <v>0</v>
      </c>
      <c r="O69" s="1567">
        <f t="shared" si="14"/>
        <v>0</v>
      </c>
      <c r="P69" s="1567">
        <f t="shared" si="14"/>
        <v>0</v>
      </c>
      <c r="Q69" s="1568">
        <f t="shared" si="14"/>
        <v>0</v>
      </c>
    </row>
    <row r="70" spans="1:17">
      <c r="A70" s="1507" t="s">
        <v>2144</v>
      </c>
      <c r="B70" s="1569" t="s">
        <v>2145</v>
      </c>
      <c r="C70" s="1500">
        <f t="shared" si="13"/>
        <v>0</v>
      </c>
      <c r="D70" s="1536"/>
      <c r="E70" s="1536"/>
      <c r="F70" s="1536"/>
      <c r="G70" s="1536"/>
      <c r="H70" s="1536"/>
      <c r="I70" s="1536"/>
      <c r="J70" s="1536"/>
      <c r="K70" s="1536"/>
      <c r="L70" s="1536"/>
      <c r="M70" s="1536"/>
      <c r="N70" s="1536"/>
      <c r="O70" s="1536"/>
      <c r="P70" s="1536"/>
      <c r="Q70" s="1537"/>
    </row>
    <row r="71" spans="1:17">
      <c r="A71" s="1507" t="s">
        <v>2146</v>
      </c>
      <c r="B71" s="1569" t="s">
        <v>2147</v>
      </c>
      <c r="C71" s="1500">
        <f t="shared" si="13"/>
        <v>0</v>
      </c>
      <c r="D71" s="1536"/>
      <c r="E71" s="1536"/>
      <c r="F71" s="1536"/>
      <c r="G71" s="1536"/>
      <c r="H71" s="1536"/>
      <c r="I71" s="1536"/>
      <c r="J71" s="1536"/>
      <c r="K71" s="1536"/>
      <c r="L71" s="1536"/>
      <c r="M71" s="1536"/>
      <c r="N71" s="1536"/>
      <c r="O71" s="1536"/>
      <c r="P71" s="1536"/>
      <c r="Q71" s="1537"/>
    </row>
    <row r="72" spans="1:17">
      <c r="A72" s="1507" t="s">
        <v>2148</v>
      </c>
      <c r="B72" s="1566" t="s">
        <v>2149</v>
      </c>
      <c r="C72" s="1500">
        <f t="shared" si="13"/>
        <v>0</v>
      </c>
      <c r="D72" s="1570"/>
      <c r="E72" s="1570"/>
      <c r="F72" s="1570"/>
      <c r="G72" s="1570"/>
      <c r="H72" s="1570"/>
      <c r="I72" s="1570"/>
      <c r="J72" s="1570"/>
      <c r="K72" s="1570"/>
      <c r="L72" s="1570"/>
      <c r="M72" s="1570"/>
      <c r="N72" s="1570"/>
      <c r="O72" s="1570"/>
      <c r="P72" s="1570"/>
      <c r="Q72" s="1571"/>
    </row>
    <row r="73" spans="1:17" ht="15.75" thickBot="1">
      <c r="A73" s="1643"/>
      <c r="B73" s="1572" t="s">
        <v>2153</v>
      </c>
      <c r="C73" s="1582">
        <f>C66+C67+C68+C69+C72</f>
        <v>0</v>
      </c>
      <c r="D73" s="1549">
        <f>D66+D67+D68+D69+D72</f>
        <v>0</v>
      </c>
      <c r="E73" s="1549">
        <f t="shared" ref="E73:Q73" si="15">E66+E67+E68+E69+E72</f>
        <v>0</v>
      </c>
      <c r="F73" s="1549">
        <f t="shared" si="15"/>
        <v>0</v>
      </c>
      <c r="G73" s="1549">
        <f t="shared" si="15"/>
        <v>0</v>
      </c>
      <c r="H73" s="1549">
        <f t="shared" si="15"/>
        <v>0</v>
      </c>
      <c r="I73" s="1549">
        <f t="shared" si="15"/>
        <v>0</v>
      </c>
      <c r="J73" s="1549">
        <f t="shared" si="15"/>
        <v>0</v>
      </c>
      <c r="K73" s="1549">
        <f t="shared" si="15"/>
        <v>0</v>
      </c>
      <c r="L73" s="1549">
        <f t="shared" si="15"/>
        <v>0</v>
      </c>
      <c r="M73" s="1549">
        <f t="shared" si="15"/>
        <v>0</v>
      </c>
      <c r="N73" s="1549">
        <f t="shared" si="15"/>
        <v>0</v>
      </c>
      <c r="O73" s="1549">
        <f t="shared" si="15"/>
        <v>0</v>
      </c>
      <c r="P73" s="1549">
        <f t="shared" si="15"/>
        <v>0</v>
      </c>
      <c r="Q73" s="1550">
        <f t="shared" si="15"/>
        <v>0</v>
      </c>
    </row>
    <row r="74" spans="1:17" ht="15.75" thickBot="1">
      <c r="A74" s="1644"/>
      <c r="B74" s="1584" t="s">
        <v>2154</v>
      </c>
      <c r="C74" s="1553">
        <f>C63+C73</f>
        <v>0</v>
      </c>
      <c r="D74" s="1554">
        <f>D63+D73</f>
        <v>0</v>
      </c>
      <c r="E74" s="1554">
        <f t="shared" ref="E74:Q74" si="16">E63+E73</f>
        <v>0</v>
      </c>
      <c r="F74" s="1554">
        <f t="shared" si="16"/>
        <v>0</v>
      </c>
      <c r="G74" s="1554">
        <f t="shared" si="16"/>
        <v>0</v>
      </c>
      <c r="H74" s="1554">
        <f t="shared" si="16"/>
        <v>0</v>
      </c>
      <c r="I74" s="1554">
        <f t="shared" si="16"/>
        <v>0</v>
      </c>
      <c r="J74" s="1554">
        <f t="shared" si="16"/>
        <v>0</v>
      </c>
      <c r="K74" s="1554">
        <f t="shared" si="16"/>
        <v>0</v>
      </c>
      <c r="L74" s="1554">
        <f t="shared" si="16"/>
        <v>0</v>
      </c>
      <c r="M74" s="1554">
        <f t="shared" si="16"/>
        <v>0</v>
      </c>
      <c r="N74" s="1554">
        <f t="shared" si="16"/>
        <v>0</v>
      </c>
      <c r="O74" s="1554">
        <f t="shared" si="16"/>
        <v>0</v>
      </c>
      <c r="P74" s="1554">
        <f t="shared" si="16"/>
        <v>0</v>
      </c>
      <c r="Q74" s="1555">
        <f t="shared" si="16"/>
        <v>0</v>
      </c>
    </row>
    <row r="75" spans="1:17" ht="15.75" thickBot="1">
      <c r="A75" s="1645"/>
      <c r="B75" s="1646" t="s">
        <v>2155</v>
      </c>
      <c r="C75" s="1587">
        <f>C52+C74</f>
        <v>0</v>
      </c>
      <c r="D75" s="1588">
        <f>D52+D74</f>
        <v>0</v>
      </c>
      <c r="E75" s="1588">
        <f t="shared" ref="E75:Q75" si="17">E52+E74</f>
        <v>0</v>
      </c>
      <c r="F75" s="1588">
        <f t="shared" si="17"/>
        <v>0</v>
      </c>
      <c r="G75" s="1588">
        <f t="shared" si="17"/>
        <v>0</v>
      </c>
      <c r="H75" s="1588">
        <f t="shared" si="17"/>
        <v>0</v>
      </c>
      <c r="I75" s="1588">
        <f t="shared" si="17"/>
        <v>0</v>
      </c>
      <c r="J75" s="1588">
        <f t="shared" si="17"/>
        <v>0</v>
      </c>
      <c r="K75" s="1588">
        <f t="shared" si="17"/>
        <v>0</v>
      </c>
      <c r="L75" s="1588">
        <f t="shared" si="17"/>
        <v>0</v>
      </c>
      <c r="M75" s="1588">
        <f t="shared" si="17"/>
        <v>0</v>
      </c>
      <c r="N75" s="1588">
        <f t="shared" si="17"/>
        <v>0</v>
      </c>
      <c r="O75" s="1588">
        <f t="shared" si="17"/>
        <v>0</v>
      </c>
      <c r="P75" s="1588">
        <f t="shared" si="17"/>
        <v>0</v>
      </c>
      <c r="Q75" s="1589">
        <f t="shared" si="17"/>
        <v>0</v>
      </c>
    </row>
    <row r="76" spans="1:17" ht="16.5" thickTop="1" thickBot="1">
      <c r="A76" s="1647"/>
      <c r="B76" s="1648" t="s">
        <v>2156</v>
      </c>
      <c r="C76" s="1592"/>
      <c r="D76" s="1593">
        <v>0</v>
      </c>
      <c r="E76" s="1594" t="s">
        <v>2157</v>
      </c>
      <c r="F76" s="1595" t="s">
        <v>2158</v>
      </c>
      <c r="G76" s="1595" t="s">
        <v>2159</v>
      </c>
      <c r="H76" s="1595" t="s">
        <v>2160</v>
      </c>
      <c r="I76" s="1595" t="s">
        <v>2161</v>
      </c>
      <c r="J76" s="1595" t="s">
        <v>2162</v>
      </c>
      <c r="K76" s="1595" t="s">
        <v>2163</v>
      </c>
      <c r="L76" s="1595" t="s">
        <v>2164</v>
      </c>
      <c r="M76" s="1595" t="s">
        <v>2165</v>
      </c>
      <c r="N76" s="1595" t="s">
        <v>2166</v>
      </c>
      <c r="O76" s="1595" t="s">
        <v>2167</v>
      </c>
      <c r="P76" s="1595" t="s">
        <v>2168</v>
      </c>
      <c r="Q76" s="1596" t="s">
        <v>2169</v>
      </c>
    </row>
    <row r="77" spans="1:17" ht="16.5" thickTop="1" thickBot="1">
      <c r="A77" s="1649"/>
      <c r="B77" s="1650" t="s">
        <v>2204</v>
      </c>
      <c r="C77" s="1599"/>
      <c r="D77" s="1600">
        <f>D75*D76</f>
        <v>0</v>
      </c>
      <c r="E77" s="1601">
        <f>E75*E76</f>
        <v>0</v>
      </c>
      <c r="F77" s="1601">
        <f>F75*F76</f>
        <v>0</v>
      </c>
      <c r="G77" s="1601">
        <f t="shared" ref="G77:Q77" si="18">G75*G76</f>
        <v>0</v>
      </c>
      <c r="H77" s="1601">
        <f t="shared" si="18"/>
        <v>0</v>
      </c>
      <c r="I77" s="1601">
        <f t="shared" si="18"/>
        <v>0</v>
      </c>
      <c r="J77" s="1601">
        <f t="shared" si="18"/>
        <v>0</v>
      </c>
      <c r="K77" s="1601">
        <f t="shared" si="18"/>
        <v>0</v>
      </c>
      <c r="L77" s="1601">
        <f t="shared" si="18"/>
        <v>0</v>
      </c>
      <c r="M77" s="1601">
        <f t="shared" si="18"/>
        <v>0</v>
      </c>
      <c r="N77" s="1601">
        <f t="shared" si="18"/>
        <v>0</v>
      </c>
      <c r="O77" s="1601">
        <f t="shared" si="18"/>
        <v>0</v>
      </c>
      <c r="P77" s="1601">
        <f t="shared" si="18"/>
        <v>0</v>
      </c>
      <c r="Q77" s="1602">
        <f t="shared" si="18"/>
        <v>0</v>
      </c>
    </row>
    <row r="78" spans="1:17" ht="16.5" thickTop="1" thickBot="1">
      <c r="A78" s="1651"/>
      <c r="B78" s="1652" t="s">
        <v>2205</v>
      </c>
      <c r="C78" s="1605">
        <f>SUM(D77:Q77)</f>
        <v>0</v>
      </c>
      <c r="D78" s="1606"/>
      <c r="E78" s="1607"/>
      <c r="F78" s="1607"/>
      <c r="G78" s="1607"/>
      <c r="H78" s="1607"/>
      <c r="I78" s="1607"/>
      <c r="J78" s="1607"/>
      <c r="K78" s="1607"/>
      <c r="L78" s="1607"/>
      <c r="M78" s="1607"/>
      <c r="N78" s="1607"/>
      <c r="O78" s="1607"/>
      <c r="P78" s="1607"/>
      <c r="Q78" s="1608"/>
    </row>
    <row r="79" spans="1:17">
      <c r="A79" s="1624"/>
      <c r="B79" s="1624"/>
    </row>
  </sheetData>
  <mergeCells count="5">
    <mergeCell ref="A7:B10"/>
    <mergeCell ref="C7:Q10"/>
    <mergeCell ref="A11:B12"/>
    <mergeCell ref="C11:C12"/>
    <mergeCell ref="E11:Q11"/>
  </mergeCells>
  <conditionalFormatting sqref="C11:C12">
    <cfRule type="colorScale" priority="2">
      <colorScale>
        <cfvo type="min"/>
        <cfvo type="percentile" val="50"/>
        <cfvo type="max"/>
        <color rgb="FFF8696B"/>
        <color rgb="FFFFEB84"/>
        <color rgb="FF63BE7B"/>
      </colorScale>
    </cfRule>
  </conditionalFormatting>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8"/>
  <sheetViews>
    <sheetView workbookViewId="0">
      <selection activeCell="A43" activeCellId="1" sqref="B27 A43"/>
    </sheetView>
  </sheetViews>
  <sheetFormatPr defaultRowHeight="15"/>
  <cols>
    <col min="1" max="1" width="24.28515625" style="41" bestFit="1" customWidth="1"/>
    <col min="2" max="2" width="60.5703125" style="41" customWidth="1"/>
    <col min="3" max="3" width="9.85546875" style="41" customWidth="1"/>
    <col min="4" max="256" width="9.140625" style="41"/>
    <col min="257" max="257" width="24.28515625" style="41" bestFit="1" customWidth="1"/>
    <col min="258" max="258" width="60.5703125" style="41" customWidth="1"/>
    <col min="259" max="259" width="9.85546875" style="41" customWidth="1"/>
    <col min="260" max="512" width="9.140625" style="41"/>
    <col min="513" max="513" width="24.28515625" style="41" bestFit="1" customWidth="1"/>
    <col min="514" max="514" width="60.5703125" style="41" customWidth="1"/>
    <col min="515" max="515" width="9.85546875" style="41" customWidth="1"/>
    <col min="516" max="768" width="9.140625" style="41"/>
    <col min="769" max="769" width="24.28515625" style="41" bestFit="1" customWidth="1"/>
    <col min="770" max="770" width="60.5703125" style="41" customWidth="1"/>
    <col min="771" max="771" width="9.85546875" style="41" customWidth="1"/>
    <col min="772" max="1024" width="9.140625" style="41"/>
    <col min="1025" max="1025" width="24.28515625" style="41" bestFit="1" customWidth="1"/>
    <col min="1026" max="1026" width="60.5703125" style="41" customWidth="1"/>
    <col min="1027" max="1027" width="9.85546875" style="41" customWidth="1"/>
    <col min="1028" max="1280" width="9.140625" style="41"/>
    <col min="1281" max="1281" width="24.28515625" style="41" bestFit="1" customWidth="1"/>
    <col min="1282" max="1282" width="60.5703125" style="41" customWidth="1"/>
    <col min="1283" max="1283" width="9.85546875" style="41" customWidth="1"/>
    <col min="1284" max="1536" width="9.140625" style="41"/>
    <col min="1537" max="1537" width="24.28515625" style="41" bestFit="1" customWidth="1"/>
    <col min="1538" max="1538" width="60.5703125" style="41" customWidth="1"/>
    <col min="1539" max="1539" width="9.85546875" style="41" customWidth="1"/>
    <col min="1540" max="1792" width="9.140625" style="41"/>
    <col min="1793" max="1793" width="24.28515625" style="41" bestFit="1" customWidth="1"/>
    <col min="1794" max="1794" width="60.5703125" style="41" customWidth="1"/>
    <col min="1795" max="1795" width="9.85546875" style="41" customWidth="1"/>
    <col min="1796" max="2048" width="9.140625" style="41"/>
    <col min="2049" max="2049" width="24.28515625" style="41" bestFit="1" customWidth="1"/>
    <col min="2050" max="2050" width="60.5703125" style="41" customWidth="1"/>
    <col min="2051" max="2051" width="9.85546875" style="41" customWidth="1"/>
    <col min="2052" max="2304" width="9.140625" style="41"/>
    <col min="2305" max="2305" width="24.28515625" style="41" bestFit="1" customWidth="1"/>
    <col min="2306" max="2306" width="60.5703125" style="41" customWidth="1"/>
    <col min="2307" max="2307" width="9.85546875" style="41" customWidth="1"/>
    <col min="2308" max="2560" width="9.140625" style="41"/>
    <col min="2561" max="2561" width="24.28515625" style="41" bestFit="1" customWidth="1"/>
    <col min="2562" max="2562" width="60.5703125" style="41" customWidth="1"/>
    <col min="2563" max="2563" width="9.85546875" style="41" customWidth="1"/>
    <col min="2564" max="2816" width="9.140625" style="41"/>
    <col min="2817" max="2817" width="24.28515625" style="41" bestFit="1" customWidth="1"/>
    <col min="2818" max="2818" width="60.5703125" style="41" customWidth="1"/>
    <col min="2819" max="2819" width="9.85546875" style="41" customWidth="1"/>
    <col min="2820" max="3072" width="9.140625" style="41"/>
    <col min="3073" max="3073" width="24.28515625" style="41" bestFit="1" customWidth="1"/>
    <col min="3074" max="3074" width="60.5703125" style="41" customWidth="1"/>
    <col min="3075" max="3075" width="9.85546875" style="41" customWidth="1"/>
    <col min="3076" max="3328" width="9.140625" style="41"/>
    <col min="3329" max="3329" width="24.28515625" style="41" bestFit="1" customWidth="1"/>
    <col min="3330" max="3330" width="60.5703125" style="41" customWidth="1"/>
    <col min="3331" max="3331" width="9.85546875" style="41" customWidth="1"/>
    <col min="3332" max="3584" width="9.140625" style="41"/>
    <col min="3585" max="3585" width="24.28515625" style="41" bestFit="1" customWidth="1"/>
    <col min="3586" max="3586" width="60.5703125" style="41" customWidth="1"/>
    <col min="3587" max="3587" width="9.85546875" style="41" customWidth="1"/>
    <col min="3588" max="3840" width="9.140625" style="41"/>
    <col min="3841" max="3841" width="24.28515625" style="41" bestFit="1" customWidth="1"/>
    <col min="3842" max="3842" width="60.5703125" style="41" customWidth="1"/>
    <col min="3843" max="3843" width="9.85546875" style="41" customWidth="1"/>
    <col min="3844" max="4096" width="9.140625" style="41"/>
    <col min="4097" max="4097" width="24.28515625" style="41" bestFit="1" customWidth="1"/>
    <col min="4098" max="4098" width="60.5703125" style="41" customWidth="1"/>
    <col min="4099" max="4099" width="9.85546875" style="41" customWidth="1"/>
    <col min="4100" max="4352" width="9.140625" style="41"/>
    <col min="4353" max="4353" width="24.28515625" style="41" bestFit="1" customWidth="1"/>
    <col min="4354" max="4354" width="60.5703125" style="41" customWidth="1"/>
    <col min="4355" max="4355" width="9.85546875" style="41" customWidth="1"/>
    <col min="4356" max="4608" width="9.140625" style="41"/>
    <col min="4609" max="4609" width="24.28515625" style="41" bestFit="1" customWidth="1"/>
    <col min="4610" max="4610" width="60.5703125" style="41" customWidth="1"/>
    <col min="4611" max="4611" width="9.85546875" style="41" customWidth="1"/>
    <col min="4612" max="4864" width="9.140625" style="41"/>
    <col min="4865" max="4865" width="24.28515625" style="41" bestFit="1" customWidth="1"/>
    <col min="4866" max="4866" width="60.5703125" style="41" customWidth="1"/>
    <col min="4867" max="4867" width="9.85546875" style="41" customWidth="1"/>
    <col min="4868" max="5120" width="9.140625" style="41"/>
    <col min="5121" max="5121" width="24.28515625" style="41" bestFit="1" customWidth="1"/>
    <col min="5122" max="5122" width="60.5703125" style="41" customWidth="1"/>
    <col min="5123" max="5123" width="9.85546875" style="41" customWidth="1"/>
    <col min="5124" max="5376" width="9.140625" style="41"/>
    <col min="5377" max="5377" width="24.28515625" style="41" bestFit="1" customWidth="1"/>
    <col min="5378" max="5378" width="60.5703125" style="41" customWidth="1"/>
    <col min="5379" max="5379" width="9.85546875" style="41" customWidth="1"/>
    <col min="5380" max="5632" width="9.140625" style="41"/>
    <col min="5633" max="5633" width="24.28515625" style="41" bestFit="1" customWidth="1"/>
    <col min="5634" max="5634" width="60.5703125" style="41" customWidth="1"/>
    <col min="5635" max="5635" width="9.85546875" style="41" customWidth="1"/>
    <col min="5636" max="5888" width="9.140625" style="41"/>
    <col min="5889" max="5889" width="24.28515625" style="41" bestFit="1" customWidth="1"/>
    <col min="5890" max="5890" width="60.5703125" style="41" customWidth="1"/>
    <col min="5891" max="5891" width="9.85546875" style="41" customWidth="1"/>
    <col min="5892" max="6144" width="9.140625" style="41"/>
    <col min="6145" max="6145" width="24.28515625" style="41" bestFit="1" customWidth="1"/>
    <col min="6146" max="6146" width="60.5703125" style="41" customWidth="1"/>
    <col min="6147" max="6147" width="9.85546875" style="41" customWidth="1"/>
    <col min="6148" max="6400" width="9.140625" style="41"/>
    <col min="6401" max="6401" width="24.28515625" style="41" bestFit="1" customWidth="1"/>
    <col min="6402" max="6402" width="60.5703125" style="41" customWidth="1"/>
    <col min="6403" max="6403" width="9.85546875" style="41" customWidth="1"/>
    <col min="6404" max="6656" width="9.140625" style="41"/>
    <col min="6657" max="6657" width="24.28515625" style="41" bestFit="1" customWidth="1"/>
    <col min="6658" max="6658" width="60.5703125" style="41" customWidth="1"/>
    <col min="6659" max="6659" width="9.85546875" style="41" customWidth="1"/>
    <col min="6660" max="6912" width="9.140625" style="41"/>
    <col min="6913" max="6913" width="24.28515625" style="41" bestFit="1" customWidth="1"/>
    <col min="6914" max="6914" width="60.5703125" style="41" customWidth="1"/>
    <col min="6915" max="6915" width="9.85546875" style="41" customWidth="1"/>
    <col min="6916" max="7168" width="9.140625" style="41"/>
    <col min="7169" max="7169" width="24.28515625" style="41" bestFit="1" customWidth="1"/>
    <col min="7170" max="7170" width="60.5703125" style="41" customWidth="1"/>
    <col min="7171" max="7171" width="9.85546875" style="41" customWidth="1"/>
    <col min="7172" max="7424" width="9.140625" style="41"/>
    <col min="7425" max="7425" width="24.28515625" style="41" bestFit="1" customWidth="1"/>
    <col min="7426" max="7426" width="60.5703125" style="41" customWidth="1"/>
    <col min="7427" max="7427" width="9.85546875" style="41" customWidth="1"/>
    <col min="7428" max="7680" width="9.140625" style="41"/>
    <col min="7681" max="7681" width="24.28515625" style="41" bestFit="1" customWidth="1"/>
    <col min="7682" max="7682" width="60.5703125" style="41" customWidth="1"/>
    <col min="7683" max="7683" width="9.85546875" style="41" customWidth="1"/>
    <col min="7684" max="7936" width="9.140625" style="41"/>
    <col min="7937" max="7937" width="24.28515625" style="41" bestFit="1" customWidth="1"/>
    <col min="7938" max="7938" width="60.5703125" style="41" customWidth="1"/>
    <col min="7939" max="7939" width="9.85546875" style="41" customWidth="1"/>
    <col min="7940" max="8192" width="9.140625" style="41"/>
    <col min="8193" max="8193" width="24.28515625" style="41" bestFit="1" customWidth="1"/>
    <col min="8194" max="8194" width="60.5703125" style="41" customWidth="1"/>
    <col min="8195" max="8195" width="9.85546875" style="41" customWidth="1"/>
    <col min="8196" max="8448" width="9.140625" style="41"/>
    <col min="8449" max="8449" width="24.28515625" style="41" bestFit="1" customWidth="1"/>
    <col min="8450" max="8450" width="60.5703125" style="41" customWidth="1"/>
    <col min="8451" max="8451" width="9.85546875" style="41" customWidth="1"/>
    <col min="8452" max="8704" width="9.140625" style="41"/>
    <col min="8705" max="8705" width="24.28515625" style="41" bestFit="1" customWidth="1"/>
    <col min="8706" max="8706" width="60.5703125" style="41" customWidth="1"/>
    <col min="8707" max="8707" width="9.85546875" style="41" customWidth="1"/>
    <col min="8708" max="8960" width="9.140625" style="41"/>
    <col min="8961" max="8961" width="24.28515625" style="41" bestFit="1" customWidth="1"/>
    <col min="8962" max="8962" width="60.5703125" style="41" customWidth="1"/>
    <col min="8963" max="8963" width="9.85546875" style="41" customWidth="1"/>
    <col min="8964" max="9216" width="9.140625" style="41"/>
    <col min="9217" max="9217" width="24.28515625" style="41" bestFit="1" customWidth="1"/>
    <col min="9218" max="9218" width="60.5703125" style="41" customWidth="1"/>
    <col min="9219" max="9219" width="9.85546875" style="41" customWidth="1"/>
    <col min="9220" max="9472" width="9.140625" style="41"/>
    <col min="9473" max="9473" width="24.28515625" style="41" bestFit="1" customWidth="1"/>
    <col min="9474" max="9474" width="60.5703125" style="41" customWidth="1"/>
    <col min="9475" max="9475" width="9.85546875" style="41" customWidth="1"/>
    <col min="9476" max="9728" width="9.140625" style="41"/>
    <col min="9729" max="9729" width="24.28515625" style="41" bestFit="1" customWidth="1"/>
    <col min="9730" max="9730" width="60.5703125" style="41" customWidth="1"/>
    <col min="9731" max="9731" width="9.85546875" style="41" customWidth="1"/>
    <col min="9732" max="9984" width="9.140625" style="41"/>
    <col min="9985" max="9985" width="24.28515625" style="41" bestFit="1" customWidth="1"/>
    <col min="9986" max="9986" width="60.5703125" style="41" customWidth="1"/>
    <col min="9987" max="9987" width="9.85546875" style="41" customWidth="1"/>
    <col min="9988" max="10240" width="9.140625" style="41"/>
    <col min="10241" max="10241" width="24.28515625" style="41" bestFit="1" customWidth="1"/>
    <col min="10242" max="10242" width="60.5703125" style="41" customWidth="1"/>
    <col min="10243" max="10243" width="9.85546875" style="41" customWidth="1"/>
    <col min="10244" max="10496" width="9.140625" style="41"/>
    <col min="10497" max="10497" width="24.28515625" style="41" bestFit="1" customWidth="1"/>
    <col min="10498" max="10498" width="60.5703125" style="41" customWidth="1"/>
    <col min="10499" max="10499" width="9.85546875" style="41" customWidth="1"/>
    <col min="10500" max="10752" width="9.140625" style="41"/>
    <col min="10753" max="10753" width="24.28515625" style="41" bestFit="1" customWidth="1"/>
    <col min="10754" max="10754" width="60.5703125" style="41" customWidth="1"/>
    <col min="10755" max="10755" width="9.85546875" style="41" customWidth="1"/>
    <col min="10756" max="11008" width="9.140625" style="41"/>
    <col min="11009" max="11009" width="24.28515625" style="41" bestFit="1" customWidth="1"/>
    <col min="11010" max="11010" width="60.5703125" style="41" customWidth="1"/>
    <col min="11011" max="11011" width="9.85546875" style="41" customWidth="1"/>
    <col min="11012" max="11264" width="9.140625" style="41"/>
    <col min="11265" max="11265" width="24.28515625" style="41" bestFit="1" customWidth="1"/>
    <col min="11266" max="11266" width="60.5703125" style="41" customWidth="1"/>
    <col min="11267" max="11267" width="9.85546875" style="41" customWidth="1"/>
    <col min="11268" max="11520" width="9.140625" style="41"/>
    <col min="11521" max="11521" width="24.28515625" style="41" bestFit="1" customWidth="1"/>
    <col min="11522" max="11522" width="60.5703125" style="41" customWidth="1"/>
    <col min="11523" max="11523" width="9.85546875" style="41" customWidth="1"/>
    <col min="11524" max="11776" width="9.140625" style="41"/>
    <col min="11777" max="11777" width="24.28515625" style="41" bestFit="1" customWidth="1"/>
    <col min="11778" max="11778" width="60.5703125" style="41" customWidth="1"/>
    <col min="11779" max="11779" width="9.85546875" style="41" customWidth="1"/>
    <col min="11780" max="12032" width="9.140625" style="41"/>
    <col min="12033" max="12033" width="24.28515625" style="41" bestFit="1" customWidth="1"/>
    <col min="12034" max="12034" width="60.5703125" style="41" customWidth="1"/>
    <col min="12035" max="12035" width="9.85546875" style="41" customWidth="1"/>
    <col min="12036" max="12288" width="9.140625" style="41"/>
    <col min="12289" max="12289" width="24.28515625" style="41" bestFit="1" customWidth="1"/>
    <col min="12290" max="12290" width="60.5703125" style="41" customWidth="1"/>
    <col min="12291" max="12291" width="9.85546875" style="41" customWidth="1"/>
    <col min="12292" max="12544" width="9.140625" style="41"/>
    <col min="12545" max="12545" width="24.28515625" style="41" bestFit="1" customWidth="1"/>
    <col min="12546" max="12546" width="60.5703125" style="41" customWidth="1"/>
    <col min="12547" max="12547" width="9.85546875" style="41" customWidth="1"/>
    <col min="12548" max="12800" width="9.140625" style="41"/>
    <col min="12801" max="12801" width="24.28515625" style="41" bestFit="1" customWidth="1"/>
    <col min="12802" max="12802" width="60.5703125" style="41" customWidth="1"/>
    <col min="12803" max="12803" width="9.85546875" style="41" customWidth="1"/>
    <col min="12804" max="13056" width="9.140625" style="41"/>
    <col min="13057" max="13057" width="24.28515625" style="41" bestFit="1" customWidth="1"/>
    <col min="13058" max="13058" width="60.5703125" style="41" customWidth="1"/>
    <col min="13059" max="13059" width="9.85546875" style="41" customWidth="1"/>
    <col min="13060" max="13312" width="9.140625" style="41"/>
    <col min="13313" max="13313" width="24.28515625" style="41" bestFit="1" customWidth="1"/>
    <col min="13314" max="13314" width="60.5703125" style="41" customWidth="1"/>
    <col min="13315" max="13315" width="9.85546875" style="41" customWidth="1"/>
    <col min="13316" max="13568" width="9.140625" style="41"/>
    <col min="13569" max="13569" width="24.28515625" style="41" bestFit="1" customWidth="1"/>
    <col min="13570" max="13570" width="60.5703125" style="41" customWidth="1"/>
    <col min="13571" max="13571" width="9.85546875" style="41" customWidth="1"/>
    <col min="13572" max="13824" width="9.140625" style="41"/>
    <col min="13825" max="13825" width="24.28515625" style="41" bestFit="1" customWidth="1"/>
    <col min="13826" max="13826" width="60.5703125" style="41" customWidth="1"/>
    <col min="13827" max="13827" width="9.85546875" style="41" customWidth="1"/>
    <col min="13828" max="14080" width="9.140625" style="41"/>
    <col min="14081" max="14081" width="24.28515625" style="41" bestFit="1" customWidth="1"/>
    <col min="14082" max="14082" width="60.5703125" style="41" customWidth="1"/>
    <col min="14083" max="14083" width="9.85546875" style="41" customWidth="1"/>
    <col min="14084" max="14336" width="9.140625" style="41"/>
    <col min="14337" max="14337" width="24.28515625" style="41" bestFit="1" customWidth="1"/>
    <col min="14338" max="14338" width="60.5703125" style="41" customWidth="1"/>
    <col min="14339" max="14339" width="9.85546875" style="41" customWidth="1"/>
    <col min="14340" max="14592" width="9.140625" style="41"/>
    <col min="14593" max="14593" width="24.28515625" style="41" bestFit="1" customWidth="1"/>
    <col min="14594" max="14594" width="60.5703125" style="41" customWidth="1"/>
    <col min="14595" max="14595" width="9.85546875" style="41" customWidth="1"/>
    <col min="14596" max="14848" width="9.140625" style="41"/>
    <col min="14849" max="14849" width="24.28515625" style="41" bestFit="1" customWidth="1"/>
    <col min="14850" max="14850" width="60.5703125" style="41" customWidth="1"/>
    <col min="14851" max="14851" width="9.85546875" style="41" customWidth="1"/>
    <col min="14852" max="15104" width="9.140625" style="41"/>
    <col min="15105" max="15105" width="24.28515625" style="41" bestFit="1" customWidth="1"/>
    <col min="15106" max="15106" width="60.5703125" style="41" customWidth="1"/>
    <col min="15107" max="15107" width="9.85546875" style="41" customWidth="1"/>
    <col min="15108" max="15360" width="9.140625" style="41"/>
    <col min="15361" max="15361" width="24.28515625" style="41" bestFit="1" customWidth="1"/>
    <col min="15362" max="15362" width="60.5703125" style="41" customWidth="1"/>
    <col min="15363" max="15363" width="9.85546875" style="41" customWidth="1"/>
    <col min="15364" max="15616" width="9.140625" style="41"/>
    <col min="15617" max="15617" width="24.28515625" style="41" bestFit="1" customWidth="1"/>
    <col min="15618" max="15618" width="60.5703125" style="41" customWidth="1"/>
    <col min="15619" max="15619" width="9.85546875" style="41" customWidth="1"/>
    <col min="15620" max="15872" width="9.140625" style="41"/>
    <col min="15873" max="15873" width="24.28515625" style="41" bestFit="1" customWidth="1"/>
    <col min="15874" max="15874" width="60.5703125" style="41" customWidth="1"/>
    <col min="15875" max="15875" width="9.85546875" style="41" customWidth="1"/>
    <col min="15876" max="16128" width="9.140625" style="41"/>
    <col min="16129" max="16129" width="24.28515625" style="41" bestFit="1" customWidth="1"/>
    <col min="16130" max="16130" width="60.5703125" style="41" customWidth="1"/>
    <col min="16131" max="16131" width="9.85546875" style="41" customWidth="1"/>
    <col min="16132" max="16384" width="9.140625" style="41"/>
  </cols>
  <sheetData>
    <row r="1" spans="1:17">
      <c r="A1" s="23" t="s">
        <v>48</v>
      </c>
      <c r="B1" s="1304" t="s">
        <v>2214</v>
      </c>
    </row>
    <row r="2" spans="1:17">
      <c r="A2" s="23" t="s">
        <v>49</v>
      </c>
      <c r="B2" s="23" t="s">
        <v>1938</v>
      </c>
    </row>
    <row r="3" spans="1:17">
      <c r="A3" s="23" t="s">
        <v>47</v>
      </c>
      <c r="B3" s="23" t="s">
        <v>1049</v>
      </c>
    </row>
    <row r="4" spans="1:17">
      <c r="A4" s="23" t="s">
        <v>50</v>
      </c>
      <c r="B4" s="23" t="s">
        <v>53</v>
      </c>
    </row>
    <row r="5" spans="1:17">
      <c r="A5" s="41" t="s">
        <v>792</v>
      </c>
      <c r="B5" s="41" t="s">
        <v>71</v>
      </c>
    </row>
    <row r="6" spans="1:17" ht="15.75" thickBot="1"/>
    <row r="7" spans="1:17" ht="15" customHeight="1">
      <c r="A7" s="4685" t="s">
        <v>2201</v>
      </c>
      <c r="B7" s="4686"/>
      <c r="C7" s="4691" t="s">
        <v>2202</v>
      </c>
      <c r="D7" s="4733"/>
      <c r="E7" s="4733"/>
      <c r="F7" s="4733"/>
      <c r="G7" s="4733"/>
      <c r="H7" s="4733"/>
      <c r="I7" s="4733"/>
      <c r="J7" s="4733"/>
      <c r="K7" s="4733"/>
      <c r="L7" s="4734"/>
      <c r="M7" s="4734"/>
      <c r="N7" s="4734"/>
      <c r="O7" s="4734"/>
      <c r="P7" s="4734"/>
      <c r="Q7" s="4735"/>
    </row>
    <row r="8" spans="1:17">
      <c r="A8" s="4687"/>
      <c r="B8" s="4688"/>
      <c r="C8" s="4736"/>
      <c r="D8" s="4737"/>
      <c r="E8" s="4737"/>
      <c r="F8" s="4737"/>
      <c r="G8" s="4737"/>
      <c r="H8" s="4737"/>
      <c r="I8" s="4737"/>
      <c r="J8" s="4737"/>
      <c r="K8" s="4737"/>
      <c r="L8" s="4738"/>
      <c r="M8" s="4738"/>
      <c r="N8" s="4738"/>
      <c r="O8" s="4738"/>
      <c r="P8" s="4738"/>
      <c r="Q8" s="4739"/>
    </row>
    <row r="9" spans="1:17">
      <c r="A9" s="4687"/>
      <c r="B9" s="4688"/>
      <c r="C9" s="4736"/>
      <c r="D9" s="4737"/>
      <c r="E9" s="4737"/>
      <c r="F9" s="4737"/>
      <c r="G9" s="4737"/>
      <c r="H9" s="4737"/>
      <c r="I9" s="4737"/>
      <c r="J9" s="4737"/>
      <c r="K9" s="4737"/>
      <c r="L9" s="4738"/>
      <c r="M9" s="4738"/>
      <c r="N9" s="4738"/>
      <c r="O9" s="4738"/>
      <c r="P9" s="4738"/>
      <c r="Q9" s="4739"/>
    </row>
    <row r="10" spans="1:17" ht="15.75" thickBot="1">
      <c r="A10" s="4689"/>
      <c r="B10" s="4690"/>
      <c r="C10" s="4740"/>
      <c r="D10" s="4741"/>
      <c r="E10" s="4741"/>
      <c r="F10" s="4741"/>
      <c r="G10" s="4741"/>
      <c r="H10" s="4741"/>
      <c r="I10" s="4741"/>
      <c r="J10" s="4741"/>
      <c r="K10" s="4741"/>
      <c r="L10" s="4742"/>
      <c r="M10" s="4742"/>
      <c r="N10" s="4742"/>
      <c r="O10" s="4742"/>
      <c r="P10" s="4742"/>
      <c r="Q10" s="4743"/>
    </row>
    <row r="11" spans="1:17">
      <c r="A11" s="4703" t="s">
        <v>2203</v>
      </c>
      <c r="B11" s="4704"/>
      <c r="C11" s="4717" t="s">
        <v>2189</v>
      </c>
      <c r="D11" s="1629"/>
      <c r="E11" s="4744" t="s">
        <v>2097</v>
      </c>
      <c r="F11" s="4744"/>
      <c r="G11" s="4744"/>
      <c r="H11" s="4744"/>
      <c r="I11" s="4744"/>
      <c r="J11" s="4744"/>
      <c r="K11" s="4744"/>
      <c r="L11" s="4744"/>
      <c r="M11" s="4744"/>
      <c r="N11" s="4744"/>
      <c r="O11" s="4744"/>
      <c r="P11" s="4744"/>
      <c r="Q11" s="4745"/>
    </row>
    <row r="12" spans="1:17" ht="24">
      <c r="A12" s="4705"/>
      <c r="B12" s="4706"/>
      <c r="C12" s="4718"/>
      <c r="D12" s="1610" t="s">
        <v>2098</v>
      </c>
      <c r="E12" s="1611" t="s">
        <v>2099</v>
      </c>
      <c r="F12" s="1612" t="s">
        <v>2100</v>
      </c>
      <c r="G12" s="1612" t="s">
        <v>2101</v>
      </c>
      <c r="H12" s="1612" t="s">
        <v>2102</v>
      </c>
      <c r="I12" s="1612" t="s">
        <v>2103</v>
      </c>
      <c r="J12" s="1612" t="s">
        <v>2104</v>
      </c>
      <c r="K12" s="1612" t="s">
        <v>2105</v>
      </c>
      <c r="L12" s="1612" t="s">
        <v>2106</v>
      </c>
      <c r="M12" s="1612" t="s">
        <v>2107</v>
      </c>
      <c r="N12" s="1612" t="s">
        <v>2108</v>
      </c>
      <c r="O12" s="1612" t="s">
        <v>2109</v>
      </c>
      <c r="P12" s="1612" t="s">
        <v>2110</v>
      </c>
      <c r="Q12" s="1613" t="s">
        <v>2111</v>
      </c>
    </row>
    <row r="13" spans="1:17">
      <c r="A13" s="1630"/>
      <c r="B13" s="1631"/>
      <c r="C13" s="1632">
        <v>1</v>
      </c>
      <c r="D13" s="1633">
        <v>2</v>
      </c>
      <c r="E13" s="1633">
        <v>3</v>
      </c>
      <c r="F13" s="1633">
        <v>4</v>
      </c>
      <c r="G13" s="1633">
        <v>5</v>
      </c>
      <c r="H13" s="1633">
        <v>6</v>
      </c>
      <c r="I13" s="1633">
        <v>7</v>
      </c>
      <c r="J13" s="1633">
        <v>8</v>
      </c>
      <c r="K13" s="1633">
        <v>9</v>
      </c>
      <c r="L13" s="1633">
        <v>10</v>
      </c>
      <c r="M13" s="1633">
        <v>11</v>
      </c>
      <c r="N13" s="1633">
        <v>12</v>
      </c>
      <c r="O13" s="1633">
        <v>13</v>
      </c>
      <c r="P13" s="1633">
        <v>14</v>
      </c>
      <c r="Q13" s="1634">
        <v>15</v>
      </c>
    </row>
    <row r="14" spans="1:17">
      <c r="A14" s="1630"/>
      <c r="B14" s="1614" t="s">
        <v>2112</v>
      </c>
      <c r="C14" s="1492"/>
      <c r="D14" s="1493"/>
      <c r="E14" s="1493"/>
      <c r="F14" s="1493"/>
      <c r="G14" s="1493"/>
      <c r="H14" s="1493"/>
      <c r="I14" s="1493"/>
      <c r="J14" s="1493"/>
      <c r="K14" s="1493"/>
      <c r="L14" s="1493"/>
      <c r="M14" s="1493"/>
      <c r="N14" s="1493"/>
      <c r="O14" s="1493"/>
      <c r="P14" s="1493"/>
      <c r="Q14" s="1494"/>
    </row>
    <row r="15" spans="1:17">
      <c r="A15" s="1635"/>
      <c r="B15" s="1615" t="s">
        <v>199</v>
      </c>
      <c r="C15" s="1496"/>
      <c r="D15" s="1497"/>
      <c r="E15" s="1497"/>
      <c r="F15" s="1497"/>
      <c r="G15" s="1497"/>
      <c r="H15" s="1497"/>
      <c r="I15" s="1497"/>
      <c r="J15" s="1497"/>
      <c r="K15" s="1497"/>
      <c r="L15" s="1497"/>
      <c r="M15" s="1497"/>
      <c r="N15" s="1497"/>
      <c r="O15" s="1497"/>
      <c r="P15" s="1497"/>
      <c r="Q15" s="1498"/>
    </row>
    <row r="16" spans="1:17">
      <c r="A16" s="1499">
        <v>1</v>
      </c>
      <c r="B16" s="1653" t="s">
        <v>202</v>
      </c>
      <c r="C16" s="1500">
        <f>SUM(D16:Q16)</f>
        <v>0</v>
      </c>
      <c r="D16" s="1501"/>
      <c r="E16" s="1502"/>
      <c r="F16" s="1502"/>
      <c r="G16" s="1502"/>
      <c r="H16" s="1502"/>
      <c r="I16" s="1502"/>
      <c r="J16" s="1502"/>
      <c r="K16" s="1502"/>
      <c r="L16" s="1502"/>
      <c r="M16" s="1502"/>
      <c r="N16" s="1502"/>
      <c r="O16" s="1502"/>
      <c r="P16" s="1502"/>
      <c r="Q16" s="1503"/>
    </row>
    <row r="17" spans="1:17">
      <c r="A17" s="1499">
        <v>2</v>
      </c>
      <c r="B17" s="1654" t="s">
        <v>2113</v>
      </c>
      <c r="C17" s="1500">
        <f t="shared" ref="C17:C32" si="0">SUM(D17:Q17)</f>
        <v>0</v>
      </c>
      <c r="D17" s="1504"/>
      <c r="E17" s="1505"/>
      <c r="F17" s="1505"/>
      <c r="G17" s="1505"/>
      <c r="H17" s="1505"/>
      <c r="I17" s="1505"/>
      <c r="J17" s="1505"/>
      <c r="K17" s="1505"/>
      <c r="L17" s="1505"/>
      <c r="M17" s="1505"/>
      <c r="N17" s="1505"/>
      <c r="O17" s="1505"/>
      <c r="P17" s="1505"/>
      <c r="Q17" s="1506"/>
    </row>
    <row r="18" spans="1:17">
      <c r="A18" s="1507">
        <v>3</v>
      </c>
      <c r="B18" s="1508" t="s">
        <v>2114</v>
      </c>
      <c r="C18" s="1500">
        <f t="shared" si="0"/>
        <v>0</v>
      </c>
      <c r="D18" s="1504"/>
      <c r="E18" s="1505"/>
      <c r="F18" s="1505"/>
      <c r="G18" s="1505"/>
      <c r="H18" s="1505"/>
      <c r="I18" s="1505"/>
      <c r="J18" s="1505"/>
      <c r="K18" s="1505"/>
      <c r="L18" s="1505"/>
      <c r="M18" s="1505"/>
      <c r="N18" s="1505"/>
      <c r="O18" s="1505"/>
      <c r="P18" s="1505"/>
      <c r="Q18" s="1506"/>
    </row>
    <row r="19" spans="1:17">
      <c r="A19" s="1507">
        <v>4</v>
      </c>
      <c r="B19" s="1655" t="s">
        <v>2115</v>
      </c>
      <c r="C19" s="1500">
        <f t="shared" si="0"/>
        <v>0</v>
      </c>
      <c r="D19" s="1509">
        <f>D20+D21</f>
        <v>0</v>
      </c>
      <c r="E19" s="1509">
        <f t="shared" ref="E19:Q19" si="1">E20+E21</f>
        <v>0</v>
      </c>
      <c r="F19" s="1509">
        <f t="shared" si="1"/>
        <v>0</v>
      </c>
      <c r="G19" s="1509">
        <f t="shared" si="1"/>
        <v>0</v>
      </c>
      <c r="H19" s="1509">
        <f t="shared" si="1"/>
        <v>0</v>
      </c>
      <c r="I19" s="1509">
        <f t="shared" si="1"/>
        <v>0</v>
      </c>
      <c r="J19" s="1509">
        <f t="shared" si="1"/>
        <v>0</v>
      </c>
      <c r="K19" s="1509">
        <f t="shared" si="1"/>
        <v>0</v>
      </c>
      <c r="L19" s="1509">
        <f t="shared" si="1"/>
        <v>0</v>
      </c>
      <c r="M19" s="1509">
        <f t="shared" si="1"/>
        <v>0</v>
      </c>
      <c r="N19" s="1509">
        <f t="shared" si="1"/>
        <v>0</v>
      </c>
      <c r="O19" s="1509">
        <f t="shared" si="1"/>
        <v>0</v>
      </c>
      <c r="P19" s="1509">
        <f t="shared" si="1"/>
        <v>0</v>
      </c>
      <c r="Q19" s="1510">
        <f t="shared" si="1"/>
        <v>0</v>
      </c>
    </row>
    <row r="20" spans="1:17">
      <c r="A20" s="1636"/>
      <c r="B20" s="1512" t="s">
        <v>67</v>
      </c>
      <c r="C20" s="1500">
        <f t="shared" si="0"/>
        <v>0</v>
      </c>
      <c r="D20" s="1513"/>
      <c r="E20" s="1514"/>
      <c r="F20" s="1514"/>
      <c r="G20" s="1514"/>
      <c r="H20" s="1514"/>
      <c r="I20" s="1514"/>
      <c r="J20" s="1514"/>
      <c r="K20" s="1514"/>
      <c r="L20" s="1514"/>
      <c r="M20" s="1514"/>
      <c r="N20" s="1514"/>
      <c r="O20" s="1514"/>
      <c r="P20" s="1514"/>
      <c r="Q20" s="1515"/>
    </row>
    <row r="21" spans="1:17">
      <c r="A21" s="1499"/>
      <c r="B21" s="1512" t="s">
        <v>273</v>
      </c>
      <c r="C21" s="1500">
        <f t="shared" si="0"/>
        <v>0</v>
      </c>
      <c r="D21" s="1513"/>
      <c r="E21" s="1514"/>
      <c r="F21" s="1514"/>
      <c r="G21" s="1514"/>
      <c r="H21" s="1514"/>
      <c r="I21" s="1514"/>
      <c r="J21" s="1514"/>
      <c r="K21" s="1514"/>
      <c r="L21" s="1514"/>
      <c r="M21" s="1514"/>
      <c r="N21" s="1514"/>
      <c r="O21" s="1514"/>
      <c r="P21" s="1514"/>
      <c r="Q21" s="1515"/>
    </row>
    <row r="22" spans="1:17">
      <c r="A22" s="1507">
        <v>5</v>
      </c>
      <c r="B22" s="1655" t="s">
        <v>2116</v>
      </c>
      <c r="C22" s="1500">
        <f t="shared" si="0"/>
        <v>0</v>
      </c>
      <c r="D22" s="1516"/>
      <c r="E22" s="1517"/>
      <c r="F22" s="1517"/>
      <c r="G22" s="1517"/>
      <c r="H22" s="1517"/>
      <c r="I22" s="1517"/>
      <c r="J22" s="1517"/>
      <c r="K22" s="1517"/>
      <c r="L22" s="1517"/>
      <c r="M22" s="1517"/>
      <c r="N22" s="1517"/>
      <c r="O22" s="1517"/>
      <c r="P22" s="1517"/>
      <c r="Q22" s="1518"/>
    </row>
    <row r="23" spans="1:17">
      <c r="A23" s="1507">
        <v>6</v>
      </c>
      <c r="B23" s="1655" t="s">
        <v>2117</v>
      </c>
      <c r="C23" s="1500">
        <f t="shared" si="0"/>
        <v>0</v>
      </c>
      <c r="D23" s="1513"/>
      <c r="E23" s="1514"/>
      <c r="F23" s="1514"/>
      <c r="G23" s="1514"/>
      <c r="H23" s="1514"/>
      <c r="I23" s="1514"/>
      <c r="J23" s="1514"/>
      <c r="K23" s="1514"/>
      <c r="L23" s="1514"/>
      <c r="M23" s="1514"/>
      <c r="N23" s="1514"/>
      <c r="O23" s="1514"/>
      <c r="P23" s="1514"/>
      <c r="Q23" s="1515"/>
    </row>
    <row r="24" spans="1:17">
      <c r="A24" s="1507">
        <v>7</v>
      </c>
      <c r="B24" s="1655" t="s">
        <v>1805</v>
      </c>
      <c r="C24" s="1500">
        <f t="shared" si="0"/>
        <v>0</v>
      </c>
      <c r="D24" s="1513"/>
      <c r="E24" s="1514"/>
      <c r="F24" s="1514"/>
      <c r="G24" s="1514"/>
      <c r="H24" s="1514"/>
      <c r="I24" s="1514"/>
      <c r="J24" s="1514"/>
      <c r="K24" s="1514"/>
      <c r="L24" s="1514"/>
      <c r="M24" s="1514"/>
      <c r="N24" s="1514"/>
      <c r="O24" s="1514"/>
      <c r="P24" s="1514"/>
      <c r="Q24" s="1515"/>
    </row>
    <row r="25" spans="1:17">
      <c r="A25" s="1507"/>
      <c r="B25" s="1656" t="s">
        <v>2118</v>
      </c>
      <c r="C25" s="1500">
        <f t="shared" si="0"/>
        <v>0</v>
      </c>
      <c r="D25" s="1513"/>
      <c r="E25" s="1514"/>
      <c r="F25" s="1514"/>
      <c r="G25" s="1514"/>
      <c r="H25" s="1514"/>
      <c r="I25" s="1514"/>
      <c r="J25" s="1514"/>
      <c r="K25" s="1514"/>
      <c r="L25" s="1514"/>
      <c r="M25" s="1514"/>
      <c r="N25" s="1514"/>
      <c r="O25" s="1514"/>
      <c r="P25" s="1514"/>
      <c r="Q25" s="1515"/>
    </row>
    <row r="26" spans="1:17">
      <c r="A26" s="1507">
        <v>8</v>
      </c>
      <c r="B26" s="1524" t="s">
        <v>2119</v>
      </c>
      <c r="C26" s="1500">
        <f t="shared" si="0"/>
        <v>0</v>
      </c>
      <c r="D26" s="1521">
        <f>D27+D28+D29</f>
        <v>0</v>
      </c>
      <c r="E26" s="1521">
        <f t="shared" ref="E26:Q26" si="2">E27+E28+E29</f>
        <v>0</v>
      </c>
      <c r="F26" s="1521">
        <f t="shared" si="2"/>
        <v>0</v>
      </c>
      <c r="G26" s="1521">
        <f t="shared" si="2"/>
        <v>0</v>
      </c>
      <c r="H26" s="1521">
        <f t="shared" si="2"/>
        <v>0</v>
      </c>
      <c r="I26" s="1521">
        <f t="shared" si="2"/>
        <v>0</v>
      </c>
      <c r="J26" s="1521">
        <f t="shared" si="2"/>
        <v>0</v>
      </c>
      <c r="K26" s="1521">
        <f t="shared" si="2"/>
        <v>0</v>
      </c>
      <c r="L26" s="1521">
        <f t="shared" si="2"/>
        <v>0</v>
      </c>
      <c r="M26" s="1521">
        <f t="shared" si="2"/>
        <v>0</v>
      </c>
      <c r="N26" s="1521">
        <f t="shared" si="2"/>
        <v>0</v>
      </c>
      <c r="O26" s="1521">
        <f t="shared" si="2"/>
        <v>0</v>
      </c>
      <c r="P26" s="1521">
        <f t="shared" si="2"/>
        <v>0</v>
      </c>
      <c r="Q26" s="1522">
        <f t="shared" si="2"/>
        <v>0</v>
      </c>
    </row>
    <row r="27" spans="1:17">
      <c r="A27" s="1507"/>
      <c r="B27" s="1523" t="s">
        <v>438</v>
      </c>
      <c r="C27" s="1500">
        <f t="shared" si="0"/>
        <v>0</v>
      </c>
      <c r="D27" s="1513"/>
      <c r="E27" s="1514"/>
      <c r="F27" s="1514"/>
      <c r="G27" s="1514"/>
      <c r="H27" s="1514"/>
      <c r="I27" s="1514"/>
      <c r="J27" s="1514"/>
      <c r="K27" s="1514"/>
      <c r="L27" s="1514"/>
      <c r="M27" s="1514"/>
      <c r="N27" s="1514"/>
      <c r="O27" s="1514"/>
      <c r="P27" s="1514"/>
      <c r="Q27" s="1515"/>
    </row>
    <row r="28" spans="1:17">
      <c r="A28" s="1507"/>
      <c r="B28" s="1523" t="s">
        <v>445</v>
      </c>
      <c r="C28" s="1500">
        <f t="shared" si="0"/>
        <v>0</v>
      </c>
      <c r="D28" s="1513"/>
      <c r="E28" s="1514"/>
      <c r="F28" s="1514"/>
      <c r="G28" s="1514"/>
      <c r="H28" s="1514"/>
      <c r="I28" s="1514"/>
      <c r="J28" s="1514"/>
      <c r="K28" s="1514"/>
      <c r="L28" s="1514"/>
      <c r="M28" s="1514"/>
      <c r="N28" s="1514"/>
      <c r="O28" s="1514"/>
      <c r="P28" s="1514"/>
      <c r="Q28" s="1515"/>
    </row>
    <row r="29" spans="1:17">
      <c r="A29" s="1507"/>
      <c r="B29" s="1523" t="s">
        <v>2120</v>
      </c>
      <c r="C29" s="1500">
        <f t="shared" si="0"/>
        <v>0</v>
      </c>
      <c r="D29" s="1513"/>
      <c r="E29" s="1514"/>
      <c r="F29" s="1514"/>
      <c r="G29" s="1514"/>
      <c r="H29" s="1514"/>
      <c r="I29" s="1514"/>
      <c r="J29" s="1514"/>
      <c r="K29" s="1514"/>
      <c r="L29" s="1514"/>
      <c r="M29" s="1514"/>
      <c r="N29" s="1514"/>
      <c r="O29" s="1514"/>
      <c r="P29" s="1514"/>
      <c r="Q29" s="1515"/>
    </row>
    <row r="30" spans="1:17">
      <c r="A30" s="1507">
        <v>9</v>
      </c>
      <c r="B30" s="1524" t="s">
        <v>1813</v>
      </c>
      <c r="C30" s="1500">
        <f t="shared" si="0"/>
        <v>0</v>
      </c>
      <c r="D30" s="1521">
        <f>D31+D32</f>
        <v>0</v>
      </c>
      <c r="E30" s="1521">
        <f t="shared" ref="E30:Q30" si="3">E31+E32</f>
        <v>0</v>
      </c>
      <c r="F30" s="1521">
        <f t="shared" si="3"/>
        <v>0</v>
      </c>
      <c r="G30" s="1521">
        <f t="shared" si="3"/>
        <v>0</v>
      </c>
      <c r="H30" s="1521">
        <f t="shared" si="3"/>
        <v>0</v>
      </c>
      <c r="I30" s="1521">
        <f t="shared" si="3"/>
        <v>0</v>
      </c>
      <c r="J30" s="1521">
        <f t="shared" si="3"/>
        <v>0</v>
      </c>
      <c r="K30" s="1521">
        <f t="shared" si="3"/>
        <v>0</v>
      </c>
      <c r="L30" s="1521">
        <f t="shared" si="3"/>
        <v>0</v>
      </c>
      <c r="M30" s="1521">
        <f t="shared" si="3"/>
        <v>0</v>
      </c>
      <c r="N30" s="1521">
        <f t="shared" si="3"/>
        <v>0</v>
      </c>
      <c r="O30" s="1521">
        <f t="shared" si="3"/>
        <v>0</v>
      </c>
      <c r="P30" s="1521">
        <f t="shared" si="3"/>
        <v>0</v>
      </c>
      <c r="Q30" s="1522">
        <f t="shared" si="3"/>
        <v>0</v>
      </c>
    </row>
    <row r="31" spans="1:17">
      <c r="A31" s="1507"/>
      <c r="B31" s="1657" t="s">
        <v>2121</v>
      </c>
      <c r="C31" s="1500">
        <f t="shared" si="0"/>
        <v>0</v>
      </c>
      <c r="D31" s="1513"/>
      <c r="E31" s="1514"/>
      <c r="F31" s="1514"/>
      <c r="G31" s="1514"/>
      <c r="H31" s="1514"/>
      <c r="I31" s="1514"/>
      <c r="J31" s="1514"/>
      <c r="K31" s="1514"/>
      <c r="L31" s="1514"/>
      <c r="M31" s="1514"/>
      <c r="N31" s="1514"/>
      <c r="O31" s="1514"/>
      <c r="P31" s="1514"/>
      <c r="Q31" s="1515"/>
    </row>
    <row r="32" spans="1:17">
      <c r="A32" s="1507"/>
      <c r="B32" s="1657" t="s">
        <v>65</v>
      </c>
      <c r="C32" s="1500">
        <f t="shared" si="0"/>
        <v>0</v>
      </c>
      <c r="D32" s="1513"/>
      <c r="E32" s="1514"/>
      <c r="F32" s="1514"/>
      <c r="G32" s="1514"/>
      <c r="H32" s="1514"/>
      <c r="I32" s="1514"/>
      <c r="J32" s="1514"/>
      <c r="K32" s="1514"/>
      <c r="L32" s="1514"/>
      <c r="M32" s="1514"/>
      <c r="N32" s="1514"/>
      <c r="O32" s="1514"/>
      <c r="P32" s="1514"/>
      <c r="Q32" s="1515"/>
    </row>
    <row r="33" spans="1:17">
      <c r="A33" s="1507"/>
      <c r="B33" s="1572" t="s">
        <v>2122</v>
      </c>
      <c r="C33" s="1529">
        <f>C16+C17+C18+C19+C22+C23+C24+C25+C26+C30</f>
        <v>0</v>
      </c>
      <c r="D33" s="1529">
        <f t="shared" ref="D33:Q33" si="4">D16+D17+D18+D19+D22+D23+D24+D25+D26+D30</f>
        <v>0</v>
      </c>
      <c r="E33" s="1529">
        <f t="shared" si="4"/>
        <v>0</v>
      </c>
      <c r="F33" s="1529">
        <f t="shared" si="4"/>
        <v>0</v>
      </c>
      <c r="G33" s="1529">
        <f t="shared" si="4"/>
        <v>0</v>
      </c>
      <c r="H33" s="1529">
        <f t="shared" si="4"/>
        <v>0</v>
      </c>
      <c r="I33" s="1529">
        <f t="shared" si="4"/>
        <v>0</v>
      </c>
      <c r="J33" s="1529">
        <f t="shared" si="4"/>
        <v>0</v>
      </c>
      <c r="K33" s="1529">
        <f t="shared" si="4"/>
        <v>0</v>
      </c>
      <c r="L33" s="1529">
        <f t="shared" si="4"/>
        <v>0</v>
      </c>
      <c r="M33" s="1529">
        <f t="shared" si="4"/>
        <v>0</v>
      </c>
      <c r="N33" s="1529">
        <f t="shared" si="4"/>
        <v>0</v>
      </c>
      <c r="O33" s="1529">
        <f t="shared" si="4"/>
        <v>0</v>
      </c>
      <c r="P33" s="1529">
        <f t="shared" si="4"/>
        <v>0</v>
      </c>
      <c r="Q33" s="1530">
        <f t="shared" si="4"/>
        <v>0</v>
      </c>
    </row>
    <row r="34" spans="1:17">
      <c r="A34" s="1507"/>
      <c r="B34" s="1614" t="s">
        <v>2123</v>
      </c>
      <c r="C34" s="1531"/>
      <c r="D34" s="1531"/>
      <c r="E34" s="1531"/>
      <c r="F34" s="1531"/>
      <c r="G34" s="1531"/>
      <c r="H34" s="1531"/>
      <c r="I34" s="1531"/>
      <c r="J34" s="1531"/>
      <c r="K34" s="1531"/>
      <c r="L34" s="1531"/>
      <c r="M34" s="1531"/>
      <c r="N34" s="1531"/>
      <c r="O34" s="1531"/>
      <c r="P34" s="1531"/>
      <c r="Q34" s="1532"/>
    </row>
    <row r="35" spans="1:17">
      <c r="A35" s="1507">
        <v>1</v>
      </c>
      <c r="B35" s="1655" t="s">
        <v>2124</v>
      </c>
      <c r="C35" s="1500">
        <f>SUM(D35:Q35)</f>
        <v>0</v>
      </c>
      <c r="D35" s="1516"/>
      <c r="E35" s="1517"/>
      <c r="F35" s="1517"/>
      <c r="G35" s="1517"/>
      <c r="H35" s="1517"/>
      <c r="I35" s="1517"/>
      <c r="J35" s="1517"/>
      <c r="K35" s="1517"/>
      <c r="L35" s="1517"/>
      <c r="M35" s="1517"/>
      <c r="N35" s="1517"/>
      <c r="O35" s="1517"/>
      <c r="P35" s="1517"/>
      <c r="Q35" s="1518"/>
    </row>
    <row r="36" spans="1:17">
      <c r="A36" s="1507">
        <v>2</v>
      </c>
      <c r="B36" s="1655" t="s">
        <v>2125</v>
      </c>
      <c r="C36" s="1500">
        <f t="shared" ref="C36:C50" si="5">SUM(D36:Q36)</f>
        <v>0</v>
      </c>
      <c r="D36" s="1513"/>
      <c r="E36" s="1514"/>
      <c r="F36" s="1514"/>
      <c r="G36" s="1514"/>
      <c r="H36" s="1514"/>
      <c r="I36" s="1514"/>
      <c r="J36" s="1514"/>
      <c r="K36" s="1514"/>
      <c r="L36" s="1514"/>
      <c r="M36" s="1514"/>
      <c r="N36" s="1514"/>
      <c r="O36" s="1514"/>
      <c r="P36" s="1514"/>
      <c r="Q36" s="1515"/>
    </row>
    <row r="37" spans="1:17">
      <c r="A37" s="1507">
        <v>3</v>
      </c>
      <c r="B37" s="1655" t="s">
        <v>2126</v>
      </c>
      <c r="C37" s="1500">
        <f t="shared" si="5"/>
        <v>0</v>
      </c>
      <c r="D37" s="1513"/>
      <c r="E37" s="1514"/>
      <c r="F37" s="1514"/>
      <c r="G37" s="1514"/>
      <c r="H37" s="1514"/>
      <c r="I37" s="1514"/>
      <c r="J37" s="1514"/>
      <c r="K37" s="1514"/>
      <c r="L37" s="1514"/>
      <c r="M37" s="1514"/>
      <c r="N37" s="1514"/>
      <c r="O37" s="1514"/>
      <c r="P37" s="1514"/>
      <c r="Q37" s="1515"/>
    </row>
    <row r="38" spans="1:17">
      <c r="A38" s="1507">
        <v>4</v>
      </c>
      <c r="B38" s="1655" t="s">
        <v>2127</v>
      </c>
      <c r="C38" s="1500">
        <f t="shared" si="5"/>
        <v>0</v>
      </c>
      <c r="D38" s="1521">
        <f>D39+D40</f>
        <v>0</v>
      </c>
      <c r="E38" s="1521">
        <f t="shared" ref="E38:Q38" si="6">E39+E40</f>
        <v>0</v>
      </c>
      <c r="F38" s="1521">
        <f t="shared" si="6"/>
        <v>0</v>
      </c>
      <c r="G38" s="1521">
        <f t="shared" si="6"/>
        <v>0</v>
      </c>
      <c r="H38" s="1521">
        <f t="shared" si="6"/>
        <v>0</v>
      </c>
      <c r="I38" s="1521">
        <f t="shared" si="6"/>
        <v>0</v>
      </c>
      <c r="J38" s="1521">
        <f t="shared" si="6"/>
        <v>0</v>
      </c>
      <c r="K38" s="1521">
        <f t="shared" si="6"/>
        <v>0</v>
      </c>
      <c r="L38" s="1521">
        <f t="shared" si="6"/>
        <v>0</v>
      </c>
      <c r="M38" s="1521">
        <f t="shared" si="6"/>
        <v>0</v>
      </c>
      <c r="N38" s="1521">
        <f t="shared" si="6"/>
        <v>0</v>
      </c>
      <c r="O38" s="1521">
        <f t="shared" si="6"/>
        <v>0</v>
      </c>
      <c r="P38" s="1521">
        <f t="shared" si="6"/>
        <v>0</v>
      </c>
      <c r="Q38" s="1522">
        <f t="shared" si="6"/>
        <v>0</v>
      </c>
    </row>
    <row r="39" spans="1:17" ht="15" customHeight="1">
      <c r="A39" s="1507"/>
      <c r="B39" s="1512" t="s">
        <v>67</v>
      </c>
      <c r="C39" s="1500">
        <f t="shared" si="5"/>
        <v>0</v>
      </c>
      <c r="D39" s="1533"/>
      <c r="E39" s="1533"/>
      <c r="F39" s="1533"/>
      <c r="G39" s="1533"/>
      <c r="H39" s="1533"/>
      <c r="I39" s="1533"/>
      <c r="J39" s="1533"/>
      <c r="K39" s="1533"/>
      <c r="L39" s="1533"/>
      <c r="M39" s="1533"/>
      <c r="N39" s="1533"/>
      <c r="O39" s="1533"/>
      <c r="P39" s="1533"/>
      <c r="Q39" s="1534"/>
    </row>
    <row r="40" spans="1:17">
      <c r="A40" s="1507"/>
      <c r="B40" s="1512" t="s">
        <v>273</v>
      </c>
      <c r="C40" s="1500">
        <f t="shared" si="5"/>
        <v>0</v>
      </c>
      <c r="D40" s="1536"/>
      <c r="E40" s="1536"/>
      <c r="F40" s="1536"/>
      <c r="G40" s="1536"/>
      <c r="H40" s="1536"/>
      <c r="I40" s="1536"/>
      <c r="J40" s="1536"/>
      <c r="K40" s="1536"/>
      <c r="L40" s="1536"/>
      <c r="M40" s="1536"/>
      <c r="N40" s="1536"/>
      <c r="O40" s="1536"/>
      <c r="P40" s="1536"/>
      <c r="Q40" s="1537"/>
    </row>
    <row r="41" spans="1:17">
      <c r="A41" s="1507">
        <v>5</v>
      </c>
      <c r="B41" s="1655" t="s">
        <v>2128</v>
      </c>
      <c r="C41" s="1500">
        <f t="shared" si="5"/>
        <v>0</v>
      </c>
      <c r="D41" s="1539"/>
      <c r="E41" s="1539"/>
      <c r="F41" s="1539"/>
      <c r="G41" s="1539"/>
      <c r="H41" s="1539"/>
      <c r="I41" s="1539"/>
      <c r="J41" s="1539"/>
      <c r="K41" s="1539"/>
      <c r="L41" s="1539"/>
      <c r="M41" s="1539"/>
      <c r="N41" s="1539"/>
      <c r="O41" s="1539"/>
      <c r="P41" s="1539"/>
      <c r="Q41" s="1540"/>
    </row>
    <row r="42" spans="1:17">
      <c r="A42" s="1507">
        <v>6</v>
      </c>
      <c r="B42" s="1658" t="s">
        <v>2117</v>
      </c>
      <c r="C42" s="1500">
        <f t="shared" si="5"/>
        <v>0</v>
      </c>
      <c r="D42" s="1541"/>
      <c r="E42" s="1541"/>
      <c r="F42" s="1541"/>
      <c r="G42" s="1541"/>
      <c r="H42" s="1541"/>
      <c r="I42" s="1541"/>
      <c r="J42" s="1541"/>
      <c r="K42" s="1541"/>
      <c r="L42" s="1541"/>
      <c r="M42" s="1541"/>
      <c r="N42" s="1541"/>
      <c r="O42" s="1541"/>
      <c r="P42" s="1541"/>
      <c r="Q42" s="1542"/>
    </row>
    <row r="43" spans="1:17">
      <c r="A43" s="1507">
        <v>7</v>
      </c>
      <c r="B43" s="1658" t="s">
        <v>771</v>
      </c>
      <c r="C43" s="1500">
        <f t="shared" si="5"/>
        <v>0</v>
      </c>
      <c r="D43" s="1509">
        <f>D44+D45+D46</f>
        <v>0</v>
      </c>
      <c r="E43" s="1509">
        <f t="shared" ref="E43:Q43" si="7">E44+E45+E46</f>
        <v>0</v>
      </c>
      <c r="F43" s="1509">
        <f t="shared" si="7"/>
        <v>0</v>
      </c>
      <c r="G43" s="1509">
        <f t="shared" si="7"/>
        <v>0</v>
      </c>
      <c r="H43" s="1509">
        <f t="shared" si="7"/>
        <v>0</v>
      </c>
      <c r="I43" s="1509">
        <f t="shared" si="7"/>
        <v>0</v>
      </c>
      <c r="J43" s="1509">
        <f t="shared" si="7"/>
        <v>0</v>
      </c>
      <c r="K43" s="1509">
        <f t="shared" si="7"/>
        <v>0</v>
      </c>
      <c r="L43" s="1509">
        <f t="shared" si="7"/>
        <v>0</v>
      </c>
      <c r="M43" s="1509">
        <f t="shared" si="7"/>
        <v>0</v>
      </c>
      <c r="N43" s="1509">
        <f t="shared" si="7"/>
        <v>0</v>
      </c>
      <c r="O43" s="1509">
        <f t="shared" si="7"/>
        <v>0</v>
      </c>
      <c r="P43" s="1509">
        <f t="shared" si="7"/>
        <v>0</v>
      </c>
      <c r="Q43" s="1510">
        <f t="shared" si="7"/>
        <v>0</v>
      </c>
    </row>
    <row r="44" spans="1:17">
      <c r="A44" s="1526"/>
      <c r="B44" s="1656" t="s">
        <v>560</v>
      </c>
      <c r="C44" s="1500">
        <f t="shared" si="5"/>
        <v>0</v>
      </c>
      <c r="D44" s="1544"/>
      <c r="E44" s="1505"/>
      <c r="F44" s="1505"/>
      <c r="G44" s="1505"/>
      <c r="H44" s="1505"/>
      <c r="I44" s="1505"/>
      <c r="J44" s="1505"/>
      <c r="K44" s="1505"/>
      <c r="L44" s="1505"/>
      <c r="M44" s="1505"/>
      <c r="N44" s="1505"/>
      <c r="O44" s="1505"/>
      <c r="P44" s="1505"/>
      <c r="Q44" s="1506"/>
    </row>
    <row r="45" spans="1:17">
      <c r="A45" s="1635"/>
      <c r="B45" s="1512" t="s">
        <v>570</v>
      </c>
      <c r="C45" s="1500">
        <f t="shared" si="5"/>
        <v>0</v>
      </c>
      <c r="D45" s="1544"/>
      <c r="E45" s="1505"/>
      <c r="F45" s="1505"/>
      <c r="G45" s="1505"/>
      <c r="H45" s="1505"/>
      <c r="I45" s="1505"/>
      <c r="J45" s="1505"/>
      <c r="K45" s="1505"/>
      <c r="L45" s="1505"/>
      <c r="M45" s="1505"/>
      <c r="N45" s="1505"/>
      <c r="O45" s="1505"/>
      <c r="P45" s="1505"/>
      <c r="Q45" s="1506"/>
    </row>
    <row r="46" spans="1:17">
      <c r="A46" s="1635"/>
      <c r="B46" s="1512" t="s">
        <v>571</v>
      </c>
      <c r="C46" s="1500">
        <f t="shared" si="5"/>
        <v>0</v>
      </c>
      <c r="D46" s="1544"/>
      <c r="E46" s="1505"/>
      <c r="F46" s="1505"/>
      <c r="G46" s="1505"/>
      <c r="H46" s="1505"/>
      <c r="I46" s="1505"/>
      <c r="J46" s="1505"/>
      <c r="K46" s="1505"/>
      <c r="L46" s="1505"/>
      <c r="M46" s="1505"/>
      <c r="N46" s="1505"/>
      <c r="O46" s="1505"/>
      <c r="P46" s="1505"/>
      <c r="Q46" s="1506"/>
    </row>
    <row r="47" spans="1:17">
      <c r="A47" s="1507">
        <v>8</v>
      </c>
      <c r="B47" s="1545" t="s">
        <v>2129</v>
      </c>
      <c r="C47" s="1500">
        <f t="shared" si="5"/>
        <v>0</v>
      </c>
      <c r="D47" s="1544"/>
      <c r="E47" s="1505"/>
      <c r="F47" s="1505"/>
      <c r="G47" s="1505"/>
      <c r="H47" s="1505"/>
      <c r="I47" s="1505"/>
      <c r="J47" s="1505"/>
      <c r="K47" s="1505"/>
      <c r="L47" s="1505"/>
      <c r="M47" s="1505"/>
      <c r="N47" s="1505"/>
      <c r="O47" s="1505"/>
      <c r="P47" s="1505"/>
      <c r="Q47" s="1506"/>
    </row>
    <row r="48" spans="1:17">
      <c r="A48" s="1507">
        <v>9</v>
      </c>
      <c r="B48" s="1520" t="s">
        <v>2130</v>
      </c>
      <c r="C48" s="1500">
        <f t="shared" si="5"/>
        <v>0</v>
      </c>
      <c r="D48" s="1544"/>
      <c r="E48" s="1505"/>
      <c r="F48" s="1505"/>
      <c r="G48" s="1505"/>
      <c r="H48" s="1505"/>
      <c r="I48" s="1505"/>
      <c r="J48" s="1505"/>
      <c r="K48" s="1505"/>
      <c r="L48" s="1505"/>
      <c r="M48" s="1505"/>
      <c r="N48" s="1505"/>
      <c r="O48" s="1505"/>
      <c r="P48" s="1505"/>
      <c r="Q48" s="1506"/>
    </row>
    <row r="49" spans="1:17">
      <c r="A49" s="1507">
        <v>10</v>
      </c>
      <c r="B49" s="1524" t="s">
        <v>1833</v>
      </c>
      <c r="C49" s="1500">
        <f t="shared" si="5"/>
        <v>0</v>
      </c>
      <c r="D49" s="1544"/>
      <c r="E49" s="1505"/>
      <c r="F49" s="1505"/>
      <c r="G49" s="1505"/>
      <c r="H49" s="1505"/>
      <c r="I49" s="1505"/>
      <c r="J49" s="1505"/>
      <c r="K49" s="1505"/>
      <c r="L49" s="1505"/>
      <c r="M49" s="1505"/>
      <c r="N49" s="1505"/>
      <c r="O49" s="1505"/>
      <c r="P49" s="1505"/>
      <c r="Q49" s="1506"/>
    </row>
    <row r="50" spans="1:17">
      <c r="A50" s="1507">
        <v>11</v>
      </c>
      <c r="B50" s="1524" t="s">
        <v>643</v>
      </c>
      <c r="C50" s="1500">
        <f t="shared" si="5"/>
        <v>0</v>
      </c>
      <c r="D50" s="1544"/>
      <c r="E50" s="1505"/>
      <c r="F50" s="1505"/>
      <c r="G50" s="1505"/>
      <c r="H50" s="1505"/>
      <c r="I50" s="1505"/>
      <c r="J50" s="1505"/>
      <c r="K50" s="1505"/>
      <c r="L50" s="1505"/>
      <c r="M50" s="1505"/>
      <c r="N50" s="1505"/>
      <c r="O50" s="1505"/>
      <c r="P50" s="1505"/>
      <c r="Q50" s="1506"/>
    </row>
    <row r="51" spans="1:17" ht="15.75" thickBot="1">
      <c r="A51" s="1637"/>
      <c r="B51" s="1547" t="s">
        <v>2131</v>
      </c>
      <c r="C51" s="1548">
        <f>C35+C36+C37+C38+C41+C42+C43+C47+C48+C49+C50</f>
        <v>0</v>
      </c>
      <c r="D51" s="1549">
        <f>D35+D36+D37+D38+D41+D42+D43+D47+D48+D49+D50</f>
        <v>0</v>
      </c>
      <c r="E51" s="1549">
        <f t="shared" ref="E51:Q51" si="8">E35+E36+E37+E38+E41+E42+E43+E47+E48+E49+E50</f>
        <v>0</v>
      </c>
      <c r="F51" s="1549">
        <f t="shared" si="8"/>
        <v>0</v>
      </c>
      <c r="G51" s="1549">
        <f t="shared" si="8"/>
        <v>0</v>
      </c>
      <c r="H51" s="1549">
        <f t="shared" si="8"/>
        <v>0</v>
      </c>
      <c r="I51" s="1549">
        <f t="shared" si="8"/>
        <v>0</v>
      </c>
      <c r="J51" s="1549">
        <f t="shared" si="8"/>
        <v>0</v>
      </c>
      <c r="K51" s="1549">
        <f t="shared" si="8"/>
        <v>0</v>
      </c>
      <c r="L51" s="1549">
        <f t="shared" si="8"/>
        <v>0</v>
      </c>
      <c r="M51" s="1549">
        <f t="shared" si="8"/>
        <v>0</v>
      </c>
      <c r="N51" s="1549">
        <f t="shared" si="8"/>
        <v>0</v>
      </c>
      <c r="O51" s="1549">
        <f t="shared" si="8"/>
        <v>0</v>
      </c>
      <c r="P51" s="1549">
        <f t="shared" si="8"/>
        <v>0</v>
      </c>
      <c r="Q51" s="1550">
        <f t="shared" si="8"/>
        <v>0</v>
      </c>
    </row>
    <row r="52" spans="1:17" ht="15.75" thickBot="1">
      <c r="A52" s="1638"/>
      <c r="B52" s="1639" t="s">
        <v>2132</v>
      </c>
      <c r="C52" s="1553">
        <f>C33+C51</f>
        <v>0</v>
      </c>
      <c r="D52" s="1554">
        <f>D33+D51</f>
        <v>0</v>
      </c>
      <c r="E52" s="1554">
        <f t="shared" ref="E52:Q52" si="9">E33+E51</f>
        <v>0</v>
      </c>
      <c r="F52" s="1554">
        <f t="shared" si="9"/>
        <v>0</v>
      </c>
      <c r="G52" s="1554">
        <f t="shared" si="9"/>
        <v>0</v>
      </c>
      <c r="H52" s="1554">
        <f t="shared" si="9"/>
        <v>0</v>
      </c>
      <c r="I52" s="1554">
        <f t="shared" si="9"/>
        <v>0</v>
      </c>
      <c r="J52" s="1554">
        <f t="shared" si="9"/>
        <v>0</v>
      </c>
      <c r="K52" s="1554">
        <f t="shared" si="9"/>
        <v>0</v>
      </c>
      <c r="L52" s="1554">
        <f t="shared" si="9"/>
        <v>0</v>
      </c>
      <c r="M52" s="1554">
        <f t="shared" si="9"/>
        <v>0</v>
      </c>
      <c r="N52" s="1554">
        <f t="shared" si="9"/>
        <v>0</v>
      </c>
      <c r="O52" s="1554">
        <f t="shared" si="9"/>
        <v>0</v>
      </c>
      <c r="P52" s="1554">
        <f t="shared" si="9"/>
        <v>0</v>
      </c>
      <c r="Q52" s="1555">
        <f t="shared" si="9"/>
        <v>0</v>
      </c>
    </row>
    <row r="53" spans="1:17">
      <c r="A53" s="1640"/>
      <c r="B53" s="1641" t="s">
        <v>1221</v>
      </c>
      <c r="C53" s="1558"/>
      <c r="D53" s="1559"/>
      <c r="E53" s="1559"/>
      <c r="F53" s="1559"/>
      <c r="G53" s="1559"/>
      <c r="H53" s="1559"/>
      <c r="I53" s="1559"/>
      <c r="J53" s="1559"/>
      <c r="K53" s="1559"/>
      <c r="L53" s="1559"/>
      <c r="M53" s="1559"/>
      <c r="N53" s="1559"/>
      <c r="O53" s="1559"/>
      <c r="P53" s="1559"/>
      <c r="Q53" s="1560"/>
    </row>
    <row r="54" spans="1:17">
      <c r="A54" s="1635"/>
      <c r="B54" s="1614" t="s">
        <v>2133</v>
      </c>
      <c r="C54" s="1561"/>
      <c r="D54" s="1562"/>
      <c r="E54" s="1562"/>
      <c r="F54" s="1562"/>
      <c r="G54" s="1562"/>
      <c r="H54" s="1562"/>
      <c r="I54" s="1562"/>
      <c r="J54" s="1562"/>
      <c r="K54" s="1562"/>
      <c r="L54" s="1562"/>
      <c r="M54" s="1562"/>
      <c r="N54" s="1562"/>
      <c r="O54" s="1562"/>
      <c r="P54" s="1562"/>
      <c r="Q54" s="1563"/>
    </row>
    <row r="55" spans="1:17">
      <c r="A55" s="1519" t="s">
        <v>2134</v>
      </c>
      <c r="B55" s="1616" t="s">
        <v>2135</v>
      </c>
      <c r="C55" s="1496"/>
      <c r="D55" s="1497"/>
      <c r="E55" s="1497"/>
      <c r="F55" s="1497"/>
      <c r="G55" s="1497"/>
      <c r="H55" s="1497"/>
      <c r="I55" s="1497"/>
      <c r="J55" s="1497"/>
      <c r="K55" s="1497"/>
      <c r="L55" s="1497"/>
      <c r="M55" s="1497"/>
      <c r="N55" s="1497"/>
      <c r="O55" s="1497"/>
      <c r="P55" s="1497"/>
      <c r="Q55" s="1498"/>
    </row>
    <row r="56" spans="1:17">
      <c r="A56" s="1499" t="s">
        <v>2136</v>
      </c>
      <c r="B56" s="1508" t="s">
        <v>2137</v>
      </c>
      <c r="C56" s="1500">
        <f t="shared" ref="C56:C62" si="10">SUM(D56:Q56)</f>
        <v>0</v>
      </c>
      <c r="D56" s="1544"/>
      <c r="E56" s="1505"/>
      <c r="F56" s="1505"/>
      <c r="G56" s="1505"/>
      <c r="H56" s="1505"/>
      <c r="I56" s="1505"/>
      <c r="J56" s="1505"/>
      <c r="K56" s="1505"/>
      <c r="L56" s="1505"/>
      <c r="M56" s="1505"/>
      <c r="N56" s="1505"/>
      <c r="O56" s="1505"/>
      <c r="P56" s="1505"/>
      <c r="Q56" s="1506"/>
    </row>
    <row r="57" spans="1:17">
      <c r="A57" s="1507" t="s">
        <v>2138</v>
      </c>
      <c r="B57" s="1566" t="s">
        <v>2139</v>
      </c>
      <c r="C57" s="1500">
        <f t="shared" si="10"/>
        <v>0</v>
      </c>
      <c r="D57" s="1544"/>
      <c r="E57" s="1505"/>
      <c r="F57" s="1505"/>
      <c r="G57" s="1505"/>
      <c r="H57" s="1505"/>
      <c r="I57" s="1505"/>
      <c r="J57" s="1505"/>
      <c r="K57" s="1505"/>
      <c r="L57" s="1505"/>
      <c r="M57" s="1505"/>
      <c r="N57" s="1505"/>
      <c r="O57" s="1505"/>
      <c r="P57" s="1505"/>
      <c r="Q57" s="1506"/>
    </row>
    <row r="58" spans="1:17">
      <c r="A58" s="1507" t="s">
        <v>2140</v>
      </c>
      <c r="B58" s="1566" t="s">
        <v>2141</v>
      </c>
      <c r="C58" s="1500">
        <f t="shared" si="10"/>
        <v>0</v>
      </c>
      <c r="D58" s="1544"/>
      <c r="E58" s="1505"/>
      <c r="F58" s="1505"/>
      <c r="G58" s="1505"/>
      <c r="H58" s="1505"/>
      <c r="I58" s="1505"/>
      <c r="J58" s="1505"/>
      <c r="K58" s="1505"/>
      <c r="L58" s="1505"/>
      <c r="M58" s="1505"/>
      <c r="N58" s="1505"/>
      <c r="O58" s="1505"/>
      <c r="P58" s="1505"/>
      <c r="Q58" s="1506"/>
    </row>
    <row r="59" spans="1:17">
      <c r="A59" s="1507" t="s">
        <v>2142</v>
      </c>
      <c r="B59" s="1566" t="s">
        <v>2143</v>
      </c>
      <c r="C59" s="1500">
        <f t="shared" si="10"/>
        <v>0</v>
      </c>
      <c r="D59" s="1567">
        <f>D60+D61</f>
        <v>0</v>
      </c>
      <c r="E59" s="1567">
        <f t="shared" ref="E59:Q59" si="11">E60+E61</f>
        <v>0</v>
      </c>
      <c r="F59" s="1567">
        <f t="shared" si="11"/>
        <v>0</v>
      </c>
      <c r="G59" s="1567">
        <f t="shared" si="11"/>
        <v>0</v>
      </c>
      <c r="H59" s="1567">
        <f t="shared" si="11"/>
        <v>0</v>
      </c>
      <c r="I59" s="1567">
        <f t="shared" si="11"/>
        <v>0</v>
      </c>
      <c r="J59" s="1567">
        <f t="shared" si="11"/>
        <v>0</v>
      </c>
      <c r="K59" s="1567">
        <f t="shared" si="11"/>
        <v>0</v>
      </c>
      <c r="L59" s="1567">
        <f t="shared" si="11"/>
        <v>0</v>
      </c>
      <c r="M59" s="1567">
        <f t="shared" si="11"/>
        <v>0</v>
      </c>
      <c r="N59" s="1567">
        <f t="shared" si="11"/>
        <v>0</v>
      </c>
      <c r="O59" s="1567">
        <f t="shared" si="11"/>
        <v>0</v>
      </c>
      <c r="P59" s="1567">
        <f t="shared" si="11"/>
        <v>0</v>
      </c>
      <c r="Q59" s="1568">
        <f t="shared" si="11"/>
        <v>0</v>
      </c>
    </row>
    <row r="60" spans="1:17">
      <c r="A60" s="1507" t="s">
        <v>2144</v>
      </c>
      <c r="B60" s="1569" t="s">
        <v>2145</v>
      </c>
      <c r="C60" s="1500">
        <f t="shared" si="10"/>
        <v>0</v>
      </c>
      <c r="D60" s="1536"/>
      <c r="E60" s="1536"/>
      <c r="F60" s="1536"/>
      <c r="G60" s="1536"/>
      <c r="H60" s="1536"/>
      <c r="I60" s="1536"/>
      <c r="J60" s="1536"/>
      <c r="K60" s="1536"/>
      <c r="L60" s="1536"/>
      <c r="M60" s="1536"/>
      <c r="N60" s="1536"/>
      <c r="O60" s="1536"/>
      <c r="P60" s="1536"/>
      <c r="Q60" s="1537"/>
    </row>
    <row r="61" spans="1:17">
      <c r="A61" s="1499" t="s">
        <v>2146</v>
      </c>
      <c r="B61" s="1512" t="s">
        <v>2147</v>
      </c>
      <c r="C61" s="1500">
        <f t="shared" si="10"/>
        <v>0</v>
      </c>
      <c r="D61" s="1536"/>
      <c r="E61" s="1536"/>
      <c r="F61" s="1536"/>
      <c r="G61" s="1536"/>
      <c r="H61" s="1536"/>
      <c r="I61" s="1536"/>
      <c r="J61" s="1536"/>
      <c r="K61" s="1536"/>
      <c r="L61" s="1536"/>
      <c r="M61" s="1536"/>
      <c r="N61" s="1536"/>
      <c r="O61" s="1536"/>
      <c r="P61" s="1536"/>
      <c r="Q61" s="1537"/>
    </row>
    <row r="62" spans="1:17">
      <c r="A62" s="1507" t="s">
        <v>2148</v>
      </c>
      <c r="B62" s="1566" t="s">
        <v>2149</v>
      </c>
      <c r="C62" s="1500">
        <f t="shared" si="10"/>
        <v>0</v>
      </c>
      <c r="D62" s="1570"/>
      <c r="E62" s="1570"/>
      <c r="F62" s="1570"/>
      <c r="G62" s="1570"/>
      <c r="H62" s="1570"/>
      <c r="I62" s="1570"/>
      <c r="J62" s="1570"/>
      <c r="K62" s="1570"/>
      <c r="L62" s="1570"/>
      <c r="M62" s="1570"/>
      <c r="N62" s="1570"/>
      <c r="O62" s="1570"/>
      <c r="P62" s="1570"/>
      <c r="Q62" s="1571"/>
    </row>
    <row r="63" spans="1:17">
      <c r="A63" s="1526"/>
      <c r="B63" s="1528" t="s">
        <v>2150</v>
      </c>
      <c r="C63" s="1573">
        <f>C56+C57+C58+C59+C62</f>
        <v>0</v>
      </c>
      <c r="D63" s="1574">
        <f>D56+D57+D58+D59+D62</f>
        <v>0</v>
      </c>
      <c r="E63" s="1574">
        <f t="shared" ref="E63:Q63" si="12">E56+E57+E58+E59+E62</f>
        <v>0</v>
      </c>
      <c r="F63" s="1574">
        <f t="shared" si="12"/>
        <v>0</v>
      </c>
      <c r="G63" s="1574">
        <f t="shared" si="12"/>
        <v>0</v>
      </c>
      <c r="H63" s="1574">
        <f t="shared" si="12"/>
        <v>0</v>
      </c>
      <c r="I63" s="1574">
        <f t="shared" si="12"/>
        <v>0</v>
      </c>
      <c r="J63" s="1574">
        <f t="shared" si="12"/>
        <v>0</v>
      </c>
      <c r="K63" s="1574">
        <f t="shared" si="12"/>
        <v>0</v>
      </c>
      <c r="L63" s="1574">
        <f t="shared" si="12"/>
        <v>0</v>
      </c>
      <c r="M63" s="1574">
        <f t="shared" si="12"/>
        <v>0</v>
      </c>
      <c r="N63" s="1574">
        <f t="shared" si="12"/>
        <v>0</v>
      </c>
      <c r="O63" s="1574">
        <f t="shared" si="12"/>
        <v>0</v>
      </c>
      <c r="P63" s="1574">
        <f t="shared" si="12"/>
        <v>0</v>
      </c>
      <c r="Q63" s="1575">
        <f t="shared" si="12"/>
        <v>0</v>
      </c>
    </row>
    <row r="64" spans="1:17">
      <c r="A64" s="1635"/>
      <c r="B64" s="1614" t="s">
        <v>2151</v>
      </c>
      <c r="C64" s="1492"/>
      <c r="D64" s="1617"/>
      <c r="E64" s="1617"/>
      <c r="F64" s="1617"/>
      <c r="G64" s="1617"/>
      <c r="H64" s="1617"/>
      <c r="I64" s="1617"/>
      <c r="J64" s="1617"/>
      <c r="K64" s="1617"/>
      <c r="L64" s="1617"/>
      <c r="M64" s="1617"/>
      <c r="N64" s="1617"/>
      <c r="O64" s="1617"/>
      <c r="P64" s="1617"/>
      <c r="Q64" s="1618"/>
    </row>
    <row r="65" spans="1:17">
      <c r="A65" s="1642" t="s">
        <v>2152</v>
      </c>
      <c r="B65" s="1616" t="s">
        <v>2135</v>
      </c>
      <c r="C65" s="1619"/>
      <c r="D65" s="1620"/>
      <c r="E65" s="1620"/>
      <c r="F65" s="1620"/>
      <c r="G65" s="1620"/>
      <c r="H65" s="1620"/>
      <c r="I65" s="1620"/>
      <c r="J65" s="1620"/>
      <c r="K65" s="1620"/>
      <c r="L65" s="1620"/>
      <c r="M65" s="1620"/>
      <c r="N65" s="1620"/>
      <c r="O65" s="1620"/>
      <c r="P65" s="1620"/>
      <c r="Q65" s="1621"/>
    </row>
    <row r="66" spans="1:17">
      <c r="A66" s="1507" t="s">
        <v>2136</v>
      </c>
      <c r="B66" s="1566" t="s">
        <v>2137</v>
      </c>
      <c r="C66" s="1500">
        <f t="shared" ref="C66:C72" si="13">SUM(D66:Q66)</f>
        <v>0</v>
      </c>
      <c r="D66" s="1544"/>
      <c r="E66" s="1505"/>
      <c r="F66" s="1505"/>
      <c r="G66" s="1505"/>
      <c r="H66" s="1505"/>
      <c r="I66" s="1505"/>
      <c r="J66" s="1505"/>
      <c r="K66" s="1505"/>
      <c r="L66" s="1505"/>
      <c r="M66" s="1505"/>
      <c r="N66" s="1505"/>
      <c r="O66" s="1505"/>
      <c r="P66" s="1505"/>
      <c r="Q66" s="1506"/>
    </row>
    <row r="67" spans="1:17">
      <c r="A67" s="1507" t="s">
        <v>2138</v>
      </c>
      <c r="B67" s="1566" t="s">
        <v>2139</v>
      </c>
      <c r="C67" s="1500">
        <f t="shared" si="13"/>
        <v>0</v>
      </c>
      <c r="D67" s="1544"/>
      <c r="E67" s="1505"/>
      <c r="F67" s="1505"/>
      <c r="G67" s="1505"/>
      <c r="H67" s="1505"/>
      <c r="I67" s="1505"/>
      <c r="J67" s="1505"/>
      <c r="K67" s="1505"/>
      <c r="L67" s="1505"/>
      <c r="M67" s="1505"/>
      <c r="N67" s="1505"/>
      <c r="O67" s="1505"/>
      <c r="P67" s="1505"/>
      <c r="Q67" s="1506"/>
    </row>
    <row r="68" spans="1:17">
      <c r="A68" s="1507" t="s">
        <v>2140</v>
      </c>
      <c r="B68" s="1566" t="s">
        <v>2141</v>
      </c>
      <c r="C68" s="1500">
        <f t="shared" si="13"/>
        <v>0</v>
      </c>
      <c r="D68" s="1544"/>
      <c r="E68" s="1505"/>
      <c r="F68" s="1505"/>
      <c r="G68" s="1505"/>
      <c r="H68" s="1505"/>
      <c r="I68" s="1505"/>
      <c r="J68" s="1505"/>
      <c r="K68" s="1505"/>
      <c r="L68" s="1505"/>
      <c r="M68" s="1505"/>
      <c r="N68" s="1505"/>
      <c r="O68" s="1505"/>
      <c r="P68" s="1505"/>
      <c r="Q68" s="1506"/>
    </row>
    <row r="69" spans="1:17">
      <c r="A69" s="1507" t="s">
        <v>2142</v>
      </c>
      <c r="B69" s="1566" t="s">
        <v>2143</v>
      </c>
      <c r="C69" s="1500">
        <f t="shared" si="13"/>
        <v>0</v>
      </c>
      <c r="D69" s="1567">
        <f>D70+D71</f>
        <v>0</v>
      </c>
      <c r="E69" s="1567">
        <f t="shared" ref="E69:Q69" si="14">E70+E71</f>
        <v>0</v>
      </c>
      <c r="F69" s="1567">
        <f t="shared" si="14"/>
        <v>0</v>
      </c>
      <c r="G69" s="1567">
        <f t="shared" si="14"/>
        <v>0</v>
      </c>
      <c r="H69" s="1567">
        <f t="shared" si="14"/>
        <v>0</v>
      </c>
      <c r="I69" s="1567">
        <f t="shared" si="14"/>
        <v>0</v>
      </c>
      <c r="J69" s="1567">
        <f t="shared" si="14"/>
        <v>0</v>
      </c>
      <c r="K69" s="1567">
        <f t="shared" si="14"/>
        <v>0</v>
      </c>
      <c r="L69" s="1567">
        <f t="shared" si="14"/>
        <v>0</v>
      </c>
      <c r="M69" s="1567">
        <f t="shared" si="14"/>
        <v>0</v>
      </c>
      <c r="N69" s="1567">
        <f t="shared" si="14"/>
        <v>0</v>
      </c>
      <c r="O69" s="1567">
        <f t="shared" si="14"/>
        <v>0</v>
      </c>
      <c r="P69" s="1567">
        <f t="shared" si="14"/>
        <v>0</v>
      </c>
      <c r="Q69" s="1568">
        <f t="shared" si="14"/>
        <v>0</v>
      </c>
    </row>
    <row r="70" spans="1:17">
      <c r="A70" s="1507" t="s">
        <v>2144</v>
      </c>
      <c r="B70" s="1569" t="s">
        <v>2145</v>
      </c>
      <c r="C70" s="1500">
        <f t="shared" si="13"/>
        <v>0</v>
      </c>
      <c r="D70" s="1536"/>
      <c r="E70" s="1536"/>
      <c r="F70" s="1536"/>
      <c r="G70" s="1536"/>
      <c r="H70" s="1536"/>
      <c r="I70" s="1536"/>
      <c r="J70" s="1536"/>
      <c r="K70" s="1536"/>
      <c r="L70" s="1536"/>
      <c r="M70" s="1536"/>
      <c r="N70" s="1536"/>
      <c r="O70" s="1536"/>
      <c r="P70" s="1536"/>
      <c r="Q70" s="1537"/>
    </row>
    <row r="71" spans="1:17">
      <c r="A71" s="1507" t="s">
        <v>2146</v>
      </c>
      <c r="B71" s="1569" t="s">
        <v>2147</v>
      </c>
      <c r="C71" s="1500">
        <f t="shared" si="13"/>
        <v>0</v>
      </c>
      <c r="D71" s="1536"/>
      <c r="E71" s="1536"/>
      <c r="F71" s="1536"/>
      <c r="G71" s="1536"/>
      <c r="H71" s="1536"/>
      <c r="I71" s="1536"/>
      <c r="J71" s="1536"/>
      <c r="K71" s="1536"/>
      <c r="L71" s="1536"/>
      <c r="M71" s="1536"/>
      <c r="N71" s="1536"/>
      <c r="O71" s="1536"/>
      <c r="P71" s="1536"/>
      <c r="Q71" s="1537"/>
    </row>
    <row r="72" spans="1:17">
      <c r="A72" s="1507" t="s">
        <v>2148</v>
      </c>
      <c r="B72" s="1566" t="s">
        <v>2149</v>
      </c>
      <c r="C72" s="1500">
        <f t="shared" si="13"/>
        <v>0</v>
      </c>
      <c r="D72" s="1570"/>
      <c r="E72" s="1570"/>
      <c r="F72" s="1570"/>
      <c r="G72" s="1570"/>
      <c r="H72" s="1570"/>
      <c r="I72" s="1570"/>
      <c r="J72" s="1570"/>
      <c r="K72" s="1570"/>
      <c r="L72" s="1570"/>
      <c r="M72" s="1570"/>
      <c r="N72" s="1570"/>
      <c r="O72" s="1570"/>
      <c r="P72" s="1570"/>
      <c r="Q72" s="1571"/>
    </row>
    <row r="73" spans="1:17" ht="15.75" thickBot="1">
      <c r="A73" s="1643"/>
      <c r="B73" s="1572" t="s">
        <v>2153</v>
      </c>
      <c r="C73" s="1582">
        <f>C66+C67+C68+C69+C72</f>
        <v>0</v>
      </c>
      <c r="D73" s="1549">
        <f>D66+D67+D68+D69+D72</f>
        <v>0</v>
      </c>
      <c r="E73" s="1549">
        <f t="shared" ref="E73:Q73" si="15">E66+E67+E68+E69+E72</f>
        <v>0</v>
      </c>
      <c r="F73" s="1549">
        <f t="shared" si="15"/>
        <v>0</v>
      </c>
      <c r="G73" s="1549">
        <f t="shared" si="15"/>
        <v>0</v>
      </c>
      <c r="H73" s="1549">
        <f t="shared" si="15"/>
        <v>0</v>
      </c>
      <c r="I73" s="1549">
        <f t="shared" si="15"/>
        <v>0</v>
      </c>
      <c r="J73" s="1549">
        <f t="shared" si="15"/>
        <v>0</v>
      </c>
      <c r="K73" s="1549">
        <f t="shared" si="15"/>
        <v>0</v>
      </c>
      <c r="L73" s="1549">
        <f t="shared" si="15"/>
        <v>0</v>
      </c>
      <c r="M73" s="1549">
        <f t="shared" si="15"/>
        <v>0</v>
      </c>
      <c r="N73" s="1549">
        <f t="shared" si="15"/>
        <v>0</v>
      </c>
      <c r="O73" s="1549">
        <f t="shared" si="15"/>
        <v>0</v>
      </c>
      <c r="P73" s="1549">
        <f t="shared" si="15"/>
        <v>0</v>
      </c>
      <c r="Q73" s="1550">
        <f t="shared" si="15"/>
        <v>0</v>
      </c>
    </row>
    <row r="74" spans="1:17" ht="15.75" thickBot="1">
      <c r="A74" s="1644"/>
      <c r="B74" s="1584" t="s">
        <v>2154</v>
      </c>
      <c r="C74" s="1553">
        <f>C63+C73</f>
        <v>0</v>
      </c>
      <c r="D74" s="1554">
        <f>D63+D73</f>
        <v>0</v>
      </c>
      <c r="E74" s="1554">
        <f t="shared" ref="E74:Q74" si="16">E63+E73</f>
        <v>0</v>
      </c>
      <c r="F74" s="1554">
        <f t="shared" si="16"/>
        <v>0</v>
      </c>
      <c r="G74" s="1554">
        <f t="shared" si="16"/>
        <v>0</v>
      </c>
      <c r="H74" s="1554">
        <f t="shared" si="16"/>
        <v>0</v>
      </c>
      <c r="I74" s="1554">
        <f t="shared" si="16"/>
        <v>0</v>
      </c>
      <c r="J74" s="1554">
        <f t="shared" si="16"/>
        <v>0</v>
      </c>
      <c r="K74" s="1554">
        <f t="shared" si="16"/>
        <v>0</v>
      </c>
      <c r="L74" s="1554">
        <f t="shared" si="16"/>
        <v>0</v>
      </c>
      <c r="M74" s="1554">
        <f t="shared" si="16"/>
        <v>0</v>
      </c>
      <c r="N74" s="1554">
        <f t="shared" si="16"/>
        <v>0</v>
      </c>
      <c r="O74" s="1554">
        <f t="shared" si="16"/>
        <v>0</v>
      </c>
      <c r="P74" s="1554">
        <f t="shared" si="16"/>
        <v>0</v>
      </c>
      <c r="Q74" s="1555">
        <f t="shared" si="16"/>
        <v>0</v>
      </c>
    </row>
    <row r="75" spans="1:17" ht="15.75" thickBot="1">
      <c r="A75" s="1645"/>
      <c r="B75" s="1646" t="s">
        <v>2155</v>
      </c>
      <c r="C75" s="1587">
        <f>C52+C74</f>
        <v>0</v>
      </c>
      <c r="D75" s="1588">
        <f>D52+D74</f>
        <v>0</v>
      </c>
      <c r="E75" s="1588">
        <f t="shared" ref="E75:Q75" si="17">E52+E74</f>
        <v>0</v>
      </c>
      <c r="F75" s="1588">
        <f t="shared" si="17"/>
        <v>0</v>
      </c>
      <c r="G75" s="1588">
        <f t="shared" si="17"/>
        <v>0</v>
      </c>
      <c r="H75" s="1588">
        <f t="shared" si="17"/>
        <v>0</v>
      </c>
      <c r="I75" s="1588">
        <f t="shared" si="17"/>
        <v>0</v>
      </c>
      <c r="J75" s="1588">
        <f t="shared" si="17"/>
        <v>0</v>
      </c>
      <c r="K75" s="1588">
        <f t="shared" si="17"/>
        <v>0</v>
      </c>
      <c r="L75" s="1588">
        <f t="shared" si="17"/>
        <v>0</v>
      </c>
      <c r="M75" s="1588">
        <f t="shared" si="17"/>
        <v>0</v>
      </c>
      <c r="N75" s="1588">
        <f t="shared" si="17"/>
        <v>0</v>
      </c>
      <c r="O75" s="1588">
        <f t="shared" si="17"/>
        <v>0</v>
      </c>
      <c r="P75" s="1588">
        <f t="shared" si="17"/>
        <v>0</v>
      </c>
      <c r="Q75" s="1589">
        <f t="shared" si="17"/>
        <v>0</v>
      </c>
    </row>
    <row r="76" spans="1:17" ht="16.5" thickTop="1" thickBot="1">
      <c r="A76" s="1647"/>
      <c r="B76" s="1648" t="s">
        <v>2156</v>
      </c>
      <c r="C76" s="1592"/>
      <c r="D76" s="1593">
        <v>0</v>
      </c>
      <c r="E76" s="1594" t="s">
        <v>2157</v>
      </c>
      <c r="F76" s="1595" t="s">
        <v>2158</v>
      </c>
      <c r="G76" s="1595" t="s">
        <v>2159</v>
      </c>
      <c r="H76" s="1595" t="s">
        <v>2160</v>
      </c>
      <c r="I76" s="1595" t="s">
        <v>2161</v>
      </c>
      <c r="J76" s="1595" t="s">
        <v>2162</v>
      </c>
      <c r="K76" s="1595" t="s">
        <v>2163</v>
      </c>
      <c r="L76" s="1595" t="s">
        <v>2164</v>
      </c>
      <c r="M76" s="1595" t="s">
        <v>2165</v>
      </c>
      <c r="N76" s="1595" t="s">
        <v>2166</v>
      </c>
      <c r="O76" s="1595" t="s">
        <v>2167</v>
      </c>
      <c r="P76" s="1595" t="s">
        <v>2168</v>
      </c>
      <c r="Q76" s="1596" t="s">
        <v>2169</v>
      </c>
    </row>
    <row r="77" spans="1:17" ht="16.5" thickTop="1" thickBot="1">
      <c r="A77" s="1649"/>
      <c r="B77" s="1650" t="s">
        <v>2204</v>
      </c>
      <c r="C77" s="1599"/>
      <c r="D77" s="1600">
        <f>D75*D76</f>
        <v>0</v>
      </c>
      <c r="E77" s="1601">
        <f>E75*E76</f>
        <v>0</v>
      </c>
      <c r="F77" s="1601">
        <f>F75*F76</f>
        <v>0</v>
      </c>
      <c r="G77" s="1601">
        <f t="shared" ref="G77:Q77" si="18">G75*G76</f>
        <v>0</v>
      </c>
      <c r="H77" s="1601">
        <f t="shared" si="18"/>
        <v>0</v>
      </c>
      <c r="I77" s="1601">
        <f t="shared" si="18"/>
        <v>0</v>
      </c>
      <c r="J77" s="1601">
        <f t="shared" si="18"/>
        <v>0</v>
      </c>
      <c r="K77" s="1601">
        <f t="shared" si="18"/>
        <v>0</v>
      </c>
      <c r="L77" s="1601">
        <f t="shared" si="18"/>
        <v>0</v>
      </c>
      <c r="M77" s="1601">
        <f t="shared" si="18"/>
        <v>0</v>
      </c>
      <c r="N77" s="1601">
        <f t="shared" si="18"/>
        <v>0</v>
      </c>
      <c r="O77" s="1601">
        <f t="shared" si="18"/>
        <v>0</v>
      </c>
      <c r="P77" s="1601">
        <f t="shared" si="18"/>
        <v>0</v>
      </c>
      <c r="Q77" s="1602">
        <f t="shared" si="18"/>
        <v>0</v>
      </c>
    </row>
    <row r="78" spans="1:17" ht="16.5" thickTop="1" thickBot="1">
      <c r="A78" s="1651"/>
      <c r="B78" s="1652" t="s">
        <v>2205</v>
      </c>
      <c r="C78" s="1605">
        <f>SUM(D77:Q77)</f>
        <v>0</v>
      </c>
      <c r="D78" s="1606"/>
      <c r="E78" s="1607"/>
      <c r="F78" s="1607"/>
      <c r="G78" s="1607"/>
      <c r="H78" s="1607"/>
      <c r="I78" s="1607"/>
      <c r="J78" s="1607"/>
      <c r="K78" s="1607"/>
      <c r="L78" s="1607"/>
      <c r="M78" s="1607"/>
      <c r="N78" s="1607"/>
      <c r="O78" s="1607"/>
      <c r="P78" s="1607"/>
      <c r="Q78" s="1608"/>
    </row>
  </sheetData>
  <mergeCells count="5">
    <mergeCell ref="A7:B10"/>
    <mergeCell ref="C7:Q10"/>
    <mergeCell ref="A11:B12"/>
    <mergeCell ref="C11:C12"/>
    <mergeCell ref="E11:Q11"/>
  </mergeCells>
  <conditionalFormatting sqref="C11:C12">
    <cfRule type="colorScale" priority="2">
      <colorScale>
        <cfvo type="min"/>
        <cfvo type="percentile" val="50"/>
        <cfvo type="max"/>
        <color rgb="FFF8696B"/>
        <color rgb="FFFFEB84"/>
        <color rgb="FF63BE7B"/>
      </colorScale>
    </cfRule>
  </conditionalFormatting>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9"/>
  <sheetViews>
    <sheetView workbookViewId="0">
      <selection activeCell="A43" activeCellId="1" sqref="B27 A43"/>
    </sheetView>
  </sheetViews>
  <sheetFormatPr defaultRowHeight="15"/>
  <cols>
    <col min="1" max="1" width="24.28515625" style="41" bestFit="1" customWidth="1"/>
    <col min="2" max="2" width="60.5703125" style="41" customWidth="1"/>
    <col min="3" max="3" width="9.85546875" style="41" customWidth="1"/>
    <col min="4" max="256" width="9.140625" style="41"/>
    <col min="257" max="257" width="24.28515625" style="41" bestFit="1" customWidth="1"/>
    <col min="258" max="258" width="60.5703125" style="41" customWidth="1"/>
    <col min="259" max="259" width="9.85546875" style="41" customWidth="1"/>
    <col min="260" max="512" width="9.140625" style="41"/>
    <col min="513" max="513" width="24.28515625" style="41" bestFit="1" customWidth="1"/>
    <col min="514" max="514" width="60.5703125" style="41" customWidth="1"/>
    <col min="515" max="515" width="9.85546875" style="41" customWidth="1"/>
    <col min="516" max="768" width="9.140625" style="41"/>
    <col min="769" max="769" width="24.28515625" style="41" bestFit="1" customWidth="1"/>
    <col min="770" max="770" width="60.5703125" style="41" customWidth="1"/>
    <col min="771" max="771" width="9.85546875" style="41" customWidth="1"/>
    <col min="772" max="1024" width="9.140625" style="41"/>
    <col min="1025" max="1025" width="24.28515625" style="41" bestFit="1" customWidth="1"/>
    <col min="1026" max="1026" width="60.5703125" style="41" customWidth="1"/>
    <col min="1027" max="1027" width="9.85546875" style="41" customWidth="1"/>
    <col min="1028" max="1280" width="9.140625" style="41"/>
    <col min="1281" max="1281" width="24.28515625" style="41" bestFit="1" customWidth="1"/>
    <col min="1282" max="1282" width="60.5703125" style="41" customWidth="1"/>
    <col min="1283" max="1283" width="9.85546875" style="41" customWidth="1"/>
    <col min="1284" max="1536" width="9.140625" style="41"/>
    <col min="1537" max="1537" width="24.28515625" style="41" bestFit="1" customWidth="1"/>
    <col min="1538" max="1538" width="60.5703125" style="41" customWidth="1"/>
    <col min="1539" max="1539" width="9.85546875" style="41" customWidth="1"/>
    <col min="1540" max="1792" width="9.140625" style="41"/>
    <col min="1793" max="1793" width="24.28515625" style="41" bestFit="1" customWidth="1"/>
    <col min="1794" max="1794" width="60.5703125" style="41" customWidth="1"/>
    <col min="1795" max="1795" width="9.85546875" style="41" customWidth="1"/>
    <col min="1796" max="2048" width="9.140625" style="41"/>
    <col min="2049" max="2049" width="24.28515625" style="41" bestFit="1" customWidth="1"/>
    <col min="2050" max="2050" width="60.5703125" style="41" customWidth="1"/>
    <col min="2051" max="2051" width="9.85546875" style="41" customWidth="1"/>
    <col min="2052" max="2304" width="9.140625" style="41"/>
    <col min="2305" max="2305" width="24.28515625" style="41" bestFit="1" customWidth="1"/>
    <col min="2306" max="2306" width="60.5703125" style="41" customWidth="1"/>
    <col min="2307" max="2307" width="9.85546875" style="41" customWidth="1"/>
    <col min="2308" max="2560" width="9.140625" style="41"/>
    <col min="2561" max="2561" width="24.28515625" style="41" bestFit="1" customWidth="1"/>
    <col min="2562" max="2562" width="60.5703125" style="41" customWidth="1"/>
    <col min="2563" max="2563" width="9.85546875" style="41" customWidth="1"/>
    <col min="2564" max="2816" width="9.140625" style="41"/>
    <col min="2817" max="2817" width="24.28515625" style="41" bestFit="1" customWidth="1"/>
    <col min="2818" max="2818" width="60.5703125" style="41" customWidth="1"/>
    <col min="2819" max="2819" width="9.85546875" style="41" customWidth="1"/>
    <col min="2820" max="3072" width="9.140625" style="41"/>
    <col min="3073" max="3073" width="24.28515625" style="41" bestFit="1" customWidth="1"/>
    <col min="3074" max="3074" width="60.5703125" style="41" customWidth="1"/>
    <col min="3075" max="3075" width="9.85546875" style="41" customWidth="1"/>
    <col min="3076" max="3328" width="9.140625" style="41"/>
    <col min="3329" max="3329" width="24.28515625" style="41" bestFit="1" customWidth="1"/>
    <col min="3330" max="3330" width="60.5703125" style="41" customWidth="1"/>
    <col min="3331" max="3331" width="9.85546875" style="41" customWidth="1"/>
    <col min="3332" max="3584" width="9.140625" style="41"/>
    <col min="3585" max="3585" width="24.28515625" style="41" bestFit="1" customWidth="1"/>
    <col min="3586" max="3586" width="60.5703125" style="41" customWidth="1"/>
    <col min="3587" max="3587" width="9.85546875" style="41" customWidth="1"/>
    <col min="3588" max="3840" width="9.140625" style="41"/>
    <col min="3841" max="3841" width="24.28515625" style="41" bestFit="1" customWidth="1"/>
    <col min="3842" max="3842" width="60.5703125" style="41" customWidth="1"/>
    <col min="3843" max="3843" width="9.85546875" style="41" customWidth="1"/>
    <col min="3844" max="4096" width="9.140625" style="41"/>
    <col min="4097" max="4097" width="24.28515625" style="41" bestFit="1" customWidth="1"/>
    <col min="4098" max="4098" width="60.5703125" style="41" customWidth="1"/>
    <col min="4099" max="4099" width="9.85546875" style="41" customWidth="1"/>
    <col min="4100" max="4352" width="9.140625" style="41"/>
    <col min="4353" max="4353" width="24.28515625" style="41" bestFit="1" customWidth="1"/>
    <col min="4354" max="4354" width="60.5703125" style="41" customWidth="1"/>
    <col min="4355" max="4355" width="9.85546875" style="41" customWidth="1"/>
    <col min="4356" max="4608" width="9.140625" style="41"/>
    <col min="4609" max="4609" width="24.28515625" style="41" bestFit="1" customWidth="1"/>
    <col min="4610" max="4610" width="60.5703125" style="41" customWidth="1"/>
    <col min="4611" max="4611" width="9.85546875" style="41" customWidth="1"/>
    <col min="4612" max="4864" width="9.140625" style="41"/>
    <col min="4865" max="4865" width="24.28515625" style="41" bestFit="1" customWidth="1"/>
    <col min="4866" max="4866" width="60.5703125" style="41" customWidth="1"/>
    <col min="4867" max="4867" width="9.85546875" style="41" customWidth="1"/>
    <col min="4868" max="5120" width="9.140625" style="41"/>
    <col min="5121" max="5121" width="24.28515625" style="41" bestFit="1" customWidth="1"/>
    <col min="5122" max="5122" width="60.5703125" style="41" customWidth="1"/>
    <col min="5123" max="5123" width="9.85546875" style="41" customWidth="1"/>
    <col min="5124" max="5376" width="9.140625" style="41"/>
    <col min="5377" max="5377" width="24.28515625" style="41" bestFit="1" customWidth="1"/>
    <col min="5378" max="5378" width="60.5703125" style="41" customWidth="1"/>
    <col min="5379" max="5379" width="9.85546875" style="41" customWidth="1"/>
    <col min="5380" max="5632" width="9.140625" style="41"/>
    <col min="5633" max="5633" width="24.28515625" style="41" bestFit="1" customWidth="1"/>
    <col min="5634" max="5634" width="60.5703125" style="41" customWidth="1"/>
    <col min="5635" max="5635" width="9.85546875" style="41" customWidth="1"/>
    <col min="5636" max="5888" width="9.140625" style="41"/>
    <col min="5889" max="5889" width="24.28515625" style="41" bestFit="1" customWidth="1"/>
    <col min="5890" max="5890" width="60.5703125" style="41" customWidth="1"/>
    <col min="5891" max="5891" width="9.85546875" style="41" customWidth="1"/>
    <col min="5892" max="6144" width="9.140625" style="41"/>
    <col min="6145" max="6145" width="24.28515625" style="41" bestFit="1" customWidth="1"/>
    <col min="6146" max="6146" width="60.5703125" style="41" customWidth="1"/>
    <col min="6147" max="6147" width="9.85546875" style="41" customWidth="1"/>
    <col min="6148" max="6400" width="9.140625" style="41"/>
    <col min="6401" max="6401" width="24.28515625" style="41" bestFit="1" customWidth="1"/>
    <col min="6402" max="6402" width="60.5703125" style="41" customWidth="1"/>
    <col min="6403" max="6403" width="9.85546875" style="41" customWidth="1"/>
    <col min="6404" max="6656" width="9.140625" style="41"/>
    <col min="6657" max="6657" width="24.28515625" style="41" bestFit="1" customWidth="1"/>
    <col min="6658" max="6658" width="60.5703125" style="41" customWidth="1"/>
    <col min="6659" max="6659" width="9.85546875" style="41" customWidth="1"/>
    <col min="6660" max="6912" width="9.140625" style="41"/>
    <col min="6913" max="6913" width="24.28515625" style="41" bestFit="1" customWidth="1"/>
    <col min="6914" max="6914" width="60.5703125" style="41" customWidth="1"/>
    <col min="6915" max="6915" width="9.85546875" style="41" customWidth="1"/>
    <col min="6916" max="7168" width="9.140625" style="41"/>
    <col min="7169" max="7169" width="24.28515625" style="41" bestFit="1" customWidth="1"/>
    <col min="7170" max="7170" width="60.5703125" style="41" customWidth="1"/>
    <col min="7171" max="7171" width="9.85546875" style="41" customWidth="1"/>
    <col min="7172" max="7424" width="9.140625" style="41"/>
    <col min="7425" max="7425" width="24.28515625" style="41" bestFit="1" customWidth="1"/>
    <col min="7426" max="7426" width="60.5703125" style="41" customWidth="1"/>
    <col min="7427" max="7427" width="9.85546875" style="41" customWidth="1"/>
    <col min="7428" max="7680" width="9.140625" style="41"/>
    <col min="7681" max="7681" width="24.28515625" style="41" bestFit="1" customWidth="1"/>
    <col min="7682" max="7682" width="60.5703125" style="41" customWidth="1"/>
    <col min="7683" max="7683" width="9.85546875" style="41" customWidth="1"/>
    <col min="7684" max="7936" width="9.140625" style="41"/>
    <col min="7937" max="7937" width="24.28515625" style="41" bestFit="1" customWidth="1"/>
    <col min="7938" max="7938" width="60.5703125" style="41" customWidth="1"/>
    <col min="7939" max="7939" width="9.85546875" style="41" customWidth="1"/>
    <col min="7940" max="8192" width="9.140625" style="41"/>
    <col min="8193" max="8193" width="24.28515625" style="41" bestFit="1" customWidth="1"/>
    <col min="8194" max="8194" width="60.5703125" style="41" customWidth="1"/>
    <col min="8195" max="8195" width="9.85546875" style="41" customWidth="1"/>
    <col min="8196" max="8448" width="9.140625" style="41"/>
    <col min="8449" max="8449" width="24.28515625" style="41" bestFit="1" customWidth="1"/>
    <col min="8450" max="8450" width="60.5703125" style="41" customWidth="1"/>
    <col min="8451" max="8451" width="9.85546875" style="41" customWidth="1"/>
    <col min="8452" max="8704" width="9.140625" style="41"/>
    <col min="8705" max="8705" width="24.28515625" style="41" bestFit="1" customWidth="1"/>
    <col min="8706" max="8706" width="60.5703125" style="41" customWidth="1"/>
    <col min="8707" max="8707" width="9.85546875" style="41" customWidth="1"/>
    <col min="8708" max="8960" width="9.140625" style="41"/>
    <col min="8961" max="8961" width="24.28515625" style="41" bestFit="1" customWidth="1"/>
    <col min="8962" max="8962" width="60.5703125" style="41" customWidth="1"/>
    <col min="8963" max="8963" width="9.85546875" style="41" customWidth="1"/>
    <col min="8964" max="9216" width="9.140625" style="41"/>
    <col min="9217" max="9217" width="24.28515625" style="41" bestFit="1" customWidth="1"/>
    <col min="9218" max="9218" width="60.5703125" style="41" customWidth="1"/>
    <col min="9219" max="9219" width="9.85546875" style="41" customWidth="1"/>
    <col min="9220" max="9472" width="9.140625" style="41"/>
    <col min="9473" max="9473" width="24.28515625" style="41" bestFit="1" customWidth="1"/>
    <col min="9474" max="9474" width="60.5703125" style="41" customWidth="1"/>
    <col min="9475" max="9475" width="9.85546875" style="41" customWidth="1"/>
    <col min="9476" max="9728" width="9.140625" style="41"/>
    <col min="9729" max="9729" width="24.28515625" style="41" bestFit="1" customWidth="1"/>
    <col min="9730" max="9730" width="60.5703125" style="41" customWidth="1"/>
    <col min="9731" max="9731" width="9.85546875" style="41" customWidth="1"/>
    <col min="9732" max="9984" width="9.140625" style="41"/>
    <col min="9985" max="9985" width="24.28515625" style="41" bestFit="1" customWidth="1"/>
    <col min="9986" max="9986" width="60.5703125" style="41" customWidth="1"/>
    <col min="9987" max="9987" width="9.85546875" style="41" customWidth="1"/>
    <col min="9988" max="10240" width="9.140625" style="41"/>
    <col min="10241" max="10241" width="24.28515625" style="41" bestFit="1" customWidth="1"/>
    <col min="10242" max="10242" width="60.5703125" style="41" customWidth="1"/>
    <col min="10243" max="10243" width="9.85546875" style="41" customWidth="1"/>
    <col min="10244" max="10496" width="9.140625" style="41"/>
    <col min="10497" max="10497" width="24.28515625" style="41" bestFit="1" customWidth="1"/>
    <col min="10498" max="10498" width="60.5703125" style="41" customWidth="1"/>
    <col min="10499" max="10499" width="9.85546875" style="41" customWidth="1"/>
    <col min="10500" max="10752" width="9.140625" style="41"/>
    <col min="10753" max="10753" width="24.28515625" style="41" bestFit="1" customWidth="1"/>
    <col min="10754" max="10754" width="60.5703125" style="41" customWidth="1"/>
    <col min="10755" max="10755" width="9.85546875" style="41" customWidth="1"/>
    <col min="10756" max="11008" width="9.140625" style="41"/>
    <col min="11009" max="11009" width="24.28515625" style="41" bestFit="1" customWidth="1"/>
    <col min="11010" max="11010" width="60.5703125" style="41" customWidth="1"/>
    <col min="11011" max="11011" width="9.85546875" style="41" customWidth="1"/>
    <col min="11012" max="11264" width="9.140625" style="41"/>
    <col min="11265" max="11265" width="24.28515625" style="41" bestFit="1" customWidth="1"/>
    <col min="11266" max="11266" width="60.5703125" style="41" customWidth="1"/>
    <col min="11267" max="11267" width="9.85546875" style="41" customWidth="1"/>
    <col min="11268" max="11520" width="9.140625" style="41"/>
    <col min="11521" max="11521" width="24.28515625" style="41" bestFit="1" customWidth="1"/>
    <col min="11522" max="11522" width="60.5703125" style="41" customWidth="1"/>
    <col min="11523" max="11523" width="9.85546875" style="41" customWidth="1"/>
    <col min="11524" max="11776" width="9.140625" style="41"/>
    <col min="11777" max="11777" width="24.28515625" style="41" bestFit="1" customWidth="1"/>
    <col min="11778" max="11778" width="60.5703125" style="41" customWidth="1"/>
    <col min="11779" max="11779" width="9.85546875" style="41" customWidth="1"/>
    <col min="11780" max="12032" width="9.140625" style="41"/>
    <col min="12033" max="12033" width="24.28515625" style="41" bestFit="1" customWidth="1"/>
    <col min="12034" max="12034" width="60.5703125" style="41" customWidth="1"/>
    <col min="12035" max="12035" width="9.85546875" style="41" customWidth="1"/>
    <col min="12036" max="12288" width="9.140625" style="41"/>
    <col min="12289" max="12289" width="24.28515625" style="41" bestFit="1" customWidth="1"/>
    <col min="12290" max="12290" width="60.5703125" style="41" customWidth="1"/>
    <col min="12291" max="12291" width="9.85546875" style="41" customWidth="1"/>
    <col min="12292" max="12544" width="9.140625" style="41"/>
    <col min="12545" max="12545" width="24.28515625" style="41" bestFit="1" customWidth="1"/>
    <col min="12546" max="12546" width="60.5703125" style="41" customWidth="1"/>
    <col min="12547" max="12547" width="9.85546875" style="41" customWidth="1"/>
    <col min="12548" max="12800" width="9.140625" style="41"/>
    <col min="12801" max="12801" width="24.28515625" style="41" bestFit="1" customWidth="1"/>
    <col min="12802" max="12802" width="60.5703125" style="41" customWidth="1"/>
    <col min="12803" max="12803" width="9.85546875" style="41" customWidth="1"/>
    <col min="12804" max="13056" width="9.140625" style="41"/>
    <col min="13057" max="13057" width="24.28515625" style="41" bestFit="1" customWidth="1"/>
    <col min="13058" max="13058" width="60.5703125" style="41" customWidth="1"/>
    <col min="13059" max="13059" width="9.85546875" style="41" customWidth="1"/>
    <col min="13060" max="13312" width="9.140625" style="41"/>
    <col min="13313" max="13313" width="24.28515625" style="41" bestFit="1" customWidth="1"/>
    <col min="13314" max="13314" width="60.5703125" style="41" customWidth="1"/>
    <col min="13315" max="13315" width="9.85546875" style="41" customWidth="1"/>
    <col min="13316" max="13568" width="9.140625" style="41"/>
    <col min="13569" max="13569" width="24.28515625" style="41" bestFit="1" customWidth="1"/>
    <col min="13570" max="13570" width="60.5703125" style="41" customWidth="1"/>
    <col min="13571" max="13571" width="9.85546875" style="41" customWidth="1"/>
    <col min="13572" max="13824" width="9.140625" style="41"/>
    <col min="13825" max="13825" width="24.28515625" style="41" bestFit="1" customWidth="1"/>
    <col min="13826" max="13826" width="60.5703125" style="41" customWidth="1"/>
    <col min="13827" max="13827" width="9.85546875" style="41" customWidth="1"/>
    <col min="13828" max="14080" width="9.140625" style="41"/>
    <col min="14081" max="14081" width="24.28515625" style="41" bestFit="1" customWidth="1"/>
    <col min="14082" max="14082" width="60.5703125" style="41" customWidth="1"/>
    <col min="14083" max="14083" width="9.85546875" style="41" customWidth="1"/>
    <col min="14084" max="14336" width="9.140625" style="41"/>
    <col min="14337" max="14337" width="24.28515625" style="41" bestFit="1" customWidth="1"/>
    <col min="14338" max="14338" width="60.5703125" style="41" customWidth="1"/>
    <col min="14339" max="14339" width="9.85546875" style="41" customWidth="1"/>
    <col min="14340" max="14592" width="9.140625" style="41"/>
    <col min="14593" max="14593" width="24.28515625" style="41" bestFit="1" customWidth="1"/>
    <col min="14594" max="14594" width="60.5703125" style="41" customWidth="1"/>
    <col min="14595" max="14595" width="9.85546875" style="41" customWidth="1"/>
    <col min="14596" max="14848" width="9.140625" style="41"/>
    <col min="14849" max="14849" width="24.28515625" style="41" bestFit="1" customWidth="1"/>
    <col min="14850" max="14850" width="60.5703125" style="41" customWidth="1"/>
    <col min="14851" max="14851" width="9.85546875" style="41" customWidth="1"/>
    <col min="14852" max="15104" width="9.140625" style="41"/>
    <col min="15105" max="15105" width="24.28515625" style="41" bestFit="1" customWidth="1"/>
    <col min="15106" max="15106" width="60.5703125" style="41" customWidth="1"/>
    <col min="15107" max="15107" width="9.85546875" style="41" customWidth="1"/>
    <col min="15108" max="15360" width="9.140625" style="41"/>
    <col min="15361" max="15361" width="24.28515625" style="41" bestFit="1" customWidth="1"/>
    <col min="15362" max="15362" width="60.5703125" style="41" customWidth="1"/>
    <col min="15363" max="15363" width="9.85546875" style="41" customWidth="1"/>
    <col min="15364" max="15616" width="9.140625" style="41"/>
    <col min="15617" max="15617" width="24.28515625" style="41" bestFit="1" customWidth="1"/>
    <col min="15618" max="15618" width="60.5703125" style="41" customWidth="1"/>
    <col min="15619" max="15619" width="9.85546875" style="41" customWidth="1"/>
    <col min="15620" max="15872" width="9.140625" style="41"/>
    <col min="15873" max="15873" width="24.28515625" style="41" bestFit="1" customWidth="1"/>
    <col min="15874" max="15874" width="60.5703125" style="41" customWidth="1"/>
    <col min="15875" max="15875" width="9.85546875" style="41" customWidth="1"/>
    <col min="15876" max="16128" width="9.140625" style="41"/>
    <col min="16129" max="16129" width="24.28515625" style="41" bestFit="1" customWidth="1"/>
    <col min="16130" max="16130" width="60.5703125" style="41" customWidth="1"/>
    <col min="16131" max="16131" width="9.85546875" style="41" customWidth="1"/>
    <col min="16132" max="16384" width="9.140625" style="41"/>
  </cols>
  <sheetData>
    <row r="1" spans="1:17">
      <c r="A1" s="23" t="s">
        <v>48</v>
      </c>
      <c r="B1" s="1628" t="s">
        <v>2215</v>
      </c>
    </row>
    <row r="2" spans="1:17">
      <c r="A2" s="23" t="s">
        <v>49</v>
      </c>
      <c r="B2" s="23" t="s">
        <v>1938</v>
      </c>
    </row>
    <row r="3" spans="1:17">
      <c r="A3" s="23" t="s">
        <v>47</v>
      </c>
      <c r="B3" s="23" t="s">
        <v>1049</v>
      </c>
    </row>
    <row r="4" spans="1:17">
      <c r="A4" s="23" t="s">
        <v>50</v>
      </c>
      <c r="B4" s="23" t="s">
        <v>53</v>
      </c>
    </row>
    <row r="5" spans="1:17">
      <c r="A5" s="41" t="s">
        <v>792</v>
      </c>
      <c r="B5" s="41" t="s">
        <v>71</v>
      </c>
    </row>
    <row r="6" spans="1:17" ht="15.75" thickBot="1"/>
    <row r="7" spans="1:17" ht="15" customHeight="1">
      <c r="A7" s="4685" t="s">
        <v>2201</v>
      </c>
      <c r="B7" s="4686"/>
      <c r="C7" s="4691" t="s">
        <v>2202</v>
      </c>
      <c r="D7" s="4733"/>
      <c r="E7" s="4733"/>
      <c r="F7" s="4733"/>
      <c r="G7" s="4733"/>
      <c r="H7" s="4733"/>
      <c r="I7" s="4733"/>
      <c r="J7" s="4733"/>
      <c r="K7" s="4733"/>
      <c r="L7" s="4734"/>
      <c r="M7" s="4734"/>
      <c r="N7" s="4734"/>
      <c r="O7" s="4734"/>
      <c r="P7" s="4734"/>
      <c r="Q7" s="4735"/>
    </row>
    <row r="8" spans="1:17">
      <c r="A8" s="4687"/>
      <c r="B8" s="4688"/>
      <c r="C8" s="4736"/>
      <c r="D8" s="4737"/>
      <c r="E8" s="4737"/>
      <c r="F8" s="4737"/>
      <c r="G8" s="4737"/>
      <c r="H8" s="4737"/>
      <c r="I8" s="4737"/>
      <c r="J8" s="4737"/>
      <c r="K8" s="4737"/>
      <c r="L8" s="4738"/>
      <c r="M8" s="4738"/>
      <c r="N8" s="4738"/>
      <c r="O8" s="4738"/>
      <c r="P8" s="4738"/>
      <c r="Q8" s="4739"/>
    </row>
    <row r="9" spans="1:17">
      <c r="A9" s="4687"/>
      <c r="B9" s="4688"/>
      <c r="C9" s="4736"/>
      <c r="D9" s="4737"/>
      <c r="E9" s="4737"/>
      <c r="F9" s="4737"/>
      <c r="G9" s="4737"/>
      <c r="H9" s="4737"/>
      <c r="I9" s="4737"/>
      <c r="J9" s="4737"/>
      <c r="K9" s="4737"/>
      <c r="L9" s="4738"/>
      <c r="M9" s="4738"/>
      <c r="N9" s="4738"/>
      <c r="O9" s="4738"/>
      <c r="P9" s="4738"/>
      <c r="Q9" s="4739"/>
    </row>
    <row r="10" spans="1:17" ht="15.75" thickBot="1">
      <c r="A10" s="4689"/>
      <c r="B10" s="4690"/>
      <c r="C10" s="4740"/>
      <c r="D10" s="4741"/>
      <c r="E10" s="4741"/>
      <c r="F10" s="4741"/>
      <c r="G10" s="4741"/>
      <c r="H10" s="4741"/>
      <c r="I10" s="4741"/>
      <c r="J10" s="4741"/>
      <c r="K10" s="4741"/>
      <c r="L10" s="4742"/>
      <c r="M10" s="4742"/>
      <c r="N10" s="4742"/>
      <c r="O10" s="4742"/>
      <c r="P10" s="4742"/>
      <c r="Q10" s="4743"/>
    </row>
    <row r="11" spans="1:17">
      <c r="A11" s="4703" t="s">
        <v>2203</v>
      </c>
      <c r="B11" s="4704"/>
      <c r="C11" s="4717" t="s">
        <v>2191</v>
      </c>
      <c r="D11" s="1629"/>
      <c r="E11" s="4744" t="s">
        <v>2097</v>
      </c>
      <c r="F11" s="4744"/>
      <c r="G11" s="4744"/>
      <c r="H11" s="4744"/>
      <c r="I11" s="4744"/>
      <c r="J11" s="4744"/>
      <c r="K11" s="4744"/>
      <c r="L11" s="4744"/>
      <c r="M11" s="4744"/>
      <c r="N11" s="4744"/>
      <c r="O11" s="4744"/>
      <c r="P11" s="4744"/>
      <c r="Q11" s="4745"/>
    </row>
    <row r="12" spans="1:17" ht="24">
      <c r="A12" s="4705"/>
      <c r="B12" s="4706"/>
      <c r="C12" s="4718"/>
      <c r="D12" s="1610" t="s">
        <v>2098</v>
      </c>
      <c r="E12" s="1611" t="s">
        <v>2099</v>
      </c>
      <c r="F12" s="1612" t="s">
        <v>2100</v>
      </c>
      <c r="G12" s="1612" t="s">
        <v>2101</v>
      </c>
      <c r="H12" s="1612" t="s">
        <v>2102</v>
      </c>
      <c r="I12" s="1612" t="s">
        <v>2103</v>
      </c>
      <c r="J12" s="1612" t="s">
        <v>2104</v>
      </c>
      <c r="K12" s="1612" t="s">
        <v>2105</v>
      </c>
      <c r="L12" s="1612" t="s">
        <v>2106</v>
      </c>
      <c r="M12" s="1612" t="s">
        <v>2107</v>
      </c>
      <c r="N12" s="1612" t="s">
        <v>2108</v>
      </c>
      <c r="O12" s="1612" t="s">
        <v>2109</v>
      </c>
      <c r="P12" s="1612" t="s">
        <v>2110</v>
      </c>
      <c r="Q12" s="1613" t="s">
        <v>2111</v>
      </c>
    </row>
    <row r="13" spans="1:17">
      <c r="A13" s="1630"/>
      <c r="B13" s="1631"/>
      <c r="C13" s="1632">
        <v>1</v>
      </c>
      <c r="D13" s="1633">
        <v>2</v>
      </c>
      <c r="E13" s="1633">
        <v>3</v>
      </c>
      <c r="F13" s="1633">
        <v>4</v>
      </c>
      <c r="G13" s="1633">
        <v>5</v>
      </c>
      <c r="H13" s="1633">
        <v>6</v>
      </c>
      <c r="I13" s="1633">
        <v>7</v>
      </c>
      <c r="J13" s="1633">
        <v>8</v>
      </c>
      <c r="K13" s="1633">
        <v>9</v>
      </c>
      <c r="L13" s="1633">
        <v>10</v>
      </c>
      <c r="M13" s="1633">
        <v>11</v>
      </c>
      <c r="N13" s="1633">
        <v>12</v>
      </c>
      <c r="O13" s="1633">
        <v>13</v>
      </c>
      <c r="P13" s="1633">
        <v>14</v>
      </c>
      <c r="Q13" s="1634">
        <v>15</v>
      </c>
    </row>
    <row r="14" spans="1:17">
      <c r="A14" s="1630"/>
      <c r="B14" s="1614" t="s">
        <v>2112</v>
      </c>
      <c r="C14" s="1492"/>
      <c r="D14" s="1493"/>
      <c r="E14" s="1493"/>
      <c r="F14" s="1493"/>
      <c r="G14" s="1493"/>
      <c r="H14" s="1493"/>
      <c r="I14" s="1493"/>
      <c r="J14" s="1493"/>
      <c r="K14" s="1493"/>
      <c r="L14" s="1493"/>
      <c r="M14" s="1493"/>
      <c r="N14" s="1493"/>
      <c r="O14" s="1493"/>
      <c r="P14" s="1493"/>
      <c r="Q14" s="1494"/>
    </row>
    <row r="15" spans="1:17">
      <c r="A15" s="1635"/>
      <c r="B15" s="1615" t="s">
        <v>199</v>
      </c>
      <c r="C15" s="1496"/>
      <c r="D15" s="1497"/>
      <c r="E15" s="1497"/>
      <c r="F15" s="1497"/>
      <c r="G15" s="1497"/>
      <c r="H15" s="1497"/>
      <c r="I15" s="1497"/>
      <c r="J15" s="1497"/>
      <c r="K15" s="1497"/>
      <c r="L15" s="1497"/>
      <c r="M15" s="1497"/>
      <c r="N15" s="1497"/>
      <c r="O15" s="1497"/>
      <c r="P15" s="1497"/>
      <c r="Q15" s="1498"/>
    </row>
    <row r="16" spans="1:17">
      <c r="A16" s="1499">
        <v>1</v>
      </c>
      <c r="B16" s="1086" t="s">
        <v>202</v>
      </c>
      <c r="C16" s="1500">
        <f>SUM(D16:Q16)</f>
        <v>0</v>
      </c>
      <c r="D16" s="1501"/>
      <c r="E16" s="1502"/>
      <c r="F16" s="1502"/>
      <c r="G16" s="1502"/>
      <c r="H16" s="1502"/>
      <c r="I16" s="1502"/>
      <c r="J16" s="1502"/>
      <c r="K16" s="1502"/>
      <c r="L16" s="1502"/>
      <c r="M16" s="1502"/>
      <c r="N16" s="1502"/>
      <c r="O16" s="1502"/>
      <c r="P16" s="1502"/>
      <c r="Q16" s="1503"/>
    </row>
    <row r="17" spans="1:17" ht="25.5">
      <c r="A17" s="1499">
        <v>2</v>
      </c>
      <c r="B17" s="1082" t="s">
        <v>2113</v>
      </c>
      <c r="C17" s="1500">
        <f t="shared" ref="C17:C32" si="0">SUM(D17:Q17)</f>
        <v>0</v>
      </c>
      <c r="D17" s="1504"/>
      <c r="E17" s="1505"/>
      <c r="F17" s="1505"/>
      <c r="G17" s="1505"/>
      <c r="H17" s="1505"/>
      <c r="I17" s="1505"/>
      <c r="J17" s="1505"/>
      <c r="K17" s="1505"/>
      <c r="L17" s="1505"/>
      <c r="M17" s="1505"/>
      <c r="N17" s="1505"/>
      <c r="O17" s="1505"/>
      <c r="P17" s="1505"/>
      <c r="Q17" s="1506"/>
    </row>
    <row r="18" spans="1:17">
      <c r="A18" s="1507">
        <v>3</v>
      </c>
      <c r="B18" s="1508" t="s">
        <v>2114</v>
      </c>
      <c r="C18" s="1500">
        <f t="shared" si="0"/>
        <v>0</v>
      </c>
      <c r="D18" s="1504"/>
      <c r="E18" s="1505"/>
      <c r="F18" s="1505"/>
      <c r="G18" s="1505"/>
      <c r="H18" s="1505"/>
      <c r="I18" s="1505"/>
      <c r="J18" s="1505"/>
      <c r="K18" s="1505"/>
      <c r="L18" s="1505"/>
      <c r="M18" s="1505"/>
      <c r="N18" s="1505"/>
      <c r="O18" s="1505"/>
      <c r="P18" s="1505"/>
      <c r="Q18" s="1506"/>
    </row>
    <row r="19" spans="1:17">
      <c r="A19" s="1507">
        <v>4</v>
      </c>
      <c r="B19" s="1508" t="s">
        <v>2115</v>
      </c>
      <c r="C19" s="1500">
        <f t="shared" si="0"/>
        <v>0</v>
      </c>
      <c r="D19" s="1509">
        <f>D20+D21</f>
        <v>0</v>
      </c>
      <c r="E19" s="1509">
        <f t="shared" ref="E19:Q19" si="1">E20+E21</f>
        <v>0</v>
      </c>
      <c r="F19" s="1509">
        <f t="shared" si="1"/>
        <v>0</v>
      </c>
      <c r="G19" s="1509">
        <f t="shared" si="1"/>
        <v>0</v>
      </c>
      <c r="H19" s="1509">
        <f t="shared" si="1"/>
        <v>0</v>
      </c>
      <c r="I19" s="1509">
        <f t="shared" si="1"/>
        <v>0</v>
      </c>
      <c r="J19" s="1509">
        <f t="shared" si="1"/>
        <v>0</v>
      </c>
      <c r="K19" s="1509">
        <f t="shared" si="1"/>
        <v>0</v>
      </c>
      <c r="L19" s="1509">
        <f t="shared" si="1"/>
        <v>0</v>
      </c>
      <c r="M19" s="1509">
        <f t="shared" si="1"/>
        <v>0</v>
      </c>
      <c r="N19" s="1509">
        <f t="shared" si="1"/>
        <v>0</v>
      </c>
      <c r="O19" s="1509">
        <f t="shared" si="1"/>
        <v>0</v>
      </c>
      <c r="P19" s="1509">
        <f t="shared" si="1"/>
        <v>0</v>
      </c>
      <c r="Q19" s="1510">
        <f t="shared" si="1"/>
        <v>0</v>
      </c>
    </row>
    <row r="20" spans="1:17">
      <c r="A20" s="1636"/>
      <c r="B20" s="1512" t="s">
        <v>67</v>
      </c>
      <c r="C20" s="1500">
        <f t="shared" si="0"/>
        <v>0</v>
      </c>
      <c r="D20" s="1513"/>
      <c r="E20" s="1514"/>
      <c r="F20" s="1514"/>
      <c r="G20" s="1514"/>
      <c r="H20" s="1514"/>
      <c r="I20" s="1514"/>
      <c r="J20" s="1514"/>
      <c r="K20" s="1514"/>
      <c r="L20" s="1514"/>
      <c r="M20" s="1514"/>
      <c r="N20" s="1514"/>
      <c r="O20" s="1514"/>
      <c r="P20" s="1514"/>
      <c r="Q20" s="1515"/>
    </row>
    <row r="21" spans="1:17">
      <c r="A21" s="1499"/>
      <c r="B21" s="1512" t="s">
        <v>273</v>
      </c>
      <c r="C21" s="1500">
        <f t="shared" si="0"/>
        <v>0</v>
      </c>
      <c r="D21" s="1513"/>
      <c r="E21" s="1514"/>
      <c r="F21" s="1514"/>
      <c r="G21" s="1514"/>
      <c r="H21" s="1514"/>
      <c r="I21" s="1514"/>
      <c r="J21" s="1514"/>
      <c r="K21" s="1514"/>
      <c r="L21" s="1514"/>
      <c r="M21" s="1514"/>
      <c r="N21" s="1514"/>
      <c r="O21" s="1514"/>
      <c r="P21" s="1514"/>
      <c r="Q21" s="1515"/>
    </row>
    <row r="22" spans="1:17">
      <c r="A22" s="1507">
        <v>5</v>
      </c>
      <c r="B22" s="1508" t="s">
        <v>2116</v>
      </c>
      <c r="C22" s="1500">
        <f t="shared" si="0"/>
        <v>0</v>
      </c>
      <c r="D22" s="1516"/>
      <c r="E22" s="1517"/>
      <c r="F22" s="1517"/>
      <c r="G22" s="1517"/>
      <c r="H22" s="1517"/>
      <c r="I22" s="1517"/>
      <c r="J22" s="1517"/>
      <c r="K22" s="1517"/>
      <c r="L22" s="1517"/>
      <c r="M22" s="1517"/>
      <c r="N22" s="1517"/>
      <c r="O22" s="1517"/>
      <c r="P22" s="1517"/>
      <c r="Q22" s="1518"/>
    </row>
    <row r="23" spans="1:17">
      <c r="A23" s="1507">
        <v>6</v>
      </c>
      <c r="B23" s="1508" t="s">
        <v>2117</v>
      </c>
      <c r="C23" s="1500">
        <f t="shared" si="0"/>
        <v>0</v>
      </c>
      <c r="D23" s="1513"/>
      <c r="E23" s="1514"/>
      <c r="F23" s="1514"/>
      <c r="G23" s="1514"/>
      <c r="H23" s="1514"/>
      <c r="I23" s="1514"/>
      <c r="J23" s="1514"/>
      <c r="K23" s="1514"/>
      <c r="L23" s="1514"/>
      <c r="M23" s="1514"/>
      <c r="N23" s="1514"/>
      <c r="O23" s="1514"/>
      <c r="P23" s="1514"/>
      <c r="Q23" s="1515"/>
    </row>
    <row r="24" spans="1:17">
      <c r="A24" s="1507">
        <v>7</v>
      </c>
      <c r="B24" s="1508" t="s">
        <v>1805</v>
      </c>
      <c r="C24" s="1500">
        <f t="shared" si="0"/>
        <v>0</v>
      </c>
      <c r="D24" s="1513"/>
      <c r="E24" s="1514"/>
      <c r="F24" s="1514"/>
      <c r="G24" s="1514"/>
      <c r="H24" s="1514"/>
      <c r="I24" s="1514"/>
      <c r="J24" s="1514"/>
      <c r="K24" s="1514"/>
      <c r="L24" s="1514"/>
      <c r="M24" s="1514"/>
      <c r="N24" s="1514"/>
      <c r="O24" s="1514"/>
      <c r="P24" s="1514"/>
      <c r="Q24" s="1515"/>
    </row>
    <row r="25" spans="1:17">
      <c r="A25" s="1507"/>
      <c r="B25" s="1512" t="s">
        <v>2118</v>
      </c>
      <c r="C25" s="1500">
        <f t="shared" si="0"/>
        <v>0</v>
      </c>
      <c r="D25" s="1513"/>
      <c r="E25" s="1514"/>
      <c r="F25" s="1514"/>
      <c r="G25" s="1514"/>
      <c r="H25" s="1514"/>
      <c r="I25" s="1514"/>
      <c r="J25" s="1514"/>
      <c r="K25" s="1514"/>
      <c r="L25" s="1514"/>
      <c r="M25" s="1514"/>
      <c r="N25" s="1514"/>
      <c r="O25" s="1514"/>
      <c r="P25" s="1514"/>
      <c r="Q25" s="1515"/>
    </row>
    <row r="26" spans="1:17">
      <c r="A26" s="1507">
        <v>8</v>
      </c>
      <c r="B26" s="1524" t="s">
        <v>2119</v>
      </c>
      <c r="C26" s="1500">
        <f t="shared" si="0"/>
        <v>0</v>
      </c>
      <c r="D26" s="1521">
        <f>D27+D28+D29</f>
        <v>0</v>
      </c>
      <c r="E26" s="1521">
        <f t="shared" ref="E26:Q26" si="2">E27+E28+E29</f>
        <v>0</v>
      </c>
      <c r="F26" s="1521">
        <f t="shared" si="2"/>
        <v>0</v>
      </c>
      <c r="G26" s="1521">
        <f t="shared" si="2"/>
        <v>0</v>
      </c>
      <c r="H26" s="1521">
        <f t="shared" si="2"/>
        <v>0</v>
      </c>
      <c r="I26" s="1521">
        <f t="shared" si="2"/>
        <v>0</v>
      </c>
      <c r="J26" s="1521">
        <f t="shared" si="2"/>
        <v>0</v>
      </c>
      <c r="K26" s="1521">
        <f t="shared" si="2"/>
        <v>0</v>
      </c>
      <c r="L26" s="1521">
        <f t="shared" si="2"/>
        <v>0</v>
      </c>
      <c r="M26" s="1521">
        <f t="shared" si="2"/>
        <v>0</v>
      </c>
      <c r="N26" s="1521">
        <f t="shared" si="2"/>
        <v>0</v>
      </c>
      <c r="O26" s="1521">
        <f t="shared" si="2"/>
        <v>0</v>
      </c>
      <c r="P26" s="1521">
        <f t="shared" si="2"/>
        <v>0</v>
      </c>
      <c r="Q26" s="1522">
        <f t="shared" si="2"/>
        <v>0</v>
      </c>
    </row>
    <row r="27" spans="1:17">
      <c r="A27" s="1507"/>
      <c r="B27" s="1523" t="s">
        <v>438</v>
      </c>
      <c r="C27" s="1500">
        <f t="shared" si="0"/>
        <v>0</v>
      </c>
      <c r="D27" s="1513"/>
      <c r="E27" s="1514"/>
      <c r="F27" s="1514"/>
      <c r="G27" s="1514"/>
      <c r="H27" s="1514"/>
      <c r="I27" s="1514"/>
      <c r="J27" s="1514"/>
      <c r="K27" s="1514"/>
      <c r="L27" s="1514"/>
      <c r="M27" s="1514"/>
      <c r="N27" s="1514"/>
      <c r="O27" s="1514"/>
      <c r="P27" s="1514"/>
      <c r="Q27" s="1515"/>
    </row>
    <row r="28" spans="1:17">
      <c r="A28" s="1507"/>
      <c r="B28" s="1523" t="s">
        <v>445</v>
      </c>
      <c r="C28" s="1500">
        <f t="shared" si="0"/>
        <v>0</v>
      </c>
      <c r="D28" s="1513"/>
      <c r="E28" s="1514"/>
      <c r="F28" s="1514"/>
      <c r="G28" s="1514"/>
      <c r="H28" s="1514"/>
      <c r="I28" s="1514"/>
      <c r="J28" s="1514"/>
      <c r="K28" s="1514"/>
      <c r="L28" s="1514"/>
      <c r="M28" s="1514"/>
      <c r="N28" s="1514"/>
      <c r="O28" s="1514"/>
      <c r="P28" s="1514"/>
      <c r="Q28" s="1515"/>
    </row>
    <row r="29" spans="1:17">
      <c r="A29" s="1507"/>
      <c r="B29" s="1523" t="s">
        <v>2120</v>
      </c>
      <c r="C29" s="1500">
        <f t="shared" si="0"/>
        <v>0</v>
      </c>
      <c r="D29" s="1513"/>
      <c r="E29" s="1514"/>
      <c r="F29" s="1514"/>
      <c r="G29" s="1514"/>
      <c r="H29" s="1514"/>
      <c r="I29" s="1514"/>
      <c r="J29" s="1514"/>
      <c r="K29" s="1514"/>
      <c r="L29" s="1514"/>
      <c r="M29" s="1514"/>
      <c r="N29" s="1514"/>
      <c r="O29" s="1514"/>
      <c r="P29" s="1514"/>
      <c r="Q29" s="1515"/>
    </row>
    <row r="30" spans="1:17">
      <c r="A30" s="1507">
        <v>9</v>
      </c>
      <c r="B30" s="1524" t="s">
        <v>1813</v>
      </c>
      <c r="C30" s="1500">
        <f t="shared" si="0"/>
        <v>0</v>
      </c>
      <c r="D30" s="1521">
        <f>D31+D32</f>
        <v>0</v>
      </c>
      <c r="E30" s="1521">
        <f t="shared" ref="E30:Q30" si="3">E31+E32</f>
        <v>0</v>
      </c>
      <c r="F30" s="1521">
        <f t="shared" si="3"/>
        <v>0</v>
      </c>
      <c r="G30" s="1521">
        <f t="shared" si="3"/>
        <v>0</v>
      </c>
      <c r="H30" s="1521">
        <f t="shared" si="3"/>
        <v>0</v>
      </c>
      <c r="I30" s="1521">
        <f t="shared" si="3"/>
        <v>0</v>
      </c>
      <c r="J30" s="1521">
        <f t="shared" si="3"/>
        <v>0</v>
      </c>
      <c r="K30" s="1521">
        <f t="shared" si="3"/>
        <v>0</v>
      </c>
      <c r="L30" s="1521">
        <f t="shared" si="3"/>
        <v>0</v>
      </c>
      <c r="M30" s="1521">
        <f t="shared" si="3"/>
        <v>0</v>
      </c>
      <c r="N30" s="1521">
        <f t="shared" si="3"/>
        <v>0</v>
      </c>
      <c r="O30" s="1521">
        <f t="shared" si="3"/>
        <v>0</v>
      </c>
      <c r="P30" s="1521">
        <f t="shared" si="3"/>
        <v>0</v>
      </c>
      <c r="Q30" s="1522">
        <f t="shared" si="3"/>
        <v>0</v>
      </c>
    </row>
    <row r="31" spans="1:17">
      <c r="A31" s="1507"/>
      <c r="B31" s="1525" t="s">
        <v>2121</v>
      </c>
      <c r="C31" s="1500">
        <f t="shared" si="0"/>
        <v>0</v>
      </c>
      <c r="D31" s="1513"/>
      <c r="E31" s="1514"/>
      <c r="F31" s="1514"/>
      <c r="G31" s="1514"/>
      <c r="H31" s="1514"/>
      <c r="I31" s="1514"/>
      <c r="J31" s="1514"/>
      <c r="K31" s="1514"/>
      <c r="L31" s="1514"/>
      <c r="M31" s="1514"/>
      <c r="N31" s="1514"/>
      <c r="O31" s="1514"/>
      <c r="P31" s="1514"/>
      <c r="Q31" s="1515"/>
    </row>
    <row r="32" spans="1:17">
      <c r="A32" s="1507"/>
      <c r="B32" s="1525" t="s">
        <v>65</v>
      </c>
      <c r="C32" s="1500">
        <f t="shared" si="0"/>
        <v>0</v>
      </c>
      <c r="D32" s="1513"/>
      <c r="E32" s="1514"/>
      <c r="F32" s="1514"/>
      <c r="G32" s="1514"/>
      <c r="H32" s="1514"/>
      <c r="I32" s="1514"/>
      <c r="J32" s="1514"/>
      <c r="K32" s="1514"/>
      <c r="L32" s="1514"/>
      <c r="M32" s="1514"/>
      <c r="N32" s="1514"/>
      <c r="O32" s="1514"/>
      <c r="P32" s="1514"/>
      <c r="Q32" s="1515"/>
    </row>
    <row r="33" spans="1:17">
      <c r="A33" s="1507"/>
      <c r="B33" s="1572" t="s">
        <v>2122</v>
      </c>
      <c r="C33" s="1529">
        <f>C16+C17+C18+C19+C22+C23+C24+C25+C26+C30</f>
        <v>0</v>
      </c>
      <c r="D33" s="1529">
        <f t="shared" ref="D33:Q33" si="4">D16+D17+D18+D19+D22+D23+D24+D25+D26+D30</f>
        <v>0</v>
      </c>
      <c r="E33" s="1529">
        <f t="shared" si="4"/>
        <v>0</v>
      </c>
      <c r="F33" s="1529">
        <f t="shared" si="4"/>
        <v>0</v>
      </c>
      <c r="G33" s="1529">
        <f t="shared" si="4"/>
        <v>0</v>
      </c>
      <c r="H33" s="1529">
        <f t="shared" si="4"/>
        <v>0</v>
      </c>
      <c r="I33" s="1529">
        <f t="shared" si="4"/>
        <v>0</v>
      </c>
      <c r="J33" s="1529">
        <f t="shared" si="4"/>
        <v>0</v>
      </c>
      <c r="K33" s="1529">
        <f t="shared" si="4"/>
        <v>0</v>
      </c>
      <c r="L33" s="1529">
        <f t="shared" si="4"/>
        <v>0</v>
      </c>
      <c r="M33" s="1529">
        <f t="shared" si="4"/>
        <v>0</v>
      </c>
      <c r="N33" s="1529">
        <f t="shared" si="4"/>
        <v>0</v>
      </c>
      <c r="O33" s="1529">
        <f t="shared" si="4"/>
        <v>0</v>
      </c>
      <c r="P33" s="1529">
        <f t="shared" si="4"/>
        <v>0</v>
      </c>
      <c r="Q33" s="1530">
        <f t="shared" si="4"/>
        <v>0</v>
      </c>
    </row>
    <row r="34" spans="1:17">
      <c r="A34" s="1507"/>
      <c r="B34" s="1614" t="s">
        <v>2123</v>
      </c>
      <c r="C34" s="1531"/>
      <c r="D34" s="1531"/>
      <c r="E34" s="1531"/>
      <c r="F34" s="1531"/>
      <c r="G34" s="1531"/>
      <c r="H34" s="1531"/>
      <c r="I34" s="1531"/>
      <c r="J34" s="1531"/>
      <c r="K34" s="1531"/>
      <c r="L34" s="1531"/>
      <c r="M34" s="1531"/>
      <c r="N34" s="1531"/>
      <c r="O34" s="1531"/>
      <c r="P34" s="1531"/>
      <c r="Q34" s="1532"/>
    </row>
    <row r="35" spans="1:17">
      <c r="A35" s="1507">
        <v>1</v>
      </c>
      <c r="B35" s="1508" t="s">
        <v>2124</v>
      </c>
      <c r="C35" s="1500">
        <f>SUM(D35:Q35)</f>
        <v>0</v>
      </c>
      <c r="D35" s="1516"/>
      <c r="E35" s="1517"/>
      <c r="F35" s="1517"/>
      <c r="G35" s="1517"/>
      <c r="H35" s="1517"/>
      <c r="I35" s="1517"/>
      <c r="J35" s="1517"/>
      <c r="K35" s="1517"/>
      <c r="L35" s="1517"/>
      <c r="M35" s="1517"/>
      <c r="N35" s="1517"/>
      <c r="O35" s="1517"/>
      <c r="P35" s="1517"/>
      <c r="Q35" s="1518"/>
    </row>
    <row r="36" spans="1:17">
      <c r="A36" s="1507">
        <v>2</v>
      </c>
      <c r="B36" s="1508" t="s">
        <v>2125</v>
      </c>
      <c r="C36" s="1500">
        <f t="shared" ref="C36:C50" si="5">SUM(D36:Q36)</f>
        <v>0</v>
      </c>
      <c r="D36" s="1513"/>
      <c r="E36" s="1514"/>
      <c r="F36" s="1514"/>
      <c r="G36" s="1514"/>
      <c r="H36" s="1514"/>
      <c r="I36" s="1514"/>
      <c r="J36" s="1514"/>
      <c r="K36" s="1514"/>
      <c r="L36" s="1514"/>
      <c r="M36" s="1514"/>
      <c r="N36" s="1514"/>
      <c r="O36" s="1514"/>
      <c r="P36" s="1514"/>
      <c r="Q36" s="1515"/>
    </row>
    <row r="37" spans="1:17">
      <c r="A37" s="1507">
        <v>3</v>
      </c>
      <c r="B37" s="1508" t="s">
        <v>2126</v>
      </c>
      <c r="C37" s="1500">
        <f t="shared" si="5"/>
        <v>0</v>
      </c>
      <c r="D37" s="1513"/>
      <c r="E37" s="1514"/>
      <c r="F37" s="1514"/>
      <c r="G37" s="1514"/>
      <c r="H37" s="1514"/>
      <c r="I37" s="1514"/>
      <c r="J37" s="1514"/>
      <c r="K37" s="1514"/>
      <c r="L37" s="1514"/>
      <c r="M37" s="1514"/>
      <c r="N37" s="1514"/>
      <c r="O37" s="1514"/>
      <c r="P37" s="1514"/>
      <c r="Q37" s="1515"/>
    </row>
    <row r="38" spans="1:17">
      <c r="A38" s="1507">
        <v>4</v>
      </c>
      <c r="B38" s="1508" t="s">
        <v>2127</v>
      </c>
      <c r="C38" s="1500">
        <f t="shared" si="5"/>
        <v>0</v>
      </c>
      <c r="D38" s="1521">
        <f>D39+D40</f>
        <v>0</v>
      </c>
      <c r="E38" s="1521">
        <f t="shared" ref="E38:Q38" si="6">E39+E40</f>
        <v>0</v>
      </c>
      <c r="F38" s="1521">
        <f t="shared" si="6"/>
        <v>0</v>
      </c>
      <c r="G38" s="1521">
        <f t="shared" si="6"/>
        <v>0</v>
      </c>
      <c r="H38" s="1521">
        <f t="shared" si="6"/>
        <v>0</v>
      </c>
      <c r="I38" s="1521">
        <f t="shared" si="6"/>
        <v>0</v>
      </c>
      <c r="J38" s="1521">
        <f t="shared" si="6"/>
        <v>0</v>
      </c>
      <c r="K38" s="1521">
        <f t="shared" si="6"/>
        <v>0</v>
      </c>
      <c r="L38" s="1521">
        <f t="shared" si="6"/>
        <v>0</v>
      </c>
      <c r="M38" s="1521">
        <f t="shared" si="6"/>
        <v>0</v>
      </c>
      <c r="N38" s="1521">
        <f t="shared" si="6"/>
        <v>0</v>
      </c>
      <c r="O38" s="1521">
        <f t="shared" si="6"/>
        <v>0</v>
      </c>
      <c r="P38" s="1521">
        <f t="shared" si="6"/>
        <v>0</v>
      </c>
      <c r="Q38" s="1522">
        <f t="shared" si="6"/>
        <v>0</v>
      </c>
    </row>
    <row r="39" spans="1:17" ht="15" customHeight="1">
      <c r="A39" s="1507"/>
      <c r="B39" s="1512" t="s">
        <v>67</v>
      </c>
      <c r="C39" s="1500">
        <f t="shared" si="5"/>
        <v>0</v>
      </c>
      <c r="D39" s="1533"/>
      <c r="E39" s="1533"/>
      <c r="F39" s="1533"/>
      <c r="G39" s="1533"/>
      <c r="H39" s="1533"/>
      <c r="I39" s="1533"/>
      <c r="J39" s="1533"/>
      <c r="K39" s="1533"/>
      <c r="L39" s="1533"/>
      <c r="M39" s="1533"/>
      <c r="N39" s="1533"/>
      <c r="O39" s="1533"/>
      <c r="P39" s="1533"/>
      <c r="Q39" s="1534"/>
    </row>
    <row r="40" spans="1:17">
      <c r="A40" s="1507"/>
      <c r="B40" s="1512" t="s">
        <v>273</v>
      </c>
      <c r="C40" s="1500">
        <f t="shared" si="5"/>
        <v>0</v>
      </c>
      <c r="D40" s="1536"/>
      <c r="E40" s="1536"/>
      <c r="F40" s="1536"/>
      <c r="G40" s="1536"/>
      <c r="H40" s="1536"/>
      <c r="I40" s="1536"/>
      <c r="J40" s="1536"/>
      <c r="K40" s="1536"/>
      <c r="L40" s="1536"/>
      <c r="M40" s="1536"/>
      <c r="N40" s="1536"/>
      <c r="O40" s="1536"/>
      <c r="P40" s="1536"/>
      <c r="Q40" s="1537"/>
    </row>
    <row r="41" spans="1:17">
      <c r="A41" s="1507">
        <v>5</v>
      </c>
      <c r="B41" s="1508" t="s">
        <v>2128</v>
      </c>
      <c r="C41" s="1500">
        <f t="shared" si="5"/>
        <v>0</v>
      </c>
      <c r="D41" s="1539"/>
      <c r="E41" s="1539"/>
      <c r="F41" s="1539"/>
      <c r="G41" s="1539"/>
      <c r="H41" s="1539"/>
      <c r="I41" s="1539"/>
      <c r="J41" s="1539"/>
      <c r="K41" s="1539"/>
      <c r="L41" s="1539"/>
      <c r="M41" s="1539"/>
      <c r="N41" s="1539"/>
      <c r="O41" s="1539"/>
      <c r="P41" s="1539"/>
      <c r="Q41" s="1540"/>
    </row>
    <row r="42" spans="1:17">
      <c r="A42" s="1507">
        <v>6</v>
      </c>
      <c r="B42" s="1524" t="s">
        <v>2117</v>
      </c>
      <c r="C42" s="1500">
        <f t="shared" si="5"/>
        <v>0</v>
      </c>
      <c r="D42" s="1541"/>
      <c r="E42" s="1541"/>
      <c r="F42" s="1541"/>
      <c r="G42" s="1541"/>
      <c r="H42" s="1541"/>
      <c r="I42" s="1541"/>
      <c r="J42" s="1541"/>
      <c r="K42" s="1541"/>
      <c r="L42" s="1541"/>
      <c r="M42" s="1541"/>
      <c r="N42" s="1541"/>
      <c r="O42" s="1541"/>
      <c r="P42" s="1541"/>
      <c r="Q42" s="1542"/>
    </row>
    <row r="43" spans="1:17">
      <c r="A43" s="1507">
        <v>7</v>
      </c>
      <c r="B43" s="1524" t="s">
        <v>771</v>
      </c>
      <c r="C43" s="1500">
        <f t="shared" si="5"/>
        <v>0</v>
      </c>
      <c r="D43" s="1509">
        <f>D44+D45+D46</f>
        <v>0</v>
      </c>
      <c r="E43" s="1509">
        <f t="shared" ref="E43:Q43" si="7">E44+E45+E46</f>
        <v>0</v>
      </c>
      <c r="F43" s="1509">
        <f t="shared" si="7"/>
        <v>0</v>
      </c>
      <c r="G43" s="1509">
        <f t="shared" si="7"/>
        <v>0</v>
      </c>
      <c r="H43" s="1509">
        <f t="shared" si="7"/>
        <v>0</v>
      </c>
      <c r="I43" s="1509">
        <f t="shared" si="7"/>
        <v>0</v>
      </c>
      <c r="J43" s="1509">
        <f t="shared" si="7"/>
        <v>0</v>
      </c>
      <c r="K43" s="1509">
        <f t="shared" si="7"/>
        <v>0</v>
      </c>
      <c r="L43" s="1509">
        <f t="shared" si="7"/>
        <v>0</v>
      </c>
      <c r="M43" s="1509">
        <f t="shared" si="7"/>
        <v>0</v>
      </c>
      <c r="N43" s="1509">
        <f t="shared" si="7"/>
        <v>0</v>
      </c>
      <c r="O43" s="1509">
        <f t="shared" si="7"/>
        <v>0</v>
      </c>
      <c r="P43" s="1509">
        <f t="shared" si="7"/>
        <v>0</v>
      </c>
      <c r="Q43" s="1510">
        <f t="shared" si="7"/>
        <v>0</v>
      </c>
    </row>
    <row r="44" spans="1:17">
      <c r="A44" s="1526"/>
      <c r="B44" s="1512" t="s">
        <v>560</v>
      </c>
      <c r="C44" s="1500">
        <f t="shared" si="5"/>
        <v>0</v>
      </c>
      <c r="D44" s="1544"/>
      <c r="E44" s="1505"/>
      <c r="F44" s="1505"/>
      <c r="G44" s="1505"/>
      <c r="H44" s="1505"/>
      <c r="I44" s="1505"/>
      <c r="J44" s="1505"/>
      <c r="K44" s="1505"/>
      <c r="L44" s="1505"/>
      <c r="M44" s="1505"/>
      <c r="N44" s="1505"/>
      <c r="O44" s="1505"/>
      <c r="P44" s="1505"/>
      <c r="Q44" s="1506"/>
    </row>
    <row r="45" spans="1:17">
      <c r="A45" s="1635"/>
      <c r="B45" s="1512" t="s">
        <v>570</v>
      </c>
      <c r="C45" s="1500">
        <f t="shared" si="5"/>
        <v>0</v>
      </c>
      <c r="D45" s="1544"/>
      <c r="E45" s="1505"/>
      <c r="F45" s="1505"/>
      <c r="G45" s="1505"/>
      <c r="H45" s="1505"/>
      <c r="I45" s="1505"/>
      <c r="J45" s="1505"/>
      <c r="K45" s="1505"/>
      <c r="L45" s="1505"/>
      <c r="M45" s="1505"/>
      <c r="N45" s="1505"/>
      <c r="O45" s="1505"/>
      <c r="P45" s="1505"/>
      <c r="Q45" s="1506"/>
    </row>
    <row r="46" spans="1:17">
      <c r="A46" s="1635"/>
      <c r="B46" s="1512" t="s">
        <v>571</v>
      </c>
      <c r="C46" s="1500">
        <f t="shared" si="5"/>
        <v>0</v>
      </c>
      <c r="D46" s="1544"/>
      <c r="E46" s="1505"/>
      <c r="F46" s="1505"/>
      <c r="G46" s="1505"/>
      <c r="H46" s="1505"/>
      <c r="I46" s="1505"/>
      <c r="J46" s="1505"/>
      <c r="K46" s="1505"/>
      <c r="L46" s="1505"/>
      <c r="M46" s="1505"/>
      <c r="N46" s="1505"/>
      <c r="O46" s="1505"/>
      <c r="P46" s="1505"/>
      <c r="Q46" s="1506"/>
    </row>
    <row r="47" spans="1:17">
      <c r="A47" s="1507">
        <v>8</v>
      </c>
      <c r="B47" s="1545" t="s">
        <v>2129</v>
      </c>
      <c r="C47" s="1500">
        <f t="shared" si="5"/>
        <v>0</v>
      </c>
      <c r="D47" s="1544"/>
      <c r="E47" s="1505"/>
      <c r="F47" s="1505"/>
      <c r="G47" s="1505"/>
      <c r="H47" s="1505"/>
      <c r="I47" s="1505"/>
      <c r="J47" s="1505"/>
      <c r="K47" s="1505"/>
      <c r="L47" s="1505"/>
      <c r="M47" s="1505"/>
      <c r="N47" s="1505"/>
      <c r="O47" s="1505"/>
      <c r="P47" s="1505"/>
      <c r="Q47" s="1506"/>
    </row>
    <row r="48" spans="1:17">
      <c r="A48" s="1507">
        <v>9</v>
      </c>
      <c r="B48" s="1520" t="s">
        <v>2130</v>
      </c>
      <c r="C48" s="1500">
        <f t="shared" si="5"/>
        <v>0</v>
      </c>
      <c r="D48" s="1544"/>
      <c r="E48" s="1505"/>
      <c r="F48" s="1505"/>
      <c r="G48" s="1505"/>
      <c r="H48" s="1505"/>
      <c r="I48" s="1505"/>
      <c r="J48" s="1505"/>
      <c r="K48" s="1505"/>
      <c r="L48" s="1505"/>
      <c r="M48" s="1505"/>
      <c r="N48" s="1505"/>
      <c r="O48" s="1505"/>
      <c r="P48" s="1505"/>
      <c r="Q48" s="1506"/>
    </row>
    <row r="49" spans="1:17">
      <c r="A49" s="1507">
        <v>10</v>
      </c>
      <c r="B49" s="1524" t="s">
        <v>1833</v>
      </c>
      <c r="C49" s="1500">
        <f t="shared" si="5"/>
        <v>0</v>
      </c>
      <c r="D49" s="1544"/>
      <c r="E49" s="1505"/>
      <c r="F49" s="1505"/>
      <c r="G49" s="1505"/>
      <c r="H49" s="1505"/>
      <c r="I49" s="1505"/>
      <c r="J49" s="1505"/>
      <c r="K49" s="1505"/>
      <c r="L49" s="1505"/>
      <c r="M49" s="1505"/>
      <c r="N49" s="1505"/>
      <c r="O49" s="1505"/>
      <c r="P49" s="1505"/>
      <c r="Q49" s="1506"/>
    </row>
    <row r="50" spans="1:17">
      <c r="A50" s="1507">
        <v>11</v>
      </c>
      <c r="B50" s="1524" t="s">
        <v>643</v>
      </c>
      <c r="C50" s="1500">
        <f t="shared" si="5"/>
        <v>0</v>
      </c>
      <c r="D50" s="1544"/>
      <c r="E50" s="1505"/>
      <c r="F50" s="1505"/>
      <c r="G50" s="1505"/>
      <c r="H50" s="1505"/>
      <c r="I50" s="1505"/>
      <c r="J50" s="1505"/>
      <c r="K50" s="1505"/>
      <c r="L50" s="1505"/>
      <c r="M50" s="1505"/>
      <c r="N50" s="1505"/>
      <c r="O50" s="1505"/>
      <c r="P50" s="1505"/>
      <c r="Q50" s="1506"/>
    </row>
    <row r="51" spans="1:17" ht="15.75" thickBot="1">
      <c r="A51" s="1637"/>
      <c r="B51" s="1547" t="s">
        <v>2131</v>
      </c>
      <c r="C51" s="1548">
        <f>C35+C36+C37+C38+C41+C42+C43+C47+C48+C49+C50</f>
        <v>0</v>
      </c>
      <c r="D51" s="1549">
        <f>D35+D36+D37+D38+D41+D42+D43+D47+D48+D49+D50</f>
        <v>0</v>
      </c>
      <c r="E51" s="1549">
        <f t="shared" ref="E51:Q51" si="8">E35+E36+E37+E38+E41+E42+E43+E47+E48+E49+E50</f>
        <v>0</v>
      </c>
      <c r="F51" s="1549">
        <f t="shared" si="8"/>
        <v>0</v>
      </c>
      <c r="G51" s="1549">
        <f t="shared" si="8"/>
        <v>0</v>
      </c>
      <c r="H51" s="1549">
        <f t="shared" si="8"/>
        <v>0</v>
      </c>
      <c r="I51" s="1549">
        <f t="shared" si="8"/>
        <v>0</v>
      </c>
      <c r="J51" s="1549">
        <f t="shared" si="8"/>
        <v>0</v>
      </c>
      <c r="K51" s="1549">
        <f t="shared" si="8"/>
        <v>0</v>
      </c>
      <c r="L51" s="1549">
        <f t="shared" si="8"/>
        <v>0</v>
      </c>
      <c r="M51" s="1549">
        <f t="shared" si="8"/>
        <v>0</v>
      </c>
      <c r="N51" s="1549">
        <f t="shared" si="8"/>
        <v>0</v>
      </c>
      <c r="O51" s="1549">
        <f t="shared" si="8"/>
        <v>0</v>
      </c>
      <c r="P51" s="1549">
        <f t="shared" si="8"/>
        <v>0</v>
      </c>
      <c r="Q51" s="1550">
        <f t="shared" si="8"/>
        <v>0</v>
      </c>
    </row>
    <row r="52" spans="1:17" ht="15.75" thickBot="1">
      <c r="A52" s="1638"/>
      <c r="B52" s="1639" t="s">
        <v>2132</v>
      </c>
      <c r="C52" s="1553">
        <f>C33+C51</f>
        <v>0</v>
      </c>
      <c r="D52" s="1554">
        <f>D33+D51</f>
        <v>0</v>
      </c>
      <c r="E52" s="1554">
        <f t="shared" ref="E52:Q52" si="9">E33+E51</f>
        <v>0</v>
      </c>
      <c r="F52" s="1554">
        <f t="shared" si="9"/>
        <v>0</v>
      </c>
      <c r="G52" s="1554">
        <f t="shared" si="9"/>
        <v>0</v>
      </c>
      <c r="H52" s="1554">
        <f t="shared" si="9"/>
        <v>0</v>
      </c>
      <c r="I52" s="1554">
        <f t="shared" si="9"/>
        <v>0</v>
      </c>
      <c r="J52" s="1554">
        <f t="shared" si="9"/>
        <v>0</v>
      </c>
      <c r="K52" s="1554">
        <f t="shared" si="9"/>
        <v>0</v>
      </c>
      <c r="L52" s="1554">
        <f t="shared" si="9"/>
        <v>0</v>
      </c>
      <c r="M52" s="1554">
        <f t="shared" si="9"/>
        <v>0</v>
      </c>
      <c r="N52" s="1554">
        <f t="shared" si="9"/>
        <v>0</v>
      </c>
      <c r="O52" s="1554">
        <f t="shared" si="9"/>
        <v>0</v>
      </c>
      <c r="P52" s="1554">
        <f t="shared" si="9"/>
        <v>0</v>
      </c>
      <c r="Q52" s="1555">
        <f t="shared" si="9"/>
        <v>0</v>
      </c>
    </row>
    <row r="53" spans="1:17">
      <c r="A53" s="1640"/>
      <c r="B53" s="1641" t="s">
        <v>1221</v>
      </c>
      <c r="C53" s="1558"/>
      <c r="D53" s="1559"/>
      <c r="E53" s="1559"/>
      <c r="F53" s="1559"/>
      <c r="G53" s="1559"/>
      <c r="H53" s="1559"/>
      <c r="I53" s="1559"/>
      <c r="J53" s="1559"/>
      <c r="K53" s="1559"/>
      <c r="L53" s="1559"/>
      <c r="M53" s="1559"/>
      <c r="N53" s="1559"/>
      <c r="O53" s="1559"/>
      <c r="P53" s="1559"/>
      <c r="Q53" s="1560"/>
    </row>
    <row r="54" spans="1:17">
      <c r="A54" s="1635"/>
      <c r="B54" s="1614" t="s">
        <v>2133</v>
      </c>
      <c r="C54" s="1561"/>
      <c r="D54" s="1562"/>
      <c r="E54" s="1562"/>
      <c r="F54" s="1562"/>
      <c r="G54" s="1562"/>
      <c r="H54" s="1562"/>
      <c r="I54" s="1562"/>
      <c r="J54" s="1562"/>
      <c r="K54" s="1562"/>
      <c r="L54" s="1562"/>
      <c r="M54" s="1562"/>
      <c r="N54" s="1562"/>
      <c r="O54" s="1562"/>
      <c r="P54" s="1562"/>
      <c r="Q54" s="1563"/>
    </row>
    <row r="55" spans="1:17">
      <c r="A55" s="1519" t="s">
        <v>2134</v>
      </c>
      <c r="B55" s="1616" t="s">
        <v>2135</v>
      </c>
      <c r="C55" s="1496"/>
      <c r="D55" s="1497"/>
      <c r="E55" s="1497"/>
      <c r="F55" s="1497"/>
      <c r="G55" s="1497"/>
      <c r="H55" s="1497"/>
      <c r="I55" s="1497"/>
      <c r="J55" s="1497"/>
      <c r="K55" s="1497"/>
      <c r="L55" s="1497"/>
      <c r="M55" s="1497"/>
      <c r="N55" s="1497"/>
      <c r="O55" s="1497"/>
      <c r="P55" s="1497"/>
      <c r="Q55" s="1498"/>
    </row>
    <row r="56" spans="1:17">
      <c r="A56" s="1499" t="s">
        <v>2136</v>
      </c>
      <c r="B56" s="1508" t="s">
        <v>2137</v>
      </c>
      <c r="C56" s="1500">
        <f t="shared" ref="C56:C62" si="10">SUM(D56:Q56)</f>
        <v>0</v>
      </c>
      <c r="D56" s="1544"/>
      <c r="E56" s="1505"/>
      <c r="F56" s="1505"/>
      <c r="G56" s="1505"/>
      <c r="H56" s="1505"/>
      <c r="I56" s="1505"/>
      <c r="J56" s="1505"/>
      <c r="K56" s="1505"/>
      <c r="L56" s="1505"/>
      <c r="M56" s="1505"/>
      <c r="N56" s="1505"/>
      <c r="O56" s="1505"/>
      <c r="P56" s="1505"/>
      <c r="Q56" s="1506"/>
    </row>
    <row r="57" spans="1:17">
      <c r="A57" s="1507" t="s">
        <v>2138</v>
      </c>
      <c r="B57" s="1566" t="s">
        <v>2139</v>
      </c>
      <c r="C57" s="1500">
        <f t="shared" si="10"/>
        <v>0</v>
      </c>
      <c r="D57" s="1544"/>
      <c r="E57" s="1505"/>
      <c r="F57" s="1505"/>
      <c r="G57" s="1505"/>
      <c r="H57" s="1505"/>
      <c r="I57" s="1505"/>
      <c r="J57" s="1505"/>
      <c r="K57" s="1505"/>
      <c r="L57" s="1505"/>
      <c r="M57" s="1505"/>
      <c r="N57" s="1505"/>
      <c r="O57" s="1505"/>
      <c r="P57" s="1505"/>
      <c r="Q57" s="1506"/>
    </row>
    <row r="58" spans="1:17">
      <c r="A58" s="1507" t="s">
        <v>2140</v>
      </c>
      <c r="B58" s="1566" t="s">
        <v>2141</v>
      </c>
      <c r="C58" s="1500">
        <f t="shared" si="10"/>
        <v>0</v>
      </c>
      <c r="D58" s="1544"/>
      <c r="E58" s="1505"/>
      <c r="F58" s="1505"/>
      <c r="G58" s="1505"/>
      <c r="H58" s="1505"/>
      <c r="I58" s="1505"/>
      <c r="J58" s="1505"/>
      <c r="K58" s="1505"/>
      <c r="L58" s="1505"/>
      <c r="M58" s="1505"/>
      <c r="N58" s="1505"/>
      <c r="O58" s="1505"/>
      <c r="P58" s="1505"/>
      <c r="Q58" s="1506"/>
    </row>
    <row r="59" spans="1:17">
      <c r="A59" s="1507" t="s">
        <v>2142</v>
      </c>
      <c r="B59" s="1566" t="s">
        <v>2143</v>
      </c>
      <c r="C59" s="1500">
        <f t="shared" si="10"/>
        <v>0</v>
      </c>
      <c r="D59" s="1567">
        <f>D60+D61</f>
        <v>0</v>
      </c>
      <c r="E59" s="1567">
        <f t="shared" ref="E59:Q59" si="11">E60+E61</f>
        <v>0</v>
      </c>
      <c r="F59" s="1567">
        <f t="shared" si="11"/>
        <v>0</v>
      </c>
      <c r="G59" s="1567">
        <f t="shared" si="11"/>
        <v>0</v>
      </c>
      <c r="H59" s="1567">
        <f t="shared" si="11"/>
        <v>0</v>
      </c>
      <c r="I59" s="1567">
        <f t="shared" si="11"/>
        <v>0</v>
      </c>
      <c r="J59" s="1567">
        <f t="shared" si="11"/>
        <v>0</v>
      </c>
      <c r="K59" s="1567">
        <f t="shared" si="11"/>
        <v>0</v>
      </c>
      <c r="L59" s="1567">
        <f t="shared" si="11"/>
        <v>0</v>
      </c>
      <c r="M59" s="1567">
        <f t="shared" si="11"/>
        <v>0</v>
      </c>
      <c r="N59" s="1567">
        <f t="shared" si="11"/>
        <v>0</v>
      </c>
      <c r="O59" s="1567">
        <f t="shared" si="11"/>
        <v>0</v>
      </c>
      <c r="P59" s="1567">
        <f t="shared" si="11"/>
        <v>0</v>
      </c>
      <c r="Q59" s="1568">
        <f t="shared" si="11"/>
        <v>0</v>
      </c>
    </row>
    <row r="60" spans="1:17">
      <c r="A60" s="1507" t="s">
        <v>2144</v>
      </c>
      <c r="B60" s="1569" t="s">
        <v>2145</v>
      </c>
      <c r="C60" s="1500">
        <f t="shared" si="10"/>
        <v>0</v>
      </c>
      <c r="D60" s="1536"/>
      <c r="E60" s="1536"/>
      <c r="F60" s="1536"/>
      <c r="G60" s="1536"/>
      <c r="H60" s="1536"/>
      <c r="I60" s="1536"/>
      <c r="J60" s="1536"/>
      <c r="K60" s="1536"/>
      <c r="L60" s="1536"/>
      <c r="M60" s="1536"/>
      <c r="N60" s="1536"/>
      <c r="O60" s="1536"/>
      <c r="P60" s="1536"/>
      <c r="Q60" s="1537"/>
    </row>
    <row r="61" spans="1:17">
      <c r="A61" s="1499" t="s">
        <v>2146</v>
      </c>
      <c r="B61" s="1512" t="s">
        <v>2147</v>
      </c>
      <c r="C61" s="1500">
        <f t="shared" si="10"/>
        <v>0</v>
      </c>
      <c r="D61" s="1536"/>
      <c r="E61" s="1536"/>
      <c r="F61" s="1536"/>
      <c r="G61" s="1536"/>
      <c r="H61" s="1536"/>
      <c r="I61" s="1536"/>
      <c r="J61" s="1536"/>
      <c r="K61" s="1536"/>
      <c r="L61" s="1536"/>
      <c r="M61" s="1536"/>
      <c r="N61" s="1536"/>
      <c r="O61" s="1536"/>
      <c r="P61" s="1536"/>
      <c r="Q61" s="1537"/>
    </row>
    <row r="62" spans="1:17">
      <c r="A62" s="1507" t="s">
        <v>2148</v>
      </c>
      <c r="B62" s="1566" t="s">
        <v>2149</v>
      </c>
      <c r="C62" s="1500">
        <f t="shared" si="10"/>
        <v>0</v>
      </c>
      <c r="D62" s="1570"/>
      <c r="E62" s="1570"/>
      <c r="F62" s="1570"/>
      <c r="G62" s="1570"/>
      <c r="H62" s="1570"/>
      <c r="I62" s="1570"/>
      <c r="J62" s="1570"/>
      <c r="K62" s="1570"/>
      <c r="L62" s="1570"/>
      <c r="M62" s="1570"/>
      <c r="N62" s="1570"/>
      <c r="O62" s="1570"/>
      <c r="P62" s="1570"/>
      <c r="Q62" s="1571"/>
    </row>
    <row r="63" spans="1:17">
      <c r="A63" s="1526"/>
      <c r="B63" s="1528" t="s">
        <v>2150</v>
      </c>
      <c r="C63" s="1573">
        <f>C56+C57+C58+C59+C62</f>
        <v>0</v>
      </c>
      <c r="D63" s="1574">
        <f>D56+D57+D58+D59+D62</f>
        <v>0</v>
      </c>
      <c r="E63" s="1574">
        <f t="shared" ref="E63:Q63" si="12">E56+E57+E58+E59+E62</f>
        <v>0</v>
      </c>
      <c r="F63" s="1574">
        <f t="shared" si="12"/>
        <v>0</v>
      </c>
      <c r="G63" s="1574">
        <f t="shared" si="12"/>
        <v>0</v>
      </c>
      <c r="H63" s="1574">
        <f t="shared" si="12"/>
        <v>0</v>
      </c>
      <c r="I63" s="1574">
        <f t="shared" si="12"/>
        <v>0</v>
      </c>
      <c r="J63" s="1574">
        <f t="shared" si="12"/>
        <v>0</v>
      </c>
      <c r="K63" s="1574">
        <f t="shared" si="12"/>
        <v>0</v>
      </c>
      <c r="L63" s="1574">
        <f t="shared" si="12"/>
        <v>0</v>
      </c>
      <c r="M63" s="1574">
        <f t="shared" si="12"/>
        <v>0</v>
      </c>
      <c r="N63" s="1574">
        <f t="shared" si="12"/>
        <v>0</v>
      </c>
      <c r="O63" s="1574">
        <f t="shared" si="12"/>
        <v>0</v>
      </c>
      <c r="P63" s="1574">
        <f t="shared" si="12"/>
        <v>0</v>
      </c>
      <c r="Q63" s="1575">
        <f t="shared" si="12"/>
        <v>0</v>
      </c>
    </row>
    <row r="64" spans="1:17">
      <c r="A64" s="1635"/>
      <c r="B64" s="1614" t="s">
        <v>2151</v>
      </c>
      <c r="C64" s="1492"/>
      <c r="D64" s="1617"/>
      <c r="E64" s="1617"/>
      <c r="F64" s="1617"/>
      <c r="G64" s="1617"/>
      <c r="H64" s="1617"/>
      <c r="I64" s="1617"/>
      <c r="J64" s="1617"/>
      <c r="K64" s="1617"/>
      <c r="L64" s="1617"/>
      <c r="M64" s="1617"/>
      <c r="N64" s="1617"/>
      <c r="O64" s="1617"/>
      <c r="P64" s="1617"/>
      <c r="Q64" s="1618"/>
    </row>
    <row r="65" spans="1:17">
      <c r="A65" s="1642" t="s">
        <v>2152</v>
      </c>
      <c r="B65" s="1616" t="s">
        <v>2135</v>
      </c>
      <c r="C65" s="1619"/>
      <c r="D65" s="1620"/>
      <c r="E65" s="1620"/>
      <c r="F65" s="1620"/>
      <c r="G65" s="1620"/>
      <c r="H65" s="1620"/>
      <c r="I65" s="1620"/>
      <c r="J65" s="1620"/>
      <c r="K65" s="1620"/>
      <c r="L65" s="1620"/>
      <c r="M65" s="1620"/>
      <c r="N65" s="1620"/>
      <c r="O65" s="1620"/>
      <c r="P65" s="1620"/>
      <c r="Q65" s="1621"/>
    </row>
    <row r="66" spans="1:17">
      <c r="A66" s="1507" t="s">
        <v>2136</v>
      </c>
      <c r="B66" s="1566" t="s">
        <v>2137</v>
      </c>
      <c r="C66" s="1500">
        <f t="shared" ref="C66:C72" si="13">SUM(D66:Q66)</f>
        <v>0</v>
      </c>
      <c r="D66" s="1544"/>
      <c r="E66" s="1505"/>
      <c r="F66" s="1505"/>
      <c r="G66" s="1505"/>
      <c r="H66" s="1505"/>
      <c r="I66" s="1505"/>
      <c r="J66" s="1505"/>
      <c r="K66" s="1505"/>
      <c r="L66" s="1505"/>
      <c r="M66" s="1505"/>
      <c r="N66" s="1505"/>
      <c r="O66" s="1505"/>
      <c r="P66" s="1505"/>
      <c r="Q66" s="1506"/>
    </row>
    <row r="67" spans="1:17">
      <c r="A67" s="1507" t="s">
        <v>2138</v>
      </c>
      <c r="B67" s="1566" t="s">
        <v>2139</v>
      </c>
      <c r="C67" s="1500">
        <f t="shared" si="13"/>
        <v>0</v>
      </c>
      <c r="D67" s="1544"/>
      <c r="E67" s="1505"/>
      <c r="F67" s="1505"/>
      <c r="G67" s="1505"/>
      <c r="H67" s="1505"/>
      <c r="I67" s="1505"/>
      <c r="J67" s="1505"/>
      <c r="K67" s="1505"/>
      <c r="L67" s="1505"/>
      <c r="M67" s="1505"/>
      <c r="N67" s="1505"/>
      <c r="O67" s="1505"/>
      <c r="P67" s="1505"/>
      <c r="Q67" s="1506"/>
    </row>
    <row r="68" spans="1:17">
      <c r="A68" s="1507" t="s">
        <v>2140</v>
      </c>
      <c r="B68" s="1566" t="s">
        <v>2141</v>
      </c>
      <c r="C68" s="1500">
        <f t="shared" si="13"/>
        <v>0</v>
      </c>
      <c r="D68" s="1544"/>
      <c r="E68" s="1505"/>
      <c r="F68" s="1505"/>
      <c r="G68" s="1505"/>
      <c r="H68" s="1505"/>
      <c r="I68" s="1505"/>
      <c r="J68" s="1505"/>
      <c r="K68" s="1505"/>
      <c r="L68" s="1505"/>
      <c r="M68" s="1505"/>
      <c r="N68" s="1505"/>
      <c r="O68" s="1505"/>
      <c r="P68" s="1505"/>
      <c r="Q68" s="1506"/>
    </row>
    <row r="69" spans="1:17">
      <c r="A69" s="1507" t="s">
        <v>2142</v>
      </c>
      <c r="B69" s="1566" t="s">
        <v>2143</v>
      </c>
      <c r="C69" s="1500">
        <f t="shared" si="13"/>
        <v>0</v>
      </c>
      <c r="D69" s="1567">
        <f>D70+D71</f>
        <v>0</v>
      </c>
      <c r="E69" s="1567">
        <f t="shared" ref="E69:Q69" si="14">E70+E71</f>
        <v>0</v>
      </c>
      <c r="F69" s="1567">
        <f t="shared" si="14"/>
        <v>0</v>
      </c>
      <c r="G69" s="1567">
        <f t="shared" si="14"/>
        <v>0</v>
      </c>
      <c r="H69" s="1567">
        <f t="shared" si="14"/>
        <v>0</v>
      </c>
      <c r="I69" s="1567">
        <f t="shared" si="14"/>
        <v>0</v>
      </c>
      <c r="J69" s="1567">
        <f t="shared" si="14"/>
        <v>0</v>
      </c>
      <c r="K69" s="1567">
        <f t="shared" si="14"/>
        <v>0</v>
      </c>
      <c r="L69" s="1567">
        <f t="shared" si="14"/>
        <v>0</v>
      </c>
      <c r="M69" s="1567">
        <f t="shared" si="14"/>
        <v>0</v>
      </c>
      <c r="N69" s="1567">
        <f t="shared" si="14"/>
        <v>0</v>
      </c>
      <c r="O69" s="1567">
        <f t="shared" si="14"/>
        <v>0</v>
      </c>
      <c r="P69" s="1567">
        <f t="shared" si="14"/>
        <v>0</v>
      </c>
      <c r="Q69" s="1568">
        <f t="shared" si="14"/>
        <v>0</v>
      </c>
    </row>
    <row r="70" spans="1:17">
      <c r="A70" s="1507" t="s">
        <v>2144</v>
      </c>
      <c r="B70" s="1569" t="s">
        <v>2145</v>
      </c>
      <c r="C70" s="1500">
        <f t="shared" si="13"/>
        <v>0</v>
      </c>
      <c r="D70" s="1536"/>
      <c r="E70" s="1536"/>
      <c r="F70" s="1536"/>
      <c r="G70" s="1536"/>
      <c r="H70" s="1536"/>
      <c r="I70" s="1536"/>
      <c r="J70" s="1536"/>
      <c r="K70" s="1536"/>
      <c r="L70" s="1536"/>
      <c r="M70" s="1536"/>
      <c r="N70" s="1536"/>
      <c r="O70" s="1536"/>
      <c r="P70" s="1536"/>
      <c r="Q70" s="1537"/>
    </row>
    <row r="71" spans="1:17">
      <c r="A71" s="1507" t="s">
        <v>2146</v>
      </c>
      <c r="B71" s="1569" t="s">
        <v>2147</v>
      </c>
      <c r="C71" s="1500">
        <f t="shared" si="13"/>
        <v>0</v>
      </c>
      <c r="D71" s="1536"/>
      <c r="E71" s="1536"/>
      <c r="F71" s="1536"/>
      <c r="G71" s="1536"/>
      <c r="H71" s="1536"/>
      <c r="I71" s="1536"/>
      <c r="J71" s="1536"/>
      <c r="K71" s="1536"/>
      <c r="L71" s="1536"/>
      <c r="M71" s="1536"/>
      <c r="N71" s="1536"/>
      <c r="O71" s="1536"/>
      <c r="P71" s="1536"/>
      <c r="Q71" s="1537"/>
    </row>
    <row r="72" spans="1:17">
      <c r="A72" s="1507" t="s">
        <v>2148</v>
      </c>
      <c r="B72" s="1566" t="s">
        <v>2149</v>
      </c>
      <c r="C72" s="1500">
        <f t="shared" si="13"/>
        <v>0</v>
      </c>
      <c r="D72" s="1570"/>
      <c r="E72" s="1570"/>
      <c r="F72" s="1570"/>
      <c r="G72" s="1570"/>
      <c r="H72" s="1570"/>
      <c r="I72" s="1570"/>
      <c r="J72" s="1570"/>
      <c r="K72" s="1570"/>
      <c r="L72" s="1570"/>
      <c r="M72" s="1570"/>
      <c r="N72" s="1570"/>
      <c r="O72" s="1570"/>
      <c r="P72" s="1570"/>
      <c r="Q72" s="1571"/>
    </row>
    <row r="73" spans="1:17" ht="15.75" thickBot="1">
      <c r="A73" s="1643"/>
      <c r="B73" s="1572" t="s">
        <v>2153</v>
      </c>
      <c r="C73" s="1582">
        <f>C66+C67+C68+C69+C72</f>
        <v>0</v>
      </c>
      <c r="D73" s="1549">
        <f>D66+D67+D68+D69+D72</f>
        <v>0</v>
      </c>
      <c r="E73" s="1549">
        <f t="shared" ref="E73:Q73" si="15">E66+E67+E68+E69+E72</f>
        <v>0</v>
      </c>
      <c r="F73" s="1549">
        <f t="shared" si="15"/>
        <v>0</v>
      </c>
      <c r="G73" s="1549">
        <f t="shared" si="15"/>
        <v>0</v>
      </c>
      <c r="H73" s="1549">
        <f t="shared" si="15"/>
        <v>0</v>
      </c>
      <c r="I73" s="1549">
        <f t="shared" si="15"/>
        <v>0</v>
      </c>
      <c r="J73" s="1549">
        <f t="shared" si="15"/>
        <v>0</v>
      </c>
      <c r="K73" s="1549">
        <f t="shared" si="15"/>
        <v>0</v>
      </c>
      <c r="L73" s="1549">
        <f t="shared" si="15"/>
        <v>0</v>
      </c>
      <c r="M73" s="1549">
        <f t="shared" si="15"/>
        <v>0</v>
      </c>
      <c r="N73" s="1549">
        <f t="shared" si="15"/>
        <v>0</v>
      </c>
      <c r="O73" s="1549">
        <f t="shared" si="15"/>
        <v>0</v>
      </c>
      <c r="P73" s="1549">
        <f t="shared" si="15"/>
        <v>0</v>
      </c>
      <c r="Q73" s="1550">
        <f t="shared" si="15"/>
        <v>0</v>
      </c>
    </row>
    <row r="74" spans="1:17" ht="15.75" thickBot="1">
      <c r="A74" s="1644"/>
      <c r="B74" s="1584" t="s">
        <v>2154</v>
      </c>
      <c r="C74" s="1553">
        <f>C63+C73</f>
        <v>0</v>
      </c>
      <c r="D74" s="1554">
        <f>D63+D73</f>
        <v>0</v>
      </c>
      <c r="E74" s="1554">
        <f t="shared" ref="E74:Q74" si="16">E63+E73</f>
        <v>0</v>
      </c>
      <c r="F74" s="1554">
        <f t="shared" si="16"/>
        <v>0</v>
      </c>
      <c r="G74" s="1554">
        <f t="shared" si="16"/>
        <v>0</v>
      </c>
      <c r="H74" s="1554">
        <f t="shared" si="16"/>
        <v>0</v>
      </c>
      <c r="I74" s="1554">
        <f t="shared" si="16"/>
        <v>0</v>
      </c>
      <c r="J74" s="1554">
        <f t="shared" si="16"/>
        <v>0</v>
      </c>
      <c r="K74" s="1554">
        <f t="shared" si="16"/>
        <v>0</v>
      </c>
      <c r="L74" s="1554">
        <f t="shared" si="16"/>
        <v>0</v>
      </c>
      <c r="M74" s="1554">
        <f t="shared" si="16"/>
        <v>0</v>
      </c>
      <c r="N74" s="1554">
        <f t="shared" si="16"/>
        <v>0</v>
      </c>
      <c r="O74" s="1554">
        <f t="shared" si="16"/>
        <v>0</v>
      </c>
      <c r="P74" s="1554">
        <f t="shared" si="16"/>
        <v>0</v>
      </c>
      <c r="Q74" s="1555">
        <f t="shared" si="16"/>
        <v>0</v>
      </c>
    </row>
    <row r="75" spans="1:17" ht="15.75" thickBot="1">
      <c r="A75" s="1645"/>
      <c r="B75" s="1646" t="s">
        <v>2155</v>
      </c>
      <c r="C75" s="1587">
        <f>C52+C74</f>
        <v>0</v>
      </c>
      <c r="D75" s="1588">
        <f>D52+D74</f>
        <v>0</v>
      </c>
      <c r="E75" s="1588">
        <f t="shared" ref="E75:Q75" si="17">E52+E74</f>
        <v>0</v>
      </c>
      <c r="F75" s="1588">
        <f t="shared" si="17"/>
        <v>0</v>
      </c>
      <c r="G75" s="1588">
        <f t="shared" si="17"/>
        <v>0</v>
      </c>
      <c r="H75" s="1588">
        <f t="shared" si="17"/>
        <v>0</v>
      </c>
      <c r="I75" s="1588">
        <f t="shared" si="17"/>
        <v>0</v>
      </c>
      <c r="J75" s="1588">
        <f t="shared" si="17"/>
        <v>0</v>
      </c>
      <c r="K75" s="1588">
        <f t="shared" si="17"/>
        <v>0</v>
      </c>
      <c r="L75" s="1588">
        <f t="shared" si="17"/>
        <v>0</v>
      </c>
      <c r="M75" s="1588">
        <f t="shared" si="17"/>
        <v>0</v>
      </c>
      <c r="N75" s="1588">
        <f t="shared" si="17"/>
        <v>0</v>
      </c>
      <c r="O75" s="1588">
        <f t="shared" si="17"/>
        <v>0</v>
      </c>
      <c r="P75" s="1588">
        <f t="shared" si="17"/>
        <v>0</v>
      </c>
      <c r="Q75" s="1589">
        <f t="shared" si="17"/>
        <v>0</v>
      </c>
    </row>
    <row r="76" spans="1:17" ht="16.5" thickTop="1" thickBot="1">
      <c r="A76" s="1647"/>
      <c r="B76" s="1648" t="s">
        <v>2156</v>
      </c>
      <c r="C76" s="1592"/>
      <c r="D76" s="1593">
        <v>0</v>
      </c>
      <c r="E76" s="1594" t="s">
        <v>2157</v>
      </c>
      <c r="F76" s="1595" t="s">
        <v>2158</v>
      </c>
      <c r="G76" s="1595" t="s">
        <v>2159</v>
      </c>
      <c r="H76" s="1595" t="s">
        <v>2160</v>
      </c>
      <c r="I76" s="1595" t="s">
        <v>2161</v>
      </c>
      <c r="J76" s="1595" t="s">
        <v>2162</v>
      </c>
      <c r="K76" s="1595" t="s">
        <v>2163</v>
      </c>
      <c r="L76" s="1595" t="s">
        <v>2164</v>
      </c>
      <c r="M76" s="1595" t="s">
        <v>2165</v>
      </c>
      <c r="N76" s="1595" t="s">
        <v>2166</v>
      </c>
      <c r="O76" s="1595" t="s">
        <v>2167</v>
      </c>
      <c r="P76" s="1595" t="s">
        <v>2168</v>
      </c>
      <c r="Q76" s="1596" t="s">
        <v>2169</v>
      </c>
    </row>
    <row r="77" spans="1:17" ht="16.5" thickTop="1" thickBot="1">
      <c r="A77" s="1649"/>
      <c r="B77" s="1650" t="s">
        <v>2204</v>
      </c>
      <c r="C77" s="1599"/>
      <c r="D77" s="1600">
        <f>D75*D76</f>
        <v>0</v>
      </c>
      <c r="E77" s="1601">
        <f>E75*E76</f>
        <v>0</v>
      </c>
      <c r="F77" s="1601">
        <f>F75*F76</f>
        <v>0</v>
      </c>
      <c r="G77" s="1601">
        <f t="shared" ref="G77:Q77" si="18">G75*G76</f>
        <v>0</v>
      </c>
      <c r="H77" s="1601">
        <f t="shared" si="18"/>
        <v>0</v>
      </c>
      <c r="I77" s="1601">
        <f t="shared" si="18"/>
        <v>0</v>
      </c>
      <c r="J77" s="1601">
        <f t="shared" si="18"/>
        <v>0</v>
      </c>
      <c r="K77" s="1601">
        <f t="shared" si="18"/>
        <v>0</v>
      </c>
      <c r="L77" s="1601">
        <f t="shared" si="18"/>
        <v>0</v>
      </c>
      <c r="M77" s="1601">
        <f t="shared" si="18"/>
        <v>0</v>
      </c>
      <c r="N77" s="1601">
        <f t="shared" si="18"/>
        <v>0</v>
      </c>
      <c r="O77" s="1601">
        <f t="shared" si="18"/>
        <v>0</v>
      </c>
      <c r="P77" s="1601">
        <f t="shared" si="18"/>
        <v>0</v>
      </c>
      <c r="Q77" s="1602">
        <f t="shared" si="18"/>
        <v>0</v>
      </c>
    </row>
    <row r="78" spans="1:17" ht="16.5" thickTop="1" thickBot="1">
      <c r="A78" s="1651"/>
      <c r="B78" s="1652" t="s">
        <v>2205</v>
      </c>
      <c r="C78" s="1605">
        <f>SUM(D77:Q77)</f>
        <v>0</v>
      </c>
      <c r="D78" s="1606"/>
      <c r="E78" s="1607"/>
      <c r="F78" s="1607"/>
      <c r="G78" s="1607"/>
      <c r="H78" s="1607"/>
      <c r="I78" s="1607"/>
      <c r="J78" s="1607"/>
      <c r="K78" s="1607"/>
      <c r="L78" s="1607"/>
      <c r="M78" s="1607"/>
      <c r="N78" s="1607"/>
      <c r="O78" s="1607"/>
      <c r="P78" s="1607"/>
      <c r="Q78" s="1608"/>
    </row>
    <row r="79" spans="1:17">
      <c r="A79" s="1624"/>
      <c r="B79" s="1624"/>
    </row>
  </sheetData>
  <mergeCells count="5">
    <mergeCell ref="A7:B10"/>
    <mergeCell ref="C7:Q10"/>
    <mergeCell ref="A11:B12"/>
    <mergeCell ref="C11:C12"/>
    <mergeCell ref="E11:Q11"/>
  </mergeCells>
  <conditionalFormatting sqref="C11:C12">
    <cfRule type="colorScale" priority="2">
      <colorScale>
        <cfvo type="min"/>
        <cfvo type="percentile" val="50"/>
        <cfvo type="max"/>
        <color rgb="FFF8696B"/>
        <color rgb="FFFFEB84"/>
        <color rgb="FF63BE7B"/>
      </colorScale>
    </cfRule>
  </conditionalFormatting>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0"/>
  <sheetViews>
    <sheetView workbookViewId="0">
      <selection activeCell="A43" activeCellId="1" sqref="B27 A43"/>
    </sheetView>
  </sheetViews>
  <sheetFormatPr defaultRowHeight="15"/>
  <cols>
    <col min="1" max="1" width="24.28515625" style="41" customWidth="1"/>
    <col min="2" max="2" width="60.5703125" style="41" customWidth="1"/>
    <col min="3" max="3" width="9.85546875" style="41" customWidth="1"/>
    <col min="4" max="256" width="9.140625" style="41"/>
    <col min="257" max="257" width="24.28515625" style="41" customWidth="1"/>
    <col min="258" max="258" width="60.5703125" style="41" customWidth="1"/>
    <col min="259" max="259" width="9.85546875" style="41" customWidth="1"/>
    <col min="260" max="512" width="9.140625" style="41"/>
    <col min="513" max="513" width="24.28515625" style="41" customWidth="1"/>
    <col min="514" max="514" width="60.5703125" style="41" customWidth="1"/>
    <col min="515" max="515" width="9.85546875" style="41" customWidth="1"/>
    <col min="516" max="768" width="9.140625" style="41"/>
    <col min="769" max="769" width="24.28515625" style="41" customWidth="1"/>
    <col min="770" max="770" width="60.5703125" style="41" customWidth="1"/>
    <col min="771" max="771" width="9.85546875" style="41" customWidth="1"/>
    <col min="772" max="1024" width="9.140625" style="41"/>
    <col min="1025" max="1025" width="24.28515625" style="41" customWidth="1"/>
    <col min="1026" max="1026" width="60.5703125" style="41" customWidth="1"/>
    <col min="1027" max="1027" width="9.85546875" style="41" customWidth="1"/>
    <col min="1028" max="1280" width="9.140625" style="41"/>
    <col min="1281" max="1281" width="24.28515625" style="41" customWidth="1"/>
    <col min="1282" max="1282" width="60.5703125" style="41" customWidth="1"/>
    <col min="1283" max="1283" width="9.85546875" style="41" customWidth="1"/>
    <col min="1284" max="1536" width="9.140625" style="41"/>
    <col min="1537" max="1537" width="24.28515625" style="41" customWidth="1"/>
    <col min="1538" max="1538" width="60.5703125" style="41" customWidth="1"/>
    <col min="1539" max="1539" width="9.85546875" style="41" customWidth="1"/>
    <col min="1540" max="1792" width="9.140625" style="41"/>
    <col min="1793" max="1793" width="24.28515625" style="41" customWidth="1"/>
    <col min="1794" max="1794" width="60.5703125" style="41" customWidth="1"/>
    <col min="1795" max="1795" width="9.85546875" style="41" customWidth="1"/>
    <col min="1796" max="2048" width="9.140625" style="41"/>
    <col min="2049" max="2049" width="24.28515625" style="41" customWidth="1"/>
    <col min="2050" max="2050" width="60.5703125" style="41" customWidth="1"/>
    <col min="2051" max="2051" width="9.85546875" style="41" customWidth="1"/>
    <col min="2052" max="2304" width="9.140625" style="41"/>
    <col min="2305" max="2305" width="24.28515625" style="41" customWidth="1"/>
    <col min="2306" max="2306" width="60.5703125" style="41" customWidth="1"/>
    <col min="2307" max="2307" width="9.85546875" style="41" customWidth="1"/>
    <col min="2308" max="2560" width="9.140625" style="41"/>
    <col min="2561" max="2561" width="24.28515625" style="41" customWidth="1"/>
    <col min="2562" max="2562" width="60.5703125" style="41" customWidth="1"/>
    <col min="2563" max="2563" width="9.85546875" style="41" customWidth="1"/>
    <col min="2564" max="2816" width="9.140625" style="41"/>
    <col min="2817" max="2817" width="24.28515625" style="41" customWidth="1"/>
    <col min="2818" max="2818" width="60.5703125" style="41" customWidth="1"/>
    <col min="2819" max="2819" width="9.85546875" style="41" customWidth="1"/>
    <col min="2820" max="3072" width="9.140625" style="41"/>
    <col min="3073" max="3073" width="24.28515625" style="41" customWidth="1"/>
    <col min="3074" max="3074" width="60.5703125" style="41" customWidth="1"/>
    <col min="3075" max="3075" width="9.85546875" style="41" customWidth="1"/>
    <col min="3076" max="3328" width="9.140625" style="41"/>
    <col min="3329" max="3329" width="24.28515625" style="41" customWidth="1"/>
    <col min="3330" max="3330" width="60.5703125" style="41" customWidth="1"/>
    <col min="3331" max="3331" width="9.85546875" style="41" customWidth="1"/>
    <col min="3332" max="3584" width="9.140625" style="41"/>
    <col min="3585" max="3585" width="24.28515625" style="41" customWidth="1"/>
    <col min="3586" max="3586" width="60.5703125" style="41" customWidth="1"/>
    <col min="3587" max="3587" width="9.85546875" style="41" customWidth="1"/>
    <col min="3588" max="3840" width="9.140625" style="41"/>
    <col min="3841" max="3841" width="24.28515625" style="41" customWidth="1"/>
    <col min="3842" max="3842" width="60.5703125" style="41" customWidth="1"/>
    <col min="3843" max="3843" width="9.85546875" style="41" customWidth="1"/>
    <col min="3844" max="4096" width="9.140625" style="41"/>
    <col min="4097" max="4097" width="24.28515625" style="41" customWidth="1"/>
    <col min="4098" max="4098" width="60.5703125" style="41" customWidth="1"/>
    <col min="4099" max="4099" width="9.85546875" style="41" customWidth="1"/>
    <col min="4100" max="4352" width="9.140625" style="41"/>
    <col min="4353" max="4353" width="24.28515625" style="41" customWidth="1"/>
    <col min="4354" max="4354" width="60.5703125" style="41" customWidth="1"/>
    <col min="4355" max="4355" width="9.85546875" style="41" customWidth="1"/>
    <col min="4356" max="4608" width="9.140625" style="41"/>
    <col min="4609" max="4609" width="24.28515625" style="41" customWidth="1"/>
    <col min="4610" max="4610" width="60.5703125" style="41" customWidth="1"/>
    <col min="4611" max="4611" width="9.85546875" style="41" customWidth="1"/>
    <col min="4612" max="4864" width="9.140625" style="41"/>
    <col min="4865" max="4865" width="24.28515625" style="41" customWidth="1"/>
    <col min="4866" max="4866" width="60.5703125" style="41" customWidth="1"/>
    <col min="4867" max="4867" width="9.85546875" style="41" customWidth="1"/>
    <col min="4868" max="5120" width="9.140625" style="41"/>
    <col min="5121" max="5121" width="24.28515625" style="41" customWidth="1"/>
    <col min="5122" max="5122" width="60.5703125" style="41" customWidth="1"/>
    <col min="5123" max="5123" width="9.85546875" style="41" customWidth="1"/>
    <col min="5124" max="5376" width="9.140625" style="41"/>
    <col min="5377" max="5377" width="24.28515625" style="41" customWidth="1"/>
    <col min="5378" max="5378" width="60.5703125" style="41" customWidth="1"/>
    <col min="5379" max="5379" width="9.85546875" style="41" customWidth="1"/>
    <col min="5380" max="5632" width="9.140625" style="41"/>
    <col min="5633" max="5633" width="24.28515625" style="41" customWidth="1"/>
    <col min="5634" max="5634" width="60.5703125" style="41" customWidth="1"/>
    <col min="5635" max="5635" width="9.85546875" style="41" customWidth="1"/>
    <col min="5636" max="5888" width="9.140625" style="41"/>
    <col min="5889" max="5889" width="24.28515625" style="41" customWidth="1"/>
    <col min="5890" max="5890" width="60.5703125" style="41" customWidth="1"/>
    <col min="5891" max="5891" width="9.85546875" style="41" customWidth="1"/>
    <col min="5892" max="6144" width="9.140625" style="41"/>
    <col min="6145" max="6145" width="24.28515625" style="41" customWidth="1"/>
    <col min="6146" max="6146" width="60.5703125" style="41" customWidth="1"/>
    <col min="6147" max="6147" width="9.85546875" style="41" customWidth="1"/>
    <col min="6148" max="6400" width="9.140625" style="41"/>
    <col min="6401" max="6401" width="24.28515625" style="41" customWidth="1"/>
    <col min="6402" max="6402" width="60.5703125" style="41" customWidth="1"/>
    <col min="6403" max="6403" width="9.85546875" style="41" customWidth="1"/>
    <col min="6404" max="6656" width="9.140625" style="41"/>
    <col min="6657" max="6657" width="24.28515625" style="41" customWidth="1"/>
    <col min="6658" max="6658" width="60.5703125" style="41" customWidth="1"/>
    <col min="6659" max="6659" width="9.85546875" style="41" customWidth="1"/>
    <col min="6660" max="6912" width="9.140625" style="41"/>
    <col min="6913" max="6913" width="24.28515625" style="41" customWidth="1"/>
    <col min="6914" max="6914" width="60.5703125" style="41" customWidth="1"/>
    <col min="6915" max="6915" width="9.85546875" style="41" customWidth="1"/>
    <col min="6916" max="7168" width="9.140625" style="41"/>
    <col min="7169" max="7169" width="24.28515625" style="41" customWidth="1"/>
    <col min="7170" max="7170" width="60.5703125" style="41" customWidth="1"/>
    <col min="7171" max="7171" width="9.85546875" style="41" customWidth="1"/>
    <col min="7172" max="7424" width="9.140625" style="41"/>
    <col min="7425" max="7425" width="24.28515625" style="41" customWidth="1"/>
    <col min="7426" max="7426" width="60.5703125" style="41" customWidth="1"/>
    <col min="7427" max="7427" width="9.85546875" style="41" customWidth="1"/>
    <col min="7428" max="7680" width="9.140625" style="41"/>
    <col min="7681" max="7681" width="24.28515625" style="41" customWidth="1"/>
    <col min="7682" max="7682" width="60.5703125" style="41" customWidth="1"/>
    <col min="7683" max="7683" width="9.85546875" style="41" customWidth="1"/>
    <col min="7684" max="7936" width="9.140625" style="41"/>
    <col min="7937" max="7937" width="24.28515625" style="41" customWidth="1"/>
    <col min="7938" max="7938" width="60.5703125" style="41" customWidth="1"/>
    <col min="7939" max="7939" width="9.85546875" style="41" customWidth="1"/>
    <col min="7940" max="8192" width="9.140625" style="41"/>
    <col min="8193" max="8193" width="24.28515625" style="41" customWidth="1"/>
    <col min="8194" max="8194" width="60.5703125" style="41" customWidth="1"/>
    <col min="8195" max="8195" width="9.85546875" style="41" customWidth="1"/>
    <col min="8196" max="8448" width="9.140625" style="41"/>
    <col min="8449" max="8449" width="24.28515625" style="41" customWidth="1"/>
    <col min="8450" max="8450" width="60.5703125" style="41" customWidth="1"/>
    <col min="8451" max="8451" width="9.85546875" style="41" customWidth="1"/>
    <col min="8452" max="8704" width="9.140625" style="41"/>
    <col min="8705" max="8705" width="24.28515625" style="41" customWidth="1"/>
    <col min="8706" max="8706" width="60.5703125" style="41" customWidth="1"/>
    <col min="8707" max="8707" width="9.85546875" style="41" customWidth="1"/>
    <col min="8708" max="8960" width="9.140625" style="41"/>
    <col min="8961" max="8961" width="24.28515625" style="41" customWidth="1"/>
    <col min="8962" max="8962" width="60.5703125" style="41" customWidth="1"/>
    <col min="8963" max="8963" width="9.85546875" style="41" customWidth="1"/>
    <col min="8964" max="9216" width="9.140625" style="41"/>
    <col min="9217" max="9217" width="24.28515625" style="41" customWidth="1"/>
    <col min="9218" max="9218" width="60.5703125" style="41" customWidth="1"/>
    <col min="9219" max="9219" width="9.85546875" style="41" customWidth="1"/>
    <col min="9220" max="9472" width="9.140625" style="41"/>
    <col min="9473" max="9473" width="24.28515625" style="41" customWidth="1"/>
    <col min="9474" max="9474" width="60.5703125" style="41" customWidth="1"/>
    <col min="9475" max="9475" width="9.85546875" style="41" customWidth="1"/>
    <col min="9476" max="9728" width="9.140625" style="41"/>
    <col min="9729" max="9729" width="24.28515625" style="41" customWidth="1"/>
    <col min="9730" max="9730" width="60.5703125" style="41" customWidth="1"/>
    <col min="9731" max="9731" width="9.85546875" style="41" customWidth="1"/>
    <col min="9732" max="9984" width="9.140625" style="41"/>
    <col min="9985" max="9985" width="24.28515625" style="41" customWidth="1"/>
    <col min="9986" max="9986" width="60.5703125" style="41" customWidth="1"/>
    <col min="9987" max="9987" width="9.85546875" style="41" customWidth="1"/>
    <col min="9988" max="10240" width="9.140625" style="41"/>
    <col min="10241" max="10241" width="24.28515625" style="41" customWidth="1"/>
    <col min="10242" max="10242" width="60.5703125" style="41" customWidth="1"/>
    <col min="10243" max="10243" width="9.85546875" style="41" customWidth="1"/>
    <col min="10244" max="10496" width="9.140625" style="41"/>
    <col min="10497" max="10497" width="24.28515625" style="41" customWidth="1"/>
    <col min="10498" max="10498" width="60.5703125" style="41" customWidth="1"/>
    <col min="10499" max="10499" width="9.85546875" style="41" customWidth="1"/>
    <col min="10500" max="10752" width="9.140625" style="41"/>
    <col min="10753" max="10753" width="24.28515625" style="41" customWidth="1"/>
    <col min="10754" max="10754" width="60.5703125" style="41" customWidth="1"/>
    <col min="10755" max="10755" width="9.85546875" style="41" customWidth="1"/>
    <col min="10756" max="11008" width="9.140625" style="41"/>
    <col min="11009" max="11009" width="24.28515625" style="41" customWidth="1"/>
    <col min="11010" max="11010" width="60.5703125" style="41" customWidth="1"/>
    <col min="11011" max="11011" width="9.85546875" style="41" customWidth="1"/>
    <col min="11012" max="11264" width="9.140625" style="41"/>
    <col min="11265" max="11265" width="24.28515625" style="41" customWidth="1"/>
    <col min="11266" max="11266" width="60.5703125" style="41" customWidth="1"/>
    <col min="11267" max="11267" width="9.85546875" style="41" customWidth="1"/>
    <col min="11268" max="11520" width="9.140625" style="41"/>
    <col min="11521" max="11521" width="24.28515625" style="41" customWidth="1"/>
    <col min="11522" max="11522" width="60.5703125" style="41" customWidth="1"/>
    <col min="11523" max="11523" width="9.85546875" style="41" customWidth="1"/>
    <col min="11524" max="11776" width="9.140625" style="41"/>
    <col min="11777" max="11777" width="24.28515625" style="41" customWidth="1"/>
    <col min="11778" max="11778" width="60.5703125" style="41" customWidth="1"/>
    <col min="11779" max="11779" width="9.85546875" style="41" customWidth="1"/>
    <col min="11780" max="12032" width="9.140625" style="41"/>
    <col min="12033" max="12033" width="24.28515625" style="41" customWidth="1"/>
    <col min="12034" max="12034" width="60.5703125" style="41" customWidth="1"/>
    <col min="12035" max="12035" width="9.85546875" style="41" customWidth="1"/>
    <col min="12036" max="12288" width="9.140625" style="41"/>
    <col min="12289" max="12289" width="24.28515625" style="41" customWidth="1"/>
    <col min="12290" max="12290" width="60.5703125" style="41" customWidth="1"/>
    <col min="12291" max="12291" width="9.85546875" style="41" customWidth="1"/>
    <col min="12292" max="12544" width="9.140625" style="41"/>
    <col min="12545" max="12545" width="24.28515625" style="41" customWidth="1"/>
    <col min="12546" max="12546" width="60.5703125" style="41" customWidth="1"/>
    <col min="12547" max="12547" width="9.85546875" style="41" customWidth="1"/>
    <col min="12548" max="12800" width="9.140625" style="41"/>
    <col min="12801" max="12801" width="24.28515625" style="41" customWidth="1"/>
    <col min="12802" max="12802" width="60.5703125" style="41" customWidth="1"/>
    <col min="12803" max="12803" width="9.85546875" style="41" customWidth="1"/>
    <col min="12804" max="13056" width="9.140625" style="41"/>
    <col min="13057" max="13057" width="24.28515625" style="41" customWidth="1"/>
    <col min="13058" max="13058" width="60.5703125" style="41" customWidth="1"/>
    <col min="13059" max="13059" width="9.85546875" style="41" customWidth="1"/>
    <col min="13060" max="13312" width="9.140625" style="41"/>
    <col min="13313" max="13313" width="24.28515625" style="41" customWidth="1"/>
    <col min="13314" max="13314" width="60.5703125" style="41" customWidth="1"/>
    <col min="13315" max="13315" width="9.85546875" style="41" customWidth="1"/>
    <col min="13316" max="13568" width="9.140625" style="41"/>
    <col min="13569" max="13569" width="24.28515625" style="41" customWidth="1"/>
    <col min="13570" max="13570" width="60.5703125" style="41" customWidth="1"/>
    <col min="13571" max="13571" width="9.85546875" style="41" customWidth="1"/>
    <col min="13572" max="13824" width="9.140625" style="41"/>
    <col min="13825" max="13825" width="24.28515625" style="41" customWidth="1"/>
    <col min="13826" max="13826" width="60.5703125" style="41" customWidth="1"/>
    <col min="13827" max="13827" width="9.85546875" style="41" customWidth="1"/>
    <col min="13828" max="14080" width="9.140625" style="41"/>
    <col min="14081" max="14081" width="24.28515625" style="41" customWidth="1"/>
    <col min="14082" max="14082" width="60.5703125" style="41" customWidth="1"/>
    <col min="14083" max="14083" width="9.85546875" style="41" customWidth="1"/>
    <col min="14084" max="14336" width="9.140625" style="41"/>
    <col min="14337" max="14337" width="24.28515625" style="41" customWidth="1"/>
    <col min="14338" max="14338" width="60.5703125" style="41" customWidth="1"/>
    <col min="14339" max="14339" width="9.85546875" style="41" customWidth="1"/>
    <col min="14340" max="14592" width="9.140625" style="41"/>
    <col min="14593" max="14593" width="24.28515625" style="41" customWidth="1"/>
    <col min="14594" max="14594" width="60.5703125" style="41" customWidth="1"/>
    <col min="14595" max="14595" width="9.85546875" style="41" customWidth="1"/>
    <col min="14596" max="14848" width="9.140625" style="41"/>
    <col min="14849" max="14849" width="24.28515625" style="41" customWidth="1"/>
    <col min="14850" max="14850" width="60.5703125" style="41" customWidth="1"/>
    <col min="14851" max="14851" width="9.85546875" style="41" customWidth="1"/>
    <col min="14852" max="15104" width="9.140625" style="41"/>
    <col min="15105" max="15105" width="24.28515625" style="41" customWidth="1"/>
    <col min="15106" max="15106" width="60.5703125" style="41" customWidth="1"/>
    <col min="15107" max="15107" width="9.85546875" style="41" customWidth="1"/>
    <col min="15108" max="15360" width="9.140625" style="41"/>
    <col min="15361" max="15361" width="24.28515625" style="41" customWidth="1"/>
    <col min="15362" max="15362" width="60.5703125" style="41" customWidth="1"/>
    <col min="15363" max="15363" width="9.85546875" style="41" customWidth="1"/>
    <col min="15364" max="15616" width="9.140625" style="41"/>
    <col min="15617" max="15617" width="24.28515625" style="41" customWidth="1"/>
    <col min="15618" max="15618" width="60.5703125" style="41" customWidth="1"/>
    <col min="15619" max="15619" width="9.85546875" style="41" customWidth="1"/>
    <col min="15620" max="15872" width="9.140625" style="41"/>
    <col min="15873" max="15873" width="24.28515625" style="41" customWidth="1"/>
    <col min="15874" max="15874" width="60.5703125" style="41" customWidth="1"/>
    <col min="15875" max="15875" width="9.85546875" style="41" customWidth="1"/>
    <col min="15876" max="16128" width="9.140625" style="41"/>
    <col min="16129" max="16129" width="24.28515625" style="41" customWidth="1"/>
    <col min="16130" max="16130" width="60.5703125" style="41" customWidth="1"/>
    <col min="16131" max="16131" width="9.85546875" style="41" customWidth="1"/>
    <col min="16132" max="16384" width="9.140625" style="41"/>
  </cols>
  <sheetData>
    <row r="1" spans="1:17">
      <c r="A1" s="23" t="s">
        <v>48</v>
      </c>
      <c r="B1" s="1304" t="s">
        <v>2216</v>
      </c>
    </row>
    <row r="2" spans="1:17">
      <c r="A2" s="23" t="s">
        <v>49</v>
      </c>
      <c r="B2" s="23" t="s">
        <v>1938</v>
      </c>
    </row>
    <row r="3" spans="1:17">
      <c r="A3" s="23" t="s">
        <v>47</v>
      </c>
      <c r="B3" s="23" t="s">
        <v>1049</v>
      </c>
    </row>
    <row r="4" spans="1:17">
      <c r="A4" s="23" t="s">
        <v>50</v>
      </c>
      <c r="B4" s="23" t="s">
        <v>53</v>
      </c>
    </row>
    <row r="5" spans="1:17">
      <c r="A5" s="41" t="s">
        <v>792</v>
      </c>
      <c r="B5" s="41" t="s">
        <v>71</v>
      </c>
    </row>
    <row r="6" spans="1:17" ht="15.75" thickBot="1"/>
    <row r="7" spans="1:17" ht="15" customHeight="1">
      <c r="A7" s="4685" t="s">
        <v>2201</v>
      </c>
      <c r="B7" s="4686"/>
      <c r="C7" s="4691" t="s">
        <v>2202</v>
      </c>
      <c r="D7" s="4733"/>
      <c r="E7" s="4733"/>
      <c r="F7" s="4733"/>
      <c r="G7" s="4733"/>
      <c r="H7" s="4733"/>
      <c r="I7" s="4733"/>
      <c r="J7" s="4733"/>
      <c r="K7" s="4733"/>
      <c r="L7" s="4734"/>
      <c r="M7" s="4734"/>
      <c r="N7" s="4734"/>
      <c r="O7" s="4734"/>
      <c r="P7" s="4734"/>
      <c r="Q7" s="4735"/>
    </row>
    <row r="8" spans="1:17">
      <c r="A8" s="4687"/>
      <c r="B8" s="4688"/>
      <c r="C8" s="4736"/>
      <c r="D8" s="4737"/>
      <c r="E8" s="4737"/>
      <c r="F8" s="4737"/>
      <c r="G8" s="4737"/>
      <c r="H8" s="4737"/>
      <c r="I8" s="4737"/>
      <c r="J8" s="4737"/>
      <c r="K8" s="4737"/>
      <c r="L8" s="4738"/>
      <c r="M8" s="4738"/>
      <c r="N8" s="4738"/>
      <c r="O8" s="4738"/>
      <c r="P8" s="4738"/>
      <c r="Q8" s="4739"/>
    </row>
    <row r="9" spans="1:17">
      <c r="A9" s="4687"/>
      <c r="B9" s="4688"/>
      <c r="C9" s="4736"/>
      <c r="D9" s="4737"/>
      <c r="E9" s="4737"/>
      <c r="F9" s="4737"/>
      <c r="G9" s="4737"/>
      <c r="H9" s="4737"/>
      <c r="I9" s="4737"/>
      <c r="J9" s="4737"/>
      <c r="K9" s="4737"/>
      <c r="L9" s="4738"/>
      <c r="M9" s="4738"/>
      <c r="N9" s="4738"/>
      <c r="O9" s="4738"/>
      <c r="P9" s="4738"/>
      <c r="Q9" s="4739"/>
    </row>
    <row r="10" spans="1:17" ht="15.75" thickBot="1">
      <c r="A10" s="4689"/>
      <c r="B10" s="4690"/>
      <c r="C10" s="4740"/>
      <c r="D10" s="4741"/>
      <c r="E10" s="4741"/>
      <c r="F10" s="4741"/>
      <c r="G10" s="4741"/>
      <c r="H10" s="4741"/>
      <c r="I10" s="4741"/>
      <c r="J10" s="4741"/>
      <c r="K10" s="4741"/>
      <c r="L10" s="4742"/>
      <c r="M10" s="4742"/>
      <c r="N10" s="4742"/>
      <c r="O10" s="4742"/>
      <c r="P10" s="4742"/>
      <c r="Q10" s="4743"/>
    </row>
    <row r="11" spans="1:17">
      <c r="A11" s="4703" t="s">
        <v>2203</v>
      </c>
      <c r="B11" s="4704"/>
      <c r="C11" s="4717" t="s">
        <v>2193</v>
      </c>
      <c r="D11" s="1629"/>
      <c r="E11" s="4744" t="s">
        <v>2097</v>
      </c>
      <c r="F11" s="4744"/>
      <c r="G11" s="4744"/>
      <c r="H11" s="4744"/>
      <c r="I11" s="4744"/>
      <c r="J11" s="4744"/>
      <c r="K11" s="4744"/>
      <c r="L11" s="4744"/>
      <c r="M11" s="4744"/>
      <c r="N11" s="4744"/>
      <c r="O11" s="4744"/>
      <c r="P11" s="4744"/>
      <c r="Q11" s="4745"/>
    </row>
    <row r="12" spans="1:17" ht="24">
      <c r="A12" s="4705"/>
      <c r="B12" s="4706"/>
      <c r="C12" s="4718"/>
      <c r="D12" s="1610" t="s">
        <v>2098</v>
      </c>
      <c r="E12" s="1611" t="s">
        <v>2099</v>
      </c>
      <c r="F12" s="1612" t="s">
        <v>2100</v>
      </c>
      <c r="G12" s="1612" t="s">
        <v>2101</v>
      </c>
      <c r="H12" s="1612" t="s">
        <v>2102</v>
      </c>
      <c r="I12" s="1612" t="s">
        <v>2103</v>
      </c>
      <c r="J12" s="1612" t="s">
        <v>2104</v>
      </c>
      <c r="K12" s="1612" t="s">
        <v>2105</v>
      </c>
      <c r="L12" s="1612" t="s">
        <v>2106</v>
      </c>
      <c r="M12" s="1612" t="s">
        <v>2107</v>
      </c>
      <c r="N12" s="1612" t="s">
        <v>2108</v>
      </c>
      <c r="O12" s="1612" t="s">
        <v>2109</v>
      </c>
      <c r="P12" s="1612" t="s">
        <v>2110</v>
      </c>
      <c r="Q12" s="1613" t="s">
        <v>2111</v>
      </c>
    </row>
    <row r="13" spans="1:17">
      <c r="A13" s="1630"/>
      <c r="B13" s="1631"/>
      <c r="C13" s="1632">
        <v>1</v>
      </c>
      <c r="D13" s="1633">
        <v>2</v>
      </c>
      <c r="E13" s="1633">
        <v>3</v>
      </c>
      <c r="F13" s="1633">
        <v>4</v>
      </c>
      <c r="G13" s="1633">
        <v>5</v>
      </c>
      <c r="H13" s="1633">
        <v>6</v>
      </c>
      <c r="I13" s="1633">
        <v>7</v>
      </c>
      <c r="J13" s="1633">
        <v>8</v>
      </c>
      <c r="K13" s="1633">
        <v>9</v>
      </c>
      <c r="L13" s="1633">
        <v>10</v>
      </c>
      <c r="M13" s="1633">
        <v>11</v>
      </c>
      <c r="N13" s="1633">
        <v>12</v>
      </c>
      <c r="O13" s="1633">
        <v>13</v>
      </c>
      <c r="P13" s="1633">
        <v>14</v>
      </c>
      <c r="Q13" s="1634">
        <v>15</v>
      </c>
    </row>
    <row r="14" spans="1:17">
      <c r="A14" s="1630"/>
      <c r="B14" s="1614" t="s">
        <v>2112</v>
      </c>
      <c r="C14" s="1492"/>
      <c r="D14" s="1493"/>
      <c r="E14" s="1493"/>
      <c r="F14" s="1493"/>
      <c r="G14" s="1493"/>
      <c r="H14" s="1493"/>
      <c r="I14" s="1493"/>
      <c r="J14" s="1493"/>
      <c r="K14" s="1493"/>
      <c r="L14" s="1493"/>
      <c r="M14" s="1493"/>
      <c r="N14" s="1493"/>
      <c r="O14" s="1493"/>
      <c r="P14" s="1493"/>
      <c r="Q14" s="1494"/>
    </row>
    <row r="15" spans="1:17">
      <c r="A15" s="1635"/>
      <c r="B15" s="1615" t="s">
        <v>199</v>
      </c>
      <c r="C15" s="1496"/>
      <c r="D15" s="1497"/>
      <c r="E15" s="1497"/>
      <c r="F15" s="1497"/>
      <c r="G15" s="1497"/>
      <c r="H15" s="1497"/>
      <c r="I15" s="1497"/>
      <c r="J15" s="1497"/>
      <c r="K15" s="1497"/>
      <c r="L15" s="1497"/>
      <c r="M15" s="1497"/>
      <c r="N15" s="1497"/>
      <c r="O15" s="1497"/>
      <c r="P15" s="1497"/>
      <c r="Q15" s="1498"/>
    </row>
    <row r="16" spans="1:17">
      <c r="A16" s="1499">
        <v>1</v>
      </c>
      <c r="B16" s="1086" t="s">
        <v>202</v>
      </c>
      <c r="C16" s="1500">
        <f>SUM(D16:Q16)</f>
        <v>0</v>
      </c>
      <c r="D16" s="1501"/>
      <c r="E16" s="1502"/>
      <c r="F16" s="1502"/>
      <c r="G16" s="1502"/>
      <c r="H16" s="1502"/>
      <c r="I16" s="1502"/>
      <c r="J16" s="1502"/>
      <c r="K16" s="1502"/>
      <c r="L16" s="1502"/>
      <c r="M16" s="1502"/>
      <c r="N16" s="1502"/>
      <c r="O16" s="1502"/>
      <c r="P16" s="1502"/>
      <c r="Q16" s="1503"/>
    </row>
    <row r="17" spans="1:17" ht="25.5">
      <c r="A17" s="1499">
        <v>2</v>
      </c>
      <c r="B17" s="1082" t="s">
        <v>2113</v>
      </c>
      <c r="C17" s="1500">
        <f t="shared" ref="C17:C32" si="0">SUM(D17:Q17)</f>
        <v>0</v>
      </c>
      <c r="D17" s="1504"/>
      <c r="E17" s="1505"/>
      <c r="F17" s="1505"/>
      <c r="G17" s="1505"/>
      <c r="H17" s="1505"/>
      <c r="I17" s="1505"/>
      <c r="J17" s="1505"/>
      <c r="K17" s="1505"/>
      <c r="L17" s="1505"/>
      <c r="M17" s="1505"/>
      <c r="N17" s="1505"/>
      <c r="O17" s="1505"/>
      <c r="P17" s="1505"/>
      <c r="Q17" s="1506"/>
    </row>
    <row r="18" spans="1:17">
      <c r="A18" s="1507">
        <v>3</v>
      </c>
      <c r="B18" s="1508" t="s">
        <v>2114</v>
      </c>
      <c r="C18" s="1500">
        <f t="shared" si="0"/>
        <v>0</v>
      </c>
      <c r="D18" s="1504"/>
      <c r="E18" s="1505"/>
      <c r="F18" s="1505"/>
      <c r="G18" s="1505"/>
      <c r="H18" s="1505"/>
      <c r="I18" s="1505"/>
      <c r="J18" s="1505"/>
      <c r="K18" s="1505"/>
      <c r="L18" s="1505"/>
      <c r="M18" s="1505"/>
      <c r="N18" s="1505"/>
      <c r="O18" s="1505"/>
      <c r="P18" s="1505"/>
      <c r="Q18" s="1506"/>
    </row>
    <row r="19" spans="1:17">
      <c r="A19" s="1507">
        <v>4</v>
      </c>
      <c r="B19" s="1508" t="s">
        <v>2115</v>
      </c>
      <c r="C19" s="1500">
        <f t="shared" si="0"/>
        <v>0</v>
      </c>
      <c r="D19" s="1509">
        <f>D20+D21</f>
        <v>0</v>
      </c>
      <c r="E19" s="1509">
        <f t="shared" ref="E19:Q19" si="1">E20+E21</f>
        <v>0</v>
      </c>
      <c r="F19" s="1509">
        <f t="shared" si="1"/>
        <v>0</v>
      </c>
      <c r="G19" s="1509">
        <f t="shared" si="1"/>
        <v>0</v>
      </c>
      <c r="H19" s="1509">
        <f t="shared" si="1"/>
        <v>0</v>
      </c>
      <c r="I19" s="1509">
        <f t="shared" si="1"/>
        <v>0</v>
      </c>
      <c r="J19" s="1509">
        <f t="shared" si="1"/>
        <v>0</v>
      </c>
      <c r="K19" s="1509">
        <f t="shared" si="1"/>
        <v>0</v>
      </c>
      <c r="L19" s="1509">
        <f t="shared" si="1"/>
        <v>0</v>
      </c>
      <c r="M19" s="1509">
        <f t="shared" si="1"/>
        <v>0</v>
      </c>
      <c r="N19" s="1509">
        <f t="shared" si="1"/>
        <v>0</v>
      </c>
      <c r="O19" s="1509">
        <f t="shared" si="1"/>
        <v>0</v>
      </c>
      <c r="P19" s="1509">
        <f t="shared" si="1"/>
        <v>0</v>
      </c>
      <c r="Q19" s="1510">
        <f t="shared" si="1"/>
        <v>0</v>
      </c>
    </row>
    <row r="20" spans="1:17">
      <c r="A20" s="1636"/>
      <c r="B20" s="1512" t="s">
        <v>67</v>
      </c>
      <c r="C20" s="1500">
        <f t="shared" si="0"/>
        <v>0</v>
      </c>
      <c r="D20" s="1513"/>
      <c r="E20" s="1514"/>
      <c r="F20" s="1514"/>
      <c r="G20" s="1514"/>
      <c r="H20" s="1514"/>
      <c r="I20" s="1514"/>
      <c r="J20" s="1514"/>
      <c r="K20" s="1514"/>
      <c r="L20" s="1514"/>
      <c r="M20" s="1514"/>
      <c r="N20" s="1514"/>
      <c r="O20" s="1514"/>
      <c r="P20" s="1514"/>
      <c r="Q20" s="1515"/>
    </row>
    <row r="21" spans="1:17">
      <c r="A21" s="1499"/>
      <c r="B21" s="1512" t="s">
        <v>273</v>
      </c>
      <c r="C21" s="1500">
        <f t="shared" si="0"/>
        <v>0</v>
      </c>
      <c r="D21" s="1513"/>
      <c r="E21" s="1514"/>
      <c r="F21" s="1514"/>
      <c r="G21" s="1514"/>
      <c r="H21" s="1514"/>
      <c r="I21" s="1514"/>
      <c r="J21" s="1514"/>
      <c r="K21" s="1514"/>
      <c r="L21" s="1514"/>
      <c r="M21" s="1514"/>
      <c r="N21" s="1514"/>
      <c r="O21" s="1514"/>
      <c r="P21" s="1514"/>
      <c r="Q21" s="1515"/>
    </row>
    <row r="22" spans="1:17">
      <c r="A22" s="1507">
        <v>5</v>
      </c>
      <c r="B22" s="1508" t="s">
        <v>2116</v>
      </c>
      <c r="C22" s="1500">
        <f t="shared" si="0"/>
        <v>0</v>
      </c>
      <c r="D22" s="1516"/>
      <c r="E22" s="1517"/>
      <c r="F22" s="1517"/>
      <c r="G22" s="1517"/>
      <c r="H22" s="1517"/>
      <c r="I22" s="1517"/>
      <c r="J22" s="1517"/>
      <c r="K22" s="1517"/>
      <c r="L22" s="1517"/>
      <c r="M22" s="1517"/>
      <c r="N22" s="1517"/>
      <c r="O22" s="1517"/>
      <c r="P22" s="1517"/>
      <c r="Q22" s="1518"/>
    </row>
    <row r="23" spans="1:17">
      <c r="A23" s="1507">
        <v>6</v>
      </c>
      <c r="B23" s="1508" t="s">
        <v>2117</v>
      </c>
      <c r="C23" s="1500">
        <f t="shared" si="0"/>
        <v>0</v>
      </c>
      <c r="D23" s="1513"/>
      <c r="E23" s="1514"/>
      <c r="F23" s="1514"/>
      <c r="G23" s="1514"/>
      <c r="H23" s="1514"/>
      <c r="I23" s="1514"/>
      <c r="J23" s="1514"/>
      <c r="K23" s="1514"/>
      <c r="L23" s="1514"/>
      <c r="M23" s="1514"/>
      <c r="N23" s="1514"/>
      <c r="O23" s="1514"/>
      <c r="P23" s="1514"/>
      <c r="Q23" s="1515"/>
    </row>
    <row r="24" spans="1:17">
      <c r="A24" s="1507">
        <v>7</v>
      </c>
      <c r="B24" s="1508" t="s">
        <v>1805</v>
      </c>
      <c r="C24" s="1500">
        <f t="shared" si="0"/>
        <v>0</v>
      </c>
      <c r="D24" s="1513"/>
      <c r="E24" s="1514"/>
      <c r="F24" s="1514"/>
      <c r="G24" s="1514"/>
      <c r="H24" s="1514"/>
      <c r="I24" s="1514"/>
      <c r="J24" s="1514"/>
      <c r="K24" s="1514"/>
      <c r="L24" s="1514"/>
      <c r="M24" s="1514"/>
      <c r="N24" s="1514"/>
      <c r="O24" s="1514"/>
      <c r="P24" s="1514"/>
      <c r="Q24" s="1515"/>
    </row>
    <row r="25" spans="1:17">
      <c r="A25" s="1507"/>
      <c r="B25" s="1512" t="s">
        <v>2118</v>
      </c>
      <c r="C25" s="1500">
        <f t="shared" si="0"/>
        <v>0</v>
      </c>
      <c r="D25" s="1513"/>
      <c r="E25" s="1514"/>
      <c r="F25" s="1514"/>
      <c r="G25" s="1514"/>
      <c r="H25" s="1514"/>
      <c r="I25" s="1514"/>
      <c r="J25" s="1514"/>
      <c r="K25" s="1514"/>
      <c r="L25" s="1514"/>
      <c r="M25" s="1514"/>
      <c r="N25" s="1514"/>
      <c r="O25" s="1514"/>
      <c r="P25" s="1514"/>
      <c r="Q25" s="1515"/>
    </row>
    <row r="26" spans="1:17">
      <c r="A26" s="1507">
        <v>8</v>
      </c>
      <c r="B26" s="1524" t="s">
        <v>2119</v>
      </c>
      <c r="C26" s="1500">
        <f t="shared" si="0"/>
        <v>0</v>
      </c>
      <c r="D26" s="1521">
        <f>D27+D28+D29</f>
        <v>0</v>
      </c>
      <c r="E26" s="1521">
        <f t="shared" ref="E26:Q26" si="2">E27+E28+E29</f>
        <v>0</v>
      </c>
      <c r="F26" s="1521">
        <f t="shared" si="2"/>
        <v>0</v>
      </c>
      <c r="G26" s="1521">
        <f t="shared" si="2"/>
        <v>0</v>
      </c>
      <c r="H26" s="1521">
        <f t="shared" si="2"/>
        <v>0</v>
      </c>
      <c r="I26" s="1521">
        <f t="shared" si="2"/>
        <v>0</v>
      </c>
      <c r="J26" s="1521">
        <f t="shared" si="2"/>
        <v>0</v>
      </c>
      <c r="K26" s="1521">
        <f t="shared" si="2"/>
        <v>0</v>
      </c>
      <c r="L26" s="1521">
        <f t="shared" si="2"/>
        <v>0</v>
      </c>
      <c r="M26" s="1521">
        <f t="shared" si="2"/>
        <v>0</v>
      </c>
      <c r="N26" s="1521">
        <f t="shared" si="2"/>
        <v>0</v>
      </c>
      <c r="O26" s="1521">
        <f t="shared" si="2"/>
        <v>0</v>
      </c>
      <c r="P26" s="1521">
        <f t="shared" si="2"/>
        <v>0</v>
      </c>
      <c r="Q26" s="1522">
        <f t="shared" si="2"/>
        <v>0</v>
      </c>
    </row>
    <row r="27" spans="1:17">
      <c r="A27" s="1507"/>
      <c r="B27" s="1523" t="s">
        <v>438</v>
      </c>
      <c r="C27" s="1500">
        <f t="shared" si="0"/>
        <v>0</v>
      </c>
      <c r="D27" s="1513"/>
      <c r="E27" s="1514"/>
      <c r="F27" s="1514"/>
      <c r="G27" s="1514"/>
      <c r="H27" s="1514"/>
      <c r="I27" s="1514"/>
      <c r="J27" s="1514"/>
      <c r="K27" s="1514"/>
      <c r="L27" s="1514"/>
      <c r="M27" s="1514"/>
      <c r="N27" s="1514"/>
      <c r="O27" s="1514"/>
      <c r="P27" s="1514"/>
      <c r="Q27" s="1515"/>
    </row>
    <row r="28" spans="1:17">
      <c r="A28" s="1507"/>
      <c r="B28" s="1523" t="s">
        <v>445</v>
      </c>
      <c r="C28" s="1500">
        <f t="shared" si="0"/>
        <v>0</v>
      </c>
      <c r="D28" s="1513"/>
      <c r="E28" s="1514"/>
      <c r="F28" s="1514"/>
      <c r="G28" s="1514"/>
      <c r="H28" s="1514"/>
      <c r="I28" s="1514"/>
      <c r="J28" s="1514"/>
      <c r="K28" s="1514"/>
      <c r="L28" s="1514"/>
      <c r="M28" s="1514"/>
      <c r="N28" s="1514"/>
      <c r="O28" s="1514"/>
      <c r="P28" s="1514"/>
      <c r="Q28" s="1515"/>
    </row>
    <row r="29" spans="1:17">
      <c r="A29" s="1507"/>
      <c r="B29" s="1523" t="s">
        <v>2120</v>
      </c>
      <c r="C29" s="1500">
        <f t="shared" si="0"/>
        <v>0</v>
      </c>
      <c r="D29" s="1513"/>
      <c r="E29" s="1514"/>
      <c r="F29" s="1514"/>
      <c r="G29" s="1514"/>
      <c r="H29" s="1514"/>
      <c r="I29" s="1514"/>
      <c r="J29" s="1514"/>
      <c r="K29" s="1514"/>
      <c r="L29" s="1514"/>
      <c r="M29" s="1514"/>
      <c r="N29" s="1514"/>
      <c r="O29" s="1514"/>
      <c r="P29" s="1514"/>
      <c r="Q29" s="1515"/>
    </row>
    <row r="30" spans="1:17">
      <c r="A30" s="1507">
        <v>9</v>
      </c>
      <c r="B30" s="1524" t="s">
        <v>1813</v>
      </c>
      <c r="C30" s="1500">
        <f t="shared" si="0"/>
        <v>0</v>
      </c>
      <c r="D30" s="1521">
        <f>D31+D32</f>
        <v>0</v>
      </c>
      <c r="E30" s="1521">
        <f t="shared" ref="E30:Q30" si="3">E31+E32</f>
        <v>0</v>
      </c>
      <c r="F30" s="1521">
        <f t="shared" si="3"/>
        <v>0</v>
      </c>
      <c r="G30" s="1521">
        <f t="shared" si="3"/>
        <v>0</v>
      </c>
      <c r="H30" s="1521">
        <f t="shared" si="3"/>
        <v>0</v>
      </c>
      <c r="I30" s="1521">
        <f t="shared" si="3"/>
        <v>0</v>
      </c>
      <c r="J30" s="1521">
        <f t="shared" si="3"/>
        <v>0</v>
      </c>
      <c r="K30" s="1521">
        <f t="shared" si="3"/>
        <v>0</v>
      </c>
      <c r="L30" s="1521">
        <f t="shared" si="3"/>
        <v>0</v>
      </c>
      <c r="M30" s="1521">
        <f t="shared" si="3"/>
        <v>0</v>
      </c>
      <c r="N30" s="1521">
        <f t="shared" si="3"/>
        <v>0</v>
      </c>
      <c r="O30" s="1521">
        <f t="shared" si="3"/>
        <v>0</v>
      </c>
      <c r="P30" s="1521">
        <f t="shared" si="3"/>
        <v>0</v>
      </c>
      <c r="Q30" s="1522">
        <f t="shared" si="3"/>
        <v>0</v>
      </c>
    </row>
    <row r="31" spans="1:17">
      <c r="A31" s="1507"/>
      <c r="B31" s="1525" t="s">
        <v>2121</v>
      </c>
      <c r="C31" s="1500">
        <f t="shared" si="0"/>
        <v>0</v>
      </c>
      <c r="D31" s="1513"/>
      <c r="E31" s="1514"/>
      <c r="F31" s="1514"/>
      <c r="G31" s="1514"/>
      <c r="H31" s="1514"/>
      <c r="I31" s="1514"/>
      <c r="J31" s="1514"/>
      <c r="K31" s="1514"/>
      <c r="L31" s="1514"/>
      <c r="M31" s="1514"/>
      <c r="N31" s="1514"/>
      <c r="O31" s="1514"/>
      <c r="P31" s="1514"/>
      <c r="Q31" s="1515"/>
    </row>
    <row r="32" spans="1:17">
      <c r="A32" s="1507"/>
      <c r="B32" s="1525" t="s">
        <v>65</v>
      </c>
      <c r="C32" s="1500">
        <f t="shared" si="0"/>
        <v>0</v>
      </c>
      <c r="D32" s="1513"/>
      <c r="E32" s="1514"/>
      <c r="F32" s="1514"/>
      <c r="G32" s="1514"/>
      <c r="H32" s="1514"/>
      <c r="I32" s="1514"/>
      <c r="J32" s="1514"/>
      <c r="K32" s="1514"/>
      <c r="L32" s="1514"/>
      <c r="M32" s="1514"/>
      <c r="N32" s="1514"/>
      <c r="O32" s="1514"/>
      <c r="P32" s="1514"/>
      <c r="Q32" s="1515"/>
    </row>
    <row r="33" spans="1:17">
      <c r="A33" s="1507"/>
      <c r="B33" s="1572" t="s">
        <v>2122</v>
      </c>
      <c r="C33" s="1529">
        <f>C16+C17+C18+C19+C22+C23+C24+C25+C26+C30</f>
        <v>0</v>
      </c>
      <c r="D33" s="1529">
        <f t="shared" ref="D33:Q33" si="4">D16+D17+D18+D19+D22+D23+D24+D25+D26+D30</f>
        <v>0</v>
      </c>
      <c r="E33" s="1529">
        <f t="shared" si="4"/>
        <v>0</v>
      </c>
      <c r="F33" s="1529">
        <f t="shared" si="4"/>
        <v>0</v>
      </c>
      <c r="G33" s="1529">
        <f t="shared" si="4"/>
        <v>0</v>
      </c>
      <c r="H33" s="1529">
        <f t="shared" si="4"/>
        <v>0</v>
      </c>
      <c r="I33" s="1529">
        <f t="shared" si="4"/>
        <v>0</v>
      </c>
      <c r="J33" s="1529">
        <f t="shared" si="4"/>
        <v>0</v>
      </c>
      <c r="K33" s="1529">
        <f t="shared" si="4"/>
        <v>0</v>
      </c>
      <c r="L33" s="1529">
        <f t="shared" si="4"/>
        <v>0</v>
      </c>
      <c r="M33" s="1529">
        <f t="shared" si="4"/>
        <v>0</v>
      </c>
      <c r="N33" s="1529">
        <f t="shared" si="4"/>
        <v>0</v>
      </c>
      <c r="O33" s="1529">
        <f t="shared" si="4"/>
        <v>0</v>
      </c>
      <c r="P33" s="1529">
        <f t="shared" si="4"/>
        <v>0</v>
      </c>
      <c r="Q33" s="1530">
        <f t="shared" si="4"/>
        <v>0</v>
      </c>
    </row>
    <row r="34" spans="1:17">
      <c r="A34" s="1507"/>
      <c r="B34" s="1614" t="s">
        <v>2123</v>
      </c>
      <c r="C34" s="1531"/>
      <c r="D34" s="1531"/>
      <c r="E34" s="1531"/>
      <c r="F34" s="1531"/>
      <c r="G34" s="1531"/>
      <c r="H34" s="1531"/>
      <c r="I34" s="1531"/>
      <c r="J34" s="1531"/>
      <c r="K34" s="1531"/>
      <c r="L34" s="1531"/>
      <c r="M34" s="1531"/>
      <c r="N34" s="1531"/>
      <c r="O34" s="1531"/>
      <c r="P34" s="1531"/>
      <c r="Q34" s="1532"/>
    </row>
    <row r="35" spans="1:17">
      <c r="A35" s="1507">
        <v>1</v>
      </c>
      <c r="B35" s="1508" t="s">
        <v>2124</v>
      </c>
      <c r="C35" s="1500">
        <f>SUM(D35:Q35)</f>
        <v>0</v>
      </c>
      <c r="D35" s="1516"/>
      <c r="E35" s="1517"/>
      <c r="F35" s="1517"/>
      <c r="G35" s="1517"/>
      <c r="H35" s="1517"/>
      <c r="I35" s="1517"/>
      <c r="J35" s="1517"/>
      <c r="K35" s="1517"/>
      <c r="L35" s="1517"/>
      <c r="M35" s="1517"/>
      <c r="N35" s="1517"/>
      <c r="O35" s="1517"/>
      <c r="P35" s="1517"/>
      <c r="Q35" s="1518"/>
    </row>
    <row r="36" spans="1:17">
      <c r="A36" s="1507">
        <v>2</v>
      </c>
      <c r="B36" s="1508" t="s">
        <v>2125</v>
      </c>
      <c r="C36" s="1500">
        <f t="shared" ref="C36:C50" si="5">SUM(D36:Q36)</f>
        <v>0</v>
      </c>
      <c r="D36" s="1513"/>
      <c r="E36" s="1514"/>
      <c r="F36" s="1514"/>
      <c r="G36" s="1514"/>
      <c r="H36" s="1514"/>
      <c r="I36" s="1514"/>
      <c r="J36" s="1514"/>
      <c r="K36" s="1514"/>
      <c r="L36" s="1514"/>
      <c r="M36" s="1514"/>
      <c r="N36" s="1514"/>
      <c r="O36" s="1514"/>
      <c r="P36" s="1514"/>
      <c r="Q36" s="1515"/>
    </row>
    <row r="37" spans="1:17">
      <c r="A37" s="1507">
        <v>3</v>
      </c>
      <c r="B37" s="1508" t="s">
        <v>2126</v>
      </c>
      <c r="C37" s="1500">
        <f t="shared" si="5"/>
        <v>0</v>
      </c>
      <c r="D37" s="1513"/>
      <c r="E37" s="1514"/>
      <c r="F37" s="1514"/>
      <c r="G37" s="1514"/>
      <c r="H37" s="1514"/>
      <c r="I37" s="1514"/>
      <c r="J37" s="1514"/>
      <c r="K37" s="1514"/>
      <c r="L37" s="1514"/>
      <c r="M37" s="1514"/>
      <c r="N37" s="1514"/>
      <c r="O37" s="1514"/>
      <c r="P37" s="1514"/>
      <c r="Q37" s="1515"/>
    </row>
    <row r="38" spans="1:17">
      <c r="A38" s="1507">
        <v>4</v>
      </c>
      <c r="B38" s="1508" t="s">
        <v>2127</v>
      </c>
      <c r="C38" s="1500">
        <f t="shared" si="5"/>
        <v>0</v>
      </c>
      <c r="D38" s="1521">
        <f>D39+D40</f>
        <v>0</v>
      </c>
      <c r="E38" s="1521">
        <f t="shared" ref="E38:Q38" si="6">E39+E40</f>
        <v>0</v>
      </c>
      <c r="F38" s="1521">
        <f t="shared" si="6"/>
        <v>0</v>
      </c>
      <c r="G38" s="1521">
        <f t="shared" si="6"/>
        <v>0</v>
      </c>
      <c r="H38" s="1521">
        <f t="shared" si="6"/>
        <v>0</v>
      </c>
      <c r="I38" s="1521">
        <f t="shared" si="6"/>
        <v>0</v>
      </c>
      <c r="J38" s="1521">
        <f t="shared" si="6"/>
        <v>0</v>
      </c>
      <c r="K38" s="1521">
        <f t="shared" si="6"/>
        <v>0</v>
      </c>
      <c r="L38" s="1521">
        <f t="shared" si="6"/>
        <v>0</v>
      </c>
      <c r="M38" s="1521">
        <f t="shared" si="6"/>
        <v>0</v>
      </c>
      <c r="N38" s="1521">
        <f t="shared" si="6"/>
        <v>0</v>
      </c>
      <c r="O38" s="1521">
        <f t="shared" si="6"/>
        <v>0</v>
      </c>
      <c r="P38" s="1521">
        <f t="shared" si="6"/>
        <v>0</v>
      </c>
      <c r="Q38" s="1522">
        <f t="shared" si="6"/>
        <v>0</v>
      </c>
    </row>
    <row r="39" spans="1:17" ht="15" customHeight="1">
      <c r="A39" s="1507"/>
      <c r="B39" s="1512" t="s">
        <v>67</v>
      </c>
      <c r="C39" s="1500">
        <f t="shared" si="5"/>
        <v>0</v>
      </c>
      <c r="D39" s="1533"/>
      <c r="E39" s="1533"/>
      <c r="F39" s="1533"/>
      <c r="G39" s="1533"/>
      <c r="H39" s="1533"/>
      <c r="I39" s="1533"/>
      <c r="J39" s="1533"/>
      <c r="K39" s="1533"/>
      <c r="L39" s="1533"/>
      <c r="M39" s="1533"/>
      <c r="N39" s="1533"/>
      <c r="O39" s="1533"/>
      <c r="P39" s="1533"/>
      <c r="Q39" s="1534"/>
    </row>
    <row r="40" spans="1:17">
      <c r="A40" s="1507"/>
      <c r="B40" s="1512" t="s">
        <v>273</v>
      </c>
      <c r="C40" s="1500">
        <f t="shared" si="5"/>
        <v>0</v>
      </c>
      <c r="D40" s="1536"/>
      <c r="E40" s="1536"/>
      <c r="F40" s="1536"/>
      <c r="G40" s="1536"/>
      <c r="H40" s="1536"/>
      <c r="I40" s="1536"/>
      <c r="J40" s="1536"/>
      <c r="K40" s="1536"/>
      <c r="L40" s="1536"/>
      <c r="M40" s="1536"/>
      <c r="N40" s="1536"/>
      <c r="O40" s="1536"/>
      <c r="P40" s="1536"/>
      <c r="Q40" s="1537"/>
    </row>
    <row r="41" spans="1:17">
      <c r="A41" s="1507">
        <v>5</v>
      </c>
      <c r="B41" s="1508" t="s">
        <v>2128</v>
      </c>
      <c r="C41" s="1500">
        <f t="shared" si="5"/>
        <v>0</v>
      </c>
      <c r="D41" s="1539"/>
      <c r="E41" s="1539"/>
      <c r="F41" s="1539"/>
      <c r="G41" s="1539"/>
      <c r="H41" s="1539"/>
      <c r="I41" s="1539"/>
      <c r="J41" s="1539"/>
      <c r="K41" s="1539"/>
      <c r="L41" s="1539"/>
      <c r="M41" s="1539"/>
      <c r="N41" s="1539"/>
      <c r="O41" s="1539"/>
      <c r="P41" s="1539"/>
      <c r="Q41" s="1540"/>
    </row>
    <row r="42" spans="1:17">
      <c r="A42" s="1507">
        <v>6</v>
      </c>
      <c r="B42" s="1524" t="s">
        <v>2117</v>
      </c>
      <c r="C42" s="1500">
        <f t="shared" si="5"/>
        <v>0</v>
      </c>
      <c r="D42" s="1541"/>
      <c r="E42" s="1541"/>
      <c r="F42" s="1541"/>
      <c r="G42" s="1541"/>
      <c r="H42" s="1541"/>
      <c r="I42" s="1541"/>
      <c r="J42" s="1541"/>
      <c r="K42" s="1541"/>
      <c r="L42" s="1541"/>
      <c r="M42" s="1541"/>
      <c r="N42" s="1541"/>
      <c r="O42" s="1541"/>
      <c r="P42" s="1541"/>
      <c r="Q42" s="1542"/>
    </row>
    <row r="43" spans="1:17">
      <c r="A43" s="1507">
        <v>7</v>
      </c>
      <c r="B43" s="1524" t="s">
        <v>771</v>
      </c>
      <c r="C43" s="1500">
        <f t="shared" si="5"/>
        <v>0</v>
      </c>
      <c r="D43" s="1509">
        <f>D44+D45+D46</f>
        <v>0</v>
      </c>
      <c r="E43" s="1509">
        <f t="shared" ref="E43:Q43" si="7">E44+E45+E46</f>
        <v>0</v>
      </c>
      <c r="F43" s="1509">
        <f t="shared" si="7"/>
        <v>0</v>
      </c>
      <c r="G43" s="1509">
        <f t="shared" si="7"/>
        <v>0</v>
      </c>
      <c r="H43" s="1509">
        <f t="shared" si="7"/>
        <v>0</v>
      </c>
      <c r="I43" s="1509">
        <f t="shared" si="7"/>
        <v>0</v>
      </c>
      <c r="J43" s="1509">
        <f t="shared" si="7"/>
        <v>0</v>
      </c>
      <c r="K43" s="1509">
        <f t="shared" si="7"/>
        <v>0</v>
      </c>
      <c r="L43" s="1509">
        <f t="shared" si="7"/>
        <v>0</v>
      </c>
      <c r="M43" s="1509">
        <f t="shared" si="7"/>
        <v>0</v>
      </c>
      <c r="N43" s="1509">
        <f t="shared" si="7"/>
        <v>0</v>
      </c>
      <c r="O43" s="1509">
        <f t="shared" si="7"/>
        <v>0</v>
      </c>
      <c r="P43" s="1509">
        <f t="shared" si="7"/>
        <v>0</v>
      </c>
      <c r="Q43" s="1510">
        <f t="shared" si="7"/>
        <v>0</v>
      </c>
    </row>
    <row r="44" spans="1:17">
      <c r="A44" s="1526"/>
      <c r="B44" s="1512" t="s">
        <v>560</v>
      </c>
      <c r="C44" s="1500">
        <f t="shared" si="5"/>
        <v>0</v>
      </c>
      <c r="D44" s="1544"/>
      <c r="E44" s="1505"/>
      <c r="F44" s="1505"/>
      <c r="G44" s="1505"/>
      <c r="H44" s="1505"/>
      <c r="I44" s="1505"/>
      <c r="J44" s="1505"/>
      <c r="K44" s="1505"/>
      <c r="L44" s="1505"/>
      <c r="M44" s="1505"/>
      <c r="N44" s="1505"/>
      <c r="O44" s="1505"/>
      <c r="P44" s="1505"/>
      <c r="Q44" s="1506"/>
    </row>
    <row r="45" spans="1:17">
      <c r="A45" s="1635"/>
      <c r="B45" s="1512" t="s">
        <v>570</v>
      </c>
      <c r="C45" s="1500">
        <f t="shared" si="5"/>
        <v>0</v>
      </c>
      <c r="D45" s="1544"/>
      <c r="E45" s="1505"/>
      <c r="F45" s="1505"/>
      <c r="G45" s="1505"/>
      <c r="H45" s="1505"/>
      <c r="I45" s="1505"/>
      <c r="J45" s="1505"/>
      <c r="K45" s="1505"/>
      <c r="L45" s="1505"/>
      <c r="M45" s="1505"/>
      <c r="N45" s="1505"/>
      <c r="O45" s="1505"/>
      <c r="P45" s="1505"/>
      <c r="Q45" s="1506"/>
    </row>
    <row r="46" spans="1:17">
      <c r="A46" s="1635"/>
      <c r="B46" s="1512" t="s">
        <v>571</v>
      </c>
      <c r="C46" s="1500">
        <f t="shared" si="5"/>
        <v>0</v>
      </c>
      <c r="D46" s="1544"/>
      <c r="E46" s="1505"/>
      <c r="F46" s="1505"/>
      <c r="G46" s="1505"/>
      <c r="H46" s="1505"/>
      <c r="I46" s="1505"/>
      <c r="J46" s="1505"/>
      <c r="K46" s="1505"/>
      <c r="L46" s="1505"/>
      <c r="M46" s="1505"/>
      <c r="N46" s="1505"/>
      <c r="O46" s="1505"/>
      <c r="P46" s="1505"/>
      <c r="Q46" s="1506"/>
    </row>
    <row r="47" spans="1:17">
      <c r="A47" s="1507">
        <v>8</v>
      </c>
      <c r="B47" s="1545" t="s">
        <v>2129</v>
      </c>
      <c r="C47" s="1500">
        <f t="shared" si="5"/>
        <v>0</v>
      </c>
      <c r="D47" s="1544"/>
      <c r="E47" s="1505"/>
      <c r="F47" s="1505"/>
      <c r="G47" s="1505"/>
      <c r="H47" s="1505"/>
      <c r="I47" s="1505"/>
      <c r="J47" s="1505"/>
      <c r="K47" s="1505"/>
      <c r="L47" s="1505"/>
      <c r="M47" s="1505"/>
      <c r="N47" s="1505"/>
      <c r="O47" s="1505"/>
      <c r="P47" s="1505"/>
      <c r="Q47" s="1506"/>
    </row>
    <row r="48" spans="1:17">
      <c r="A48" s="1507">
        <v>9</v>
      </c>
      <c r="B48" s="1520" t="s">
        <v>2130</v>
      </c>
      <c r="C48" s="1500">
        <f t="shared" si="5"/>
        <v>0</v>
      </c>
      <c r="D48" s="1544"/>
      <c r="E48" s="1505"/>
      <c r="F48" s="1505"/>
      <c r="G48" s="1505"/>
      <c r="H48" s="1505"/>
      <c r="I48" s="1505"/>
      <c r="J48" s="1505"/>
      <c r="K48" s="1505"/>
      <c r="L48" s="1505"/>
      <c r="M48" s="1505"/>
      <c r="N48" s="1505"/>
      <c r="O48" s="1505"/>
      <c r="P48" s="1505"/>
      <c r="Q48" s="1506"/>
    </row>
    <row r="49" spans="1:17">
      <c r="A49" s="1507">
        <v>10</v>
      </c>
      <c r="B49" s="1524" t="s">
        <v>1833</v>
      </c>
      <c r="C49" s="1500">
        <f t="shared" si="5"/>
        <v>0</v>
      </c>
      <c r="D49" s="1544"/>
      <c r="E49" s="1505"/>
      <c r="F49" s="1505"/>
      <c r="G49" s="1505"/>
      <c r="H49" s="1505"/>
      <c r="I49" s="1505"/>
      <c r="J49" s="1505"/>
      <c r="K49" s="1505"/>
      <c r="L49" s="1505"/>
      <c r="M49" s="1505"/>
      <c r="N49" s="1505"/>
      <c r="O49" s="1505"/>
      <c r="P49" s="1505"/>
      <c r="Q49" s="1506"/>
    </row>
    <row r="50" spans="1:17">
      <c r="A50" s="1507">
        <v>11</v>
      </c>
      <c r="B50" s="1524" t="s">
        <v>643</v>
      </c>
      <c r="C50" s="1500">
        <f t="shared" si="5"/>
        <v>0</v>
      </c>
      <c r="D50" s="1544"/>
      <c r="E50" s="1505"/>
      <c r="F50" s="1505"/>
      <c r="G50" s="1505"/>
      <c r="H50" s="1505"/>
      <c r="I50" s="1505"/>
      <c r="J50" s="1505"/>
      <c r="K50" s="1505"/>
      <c r="L50" s="1505"/>
      <c r="M50" s="1505"/>
      <c r="N50" s="1505"/>
      <c r="O50" s="1505"/>
      <c r="P50" s="1505"/>
      <c r="Q50" s="1506"/>
    </row>
    <row r="51" spans="1:17" ht="15.75" thickBot="1">
      <c r="A51" s="1637"/>
      <c r="B51" s="1547" t="s">
        <v>2131</v>
      </c>
      <c r="C51" s="1548">
        <f>C35+C36+C37+C38+C41+C42+C43+C47+C48+C49+C50</f>
        <v>0</v>
      </c>
      <c r="D51" s="1549">
        <f>D35+D36+D37+D38+D41+D42+D43+D47+D48+D49+D50</f>
        <v>0</v>
      </c>
      <c r="E51" s="1549">
        <f t="shared" ref="E51:Q51" si="8">E35+E36+E37+E38+E41+E42+E43+E47+E48+E49+E50</f>
        <v>0</v>
      </c>
      <c r="F51" s="1549">
        <f t="shared" si="8"/>
        <v>0</v>
      </c>
      <c r="G51" s="1549">
        <f t="shared" si="8"/>
        <v>0</v>
      </c>
      <c r="H51" s="1549">
        <f t="shared" si="8"/>
        <v>0</v>
      </c>
      <c r="I51" s="1549">
        <f t="shared" si="8"/>
        <v>0</v>
      </c>
      <c r="J51" s="1549">
        <f t="shared" si="8"/>
        <v>0</v>
      </c>
      <c r="K51" s="1549">
        <f t="shared" si="8"/>
        <v>0</v>
      </c>
      <c r="L51" s="1549">
        <f t="shared" si="8"/>
        <v>0</v>
      </c>
      <c r="M51" s="1549">
        <f t="shared" si="8"/>
        <v>0</v>
      </c>
      <c r="N51" s="1549">
        <f t="shared" si="8"/>
        <v>0</v>
      </c>
      <c r="O51" s="1549">
        <f t="shared" si="8"/>
        <v>0</v>
      </c>
      <c r="P51" s="1549">
        <f t="shared" si="8"/>
        <v>0</v>
      </c>
      <c r="Q51" s="1550">
        <f t="shared" si="8"/>
        <v>0</v>
      </c>
    </row>
    <row r="52" spans="1:17" ht="15.75" thickBot="1">
      <c r="A52" s="1638"/>
      <c r="B52" s="1639" t="s">
        <v>2132</v>
      </c>
      <c r="C52" s="1553">
        <f>C33+C51</f>
        <v>0</v>
      </c>
      <c r="D52" s="1554">
        <f>D33+D51</f>
        <v>0</v>
      </c>
      <c r="E52" s="1554">
        <f t="shared" ref="E52:Q52" si="9">E33+E51</f>
        <v>0</v>
      </c>
      <c r="F52" s="1554">
        <f t="shared" si="9"/>
        <v>0</v>
      </c>
      <c r="G52" s="1554">
        <f t="shared" si="9"/>
        <v>0</v>
      </c>
      <c r="H52" s="1554">
        <f t="shared" si="9"/>
        <v>0</v>
      </c>
      <c r="I52" s="1554">
        <f t="shared" si="9"/>
        <v>0</v>
      </c>
      <c r="J52" s="1554">
        <f t="shared" si="9"/>
        <v>0</v>
      </c>
      <c r="K52" s="1554">
        <f t="shared" si="9"/>
        <v>0</v>
      </c>
      <c r="L52" s="1554">
        <f t="shared" si="9"/>
        <v>0</v>
      </c>
      <c r="M52" s="1554">
        <f t="shared" si="9"/>
        <v>0</v>
      </c>
      <c r="N52" s="1554">
        <f t="shared" si="9"/>
        <v>0</v>
      </c>
      <c r="O52" s="1554">
        <f t="shared" si="9"/>
        <v>0</v>
      </c>
      <c r="P52" s="1554">
        <f t="shared" si="9"/>
        <v>0</v>
      </c>
      <c r="Q52" s="1555">
        <f t="shared" si="9"/>
        <v>0</v>
      </c>
    </row>
    <row r="53" spans="1:17">
      <c r="A53" s="1640"/>
      <c r="B53" s="1641" t="s">
        <v>1221</v>
      </c>
      <c r="C53" s="1558"/>
      <c r="D53" s="1559"/>
      <c r="E53" s="1559"/>
      <c r="F53" s="1559"/>
      <c r="G53" s="1559"/>
      <c r="H53" s="1559"/>
      <c r="I53" s="1559"/>
      <c r="J53" s="1559"/>
      <c r="K53" s="1559"/>
      <c r="L53" s="1559"/>
      <c r="M53" s="1559"/>
      <c r="N53" s="1559"/>
      <c r="O53" s="1559"/>
      <c r="P53" s="1559"/>
      <c r="Q53" s="1560"/>
    </row>
    <row r="54" spans="1:17">
      <c r="A54" s="1635"/>
      <c r="B54" s="1614" t="s">
        <v>2133</v>
      </c>
      <c r="C54" s="1561"/>
      <c r="D54" s="1562"/>
      <c r="E54" s="1562"/>
      <c r="F54" s="1562"/>
      <c r="G54" s="1562"/>
      <c r="H54" s="1562"/>
      <c r="I54" s="1562"/>
      <c r="J54" s="1562"/>
      <c r="K54" s="1562"/>
      <c r="L54" s="1562"/>
      <c r="M54" s="1562"/>
      <c r="N54" s="1562"/>
      <c r="O54" s="1562"/>
      <c r="P54" s="1562"/>
      <c r="Q54" s="1563"/>
    </row>
    <row r="55" spans="1:17">
      <c r="A55" s="1519" t="s">
        <v>2134</v>
      </c>
      <c r="B55" s="1616" t="s">
        <v>2135</v>
      </c>
      <c r="C55" s="1496"/>
      <c r="D55" s="1497"/>
      <c r="E55" s="1497"/>
      <c r="F55" s="1497"/>
      <c r="G55" s="1497"/>
      <c r="H55" s="1497"/>
      <c r="I55" s="1497"/>
      <c r="J55" s="1497"/>
      <c r="K55" s="1497"/>
      <c r="L55" s="1497"/>
      <c r="M55" s="1497"/>
      <c r="N55" s="1497"/>
      <c r="O55" s="1497"/>
      <c r="P55" s="1497"/>
      <c r="Q55" s="1498"/>
    </row>
    <row r="56" spans="1:17">
      <c r="A56" s="1499" t="s">
        <v>2136</v>
      </c>
      <c r="B56" s="1508" t="s">
        <v>2137</v>
      </c>
      <c r="C56" s="1500">
        <f t="shared" ref="C56:C62" si="10">SUM(D56:Q56)</f>
        <v>0</v>
      </c>
      <c r="D56" s="1544"/>
      <c r="E56" s="1505"/>
      <c r="F56" s="1505"/>
      <c r="G56" s="1505"/>
      <c r="H56" s="1505"/>
      <c r="I56" s="1505"/>
      <c r="J56" s="1505"/>
      <c r="K56" s="1505"/>
      <c r="L56" s="1505"/>
      <c r="M56" s="1505"/>
      <c r="N56" s="1505"/>
      <c r="O56" s="1505"/>
      <c r="P56" s="1505"/>
      <c r="Q56" s="1506"/>
    </row>
    <row r="57" spans="1:17">
      <c r="A57" s="1507" t="s">
        <v>2138</v>
      </c>
      <c r="B57" s="1566" t="s">
        <v>2139</v>
      </c>
      <c r="C57" s="1500">
        <f t="shared" si="10"/>
        <v>0</v>
      </c>
      <c r="D57" s="1544"/>
      <c r="E57" s="1505"/>
      <c r="F57" s="1505"/>
      <c r="G57" s="1505"/>
      <c r="H57" s="1505"/>
      <c r="I57" s="1505"/>
      <c r="J57" s="1505"/>
      <c r="K57" s="1505"/>
      <c r="L57" s="1505"/>
      <c r="M57" s="1505"/>
      <c r="N57" s="1505"/>
      <c r="O57" s="1505"/>
      <c r="P57" s="1505"/>
      <c r="Q57" s="1506"/>
    </row>
    <row r="58" spans="1:17">
      <c r="A58" s="1507" t="s">
        <v>2140</v>
      </c>
      <c r="B58" s="1566" t="s">
        <v>2141</v>
      </c>
      <c r="C58" s="1500">
        <f t="shared" si="10"/>
        <v>0</v>
      </c>
      <c r="D58" s="1544"/>
      <c r="E58" s="1505"/>
      <c r="F58" s="1505"/>
      <c r="G58" s="1505"/>
      <c r="H58" s="1505"/>
      <c r="I58" s="1505"/>
      <c r="J58" s="1505"/>
      <c r="K58" s="1505"/>
      <c r="L58" s="1505"/>
      <c r="M58" s="1505"/>
      <c r="N58" s="1505"/>
      <c r="O58" s="1505"/>
      <c r="P58" s="1505"/>
      <c r="Q58" s="1506"/>
    </row>
    <row r="59" spans="1:17">
      <c r="A59" s="1507" t="s">
        <v>2142</v>
      </c>
      <c r="B59" s="1566" t="s">
        <v>2143</v>
      </c>
      <c r="C59" s="1500">
        <f t="shared" si="10"/>
        <v>0</v>
      </c>
      <c r="D59" s="1567">
        <f>D60+D61</f>
        <v>0</v>
      </c>
      <c r="E59" s="1567">
        <f t="shared" ref="E59:Q59" si="11">E60+E61</f>
        <v>0</v>
      </c>
      <c r="F59" s="1567">
        <f t="shared" si="11"/>
        <v>0</v>
      </c>
      <c r="G59" s="1567">
        <f t="shared" si="11"/>
        <v>0</v>
      </c>
      <c r="H59" s="1567">
        <f t="shared" si="11"/>
        <v>0</v>
      </c>
      <c r="I59" s="1567">
        <f t="shared" si="11"/>
        <v>0</v>
      </c>
      <c r="J59" s="1567">
        <f t="shared" si="11"/>
        <v>0</v>
      </c>
      <c r="K59" s="1567">
        <f t="shared" si="11"/>
        <v>0</v>
      </c>
      <c r="L59" s="1567">
        <f t="shared" si="11"/>
        <v>0</v>
      </c>
      <c r="M59" s="1567">
        <f t="shared" si="11"/>
        <v>0</v>
      </c>
      <c r="N59" s="1567">
        <f t="shared" si="11"/>
        <v>0</v>
      </c>
      <c r="O59" s="1567">
        <f t="shared" si="11"/>
        <v>0</v>
      </c>
      <c r="P59" s="1567">
        <f t="shared" si="11"/>
        <v>0</v>
      </c>
      <c r="Q59" s="1568">
        <f t="shared" si="11"/>
        <v>0</v>
      </c>
    </row>
    <row r="60" spans="1:17">
      <c r="A60" s="1507" t="s">
        <v>2144</v>
      </c>
      <c r="B60" s="1569" t="s">
        <v>2145</v>
      </c>
      <c r="C60" s="1500">
        <f t="shared" si="10"/>
        <v>0</v>
      </c>
      <c r="D60" s="1536"/>
      <c r="E60" s="1536"/>
      <c r="F60" s="1536"/>
      <c r="G60" s="1536"/>
      <c r="H60" s="1536"/>
      <c r="I60" s="1536"/>
      <c r="J60" s="1536"/>
      <c r="K60" s="1536"/>
      <c r="L60" s="1536"/>
      <c r="M60" s="1536"/>
      <c r="N60" s="1536"/>
      <c r="O60" s="1536"/>
      <c r="P60" s="1536"/>
      <c r="Q60" s="1537"/>
    </row>
    <row r="61" spans="1:17">
      <c r="A61" s="1499" t="s">
        <v>2146</v>
      </c>
      <c r="B61" s="1512" t="s">
        <v>2147</v>
      </c>
      <c r="C61" s="1500">
        <f t="shared" si="10"/>
        <v>0</v>
      </c>
      <c r="D61" s="1536"/>
      <c r="E61" s="1536"/>
      <c r="F61" s="1536"/>
      <c r="G61" s="1536"/>
      <c r="H61" s="1536"/>
      <c r="I61" s="1536"/>
      <c r="J61" s="1536"/>
      <c r="K61" s="1536"/>
      <c r="L61" s="1536"/>
      <c r="M61" s="1536"/>
      <c r="N61" s="1536"/>
      <c r="O61" s="1536"/>
      <c r="P61" s="1536"/>
      <c r="Q61" s="1537"/>
    </row>
    <row r="62" spans="1:17">
      <c r="A62" s="1507" t="s">
        <v>2148</v>
      </c>
      <c r="B62" s="1566" t="s">
        <v>2149</v>
      </c>
      <c r="C62" s="1500">
        <f t="shared" si="10"/>
        <v>0</v>
      </c>
      <c r="D62" s="1570"/>
      <c r="E62" s="1570"/>
      <c r="F62" s="1570"/>
      <c r="G62" s="1570"/>
      <c r="H62" s="1570"/>
      <c r="I62" s="1570"/>
      <c r="J62" s="1570"/>
      <c r="K62" s="1570"/>
      <c r="L62" s="1570"/>
      <c r="M62" s="1570"/>
      <c r="N62" s="1570"/>
      <c r="O62" s="1570"/>
      <c r="P62" s="1570"/>
      <c r="Q62" s="1571"/>
    </row>
    <row r="63" spans="1:17">
      <c r="A63" s="1526"/>
      <c r="B63" s="1528" t="s">
        <v>2150</v>
      </c>
      <c r="C63" s="1573">
        <f>C56+C57+C58+C59+C62</f>
        <v>0</v>
      </c>
      <c r="D63" s="1574">
        <f>D56+D57+D58+D59+D62</f>
        <v>0</v>
      </c>
      <c r="E63" s="1574">
        <f t="shared" ref="E63:Q63" si="12">E56+E57+E58+E59+E62</f>
        <v>0</v>
      </c>
      <c r="F63" s="1574">
        <f t="shared" si="12"/>
        <v>0</v>
      </c>
      <c r="G63" s="1574">
        <f t="shared" si="12"/>
        <v>0</v>
      </c>
      <c r="H63" s="1574">
        <f t="shared" si="12"/>
        <v>0</v>
      </c>
      <c r="I63" s="1574">
        <f t="shared" si="12"/>
        <v>0</v>
      </c>
      <c r="J63" s="1574">
        <f t="shared" si="12"/>
        <v>0</v>
      </c>
      <c r="K63" s="1574">
        <f t="shared" si="12"/>
        <v>0</v>
      </c>
      <c r="L63" s="1574">
        <f t="shared" si="12"/>
        <v>0</v>
      </c>
      <c r="M63" s="1574">
        <f t="shared" si="12"/>
        <v>0</v>
      </c>
      <c r="N63" s="1574">
        <f t="shared" si="12"/>
        <v>0</v>
      </c>
      <c r="O63" s="1574">
        <f t="shared" si="12"/>
        <v>0</v>
      </c>
      <c r="P63" s="1574">
        <f t="shared" si="12"/>
        <v>0</v>
      </c>
      <c r="Q63" s="1575">
        <f t="shared" si="12"/>
        <v>0</v>
      </c>
    </row>
    <row r="64" spans="1:17">
      <c r="A64" s="1635"/>
      <c r="B64" s="1614" t="s">
        <v>2151</v>
      </c>
      <c r="C64" s="1492"/>
      <c r="D64" s="1617"/>
      <c r="E64" s="1617"/>
      <c r="F64" s="1617"/>
      <c r="G64" s="1617"/>
      <c r="H64" s="1617"/>
      <c r="I64" s="1617"/>
      <c r="J64" s="1617"/>
      <c r="K64" s="1617"/>
      <c r="L64" s="1617"/>
      <c r="M64" s="1617"/>
      <c r="N64" s="1617"/>
      <c r="O64" s="1617"/>
      <c r="P64" s="1617"/>
      <c r="Q64" s="1618"/>
    </row>
    <row r="65" spans="1:17">
      <c r="A65" s="1642" t="s">
        <v>2152</v>
      </c>
      <c r="B65" s="1616" t="s">
        <v>2135</v>
      </c>
      <c r="C65" s="1619"/>
      <c r="D65" s="1620"/>
      <c r="E65" s="1620"/>
      <c r="F65" s="1620"/>
      <c r="G65" s="1620"/>
      <c r="H65" s="1620"/>
      <c r="I65" s="1620"/>
      <c r="J65" s="1620"/>
      <c r="K65" s="1620"/>
      <c r="L65" s="1620"/>
      <c r="M65" s="1620"/>
      <c r="N65" s="1620"/>
      <c r="O65" s="1620"/>
      <c r="P65" s="1620"/>
      <c r="Q65" s="1621"/>
    </row>
    <row r="66" spans="1:17">
      <c r="A66" s="1507" t="s">
        <v>2136</v>
      </c>
      <c r="B66" s="1566" t="s">
        <v>2137</v>
      </c>
      <c r="C66" s="1500">
        <f t="shared" ref="C66:C72" si="13">SUM(D66:Q66)</f>
        <v>0</v>
      </c>
      <c r="D66" s="1544"/>
      <c r="E66" s="1505"/>
      <c r="F66" s="1505"/>
      <c r="G66" s="1505"/>
      <c r="H66" s="1505"/>
      <c r="I66" s="1505"/>
      <c r="J66" s="1505"/>
      <c r="K66" s="1505"/>
      <c r="L66" s="1505"/>
      <c r="M66" s="1505"/>
      <c r="N66" s="1505"/>
      <c r="O66" s="1505"/>
      <c r="P66" s="1505"/>
      <c r="Q66" s="1506"/>
    </row>
    <row r="67" spans="1:17">
      <c r="A67" s="1507" t="s">
        <v>2138</v>
      </c>
      <c r="B67" s="1566" t="s">
        <v>2139</v>
      </c>
      <c r="C67" s="1500">
        <f t="shared" si="13"/>
        <v>0</v>
      </c>
      <c r="D67" s="1544"/>
      <c r="E67" s="1505"/>
      <c r="F67" s="1505"/>
      <c r="G67" s="1505"/>
      <c r="H67" s="1505"/>
      <c r="I67" s="1505"/>
      <c r="J67" s="1505"/>
      <c r="K67" s="1505"/>
      <c r="L67" s="1505"/>
      <c r="M67" s="1505"/>
      <c r="N67" s="1505"/>
      <c r="O67" s="1505"/>
      <c r="P67" s="1505"/>
      <c r="Q67" s="1506"/>
    </row>
    <row r="68" spans="1:17">
      <c r="A68" s="1507" t="s">
        <v>2140</v>
      </c>
      <c r="B68" s="1566" t="s">
        <v>2141</v>
      </c>
      <c r="C68" s="1500">
        <f t="shared" si="13"/>
        <v>0</v>
      </c>
      <c r="D68" s="1544"/>
      <c r="E68" s="1505"/>
      <c r="F68" s="1505"/>
      <c r="G68" s="1505"/>
      <c r="H68" s="1505"/>
      <c r="I68" s="1505"/>
      <c r="J68" s="1505"/>
      <c r="K68" s="1505"/>
      <c r="L68" s="1505"/>
      <c r="M68" s="1505"/>
      <c r="N68" s="1505"/>
      <c r="O68" s="1505"/>
      <c r="P68" s="1505"/>
      <c r="Q68" s="1506"/>
    </row>
    <row r="69" spans="1:17">
      <c r="A69" s="1507" t="s">
        <v>2142</v>
      </c>
      <c r="B69" s="1566" t="s">
        <v>2143</v>
      </c>
      <c r="C69" s="1500">
        <f t="shared" si="13"/>
        <v>0</v>
      </c>
      <c r="D69" s="1567">
        <f>D70+D71</f>
        <v>0</v>
      </c>
      <c r="E69" s="1567">
        <f t="shared" ref="E69:Q69" si="14">E70+E71</f>
        <v>0</v>
      </c>
      <c r="F69" s="1567">
        <f t="shared" si="14"/>
        <v>0</v>
      </c>
      <c r="G69" s="1567">
        <f t="shared" si="14"/>
        <v>0</v>
      </c>
      <c r="H69" s="1567">
        <f t="shared" si="14"/>
        <v>0</v>
      </c>
      <c r="I69" s="1567">
        <f t="shared" si="14"/>
        <v>0</v>
      </c>
      <c r="J69" s="1567">
        <f t="shared" si="14"/>
        <v>0</v>
      </c>
      <c r="K69" s="1567">
        <f t="shared" si="14"/>
        <v>0</v>
      </c>
      <c r="L69" s="1567">
        <f t="shared" si="14"/>
        <v>0</v>
      </c>
      <c r="M69" s="1567">
        <f t="shared" si="14"/>
        <v>0</v>
      </c>
      <c r="N69" s="1567">
        <f t="shared" si="14"/>
        <v>0</v>
      </c>
      <c r="O69" s="1567">
        <f t="shared" si="14"/>
        <v>0</v>
      </c>
      <c r="P69" s="1567">
        <f t="shared" si="14"/>
        <v>0</v>
      </c>
      <c r="Q69" s="1568">
        <f t="shared" si="14"/>
        <v>0</v>
      </c>
    </row>
    <row r="70" spans="1:17">
      <c r="A70" s="1507" t="s">
        <v>2144</v>
      </c>
      <c r="B70" s="1569" t="s">
        <v>2145</v>
      </c>
      <c r="C70" s="1500">
        <f t="shared" si="13"/>
        <v>0</v>
      </c>
      <c r="D70" s="1536"/>
      <c r="E70" s="1536"/>
      <c r="F70" s="1536"/>
      <c r="G70" s="1536"/>
      <c r="H70" s="1536"/>
      <c r="I70" s="1536"/>
      <c r="J70" s="1536"/>
      <c r="K70" s="1536"/>
      <c r="L70" s="1536"/>
      <c r="M70" s="1536"/>
      <c r="N70" s="1536"/>
      <c r="O70" s="1536"/>
      <c r="P70" s="1536"/>
      <c r="Q70" s="1537"/>
    </row>
    <row r="71" spans="1:17">
      <c r="A71" s="1507" t="s">
        <v>2146</v>
      </c>
      <c r="B71" s="1569" t="s">
        <v>2147</v>
      </c>
      <c r="C71" s="1500">
        <f t="shared" si="13"/>
        <v>0</v>
      </c>
      <c r="D71" s="1536"/>
      <c r="E71" s="1536"/>
      <c r="F71" s="1536"/>
      <c r="G71" s="1536"/>
      <c r="H71" s="1536"/>
      <c r="I71" s="1536"/>
      <c r="J71" s="1536"/>
      <c r="K71" s="1536"/>
      <c r="L71" s="1536"/>
      <c r="M71" s="1536"/>
      <c r="N71" s="1536"/>
      <c r="O71" s="1536"/>
      <c r="P71" s="1536"/>
      <c r="Q71" s="1537"/>
    </row>
    <row r="72" spans="1:17">
      <c r="A72" s="1507" t="s">
        <v>2148</v>
      </c>
      <c r="B72" s="1566" t="s">
        <v>2149</v>
      </c>
      <c r="C72" s="1500">
        <f t="shared" si="13"/>
        <v>0</v>
      </c>
      <c r="D72" s="1570"/>
      <c r="E72" s="1570"/>
      <c r="F72" s="1570"/>
      <c r="G72" s="1570"/>
      <c r="H72" s="1570"/>
      <c r="I72" s="1570"/>
      <c r="J72" s="1570"/>
      <c r="K72" s="1570"/>
      <c r="L72" s="1570"/>
      <c r="M72" s="1570"/>
      <c r="N72" s="1570"/>
      <c r="O72" s="1570"/>
      <c r="P72" s="1570"/>
      <c r="Q72" s="1571"/>
    </row>
    <row r="73" spans="1:17" ht="15.75" thickBot="1">
      <c r="A73" s="1643"/>
      <c r="B73" s="1572" t="s">
        <v>2153</v>
      </c>
      <c r="C73" s="1582">
        <f>C66+C67+C68+C69+C72</f>
        <v>0</v>
      </c>
      <c r="D73" s="1549">
        <f>D66+D67+D68+D69+D72</f>
        <v>0</v>
      </c>
      <c r="E73" s="1549">
        <f t="shared" ref="E73:Q73" si="15">E66+E67+E68+E69+E72</f>
        <v>0</v>
      </c>
      <c r="F73" s="1549">
        <f t="shared" si="15"/>
        <v>0</v>
      </c>
      <c r="G73" s="1549">
        <f t="shared" si="15"/>
        <v>0</v>
      </c>
      <c r="H73" s="1549">
        <f t="shared" si="15"/>
        <v>0</v>
      </c>
      <c r="I73" s="1549">
        <f t="shared" si="15"/>
        <v>0</v>
      </c>
      <c r="J73" s="1549">
        <f t="shared" si="15"/>
        <v>0</v>
      </c>
      <c r="K73" s="1549">
        <f t="shared" si="15"/>
        <v>0</v>
      </c>
      <c r="L73" s="1549">
        <f t="shared" si="15"/>
        <v>0</v>
      </c>
      <c r="M73" s="1549">
        <f t="shared" si="15"/>
        <v>0</v>
      </c>
      <c r="N73" s="1549">
        <f t="shared" si="15"/>
        <v>0</v>
      </c>
      <c r="O73" s="1549">
        <f t="shared" si="15"/>
        <v>0</v>
      </c>
      <c r="P73" s="1549">
        <f t="shared" si="15"/>
        <v>0</v>
      </c>
      <c r="Q73" s="1550">
        <f t="shared" si="15"/>
        <v>0</v>
      </c>
    </row>
    <row r="74" spans="1:17" ht="15.75" thickBot="1">
      <c r="A74" s="1644"/>
      <c r="B74" s="1584" t="s">
        <v>2154</v>
      </c>
      <c r="C74" s="1553">
        <f>C63+C73</f>
        <v>0</v>
      </c>
      <c r="D74" s="1554">
        <f>D63+D73</f>
        <v>0</v>
      </c>
      <c r="E74" s="1554">
        <f t="shared" ref="E74:Q74" si="16">E63+E73</f>
        <v>0</v>
      </c>
      <c r="F74" s="1554">
        <f t="shared" si="16"/>
        <v>0</v>
      </c>
      <c r="G74" s="1554">
        <f t="shared" si="16"/>
        <v>0</v>
      </c>
      <c r="H74" s="1554">
        <f t="shared" si="16"/>
        <v>0</v>
      </c>
      <c r="I74" s="1554">
        <f t="shared" si="16"/>
        <v>0</v>
      </c>
      <c r="J74" s="1554">
        <f t="shared" si="16"/>
        <v>0</v>
      </c>
      <c r="K74" s="1554">
        <f t="shared" si="16"/>
        <v>0</v>
      </c>
      <c r="L74" s="1554">
        <f t="shared" si="16"/>
        <v>0</v>
      </c>
      <c r="M74" s="1554">
        <f t="shared" si="16"/>
        <v>0</v>
      </c>
      <c r="N74" s="1554">
        <f t="shared" si="16"/>
        <v>0</v>
      </c>
      <c r="O74" s="1554">
        <f t="shared" si="16"/>
        <v>0</v>
      </c>
      <c r="P74" s="1554">
        <f t="shared" si="16"/>
        <v>0</v>
      </c>
      <c r="Q74" s="1555">
        <f t="shared" si="16"/>
        <v>0</v>
      </c>
    </row>
    <row r="75" spans="1:17" ht="15.75" thickBot="1">
      <c r="A75" s="1645"/>
      <c r="B75" s="1646" t="s">
        <v>2155</v>
      </c>
      <c r="C75" s="1587">
        <f>C52+C74</f>
        <v>0</v>
      </c>
      <c r="D75" s="1588">
        <f>D52+D74</f>
        <v>0</v>
      </c>
      <c r="E75" s="1588">
        <f t="shared" ref="E75:Q75" si="17">E52+E74</f>
        <v>0</v>
      </c>
      <c r="F75" s="1588">
        <f t="shared" si="17"/>
        <v>0</v>
      </c>
      <c r="G75" s="1588">
        <f t="shared" si="17"/>
        <v>0</v>
      </c>
      <c r="H75" s="1588">
        <f t="shared" si="17"/>
        <v>0</v>
      </c>
      <c r="I75" s="1588">
        <f t="shared" si="17"/>
        <v>0</v>
      </c>
      <c r="J75" s="1588">
        <f t="shared" si="17"/>
        <v>0</v>
      </c>
      <c r="K75" s="1588">
        <f t="shared" si="17"/>
        <v>0</v>
      </c>
      <c r="L75" s="1588">
        <f t="shared" si="17"/>
        <v>0</v>
      </c>
      <c r="M75" s="1588">
        <f t="shared" si="17"/>
        <v>0</v>
      </c>
      <c r="N75" s="1588">
        <f t="shared" si="17"/>
        <v>0</v>
      </c>
      <c r="O75" s="1588">
        <f t="shared" si="17"/>
        <v>0</v>
      </c>
      <c r="P75" s="1588">
        <f t="shared" si="17"/>
        <v>0</v>
      </c>
      <c r="Q75" s="1589">
        <f t="shared" si="17"/>
        <v>0</v>
      </c>
    </row>
    <row r="76" spans="1:17" ht="16.5" thickTop="1" thickBot="1">
      <c r="A76" s="1647"/>
      <c r="B76" s="1648" t="s">
        <v>2156</v>
      </c>
      <c r="C76" s="1592"/>
      <c r="D76" s="1593">
        <v>0</v>
      </c>
      <c r="E76" s="1594" t="s">
        <v>2157</v>
      </c>
      <c r="F76" s="1595" t="s">
        <v>2158</v>
      </c>
      <c r="G76" s="1595" t="s">
        <v>2159</v>
      </c>
      <c r="H76" s="1595" t="s">
        <v>2160</v>
      </c>
      <c r="I76" s="1595" t="s">
        <v>2161</v>
      </c>
      <c r="J76" s="1595" t="s">
        <v>2162</v>
      </c>
      <c r="K76" s="1595" t="s">
        <v>2163</v>
      </c>
      <c r="L76" s="1595" t="s">
        <v>2164</v>
      </c>
      <c r="M76" s="1595" t="s">
        <v>2165</v>
      </c>
      <c r="N76" s="1595" t="s">
        <v>2166</v>
      </c>
      <c r="O76" s="1595" t="s">
        <v>2167</v>
      </c>
      <c r="P76" s="1595" t="s">
        <v>2168</v>
      </c>
      <c r="Q76" s="1596" t="s">
        <v>2169</v>
      </c>
    </row>
    <row r="77" spans="1:17" ht="16.5" thickTop="1" thickBot="1">
      <c r="A77" s="1649"/>
      <c r="B77" s="1650" t="s">
        <v>2204</v>
      </c>
      <c r="C77" s="1599"/>
      <c r="D77" s="1600">
        <f>D75*D76</f>
        <v>0</v>
      </c>
      <c r="E77" s="1601">
        <f>E75*E76</f>
        <v>0</v>
      </c>
      <c r="F77" s="1601">
        <f>F75*F76</f>
        <v>0</v>
      </c>
      <c r="G77" s="1601">
        <f t="shared" ref="G77:Q77" si="18">G75*G76</f>
        <v>0</v>
      </c>
      <c r="H77" s="1601">
        <f t="shared" si="18"/>
        <v>0</v>
      </c>
      <c r="I77" s="1601">
        <f t="shared" si="18"/>
        <v>0</v>
      </c>
      <c r="J77" s="1601">
        <f t="shared" si="18"/>
        <v>0</v>
      </c>
      <c r="K77" s="1601">
        <f t="shared" si="18"/>
        <v>0</v>
      </c>
      <c r="L77" s="1601">
        <f t="shared" si="18"/>
        <v>0</v>
      </c>
      <c r="M77" s="1601">
        <f t="shared" si="18"/>
        <v>0</v>
      </c>
      <c r="N77" s="1601">
        <f t="shared" si="18"/>
        <v>0</v>
      </c>
      <c r="O77" s="1601">
        <f t="shared" si="18"/>
        <v>0</v>
      </c>
      <c r="P77" s="1601">
        <f t="shared" si="18"/>
        <v>0</v>
      </c>
      <c r="Q77" s="1602">
        <f t="shared" si="18"/>
        <v>0</v>
      </c>
    </row>
    <row r="78" spans="1:17" ht="16.5" thickTop="1" thickBot="1">
      <c r="A78" s="1651"/>
      <c r="B78" s="1652" t="s">
        <v>2205</v>
      </c>
      <c r="C78" s="1605">
        <f>SUM(D77:Q77)</f>
        <v>0</v>
      </c>
      <c r="D78" s="1606"/>
      <c r="E78" s="1607"/>
      <c r="F78" s="1607"/>
      <c r="G78" s="1607"/>
      <c r="H78" s="1607"/>
      <c r="I78" s="1607"/>
      <c r="J78" s="1607"/>
      <c r="K78" s="1607"/>
      <c r="L78" s="1607"/>
      <c r="M78" s="1607"/>
      <c r="N78" s="1607"/>
      <c r="O78" s="1607"/>
      <c r="P78" s="1607"/>
      <c r="Q78" s="1608"/>
    </row>
    <row r="79" spans="1:17">
      <c r="A79" s="1624"/>
      <c r="B79" s="1624"/>
    </row>
    <row r="80" spans="1:17">
      <c r="A80" s="1624"/>
      <c r="B80" s="1624"/>
    </row>
  </sheetData>
  <mergeCells count="5">
    <mergeCell ref="A7:B10"/>
    <mergeCell ref="C7:Q10"/>
    <mergeCell ref="A11:B12"/>
    <mergeCell ref="C11:C12"/>
    <mergeCell ref="E11:Q11"/>
  </mergeCells>
  <conditionalFormatting sqref="C11:C12">
    <cfRule type="colorScale" priority="2">
      <colorScale>
        <cfvo type="min"/>
        <cfvo type="percentile" val="50"/>
        <cfvo type="max"/>
        <color rgb="FFF8696B"/>
        <color rgb="FFFFEB84"/>
        <color rgb="FF63BE7B"/>
      </colorScale>
    </cfRule>
  </conditionalFormatting>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8"/>
  <sheetViews>
    <sheetView topLeftCell="A34" workbookViewId="0">
      <selection activeCell="A43" activeCellId="1" sqref="B27 A43"/>
    </sheetView>
  </sheetViews>
  <sheetFormatPr defaultRowHeight="15"/>
  <cols>
    <col min="1" max="1" width="24.28515625" style="64" customWidth="1"/>
    <col min="2" max="2" width="60.5703125" style="64" customWidth="1"/>
    <col min="3" max="3" width="9.85546875" style="64" customWidth="1"/>
    <col min="4" max="256" width="9.140625" style="64"/>
    <col min="257" max="257" width="24.28515625" style="64" customWidth="1"/>
    <col min="258" max="258" width="60.5703125" style="64" customWidth="1"/>
    <col min="259" max="259" width="9.85546875" style="64" customWidth="1"/>
    <col min="260" max="512" width="9.140625" style="64"/>
    <col min="513" max="513" width="24.28515625" style="64" customWidth="1"/>
    <col min="514" max="514" width="60.5703125" style="64" customWidth="1"/>
    <col min="515" max="515" width="9.85546875" style="64" customWidth="1"/>
    <col min="516" max="768" width="9.140625" style="64"/>
    <col min="769" max="769" width="24.28515625" style="64" customWidth="1"/>
    <col min="770" max="770" width="60.5703125" style="64" customWidth="1"/>
    <col min="771" max="771" width="9.85546875" style="64" customWidth="1"/>
    <col min="772" max="1024" width="9.140625" style="64"/>
    <col min="1025" max="1025" width="24.28515625" style="64" customWidth="1"/>
    <col min="1026" max="1026" width="60.5703125" style="64" customWidth="1"/>
    <col min="1027" max="1027" width="9.85546875" style="64" customWidth="1"/>
    <col min="1028" max="1280" width="9.140625" style="64"/>
    <col min="1281" max="1281" width="24.28515625" style="64" customWidth="1"/>
    <col min="1282" max="1282" width="60.5703125" style="64" customWidth="1"/>
    <col min="1283" max="1283" width="9.85546875" style="64" customWidth="1"/>
    <col min="1284" max="1536" width="9.140625" style="64"/>
    <col min="1537" max="1537" width="24.28515625" style="64" customWidth="1"/>
    <col min="1538" max="1538" width="60.5703125" style="64" customWidth="1"/>
    <col min="1539" max="1539" width="9.85546875" style="64" customWidth="1"/>
    <col min="1540" max="1792" width="9.140625" style="64"/>
    <col min="1793" max="1793" width="24.28515625" style="64" customWidth="1"/>
    <col min="1794" max="1794" width="60.5703125" style="64" customWidth="1"/>
    <col min="1795" max="1795" width="9.85546875" style="64" customWidth="1"/>
    <col min="1796" max="2048" width="9.140625" style="64"/>
    <col min="2049" max="2049" width="24.28515625" style="64" customWidth="1"/>
    <col min="2050" max="2050" width="60.5703125" style="64" customWidth="1"/>
    <col min="2051" max="2051" width="9.85546875" style="64" customWidth="1"/>
    <col min="2052" max="2304" width="9.140625" style="64"/>
    <col min="2305" max="2305" width="24.28515625" style="64" customWidth="1"/>
    <col min="2306" max="2306" width="60.5703125" style="64" customWidth="1"/>
    <col min="2307" max="2307" width="9.85546875" style="64" customWidth="1"/>
    <col min="2308" max="2560" width="9.140625" style="64"/>
    <col min="2561" max="2561" width="24.28515625" style="64" customWidth="1"/>
    <col min="2562" max="2562" width="60.5703125" style="64" customWidth="1"/>
    <col min="2563" max="2563" width="9.85546875" style="64" customWidth="1"/>
    <col min="2564" max="2816" width="9.140625" style="64"/>
    <col min="2817" max="2817" width="24.28515625" style="64" customWidth="1"/>
    <col min="2818" max="2818" width="60.5703125" style="64" customWidth="1"/>
    <col min="2819" max="2819" width="9.85546875" style="64" customWidth="1"/>
    <col min="2820" max="3072" width="9.140625" style="64"/>
    <col min="3073" max="3073" width="24.28515625" style="64" customWidth="1"/>
    <col min="3074" max="3074" width="60.5703125" style="64" customWidth="1"/>
    <col min="3075" max="3075" width="9.85546875" style="64" customWidth="1"/>
    <col min="3076" max="3328" width="9.140625" style="64"/>
    <col min="3329" max="3329" width="24.28515625" style="64" customWidth="1"/>
    <col min="3330" max="3330" width="60.5703125" style="64" customWidth="1"/>
    <col min="3331" max="3331" width="9.85546875" style="64" customWidth="1"/>
    <col min="3332" max="3584" width="9.140625" style="64"/>
    <col min="3585" max="3585" width="24.28515625" style="64" customWidth="1"/>
    <col min="3586" max="3586" width="60.5703125" style="64" customWidth="1"/>
    <col min="3587" max="3587" width="9.85546875" style="64" customWidth="1"/>
    <col min="3588" max="3840" width="9.140625" style="64"/>
    <col min="3841" max="3841" width="24.28515625" style="64" customWidth="1"/>
    <col min="3842" max="3842" width="60.5703125" style="64" customWidth="1"/>
    <col min="3843" max="3843" width="9.85546875" style="64" customWidth="1"/>
    <col min="3844" max="4096" width="9.140625" style="64"/>
    <col min="4097" max="4097" width="24.28515625" style="64" customWidth="1"/>
    <col min="4098" max="4098" width="60.5703125" style="64" customWidth="1"/>
    <col min="4099" max="4099" width="9.85546875" style="64" customWidth="1"/>
    <col min="4100" max="4352" width="9.140625" style="64"/>
    <col min="4353" max="4353" width="24.28515625" style="64" customWidth="1"/>
    <col min="4354" max="4354" width="60.5703125" style="64" customWidth="1"/>
    <col min="4355" max="4355" width="9.85546875" style="64" customWidth="1"/>
    <col min="4356" max="4608" width="9.140625" style="64"/>
    <col min="4609" max="4609" width="24.28515625" style="64" customWidth="1"/>
    <col min="4610" max="4610" width="60.5703125" style="64" customWidth="1"/>
    <col min="4611" max="4611" width="9.85546875" style="64" customWidth="1"/>
    <col min="4612" max="4864" width="9.140625" style="64"/>
    <col min="4865" max="4865" width="24.28515625" style="64" customWidth="1"/>
    <col min="4866" max="4866" width="60.5703125" style="64" customWidth="1"/>
    <col min="4867" max="4867" width="9.85546875" style="64" customWidth="1"/>
    <col min="4868" max="5120" width="9.140625" style="64"/>
    <col min="5121" max="5121" width="24.28515625" style="64" customWidth="1"/>
    <col min="5122" max="5122" width="60.5703125" style="64" customWidth="1"/>
    <col min="5123" max="5123" width="9.85546875" style="64" customWidth="1"/>
    <col min="5124" max="5376" width="9.140625" style="64"/>
    <col min="5377" max="5377" width="24.28515625" style="64" customWidth="1"/>
    <col min="5378" max="5378" width="60.5703125" style="64" customWidth="1"/>
    <col min="5379" max="5379" width="9.85546875" style="64" customWidth="1"/>
    <col min="5380" max="5632" width="9.140625" style="64"/>
    <col min="5633" max="5633" width="24.28515625" style="64" customWidth="1"/>
    <col min="5634" max="5634" width="60.5703125" style="64" customWidth="1"/>
    <col min="5635" max="5635" width="9.85546875" style="64" customWidth="1"/>
    <col min="5636" max="5888" width="9.140625" style="64"/>
    <col min="5889" max="5889" width="24.28515625" style="64" customWidth="1"/>
    <col min="5890" max="5890" width="60.5703125" style="64" customWidth="1"/>
    <col min="5891" max="5891" width="9.85546875" style="64" customWidth="1"/>
    <col min="5892" max="6144" width="9.140625" style="64"/>
    <col min="6145" max="6145" width="24.28515625" style="64" customWidth="1"/>
    <col min="6146" max="6146" width="60.5703125" style="64" customWidth="1"/>
    <col min="6147" max="6147" width="9.85546875" style="64" customWidth="1"/>
    <col min="6148" max="6400" width="9.140625" style="64"/>
    <col min="6401" max="6401" width="24.28515625" style="64" customWidth="1"/>
    <col min="6402" max="6402" width="60.5703125" style="64" customWidth="1"/>
    <col min="6403" max="6403" width="9.85546875" style="64" customWidth="1"/>
    <col min="6404" max="6656" width="9.140625" style="64"/>
    <col min="6657" max="6657" width="24.28515625" style="64" customWidth="1"/>
    <col min="6658" max="6658" width="60.5703125" style="64" customWidth="1"/>
    <col min="6659" max="6659" width="9.85546875" style="64" customWidth="1"/>
    <col min="6660" max="6912" width="9.140625" style="64"/>
    <col min="6913" max="6913" width="24.28515625" style="64" customWidth="1"/>
    <col min="6914" max="6914" width="60.5703125" style="64" customWidth="1"/>
    <col min="6915" max="6915" width="9.85546875" style="64" customWidth="1"/>
    <col min="6916" max="7168" width="9.140625" style="64"/>
    <col min="7169" max="7169" width="24.28515625" style="64" customWidth="1"/>
    <col min="7170" max="7170" width="60.5703125" style="64" customWidth="1"/>
    <col min="7171" max="7171" width="9.85546875" style="64" customWidth="1"/>
    <col min="7172" max="7424" width="9.140625" style="64"/>
    <col min="7425" max="7425" width="24.28515625" style="64" customWidth="1"/>
    <col min="7426" max="7426" width="60.5703125" style="64" customWidth="1"/>
    <col min="7427" max="7427" width="9.85546875" style="64" customWidth="1"/>
    <col min="7428" max="7680" width="9.140625" style="64"/>
    <col min="7681" max="7681" width="24.28515625" style="64" customWidth="1"/>
    <col min="7682" max="7682" width="60.5703125" style="64" customWidth="1"/>
    <col min="7683" max="7683" width="9.85546875" style="64" customWidth="1"/>
    <col min="7684" max="7936" width="9.140625" style="64"/>
    <col min="7937" max="7937" width="24.28515625" style="64" customWidth="1"/>
    <col min="7938" max="7938" width="60.5703125" style="64" customWidth="1"/>
    <col min="7939" max="7939" width="9.85546875" style="64" customWidth="1"/>
    <col min="7940" max="8192" width="9.140625" style="64"/>
    <col min="8193" max="8193" width="24.28515625" style="64" customWidth="1"/>
    <col min="8194" max="8194" width="60.5703125" style="64" customWidth="1"/>
    <col min="8195" max="8195" width="9.85546875" style="64" customWidth="1"/>
    <col min="8196" max="8448" width="9.140625" style="64"/>
    <col min="8449" max="8449" width="24.28515625" style="64" customWidth="1"/>
    <col min="8450" max="8450" width="60.5703125" style="64" customWidth="1"/>
    <col min="8451" max="8451" width="9.85546875" style="64" customWidth="1"/>
    <col min="8452" max="8704" width="9.140625" style="64"/>
    <col min="8705" max="8705" width="24.28515625" style="64" customWidth="1"/>
    <col min="8706" max="8706" width="60.5703125" style="64" customWidth="1"/>
    <col min="8707" max="8707" width="9.85546875" style="64" customWidth="1"/>
    <col min="8708" max="8960" width="9.140625" style="64"/>
    <col min="8961" max="8961" width="24.28515625" style="64" customWidth="1"/>
    <col min="8962" max="8962" width="60.5703125" style="64" customWidth="1"/>
    <col min="8963" max="8963" width="9.85546875" style="64" customWidth="1"/>
    <col min="8964" max="9216" width="9.140625" style="64"/>
    <col min="9217" max="9217" width="24.28515625" style="64" customWidth="1"/>
    <col min="9218" max="9218" width="60.5703125" style="64" customWidth="1"/>
    <col min="9219" max="9219" width="9.85546875" style="64" customWidth="1"/>
    <col min="9220" max="9472" width="9.140625" style="64"/>
    <col min="9473" max="9473" width="24.28515625" style="64" customWidth="1"/>
    <col min="9474" max="9474" width="60.5703125" style="64" customWidth="1"/>
    <col min="9475" max="9475" width="9.85546875" style="64" customWidth="1"/>
    <col min="9476" max="9728" width="9.140625" style="64"/>
    <col min="9729" max="9729" width="24.28515625" style="64" customWidth="1"/>
    <col min="9730" max="9730" width="60.5703125" style="64" customWidth="1"/>
    <col min="9731" max="9731" width="9.85546875" style="64" customWidth="1"/>
    <col min="9732" max="9984" width="9.140625" style="64"/>
    <col min="9985" max="9985" width="24.28515625" style="64" customWidth="1"/>
    <col min="9986" max="9986" width="60.5703125" style="64" customWidth="1"/>
    <col min="9987" max="9987" width="9.85546875" style="64" customWidth="1"/>
    <col min="9988" max="10240" width="9.140625" style="64"/>
    <col min="10241" max="10241" width="24.28515625" style="64" customWidth="1"/>
    <col min="10242" max="10242" width="60.5703125" style="64" customWidth="1"/>
    <col min="10243" max="10243" width="9.85546875" style="64" customWidth="1"/>
    <col min="10244" max="10496" width="9.140625" style="64"/>
    <col min="10497" max="10497" width="24.28515625" style="64" customWidth="1"/>
    <col min="10498" max="10498" width="60.5703125" style="64" customWidth="1"/>
    <col min="10499" max="10499" width="9.85546875" style="64" customWidth="1"/>
    <col min="10500" max="10752" width="9.140625" style="64"/>
    <col min="10753" max="10753" width="24.28515625" style="64" customWidth="1"/>
    <col min="10754" max="10754" width="60.5703125" style="64" customWidth="1"/>
    <col min="10755" max="10755" width="9.85546875" style="64" customWidth="1"/>
    <col min="10756" max="11008" width="9.140625" style="64"/>
    <col min="11009" max="11009" width="24.28515625" style="64" customWidth="1"/>
    <col min="11010" max="11010" width="60.5703125" style="64" customWidth="1"/>
    <col min="11011" max="11011" width="9.85546875" style="64" customWidth="1"/>
    <col min="11012" max="11264" width="9.140625" style="64"/>
    <col min="11265" max="11265" width="24.28515625" style="64" customWidth="1"/>
    <col min="11266" max="11266" width="60.5703125" style="64" customWidth="1"/>
    <col min="11267" max="11267" width="9.85546875" style="64" customWidth="1"/>
    <col min="11268" max="11520" width="9.140625" style="64"/>
    <col min="11521" max="11521" width="24.28515625" style="64" customWidth="1"/>
    <col min="11522" max="11522" width="60.5703125" style="64" customWidth="1"/>
    <col min="11523" max="11523" width="9.85546875" style="64" customWidth="1"/>
    <col min="11524" max="11776" width="9.140625" style="64"/>
    <col min="11777" max="11777" width="24.28515625" style="64" customWidth="1"/>
    <col min="11778" max="11778" width="60.5703125" style="64" customWidth="1"/>
    <col min="11779" max="11779" width="9.85546875" style="64" customWidth="1"/>
    <col min="11780" max="12032" width="9.140625" style="64"/>
    <col min="12033" max="12033" width="24.28515625" style="64" customWidth="1"/>
    <col min="12034" max="12034" width="60.5703125" style="64" customWidth="1"/>
    <col min="12035" max="12035" width="9.85546875" style="64" customWidth="1"/>
    <col min="12036" max="12288" width="9.140625" style="64"/>
    <col min="12289" max="12289" width="24.28515625" style="64" customWidth="1"/>
    <col min="12290" max="12290" width="60.5703125" style="64" customWidth="1"/>
    <col min="12291" max="12291" width="9.85546875" style="64" customWidth="1"/>
    <col min="12292" max="12544" width="9.140625" style="64"/>
    <col min="12545" max="12545" width="24.28515625" style="64" customWidth="1"/>
    <col min="12546" max="12546" width="60.5703125" style="64" customWidth="1"/>
    <col min="12547" max="12547" width="9.85546875" style="64" customWidth="1"/>
    <col min="12548" max="12800" width="9.140625" style="64"/>
    <col min="12801" max="12801" width="24.28515625" style="64" customWidth="1"/>
    <col min="12802" max="12802" width="60.5703125" style="64" customWidth="1"/>
    <col min="12803" max="12803" width="9.85546875" style="64" customWidth="1"/>
    <col min="12804" max="13056" width="9.140625" style="64"/>
    <col min="13057" max="13057" width="24.28515625" style="64" customWidth="1"/>
    <col min="13058" max="13058" width="60.5703125" style="64" customWidth="1"/>
    <col min="13059" max="13059" width="9.85546875" style="64" customWidth="1"/>
    <col min="13060" max="13312" width="9.140625" style="64"/>
    <col min="13313" max="13313" width="24.28515625" style="64" customWidth="1"/>
    <col min="13314" max="13314" width="60.5703125" style="64" customWidth="1"/>
    <col min="13315" max="13315" width="9.85546875" style="64" customWidth="1"/>
    <col min="13316" max="13568" width="9.140625" style="64"/>
    <col min="13569" max="13569" width="24.28515625" style="64" customWidth="1"/>
    <col min="13570" max="13570" width="60.5703125" style="64" customWidth="1"/>
    <col min="13571" max="13571" width="9.85546875" style="64" customWidth="1"/>
    <col min="13572" max="13824" width="9.140625" style="64"/>
    <col min="13825" max="13825" width="24.28515625" style="64" customWidth="1"/>
    <col min="13826" max="13826" width="60.5703125" style="64" customWidth="1"/>
    <col min="13827" max="13827" width="9.85546875" style="64" customWidth="1"/>
    <col min="13828" max="14080" width="9.140625" style="64"/>
    <col min="14081" max="14081" width="24.28515625" style="64" customWidth="1"/>
    <col min="14082" max="14082" width="60.5703125" style="64" customWidth="1"/>
    <col min="14083" max="14083" width="9.85546875" style="64" customWidth="1"/>
    <col min="14084" max="14336" width="9.140625" style="64"/>
    <col min="14337" max="14337" width="24.28515625" style="64" customWidth="1"/>
    <col min="14338" max="14338" width="60.5703125" style="64" customWidth="1"/>
    <col min="14339" max="14339" width="9.85546875" style="64" customWidth="1"/>
    <col min="14340" max="14592" width="9.140625" style="64"/>
    <col min="14593" max="14593" width="24.28515625" style="64" customWidth="1"/>
    <col min="14594" max="14594" width="60.5703125" style="64" customWidth="1"/>
    <col min="14595" max="14595" width="9.85546875" style="64" customWidth="1"/>
    <col min="14596" max="14848" width="9.140625" style="64"/>
    <col min="14849" max="14849" width="24.28515625" style="64" customWidth="1"/>
    <col min="14850" max="14850" width="60.5703125" style="64" customWidth="1"/>
    <col min="14851" max="14851" width="9.85546875" style="64" customWidth="1"/>
    <col min="14852" max="15104" width="9.140625" style="64"/>
    <col min="15105" max="15105" width="24.28515625" style="64" customWidth="1"/>
    <col min="15106" max="15106" width="60.5703125" style="64" customWidth="1"/>
    <col min="15107" max="15107" width="9.85546875" style="64" customWidth="1"/>
    <col min="15108" max="15360" width="9.140625" style="64"/>
    <col min="15361" max="15361" width="24.28515625" style="64" customWidth="1"/>
    <col min="15362" max="15362" width="60.5703125" style="64" customWidth="1"/>
    <col min="15363" max="15363" width="9.85546875" style="64" customWidth="1"/>
    <col min="15364" max="15616" width="9.140625" style="64"/>
    <col min="15617" max="15617" width="24.28515625" style="64" customWidth="1"/>
    <col min="15618" max="15618" width="60.5703125" style="64" customWidth="1"/>
    <col min="15619" max="15619" width="9.85546875" style="64" customWidth="1"/>
    <col min="15620" max="15872" width="9.140625" style="64"/>
    <col min="15873" max="15873" width="24.28515625" style="64" customWidth="1"/>
    <col min="15874" max="15874" width="60.5703125" style="64" customWidth="1"/>
    <col min="15875" max="15875" width="9.85546875" style="64" customWidth="1"/>
    <col min="15876" max="16128" width="9.140625" style="64"/>
    <col min="16129" max="16129" width="24.28515625" style="64" customWidth="1"/>
    <col min="16130" max="16130" width="60.5703125" style="64" customWidth="1"/>
    <col min="16131" max="16131" width="9.85546875" style="64" customWidth="1"/>
    <col min="16132" max="16384" width="9.140625" style="64"/>
  </cols>
  <sheetData>
    <row r="1" spans="1:19">
      <c r="A1" s="23" t="s">
        <v>48</v>
      </c>
      <c r="B1" s="1304" t="s">
        <v>2217</v>
      </c>
    </row>
    <row r="2" spans="1:19">
      <c r="A2" s="23" t="s">
        <v>49</v>
      </c>
      <c r="B2" s="23" t="s">
        <v>1938</v>
      </c>
    </row>
    <row r="3" spans="1:19">
      <c r="A3" s="23" t="s">
        <v>47</v>
      </c>
      <c r="B3" s="23" t="s">
        <v>1049</v>
      </c>
    </row>
    <row r="4" spans="1:19">
      <c r="A4" s="23" t="s">
        <v>50</v>
      </c>
      <c r="B4" s="23" t="s">
        <v>53</v>
      </c>
    </row>
    <row r="5" spans="1:19">
      <c r="A5" s="64" t="s">
        <v>792</v>
      </c>
      <c r="B5" s="64" t="s">
        <v>71</v>
      </c>
    </row>
    <row r="6" spans="1:19" ht="15.75" thickBot="1"/>
    <row r="7" spans="1:19" ht="15" customHeight="1">
      <c r="A7" s="4685" t="s">
        <v>2201</v>
      </c>
      <c r="B7" s="4686"/>
      <c r="C7" s="4691" t="s">
        <v>2202</v>
      </c>
      <c r="D7" s="4733"/>
      <c r="E7" s="4733"/>
      <c r="F7" s="4733"/>
      <c r="G7" s="4733"/>
      <c r="H7" s="4733"/>
      <c r="I7" s="4733"/>
      <c r="J7" s="4733"/>
      <c r="K7" s="4733"/>
      <c r="L7" s="4734"/>
      <c r="M7" s="4734"/>
      <c r="N7" s="4734"/>
      <c r="O7" s="4734"/>
      <c r="P7" s="4734"/>
      <c r="Q7" s="4735"/>
      <c r="R7" s="41"/>
      <c r="S7" s="41"/>
    </row>
    <row r="8" spans="1:19">
      <c r="A8" s="4687"/>
      <c r="B8" s="4688"/>
      <c r="C8" s="4736"/>
      <c r="D8" s="4737"/>
      <c r="E8" s="4737"/>
      <c r="F8" s="4737"/>
      <c r="G8" s="4737"/>
      <c r="H8" s="4737"/>
      <c r="I8" s="4737"/>
      <c r="J8" s="4737"/>
      <c r="K8" s="4737"/>
      <c r="L8" s="4738"/>
      <c r="M8" s="4738"/>
      <c r="N8" s="4738"/>
      <c r="O8" s="4738"/>
      <c r="P8" s="4738"/>
      <c r="Q8" s="4739"/>
      <c r="R8" s="41"/>
      <c r="S8" s="41"/>
    </row>
    <row r="9" spans="1:19">
      <c r="A9" s="4687"/>
      <c r="B9" s="4688"/>
      <c r="C9" s="4736"/>
      <c r="D9" s="4737"/>
      <c r="E9" s="4737"/>
      <c r="F9" s="4737"/>
      <c r="G9" s="4737"/>
      <c r="H9" s="4737"/>
      <c r="I9" s="4737"/>
      <c r="J9" s="4737"/>
      <c r="K9" s="4737"/>
      <c r="L9" s="4738"/>
      <c r="M9" s="4738"/>
      <c r="N9" s="4738"/>
      <c r="O9" s="4738"/>
      <c r="P9" s="4738"/>
      <c r="Q9" s="4739"/>
      <c r="R9" s="41"/>
      <c r="S9" s="41"/>
    </row>
    <row r="10" spans="1:19" ht="15.75" thickBot="1">
      <c r="A10" s="4689"/>
      <c r="B10" s="4690"/>
      <c r="C10" s="4740"/>
      <c r="D10" s="4741"/>
      <c r="E10" s="4741"/>
      <c r="F10" s="4741"/>
      <c r="G10" s="4741"/>
      <c r="H10" s="4741"/>
      <c r="I10" s="4741"/>
      <c r="J10" s="4741"/>
      <c r="K10" s="4741"/>
      <c r="L10" s="4742"/>
      <c r="M10" s="4742"/>
      <c r="N10" s="4742"/>
      <c r="O10" s="4742"/>
      <c r="P10" s="4742"/>
      <c r="Q10" s="4743"/>
      <c r="R10" s="41"/>
      <c r="S10" s="41"/>
    </row>
    <row r="11" spans="1:19">
      <c r="A11" s="4703" t="s">
        <v>2203</v>
      </c>
      <c r="B11" s="4704"/>
      <c r="C11" s="4717" t="s">
        <v>2195</v>
      </c>
      <c r="D11" s="1629"/>
      <c r="E11" s="4744" t="s">
        <v>2097</v>
      </c>
      <c r="F11" s="4744"/>
      <c r="G11" s="4744"/>
      <c r="H11" s="4744"/>
      <c r="I11" s="4744"/>
      <c r="J11" s="4744"/>
      <c r="K11" s="4744"/>
      <c r="L11" s="4744"/>
      <c r="M11" s="4744"/>
      <c r="N11" s="4744"/>
      <c r="O11" s="4744"/>
      <c r="P11" s="4744"/>
      <c r="Q11" s="4745"/>
    </row>
    <row r="12" spans="1:19" ht="24">
      <c r="A12" s="4705"/>
      <c r="B12" s="4706"/>
      <c r="C12" s="4718"/>
      <c r="D12" s="1610" t="s">
        <v>2098</v>
      </c>
      <c r="E12" s="1611" t="s">
        <v>2099</v>
      </c>
      <c r="F12" s="1612" t="s">
        <v>2100</v>
      </c>
      <c r="G12" s="1612" t="s">
        <v>2101</v>
      </c>
      <c r="H12" s="1612" t="s">
        <v>2102</v>
      </c>
      <c r="I12" s="1612" t="s">
        <v>2103</v>
      </c>
      <c r="J12" s="1612" t="s">
        <v>2104</v>
      </c>
      <c r="K12" s="1612" t="s">
        <v>2105</v>
      </c>
      <c r="L12" s="1612" t="s">
        <v>2106</v>
      </c>
      <c r="M12" s="1612" t="s">
        <v>2107</v>
      </c>
      <c r="N12" s="1612" t="s">
        <v>2108</v>
      </c>
      <c r="O12" s="1612" t="s">
        <v>2109</v>
      </c>
      <c r="P12" s="1612" t="s">
        <v>2110</v>
      </c>
      <c r="Q12" s="1613" t="s">
        <v>2111</v>
      </c>
    </row>
    <row r="13" spans="1:19">
      <c r="A13" s="1630"/>
      <c r="B13" s="1631"/>
      <c r="C13" s="1632">
        <v>1</v>
      </c>
      <c r="D13" s="1633">
        <v>2</v>
      </c>
      <c r="E13" s="1633">
        <v>3</v>
      </c>
      <c r="F13" s="1633">
        <v>4</v>
      </c>
      <c r="G13" s="1633">
        <v>5</v>
      </c>
      <c r="H13" s="1633">
        <v>6</v>
      </c>
      <c r="I13" s="1633">
        <v>7</v>
      </c>
      <c r="J13" s="1633">
        <v>8</v>
      </c>
      <c r="K13" s="1633">
        <v>9</v>
      </c>
      <c r="L13" s="1633">
        <v>10</v>
      </c>
      <c r="M13" s="1633">
        <v>11</v>
      </c>
      <c r="N13" s="1633">
        <v>12</v>
      </c>
      <c r="O13" s="1633">
        <v>13</v>
      </c>
      <c r="P13" s="1633">
        <v>14</v>
      </c>
      <c r="Q13" s="1634">
        <v>15</v>
      </c>
    </row>
    <row r="14" spans="1:19">
      <c r="A14" s="1630"/>
      <c r="B14" s="1614" t="s">
        <v>2112</v>
      </c>
      <c r="C14" s="1492"/>
      <c r="D14" s="1493"/>
      <c r="E14" s="1493"/>
      <c r="F14" s="1493"/>
      <c r="G14" s="1493"/>
      <c r="H14" s="1493"/>
      <c r="I14" s="1493"/>
      <c r="J14" s="1493"/>
      <c r="K14" s="1493"/>
      <c r="L14" s="1493"/>
      <c r="M14" s="1493"/>
      <c r="N14" s="1493"/>
      <c r="O14" s="1493"/>
      <c r="P14" s="1493"/>
      <c r="Q14" s="1494"/>
    </row>
    <row r="15" spans="1:19">
      <c r="A15" s="1635"/>
      <c r="B15" s="1615" t="s">
        <v>199</v>
      </c>
      <c r="C15" s="1496"/>
      <c r="D15" s="1497"/>
      <c r="E15" s="1497"/>
      <c r="F15" s="1497"/>
      <c r="G15" s="1497"/>
      <c r="H15" s="1497"/>
      <c r="I15" s="1497"/>
      <c r="J15" s="1497"/>
      <c r="K15" s="1497"/>
      <c r="L15" s="1497"/>
      <c r="M15" s="1497"/>
      <c r="N15" s="1497"/>
      <c r="O15" s="1497"/>
      <c r="P15" s="1497"/>
      <c r="Q15" s="1498"/>
    </row>
    <row r="16" spans="1:19">
      <c r="A16" s="1499">
        <v>1</v>
      </c>
      <c r="B16" s="1086" t="s">
        <v>202</v>
      </c>
      <c r="C16" s="1500">
        <f>SUM(D16:Q16)</f>
        <v>0</v>
      </c>
      <c r="D16" s="1501"/>
      <c r="E16" s="1502"/>
      <c r="F16" s="1502"/>
      <c r="G16" s="1502"/>
      <c r="H16" s="1502"/>
      <c r="I16" s="1502"/>
      <c r="J16" s="1502"/>
      <c r="K16" s="1502"/>
      <c r="L16" s="1502"/>
      <c r="M16" s="1502"/>
      <c r="N16" s="1502"/>
      <c r="O16" s="1502"/>
      <c r="P16" s="1502"/>
      <c r="Q16" s="1503"/>
    </row>
    <row r="17" spans="1:17" ht="25.5">
      <c r="A17" s="1499">
        <v>2</v>
      </c>
      <c r="B17" s="1082" t="s">
        <v>2113</v>
      </c>
      <c r="C17" s="1500">
        <f t="shared" ref="C17:C32" si="0">SUM(D17:Q17)</f>
        <v>0</v>
      </c>
      <c r="D17" s="1504"/>
      <c r="E17" s="1505"/>
      <c r="F17" s="1505"/>
      <c r="G17" s="1505"/>
      <c r="H17" s="1505"/>
      <c r="I17" s="1505"/>
      <c r="J17" s="1505"/>
      <c r="K17" s="1505"/>
      <c r="L17" s="1505"/>
      <c r="M17" s="1505"/>
      <c r="N17" s="1505"/>
      <c r="O17" s="1505"/>
      <c r="P17" s="1505"/>
      <c r="Q17" s="1506"/>
    </row>
    <row r="18" spans="1:17">
      <c r="A18" s="1507">
        <v>3</v>
      </c>
      <c r="B18" s="1508" t="s">
        <v>2114</v>
      </c>
      <c r="C18" s="1500">
        <f t="shared" si="0"/>
        <v>0</v>
      </c>
      <c r="D18" s="1504"/>
      <c r="E18" s="1505"/>
      <c r="F18" s="1505"/>
      <c r="G18" s="1505"/>
      <c r="H18" s="1505"/>
      <c r="I18" s="1505"/>
      <c r="J18" s="1505"/>
      <c r="K18" s="1505"/>
      <c r="L18" s="1505"/>
      <c r="M18" s="1505"/>
      <c r="N18" s="1505"/>
      <c r="O18" s="1505"/>
      <c r="P18" s="1505"/>
      <c r="Q18" s="1506"/>
    </row>
    <row r="19" spans="1:17">
      <c r="A19" s="1507">
        <v>4</v>
      </c>
      <c r="B19" s="1508" t="s">
        <v>2115</v>
      </c>
      <c r="C19" s="1500">
        <f t="shared" si="0"/>
        <v>0</v>
      </c>
      <c r="D19" s="1509">
        <f>D20+D21</f>
        <v>0</v>
      </c>
      <c r="E19" s="1509">
        <f t="shared" ref="E19:Q19" si="1">E20+E21</f>
        <v>0</v>
      </c>
      <c r="F19" s="1509">
        <f t="shared" si="1"/>
        <v>0</v>
      </c>
      <c r="G19" s="1509">
        <f t="shared" si="1"/>
        <v>0</v>
      </c>
      <c r="H19" s="1509">
        <f t="shared" si="1"/>
        <v>0</v>
      </c>
      <c r="I19" s="1509">
        <f t="shared" si="1"/>
        <v>0</v>
      </c>
      <c r="J19" s="1509">
        <f t="shared" si="1"/>
        <v>0</v>
      </c>
      <c r="K19" s="1509">
        <f t="shared" si="1"/>
        <v>0</v>
      </c>
      <c r="L19" s="1509">
        <f t="shared" si="1"/>
        <v>0</v>
      </c>
      <c r="M19" s="1509">
        <f t="shared" si="1"/>
        <v>0</v>
      </c>
      <c r="N19" s="1509">
        <f t="shared" si="1"/>
        <v>0</v>
      </c>
      <c r="O19" s="1509">
        <f t="shared" si="1"/>
        <v>0</v>
      </c>
      <c r="P19" s="1509">
        <f t="shared" si="1"/>
        <v>0</v>
      </c>
      <c r="Q19" s="1510">
        <f t="shared" si="1"/>
        <v>0</v>
      </c>
    </row>
    <row r="20" spans="1:17">
      <c r="A20" s="1636"/>
      <c r="B20" s="1512" t="s">
        <v>67</v>
      </c>
      <c r="C20" s="1500">
        <f t="shared" si="0"/>
        <v>0</v>
      </c>
      <c r="D20" s="1513"/>
      <c r="E20" s="1514"/>
      <c r="F20" s="1514"/>
      <c r="G20" s="1514"/>
      <c r="H20" s="1514"/>
      <c r="I20" s="1514"/>
      <c r="J20" s="1514"/>
      <c r="K20" s="1514"/>
      <c r="L20" s="1514"/>
      <c r="M20" s="1514"/>
      <c r="N20" s="1514"/>
      <c r="O20" s="1514"/>
      <c r="P20" s="1514"/>
      <c r="Q20" s="1515"/>
    </row>
    <row r="21" spans="1:17">
      <c r="A21" s="1499"/>
      <c r="B21" s="1512" t="s">
        <v>273</v>
      </c>
      <c r="C21" s="1500">
        <f t="shared" si="0"/>
        <v>0</v>
      </c>
      <c r="D21" s="1513"/>
      <c r="E21" s="1514"/>
      <c r="F21" s="1514"/>
      <c r="G21" s="1514"/>
      <c r="H21" s="1514"/>
      <c r="I21" s="1514"/>
      <c r="J21" s="1514"/>
      <c r="K21" s="1514"/>
      <c r="L21" s="1514"/>
      <c r="M21" s="1514"/>
      <c r="N21" s="1514"/>
      <c r="O21" s="1514"/>
      <c r="P21" s="1514"/>
      <c r="Q21" s="1515"/>
    </row>
    <row r="22" spans="1:17">
      <c r="A22" s="1507">
        <v>5</v>
      </c>
      <c r="B22" s="1508" t="s">
        <v>2116</v>
      </c>
      <c r="C22" s="1500">
        <f t="shared" si="0"/>
        <v>0</v>
      </c>
      <c r="D22" s="1516"/>
      <c r="E22" s="1517"/>
      <c r="F22" s="1517"/>
      <c r="G22" s="1517"/>
      <c r="H22" s="1517"/>
      <c r="I22" s="1517"/>
      <c r="J22" s="1517"/>
      <c r="K22" s="1517"/>
      <c r="L22" s="1517"/>
      <c r="M22" s="1517"/>
      <c r="N22" s="1517"/>
      <c r="O22" s="1517"/>
      <c r="P22" s="1517"/>
      <c r="Q22" s="1518"/>
    </row>
    <row r="23" spans="1:17">
      <c r="A23" s="1507">
        <v>6</v>
      </c>
      <c r="B23" s="1508" t="s">
        <v>2117</v>
      </c>
      <c r="C23" s="1500">
        <f t="shared" si="0"/>
        <v>0</v>
      </c>
      <c r="D23" s="1513"/>
      <c r="E23" s="1514"/>
      <c r="F23" s="1514"/>
      <c r="G23" s="1514"/>
      <c r="H23" s="1514"/>
      <c r="I23" s="1514"/>
      <c r="J23" s="1514"/>
      <c r="K23" s="1514"/>
      <c r="L23" s="1514"/>
      <c r="M23" s="1514"/>
      <c r="N23" s="1514"/>
      <c r="O23" s="1514"/>
      <c r="P23" s="1514"/>
      <c r="Q23" s="1515"/>
    </row>
    <row r="24" spans="1:17">
      <c r="A24" s="1507">
        <v>7</v>
      </c>
      <c r="B24" s="1508" t="s">
        <v>1805</v>
      </c>
      <c r="C24" s="1500">
        <f t="shared" si="0"/>
        <v>0</v>
      </c>
      <c r="D24" s="1513"/>
      <c r="E24" s="1514"/>
      <c r="F24" s="1514"/>
      <c r="G24" s="1514"/>
      <c r="H24" s="1514"/>
      <c r="I24" s="1514"/>
      <c r="J24" s="1514"/>
      <c r="K24" s="1514"/>
      <c r="L24" s="1514"/>
      <c r="M24" s="1514"/>
      <c r="N24" s="1514"/>
      <c r="O24" s="1514"/>
      <c r="P24" s="1514"/>
      <c r="Q24" s="1515"/>
    </row>
    <row r="25" spans="1:17">
      <c r="A25" s="1507"/>
      <c r="B25" s="1512" t="s">
        <v>2118</v>
      </c>
      <c r="C25" s="1500">
        <f t="shared" si="0"/>
        <v>0</v>
      </c>
      <c r="D25" s="1513"/>
      <c r="E25" s="1514"/>
      <c r="F25" s="1514"/>
      <c r="G25" s="1514"/>
      <c r="H25" s="1514"/>
      <c r="I25" s="1514"/>
      <c r="J25" s="1514"/>
      <c r="K25" s="1514"/>
      <c r="L25" s="1514"/>
      <c r="M25" s="1514"/>
      <c r="N25" s="1514"/>
      <c r="O25" s="1514"/>
      <c r="P25" s="1514"/>
      <c r="Q25" s="1515"/>
    </row>
    <row r="26" spans="1:17">
      <c r="A26" s="1507">
        <v>8</v>
      </c>
      <c r="B26" s="1524" t="s">
        <v>2119</v>
      </c>
      <c r="C26" s="1500">
        <f t="shared" si="0"/>
        <v>0</v>
      </c>
      <c r="D26" s="1521">
        <f>D27+D28+D29</f>
        <v>0</v>
      </c>
      <c r="E26" s="1521">
        <f t="shared" ref="E26:Q26" si="2">E27+E28+E29</f>
        <v>0</v>
      </c>
      <c r="F26" s="1521">
        <f t="shared" si="2"/>
        <v>0</v>
      </c>
      <c r="G26" s="1521">
        <f t="shared" si="2"/>
        <v>0</v>
      </c>
      <c r="H26" s="1521">
        <f t="shared" si="2"/>
        <v>0</v>
      </c>
      <c r="I26" s="1521">
        <f t="shared" si="2"/>
        <v>0</v>
      </c>
      <c r="J26" s="1521">
        <f t="shared" si="2"/>
        <v>0</v>
      </c>
      <c r="K26" s="1521">
        <f t="shared" si="2"/>
        <v>0</v>
      </c>
      <c r="L26" s="1521">
        <f t="shared" si="2"/>
        <v>0</v>
      </c>
      <c r="M26" s="1521">
        <f t="shared" si="2"/>
        <v>0</v>
      </c>
      <c r="N26" s="1521">
        <f t="shared" si="2"/>
        <v>0</v>
      </c>
      <c r="O26" s="1521">
        <f t="shared" si="2"/>
        <v>0</v>
      </c>
      <c r="P26" s="1521">
        <f t="shared" si="2"/>
        <v>0</v>
      </c>
      <c r="Q26" s="1522">
        <f t="shared" si="2"/>
        <v>0</v>
      </c>
    </row>
    <row r="27" spans="1:17">
      <c r="A27" s="1507"/>
      <c r="B27" s="1523" t="s">
        <v>438</v>
      </c>
      <c r="C27" s="1500">
        <f t="shared" si="0"/>
        <v>0</v>
      </c>
      <c r="D27" s="1513"/>
      <c r="E27" s="1514"/>
      <c r="F27" s="1514"/>
      <c r="G27" s="1514"/>
      <c r="H27" s="1514"/>
      <c r="I27" s="1514"/>
      <c r="J27" s="1514"/>
      <c r="K27" s="1514"/>
      <c r="L27" s="1514"/>
      <c r="M27" s="1514"/>
      <c r="N27" s="1514"/>
      <c r="O27" s="1514"/>
      <c r="P27" s="1514"/>
      <c r="Q27" s="1515"/>
    </row>
    <row r="28" spans="1:17">
      <c r="A28" s="1507"/>
      <c r="B28" s="1523" t="s">
        <v>445</v>
      </c>
      <c r="C28" s="1500">
        <f t="shared" si="0"/>
        <v>0</v>
      </c>
      <c r="D28" s="1513"/>
      <c r="E28" s="1514"/>
      <c r="F28" s="1514"/>
      <c r="G28" s="1514"/>
      <c r="H28" s="1514"/>
      <c r="I28" s="1514"/>
      <c r="J28" s="1514"/>
      <c r="K28" s="1514"/>
      <c r="L28" s="1514"/>
      <c r="M28" s="1514"/>
      <c r="N28" s="1514"/>
      <c r="O28" s="1514"/>
      <c r="P28" s="1514"/>
      <c r="Q28" s="1515"/>
    </row>
    <row r="29" spans="1:17">
      <c r="A29" s="1507"/>
      <c r="B29" s="1523" t="s">
        <v>2120</v>
      </c>
      <c r="C29" s="1500">
        <f t="shared" si="0"/>
        <v>0</v>
      </c>
      <c r="D29" s="1513"/>
      <c r="E29" s="1514"/>
      <c r="F29" s="1514"/>
      <c r="G29" s="1514"/>
      <c r="H29" s="1514"/>
      <c r="I29" s="1514"/>
      <c r="J29" s="1514"/>
      <c r="K29" s="1514"/>
      <c r="L29" s="1514"/>
      <c r="M29" s="1514"/>
      <c r="N29" s="1514"/>
      <c r="O29" s="1514"/>
      <c r="P29" s="1514"/>
      <c r="Q29" s="1515"/>
    </row>
    <row r="30" spans="1:17">
      <c r="A30" s="1507">
        <v>9</v>
      </c>
      <c r="B30" s="1524" t="s">
        <v>1813</v>
      </c>
      <c r="C30" s="1500">
        <f t="shared" si="0"/>
        <v>0</v>
      </c>
      <c r="D30" s="1521">
        <f>D31+D32</f>
        <v>0</v>
      </c>
      <c r="E30" s="1521">
        <f t="shared" ref="E30:Q30" si="3">E31+E32</f>
        <v>0</v>
      </c>
      <c r="F30" s="1521">
        <f t="shared" si="3"/>
        <v>0</v>
      </c>
      <c r="G30" s="1521">
        <f t="shared" si="3"/>
        <v>0</v>
      </c>
      <c r="H30" s="1521">
        <f t="shared" si="3"/>
        <v>0</v>
      </c>
      <c r="I30" s="1521">
        <f t="shared" si="3"/>
        <v>0</v>
      </c>
      <c r="J30" s="1521">
        <f t="shared" si="3"/>
        <v>0</v>
      </c>
      <c r="K30" s="1521">
        <f t="shared" si="3"/>
        <v>0</v>
      </c>
      <c r="L30" s="1521">
        <f t="shared" si="3"/>
        <v>0</v>
      </c>
      <c r="M30" s="1521">
        <f t="shared" si="3"/>
        <v>0</v>
      </c>
      <c r="N30" s="1521">
        <f t="shared" si="3"/>
        <v>0</v>
      </c>
      <c r="O30" s="1521">
        <f t="shared" si="3"/>
        <v>0</v>
      </c>
      <c r="P30" s="1521">
        <f t="shared" si="3"/>
        <v>0</v>
      </c>
      <c r="Q30" s="1522">
        <f t="shared" si="3"/>
        <v>0</v>
      </c>
    </row>
    <row r="31" spans="1:17">
      <c r="A31" s="1507"/>
      <c r="B31" s="1525" t="s">
        <v>2121</v>
      </c>
      <c r="C31" s="1500">
        <f t="shared" si="0"/>
        <v>0</v>
      </c>
      <c r="D31" s="1513"/>
      <c r="E31" s="1514"/>
      <c r="F31" s="1514"/>
      <c r="G31" s="1514"/>
      <c r="H31" s="1514"/>
      <c r="I31" s="1514"/>
      <c r="J31" s="1514"/>
      <c r="K31" s="1514"/>
      <c r="L31" s="1514"/>
      <c r="M31" s="1514"/>
      <c r="N31" s="1514"/>
      <c r="O31" s="1514"/>
      <c r="P31" s="1514"/>
      <c r="Q31" s="1515"/>
    </row>
    <row r="32" spans="1:17">
      <c r="A32" s="1507"/>
      <c r="B32" s="1525" t="s">
        <v>65</v>
      </c>
      <c r="C32" s="1500">
        <f t="shared" si="0"/>
        <v>0</v>
      </c>
      <c r="D32" s="1513"/>
      <c r="E32" s="1514"/>
      <c r="F32" s="1514"/>
      <c r="G32" s="1514"/>
      <c r="H32" s="1514"/>
      <c r="I32" s="1514"/>
      <c r="J32" s="1514"/>
      <c r="K32" s="1514"/>
      <c r="L32" s="1514"/>
      <c r="M32" s="1514"/>
      <c r="N32" s="1514"/>
      <c r="O32" s="1514"/>
      <c r="P32" s="1514"/>
      <c r="Q32" s="1515"/>
    </row>
    <row r="33" spans="1:17">
      <c r="A33" s="1507"/>
      <c r="B33" s="1572" t="s">
        <v>2122</v>
      </c>
      <c r="C33" s="1529">
        <f>C16+C17+C18+C19+C22+C23+C24+C25+C26+C30</f>
        <v>0</v>
      </c>
      <c r="D33" s="1529">
        <f t="shared" ref="D33:Q33" si="4">D16+D17+D18+D19+D22+D23+D24+D25+D26+D30</f>
        <v>0</v>
      </c>
      <c r="E33" s="1529">
        <f t="shared" si="4"/>
        <v>0</v>
      </c>
      <c r="F33" s="1529">
        <f t="shared" si="4"/>
        <v>0</v>
      </c>
      <c r="G33" s="1529">
        <f t="shared" si="4"/>
        <v>0</v>
      </c>
      <c r="H33" s="1529">
        <f t="shared" si="4"/>
        <v>0</v>
      </c>
      <c r="I33" s="1529">
        <f t="shared" si="4"/>
        <v>0</v>
      </c>
      <c r="J33" s="1529">
        <f t="shared" si="4"/>
        <v>0</v>
      </c>
      <c r="K33" s="1529">
        <f t="shared" si="4"/>
        <v>0</v>
      </c>
      <c r="L33" s="1529">
        <f t="shared" si="4"/>
        <v>0</v>
      </c>
      <c r="M33" s="1529">
        <f t="shared" si="4"/>
        <v>0</v>
      </c>
      <c r="N33" s="1529">
        <f t="shared" si="4"/>
        <v>0</v>
      </c>
      <c r="O33" s="1529">
        <f t="shared" si="4"/>
        <v>0</v>
      </c>
      <c r="P33" s="1529">
        <f t="shared" si="4"/>
        <v>0</v>
      </c>
      <c r="Q33" s="1530">
        <f t="shared" si="4"/>
        <v>0</v>
      </c>
    </row>
    <row r="34" spans="1:17">
      <c r="A34" s="1507"/>
      <c r="B34" s="1614" t="s">
        <v>2123</v>
      </c>
      <c r="C34" s="1531"/>
      <c r="D34" s="1531"/>
      <c r="E34" s="1531"/>
      <c r="F34" s="1531"/>
      <c r="G34" s="1531"/>
      <c r="H34" s="1531"/>
      <c r="I34" s="1531"/>
      <c r="J34" s="1531"/>
      <c r="K34" s="1531"/>
      <c r="L34" s="1531"/>
      <c r="M34" s="1531"/>
      <c r="N34" s="1531"/>
      <c r="O34" s="1531"/>
      <c r="P34" s="1531"/>
      <c r="Q34" s="1532"/>
    </row>
    <row r="35" spans="1:17">
      <c r="A35" s="1507">
        <v>1</v>
      </c>
      <c r="B35" s="1508" t="s">
        <v>2124</v>
      </c>
      <c r="C35" s="1500">
        <f>SUM(D35:Q35)</f>
        <v>0</v>
      </c>
      <c r="D35" s="1516"/>
      <c r="E35" s="1517"/>
      <c r="F35" s="1517"/>
      <c r="G35" s="1517"/>
      <c r="H35" s="1517"/>
      <c r="I35" s="1517"/>
      <c r="J35" s="1517"/>
      <c r="K35" s="1517"/>
      <c r="L35" s="1517"/>
      <c r="M35" s="1517"/>
      <c r="N35" s="1517"/>
      <c r="O35" s="1517"/>
      <c r="P35" s="1517"/>
      <c r="Q35" s="1518"/>
    </row>
    <row r="36" spans="1:17">
      <c r="A36" s="1507">
        <v>2</v>
      </c>
      <c r="B36" s="1508" t="s">
        <v>2125</v>
      </c>
      <c r="C36" s="1500">
        <f t="shared" ref="C36:C50" si="5">SUM(D36:Q36)</f>
        <v>0</v>
      </c>
      <c r="D36" s="1513"/>
      <c r="E36" s="1514"/>
      <c r="F36" s="1514"/>
      <c r="G36" s="1514"/>
      <c r="H36" s="1514"/>
      <c r="I36" s="1514"/>
      <c r="J36" s="1514"/>
      <c r="K36" s="1514"/>
      <c r="L36" s="1514"/>
      <c r="M36" s="1514"/>
      <c r="N36" s="1514"/>
      <c r="O36" s="1514"/>
      <c r="P36" s="1514"/>
      <c r="Q36" s="1515"/>
    </row>
    <row r="37" spans="1:17">
      <c r="A37" s="1507">
        <v>3</v>
      </c>
      <c r="B37" s="1508" t="s">
        <v>2126</v>
      </c>
      <c r="C37" s="1500">
        <f t="shared" si="5"/>
        <v>0</v>
      </c>
      <c r="D37" s="1513"/>
      <c r="E37" s="1514"/>
      <c r="F37" s="1514"/>
      <c r="G37" s="1514"/>
      <c r="H37" s="1514"/>
      <c r="I37" s="1514"/>
      <c r="J37" s="1514"/>
      <c r="K37" s="1514"/>
      <c r="L37" s="1514"/>
      <c r="M37" s="1514"/>
      <c r="N37" s="1514"/>
      <c r="O37" s="1514"/>
      <c r="P37" s="1514"/>
      <c r="Q37" s="1515"/>
    </row>
    <row r="38" spans="1:17">
      <c r="A38" s="1507">
        <v>4</v>
      </c>
      <c r="B38" s="1508" t="s">
        <v>2127</v>
      </c>
      <c r="C38" s="1500">
        <f t="shared" si="5"/>
        <v>0</v>
      </c>
      <c r="D38" s="1521">
        <f>D39+D40</f>
        <v>0</v>
      </c>
      <c r="E38" s="1521">
        <f t="shared" ref="E38:Q38" si="6">E39+E40</f>
        <v>0</v>
      </c>
      <c r="F38" s="1521">
        <f t="shared" si="6"/>
        <v>0</v>
      </c>
      <c r="G38" s="1521">
        <f t="shared" si="6"/>
        <v>0</v>
      </c>
      <c r="H38" s="1521">
        <f t="shared" si="6"/>
        <v>0</v>
      </c>
      <c r="I38" s="1521">
        <f t="shared" si="6"/>
        <v>0</v>
      </c>
      <c r="J38" s="1521">
        <f t="shared" si="6"/>
        <v>0</v>
      </c>
      <c r="K38" s="1521">
        <f t="shared" si="6"/>
        <v>0</v>
      </c>
      <c r="L38" s="1521">
        <f t="shared" si="6"/>
        <v>0</v>
      </c>
      <c r="M38" s="1521">
        <f t="shared" si="6"/>
        <v>0</v>
      </c>
      <c r="N38" s="1521">
        <f t="shared" si="6"/>
        <v>0</v>
      </c>
      <c r="O38" s="1521">
        <f t="shared" si="6"/>
        <v>0</v>
      </c>
      <c r="P38" s="1521">
        <f t="shared" si="6"/>
        <v>0</v>
      </c>
      <c r="Q38" s="1522">
        <f t="shared" si="6"/>
        <v>0</v>
      </c>
    </row>
    <row r="39" spans="1:17" ht="15" customHeight="1">
      <c r="A39" s="1507"/>
      <c r="B39" s="1512" t="s">
        <v>67</v>
      </c>
      <c r="C39" s="1500">
        <f t="shared" si="5"/>
        <v>0</v>
      </c>
      <c r="D39" s="1533"/>
      <c r="E39" s="1533"/>
      <c r="F39" s="1533"/>
      <c r="G39" s="1533"/>
      <c r="H39" s="1533"/>
      <c r="I39" s="1533"/>
      <c r="J39" s="1533"/>
      <c r="K39" s="1533"/>
      <c r="L39" s="1533"/>
      <c r="M39" s="1533"/>
      <c r="N39" s="1533"/>
      <c r="O39" s="1533"/>
      <c r="P39" s="1533"/>
      <c r="Q39" s="1534"/>
    </row>
    <row r="40" spans="1:17">
      <c r="A40" s="1507"/>
      <c r="B40" s="1512" t="s">
        <v>273</v>
      </c>
      <c r="C40" s="1500">
        <f t="shared" si="5"/>
        <v>0</v>
      </c>
      <c r="D40" s="1536"/>
      <c r="E40" s="1536"/>
      <c r="F40" s="1536"/>
      <c r="G40" s="1536"/>
      <c r="H40" s="1536"/>
      <c r="I40" s="1536"/>
      <c r="J40" s="1536"/>
      <c r="K40" s="1536"/>
      <c r="L40" s="1536"/>
      <c r="M40" s="1536"/>
      <c r="N40" s="1536"/>
      <c r="O40" s="1536"/>
      <c r="P40" s="1536"/>
      <c r="Q40" s="1537"/>
    </row>
    <row r="41" spans="1:17">
      <c r="A41" s="1507">
        <v>5</v>
      </c>
      <c r="B41" s="1508" t="s">
        <v>2128</v>
      </c>
      <c r="C41" s="1500">
        <f t="shared" si="5"/>
        <v>0</v>
      </c>
      <c r="D41" s="1539"/>
      <c r="E41" s="1539"/>
      <c r="F41" s="1539"/>
      <c r="G41" s="1539"/>
      <c r="H41" s="1539"/>
      <c r="I41" s="1539"/>
      <c r="J41" s="1539"/>
      <c r="K41" s="1539"/>
      <c r="L41" s="1539"/>
      <c r="M41" s="1539"/>
      <c r="N41" s="1539"/>
      <c r="O41" s="1539"/>
      <c r="P41" s="1539"/>
      <c r="Q41" s="1540"/>
    </row>
    <row r="42" spans="1:17">
      <c r="A42" s="1507">
        <v>6</v>
      </c>
      <c r="B42" s="1524" t="s">
        <v>2117</v>
      </c>
      <c r="C42" s="1500">
        <f t="shared" si="5"/>
        <v>0</v>
      </c>
      <c r="D42" s="1541"/>
      <c r="E42" s="1541"/>
      <c r="F42" s="1541"/>
      <c r="G42" s="1541"/>
      <c r="H42" s="1541"/>
      <c r="I42" s="1541"/>
      <c r="J42" s="1541"/>
      <c r="K42" s="1541"/>
      <c r="L42" s="1541"/>
      <c r="M42" s="1541"/>
      <c r="N42" s="1541"/>
      <c r="O42" s="1541"/>
      <c r="P42" s="1541"/>
      <c r="Q42" s="1542"/>
    </row>
    <row r="43" spans="1:17">
      <c r="A43" s="1507">
        <v>7</v>
      </c>
      <c r="B43" s="1524" t="s">
        <v>771</v>
      </c>
      <c r="C43" s="1500">
        <f t="shared" si="5"/>
        <v>0</v>
      </c>
      <c r="D43" s="1509">
        <f>D44+D45+D46</f>
        <v>0</v>
      </c>
      <c r="E43" s="1509">
        <f t="shared" ref="E43:Q43" si="7">E44+E45+E46</f>
        <v>0</v>
      </c>
      <c r="F43" s="1509">
        <f t="shared" si="7"/>
        <v>0</v>
      </c>
      <c r="G43" s="1509">
        <f t="shared" si="7"/>
        <v>0</v>
      </c>
      <c r="H43" s="1509">
        <f t="shared" si="7"/>
        <v>0</v>
      </c>
      <c r="I43" s="1509">
        <f t="shared" si="7"/>
        <v>0</v>
      </c>
      <c r="J43" s="1509">
        <f t="shared" si="7"/>
        <v>0</v>
      </c>
      <c r="K43" s="1509">
        <f t="shared" si="7"/>
        <v>0</v>
      </c>
      <c r="L43" s="1509">
        <f t="shared" si="7"/>
        <v>0</v>
      </c>
      <c r="M43" s="1509">
        <f t="shared" si="7"/>
        <v>0</v>
      </c>
      <c r="N43" s="1509">
        <f t="shared" si="7"/>
        <v>0</v>
      </c>
      <c r="O43" s="1509">
        <f t="shared" si="7"/>
        <v>0</v>
      </c>
      <c r="P43" s="1509">
        <f t="shared" si="7"/>
        <v>0</v>
      </c>
      <c r="Q43" s="1510">
        <f t="shared" si="7"/>
        <v>0</v>
      </c>
    </row>
    <row r="44" spans="1:17">
      <c r="A44" s="1526"/>
      <c r="B44" s="1512" t="s">
        <v>560</v>
      </c>
      <c r="C44" s="1500">
        <f t="shared" si="5"/>
        <v>0</v>
      </c>
      <c r="D44" s="1544"/>
      <c r="E44" s="1505"/>
      <c r="F44" s="1505"/>
      <c r="G44" s="1505"/>
      <c r="H44" s="1505"/>
      <c r="I44" s="1505"/>
      <c r="J44" s="1505"/>
      <c r="K44" s="1505"/>
      <c r="L44" s="1505"/>
      <c r="M44" s="1505"/>
      <c r="N44" s="1505"/>
      <c r="O44" s="1505"/>
      <c r="P44" s="1505"/>
      <c r="Q44" s="1506"/>
    </row>
    <row r="45" spans="1:17">
      <c r="A45" s="1635"/>
      <c r="B45" s="1512" t="s">
        <v>570</v>
      </c>
      <c r="C45" s="1500">
        <f t="shared" si="5"/>
        <v>0</v>
      </c>
      <c r="D45" s="1544"/>
      <c r="E45" s="1505"/>
      <c r="F45" s="1505"/>
      <c r="G45" s="1505"/>
      <c r="H45" s="1505"/>
      <c r="I45" s="1505"/>
      <c r="J45" s="1505"/>
      <c r="K45" s="1505"/>
      <c r="L45" s="1505"/>
      <c r="M45" s="1505"/>
      <c r="N45" s="1505"/>
      <c r="O45" s="1505"/>
      <c r="P45" s="1505"/>
      <c r="Q45" s="1506"/>
    </row>
    <row r="46" spans="1:17">
      <c r="A46" s="1635"/>
      <c r="B46" s="1512" t="s">
        <v>571</v>
      </c>
      <c r="C46" s="1500">
        <f t="shared" si="5"/>
        <v>0</v>
      </c>
      <c r="D46" s="1544"/>
      <c r="E46" s="1505"/>
      <c r="F46" s="1505"/>
      <c r="G46" s="1505"/>
      <c r="H46" s="1505"/>
      <c r="I46" s="1505"/>
      <c r="J46" s="1505"/>
      <c r="K46" s="1505"/>
      <c r="L46" s="1505"/>
      <c r="M46" s="1505"/>
      <c r="N46" s="1505"/>
      <c r="O46" s="1505"/>
      <c r="P46" s="1505"/>
      <c r="Q46" s="1506"/>
    </row>
    <row r="47" spans="1:17">
      <c r="A47" s="1507">
        <v>8</v>
      </c>
      <c r="B47" s="1545" t="s">
        <v>2129</v>
      </c>
      <c r="C47" s="1500">
        <f t="shared" si="5"/>
        <v>0</v>
      </c>
      <c r="D47" s="1544"/>
      <c r="E47" s="1505"/>
      <c r="F47" s="1505"/>
      <c r="G47" s="1505"/>
      <c r="H47" s="1505"/>
      <c r="I47" s="1505"/>
      <c r="J47" s="1505"/>
      <c r="K47" s="1505"/>
      <c r="L47" s="1505"/>
      <c r="M47" s="1505"/>
      <c r="N47" s="1505"/>
      <c r="O47" s="1505"/>
      <c r="P47" s="1505"/>
      <c r="Q47" s="1506"/>
    </row>
    <row r="48" spans="1:17">
      <c r="A48" s="1507">
        <v>9</v>
      </c>
      <c r="B48" s="1520" t="s">
        <v>2130</v>
      </c>
      <c r="C48" s="1500">
        <f t="shared" si="5"/>
        <v>0</v>
      </c>
      <c r="D48" s="1544"/>
      <c r="E48" s="1505"/>
      <c r="F48" s="1505"/>
      <c r="G48" s="1505"/>
      <c r="H48" s="1505"/>
      <c r="I48" s="1505"/>
      <c r="J48" s="1505"/>
      <c r="K48" s="1505"/>
      <c r="L48" s="1505"/>
      <c r="M48" s="1505"/>
      <c r="N48" s="1505"/>
      <c r="O48" s="1505"/>
      <c r="P48" s="1505"/>
      <c r="Q48" s="1506"/>
    </row>
    <row r="49" spans="1:17">
      <c r="A49" s="1507">
        <v>10</v>
      </c>
      <c r="B49" s="1524" t="s">
        <v>1833</v>
      </c>
      <c r="C49" s="1500">
        <f t="shared" si="5"/>
        <v>0</v>
      </c>
      <c r="D49" s="1544"/>
      <c r="E49" s="1505"/>
      <c r="F49" s="1505"/>
      <c r="G49" s="1505"/>
      <c r="H49" s="1505"/>
      <c r="I49" s="1505"/>
      <c r="J49" s="1505"/>
      <c r="K49" s="1505"/>
      <c r="L49" s="1505"/>
      <c r="M49" s="1505"/>
      <c r="N49" s="1505"/>
      <c r="O49" s="1505"/>
      <c r="P49" s="1505"/>
      <c r="Q49" s="1506"/>
    </row>
    <row r="50" spans="1:17">
      <c r="A50" s="1507">
        <v>11</v>
      </c>
      <c r="B50" s="1524" t="s">
        <v>643</v>
      </c>
      <c r="C50" s="1500">
        <f t="shared" si="5"/>
        <v>0</v>
      </c>
      <c r="D50" s="1544"/>
      <c r="E50" s="1505"/>
      <c r="F50" s="1505"/>
      <c r="G50" s="1505"/>
      <c r="H50" s="1505"/>
      <c r="I50" s="1505"/>
      <c r="J50" s="1505"/>
      <c r="K50" s="1505"/>
      <c r="L50" s="1505"/>
      <c r="M50" s="1505"/>
      <c r="N50" s="1505"/>
      <c r="O50" s="1505"/>
      <c r="P50" s="1505"/>
      <c r="Q50" s="1506"/>
    </row>
    <row r="51" spans="1:17" s="2" customFormat="1" ht="15.75" thickBot="1">
      <c r="A51" s="1637"/>
      <c r="B51" s="1547" t="s">
        <v>2131</v>
      </c>
      <c r="C51" s="1548">
        <f>C35+C36+C37+C38+C41+C42+C43+C47+C48+C49+C50</f>
        <v>0</v>
      </c>
      <c r="D51" s="1549">
        <f>D35+D36+D37+D38+D41+D42+D43+D47+D48+D49+D50</f>
        <v>0</v>
      </c>
      <c r="E51" s="1549">
        <f t="shared" ref="E51:Q51" si="8">E35+E36+E37+E38+E41+E42+E43+E47+E48+E49+E50</f>
        <v>0</v>
      </c>
      <c r="F51" s="1549">
        <f t="shared" si="8"/>
        <v>0</v>
      </c>
      <c r="G51" s="1549">
        <f t="shared" si="8"/>
        <v>0</v>
      </c>
      <c r="H51" s="1549">
        <f t="shared" si="8"/>
        <v>0</v>
      </c>
      <c r="I51" s="1549">
        <f t="shared" si="8"/>
        <v>0</v>
      </c>
      <c r="J51" s="1549">
        <f t="shared" si="8"/>
        <v>0</v>
      </c>
      <c r="K51" s="1549">
        <f t="shared" si="8"/>
        <v>0</v>
      </c>
      <c r="L51" s="1549">
        <f t="shared" si="8"/>
        <v>0</v>
      </c>
      <c r="M51" s="1549">
        <f t="shared" si="8"/>
        <v>0</v>
      </c>
      <c r="N51" s="1549">
        <f t="shared" si="8"/>
        <v>0</v>
      </c>
      <c r="O51" s="1549">
        <f t="shared" si="8"/>
        <v>0</v>
      </c>
      <c r="P51" s="1549">
        <f t="shared" si="8"/>
        <v>0</v>
      </c>
      <c r="Q51" s="1550">
        <f t="shared" si="8"/>
        <v>0</v>
      </c>
    </row>
    <row r="52" spans="1:17" ht="15.75" thickBot="1">
      <c r="A52" s="1638"/>
      <c r="B52" s="1639" t="s">
        <v>2132</v>
      </c>
      <c r="C52" s="1553">
        <f>C33+C51</f>
        <v>0</v>
      </c>
      <c r="D52" s="1554">
        <f>D33+D51</f>
        <v>0</v>
      </c>
      <c r="E52" s="1554">
        <f t="shared" ref="E52:Q52" si="9">E33+E51</f>
        <v>0</v>
      </c>
      <c r="F52" s="1554">
        <f t="shared" si="9"/>
        <v>0</v>
      </c>
      <c r="G52" s="1554">
        <f t="shared" si="9"/>
        <v>0</v>
      </c>
      <c r="H52" s="1554">
        <f t="shared" si="9"/>
        <v>0</v>
      </c>
      <c r="I52" s="1554">
        <f t="shared" si="9"/>
        <v>0</v>
      </c>
      <c r="J52" s="1554">
        <f t="shared" si="9"/>
        <v>0</v>
      </c>
      <c r="K52" s="1554">
        <f t="shared" si="9"/>
        <v>0</v>
      </c>
      <c r="L52" s="1554">
        <f t="shared" si="9"/>
        <v>0</v>
      </c>
      <c r="M52" s="1554">
        <f t="shared" si="9"/>
        <v>0</v>
      </c>
      <c r="N52" s="1554">
        <f t="shared" si="9"/>
        <v>0</v>
      </c>
      <c r="O52" s="1554">
        <f t="shared" si="9"/>
        <v>0</v>
      </c>
      <c r="P52" s="1554">
        <f t="shared" si="9"/>
        <v>0</v>
      </c>
      <c r="Q52" s="1555">
        <f t="shared" si="9"/>
        <v>0</v>
      </c>
    </row>
    <row r="53" spans="1:17">
      <c r="A53" s="1640"/>
      <c r="B53" s="1641" t="s">
        <v>1221</v>
      </c>
      <c r="C53" s="1558"/>
      <c r="D53" s="1559"/>
      <c r="E53" s="1559"/>
      <c r="F53" s="1559"/>
      <c r="G53" s="1559"/>
      <c r="H53" s="1559"/>
      <c r="I53" s="1559"/>
      <c r="J53" s="1559"/>
      <c r="K53" s="1559"/>
      <c r="L53" s="1559"/>
      <c r="M53" s="1559"/>
      <c r="N53" s="1559"/>
      <c r="O53" s="1559"/>
      <c r="P53" s="1559"/>
      <c r="Q53" s="1560"/>
    </row>
    <row r="54" spans="1:17">
      <c r="A54" s="1635"/>
      <c r="B54" s="1614" t="s">
        <v>2133</v>
      </c>
      <c r="C54" s="1561"/>
      <c r="D54" s="1562"/>
      <c r="E54" s="1562"/>
      <c r="F54" s="1562"/>
      <c r="G54" s="1562"/>
      <c r="H54" s="1562"/>
      <c r="I54" s="1562"/>
      <c r="J54" s="1562"/>
      <c r="K54" s="1562"/>
      <c r="L54" s="1562"/>
      <c r="M54" s="1562"/>
      <c r="N54" s="1562"/>
      <c r="O54" s="1562"/>
      <c r="P54" s="1562"/>
      <c r="Q54" s="1563"/>
    </row>
    <row r="55" spans="1:17">
      <c r="A55" s="1519" t="s">
        <v>2134</v>
      </c>
      <c r="B55" s="1616" t="s">
        <v>2135</v>
      </c>
      <c r="C55" s="1496"/>
      <c r="D55" s="1497"/>
      <c r="E55" s="1497"/>
      <c r="F55" s="1497"/>
      <c r="G55" s="1497"/>
      <c r="H55" s="1497"/>
      <c r="I55" s="1497"/>
      <c r="J55" s="1497"/>
      <c r="K55" s="1497"/>
      <c r="L55" s="1497"/>
      <c r="M55" s="1497"/>
      <c r="N55" s="1497"/>
      <c r="O55" s="1497"/>
      <c r="P55" s="1497"/>
      <c r="Q55" s="1498"/>
    </row>
    <row r="56" spans="1:17">
      <c r="A56" s="1499" t="s">
        <v>2136</v>
      </c>
      <c r="B56" s="1508" t="s">
        <v>2137</v>
      </c>
      <c r="C56" s="1500">
        <f t="shared" ref="C56:C62" si="10">SUM(D56:Q56)</f>
        <v>0</v>
      </c>
      <c r="D56" s="1544"/>
      <c r="E56" s="1505"/>
      <c r="F56" s="1505"/>
      <c r="G56" s="1505"/>
      <c r="H56" s="1505"/>
      <c r="I56" s="1505"/>
      <c r="J56" s="1505"/>
      <c r="K56" s="1505"/>
      <c r="L56" s="1505"/>
      <c r="M56" s="1505"/>
      <c r="N56" s="1505"/>
      <c r="O56" s="1505"/>
      <c r="P56" s="1505"/>
      <c r="Q56" s="1506"/>
    </row>
    <row r="57" spans="1:17">
      <c r="A57" s="1507" t="s">
        <v>2138</v>
      </c>
      <c r="B57" s="1566" t="s">
        <v>2139</v>
      </c>
      <c r="C57" s="1500">
        <f t="shared" si="10"/>
        <v>0</v>
      </c>
      <c r="D57" s="1544"/>
      <c r="E57" s="1505"/>
      <c r="F57" s="1505"/>
      <c r="G57" s="1505"/>
      <c r="H57" s="1505"/>
      <c r="I57" s="1505"/>
      <c r="J57" s="1505"/>
      <c r="K57" s="1505"/>
      <c r="L57" s="1505"/>
      <c r="M57" s="1505"/>
      <c r="N57" s="1505"/>
      <c r="O57" s="1505"/>
      <c r="P57" s="1505"/>
      <c r="Q57" s="1506"/>
    </row>
    <row r="58" spans="1:17">
      <c r="A58" s="1507" t="s">
        <v>2140</v>
      </c>
      <c r="B58" s="1566" t="s">
        <v>2141</v>
      </c>
      <c r="C58" s="1500">
        <f t="shared" si="10"/>
        <v>0</v>
      </c>
      <c r="D58" s="1544"/>
      <c r="E58" s="1505"/>
      <c r="F58" s="1505"/>
      <c r="G58" s="1505"/>
      <c r="H58" s="1505"/>
      <c r="I58" s="1505"/>
      <c r="J58" s="1505"/>
      <c r="K58" s="1505"/>
      <c r="L58" s="1505"/>
      <c r="M58" s="1505"/>
      <c r="N58" s="1505"/>
      <c r="O58" s="1505"/>
      <c r="P58" s="1505"/>
      <c r="Q58" s="1506"/>
    </row>
    <row r="59" spans="1:17">
      <c r="A59" s="1507" t="s">
        <v>2142</v>
      </c>
      <c r="B59" s="1566" t="s">
        <v>2143</v>
      </c>
      <c r="C59" s="1500">
        <f t="shared" si="10"/>
        <v>0</v>
      </c>
      <c r="D59" s="1567">
        <f>D60+D61</f>
        <v>0</v>
      </c>
      <c r="E59" s="1567">
        <f t="shared" ref="E59:Q59" si="11">E60+E61</f>
        <v>0</v>
      </c>
      <c r="F59" s="1567">
        <f t="shared" si="11"/>
        <v>0</v>
      </c>
      <c r="G59" s="1567">
        <f t="shared" si="11"/>
        <v>0</v>
      </c>
      <c r="H59" s="1567">
        <f t="shared" si="11"/>
        <v>0</v>
      </c>
      <c r="I59" s="1567">
        <f t="shared" si="11"/>
        <v>0</v>
      </c>
      <c r="J59" s="1567">
        <f t="shared" si="11"/>
        <v>0</v>
      </c>
      <c r="K59" s="1567">
        <f t="shared" si="11"/>
        <v>0</v>
      </c>
      <c r="L59" s="1567">
        <f t="shared" si="11"/>
        <v>0</v>
      </c>
      <c r="M59" s="1567">
        <f t="shared" si="11"/>
        <v>0</v>
      </c>
      <c r="N59" s="1567">
        <f t="shared" si="11"/>
        <v>0</v>
      </c>
      <c r="O59" s="1567">
        <f t="shared" si="11"/>
        <v>0</v>
      </c>
      <c r="P59" s="1567">
        <f t="shared" si="11"/>
        <v>0</v>
      </c>
      <c r="Q59" s="1568">
        <f t="shared" si="11"/>
        <v>0</v>
      </c>
    </row>
    <row r="60" spans="1:17">
      <c r="A60" s="1507" t="s">
        <v>2144</v>
      </c>
      <c r="B60" s="1569" t="s">
        <v>2145</v>
      </c>
      <c r="C60" s="1500">
        <f t="shared" si="10"/>
        <v>0</v>
      </c>
      <c r="D60" s="1536"/>
      <c r="E60" s="1536"/>
      <c r="F60" s="1536"/>
      <c r="G60" s="1536"/>
      <c r="H60" s="1536"/>
      <c r="I60" s="1536"/>
      <c r="J60" s="1536"/>
      <c r="K60" s="1536"/>
      <c r="L60" s="1536"/>
      <c r="M60" s="1536"/>
      <c r="N60" s="1536"/>
      <c r="O60" s="1536"/>
      <c r="P60" s="1536"/>
      <c r="Q60" s="1537"/>
    </row>
    <row r="61" spans="1:17">
      <c r="A61" s="1499" t="s">
        <v>2146</v>
      </c>
      <c r="B61" s="1512" t="s">
        <v>2147</v>
      </c>
      <c r="C61" s="1500">
        <f t="shared" si="10"/>
        <v>0</v>
      </c>
      <c r="D61" s="1536"/>
      <c r="E61" s="1536"/>
      <c r="F61" s="1536"/>
      <c r="G61" s="1536"/>
      <c r="H61" s="1536"/>
      <c r="I61" s="1536"/>
      <c r="J61" s="1536"/>
      <c r="K61" s="1536"/>
      <c r="L61" s="1536"/>
      <c r="M61" s="1536"/>
      <c r="N61" s="1536"/>
      <c r="O61" s="1536"/>
      <c r="P61" s="1536"/>
      <c r="Q61" s="1537"/>
    </row>
    <row r="62" spans="1:17">
      <c r="A62" s="1507" t="s">
        <v>2148</v>
      </c>
      <c r="B62" s="1566" t="s">
        <v>2149</v>
      </c>
      <c r="C62" s="1500">
        <f t="shared" si="10"/>
        <v>0</v>
      </c>
      <c r="D62" s="1570"/>
      <c r="E62" s="1570"/>
      <c r="F62" s="1570"/>
      <c r="G62" s="1570"/>
      <c r="H62" s="1570"/>
      <c r="I62" s="1570"/>
      <c r="J62" s="1570"/>
      <c r="K62" s="1570"/>
      <c r="L62" s="1570"/>
      <c r="M62" s="1570"/>
      <c r="N62" s="1570"/>
      <c r="O62" s="1570"/>
      <c r="P62" s="1570"/>
      <c r="Q62" s="1571"/>
    </row>
    <row r="63" spans="1:17" s="2" customFormat="1">
      <c r="A63" s="1526"/>
      <c r="B63" s="1528" t="s">
        <v>2150</v>
      </c>
      <c r="C63" s="1573">
        <f>C56+C57+C58+C59+C62</f>
        <v>0</v>
      </c>
      <c r="D63" s="1574">
        <f>D56+D57+D58+D59+D62</f>
        <v>0</v>
      </c>
      <c r="E63" s="1574">
        <f t="shared" ref="E63:Q63" si="12">E56+E57+E58+E59+E62</f>
        <v>0</v>
      </c>
      <c r="F63" s="1574">
        <f t="shared" si="12"/>
        <v>0</v>
      </c>
      <c r="G63" s="1574">
        <f t="shared" si="12"/>
        <v>0</v>
      </c>
      <c r="H63" s="1574">
        <f t="shared" si="12"/>
        <v>0</v>
      </c>
      <c r="I63" s="1574">
        <f t="shared" si="12"/>
        <v>0</v>
      </c>
      <c r="J63" s="1574">
        <f t="shared" si="12"/>
        <v>0</v>
      </c>
      <c r="K63" s="1574">
        <f t="shared" si="12"/>
        <v>0</v>
      </c>
      <c r="L63" s="1574">
        <f t="shared" si="12"/>
        <v>0</v>
      </c>
      <c r="M63" s="1574">
        <f t="shared" si="12"/>
        <v>0</v>
      </c>
      <c r="N63" s="1574">
        <f t="shared" si="12"/>
        <v>0</v>
      </c>
      <c r="O63" s="1574">
        <f t="shared" si="12"/>
        <v>0</v>
      </c>
      <c r="P63" s="1574">
        <f t="shared" si="12"/>
        <v>0</v>
      </c>
      <c r="Q63" s="1575">
        <f t="shared" si="12"/>
        <v>0</v>
      </c>
    </row>
    <row r="64" spans="1:17">
      <c r="A64" s="1635"/>
      <c r="B64" s="1614" t="s">
        <v>2151</v>
      </c>
      <c r="C64" s="1492"/>
      <c r="D64" s="1617"/>
      <c r="E64" s="1617"/>
      <c r="F64" s="1617"/>
      <c r="G64" s="1617"/>
      <c r="H64" s="1617"/>
      <c r="I64" s="1617"/>
      <c r="J64" s="1617"/>
      <c r="K64" s="1617"/>
      <c r="L64" s="1617"/>
      <c r="M64" s="1617"/>
      <c r="N64" s="1617"/>
      <c r="O64" s="1617"/>
      <c r="P64" s="1617"/>
      <c r="Q64" s="1618"/>
    </row>
    <row r="65" spans="1:17">
      <c r="A65" s="1642" t="s">
        <v>2152</v>
      </c>
      <c r="B65" s="1616" t="s">
        <v>2135</v>
      </c>
      <c r="C65" s="1625"/>
      <c r="D65" s="1626"/>
      <c r="E65" s="1626"/>
      <c r="F65" s="1626"/>
      <c r="G65" s="1626"/>
      <c r="H65" s="1626"/>
      <c r="I65" s="1626"/>
      <c r="J65" s="1626"/>
      <c r="K65" s="1626"/>
      <c r="L65" s="1626"/>
      <c r="M65" s="1626"/>
      <c r="N65" s="1626"/>
      <c r="O65" s="1626"/>
      <c r="P65" s="1626"/>
      <c r="Q65" s="1627"/>
    </row>
    <row r="66" spans="1:17">
      <c r="A66" s="1507" t="s">
        <v>2136</v>
      </c>
      <c r="B66" s="1566" t="s">
        <v>2137</v>
      </c>
      <c r="C66" s="1500">
        <f t="shared" ref="C66:C72" si="13">SUM(D66:Q66)</f>
        <v>0</v>
      </c>
      <c r="D66" s="1544"/>
      <c r="E66" s="1505"/>
      <c r="F66" s="1505"/>
      <c r="G66" s="1505"/>
      <c r="H66" s="1505"/>
      <c r="I66" s="1505"/>
      <c r="J66" s="1505"/>
      <c r="K66" s="1505"/>
      <c r="L66" s="1505"/>
      <c r="M66" s="1505"/>
      <c r="N66" s="1505"/>
      <c r="O66" s="1505"/>
      <c r="P66" s="1505"/>
      <c r="Q66" s="1506"/>
    </row>
    <row r="67" spans="1:17">
      <c r="A67" s="1507" t="s">
        <v>2138</v>
      </c>
      <c r="B67" s="1566" t="s">
        <v>2139</v>
      </c>
      <c r="C67" s="1500">
        <f t="shared" si="13"/>
        <v>0</v>
      </c>
      <c r="D67" s="1544"/>
      <c r="E67" s="1505"/>
      <c r="F67" s="1505"/>
      <c r="G67" s="1505"/>
      <c r="H67" s="1505"/>
      <c r="I67" s="1505"/>
      <c r="J67" s="1505"/>
      <c r="K67" s="1505"/>
      <c r="L67" s="1505"/>
      <c r="M67" s="1505"/>
      <c r="N67" s="1505"/>
      <c r="O67" s="1505"/>
      <c r="P67" s="1505"/>
      <c r="Q67" s="1506"/>
    </row>
    <row r="68" spans="1:17">
      <c r="A68" s="1507" t="s">
        <v>2140</v>
      </c>
      <c r="B68" s="1566" t="s">
        <v>2141</v>
      </c>
      <c r="C68" s="1500">
        <f t="shared" si="13"/>
        <v>0</v>
      </c>
      <c r="D68" s="1544"/>
      <c r="E68" s="1505"/>
      <c r="F68" s="1505"/>
      <c r="G68" s="1505"/>
      <c r="H68" s="1505"/>
      <c r="I68" s="1505"/>
      <c r="J68" s="1505"/>
      <c r="K68" s="1505"/>
      <c r="L68" s="1505"/>
      <c r="M68" s="1505"/>
      <c r="N68" s="1505"/>
      <c r="O68" s="1505"/>
      <c r="P68" s="1505"/>
      <c r="Q68" s="1506"/>
    </row>
    <row r="69" spans="1:17">
      <c r="A69" s="1507" t="s">
        <v>2142</v>
      </c>
      <c r="B69" s="1566" t="s">
        <v>2143</v>
      </c>
      <c r="C69" s="1500">
        <f t="shared" si="13"/>
        <v>0</v>
      </c>
      <c r="D69" s="1567">
        <f>D70+D71</f>
        <v>0</v>
      </c>
      <c r="E69" s="1567">
        <f t="shared" ref="E69:Q69" si="14">E70+E71</f>
        <v>0</v>
      </c>
      <c r="F69" s="1567">
        <f t="shared" si="14"/>
        <v>0</v>
      </c>
      <c r="G69" s="1567">
        <f t="shared" si="14"/>
        <v>0</v>
      </c>
      <c r="H69" s="1567">
        <f t="shared" si="14"/>
        <v>0</v>
      </c>
      <c r="I69" s="1567">
        <f t="shared" si="14"/>
        <v>0</v>
      </c>
      <c r="J69" s="1567">
        <f t="shared" si="14"/>
        <v>0</v>
      </c>
      <c r="K69" s="1567">
        <f t="shared" si="14"/>
        <v>0</v>
      </c>
      <c r="L69" s="1567">
        <f t="shared" si="14"/>
        <v>0</v>
      </c>
      <c r="M69" s="1567">
        <f t="shared" si="14"/>
        <v>0</v>
      </c>
      <c r="N69" s="1567">
        <f t="shared" si="14"/>
        <v>0</v>
      </c>
      <c r="O69" s="1567">
        <f t="shared" si="14"/>
        <v>0</v>
      </c>
      <c r="P69" s="1567">
        <f t="shared" si="14"/>
        <v>0</v>
      </c>
      <c r="Q69" s="1568">
        <f t="shared" si="14"/>
        <v>0</v>
      </c>
    </row>
    <row r="70" spans="1:17">
      <c r="A70" s="1507" t="s">
        <v>2144</v>
      </c>
      <c r="B70" s="1569" t="s">
        <v>2145</v>
      </c>
      <c r="C70" s="1500">
        <f t="shared" si="13"/>
        <v>0</v>
      </c>
      <c r="D70" s="1536"/>
      <c r="E70" s="1536"/>
      <c r="F70" s="1536"/>
      <c r="G70" s="1536"/>
      <c r="H70" s="1536"/>
      <c r="I70" s="1536"/>
      <c r="J70" s="1536"/>
      <c r="K70" s="1536"/>
      <c r="L70" s="1536"/>
      <c r="M70" s="1536"/>
      <c r="N70" s="1536"/>
      <c r="O70" s="1536"/>
      <c r="P70" s="1536"/>
      <c r="Q70" s="1537"/>
    </row>
    <row r="71" spans="1:17">
      <c r="A71" s="1507" t="s">
        <v>2146</v>
      </c>
      <c r="B71" s="1569" t="s">
        <v>2147</v>
      </c>
      <c r="C71" s="1500">
        <f t="shared" si="13"/>
        <v>0</v>
      </c>
      <c r="D71" s="1536"/>
      <c r="E71" s="1536"/>
      <c r="F71" s="1536"/>
      <c r="G71" s="1536"/>
      <c r="H71" s="1536"/>
      <c r="I71" s="1536"/>
      <c r="J71" s="1536"/>
      <c r="K71" s="1536"/>
      <c r="L71" s="1536"/>
      <c r="M71" s="1536"/>
      <c r="N71" s="1536"/>
      <c r="O71" s="1536"/>
      <c r="P71" s="1536"/>
      <c r="Q71" s="1537"/>
    </row>
    <row r="72" spans="1:17">
      <c r="A72" s="1507" t="s">
        <v>2148</v>
      </c>
      <c r="B72" s="1566" t="s">
        <v>2149</v>
      </c>
      <c r="C72" s="1500">
        <f t="shared" si="13"/>
        <v>0</v>
      </c>
      <c r="D72" s="1570"/>
      <c r="E72" s="1570"/>
      <c r="F72" s="1570"/>
      <c r="G72" s="1570"/>
      <c r="H72" s="1570"/>
      <c r="I72" s="1570"/>
      <c r="J72" s="1570"/>
      <c r="K72" s="1570"/>
      <c r="L72" s="1570"/>
      <c r="M72" s="1570"/>
      <c r="N72" s="1570"/>
      <c r="O72" s="1570"/>
      <c r="P72" s="1570"/>
      <c r="Q72" s="1571"/>
    </row>
    <row r="73" spans="1:17" s="2" customFormat="1" ht="15.75" thickBot="1">
      <c r="A73" s="1643"/>
      <c r="B73" s="1572" t="s">
        <v>2153</v>
      </c>
      <c r="C73" s="1582">
        <f>C66+C67+C68+C69+C72</f>
        <v>0</v>
      </c>
      <c r="D73" s="1549">
        <f>D66+D67+D68+D69+D72</f>
        <v>0</v>
      </c>
      <c r="E73" s="1549">
        <f t="shared" ref="E73:Q73" si="15">E66+E67+E68+E69+E72</f>
        <v>0</v>
      </c>
      <c r="F73" s="1549">
        <f t="shared" si="15"/>
        <v>0</v>
      </c>
      <c r="G73" s="1549">
        <f t="shared" si="15"/>
        <v>0</v>
      </c>
      <c r="H73" s="1549">
        <f t="shared" si="15"/>
        <v>0</v>
      </c>
      <c r="I73" s="1549">
        <f t="shared" si="15"/>
        <v>0</v>
      </c>
      <c r="J73" s="1549">
        <f t="shared" si="15"/>
        <v>0</v>
      </c>
      <c r="K73" s="1549">
        <f t="shared" si="15"/>
        <v>0</v>
      </c>
      <c r="L73" s="1549">
        <f t="shared" si="15"/>
        <v>0</v>
      </c>
      <c r="M73" s="1549">
        <f t="shared" si="15"/>
        <v>0</v>
      </c>
      <c r="N73" s="1549">
        <f t="shared" si="15"/>
        <v>0</v>
      </c>
      <c r="O73" s="1549">
        <f t="shared" si="15"/>
        <v>0</v>
      </c>
      <c r="P73" s="1549">
        <f t="shared" si="15"/>
        <v>0</v>
      </c>
      <c r="Q73" s="1550">
        <f t="shared" si="15"/>
        <v>0</v>
      </c>
    </row>
    <row r="74" spans="1:17" ht="15.75" thickBot="1">
      <c r="A74" s="1644"/>
      <c r="B74" s="1584" t="s">
        <v>2154</v>
      </c>
      <c r="C74" s="1553">
        <f>C63+C73</f>
        <v>0</v>
      </c>
      <c r="D74" s="1554">
        <f>D63+D73</f>
        <v>0</v>
      </c>
      <c r="E74" s="1554">
        <f t="shared" ref="E74:Q74" si="16">E63+E73</f>
        <v>0</v>
      </c>
      <c r="F74" s="1554">
        <f t="shared" si="16"/>
        <v>0</v>
      </c>
      <c r="G74" s="1554">
        <f t="shared" si="16"/>
        <v>0</v>
      </c>
      <c r="H74" s="1554">
        <f t="shared" si="16"/>
        <v>0</v>
      </c>
      <c r="I74" s="1554">
        <f t="shared" si="16"/>
        <v>0</v>
      </c>
      <c r="J74" s="1554">
        <f t="shared" si="16"/>
        <v>0</v>
      </c>
      <c r="K74" s="1554">
        <f t="shared" si="16"/>
        <v>0</v>
      </c>
      <c r="L74" s="1554">
        <f t="shared" si="16"/>
        <v>0</v>
      </c>
      <c r="M74" s="1554">
        <f t="shared" si="16"/>
        <v>0</v>
      </c>
      <c r="N74" s="1554">
        <f t="shared" si="16"/>
        <v>0</v>
      </c>
      <c r="O74" s="1554">
        <f t="shared" si="16"/>
        <v>0</v>
      </c>
      <c r="P74" s="1554">
        <f t="shared" si="16"/>
        <v>0</v>
      </c>
      <c r="Q74" s="1555">
        <f t="shared" si="16"/>
        <v>0</v>
      </c>
    </row>
    <row r="75" spans="1:17" ht="15.75" thickBot="1">
      <c r="A75" s="1645"/>
      <c r="B75" s="1646" t="s">
        <v>2155</v>
      </c>
      <c r="C75" s="1587">
        <f>C52+C74</f>
        <v>0</v>
      </c>
      <c r="D75" s="1588">
        <f>D52+D74</f>
        <v>0</v>
      </c>
      <c r="E75" s="1588">
        <f t="shared" ref="E75:Q75" si="17">E52+E74</f>
        <v>0</v>
      </c>
      <c r="F75" s="1588">
        <f t="shared" si="17"/>
        <v>0</v>
      </c>
      <c r="G75" s="1588">
        <f t="shared" si="17"/>
        <v>0</v>
      </c>
      <c r="H75" s="1588">
        <f t="shared" si="17"/>
        <v>0</v>
      </c>
      <c r="I75" s="1588">
        <f t="shared" si="17"/>
        <v>0</v>
      </c>
      <c r="J75" s="1588">
        <f t="shared" si="17"/>
        <v>0</v>
      </c>
      <c r="K75" s="1588">
        <f t="shared" si="17"/>
        <v>0</v>
      </c>
      <c r="L75" s="1588">
        <f t="shared" si="17"/>
        <v>0</v>
      </c>
      <c r="M75" s="1588">
        <f t="shared" si="17"/>
        <v>0</v>
      </c>
      <c r="N75" s="1588">
        <f t="shared" si="17"/>
        <v>0</v>
      </c>
      <c r="O75" s="1588">
        <f t="shared" si="17"/>
        <v>0</v>
      </c>
      <c r="P75" s="1588">
        <f t="shared" si="17"/>
        <v>0</v>
      </c>
      <c r="Q75" s="1589">
        <f t="shared" si="17"/>
        <v>0</v>
      </c>
    </row>
    <row r="76" spans="1:17" ht="16.5" thickTop="1" thickBot="1">
      <c r="A76" s="1647"/>
      <c r="B76" s="1648" t="s">
        <v>2156</v>
      </c>
      <c r="C76" s="1592"/>
      <c r="D76" s="1593">
        <v>0</v>
      </c>
      <c r="E76" s="1594" t="s">
        <v>2157</v>
      </c>
      <c r="F76" s="1595" t="s">
        <v>2158</v>
      </c>
      <c r="G76" s="1595" t="s">
        <v>2159</v>
      </c>
      <c r="H76" s="1595" t="s">
        <v>2160</v>
      </c>
      <c r="I76" s="1595" t="s">
        <v>2161</v>
      </c>
      <c r="J76" s="1595" t="s">
        <v>2162</v>
      </c>
      <c r="K76" s="1595" t="s">
        <v>2163</v>
      </c>
      <c r="L76" s="1595" t="s">
        <v>2164</v>
      </c>
      <c r="M76" s="1595" t="s">
        <v>2165</v>
      </c>
      <c r="N76" s="1595" t="s">
        <v>2166</v>
      </c>
      <c r="O76" s="1595" t="s">
        <v>2167</v>
      </c>
      <c r="P76" s="1595" t="s">
        <v>2168</v>
      </c>
      <c r="Q76" s="1596" t="s">
        <v>2169</v>
      </c>
    </row>
    <row r="77" spans="1:17" ht="16.5" thickTop="1" thickBot="1">
      <c r="A77" s="1649"/>
      <c r="B77" s="1650" t="s">
        <v>2204</v>
      </c>
      <c r="C77" s="1599"/>
      <c r="D77" s="1600">
        <f>D75*D76</f>
        <v>0</v>
      </c>
      <c r="E77" s="1601">
        <f>E75*E76</f>
        <v>0</v>
      </c>
      <c r="F77" s="1601">
        <f>F75*F76</f>
        <v>0</v>
      </c>
      <c r="G77" s="1601">
        <f t="shared" ref="G77:Q77" si="18">G75*G76</f>
        <v>0</v>
      </c>
      <c r="H77" s="1601">
        <f t="shared" si="18"/>
        <v>0</v>
      </c>
      <c r="I77" s="1601">
        <f t="shared" si="18"/>
        <v>0</v>
      </c>
      <c r="J77" s="1601">
        <f t="shared" si="18"/>
        <v>0</v>
      </c>
      <c r="K77" s="1601">
        <f t="shared" si="18"/>
        <v>0</v>
      </c>
      <c r="L77" s="1601">
        <f t="shared" si="18"/>
        <v>0</v>
      </c>
      <c r="M77" s="1601">
        <f t="shared" si="18"/>
        <v>0</v>
      </c>
      <c r="N77" s="1601">
        <f t="shared" si="18"/>
        <v>0</v>
      </c>
      <c r="O77" s="1601">
        <f t="shared" si="18"/>
        <v>0</v>
      </c>
      <c r="P77" s="1601">
        <f t="shared" si="18"/>
        <v>0</v>
      </c>
      <c r="Q77" s="1602">
        <f t="shared" si="18"/>
        <v>0</v>
      </c>
    </row>
    <row r="78" spans="1:17" ht="16.5" thickTop="1" thickBot="1">
      <c r="A78" s="1651"/>
      <c r="B78" s="1652" t="s">
        <v>2205</v>
      </c>
      <c r="C78" s="1605">
        <f>SUM(D77:Q77)</f>
        <v>0</v>
      </c>
      <c r="D78" s="1606"/>
      <c r="E78" s="1607"/>
      <c r="F78" s="1607"/>
      <c r="G78" s="1607"/>
      <c r="H78" s="1607"/>
      <c r="I78" s="1607"/>
      <c r="J78" s="1607"/>
      <c r="K78" s="1607"/>
      <c r="L78" s="1607"/>
      <c r="M78" s="1607"/>
      <c r="N78" s="1607"/>
      <c r="O78" s="1607"/>
      <c r="P78" s="1607"/>
      <c r="Q78" s="1608"/>
    </row>
    <row r="79" spans="1:17">
      <c r="A79" s="35"/>
      <c r="B79" s="1624"/>
    </row>
    <row r="80" spans="1:17">
      <c r="A80" s="35"/>
      <c r="B80" s="1624"/>
    </row>
    <row r="81" spans="2:2">
      <c r="B81" s="41"/>
    </row>
    <row r="82" spans="2:2">
      <c r="B82" s="41"/>
    </row>
    <row r="83" spans="2:2">
      <c r="B83" s="41"/>
    </row>
    <row r="84" spans="2:2">
      <c r="B84" s="41"/>
    </row>
    <row r="85" spans="2:2">
      <c r="B85" s="41"/>
    </row>
    <row r="86" spans="2:2">
      <c r="B86" s="41"/>
    </row>
    <row r="87" spans="2:2">
      <c r="B87" s="41"/>
    </row>
    <row r="88" spans="2:2">
      <c r="B88" s="41"/>
    </row>
    <row r="89" spans="2:2">
      <c r="B89" s="41"/>
    </row>
    <row r="90" spans="2:2">
      <c r="B90" s="41"/>
    </row>
    <row r="91" spans="2:2">
      <c r="B91" s="41"/>
    </row>
    <row r="92" spans="2:2">
      <c r="B92" s="41"/>
    </row>
    <row r="93" spans="2:2">
      <c r="B93" s="41"/>
    </row>
    <row r="94" spans="2:2">
      <c r="B94" s="41"/>
    </row>
    <row r="95" spans="2:2">
      <c r="B95" s="41"/>
    </row>
    <row r="96" spans="2:2">
      <c r="B96" s="41"/>
    </row>
    <row r="97" spans="2:2">
      <c r="B97" s="41"/>
    </row>
    <row r="98" spans="2:2">
      <c r="B98" s="41"/>
    </row>
    <row r="99" spans="2:2">
      <c r="B99" s="41"/>
    </row>
    <row r="100" spans="2:2">
      <c r="B100" s="41"/>
    </row>
    <row r="101" spans="2:2">
      <c r="B101" s="41"/>
    </row>
    <row r="102" spans="2:2">
      <c r="B102" s="41"/>
    </row>
    <row r="103" spans="2:2">
      <c r="B103" s="41"/>
    </row>
    <row r="104" spans="2:2">
      <c r="B104" s="41"/>
    </row>
    <row r="105" spans="2:2">
      <c r="B105" s="41"/>
    </row>
    <row r="106" spans="2:2">
      <c r="B106" s="41"/>
    </row>
    <row r="107" spans="2:2">
      <c r="B107" s="41"/>
    </row>
    <row r="108" spans="2:2">
      <c r="B108" s="41"/>
    </row>
  </sheetData>
  <mergeCells count="5">
    <mergeCell ref="A7:B10"/>
    <mergeCell ref="C7:Q10"/>
    <mergeCell ref="A11:B12"/>
    <mergeCell ref="C11:C12"/>
    <mergeCell ref="E11:Q11"/>
  </mergeCells>
  <conditionalFormatting sqref="C11:C12">
    <cfRule type="colorScale" priority="2">
      <colorScale>
        <cfvo type="min"/>
        <cfvo type="percentile" val="50"/>
        <cfvo type="max"/>
        <color rgb="FFF8696B"/>
        <color rgb="FFFFEB84"/>
        <color rgb="FF63BE7B"/>
      </colorScale>
    </cfRule>
  </conditionalFormatting>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4"/>
  <sheetViews>
    <sheetView workbookViewId="0">
      <selection activeCell="A43" activeCellId="1" sqref="B27 A43"/>
    </sheetView>
  </sheetViews>
  <sheetFormatPr defaultRowHeight="15"/>
  <cols>
    <col min="1" max="1" width="24.28515625" style="64" customWidth="1"/>
    <col min="2" max="2" width="60.5703125" style="64" customWidth="1"/>
    <col min="3" max="3" width="9.85546875" style="64" customWidth="1"/>
    <col min="4" max="256" width="9.140625" style="64"/>
    <col min="257" max="257" width="24.28515625" style="64" customWidth="1"/>
    <col min="258" max="258" width="60.5703125" style="64" customWidth="1"/>
    <col min="259" max="259" width="9.85546875" style="64" customWidth="1"/>
    <col min="260" max="512" width="9.140625" style="64"/>
    <col min="513" max="513" width="24.28515625" style="64" customWidth="1"/>
    <col min="514" max="514" width="60.5703125" style="64" customWidth="1"/>
    <col min="515" max="515" width="9.85546875" style="64" customWidth="1"/>
    <col min="516" max="768" width="9.140625" style="64"/>
    <col min="769" max="769" width="24.28515625" style="64" customWidth="1"/>
    <col min="770" max="770" width="60.5703125" style="64" customWidth="1"/>
    <col min="771" max="771" width="9.85546875" style="64" customWidth="1"/>
    <col min="772" max="1024" width="9.140625" style="64"/>
    <col min="1025" max="1025" width="24.28515625" style="64" customWidth="1"/>
    <col min="1026" max="1026" width="60.5703125" style="64" customWidth="1"/>
    <col min="1027" max="1027" width="9.85546875" style="64" customWidth="1"/>
    <col min="1028" max="1280" width="9.140625" style="64"/>
    <col min="1281" max="1281" width="24.28515625" style="64" customWidth="1"/>
    <col min="1282" max="1282" width="60.5703125" style="64" customWidth="1"/>
    <col min="1283" max="1283" width="9.85546875" style="64" customWidth="1"/>
    <col min="1284" max="1536" width="9.140625" style="64"/>
    <col min="1537" max="1537" width="24.28515625" style="64" customWidth="1"/>
    <col min="1538" max="1538" width="60.5703125" style="64" customWidth="1"/>
    <col min="1539" max="1539" width="9.85546875" style="64" customWidth="1"/>
    <col min="1540" max="1792" width="9.140625" style="64"/>
    <col min="1793" max="1793" width="24.28515625" style="64" customWidth="1"/>
    <col min="1794" max="1794" width="60.5703125" style="64" customWidth="1"/>
    <col min="1795" max="1795" width="9.85546875" style="64" customWidth="1"/>
    <col min="1796" max="2048" width="9.140625" style="64"/>
    <col min="2049" max="2049" width="24.28515625" style="64" customWidth="1"/>
    <col min="2050" max="2050" width="60.5703125" style="64" customWidth="1"/>
    <col min="2051" max="2051" width="9.85546875" style="64" customWidth="1"/>
    <col min="2052" max="2304" width="9.140625" style="64"/>
    <col min="2305" max="2305" width="24.28515625" style="64" customWidth="1"/>
    <col min="2306" max="2306" width="60.5703125" style="64" customWidth="1"/>
    <col min="2307" max="2307" width="9.85546875" style="64" customWidth="1"/>
    <col min="2308" max="2560" width="9.140625" style="64"/>
    <col min="2561" max="2561" width="24.28515625" style="64" customWidth="1"/>
    <col min="2562" max="2562" width="60.5703125" style="64" customWidth="1"/>
    <col min="2563" max="2563" width="9.85546875" style="64" customWidth="1"/>
    <col min="2564" max="2816" width="9.140625" style="64"/>
    <col min="2817" max="2817" width="24.28515625" style="64" customWidth="1"/>
    <col min="2818" max="2818" width="60.5703125" style="64" customWidth="1"/>
    <col min="2819" max="2819" width="9.85546875" style="64" customWidth="1"/>
    <col min="2820" max="3072" width="9.140625" style="64"/>
    <col min="3073" max="3073" width="24.28515625" style="64" customWidth="1"/>
    <col min="3074" max="3074" width="60.5703125" style="64" customWidth="1"/>
    <col min="3075" max="3075" width="9.85546875" style="64" customWidth="1"/>
    <col min="3076" max="3328" width="9.140625" style="64"/>
    <col min="3329" max="3329" width="24.28515625" style="64" customWidth="1"/>
    <col min="3330" max="3330" width="60.5703125" style="64" customWidth="1"/>
    <col min="3331" max="3331" width="9.85546875" style="64" customWidth="1"/>
    <col min="3332" max="3584" width="9.140625" style="64"/>
    <col min="3585" max="3585" width="24.28515625" style="64" customWidth="1"/>
    <col min="3586" max="3586" width="60.5703125" style="64" customWidth="1"/>
    <col min="3587" max="3587" width="9.85546875" style="64" customWidth="1"/>
    <col min="3588" max="3840" width="9.140625" style="64"/>
    <col min="3841" max="3841" width="24.28515625" style="64" customWidth="1"/>
    <col min="3842" max="3842" width="60.5703125" style="64" customWidth="1"/>
    <col min="3843" max="3843" width="9.85546875" style="64" customWidth="1"/>
    <col min="3844" max="4096" width="9.140625" style="64"/>
    <col min="4097" max="4097" width="24.28515625" style="64" customWidth="1"/>
    <col min="4098" max="4098" width="60.5703125" style="64" customWidth="1"/>
    <col min="4099" max="4099" width="9.85546875" style="64" customWidth="1"/>
    <col min="4100" max="4352" width="9.140625" style="64"/>
    <col min="4353" max="4353" width="24.28515625" style="64" customWidth="1"/>
    <col min="4354" max="4354" width="60.5703125" style="64" customWidth="1"/>
    <col min="4355" max="4355" width="9.85546875" style="64" customWidth="1"/>
    <col min="4356" max="4608" width="9.140625" style="64"/>
    <col min="4609" max="4609" width="24.28515625" style="64" customWidth="1"/>
    <col min="4610" max="4610" width="60.5703125" style="64" customWidth="1"/>
    <col min="4611" max="4611" width="9.85546875" style="64" customWidth="1"/>
    <col min="4612" max="4864" width="9.140625" style="64"/>
    <col min="4865" max="4865" width="24.28515625" style="64" customWidth="1"/>
    <col min="4866" max="4866" width="60.5703125" style="64" customWidth="1"/>
    <col min="4867" max="4867" width="9.85546875" style="64" customWidth="1"/>
    <col min="4868" max="5120" width="9.140625" style="64"/>
    <col min="5121" max="5121" width="24.28515625" style="64" customWidth="1"/>
    <col min="5122" max="5122" width="60.5703125" style="64" customWidth="1"/>
    <col min="5123" max="5123" width="9.85546875" style="64" customWidth="1"/>
    <col min="5124" max="5376" width="9.140625" style="64"/>
    <col min="5377" max="5377" width="24.28515625" style="64" customWidth="1"/>
    <col min="5378" max="5378" width="60.5703125" style="64" customWidth="1"/>
    <col min="5379" max="5379" width="9.85546875" style="64" customWidth="1"/>
    <col min="5380" max="5632" width="9.140625" style="64"/>
    <col min="5633" max="5633" width="24.28515625" style="64" customWidth="1"/>
    <col min="5634" max="5634" width="60.5703125" style="64" customWidth="1"/>
    <col min="5635" max="5635" width="9.85546875" style="64" customWidth="1"/>
    <col min="5636" max="5888" width="9.140625" style="64"/>
    <col min="5889" max="5889" width="24.28515625" style="64" customWidth="1"/>
    <col min="5890" max="5890" width="60.5703125" style="64" customWidth="1"/>
    <col min="5891" max="5891" width="9.85546875" style="64" customWidth="1"/>
    <col min="5892" max="6144" width="9.140625" style="64"/>
    <col min="6145" max="6145" width="24.28515625" style="64" customWidth="1"/>
    <col min="6146" max="6146" width="60.5703125" style="64" customWidth="1"/>
    <col min="6147" max="6147" width="9.85546875" style="64" customWidth="1"/>
    <col min="6148" max="6400" width="9.140625" style="64"/>
    <col min="6401" max="6401" width="24.28515625" style="64" customWidth="1"/>
    <col min="6402" max="6402" width="60.5703125" style="64" customWidth="1"/>
    <col min="6403" max="6403" width="9.85546875" style="64" customWidth="1"/>
    <col min="6404" max="6656" width="9.140625" style="64"/>
    <col min="6657" max="6657" width="24.28515625" style="64" customWidth="1"/>
    <col min="6658" max="6658" width="60.5703125" style="64" customWidth="1"/>
    <col min="6659" max="6659" width="9.85546875" style="64" customWidth="1"/>
    <col min="6660" max="6912" width="9.140625" style="64"/>
    <col min="6913" max="6913" width="24.28515625" style="64" customWidth="1"/>
    <col min="6914" max="6914" width="60.5703125" style="64" customWidth="1"/>
    <col min="6915" max="6915" width="9.85546875" style="64" customWidth="1"/>
    <col min="6916" max="7168" width="9.140625" style="64"/>
    <col min="7169" max="7169" width="24.28515625" style="64" customWidth="1"/>
    <col min="7170" max="7170" width="60.5703125" style="64" customWidth="1"/>
    <col min="7171" max="7171" width="9.85546875" style="64" customWidth="1"/>
    <col min="7172" max="7424" width="9.140625" style="64"/>
    <col min="7425" max="7425" width="24.28515625" style="64" customWidth="1"/>
    <col min="7426" max="7426" width="60.5703125" style="64" customWidth="1"/>
    <col min="7427" max="7427" width="9.85546875" style="64" customWidth="1"/>
    <col min="7428" max="7680" width="9.140625" style="64"/>
    <col min="7681" max="7681" width="24.28515625" style="64" customWidth="1"/>
    <col min="7682" max="7682" width="60.5703125" style="64" customWidth="1"/>
    <col min="7683" max="7683" width="9.85546875" style="64" customWidth="1"/>
    <col min="7684" max="7936" width="9.140625" style="64"/>
    <col min="7937" max="7937" width="24.28515625" style="64" customWidth="1"/>
    <col min="7938" max="7938" width="60.5703125" style="64" customWidth="1"/>
    <col min="7939" max="7939" width="9.85546875" style="64" customWidth="1"/>
    <col min="7940" max="8192" width="9.140625" style="64"/>
    <col min="8193" max="8193" width="24.28515625" style="64" customWidth="1"/>
    <col min="8194" max="8194" width="60.5703125" style="64" customWidth="1"/>
    <col min="8195" max="8195" width="9.85546875" style="64" customWidth="1"/>
    <col min="8196" max="8448" width="9.140625" style="64"/>
    <col min="8449" max="8449" width="24.28515625" style="64" customWidth="1"/>
    <col min="8450" max="8450" width="60.5703125" style="64" customWidth="1"/>
    <col min="8451" max="8451" width="9.85546875" style="64" customWidth="1"/>
    <col min="8452" max="8704" width="9.140625" style="64"/>
    <col min="8705" max="8705" width="24.28515625" style="64" customWidth="1"/>
    <col min="8706" max="8706" width="60.5703125" style="64" customWidth="1"/>
    <col min="8707" max="8707" width="9.85546875" style="64" customWidth="1"/>
    <col min="8708" max="8960" width="9.140625" style="64"/>
    <col min="8961" max="8961" width="24.28515625" style="64" customWidth="1"/>
    <col min="8962" max="8962" width="60.5703125" style="64" customWidth="1"/>
    <col min="8963" max="8963" width="9.85546875" style="64" customWidth="1"/>
    <col min="8964" max="9216" width="9.140625" style="64"/>
    <col min="9217" max="9217" width="24.28515625" style="64" customWidth="1"/>
    <col min="9218" max="9218" width="60.5703125" style="64" customWidth="1"/>
    <col min="9219" max="9219" width="9.85546875" style="64" customWidth="1"/>
    <col min="9220" max="9472" width="9.140625" style="64"/>
    <col min="9473" max="9473" width="24.28515625" style="64" customWidth="1"/>
    <col min="9474" max="9474" width="60.5703125" style="64" customWidth="1"/>
    <col min="9475" max="9475" width="9.85546875" style="64" customWidth="1"/>
    <col min="9476" max="9728" width="9.140625" style="64"/>
    <col min="9729" max="9729" width="24.28515625" style="64" customWidth="1"/>
    <col min="9730" max="9730" width="60.5703125" style="64" customWidth="1"/>
    <col min="9731" max="9731" width="9.85546875" style="64" customWidth="1"/>
    <col min="9732" max="9984" width="9.140625" style="64"/>
    <col min="9985" max="9985" width="24.28515625" style="64" customWidth="1"/>
    <col min="9986" max="9986" width="60.5703125" style="64" customWidth="1"/>
    <col min="9987" max="9987" width="9.85546875" style="64" customWidth="1"/>
    <col min="9988" max="10240" width="9.140625" style="64"/>
    <col min="10241" max="10241" width="24.28515625" style="64" customWidth="1"/>
    <col min="10242" max="10242" width="60.5703125" style="64" customWidth="1"/>
    <col min="10243" max="10243" width="9.85546875" style="64" customWidth="1"/>
    <col min="10244" max="10496" width="9.140625" style="64"/>
    <col min="10497" max="10497" width="24.28515625" style="64" customWidth="1"/>
    <col min="10498" max="10498" width="60.5703125" style="64" customWidth="1"/>
    <col min="10499" max="10499" width="9.85546875" style="64" customWidth="1"/>
    <col min="10500" max="10752" width="9.140625" style="64"/>
    <col min="10753" max="10753" width="24.28515625" style="64" customWidth="1"/>
    <col min="10754" max="10754" width="60.5703125" style="64" customWidth="1"/>
    <col min="10755" max="10755" width="9.85546875" style="64" customWidth="1"/>
    <col min="10756" max="11008" width="9.140625" style="64"/>
    <col min="11009" max="11009" width="24.28515625" style="64" customWidth="1"/>
    <col min="11010" max="11010" width="60.5703125" style="64" customWidth="1"/>
    <col min="11011" max="11011" width="9.85546875" style="64" customWidth="1"/>
    <col min="11012" max="11264" width="9.140625" style="64"/>
    <col min="11265" max="11265" width="24.28515625" style="64" customWidth="1"/>
    <col min="11266" max="11266" width="60.5703125" style="64" customWidth="1"/>
    <col min="11267" max="11267" width="9.85546875" style="64" customWidth="1"/>
    <col min="11268" max="11520" width="9.140625" style="64"/>
    <col min="11521" max="11521" width="24.28515625" style="64" customWidth="1"/>
    <col min="11522" max="11522" width="60.5703125" style="64" customWidth="1"/>
    <col min="11523" max="11523" width="9.85546875" style="64" customWidth="1"/>
    <col min="11524" max="11776" width="9.140625" style="64"/>
    <col min="11777" max="11777" width="24.28515625" style="64" customWidth="1"/>
    <col min="11778" max="11778" width="60.5703125" style="64" customWidth="1"/>
    <col min="11779" max="11779" width="9.85546875" style="64" customWidth="1"/>
    <col min="11780" max="12032" width="9.140625" style="64"/>
    <col min="12033" max="12033" width="24.28515625" style="64" customWidth="1"/>
    <col min="12034" max="12034" width="60.5703125" style="64" customWidth="1"/>
    <col min="12035" max="12035" width="9.85546875" style="64" customWidth="1"/>
    <col min="12036" max="12288" width="9.140625" style="64"/>
    <col min="12289" max="12289" width="24.28515625" style="64" customWidth="1"/>
    <col min="12290" max="12290" width="60.5703125" style="64" customWidth="1"/>
    <col min="12291" max="12291" width="9.85546875" style="64" customWidth="1"/>
    <col min="12292" max="12544" width="9.140625" style="64"/>
    <col min="12545" max="12545" width="24.28515625" style="64" customWidth="1"/>
    <col min="12546" max="12546" width="60.5703125" style="64" customWidth="1"/>
    <col min="12547" max="12547" width="9.85546875" style="64" customWidth="1"/>
    <col min="12548" max="12800" width="9.140625" style="64"/>
    <col min="12801" max="12801" width="24.28515625" style="64" customWidth="1"/>
    <col min="12802" max="12802" width="60.5703125" style="64" customWidth="1"/>
    <col min="12803" max="12803" width="9.85546875" style="64" customWidth="1"/>
    <col min="12804" max="13056" width="9.140625" style="64"/>
    <col min="13057" max="13057" width="24.28515625" style="64" customWidth="1"/>
    <col min="13058" max="13058" width="60.5703125" style="64" customWidth="1"/>
    <col min="13059" max="13059" width="9.85546875" style="64" customWidth="1"/>
    <col min="13060" max="13312" width="9.140625" style="64"/>
    <col min="13313" max="13313" width="24.28515625" style="64" customWidth="1"/>
    <col min="13314" max="13314" width="60.5703125" style="64" customWidth="1"/>
    <col min="13315" max="13315" width="9.85546875" style="64" customWidth="1"/>
    <col min="13316" max="13568" width="9.140625" style="64"/>
    <col min="13569" max="13569" width="24.28515625" style="64" customWidth="1"/>
    <col min="13570" max="13570" width="60.5703125" style="64" customWidth="1"/>
    <col min="13571" max="13571" width="9.85546875" style="64" customWidth="1"/>
    <col min="13572" max="13824" width="9.140625" style="64"/>
    <col min="13825" max="13825" width="24.28515625" style="64" customWidth="1"/>
    <col min="13826" max="13826" width="60.5703125" style="64" customWidth="1"/>
    <col min="13827" max="13827" width="9.85546875" style="64" customWidth="1"/>
    <col min="13828" max="14080" width="9.140625" style="64"/>
    <col min="14081" max="14081" width="24.28515625" style="64" customWidth="1"/>
    <col min="14082" max="14082" width="60.5703125" style="64" customWidth="1"/>
    <col min="14083" max="14083" width="9.85546875" style="64" customWidth="1"/>
    <col min="14084" max="14336" width="9.140625" style="64"/>
    <col min="14337" max="14337" width="24.28515625" style="64" customWidth="1"/>
    <col min="14338" max="14338" width="60.5703125" style="64" customWidth="1"/>
    <col min="14339" max="14339" width="9.85546875" style="64" customWidth="1"/>
    <col min="14340" max="14592" width="9.140625" style="64"/>
    <col min="14593" max="14593" width="24.28515625" style="64" customWidth="1"/>
    <col min="14594" max="14594" width="60.5703125" style="64" customWidth="1"/>
    <col min="14595" max="14595" width="9.85546875" style="64" customWidth="1"/>
    <col min="14596" max="14848" width="9.140625" style="64"/>
    <col min="14849" max="14849" width="24.28515625" style="64" customWidth="1"/>
    <col min="14850" max="14850" width="60.5703125" style="64" customWidth="1"/>
    <col min="14851" max="14851" width="9.85546875" style="64" customWidth="1"/>
    <col min="14852" max="15104" width="9.140625" style="64"/>
    <col min="15105" max="15105" width="24.28515625" style="64" customWidth="1"/>
    <col min="15106" max="15106" width="60.5703125" style="64" customWidth="1"/>
    <col min="15107" max="15107" width="9.85546875" style="64" customWidth="1"/>
    <col min="15108" max="15360" width="9.140625" style="64"/>
    <col min="15361" max="15361" width="24.28515625" style="64" customWidth="1"/>
    <col min="15362" max="15362" width="60.5703125" style="64" customWidth="1"/>
    <col min="15363" max="15363" width="9.85546875" style="64" customWidth="1"/>
    <col min="15364" max="15616" width="9.140625" style="64"/>
    <col min="15617" max="15617" width="24.28515625" style="64" customWidth="1"/>
    <col min="15618" max="15618" width="60.5703125" style="64" customWidth="1"/>
    <col min="15619" max="15619" width="9.85546875" style="64" customWidth="1"/>
    <col min="15620" max="15872" width="9.140625" style="64"/>
    <col min="15873" max="15873" width="24.28515625" style="64" customWidth="1"/>
    <col min="15874" max="15874" width="60.5703125" style="64" customWidth="1"/>
    <col min="15875" max="15875" width="9.85546875" style="64" customWidth="1"/>
    <col min="15876" max="16128" width="9.140625" style="64"/>
    <col min="16129" max="16129" width="24.28515625" style="64" customWidth="1"/>
    <col min="16130" max="16130" width="60.5703125" style="64" customWidth="1"/>
    <col min="16131" max="16131" width="9.85546875" style="64" customWidth="1"/>
    <col min="16132" max="16384" width="9.140625" style="64"/>
  </cols>
  <sheetData>
    <row r="1" spans="1:17">
      <c r="A1" s="23" t="s">
        <v>48</v>
      </c>
      <c r="B1" s="1304" t="s">
        <v>2218</v>
      </c>
    </row>
    <row r="2" spans="1:17">
      <c r="A2" s="23" t="s">
        <v>49</v>
      </c>
      <c r="B2" s="23" t="s">
        <v>1938</v>
      </c>
    </row>
    <row r="3" spans="1:17">
      <c r="A3" s="23" t="s">
        <v>47</v>
      </c>
      <c r="B3" s="23" t="s">
        <v>1049</v>
      </c>
    </row>
    <row r="4" spans="1:17">
      <c r="A4" s="23" t="s">
        <v>50</v>
      </c>
      <c r="B4" s="23" t="s">
        <v>53</v>
      </c>
    </row>
    <row r="5" spans="1:17">
      <c r="A5" s="64" t="s">
        <v>792</v>
      </c>
      <c r="B5" s="64" t="s">
        <v>71</v>
      </c>
    </row>
    <row r="6" spans="1:17" ht="15.75" thickBot="1"/>
    <row r="7" spans="1:17" ht="15" customHeight="1">
      <c r="A7" s="4685" t="s">
        <v>2201</v>
      </c>
      <c r="B7" s="4686"/>
      <c r="C7" s="4691" t="s">
        <v>2202</v>
      </c>
      <c r="D7" s="4733"/>
      <c r="E7" s="4733"/>
      <c r="F7" s="4733"/>
      <c r="G7" s="4733"/>
      <c r="H7" s="4733"/>
      <c r="I7" s="4733"/>
      <c r="J7" s="4733"/>
      <c r="K7" s="4733"/>
      <c r="L7" s="4734"/>
      <c r="M7" s="4734"/>
      <c r="N7" s="4734"/>
      <c r="O7" s="4734"/>
      <c r="P7" s="4734"/>
      <c r="Q7" s="4735"/>
    </row>
    <row r="8" spans="1:17">
      <c r="A8" s="4687"/>
      <c r="B8" s="4688"/>
      <c r="C8" s="4736"/>
      <c r="D8" s="4737"/>
      <c r="E8" s="4737"/>
      <c r="F8" s="4737"/>
      <c r="G8" s="4737"/>
      <c r="H8" s="4737"/>
      <c r="I8" s="4737"/>
      <c r="J8" s="4737"/>
      <c r="K8" s="4737"/>
      <c r="L8" s="4738"/>
      <c r="M8" s="4738"/>
      <c r="N8" s="4738"/>
      <c r="O8" s="4738"/>
      <c r="P8" s="4738"/>
      <c r="Q8" s="4739"/>
    </row>
    <row r="9" spans="1:17">
      <c r="A9" s="4687"/>
      <c r="B9" s="4688"/>
      <c r="C9" s="4736"/>
      <c r="D9" s="4737"/>
      <c r="E9" s="4737"/>
      <c r="F9" s="4737"/>
      <c r="G9" s="4737"/>
      <c r="H9" s="4737"/>
      <c r="I9" s="4737"/>
      <c r="J9" s="4737"/>
      <c r="K9" s="4737"/>
      <c r="L9" s="4738"/>
      <c r="M9" s="4738"/>
      <c r="N9" s="4738"/>
      <c r="O9" s="4738"/>
      <c r="P9" s="4738"/>
      <c r="Q9" s="4739"/>
    </row>
    <row r="10" spans="1:17" ht="15.75" thickBot="1">
      <c r="A10" s="4689"/>
      <c r="B10" s="4690"/>
      <c r="C10" s="4740"/>
      <c r="D10" s="4741"/>
      <c r="E10" s="4741"/>
      <c r="F10" s="4741"/>
      <c r="G10" s="4741"/>
      <c r="H10" s="4741"/>
      <c r="I10" s="4741"/>
      <c r="J10" s="4741"/>
      <c r="K10" s="4741"/>
      <c r="L10" s="4742"/>
      <c r="M10" s="4742"/>
      <c r="N10" s="4742"/>
      <c r="O10" s="4742"/>
      <c r="P10" s="4742"/>
      <c r="Q10" s="4743"/>
    </row>
    <row r="11" spans="1:17">
      <c r="A11" s="4703" t="s">
        <v>2203</v>
      </c>
      <c r="B11" s="4704"/>
      <c r="C11" s="4717" t="s">
        <v>2197</v>
      </c>
      <c r="D11" s="1629"/>
      <c r="E11" s="4744" t="s">
        <v>2097</v>
      </c>
      <c r="F11" s="4744"/>
      <c r="G11" s="4744"/>
      <c r="H11" s="4744"/>
      <c r="I11" s="4744"/>
      <c r="J11" s="4744"/>
      <c r="K11" s="4744"/>
      <c r="L11" s="4744"/>
      <c r="M11" s="4744"/>
      <c r="N11" s="4744"/>
      <c r="O11" s="4744"/>
      <c r="P11" s="4744"/>
      <c r="Q11" s="4745"/>
    </row>
    <row r="12" spans="1:17" ht="24">
      <c r="A12" s="4705"/>
      <c r="B12" s="4706"/>
      <c r="C12" s="4718"/>
      <c r="D12" s="1610" t="s">
        <v>2098</v>
      </c>
      <c r="E12" s="1611" t="s">
        <v>2099</v>
      </c>
      <c r="F12" s="1612" t="s">
        <v>2100</v>
      </c>
      <c r="G12" s="1612" t="s">
        <v>2101</v>
      </c>
      <c r="H12" s="1612" t="s">
        <v>2102</v>
      </c>
      <c r="I12" s="1612" t="s">
        <v>2103</v>
      </c>
      <c r="J12" s="1612" t="s">
        <v>2104</v>
      </c>
      <c r="K12" s="1612" t="s">
        <v>2105</v>
      </c>
      <c r="L12" s="1612" t="s">
        <v>2106</v>
      </c>
      <c r="M12" s="1612" t="s">
        <v>2107</v>
      </c>
      <c r="N12" s="1612" t="s">
        <v>2108</v>
      </c>
      <c r="O12" s="1612" t="s">
        <v>2109</v>
      </c>
      <c r="P12" s="1612" t="s">
        <v>2110</v>
      </c>
      <c r="Q12" s="1613" t="s">
        <v>2111</v>
      </c>
    </row>
    <row r="13" spans="1:17">
      <c r="A13" s="1630"/>
      <c r="B13" s="1631"/>
      <c r="C13" s="1632">
        <v>1</v>
      </c>
      <c r="D13" s="1633">
        <v>2</v>
      </c>
      <c r="E13" s="1633">
        <v>3</v>
      </c>
      <c r="F13" s="1633">
        <v>4</v>
      </c>
      <c r="G13" s="1633">
        <v>5</v>
      </c>
      <c r="H13" s="1633">
        <v>6</v>
      </c>
      <c r="I13" s="1633">
        <v>7</v>
      </c>
      <c r="J13" s="1633">
        <v>8</v>
      </c>
      <c r="K13" s="1633">
        <v>9</v>
      </c>
      <c r="L13" s="1633">
        <v>10</v>
      </c>
      <c r="M13" s="1633">
        <v>11</v>
      </c>
      <c r="N13" s="1633">
        <v>12</v>
      </c>
      <c r="O13" s="1633">
        <v>13</v>
      </c>
      <c r="P13" s="1633">
        <v>14</v>
      </c>
      <c r="Q13" s="1634">
        <v>15</v>
      </c>
    </row>
    <row r="14" spans="1:17">
      <c r="A14" s="1630"/>
      <c r="B14" s="1614" t="s">
        <v>2112</v>
      </c>
      <c r="C14" s="1492"/>
      <c r="D14" s="1493"/>
      <c r="E14" s="1493"/>
      <c r="F14" s="1493"/>
      <c r="G14" s="1493"/>
      <c r="H14" s="1493"/>
      <c r="I14" s="1493"/>
      <c r="J14" s="1493"/>
      <c r="K14" s="1493"/>
      <c r="L14" s="1493"/>
      <c r="M14" s="1493"/>
      <c r="N14" s="1493"/>
      <c r="O14" s="1493"/>
      <c r="P14" s="1493"/>
      <c r="Q14" s="1494"/>
    </row>
    <row r="15" spans="1:17">
      <c r="A15" s="1635"/>
      <c r="B15" s="1615" t="s">
        <v>199</v>
      </c>
      <c r="C15" s="1496"/>
      <c r="D15" s="1497"/>
      <c r="E15" s="1497"/>
      <c r="F15" s="1497"/>
      <c r="G15" s="1497"/>
      <c r="H15" s="1497"/>
      <c r="I15" s="1497"/>
      <c r="J15" s="1497"/>
      <c r="K15" s="1497"/>
      <c r="L15" s="1497"/>
      <c r="M15" s="1497"/>
      <c r="N15" s="1497"/>
      <c r="O15" s="1497"/>
      <c r="P15" s="1497"/>
      <c r="Q15" s="1498"/>
    </row>
    <row r="16" spans="1:17">
      <c r="A16" s="1499">
        <v>1</v>
      </c>
      <c r="B16" s="1086" t="s">
        <v>202</v>
      </c>
      <c r="C16" s="1500">
        <f>SUM(D16:Q16)</f>
        <v>0</v>
      </c>
      <c r="D16" s="1501"/>
      <c r="E16" s="1502"/>
      <c r="F16" s="1502"/>
      <c r="G16" s="1502"/>
      <c r="H16" s="1502"/>
      <c r="I16" s="1502"/>
      <c r="J16" s="1502"/>
      <c r="K16" s="1502"/>
      <c r="L16" s="1502"/>
      <c r="M16" s="1502"/>
      <c r="N16" s="1502"/>
      <c r="O16" s="1502"/>
      <c r="P16" s="1502"/>
      <c r="Q16" s="1503"/>
    </row>
    <row r="17" spans="1:17" ht="25.5">
      <c r="A17" s="1499">
        <v>2</v>
      </c>
      <c r="B17" s="1082" t="s">
        <v>2113</v>
      </c>
      <c r="C17" s="1500">
        <f t="shared" ref="C17:C32" si="0">SUM(D17:Q17)</f>
        <v>0</v>
      </c>
      <c r="D17" s="1504"/>
      <c r="E17" s="1505"/>
      <c r="F17" s="1505"/>
      <c r="G17" s="1505"/>
      <c r="H17" s="1505"/>
      <c r="I17" s="1505"/>
      <c r="J17" s="1505"/>
      <c r="K17" s="1505"/>
      <c r="L17" s="1505"/>
      <c r="M17" s="1505"/>
      <c r="N17" s="1505"/>
      <c r="O17" s="1505"/>
      <c r="P17" s="1505"/>
      <c r="Q17" s="1506"/>
    </row>
    <row r="18" spans="1:17">
      <c r="A18" s="1507">
        <v>3</v>
      </c>
      <c r="B18" s="1508" t="s">
        <v>2114</v>
      </c>
      <c r="C18" s="1500">
        <f t="shared" si="0"/>
        <v>0</v>
      </c>
      <c r="D18" s="1504"/>
      <c r="E18" s="1505"/>
      <c r="F18" s="1505"/>
      <c r="G18" s="1505"/>
      <c r="H18" s="1505"/>
      <c r="I18" s="1505"/>
      <c r="J18" s="1505"/>
      <c r="K18" s="1505"/>
      <c r="L18" s="1505"/>
      <c r="M18" s="1505"/>
      <c r="N18" s="1505"/>
      <c r="O18" s="1505"/>
      <c r="P18" s="1505"/>
      <c r="Q18" s="1506"/>
    </row>
    <row r="19" spans="1:17">
      <c r="A19" s="1507">
        <v>4</v>
      </c>
      <c r="B19" s="1508" t="s">
        <v>2115</v>
      </c>
      <c r="C19" s="1500">
        <f t="shared" si="0"/>
        <v>0</v>
      </c>
      <c r="D19" s="1509">
        <f>D20+D21</f>
        <v>0</v>
      </c>
      <c r="E19" s="1509">
        <f t="shared" ref="E19:Q19" si="1">E20+E21</f>
        <v>0</v>
      </c>
      <c r="F19" s="1509">
        <f t="shared" si="1"/>
        <v>0</v>
      </c>
      <c r="G19" s="1509">
        <f t="shared" si="1"/>
        <v>0</v>
      </c>
      <c r="H19" s="1509">
        <f t="shared" si="1"/>
        <v>0</v>
      </c>
      <c r="I19" s="1509">
        <f t="shared" si="1"/>
        <v>0</v>
      </c>
      <c r="J19" s="1509">
        <f t="shared" si="1"/>
        <v>0</v>
      </c>
      <c r="K19" s="1509">
        <f t="shared" si="1"/>
        <v>0</v>
      </c>
      <c r="L19" s="1509">
        <f t="shared" si="1"/>
        <v>0</v>
      </c>
      <c r="M19" s="1509">
        <f t="shared" si="1"/>
        <v>0</v>
      </c>
      <c r="N19" s="1509">
        <f t="shared" si="1"/>
        <v>0</v>
      </c>
      <c r="O19" s="1509">
        <f t="shared" si="1"/>
        <v>0</v>
      </c>
      <c r="P19" s="1509">
        <f t="shared" si="1"/>
        <v>0</v>
      </c>
      <c r="Q19" s="1510">
        <f t="shared" si="1"/>
        <v>0</v>
      </c>
    </row>
    <row r="20" spans="1:17">
      <c r="A20" s="1636"/>
      <c r="B20" s="1512" t="s">
        <v>67</v>
      </c>
      <c r="C20" s="1500">
        <f t="shared" si="0"/>
        <v>0</v>
      </c>
      <c r="D20" s="1513"/>
      <c r="E20" s="1514"/>
      <c r="F20" s="1514"/>
      <c r="G20" s="1514"/>
      <c r="H20" s="1514"/>
      <c r="I20" s="1514"/>
      <c r="J20" s="1514"/>
      <c r="K20" s="1514"/>
      <c r="L20" s="1514"/>
      <c r="M20" s="1514"/>
      <c r="N20" s="1514"/>
      <c r="O20" s="1514"/>
      <c r="P20" s="1514"/>
      <c r="Q20" s="1515"/>
    </row>
    <row r="21" spans="1:17">
      <c r="A21" s="1499"/>
      <c r="B21" s="1512" t="s">
        <v>273</v>
      </c>
      <c r="C21" s="1500">
        <f t="shared" si="0"/>
        <v>0</v>
      </c>
      <c r="D21" s="1513"/>
      <c r="E21" s="1514"/>
      <c r="F21" s="1514"/>
      <c r="G21" s="1514"/>
      <c r="H21" s="1514"/>
      <c r="I21" s="1514"/>
      <c r="J21" s="1514"/>
      <c r="K21" s="1514"/>
      <c r="L21" s="1514"/>
      <c r="M21" s="1514"/>
      <c r="N21" s="1514"/>
      <c r="O21" s="1514"/>
      <c r="P21" s="1514"/>
      <c r="Q21" s="1515"/>
    </row>
    <row r="22" spans="1:17">
      <c r="A22" s="1507">
        <v>5</v>
      </c>
      <c r="B22" s="1508" t="s">
        <v>2116</v>
      </c>
      <c r="C22" s="1500">
        <f t="shared" si="0"/>
        <v>0</v>
      </c>
      <c r="D22" s="1516"/>
      <c r="E22" s="1517"/>
      <c r="F22" s="1517"/>
      <c r="G22" s="1517"/>
      <c r="H22" s="1517"/>
      <c r="I22" s="1517"/>
      <c r="J22" s="1517"/>
      <c r="K22" s="1517"/>
      <c r="L22" s="1517"/>
      <c r="M22" s="1517"/>
      <c r="N22" s="1517"/>
      <c r="O22" s="1517"/>
      <c r="P22" s="1517"/>
      <c r="Q22" s="1518"/>
    </row>
    <row r="23" spans="1:17">
      <c r="A23" s="1507">
        <v>6</v>
      </c>
      <c r="B23" s="1508" t="s">
        <v>2117</v>
      </c>
      <c r="C23" s="1500">
        <f t="shared" si="0"/>
        <v>0</v>
      </c>
      <c r="D23" s="1513"/>
      <c r="E23" s="1514"/>
      <c r="F23" s="1514"/>
      <c r="G23" s="1514"/>
      <c r="H23" s="1514"/>
      <c r="I23" s="1514"/>
      <c r="J23" s="1514"/>
      <c r="K23" s="1514"/>
      <c r="L23" s="1514"/>
      <c r="M23" s="1514"/>
      <c r="N23" s="1514"/>
      <c r="O23" s="1514"/>
      <c r="P23" s="1514"/>
      <c r="Q23" s="1515"/>
    </row>
    <row r="24" spans="1:17">
      <c r="A24" s="1507">
        <v>7</v>
      </c>
      <c r="B24" s="1508" t="s">
        <v>1805</v>
      </c>
      <c r="C24" s="1500">
        <f t="shared" si="0"/>
        <v>0</v>
      </c>
      <c r="D24" s="1513"/>
      <c r="E24" s="1514"/>
      <c r="F24" s="1514"/>
      <c r="G24" s="1514"/>
      <c r="H24" s="1514"/>
      <c r="I24" s="1514"/>
      <c r="J24" s="1514"/>
      <c r="K24" s="1514"/>
      <c r="L24" s="1514"/>
      <c r="M24" s="1514"/>
      <c r="N24" s="1514"/>
      <c r="O24" s="1514"/>
      <c r="P24" s="1514"/>
      <c r="Q24" s="1515"/>
    </row>
    <row r="25" spans="1:17">
      <c r="A25" s="1507"/>
      <c r="B25" s="1512" t="s">
        <v>2118</v>
      </c>
      <c r="C25" s="1500">
        <f t="shared" si="0"/>
        <v>0</v>
      </c>
      <c r="D25" s="1513"/>
      <c r="E25" s="1514"/>
      <c r="F25" s="1514"/>
      <c r="G25" s="1514"/>
      <c r="H25" s="1514"/>
      <c r="I25" s="1514"/>
      <c r="J25" s="1514"/>
      <c r="K25" s="1514"/>
      <c r="L25" s="1514"/>
      <c r="M25" s="1514"/>
      <c r="N25" s="1514"/>
      <c r="O25" s="1514"/>
      <c r="P25" s="1514"/>
      <c r="Q25" s="1515"/>
    </row>
    <row r="26" spans="1:17">
      <c r="A26" s="1507">
        <v>8</v>
      </c>
      <c r="B26" s="1524" t="s">
        <v>2119</v>
      </c>
      <c r="C26" s="1500">
        <f t="shared" si="0"/>
        <v>0</v>
      </c>
      <c r="D26" s="1521">
        <f>D27+D28+D29</f>
        <v>0</v>
      </c>
      <c r="E26" s="1521">
        <f t="shared" ref="E26:Q26" si="2">E27+E28+E29</f>
        <v>0</v>
      </c>
      <c r="F26" s="1521">
        <f t="shared" si="2"/>
        <v>0</v>
      </c>
      <c r="G26" s="1521">
        <f t="shared" si="2"/>
        <v>0</v>
      </c>
      <c r="H26" s="1521">
        <f t="shared" si="2"/>
        <v>0</v>
      </c>
      <c r="I26" s="1521">
        <f t="shared" si="2"/>
        <v>0</v>
      </c>
      <c r="J26" s="1521">
        <f t="shared" si="2"/>
        <v>0</v>
      </c>
      <c r="K26" s="1521">
        <f t="shared" si="2"/>
        <v>0</v>
      </c>
      <c r="L26" s="1521">
        <f t="shared" si="2"/>
        <v>0</v>
      </c>
      <c r="M26" s="1521">
        <f t="shared" si="2"/>
        <v>0</v>
      </c>
      <c r="N26" s="1521">
        <f t="shared" si="2"/>
        <v>0</v>
      </c>
      <c r="O26" s="1521">
        <f t="shared" si="2"/>
        <v>0</v>
      </c>
      <c r="P26" s="1521">
        <f t="shared" si="2"/>
        <v>0</v>
      </c>
      <c r="Q26" s="1522">
        <f t="shared" si="2"/>
        <v>0</v>
      </c>
    </row>
    <row r="27" spans="1:17">
      <c r="A27" s="1507"/>
      <c r="B27" s="1523" t="s">
        <v>438</v>
      </c>
      <c r="C27" s="1500">
        <f t="shared" si="0"/>
        <v>0</v>
      </c>
      <c r="D27" s="1513"/>
      <c r="E27" s="1514"/>
      <c r="F27" s="1514"/>
      <c r="G27" s="1514"/>
      <c r="H27" s="1514"/>
      <c r="I27" s="1514"/>
      <c r="J27" s="1514"/>
      <c r="K27" s="1514"/>
      <c r="L27" s="1514"/>
      <c r="M27" s="1514"/>
      <c r="N27" s="1514"/>
      <c r="O27" s="1514"/>
      <c r="P27" s="1514"/>
      <c r="Q27" s="1515"/>
    </row>
    <row r="28" spans="1:17">
      <c r="A28" s="1507"/>
      <c r="B28" s="1523" t="s">
        <v>445</v>
      </c>
      <c r="C28" s="1500">
        <f t="shared" si="0"/>
        <v>0</v>
      </c>
      <c r="D28" s="1513"/>
      <c r="E28" s="1514"/>
      <c r="F28" s="1514"/>
      <c r="G28" s="1514"/>
      <c r="H28" s="1514"/>
      <c r="I28" s="1514"/>
      <c r="J28" s="1514"/>
      <c r="K28" s="1514"/>
      <c r="L28" s="1514"/>
      <c r="M28" s="1514"/>
      <c r="N28" s="1514"/>
      <c r="O28" s="1514"/>
      <c r="P28" s="1514"/>
      <c r="Q28" s="1515"/>
    </row>
    <row r="29" spans="1:17">
      <c r="A29" s="1507"/>
      <c r="B29" s="1523" t="s">
        <v>2120</v>
      </c>
      <c r="C29" s="1500">
        <f t="shared" si="0"/>
        <v>0</v>
      </c>
      <c r="D29" s="1513"/>
      <c r="E29" s="1514"/>
      <c r="F29" s="1514"/>
      <c r="G29" s="1514"/>
      <c r="H29" s="1514"/>
      <c r="I29" s="1514"/>
      <c r="J29" s="1514"/>
      <c r="K29" s="1514"/>
      <c r="L29" s="1514"/>
      <c r="M29" s="1514"/>
      <c r="N29" s="1514"/>
      <c r="O29" s="1514"/>
      <c r="P29" s="1514"/>
      <c r="Q29" s="1515"/>
    </row>
    <row r="30" spans="1:17">
      <c r="A30" s="1507">
        <v>9</v>
      </c>
      <c r="B30" s="1524" t="s">
        <v>1813</v>
      </c>
      <c r="C30" s="1500">
        <f t="shared" si="0"/>
        <v>0</v>
      </c>
      <c r="D30" s="1521">
        <f>D31+D32</f>
        <v>0</v>
      </c>
      <c r="E30" s="1521">
        <f t="shared" ref="E30:Q30" si="3">E31+E32</f>
        <v>0</v>
      </c>
      <c r="F30" s="1521">
        <f t="shared" si="3"/>
        <v>0</v>
      </c>
      <c r="G30" s="1521">
        <f t="shared" si="3"/>
        <v>0</v>
      </c>
      <c r="H30" s="1521">
        <f t="shared" si="3"/>
        <v>0</v>
      </c>
      <c r="I30" s="1521">
        <f t="shared" si="3"/>
        <v>0</v>
      </c>
      <c r="J30" s="1521">
        <f t="shared" si="3"/>
        <v>0</v>
      </c>
      <c r="K30" s="1521">
        <f t="shared" si="3"/>
        <v>0</v>
      </c>
      <c r="L30" s="1521">
        <f t="shared" si="3"/>
        <v>0</v>
      </c>
      <c r="M30" s="1521">
        <f t="shared" si="3"/>
        <v>0</v>
      </c>
      <c r="N30" s="1521">
        <f t="shared" si="3"/>
        <v>0</v>
      </c>
      <c r="O30" s="1521">
        <f t="shared" si="3"/>
        <v>0</v>
      </c>
      <c r="P30" s="1521">
        <f t="shared" si="3"/>
        <v>0</v>
      </c>
      <c r="Q30" s="1522">
        <f t="shared" si="3"/>
        <v>0</v>
      </c>
    </row>
    <row r="31" spans="1:17">
      <c r="A31" s="1507"/>
      <c r="B31" s="1525" t="s">
        <v>2121</v>
      </c>
      <c r="C31" s="1500">
        <f t="shared" si="0"/>
        <v>0</v>
      </c>
      <c r="D31" s="1513"/>
      <c r="E31" s="1514"/>
      <c r="F31" s="1514"/>
      <c r="G31" s="1514"/>
      <c r="H31" s="1514"/>
      <c r="I31" s="1514"/>
      <c r="J31" s="1514"/>
      <c r="K31" s="1514"/>
      <c r="L31" s="1514"/>
      <c r="M31" s="1514"/>
      <c r="N31" s="1514"/>
      <c r="O31" s="1514"/>
      <c r="P31" s="1514"/>
      <c r="Q31" s="1515"/>
    </row>
    <row r="32" spans="1:17">
      <c r="A32" s="1507"/>
      <c r="B32" s="1525" t="s">
        <v>65</v>
      </c>
      <c r="C32" s="1500">
        <f t="shared" si="0"/>
        <v>0</v>
      </c>
      <c r="D32" s="1513"/>
      <c r="E32" s="1514"/>
      <c r="F32" s="1514"/>
      <c r="G32" s="1514"/>
      <c r="H32" s="1514"/>
      <c r="I32" s="1514"/>
      <c r="J32" s="1514"/>
      <c r="K32" s="1514"/>
      <c r="L32" s="1514"/>
      <c r="M32" s="1514"/>
      <c r="N32" s="1514"/>
      <c r="O32" s="1514"/>
      <c r="P32" s="1514"/>
      <c r="Q32" s="1515"/>
    </row>
    <row r="33" spans="1:17">
      <c r="A33" s="1507"/>
      <c r="B33" s="1572" t="s">
        <v>2122</v>
      </c>
      <c r="C33" s="1529">
        <f>C16+C17+C18+C19+C22+C23+C24+C25+C26+C30</f>
        <v>0</v>
      </c>
      <c r="D33" s="1529">
        <f t="shared" ref="D33:Q33" si="4">D16+D17+D18+D19+D22+D23+D24+D25+D26+D30</f>
        <v>0</v>
      </c>
      <c r="E33" s="1529">
        <f t="shared" si="4"/>
        <v>0</v>
      </c>
      <c r="F33" s="1529">
        <f t="shared" si="4"/>
        <v>0</v>
      </c>
      <c r="G33" s="1529">
        <f t="shared" si="4"/>
        <v>0</v>
      </c>
      <c r="H33" s="1529">
        <f t="shared" si="4"/>
        <v>0</v>
      </c>
      <c r="I33" s="1529">
        <f t="shared" si="4"/>
        <v>0</v>
      </c>
      <c r="J33" s="1529">
        <f t="shared" si="4"/>
        <v>0</v>
      </c>
      <c r="K33" s="1529">
        <f t="shared" si="4"/>
        <v>0</v>
      </c>
      <c r="L33" s="1529">
        <f t="shared" si="4"/>
        <v>0</v>
      </c>
      <c r="M33" s="1529">
        <f t="shared" si="4"/>
        <v>0</v>
      </c>
      <c r="N33" s="1529">
        <f t="shared" si="4"/>
        <v>0</v>
      </c>
      <c r="O33" s="1529">
        <f t="shared" si="4"/>
        <v>0</v>
      </c>
      <c r="P33" s="1529">
        <f t="shared" si="4"/>
        <v>0</v>
      </c>
      <c r="Q33" s="1530">
        <f t="shared" si="4"/>
        <v>0</v>
      </c>
    </row>
    <row r="34" spans="1:17">
      <c r="A34" s="1507"/>
      <c r="B34" s="1614" t="s">
        <v>2123</v>
      </c>
      <c r="C34" s="1531"/>
      <c r="D34" s="1531"/>
      <c r="E34" s="1531"/>
      <c r="F34" s="1531"/>
      <c r="G34" s="1531"/>
      <c r="H34" s="1531"/>
      <c r="I34" s="1531"/>
      <c r="J34" s="1531"/>
      <c r="K34" s="1531"/>
      <c r="L34" s="1531"/>
      <c r="M34" s="1531"/>
      <c r="N34" s="1531"/>
      <c r="O34" s="1531"/>
      <c r="P34" s="1531"/>
      <c r="Q34" s="1532"/>
    </row>
    <row r="35" spans="1:17">
      <c r="A35" s="1507">
        <v>1</v>
      </c>
      <c r="B35" s="1508" t="s">
        <v>2124</v>
      </c>
      <c r="C35" s="1500">
        <f>SUM(D35:Q35)</f>
        <v>0</v>
      </c>
      <c r="D35" s="1516"/>
      <c r="E35" s="1517"/>
      <c r="F35" s="1517"/>
      <c r="G35" s="1517"/>
      <c r="H35" s="1517"/>
      <c r="I35" s="1517"/>
      <c r="J35" s="1517"/>
      <c r="K35" s="1517"/>
      <c r="L35" s="1517"/>
      <c r="M35" s="1517"/>
      <c r="N35" s="1517"/>
      <c r="O35" s="1517"/>
      <c r="P35" s="1517"/>
      <c r="Q35" s="1518"/>
    </row>
    <row r="36" spans="1:17">
      <c r="A36" s="1507">
        <v>2</v>
      </c>
      <c r="B36" s="1508" t="s">
        <v>2125</v>
      </c>
      <c r="C36" s="1500">
        <f t="shared" ref="C36:C50" si="5">SUM(D36:Q36)</f>
        <v>0</v>
      </c>
      <c r="D36" s="1513"/>
      <c r="E36" s="1514"/>
      <c r="F36" s="1514"/>
      <c r="G36" s="1514"/>
      <c r="H36" s="1514"/>
      <c r="I36" s="1514"/>
      <c r="J36" s="1514"/>
      <c r="K36" s="1514"/>
      <c r="L36" s="1514"/>
      <c r="M36" s="1514"/>
      <c r="N36" s="1514"/>
      <c r="O36" s="1514"/>
      <c r="P36" s="1514"/>
      <c r="Q36" s="1515"/>
    </row>
    <row r="37" spans="1:17">
      <c r="A37" s="1507">
        <v>3</v>
      </c>
      <c r="B37" s="1508" t="s">
        <v>2126</v>
      </c>
      <c r="C37" s="1500">
        <f t="shared" si="5"/>
        <v>0</v>
      </c>
      <c r="D37" s="1513"/>
      <c r="E37" s="1514"/>
      <c r="F37" s="1514"/>
      <c r="G37" s="1514"/>
      <c r="H37" s="1514"/>
      <c r="I37" s="1514"/>
      <c r="J37" s="1514"/>
      <c r="K37" s="1514"/>
      <c r="L37" s="1514"/>
      <c r="M37" s="1514"/>
      <c r="N37" s="1514"/>
      <c r="O37" s="1514"/>
      <c r="P37" s="1514"/>
      <c r="Q37" s="1515"/>
    </row>
    <row r="38" spans="1:17">
      <c r="A38" s="1507">
        <v>4</v>
      </c>
      <c r="B38" s="1508" t="s">
        <v>2127</v>
      </c>
      <c r="C38" s="1500">
        <f t="shared" si="5"/>
        <v>0</v>
      </c>
      <c r="D38" s="1521">
        <f>D39+D40</f>
        <v>0</v>
      </c>
      <c r="E38" s="1521">
        <f t="shared" ref="E38:Q38" si="6">E39+E40</f>
        <v>0</v>
      </c>
      <c r="F38" s="1521">
        <f t="shared" si="6"/>
        <v>0</v>
      </c>
      <c r="G38" s="1521">
        <f t="shared" si="6"/>
        <v>0</v>
      </c>
      <c r="H38" s="1521">
        <f t="shared" si="6"/>
        <v>0</v>
      </c>
      <c r="I38" s="1521">
        <f t="shared" si="6"/>
        <v>0</v>
      </c>
      <c r="J38" s="1521">
        <f t="shared" si="6"/>
        <v>0</v>
      </c>
      <c r="K38" s="1521">
        <f t="shared" si="6"/>
        <v>0</v>
      </c>
      <c r="L38" s="1521">
        <f t="shared" si="6"/>
        <v>0</v>
      </c>
      <c r="M38" s="1521">
        <f t="shared" si="6"/>
        <v>0</v>
      </c>
      <c r="N38" s="1521">
        <f t="shared" si="6"/>
        <v>0</v>
      </c>
      <c r="O38" s="1521">
        <f t="shared" si="6"/>
        <v>0</v>
      </c>
      <c r="P38" s="1521">
        <f t="shared" si="6"/>
        <v>0</v>
      </c>
      <c r="Q38" s="1522">
        <f t="shared" si="6"/>
        <v>0</v>
      </c>
    </row>
    <row r="39" spans="1:17" ht="15" customHeight="1">
      <c r="A39" s="1507"/>
      <c r="B39" s="1512" t="s">
        <v>67</v>
      </c>
      <c r="C39" s="1500">
        <f t="shared" si="5"/>
        <v>0</v>
      </c>
      <c r="D39" s="1533"/>
      <c r="E39" s="1533"/>
      <c r="F39" s="1533"/>
      <c r="G39" s="1533"/>
      <c r="H39" s="1533"/>
      <c r="I39" s="1533"/>
      <c r="J39" s="1533"/>
      <c r="K39" s="1533"/>
      <c r="L39" s="1533"/>
      <c r="M39" s="1533"/>
      <c r="N39" s="1533"/>
      <c r="O39" s="1533"/>
      <c r="P39" s="1533"/>
      <c r="Q39" s="1534"/>
    </row>
    <row r="40" spans="1:17">
      <c r="A40" s="1507"/>
      <c r="B40" s="1512" t="s">
        <v>273</v>
      </c>
      <c r="C40" s="1500">
        <f t="shared" si="5"/>
        <v>0</v>
      </c>
      <c r="D40" s="1536"/>
      <c r="E40" s="1536"/>
      <c r="F40" s="1536"/>
      <c r="G40" s="1536"/>
      <c r="H40" s="1536"/>
      <c r="I40" s="1536"/>
      <c r="J40" s="1536"/>
      <c r="K40" s="1536"/>
      <c r="L40" s="1536"/>
      <c r="M40" s="1536"/>
      <c r="N40" s="1536"/>
      <c r="O40" s="1536"/>
      <c r="P40" s="1536"/>
      <c r="Q40" s="1537"/>
    </row>
    <row r="41" spans="1:17">
      <c r="A41" s="1507">
        <v>5</v>
      </c>
      <c r="B41" s="1508" t="s">
        <v>2128</v>
      </c>
      <c r="C41" s="1500">
        <f t="shared" si="5"/>
        <v>0</v>
      </c>
      <c r="D41" s="1539"/>
      <c r="E41" s="1539"/>
      <c r="F41" s="1539"/>
      <c r="G41" s="1539"/>
      <c r="H41" s="1539"/>
      <c r="I41" s="1539"/>
      <c r="J41" s="1539"/>
      <c r="K41" s="1539"/>
      <c r="L41" s="1539"/>
      <c r="M41" s="1539"/>
      <c r="N41" s="1539"/>
      <c r="O41" s="1539"/>
      <c r="P41" s="1539"/>
      <c r="Q41" s="1540"/>
    </row>
    <row r="42" spans="1:17">
      <c r="A42" s="1507">
        <v>6</v>
      </c>
      <c r="B42" s="1524" t="s">
        <v>2117</v>
      </c>
      <c r="C42" s="1500">
        <f t="shared" si="5"/>
        <v>0</v>
      </c>
      <c r="D42" s="1541"/>
      <c r="E42" s="1541"/>
      <c r="F42" s="1541"/>
      <c r="G42" s="1541"/>
      <c r="H42" s="1541"/>
      <c r="I42" s="1541"/>
      <c r="J42" s="1541"/>
      <c r="K42" s="1541"/>
      <c r="L42" s="1541"/>
      <c r="M42" s="1541"/>
      <c r="N42" s="1541"/>
      <c r="O42" s="1541"/>
      <c r="P42" s="1541"/>
      <c r="Q42" s="1542"/>
    </row>
    <row r="43" spans="1:17">
      <c r="A43" s="1507">
        <v>7</v>
      </c>
      <c r="B43" s="1524" t="s">
        <v>771</v>
      </c>
      <c r="C43" s="1500">
        <f t="shared" si="5"/>
        <v>0</v>
      </c>
      <c r="D43" s="1509">
        <f>D44+D45+D46</f>
        <v>0</v>
      </c>
      <c r="E43" s="1509">
        <f t="shared" ref="E43:Q43" si="7">E44+E45+E46</f>
        <v>0</v>
      </c>
      <c r="F43" s="1509">
        <f t="shared" si="7"/>
        <v>0</v>
      </c>
      <c r="G43" s="1509">
        <f t="shared" si="7"/>
        <v>0</v>
      </c>
      <c r="H43" s="1509">
        <f t="shared" si="7"/>
        <v>0</v>
      </c>
      <c r="I43" s="1509">
        <f t="shared" si="7"/>
        <v>0</v>
      </c>
      <c r="J43" s="1509">
        <f t="shared" si="7"/>
        <v>0</v>
      </c>
      <c r="K43" s="1509">
        <f t="shared" si="7"/>
        <v>0</v>
      </c>
      <c r="L43" s="1509">
        <f t="shared" si="7"/>
        <v>0</v>
      </c>
      <c r="M43" s="1509">
        <f t="shared" si="7"/>
        <v>0</v>
      </c>
      <c r="N43" s="1509">
        <f t="shared" si="7"/>
        <v>0</v>
      </c>
      <c r="O43" s="1509">
        <f t="shared" si="7"/>
        <v>0</v>
      </c>
      <c r="P43" s="1509">
        <f t="shared" si="7"/>
        <v>0</v>
      </c>
      <c r="Q43" s="1510">
        <f t="shared" si="7"/>
        <v>0</v>
      </c>
    </row>
    <row r="44" spans="1:17">
      <c r="A44" s="1526"/>
      <c r="B44" s="1512" t="s">
        <v>560</v>
      </c>
      <c r="C44" s="1500">
        <f t="shared" si="5"/>
        <v>0</v>
      </c>
      <c r="D44" s="1544"/>
      <c r="E44" s="1505"/>
      <c r="F44" s="1505"/>
      <c r="G44" s="1505"/>
      <c r="H44" s="1505"/>
      <c r="I44" s="1505"/>
      <c r="J44" s="1505"/>
      <c r="K44" s="1505"/>
      <c r="L44" s="1505"/>
      <c r="M44" s="1505"/>
      <c r="N44" s="1505"/>
      <c r="O44" s="1505"/>
      <c r="P44" s="1505"/>
      <c r="Q44" s="1506"/>
    </row>
    <row r="45" spans="1:17">
      <c r="A45" s="1635"/>
      <c r="B45" s="1512" t="s">
        <v>570</v>
      </c>
      <c r="C45" s="1500">
        <f t="shared" si="5"/>
        <v>0</v>
      </c>
      <c r="D45" s="1544"/>
      <c r="E45" s="1505"/>
      <c r="F45" s="1505"/>
      <c r="G45" s="1505"/>
      <c r="H45" s="1505"/>
      <c r="I45" s="1505"/>
      <c r="J45" s="1505"/>
      <c r="K45" s="1505"/>
      <c r="L45" s="1505"/>
      <c r="M45" s="1505"/>
      <c r="N45" s="1505"/>
      <c r="O45" s="1505"/>
      <c r="P45" s="1505"/>
      <c r="Q45" s="1506"/>
    </row>
    <row r="46" spans="1:17">
      <c r="A46" s="1635"/>
      <c r="B46" s="1512" t="s">
        <v>571</v>
      </c>
      <c r="C46" s="1500">
        <f t="shared" si="5"/>
        <v>0</v>
      </c>
      <c r="D46" s="1544"/>
      <c r="E46" s="1505"/>
      <c r="F46" s="1505"/>
      <c r="G46" s="1505"/>
      <c r="H46" s="1505"/>
      <c r="I46" s="1505"/>
      <c r="J46" s="1505"/>
      <c r="K46" s="1505"/>
      <c r="L46" s="1505"/>
      <c r="M46" s="1505"/>
      <c r="N46" s="1505"/>
      <c r="O46" s="1505"/>
      <c r="P46" s="1505"/>
      <c r="Q46" s="1506"/>
    </row>
    <row r="47" spans="1:17">
      <c r="A47" s="1507">
        <v>8</v>
      </c>
      <c r="B47" s="1545" t="s">
        <v>2129</v>
      </c>
      <c r="C47" s="1500">
        <f t="shared" si="5"/>
        <v>0</v>
      </c>
      <c r="D47" s="1544"/>
      <c r="E47" s="1505"/>
      <c r="F47" s="1505"/>
      <c r="G47" s="1505"/>
      <c r="H47" s="1505"/>
      <c r="I47" s="1505"/>
      <c r="J47" s="1505"/>
      <c r="K47" s="1505"/>
      <c r="L47" s="1505"/>
      <c r="M47" s="1505"/>
      <c r="N47" s="1505"/>
      <c r="O47" s="1505"/>
      <c r="P47" s="1505"/>
      <c r="Q47" s="1506"/>
    </row>
    <row r="48" spans="1:17">
      <c r="A48" s="1507">
        <v>9</v>
      </c>
      <c r="B48" s="1520" t="s">
        <v>2130</v>
      </c>
      <c r="C48" s="1500">
        <f t="shared" si="5"/>
        <v>0</v>
      </c>
      <c r="D48" s="1544"/>
      <c r="E48" s="1505"/>
      <c r="F48" s="1505"/>
      <c r="G48" s="1505"/>
      <c r="H48" s="1505"/>
      <c r="I48" s="1505"/>
      <c r="J48" s="1505"/>
      <c r="K48" s="1505"/>
      <c r="L48" s="1505"/>
      <c r="M48" s="1505"/>
      <c r="N48" s="1505"/>
      <c r="O48" s="1505"/>
      <c r="P48" s="1505"/>
      <c r="Q48" s="1506"/>
    </row>
    <row r="49" spans="1:17">
      <c r="A49" s="1507">
        <v>10</v>
      </c>
      <c r="B49" s="1524" t="s">
        <v>1833</v>
      </c>
      <c r="C49" s="1500">
        <f t="shared" si="5"/>
        <v>0</v>
      </c>
      <c r="D49" s="1544"/>
      <c r="E49" s="1505"/>
      <c r="F49" s="1505"/>
      <c r="G49" s="1505"/>
      <c r="H49" s="1505"/>
      <c r="I49" s="1505"/>
      <c r="J49" s="1505"/>
      <c r="K49" s="1505"/>
      <c r="L49" s="1505"/>
      <c r="M49" s="1505"/>
      <c r="N49" s="1505"/>
      <c r="O49" s="1505"/>
      <c r="P49" s="1505"/>
      <c r="Q49" s="1506"/>
    </row>
    <row r="50" spans="1:17">
      <c r="A50" s="1507">
        <v>11</v>
      </c>
      <c r="B50" s="1524" t="s">
        <v>643</v>
      </c>
      <c r="C50" s="1500">
        <f t="shared" si="5"/>
        <v>0</v>
      </c>
      <c r="D50" s="1544"/>
      <c r="E50" s="1505"/>
      <c r="F50" s="1505"/>
      <c r="G50" s="1505"/>
      <c r="H50" s="1505"/>
      <c r="I50" s="1505"/>
      <c r="J50" s="1505"/>
      <c r="K50" s="1505"/>
      <c r="L50" s="1505"/>
      <c r="M50" s="1505"/>
      <c r="N50" s="1505"/>
      <c r="O50" s="1505"/>
      <c r="P50" s="1505"/>
      <c r="Q50" s="1506"/>
    </row>
    <row r="51" spans="1:17" s="2" customFormat="1" ht="15.75" thickBot="1">
      <c r="A51" s="1637"/>
      <c r="B51" s="1547" t="s">
        <v>2131</v>
      </c>
      <c r="C51" s="1548">
        <f>C35+C36+C37+C38+C41+C42+C43+C47+C48+C49+C50</f>
        <v>0</v>
      </c>
      <c r="D51" s="1549">
        <f>D35+D36+D37+D38+D41+D42+D43+D47+D48+D49+D50</f>
        <v>0</v>
      </c>
      <c r="E51" s="1549">
        <f t="shared" ref="E51:Q51" si="8">E35+E36+E37+E38+E41+E42+E43+E47+E48+E49+E50</f>
        <v>0</v>
      </c>
      <c r="F51" s="1549">
        <f t="shared" si="8"/>
        <v>0</v>
      </c>
      <c r="G51" s="1549">
        <f t="shared" si="8"/>
        <v>0</v>
      </c>
      <c r="H51" s="1549">
        <f t="shared" si="8"/>
        <v>0</v>
      </c>
      <c r="I51" s="1549">
        <f t="shared" si="8"/>
        <v>0</v>
      </c>
      <c r="J51" s="1549">
        <f t="shared" si="8"/>
        <v>0</v>
      </c>
      <c r="K51" s="1549">
        <f t="shared" si="8"/>
        <v>0</v>
      </c>
      <c r="L51" s="1549">
        <f t="shared" si="8"/>
        <v>0</v>
      </c>
      <c r="M51" s="1549">
        <f t="shared" si="8"/>
        <v>0</v>
      </c>
      <c r="N51" s="1549">
        <f t="shared" si="8"/>
        <v>0</v>
      </c>
      <c r="O51" s="1549">
        <f t="shared" si="8"/>
        <v>0</v>
      </c>
      <c r="P51" s="1549">
        <f t="shared" si="8"/>
        <v>0</v>
      </c>
      <c r="Q51" s="1550">
        <f t="shared" si="8"/>
        <v>0</v>
      </c>
    </row>
    <row r="52" spans="1:17" ht="15.75" thickBot="1">
      <c r="A52" s="1638"/>
      <c r="B52" s="1639" t="s">
        <v>2132</v>
      </c>
      <c r="C52" s="1553">
        <f>C33+C51</f>
        <v>0</v>
      </c>
      <c r="D52" s="1554">
        <f>D33+D51</f>
        <v>0</v>
      </c>
      <c r="E52" s="1554">
        <f t="shared" ref="E52:Q52" si="9">E33+E51</f>
        <v>0</v>
      </c>
      <c r="F52" s="1554">
        <f t="shared" si="9"/>
        <v>0</v>
      </c>
      <c r="G52" s="1554">
        <f t="shared" si="9"/>
        <v>0</v>
      </c>
      <c r="H52" s="1554">
        <f t="shared" si="9"/>
        <v>0</v>
      </c>
      <c r="I52" s="1554">
        <f t="shared" si="9"/>
        <v>0</v>
      </c>
      <c r="J52" s="1554">
        <f t="shared" si="9"/>
        <v>0</v>
      </c>
      <c r="K52" s="1554">
        <f t="shared" si="9"/>
        <v>0</v>
      </c>
      <c r="L52" s="1554">
        <f t="shared" si="9"/>
        <v>0</v>
      </c>
      <c r="M52" s="1554">
        <f t="shared" si="9"/>
        <v>0</v>
      </c>
      <c r="N52" s="1554">
        <f t="shared" si="9"/>
        <v>0</v>
      </c>
      <c r="O52" s="1554">
        <f t="shared" si="9"/>
        <v>0</v>
      </c>
      <c r="P52" s="1554">
        <f t="shared" si="9"/>
        <v>0</v>
      </c>
      <c r="Q52" s="1555">
        <f t="shared" si="9"/>
        <v>0</v>
      </c>
    </row>
    <row r="53" spans="1:17">
      <c r="A53" s="1640"/>
      <c r="B53" s="1641" t="s">
        <v>1221</v>
      </c>
      <c r="C53" s="1558"/>
      <c r="D53" s="1559"/>
      <c r="E53" s="1559"/>
      <c r="F53" s="1559"/>
      <c r="G53" s="1559"/>
      <c r="H53" s="1559"/>
      <c r="I53" s="1559"/>
      <c r="J53" s="1559"/>
      <c r="K53" s="1559"/>
      <c r="L53" s="1559"/>
      <c r="M53" s="1559"/>
      <c r="N53" s="1559"/>
      <c r="O53" s="1559"/>
      <c r="P53" s="1559"/>
      <c r="Q53" s="1560"/>
    </row>
    <row r="54" spans="1:17">
      <c r="A54" s="1635"/>
      <c r="B54" s="1614" t="s">
        <v>2133</v>
      </c>
      <c r="C54" s="1561"/>
      <c r="D54" s="1562"/>
      <c r="E54" s="1562"/>
      <c r="F54" s="1562"/>
      <c r="G54" s="1562"/>
      <c r="H54" s="1562"/>
      <c r="I54" s="1562"/>
      <c r="J54" s="1562"/>
      <c r="K54" s="1562"/>
      <c r="L54" s="1562"/>
      <c r="M54" s="1562"/>
      <c r="N54" s="1562"/>
      <c r="O54" s="1562"/>
      <c r="P54" s="1562"/>
      <c r="Q54" s="1563"/>
    </row>
    <row r="55" spans="1:17">
      <c r="A55" s="1519" t="s">
        <v>2134</v>
      </c>
      <c r="B55" s="1616" t="s">
        <v>2135</v>
      </c>
      <c r="C55" s="1496"/>
      <c r="D55" s="1497"/>
      <c r="E55" s="1497"/>
      <c r="F55" s="1497"/>
      <c r="G55" s="1497"/>
      <c r="H55" s="1497"/>
      <c r="I55" s="1497"/>
      <c r="J55" s="1497"/>
      <c r="K55" s="1497"/>
      <c r="L55" s="1497"/>
      <c r="M55" s="1497"/>
      <c r="N55" s="1497"/>
      <c r="O55" s="1497"/>
      <c r="P55" s="1497"/>
      <c r="Q55" s="1498"/>
    </row>
    <row r="56" spans="1:17">
      <c r="A56" s="1499" t="s">
        <v>2136</v>
      </c>
      <c r="B56" s="1508" t="s">
        <v>2137</v>
      </c>
      <c r="C56" s="1500">
        <f t="shared" ref="C56:C62" si="10">SUM(D56:Q56)</f>
        <v>0</v>
      </c>
      <c r="D56" s="1544"/>
      <c r="E56" s="1505"/>
      <c r="F56" s="1505"/>
      <c r="G56" s="1505"/>
      <c r="H56" s="1505"/>
      <c r="I56" s="1505"/>
      <c r="J56" s="1505"/>
      <c r="K56" s="1505"/>
      <c r="L56" s="1505"/>
      <c r="M56" s="1505"/>
      <c r="N56" s="1505"/>
      <c r="O56" s="1505"/>
      <c r="P56" s="1505"/>
      <c r="Q56" s="1506"/>
    </row>
    <row r="57" spans="1:17">
      <c r="A57" s="1507" t="s">
        <v>2138</v>
      </c>
      <c r="B57" s="1566" t="s">
        <v>2139</v>
      </c>
      <c r="C57" s="1500">
        <f t="shared" si="10"/>
        <v>0</v>
      </c>
      <c r="D57" s="1544"/>
      <c r="E57" s="1505"/>
      <c r="F57" s="1505"/>
      <c r="G57" s="1505"/>
      <c r="H57" s="1505"/>
      <c r="I57" s="1505"/>
      <c r="J57" s="1505"/>
      <c r="K57" s="1505"/>
      <c r="L57" s="1505"/>
      <c r="M57" s="1505"/>
      <c r="N57" s="1505"/>
      <c r="O57" s="1505"/>
      <c r="P57" s="1505"/>
      <c r="Q57" s="1506"/>
    </row>
    <row r="58" spans="1:17">
      <c r="A58" s="1507" t="s">
        <v>2140</v>
      </c>
      <c r="B58" s="1566" t="s">
        <v>2141</v>
      </c>
      <c r="C58" s="1500">
        <f t="shared" si="10"/>
        <v>0</v>
      </c>
      <c r="D58" s="1544"/>
      <c r="E58" s="1505"/>
      <c r="F58" s="1505"/>
      <c r="G58" s="1505"/>
      <c r="H58" s="1505"/>
      <c r="I58" s="1505"/>
      <c r="J58" s="1505"/>
      <c r="K58" s="1505"/>
      <c r="L58" s="1505"/>
      <c r="M58" s="1505"/>
      <c r="N58" s="1505"/>
      <c r="O58" s="1505"/>
      <c r="P58" s="1505"/>
      <c r="Q58" s="1506"/>
    </row>
    <row r="59" spans="1:17">
      <c r="A59" s="1507" t="s">
        <v>2142</v>
      </c>
      <c r="B59" s="1566" t="s">
        <v>2143</v>
      </c>
      <c r="C59" s="1500">
        <f t="shared" si="10"/>
        <v>0</v>
      </c>
      <c r="D59" s="1567">
        <f>D60+D61</f>
        <v>0</v>
      </c>
      <c r="E59" s="1567">
        <f t="shared" ref="E59:Q59" si="11">E60+E61</f>
        <v>0</v>
      </c>
      <c r="F59" s="1567">
        <f t="shared" si="11"/>
        <v>0</v>
      </c>
      <c r="G59" s="1567">
        <f t="shared" si="11"/>
        <v>0</v>
      </c>
      <c r="H59" s="1567">
        <f t="shared" si="11"/>
        <v>0</v>
      </c>
      <c r="I59" s="1567">
        <f t="shared" si="11"/>
        <v>0</v>
      </c>
      <c r="J59" s="1567">
        <f t="shared" si="11"/>
        <v>0</v>
      </c>
      <c r="K59" s="1567">
        <f t="shared" si="11"/>
        <v>0</v>
      </c>
      <c r="L59" s="1567">
        <f t="shared" si="11"/>
        <v>0</v>
      </c>
      <c r="M59" s="1567">
        <f t="shared" si="11"/>
        <v>0</v>
      </c>
      <c r="N59" s="1567">
        <f t="shared" si="11"/>
        <v>0</v>
      </c>
      <c r="O59" s="1567">
        <f t="shared" si="11"/>
        <v>0</v>
      </c>
      <c r="P59" s="1567">
        <f t="shared" si="11"/>
        <v>0</v>
      </c>
      <c r="Q59" s="1568">
        <f t="shared" si="11"/>
        <v>0</v>
      </c>
    </row>
    <row r="60" spans="1:17">
      <c r="A60" s="1507" t="s">
        <v>2144</v>
      </c>
      <c r="B60" s="1569" t="s">
        <v>2145</v>
      </c>
      <c r="C60" s="1500">
        <f t="shared" si="10"/>
        <v>0</v>
      </c>
      <c r="D60" s="1536"/>
      <c r="E60" s="1536"/>
      <c r="F60" s="1536"/>
      <c r="G60" s="1536"/>
      <c r="H60" s="1536"/>
      <c r="I60" s="1536"/>
      <c r="J60" s="1536"/>
      <c r="K60" s="1536"/>
      <c r="L60" s="1536"/>
      <c r="M60" s="1536"/>
      <c r="N60" s="1536"/>
      <c r="O60" s="1536"/>
      <c r="P60" s="1536"/>
      <c r="Q60" s="1537"/>
    </row>
    <row r="61" spans="1:17">
      <c r="A61" s="1499" t="s">
        <v>2146</v>
      </c>
      <c r="B61" s="1512" t="s">
        <v>2147</v>
      </c>
      <c r="C61" s="1500">
        <f t="shared" si="10"/>
        <v>0</v>
      </c>
      <c r="D61" s="1536"/>
      <c r="E61" s="1536"/>
      <c r="F61" s="1536"/>
      <c r="G61" s="1536"/>
      <c r="H61" s="1536"/>
      <c r="I61" s="1536"/>
      <c r="J61" s="1536"/>
      <c r="K61" s="1536"/>
      <c r="L61" s="1536"/>
      <c r="M61" s="1536"/>
      <c r="N61" s="1536"/>
      <c r="O61" s="1536"/>
      <c r="P61" s="1536"/>
      <c r="Q61" s="1537"/>
    </row>
    <row r="62" spans="1:17">
      <c r="A62" s="1507" t="s">
        <v>2148</v>
      </c>
      <c r="B62" s="1566" t="s">
        <v>2149</v>
      </c>
      <c r="C62" s="1500">
        <f t="shared" si="10"/>
        <v>0</v>
      </c>
      <c r="D62" s="1570"/>
      <c r="E62" s="1570"/>
      <c r="F62" s="1570"/>
      <c r="G62" s="1570"/>
      <c r="H62" s="1570"/>
      <c r="I62" s="1570"/>
      <c r="J62" s="1570"/>
      <c r="K62" s="1570"/>
      <c r="L62" s="1570"/>
      <c r="M62" s="1570"/>
      <c r="N62" s="1570"/>
      <c r="O62" s="1570"/>
      <c r="P62" s="1570"/>
      <c r="Q62" s="1571"/>
    </row>
    <row r="63" spans="1:17" s="2" customFormat="1">
      <c r="A63" s="1526"/>
      <c r="B63" s="1528" t="s">
        <v>2150</v>
      </c>
      <c r="C63" s="1573">
        <f>C56+C57+C58+C59+C62</f>
        <v>0</v>
      </c>
      <c r="D63" s="1574">
        <f>D56+D57+D58+D59+D62</f>
        <v>0</v>
      </c>
      <c r="E63" s="1574">
        <f t="shared" ref="E63:Q63" si="12">E56+E57+E58+E59+E62</f>
        <v>0</v>
      </c>
      <c r="F63" s="1574">
        <f t="shared" si="12"/>
        <v>0</v>
      </c>
      <c r="G63" s="1574">
        <f t="shared" si="12"/>
        <v>0</v>
      </c>
      <c r="H63" s="1574">
        <f t="shared" si="12"/>
        <v>0</v>
      </c>
      <c r="I63" s="1574">
        <f t="shared" si="12"/>
        <v>0</v>
      </c>
      <c r="J63" s="1574">
        <f t="shared" si="12"/>
        <v>0</v>
      </c>
      <c r="K63" s="1574">
        <f t="shared" si="12"/>
        <v>0</v>
      </c>
      <c r="L63" s="1574">
        <f t="shared" si="12"/>
        <v>0</v>
      </c>
      <c r="M63" s="1574">
        <f t="shared" si="12"/>
        <v>0</v>
      </c>
      <c r="N63" s="1574">
        <f t="shared" si="12"/>
        <v>0</v>
      </c>
      <c r="O63" s="1574">
        <f t="shared" si="12"/>
        <v>0</v>
      </c>
      <c r="P63" s="1574">
        <f t="shared" si="12"/>
        <v>0</v>
      </c>
      <c r="Q63" s="1575">
        <f t="shared" si="12"/>
        <v>0</v>
      </c>
    </row>
    <row r="64" spans="1:17">
      <c r="A64" s="1635"/>
      <c r="B64" s="1614" t="s">
        <v>2151</v>
      </c>
      <c r="C64" s="1492"/>
      <c r="D64" s="1617"/>
      <c r="E64" s="1617"/>
      <c r="F64" s="1617"/>
      <c r="G64" s="1617"/>
      <c r="H64" s="1617"/>
      <c r="I64" s="1617"/>
      <c r="J64" s="1617"/>
      <c r="K64" s="1617"/>
      <c r="L64" s="1617"/>
      <c r="M64" s="1617"/>
      <c r="N64" s="1617"/>
      <c r="O64" s="1617"/>
      <c r="P64" s="1617"/>
      <c r="Q64" s="1618"/>
    </row>
    <row r="65" spans="1:17">
      <c r="A65" s="1642" t="s">
        <v>2152</v>
      </c>
      <c r="B65" s="1616" t="s">
        <v>2135</v>
      </c>
      <c r="C65" s="1625"/>
      <c r="D65" s="1626"/>
      <c r="E65" s="1626"/>
      <c r="F65" s="1626"/>
      <c r="G65" s="1626"/>
      <c r="H65" s="1626"/>
      <c r="I65" s="1626"/>
      <c r="J65" s="1626"/>
      <c r="K65" s="1626"/>
      <c r="L65" s="1626"/>
      <c r="M65" s="1626"/>
      <c r="N65" s="1626"/>
      <c r="O65" s="1626"/>
      <c r="P65" s="1626"/>
      <c r="Q65" s="1627"/>
    </row>
    <row r="66" spans="1:17">
      <c r="A66" s="1507" t="s">
        <v>2136</v>
      </c>
      <c r="B66" s="1566" t="s">
        <v>2137</v>
      </c>
      <c r="C66" s="1500">
        <f t="shared" ref="C66:C72" si="13">SUM(D66:Q66)</f>
        <v>0</v>
      </c>
      <c r="D66" s="1544"/>
      <c r="E66" s="1505"/>
      <c r="F66" s="1505"/>
      <c r="G66" s="1505"/>
      <c r="H66" s="1505"/>
      <c r="I66" s="1505"/>
      <c r="J66" s="1505"/>
      <c r="K66" s="1505"/>
      <c r="L66" s="1505"/>
      <c r="M66" s="1505"/>
      <c r="N66" s="1505"/>
      <c r="O66" s="1505"/>
      <c r="P66" s="1505"/>
      <c r="Q66" s="1506"/>
    </row>
    <row r="67" spans="1:17">
      <c r="A67" s="1507" t="s">
        <v>2138</v>
      </c>
      <c r="B67" s="1566" t="s">
        <v>2139</v>
      </c>
      <c r="C67" s="1500">
        <f t="shared" si="13"/>
        <v>0</v>
      </c>
      <c r="D67" s="1544"/>
      <c r="E67" s="1505"/>
      <c r="F67" s="1505"/>
      <c r="G67" s="1505"/>
      <c r="H67" s="1505"/>
      <c r="I67" s="1505"/>
      <c r="J67" s="1505"/>
      <c r="K67" s="1505"/>
      <c r="L67" s="1505"/>
      <c r="M67" s="1505"/>
      <c r="N67" s="1505"/>
      <c r="O67" s="1505"/>
      <c r="P67" s="1505"/>
      <c r="Q67" s="1506"/>
    </row>
    <row r="68" spans="1:17">
      <c r="A68" s="1507" t="s">
        <v>2140</v>
      </c>
      <c r="B68" s="1566" t="s">
        <v>2141</v>
      </c>
      <c r="C68" s="1500">
        <f t="shared" si="13"/>
        <v>0</v>
      </c>
      <c r="D68" s="1544"/>
      <c r="E68" s="1505"/>
      <c r="F68" s="1505"/>
      <c r="G68" s="1505"/>
      <c r="H68" s="1505"/>
      <c r="I68" s="1505"/>
      <c r="J68" s="1505"/>
      <c r="K68" s="1505"/>
      <c r="L68" s="1505"/>
      <c r="M68" s="1505"/>
      <c r="N68" s="1505"/>
      <c r="O68" s="1505"/>
      <c r="P68" s="1505"/>
      <c r="Q68" s="1506"/>
    </row>
    <row r="69" spans="1:17">
      <c r="A69" s="1507" t="s">
        <v>2142</v>
      </c>
      <c r="B69" s="1566" t="s">
        <v>2143</v>
      </c>
      <c r="C69" s="1500">
        <f t="shared" si="13"/>
        <v>0</v>
      </c>
      <c r="D69" s="1567">
        <f>D70+D71</f>
        <v>0</v>
      </c>
      <c r="E69" s="1567">
        <f t="shared" ref="E69:Q69" si="14">E70+E71</f>
        <v>0</v>
      </c>
      <c r="F69" s="1567">
        <f t="shared" si="14"/>
        <v>0</v>
      </c>
      <c r="G69" s="1567">
        <f t="shared" si="14"/>
        <v>0</v>
      </c>
      <c r="H69" s="1567">
        <f t="shared" si="14"/>
        <v>0</v>
      </c>
      <c r="I69" s="1567">
        <f t="shared" si="14"/>
        <v>0</v>
      </c>
      <c r="J69" s="1567">
        <f t="shared" si="14"/>
        <v>0</v>
      </c>
      <c r="K69" s="1567">
        <f t="shared" si="14"/>
        <v>0</v>
      </c>
      <c r="L69" s="1567">
        <f t="shared" si="14"/>
        <v>0</v>
      </c>
      <c r="M69" s="1567">
        <f t="shared" si="14"/>
        <v>0</v>
      </c>
      <c r="N69" s="1567">
        <f t="shared" si="14"/>
        <v>0</v>
      </c>
      <c r="O69" s="1567">
        <f t="shared" si="14"/>
        <v>0</v>
      </c>
      <c r="P69" s="1567">
        <f t="shared" si="14"/>
        <v>0</v>
      </c>
      <c r="Q69" s="1568">
        <f t="shared" si="14"/>
        <v>0</v>
      </c>
    </row>
    <row r="70" spans="1:17">
      <c r="A70" s="1507" t="s">
        <v>2144</v>
      </c>
      <c r="B70" s="1569" t="s">
        <v>2145</v>
      </c>
      <c r="C70" s="1500">
        <f t="shared" si="13"/>
        <v>0</v>
      </c>
      <c r="D70" s="1536"/>
      <c r="E70" s="1536"/>
      <c r="F70" s="1536"/>
      <c r="G70" s="1536"/>
      <c r="H70" s="1536"/>
      <c r="I70" s="1536"/>
      <c r="J70" s="1536"/>
      <c r="K70" s="1536"/>
      <c r="L70" s="1536"/>
      <c r="M70" s="1536"/>
      <c r="N70" s="1536"/>
      <c r="O70" s="1536"/>
      <c r="P70" s="1536"/>
      <c r="Q70" s="1537"/>
    </row>
    <row r="71" spans="1:17">
      <c r="A71" s="1507" t="s">
        <v>2146</v>
      </c>
      <c r="B71" s="1569" t="s">
        <v>2147</v>
      </c>
      <c r="C71" s="1500">
        <f t="shared" si="13"/>
        <v>0</v>
      </c>
      <c r="D71" s="1536"/>
      <c r="E71" s="1536"/>
      <c r="F71" s="1536"/>
      <c r="G71" s="1536"/>
      <c r="H71" s="1536"/>
      <c r="I71" s="1536"/>
      <c r="J71" s="1536"/>
      <c r="K71" s="1536"/>
      <c r="L71" s="1536"/>
      <c r="M71" s="1536"/>
      <c r="N71" s="1536"/>
      <c r="O71" s="1536"/>
      <c r="P71" s="1536"/>
      <c r="Q71" s="1537"/>
    </row>
    <row r="72" spans="1:17">
      <c r="A72" s="1507" t="s">
        <v>2148</v>
      </c>
      <c r="B72" s="1566" t="s">
        <v>2149</v>
      </c>
      <c r="C72" s="1500">
        <f t="shared" si="13"/>
        <v>0</v>
      </c>
      <c r="D72" s="1570"/>
      <c r="E72" s="1570"/>
      <c r="F72" s="1570"/>
      <c r="G72" s="1570"/>
      <c r="H72" s="1570"/>
      <c r="I72" s="1570"/>
      <c r="J72" s="1570"/>
      <c r="K72" s="1570"/>
      <c r="L72" s="1570"/>
      <c r="M72" s="1570"/>
      <c r="N72" s="1570"/>
      <c r="O72" s="1570"/>
      <c r="P72" s="1570"/>
      <c r="Q72" s="1571"/>
    </row>
    <row r="73" spans="1:17" s="2" customFormat="1" ht="15.75" thickBot="1">
      <c r="A73" s="1643"/>
      <c r="B73" s="1572" t="s">
        <v>2153</v>
      </c>
      <c r="C73" s="1582">
        <f>C66+C67+C68+C69+C72</f>
        <v>0</v>
      </c>
      <c r="D73" s="1549">
        <f>D66+D67+D68+D69+D72</f>
        <v>0</v>
      </c>
      <c r="E73" s="1549">
        <f t="shared" ref="E73:Q73" si="15">E66+E67+E68+E69+E72</f>
        <v>0</v>
      </c>
      <c r="F73" s="1549">
        <f t="shared" si="15"/>
        <v>0</v>
      </c>
      <c r="G73" s="1549">
        <f t="shared" si="15"/>
        <v>0</v>
      </c>
      <c r="H73" s="1549">
        <f t="shared" si="15"/>
        <v>0</v>
      </c>
      <c r="I73" s="1549">
        <f t="shared" si="15"/>
        <v>0</v>
      </c>
      <c r="J73" s="1549">
        <f t="shared" si="15"/>
        <v>0</v>
      </c>
      <c r="K73" s="1549">
        <f t="shared" si="15"/>
        <v>0</v>
      </c>
      <c r="L73" s="1549">
        <f t="shared" si="15"/>
        <v>0</v>
      </c>
      <c r="M73" s="1549">
        <f t="shared" si="15"/>
        <v>0</v>
      </c>
      <c r="N73" s="1549">
        <f t="shared" si="15"/>
        <v>0</v>
      </c>
      <c r="O73" s="1549">
        <f t="shared" si="15"/>
        <v>0</v>
      </c>
      <c r="P73" s="1549">
        <f t="shared" si="15"/>
        <v>0</v>
      </c>
      <c r="Q73" s="1550">
        <f t="shared" si="15"/>
        <v>0</v>
      </c>
    </row>
    <row r="74" spans="1:17" ht="15.75" thickBot="1">
      <c r="A74" s="1644"/>
      <c r="B74" s="1584" t="s">
        <v>2154</v>
      </c>
      <c r="C74" s="1553">
        <f>C63+C73</f>
        <v>0</v>
      </c>
      <c r="D74" s="1554">
        <f>D63+D73</f>
        <v>0</v>
      </c>
      <c r="E74" s="1554">
        <f t="shared" ref="E74:Q74" si="16">E63+E73</f>
        <v>0</v>
      </c>
      <c r="F74" s="1554">
        <f t="shared" si="16"/>
        <v>0</v>
      </c>
      <c r="G74" s="1554">
        <f t="shared" si="16"/>
        <v>0</v>
      </c>
      <c r="H74" s="1554">
        <f t="shared" si="16"/>
        <v>0</v>
      </c>
      <c r="I74" s="1554">
        <f t="shared" si="16"/>
        <v>0</v>
      </c>
      <c r="J74" s="1554">
        <f t="shared" si="16"/>
        <v>0</v>
      </c>
      <c r="K74" s="1554">
        <f t="shared" si="16"/>
        <v>0</v>
      </c>
      <c r="L74" s="1554">
        <f t="shared" si="16"/>
        <v>0</v>
      </c>
      <c r="M74" s="1554">
        <f t="shared" si="16"/>
        <v>0</v>
      </c>
      <c r="N74" s="1554">
        <f t="shared" si="16"/>
        <v>0</v>
      </c>
      <c r="O74" s="1554">
        <f t="shared" si="16"/>
        <v>0</v>
      </c>
      <c r="P74" s="1554">
        <f t="shared" si="16"/>
        <v>0</v>
      </c>
      <c r="Q74" s="1555">
        <f t="shared" si="16"/>
        <v>0</v>
      </c>
    </row>
    <row r="75" spans="1:17" ht="15.75" thickBot="1">
      <c r="A75" s="1645"/>
      <c r="B75" s="1646" t="s">
        <v>2155</v>
      </c>
      <c r="C75" s="1587">
        <f>C52+C74</f>
        <v>0</v>
      </c>
      <c r="D75" s="1588">
        <f>D52+D74</f>
        <v>0</v>
      </c>
      <c r="E75" s="1588">
        <f t="shared" ref="E75:Q75" si="17">E52+E74</f>
        <v>0</v>
      </c>
      <c r="F75" s="1588">
        <f t="shared" si="17"/>
        <v>0</v>
      </c>
      <c r="G75" s="1588">
        <f t="shared" si="17"/>
        <v>0</v>
      </c>
      <c r="H75" s="1588">
        <f t="shared" si="17"/>
        <v>0</v>
      </c>
      <c r="I75" s="1588">
        <f t="shared" si="17"/>
        <v>0</v>
      </c>
      <c r="J75" s="1588">
        <f t="shared" si="17"/>
        <v>0</v>
      </c>
      <c r="K75" s="1588">
        <f t="shared" si="17"/>
        <v>0</v>
      </c>
      <c r="L75" s="1588">
        <f t="shared" si="17"/>
        <v>0</v>
      </c>
      <c r="M75" s="1588">
        <f t="shared" si="17"/>
        <v>0</v>
      </c>
      <c r="N75" s="1588">
        <f t="shared" si="17"/>
        <v>0</v>
      </c>
      <c r="O75" s="1588">
        <f t="shared" si="17"/>
        <v>0</v>
      </c>
      <c r="P75" s="1588">
        <f t="shared" si="17"/>
        <v>0</v>
      </c>
      <c r="Q75" s="1589">
        <f t="shared" si="17"/>
        <v>0</v>
      </c>
    </row>
    <row r="76" spans="1:17" ht="16.5" thickTop="1" thickBot="1">
      <c r="A76" s="1647"/>
      <c r="B76" s="1648" t="s">
        <v>2156</v>
      </c>
      <c r="C76" s="1592"/>
      <c r="D76" s="1593">
        <v>0</v>
      </c>
      <c r="E76" s="1594" t="s">
        <v>2157</v>
      </c>
      <c r="F76" s="1595" t="s">
        <v>2158</v>
      </c>
      <c r="G76" s="1595" t="s">
        <v>2159</v>
      </c>
      <c r="H76" s="1595" t="s">
        <v>2160</v>
      </c>
      <c r="I76" s="1595" t="s">
        <v>2161</v>
      </c>
      <c r="J76" s="1595" t="s">
        <v>2162</v>
      </c>
      <c r="K76" s="1595" t="s">
        <v>2163</v>
      </c>
      <c r="L76" s="1595" t="s">
        <v>2164</v>
      </c>
      <c r="M76" s="1595" t="s">
        <v>2165</v>
      </c>
      <c r="N76" s="1595" t="s">
        <v>2166</v>
      </c>
      <c r="O76" s="1595" t="s">
        <v>2167</v>
      </c>
      <c r="P76" s="1595" t="s">
        <v>2168</v>
      </c>
      <c r="Q76" s="1596" t="s">
        <v>2169</v>
      </c>
    </row>
    <row r="77" spans="1:17" ht="16.5" thickTop="1" thickBot="1">
      <c r="A77" s="1649"/>
      <c r="B77" s="1650" t="s">
        <v>2204</v>
      </c>
      <c r="C77" s="1599"/>
      <c r="D77" s="1600">
        <f>D75*D76</f>
        <v>0</v>
      </c>
      <c r="E77" s="1601">
        <f>E75*E76</f>
        <v>0</v>
      </c>
      <c r="F77" s="1601">
        <f>F75*F76</f>
        <v>0</v>
      </c>
      <c r="G77" s="1601">
        <f t="shared" ref="G77:Q77" si="18">G75*G76</f>
        <v>0</v>
      </c>
      <c r="H77" s="1601">
        <f t="shared" si="18"/>
        <v>0</v>
      </c>
      <c r="I77" s="1601">
        <f t="shared" si="18"/>
        <v>0</v>
      </c>
      <c r="J77" s="1601">
        <f t="shared" si="18"/>
        <v>0</v>
      </c>
      <c r="K77" s="1601">
        <f t="shared" si="18"/>
        <v>0</v>
      </c>
      <c r="L77" s="1601">
        <f t="shared" si="18"/>
        <v>0</v>
      </c>
      <c r="M77" s="1601">
        <f t="shared" si="18"/>
        <v>0</v>
      </c>
      <c r="N77" s="1601">
        <f t="shared" si="18"/>
        <v>0</v>
      </c>
      <c r="O77" s="1601">
        <f t="shared" si="18"/>
        <v>0</v>
      </c>
      <c r="P77" s="1601">
        <f t="shared" si="18"/>
        <v>0</v>
      </c>
      <c r="Q77" s="1602">
        <f t="shared" si="18"/>
        <v>0</v>
      </c>
    </row>
    <row r="78" spans="1:17" ht="16.5" thickTop="1" thickBot="1">
      <c r="A78" s="1651"/>
      <c r="B78" s="1652" t="s">
        <v>2205</v>
      </c>
      <c r="C78" s="1605">
        <f>SUM(D77:Q77)</f>
        <v>0</v>
      </c>
      <c r="D78" s="1606"/>
      <c r="E78" s="1607"/>
      <c r="F78" s="1607"/>
      <c r="G78" s="1607"/>
      <c r="H78" s="1607"/>
      <c r="I78" s="1607"/>
      <c r="J78" s="1607"/>
      <c r="K78" s="1607"/>
      <c r="L78" s="1607"/>
      <c r="M78" s="1607"/>
      <c r="N78" s="1607"/>
      <c r="O78" s="1607"/>
      <c r="P78" s="1607"/>
      <c r="Q78" s="1608"/>
    </row>
    <row r="79" spans="1:17">
      <c r="A79" s="35"/>
      <c r="B79" s="1624"/>
    </row>
    <row r="80" spans="1:17">
      <c r="A80" s="35"/>
      <c r="B80" s="1624"/>
    </row>
    <row r="81" spans="2:2">
      <c r="B81" s="41"/>
    </row>
    <row r="82" spans="2:2">
      <c r="B82" s="41"/>
    </row>
    <row r="83" spans="2:2">
      <c r="B83" s="41"/>
    </row>
    <row r="84" spans="2:2">
      <c r="B84" s="41"/>
    </row>
  </sheetData>
  <mergeCells count="5">
    <mergeCell ref="A7:B10"/>
    <mergeCell ref="C7:Q10"/>
    <mergeCell ref="A11:B12"/>
    <mergeCell ref="C11:C12"/>
    <mergeCell ref="E11:Q11"/>
  </mergeCells>
  <conditionalFormatting sqref="C11:C12">
    <cfRule type="colorScale" priority="2">
      <colorScale>
        <cfvo type="min"/>
        <cfvo type="percentile" val="50"/>
        <cfvo type="max"/>
        <color rgb="FFF8696B"/>
        <color rgb="FFFFEB84"/>
        <color rgb="FF63BE7B"/>
      </colorScale>
    </cfRule>
  </conditionalFormatting>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4"/>
  <sheetViews>
    <sheetView workbookViewId="0">
      <selection activeCell="A43" activeCellId="1" sqref="B27 A43"/>
    </sheetView>
  </sheetViews>
  <sheetFormatPr defaultRowHeight="15"/>
  <cols>
    <col min="1" max="1" width="24.28515625" style="64" customWidth="1"/>
    <col min="2" max="2" width="60.5703125" style="64" customWidth="1"/>
    <col min="3" max="3" width="9.85546875" style="64" customWidth="1"/>
    <col min="4" max="256" width="9.140625" style="64"/>
    <col min="257" max="257" width="24.28515625" style="64" customWidth="1"/>
    <col min="258" max="258" width="60.5703125" style="64" customWidth="1"/>
    <col min="259" max="259" width="9.85546875" style="64" customWidth="1"/>
    <col min="260" max="512" width="9.140625" style="64"/>
    <col min="513" max="513" width="24.28515625" style="64" customWidth="1"/>
    <col min="514" max="514" width="60.5703125" style="64" customWidth="1"/>
    <col min="515" max="515" width="9.85546875" style="64" customWidth="1"/>
    <col min="516" max="768" width="9.140625" style="64"/>
    <col min="769" max="769" width="24.28515625" style="64" customWidth="1"/>
    <col min="770" max="770" width="60.5703125" style="64" customWidth="1"/>
    <col min="771" max="771" width="9.85546875" style="64" customWidth="1"/>
    <col min="772" max="1024" width="9.140625" style="64"/>
    <col min="1025" max="1025" width="24.28515625" style="64" customWidth="1"/>
    <col min="1026" max="1026" width="60.5703125" style="64" customWidth="1"/>
    <col min="1027" max="1027" width="9.85546875" style="64" customWidth="1"/>
    <col min="1028" max="1280" width="9.140625" style="64"/>
    <col min="1281" max="1281" width="24.28515625" style="64" customWidth="1"/>
    <col min="1282" max="1282" width="60.5703125" style="64" customWidth="1"/>
    <col min="1283" max="1283" width="9.85546875" style="64" customWidth="1"/>
    <col min="1284" max="1536" width="9.140625" style="64"/>
    <col min="1537" max="1537" width="24.28515625" style="64" customWidth="1"/>
    <col min="1538" max="1538" width="60.5703125" style="64" customWidth="1"/>
    <col min="1539" max="1539" width="9.85546875" style="64" customWidth="1"/>
    <col min="1540" max="1792" width="9.140625" style="64"/>
    <col min="1793" max="1793" width="24.28515625" style="64" customWidth="1"/>
    <col min="1794" max="1794" width="60.5703125" style="64" customWidth="1"/>
    <col min="1795" max="1795" width="9.85546875" style="64" customWidth="1"/>
    <col min="1796" max="2048" width="9.140625" style="64"/>
    <col min="2049" max="2049" width="24.28515625" style="64" customWidth="1"/>
    <col min="2050" max="2050" width="60.5703125" style="64" customWidth="1"/>
    <col min="2051" max="2051" width="9.85546875" style="64" customWidth="1"/>
    <col min="2052" max="2304" width="9.140625" style="64"/>
    <col min="2305" max="2305" width="24.28515625" style="64" customWidth="1"/>
    <col min="2306" max="2306" width="60.5703125" style="64" customWidth="1"/>
    <col min="2307" max="2307" width="9.85546875" style="64" customWidth="1"/>
    <col min="2308" max="2560" width="9.140625" style="64"/>
    <col min="2561" max="2561" width="24.28515625" style="64" customWidth="1"/>
    <col min="2562" max="2562" width="60.5703125" style="64" customWidth="1"/>
    <col min="2563" max="2563" width="9.85546875" style="64" customWidth="1"/>
    <col min="2564" max="2816" width="9.140625" style="64"/>
    <col min="2817" max="2817" width="24.28515625" style="64" customWidth="1"/>
    <col min="2818" max="2818" width="60.5703125" style="64" customWidth="1"/>
    <col min="2819" max="2819" width="9.85546875" style="64" customWidth="1"/>
    <col min="2820" max="3072" width="9.140625" style="64"/>
    <col min="3073" max="3073" width="24.28515625" style="64" customWidth="1"/>
    <col min="3074" max="3074" width="60.5703125" style="64" customWidth="1"/>
    <col min="3075" max="3075" width="9.85546875" style="64" customWidth="1"/>
    <col min="3076" max="3328" width="9.140625" style="64"/>
    <col min="3329" max="3329" width="24.28515625" style="64" customWidth="1"/>
    <col min="3330" max="3330" width="60.5703125" style="64" customWidth="1"/>
    <col min="3331" max="3331" width="9.85546875" style="64" customWidth="1"/>
    <col min="3332" max="3584" width="9.140625" style="64"/>
    <col min="3585" max="3585" width="24.28515625" style="64" customWidth="1"/>
    <col min="3586" max="3586" width="60.5703125" style="64" customWidth="1"/>
    <col min="3587" max="3587" width="9.85546875" style="64" customWidth="1"/>
    <col min="3588" max="3840" width="9.140625" style="64"/>
    <col min="3841" max="3841" width="24.28515625" style="64" customWidth="1"/>
    <col min="3842" max="3842" width="60.5703125" style="64" customWidth="1"/>
    <col min="3843" max="3843" width="9.85546875" style="64" customWidth="1"/>
    <col min="3844" max="4096" width="9.140625" style="64"/>
    <col min="4097" max="4097" width="24.28515625" style="64" customWidth="1"/>
    <col min="4098" max="4098" width="60.5703125" style="64" customWidth="1"/>
    <col min="4099" max="4099" width="9.85546875" style="64" customWidth="1"/>
    <col min="4100" max="4352" width="9.140625" style="64"/>
    <col min="4353" max="4353" width="24.28515625" style="64" customWidth="1"/>
    <col min="4354" max="4354" width="60.5703125" style="64" customWidth="1"/>
    <col min="4355" max="4355" width="9.85546875" style="64" customWidth="1"/>
    <col min="4356" max="4608" width="9.140625" style="64"/>
    <col min="4609" max="4609" width="24.28515625" style="64" customWidth="1"/>
    <col min="4610" max="4610" width="60.5703125" style="64" customWidth="1"/>
    <col min="4611" max="4611" width="9.85546875" style="64" customWidth="1"/>
    <col min="4612" max="4864" width="9.140625" style="64"/>
    <col min="4865" max="4865" width="24.28515625" style="64" customWidth="1"/>
    <col min="4866" max="4866" width="60.5703125" style="64" customWidth="1"/>
    <col min="4867" max="4867" width="9.85546875" style="64" customWidth="1"/>
    <col min="4868" max="5120" width="9.140625" style="64"/>
    <col min="5121" max="5121" width="24.28515625" style="64" customWidth="1"/>
    <col min="5122" max="5122" width="60.5703125" style="64" customWidth="1"/>
    <col min="5123" max="5123" width="9.85546875" style="64" customWidth="1"/>
    <col min="5124" max="5376" width="9.140625" style="64"/>
    <col min="5377" max="5377" width="24.28515625" style="64" customWidth="1"/>
    <col min="5378" max="5378" width="60.5703125" style="64" customWidth="1"/>
    <col min="5379" max="5379" width="9.85546875" style="64" customWidth="1"/>
    <col min="5380" max="5632" width="9.140625" style="64"/>
    <col min="5633" max="5633" width="24.28515625" style="64" customWidth="1"/>
    <col min="5634" max="5634" width="60.5703125" style="64" customWidth="1"/>
    <col min="5635" max="5635" width="9.85546875" style="64" customWidth="1"/>
    <col min="5636" max="5888" width="9.140625" style="64"/>
    <col min="5889" max="5889" width="24.28515625" style="64" customWidth="1"/>
    <col min="5890" max="5890" width="60.5703125" style="64" customWidth="1"/>
    <col min="5891" max="5891" width="9.85546875" style="64" customWidth="1"/>
    <col min="5892" max="6144" width="9.140625" style="64"/>
    <col min="6145" max="6145" width="24.28515625" style="64" customWidth="1"/>
    <col min="6146" max="6146" width="60.5703125" style="64" customWidth="1"/>
    <col min="6147" max="6147" width="9.85546875" style="64" customWidth="1"/>
    <col min="6148" max="6400" width="9.140625" style="64"/>
    <col min="6401" max="6401" width="24.28515625" style="64" customWidth="1"/>
    <col min="6402" max="6402" width="60.5703125" style="64" customWidth="1"/>
    <col min="6403" max="6403" width="9.85546875" style="64" customWidth="1"/>
    <col min="6404" max="6656" width="9.140625" style="64"/>
    <col min="6657" max="6657" width="24.28515625" style="64" customWidth="1"/>
    <col min="6658" max="6658" width="60.5703125" style="64" customWidth="1"/>
    <col min="6659" max="6659" width="9.85546875" style="64" customWidth="1"/>
    <col min="6660" max="6912" width="9.140625" style="64"/>
    <col min="6913" max="6913" width="24.28515625" style="64" customWidth="1"/>
    <col min="6914" max="6914" width="60.5703125" style="64" customWidth="1"/>
    <col min="6915" max="6915" width="9.85546875" style="64" customWidth="1"/>
    <col min="6916" max="7168" width="9.140625" style="64"/>
    <col min="7169" max="7169" width="24.28515625" style="64" customWidth="1"/>
    <col min="7170" max="7170" width="60.5703125" style="64" customWidth="1"/>
    <col min="7171" max="7171" width="9.85546875" style="64" customWidth="1"/>
    <col min="7172" max="7424" width="9.140625" style="64"/>
    <col min="7425" max="7425" width="24.28515625" style="64" customWidth="1"/>
    <col min="7426" max="7426" width="60.5703125" style="64" customWidth="1"/>
    <col min="7427" max="7427" width="9.85546875" style="64" customWidth="1"/>
    <col min="7428" max="7680" width="9.140625" style="64"/>
    <col min="7681" max="7681" width="24.28515625" style="64" customWidth="1"/>
    <col min="7682" max="7682" width="60.5703125" style="64" customWidth="1"/>
    <col min="7683" max="7683" width="9.85546875" style="64" customWidth="1"/>
    <col min="7684" max="7936" width="9.140625" style="64"/>
    <col min="7937" max="7937" width="24.28515625" style="64" customWidth="1"/>
    <col min="7938" max="7938" width="60.5703125" style="64" customWidth="1"/>
    <col min="7939" max="7939" width="9.85546875" style="64" customWidth="1"/>
    <col min="7940" max="8192" width="9.140625" style="64"/>
    <col min="8193" max="8193" width="24.28515625" style="64" customWidth="1"/>
    <col min="8194" max="8194" width="60.5703125" style="64" customWidth="1"/>
    <col min="8195" max="8195" width="9.85546875" style="64" customWidth="1"/>
    <col min="8196" max="8448" width="9.140625" style="64"/>
    <col min="8449" max="8449" width="24.28515625" style="64" customWidth="1"/>
    <col min="8450" max="8450" width="60.5703125" style="64" customWidth="1"/>
    <col min="8451" max="8451" width="9.85546875" style="64" customWidth="1"/>
    <col min="8452" max="8704" width="9.140625" style="64"/>
    <col min="8705" max="8705" width="24.28515625" style="64" customWidth="1"/>
    <col min="8706" max="8706" width="60.5703125" style="64" customWidth="1"/>
    <col min="8707" max="8707" width="9.85546875" style="64" customWidth="1"/>
    <col min="8708" max="8960" width="9.140625" style="64"/>
    <col min="8961" max="8961" width="24.28515625" style="64" customWidth="1"/>
    <col min="8962" max="8962" width="60.5703125" style="64" customWidth="1"/>
    <col min="8963" max="8963" width="9.85546875" style="64" customWidth="1"/>
    <col min="8964" max="9216" width="9.140625" style="64"/>
    <col min="9217" max="9217" width="24.28515625" style="64" customWidth="1"/>
    <col min="9218" max="9218" width="60.5703125" style="64" customWidth="1"/>
    <col min="9219" max="9219" width="9.85546875" style="64" customWidth="1"/>
    <col min="9220" max="9472" width="9.140625" style="64"/>
    <col min="9473" max="9473" width="24.28515625" style="64" customWidth="1"/>
    <col min="9474" max="9474" width="60.5703125" style="64" customWidth="1"/>
    <col min="9475" max="9475" width="9.85546875" style="64" customWidth="1"/>
    <col min="9476" max="9728" width="9.140625" style="64"/>
    <col min="9729" max="9729" width="24.28515625" style="64" customWidth="1"/>
    <col min="9730" max="9730" width="60.5703125" style="64" customWidth="1"/>
    <col min="9731" max="9731" width="9.85546875" style="64" customWidth="1"/>
    <col min="9732" max="9984" width="9.140625" style="64"/>
    <col min="9985" max="9985" width="24.28515625" style="64" customWidth="1"/>
    <col min="9986" max="9986" width="60.5703125" style="64" customWidth="1"/>
    <col min="9987" max="9987" width="9.85546875" style="64" customWidth="1"/>
    <col min="9988" max="10240" width="9.140625" style="64"/>
    <col min="10241" max="10241" width="24.28515625" style="64" customWidth="1"/>
    <col min="10242" max="10242" width="60.5703125" style="64" customWidth="1"/>
    <col min="10243" max="10243" width="9.85546875" style="64" customWidth="1"/>
    <col min="10244" max="10496" width="9.140625" style="64"/>
    <col min="10497" max="10497" width="24.28515625" style="64" customWidth="1"/>
    <col min="10498" max="10498" width="60.5703125" style="64" customWidth="1"/>
    <col min="10499" max="10499" width="9.85546875" style="64" customWidth="1"/>
    <col min="10500" max="10752" width="9.140625" style="64"/>
    <col min="10753" max="10753" width="24.28515625" style="64" customWidth="1"/>
    <col min="10754" max="10754" width="60.5703125" style="64" customWidth="1"/>
    <col min="10755" max="10755" width="9.85546875" style="64" customWidth="1"/>
    <col min="10756" max="11008" width="9.140625" style="64"/>
    <col min="11009" max="11009" width="24.28515625" style="64" customWidth="1"/>
    <col min="11010" max="11010" width="60.5703125" style="64" customWidth="1"/>
    <col min="11011" max="11011" width="9.85546875" style="64" customWidth="1"/>
    <col min="11012" max="11264" width="9.140625" style="64"/>
    <col min="11265" max="11265" width="24.28515625" style="64" customWidth="1"/>
    <col min="11266" max="11266" width="60.5703125" style="64" customWidth="1"/>
    <col min="11267" max="11267" width="9.85546875" style="64" customWidth="1"/>
    <col min="11268" max="11520" width="9.140625" style="64"/>
    <col min="11521" max="11521" width="24.28515625" style="64" customWidth="1"/>
    <col min="11522" max="11522" width="60.5703125" style="64" customWidth="1"/>
    <col min="11523" max="11523" width="9.85546875" style="64" customWidth="1"/>
    <col min="11524" max="11776" width="9.140625" style="64"/>
    <col min="11777" max="11777" width="24.28515625" style="64" customWidth="1"/>
    <col min="11778" max="11778" width="60.5703125" style="64" customWidth="1"/>
    <col min="11779" max="11779" width="9.85546875" style="64" customWidth="1"/>
    <col min="11780" max="12032" width="9.140625" style="64"/>
    <col min="12033" max="12033" width="24.28515625" style="64" customWidth="1"/>
    <col min="12034" max="12034" width="60.5703125" style="64" customWidth="1"/>
    <col min="12035" max="12035" width="9.85546875" style="64" customWidth="1"/>
    <col min="12036" max="12288" width="9.140625" style="64"/>
    <col min="12289" max="12289" width="24.28515625" style="64" customWidth="1"/>
    <col min="12290" max="12290" width="60.5703125" style="64" customWidth="1"/>
    <col min="12291" max="12291" width="9.85546875" style="64" customWidth="1"/>
    <col min="12292" max="12544" width="9.140625" style="64"/>
    <col min="12545" max="12545" width="24.28515625" style="64" customWidth="1"/>
    <col min="12546" max="12546" width="60.5703125" style="64" customWidth="1"/>
    <col min="12547" max="12547" width="9.85546875" style="64" customWidth="1"/>
    <col min="12548" max="12800" width="9.140625" style="64"/>
    <col min="12801" max="12801" width="24.28515625" style="64" customWidth="1"/>
    <col min="12802" max="12802" width="60.5703125" style="64" customWidth="1"/>
    <col min="12803" max="12803" width="9.85546875" style="64" customWidth="1"/>
    <col min="12804" max="13056" width="9.140625" style="64"/>
    <col min="13057" max="13057" width="24.28515625" style="64" customWidth="1"/>
    <col min="13058" max="13058" width="60.5703125" style="64" customWidth="1"/>
    <col min="13059" max="13059" width="9.85546875" style="64" customWidth="1"/>
    <col min="13060" max="13312" width="9.140625" style="64"/>
    <col min="13313" max="13313" width="24.28515625" style="64" customWidth="1"/>
    <col min="13314" max="13314" width="60.5703125" style="64" customWidth="1"/>
    <col min="13315" max="13315" width="9.85546875" style="64" customWidth="1"/>
    <col min="13316" max="13568" width="9.140625" style="64"/>
    <col min="13569" max="13569" width="24.28515625" style="64" customWidth="1"/>
    <col min="13570" max="13570" width="60.5703125" style="64" customWidth="1"/>
    <col min="13571" max="13571" width="9.85546875" style="64" customWidth="1"/>
    <col min="13572" max="13824" width="9.140625" style="64"/>
    <col min="13825" max="13825" width="24.28515625" style="64" customWidth="1"/>
    <col min="13826" max="13826" width="60.5703125" style="64" customWidth="1"/>
    <col min="13827" max="13827" width="9.85546875" style="64" customWidth="1"/>
    <col min="13828" max="14080" width="9.140625" style="64"/>
    <col min="14081" max="14081" width="24.28515625" style="64" customWidth="1"/>
    <col min="14082" max="14082" width="60.5703125" style="64" customWidth="1"/>
    <col min="14083" max="14083" width="9.85546875" style="64" customWidth="1"/>
    <col min="14084" max="14336" width="9.140625" style="64"/>
    <col min="14337" max="14337" width="24.28515625" style="64" customWidth="1"/>
    <col min="14338" max="14338" width="60.5703125" style="64" customWidth="1"/>
    <col min="14339" max="14339" width="9.85546875" style="64" customWidth="1"/>
    <col min="14340" max="14592" width="9.140625" style="64"/>
    <col min="14593" max="14593" width="24.28515625" style="64" customWidth="1"/>
    <col min="14594" max="14594" width="60.5703125" style="64" customWidth="1"/>
    <col min="14595" max="14595" width="9.85546875" style="64" customWidth="1"/>
    <col min="14596" max="14848" width="9.140625" style="64"/>
    <col min="14849" max="14849" width="24.28515625" style="64" customWidth="1"/>
    <col min="14850" max="14850" width="60.5703125" style="64" customWidth="1"/>
    <col min="14851" max="14851" width="9.85546875" style="64" customWidth="1"/>
    <col min="14852" max="15104" width="9.140625" style="64"/>
    <col min="15105" max="15105" width="24.28515625" style="64" customWidth="1"/>
    <col min="15106" max="15106" width="60.5703125" style="64" customWidth="1"/>
    <col min="15107" max="15107" width="9.85546875" style="64" customWidth="1"/>
    <col min="15108" max="15360" width="9.140625" style="64"/>
    <col min="15361" max="15361" width="24.28515625" style="64" customWidth="1"/>
    <col min="15362" max="15362" width="60.5703125" style="64" customWidth="1"/>
    <col min="15363" max="15363" width="9.85546875" style="64" customWidth="1"/>
    <col min="15364" max="15616" width="9.140625" style="64"/>
    <col min="15617" max="15617" width="24.28515625" style="64" customWidth="1"/>
    <col min="15618" max="15618" width="60.5703125" style="64" customWidth="1"/>
    <col min="15619" max="15619" width="9.85546875" style="64" customWidth="1"/>
    <col min="15620" max="15872" width="9.140625" style="64"/>
    <col min="15873" max="15873" width="24.28515625" style="64" customWidth="1"/>
    <col min="15874" max="15874" width="60.5703125" style="64" customWidth="1"/>
    <col min="15875" max="15875" width="9.85546875" style="64" customWidth="1"/>
    <col min="15876" max="16128" width="9.140625" style="64"/>
    <col min="16129" max="16129" width="24.28515625" style="64" customWidth="1"/>
    <col min="16130" max="16130" width="60.5703125" style="64" customWidth="1"/>
    <col min="16131" max="16131" width="9.85546875" style="64" customWidth="1"/>
    <col min="16132" max="16384" width="9.140625" style="64"/>
  </cols>
  <sheetData>
    <row r="1" spans="1:17">
      <c r="A1" s="23" t="s">
        <v>48</v>
      </c>
      <c r="B1" s="1304" t="s">
        <v>2219</v>
      </c>
    </row>
    <row r="2" spans="1:17">
      <c r="A2" s="23" t="s">
        <v>49</v>
      </c>
      <c r="B2" s="23" t="s">
        <v>1938</v>
      </c>
    </row>
    <row r="3" spans="1:17">
      <c r="A3" s="23" t="s">
        <v>47</v>
      </c>
      <c r="B3" s="23" t="s">
        <v>1049</v>
      </c>
    </row>
    <row r="4" spans="1:17">
      <c r="A4" s="23" t="s">
        <v>50</v>
      </c>
      <c r="B4" s="23" t="s">
        <v>53</v>
      </c>
    </row>
    <row r="5" spans="1:17">
      <c r="A5" s="64" t="s">
        <v>792</v>
      </c>
      <c r="B5" s="64" t="s">
        <v>71</v>
      </c>
    </row>
    <row r="6" spans="1:17" ht="15.75" thickBot="1"/>
    <row r="7" spans="1:17" ht="15" customHeight="1">
      <c r="A7" s="4685" t="s">
        <v>2201</v>
      </c>
      <c r="B7" s="4686"/>
      <c r="C7" s="4691" t="s">
        <v>2202</v>
      </c>
      <c r="D7" s="4733"/>
      <c r="E7" s="4733"/>
      <c r="F7" s="4733"/>
      <c r="G7" s="4733"/>
      <c r="H7" s="4733"/>
      <c r="I7" s="4733"/>
      <c r="J7" s="4733"/>
      <c r="K7" s="4733"/>
      <c r="L7" s="4734"/>
      <c r="M7" s="4734"/>
      <c r="N7" s="4734"/>
      <c r="O7" s="4734"/>
      <c r="P7" s="4734"/>
      <c r="Q7" s="4735"/>
    </row>
    <row r="8" spans="1:17">
      <c r="A8" s="4687"/>
      <c r="B8" s="4688"/>
      <c r="C8" s="4736"/>
      <c r="D8" s="4737"/>
      <c r="E8" s="4737"/>
      <c r="F8" s="4737"/>
      <c r="G8" s="4737"/>
      <c r="H8" s="4737"/>
      <c r="I8" s="4737"/>
      <c r="J8" s="4737"/>
      <c r="K8" s="4737"/>
      <c r="L8" s="4738"/>
      <c r="M8" s="4738"/>
      <c r="N8" s="4738"/>
      <c r="O8" s="4738"/>
      <c r="P8" s="4738"/>
      <c r="Q8" s="4739"/>
    </row>
    <row r="9" spans="1:17">
      <c r="A9" s="4687"/>
      <c r="B9" s="4688"/>
      <c r="C9" s="4736"/>
      <c r="D9" s="4737"/>
      <c r="E9" s="4737"/>
      <c r="F9" s="4737"/>
      <c r="G9" s="4737"/>
      <c r="H9" s="4737"/>
      <c r="I9" s="4737"/>
      <c r="J9" s="4737"/>
      <c r="K9" s="4737"/>
      <c r="L9" s="4738"/>
      <c r="M9" s="4738"/>
      <c r="N9" s="4738"/>
      <c r="O9" s="4738"/>
      <c r="P9" s="4738"/>
      <c r="Q9" s="4739"/>
    </row>
    <row r="10" spans="1:17" ht="15.75" thickBot="1">
      <c r="A10" s="4689"/>
      <c r="B10" s="4690"/>
      <c r="C10" s="4740"/>
      <c r="D10" s="4741"/>
      <c r="E10" s="4741"/>
      <c r="F10" s="4741"/>
      <c r="G10" s="4741"/>
      <c r="H10" s="4741"/>
      <c r="I10" s="4741"/>
      <c r="J10" s="4741"/>
      <c r="K10" s="4741"/>
      <c r="L10" s="4742"/>
      <c r="M10" s="4742"/>
      <c r="N10" s="4742"/>
      <c r="O10" s="4742"/>
      <c r="P10" s="4742"/>
      <c r="Q10" s="4743"/>
    </row>
    <row r="11" spans="1:17">
      <c r="A11" s="4703" t="s">
        <v>2203</v>
      </c>
      <c r="B11" s="4704"/>
      <c r="C11" s="4717" t="s">
        <v>2199</v>
      </c>
      <c r="D11" s="1629"/>
      <c r="E11" s="4744" t="s">
        <v>2097</v>
      </c>
      <c r="F11" s="4744"/>
      <c r="G11" s="4744"/>
      <c r="H11" s="4744"/>
      <c r="I11" s="4744"/>
      <c r="J11" s="4744"/>
      <c r="K11" s="4744"/>
      <c r="L11" s="4744"/>
      <c r="M11" s="4744"/>
      <c r="N11" s="4744"/>
      <c r="O11" s="4744"/>
      <c r="P11" s="4744"/>
      <c r="Q11" s="4745"/>
    </row>
    <row r="12" spans="1:17" ht="24">
      <c r="A12" s="4705"/>
      <c r="B12" s="4706"/>
      <c r="C12" s="4718"/>
      <c r="D12" s="1610" t="s">
        <v>2098</v>
      </c>
      <c r="E12" s="1611" t="s">
        <v>2099</v>
      </c>
      <c r="F12" s="1612" t="s">
        <v>2100</v>
      </c>
      <c r="G12" s="1612" t="s">
        <v>2101</v>
      </c>
      <c r="H12" s="1612" t="s">
        <v>2102</v>
      </c>
      <c r="I12" s="1612" t="s">
        <v>2103</v>
      </c>
      <c r="J12" s="1612" t="s">
        <v>2104</v>
      </c>
      <c r="K12" s="1612" t="s">
        <v>2105</v>
      </c>
      <c r="L12" s="1612" t="s">
        <v>2106</v>
      </c>
      <c r="M12" s="1612" t="s">
        <v>2107</v>
      </c>
      <c r="N12" s="1612" t="s">
        <v>2108</v>
      </c>
      <c r="O12" s="1612" t="s">
        <v>2109</v>
      </c>
      <c r="P12" s="1612" t="s">
        <v>2110</v>
      </c>
      <c r="Q12" s="1613" t="s">
        <v>2111</v>
      </c>
    </row>
    <row r="13" spans="1:17">
      <c r="A13" s="1630"/>
      <c r="B13" s="1631"/>
      <c r="C13" s="1632">
        <v>1</v>
      </c>
      <c r="D13" s="1633">
        <v>2</v>
      </c>
      <c r="E13" s="1633">
        <v>3</v>
      </c>
      <c r="F13" s="1633">
        <v>4</v>
      </c>
      <c r="G13" s="1633">
        <v>5</v>
      </c>
      <c r="H13" s="1633">
        <v>6</v>
      </c>
      <c r="I13" s="1633">
        <v>7</v>
      </c>
      <c r="J13" s="1633">
        <v>8</v>
      </c>
      <c r="K13" s="1633">
        <v>9</v>
      </c>
      <c r="L13" s="1633">
        <v>10</v>
      </c>
      <c r="M13" s="1633">
        <v>11</v>
      </c>
      <c r="N13" s="1633">
        <v>12</v>
      </c>
      <c r="O13" s="1633">
        <v>13</v>
      </c>
      <c r="P13" s="1633">
        <v>14</v>
      </c>
      <c r="Q13" s="1634">
        <v>15</v>
      </c>
    </row>
    <row r="14" spans="1:17">
      <c r="A14" s="1630"/>
      <c r="B14" s="1614" t="s">
        <v>2112</v>
      </c>
      <c r="C14" s="1492"/>
      <c r="D14" s="1493"/>
      <c r="E14" s="1493"/>
      <c r="F14" s="1493"/>
      <c r="G14" s="1493"/>
      <c r="H14" s="1493"/>
      <c r="I14" s="1493"/>
      <c r="J14" s="1493"/>
      <c r="K14" s="1493"/>
      <c r="L14" s="1493"/>
      <c r="M14" s="1493"/>
      <c r="N14" s="1493"/>
      <c r="O14" s="1493"/>
      <c r="P14" s="1493"/>
      <c r="Q14" s="1494"/>
    </row>
    <row r="15" spans="1:17">
      <c r="A15" s="1635"/>
      <c r="B15" s="1615" t="s">
        <v>199</v>
      </c>
      <c r="C15" s="1496"/>
      <c r="D15" s="1497"/>
      <c r="E15" s="1497"/>
      <c r="F15" s="1497"/>
      <c r="G15" s="1497"/>
      <c r="H15" s="1497"/>
      <c r="I15" s="1497"/>
      <c r="J15" s="1497"/>
      <c r="K15" s="1497"/>
      <c r="L15" s="1497"/>
      <c r="M15" s="1497"/>
      <c r="N15" s="1497"/>
      <c r="O15" s="1497"/>
      <c r="P15" s="1497"/>
      <c r="Q15" s="1498"/>
    </row>
    <row r="16" spans="1:17">
      <c r="A16" s="1499">
        <v>1</v>
      </c>
      <c r="B16" s="1086" t="s">
        <v>202</v>
      </c>
      <c r="C16" s="1500">
        <f>SUM(D16:Q16)</f>
        <v>0</v>
      </c>
      <c r="D16" s="1501"/>
      <c r="E16" s="1502"/>
      <c r="F16" s="1502"/>
      <c r="G16" s="1502"/>
      <c r="H16" s="1502"/>
      <c r="I16" s="1502"/>
      <c r="J16" s="1502"/>
      <c r="K16" s="1502"/>
      <c r="L16" s="1502"/>
      <c r="M16" s="1502"/>
      <c r="N16" s="1502"/>
      <c r="O16" s="1502"/>
      <c r="P16" s="1502"/>
      <c r="Q16" s="1503"/>
    </row>
    <row r="17" spans="1:17" ht="25.5">
      <c r="A17" s="1499">
        <v>2</v>
      </c>
      <c r="B17" s="1082" t="s">
        <v>2113</v>
      </c>
      <c r="C17" s="1500">
        <f t="shared" ref="C17:C32" si="0">SUM(D17:Q17)</f>
        <v>0</v>
      </c>
      <c r="D17" s="1504"/>
      <c r="E17" s="1505"/>
      <c r="F17" s="1505"/>
      <c r="G17" s="1505"/>
      <c r="H17" s="1505"/>
      <c r="I17" s="1505"/>
      <c r="J17" s="1505"/>
      <c r="K17" s="1505"/>
      <c r="L17" s="1505"/>
      <c r="M17" s="1505"/>
      <c r="N17" s="1505"/>
      <c r="O17" s="1505"/>
      <c r="P17" s="1505"/>
      <c r="Q17" s="1506"/>
    </row>
    <row r="18" spans="1:17">
      <c r="A18" s="1507">
        <v>3</v>
      </c>
      <c r="B18" s="1508" t="s">
        <v>2114</v>
      </c>
      <c r="C18" s="1500">
        <f t="shared" si="0"/>
        <v>0</v>
      </c>
      <c r="D18" s="1504"/>
      <c r="E18" s="1505"/>
      <c r="F18" s="1505"/>
      <c r="G18" s="1505"/>
      <c r="H18" s="1505"/>
      <c r="I18" s="1505"/>
      <c r="J18" s="1505"/>
      <c r="K18" s="1505"/>
      <c r="L18" s="1505"/>
      <c r="M18" s="1505"/>
      <c r="N18" s="1505"/>
      <c r="O18" s="1505"/>
      <c r="P18" s="1505"/>
      <c r="Q18" s="1506"/>
    </row>
    <row r="19" spans="1:17">
      <c r="A19" s="1507">
        <v>4</v>
      </c>
      <c r="B19" s="1508" t="s">
        <v>2115</v>
      </c>
      <c r="C19" s="1500">
        <f t="shared" si="0"/>
        <v>0</v>
      </c>
      <c r="D19" s="1509">
        <f>D20+D21</f>
        <v>0</v>
      </c>
      <c r="E19" s="1509">
        <f t="shared" ref="E19:Q19" si="1">E20+E21</f>
        <v>0</v>
      </c>
      <c r="F19" s="1509">
        <f t="shared" si="1"/>
        <v>0</v>
      </c>
      <c r="G19" s="1509">
        <f t="shared" si="1"/>
        <v>0</v>
      </c>
      <c r="H19" s="1509">
        <f t="shared" si="1"/>
        <v>0</v>
      </c>
      <c r="I19" s="1509">
        <f t="shared" si="1"/>
        <v>0</v>
      </c>
      <c r="J19" s="1509">
        <f t="shared" si="1"/>
        <v>0</v>
      </c>
      <c r="K19" s="1509">
        <f t="shared" si="1"/>
        <v>0</v>
      </c>
      <c r="L19" s="1509">
        <f t="shared" si="1"/>
        <v>0</v>
      </c>
      <c r="M19" s="1509">
        <f t="shared" si="1"/>
        <v>0</v>
      </c>
      <c r="N19" s="1509">
        <f t="shared" si="1"/>
        <v>0</v>
      </c>
      <c r="O19" s="1509">
        <f t="shared" si="1"/>
        <v>0</v>
      </c>
      <c r="P19" s="1509">
        <f t="shared" si="1"/>
        <v>0</v>
      </c>
      <c r="Q19" s="1510">
        <f t="shared" si="1"/>
        <v>0</v>
      </c>
    </row>
    <row r="20" spans="1:17">
      <c r="A20" s="1636"/>
      <c r="B20" s="1512" t="s">
        <v>67</v>
      </c>
      <c r="C20" s="1500">
        <f t="shared" si="0"/>
        <v>0</v>
      </c>
      <c r="D20" s="1513"/>
      <c r="E20" s="1514"/>
      <c r="F20" s="1514"/>
      <c r="G20" s="1514"/>
      <c r="H20" s="1514"/>
      <c r="I20" s="1514"/>
      <c r="J20" s="1514"/>
      <c r="K20" s="1514"/>
      <c r="L20" s="1514"/>
      <c r="M20" s="1514"/>
      <c r="N20" s="1514"/>
      <c r="O20" s="1514"/>
      <c r="P20" s="1514"/>
      <c r="Q20" s="1515"/>
    </row>
    <row r="21" spans="1:17">
      <c r="A21" s="1499"/>
      <c r="B21" s="1512" t="s">
        <v>273</v>
      </c>
      <c r="C21" s="1500">
        <f t="shared" si="0"/>
        <v>0</v>
      </c>
      <c r="D21" s="1513"/>
      <c r="E21" s="1514"/>
      <c r="F21" s="1514"/>
      <c r="G21" s="1514"/>
      <c r="H21" s="1514"/>
      <c r="I21" s="1514"/>
      <c r="J21" s="1514"/>
      <c r="K21" s="1514"/>
      <c r="L21" s="1514"/>
      <c r="M21" s="1514"/>
      <c r="N21" s="1514"/>
      <c r="O21" s="1514"/>
      <c r="P21" s="1514"/>
      <c r="Q21" s="1515"/>
    </row>
    <row r="22" spans="1:17">
      <c r="A22" s="1507">
        <v>5</v>
      </c>
      <c r="B22" s="1508" t="s">
        <v>2116</v>
      </c>
      <c r="C22" s="1500">
        <f t="shared" si="0"/>
        <v>0</v>
      </c>
      <c r="D22" s="1516"/>
      <c r="E22" s="1517"/>
      <c r="F22" s="1517"/>
      <c r="G22" s="1517"/>
      <c r="H22" s="1517"/>
      <c r="I22" s="1517"/>
      <c r="J22" s="1517"/>
      <c r="K22" s="1517"/>
      <c r="L22" s="1517"/>
      <c r="M22" s="1517"/>
      <c r="N22" s="1517"/>
      <c r="O22" s="1517"/>
      <c r="P22" s="1517"/>
      <c r="Q22" s="1518"/>
    </row>
    <row r="23" spans="1:17">
      <c r="A23" s="1507">
        <v>6</v>
      </c>
      <c r="B23" s="1508" t="s">
        <v>2117</v>
      </c>
      <c r="C23" s="1500">
        <f t="shared" si="0"/>
        <v>0</v>
      </c>
      <c r="D23" s="1513"/>
      <c r="E23" s="1514"/>
      <c r="F23" s="1514"/>
      <c r="G23" s="1514"/>
      <c r="H23" s="1514"/>
      <c r="I23" s="1514"/>
      <c r="J23" s="1514"/>
      <c r="K23" s="1514"/>
      <c r="L23" s="1514"/>
      <c r="M23" s="1514"/>
      <c r="N23" s="1514"/>
      <c r="O23" s="1514"/>
      <c r="P23" s="1514"/>
      <c r="Q23" s="1515"/>
    </row>
    <row r="24" spans="1:17">
      <c r="A24" s="1507">
        <v>7</v>
      </c>
      <c r="B24" s="1508" t="s">
        <v>1805</v>
      </c>
      <c r="C24" s="1500">
        <f t="shared" si="0"/>
        <v>0</v>
      </c>
      <c r="D24" s="1513"/>
      <c r="E24" s="1514"/>
      <c r="F24" s="1514"/>
      <c r="G24" s="1514"/>
      <c r="H24" s="1514"/>
      <c r="I24" s="1514"/>
      <c r="J24" s="1514"/>
      <c r="K24" s="1514"/>
      <c r="L24" s="1514"/>
      <c r="M24" s="1514"/>
      <c r="N24" s="1514"/>
      <c r="O24" s="1514"/>
      <c r="P24" s="1514"/>
      <c r="Q24" s="1515"/>
    </row>
    <row r="25" spans="1:17">
      <c r="A25" s="1507"/>
      <c r="B25" s="1512" t="s">
        <v>2118</v>
      </c>
      <c r="C25" s="1500">
        <f t="shared" si="0"/>
        <v>0</v>
      </c>
      <c r="D25" s="1513"/>
      <c r="E25" s="1514"/>
      <c r="F25" s="1514"/>
      <c r="G25" s="1514"/>
      <c r="H25" s="1514"/>
      <c r="I25" s="1514"/>
      <c r="J25" s="1514"/>
      <c r="K25" s="1514"/>
      <c r="L25" s="1514"/>
      <c r="M25" s="1514"/>
      <c r="N25" s="1514"/>
      <c r="O25" s="1514"/>
      <c r="P25" s="1514"/>
      <c r="Q25" s="1515"/>
    </row>
    <row r="26" spans="1:17">
      <c r="A26" s="1507">
        <v>8</v>
      </c>
      <c r="B26" s="1524" t="s">
        <v>2119</v>
      </c>
      <c r="C26" s="1500">
        <f t="shared" si="0"/>
        <v>0</v>
      </c>
      <c r="D26" s="1521">
        <f>D27+D28+D29</f>
        <v>0</v>
      </c>
      <c r="E26" s="1521">
        <f t="shared" ref="E26:Q26" si="2">E27+E28+E29</f>
        <v>0</v>
      </c>
      <c r="F26" s="1521">
        <f t="shared" si="2"/>
        <v>0</v>
      </c>
      <c r="G26" s="1521">
        <f t="shared" si="2"/>
        <v>0</v>
      </c>
      <c r="H26" s="1521">
        <f t="shared" si="2"/>
        <v>0</v>
      </c>
      <c r="I26" s="1521">
        <f t="shared" si="2"/>
        <v>0</v>
      </c>
      <c r="J26" s="1521">
        <f t="shared" si="2"/>
        <v>0</v>
      </c>
      <c r="K26" s="1521">
        <f t="shared" si="2"/>
        <v>0</v>
      </c>
      <c r="L26" s="1521">
        <f t="shared" si="2"/>
        <v>0</v>
      </c>
      <c r="M26" s="1521">
        <f t="shared" si="2"/>
        <v>0</v>
      </c>
      <c r="N26" s="1521">
        <f t="shared" si="2"/>
        <v>0</v>
      </c>
      <c r="O26" s="1521">
        <f t="shared" si="2"/>
        <v>0</v>
      </c>
      <c r="P26" s="1521">
        <f t="shared" si="2"/>
        <v>0</v>
      </c>
      <c r="Q26" s="1522">
        <f t="shared" si="2"/>
        <v>0</v>
      </c>
    </row>
    <row r="27" spans="1:17">
      <c r="A27" s="1507"/>
      <c r="B27" s="1523" t="s">
        <v>438</v>
      </c>
      <c r="C27" s="1500">
        <f t="shared" si="0"/>
        <v>0</v>
      </c>
      <c r="D27" s="1513"/>
      <c r="E27" s="1514"/>
      <c r="F27" s="1514"/>
      <c r="G27" s="1514"/>
      <c r="H27" s="1514"/>
      <c r="I27" s="1514"/>
      <c r="J27" s="1514"/>
      <c r="K27" s="1514"/>
      <c r="L27" s="1514"/>
      <c r="M27" s="1514"/>
      <c r="N27" s="1514"/>
      <c r="O27" s="1514"/>
      <c r="P27" s="1514"/>
      <c r="Q27" s="1515"/>
    </row>
    <row r="28" spans="1:17">
      <c r="A28" s="1507"/>
      <c r="B28" s="1523" t="s">
        <v>445</v>
      </c>
      <c r="C28" s="1500">
        <f t="shared" si="0"/>
        <v>0</v>
      </c>
      <c r="D28" s="1513"/>
      <c r="E28" s="1514"/>
      <c r="F28" s="1514"/>
      <c r="G28" s="1514"/>
      <c r="H28" s="1514"/>
      <c r="I28" s="1514"/>
      <c r="J28" s="1514"/>
      <c r="K28" s="1514"/>
      <c r="L28" s="1514"/>
      <c r="M28" s="1514"/>
      <c r="N28" s="1514"/>
      <c r="O28" s="1514"/>
      <c r="P28" s="1514"/>
      <c r="Q28" s="1515"/>
    </row>
    <row r="29" spans="1:17">
      <c r="A29" s="1507"/>
      <c r="B29" s="1523" t="s">
        <v>2120</v>
      </c>
      <c r="C29" s="1500">
        <f t="shared" si="0"/>
        <v>0</v>
      </c>
      <c r="D29" s="1513"/>
      <c r="E29" s="1514"/>
      <c r="F29" s="1514"/>
      <c r="G29" s="1514"/>
      <c r="H29" s="1514"/>
      <c r="I29" s="1514"/>
      <c r="J29" s="1514"/>
      <c r="K29" s="1514"/>
      <c r="L29" s="1514"/>
      <c r="M29" s="1514"/>
      <c r="N29" s="1514"/>
      <c r="O29" s="1514"/>
      <c r="P29" s="1514"/>
      <c r="Q29" s="1515"/>
    </row>
    <row r="30" spans="1:17">
      <c r="A30" s="1507">
        <v>9</v>
      </c>
      <c r="B30" s="1524" t="s">
        <v>1813</v>
      </c>
      <c r="C30" s="1500">
        <f t="shared" si="0"/>
        <v>0</v>
      </c>
      <c r="D30" s="1521">
        <f>D31+D32</f>
        <v>0</v>
      </c>
      <c r="E30" s="1521">
        <f t="shared" ref="E30:Q30" si="3">E31+E32</f>
        <v>0</v>
      </c>
      <c r="F30" s="1521">
        <f t="shared" si="3"/>
        <v>0</v>
      </c>
      <c r="G30" s="1521">
        <f t="shared" si="3"/>
        <v>0</v>
      </c>
      <c r="H30" s="1521">
        <f t="shared" si="3"/>
        <v>0</v>
      </c>
      <c r="I30" s="1521">
        <f t="shared" si="3"/>
        <v>0</v>
      </c>
      <c r="J30" s="1521">
        <f t="shared" si="3"/>
        <v>0</v>
      </c>
      <c r="K30" s="1521">
        <f t="shared" si="3"/>
        <v>0</v>
      </c>
      <c r="L30" s="1521">
        <f t="shared" si="3"/>
        <v>0</v>
      </c>
      <c r="M30" s="1521">
        <f t="shared" si="3"/>
        <v>0</v>
      </c>
      <c r="N30" s="1521">
        <f t="shared" si="3"/>
        <v>0</v>
      </c>
      <c r="O30" s="1521">
        <f t="shared" si="3"/>
        <v>0</v>
      </c>
      <c r="P30" s="1521">
        <f t="shared" si="3"/>
        <v>0</v>
      </c>
      <c r="Q30" s="1522">
        <f t="shared" si="3"/>
        <v>0</v>
      </c>
    </row>
    <row r="31" spans="1:17">
      <c r="A31" s="1507"/>
      <c r="B31" s="1525" t="s">
        <v>2121</v>
      </c>
      <c r="C31" s="1500">
        <f t="shared" si="0"/>
        <v>0</v>
      </c>
      <c r="D31" s="1513"/>
      <c r="E31" s="1514"/>
      <c r="F31" s="1514"/>
      <c r="G31" s="1514"/>
      <c r="H31" s="1514"/>
      <c r="I31" s="1514"/>
      <c r="J31" s="1514"/>
      <c r="K31" s="1514"/>
      <c r="L31" s="1514"/>
      <c r="M31" s="1514"/>
      <c r="N31" s="1514"/>
      <c r="O31" s="1514"/>
      <c r="P31" s="1514"/>
      <c r="Q31" s="1515"/>
    </row>
    <row r="32" spans="1:17">
      <c r="A32" s="1507"/>
      <c r="B32" s="1525" t="s">
        <v>65</v>
      </c>
      <c r="C32" s="1500">
        <f t="shared" si="0"/>
        <v>0</v>
      </c>
      <c r="D32" s="1513"/>
      <c r="E32" s="1514"/>
      <c r="F32" s="1514"/>
      <c r="G32" s="1514"/>
      <c r="H32" s="1514"/>
      <c r="I32" s="1514"/>
      <c r="J32" s="1514"/>
      <c r="K32" s="1514"/>
      <c r="L32" s="1514"/>
      <c r="M32" s="1514"/>
      <c r="N32" s="1514"/>
      <c r="O32" s="1514"/>
      <c r="P32" s="1514"/>
      <c r="Q32" s="1515"/>
    </row>
    <row r="33" spans="1:17">
      <c r="A33" s="1507"/>
      <c r="B33" s="1572" t="s">
        <v>2122</v>
      </c>
      <c r="C33" s="1529">
        <f>C16+C17+C18+C19+C22+C23+C24+C25+C26+C30</f>
        <v>0</v>
      </c>
      <c r="D33" s="1529">
        <f t="shared" ref="D33:Q33" si="4">D16+D17+D18+D19+D22+D23+D24+D25+D26+D30</f>
        <v>0</v>
      </c>
      <c r="E33" s="1529">
        <f t="shared" si="4"/>
        <v>0</v>
      </c>
      <c r="F33" s="1529">
        <f t="shared" si="4"/>
        <v>0</v>
      </c>
      <c r="G33" s="1529">
        <f t="shared" si="4"/>
        <v>0</v>
      </c>
      <c r="H33" s="1529">
        <f t="shared" si="4"/>
        <v>0</v>
      </c>
      <c r="I33" s="1529">
        <f t="shared" si="4"/>
        <v>0</v>
      </c>
      <c r="J33" s="1529">
        <f t="shared" si="4"/>
        <v>0</v>
      </c>
      <c r="K33" s="1529">
        <f t="shared" si="4"/>
        <v>0</v>
      </c>
      <c r="L33" s="1529">
        <f t="shared" si="4"/>
        <v>0</v>
      </c>
      <c r="M33" s="1529">
        <f t="shared" si="4"/>
        <v>0</v>
      </c>
      <c r="N33" s="1529">
        <f t="shared" si="4"/>
        <v>0</v>
      </c>
      <c r="O33" s="1529">
        <f t="shared" si="4"/>
        <v>0</v>
      </c>
      <c r="P33" s="1529">
        <f t="shared" si="4"/>
        <v>0</v>
      </c>
      <c r="Q33" s="1530">
        <f t="shared" si="4"/>
        <v>0</v>
      </c>
    </row>
    <row r="34" spans="1:17">
      <c r="A34" s="1507"/>
      <c r="B34" s="1614" t="s">
        <v>2123</v>
      </c>
      <c r="C34" s="1531"/>
      <c r="D34" s="1531"/>
      <c r="E34" s="1531"/>
      <c r="F34" s="1531"/>
      <c r="G34" s="1531"/>
      <c r="H34" s="1531"/>
      <c r="I34" s="1531"/>
      <c r="J34" s="1531"/>
      <c r="K34" s="1531"/>
      <c r="L34" s="1531"/>
      <c r="M34" s="1531"/>
      <c r="N34" s="1531"/>
      <c r="O34" s="1531"/>
      <c r="P34" s="1531"/>
      <c r="Q34" s="1532"/>
    </row>
    <row r="35" spans="1:17">
      <c r="A35" s="1507">
        <v>1</v>
      </c>
      <c r="B35" s="1508" t="s">
        <v>2124</v>
      </c>
      <c r="C35" s="1500">
        <f>SUM(D35:Q35)</f>
        <v>0</v>
      </c>
      <c r="D35" s="1516"/>
      <c r="E35" s="1517"/>
      <c r="F35" s="1517"/>
      <c r="G35" s="1517"/>
      <c r="H35" s="1517"/>
      <c r="I35" s="1517"/>
      <c r="J35" s="1517"/>
      <c r="K35" s="1517"/>
      <c r="L35" s="1517"/>
      <c r="M35" s="1517"/>
      <c r="N35" s="1517"/>
      <c r="O35" s="1517"/>
      <c r="P35" s="1517"/>
      <c r="Q35" s="1518"/>
    </row>
    <row r="36" spans="1:17">
      <c r="A36" s="1507">
        <v>2</v>
      </c>
      <c r="B36" s="1508" t="s">
        <v>2125</v>
      </c>
      <c r="C36" s="1500">
        <f t="shared" ref="C36:C50" si="5">SUM(D36:Q36)</f>
        <v>0</v>
      </c>
      <c r="D36" s="1513"/>
      <c r="E36" s="1514"/>
      <c r="F36" s="1514"/>
      <c r="G36" s="1514"/>
      <c r="H36" s="1514"/>
      <c r="I36" s="1514"/>
      <c r="J36" s="1514"/>
      <c r="K36" s="1514"/>
      <c r="L36" s="1514"/>
      <c r="M36" s="1514"/>
      <c r="N36" s="1514"/>
      <c r="O36" s="1514"/>
      <c r="P36" s="1514"/>
      <c r="Q36" s="1515"/>
    </row>
    <row r="37" spans="1:17">
      <c r="A37" s="1507">
        <v>3</v>
      </c>
      <c r="B37" s="1508" t="s">
        <v>2126</v>
      </c>
      <c r="C37" s="1500">
        <f t="shared" si="5"/>
        <v>0</v>
      </c>
      <c r="D37" s="1513"/>
      <c r="E37" s="1514"/>
      <c r="F37" s="1514"/>
      <c r="G37" s="1514"/>
      <c r="H37" s="1514"/>
      <c r="I37" s="1514"/>
      <c r="J37" s="1514"/>
      <c r="K37" s="1514"/>
      <c r="L37" s="1514"/>
      <c r="M37" s="1514"/>
      <c r="N37" s="1514"/>
      <c r="O37" s="1514"/>
      <c r="P37" s="1514"/>
      <c r="Q37" s="1515"/>
    </row>
    <row r="38" spans="1:17">
      <c r="A38" s="1507">
        <v>4</v>
      </c>
      <c r="B38" s="1508" t="s">
        <v>2127</v>
      </c>
      <c r="C38" s="1500">
        <f t="shared" si="5"/>
        <v>0</v>
      </c>
      <c r="D38" s="1521">
        <f>D39+D40</f>
        <v>0</v>
      </c>
      <c r="E38" s="1521">
        <f t="shared" ref="E38:Q38" si="6">E39+E40</f>
        <v>0</v>
      </c>
      <c r="F38" s="1521">
        <f t="shared" si="6"/>
        <v>0</v>
      </c>
      <c r="G38" s="1521">
        <f t="shared" si="6"/>
        <v>0</v>
      </c>
      <c r="H38" s="1521">
        <f t="shared" si="6"/>
        <v>0</v>
      </c>
      <c r="I38" s="1521">
        <f t="shared" si="6"/>
        <v>0</v>
      </c>
      <c r="J38" s="1521">
        <f t="shared" si="6"/>
        <v>0</v>
      </c>
      <c r="K38" s="1521">
        <f t="shared" si="6"/>
        <v>0</v>
      </c>
      <c r="L38" s="1521">
        <f t="shared" si="6"/>
        <v>0</v>
      </c>
      <c r="M38" s="1521">
        <f t="shared" si="6"/>
        <v>0</v>
      </c>
      <c r="N38" s="1521">
        <f t="shared" si="6"/>
        <v>0</v>
      </c>
      <c r="O38" s="1521">
        <f t="shared" si="6"/>
        <v>0</v>
      </c>
      <c r="P38" s="1521">
        <f t="shared" si="6"/>
        <v>0</v>
      </c>
      <c r="Q38" s="1522">
        <f t="shared" si="6"/>
        <v>0</v>
      </c>
    </row>
    <row r="39" spans="1:17" ht="15" customHeight="1">
      <c r="A39" s="1507"/>
      <c r="B39" s="1512" t="s">
        <v>67</v>
      </c>
      <c r="C39" s="1500">
        <f t="shared" si="5"/>
        <v>0</v>
      </c>
      <c r="D39" s="1533"/>
      <c r="E39" s="1533"/>
      <c r="F39" s="1533"/>
      <c r="G39" s="1533"/>
      <c r="H39" s="1533"/>
      <c r="I39" s="1533"/>
      <c r="J39" s="1533"/>
      <c r="K39" s="1533"/>
      <c r="L39" s="1533"/>
      <c r="M39" s="1533"/>
      <c r="N39" s="1533"/>
      <c r="O39" s="1533"/>
      <c r="P39" s="1533"/>
      <c r="Q39" s="1534"/>
    </row>
    <row r="40" spans="1:17">
      <c r="A40" s="1507"/>
      <c r="B40" s="1512" t="s">
        <v>273</v>
      </c>
      <c r="C40" s="1500">
        <f t="shared" si="5"/>
        <v>0</v>
      </c>
      <c r="D40" s="1536"/>
      <c r="E40" s="1536"/>
      <c r="F40" s="1536"/>
      <c r="G40" s="1536"/>
      <c r="H40" s="1536"/>
      <c r="I40" s="1536"/>
      <c r="J40" s="1536"/>
      <c r="K40" s="1536"/>
      <c r="L40" s="1536"/>
      <c r="M40" s="1536"/>
      <c r="N40" s="1536"/>
      <c r="O40" s="1536"/>
      <c r="P40" s="1536"/>
      <c r="Q40" s="1537"/>
    </row>
    <row r="41" spans="1:17">
      <c r="A41" s="1507">
        <v>5</v>
      </c>
      <c r="B41" s="1508" t="s">
        <v>2128</v>
      </c>
      <c r="C41" s="1500">
        <f t="shared" si="5"/>
        <v>0</v>
      </c>
      <c r="D41" s="1539"/>
      <c r="E41" s="1539"/>
      <c r="F41" s="1539"/>
      <c r="G41" s="1539"/>
      <c r="H41" s="1539"/>
      <c r="I41" s="1539"/>
      <c r="J41" s="1539"/>
      <c r="K41" s="1539"/>
      <c r="L41" s="1539"/>
      <c r="M41" s="1539"/>
      <c r="N41" s="1539"/>
      <c r="O41" s="1539"/>
      <c r="P41" s="1539"/>
      <c r="Q41" s="1540"/>
    </row>
    <row r="42" spans="1:17">
      <c r="A42" s="1507">
        <v>6</v>
      </c>
      <c r="B42" s="1524" t="s">
        <v>2117</v>
      </c>
      <c r="C42" s="1500">
        <f t="shared" si="5"/>
        <v>0</v>
      </c>
      <c r="D42" s="1541"/>
      <c r="E42" s="1541"/>
      <c r="F42" s="1541"/>
      <c r="G42" s="1541"/>
      <c r="H42" s="1541"/>
      <c r="I42" s="1541"/>
      <c r="J42" s="1541"/>
      <c r="K42" s="1541"/>
      <c r="L42" s="1541"/>
      <c r="M42" s="1541"/>
      <c r="N42" s="1541"/>
      <c r="O42" s="1541"/>
      <c r="P42" s="1541"/>
      <c r="Q42" s="1542"/>
    </row>
    <row r="43" spans="1:17">
      <c r="A43" s="1507">
        <v>7</v>
      </c>
      <c r="B43" s="1524" t="s">
        <v>771</v>
      </c>
      <c r="C43" s="1500">
        <f t="shared" si="5"/>
        <v>0</v>
      </c>
      <c r="D43" s="1509">
        <f>D44+D45+D46</f>
        <v>0</v>
      </c>
      <c r="E43" s="1509">
        <f t="shared" ref="E43:Q43" si="7">E44+E45+E46</f>
        <v>0</v>
      </c>
      <c r="F43" s="1509">
        <f t="shared" si="7"/>
        <v>0</v>
      </c>
      <c r="G43" s="1509">
        <f t="shared" si="7"/>
        <v>0</v>
      </c>
      <c r="H43" s="1509">
        <f t="shared" si="7"/>
        <v>0</v>
      </c>
      <c r="I43" s="1509">
        <f t="shared" si="7"/>
        <v>0</v>
      </c>
      <c r="J43" s="1509">
        <f t="shared" si="7"/>
        <v>0</v>
      </c>
      <c r="K43" s="1509">
        <f t="shared" si="7"/>
        <v>0</v>
      </c>
      <c r="L43" s="1509">
        <f t="shared" si="7"/>
        <v>0</v>
      </c>
      <c r="M43" s="1509">
        <f t="shared" si="7"/>
        <v>0</v>
      </c>
      <c r="N43" s="1509">
        <f t="shared" si="7"/>
        <v>0</v>
      </c>
      <c r="O43" s="1509">
        <f t="shared" si="7"/>
        <v>0</v>
      </c>
      <c r="P43" s="1509">
        <f t="shared" si="7"/>
        <v>0</v>
      </c>
      <c r="Q43" s="1510">
        <f t="shared" si="7"/>
        <v>0</v>
      </c>
    </row>
    <row r="44" spans="1:17">
      <c r="A44" s="1526"/>
      <c r="B44" s="1512" t="s">
        <v>560</v>
      </c>
      <c r="C44" s="1500">
        <f t="shared" si="5"/>
        <v>0</v>
      </c>
      <c r="D44" s="1544"/>
      <c r="E44" s="1505"/>
      <c r="F44" s="1505"/>
      <c r="G44" s="1505"/>
      <c r="H44" s="1505"/>
      <c r="I44" s="1505"/>
      <c r="J44" s="1505"/>
      <c r="K44" s="1505"/>
      <c r="L44" s="1505"/>
      <c r="M44" s="1505"/>
      <c r="N44" s="1505"/>
      <c r="O44" s="1505"/>
      <c r="P44" s="1505"/>
      <c r="Q44" s="1506"/>
    </row>
    <row r="45" spans="1:17">
      <c r="A45" s="1635"/>
      <c r="B45" s="1512" t="s">
        <v>570</v>
      </c>
      <c r="C45" s="1500">
        <f t="shared" si="5"/>
        <v>0</v>
      </c>
      <c r="D45" s="1544"/>
      <c r="E45" s="1505"/>
      <c r="F45" s="1505"/>
      <c r="G45" s="1505"/>
      <c r="H45" s="1505"/>
      <c r="I45" s="1505"/>
      <c r="J45" s="1505"/>
      <c r="K45" s="1505"/>
      <c r="L45" s="1505"/>
      <c r="M45" s="1505"/>
      <c r="N45" s="1505"/>
      <c r="O45" s="1505"/>
      <c r="P45" s="1505"/>
      <c r="Q45" s="1506"/>
    </row>
    <row r="46" spans="1:17">
      <c r="A46" s="1635"/>
      <c r="B46" s="1512" t="s">
        <v>571</v>
      </c>
      <c r="C46" s="1500">
        <f t="shared" si="5"/>
        <v>0</v>
      </c>
      <c r="D46" s="1544"/>
      <c r="E46" s="1505"/>
      <c r="F46" s="1505"/>
      <c r="G46" s="1505"/>
      <c r="H46" s="1505"/>
      <c r="I46" s="1505"/>
      <c r="J46" s="1505"/>
      <c r="K46" s="1505"/>
      <c r="L46" s="1505"/>
      <c r="M46" s="1505"/>
      <c r="N46" s="1505"/>
      <c r="O46" s="1505"/>
      <c r="P46" s="1505"/>
      <c r="Q46" s="1506"/>
    </row>
    <row r="47" spans="1:17">
      <c r="A47" s="1507">
        <v>8</v>
      </c>
      <c r="B47" s="1545" t="s">
        <v>2129</v>
      </c>
      <c r="C47" s="1500">
        <f t="shared" si="5"/>
        <v>0</v>
      </c>
      <c r="D47" s="1544"/>
      <c r="E47" s="1505"/>
      <c r="F47" s="1505"/>
      <c r="G47" s="1505"/>
      <c r="H47" s="1505"/>
      <c r="I47" s="1505"/>
      <c r="J47" s="1505"/>
      <c r="K47" s="1505"/>
      <c r="L47" s="1505"/>
      <c r="M47" s="1505"/>
      <c r="N47" s="1505"/>
      <c r="O47" s="1505"/>
      <c r="P47" s="1505"/>
      <c r="Q47" s="1506"/>
    </row>
    <row r="48" spans="1:17">
      <c r="A48" s="1507">
        <v>9</v>
      </c>
      <c r="B48" s="1520" t="s">
        <v>2130</v>
      </c>
      <c r="C48" s="1500">
        <f t="shared" si="5"/>
        <v>0</v>
      </c>
      <c r="D48" s="1544"/>
      <c r="E48" s="1505"/>
      <c r="F48" s="1505"/>
      <c r="G48" s="1505"/>
      <c r="H48" s="1505"/>
      <c r="I48" s="1505"/>
      <c r="J48" s="1505"/>
      <c r="K48" s="1505"/>
      <c r="L48" s="1505"/>
      <c r="M48" s="1505"/>
      <c r="N48" s="1505"/>
      <c r="O48" s="1505"/>
      <c r="P48" s="1505"/>
      <c r="Q48" s="1506"/>
    </row>
    <row r="49" spans="1:17">
      <c r="A49" s="1507">
        <v>10</v>
      </c>
      <c r="B49" s="1524" t="s">
        <v>1833</v>
      </c>
      <c r="C49" s="1500">
        <f t="shared" si="5"/>
        <v>0</v>
      </c>
      <c r="D49" s="1544"/>
      <c r="E49" s="1505"/>
      <c r="F49" s="1505"/>
      <c r="G49" s="1505"/>
      <c r="H49" s="1505"/>
      <c r="I49" s="1505"/>
      <c r="J49" s="1505"/>
      <c r="K49" s="1505"/>
      <c r="L49" s="1505"/>
      <c r="M49" s="1505"/>
      <c r="N49" s="1505"/>
      <c r="O49" s="1505"/>
      <c r="P49" s="1505"/>
      <c r="Q49" s="1506"/>
    </row>
    <row r="50" spans="1:17">
      <c r="A50" s="1507">
        <v>11</v>
      </c>
      <c r="B50" s="1524" t="s">
        <v>643</v>
      </c>
      <c r="C50" s="1500">
        <f t="shared" si="5"/>
        <v>0</v>
      </c>
      <c r="D50" s="1544"/>
      <c r="E50" s="1505"/>
      <c r="F50" s="1505"/>
      <c r="G50" s="1505"/>
      <c r="H50" s="1505"/>
      <c r="I50" s="1505"/>
      <c r="J50" s="1505"/>
      <c r="K50" s="1505"/>
      <c r="L50" s="1505"/>
      <c r="M50" s="1505"/>
      <c r="N50" s="1505"/>
      <c r="O50" s="1505"/>
      <c r="P50" s="1505"/>
      <c r="Q50" s="1506"/>
    </row>
    <row r="51" spans="1:17" s="2" customFormat="1" ht="15.75" thickBot="1">
      <c r="A51" s="1637"/>
      <c r="B51" s="1547" t="s">
        <v>2131</v>
      </c>
      <c r="C51" s="1548">
        <f>C35+C36+C37+C38+C41+C42+C43+C47+C48+C49+C50</f>
        <v>0</v>
      </c>
      <c r="D51" s="1549">
        <f>D35+D36+D37+D38+D41+D42+D43+D47+D48+D49+D50</f>
        <v>0</v>
      </c>
      <c r="E51" s="1549">
        <f t="shared" ref="E51:Q51" si="8">E35+E36+E37+E38+E41+E42+E43+E47+E48+E49+E50</f>
        <v>0</v>
      </c>
      <c r="F51" s="1549">
        <f t="shared" si="8"/>
        <v>0</v>
      </c>
      <c r="G51" s="1549">
        <f t="shared" si="8"/>
        <v>0</v>
      </c>
      <c r="H51" s="1549">
        <f t="shared" si="8"/>
        <v>0</v>
      </c>
      <c r="I51" s="1549">
        <f t="shared" si="8"/>
        <v>0</v>
      </c>
      <c r="J51" s="1549">
        <f t="shared" si="8"/>
        <v>0</v>
      </c>
      <c r="K51" s="1549">
        <f t="shared" si="8"/>
        <v>0</v>
      </c>
      <c r="L51" s="1549">
        <f t="shared" si="8"/>
        <v>0</v>
      </c>
      <c r="M51" s="1549">
        <f t="shared" si="8"/>
        <v>0</v>
      </c>
      <c r="N51" s="1549">
        <f t="shared" si="8"/>
        <v>0</v>
      </c>
      <c r="O51" s="1549">
        <f t="shared" si="8"/>
        <v>0</v>
      </c>
      <c r="P51" s="1549">
        <f t="shared" si="8"/>
        <v>0</v>
      </c>
      <c r="Q51" s="1550">
        <f t="shared" si="8"/>
        <v>0</v>
      </c>
    </row>
    <row r="52" spans="1:17" ht="15.75" thickBot="1">
      <c r="A52" s="1638"/>
      <c r="B52" s="1639" t="s">
        <v>2132</v>
      </c>
      <c r="C52" s="1553">
        <f>C33+C51</f>
        <v>0</v>
      </c>
      <c r="D52" s="1554">
        <f>D33+D51</f>
        <v>0</v>
      </c>
      <c r="E52" s="1554">
        <f t="shared" ref="E52:Q52" si="9">E33+E51</f>
        <v>0</v>
      </c>
      <c r="F52" s="1554">
        <f t="shared" si="9"/>
        <v>0</v>
      </c>
      <c r="G52" s="1554">
        <f t="shared" si="9"/>
        <v>0</v>
      </c>
      <c r="H52" s="1554">
        <f t="shared" si="9"/>
        <v>0</v>
      </c>
      <c r="I52" s="1554">
        <f t="shared" si="9"/>
        <v>0</v>
      </c>
      <c r="J52" s="1554">
        <f t="shared" si="9"/>
        <v>0</v>
      </c>
      <c r="K52" s="1554">
        <f t="shared" si="9"/>
        <v>0</v>
      </c>
      <c r="L52" s="1554">
        <f t="shared" si="9"/>
        <v>0</v>
      </c>
      <c r="M52" s="1554">
        <f t="shared" si="9"/>
        <v>0</v>
      </c>
      <c r="N52" s="1554">
        <f t="shared" si="9"/>
        <v>0</v>
      </c>
      <c r="O52" s="1554">
        <f t="shared" si="9"/>
        <v>0</v>
      </c>
      <c r="P52" s="1554">
        <f t="shared" si="9"/>
        <v>0</v>
      </c>
      <c r="Q52" s="1555">
        <f t="shared" si="9"/>
        <v>0</v>
      </c>
    </row>
    <row r="53" spans="1:17">
      <c r="A53" s="1640"/>
      <c r="B53" s="1641" t="s">
        <v>1221</v>
      </c>
      <c r="C53" s="1558"/>
      <c r="D53" s="1559"/>
      <c r="E53" s="1559"/>
      <c r="F53" s="1559"/>
      <c r="G53" s="1559"/>
      <c r="H53" s="1559"/>
      <c r="I53" s="1559"/>
      <c r="J53" s="1559"/>
      <c r="K53" s="1559"/>
      <c r="L53" s="1559"/>
      <c r="M53" s="1559"/>
      <c r="N53" s="1559"/>
      <c r="O53" s="1559"/>
      <c r="P53" s="1559"/>
      <c r="Q53" s="1560"/>
    </row>
    <row r="54" spans="1:17">
      <c r="A54" s="1635"/>
      <c r="B54" s="1614" t="s">
        <v>2133</v>
      </c>
      <c r="C54" s="1561"/>
      <c r="D54" s="1562"/>
      <c r="E54" s="1562"/>
      <c r="F54" s="1562"/>
      <c r="G54" s="1562"/>
      <c r="H54" s="1562"/>
      <c r="I54" s="1562"/>
      <c r="J54" s="1562"/>
      <c r="K54" s="1562"/>
      <c r="L54" s="1562"/>
      <c r="M54" s="1562"/>
      <c r="N54" s="1562"/>
      <c r="O54" s="1562"/>
      <c r="P54" s="1562"/>
      <c r="Q54" s="1563"/>
    </row>
    <row r="55" spans="1:17">
      <c r="A55" s="1519" t="s">
        <v>2134</v>
      </c>
      <c r="B55" s="1616" t="s">
        <v>2135</v>
      </c>
      <c r="C55" s="1496"/>
      <c r="D55" s="1497"/>
      <c r="E55" s="1497"/>
      <c r="F55" s="1497"/>
      <c r="G55" s="1497"/>
      <c r="H55" s="1497"/>
      <c r="I55" s="1497"/>
      <c r="J55" s="1497"/>
      <c r="K55" s="1497"/>
      <c r="L55" s="1497"/>
      <c r="M55" s="1497"/>
      <c r="N55" s="1497"/>
      <c r="O55" s="1497"/>
      <c r="P55" s="1497"/>
      <c r="Q55" s="1498"/>
    </row>
    <row r="56" spans="1:17">
      <c r="A56" s="1499" t="s">
        <v>2136</v>
      </c>
      <c r="B56" s="1508" t="s">
        <v>2137</v>
      </c>
      <c r="C56" s="1500">
        <f t="shared" ref="C56:C62" si="10">SUM(D56:Q56)</f>
        <v>0</v>
      </c>
      <c r="D56" s="1544"/>
      <c r="E56" s="1505"/>
      <c r="F56" s="1505"/>
      <c r="G56" s="1505"/>
      <c r="H56" s="1505"/>
      <c r="I56" s="1505"/>
      <c r="J56" s="1505"/>
      <c r="K56" s="1505"/>
      <c r="L56" s="1505"/>
      <c r="M56" s="1505"/>
      <c r="N56" s="1505"/>
      <c r="O56" s="1505"/>
      <c r="P56" s="1505"/>
      <c r="Q56" s="1506"/>
    </row>
    <row r="57" spans="1:17">
      <c r="A57" s="1507" t="s">
        <v>2138</v>
      </c>
      <c r="B57" s="1566" t="s">
        <v>2139</v>
      </c>
      <c r="C57" s="1500">
        <f t="shared" si="10"/>
        <v>0</v>
      </c>
      <c r="D57" s="1544"/>
      <c r="E57" s="1505"/>
      <c r="F57" s="1505"/>
      <c r="G57" s="1505"/>
      <c r="H57" s="1505"/>
      <c r="I57" s="1505"/>
      <c r="J57" s="1505"/>
      <c r="K57" s="1505"/>
      <c r="L57" s="1505"/>
      <c r="M57" s="1505"/>
      <c r="N57" s="1505"/>
      <c r="O57" s="1505"/>
      <c r="P57" s="1505"/>
      <c r="Q57" s="1506"/>
    </row>
    <row r="58" spans="1:17">
      <c r="A58" s="1507" t="s">
        <v>2140</v>
      </c>
      <c r="B58" s="1566" t="s">
        <v>2141</v>
      </c>
      <c r="C58" s="1500">
        <f t="shared" si="10"/>
        <v>0</v>
      </c>
      <c r="D58" s="1544"/>
      <c r="E58" s="1505"/>
      <c r="F58" s="1505"/>
      <c r="G58" s="1505"/>
      <c r="H58" s="1505"/>
      <c r="I58" s="1505"/>
      <c r="J58" s="1505"/>
      <c r="K58" s="1505"/>
      <c r="L58" s="1505"/>
      <c r="M58" s="1505"/>
      <c r="N58" s="1505"/>
      <c r="O58" s="1505"/>
      <c r="P58" s="1505"/>
      <c r="Q58" s="1506"/>
    </row>
    <row r="59" spans="1:17">
      <c r="A59" s="1507" t="s">
        <v>2142</v>
      </c>
      <c r="B59" s="1566" t="s">
        <v>2143</v>
      </c>
      <c r="C59" s="1500">
        <f t="shared" si="10"/>
        <v>0</v>
      </c>
      <c r="D59" s="1567">
        <f>D60+D61</f>
        <v>0</v>
      </c>
      <c r="E59" s="1567">
        <f t="shared" ref="E59:Q59" si="11">E60+E61</f>
        <v>0</v>
      </c>
      <c r="F59" s="1567">
        <f t="shared" si="11"/>
        <v>0</v>
      </c>
      <c r="G59" s="1567">
        <f t="shared" si="11"/>
        <v>0</v>
      </c>
      <c r="H59" s="1567">
        <f t="shared" si="11"/>
        <v>0</v>
      </c>
      <c r="I59" s="1567">
        <f t="shared" si="11"/>
        <v>0</v>
      </c>
      <c r="J59" s="1567">
        <f t="shared" si="11"/>
        <v>0</v>
      </c>
      <c r="K59" s="1567">
        <f t="shared" si="11"/>
        <v>0</v>
      </c>
      <c r="L59" s="1567">
        <f t="shared" si="11"/>
        <v>0</v>
      </c>
      <c r="M59" s="1567">
        <f t="shared" si="11"/>
        <v>0</v>
      </c>
      <c r="N59" s="1567">
        <f t="shared" si="11"/>
        <v>0</v>
      </c>
      <c r="O59" s="1567">
        <f t="shared" si="11"/>
        <v>0</v>
      </c>
      <c r="P59" s="1567">
        <f t="shared" si="11"/>
        <v>0</v>
      </c>
      <c r="Q59" s="1568">
        <f t="shared" si="11"/>
        <v>0</v>
      </c>
    </row>
    <row r="60" spans="1:17">
      <c r="A60" s="1507" t="s">
        <v>2144</v>
      </c>
      <c r="B60" s="1569" t="s">
        <v>2145</v>
      </c>
      <c r="C60" s="1500">
        <f t="shared" si="10"/>
        <v>0</v>
      </c>
      <c r="D60" s="1536"/>
      <c r="E60" s="1536"/>
      <c r="F60" s="1536"/>
      <c r="G60" s="1536"/>
      <c r="H60" s="1536"/>
      <c r="I60" s="1536"/>
      <c r="J60" s="1536"/>
      <c r="K60" s="1536"/>
      <c r="L60" s="1536"/>
      <c r="M60" s="1536"/>
      <c r="N60" s="1536"/>
      <c r="O60" s="1536"/>
      <c r="P60" s="1536"/>
      <c r="Q60" s="1537"/>
    </row>
    <row r="61" spans="1:17">
      <c r="A61" s="1499" t="s">
        <v>2146</v>
      </c>
      <c r="B61" s="1512" t="s">
        <v>2147</v>
      </c>
      <c r="C61" s="1500">
        <f t="shared" si="10"/>
        <v>0</v>
      </c>
      <c r="D61" s="1536"/>
      <c r="E61" s="1536"/>
      <c r="F61" s="1536"/>
      <c r="G61" s="1536"/>
      <c r="H61" s="1536"/>
      <c r="I61" s="1536"/>
      <c r="J61" s="1536"/>
      <c r="K61" s="1536"/>
      <c r="L61" s="1536"/>
      <c r="M61" s="1536"/>
      <c r="N61" s="1536"/>
      <c r="O61" s="1536"/>
      <c r="P61" s="1536"/>
      <c r="Q61" s="1537"/>
    </row>
    <row r="62" spans="1:17">
      <c r="A62" s="1507" t="s">
        <v>2148</v>
      </c>
      <c r="B62" s="1566" t="s">
        <v>2149</v>
      </c>
      <c r="C62" s="1500">
        <f t="shared" si="10"/>
        <v>0</v>
      </c>
      <c r="D62" s="1570"/>
      <c r="E62" s="1570"/>
      <c r="F62" s="1570"/>
      <c r="G62" s="1570"/>
      <c r="H62" s="1570"/>
      <c r="I62" s="1570"/>
      <c r="J62" s="1570"/>
      <c r="K62" s="1570"/>
      <c r="L62" s="1570"/>
      <c r="M62" s="1570"/>
      <c r="N62" s="1570"/>
      <c r="O62" s="1570"/>
      <c r="P62" s="1570"/>
      <c r="Q62" s="1571"/>
    </row>
    <row r="63" spans="1:17" s="2" customFormat="1">
      <c r="A63" s="1526"/>
      <c r="B63" s="1528" t="s">
        <v>2150</v>
      </c>
      <c r="C63" s="1573">
        <f>C56+C57+C58+C59+C62</f>
        <v>0</v>
      </c>
      <c r="D63" s="1574">
        <f>D56+D57+D58+D59+D62</f>
        <v>0</v>
      </c>
      <c r="E63" s="1574">
        <f t="shared" ref="E63:Q63" si="12">E56+E57+E58+E59+E62</f>
        <v>0</v>
      </c>
      <c r="F63" s="1574">
        <f t="shared" si="12"/>
        <v>0</v>
      </c>
      <c r="G63" s="1574">
        <f t="shared" si="12"/>
        <v>0</v>
      </c>
      <c r="H63" s="1574">
        <f t="shared" si="12"/>
        <v>0</v>
      </c>
      <c r="I63" s="1574">
        <f t="shared" si="12"/>
        <v>0</v>
      </c>
      <c r="J63" s="1574">
        <f t="shared" si="12"/>
        <v>0</v>
      </c>
      <c r="K63" s="1574">
        <f t="shared" si="12"/>
        <v>0</v>
      </c>
      <c r="L63" s="1574">
        <f t="shared" si="12"/>
        <v>0</v>
      </c>
      <c r="M63" s="1574">
        <f t="shared" si="12"/>
        <v>0</v>
      </c>
      <c r="N63" s="1574">
        <f t="shared" si="12"/>
        <v>0</v>
      </c>
      <c r="O63" s="1574">
        <f t="shared" si="12"/>
        <v>0</v>
      </c>
      <c r="P63" s="1574">
        <f t="shared" si="12"/>
        <v>0</v>
      </c>
      <c r="Q63" s="1575">
        <f t="shared" si="12"/>
        <v>0</v>
      </c>
    </row>
    <row r="64" spans="1:17">
      <c r="A64" s="1635"/>
      <c r="B64" s="1614" t="s">
        <v>2151</v>
      </c>
      <c r="C64" s="1492"/>
      <c r="D64" s="1617"/>
      <c r="E64" s="1617"/>
      <c r="F64" s="1617"/>
      <c r="G64" s="1617"/>
      <c r="H64" s="1617"/>
      <c r="I64" s="1617"/>
      <c r="J64" s="1617"/>
      <c r="K64" s="1617"/>
      <c r="L64" s="1617"/>
      <c r="M64" s="1617"/>
      <c r="N64" s="1617"/>
      <c r="O64" s="1617"/>
      <c r="P64" s="1617"/>
      <c r="Q64" s="1618"/>
    </row>
    <row r="65" spans="1:17">
      <c r="A65" s="1642" t="s">
        <v>2152</v>
      </c>
      <c r="B65" s="1616" t="s">
        <v>2135</v>
      </c>
      <c r="C65" s="1625"/>
      <c r="D65" s="1626"/>
      <c r="E65" s="1626"/>
      <c r="F65" s="1626"/>
      <c r="G65" s="1626"/>
      <c r="H65" s="1626"/>
      <c r="I65" s="1626"/>
      <c r="J65" s="1626"/>
      <c r="K65" s="1626"/>
      <c r="L65" s="1626"/>
      <c r="M65" s="1626"/>
      <c r="N65" s="1626"/>
      <c r="O65" s="1626"/>
      <c r="P65" s="1626"/>
      <c r="Q65" s="1627"/>
    </row>
    <row r="66" spans="1:17">
      <c r="A66" s="1507" t="s">
        <v>2136</v>
      </c>
      <c r="B66" s="1566" t="s">
        <v>2137</v>
      </c>
      <c r="C66" s="1500">
        <f t="shared" ref="C66:C72" si="13">SUM(D66:Q66)</f>
        <v>0</v>
      </c>
      <c r="D66" s="1544"/>
      <c r="E66" s="1505"/>
      <c r="F66" s="1505"/>
      <c r="G66" s="1505"/>
      <c r="H66" s="1505"/>
      <c r="I66" s="1505"/>
      <c r="J66" s="1505"/>
      <c r="K66" s="1505"/>
      <c r="L66" s="1505"/>
      <c r="M66" s="1505"/>
      <c r="N66" s="1505"/>
      <c r="O66" s="1505"/>
      <c r="P66" s="1505"/>
      <c r="Q66" s="1506"/>
    </row>
    <row r="67" spans="1:17">
      <c r="A67" s="1507" t="s">
        <v>2138</v>
      </c>
      <c r="B67" s="1566" t="s">
        <v>2139</v>
      </c>
      <c r="C67" s="1500">
        <f t="shared" si="13"/>
        <v>0</v>
      </c>
      <c r="D67" s="1544"/>
      <c r="E67" s="1505"/>
      <c r="F67" s="1505"/>
      <c r="G67" s="1505"/>
      <c r="H67" s="1505"/>
      <c r="I67" s="1505"/>
      <c r="J67" s="1505"/>
      <c r="K67" s="1505"/>
      <c r="L67" s="1505"/>
      <c r="M67" s="1505"/>
      <c r="N67" s="1505"/>
      <c r="O67" s="1505"/>
      <c r="P67" s="1505"/>
      <c r="Q67" s="1506"/>
    </row>
    <row r="68" spans="1:17">
      <c r="A68" s="1507" t="s">
        <v>2140</v>
      </c>
      <c r="B68" s="1566" t="s">
        <v>2141</v>
      </c>
      <c r="C68" s="1500">
        <f t="shared" si="13"/>
        <v>0</v>
      </c>
      <c r="D68" s="1544"/>
      <c r="E68" s="1505"/>
      <c r="F68" s="1505"/>
      <c r="G68" s="1505"/>
      <c r="H68" s="1505"/>
      <c r="I68" s="1505"/>
      <c r="J68" s="1505"/>
      <c r="K68" s="1505"/>
      <c r="L68" s="1505"/>
      <c r="M68" s="1505"/>
      <c r="N68" s="1505"/>
      <c r="O68" s="1505"/>
      <c r="P68" s="1505"/>
      <c r="Q68" s="1506"/>
    </row>
    <row r="69" spans="1:17">
      <c r="A69" s="1507" t="s">
        <v>2142</v>
      </c>
      <c r="B69" s="1566" t="s">
        <v>2143</v>
      </c>
      <c r="C69" s="1500">
        <f t="shared" si="13"/>
        <v>0</v>
      </c>
      <c r="D69" s="1567">
        <f>D70+D71</f>
        <v>0</v>
      </c>
      <c r="E69" s="1567">
        <f t="shared" ref="E69:Q69" si="14">E70+E71</f>
        <v>0</v>
      </c>
      <c r="F69" s="1567">
        <f t="shared" si="14"/>
        <v>0</v>
      </c>
      <c r="G69" s="1567">
        <f t="shared" si="14"/>
        <v>0</v>
      </c>
      <c r="H69" s="1567">
        <f t="shared" si="14"/>
        <v>0</v>
      </c>
      <c r="I69" s="1567">
        <f t="shared" si="14"/>
        <v>0</v>
      </c>
      <c r="J69" s="1567">
        <f t="shared" si="14"/>
        <v>0</v>
      </c>
      <c r="K69" s="1567">
        <f t="shared" si="14"/>
        <v>0</v>
      </c>
      <c r="L69" s="1567">
        <f t="shared" si="14"/>
        <v>0</v>
      </c>
      <c r="M69" s="1567">
        <f t="shared" si="14"/>
        <v>0</v>
      </c>
      <c r="N69" s="1567">
        <f t="shared" si="14"/>
        <v>0</v>
      </c>
      <c r="O69" s="1567">
        <f t="shared" si="14"/>
        <v>0</v>
      </c>
      <c r="P69" s="1567">
        <f t="shared" si="14"/>
        <v>0</v>
      </c>
      <c r="Q69" s="1568">
        <f t="shared" si="14"/>
        <v>0</v>
      </c>
    </row>
    <row r="70" spans="1:17">
      <c r="A70" s="1507" t="s">
        <v>2144</v>
      </c>
      <c r="B70" s="1569" t="s">
        <v>2145</v>
      </c>
      <c r="C70" s="1500">
        <f t="shared" si="13"/>
        <v>0</v>
      </c>
      <c r="D70" s="1536"/>
      <c r="E70" s="1536"/>
      <c r="F70" s="1536"/>
      <c r="G70" s="1536"/>
      <c r="H70" s="1536"/>
      <c r="I70" s="1536"/>
      <c r="J70" s="1536"/>
      <c r="K70" s="1536"/>
      <c r="L70" s="1536"/>
      <c r="M70" s="1536"/>
      <c r="N70" s="1536"/>
      <c r="O70" s="1536"/>
      <c r="P70" s="1536"/>
      <c r="Q70" s="1537"/>
    </row>
    <row r="71" spans="1:17">
      <c r="A71" s="1507" t="s">
        <v>2146</v>
      </c>
      <c r="B71" s="1569" t="s">
        <v>2147</v>
      </c>
      <c r="C71" s="1500">
        <f t="shared" si="13"/>
        <v>0</v>
      </c>
      <c r="D71" s="1536"/>
      <c r="E71" s="1536"/>
      <c r="F71" s="1536"/>
      <c r="G71" s="1536"/>
      <c r="H71" s="1536"/>
      <c r="I71" s="1536"/>
      <c r="J71" s="1536"/>
      <c r="K71" s="1536"/>
      <c r="L71" s="1536"/>
      <c r="M71" s="1536"/>
      <c r="N71" s="1536"/>
      <c r="O71" s="1536"/>
      <c r="P71" s="1536"/>
      <c r="Q71" s="1537"/>
    </row>
    <row r="72" spans="1:17">
      <c r="A72" s="1507" t="s">
        <v>2148</v>
      </c>
      <c r="B72" s="1566" t="s">
        <v>2149</v>
      </c>
      <c r="C72" s="1500">
        <f t="shared" si="13"/>
        <v>0</v>
      </c>
      <c r="D72" s="1570"/>
      <c r="E72" s="1570"/>
      <c r="F72" s="1570"/>
      <c r="G72" s="1570"/>
      <c r="H72" s="1570"/>
      <c r="I72" s="1570"/>
      <c r="J72" s="1570"/>
      <c r="K72" s="1570"/>
      <c r="L72" s="1570"/>
      <c r="M72" s="1570"/>
      <c r="N72" s="1570"/>
      <c r="O72" s="1570"/>
      <c r="P72" s="1570"/>
      <c r="Q72" s="1571"/>
    </row>
    <row r="73" spans="1:17" s="2" customFormat="1" ht="15.75" thickBot="1">
      <c r="A73" s="1643"/>
      <c r="B73" s="1572" t="s">
        <v>2153</v>
      </c>
      <c r="C73" s="1582">
        <f>C66+C67+C68+C69+C72</f>
        <v>0</v>
      </c>
      <c r="D73" s="1549">
        <f>D66+D67+D68+D69+D72</f>
        <v>0</v>
      </c>
      <c r="E73" s="1549">
        <f t="shared" ref="E73:Q73" si="15">E66+E67+E68+E69+E72</f>
        <v>0</v>
      </c>
      <c r="F73" s="1549">
        <f t="shared" si="15"/>
        <v>0</v>
      </c>
      <c r="G73" s="1549">
        <f t="shared" si="15"/>
        <v>0</v>
      </c>
      <c r="H73" s="1549">
        <f t="shared" si="15"/>
        <v>0</v>
      </c>
      <c r="I73" s="1549">
        <f t="shared" si="15"/>
        <v>0</v>
      </c>
      <c r="J73" s="1549">
        <f t="shared" si="15"/>
        <v>0</v>
      </c>
      <c r="K73" s="1549">
        <f t="shared" si="15"/>
        <v>0</v>
      </c>
      <c r="L73" s="1549">
        <f t="shared" si="15"/>
        <v>0</v>
      </c>
      <c r="M73" s="1549">
        <f t="shared" si="15"/>
        <v>0</v>
      </c>
      <c r="N73" s="1549">
        <f t="shared" si="15"/>
        <v>0</v>
      </c>
      <c r="O73" s="1549">
        <f t="shared" si="15"/>
        <v>0</v>
      </c>
      <c r="P73" s="1549">
        <f t="shared" si="15"/>
        <v>0</v>
      </c>
      <c r="Q73" s="1550">
        <f t="shared" si="15"/>
        <v>0</v>
      </c>
    </row>
    <row r="74" spans="1:17" ht="15.75" thickBot="1">
      <c r="A74" s="1644"/>
      <c r="B74" s="1584" t="s">
        <v>2154</v>
      </c>
      <c r="C74" s="1553">
        <f>C63+C73</f>
        <v>0</v>
      </c>
      <c r="D74" s="1554">
        <f>D63+D73</f>
        <v>0</v>
      </c>
      <c r="E74" s="1554">
        <f t="shared" ref="E74:Q74" si="16">E63+E73</f>
        <v>0</v>
      </c>
      <c r="F74" s="1554">
        <f t="shared" si="16"/>
        <v>0</v>
      </c>
      <c r="G74" s="1554">
        <f t="shared" si="16"/>
        <v>0</v>
      </c>
      <c r="H74" s="1554">
        <f t="shared" si="16"/>
        <v>0</v>
      </c>
      <c r="I74" s="1554">
        <f t="shared" si="16"/>
        <v>0</v>
      </c>
      <c r="J74" s="1554">
        <f t="shared" si="16"/>
        <v>0</v>
      </c>
      <c r="K74" s="1554">
        <f t="shared" si="16"/>
        <v>0</v>
      </c>
      <c r="L74" s="1554">
        <f t="shared" si="16"/>
        <v>0</v>
      </c>
      <c r="M74" s="1554">
        <f t="shared" si="16"/>
        <v>0</v>
      </c>
      <c r="N74" s="1554">
        <f t="shared" si="16"/>
        <v>0</v>
      </c>
      <c r="O74" s="1554">
        <f t="shared" si="16"/>
        <v>0</v>
      </c>
      <c r="P74" s="1554">
        <f t="shared" si="16"/>
        <v>0</v>
      </c>
      <c r="Q74" s="1555">
        <f t="shared" si="16"/>
        <v>0</v>
      </c>
    </row>
    <row r="75" spans="1:17" ht="15.75" thickBot="1">
      <c r="A75" s="1645"/>
      <c r="B75" s="1646" t="s">
        <v>2155</v>
      </c>
      <c r="C75" s="1587">
        <f>C52+C74</f>
        <v>0</v>
      </c>
      <c r="D75" s="1588">
        <f>D52+D74</f>
        <v>0</v>
      </c>
      <c r="E75" s="1588">
        <f t="shared" ref="E75:Q75" si="17">E52+E74</f>
        <v>0</v>
      </c>
      <c r="F75" s="1588">
        <f t="shared" si="17"/>
        <v>0</v>
      </c>
      <c r="G75" s="1588">
        <f t="shared" si="17"/>
        <v>0</v>
      </c>
      <c r="H75" s="1588">
        <f t="shared" si="17"/>
        <v>0</v>
      </c>
      <c r="I75" s="1588">
        <f t="shared" si="17"/>
        <v>0</v>
      </c>
      <c r="J75" s="1588">
        <f t="shared" si="17"/>
        <v>0</v>
      </c>
      <c r="K75" s="1588">
        <f t="shared" si="17"/>
        <v>0</v>
      </c>
      <c r="L75" s="1588">
        <f t="shared" si="17"/>
        <v>0</v>
      </c>
      <c r="M75" s="1588">
        <f t="shared" si="17"/>
        <v>0</v>
      </c>
      <c r="N75" s="1588">
        <f t="shared" si="17"/>
        <v>0</v>
      </c>
      <c r="O75" s="1588">
        <f t="shared" si="17"/>
        <v>0</v>
      </c>
      <c r="P75" s="1588">
        <f t="shared" si="17"/>
        <v>0</v>
      </c>
      <c r="Q75" s="1589">
        <f t="shared" si="17"/>
        <v>0</v>
      </c>
    </row>
    <row r="76" spans="1:17" ht="16.5" thickTop="1" thickBot="1">
      <c r="A76" s="1647"/>
      <c r="B76" s="1648" t="s">
        <v>2156</v>
      </c>
      <c r="C76" s="1592"/>
      <c r="D76" s="1593">
        <v>0</v>
      </c>
      <c r="E76" s="1594" t="s">
        <v>2157</v>
      </c>
      <c r="F76" s="1595" t="s">
        <v>2158</v>
      </c>
      <c r="G76" s="1595" t="s">
        <v>2159</v>
      </c>
      <c r="H76" s="1595" t="s">
        <v>2160</v>
      </c>
      <c r="I76" s="1595" t="s">
        <v>2161</v>
      </c>
      <c r="J76" s="1595" t="s">
        <v>2162</v>
      </c>
      <c r="K76" s="1595" t="s">
        <v>2163</v>
      </c>
      <c r="L76" s="1595" t="s">
        <v>2164</v>
      </c>
      <c r="M76" s="1595" t="s">
        <v>2165</v>
      </c>
      <c r="N76" s="1595" t="s">
        <v>2166</v>
      </c>
      <c r="O76" s="1595" t="s">
        <v>2167</v>
      </c>
      <c r="P76" s="1595" t="s">
        <v>2168</v>
      </c>
      <c r="Q76" s="1596" t="s">
        <v>2169</v>
      </c>
    </row>
    <row r="77" spans="1:17" ht="16.5" thickTop="1" thickBot="1">
      <c r="A77" s="1649"/>
      <c r="B77" s="1650" t="s">
        <v>2204</v>
      </c>
      <c r="C77" s="1599"/>
      <c r="D77" s="1600">
        <f>D75*D76</f>
        <v>0</v>
      </c>
      <c r="E77" s="1601">
        <f>E75*E76</f>
        <v>0</v>
      </c>
      <c r="F77" s="1601">
        <f>F75*F76</f>
        <v>0</v>
      </c>
      <c r="G77" s="1601">
        <f t="shared" ref="G77:Q77" si="18">G75*G76</f>
        <v>0</v>
      </c>
      <c r="H77" s="1601">
        <f t="shared" si="18"/>
        <v>0</v>
      </c>
      <c r="I77" s="1601">
        <f t="shared" si="18"/>
        <v>0</v>
      </c>
      <c r="J77" s="1601">
        <f t="shared" si="18"/>
        <v>0</v>
      </c>
      <c r="K77" s="1601">
        <f t="shared" si="18"/>
        <v>0</v>
      </c>
      <c r="L77" s="1601">
        <f t="shared" si="18"/>
        <v>0</v>
      </c>
      <c r="M77" s="1601">
        <f t="shared" si="18"/>
        <v>0</v>
      </c>
      <c r="N77" s="1601">
        <f t="shared" si="18"/>
        <v>0</v>
      </c>
      <c r="O77" s="1601">
        <f t="shared" si="18"/>
        <v>0</v>
      </c>
      <c r="P77" s="1601">
        <f t="shared" si="18"/>
        <v>0</v>
      </c>
      <c r="Q77" s="1602">
        <f t="shared" si="18"/>
        <v>0</v>
      </c>
    </row>
    <row r="78" spans="1:17" ht="16.5" thickTop="1" thickBot="1">
      <c r="A78" s="1651"/>
      <c r="B78" s="1652" t="s">
        <v>2205</v>
      </c>
      <c r="C78" s="1605">
        <f>SUM(D77:Q77)</f>
        <v>0</v>
      </c>
      <c r="D78" s="1606"/>
      <c r="E78" s="1607"/>
      <c r="F78" s="1607"/>
      <c r="G78" s="1607"/>
      <c r="H78" s="1607"/>
      <c r="I78" s="1607"/>
      <c r="J78" s="1607"/>
      <c r="K78" s="1607"/>
      <c r="L78" s="1607"/>
      <c r="M78" s="1607"/>
      <c r="N78" s="1607"/>
      <c r="O78" s="1607"/>
      <c r="P78" s="1607"/>
      <c r="Q78" s="1608"/>
    </row>
    <row r="79" spans="1:17">
      <c r="A79" s="35"/>
      <c r="B79" s="1624"/>
    </row>
    <row r="80" spans="1:17">
      <c r="A80" s="35"/>
      <c r="B80" s="1624"/>
    </row>
    <row r="81" spans="2:2">
      <c r="B81" s="41"/>
    </row>
    <row r="82" spans="2:2">
      <c r="B82" s="41"/>
    </row>
    <row r="83" spans="2:2">
      <c r="B83" s="41"/>
    </row>
    <row r="84" spans="2:2">
      <c r="B84" s="41"/>
    </row>
  </sheetData>
  <mergeCells count="5">
    <mergeCell ref="A7:B10"/>
    <mergeCell ref="C7:Q10"/>
    <mergeCell ref="A11:B12"/>
    <mergeCell ref="C11:C12"/>
    <mergeCell ref="E11:Q11"/>
  </mergeCells>
  <conditionalFormatting sqref="C11:C12">
    <cfRule type="colorScale" priority="2">
      <colorScale>
        <cfvo type="min"/>
        <cfvo type="percentile" val="50"/>
        <cfvo type="max"/>
        <color rgb="FFF8696B"/>
        <color rgb="FFFFEB84"/>
        <color rgb="FF63BE7B"/>
      </colorScale>
    </cfRule>
  </conditionalFormatting>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2"/>
  <sheetViews>
    <sheetView zoomScale="85" zoomScaleNormal="85" workbookViewId="0"/>
  </sheetViews>
  <sheetFormatPr defaultRowHeight="15"/>
  <cols>
    <col min="1" max="1" width="7.28515625" style="27" customWidth="1"/>
    <col min="2" max="2" width="41.140625" style="27" customWidth="1"/>
    <col min="3" max="3" width="18" style="1" customWidth="1"/>
    <col min="4" max="7" width="13" style="1" customWidth="1"/>
    <col min="8" max="8" width="15.85546875" style="1" customWidth="1"/>
    <col min="9" max="9" width="15.5703125" style="1" customWidth="1"/>
    <col min="10" max="10" width="9.140625" style="64"/>
    <col min="11" max="11" width="14.5703125" style="64" customWidth="1"/>
    <col min="12" max="16384" width="9.140625" style="64"/>
  </cols>
  <sheetData>
    <row r="1" spans="1:9">
      <c r="B1" s="27" t="s">
        <v>48</v>
      </c>
      <c r="C1" s="31">
        <v>34</v>
      </c>
      <c r="D1" s="31"/>
    </row>
    <row r="2" spans="1:9">
      <c r="B2" s="27" t="s">
        <v>49</v>
      </c>
      <c r="C2" s="41" t="s">
        <v>183</v>
      </c>
      <c r="D2" s="41"/>
    </row>
    <row r="3" spans="1:9">
      <c r="B3" s="36" t="s">
        <v>47</v>
      </c>
      <c r="C3" s="32" t="s">
        <v>52</v>
      </c>
      <c r="D3" s="32"/>
      <c r="E3" s="36"/>
      <c r="F3" s="36"/>
      <c r="G3" s="36"/>
      <c r="H3" s="36"/>
      <c r="I3" s="36"/>
    </row>
    <row r="4" spans="1:9">
      <c r="B4" s="27" t="s">
        <v>50</v>
      </c>
      <c r="C4" s="32" t="s">
        <v>53</v>
      </c>
      <c r="D4" s="32"/>
    </row>
    <row r="5" spans="1:9">
      <c r="B5" s="27" t="s">
        <v>51</v>
      </c>
      <c r="C5" s="118" t="s">
        <v>71</v>
      </c>
      <c r="D5" s="118"/>
    </row>
    <row r="7" spans="1:9" ht="15" customHeight="1">
      <c r="A7" s="449" t="s">
        <v>17</v>
      </c>
      <c r="B7" s="4437" t="s">
        <v>183</v>
      </c>
      <c r="C7" s="4435" t="s">
        <v>82</v>
      </c>
      <c r="D7" s="4435" t="s">
        <v>68</v>
      </c>
      <c r="E7" s="4439" t="s">
        <v>168</v>
      </c>
      <c r="F7" s="4441" t="s">
        <v>72</v>
      </c>
      <c r="G7" s="4441"/>
      <c r="H7" s="4435" t="s">
        <v>83</v>
      </c>
      <c r="I7" s="4435" t="s">
        <v>68</v>
      </c>
    </row>
    <row r="8" spans="1:9" ht="60" customHeight="1">
      <c r="A8" s="37" t="s">
        <v>18</v>
      </c>
      <c r="B8" s="4438"/>
      <c r="C8" s="4436"/>
      <c r="D8" s="4436"/>
      <c r="E8" s="4440"/>
      <c r="F8" s="450" t="s">
        <v>2</v>
      </c>
      <c r="G8" s="451" t="s">
        <v>165</v>
      </c>
      <c r="H8" s="4436"/>
      <c r="I8" s="4436"/>
    </row>
    <row r="9" spans="1:9">
      <c r="A9" s="471">
        <v>1</v>
      </c>
      <c r="B9" s="104" t="s">
        <v>9</v>
      </c>
      <c r="C9" s="452">
        <f>C10+C23+C36+C49+C62+C75+C88+C101+C114+C127+C140+C153+C166+C179+C192+C205+C218+C231+C244+C257+C270</f>
        <v>0</v>
      </c>
      <c r="D9" s="452">
        <f t="shared" ref="D9:I9" si="0">D10+D23+D36+D49+D62+D75+D88+D101+D114+D127+D140+D153+D166+D179+D192+D205+D218+D231+D244+D257+D270</f>
        <v>0</v>
      </c>
      <c r="E9" s="452">
        <f t="shared" si="0"/>
        <v>0</v>
      </c>
      <c r="F9" s="452">
        <f t="shared" si="0"/>
        <v>0</v>
      </c>
      <c r="G9" s="452">
        <f t="shared" si="0"/>
        <v>0</v>
      </c>
      <c r="H9" s="452">
        <f t="shared" si="0"/>
        <v>0</v>
      </c>
      <c r="I9" s="452">
        <f t="shared" si="0"/>
        <v>0</v>
      </c>
    </row>
    <row r="10" spans="1:9">
      <c r="A10" s="472" t="s">
        <v>806</v>
      </c>
      <c r="B10" s="473" t="s">
        <v>807</v>
      </c>
      <c r="C10" s="452">
        <f>C11+C14+C17+C20</f>
        <v>0</v>
      </c>
      <c r="D10" s="452">
        <f t="shared" ref="D10:I10" si="1">D11+D14+D17+D20</f>
        <v>0</v>
      </c>
      <c r="E10" s="452">
        <f t="shared" si="1"/>
        <v>0</v>
      </c>
      <c r="F10" s="452">
        <f t="shared" si="1"/>
        <v>0</v>
      </c>
      <c r="G10" s="452">
        <f t="shared" si="1"/>
        <v>0</v>
      </c>
      <c r="H10" s="452">
        <f t="shared" si="1"/>
        <v>0</v>
      </c>
      <c r="I10" s="452">
        <f t="shared" si="1"/>
        <v>0</v>
      </c>
    </row>
    <row r="11" spans="1:9">
      <c r="A11" s="474"/>
      <c r="B11" s="475" t="s">
        <v>53</v>
      </c>
      <c r="C11" s="452">
        <f>C12+C13</f>
        <v>0</v>
      </c>
      <c r="D11" s="452">
        <f t="shared" ref="D11:H11" si="2">D12+D13</f>
        <v>0</v>
      </c>
      <c r="E11" s="452">
        <f t="shared" si="2"/>
        <v>0</v>
      </c>
      <c r="F11" s="452">
        <f t="shared" si="2"/>
        <v>0</v>
      </c>
      <c r="G11" s="452">
        <f t="shared" si="2"/>
        <v>0</v>
      </c>
      <c r="H11" s="452">
        <f t="shared" si="2"/>
        <v>0</v>
      </c>
      <c r="I11" s="452">
        <f>I12+I13</f>
        <v>0</v>
      </c>
    </row>
    <row r="12" spans="1:9">
      <c r="A12" s="474"/>
      <c r="B12" s="453" t="s">
        <v>84</v>
      </c>
      <c r="C12" s="38">
        <v>0</v>
      </c>
      <c r="D12" s="38">
        <v>0</v>
      </c>
      <c r="E12" s="38">
        <v>0</v>
      </c>
      <c r="F12" s="38">
        <v>0</v>
      </c>
      <c r="G12" s="38">
        <v>0</v>
      </c>
      <c r="H12" s="38">
        <v>0</v>
      </c>
      <c r="I12" s="38">
        <v>0</v>
      </c>
    </row>
    <row r="13" spans="1:9">
      <c r="A13" s="474"/>
      <c r="B13" s="453" t="s">
        <v>85</v>
      </c>
      <c r="C13" s="38">
        <v>0</v>
      </c>
      <c r="D13" s="38">
        <v>0</v>
      </c>
      <c r="E13" s="38">
        <v>0</v>
      </c>
      <c r="F13" s="38">
        <v>0</v>
      </c>
      <c r="G13" s="38">
        <v>0</v>
      </c>
      <c r="H13" s="38">
        <v>0</v>
      </c>
      <c r="I13" s="38">
        <v>0</v>
      </c>
    </row>
    <row r="14" spans="1:9">
      <c r="A14" s="474"/>
      <c r="B14" s="476" t="s">
        <v>55</v>
      </c>
      <c r="C14" s="452">
        <f>C15+C16</f>
        <v>0</v>
      </c>
      <c r="D14" s="452">
        <f t="shared" ref="D14:G14" si="3">D15+D16</f>
        <v>0</v>
      </c>
      <c r="E14" s="452">
        <f t="shared" si="3"/>
        <v>0</v>
      </c>
      <c r="F14" s="452">
        <f t="shared" si="3"/>
        <v>0</v>
      </c>
      <c r="G14" s="452">
        <f t="shared" si="3"/>
        <v>0</v>
      </c>
      <c r="H14" s="452">
        <f>H15+H16</f>
        <v>0</v>
      </c>
      <c r="I14" s="452">
        <f t="shared" ref="I14" si="4">I15+I16</f>
        <v>0</v>
      </c>
    </row>
    <row r="15" spans="1:9">
      <c r="A15" s="474"/>
      <c r="B15" s="453" t="s">
        <v>84</v>
      </c>
      <c r="C15" s="38">
        <v>0</v>
      </c>
      <c r="D15" s="38">
        <v>0</v>
      </c>
      <c r="E15" s="38">
        <v>0</v>
      </c>
      <c r="F15" s="38">
        <v>0</v>
      </c>
      <c r="G15" s="38">
        <v>0</v>
      </c>
      <c r="H15" s="38">
        <v>0</v>
      </c>
      <c r="I15" s="38">
        <v>0</v>
      </c>
    </row>
    <row r="16" spans="1:9">
      <c r="A16" s="474"/>
      <c r="B16" s="453" t="s">
        <v>85</v>
      </c>
      <c r="C16" s="38">
        <v>0</v>
      </c>
      <c r="D16" s="38">
        <v>0</v>
      </c>
      <c r="E16" s="38">
        <v>0</v>
      </c>
      <c r="F16" s="38">
        <v>0</v>
      </c>
      <c r="G16" s="38">
        <v>0</v>
      </c>
      <c r="H16" s="38">
        <v>0</v>
      </c>
      <c r="I16" s="38">
        <v>0</v>
      </c>
    </row>
    <row r="17" spans="1:9">
      <c r="A17" s="474"/>
      <c r="B17" s="476" t="s">
        <v>56</v>
      </c>
      <c r="C17" s="452">
        <f>C18+C19</f>
        <v>0</v>
      </c>
      <c r="D17" s="452">
        <f t="shared" ref="D17:G17" si="5">D18+D19</f>
        <v>0</v>
      </c>
      <c r="E17" s="452">
        <f t="shared" si="5"/>
        <v>0</v>
      </c>
      <c r="F17" s="452">
        <f t="shared" si="5"/>
        <v>0</v>
      </c>
      <c r="G17" s="452">
        <f t="shared" si="5"/>
        <v>0</v>
      </c>
      <c r="H17" s="452">
        <f>H18+H19</f>
        <v>0</v>
      </c>
      <c r="I17" s="452">
        <f t="shared" ref="I17" si="6">I18+I19</f>
        <v>0</v>
      </c>
    </row>
    <row r="18" spans="1:9">
      <c r="A18" s="474"/>
      <c r="B18" s="453" t="s">
        <v>84</v>
      </c>
      <c r="C18" s="38">
        <v>0</v>
      </c>
      <c r="D18" s="38">
        <v>0</v>
      </c>
      <c r="E18" s="38">
        <v>0</v>
      </c>
      <c r="F18" s="38">
        <v>0</v>
      </c>
      <c r="G18" s="38">
        <v>0</v>
      </c>
      <c r="H18" s="38">
        <v>0</v>
      </c>
      <c r="I18" s="38">
        <v>0</v>
      </c>
    </row>
    <row r="19" spans="1:9">
      <c r="A19" s="474"/>
      <c r="B19" s="453" t="s">
        <v>85</v>
      </c>
      <c r="C19" s="38">
        <v>0</v>
      </c>
      <c r="D19" s="38">
        <v>0</v>
      </c>
      <c r="E19" s="38">
        <v>0</v>
      </c>
      <c r="F19" s="38">
        <v>0</v>
      </c>
      <c r="G19" s="38">
        <v>0</v>
      </c>
      <c r="H19" s="38">
        <v>0</v>
      </c>
      <c r="I19" s="38">
        <v>0</v>
      </c>
    </row>
    <row r="20" spans="1:9">
      <c r="A20" s="474"/>
      <c r="B20" s="476" t="s">
        <v>8</v>
      </c>
      <c r="C20" s="452">
        <f>C21+C22</f>
        <v>0</v>
      </c>
      <c r="D20" s="452">
        <f t="shared" ref="D20:G20" si="7">D21+D22</f>
        <v>0</v>
      </c>
      <c r="E20" s="452">
        <f t="shared" si="7"/>
        <v>0</v>
      </c>
      <c r="F20" s="452">
        <f t="shared" si="7"/>
        <v>0</v>
      </c>
      <c r="G20" s="452">
        <f t="shared" si="7"/>
        <v>0</v>
      </c>
      <c r="H20" s="452">
        <f>H21+H22</f>
        <v>0</v>
      </c>
      <c r="I20" s="452">
        <f t="shared" ref="I20" si="8">I21+I22</f>
        <v>0</v>
      </c>
    </row>
    <row r="21" spans="1:9">
      <c r="A21" s="474"/>
      <c r="B21" s="453" t="s">
        <v>84</v>
      </c>
      <c r="C21" s="38">
        <v>0</v>
      </c>
      <c r="D21" s="38">
        <v>0</v>
      </c>
      <c r="E21" s="38">
        <v>0</v>
      </c>
      <c r="F21" s="38">
        <v>0</v>
      </c>
      <c r="G21" s="38">
        <v>0</v>
      </c>
      <c r="H21" s="38">
        <v>0</v>
      </c>
      <c r="I21" s="38">
        <v>0</v>
      </c>
    </row>
    <row r="22" spans="1:9">
      <c r="A22" s="477"/>
      <c r="B22" s="454" t="s">
        <v>85</v>
      </c>
      <c r="C22" s="38">
        <v>0</v>
      </c>
      <c r="D22" s="38">
        <v>0</v>
      </c>
      <c r="E22" s="38">
        <v>0</v>
      </c>
      <c r="F22" s="38">
        <v>0</v>
      </c>
      <c r="G22" s="38">
        <v>0</v>
      </c>
      <c r="H22" s="38">
        <v>0</v>
      </c>
      <c r="I22" s="38">
        <v>0</v>
      </c>
    </row>
    <row r="23" spans="1:9">
      <c r="A23" s="472" t="s">
        <v>808</v>
      </c>
      <c r="B23" s="473" t="s">
        <v>12</v>
      </c>
      <c r="C23" s="452">
        <f>C24+C27+C30+C33</f>
        <v>0</v>
      </c>
      <c r="D23" s="452">
        <f t="shared" ref="D23:G23" si="9">D24+D27+D30+D33</f>
        <v>0</v>
      </c>
      <c r="E23" s="452">
        <f t="shared" si="9"/>
        <v>0</v>
      </c>
      <c r="F23" s="452">
        <f t="shared" si="9"/>
        <v>0</v>
      </c>
      <c r="G23" s="452">
        <f t="shared" si="9"/>
        <v>0</v>
      </c>
      <c r="H23" s="452">
        <f>H24+H27+H30+H33</f>
        <v>0</v>
      </c>
      <c r="I23" s="452">
        <f t="shared" ref="I23" si="10">I24+I27+I30+I33</f>
        <v>0</v>
      </c>
    </row>
    <row r="24" spans="1:9">
      <c r="A24" s="474"/>
      <c r="B24" s="475" t="s">
        <v>53</v>
      </c>
      <c r="C24" s="452">
        <f>C25+C26</f>
        <v>0</v>
      </c>
      <c r="D24" s="452">
        <f t="shared" ref="D24:G24" si="11">D25+D26</f>
        <v>0</v>
      </c>
      <c r="E24" s="452">
        <f t="shared" si="11"/>
        <v>0</v>
      </c>
      <c r="F24" s="452">
        <f t="shared" si="11"/>
        <v>0</v>
      </c>
      <c r="G24" s="452">
        <f t="shared" si="11"/>
        <v>0</v>
      </c>
      <c r="H24" s="452">
        <f>H25+H26</f>
        <v>0</v>
      </c>
      <c r="I24" s="452">
        <f t="shared" ref="I24" si="12">I25+I26</f>
        <v>0</v>
      </c>
    </row>
    <row r="25" spans="1:9">
      <c r="A25" s="474"/>
      <c r="B25" s="453" t="s">
        <v>84</v>
      </c>
      <c r="C25" s="38">
        <v>0</v>
      </c>
      <c r="D25" s="38">
        <v>0</v>
      </c>
      <c r="E25" s="38">
        <v>0</v>
      </c>
      <c r="F25" s="38">
        <v>0</v>
      </c>
      <c r="G25" s="38">
        <v>0</v>
      </c>
      <c r="H25" s="38">
        <v>0</v>
      </c>
      <c r="I25" s="38">
        <v>0</v>
      </c>
    </row>
    <row r="26" spans="1:9">
      <c r="A26" s="474"/>
      <c r="B26" s="453" t="s">
        <v>85</v>
      </c>
      <c r="C26" s="38">
        <v>0</v>
      </c>
      <c r="D26" s="38">
        <v>0</v>
      </c>
      <c r="E26" s="38">
        <v>0</v>
      </c>
      <c r="F26" s="38">
        <v>0</v>
      </c>
      <c r="G26" s="38">
        <v>0</v>
      </c>
      <c r="H26" s="38">
        <v>0</v>
      </c>
      <c r="I26" s="38">
        <v>0</v>
      </c>
    </row>
    <row r="27" spans="1:9">
      <c r="A27" s="474"/>
      <c r="B27" s="476" t="s">
        <v>55</v>
      </c>
      <c r="C27" s="452">
        <f>C28+C29</f>
        <v>0</v>
      </c>
      <c r="D27" s="452">
        <f t="shared" ref="D27:G27" si="13">D28+D29</f>
        <v>0</v>
      </c>
      <c r="E27" s="452">
        <f t="shared" si="13"/>
        <v>0</v>
      </c>
      <c r="F27" s="452">
        <f t="shared" si="13"/>
        <v>0</v>
      </c>
      <c r="G27" s="452">
        <f t="shared" si="13"/>
        <v>0</v>
      </c>
      <c r="H27" s="452">
        <f>H28+H29</f>
        <v>0</v>
      </c>
      <c r="I27" s="452">
        <f t="shared" ref="I27" si="14">I28+I29</f>
        <v>0</v>
      </c>
    </row>
    <row r="28" spans="1:9">
      <c r="A28" s="474"/>
      <c r="B28" s="453" t="s">
        <v>84</v>
      </c>
      <c r="C28" s="38">
        <v>0</v>
      </c>
      <c r="D28" s="38">
        <v>0</v>
      </c>
      <c r="E28" s="38">
        <v>0</v>
      </c>
      <c r="F28" s="38">
        <v>0</v>
      </c>
      <c r="G28" s="38">
        <v>0</v>
      </c>
      <c r="H28" s="38">
        <v>0</v>
      </c>
      <c r="I28" s="38">
        <v>0</v>
      </c>
    </row>
    <row r="29" spans="1:9">
      <c r="A29" s="474"/>
      <c r="B29" s="453" t="s">
        <v>85</v>
      </c>
      <c r="C29" s="38">
        <v>0</v>
      </c>
      <c r="D29" s="38">
        <v>0</v>
      </c>
      <c r="E29" s="38">
        <v>0</v>
      </c>
      <c r="F29" s="38">
        <v>0</v>
      </c>
      <c r="G29" s="38">
        <v>0</v>
      </c>
      <c r="H29" s="38">
        <v>0</v>
      </c>
      <c r="I29" s="38">
        <v>0</v>
      </c>
    </row>
    <row r="30" spans="1:9">
      <c r="A30" s="474"/>
      <c r="B30" s="476" t="s">
        <v>56</v>
      </c>
      <c r="C30" s="452">
        <f>C31+C32</f>
        <v>0</v>
      </c>
      <c r="D30" s="452">
        <f t="shared" ref="D30:G30" si="15">D31+D32</f>
        <v>0</v>
      </c>
      <c r="E30" s="452">
        <f t="shared" si="15"/>
        <v>0</v>
      </c>
      <c r="F30" s="452">
        <f t="shared" si="15"/>
        <v>0</v>
      </c>
      <c r="G30" s="452">
        <f t="shared" si="15"/>
        <v>0</v>
      </c>
      <c r="H30" s="452">
        <f>H31+H32</f>
        <v>0</v>
      </c>
      <c r="I30" s="452">
        <f t="shared" ref="I30" si="16">I31+I32</f>
        <v>0</v>
      </c>
    </row>
    <row r="31" spans="1:9">
      <c r="A31" s="474"/>
      <c r="B31" s="453" t="s">
        <v>84</v>
      </c>
      <c r="C31" s="38">
        <v>0</v>
      </c>
      <c r="D31" s="38">
        <v>0</v>
      </c>
      <c r="E31" s="38">
        <v>0</v>
      </c>
      <c r="F31" s="38">
        <v>0</v>
      </c>
      <c r="G31" s="38">
        <v>0</v>
      </c>
      <c r="H31" s="38">
        <v>0</v>
      </c>
      <c r="I31" s="38">
        <v>0</v>
      </c>
    </row>
    <row r="32" spans="1:9">
      <c r="A32" s="474"/>
      <c r="B32" s="453" t="s">
        <v>85</v>
      </c>
      <c r="C32" s="38">
        <v>0</v>
      </c>
      <c r="D32" s="38">
        <v>0</v>
      </c>
      <c r="E32" s="38">
        <v>0</v>
      </c>
      <c r="F32" s="38">
        <v>0</v>
      </c>
      <c r="G32" s="38">
        <v>0</v>
      </c>
      <c r="H32" s="38">
        <v>0</v>
      </c>
      <c r="I32" s="38">
        <v>0</v>
      </c>
    </row>
    <row r="33" spans="1:9">
      <c r="A33" s="474"/>
      <c r="B33" s="476" t="s">
        <v>8</v>
      </c>
      <c r="C33" s="452">
        <f>C34+C35</f>
        <v>0</v>
      </c>
      <c r="D33" s="452">
        <f t="shared" ref="D33:G33" si="17">D34+D35</f>
        <v>0</v>
      </c>
      <c r="E33" s="452">
        <f t="shared" si="17"/>
        <v>0</v>
      </c>
      <c r="F33" s="452">
        <f t="shared" si="17"/>
        <v>0</v>
      </c>
      <c r="G33" s="452">
        <f t="shared" si="17"/>
        <v>0</v>
      </c>
      <c r="H33" s="452">
        <f>H34+H35</f>
        <v>0</v>
      </c>
      <c r="I33" s="452">
        <f t="shared" ref="I33" si="18">I34+I35</f>
        <v>0</v>
      </c>
    </row>
    <row r="34" spans="1:9">
      <c r="A34" s="474"/>
      <c r="B34" s="453" t="s">
        <v>84</v>
      </c>
      <c r="C34" s="38">
        <v>0</v>
      </c>
      <c r="D34" s="38">
        <v>0</v>
      </c>
      <c r="E34" s="38">
        <v>0</v>
      </c>
      <c r="F34" s="38">
        <v>0</v>
      </c>
      <c r="G34" s="38">
        <v>0</v>
      </c>
      <c r="H34" s="38">
        <v>0</v>
      </c>
      <c r="I34" s="38">
        <v>0</v>
      </c>
    </row>
    <row r="35" spans="1:9">
      <c r="A35" s="477"/>
      <c r="B35" s="454" t="s">
        <v>85</v>
      </c>
      <c r="C35" s="38">
        <v>0</v>
      </c>
      <c r="D35" s="38">
        <v>0</v>
      </c>
      <c r="E35" s="38">
        <v>0</v>
      </c>
      <c r="F35" s="38">
        <v>0</v>
      </c>
      <c r="G35" s="38">
        <v>0</v>
      </c>
      <c r="H35" s="38">
        <v>0</v>
      </c>
      <c r="I35" s="38">
        <v>0</v>
      </c>
    </row>
    <row r="36" spans="1:9">
      <c r="A36" s="472" t="s">
        <v>809</v>
      </c>
      <c r="B36" s="475" t="s">
        <v>13</v>
      </c>
      <c r="C36" s="452">
        <f>C37+C40+C43+C46</f>
        <v>0</v>
      </c>
      <c r="D36" s="452">
        <f t="shared" ref="D36:G36" si="19">D37+D40+D43+D46</f>
        <v>0</v>
      </c>
      <c r="E36" s="452">
        <f t="shared" si="19"/>
        <v>0</v>
      </c>
      <c r="F36" s="452">
        <f t="shared" si="19"/>
        <v>0</v>
      </c>
      <c r="G36" s="452">
        <f t="shared" si="19"/>
        <v>0</v>
      </c>
      <c r="H36" s="452">
        <f>H37+H40+H43+H46</f>
        <v>0</v>
      </c>
      <c r="I36" s="452">
        <f t="shared" ref="I36" si="20">I37+I40+I43+I46</f>
        <v>0</v>
      </c>
    </row>
    <row r="37" spans="1:9">
      <c r="A37" s="474"/>
      <c r="B37" s="475" t="s">
        <v>53</v>
      </c>
      <c r="C37" s="452">
        <f>C38+C39</f>
        <v>0</v>
      </c>
      <c r="D37" s="452">
        <f t="shared" ref="D37:G37" si="21">D38+D39</f>
        <v>0</v>
      </c>
      <c r="E37" s="452">
        <f t="shared" si="21"/>
        <v>0</v>
      </c>
      <c r="F37" s="452">
        <f t="shared" si="21"/>
        <v>0</v>
      </c>
      <c r="G37" s="452">
        <f t="shared" si="21"/>
        <v>0</v>
      </c>
      <c r="H37" s="452">
        <f>H38+H39</f>
        <v>0</v>
      </c>
      <c r="I37" s="452">
        <f t="shared" ref="I37" si="22">I38+I39</f>
        <v>0</v>
      </c>
    </row>
    <row r="38" spans="1:9">
      <c r="A38" s="474"/>
      <c r="B38" s="453" t="s">
        <v>84</v>
      </c>
      <c r="C38" s="38">
        <v>0</v>
      </c>
      <c r="D38" s="38">
        <v>0</v>
      </c>
      <c r="E38" s="38">
        <v>0</v>
      </c>
      <c r="F38" s="38">
        <v>0</v>
      </c>
      <c r="G38" s="38">
        <v>0</v>
      </c>
      <c r="H38" s="38">
        <v>0</v>
      </c>
      <c r="I38" s="38">
        <v>0</v>
      </c>
    </row>
    <row r="39" spans="1:9">
      <c r="A39" s="474"/>
      <c r="B39" s="453" t="s">
        <v>85</v>
      </c>
      <c r="C39" s="38">
        <v>0</v>
      </c>
      <c r="D39" s="38">
        <v>0</v>
      </c>
      <c r="E39" s="38">
        <v>0</v>
      </c>
      <c r="F39" s="38">
        <v>0</v>
      </c>
      <c r="G39" s="38">
        <v>0</v>
      </c>
      <c r="H39" s="38">
        <v>0</v>
      </c>
      <c r="I39" s="38">
        <v>0</v>
      </c>
    </row>
    <row r="40" spans="1:9">
      <c r="A40" s="474"/>
      <c r="B40" s="476" t="s">
        <v>55</v>
      </c>
      <c r="C40" s="452">
        <f>C41+C42</f>
        <v>0</v>
      </c>
      <c r="D40" s="452">
        <f t="shared" ref="D40:G40" si="23">D41+D42</f>
        <v>0</v>
      </c>
      <c r="E40" s="452">
        <f t="shared" si="23"/>
        <v>0</v>
      </c>
      <c r="F40" s="452">
        <f t="shared" si="23"/>
        <v>0</v>
      </c>
      <c r="G40" s="452">
        <f t="shared" si="23"/>
        <v>0</v>
      </c>
      <c r="H40" s="452">
        <f>H41+H42</f>
        <v>0</v>
      </c>
      <c r="I40" s="452">
        <f t="shared" ref="I40" si="24">I41+I42</f>
        <v>0</v>
      </c>
    </row>
    <row r="41" spans="1:9">
      <c r="A41" s="474"/>
      <c r="B41" s="453" t="s">
        <v>84</v>
      </c>
      <c r="C41" s="38">
        <v>0</v>
      </c>
      <c r="D41" s="38">
        <v>0</v>
      </c>
      <c r="E41" s="38">
        <v>0</v>
      </c>
      <c r="F41" s="38">
        <v>0</v>
      </c>
      <c r="G41" s="38">
        <v>0</v>
      </c>
      <c r="H41" s="38">
        <v>0</v>
      </c>
      <c r="I41" s="38">
        <v>0</v>
      </c>
    </row>
    <row r="42" spans="1:9">
      <c r="A42" s="474"/>
      <c r="B42" s="453" t="s">
        <v>85</v>
      </c>
      <c r="C42" s="38">
        <v>0</v>
      </c>
      <c r="D42" s="38">
        <v>0</v>
      </c>
      <c r="E42" s="38">
        <v>0</v>
      </c>
      <c r="F42" s="38">
        <v>0</v>
      </c>
      <c r="G42" s="38">
        <v>0</v>
      </c>
      <c r="H42" s="38">
        <v>0</v>
      </c>
      <c r="I42" s="38">
        <v>0</v>
      </c>
    </row>
    <row r="43" spans="1:9">
      <c r="A43" s="474"/>
      <c r="B43" s="476" t="s">
        <v>56</v>
      </c>
      <c r="C43" s="452">
        <f>C44+C45</f>
        <v>0</v>
      </c>
      <c r="D43" s="452">
        <f t="shared" ref="D43:G43" si="25">D44+D45</f>
        <v>0</v>
      </c>
      <c r="E43" s="452">
        <f t="shared" si="25"/>
        <v>0</v>
      </c>
      <c r="F43" s="452">
        <f t="shared" si="25"/>
        <v>0</v>
      </c>
      <c r="G43" s="452">
        <f t="shared" si="25"/>
        <v>0</v>
      </c>
      <c r="H43" s="452">
        <f>H44+H45</f>
        <v>0</v>
      </c>
      <c r="I43" s="452">
        <f t="shared" ref="I43" si="26">I44+I45</f>
        <v>0</v>
      </c>
    </row>
    <row r="44" spans="1:9">
      <c r="A44" s="474"/>
      <c r="B44" s="453" t="s">
        <v>84</v>
      </c>
      <c r="C44" s="38">
        <v>0</v>
      </c>
      <c r="D44" s="38">
        <v>0</v>
      </c>
      <c r="E44" s="38">
        <v>0</v>
      </c>
      <c r="F44" s="38">
        <v>0</v>
      </c>
      <c r="G44" s="38">
        <v>0</v>
      </c>
      <c r="H44" s="38">
        <v>0</v>
      </c>
      <c r="I44" s="38">
        <v>0</v>
      </c>
    </row>
    <row r="45" spans="1:9">
      <c r="A45" s="474"/>
      <c r="B45" s="453" t="s">
        <v>85</v>
      </c>
      <c r="C45" s="38">
        <v>0</v>
      </c>
      <c r="D45" s="38">
        <v>0</v>
      </c>
      <c r="E45" s="38">
        <v>0</v>
      </c>
      <c r="F45" s="38">
        <v>0</v>
      </c>
      <c r="G45" s="38">
        <v>0</v>
      </c>
      <c r="H45" s="38">
        <v>0</v>
      </c>
      <c r="I45" s="38">
        <v>0</v>
      </c>
    </row>
    <row r="46" spans="1:9">
      <c r="A46" s="474"/>
      <c r="B46" s="476" t="s">
        <v>8</v>
      </c>
      <c r="C46" s="452">
        <f>C47+C48</f>
        <v>0</v>
      </c>
      <c r="D46" s="452">
        <f t="shared" ref="D46:G46" si="27">D47+D48</f>
        <v>0</v>
      </c>
      <c r="E46" s="452">
        <f t="shared" si="27"/>
        <v>0</v>
      </c>
      <c r="F46" s="452">
        <f t="shared" si="27"/>
        <v>0</v>
      </c>
      <c r="G46" s="452">
        <f t="shared" si="27"/>
        <v>0</v>
      </c>
      <c r="H46" s="452">
        <f>H47+H48</f>
        <v>0</v>
      </c>
      <c r="I46" s="452">
        <f t="shared" ref="I46" si="28">I47+I48</f>
        <v>0</v>
      </c>
    </row>
    <row r="47" spans="1:9">
      <c r="A47" s="474"/>
      <c r="B47" s="453" t="s">
        <v>84</v>
      </c>
      <c r="C47" s="38">
        <v>0</v>
      </c>
      <c r="D47" s="38">
        <v>0</v>
      </c>
      <c r="E47" s="38">
        <v>0</v>
      </c>
      <c r="F47" s="38">
        <v>0</v>
      </c>
      <c r="G47" s="38">
        <v>0</v>
      </c>
      <c r="H47" s="38">
        <v>0</v>
      </c>
      <c r="I47" s="38">
        <v>0</v>
      </c>
    </row>
    <row r="48" spans="1:9">
      <c r="A48" s="477"/>
      <c r="B48" s="454" t="s">
        <v>85</v>
      </c>
      <c r="C48" s="38">
        <v>0</v>
      </c>
      <c r="D48" s="38">
        <v>0</v>
      </c>
      <c r="E48" s="38">
        <v>0</v>
      </c>
      <c r="F48" s="38">
        <v>0</v>
      </c>
      <c r="G48" s="38">
        <v>0</v>
      </c>
      <c r="H48" s="38">
        <v>0</v>
      </c>
      <c r="I48" s="38">
        <v>0</v>
      </c>
    </row>
    <row r="49" spans="1:9" ht="30">
      <c r="A49" s="472" t="s">
        <v>810</v>
      </c>
      <c r="B49" s="475" t="s">
        <v>811</v>
      </c>
      <c r="C49" s="452">
        <f>C50+C53+C56+C59</f>
        <v>0</v>
      </c>
      <c r="D49" s="452">
        <f t="shared" ref="D49:G49" si="29">D50+D53+D56+D59</f>
        <v>0</v>
      </c>
      <c r="E49" s="452">
        <f t="shared" si="29"/>
        <v>0</v>
      </c>
      <c r="F49" s="452">
        <f t="shared" si="29"/>
        <v>0</v>
      </c>
      <c r="G49" s="452">
        <f t="shared" si="29"/>
        <v>0</v>
      </c>
      <c r="H49" s="452">
        <f>H50+H53+H56+H59</f>
        <v>0</v>
      </c>
      <c r="I49" s="452">
        <f t="shared" ref="I49" si="30">I50+I53+I56+I59</f>
        <v>0</v>
      </c>
    </row>
    <row r="50" spans="1:9">
      <c r="A50" s="474"/>
      <c r="B50" s="475" t="s">
        <v>53</v>
      </c>
      <c r="C50" s="452">
        <f>C51+C52</f>
        <v>0</v>
      </c>
      <c r="D50" s="452">
        <f t="shared" ref="D50:G50" si="31">D51+D52</f>
        <v>0</v>
      </c>
      <c r="E50" s="452">
        <f t="shared" si="31"/>
        <v>0</v>
      </c>
      <c r="F50" s="452">
        <f t="shared" si="31"/>
        <v>0</v>
      </c>
      <c r="G50" s="452">
        <f t="shared" si="31"/>
        <v>0</v>
      </c>
      <c r="H50" s="452">
        <f>H51+H52</f>
        <v>0</v>
      </c>
      <c r="I50" s="452">
        <f t="shared" ref="I50" si="32">I51+I52</f>
        <v>0</v>
      </c>
    </row>
    <row r="51" spans="1:9">
      <c r="A51" s="474"/>
      <c r="B51" s="453" t="s">
        <v>84</v>
      </c>
      <c r="C51" s="38">
        <v>0</v>
      </c>
      <c r="D51" s="38">
        <v>0</v>
      </c>
      <c r="E51" s="38">
        <v>0</v>
      </c>
      <c r="F51" s="38">
        <v>0</v>
      </c>
      <c r="G51" s="38">
        <v>0</v>
      </c>
      <c r="H51" s="38">
        <v>0</v>
      </c>
      <c r="I51" s="38">
        <v>0</v>
      </c>
    </row>
    <row r="52" spans="1:9">
      <c r="A52" s="474"/>
      <c r="B52" s="453" t="s">
        <v>85</v>
      </c>
      <c r="C52" s="38">
        <v>0</v>
      </c>
      <c r="D52" s="38">
        <v>0</v>
      </c>
      <c r="E52" s="38">
        <v>0</v>
      </c>
      <c r="F52" s="38">
        <v>0</v>
      </c>
      <c r="G52" s="38">
        <v>0</v>
      </c>
      <c r="H52" s="38">
        <v>0</v>
      </c>
      <c r="I52" s="38">
        <v>0</v>
      </c>
    </row>
    <row r="53" spans="1:9">
      <c r="A53" s="474"/>
      <c r="B53" s="476" t="s">
        <v>55</v>
      </c>
      <c r="C53" s="452">
        <f>C54+C55</f>
        <v>0</v>
      </c>
      <c r="D53" s="452">
        <f t="shared" ref="D53:G53" si="33">D54+D55</f>
        <v>0</v>
      </c>
      <c r="E53" s="452">
        <f t="shared" si="33"/>
        <v>0</v>
      </c>
      <c r="F53" s="452">
        <f t="shared" si="33"/>
        <v>0</v>
      </c>
      <c r="G53" s="452">
        <f t="shared" si="33"/>
        <v>0</v>
      </c>
      <c r="H53" s="452">
        <f>H54+H55</f>
        <v>0</v>
      </c>
      <c r="I53" s="452">
        <f t="shared" ref="I53" si="34">I54+I55</f>
        <v>0</v>
      </c>
    </row>
    <row r="54" spans="1:9">
      <c r="A54" s="474"/>
      <c r="B54" s="453" t="s">
        <v>84</v>
      </c>
      <c r="C54" s="38">
        <v>0</v>
      </c>
      <c r="D54" s="38">
        <v>0</v>
      </c>
      <c r="E54" s="38">
        <v>0</v>
      </c>
      <c r="F54" s="38">
        <v>0</v>
      </c>
      <c r="G54" s="38">
        <v>0</v>
      </c>
      <c r="H54" s="38">
        <v>0</v>
      </c>
      <c r="I54" s="38">
        <v>0</v>
      </c>
    </row>
    <row r="55" spans="1:9">
      <c r="A55" s="474"/>
      <c r="B55" s="453" t="s">
        <v>85</v>
      </c>
      <c r="C55" s="38">
        <v>0</v>
      </c>
      <c r="D55" s="38">
        <v>0</v>
      </c>
      <c r="E55" s="38">
        <v>0</v>
      </c>
      <c r="F55" s="38">
        <v>0</v>
      </c>
      <c r="G55" s="38">
        <v>0</v>
      </c>
      <c r="H55" s="38">
        <v>0</v>
      </c>
      <c r="I55" s="38">
        <v>0</v>
      </c>
    </row>
    <row r="56" spans="1:9">
      <c r="A56" s="474"/>
      <c r="B56" s="476" t="s">
        <v>56</v>
      </c>
      <c r="C56" s="452">
        <f>C57+C58</f>
        <v>0</v>
      </c>
      <c r="D56" s="452">
        <f t="shared" ref="D56:G56" si="35">D57+D58</f>
        <v>0</v>
      </c>
      <c r="E56" s="452">
        <f t="shared" si="35"/>
        <v>0</v>
      </c>
      <c r="F56" s="452">
        <f t="shared" si="35"/>
        <v>0</v>
      </c>
      <c r="G56" s="452">
        <f t="shared" si="35"/>
        <v>0</v>
      </c>
      <c r="H56" s="452">
        <f>H57+H58</f>
        <v>0</v>
      </c>
      <c r="I56" s="452">
        <f t="shared" ref="I56" si="36">I57+I58</f>
        <v>0</v>
      </c>
    </row>
    <row r="57" spans="1:9">
      <c r="A57" s="474"/>
      <c r="B57" s="453" t="s">
        <v>84</v>
      </c>
      <c r="C57" s="38">
        <v>0</v>
      </c>
      <c r="D57" s="38">
        <v>0</v>
      </c>
      <c r="E57" s="38">
        <v>0</v>
      </c>
      <c r="F57" s="38">
        <v>0</v>
      </c>
      <c r="G57" s="38">
        <v>0</v>
      </c>
      <c r="H57" s="38">
        <v>0</v>
      </c>
      <c r="I57" s="38">
        <v>0</v>
      </c>
    </row>
    <row r="58" spans="1:9">
      <c r="A58" s="474"/>
      <c r="B58" s="453" t="s">
        <v>85</v>
      </c>
      <c r="C58" s="38">
        <v>0</v>
      </c>
      <c r="D58" s="38">
        <v>0</v>
      </c>
      <c r="E58" s="38">
        <v>0</v>
      </c>
      <c r="F58" s="38">
        <v>0</v>
      </c>
      <c r="G58" s="38">
        <v>0</v>
      </c>
      <c r="H58" s="38">
        <v>0</v>
      </c>
      <c r="I58" s="38">
        <v>0</v>
      </c>
    </row>
    <row r="59" spans="1:9">
      <c r="A59" s="474"/>
      <c r="B59" s="476" t="s">
        <v>8</v>
      </c>
      <c r="C59" s="452">
        <f>C60+C61</f>
        <v>0</v>
      </c>
      <c r="D59" s="452">
        <f t="shared" ref="D59:G59" si="37">D60+D61</f>
        <v>0</v>
      </c>
      <c r="E59" s="452">
        <f t="shared" si="37"/>
        <v>0</v>
      </c>
      <c r="F59" s="452">
        <f t="shared" si="37"/>
        <v>0</v>
      </c>
      <c r="G59" s="452">
        <f t="shared" si="37"/>
        <v>0</v>
      </c>
      <c r="H59" s="452">
        <f>H60+H61</f>
        <v>0</v>
      </c>
      <c r="I59" s="452">
        <f t="shared" ref="I59" si="38">I60+I61</f>
        <v>0</v>
      </c>
    </row>
    <row r="60" spans="1:9">
      <c r="A60" s="474"/>
      <c r="B60" s="453" t="s">
        <v>84</v>
      </c>
      <c r="C60" s="38">
        <v>0</v>
      </c>
      <c r="D60" s="38">
        <v>0</v>
      </c>
      <c r="E60" s="38">
        <v>0</v>
      </c>
      <c r="F60" s="38">
        <v>0</v>
      </c>
      <c r="G60" s="38">
        <v>0</v>
      </c>
      <c r="H60" s="38">
        <v>0</v>
      </c>
      <c r="I60" s="38">
        <v>0</v>
      </c>
    </row>
    <row r="61" spans="1:9">
      <c r="A61" s="477"/>
      <c r="B61" s="454" t="s">
        <v>85</v>
      </c>
      <c r="C61" s="38">
        <v>0</v>
      </c>
      <c r="D61" s="38">
        <v>0</v>
      </c>
      <c r="E61" s="38">
        <v>0</v>
      </c>
      <c r="F61" s="38">
        <v>0</v>
      </c>
      <c r="G61" s="38">
        <v>0</v>
      </c>
      <c r="H61" s="38">
        <v>0</v>
      </c>
      <c r="I61" s="38">
        <v>0</v>
      </c>
    </row>
    <row r="62" spans="1:9" ht="45">
      <c r="A62" s="472" t="s">
        <v>812</v>
      </c>
      <c r="B62" s="475" t="s">
        <v>813</v>
      </c>
      <c r="C62" s="452">
        <f>C63+C66+C69+C72</f>
        <v>0</v>
      </c>
      <c r="D62" s="452">
        <f t="shared" ref="D62:G62" si="39">D63+D66+D69+D72</f>
        <v>0</v>
      </c>
      <c r="E62" s="452">
        <f t="shared" si="39"/>
        <v>0</v>
      </c>
      <c r="F62" s="452">
        <f t="shared" si="39"/>
        <v>0</v>
      </c>
      <c r="G62" s="452">
        <f t="shared" si="39"/>
        <v>0</v>
      </c>
      <c r="H62" s="452">
        <f>H63+H66+H69+H72</f>
        <v>0</v>
      </c>
      <c r="I62" s="452">
        <f t="shared" ref="I62" si="40">I63+I66+I69+I72</f>
        <v>0</v>
      </c>
    </row>
    <row r="63" spans="1:9">
      <c r="A63" s="474"/>
      <c r="B63" s="475" t="s">
        <v>53</v>
      </c>
      <c r="C63" s="452">
        <f>C64+C65</f>
        <v>0</v>
      </c>
      <c r="D63" s="452">
        <f t="shared" ref="D63:G63" si="41">D64+D65</f>
        <v>0</v>
      </c>
      <c r="E63" s="452">
        <f t="shared" si="41"/>
        <v>0</v>
      </c>
      <c r="F63" s="452">
        <f t="shared" si="41"/>
        <v>0</v>
      </c>
      <c r="G63" s="452">
        <f t="shared" si="41"/>
        <v>0</v>
      </c>
      <c r="H63" s="452">
        <f>H64+H65</f>
        <v>0</v>
      </c>
      <c r="I63" s="452">
        <f t="shared" ref="I63" si="42">I64+I65</f>
        <v>0</v>
      </c>
    </row>
    <row r="64" spans="1:9">
      <c r="A64" s="474"/>
      <c r="B64" s="453" t="s">
        <v>84</v>
      </c>
      <c r="C64" s="38">
        <v>0</v>
      </c>
      <c r="D64" s="38">
        <v>0</v>
      </c>
      <c r="E64" s="38">
        <v>0</v>
      </c>
      <c r="F64" s="38">
        <v>0</v>
      </c>
      <c r="G64" s="38">
        <v>0</v>
      </c>
      <c r="H64" s="38">
        <v>0</v>
      </c>
      <c r="I64" s="38">
        <v>0</v>
      </c>
    </row>
    <row r="65" spans="1:9">
      <c r="A65" s="474"/>
      <c r="B65" s="453" t="s">
        <v>85</v>
      </c>
      <c r="C65" s="38">
        <v>0</v>
      </c>
      <c r="D65" s="38">
        <v>0</v>
      </c>
      <c r="E65" s="38">
        <v>0</v>
      </c>
      <c r="F65" s="38">
        <v>0</v>
      </c>
      <c r="G65" s="38">
        <v>0</v>
      </c>
      <c r="H65" s="38">
        <v>0</v>
      </c>
      <c r="I65" s="38">
        <v>0</v>
      </c>
    </row>
    <row r="66" spans="1:9">
      <c r="A66" s="474"/>
      <c r="B66" s="476" t="s">
        <v>55</v>
      </c>
      <c r="C66" s="452">
        <f>C67+C68</f>
        <v>0</v>
      </c>
      <c r="D66" s="452">
        <f t="shared" ref="D66:G66" si="43">D67+D68</f>
        <v>0</v>
      </c>
      <c r="E66" s="452">
        <f t="shared" si="43"/>
        <v>0</v>
      </c>
      <c r="F66" s="452">
        <f t="shared" si="43"/>
        <v>0</v>
      </c>
      <c r="G66" s="452">
        <f t="shared" si="43"/>
        <v>0</v>
      </c>
      <c r="H66" s="452">
        <f>H67+H68</f>
        <v>0</v>
      </c>
      <c r="I66" s="452">
        <f t="shared" ref="I66" si="44">I67+I68</f>
        <v>0</v>
      </c>
    </row>
    <row r="67" spans="1:9">
      <c r="A67" s="474"/>
      <c r="B67" s="453" t="s">
        <v>84</v>
      </c>
      <c r="C67" s="38">
        <v>0</v>
      </c>
      <c r="D67" s="38">
        <v>0</v>
      </c>
      <c r="E67" s="38">
        <v>0</v>
      </c>
      <c r="F67" s="38">
        <v>0</v>
      </c>
      <c r="G67" s="38">
        <v>0</v>
      </c>
      <c r="H67" s="38">
        <v>0</v>
      </c>
      <c r="I67" s="38">
        <v>0</v>
      </c>
    </row>
    <row r="68" spans="1:9">
      <c r="A68" s="474"/>
      <c r="B68" s="453" t="s">
        <v>85</v>
      </c>
      <c r="C68" s="38">
        <v>0</v>
      </c>
      <c r="D68" s="38">
        <v>0</v>
      </c>
      <c r="E68" s="38">
        <v>0</v>
      </c>
      <c r="F68" s="38">
        <v>0</v>
      </c>
      <c r="G68" s="38">
        <v>0</v>
      </c>
      <c r="H68" s="38">
        <v>0</v>
      </c>
      <c r="I68" s="38">
        <v>0</v>
      </c>
    </row>
    <row r="69" spans="1:9">
      <c r="A69" s="474"/>
      <c r="B69" s="476" t="s">
        <v>56</v>
      </c>
      <c r="C69" s="452">
        <f>C70+C71</f>
        <v>0</v>
      </c>
      <c r="D69" s="452">
        <f t="shared" ref="D69:G69" si="45">D70+D71</f>
        <v>0</v>
      </c>
      <c r="E69" s="452">
        <f t="shared" si="45"/>
        <v>0</v>
      </c>
      <c r="F69" s="452">
        <f t="shared" si="45"/>
        <v>0</v>
      </c>
      <c r="G69" s="452">
        <f t="shared" si="45"/>
        <v>0</v>
      </c>
      <c r="H69" s="452">
        <f>H70+H71</f>
        <v>0</v>
      </c>
      <c r="I69" s="452">
        <f t="shared" ref="I69" si="46">I70+I71</f>
        <v>0</v>
      </c>
    </row>
    <row r="70" spans="1:9">
      <c r="A70" s="474"/>
      <c r="B70" s="453" t="s">
        <v>84</v>
      </c>
      <c r="C70" s="38">
        <v>0</v>
      </c>
      <c r="D70" s="38">
        <v>0</v>
      </c>
      <c r="E70" s="38">
        <v>0</v>
      </c>
      <c r="F70" s="38">
        <v>0</v>
      </c>
      <c r="G70" s="38">
        <v>0</v>
      </c>
      <c r="H70" s="38">
        <v>0</v>
      </c>
      <c r="I70" s="38">
        <v>0</v>
      </c>
    </row>
    <row r="71" spans="1:9">
      <c r="A71" s="474"/>
      <c r="B71" s="453" t="s">
        <v>85</v>
      </c>
      <c r="C71" s="38">
        <v>0</v>
      </c>
      <c r="D71" s="38">
        <v>0</v>
      </c>
      <c r="E71" s="38">
        <v>0</v>
      </c>
      <c r="F71" s="38">
        <v>0</v>
      </c>
      <c r="G71" s="38">
        <v>0</v>
      </c>
      <c r="H71" s="38">
        <v>0</v>
      </c>
      <c r="I71" s="38">
        <v>0</v>
      </c>
    </row>
    <row r="72" spans="1:9">
      <c r="A72" s="474"/>
      <c r="B72" s="476" t="s">
        <v>8</v>
      </c>
      <c r="C72" s="452">
        <f>C73+C74</f>
        <v>0</v>
      </c>
      <c r="D72" s="452">
        <f t="shared" ref="D72:G72" si="47">D73+D74</f>
        <v>0</v>
      </c>
      <c r="E72" s="452">
        <f t="shared" si="47"/>
        <v>0</v>
      </c>
      <c r="F72" s="452">
        <f t="shared" si="47"/>
        <v>0</v>
      </c>
      <c r="G72" s="452">
        <f t="shared" si="47"/>
        <v>0</v>
      </c>
      <c r="H72" s="452">
        <f>H73+H74</f>
        <v>0</v>
      </c>
      <c r="I72" s="452">
        <f t="shared" ref="I72" si="48">I73+I74</f>
        <v>0</v>
      </c>
    </row>
    <row r="73" spans="1:9">
      <c r="A73" s="474"/>
      <c r="B73" s="453" t="s">
        <v>84</v>
      </c>
      <c r="C73" s="38">
        <v>0</v>
      </c>
      <c r="D73" s="38">
        <v>0</v>
      </c>
      <c r="E73" s="38">
        <v>0</v>
      </c>
      <c r="F73" s="38">
        <v>0</v>
      </c>
      <c r="G73" s="38">
        <v>0</v>
      </c>
      <c r="H73" s="38">
        <v>0</v>
      </c>
      <c r="I73" s="38">
        <v>0</v>
      </c>
    </row>
    <row r="74" spans="1:9">
      <c r="A74" s="477"/>
      <c r="B74" s="454" t="s">
        <v>85</v>
      </c>
      <c r="C74" s="38">
        <v>0</v>
      </c>
      <c r="D74" s="38">
        <v>0</v>
      </c>
      <c r="E74" s="38">
        <v>0</v>
      </c>
      <c r="F74" s="38">
        <v>0</v>
      </c>
      <c r="G74" s="38">
        <v>0</v>
      </c>
      <c r="H74" s="38">
        <v>0</v>
      </c>
      <c r="I74" s="38">
        <v>0</v>
      </c>
    </row>
    <row r="75" spans="1:9">
      <c r="A75" s="472" t="s">
        <v>814</v>
      </c>
      <c r="B75" s="473" t="s">
        <v>14</v>
      </c>
      <c r="C75" s="452">
        <f>C76+C79+C82+C85</f>
        <v>0</v>
      </c>
      <c r="D75" s="452">
        <f t="shared" ref="D75:G75" si="49">D76+D79+D82+D85</f>
        <v>0</v>
      </c>
      <c r="E75" s="452">
        <f t="shared" si="49"/>
        <v>0</v>
      </c>
      <c r="F75" s="452">
        <f t="shared" si="49"/>
        <v>0</v>
      </c>
      <c r="G75" s="452">
        <f t="shared" si="49"/>
        <v>0</v>
      </c>
      <c r="H75" s="452">
        <f>H76+H79+H82+H85</f>
        <v>0</v>
      </c>
      <c r="I75" s="452">
        <f t="shared" ref="I75" si="50">I76+I79+I82+I85</f>
        <v>0</v>
      </c>
    </row>
    <row r="76" spans="1:9">
      <c r="A76" s="474"/>
      <c r="B76" s="475" t="s">
        <v>53</v>
      </c>
      <c r="C76" s="452">
        <f>C77+C78</f>
        <v>0</v>
      </c>
      <c r="D76" s="452">
        <f t="shared" ref="D76:G76" si="51">D77+D78</f>
        <v>0</v>
      </c>
      <c r="E76" s="452">
        <f t="shared" si="51"/>
        <v>0</v>
      </c>
      <c r="F76" s="452">
        <f t="shared" si="51"/>
        <v>0</v>
      </c>
      <c r="G76" s="452">
        <f t="shared" si="51"/>
        <v>0</v>
      </c>
      <c r="H76" s="452">
        <f>H77+H78</f>
        <v>0</v>
      </c>
      <c r="I76" s="452">
        <f t="shared" ref="I76" si="52">I77+I78</f>
        <v>0</v>
      </c>
    </row>
    <row r="77" spans="1:9">
      <c r="A77" s="474"/>
      <c r="B77" s="453" t="s">
        <v>84</v>
      </c>
      <c r="C77" s="38">
        <v>0</v>
      </c>
      <c r="D77" s="38">
        <v>0</v>
      </c>
      <c r="E77" s="38">
        <v>0</v>
      </c>
      <c r="F77" s="38">
        <v>0</v>
      </c>
      <c r="G77" s="38">
        <v>0</v>
      </c>
      <c r="H77" s="38">
        <v>0</v>
      </c>
      <c r="I77" s="38">
        <v>0</v>
      </c>
    </row>
    <row r="78" spans="1:9">
      <c r="A78" s="474"/>
      <c r="B78" s="453" t="s">
        <v>85</v>
      </c>
      <c r="C78" s="38">
        <v>0</v>
      </c>
      <c r="D78" s="38">
        <v>0</v>
      </c>
      <c r="E78" s="38">
        <v>0</v>
      </c>
      <c r="F78" s="38">
        <v>0</v>
      </c>
      <c r="G78" s="38">
        <v>0</v>
      </c>
      <c r="H78" s="38">
        <v>0</v>
      </c>
      <c r="I78" s="38">
        <v>0</v>
      </c>
    </row>
    <row r="79" spans="1:9">
      <c r="A79" s="474"/>
      <c r="B79" s="476" t="s">
        <v>55</v>
      </c>
      <c r="C79" s="452">
        <f>C80+C81</f>
        <v>0</v>
      </c>
      <c r="D79" s="452">
        <f t="shared" ref="D79:G79" si="53">D80+D81</f>
        <v>0</v>
      </c>
      <c r="E79" s="452">
        <f t="shared" si="53"/>
        <v>0</v>
      </c>
      <c r="F79" s="452">
        <f t="shared" si="53"/>
        <v>0</v>
      </c>
      <c r="G79" s="452">
        <f t="shared" si="53"/>
        <v>0</v>
      </c>
      <c r="H79" s="452">
        <f>H80+H81</f>
        <v>0</v>
      </c>
      <c r="I79" s="452">
        <f t="shared" ref="I79" si="54">I80+I81</f>
        <v>0</v>
      </c>
    </row>
    <row r="80" spans="1:9">
      <c r="A80" s="474"/>
      <c r="B80" s="453" t="s">
        <v>84</v>
      </c>
      <c r="C80" s="38">
        <v>0</v>
      </c>
      <c r="D80" s="38">
        <v>0</v>
      </c>
      <c r="E80" s="38">
        <v>0</v>
      </c>
      <c r="F80" s="38">
        <v>0</v>
      </c>
      <c r="G80" s="38">
        <v>0</v>
      </c>
      <c r="H80" s="38">
        <v>0</v>
      </c>
      <c r="I80" s="38">
        <v>0</v>
      </c>
    </row>
    <row r="81" spans="1:9">
      <c r="A81" s="474"/>
      <c r="B81" s="453" t="s">
        <v>85</v>
      </c>
      <c r="C81" s="38">
        <v>0</v>
      </c>
      <c r="D81" s="38">
        <v>0</v>
      </c>
      <c r="E81" s="38">
        <v>0</v>
      </c>
      <c r="F81" s="38">
        <v>0</v>
      </c>
      <c r="G81" s="38">
        <v>0</v>
      </c>
      <c r="H81" s="38">
        <v>0</v>
      </c>
      <c r="I81" s="38">
        <v>0</v>
      </c>
    </row>
    <row r="82" spans="1:9">
      <c r="A82" s="474"/>
      <c r="B82" s="476" t="s">
        <v>56</v>
      </c>
      <c r="C82" s="452">
        <f>C83+C84</f>
        <v>0</v>
      </c>
      <c r="D82" s="452">
        <f t="shared" ref="D82:G82" si="55">D83+D84</f>
        <v>0</v>
      </c>
      <c r="E82" s="452">
        <f t="shared" si="55"/>
        <v>0</v>
      </c>
      <c r="F82" s="452">
        <f t="shared" si="55"/>
        <v>0</v>
      </c>
      <c r="G82" s="452">
        <f t="shared" si="55"/>
        <v>0</v>
      </c>
      <c r="H82" s="452">
        <f>H83+H84</f>
        <v>0</v>
      </c>
      <c r="I82" s="452">
        <f t="shared" ref="I82" si="56">I83+I84</f>
        <v>0</v>
      </c>
    </row>
    <row r="83" spans="1:9">
      <c r="A83" s="474"/>
      <c r="B83" s="453" t="s">
        <v>84</v>
      </c>
      <c r="C83" s="38">
        <v>0</v>
      </c>
      <c r="D83" s="38">
        <v>0</v>
      </c>
      <c r="E83" s="38">
        <v>0</v>
      </c>
      <c r="F83" s="38">
        <v>0</v>
      </c>
      <c r="G83" s="38">
        <v>0</v>
      </c>
      <c r="H83" s="38">
        <v>0</v>
      </c>
      <c r="I83" s="38">
        <v>0</v>
      </c>
    </row>
    <row r="84" spans="1:9">
      <c r="A84" s="474"/>
      <c r="B84" s="453" t="s">
        <v>85</v>
      </c>
      <c r="C84" s="38">
        <v>0</v>
      </c>
      <c r="D84" s="38">
        <v>0</v>
      </c>
      <c r="E84" s="38">
        <v>0</v>
      </c>
      <c r="F84" s="38">
        <v>0</v>
      </c>
      <c r="G84" s="38">
        <v>0</v>
      </c>
      <c r="H84" s="38">
        <v>0</v>
      </c>
      <c r="I84" s="38">
        <v>0</v>
      </c>
    </row>
    <row r="85" spans="1:9">
      <c r="A85" s="474"/>
      <c r="B85" s="476" t="s">
        <v>8</v>
      </c>
      <c r="C85" s="452">
        <f>C86+C87</f>
        <v>0</v>
      </c>
      <c r="D85" s="452">
        <f t="shared" ref="D85:G85" si="57">D86+D87</f>
        <v>0</v>
      </c>
      <c r="E85" s="452">
        <f t="shared" si="57"/>
        <v>0</v>
      </c>
      <c r="F85" s="452">
        <f t="shared" si="57"/>
        <v>0</v>
      </c>
      <c r="G85" s="452">
        <f t="shared" si="57"/>
        <v>0</v>
      </c>
      <c r="H85" s="452">
        <f>H86+H87</f>
        <v>0</v>
      </c>
      <c r="I85" s="452">
        <f t="shared" ref="I85" si="58">I86+I87</f>
        <v>0</v>
      </c>
    </row>
    <row r="86" spans="1:9">
      <c r="A86" s="474"/>
      <c r="B86" s="453" t="s">
        <v>84</v>
      </c>
      <c r="C86" s="38">
        <v>0</v>
      </c>
      <c r="D86" s="38">
        <v>0</v>
      </c>
      <c r="E86" s="38">
        <v>0</v>
      </c>
      <c r="F86" s="38">
        <v>0</v>
      </c>
      <c r="G86" s="38">
        <v>0</v>
      </c>
      <c r="H86" s="38">
        <v>0</v>
      </c>
      <c r="I86" s="38">
        <v>0</v>
      </c>
    </row>
    <row r="87" spans="1:9">
      <c r="A87" s="477"/>
      <c r="B87" s="454" t="s">
        <v>85</v>
      </c>
      <c r="C87" s="38">
        <v>0</v>
      </c>
      <c r="D87" s="38">
        <v>0</v>
      </c>
      <c r="E87" s="38">
        <v>0</v>
      </c>
      <c r="F87" s="38">
        <v>0</v>
      </c>
      <c r="G87" s="38">
        <v>0</v>
      </c>
      <c r="H87" s="38">
        <v>0</v>
      </c>
      <c r="I87" s="38">
        <v>0</v>
      </c>
    </row>
    <row r="88" spans="1:9" ht="30">
      <c r="A88" s="472" t="s">
        <v>815</v>
      </c>
      <c r="B88" s="475" t="s">
        <v>816</v>
      </c>
      <c r="C88" s="452">
        <f>C89+C92+C95+C98</f>
        <v>0</v>
      </c>
      <c r="D88" s="452">
        <f t="shared" ref="D88:G88" si="59">D89+D92+D95+D98</f>
        <v>0</v>
      </c>
      <c r="E88" s="452">
        <f t="shared" si="59"/>
        <v>0</v>
      </c>
      <c r="F88" s="452">
        <f t="shared" si="59"/>
        <v>0</v>
      </c>
      <c r="G88" s="452">
        <f t="shared" si="59"/>
        <v>0</v>
      </c>
      <c r="H88" s="452">
        <f>H89+H92+H95+H98</f>
        <v>0</v>
      </c>
      <c r="I88" s="452">
        <f t="shared" ref="I88" si="60">I89+I92+I95+I98</f>
        <v>0</v>
      </c>
    </row>
    <row r="89" spans="1:9">
      <c r="A89" s="474"/>
      <c r="B89" s="475" t="s">
        <v>53</v>
      </c>
      <c r="C89" s="452">
        <f>C90+C91</f>
        <v>0</v>
      </c>
      <c r="D89" s="452">
        <f t="shared" ref="D89:G89" si="61">D90+D91</f>
        <v>0</v>
      </c>
      <c r="E89" s="452">
        <f t="shared" si="61"/>
        <v>0</v>
      </c>
      <c r="F89" s="452">
        <f t="shared" si="61"/>
        <v>0</v>
      </c>
      <c r="G89" s="452">
        <f t="shared" si="61"/>
        <v>0</v>
      </c>
      <c r="H89" s="452">
        <f>H90+H91</f>
        <v>0</v>
      </c>
      <c r="I89" s="452">
        <f t="shared" ref="I89" si="62">I90+I91</f>
        <v>0</v>
      </c>
    </row>
    <row r="90" spans="1:9">
      <c r="A90" s="474"/>
      <c r="B90" s="453" t="s">
        <v>84</v>
      </c>
      <c r="C90" s="38">
        <v>0</v>
      </c>
      <c r="D90" s="38">
        <v>0</v>
      </c>
      <c r="E90" s="38">
        <v>0</v>
      </c>
      <c r="F90" s="38">
        <v>0</v>
      </c>
      <c r="G90" s="38">
        <v>0</v>
      </c>
      <c r="H90" s="38">
        <v>0</v>
      </c>
      <c r="I90" s="38">
        <v>0</v>
      </c>
    </row>
    <row r="91" spans="1:9">
      <c r="A91" s="474"/>
      <c r="B91" s="453" t="s">
        <v>85</v>
      </c>
      <c r="C91" s="38">
        <v>0</v>
      </c>
      <c r="D91" s="38">
        <v>0</v>
      </c>
      <c r="E91" s="38">
        <v>0</v>
      </c>
      <c r="F91" s="38">
        <v>0</v>
      </c>
      <c r="G91" s="38">
        <v>0</v>
      </c>
      <c r="H91" s="38">
        <v>0</v>
      </c>
      <c r="I91" s="38">
        <v>0</v>
      </c>
    </row>
    <row r="92" spans="1:9">
      <c r="A92" s="474"/>
      <c r="B92" s="476" t="s">
        <v>55</v>
      </c>
      <c r="C92" s="452">
        <f>C93+C94</f>
        <v>0</v>
      </c>
      <c r="D92" s="452">
        <f t="shared" ref="D92:G92" si="63">D93+D94</f>
        <v>0</v>
      </c>
      <c r="E92" s="452">
        <f t="shared" si="63"/>
        <v>0</v>
      </c>
      <c r="F92" s="452">
        <f t="shared" si="63"/>
        <v>0</v>
      </c>
      <c r="G92" s="452">
        <f t="shared" si="63"/>
        <v>0</v>
      </c>
      <c r="H92" s="452">
        <f>H93+H94</f>
        <v>0</v>
      </c>
      <c r="I92" s="452">
        <f t="shared" ref="I92" si="64">I93+I94</f>
        <v>0</v>
      </c>
    </row>
    <row r="93" spans="1:9">
      <c r="A93" s="474"/>
      <c r="B93" s="453" t="s">
        <v>84</v>
      </c>
      <c r="C93" s="38">
        <v>0</v>
      </c>
      <c r="D93" s="38">
        <v>0</v>
      </c>
      <c r="E93" s="38">
        <v>0</v>
      </c>
      <c r="F93" s="38">
        <v>0</v>
      </c>
      <c r="G93" s="38">
        <v>0</v>
      </c>
      <c r="H93" s="38">
        <v>0</v>
      </c>
      <c r="I93" s="38">
        <v>0</v>
      </c>
    </row>
    <row r="94" spans="1:9">
      <c r="A94" s="474"/>
      <c r="B94" s="453" t="s">
        <v>85</v>
      </c>
      <c r="C94" s="38">
        <v>0</v>
      </c>
      <c r="D94" s="38">
        <v>0</v>
      </c>
      <c r="E94" s="38">
        <v>0</v>
      </c>
      <c r="F94" s="38">
        <v>0</v>
      </c>
      <c r="G94" s="38">
        <v>0</v>
      </c>
      <c r="H94" s="38">
        <v>0</v>
      </c>
      <c r="I94" s="38">
        <v>0</v>
      </c>
    </row>
    <row r="95" spans="1:9">
      <c r="A95" s="474"/>
      <c r="B95" s="476" t="s">
        <v>56</v>
      </c>
      <c r="C95" s="452">
        <f>C96+C97</f>
        <v>0</v>
      </c>
      <c r="D95" s="452">
        <f t="shared" ref="D95:G95" si="65">D96+D97</f>
        <v>0</v>
      </c>
      <c r="E95" s="452">
        <f t="shared" si="65"/>
        <v>0</v>
      </c>
      <c r="F95" s="452">
        <f t="shared" si="65"/>
        <v>0</v>
      </c>
      <c r="G95" s="452">
        <f t="shared" si="65"/>
        <v>0</v>
      </c>
      <c r="H95" s="452">
        <f>H96+H97</f>
        <v>0</v>
      </c>
      <c r="I95" s="452">
        <f t="shared" ref="I95" si="66">I96+I97</f>
        <v>0</v>
      </c>
    </row>
    <row r="96" spans="1:9">
      <c r="A96" s="474"/>
      <c r="B96" s="453" t="s">
        <v>84</v>
      </c>
      <c r="C96" s="38">
        <v>0</v>
      </c>
      <c r="D96" s="38">
        <v>0</v>
      </c>
      <c r="E96" s="38">
        <v>0</v>
      </c>
      <c r="F96" s="38">
        <v>0</v>
      </c>
      <c r="G96" s="38">
        <v>0</v>
      </c>
      <c r="H96" s="38">
        <v>0</v>
      </c>
      <c r="I96" s="38">
        <v>0</v>
      </c>
    </row>
    <row r="97" spans="1:9">
      <c r="A97" s="474"/>
      <c r="B97" s="453" t="s">
        <v>85</v>
      </c>
      <c r="C97" s="38">
        <v>0</v>
      </c>
      <c r="D97" s="38">
        <v>0</v>
      </c>
      <c r="E97" s="38">
        <v>0</v>
      </c>
      <c r="F97" s="38">
        <v>0</v>
      </c>
      <c r="G97" s="38">
        <v>0</v>
      </c>
      <c r="H97" s="38">
        <v>0</v>
      </c>
      <c r="I97" s="38">
        <v>0</v>
      </c>
    </row>
    <row r="98" spans="1:9">
      <c r="A98" s="474"/>
      <c r="B98" s="476" t="s">
        <v>8</v>
      </c>
      <c r="C98" s="452">
        <f>C99+C100</f>
        <v>0</v>
      </c>
      <c r="D98" s="452">
        <f t="shared" ref="D98:G98" si="67">D99+D100</f>
        <v>0</v>
      </c>
      <c r="E98" s="452">
        <f t="shared" si="67"/>
        <v>0</v>
      </c>
      <c r="F98" s="452">
        <f t="shared" si="67"/>
        <v>0</v>
      </c>
      <c r="G98" s="452">
        <f t="shared" si="67"/>
        <v>0</v>
      </c>
      <c r="H98" s="452">
        <f>H99+H100</f>
        <v>0</v>
      </c>
      <c r="I98" s="452">
        <f t="shared" ref="I98" si="68">I99+I100</f>
        <v>0</v>
      </c>
    </row>
    <row r="99" spans="1:9">
      <c r="A99" s="474"/>
      <c r="B99" s="453" t="s">
        <v>84</v>
      </c>
      <c r="C99" s="38">
        <v>0</v>
      </c>
      <c r="D99" s="38">
        <v>0</v>
      </c>
      <c r="E99" s="38">
        <v>0</v>
      </c>
      <c r="F99" s="38">
        <v>0</v>
      </c>
      <c r="G99" s="38">
        <v>0</v>
      </c>
      <c r="H99" s="38">
        <v>0</v>
      </c>
      <c r="I99" s="38">
        <v>0</v>
      </c>
    </row>
    <row r="100" spans="1:9">
      <c r="A100" s="477"/>
      <c r="B100" s="454" t="s">
        <v>85</v>
      </c>
      <c r="C100" s="38">
        <v>0</v>
      </c>
      <c r="D100" s="38">
        <v>0</v>
      </c>
      <c r="E100" s="38">
        <v>0</v>
      </c>
      <c r="F100" s="38">
        <v>0</v>
      </c>
      <c r="G100" s="38">
        <v>0</v>
      </c>
      <c r="H100" s="38">
        <v>0</v>
      </c>
      <c r="I100" s="38">
        <v>0</v>
      </c>
    </row>
    <row r="101" spans="1:9">
      <c r="A101" s="472" t="s">
        <v>817</v>
      </c>
      <c r="B101" s="473" t="s">
        <v>818</v>
      </c>
      <c r="C101" s="452">
        <f>C102+C105+C108+C111</f>
        <v>0</v>
      </c>
      <c r="D101" s="452">
        <f t="shared" ref="D101:G101" si="69">D102+D105+D108+D111</f>
        <v>0</v>
      </c>
      <c r="E101" s="452">
        <f t="shared" si="69"/>
        <v>0</v>
      </c>
      <c r="F101" s="452">
        <f t="shared" si="69"/>
        <v>0</v>
      </c>
      <c r="G101" s="452">
        <f t="shared" si="69"/>
        <v>0</v>
      </c>
      <c r="H101" s="452">
        <f>H102+H105+H108+H111</f>
        <v>0</v>
      </c>
      <c r="I101" s="452">
        <f t="shared" ref="I101" si="70">I102+I105+I108+I111</f>
        <v>0</v>
      </c>
    </row>
    <row r="102" spans="1:9">
      <c r="A102" s="474"/>
      <c r="B102" s="475" t="s">
        <v>53</v>
      </c>
      <c r="C102" s="452">
        <f>C103+C104</f>
        <v>0</v>
      </c>
      <c r="D102" s="452">
        <f t="shared" ref="D102:G102" si="71">D103+D104</f>
        <v>0</v>
      </c>
      <c r="E102" s="452">
        <f t="shared" si="71"/>
        <v>0</v>
      </c>
      <c r="F102" s="452">
        <f t="shared" si="71"/>
        <v>0</v>
      </c>
      <c r="G102" s="452">
        <f t="shared" si="71"/>
        <v>0</v>
      </c>
      <c r="H102" s="452">
        <f>H103+H104</f>
        <v>0</v>
      </c>
      <c r="I102" s="452">
        <f t="shared" ref="I102" si="72">I103+I104</f>
        <v>0</v>
      </c>
    </row>
    <row r="103" spans="1:9">
      <c r="A103" s="474"/>
      <c r="B103" s="453" t="s">
        <v>84</v>
      </c>
      <c r="C103" s="38">
        <v>0</v>
      </c>
      <c r="D103" s="38">
        <v>0</v>
      </c>
      <c r="E103" s="38">
        <v>0</v>
      </c>
      <c r="F103" s="38">
        <v>0</v>
      </c>
      <c r="G103" s="38">
        <v>0</v>
      </c>
      <c r="H103" s="38">
        <v>0</v>
      </c>
      <c r="I103" s="38">
        <v>0</v>
      </c>
    </row>
    <row r="104" spans="1:9">
      <c r="A104" s="474"/>
      <c r="B104" s="453" t="s">
        <v>85</v>
      </c>
      <c r="C104" s="38">
        <v>0</v>
      </c>
      <c r="D104" s="38">
        <v>0</v>
      </c>
      <c r="E104" s="38">
        <v>0</v>
      </c>
      <c r="F104" s="38">
        <v>0</v>
      </c>
      <c r="G104" s="38">
        <v>0</v>
      </c>
      <c r="H104" s="38">
        <v>0</v>
      </c>
      <c r="I104" s="38">
        <v>0</v>
      </c>
    </row>
    <row r="105" spans="1:9">
      <c r="A105" s="474"/>
      <c r="B105" s="476" t="s">
        <v>55</v>
      </c>
      <c r="C105" s="452">
        <f>C106+C107</f>
        <v>0</v>
      </c>
      <c r="D105" s="452">
        <f t="shared" ref="D105:G105" si="73">D106+D107</f>
        <v>0</v>
      </c>
      <c r="E105" s="452">
        <f t="shared" si="73"/>
        <v>0</v>
      </c>
      <c r="F105" s="452">
        <f t="shared" si="73"/>
        <v>0</v>
      </c>
      <c r="G105" s="452">
        <f t="shared" si="73"/>
        <v>0</v>
      </c>
      <c r="H105" s="452">
        <f>H106+H107</f>
        <v>0</v>
      </c>
      <c r="I105" s="452">
        <f t="shared" ref="I105" si="74">I106+I107</f>
        <v>0</v>
      </c>
    </row>
    <row r="106" spans="1:9">
      <c r="A106" s="474"/>
      <c r="B106" s="453" t="s">
        <v>84</v>
      </c>
      <c r="C106" s="38">
        <v>0</v>
      </c>
      <c r="D106" s="38">
        <v>0</v>
      </c>
      <c r="E106" s="38">
        <v>0</v>
      </c>
      <c r="F106" s="38">
        <v>0</v>
      </c>
      <c r="G106" s="38">
        <v>0</v>
      </c>
      <c r="H106" s="38">
        <v>0</v>
      </c>
      <c r="I106" s="38">
        <v>0</v>
      </c>
    </row>
    <row r="107" spans="1:9">
      <c r="A107" s="474"/>
      <c r="B107" s="453" t="s">
        <v>85</v>
      </c>
      <c r="C107" s="38">
        <v>0</v>
      </c>
      <c r="D107" s="38">
        <v>0</v>
      </c>
      <c r="E107" s="38">
        <v>0</v>
      </c>
      <c r="F107" s="38">
        <v>0</v>
      </c>
      <c r="G107" s="38">
        <v>0</v>
      </c>
      <c r="H107" s="38">
        <v>0</v>
      </c>
      <c r="I107" s="38">
        <v>0</v>
      </c>
    </row>
    <row r="108" spans="1:9">
      <c r="A108" s="474"/>
      <c r="B108" s="476" t="s">
        <v>56</v>
      </c>
      <c r="C108" s="452">
        <f>C109+C110</f>
        <v>0</v>
      </c>
      <c r="D108" s="452">
        <f t="shared" ref="D108:G108" si="75">D109+D110</f>
        <v>0</v>
      </c>
      <c r="E108" s="452">
        <f t="shared" si="75"/>
        <v>0</v>
      </c>
      <c r="F108" s="452">
        <f t="shared" si="75"/>
        <v>0</v>
      </c>
      <c r="G108" s="452">
        <f t="shared" si="75"/>
        <v>0</v>
      </c>
      <c r="H108" s="452">
        <f>H109+H110</f>
        <v>0</v>
      </c>
      <c r="I108" s="452">
        <f t="shared" ref="I108" si="76">I109+I110</f>
        <v>0</v>
      </c>
    </row>
    <row r="109" spans="1:9">
      <c r="A109" s="474"/>
      <c r="B109" s="453" t="s">
        <v>84</v>
      </c>
      <c r="C109" s="38">
        <v>0</v>
      </c>
      <c r="D109" s="38">
        <v>0</v>
      </c>
      <c r="E109" s="38">
        <v>0</v>
      </c>
      <c r="F109" s="38">
        <v>0</v>
      </c>
      <c r="G109" s="38">
        <v>0</v>
      </c>
      <c r="H109" s="38">
        <v>0</v>
      </c>
      <c r="I109" s="38">
        <v>0</v>
      </c>
    </row>
    <row r="110" spans="1:9">
      <c r="A110" s="474"/>
      <c r="B110" s="453" t="s">
        <v>85</v>
      </c>
      <c r="C110" s="38">
        <v>0</v>
      </c>
      <c r="D110" s="38">
        <v>0</v>
      </c>
      <c r="E110" s="38">
        <v>0</v>
      </c>
      <c r="F110" s="38">
        <v>0</v>
      </c>
      <c r="G110" s="38">
        <v>0</v>
      </c>
      <c r="H110" s="38">
        <v>0</v>
      </c>
      <c r="I110" s="38">
        <v>0</v>
      </c>
    </row>
    <row r="111" spans="1:9">
      <c r="A111" s="474"/>
      <c r="B111" s="476" t="s">
        <v>8</v>
      </c>
      <c r="C111" s="452">
        <f>C112+C113</f>
        <v>0</v>
      </c>
      <c r="D111" s="452">
        <f t="shared" ref="D111:G111" si="77">D112+D113</f>
        <v>0</v>
      </c>
      <c r="E111" s="452">
        <f t="shared" si="77"/>
        <v>0</v>
      </c>
      <c r="F111" s="452">
        <f t="shared" si="77"/>
        <v>0</v>
      </c>
      <c r="G111" s="452">
        <f t="shared" si="77"/>
        <v>0</v>
      </c>
      <c r="H111" s="452">
        <f>H112+H113</f>
        <v>0</v>
      </c>
      <c r="I111" s="452">
        <f t="shared" ref="I111" si="78">I112+I113</f>
        <v>0</v>
      </c>
    </row>
    <row r="112" spans="1:9">
      <c r="A112" s="474"/>
      <c r="B112" s="453" t="s">
        <v>84</v>
      </c>
      <c r="C112" s="38">
        <v>0</v>
      </c>
      <c r="D112" s="38">
        <v>0</v>
      </c>
      <c r="E112" s="38">
        <v>0</v>
      </c>
      <c r="F112" s="38">
        <v>0</v>
      </c>
      <c r="G112" s="38">
        <v>0</v>
      </c>
      <c r="H112" s="38">
        <v>0</v>
      </c>
      <c r="I112" s="38">
        <v>0</v>
      </c>
    </row>
    <row r="113" spans="1:9">
      <c r="A113" s="477"/>
      <c r="B113" s="454" t="s">
        <v>85</v>
      </c>
      <c r="C113" s="38">
        <v>0</v>
      </c>
      <c r="D113" s="38">
        <v>0</v>
      </c>
      <c r="E113" s="38">
        <v>0</v>
      </c>
      <c r="F113" s="38">
        <v>0</v>
      </c>
      <c r="G113" s="38">
        <v>0</v>
      </c>
      <c r="H113" s="38">
        <v>0</v>
      </c>
      <c r="I113" s="38">
        <v>0</v>
      </c>
    </row>
    <row r="114" spans="1:9">
      <c r="A114" s="472" t="s">
        <v>819</v>
      </c>
      <c r="B114" s="473" t="s">
        <v>820</v>
      </c>
      <c r="C114" s="452">
        <f>C115+C118+C121+C124</f>
        <v>0</v>
      </c>
      <c r="D114" s="452">
        <f t="shared" ref="D114:G114" si="79">D115+D118+D121+D124</f>
        <v>0</v>
      </c>
      <c r="E114" s="452">
        <f t="shared" si="79"/>
        <v>0</v>
      </c>
      <c r="F114" s="452">
        <f t="shared" si="79"/>
        <v>0</v>
      </c>
      <c r="G114" s="452">
        <f t="shared" si="79"/>
        <v>0</v>
      </c>
      <c r="H114" s="452">
        <f>H115+H118+H121+H124</f>
        <v>0</v>
      </c>
      <c r="I114" s="452">
        <f t="shared" ref="I114" si="80">I115+I118+I121+I124</f>
        <v>0</v>
      </c>
    </row>
    <row r="115" spans="1:9">
      <c r="A115" s="474"/>
      <c r="B115" s="475" t="s">
        <v>53</v>
      </c>
      <c r="C115" s="452">
        <f>C116+C117</f>
        <v>0</v>
      </c>
      <c r="D115" s="452">
        <f t="shared" ref="D115:G115" si="81">D116+D117</f>
        <v>0</v>
      </c>
      <c r="E115" s="452">
        <f t="shared" si="81"/>
        <v>0</v>
      </c>
      <c r="F115" s="452">
        <f t="shared" si="81"/>
        <v>0</v>
      </c>
      <c r="G115" s="452">
        <f t="shared" si="81"/>
        <v>0</v>
      </c>
      <c r="H115" s="452">
        <f>H116+H117</f>
        <v>0</v>
      </c>
      <c r="I115" s="452">
        <f t="shared" ref="I115" si="82">I116+I117</f>
        <v>0</v>
      </c>
    </row>
    <row r="116" spans="1:9">
      <c r="A116" s="474"/>
      <c r="B116" s="453" t="s">
        <v>84</v>
      </c>
      <c r="C116" s="38">
        <v>0</v>
      </c>
      <c r="D116" s="38">
        <v>0</v>
      </c>
      <c r="E116" s="38">
        <v>0</v>
      </c>
      <c r="F116" s="38">
        <v>0</v>
      </c>
      <c r="G116" s="38">
        <v>0</v>
      </c>
      <c r="H116" s="38">
        <v>0</v>
      </c>
      <c r="I116" s="38">
        <v>0</v>
      </c>
    </row>
    <row r="117" spans="1:9">
      <c r="A117" s="474"/>
      <c r="B117" s="453" t="s">
        <v>85</v>
      </c>
      <c r="C117" s="38">
        <v>0</v>
      </c>
      <c r="D117" s="38">
        <v>0</v>
      </c>
      <c r="E117" s="38">
        <v>0</v>
      </c>
      <c r="F117" s="38">
        <v>0</v>
      </c>
      <c r="G117" s="38">
        <v>0</v>
      </c>
      <c r="H117" s="38">
        <v>0</v>
      </c>
      <c r="I117" s="38">
        <v>0</v>
      </c>
    </row>
    <row r="118" spans="1:9">
      <c r="A118" s="474"/>
      <c r="B118" s="476" t="s">
        <v>55</v>
      </c>
      <c r="C118" s="452">
        <f>C119+C120</f>
        <v>0</v>
      </c>
      <c r="D118" s="452">
        <f t="shared" ref="D118:G118" si="83">D119+D120</f>
        <v>0</v>
      </c>
      <c r="E118" s="452">
        <f t="shared" si="83"/>
        <v>0</v>
      </c>
      <c r="F118" s="452">
        <f t="shared" si="83"/>
        <v>0</v>
      </c>
      <c r="G118" s="452">
        <f t="shared" si="83"/>
        <v>0</v>
      </c>
      <c r="H118" s="452">
        <f>H119+H120</f>
        <v>0</v>
      </c>
      <c r="I118" s="452">
        <f t="shared" ref="I118" si="84">I119+I120</f>
        <v>0</v>
      </c>
    </row>
    <row r="119" spans="1:9">
      <c r="A119" s="474"/>
      <c r="B119" s="453" t="s">
        <v>84</v>
      </c>
      <c r="C119" s="38">
        <v>0</v>
      </c>
      <c r="D119" s="38">
        <v>0</v>
      </c>
      <c r="E119" s="38">
        <v>0</v>
      </c>
      <c r="F119" s="38">
        <v>0</v>
      </c>
      <c r="G119" s="38">
        <v>0</v>
      </c>
      <c r="H119" s="38">
        <v>0</v>
      </c>
      <c r="I119" s="38">
        <v>0</v>
      </c>
    </row>
    <row r="120" spans="1:9">
      <c r="A120" s="474"/>
      <c r="B120" s="453" t="s">
        <v>85</v>
      </c>
      <c r="C120" s="38">
        <v>0</v>
      </c>
      <c r="D120" s="38">
        <v>0</v>
      </c>
      <c r="E120" s="38">
        <v>0</v>
      </c>
      <c r="F120" s="38">
        <v>0</v>
      </c>
      <c r="G120" s="38">
        <v>0</v>
      </c>
      <c r="H120" s="38">
        <v>0</v>
      </c>
      <c r="I120" s="38">
        <v>0</v>
      </c>
    </row>
    <row r="121" spans="1:9">
      <c r="A121" s="474"/>
      <c r="B121" s="476" t="s">
        <v>56</v>
      </c>
      <c r="C121" s="452">
        <f>C122+C123</f>
        <v>0</v>
      </c>
      <c r="D121" s="452">
        <f t="shared" ref="D121:G121" si="85">D122+D123</f>
        <v>0</v>
      </c>
      <c r="E121" s="452">
        <f t="shared" si="85"/>
        <v>0</v>
      </c>
      <c r="F121" s="452">
        <f t="shared" si="85"/>
        <v>0</v>
      </c>
      <c r="G121" s="452">
        <f t="shared" si="85"/>
        <v>0</v>
      </c>
      <c r="H121" s="452">
        <f>H122+H123</f>
        <v>0</v>
      </c>
      <c r="I121" s="452">
        <f t="shared" ref="I121" si="86">I122+I123</f>
        <v>0</v>
      </c>
    </row>
    <row r="122" spans="1:9">
      <c r="A122" s="474"/>
      <c r="B122" s="453" t="s">
        <v>84</v>
      </c>
      <c r="C122" s="38">
        <v>0</v>
      </c>
      <c r="D122" s="38">
        <v>0</v>
      </c>
      <c r="E122" s="38">
        <v>0</v>
      </c>
      <c r="F122" s="38">
        <v>0</v>
      </c>
      <c r="G122" s="38">
        <v>0</v>
      </c>
      <c r="H122" s="38">
        <v>0</v>
      </c>
      <c r="I122" s="38">
        <v>0</v>
      </c>
    </row>
    <row r="123" spans="1:9">
      <c r="A123" s="474"/>
      <c r="B123" s="453" t="s">
        <v>85</v>
      </c>
      <c r="C123" s="38">
        <v>0</v>
      </c>
      <c r="D123" s="38">
        <v>0</v>
      </c>
      <c r="E123" s="38">
        <v>0</v>
      </c>
      <c r="F123" s="38">
        <v>0</v>
      </c>
      <c r="G123" s="38">
        <v>0</v>
      </c>
      <c r="H123" s="38">
        <v>0</v>
      </c>
      <c r="I123" s="38">
        <v>0</v>
      </c>
    </row>
    <row r="124" spans="1:9">
      <c r="A124" s="474"/>
      <c r="B124" s="476" t="s">
        <v>8</v>
      </c>
      <c r="C124" s="452">
        <f>C125+C126</f>
        <v>0</v>
      </c>
      <c r="D124" s="452">
        <f t="shared" ref="D124:G124" si="87">D125+D126</f>
        <v>0</v>
      </c>
      <c r="E124" s="452">
        <f t="shared" si="87"/>
        <v>0</v>
      </c>
      <c r="F124" s="452">
        <f t="shared" si="87"/>
        <v>0</v>
      </c>
      <c r="G124" s="452">
        <f t="shared" si="87"/>
        <v>0</v>
      </c>
      <c r="H124" s="452">
        <f>H125+H126</f>
        <v>0</v>
      </c>
      <c r="I124" s="452">
        <f t="shared" ref="I124" si="88">I125+I126</f>
        <v>0</v>
      </c>
    </row>
    <row r="125" spans="1:9">
      <c r="A125" s="474"/>
      <c r="B125" s="453" t="s">
        <v>84</v>
      </c>
      <c r="C125" s="38">
        <v>0</v>
      </c>
      <c r="D125" s="38">
        <v>0</v>
      </c>
      <c r="E125" s="38">
        <v>0</v>
      </c>
      <c r="F125" s="38">
        <v>0</v>
      </c>
      <c r="G125" s="38">
        <v>0</v>
      </c>
      <c r="H125" s="38">
        <v>0</v>
      </c>
      <c r="I125" s="38">
        <v>0</v>
      </c>
    </row>
    <row r="126" spans="1:9">
      <c r="A126" s="477"/>
      <c r="B126" s="454" t="s">
        <v>85</v>
      </c>
      <c r="C126" s="38">
        <v>0</v>
      </c>
      <c r="D126" s="38">
        <v>0</v>
      </c>
      <c r="E126" s="38">
        <v>0</v>
      </c>
      <c r="F126" s="38">
        <v>0</v>
      </c>
      <c r="G126" s="38">
        <v>0</v>
      </c>
      <c r="H126" s="38">
        <v>0</v>
      </c>
      <c r="I126" s="38">
        <v>0</v>
      </c>
    </row>
    <row r="127" spans="1:9">
      <c r="A127" s="472" t="s">
        <v>821</v>
      </c>
      <c r="B127" s="473" t="s">
        <v>822</v>
      </c>
      <c r="C127" s="452">
        <f>C128+C131+C134+C137</f>
        <v>0</v>
      </c>
      <c r="D127" s="452">
        <f t="shared" ref="D127:G127" si="89">D128+D131+D134+D137</f>
        <v>0</v>
      </c>
      <c r="E127" s="452">
        <f t="shared" si="89"/>
        <v>0</v>
      </c>
      <c r="F127" s="452">
        <f t="shared" si="89"/>
        <v>0</v>
      </c>
      <c r="G127" s="452">
        <f t="shared" si="89"/>
        <v>0</v>
      </c>
      <c r="H127" s="452">
        <f>H128+H131+H134+H137</f>
        <v>0</v>
      </c>
      <c r="I127" s="452">
        <f t="shared" ref="I127" si="90">I128+I131+I134+I137</f>
        <v>0</v>
      </c>
    </row>
    <row r="128" spans="1:9">
      <c r="A128" s="474"/>
      <c r="B128" s="475" t="s">
        <v>53</v>
      </c>
      <c r="C128" s="452">
        <f>C129+C130</f>
        <v>0</v>
      </c>
      <c r="D128" s="452">
        <f t="shared" ref="D128:G128" si="91">D129+D130</f>
        <v>0</v>
      </c>
      <c r="E128" s="452">
        <f t="shared" si="91"/>
        <v>0</v>
      </c>
      <c r="F128" s="452">
        <f t="shared" si="91"/>
        <v>0</v>
      </c>
      <c r="G128" s="452">
        <f t="shared" si="91"/>
        <v>0</v>
      </c>
      <c r="H128" s="452">
        <f>H129+H130</f>
        <v>0</v>
      </c>
      <c r="I128" s="452">
        <f t="shared" ref="I128" si="92">I129+I130</f>
        <v>0</v>
      </c>
    </row>
    <row r="129" spans="1:9">
      <c r="A129" s="474"/>
      <c r="B129" s="453" t="s">
        <v>84</v>
      </c>
      <c r="C129" s="38">
        <v>0</v>
      </c>
      <c r="D129" s="38">
        <v>0</v>
      </c>
      <c r="E129" s="38">
        <v>0</v>
      </c>
      <c r="F129" s="38">
        <v>0</v>
      </c>
      <c r="G129" s="38">
        <v>0</v>
      </c>
      <c r="H129" s="38">
        <v>0</v>
      </c>
      <c r="I129" s="38">
        <v>0</v>
      </c>
    </row>
    <row r="130" spans="1:9">
      <c r="A130" s="474"/>
      <c r="B130" s="453" t="s">
        <v>85</v>
      </c>
      <c r="C130" s="38">
        <v>0</v>
      </c>
      <c r="D130" s="38">
        <v>0</v>
      </c>
      <c r="E130" s="38">
        <v>0</v>
      </c>
      <c r="F130" s="38">
        <v>0</v>
      </c>
      <c r="G130" s="38">
        <v>0</v>
      </c>
      <c r="H130" s="38">
        <v>0</v>
      </c>
      <c r="I130" s="38">
        <v>0</v>
      </c>
    </row>
    <row r="131" spans="1:9">
      <c r="A131" s="474"/>
      <c r="B131" s="476" t="s">
        <v>55</v>
      </c>
      <c r="C131" s="452">
        <f>C132+C133</f>
        <v>0</v>
      </c>
      <c r="D131" s="452">
        <f t="shared" ref="D131:G131" si="93">D132+D133</f>
        <v>0</v>
      </c>
      <c r="E131" s="452">
        <f t="shared" si="93"/>
        <v>0</v>
      </c>
      <c r="F131" s="452">
        <f t="shared" si="93"/>
        <v>0</v>
      </c>
      <c r="G131" s="452">
        <f t="shared" si="93"/>
        <v>0</v>
      </c>
      <c r="H131" s="452">
        <f>H132+H133</f>
        <v>0</v>
      </c>
      <c r="I131" s="452">
        <f t="shared" ref="I131" si="94">I132+I133</f>
        <v>0</v>
      </c>
    </row>
    <row r="132" spans="1:9">
      <c r="A132" s="474"/>
      <c r="B132" s="453" t="s">
        <v>84</v>
      </c>
      <c r="C132" s="38">
        <v>0</v>
      </c>
      <c r="D132" s="38">
        <v>0</v>
      </c>
      <c r="E132" s="38">
        <v>0</v>
      </c>
      <c r="F132" s="38">
        <v>0</v>
      </c>
      <c r="G132" s="38">
        <v>0</v>
      </c>
      <c r="H132" s="38">
        <v>0</v>
      </c>
      <c r="I132" s="38">
        <v>0</v>
      </c>
    </row>
    <row r="133" spans="1:9">
      <c r="A133" s="474"/>
      <c r="B133" s="453" t="s">
        <v>85</v>
      </c>
      <c r="C133" s="38">
        <v>0</v>
      </c>
      <c r="D133" s="38">
        <v>0</v>
      </c>
      <c r="E133" s="38">
        <v>0</v>
      </c>
      <c r="F133" s="38">
        <v>0</v>
      </c>
      <c r="G133" s="38">
        <v>0</v>
      </c>
      <c r="H133" s="38">
        <v>0</v>
      </c>
      <c r="I133" s="38">
        <v>0</v>
      </c>
    </row>
    <row r="134" spans="1:9">
      <c r="A134" s="474"/>
      <c r="B134" s="476" t="s">
        <v>56</v>
      </c>
      <c r="C134" s="452">
        <f>C135+C136</f>
        <v>0</v>
      </c>
      <c r="D134" s="452">
        <f t="shared" ref="D134:G134" si="95">D135+D136</f>
        <v>0</v>
      </c>
      <c r="E134" s="452">
        <f t="shared" si="95"/>
        <v>0</v>
      </c>
      <c r="F134" s="452">
        <f t="shared" si="95"/>
        <v>0</v>
      </c>
      <c r="G134" s="452">
        <f t="shared" si="95"/>
        <v>0</v>
      </c>
      <c r="H134" s="452">
        <f>H135+H136</f>
        <v>0</v>
      </c>
      <c r="I134" s="452">
        <f t="shared" ref="I134" si="96">I135+I136</f>
        <v>0</v>
      </c>
    </row>
    <row r="135" spans="1:9">
      <c r="A135" s="474"/>
      <c r="B135" s="453" t="s">
        <v>84</v>
      </c>
      <c r="C135" s="38">
        <v>0</v>
      </c>
      <c r="D135" s="38">
        <v>0</v>
      </c>
      <c r="E135" s="38">
        <v>0</v>
      </c>
      <c r="F135" s="38">
        <v>0</v>
      </c>
      <c r="G135" s="38">
        <v>0</v>
      </c>
      <c r="H135" s="38">
        <v>0</v>
      </c>
      <c r="I135" s="38">
        <v>0</v>
      </c>
    </row>
    <row r="136" spans="1:9">
      <c r="A136" s="474"/>
      <c r="B136" s="453" t="s">
        <v>85</v>
      </c>
      <c r="C136" s="38">
        <v>0</v>
      </c>
      <c r="D136" s="38">
        <v>0</v>
      </c>
      <c r="E136" s="38">
        <v>0</v>
      </c>
      <c r="F136" s="38">
        <v>0</v>
      </c>
      <c r="G136" s="38">
        <v>0</v>
      </c>
      <c r="H136" s="38">
        <v>0</v>
      </c>
      <c r="I136" s="38">
        <v>0</v>
      </c>
    </row>
    <row r="137" spans="1:9">
      <c r="A137" s="474"/>
      <c r="B137" s="476" t="s">
        <v>8</v>
      </c>
      <c r="C137" s="452">
        <f>C138+C139</f>
        <v>0</v>
      </c>
      <c r="D137" s="452">
        <f t="shared" ref="D137:G137" si="97">D138+D139</f>
        <v>0</v>
      </c>
      <c r="E137" s="452">
        <f t="shared" si="97"/>
        <v>0</v>
      </c>
      <c r="F137" s="452">
        <f t="shared" si="97"/>
        <v>0</v>
      </c>
      <c r="G137" s="452">
        <f t="shared" si="97"/>
        <v>0</v>
      </c>
      <c r="H137" s="452">
        <f>H138+H139</f>
        <v>0</v>
      </c>
      <c r="I137" s="452">
        <f t="shared" ref="I137" si="98">I138+I139</f>
        <v>0</v>
      </c>
    </row>
    <row r="138" spans="1:9">
      <c r="A138" s="474"/>
      <c r="B138" s="453" t="s">
        <v>84</v>
      </c>
      <c r="C138" s="38">
        <v>0</v>
      </c>
      <c r="D138" s="38">
        <v>0</v>
      </c>
      <c r="E138" s="38">
        <v>0</v>
      </c>
      <c r="F138" s="38">
        <v>0</v>
      </c>
      <c r="G138" s="38">
        <v>0</v>
      </c>
      <c r="H138" s="38">
        <v>0</v>
      </c>
      <c r="I138" s="38">
        <v>0</v>
      </c>
    </row>
    <row r="139" spans="1:9">
      <c r="A139" s="477"/>
      <c r="B139" s="454" t="s">
        <v>85</v>
      </c>
      <c r="C139" s="38">
        <v>0</v>
      </c>
      <c r="D139" s="38">
        <v>0</v>
      </c>
      <c r="E139" s="38">
        <v>0</v>
      </c>
      <c r="F139" s="38">
        <v>0</v>
      </c>
      <c r="G139" s="38">
        <v>0</v>
      </c>
      <c r="H139" s="38">
        <v>0</v>
      </c>
      <c r="I139" s="38">
        <v>0</v>
      </c>
    </row>
    <row r="140" spans="1:9">
      <c r="A140" s="472" t="s">
        <v>823</v>
      </c>
      <c r="B140" s="473" t="s">
        <v>824</v>
      </c>
      <c r="C140" s="452">
        <f>C141+C144+C147+C150</f>
        <v>0</v>
      </c>
      <c r="D140" s="452">
        <f t="shared" ref="D140:G140" si="99">D141+D144+D147+D150</f>
        <v>0</v>
      </c>
      <c r="E140" s="452">
        <f t="shared" si="99"/>
        <v>0</v>
      </c>
      <c r="F140" s="452">
        <f t="shared" si="99"/>
        <v>0</v>
      </c>
      <c r="G140" s="452">
        <f t="shared" si="99"/>
        <v>0</v>
      </c>
      <c r="H140" s="452">
        <f>H141+H144+H147+H150</f>
        <v>0</v>
      </c>
      <c r="I140" s="452">
        <f t="shared" ref="I140" si="100">I141+I144+I147+I150</f>
        <v>0</v>
      </c>
    </row>
    <row r="141" spans="1:9">
      <c r="A141" s="474"/>
      <c r="B141" s="475" t="s">
        <v>53</v>
      </c>
      <c r="C141" s="452">
        <f>C142+C143</f>
        <v>0</v>
      </c>
      <c r="D141" s="452">
        <f t="shared" ref="D141:G141" si="101">D142+D143</f>
        <v>0</v>
      </c>
      <c r="E141" s="452">
        <f t="shared" si="101"/>
        <v>0</v>
      </c>
      <c r="F141" s="452">
        <f t="shared" si="101"/>
        <v>0</v>
      </c>
      <c r="G141" s="452">
        <f t="shared" si="101"/>
        <v>0</v>
      </c>
      <c r="H141" s="452">
        <f>H142+H143</f>
        <v>0</v>
      </c>
      <c r="I141" s="452">
        <f t="shared" ref="I141" si="102">I142+I143</f>
        <v>0</v>
      </c>
    </row>
    <row r="142" spans="1:9">
      <c r="A142" s="474"/>
      <c r="B142" s="453" t="s">
        <v>84</v>
      </c>
      <c r="C142" s="38">
        <v>0</v>
      </c>
      <c r="D142" s="38">
        <v>0</v>
      </c>
      <c r="E142" s="38">
        <v>0</v>
      </c>
      <c r="F142" s="38">
        <v>0</v>
      </c>
      <c r="G142" s="38">
        <v>0</v>
      </c>
      <c r="H142" s="38">
        <v>0</v>
      </c>
      <c r="I142" s="38">
        <v>0</v>
      </c>
    </row>
    <row r="143" spans="1:9">
      <c r="A143" s="474"/>
      <c r="B143" s="453" t="s">
        <v>85</v>
      </c>
      <c r="C143" s="38">
        <v>0</v>
      </c>
      <c r="D143" s="38">
        <v>0</v>
      </c>
      <c r="E143" s="38">
        <v>0</v>
      </c>
      <c r="F143" s="38">
        <v>0</v>
      </c>
      <c r="G143" s="38">
        <v>0</v>
      </c>
      <c r="H143" s="38">
        <v>0</v>
      </c>
      <c r="I143" s="38">
        <v>0</v>
      </c>
    </row>
    <row r="144" spans="1:9">
      <c r="A144" s="474"/>
      <c r="B144" s="476" t="s">
        <v>55</v>
      </c>
      <c r="C144" s="452">
        <f>C145+C146</f>
        <v>0</v>
      </c>
      <c r="D144" s="452">
        <f t="shared" ref="D144:G144" si="103">D145+D146</f>
        <v>0</v>
      </c>
      <c r="E144" s="452">
        <f t="shared" si="103"/>
        <v>0</v>
      </c>
      <c r="F144" s="452">
        <f t="shared" si="103"/>
        <v>0</v>
      </c>
      <c r="G144" s="452">
        <f t="shared" si="103"/>
        <v>0</v>
      </c>
      <c r="H144" s="452">
        <f>H145+H146</f>
        <v>0</v>
      </c>
      <c r="I144" s="452">
        <f t="shared" ref="I144" si="104">I145+I146</f>
        <v>0</v>
      </c>
    </row>
    <row r="145" spans="1:9">
      <c r="A145" s="474"/>
      <c r="B145" s="453" t="s">
        <v>84</v>
      </c>
      <c r="C145" s="38">
        <v>0</v>
      </c>
      <c r="D145" s="38">
        <v>0</v>
      </c>
      <c r="E145" s="38">
        <v>0</v>
      </c>
      <c r="F145" s="38">
        <v>0</v>
      </c>
      <c r="G145" s="38">
        <v>0</v>
      </c>
      <c r="H145" s="38">
        <v>0</v>
      </c>
      <c r="I145" s="38">
        <v>0</v>
      </c>
    </row>
    <row r="146" spans="1:9">
      <c r="A146" s="474"/>
      <c r="B146" s="453" t="s">
        <v>85</v>
      </c>
      <c r="C146" s="38">
        <v>0</v>
      </c>
      <c r="D146" s="38">
        <v>0</v>
      </c>
      <c r="E146" s="38">
        <v>0</v>
      </c>
      <c r="F146" s="38">
        <v>0</v>
      </c>
      <c r="G146" s="38">
        <v>0</v>
      </c>
      <c r="H146" s="38">
        <v>0</v>
      </c>
      <c r="I146" s="38">
        <v>0</v>
      </c>
    </row>
    <row r="147" spans="1:9">
      <c r="A147" s="474"/>
      <c r="B147" s="476" t="s">
        <v>56</v>
      </c>
      <c r="C147" s="452">
        <f>C148+C149</f>
        <v>0</v>
      </c>
      <c r="D147" s="452">
        <f t="shared" ref="D147:G147" si="105">D148+D149</f>
        <v>0</v>
      </c>
      <c r="E147" s="452">
        <f t="shared" si="105"/>
        <v>0</v>
      </c>
      <c r="F147" s="452">
        <f t="shared" si="105"/>
        <v>0</v>
      </c>
      <c r="G147" s="452">
        <f t="shared" si="105"/>
        <v>0</v>
      </c>
      <c r="H147" s="452">
        <f>H148+H149</f>
        <v>0</v>
      </c>
      <c r="I147" s="452">
        <f t="shared" ref="I147" si="106">I148+I149</f>
        <v>0</v>
      </c>
    </row>
    <row r="148" spans="1:9">
      <c r="A148" s="474"/>
      <c r="B148" s="453" t="s">
        <v>84</v>
      </c>
      <c r="C148" s="38">
        <v>0</v>
      </c>
      <c r="D148" s="38">
        <v>0</v>
      </c>
      <c r="E148" s="38">
        <v>0</v>
      </c>
      <c r="F148" s="38">
        <v>0</v>
      </c>
      <c r="G148" s="38">
        <v>0</v>
      </c>
      <c r="H148" s="38">
        <v>0</v>
      </c>
      <c r="I148" s="38">
        <v>0</v>
      </c>
    </row>
    <row r="149" spans="1:9">
      <c r="A149" s="474"/>
      <c r="B149" s="453" t="s">
        <v>85</v>
      </c>
      <c r="C149" s="38">
        <v>0</v>
      </c>
      <c r="D149" s="38">
        <v>0</v>
      </c>
      <c r="E149" s="38">
        <v>0</v>
      </c>
      <c r="F149" s="38">
        <v>0</v>
      </c>
      <c r="G149" s="38">
        <v>0</v>
      </c>
      <c r="H149" s="38">
        <v>0</v>
      </c>
      <c r="I149" s="38">
        <v>0</v>
      </c>
    </row>
    <row r="150" spans="1:9">
      <c r="A150" s="474"/>
      <c r="B150" s="476" t="s">
        <v>8</v>
      </c>
      <c r="C150" s="452">
        <f>C151+C152</f>
        <v>0</v>
      </c>
      <c r="D150" s="452">
        <f t="shared" ref="D150:G150" si="107">D151+D152</f>
        <v>0</v>
      </c>
      <c r="E150" s="452">
        <f t="shared" si="107"/>
        <v>0</v>
      </c>
      <c r="F150" s="452">
        <f t="shared" si="107"/>
        <v>0</v>
      </c>
      <c r="G150" s="452">
        <f t="shared" si="107"/>
        <v>0</v>
      </c>
      <c r="H150" s="452">
        <f>H151+H152</f>
        <v>0</v>
      </c>
      <c r="I150" s="452">
        <f t="shared" ref="I150" si="108">I151+I152</f>
        <v>0</v>
      </c>
    </row>
    <row r="151" spans="1:9">
      <c r="A151" s="474"/>
      <c r="B151" s="453" t="s">
        <v>84</v>
      </c>
      <c r="C151" s="38">
        <v>0</v>
      </c>
      <c r="D151" s="38">
        <v>0</v>
      </c>
      <c r="E151" s="38">
        <v>0</v>
      </c>
      <c r="F151" s="38">
        <v>0</v>
      </c>
      <c r="G151" s="38">
        <v>0</v>
      </c>
      <c r="H151" s="38">
        <v>0</v>
      </c>
      <c r="I151" s="38">
        <v>0</v>
      </c>
    </row>
    <row r="152" spans="1:9">
      <c r="A152" s="477"/>
      <c r="B152" s="454" t="s">
        <v>85</v>
      </c>
      <c r="C152" s="38">
        <v>0</v>
      </c>
      <c r="D152" s="38">
        <v>0</v>
      </c>
      <c r="E152" s="38">
        <v>0</v>
      </c>
      <c r="F152" s="38">
        <v>0</v>
      </c>
      <c r="G152" s="38">
        <v>0</v>
      </c>
      <c r="H152" s="38">
        <v>0</v>
      </c>
      <c r="I152" s="38">
        <v>0</v>
      </c>
    </row>
    <row r="153" spans="1:9">
      <c r="A153" s="472" t="s">
        <v>825</v>
      </c>
      <c r="B153" s="473" t="s">
        <v>826</v>
      </c>
      <c r="C153" s="452">
        <f>C154+C157+C160+C163</f>
        <v>0</v>
      </c>
      <c r="D153" s="452">
        <f t="shared" ref="D153:G153" si="109">D154+D157+D160+D163</f>
        <v>0</v>
      </c>
      <c r="E153" s="452">
        <f t="shared" si="109"/>
        <v>0</v>
      </c>
      <c r="F153" s="452">
        <f t="shared" si="109"/>
        <v>0</v>
      </c>
      <c r="G153" s="452">
        <f t="shared" si="109"/>
        <v>0</v>
      </c>
      <c r="H153" s="452">
        <f>H154+H157+H160+H163</f>
        <v>0</v>
      </c>
      <c r="I153" s="452">
        <f t="shared" ref="I153" si="110">I154+I157+I160+I163</f>
        <v>0</v>
      </c>
    </row>
    <row r="154" spans="1:9">
      <c r="A154" s="474"/>
      <c r="B154" s="475" t="s">
        <v>53</v>
      </c>
      <c r="C154" s="452">
        <f>C155+C156</f>
        <v>0</v>
      </c>
      <c r="D154" s="452">
        <f t="shared" ref="D154:G154" si="111">D155+D156</f>
        <v>0</v>
      </c>
      <c r="E154" s="452">
        <f t="shared" si="111"/>
        <v>0</v>
      </c>
      <c r="F154" s="452">
        <f t="shared" si="111"/>
        <v>0</v>
      </c>
      <c r="G154" s="452">
        <f t="shared" si="111"/>
        <v>0</v>
      </c>
      <c r="H154" s="452">
        <f>H155+H156</f>
        <v>0</v>
      </c>
      <c r="I154" s="452">
        <f t="shared" ref="I154" si="112">I155+I156</f>
        <v>0</v>
      </c>
    </row>
    <row r="155" spans="1:9">
      <c r="A155" s="474"/>
      <c r="B155" s="453" t="s">
        <v>84</v>
      </c>
      <c r="C155" s="38">
        <v>0</v>
      </c>
      <c r="D155" s="38">
        <v>0</v>
      </c>
      <c r="E155" s="38">
        <v>0</v>
      </c>
      <c r="F155" s="38">
        <v>0</v>
      </c>
      <c r="G155" s="38">
        <v>0</v>
      </c>
      <c r="H155" s="38">
        <v>0</v>
      </c>
      <c r="I155" s="38">
        <v>0</v>
      </c>
    </row>
    <row r="156" spans="1:9">
      <c r="A156" s="474"/>
      <c r="B156" s="453" t="s">
        <v>85</v>
      </c>
      <c r="C156" s="38">
        <v>0</v>
      </c>
      <c r="D156" s="38">
        <v>0</v>
      </c>
      <c r="E156" s="38">
        <v>0</v>
      </c>
      <c r="F156" s="38">
        <v>0</v>
      </c>
      <c r="G156" s="38">
        <v>0</v>
      </c>
      <c r="H156" s="38">
        <v>0</v>
      </c>
      <c r="I156" s="38">
        <v>0</v>
      </c>
    </row>
    <row r="157" spans="1:9">
      <c r="A157" s="474"/>
      <c r="B157" s="476" t="s">
        <v>55</v>
      </c>
      <c r="C157" s="452">
        <f>C158+C159</f>
        <v>0</v>
      </c>
      <c r="D157" s="452">
        <f t="shared" ref="D157:G157" si="113">D158+D159</f>
        <v>0</v>
      </c>
      <c r="E157" s="452">
        <f t="shared" si="113"/>
        <v>0</v>
      </c>
      <c r="F157" s="452">
        <f t="shared" si="113"/>
        <v>0</v>
      </c>
      <c r="G157" s="452">
        <f t="shared" si="113"/>
        <v>0</v>
      </c>
      <c r="H157" s="452">
        <f>H158+H159</f>
        <v>0</v>
      </c>
      <c r="I157" s="452">
        <f t="shared" ref="I157" si="114">I158+I159</f>
        <v>0</v>
      </c>
    </row>
    <row r="158" spans="1:9">
      <c r="A158" s="474"/>
      <c r="B158" s="453" t="s">
        <v>84</v>
      </c>
      <c r="C158" s="38">
        <v>0</v>
      </c>
      <c r="D158" s="38">
        <v>0</v>
      </c>
      <c r="E158" s="38">
        <v>0</v>
      </c>
      <c r="F158" s="38">
        <v>0</v>
      </c>
      <c r="G158" s="38">
        <v>0</v>
      </c>
      <c r="H158" s="38">
        <v>0</v>
      </c>
      <c r="I158" s="38">
        <v>0</v>
      </c>
    </row>
    <row r="159" spans="1:9">
      <c r="A159" s="474"/>
      <c r="B159" s="453" t="s">
        <v>85</v>
      </c>
      <c r="C159" s="38">
        <v>0</v>
      </c>
      <c r="D159" s="38">
        <v>0</v>
      </c>
      <c r="E159" s="38">
        <v>0</v>
      </c>
      <c r="F159" s="38">
        <v>0</v>
      </c>
      <c r="G159" s="38">
        <v>0</v>
      </c>
      <c r="H159" s="38">
        <v>0</v>
      </c>
      <c r="I159" s="38">
        <v>0</v>
      </c>
    </row>
    <row r="160" spans="1:9">
      <c r="A160" s="474"/>
      <c r="B160" s="476" t="s">
        <v>56</v>
      </c>
      <c r="C160" s="452">
        <f>C161+C162</f>
        <v>0</v>
      </c>
      <c r="D160" s="452">
        <f t="shared" ref="D160:G160" si="115">D161+D162</f>
        <v>0</v>
      </c>
      <c r="E160" s="452">
        <f t="shared" si="115"/>
        <v>0</v>
      </c>
      <c r="F160" s="452">
        <f t="shared" si="115"/>
        <v>0</v>
      </c>
      <c r="G160" s="452">
        <f t="shared" si="115"/>
        <v>0</v>
      </c>
      <c r="H160" s="452">
        <f>H161+H162</f>
        <v>0</v>
      </c>
      <c r="I160" s="452">
        <f t="shared" ref="I160" si="116">I161+I162</f>
        <v>0</v>
      </c>
    </row>
    <row r="161" spans="1:9">
      <c r="A161" s="474"/>
      <c r="B161" s="453" t="s">
        <v>84</v>
      </c>
      <c r="C161" s="38">
        <v>0</v>
      </c>
      <c r="D161" s="38">
        <v>0</v>
      </c>
      <c r="E161" s="38">
        <v>0</v>
      </c>
      <c r="F161" s="38">
        <v>0</v>
      </c>
      <c r="G161" s="38">
        <v>0</v>
      </c>
      <c r="H161" s="38">
        <v>0</v>
      </c>
      <c r="I161" s="38">
        <v>0</v>
      </c>
    </row>
    <row r="162" spans="1:9">
      <c r="A162" s="474"/>
      <c r="B162" s="453" t="s">
        <v>85</v>
      </c>
      <c r="C162" s="38">
        <v>0</v>
      </c>
      <c r="D162" s="38">
        <v>0</v>
      </c>
      <c r="E162" s="38">
        <v>0</v>
      </c>
      <c r="F162" s="38">
        <v>0</v>
      </c>
      <c r="G162" s="38">
        <v>0</v>
      </c>
      <c r="H162" s="38">
        <v>0</v>
      </c>
      <c r="I162" s="38">
        <v>0</v>
      </c>
    </row>
    <row r="163" spans="1:9">
      <c r="A163" s="474"/>
      <c r="B163" s="476" t="s">
        <v>8</v>
      </c>
      <c r="C163" s="452">
        <f>C164+C165</f>
        <v>0</v>
      </c>
      <c r="D163" s="452">
        <f t="shared" ref="D163:G163" si="117">D164+D165</f>
        <v>0</v>
      </c>
      <c r="E163" s="452">
        <f t="shared" si="117"/>
        <v>0</v>
      </c>
      <c r="F163" s="452">
        <f t="shared" si="117"/>
        <v>0</v>
      </c>
      <c r="G163" s="452">
        <f t="shared" si="117"/>
        <v>0</v>
      </c>
      <c r="H163" s="452">
        <f>H164+H165</f>
        <v>0</v>
      </c>
      <c r="I163" s="452">
        <f t="shared" ref="I163" si="118">I164+I165</f>
        <v>0</v>
      </c>
    </row>
    <row r="164" spans="1:9">
      <c r="A164" s="474"/>
      <c r="B164" s="453" t="s">
        <v>84</v>
      </c>
      <c r="C164" s="38">
        <v>0</v>
      </c>
      <c r="D164" s="38">
        <v>0</v>
      </c>
      <c r="E164" s="38">
        <v>0</v>
      </c>
      <c r="F164" s="38">
        <v>0</v>
      </c>
      <c r="G164" s="38">
        <v>0</v>
      </c>
      <c r="H164" s="38">
        <v>0</v>
      </c>
      <c r="I164" s="38">
        <v>0</v>
      </c>
    </row>
    <row r="165" spans="1:9">
      <c r="A165" s="477"/>
      <c r="B165" s="454" t="s">
        <v>85</v>
      </c>
      <c r="C165" s="38">
        <v>0</v>
      </c>
      <c r="D165" s="38">
        <v>0</v>
      </c>
      <c r="E165" s="38">
        <v>0</v>
      </c>
      <c r="F165" s="38">
        <v>0</v>
      </c>
      <c r="G165" s="38">
        <v>0</v>
      </c>
      <c r="H165" s="38">
        <v>0</v>
      </c>
      <c r="I165" s="38">
        <v>0</v>
      </c>
    </row>
    <row r="166" spans="1:9">
      <c r="A166" s="472" t="s">
        <v>827</v>
      </c>
      <c r="B166" s="473" t="s">
        <v>828</v>
      </c>
      <c r="C166" s="452">
        <f>C167+C170+C173+C176</f>
        <v>0</v>
      </c>
      <c r="D166" s="452">
        <f t="shared" ref="D166:G166" si="119">D167+D170+D173+D176</f>
        <v>0</v>
      </c>
      <c r="E166" s="452">
        <f t="shared" si="119"/>
        <v>0</v>
      </c>
      <c r="F166" s="452">
        <f t="shared" si="119"/>
        <v>0</v>
      </c>
      <c r="G166" s="452">
        <f t="shared" si="119"/>
        <v>0</v>
      </c>
      <c r="H166" s="452">
        <f>H167+H170+H173+H176</f>
        <v>0</v>
      </c>
      <c r="I166" s="452">
        <f t="shared" ref="I166" si="120">I167+I170+I173+I176</f>
        <v>0</v>
      </c>
    </row>
    <row r="167" spans="1:9">
      <c r="A167" s="474"/>
      <c r="B167" s="475" t="s">
        <v>53</v>
      </c>
      <c r="C167" s="452">
        <f>C168+C169</f>
        <v>0</v>
      </c>
      <c r="D167" s="452">
        <f t="shared" ref="D167:G167" si="121">D168+D169</f>
        <v>0</v>
      </c>
      <c r="E167" s="452">
        <f t="shared" si="121"/>
        <v>0</v>
      </c>
      <c r="F167" s="452">
        <f t="shared" si="121"/>
        <v>0</v>
      </c>
      <c r="G167" s="452">
        <f t="shared" si="121"/>
        <v>0</v>
      </c>
      <c r="H167" s="452">
        <f>H168+H169</f>
        <v>0</v>
      </c>
      <c r="I167" s="452">
        <f t="shared" ref="I167" si="122">I168+I169</f>
        <v>0</v>
      </c>
    </row>
    <row r="168" spans="1:9">
      <c r="A168" s="474"/>
      <c r="B168" s="453" t="s">
        <v>84</v>
      </c>
      <c r="C168" s="38">
        <v>0</v>
      </c>
      <c r="D168" s="38">
        <v>0</v>
      </c>
      <c r="E168" s="38">
        <v>0</v>
      </c>
      <c r="F168" s="38">
        <v>0</v>
      </c>
      <c r="G168" s="38">
        <v>0</v>
      </c>
      <c r="H168" s="38">
        <v>0</v>
      </c>
      <c r="I168" s="38">
        <v>0</v>
      </c>
    </row>
    <row r="169" spans="1:9">
      <c r="A169" s="474"/>
      <c r="B169" s="453" t="s">
        <v>85</v>
      </c>
      <c r="C169" s="38">
        <v>0</v>
      </c>
      <c r="D169" s="38">
        <v>0</v>
      </c>
      <c r="E169" s="38">
        <v>0</v>
      </c>
      <c r="F169" s="38">
        <v>0</v>
      </c>
      <c r="G169" s="38">
        <v>0</v>
      </c>
      <c r="H169" s="38">
        <v>0</v>
      </c>
      <c r="I169" s="38">
        <v>0</v>
      </c>
    </row>
    <row r="170" spans="1:9">
      <c r="A170" s="474"/>
      <c r="B170" s="476" t="s">
        <v>55</v>
      </c>
      <c r="C170" s="452">
        <f>C171+C172</f>
        <v>0</v>
      </c>
      <c r="D170" s="452">
        <f t="shared" ref="D170:G170" si="123">D171+D172</f>
        <v>0</v>
      </c>
      <c r="E170" s="452">
        <f t="shared" si="123"/>
        <v>0</v>
      </c>
      <c r="F170" s="452">
        <f t="shared" si="123"/>
        <v>0</v>
      </c>
      <c r="G170" s="452">
        <f t="shared" si="123"/>
        <v>0</v>
      </c>
      <c r="H170" s="452">
        <f>H171+H172</f>
        <v>0</v>
      </c>
      <c r="I170" s="452">
        <f t="shared" ref="I170" si="124">I171+I172</f>
        <v>0</v>
      </c>
    </row>
    <row r="171" spans="1:9">
      <c r="A171" s="474"/>
      <c r="B171" s="453" t="s">
        <v>84</v>
      </c>
      <c r="C171" s="38">
        <v>0</v>
      </c>
      <c r="D171" s="38">
        <v>0</v>
      </c>
      <c r="E171" s="38">
        <v>0</v>
      </c>
      <c r="F171" s="38">
        <v>0</v>
      </c>
      <c r="G171" s="38">
        <v>0</v>
      </c>
      <c r="H171" s="38">
        <v>0</v>
      </c>
      <c r="I171" s="38">
        <v>0</v>
      </c>
    </row>
    <row r="172" spans="1:9">
      <c r="A172" s="474"/>
      <c r="B172" s="453" t="s">
        <v>85</v>
      </c>
      <c r="C172" s="38">
        <v>0</v>
      </c>
      <c r="D172" s="38">
        <v>0</v>
      </c>
      <c r="E172" s="38">
        <v>0</v>
      </c>
      <c r="F172" s="38">
        <v>0</v>
      </c>
      <c r="G172" s="38">
        <v>0</v>
      </c>
      <c r="H172" s="38">
        <v>0</v>
      </c>
      <c r="I172" s="38">
        <v>0</v>
      </c>
    </row>
    <row r="173" spans="1:9">
      <c r="A173" s="474"/>
      <c r="B173" s="476" t="s">
        <v>56</v>
      </c>
      <c r="C173" s="452">
        <f>C174+C175</f>
        <v>0</v>
      </c>
      <c r="D173" s="452">
        <f t="shared" ref="D173:G173" si="125">D174+D175</f>
        <v>0</v>
      </c>
      <c r="E173" s="452">
        <f t="shared" si="125"/>
        <v>0</v>
      </c>
      <c r="F173" s="452">
        <f t="shared" si="125"/>
        <v>0</v>
      </c>
      <c r="G173" s="452">
        <f t="shared" si="125"/>
        <v>0</v>
      </c>
      <c r="H173" s="452">
        <f>H174+H175</f>
        <v>0</v>
      </c>
      <c r="I173" s="452">
        <f t="shared" ref="I173" si="126">I174+I175</f>
        <v>0</v>
      </c>
    </row>
    <row r="174" spans="1:9">
      <c r="A174" s="474"/>
      <c r="B174" s="453" t="s">
        <v>84</v>
      </c>
      <c r="C174" s="38">
        <v>0</v>
      </c>
      <c r="D174" s="38">
        <v>0</v>
      </c>
      <c r="E174" s="38">
        <v>0</v>
      </c>
      <c r="F174" s="38">
        <v>0</v>
      </c>
      <c r="G174" s="38">
        <v>0</v>
      </c>
      <c r="H174" s="38">
        <v>0</v>
      </c>
      <c r="I174" s="38">
        <v>0</v>
      </c>
    </row>
    <row r="175" spans="1:9">
      <c r="A175" s="474"/>
      <c r="B175" s="453" t="s">
        <v>85</v>
      </c>
      <c r="C175" s="38">
        <v>0</v>
      </c>
      <c r="D175" s="38">
        <v>0</v>
      </c>
      <c r="E175" s="38">
        <v>0</v>
      </c>
      <c r="F175" s="38">
        <v>0</v>
      </c>
      <c r="G175" s="38">
        <v>0</v>
      </c>
      <c r="H175" s="38">
        <v>0</v>
      </c>
      <c r="I175" s="38">
        <v>0</v>
      </c>
    </row>
    <row r="176" spans="1:9">
      <c r="A176" s="474"/>
      <c r="B176" s="476" t="s">
        <v>8</v>
      </c>
      <c r="C176" s="452">
        <f>C177+C178</f>
        <v>0</v>
      </c>
      <c r="D176" s="452">
        <f t="shared" ref="D176:G176" si="127">D177+D178</f>
        <v>0</v>
      </c>
      <c r="E176" s="452">
        <f t="shared" si="127"/>
        <v>0</v>
      </c>
      <c r="F176" s="452">
        <f t="shared" si="127"/>
        <v>0</v>
      </c>
      <c r="G176" s="452">
        <f t="shared" si="127"/>
        <v>0</v>
      </c>
      <c r="H176" s="452">
        <f>H177+H178</f>
        <v>0</v>
      </c>
      <c r="I176" s="452">
        <f t="shared" ref="I176" si="128">I177+I178</f>
        <v>0</v>
      </c>
    </row>
    <row r="177" spans="1:9">
      <c r="A177" s="474"/>
      <c r="B177" s="453" t="s">
        <v>84</v>
      </c>
      <c r="C177" s="38">
        <v>0</v>
      </c>
      <c r="D177" s="38">
        <v>0</v>
      </c>
      <c r="E177" s="38">
        <v>0</v>
      </c>
      <c r="F177" s="38">
        <v>0</v>
      </c>
      <c r="G177" s="38">
        <v>0</v>
      </c>
      <c r="H177" s="38">
        <v>0</v>
      </c>
      <c r="I177" s="38">
        <v>0</v>
      </c>
    </row>
    <row r="178" spans="1:9">
      <c r="A178" s="477"/>
      <c r="B178" s="454" t="s">
        <v>85</v>
      </c>
      <c r="C178" s="38">
        <v>0</v>
      </c>
      <c r="D178" s="38">
        <v>0</v>
      </c>
      <c r="E178" s="38">
        <v>0</v>
      </c>
      <c r="F178" s="38">
        <v>0</v>
      </c>
      <c r="G178" s="38">
        <v>0</v>
      </c>
      <c r="H178" s="38">
        <v>0</v>
      </c>
      <c r="I178" s="38">
        <v>0</v>
      </c>
    </row>
    <row r="179" spans="1:9">
      <c r="A179" s="472" t="s">
        <v>829</v>
      </c>
      <c r="B179" s="473" t="s">
        <v>830</v>
      </c>
      <c r="C179" s="452">
        <f>C180+C183+C186+C189</f>
        <v>0</v>
      </c>
      <c r="D179" s="452">
        <f t="shared" ref="D179:G179" si="129">D180+D183+D186+D189</f>
        <v>0</v>
      </c>
      <c r="E179" s="452">
        <f t="shared" si="129"/>
        <v>0</v>
      </c>
      <c r="F179" s="452">
        <f t="shared" si="129"/>
        <v>0</v>
      </c>
      <c r="G179" s="452">
        <f t="shared" si="129"/>
        <v>0</v>
      </c>
      <c r="H179" s="452">
        <f>H180+H183+H186+H189</f>
        <v>0</v>
      </c>
      <c r="I179" s="452">
        <f t="shared" ref="I179" si="130">I180+I183+I186+I189</f>
        <v>0</v>
      </c>
    </row>
    <row r="180" spans="1:9">
      <c r="A180" s="474"/>
      <c r="B180" s="475" t="s">
        <v>53</v>
      </c>
      <c r="C180" s="452">
        <f>C181+C182</f>
        <v>0</v>
      </c>
      <c r="D180" s="452">
        <f t="shared" ref="D180:G180" si="131">D181+D182</f>
        <v>0</v>
      </c>
      <c r="E180" s="452">
        <f t="shared" si="131"/>
        <v>0</v>
      </c>
      <c r="F180" s="452">
        <f t="shared" si="131"/>
        <v>0</v>
      </c>
      <c r="G180" s="452">
        <f t="shared" si="131"/>
        <v>0</v>
      </c>
      <c r="H180" s="452">
        <f>H181+H182</f>
        <v>0</v>
      </c>
      <c r="I180" s="452">
        <f t="shared" ref="I180" si="132">I181+I182</f>
        <v>0</v>
      </c>
    </row>
    <row r="181" spans="1:9">
      <c r="A181" s="474"/>
      <c r="B181" s="453" t="s">
        <v>84</v>
      </c>
      <c r="C181" s="38">
        <v>0</v>
      </c>
      <c r="D181" s="38">
        <v>0</v>
      </c>
      <c r="E181" s="38">
        <v>0</v>
      </c>
      <c r="F181" s="38">
        <v>0</v>
      </c>
      <c r="G181" s="38">
        <v>0</v>
      </c>
      <c r="H181" s="38">
        <v>0</v>
      </c>
      <c r="I181" s="38">
        <v>0</v>
      </c>
    </row>
    <row r="182" spans="1:9">
      <c r="A182" s="474"/>
      <c r="B182" s="453" t="s">
        <v>85</v>
      </c>
      <c r="C182" s="38">
        <v>0</v>
      </c>
      <c r="D182" s="38">
        <v>0</v>
      </c>
      <c r="E182" s="38">
        <v>0</v>
      </c>
      <c r="F182" s="38">
        <v>0</v>
      </c>
      <c r="G182" s="38">
        <v>0</v>
      </c>
      <c r="H182" s="38">
        <v>0</v>
      </c>
      <c r="I182" s="38">
        <v>0</v>
      </c>
    </row>
    <row r="183" spans="1:9">
      <c r="A183" s="474"/>
      <c r="B183" s="476" t="s">
        <v>55</v>
      </c>
      <c r="C183" s="452">
        <f>C184+C185</f>
        <v>0</v>
      </c>
      <c r="D183" s="452">
        <f t="shared" ref="D183:G183" si="133">D184+D185</f>
        <v>0</v>
      </c>
      <c r="E183" s="452">
        <f t="shared" si="133"/>
        <v>0</v>
      </c>
      <c r="F183" s="452">
        <f t="shared" si="133"/>
        <v>0</v>
      </c>
      <c r="G183" s="452">
        <f t="shared" si="133"/>
        <v>0</v>
      </c>
      <c r="H183" s="452">
        <f>H184+H185</f>
        <v>0</v>
      </c>
      <c r="I183" s="452">
        <f t="shared" ref="I183" si="134">I184+I185</f>
        <v>0</v>
      </c>
    </row>
    <row r="184" spans="1:9">
      <c r="A184" s="474"/>
      <c r="B184" s="453" t="s">
        <v>84</v>
      </c>
      <c r="C184" s="38">
        <v>0</v>
      </c>
      <c r="D184" s="38">
        <v>0</v>
      </c>
      <c r="E184" s="38">
        <v>0</v>
      </c>
      <c r="F184" s="38">
        <v>0</v>
      </c>
      <c r="G184" s="38">
        <v>0</v>
      </c>
      <c r="H184" s="38">
        <v>0</v>
      </c>
      <c r="I184" s="38">
        <v>0</v>
      </c>
    </row>
    <row r="185" spans="1:9">
      <c r="A185" s="474"/>
      <c r="B185" s="453" t="s">
        <v>85</v>
      </c>
      <c r="C185" s="38">
        <v>0</v>
      </c>
      <c r="D185" s="38">
        <v>0</v>
      </c>
      <c r="E185" s="38">
        <v>0</v>
      </c>
      <c r="F185" s="38">
        <v>0</v>
      </c>
      <c r="G185" s="38">
        <v>0</v>
      </c>
      <c r="H185" s="38">
        <v>0</v>
      </c>
      <c r="I185" s="38">
        <v>0</v>
      </c>
    </row>
    <row r="186" spans="1:9">
      <c r="A186" s="474"/>
      <c r="B186" s="476" t="s">
        <v>56</v>
      </c>
      <c r="C186" s="452">
        <f>C187+C188</f>
        <v>0</v>
      </c>
      <c r="D186" s="452">
        <f t="shared" ref="D186:G186" si="135">D187+D188</f>
        <v>0</v>
      </c>
      <c r="E186" s="452">
        <f t="shared" si="135"/>
        <v>0</v>
      </c>
      <c r="F186" s="452">
        <f t="shared" si="135"/>
        <v>0</v>
      </c>
      <c r="G186" s="452">
        <f t="shared" si="135"/>
        <v>0</v>
      </c>
      <c r="H186" s="452">
        <f>H187+H188</f>
        <v>0</v>
      </c>
      <c r="I186" s="452">
        <f t="shared" ref="I186" si="136">I187+I188</f>
        <v>0</v>
      </c>
    </row>
    <row r="187" spans="1:9">
      <c r="A187" s="474"/>
      <c r="B187" s="453" t="s">
        <v>84</v>
      </c>
      <c r="C187" s="38">
        <v>0</v>
      </c>
      <c r="D187" s="38">
        <v>0</v>
      </c>
      <c r="E187" s="38">
        <v>0</v>
      </c>
      <c r="F187" s="38">
        <v>0</v>
      </c>
      <c r="G187" s="38">
        <v>0</v>
      </c>
      <c r="H187" s="38">
        <v>0</v>
      </c>
      <c r="I187" s="38">
        <v>0</v>
      </c>
    </row>
    <row r="188" spans="1:9">
      <c r="A188" s="474"/>
      <c r="B188" s="453" t="s">
        <v>85</v>
      </c>
      <c r="C188" s="38">
        <v>0</v>
      </c>
      <c r="D188" s="38">
        <v>0</v>
      </c>
      <c r="E188" s="38">
        <v>0</v>
      </c>
      <c r="F188" s="38">
        <v>0</v>
      </c>
      <c r="G188" s="38">
        <v>0</v>
      </c>
      <c r="H188" s="38">
        <v>0</v>
      </c>
      <c r="I188" s="38">
        <v>0</v>
      </c>
    </row>
    <row r="189" spans="1:9">
      <c r="A189" s="474"/>
      <c r="B189" s="476" t="s">
        <v>8</v>
      </c>
      <c r="C189" s="452">
        <f>C190+C191</f>
        <v>0</v>
      </c>
      <c r="D189" s="452">
        <f t="shared" ref="D189:G189" si="137">D190+D191</f>
        <v>0</v>
      </c>
      <c r="E189" s="452">
        <f t="shared" si="137"/>
        <v>0</v>
      </c>
      <c r="F189" s="452">
        <f t="shared" si="137"/>
        <v>0</v>
      </c>
      <c r="G189" s="452">
        <f t="shared" si="137"/>
        <v>0</v>
      </c>
      <c r="H189" s="452">
        <f>H190+H191</f>
        <v>0</v>
      </c>
      <c r="I189" s="452">
        <f t="shared" ref="I189" si="138">I190+I191</f>
        <v>0</v>
      </c>
    </row>
    <row r="190" spans="1:9">
      <c r="A190" s="474"/>
      <c r="B190" s="453" t="s">
        <v>84</v>
      </c>
      <c r="C190" s="38">
        <v>0</v>
      </c>
      <c r="D190" s="38">
        <v>0</v>
      </c>
      <c r="E190" s="38">
        <v>0</v>
      </c>
      <c r="F190" s="38">
        <v>0</v>
      </c>
      <c r="G190" s="38">
        <v>0</v>
      </c>
      <c r="H190" s="38">
        <v>0</v>
      </c>
      <c r="I190" s="38">
        <v>0</v>
      </c>
    </row>
    <row r="191" spans="1:9">
      <c r="A191" s="477"/>
      <c r="B191" s="454" t="s">
        <v>85</v>
      </c>
      <c r="C191" s="38">
        <v>0</v>
      </c>
      <c r="D191" s="38">
        <v>0</v>
      </c>
      <c r="E191" s="38">
        <v>0</v>
      </c>
      <c r="F191" s="38">
        <v>0</v>
      </c>
      <c r="G191" s="38">
        <v>0</v>
      </c>
      <c r="H191" s="38">
        <v>0</v>
      </c>
      <c r="I191" s="38">
        <v>0</v>
      </c>
    </row>
    <row r="192" spans="1:9" ht="30">
      <c r="A192" s="472" t="s">
        <v>831</v>
      </c>
      <c r="B192" s="475" t="s">
        <v>832</v>
      </c>
      <c r="C192" s="452">
        <f>C193+C196+C199+C202</f>
        <v>0</v>
      </c>
      <c r="D192" s="452">
        <f t="shared" ref="D192:G192" si="139">D193+D196+D199+D202</f>
        <v>0</v>
      </c>
      <c r="E192" s="452">
        <f t="shared" si="139"/>
        <v>0</v>
      </c>
      <c r="F192" s="452">
        <f t="shared" si="139"/>
        <v>0</v>
      </c>
      <c r="G192" s="452">
        <f t="shared" si="139"/>
        <v>0</v>
      </c>
      <c r="H192" s="452">
        <f>H193+H196+H199+H202</f>
        <v>0</v>
      </c>
      <c r="I192" s="452">
        <f t="shared" ref="I192" si="140">I193+I196+I199+I202</f>
        <v>0</v>
      </c>
    </row>
    <row r="193" spans="1:9">
      <c r="A193" s="474"/>
      <c r="B193" s="475" t="s">
        <v>53</v>
      </c>
      <c r="C193" s="452">
        <f>C194+C195</f>
        <v>0</v>
      </c>
      <c r="D193" s="452">
        <f t="shared" ref="D193:G193" si="141">D194+D195</f>
        <v>0</v>
      </c>
      <c r="E193" s="452">
        <f t="shared" si="141"/>
        <v>0</v>
      </c>
      <c r="F193" s="452">
        <f t="shared" si="141"/>
        <v>0</v>
      </c>
      <c r="G193" s="452">
        <f t="shared" si="141"/>
        <v>0</v>
      </c>
      <c r="H193" s="452">
        <f>H194+H195</f>
        <v>0</v>
      </c>
      <c r="I193" s="452">
        <f t="shared" ref="I193" si="142">I194+I195</f>
        <v>0</v>
      </c>
    </row>
    <row r="194" spans="1:9">
      <c r="A194" s="474"/>
      <c r="B194" s="453" t="s">
        <v>84</v>
      </c>
      <c r="C194" s="38">
        <v>0</v>
      </c>
      <c r="D194" s="38">
        <v>0</v>
      </c>
      <c r="E194" s="38">
        <v>0</v>
      </c>
      <c r="F194" s="38">
        <v>0</v>
      </c>
      <c r="G194" s="38">
        <v>0</v>
      </c>
      <c r="H194" s="38">
        <v>0</v>
      </c>
      <c r="I194" s="38">
        <v>0</v>
      </c>
    </row>
    <row r="195" spans="1:9">
      <c r="A195" s="474"/>
      <c r="B195" s="453" t="s">
        <v>85</v>
      </c>
      <c r="C195" s="38">
        <v>0</v>
      </c>
      <c r="D195" s="38">
        <v>0</v>
      </c>
      <c r="E195" s="38">
        <v>0</v>
      </c>
      <c r="F195" s="38">
        <v>0</v>
      </c>
      <c r="G195" s="38">
        <v>0</v>
      </c>
      <c r="H195" s="38">
        <v>0</v>
      </c>
      <c r="I195" s="38">
        <v>0</v>
      </c>
    </row>
    <row r="196" spans="1:9">
      <c r="A196" s="474"/>
      <c r="B196" s="476" t="s">
        <v>55</v>
      </c>
      <c r="C196" s="452">
        <f>C197+C198</f>
        <v>0</v>
      </c>
      <c r="D196" s="452">
        <f t="shared" ref="D196:G196" si="143">D197+D198</f>
        <v>0</v>
      </c>
      <c r="E196" s="452">
        <f t="shared" si="143"/>
        <v>0</v>
      </c>
      <c r="F196" s="452">
        <f t="shared" si="143"/>
        <v>0</v>
      </c>
      <c r="G196" s="452">
        <f t="shared" si="143"/>
        <v>0</v>
      </c>
      <c r="H196" s="452">
        <f>H197+H198</f>
        <v>0</v>
      </c>
      <c r="I196" s="452">
        <f t="shared" ref="I196" si="144">I197+I198</f>
        <v>0</v>
      </c>
    </row>
    <row r="197" spans="1:9">
      <c r="A197" s="474"/>
      <c r="B197" s="453" t="s">
        <v>84</v>
      </c>
      <c r="C197" s="38">
        <v>0</v>
      </c>
      <c r="D197" s="38">
        <v>0</v>
      </c>
      <c r="E197" s="38">
        <v>0</v>
      </c>
      <c r="F197" s="38">
        <v>0</v>
      </c>
      <c r="G197" s="38">
        <v>0</v>
      </c>
      <c r="H197" s="38">
        <v>0</v>
      </c>
      <c r="I197" s="38">
        <v>0</v>
      </c>
    </row>
    <row r="198" spans="1:9">
      <c r="A198" s="474"/>
      <c r="B198" s="453" t="s">
        <v>85</v>
      </c>
      <c r="C198" s="38">
        <v>0</v>
      </c>
      <c r="D198" s="38">
        <v>0</v>
      </c>
      <c r="E198" s="38">
        <v>0</v>
      </c>
      <c r="F198" s="38">
        <v>0</v>
      </c>
      <c r="G198" s="38">
        <v>0</v>
      </c>
      <c r="H198" s="38">
        <v>0</v>
      </c>
      <c r="I198" s="38">
        <v>0</v>
      </c>
    </row>
    <row r="199" spans="1:9">
      <c r="A199" s="474"/>
      <c r="B199" s="476" t="s">
        <v>56</v>
      </c>
      <c r="C199" s="452">
        <f>C200+C201</f>
        <v>0</v>
      </c>
      <c r="D199" s="452">
        <f t="shared" ref="D199:G199" si="145">D200+D201</f>
        <v>0</v>
      </c>
      <c r="E199" s="452">
        <f t="shared" si="145"/>
        <v>0</v>
      </c>
      <c r="F199" s="452">
        <f t="shared" si="145"/>
        <v>0</v>
      </c>
      <c r="G199" s="452">
        <f t="shared" si="145"/>
        <v>0</v>
      </c>
      <c r="H199" s="452">
        <f>H200+H201</f>
        <v>0</v>
      </c>
      <c r="I199" s="452">
        <f t="shared" ref="I199" si="146">I200+I201</f>
        <v>0</v>
      </c>
    </row>
    <row r="200" spans="1:9">
      <c r="A200" s="474"/>
      <c r="B200" s="453" t="s">
        <v>84</v>
      </c>
      <c r="C200" s="38">
        <v>0</v>
      </c>
      <c r="D200" s="38">
        <v>0</v>
      </c>
      <c r="E200" s="38">
        <v>0</v>
      </c>
      <c r="F200" s="38">
        <v>0</v>
      </c>
      <c r="G200" s="38">
        <v>0</v>
      </c>
      <c r="H200" s="38">
        <v>0</v>
      </c>
      <c r="I200" s="38">
        <v>0</v>
      </c>
    </row>
    <row r="201" spans="1:9">
      <c r="A201" s="474"/>
      <c r="B201" s="453" t="s">
        <v>85</v>
      </c>
      <c r="C201" s="38">
        <v>0</v>
      </c>
      <c r="D201" s="38">
        <v>0</v>
      </c>
      <c r="E201" s="38">
        <v>0</v>
      </c>
      <c r="F201" s="38">
        <v>0</v>
      </c>
      <c r="G201" s="38">
        <v>0</v>
      </c>
      <c r="H201" s="38">
        <v>0</v>
      </c>
      <c r="I201" s="38">
        <v>0</v>
      </c>
    </row>
    <row r="202" spans="1:9">
      <c r="A202" s="474"/>
      <c r="B202" s="476" t="s">
        <v>8</v>
      </c>
      <c r="C202" s="452">
        <f>C203+C204</f>
        <v>0</v>
      </c>
      <c r="D202" s="452">
        <f t="shared" ref="D202:G202" si="147">D203+D204</f>
        <v>0</v>
      </c>
      <c r="E202" s="452">
        <f t="shared" si="147"/>
        <v>0</v>
      </c>
      <c r="F202" s="452">
        <f t="shared" si="147"/>
        <v>0</v>
      </c>
      <c r="G202" s="452">
        <f t="shared" si="147"/>
        <v>0</v>
      </c>
      <c r="H202" s="452">
        <f>H203+H204</f>
        <v>0</v>
      </c>
      <c r="I202" s="452">
        <f t="shared" ref="I202" si="148">I203+I204</f>
        <v>0</v>
      </c>
    </row>
    <row r="203" spans="1:9">
      <c r="A203" s="474"/>
      <c r="B203" s="453" t="s">
        <v>84</v>
      </c>
      <c r="C203" s="38">
        <v>0</v>
      </c>
      <c r="D203" s="38">
        <v>0</v>
      </c>
      <c r="E203" s="38">
        <v>0</v>
      </c>
      <c r="F203" s="38">
        <v>0</v>
      </c>
      <c r="G203" s="38">
        <v>0</v>
      </c>
      <c r="H203" s="38">
        <v>0</v>
      </c>
      <c r="I203" s="38">
        <v>0</v>
      </c>
    </row>
    <row r="204" spans="1:9">
      <c r="A204" s="477"/>
      <c r="B204" s="454" t="s">
        <v>85</v>
      </c>
      <c r="C204" s="38">
        <v>0</v>
      </c>
      <c r="D204" s="38">
        <v>0</v>
      </c>
      <c r="E204" s="38">
        <v>0</v>
      </c>
      <c r="F204" s="38">
        <v>0</v>
      </c>
      <c r="G204" s="38">
        <v>0</v>
      </c>
      <c r="H204" s="38">
        <v>0</v>
      </c>
      <c r="I204" s="38">
        <v>0</v>
      </c>
    </row>
    <row r="205" spans="1:9">
      <c r="A205" s="472" t="s">
        <v>833</v>
      </c>
      <c r="B205" s="473" t="s">
        <v>15</v>
      </c>
      <c r="C205" s="452">
        <f>C206+C209+C212+C215</f>
        <v>0</v>
      </c>
      <c r="D205" s="452">
        <f t="shared" ref="D205:G205" si="149">D206+D209+D212+D215</f>
        <v>0</v>
      </c>
      <c r="E205" s="452">
        <f t="shared" si="149"/>
        <v>0</v>
      </c>
      <c r="F205" s="452">
        <f t="shared" si="149"/>
        <v>0</v>
      </c>
      <c r="G205" s="452">
        <f t="shared" si="149"/>
        <v>0</v>
      </c>
      <c r="H205" s="452">
        <f>H206+H209+H212+H215</f>
        <v>0</v>
      </c>
      <c r="I205" s="452">
        <f t="shared" ref="I205" si="150">I206+I209+I212+I215</f>
        <v>0</v>
      </c>
    </row>
    <row r="206" spans="1:9">
      <c r="A206" s="474"/>
      <c r="B206" s="475" t="s">
        <v>53</v>
      </c>
      <c r="C206" s="452">
        <f>C207+C208</f>
        <v>0</v>
      </c>
      <c r="D206" s="452">
        <f t="shared" ref="D206:G206" si="151">D207+D208</f>
        <v>0</v>
      </c>
      <c r="E206" s="452">
        <f t="shared" si="151"/>
        <v>0</v>
      </c>
      <c r="F206" s="452">
        <f t="shared" si="151"/>
        <v>0</v>
      </c>
      <c r="G206" s="452">
        <f t="shared" si="151"/>
        <v>0</v>
      </c>
      <c r="H206" s="452">
        <f>H207+H208</f>
        <v>0</v>
      </c>
      <c r="I206" s="452">
        <f t="shared" ref="I206" si="152">I207+I208</f>
        <v>0</v>
      </c>
    </row>
    <row r="207" spans="1:9">
      <c r="A207" s="474"/>
      <c r="B207" s="453" t="s">
        <v>84</v>
      </c>
      <c r="C207" s="38">
        <v>0</v>
      </c>
      <c r="D207" s="38">
        <v>0</v>
      </c>
      <c r="E207" s="38">
        <v>0</v>
      </c>
      <c r="F207" s="38">
        <v>0</v>
      </c>
      <c r="G207" s="38">
        <v>0</v>
      </c>
      <c r="H207" s="38">
        <v>0</v>
      </c>
      <c r="I207" s="38">
        <v>0</v>
      </c>
    </row>
    <row r="208" spans="1:9">
      <c r="A208" s="474"/>
      <c r="B208" s="453" t="s">
        <v>85</v>
      </c>
      <c r="C208" s="38">
        <v>0</v>
      </c>
      <c r="D208" s="38">
        <v>0</v>
      </c>
      <c r="E208" s="38">
        <v>0</v>
      </c>
      <c r="F208" s="38">
        <v>0</v>
      </c>
      <c r="G208" s="38">
        <v>0</v>
      </c>
      <c r="H208" s="38">
        <v>0</v>
      </c>
      <c r="I208" s="38">
        <v>0</v>
      </c>
    </row>
    <row r="209" spans="1:9">
      <c r="A209" s="474"/>
      <c r="B209" s="476" t="s">
        <v>55</v>
      </c>
      <c r="C209" s="452">
        <f>C210+C211</f>
        <v>0</v>
      </c>
      <c r="D209" s="452">
        <f t="shared" ref="D209:G209" si="153">D210+D211</f>
        <v>0</v>
      </c>
      <c r="E209" s="452">
        <f t="shared" si="153"/>
        <v>0</v>
      </c>
      <c r="F209" s="452">
        <f t="shared" si="153"/>
        <v>0</v>
      </c>
      <c r="G209" s="452">
        <f t="shared" si="153"/>
        <v>0</v>
      </c>
      <c r="H209" s="452">
        <f>H210+H211</f>
        <v>0</v>
      </c>
      <c r="I209" s="452">
        <f t="shared" ref="I209" si="154">I210+I211</f>
        <v>0</v>
      </c>
    </row>
    <row r="210" spans="1:9">
      <c r="A210" s="474"/>
      <c r="B210" s="453" t="s">
        <v>84</v>
      </c>
      <c r="C210" s="38">
        <v>0</v>
      </c>
      <c r="D210" s="38">
        <v>0</v>
      </c>
      <c r="E210" s="38">
        <v>0</v>
      </c>
      <c r="F210" s="38">
        <v>0</v>
      </c>
      <c r="G210" s="38">
        <v>0</v>
      </c>
      <c r="H210" s="38">
        <v>0</v>
      </c>
      <c r="I210" s="38">
        <v>0</v>
      </c>
    </row>
    <row r="211" spans="1:9">
      <c r="A211" s="474"/>
      <c r="B211" s="453" t="s">
        <v>85</v>
      </c>
      <c r="C211" s="38">
        <v>0</v>
      </c>
      <c r="D211" s="38">
        <v>0</v>
      </c>
      <c r="E211" s="38">
        <v>0</v>
      </c>
      <c r="F211" s="38">
        <v>0</v>
      </c>
      <c r="G211" s="38">
        <v>0</v>
      </c>
      <c r="H211" s="38">
        <v>0</v>
      </c>
      <c r="I211" s="38">
        <v>0</v>
      </c>
    </row>
    <row r="212" spans="1:9">
      <c r="A212" s="474"/>
      <c r="B212" s="476" t="s">
        <v>56</v>
      </c>
      <c r="C212" s="452">
        <f>C213+C214</f>
        <v>0</v>
      </c>
      <c r="D212" s="452">
        <f t="shared" ref="D212:G212" si="155">D213+D214</f>
        <v>0</v>
      </c>
      <c r="E212" s="452">
        <f t="shared" si="155"/>
        <v>0</v>
      </c>
      <c r="F212" s="452">
        <f t="shared" si="155"/>
        <v>0</v>
      </c>
      <c r="G212" s="452">
        <f t="shared" si="155"/>
        <v>0</v>
      </c>
      <c r="H212" s="452">
        <f>H213+H214</f>
        <v>0</v>
      </c>
      <c r="I212" s="452">
        <f t="shared" ref="I212" si="156">I213+I214</f>
        <v>0</v>
      </c>
    </row>
    <row r="213" spans="1:9">
      <c r="A213" s="474"/>
      <c r="B213" s="453" t="s">
        <v>84</v>
      </c>
      <c r="C213" s="38">
        <v>0</v>
      </c>
      <c r="D213" s="38">
        <v>0</v>
      </c>
      <c r="E213" s="38">
        <v>0</v>
      </c>
      <c r="F213" s="38">
        <v>0</v>
      </c>
      <c r="G213" s="38">
        <v>0</v>
      </c>
      <c r="H213" s="38">
        <v>0</v>
      </c>
      <c r="I213" s="38">
        <v>0</v>
      </c>
    </row>
    <row r="214" spans="1:9">
      <c r="A214" s="474"/>
      <c r="B214" s="453" t="s">
        <v>85</v>
      </c>
      <c r="C214" s="38">
        <v>0</v>
      </c>
      <c r="D214" s="38">
        <v>0</v>
      </c>
      <c r="E214" s="38">
        <v>0</v>
      </c>
      <c r="F214" s="38">
        <v>0</v>
      </c>
      <c r="G214" s="38">
        <v>0</v>
      </c>
      <c r="H214" s="38">
        <v>0</v>
      </c>
      <c r="I214" s="38">
        <v>0</v>
      </c>
    </row>
    <row r="215" spans="1:9">
      <c r="A215" s="474"/>
      <c r="B215" s="476" t="s">
        <v>8</v>
      </c>
      <c r="C215" s="452">
        <f>C216+C217</f>
        <v>0</v>
      </c>
      <c r="D215" s="452">
        <f t="shared" ref="D215:G215" si="157">D216+D217</f>
        <v>0</v>
      </c>
      <c r="E215" s="452">
        <f t="shared" si="157"/>
        <v>0</v>
      </c>
      <c r="F215" s="452">
        <f t="shared" si="157"/>
        <v>0</v>
      </c>
      <c r="G215" s="452">
        <f t="shared" si="157"/>
        <v>0</v>
      </c>
      <c r="H215" s="452">
        <f>H216+H217</f>
        <v>0</v>
      </c>
      <c r="I215" s="452">
        <f t="shared" ref="I215" si="158">I216+I217</f>
        <v>0</v>
      </c>
    </row>
    <row r="216" spans="1:9">
      <c r="A216" s="474"/>
      <c r="B216" s="453" t="s">
        <v>84</v>
      </c>
      <c r="C216" s="38">
        <v>0</v>
      </c>
      <c r="D216" s="38">
        <v>0</v>
      </c>
      <c r="E216" s="38">
        <v>0</v>
      </c>
      <c r="F216" s="38">
        <v>0</v>
      </c>
      <c r="G216" s="38">
        <v>0</v>
      </c>
      <c r="H216" s="38">
        <v>0</v>
      </c>
      <c r="I216" s="38">
        <v>0</v>
      </c>
    </row>
    <row r="217" spans="1:9">
      <c r="A217" s="477"/>
      <c r="B217" s="454" t="s">
        <v>85</v>
      </c>
      <c r="C217" s="38">
        <v>0</v>
      </c>
      <c r="D217" s="38">
        <v>0</v>
      </c>
      <c r="E217" s="38">
        <v>0</v>
      </c>
      <c r="F217" s="38">
        <v>0</v>
      </c>
      <c r="G217" s="38">
        <v>0</v>
      </c>
      <c r="H217" s="38">
        <v>0</v>
      </c>
      <c r="I217" s="38">
        <v>0</v>
      </c>
    </row>
    <row r="218" spans="1:9">
      <c r="A218" s="472" t="s">
        <v>834</v>
      </c>
      <c r="B218" s="473" t="s">
        <v>835</v>
      </c>
      <c r="C218" s="452">
        <f>C219+C222+C225+C228</f>
        <v>0</v>
      </c>
      <c r="D218" s="452">
        <f t="shared" ref="D218:G218" si="159">D219+D222+D225+D228</f>
        <v>0</v>
      </c>
      <c r="E218" s="452">
        <f t="shared" si="159"/>
        <v>0</v>
      </c>
      <c r="F218" s="452">
        <f t="shared" si="159"/>
        <v>0</v>
      </c>
      <c r="G218" s="452">
        <f t="shared" si="159"/>
        <v>0</v>
      </c>
      <c r="H218" s="452">
        <f>H219+H222+H225+H228</f>
        <v>0</v>
      </c>
      <c r="I218" s="452">
        <f t="shared" ref="I218" si="160">I219+I222+I225+I228</f>
        <v>0</v>
      </c>
    </row>
    <row r="219" spans="1:9">
      <c r="A219" s="474"/>
      <c r="B219" s="475" t="s">
        <v>53</v>
      </c>
      <c r="C219" s="452">
        <f>C220+C221</f>
        <v>0</v>
      </c>
      <c r="D219" s="452">
        <f t="shared" ref="D219:G219" si="161">D220+D221</f>
        <v>0</v>
      </c>
      <c r="E219" s="452">
        <f t="shared" si="161"/>
        <v>0</v>
      </c>
      <c r="F219" s="452">
        <f t="shared" si="161"/>
        <v>0</v>
      </c>
      <c r="G219" s="452">
        <f t="shared" si="161"/>
        <v>0</v>
      </c>
      <c r="H219" s="452">
        <f>H220+H221</f>
        <v>0</v>
      </c>
      <c r="I219" s="452">
        <f t="shared" ref="I219" si="162">I220+I221</f>
        <v>0</v>
      </c>
    </row>
    <row r="220" spans="1:9">
      <c r="A220" s="474"/>
      <c r="B220" s="453" t="s">
        <v>84</v>
      </c>
      <c r="C220" s="38">
        <v>0</v>
      </c>
      <c r="D220" s="38">
        <v>0</v>
      </c>
      <c r="E220" s="38">
        <v>0</v>
      </c>
      <c r="F220" s="38">
        <v>0</v>
      </c>
      <c r="G220" s="38">
        <v>0</v>
      </c>
      <c r="H220" s="38">
        <v>0</v>
      </c>
      <c r="I220" s="38">
        <v>0</v>
      </c>
    </row>
    <row r="221" spans="1:9">
      <c r="A221" s="474"/>
      <c r="B221" s="453" t="s">
        <v>85</v>
      </c>
      <c r="C221" s="38">
        <v>0</v>
      </c>
      <c r="D221" s="38">
        <v>0</v>
      </c>
      <c r="E221" s="38">
        <v>0</v>
      </c>
      <c r="F221" s="38">
        <v>0</v>
      </c>
      <c r="G221" s="38">
        <v>0</v>
      </c>
      <c r="H221" s="38">
        <v>0</v>
      </c>
      <c r="I221" s="38">
        <v>0</v>
      </c>
    </row>
    <row r="222" spans="1:9">
      <c r="A222" s="474"/>
      <c r="B222" s="476" t="s">
        <v>55</v>
      </c>
      <c r="C222" s="452">
        <f>C223+C224</f>
        <v>0</v>
      </c>
      <c r="D222" s="452">
        <f t="shared" ref="D222:G222" si="163">D223+D224</f>
        <v>0</v>
      </c>
      <c r="E222" s="452">
        <f t="shared" si="163"/>
        <v>0</v>
      </c>
      <c r="F222" s="452">
        <f t="shared" si="163"/>
        <v>0</v>
      </c>
      <c r="G222" s="452">
        <f t="shared" si="163"/>
        <v>0</v>
      </c>
      <c r="H222" s="452">
        <f>H223+H224</f>
        <v>0</v>
      </c>
      <c r="I222" s="452">
        <f t="shared" ref="I222" si="164">I223+I224</f>
        <v>0</v>
      </c>
    </row>
    <row r="223" spans="1:9">
      <c r="A223" s="474"/>
      <c r="B223" s="453" t="s">
        <v>84</v>
      </c>
      <c r="C223" s="38">
        <v>0</v>
      </c>
      <c r="D223" s="38">
        <v>0</v>
      </c>
      <c r="E223" s="38">
        <v>0</v>
      </c>
      <c r="F223" s="38">
        <v>0</v>
      </c>
      <c r="G223" s="38">
        <v>0</v>
      </c>
      <c r="H223" s="38">
        <v>0</v>
      </c>
      <c r="I223" s="38">
        <v>0</v>
      </c>
    </row>
    <row r="224" spans="1:9">
      <c r="A224" s="474"/>
      <c r="B224" s="453" t="s">
        <v>85</v>
      </c>
      <c r="C224" s="38">
        <v>0</v>
      </c>
      <c r="D224" s="38">
        <v>0</v>
      </c>
      <c r="E224" s="38">
        <v>0</v>
      </c>
      <c r="F224" s="38">
        <v>0</v>
      </c>
      <c r="G224" s="38">
        <v>0</v>
      </c>
      <c r="H224" s="38">
        <v>0</v>
      </c>
      <c r="I224" s="38">
        <v>0</v>
      </c>
    </row>
    <row r="225" spans="1:9">
      <c r="A225" s="474"/>
      <c r="B225" s="476" t="s">
        <v>56</v>
      </c>
      <c r="C225" s="452">
        <f>C226+C227</f>
        <v>0</v>
      </c>
      <c r="D225" s="452">
        <f t="shared" ref="D225:G225" si="165">D226+D227</f>
        <v>0</v>
      </c>
      <c r="E225" s="452">
        <f t="shared" si="165"/>
        <v>0</v>
      </c>
      <c r="F225" s="452">
        <f t="shared" si="165"/>
        <v>0</v>
      </c>
      <c r="G225" s="452">
        <f t="shared" si="165"/>
        <v>0</v>
      </c>
      <c r="H225" s="452">
        <f>H226+H227</f>
        <v>0</v>
      </c>
      <c r="I225" s="452">
        <f t="shared" ref="I225" si="166">I226+I227</f>
        <v>0</v>
      </c>
    </row>
    <row r="226" spans="1:9">
      <c r="A226" s="474"/>
      <c r="B226" s="453" t="s">
        <v>84</v>
      </c>
      <c r="C226" s="38">
        <v>0</v>
      </c>
      <c r="D226" s="38">
        <v>0</v>
      </c>
      <c r="E226" s="38">
        <v>0</v>
      </c>
      <c r="F226" s="38">
        <v>0</v>
      </c>
      <c r="G226" s="38">
        <v>0</v>
      </c>
      <c r="H226" s="38">
        <v>0</v>
      </c>
      <c r="I226" s="38">
        <v>0</v>
      </c>
    </row>
    <row r="227" spans="1:9">
      <c r="A227" s="474"/>
      <c r="B227" s="453" t="s">
        <v>85</v>
      </c>
      <c r="C227" s="38">
        <v>0</v>
      </c>
      <c r="D227" s="38">
        <v>0</v>
      </c>
      <c r="E227" s="38">
        <v>0</v>
      </c>
      <c r="F227" s="38">
        <v>0</v>
      </c>
      <c r="G227" s="38">
        <v>0</v>
      </c>
      <c r="H227" s="38">
        <v>0</v>
      </c>
      <c r="I227" s="38">
        <v>0</v>
      </c>
    </row>
    <row r="228" spans="1:9">
      <c r="A228" s="474"/>
      <c r="B228" s="476" t="s">
        <v>8</v>
      </c>
      <c r="C228" s="452">
        <f>C229+C230</f>
        <v>0</v>
      </c>
      <c r="D228" s="452">
        <f t="shared" ref="D228:G228" si="167">D229+D230</f>
        <v>0</v>
      </c>
      <c r="E228" s="452">
        <f t="shared" si="167"/>
        <v>0</v>
      </c>
      <c r="F228" s="452">
        <f t="shared" si="167"/>
        <v>0</v>
      </c>
      <c r="G228" s="452">
        <f t="shared" si="167"/>
        <v>0</v>
      </c>
      <c r="H228" s="452">
        <f>H229+H230</f>
        <v>0</v>
      </c>
      <c r="I228" s="452">
        <f t="shared" ref="I228" si="168">I229+I230</f>
        <v>0</v>
      </c>
    </row>
    <row r="229" spans="1:9">
      <c r="A229" s="474"/>
      <c r="B229" s="453" t="s">
        <v>84</v>
      </c>
      <c r="C229" s="38">
        <v>0</v>
      </c>
      <c r="D229" s="38">
        <v>0</v>
      </c>
      <c r="E229" s="38">
        <v>0</v>
      </c>
      <c r="F229" s="38">
        <v>0</v>
      </c>
      <c r="G229" s="38">
        <v>0</v>
      </c>
      <c r="H229" s="38">
        <v>0</v>
      </c>
      <c r="I229" s="38">
        <v>0</v>
      </c>
    </row>
    <row r="230" spans="1:9">
      <c r="A230" s="477"/>
      <c r="B230" s="454" t="s">
        <v>85</v>
      </c>
      <c r="C230" s="38">
        <v>0</v>
      </c>
      <c r="D230" s="38">
        <v>0</v>
      </c>
      <c r="E230" s="38">
        <v>0</v>
      </c>
      <c r="F230" s="38">
        <v>0</v>
      </c>
      <c r="G230" s="38">
        <v>0</v>
      </c>
      <c r="H230" s="38">
        <v>0</v>
      </c>
      <c r="I230" s="38">
        <v>0</v>
      </c>
    </row>
    <row r="231" spans="1:9">
      <c r="A231" s="472" t="s">
        <v>836</v>
      </c>
      <c r="B231" s="473" t="s">
        <v>837</v>
      </c>
      <c r="C231" s="452">
        <f>C232+C235+C238+C241</f>
        <v>0</v>
      </c>
      <c r="D231" s="452">
        <f t="shared" ref="D231:G231" si="169">D232+D235+D238+D241</f>
        <v>0</v>
      </c>
      <c r="E231" s="452">
        <f t="shared" si="169"/>
        <v>0</v>
      </c>
      <c r="F231" s="452">
        <f t="shared" si="169"/>
        <v>0</v>
      </c>
      <c r="G231" s="452">
        <f t="shared" si="169"/>
        <v>0</v>
      </c>
      <c r="H231" s="452">
        <f>H232+H235+H238+H241</f>
        <v>0</v>
      </c>
      <c r="I231" s="452">
        <f t="shared" ref="I231" si="170">I232+I235+I238+I241</f>
        <v>0</v>
      </c>
    </row>
    <row r="232" spans="1:9">
      <c r="A232" s="474"/>
      <c r="B232" s="475" t="s">
        <v>53</v>
      </c>
      <c r="C232" s="452">
        <f>C233+C234</f>
        <v>0</v>
      </c>
      <c r="D232" s="452">
        <f t="shared" ref="D232:G232" si="171">D233+D234</f>
        <v>0</v>
      </c>
      <c r="E232" s="452">
        <f t="shared" si="171"/>
        <v>0</v>
      </c>
      <c r="F232" s="452">
        <f t="shared" si="171"/>
        <v>0</v>
      </c>
      <c r="G232" s="452">
        <f t="shared" si="171"/>
        <v>0</v>
      </c>
      <c r="H232" s="452">
        <f>H233+H234</f>
        <v>0</v>
      </c>
      <c r="I232" s="452">
        <f t="shared" ref="I232" si="172">I233+I234</f>
        <v>0</v>
      </c>
    </row>
    <row r="233" spans="1:9">
      <c r="A233" s="474"/>
      <c r="B233" s="453" t="s">
        <v>84</v>
      </c>
      <c r="C233" s="38">
        <v>0</v>
      </c>
      <c r="D233" s="38">
        <v>0</v>
      </c>
      <c r="E233" s="38">
        <v>0</v>
      </c>
      <c r="F233" s="38">
        <v>0</v>
      </c>
      <c r="G233" s="38">
        <v>0</v>
      </c>
      <c r="H233" s="38">
        <v>0</v>
      </c>
      <c r="I233" s="38">
        <v>0</v>
      </c>
    </row>
    <row r="234" spans="1:9">
      <c r="A234" s="474"/>
      <c r="B234" s="453" t="s">
        <v>85</v>
      </c>
      <c r="C234" s="38">
        <v>0</v>
      </c>
      <c r="D234" s="38">
        <v>0</v>
      </c>
      <c r="E234" s="38">
        <v>0</v>
      </c>
      <c r="F234" s="38">
        <v>0</v>
      </c>
      <c r="G234" s="38">
        <v>0</v>
      </c>
      <c r="H234" s="38">
        <v>0</v>
      </c>
      <c r="I234" s="38">
        <v>0</v>
      </c>
    </row>
    <row r="235" spans="1:9">
      <c r="A235" s="474"/>
      <c r="B235" s="476" t="s">
        <v>55</v>
      </c>
      <c r="C235" s="452">
        <f>C236+C237</f>
        <v>0</v>
      </c>
      <c r="D235" s="452">
        <f t="shared" ref="D235:G235" si="173">D236+D237</f>
        <v>0</v>
      </c>
      <c r="E235" s="452">
        <f t="shared" si="173"/>
        <v>0</v>
      </c>
      <c r="F235" s="452">
        <f t="shared" si="173"/>
        <v>0</v>
      </c>
      <c r="G235" s="452">
        <f t="shared" si="173"/>
        <v>0</v>
      </c>
      <c r="H235" s="452">
        <f>H236+H237</f>
        <v>0</v>
      </c>
      <c r="I235" s="452">
        <f t="shared" ref="I235" si="174">I236+I237</f>
        <v>0</v>
      </c>
    </row>
    <row r="236" spans="1:9">
      <c r="A236" s="474"/>
      <c r="B236" s="453" t="s">
        <v>84</v>
      </c>
      <c r="C236" s="38">
        <v>0</v>
      </c>
      <c r="D236" s="38">
        <v>0</v>
      </c>
      <c r="E236" s="38">
        <v>0</v>
      </c>
      <c r="F236" s="38">
        <v>0</v>
      </c>
      <c r="G236" s="38">
        <v>0</v>
      </c>
      <c r="H236" s="38">
        <v>0</v>
      </c>
      <c r="I236" s="38">
        <v>0</v>
      </c>
    </row>
    <row r="237" spans="1:9">
      <c r="A237" s="474"/>
      <c r="B237" s="453" t="s">
        <v>85</v>
      </c>
      <c r="C237" s="38">
        <v>0</v>
      </c>
      <c r="D237" s="38">
        <v>0</v>
      </c>
      <c r="E237" s="38">
        <v>0</v>
      </c>
      <c r="F237" s="38">
        <v>0</v>
      </c>
      <c r="G237" s="38">
        <v>0</v>
      </c>
      <c r="H237" s="38">
        <v>0</v>
      </c>
      <c r="I237" s="38">
        <v>0</v>
      </c>
    </row>
    <row r="238" spans="1:9">
      <c r="A238" s="474"/>
      <c r="B238" s="476" t="s">
        <v>56</v>
      </c>
      <c r="C238" s="452">
        <f>C239+C240</f>
        <v>0</v>
      </c>
      <c r="D238" s="452">
        <f t="shared" ref="D238:G238" si="175">D239+D240</f>
        <v>0</v>
      </c>
      <c r="E238" s="452">
        <f t="shared" si="175"/>
        <v>0</v>
      </c>
      <c r="F238" s="452">
        <f t="shared" si="175"/>
        <v>0</v>
      </c>
      <c r="G238" s="452">
        <f t="shared" si="175"/>
        <v>0</v>
      </c>
      <c r="H238" s="452">
        <f>H239+H240</f>
        <v>0</v>
      </c>
      <c r="I238" s="452">
        <f t="shared" ref="I238" si="176">I239+I240</f>
        <v>0</v>
      </c>
    </row>
    <row r="239" spans="1:9">
      <c r="A239" s="474"/>
      <c r="B239" s="453" t="s">
        <v>84</v>
      </c>
      <c r="C239" s="38">
        <v>0</v>
      </c>
      <c r="D239" s="38">
        <v>0</v>
      </c>
      <c r="E239" s="38">
        <v>0</v>
      </c>
      <c r="F239" s="38">
        <v>0</v>
      </c>
      <c r="G239" s="38">
        <v>0</v>
      </c>
      <c r="H239" s="38">
        <v>0</v>
      </c>
      <c r="I239" s="38">
        <v>0</v>
      </c>
    </row>
    <row r="240" spans="1:9">
      <c r="A240" s="474"/>
      <c r="B240" s="453" t="s">
        <v>85</v>
      </c>
      <c r="C240" s="38">
        <v>0</v>
      </c>
      <c r="D240" s="38">
        <v>0</v>
      </c>
      <c r="E240" s="38">
        <v>0</v>
      </c>
      <c r="F240" s="38">
        <v>0</v>
      </c>
      <c r="G240" s="38">
        <v>0</v>
      </c>
      <c r="H240" s="38">
        <v>0</v>
      </c>
      <c r="I240" s="38">
        <v>0</v>
      </c>
    </row>
    <row r="241" spans="1:9">
      <c r="A241" s="474"/>
      <c r="B241" s="476" t="s">
        <v>8</v>
      </c>
      <c r="C241" s="452">
        <f>C242+C243</f>
        <v>0</v>
      </c>
      <c r="D241" s="452">
        <f t="shared" ref="D241:G241" si="177">D242+D243</f>
        <v>0</v>
      </c>
      <c r="E241" s="452">
        <f t="shared" si="177"/>
        <v>0</v>
      </c>
      <c r="F241" s="452">
        <f t="shared" si="177"/>
        <v>0</v>
      </c>
      <c r="G241" s="452">
        <f t="shared" si="177"/>
        <v>0</v>
      </c>
      <c r="H241" s="452">
        <f>H242+H243</f>
        <v>0</v>
      </c>
      <c r="I241" s="452">
        <f t="shared" ref="I241" si="178">I242+I243</f>
        <v>0</v>
      </c>
    </row>
    <row r="242" spans="1:9">
      <c r="A242" s="474"/>
      <c r="B242" s="453" t="s">
        <v>84</v>
      </c>
      <c r="C242" s="38">
        <v>0</v>
      </c>
      <c r="D242" s="38">
        <v>0</v>
      </c>
      <c r="E242" s="38">
        <v>0</v>
      </c>
      <c r="F242" s="38">
        <v>0</v>
      </c>
      <c r="G242" s="38">
        <v>0</v>
      </c>
      <c r="H242" s="38">
        <v>0</v>
      </c>
      <c r="I242" s="38">
        <v>0</v>
      </c>
    </row>
    <row r="243" spans="1:9">
      <c r="A243" s="477"/>
      <c r="B243" s="454" t="s">
        <v>85</v>
      </c>
      <c r="C243" s="38">
        <v>0</v>
      </c>
      <c r="D243" s="38">
        <v>0</v>
      </c>
      <c r="E243" s="38">
        <v>0</v>
      </c>
      <c r="F243" s="38">
        <v>0</v>
      </c>
      <c r="G243" s="38">
        <v>0</v>
      </c>
      <c r="H243" s="38">
        <v>0</v>
      </c>
      <c r="I243" s="38">
        <v>0</v>
      </c>
    </row>
    <row r="244" spans="1:9">
      <c r="A244" s="472" t="s">
        <v>838</v>
      </c>
      <c r="B244" s="473" t="s">
        <v>839</v>
      </c>
      <c r="C244" s="452">
        <f>C245+C248+C251+C254</f>
        <v>0</v>
      </c>
      <c r="D244" s="452">
        <f t="shared" ref="D244:G244" si="179">D245+D248+D251+D254</f>
        <v>0</v>
      </c>
      <c r="E244" s="452">
        <f t="shared" si="179"/>
        <v>0</v>
      </c>
      <c r="F244" s="452">
        <f t="shared" si="179"/>
        <v>0</v>
      </c>
      <c r="G244" s="452">
        <f t="shared" si="179"/>
        <v>0</v>
      </c>
      <c r="H244" s="452">
        <f>H245+H248+H251+H254</f>
        <v>0</v>
      </c>
      <c r="I244" s="452">
        <f t="shared" ref="I244" si="180">I245+I248+I251+I254</f>
        <v>0</v>
      </c>
    </row>
    <row r="245" spans="1:9">
      <c r="A245" s="474"/>
      <c r="B245" s="475" t="s">
        <v>53</v>
      </c>
      <c r="C245" s="452">
        <f>C246+C247</f>
        <v>0</v>
      </c>
      <c r="D245" s="452">
        <f t="shared" ref="D245:G245" si="181">D246+D247</f>
        <v>0</v>
      </c>
      <c r="E245" s="452">
        <f t="shared" si="181"/>
        <v>0</v>
      </c>
      <c r="F245" s="452">
        <f t="shared" si="181"/>
        <v>0</v>
      </c>
      <c r="G245" s="452">
        <f t="shared" si="181"/>
        <v>0</v>
      </c>
      <c r="H245" s="452">
        <f>H246+H247</f>
        <v>0</v>
      </c>
      <c r="I245" s="452">
        <f t="shared" ref="I245" si="182">I246+I247</f>
        <v>0</v>
      </c>
    </row>
    <row r="246" spans="1:9">
      <c r="A246" s="474"/>
      <c r="B246" s="453" t="s">
        <v>84</v>
      </c>
      <c r="C246" s="38">
        <v>0</v>
      </c>
      <c r="D246" s="38">
        <v>0</v>
      </c>
      <c r="E246" s="38">
        <v>0</v>
      </c>
      <c r="F246" s="38">
        <v>0</v>
      </c>
      <c r="G246" s="38">
        <v>0</v>
      </c>
      <c r="H246" s="38">
        <v>0</v>
      </c>
      <c r="I246" s="38">
        <v>0</v>
      </c>
    </row>
    <row r="247" spans="1:9">
      <c r="A247" s="474"/>
      <c r="B247" s="453" t="s">
        <v>85</v>
      </c>
      <c r="C247" s="38">
        <v>0</v>
      </c>
      <c r="D247" s="38">
        <v>0</v>
      </c>
      <c r="E247" s="38">
        <v>0</v>
      </c>
      <c r="F247" s="38">
        <v>0</v>
      </c>
      <c r="G247" s="38">
        <v>0</v>
      </c>
      <c r="H247" s="38">
        <v>0</v>
      </c>
      <c r="I247" s="38">
        <v>0</v>
      </c>
    </row>
    <row r="248" spans="1:9">
      <c r="A248" s="474"/>
      <c r="B248" s="476" t="s">
        <v>55</v>
      </c>
      <c r="C248" s="452">
        <f>C249+C250</f>
        <v>0</v>
      </c>
      <c r="D248" s="452">
        <f t="shared" ref="D248:G248" si="183">D249+D250</f>
        <v>0</v>
      </c>
      <c r="E248" s="452">
        <f t="shared" si="183"/>
        <v>0</v>
      </c>
      <c r="F248" s="452">
        <f t="shared" si="183"/>
        <v>0</v>
      </c>
      <c r="G248" s="452">
        <f t="shared" si="183"/>
        <v>0</v>
      </c>
      <c r="H248" s="452">
        <f>H249+H250</f>
        <v>0</v>
      </c>
      <c r="I248" s="452">
        <f t="shared" ref="I248" si="184">I249+I250</f>
        <v>0</v>
      </c>
    </row>
    <row r="249" spans="1:9">
      <c r="A249" s="474"/>
      <c r="B249" s="453" t="s">
        <v>84</v>
      </c>
      <c r="C249" s="38">
        <v>0</v>
      </c>
      <c r="D249" s="38">
        <v>0</v>
      </c>
      <c r="E249" s="38">
        <v>0</v>
      </c>
      <c r="F249" s="38">
        <v>0</v>
      </c>
      <c r="G249" s="38">
        <v>0</v>
      </c>
      <c r="H249" s="38">
        <v>0</v>
      </c>
      <c r="I249" s="38">
        <v>0</v>
      </c>
    </row>
    <row r="250" spans="1:9">
      <c r="A250" s="474"/>
      <c r="B250" s="453" t="s">
        <v>85</v>
      </c>
      <c r="C250" s="38">
        <v>0</v>
      </c>
      <c r="D250" s="38">
        <v>0</v>
      </c>
      <c r="E250" s="38">
        <v>0</v>
      </c>
      <c r="F250" s="38">
        <v>0</v>
      </c>
      <c r="G250" s="38">
        <v>0</v>
      </c>
      <c r="H250" s="38">
        <v>0</v>
      </c>
      <c r="I250" s="38">
        <v>0</v>
      </c>
    </row>
    <row r="251" spans="1:9">
      <c r="A251" s="474"/>
      <c r="B251" s="476" t="s">
        <v>56</v>
      </c>
      <c r="C251" s="452">
        <f>C252+C253</f>
        <v>0</v>
      </c>
      <c r="D251" s="452">
        <f t="shared" ref="D251:G251" si="185">D252+D253</f>
        <v>0</v>
      </c>
      <c r="E251" s="452">
        <f t="shared" si="185"/>
        <v>0</v>
      </c>
      <c r="F251" s="452">
        <f t="shared" si="185"/>
        <v>0</v>
      </c>
      <c r="G251" s="452">
        <f t="shared" si="185"/>
        <v>0</v>
      </c>
      <c r="H251" s="452">
        <f>H252+H253</f>
        <v>0</v>
      </c>
      <c r="I251" s="452">
        <f t="shared" ref="I251" si="186">I252+I253</f>
        <v>0</v>
      </c>
    </row>
    <row r="252" spans="1:9">
      <c r="A252" s="474"/>
      <c r="B252" s="453" t="s">
        <v>84</v>
      </c>
      <c r="C252" s="38">
        <v>0</v>
      </c>
      <c r="D252" s="38">
        <v>0</v>
      </c>
      <c r="E252" s="38">
        <v>0</v>
      </c>
      <c r="F252" s="38">
        <v>0</v>
      </c>
      <c r="G252" s="38">
        <v>0</v>
      </c>
      <c r="H252" s="38">
        <v>0</v>
      </c>
      <c r="I252" s="38">
        <v>0</v>
      </c>
    </row>
    <row r="253" spans="1:9">
      <c r="A253" s="474"/>
      <c r="B253" s="453" t="s">
        <v>85</v>
      </c>
      <c r="C253" s="38">
        <v>0</v>
      </c>
      <c r="D253" s="38">
        <v>0</v>
      </c>
      <c r="E253" s="38">
        <v>0</v>
      </c>
      <c r="F253" s="38">
        <v>0</v>
      </c>
      <c r="G253" s="38">
        <v>0</v>
      </c>
      <c r="H253" s="38">
        <v>0</v>
      </c>
      <c r="I253" s="38">
        <v>0</v>
      </c>
    </row>
    <row r="254" spans="1:9">
      <c r="A254" s="474"/>
      <c r="B254" s="476" t="s">
        <v>8</v>
      </c>
      <c r="C254" s="452">
        <f>C255+C256</f>
        <v>0</v>
      </c>
      <c r="D254" s="452">
        <f t="shared" ref="D254:G254" si="187">D255+D256</f>
        <v>0</v>
      </c>
      <c r="E254" s="452">
        <f t="shared" si="187"/>
        <v>0</v>
      </c>
      <c r="F254" s="452">
        <f t="shared" si="187"/>
        <v>0</v>
      </c>
      <c r="G254" s="452">
        <f t="shared" si="187"/>
        <v>0</v>
      </c>
      <c r="H254" s="452">
        <f>H255+H256</f>
        <v>0</v>
      </c>
      <c r="I254" s="452">
        <f t="shared" ref="I254" si="188">I255+I256</f>
        <v>0</v>
      </c>
    </row>
    <row r="255" spans="1:9">
      <c r="A255" s="474"/>
      <c r="B255" s="453" t="s">
        <v>84</v>
      </c>
      <c r="C255" s="38">
        <v>0</v>
      </c>
      <c r="D255" s="38">
        <v>0</v>
      </c>
      <c r="E255" s="38">
        <v>0</v>
      </c>
      <c r="F255" s="38">
        <v>0</v>
      </c>
      <c r="G255" s="38">
        <v>0</v>
      </c>
      <c r="H255" s="38">
        <v>0</v>
      </c>
      <c r="I255" s="38">
        <v>0</v>
      </c>
    </row>
    <row r="256" spans="1:9">
      <c r="A256" s="477"/>
      <c r="B256" s="454" t="s">
        <v>85</v>
      </c>
      <c r="C256" s="38">
        <v>0</v>
      </c>
      <c r="D256" s="38">
        <v>0</v>
      </c>
      <c r="E256" s="38">
        <v>0</v>
      </c>
      <c r="F256" s="38">
        <v>0</v>
      </c>
      <c r="G256" s="38">
        <v>0</v>
      </c>
      <c r="H256" s="38">
        <v>0</v>
      </c>
      <c r="I256" s="38">
        <v>0</v>
      </c>
    </row>
    <row r="257" spans="1:9" ht="60">
      <c r="A257" s="472" t="s">
        <v>840</v>
      </c>
      <c r="B257" s="475" t="s">
        <v>841</v>
      </c>
      <c r="C257" s="452">
        <f>C258+C261+C264+C267</f>
        <v>0</v>
      </c>
      <c r="D257" s="452">
        <f t="shared" ref="D257:G257" si="189">D258+D261+D264+D267</f>
        <v>0</v>
      </c>
      <c r="E257" s="452">
        <f t="shared" si="189"/>
        <v>0</v>
      </c>
      <c r="F257" s="452">
        <f t="shared" si="189"/>
        <v>0</v>
      </c>
      <c r="G257" s="452">
        <f t="shared" si="189"/>
        <v>0</v>
      </c>
      <c r="H257" s="452">
        <f>H258+H261+H264+H267</f>
        <v>0</v>
      </c>
      <c r="I257" s="452">
        <f t="shared" ref="I257" si="190">I258+I261+I264+I267</f>
        <v>0</v>
      </c>
    </row>
    <row r="258" spans="1:9">
      <c r="A258" s="474"/>
      <c r="B258" s="475" t="s">
        <v>53</v>
      </c>
      <c r="C258" s="452">
        <f>C259+C260</f>
        <v>0</v>
      </c>
      <c r="D258" s="452">
        <f t="shared" ref="D258:G258" si="191">D259+D260</f>
        <v>0</v>
      </c>
      <c r="E258" s="452">
        <f t="shared" si="191"/>
        <v>0</v>
      </c>
      <c r="F258" s="452">
        <f t="shared" si="191"/>
        <v>0</v>
      </c>
      <c r="G258" s="452">
        <f t="shared" si="191"/>
        <v>0</v>
      </c>
      <c r="H258" s="452">
        <f>H259+H260</f>
        <v>0</v>
      </c>
      <c r="I258" s="452">
        <f t="shared" ref="I258" si="192">I259+I260</f>
        <v>0</v>
      </c>
    </row>
    <row r="259" spans="1:9">
      <c r="A259" s="474"/>
      <c r="B259" s="453" t="s">
        <v>84</v>
      </c>
      <c r="C259" s="38">
        <v>0</v>
      </c>
      <c r="D259" s="38">
        <v>0</v>
      </c>
      <c r="E259" s="38">
        <v>0</v>
      </c>
      <c r="F259" s="38">
        <v>0</v>
      </c>
      <c r="G259" s="38">
        <v>0</v>
      </c>
      <c r="H259" s="38">
        <v>0</v>
      </c>
      <c r="I259" s="38">
        <v>0</v>
      </c>
    </row>
    <row r="260" spans="1:9">
      <c r="A260" s="474"/>
      <c r="B260" s="453" t="s">
        <v>85</v>
      </c>
      <c r="C260" s="38">
        <v>0</v>
      </c>
      <c r="D260" s="38">
        <v>0</v>
      </c>
      <c r="E260" s="38">
        <v>0</v>
      </c>
      <c r="F260" s="38">
        <v>0</v>
      </c>
      <c r="G260" s="38">
        <v>0</v>
      </c>
      <c r="H260" s="38">
        <v>0</v>
      </c>
      <c r="I260" s="38">
        <v>0</v>
      </c>
    </row>
    <row r="261" spans="1:9">
      <c r="A261" s="474"/>
      <c r="B261" s="476" t="s">
        <v>55</v>
      </c>
      <c r="C261" s="452">
        <f>C262+C263</f>
        <v>0</v>
      </c>
      <c r="D261" s="452">
        <f t="shared" ref="D261:G261" si="193">D262+D263</f>
        <v>0</v>
      </c>
      <c r="E261" s="452">
        <f t="shared" si="193"/>
        <v>0</v>
      </c>
      <c r="F261" s="452">
        <f t="shared" si="193"/>
        <v>0</v>
      </c>
      <c r="G261" s="452">
        <f t="shared" si="193"/>
        <v>0</v>
      </c>
      <c r="H261" s="452">
        <f>H262+H263</f>
        <v>0</v>
      </c>
      <c r="I261" s="452">
        <f t="shared" ref="I261" si="194">I262+I263</f>
        <v>0</v>
      </c>
    </row>
    <row r="262" spans="1:9">
      <c r="A262" s="474"/>
      <c r="B262" s="453" t="s">
        <v>84</v>
      </c>
      <c r="C262" s="38">
        <v>0</v>
      </c>
      <c r="D262" s="38">
        <v>0</v>
      </c>
      <c r="E262" s="38">
        <v>0</v>
      </c>
      <c r="F262" s="38">
        <v>0</v>
      </c>
      <c r="G262" s="38">
        <v>0</v>
      </c>
      <c r="H262" s="38">
        <v>0</v>
      </c>
      <c r="I262" s="38">
        <v>0</v>
      </c>
    </row>
    <row r="263" spans="1:9">
      <c r="A263" s="474"/>
      <c r="B263" s="453" t="s">
        <v>85</v>
      </c>
      <c r="C263" s="38">
        <v>0</v>
      </c>
      <c r="D263" s="38">
        <v>0</v>
      </c>
      <c r="E263" s="38">
        <v>0</v>
      </c>
      <c r="F263" s="38">
        <v>0</v>
      </c>
      <c r="G263" s="38">
        <v>0</v>
      </c>
      <c r="H263" s="38">
        <v>0</v>
      </c>
      <c r="I263" s="38">
        <v>0</v>
      </c>
    </row>
    <row r="264" spans="1:9">
      <c r="A264" s="474"/>
      <c r="B264" s="476" t="s">
        <v>56</v>
      </c>
      <c r="C264" s="452">
        <f>C265+C266</f>
        <v>0</v>
      </c>
      <c r="D264" s="452">
        <f t="shared" ref="D264:G264" si="195">D265+D266</f>
        <v>0</v>
      </c>
      <c r="E264" s="452">
        <f t="shared" si="195"/>
        <v>0</v>
      </c>
      <c r="F264" s="452">
        <f t="shared" si="195"/>
        <v>0</v>
      </c>
      <c r="G264" s="452">
        <f t="shared" si="195"/>
        <v>0</v>
      </c>
      <c r="H264" s="452">
        <f>H265+H266</f>
        <v>0</v>
      </c>
      <c r="I264" s="452">
        <f t="shared" ref="I264" si="196">I265+I266</f>
        <v>0</v>
      </c>
    </row>
    <row r="265" spans="1:9">
      <c r="A265" s="474"/>
      <c r="B265" s="453" t="s">
        <v>84</v>
      </c>
      <c r="C265" s="38">
        <v>0</v>
      </c>
      <c r="D265" s="38">
        <v>0</v>
      </c>
      <c r="E265" s="38">
        <v>0</v>
      </c>
      <c r="F265" s="38">
        <v>0</v>
      </c>
      <c r="G265" s="38">
        <v>0</v>
      </c>
      <c r="H265" s="38">
        <v>0</v>
      </c>
      <c r="I265" s="38">
        <v>0</v>
      </c>
    </row>
    <row r="266" spans="1:9">
      <c r="A266" s="474"/>
      <c r="B266" s="453" t="s">
        <v>85</v>
      </c>
      <c r="C266" s="38">
        <v>0</v>
      </c>
      <c r="D266" s="38">
        <v>0</v>
      </c>
      <c r="E266" s="38">
        <v>0</v>
      </c>
      <c r="F266" s="38">
        <v>0</v>
      </c>
      <c r="G266" s="38">
        <v>0</v>
      </c>
      <c r="H266" s="38">
        <v>0</v>
      </c>
      <c r="I266" s="38">
        <v>0</v>
      </c>
    </row>
    <row r="267" spans="1:9">
      <c r="A267" s="474"/>
      <c r="B267" s="476" t="s">
        <v>8</v>
      </c>
      <c r="C267" s="452">
        <f>C268+C269</f>
        <v>0</v>
      </c>
      <c r="D267" s="452">
        <f t="shared" ref="D267:G267" si="197">D268+D269</f>
        <v>0</v>
      </c>
      <c r="E267" s="452">
        <f t="shared" si="197"/>
        <v>0</v>
      </c>
      <c r="F267" s="452">
        <f t="shared" si="197"/>
        <v>0</v>
      </c>
      <c r="G267" s="452">
        <f t="shared" si="197"/>
        <v>0</v>
      </c>
      <c r="H267" s="452">
        <f>H268+H269</f>
        <v>0</v>
      </c>
      <c r="I267" s="452">
        <f t="shared" ref="I267" si="198">I268+I269</f>
        <v>0</v>
      </c>
    </row>
    <row r="268" spans="1:9">
      <c r="A268" s="474"/>
      <c r="B268" s="453" t="s">
        <v>84</v>
      </c>
      <c r="C268" s="38">
        <v>0</v>
      </c>
      <c r="D268" s="38">
        <v>0</v>
      </c>
      <c r="E268" s="38">
        <v>0</v>
      </c>
      <c r="F268" s="38">
        <v>0</v>
      </c>
      <c r="G268" s="38">
        <v>0</v>
      </c>
      <c r="H268" s="38">
        <v>0</v>
      </c>
      <c r="I268" s="38">
        <v>0</v>
      </c>
    </row>
    <row r="269" spans="1:9">
      <c r="A269" s="477"/>
      <c r="B269" s="454" t="s">
        <v>85</v>
      </c>
      <c r="C269" s="38">
        <v>0</v>
      </c>
      <c r="D269" s="38">
        <v>0</v>
      </c>
      <c r="E269" s="38">
        <v>0</v>
      </c>
      <c r="F269" s="38">
        <v>0</v>
      </c>
      <c r="G269" s="38">
        <v>0</v>
      </c>
      <c r="H269" s="38">
        <v>0</v>
      </c>
      <c r="I269" s="38">
        <v>0</v>
      </c>
    </row>
    <row r="270" spans="1:9" ht="30">
      <c r="A270" s="472" t="s">
        <v>842</v>
      </c>
      <c r="B270" s="475" t="s">
        <v>843</v>
      </c>
      <c r="C270" s="452">
        <f>C271+C274+C277+C280</f>
        <v>0</v>
      </c>
      <c r="D270" s="452">
        <f t="shared" ref="D270:G270" si="199">D271+D274+D277+D280</f>
        <v>0</v>
      </c>
      <c r="E270" s="452">
        <f t="shared" si="199"/>
        <v>0</v>
      </c>
      <c r="F270" s="452">
        <f t="shared" si="199"/>
        <v>0</v>
      </c>
      <c r="G270" s="452">
        <f t="shared" si="199"/>
        <v>0</v>
      </c>
      <c r="H270" s="452">
        <f>H271+H274+H277+H280</f>
        <v>0</v>
      </c>
      <c r="I270" s="452">
        <f t="shared" ref="I270" si="200">I271+I274+I277+I280</f>
        <v>0</v>
      </c>
    </row>
    <row r="271" spans="1:9">
      <c r="A271" s="474"/>
      <c r="B271" s="475" t="s">
        <v>53</v>
      </c>
      <c r="C271" s="452">
        <f>C272+C273</f>
        <v>0</v>
      </c>
      <c r="D271" s="452">
        <f t="shared" ref="D271:G271" si="201">D272+D273</f>
        <v>0</v>
      </c>
      <c r="E271" s="452">
        <f t="shared" si="201"/>
        <v>0</v>
      </c>
      <c r="F271" s="452">
        <f t="shared" si="201"/>
        <v>0</v>
      </c>
      <c r="G271" s="452">
        <f t="shared" si="201"/>
        <v>0</v>
      </c>
      <c r="H271" s="452">
        <f>H272+H273</f>
        <v>0</v>
      </c>
      <c r="I271" s="452">
        <f t="shared" ref="I271" si="202">I272+I273</f>
        <v>0</v>
      </c>
    </row>
    <row r="272" spans="1:9">
      <c r="A272" s="474"/>
      <c r="B272" s="453" t="s">
        <v>84</v>
      </c>
      <c r="C272" s="38">
        <v>0</v>
      </c>
      <c r="D272" s="38">
        <v>0</v>
      </c>
      <c r="E272" s="38">
        <v>0</v>
      </c>
      <c r="F272" s="38">
        <v>0</v>
      </c>
      <c r="G272" s="38">
        <v>0</v>
      </c>
      <c r="H272" s="38">
        <v>0</v>
      </c>
      <c r="I272" s="38">
        <v>0</v>
      </c>
    </row>
    <row r="273" spans="1:9">
      <c r="A273" s="474"/>
      <c r="B273" s="453" t="s">
        <v>85</v>
      </c>
      <c r="C273" s="38">
        <v>0</v>
      </c>
      <c r="D273" s="38">
        <v>0</v>
      </c>
      <c r="E273" s="38">
        <v>0</v>
      </c>
      <c r="F273" s="38">
        <v>0</v>
      </c>
      <c r="G273" s="38">
        <v>0</v>
      </c>
      <c r="H273" s="38">
        <v>0</v>
      </c>
      <c r="I273" s="38">
        <v>0</v>
      </c>
    </row>
    <row r="274" spans="1:9">
      <c r="A274" s="474"/>
      <c r="B274" s="476" t="s">
        <v>55</v>
      </c>
      <c r="C274" s="452">
        <f>C275+C276</f>
        <v>0</v>
      </c>
      <c r="D274" s="452">
        <f t="shared" ref="D274:G274" si="203">D275+D276</f>
        <v>0</v>
      </c>
      <c r="E274" s="452">
        <f t="shared" si="203"/>
        <v>0</v>
      </c>
      <c r="F274" s="452">
        <f t="shared" si="203"/>
        <v>0</v>
      </c>
      <c r="G274" s="452">
        <f t="shared" si="203"/>
        <v>0</v>
      </c>
      <c r="H274" s="452">
        <f>H275+H276</f>
        <v>0</v>
      </c>
      <c r="I274" s="452">
        <f t="shared" ref="I274" si="204">I275+I276</f>
        <v>0</v>
      </c>
    </row>
    <row r="275" spans="1:9">
      <c r="A275" s="474"/>
      <c r="B275" s="453" t="s">
        <v>84</v>
      </c>
      <c r="C275" s="38">
        <v>0</v>
      </c>
      <c r="D275" s="38">
        <v>0</v>
      </c>
      <c r="E275" s="38">
        <v>0</v>
      </c>
      <c r="F275" s="38">
        <v>0</v>
      </c>
      <c r="G275" s="38">
        <v>0</v>
      </c>
      <c r="H275" s="38">
        <v>0</v>
      </c>
      <c r="I275" s="38">
        <v>0</v>
      </c>
    </row>
    <row r="276" spans="1:9">
      <c r="A276" s="474"/>
      <c r="B276" s="453" t="s">
        <v>85</v>
      </c>
      <c r="C276" s="38">
        <v>0</v>
      </c>
      <c r="D276" s="38">
        <v>0</v>
      </c>
      <c r="E276" s="38">
        <v>0</v>
      </c>
      <c r="F276" s="38">
        <v>0</v>
      </c>
      <c r="G276" s="38">
        <v>0</v>
      </c>
      <c r="H276" s="38">
        <v>0</v>
      </c>
      <c r="I276" s="38">
        <v>0</v>
      </c>
    </row>
    <row r="277" spans="1:9">
      <c r="A277" s="474"/>
      <c r="B277" s="476" t="s">
        <v>56</v>
      </c>
      <c r="C277" s="452">
        <f>C278+C279</f>
        <v>0</v>
      </c>
      <c r="D277" s="452">
        <f t="shared" ref="D277:G277" si="205">D278+D279</f>
        <v>0</v>
      </c>
      <c r="E277" s="452">
        <f t="shared" si="205"/>
        <v>0</v>
      </c>
      <c r="F277" s="452">
        <f t="shared" si="205"/>
        <v>0</v>
      </c>
      <c r="G277" s="452">
        <f t="shared" si="205"/>
        <v>0</v>
      </c>
      <c r="H277" s="452">
        <f>H278+H279</f>
        <v>0</v>
      </c>
      <c r="I277" s="452">
        <f t="shared" ref="I277" si="206">I278+I279</f>
        <v>0</v>
      </c>
    </row>
    <row r="278" spans="1:9">
      <c r="A278" s="474"/>
      <c r="B278" s="453" t="s">
        <v>84</v>
      </c>
      <c r="C278" s="38">
        <v>0</v>
      </c>
      <c r="D278" s="38">
        <v>0</v>
      </c>
      <c r="E278" s="38">
        <v>0</v>
      </c>
      <c r="F278" s="38">
        <v>0</v>
      </c>
      <c r="G278" s="38">
        <v>0</v>
      </c>
      <c r="H278" s="38">
        <v>0</v>
      </c>
      <c r="I278" s="38">
        <v>0</v>
      </c>
    </row>
    <row r="279" spans="1:9">
      <c r="A279" s="474"/>
      <c r="B279" s="453" t="s">
        <v>85</v>
      </c>
      <c r="C279" s="38">
        <v>0</v>
      </c>
      <c r="D279" s="38">
        <v>0</v>
      </c>
      <c r="E279" s="38">
        <v>0</v>
      </c>
      <c r="F279" s="38">
        <v>0</v>
      </c>
      <c r="G279" s="38">
        <v>0</v>
      </c>
      <c r="H279" s="38">
        <v>0</v>
      </c>
      <c r="I279" s="38">
        <v>0</v>
      </c>
    </row>
    <row r="280" spans="1:9">
      <c r="A280" s="474"/>
      <c r="B280" s="476" t="s">
        <v>8</v>
      </c>
      <c r="C280" s="452">
        <f>C281+C282</f>
        <v>0</v>
      </c>
      <c r="D280" s="452">
        <f t="shared" ref="D280:G280" si="207">D281+D282</f>
        <v>0</v>
      </c>
      <c r="E280" s="452">
        <f t="shared" si="207"/>
        <v>0</v>
      </c>
      <c r="F280" s="452">
        <f t="shared" si="207"/>
        <v>0</v>
      </c>
      <c r="G280" s="452">
        <f t="shared" si="207"/>
        <v>0</v>
      </c>
      <c r="H280" s="452">
        <f>H281+H282</f>
        <v>0</v>
      </c>
      <c r="I280" s="452">
        <f t="shared" ref="I280" si="208">I281+I282</f>
        <v>0</v>
      </c>
    </row>
    <row r="281" spans="1:9">
      <c r="A281" s="474"/>
      <c r="B281" s="453" t="s">
        <v>84</v>
      </c>
      <c r="C281" s="38">
        <v>0</v>
      </c>
      <c r="D281" s="38">
        <v>0</v>
      </c>
      <c r="E281" s="38">
        <v>0</v>
      </c>
      <c r="F281" s="38">
        <v>0</v>
      </c>
      <c r="G281" s="38">
        <v>0</v>
      </c>
      <c r="H281" s="38">
        <v>0</v>
      </c>
      <c r="I281" s="38">
        <v>0</v>
      </c>
    </row>
    <row r="282" spans="1:9">
      <c r="A282" s="477"/>
      <c r="B282" s="454" t="s">
        <v>85</v>
      </c>
      <c r="C282" s="73">
        <v>0</v>
      </c>
      <c r="D282" s="73">
        <v>0</v>
      </c>
      <c r="E282" s="73">
        <v>0</v>
      </c>
      <c r="F282" s="73">
        <v>0</v>
      </c>
      <c r="G282" s="73">
        <v>0</v>
      </c>
      <c r="H282" s="73">
        <v>0</v>
      </c>
      <c r="I282" s="73">
        <v>0</v>
      </c>
    </row>
  </sheetData>
  <mergeCells count="7">
    <mergeCell ref="I7:I8"/>
    <mergeCell ref="B7:B8"/>
    <mergeCell ref="C7:C8"/>
    <mergeCell ref="D7:D8"/>
    <mergeCell ref="E7:E8"/>
    <mergeCell ref="F7:G7"/>
    <mergeCell ref="H7:H8"/>
  </mergeCells>
  <pageMargins left="0.25" right="0.25"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workbookViewId="0"/>
  </sheetViews>
  <sheetFormatPr defaultRowHeight="15"/>
  <cols>
    <col min="1" max="1" width="24.28515625" style="64" customWidth="1"/>
    <col min="2" max="2" width="66.7109375" style="64" customWidth="1"/>
    <col min="3" max="3" width="17" style="64" customWidth="1"/>
    <col min="4" max="4" width="20.42578125" style="64" customWidth="1"/>
    <col min="5" max="5" width="18.28515625" style="64" customWidth="1"/>
    <col min="6" max="256" width="9.140625" style="64"/>
    <col min="257" max="257" width="24.28515625" style="64" customWidth="1"/>
    <col min="258" max="258" width="66.7109375" style="64" customWidth="1"/>
    <col min="259" max="259" width="17" style="64" customWidth="1"/>
    <col min="260" max="260" width="20.42578125" style="64" customWidth="1"/>
    <col min="261" max="261" width="18.28515625" style="64" customWidth="1"/>
    <col min="262" max="512" width="9.140625" style="64"/>
    <col min="513" max="513" width="24.28515625" style="64" customWidth="1"/>
    <col min="514" max="514" width="66.7109375" style="64" customWidth="1"/>
    <col min="515" max="515" width="17" style="64" customWidth="1"/>
    <col min="516" max="516" width="20.42578125" style="64" customWidth="1"/>
    <col min="517" max="517" width="18.28515625" style="64" customWidth="1"/>
    <col min="518" max="768" width="9.140625" style="64"/>
    <col min="769" max="769" width="24.28515625" style="64" customWidth="1"/>
    <col min="770" max="770" width="66.7109375" style="64" customWidth="1"/>
    <col min="771" max="771" width="17" style="64" customWidth="1"/>
    <col min="772" max="772" width="20.42578125" style="64" customWidth="1"/>
    <col min="773" max="773" width="18.28515625" style="64" customWidth="1"/>
    <col min="774" max="1024" width="9.140625" style="64"/>
    <col min="1025" max="1025" width="24.28515625" style="64" customWidth="1"/>
    <col min="1026" max="1026" width="66.7109375" style="64" customWidth="1"/>
    <col min="1027" max="1027" width="17" style="64" customWidth="1"/>
    <col min="1028" max="1028" width="20.42578125" style="64" customWidth="1"/>
    <col min="1029" max="1029" width="18.28515625" style="64" customWidth="1"/>
    <col min="1030" max="1280" width="9.140625" style="64"/>
    <col min="1281" max="1281" width="24.28515625" style="64" customWidth="1"/>
    <col min="1282" max="1282" width="66.7109375" style="64" customWidth="1"/>
    <col min="1283" max="1283" width="17" style="64" customWidth="1"/>
    <col min="1284" max="1284" width="20.42578125" style="64" customWidth="1"/>
    <col min="1285" max="1285" width="18.28515625" style="64" customWidth="1"/>
    <col min="1286" max="1536" width="9.140625" style="64"/>
    <col min="1537" max="1537" width="24.28515625" style="64" customWidth="1"/>
    <col min="1538" max="1538" width="66.7109375" style="64" customWidth="1"/>
    <col min="1539" max="1539" width="17" style="64" customWidth="1"/>
    <col min="1540" max="1540" width="20.42578125" style="64" customWidth="1"/>
    <col min="1541" max="1541" width="18.28515625" style="64" customWidth="1"/>
    <col min="1542" max="1792" width="9.140625" style="64"/>
    <col min="1793" max="1793" width="24.28515625" style="64" customWidth="1"/>
    <col min="1794" max="1794" width="66.7109375" style="64" customWidth="1"/>
    <col min="1795" max="1795" width="17" style="64" customWidth="1"/>
    <col min="1796" max="1796" width="20.42578125" style="64" customWidth="1"/>
    <col min="1797" max="1797" width="18.28515625" style="64" customWidth="1"/>
    <col min="1798" max="2048" width="9.140625" style="64"/>
    <col min="2049" max="2049" width="24.28515625" style="64" customWidth="1"/>
    <col min="2050" max="2050" width="66.7109375" style="64" customWidth="1"/>
    <col min="2051" max="2051" width="17" style="64" customWidth="1"/>
    <col min="2052" max="2052" width="20.42578125" style="64" customWidth="1"/>
    <col min="2053" max="2053" width="18.28515625" style="64" customWidth="1"/>
    <col min="2054" max="2304" width="9.140625" style="64"/>
    <col min="2305" max="2305" width="24.28515625" style="64" customWidth="1"/>
    <col min="2306" max="2306" width="66.7109375" style="64" customWidth="1"/>
    <col min="2307" max="2307" width="17" style="64" customWidth="1"/>
    <col min="2308" max="2308" width="20.42578125" style="64" customWidth="1"/>
    <col min="2309" max="2309" width="18.28515625" style="64" customWidth="1"/>
    <col min="2310" max="2560" width="9.140625" style="64"/>
    <col min="2561" max="2561" width="24.28515625" style="64" customWidth="1"/>
    <col min="2562" max="2562" width="66.7109375" style="64" customWidth="1"/>
    <col min="2563" max="2563" width="17" style="64" customWidth="1"/>
    <col min="2564" max="2564" width="20.42578125" style="64" customWidth="1"/>
    <col min="2565" max="2565" width="18.28515625" style="64" customWidth="1"/>
    <col min="2566" max="2816" width="9.140625" style="64"/>
    <col min="2817" max="2817" width="24.28515625" style="64" customWidth="1"/>
    <col min="2818" max="2818" width="66.7109375" style="64" customWidth="1"/>
    <col min="2819" max="2819" width="17" style="64" customWidth="1"/>
    <col min="2820" max="2820" width="20.42578125" style="64" customWidth="1"/>
    <col min="2821" max="2821" width="18.28515625" style="64" customWidth="1"/>
    <col min="2822" max="3072" width="9.140625" style="64"/>
    <col min="3073" max="3073" width="24.28515625" style="64" customWidth="1"/>
    <col min="3074" max="3074" width="66.7109375" style="64" customWidth="1"/>
    <col min="3075" max="3075" width="17" style="64" customWidth="1"/>
    <col min="3076" max="3076" width="20.42578125" style="64" customWidth="1"/>
    <col min="3077" max="3077" width="18.28515625" style="64" customWidth="1"/>
    <col min="3078" max="3328" width="9.140625" style="64"/>
    <col min="3329" max="3329" width="24.28515625" style="64" customWidth="1"/>
    <col min="3330" max="3330" width="66.7109375" style="64" customWidth="1"/>
    <col min="3331" max="3331" width="17" style="64" customWidth="1"/>
    <col min="3332" max="3332" width="20.42578125" style="64" customWidth="1"/>
    <col min="3333" max="3333" width="18.28515625" style="64" customWidth="1"/>
    <col min="3334" max="3584" width="9.140625" style="64"/>
    <col min="3585" max="3585" width="24.28515625" style="64" customWidth="1"/>
    <col min="3586" max="3586" width="66.7109375" style="64" customWidth="1"/>
    <col min="3587" max="3587" width="17" style="64" customWidth="1"/>
    <col min="3588" max="3588" width="20.42578125" style="64" customWidth="1"/>
    <col min="3589" max="3589" width="18.28515625" style="64" customWidth="1"/>
    <col min="3590" max="3840" width="9.140625" style="64"/>
    <col min="3841" max="3841" width="24.28515625" style="64" customWidth="1"/>
    <col min="3842" max="3842" width="66.7109375" style="64" customWidth="1"/>
    <col min="3843" max="3843" width="17" style="64" customWidth="1"/>
    <col min="3844" max="3844" width="20.42578125" style="64" customWidth="1"/>
    <col min="3845" max="3845" width="18.28515625" style="64" customWidth="1"/>
    <col min="3846" max="4096" width="9.140625" style="64"/>
    <col min="4097" max="4097" width="24.28515625" style="64" customWidth="1"/>
    <col min="4098" max="4098" width="66.7109375" style="64" customWidth="1"/>
    <col min="4099" max="4099" width="17" style="64" customWidth="1"/>
    <col min="4100" max="4100" width="20.42578125" style="64" customWidth="1"/>
    <col min="4101" max="4101" width="18.28515625" style="64" customWidth="1"/>
    <col min="4102" max="4352" width="9.140625" style="64"/>
    <col min="4353" max="4353" width="24.28515625" style="64" customWidth="1"/>
    <col min="4354" max="4354" width="66.7109375" style="64" customWidth="1"/>
    <col min="4355" max="4355" width="17" style="64" customWidth="1"/>
    <col min="4356" max="4356" width="20.42578125" style="64" customWidth="1"/>
    <col min="4357" max="4357" width="18.28515625" style="64" customWidth="1"/>
    <col min="4358" max="4608" width="9.140625" style="64"/>
    <col min="4609" max="4609" width="24.28515625" style="64" customWidth="1"/>
    <col min="4610" max="4610" width="66.7109375" style="64" customWidth="1"/>
    <col min="4611" max="4611" width="17" style="64" customWidth="1"/>
    <col min="4612" max="4612" width="20.42578125" style="64" customWidth="1"/>
    <col min="4613" max="4613" width="18.28515625" style="64" customWidth="1"/>
    <col min="4614" max="4864" width="9.140625" style="64"/>
    <col min="4865" max="4865" width="24.28515625" style="64" customWidth="1"/>
    <col min="4866" max="4866" width="66.7109375" style="64" customWidth="1"/>
    <col min="4867" max="4867" width="17" style="64" customWidth="1"/>
    <col min="4868" max="4868" width="20.42578125" style="64" customWidth="1"/>
    <col min="4869" max="4869" width="18.28515625" style="64" customWidth="1"/>
    <col min="4870" max="5120" width="9.140625" style="64"/>
    <col min="5121" max="5121" width="24.28515625" style="64" customWidth="1"/>
    <col min="5122" max="5122" width="66.7109375" style="64" customWidth="1"/>
    <col min="5123" max="5123" width="17" style="64" customWidth="1"/>
    <col min="5124" max="5124" width="20.42578125" style="64" customWidth="1"/>
    <col min="5125" max="5125" width="18.28515625" style="64" customWidth="1"/>
    <col min="5126" max="5376" width="9.140625" style="64"/>
    <col min="5377" max="5377" width="24.28515625" style="64" customWidth="1"/>
    <col min="5378" max="5378" width="66.7109375" style="64" customWidth="1"/>
    <col min="5379" max="5379" width="17" style="64" customWidth="1"/>
    <col min="5380" max="5380" width="20.42578125" style="64" customWidth="1"/>
    <col min="5381" max="5381" width="18.28515625" style="64" customWidth="1"/>
    <col min="5382" max="5632" width="9.140625" style="64"/>
    <col min="5633" max="5633" width="24.28515625" style="64" customWidth="1"/>
    <col min="5634" max="5634" width="66.7109375" style="64" customWidth="1"/>
    <col min="5635" max="5635" width="17" style="64" customWidth="1"/>
    <col min="5636" max="5636" width="20.42578125" style="64" customWidth="1"/>
    <col min="5637" max="5637" width="18.28515625" style="64" customWidth="1"/>
    <col min="5638" max="5888" width="9.140625" style="64"/>
    <col min="5889" max="5889" width="24.28515625" style="64" customWidth="1"/>
    <col min="5890" max="5890" width="66.7109375" style="64" customWidth="1"/>
    <col min="5891" max="5891" width="17" style="64" customWidth="1"/>
    <col min="5892" max="5892" width="20.42578125" style="64" customWidth="1"/>
    <col min="5893" max="5893" width="18.28515625" style="64" customWidth="1"/>
    <col min="5894" max="6144" width="9.140625" style="64"/>
    <col min="6145" max="6145" width="24.28515625" style="64" customWidth="1"/>
    <col min="6146" max="6146" width="66.7109375" style="64" customWidth="1"/>
    <col min="6147" max="6147" width="17" style="64" customWidth="1"/>
    <col min="6148" max="6148" width="20.42578125" style="64" customWidth="1"/>
    <col min="6149" max="6149" width="18.28515625" style="64" customWidth="1"/>
    <col min="6150" max="6400" width="9.140625" style="64"/>
    <col min="6401" max="6401" width="24.28515625" style="64" customWidth="1"/>
    <col min="6402" max="6402" width="66.7109375" style="64" customWidth="1"/>
    <col min="6403" max="6403" width="17" style="64" customWidth="1"/>
    <col min="6404" max="6404" width="20.42578125" style="64" customWidth="1"/>
    <col min="6405" max="6405" width="18.28515625" style="64" customWidth="1"/>
    <col min="6406" max="6656" width="9.140625" style="64"/>
    <col min="6657" max="6657" width="24.28515625" style="64" customWidth="1"/>
    <col min="6658" max="6658" width="66.7109375" style="64" customWidth="1"/>
    <col min="6659" max="6659" width="17" style="64" customWidth="1"/>
    <col min="6660" max="6660" width="20.42578125" style="64" customWidth="1"/>
    <col min="6661" max="6661" width="18.28515625" style="64" customWidth="1"/>
    <col min="6662" max="6912" width="9.140625" style="64"/>
    <col min="6913" max="6913" width="24.28515625" style="64" customWidth="1"/>
    <col min="6914" max="6914" width="66.7109375" style="64" customWidth="1"/>
    <col min="6915" max="6915" width="17" style="64" customWidth="1"/>
    <col min="6916" max="6916" width="20.42578125" style="64" customWidth="1"/>
    <col min="6917" max="6917" width="18.28515625" style="64" customWidth="1"/>
    <col min="6918" max="7168" width="9.140625" style="64"/>
    <col min="7169" max="7169" width="24.28515625" style="64" customWidth="1"/>
    <col min="7170" max="7170" width="66.7109375" style="64" customWidth="1"/>
    <col min="7171" max="7171" width="17" style="64" customWidth="1"/>
    <col min="7172" max="7172" width="20.42578125" style="64" customWidth="1"/>
    <col min="7173" max="7173" width="18.28515625" style="64" customWidth="1"/>
    <col min="7174" max="7424" width="9.140625" style="64"/>
    <col min="7425" max="7425" width="24.28515625" style="64" customWidth="1"/>
    <col min="7426" max="7426" width="66.7109375" style="64" customWidth="1"/>
    <col min="7427" max="7427" width="17" style="64" customWidth="1"/>
    <col min="7428" max="7428" width="20.42578125" style="64" customWidth="1"/>
    <col min="7429" max="7429" width="18.28515625" style="64" customWidth="1"/>
    <col min="7430" max="7680" width="9.140625" style="64"/>
    <col min="7681" max="7681" width="24.28515625" style="64" customWidth="1"/>
    <col min="7682" max="7682" width="66.7109375" style="64" customWidth="1"/>
    <col min="7683" max="7683" width="17" style="64" customWidth="1"/>
    <col min="7684" max="7684" width="20.42578125" style="64" customWidth="1"/>
    <col min="7685" max="7685" width="18.28515625" style="64" customWidth="1"/>
    <col min="7686" max="7936" width="9.140625" style="64"/>
    <col min="7937" max="7937" width="24.28515625" style="64" customWidth="1"/>
    <col min="7938" max="7938" width="66.7109375" style="64" customWidth="1"/>
    <col min="7939" max="7939" width="17" style="64" customWidth="1"/>
    <col min="7940" max="7940" width="20.42578125" style="64" customWidth="1"/>
    <col min="7941" max="7941" width="18.28515625" style="64" customWidth="1"/>
    <col min="7942" max="8192" width="9.140625" style="64"/>
    <col min="8193" max="8193" width="24.28515625" style="64" customWidth="1"/>
    <col min="8194" max="8194" width="66.7109375" style="64" customWidth="1"/>
    <col min="8195" max="8195" width="17" style="64" customWidth="1"/>
    <col min="8196" max="8196" width="20.42578125" style="64" customWidth="1"/>
    <col min="8197" max="8197" width="18.28515625" style="64" customWidth="1"/>
    <col min="8198" max="8448" width="9.140625" style="64"/>
    <col min="8449" max="8449" width="24.28515625" style="64" customWidth="1"/>
    <col min="8450" max="8450" width="66.7109375" style="64" customWidth="1"/>
    <col min="8451" max="8451" width="17" style="64" customWidth="1"/>
    <col min="8452" max="8452" width="20.42578125" style="64" customWidth="1"/>
    <col min="8453" max="8453" width="18.28515625" style="64" customWidth="1"/>
    <col min="8454" max="8704" width="9.140625" style="64"/>
    <col min="8705" max="8705" width="24.28515625" style="64" customWidth="1"/>
    <col min="8706" max="8706" width="66.7109375" style="64" customWidth="1"/>
    <col min="8707" max="8707" width="17" style="64" customWidth="1"/>
    <col min="8708" max="8708" width="20.42578125" style="64" customWidth="1"/>
    <col min="8709" max="8709" width="18.28515625" style="64" customWidth="1"/>
    <col min="8710" max="8960" width="9.140625" style="64"/>
    <col min="8961" max="8961" width="24.28515625" style="64" customWidth="1"/>
    <col min="8962" max="8962" width="66.7109375" style="64" customWidth="1"/>
    <col min="8963" max="8963" width="17" style="64" customWidth="1"/>
    <col min="8964" max="8964" width="20.42578125" style="64" customWidth="1"/>
    <col min="8965" max="8965" width="18.28515625" style="64" customWidth="1"/>
    <col min="8966" max="9216" width="9.140625" style="64"/>
    <col min="9217" max="9217" width="24.28515625" style="64" customWidth="1"/>
    <col min="9218" max="9218" width="66.7109375" style="64" customWidth="1"/>
    <col min="9219" max="9219" width="17" style="64" customWidth="1"/>
    <col min="9220" max="9220" width="20.42578125" style="64" customWidth="1"/>
    <col min="9221" max="9221" width="18.28515625" style="64" customWidth="1"/>
    <col min="9222" max="9472" width="9.140625" style="64"/>
    <col min="9473" max="9473" width="24.28515625" style="64" customWidth="1"/>
    <col min="9474" max="9474" width="66.7109375" style="64" customWidth="1"/>
    <col min="9475" max="9475" width="17" style="64" customWidth="1"/>
    <col min="9476" max="9476" width="20.42578125" style="64" customWidth="1"/>
    <col min="9477" max="9477" width="18.28515625" style="64" customWidth="1"/>
    <col min="9478" max="9728" width="9.140625" style="64"/>
    <col min="9729" max="9729" width="24.28515625" style="64" customWidth="1"/>
    <col min="9730" max="9730" width="66.7109375" style="64" customWidth="1"/>
    <col min="9731" max="9731" width="17" style="64" customWidth="1"/>
    <col min="9732" max="9732" width="20.42578125" style="64" customWidth="1"/>
    <col min="9733" max="9733" width="18.28515625" style="64" customWidth="1"/>
    <col min="9734" max="9984" width="9.140625" style="64"/>
    <col min="9985" max="9985" width="24.28515625" style="64" customWidth="1"/>
    <col min="9986" max="9986" width="66.7109375" style="64" customWidth="1"/>
    <col min="9987" max="9987" width="17" style="64" customWidth="1"/>
    <col min="9988" max="9988" width="20.42578125" style="64" customWidth="1"/>
    <col min="9989" max="9989" width="18.28515625" style="64" customWidth="1"/>
    <col min="9990" max="10240" width="9.140625" style="64"/>
    <col min="10241" max="10241" width="24.28515625" style="64" customWidth="1"/>
    <col min="10242" max="10242" width="66.7109375" style="64" customWidth="1"/>
    <col min="10243" max="10243" width="17" style="64" customWidth="1"/>
    <col min="10244" max="10244" width="20.42578125" style="64" customWidth="1"/>
    <col min="10245" max="10245" width="18.28515625" style="64" customWidth="1"/>
    <col min="10246" max="10496" width="9.140625" style="64"/>
    <col min="10497" max="10497" width="24.28515625" style="64" customWidth="1"/>
    <col min="10498" max="10498" width="66.7109375" style="64" customWidth="1"/>
    <col min="10499" max="10499" width="17" style="64" customWidth="1"/>
    <col min="10500" max="10500" width="20.42578125" style="64" customWidth="1"/>
    <col min="10501" max="10501" width="18.28515625" style="64" customWidth="1"/>
    <col min="10502" max="10752" width="9.140625" style="64"/>
    <col min="10753" max="10753" width="24.28515625" style="64" customWidth="1"/>
    <col min="10754" max="10754" width="66.7109375" style="64" customWidth="1"/>
    <col min="10755" max="10755" width="17" style="64" customWidth="1"/>
    <col min="10756" max="10756" width="20.42578125" style="64" customWidth="1"/>
    <col min="10757" max="10757" width="18.28515625" style="64" customWidth="1"/>
    <col min="10758" max="11008" width="9.140625" style="64"/>
    <col min="11009" max="11009" width="24.28515625" style="64" customWidth="1"/>
    <col min="11010" max="11010" width="66.7109375" style="64" customWidth="1"/>
    <col min="11011" max="11011" width="17" style="64" customWidth="1"/>
    <col min="11012" max="11012" width="20.42578125" style="64" customWidth="1"/>
    <col min="11013" max="11013" width="18.28515625" style="64" customWidth="1"/>
    <col min="11014" max="11264" width="9.140625" style="64"/>
    <col min="11265" max="11265" width="24.28515625" style="64" customWidth="1"/>
    <col min="11266" max="11266" width="66.7109375" style="64" customWidth="1"/>
    <col min="11267" max="11267" width="17" style="64" customWidth="1"/>
    <col min="11268" max="11268" width="20.42578125" style="64" customWidth="1"/>
    <col min="11269" max="11269" width="18.28515625" style="64" customWidth="1"/>
    <col min="11270" max="11520" width="9.140625" style="64"/>
    <col min="11521" max="11521" width="24.28515625" style="64" customWidth="1"/>
    <col min="11522" max="11522" width="66.7109375" style="64" customWidth="1"/>
    <col min="11523" max="11523" width="17" style="64" customWidth="1"/>
    <col min="11524" max="11524" width="20.42578125" style="64" customWidth="1"/>
    <col min="11525" max="11525" width="18.28515625" style="64" customWidth="1"/>
    <col min="11526" max="11776" width="9.140625" style="64"/>
    <col min="11777" max="11777" width="24.28515625" style="64" customWidth="1"/>
    <col min="11778" max="11778" width="66.7109375" style="64" customWidth="1"/>
    <col min="11779" max="11779" width="17" style="64" customWidth="1"/>
    <col min="11780" max="11780" width="20.42578125" style="64" customWidth="1"/>
    <col min="11781" max="11781" width="18.28515625" style="64" customWidth="1"/>
    <col min="11782" max="12032" width="9.140625" style="64"/>
    <col min="12033" max="12033" width="24.28515625" style="64" customWidth="1"/>
    <col min="12034" max="12034" width="66.7109375" style="64" customWidth="1"/>
    <col min="12035" max="12035" width="17" style="64" customWidth="1"/>
    <col min="12036" max="12036" width="20.42578125" style="64" customWidth="1"/>
    <col min="12037" max="12037" width="18.28515625" style="64" customWidth="1"/>
    <col min="12038" max="12288" width="9.140625" style="64"/>
    <col min="12289" max="12289" width="24.28515625" style="64" customWidth="1"/>
    <col min="12290" max="12290" width="66.7109375" style="64" customWidth="1"/>
    <col min="12291" max="12291" width="17" style="64" customWidth="1"/>
    <col min="12292" max="12292" width="20.42578125" style="64" customWidth="1"/>
    <col min="12293" max="12293" width="18.28515625" style="64" customWidth="1"/>
    <col min="12294" max="12544" width="9.140625" style="64"/>
    <col min="12545" max="12545" width="24.28515625" style="64" customWidth="1"/>
    <col min="12546" max="12546" width="66.7109375" style="64" customWidth="1"/>
    <col min="12547" max="12547" width="17" style="64" customWidth="1"/>
    <col min="12548" max="12548" width="20.42578125" style="64" customWidth="1"/>
    <col min="12549" max="12549" width="18.28515625" style="64" customWidth="1"/>
    <col min="12550" max="12800" width="9.140625" style="64"/>
    <col min="12801" max="12801" width="24.28515625" style="64" customWidth="1"/>
    <col min="12802" max="12802" width="66.7109375" style="64" customWidth="1"/>
    <col min="12803" max="12803" width="17" style="64" customWidth="1"/>
    <col min="12804" max="12804" width="20.42578125" style="64" customWidth="1"/>
    <col min="12805" max="12805" width="18.28515625" style="64" customWidth="1"/>
    <col min="12806" max="13056" width="9.140625" style="64"/>
    <col min="13057" max="13057" width="24.28515625" style="64" customWidth="1"/>
    <col min="13058" max="13058" width="66.7109375" style="64" customWidth="1"/>
    <col min="13059" max="13059" width="17" style="64" customWidth="1"/>
    <col min="13060" max="13060" width="20.42578125" style="64" customWidth="1"/>
    <col min="13061" max="13061" width="18.28515625" style="64" customWidth="1"/>
    <col min="13062" max="13312" width="9.140625" style="64"/>
    <col min="13313" max="13313" width="24.28515625" style="64" customWidth="1"/>
    <col min="13314" max="13314" width="66.7109375" style="64" customWidth="1"/>
    <col min="13315" max="13315" width="17" style="64" customWidth="1"/>
    <col min="13316" max="13316" width="20.42578125" style="64" customWidth="1"/>
    <col min="13317" max="13317" width="18.28515625" style="64" customWidth="1"/>
    <col min="13318" max="13568" width="9.140625" style="64"/>
    <col min="13569" max="13569" width="24.28515625" style="64" customWidth="1"/>
    <col min="13570" max="13570" width="66.7109375" style="64" customWidth="1"/>
    <col min="13571" max="13571" width="17" style="64" customWidth="1"/>
    <col min="13572" max="13572" width="20.42578125" style="64" customWidth="1"/>
    <col min="13573" max="13573" width="18.28515625" style="64" customWidth="1"/>
    <col min="13574" max="13824" width="9.140625" style="64"/>
    <col min="13825" max="13825" width="24.28515625" style="64" customWidth="1"/>
    <col min="13826" max="13826" width="66.7109375" style="64" customWidth="1"/>
    <col min="13827" max="13827" width="17" style="64" customWidth="1"/>
    <col min="13828" max="13828" width="20.42578125" style="64" customWidth="1"/>
    <col min="13829" max="13829" width="18.28515625" style="64" customWidth="1"/>
    <col min="13830" max="14080" width="9.140625" style="64"/>
    <col min="14081" max="14081" width="24.28515625" style="64" customWidth="1"/>
    <col min="14082" max="14082" width="66.7109375" style="64" customWidth="1"/>
    <col min="14083" max="14083" width="17" style="64" customWidth="1"/>
    <col min="14084" max="14084" width="20.42578125" style="64" customWidth="1"/>
    <col min="14085" max="14085" width="18.28515625" style="64" customWidth="1"/>
    <col min="14086" max="14336" width="9.140625" style="64"/>
    <col min="14337" max="14337" width="24.28515625" style="64" customWidth="1"/>
    <col min="14338" max="14338" width="66.7109375" style="64" customWidth="1"/>
    <col min="14339" max="14339" width="17" style="64" customWidth="1"/>
    <col min="14340" max="14340" width="20.42578125" style="64" customWidth="1"/>
    <col min="14341" max="14341" width="18.28515625" style="64" customWidth="1"/>
    <col min="14342" max="14592" width="9.140625" style="64"/>
    <col min="14593" max="14593" width="24.28515625" style="64" customWidth="1"/>
    <col min="14594" max="14594" width="66.7109375" style="64" customWidth="1"/>
    <col min="14595" max="14595" width="17" style="64" customWidth="1"/>
    <col min="14596" max="14596" width="20.42578125" style="64" customWidth="1"/>
    <col min="14597" max="14597" width="18.28515625" style="64" customWidth="1"/>
    <col min="14598" max="14848" width="9.140625" style="64"/>
    <col min="14849" max="14849" width="24.28515625" style="64" customWidth="1"/>
    <col min="14850" max="14850" width="66.7109375" style="64" customWidth="1"/>
    <col min="14851" max="14851" width="17" style="64" customWidth="1"/>
    <col min="14852" max="14852" width="20.42578125" style="64" customWidth="1"/>
    <col min="14853" max="14853" width="18.28515625" style="64" customWidth="1"/>
    <col min="14854" max="15104" width="9.140625" style="64"/>
    <col min="15105" max="15105" width="24.28515625" style="64" customWidth="1"/>
    <col min="15106" max="15106" width="66.7109375" style="64" customWidth="1"/>
    <col min="15107" max="15107" width="17" style="64" customWidth="1"/>
    <col min="15108" max="15108" width="20.42578125" style="64" customWidth="1"/>
    <col min="15109" max="15109" width="18.28515625" style="64" customWidth="1"/>
    <col min="15110" max="15360" width="9.140625" style="64"/>
    <col min="15361" max="15361" width="24.28515625" style="64" customWidth="1"/>
    <col min="15362" max="15362" width="66.7109375" style="64" customWidth="1"/>
    <col min="15363" max="15363" width="17" style="64" customWidth="1"/>
    <col min="15364" max="15364" width="20.42578125" style="64" customWidth="1"/>
    <col min="15365" max="15365" width="18.28515625" style="64" customWidth="1"/>
    <col min="15366" max="15616" width="9.140625" style="64"/>
    <col min="15617" max="15617" width="24.28515625" style="64" customWidth="1"/>
    <col min="15618" max="15618" width="66.7109375" style="64" customWidth="1"/>
    <col min="15619" max="15619" width="17" style="64" customWidth="1"/>
    <col min="15620" max="15620" width="20.42578125" style="64" customWidth="1"/>
    <col min="15621" max="15621" width="18.28515625" style="64" customWidth="1"/>
    <col min="15622" max="15872" width="9.140625" style="64"/>
    <col min="15873" max="15873" width="24.28515625" style="64" customWidth="1"/>
    <col min="15874" max="15874" width="66.7109375" style="64" customWidth="1"/>
    <col min="15875" max="15875" width="17" style="64" customWidth="1"/>
    <col min="15876" max="15876" width="20.42578125" style="64" customWidth="1"/>
    <col min="15877" max="15877" width="18.28515625" style="64" customWidth="1"/>
    <col min="15878" max="16128" width="9.140625" style="64"/>
    <col min="16129" max="16129" width="24.28515625" style="64" customWidth="1"/>
    <col min="16130" max="16130" width="66.7109375" style="64" customWidth="1"/>
    <col min="16131" max="16131" width="17" style="64" customWidth="1"/>
    <col min="16132" max="16132" width="20.42578125" style="64" customWidth="1"/>
    <col min="16133" max="16133" width="18.28515625" style="64" customWidth="1"/>
    <col min="16134" max="16384" width="9.140625" style="64"/>
  </cols>
  <sheetData>
    <row r="1" spans="1:8">
      <c r="A1" s="23" t="s">
        <v>48</v>
      </c>
      <c r="B1" s="1304">
        <v>48</v>
      </c>
    </row>
    <row r="2" spans="1:8">
      <c r="A2" s="23" t="s">
        <v>49</v>
      </c>
      <c r="B2" s="23" t="s">
        <v>1939</v>
      </c>
    </row>
    <row r="3" spans="1:8">
      <c r="A3" s="23" t="s">
        <v>47</v>
      </c>
      <c r="B3" s="23" t="s">
        <v>1049</v>
      </c>
    </row>
    <row r="4" spans="1:8">
      <c r="A4" s="23" t="s">
        <v>50</v>
      </c>
      <c r="B4" s="23" t="s">
        <v>53</v>
      </c>
    </row>
    <row r="5" spans="1:8">
      <c r="A5" s="64" t="s">
        <v>792</v>
      </c>
      <c r="B5" s="64" t="s">
        <v>71</v>
      </c>
    </row>
    <row r="6" spans="1:8" ht="15.75" thickBot="1"/>
    <row r="7" spans="1:8">
      <c r="A7" s="4685" t="s">
        <v>2220</v>
      </c>
      <c r="B7" s="4686"/>
      <c r="C7" s="4691" t="s">
        <v>2221</v>
      </c>
      <c r="D7" s="4748"/>
      <c r="E7" s="4749"/>
    </row>
    <row r="8" spans="1:8">
      <c r="A8" s="4687"/>
      <c r="B8" s="4688"/>
      <c r="C8" s="4695"/>
      <c r="D8" s="4750"/>
      <c r="E8" s="4751"/>
    </row>
    <row r="9" spans="1:8">
      <c r="A9" s="4687"/>
      <c r="B9" s="4688"/>
      <c r="C9" s="4695"/>
      <c r="D9" s="4750"/>
      <c r="E9" s="4751"/>
    </row>
    <row r="10" spans="1:8" ht="15.75" thickBot="1">
      <c r="A10" s="4689"/>
      <c r="B10" s="4690"/>
      <c r="C10" s="4699"/>
      <c r="D10" s="4752"/>
      <c r="E10" s="4753"/>
    </row>
    <row r="11" spans="1:8">
      <c r="A11" s="4754"/>
      <c r="B11" s="4756" t="s">
        <v>2222</v>
      </c>
      <c r="C11" s="4757"/>
      <c r="D11" s="1659" t="s">
        <v>100</v>
      </c>
      <c r="E11" s="1660" t="s">
        <v>1416</v>
      </c>
    </row>
    <row r="12" spans="1:8" ht="15.75" thickBot="1">
      <c r="A12" s="4755"/>
      <c r="B12" s="4758"/>
      <c r="C12" s="4759"/>
      <c r="D12" s="1661">
        <v>1</v>
      </c>
      <c r="E12" s="1662">
        <v>2</v>
      </c>
      <c r="F12" s="488"/>
      <c r="G12" s="488"/>
      <c r="H12" s="488"/>
    </row>
    <row r="13" spans="1:8">
      <c r="A13" s="1663" t="s">
        <v>2138</v>
      </c>
      <c r="B13" s="4760" t="s">
        <v>2223</v>
      </c>
      <c r="C13" s="4761"/>
      <c r="D13" s="1664"/>
      <c r="E13" s="1665">
        <f>ABS(SUM(E16:E30))</f>
        <v>0</v>
      </c>
      <c r="F13" s="1666"/>
      <c r="G13" s="488"/>
      <c r="H13" s="488"/>
    </row>
    <row r="14" spans="1:8" ht="15.75" thickBot="1">
      <c r="A14" s="1667" t="s">
        <v>2140</v>
      </c>
      <c r="B14" s="4762" t="s">
        <v>2224</v>
      </c>
      <c r="C14" s="4763"/>
      <c r="D14" s="1668"/>
      <c r="E14" s="1669"/>
      <c r="F14" s="488"/>
    </row>
    <row r="15" spans="1:8" ht="16.5" thickTop="1" thickBot="1">
      <c r="A15" s="1670" t="s">
        <v>2142</v>
      </c>
      <c r="B15" s="4764" t="s">
        <v>2225</v>
      </c>
      <c r="C15" s="4765"/>
      <c r="D15" s="1671"/>
      <c r="E15" s="1672" t="e">
        <f>E13/E14*100</f>
        <v>#DIV/0!</v>
      </c>
    </row>
    <row r="16" spans="1:8">
      <c r="A16" s="1673" t="s">
        <v>2226</v>
      </c>
      <c r="B16" s="4766" t="s">
        <v>2227</v>
      </c>
      <c r="C16" s="4767"/>
      <c r="D16" s="1674" t="s">
        <v>53</v>
      </c>
      <c r="E16" s="1675">
        <f>'F46.ALL'!C78+'F47.ALL'!C78</f>
        <v>0</v>
      </c>
    </row>
    <row r="17" spans="1:6">
      <c r="A17" s="1676" t="s">
        <v>2228</v>
      </c>
      <c r="B17" s="4746" t="s">
        <v>2229</v>
      </c>
      <c r="C17" s="4747"/>
      <c r="D17" s="1677" t="s">
        <v>55</v>
      </c>
      <c r="E17" s="1675">
        <f>'F46.USD'!C78+'F47.USD'!C78</f>
        <v>0</v>
      </c>
    </row>
    <row r="18" spans="1:6" ht="15" customHeight="1">
      <c r="A18" s="1673" t="s">
        <v>2230</v>
      </c>
      <c r="B18" s="4746" t="s">
        <v>2231</v>
      </c>
      <c r="C18" s="4747"/>
      <c r="D18" s="1677" t="s">
        <v>56</v>
      </c>
      <c r="E18" s="1678">
        <f>'F46.EUR'!C78+'F47.EUR'!C78</f>
        <v>0</v>
      </c>
    </row>
    <row r="19" spans="1:6">
      <c r="A19" s="1676" t="s">
        <v>2232</v>
      </c>
      <c r="B19" s="4746" t="s">
        <v>2233</v>
      </c>
      <c r="C19" s="4747"/>
      <c r="D19" s="1677" t="s">
        <v>57</v>
      </c>
      <c r="E19" s="1678">
        <f>'F46.GBP'!C78+'F47.GBP'!C78</f>
        <v>0</v>
      </c>
    </row>
    <row r="20" spans="1:6">
      <c r="A20" s="1673" t="s">
        <v>2234</v>
      </c>
      <c r="B20" s="4746" t="s">
        <v>2235</v>
      </c>
      <c r="C20" s="4747"/>
      <c r="D20" s="1677" t="s">
        <v>58</v>
      </c>
      <c r="E20" s="1678">
        <f>'F46.CHF'!C78+'F47.CHF'!C78</f>
        <v>0</v>
      </c>
    </row>
    <row r="21" spans="1:6">
      <c r="A21" s="1676" t="s">
        <v>2236</v>
      </c>
      <c r="B21" s="4746" t="s">
        <v>2237</v>
      </c>
      <c r="C21" s="4747"/>
      <c r="D21" s="1677" t="s">
        <v>59</v>
      </c>
      <c r="E21" s="1678">
        <f>'F46.CAD'!C78+'F47.CAD'!C78</f>
        <v>0</v>
      </c>
    </row>
    <row r="22" spans="1:6">
      <c r="A22" s="1673" t="s">
        <v>2238</v>
      </c>
      <c r="B22" s="4746" t="s">
        <v>2239</v>
      </c>
      <c r="C22" s="4747"/>
      <c r="D22" s="1677" t="s">
        <v>61</v>
      </c>
      <c r="E22" s="1678">
        <f>'F46.SEK'!C78+'F47.SEK'!C78</f>
        <v>0</v>
      </c>
    </row>
    <row r="23" spans="1:6">
      <c r="A23" s="1676" t="s">
        <v>2240</v>
      </c>
      <c r="B23" s="4746" t="s">
        <v>2241</v>
      </c>
      <c r="C23" s="4747"/>
      <c r="D23" s="1677" t="s">
        <v>60</v>
      </c>
      <c r="E23" s="1678">
        <f>'F46.AUD'!C78+'F47.AUD'!C78</f>
        <v>0</v>
      </c>
    </row>
    <row r="24" spans="1:6">
      <c r="A24" s="1673" t="s">
        <v>2242</v>
      </c>
      <c r="B24" s="4746" t="s">
        <v>2243</v>
      </c>
      <c r="C24" s="4747"/>
      <c r="D24" s="1677" t="s">
        <v>122</v>
      </c>
      <c r="E24" s="1678">
        <f>'F46.JPY'!C78+'F47.JPY'!C78</f>
        <v>0</v>
      </c>
    </row>
    <row r="25" spans="1:6">
      <c r="A25" s="1676" t="s">
        <v>2244</v>
      </c>
      <c r="B25" s="4746" t="s">
        <v>2245</v>
      </c>
      <c r="C25" s="4747"/>
      <c r="D25" s="1677" t="s">
        <v>63</v>
      </c>
      <c r="E25" s="1678">
        <f>'F46.DKK'!C78+'F47.DKK'!C78</f>
        <v>0</v>
      </c>
    </row>
    <row r="26" spans="1:6">
      <c r="A26" s="1676" t="s">
        <v>2246</v>
      </c>
      <c r="B26" s="4746" t="s">
        <v>2247</v>
      </c>
      <c r="C26" s="4747"/>
      <c r="D26" s="1677" t="s">
        <v>62</v>
      </c>
      <c r="E26" s="1678">
        <f>'F46.NOK'!C78+'F47.NOK'!C78</f>
        <v>0</v>
      </c>
    </row>
    <row r="27" spans="1:6">
      <c r="A27" s="1676" t="s">
        <v>2248</v>
      </c>
      <c r="B27" s="4746" t="s">
        <v>2249</v>
      </c>
      <c r="C27" s="4747"/>
      <c r="D27" s="1677" t="s">
        <v>64</v>
      </c>
      <c r="E27" s="1678">
        <f>'F46.TRY'!C78+'F47.TRY'!C78</f>
        <v>0</v>
      </c>
    </row>
    <row r="28" spans="1:6">
      <c r="A28" s="1676" t="s">
        <v>2250</v>
      </c>
      <c r="B28" s="4746" t="s">
        <v>2251</v>
      </c>
      <c r="C28" s="4747"/>
      <c r="D28" s="1677" t="s">
        <v>845</v>
      </c>
      <c r="E28" s="1678">
        <f>'F46.XAU'!C78+'F47.XAU'!C78</f>
        <v>0</v>
      </c>
    </row>
    <row r="29" spans="1:6">
      <c r="A29" s="1676" t="s">
        <v>2252</v>
      </c>
      <c r="B29" s="4746" t="s">
        <v>2253</v>
      </c>
      <c r="C29" s="4747"/>
      <c r="D29" s="1677" t="s">
        <v>119</v>
      </c>
      <c r="E29" s="1678">
        <f>'F46.CNY'!C78+'F47.CNY'!C78</f>
        <v>0</v>
      </c>
    </row>
    <row r="30" spans="1:6">
      <c r="A30" s="1676" t="s">
        <v>2254</v>
      </c>
      <c r="B30" s="4746" t="s">
        <v>2255</v>
      </c>
      <c r="C30" s="4747"/>
      <c r="D30" s="1677" t="s">
        <v>2256</v>
      </c>
      <c r="E30" s="1678">
        <f>'F46.OTHER'!C78+'F47.OTHER'!C78</f>
        <v>0</v>
      </c>
      <c r="F30" s="89"/>
    </row>
  </sheetData>
  <mergeCells count="22">
    <mergeCell ref="B20:C20"/>
    <mergeCell ref="A7:B10"/>
    <mergeCell ref="C7:E10"/>
    <mergeCell ref="A11:A12"/>
    <mergeCell ref="B11:C12"/>
    <mergeCell ref="B13:C13"/>
    <mergeCell ref="B14:C14"/>
    <mergeCell ref="B15:C15"/>
    <mergeCell ref="B16:C16"/>
    <mergeCell ref="B17:C17"/>
    <mergeCell ref="B18:C18"/>
    <mergeCell ref="B19:C19"/>
    <mergeCell ref="B27:C27"/>
    <mergeCell ref="B28:C28"/>
    <mergeCell ref="B29:C29"/>
    <mergeCell ref="B30:C30"/>
    <mergeCell ref="B21:C21"/>
    <mergeCell ref="B22:C22"/>
    <mergeCell ref="B23:C23"/>
    <mergeCell ref="B24:C24"/>
    <mergeCell ref="B25:C25"/>
    <mergeCell ref="B26:C26"/>
  </mergeCell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showGridLines="0" zoomScale="80" zoomScaleNormal="80" workbookViewId="0">
      <selection activeCell="B2" sqref="B2"/>
    </sheetView>
  </sheetViews>
  <sheetFormatPr defaultRowHeight="15"/>
  <cols>
    <col min="1" max="1" width="80" style="64" bestFit="1" customWidth="1"/>
    <col min="2" max="2" width="18.42578125" style="64" customWidth="1"/>
    <col min="3" max="3" width="14.140625" style="64" customWidth="1"/>
    <col min="4" max="4" width="15.140625" style="64" customWidth="1"/>
    <col min="5" max="5" width="15.85546875" style="64" customWidth="1"/>
    <col min="6" max="6" width="17.42578125" style="64" customWidth="1"/>
    <col min="7" max="16384" width="9.140625" style="64"/>
  </cols>
  <sheetData>
    <row r="1" spans="1:12">
      <c r="A1" s="1679" t="s">
        <v>2257</v>
      </c>
      <c r="B1" s="748">
        <v>61</v>
      </c>
    </row>
    <row r="2" spans="1:12">
      <c r="A2" s="1679" t="s">
        <v>2258</v>
      </c>
      <c r="B2" s="2" t="s">
        <v>916</v>
      </c>
    </row>
    <row r="3" spans="1:12">
      <c r="A3" s="1679" t="s">
        <v>2259</v>
      </c>
      <c r="B3" s="2" t="s">
        <v>1050</v>
      </c>
    </row>
    <row r="4" spans="1:12">
      <c r="A4" s="1679" t="s">
        <v>2260</v>
      </c>
      <c r="B4" s="2" t="s">
        <v>53</v>
      </c>
    </row>
    <row r="5" spans="1:12">
      <c r="A5" s="1679" t="s">
        <v>2261</v>
      </c>
      <c r="B5" s="2" t="s">
        <v>1412</v>
      </c>
    </row>
    <row r="6" spans="1:12" s="1680" customFormat="1">
      <c r="B6" s="64"/>
      <c r="C6" s="64"/>
      <c r="D6" s="64"/>
      <c r="E6" s="64"/>
    </row>
    <row r="7" spans="1:12" s="1680" customFormat="1">
      <c r="A7" s="4768" t="s">
        <v>2262</v>
      </c>
      <c r="B7" s="1681"/>
      <c r="C7" s="1681"/>
      <c r="D7" s="1682"/>
      <c r="E7" s="1682"/>
      <c r="F7" s="1682"/>
    </row>
    <row r="8" spans="1:12" s="1680" customFormat="1">
      <c r="A8" s="4769"/>
      <c r="B8" s="1683" t="s">
        <v>53</v>
      </c>
      <c r="C8" s="1683" t="s">
        <v>55</v>
      </c>
      <c r="D8" s="1683" t="s">
        <v>56</v>
      </c>
      <c r="E8" s="1683" t="s">
        <v>1351</v>
      </c>
      <c r="F8" s="1683" t="s">
        <v>486</v>
      </c>
    </row>
    <row r="9" spans="1:12" s="1680" customFormat="1">
      <c r="A9" s="4770"/>
      <c r="B9" s="1684"/>
      <c r="C9" s="1684"/>
      <c r="D9" s="1685"/>
      <c r="E9" s="1685"/>
      <c r="F9" s="1685"/>
      <c r="J9" s="1686"/>
    </row>
    <row r="10" spans="1:12" s="1680" customFormat="1" ht="27" customHeight="1">
      <c r="A10" s="1687" t="s">
        <v>2263</v>
      </c>
      <c r="B10" s="1688"/>
      <c r="C10" s="1689"/>
      <c r="D10" s="1689"/>
      <c r="E10" s="1689"/>
      <c r="F10" s="1690">
        <f t="shared" ref="F10:F24" si="0">SUM(B10:E10)</f>
        <v>0</v>
      </c>
      <c r="J10" s="1686"/>
      <c r="L10" s="1691"/>
    </row>
    <row r="11" spans="1:12" s="1680" customFormat="1" ht="30" customHeight="1">
      <c r="A11" s="1692" t="s">
        <v>2264</v>
      </c>
      <c r="B11" s="1689"/>
      <c r="C11" s="1689"/>
      <c r="D11" s="1689"/>
      <c r="E11" s="1689"/>
      <c r="F11" s="1690">
        <f t="shared" si="0"/>
        <v>0</v>
      </c>
      <c r="J11" s="1686"/>
      <c r="L11" s="1691"/>
    </row>
    <row r="12" spans="1:12" s="1680" customFormat="1" ht="39.75" customHeight="1">
      <c r="A12" s="1693" t="s">
        <v>2265</v>
      </c>
      <c r="B12" s="1689"/>
      <c r="C12" s="1689"/>
      <c r="D12" s="1689"/>
      <c r="E12" s="1689"/>
      <c r="F12" s="1690">
        <f t="shared" si="0"/>
        <v>0</v>
      </c>
      <c r="J12" s="1686"/>
      <c r="L12" s="1691"/>
    </row>
    <row r="13" spans="1:12" s="1680" customFormat="1" ht="44.25" customHeight="1">
      <c r="A13" s="1694" t="s">
        <v>2266</v>
      </c>
      <c r="B13" s="1689"/>
      <c r="C13" s="1689"/>
      <c r="D13" s="1689"/>
      <c r="E13" s="1689"/>
      <c r="F13" s="1690">
        <f t="shared" si="0"/>
        <v>0</v>
      </c>
      <c r="J13" s="1686"/>
      <c r="L13" s="1691"/>
    </row>
    <row r="14" spans="1:12" s="1680" customFormat="1" ht="26.25">
      <c r="A14" s="1694" t="s">
        <v>2267</v>
      </c>
      <c r="B14" s="1689"/>
      <c r="C14" s="1689"/>
      <c r="D14" s="1689"/>
      <c r="E14" s="1689"/>
      <c r="F14" s="1690">
        <f t="shared" si="0"/>
        <v>0</v>
      </c>
      <c r="J14" s="1686"/>
      <c r="L14" s="1691"/>
    </row>
    <row r="15" spans="1:12" s="1680" customFormat="1" ht="51.75">
      <c r="A15" s="1693" t="s">
        <v>2268</v>
      </c>
      <c r="B15" s="1689"/>
      <c r="C15" s="1689"/>
      <c r="D15" s="1689"/>
      <c r="E15" s="1689"/>
      <c r="F15" s="1690">
        <f t="shared" si="0"/>
        <v>0</v>
      </c>
      <c r="J15" s="1686"/>
      <c r="L15" s="1691"/>
    </row>
    <row r="16" spans="1:12" s="1680" customFormat="1" ht="32.25" customHeight="1">
      <c r="A16" s="1694" t="s">
        <v>2269</v>
      </c>
      <c r="B16" s="1689"/>
      <c r="C16" s="1689"/>
      <c r="D16" s="1689"/>
      <c r="E16" s="1689"/>
      <c r="F16" s="1690">
        <f t="shared" si="0"/>
        <v>0</v>
      </c>
      <c r="I16" s="1695"/>
      <c r="L16" s="1691"/>
    </row>
    <row r="17" spans="1:12" s="1680" customFormat="1">
      <c r="A17" s="1692" t="s">
        <v>2270</v>
      </c>
      <c r="B17" s="1689"/>
      <c r="C17" s="1689"/>
      <c r="D17" s="1689"/>
      <c r="E17" s="1689"/>
      <c r="F17" s="1690">
        <f t="shared" si="0"/>
        <v>0</v>
      </c>
      <c r="I17" s="1695"/>
      <c r="L17" s="1691"/>
    </row>
    <row r="18" spans="1:12" s="1680" customFormat="1" ht="39.75" customHeight="1">
      <c r="A18" s="1694" t="s">
        <v>2271</v>
      </c>
      <c r="B18" s="1689"/>
      <c r="C18" s="1689"/>
      <c r="D18" s="1689"/>
      <c r="E18" s="1689"/>
      <c r="F18" s="1690">
        <f t="shared" si="0"/>
        <v>0</v>
      </c>
      <c r="L18" s="1691"/>
    </row>
    <row r="19" spans="1:12" s="1680" customFormat="1" ht="44.25" customHeight="1">
      <c r="A19" s="1693" t="s">
        <v>2272</v>
      </c>
      <c r="B19" s="1689"/>
      <c r="C19" s="1689"/>
      <c r="D19" s="1689"/>
      <c r="E19" s="1689"/>
      <c r="F19" s="1690">
        <f t="shared" si="0"/>
        <v>0</v>
      </c>
      <c r="L19" s="1691"/>
    </row>
    <row r="20" spans="1:12" s="1680" customFormat="1" ht="51.75" customHeight="1">
      <c r="A20" s="1694" t="s">
        <v>2273</v>
      </c>
      <c r="B20" s="1689"/>
      <c r="C20" s="1689"/>
      <c r="D20" s="1689"/>
      <c r="E20" s="1689"/>
      <c r="F20" s="1690">
        <f t="shared" si="0"/>
        <v>0</v>
      </c>
      <c r="L20" s="1691"/>
    </row>
    <row r="21" spans="1:12" s="1680" customFormat="1" ht="52.5" customHeight="1">
      <c r="A21" s="1694" t="s">
        <v>2274</v>
      </c>
      <c r="B21" s="1689"/>
      <c r="C21" s="1689"/>
      <c r="D21" s="1689"/>
      <c r="E21" s="1689"/>
      <c r="F21" s="1690">
        <f t="shared" si="0"/>
        <v>0</v>
      </c>
      <c r="L21" s="1691"/>
    </row>
    <row r="22" spans="1:12" s="1680" customFormat="1" ht="53.25" customHeight="1">
      <c r="A22" s="1693" t="s">
        <v>2275</v>
      </c>
      <c r="B22" s="1689"/>
      <c r="C22" s="1689"/>
      <c r="D22" s="1689"/>
      <c r="E22" s="1689"/>
      <c r="F22" s="1690">
        <f t="shared" si="0"/>
        <v>0</v>
      </c>
      <c r="L22" s="1691"/>
    </row>
    <row r="23" spans="1:12" s="1680" customFormat="1" ht="48.75" customHeight="1">
      <c r="A23" s="1694" t="s">
        <v>2276</v>
      </c>
      <c r="B23" s="1689"/>
      <c r="C23" s="1689"/>
      <c r="D23" s="1689"/>
      <c r="E23" s="1689"/>
      <c r="F23" s="1690">
        <f t="shared" si="0"/>
        <v>0</v>
      </c>
      <c r="L23" s="1691"/>
    </row>
    <row r="24" spans="1:12" s="1680" customFormat="1" ht="52.5" customHeight="1" thickBot="1">
      <c r="A24" s="1694" t="s">
        <v>2277</v>
      </c>
      <c r="B24" s="1689"/>
      <c r="C24" s="1689"/>
      <c r="D24" s="1689"/>
      <c r="E24" s="1689"/>
      <c r="F24" s="1690">
        <f t="shared" si="0"/>
        <v>0</v>
      </c>
      <c r="L24" s="1691"/>
    </row>
    <row r="25" spans="1:12" s="1680" customFormat="1" ht="27" customHeight="1" thickBot="1">
      <c r="A25" s="1696" t="s">
        <v>2278</v>
      </c>
      <c r="B25" s="1697">
        <f>+SUM(B10:B24)</f>
        <v>0</v>
      </c>
      <c r="C25" s="1698">
        <f>+SUM(C10:C24)</f>
        <v>0</v>
      </c>
      <c r="D25" s="1698">
        <f>+SUM(D10:D24)</f>
        <v>0</v>
      </c>
      <c r="E25" s="1698">
        <f>+SUM(E10:E24)</f>
        <v>0</v>
      </c>
      <c r="F25" s="1698">
        <f>+SUM(F10:F24)</f>
        <v>0</v>
      </c>
      <c r="I25" s="1699"/>
    </row>
    <row r="26" spans="1:12" s="1680" customFormat="1" ht="26.25" customHeight="1" thickBot="1">
      <c r="A26" s="1700" t="s">
        <v>2279</v>
      </c>
      <c r="B26" s="1701"/>
      <c r="C26" s="1702"/>
      <c r="D26" s="1702"/>
      <c r="E26" s="1702"/>
      <c r="F26" s="1698">
        <f>+SUM(B26:E26)</f>
        <v>0</v>
      </c>
      <c r="I26" s="1703"/>
      <c r="J26" s="1704"/>
    </row>
  </sheetData>
  <mergeCells count="1">
    <mergeCell ref="A7:A9"/>
  </mergeCell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showGridLines="0" zoomScaleNormal="100" workbookViewId="0"/>
  </sheetViews>
  <sheetFormatPr defaultRowHeight="15"/>
  <cols>
    <col min="1" max="1" width="23.85546875" style="1719" customWidth="1"/>
    <col min="2" max="2" width="26.85546875" style="1720" customWidth="1"/>
    <col min="3" max="3" width="21.42578125" style="64" customWidth="1"/>
    <col min="4" max="4" width="12.42578125" style="64" customWidth="1"/>
    <col min="5" max="6" width="16.5703125" style="1705" customWidth="1"/>
    <col min="7" max="7" width="15.5703125" style="64" customWidth="1"/>
    <col min="8" max="10" width="0" style="64" hidden="1" customWidth="1"/>
    <col min="11" max="11" width="21.85546875" style="64" bestFit="1" customWidth="1"/>
    <col min="12" max="12" width="22.28515625" style="64" customWidth="1"/>
    <col min="13" max="13" width="14.5703125" style="64" customWidth="1"/>
    <col min="14" max="16384" width="9.140625" style="64"/>
  </cols>
  <sheetData>
    <row r="1" spans="1:9">
      <c r="A1" s="1679" t="s">
        <v>2257</v>
      </c>
      <c r="B1" s="748">
        <v>62</v>
      </c>
    </row>
    <row r="2" spans="1:9">
      <c r="A2" s="1679" t="s">
        <v>2258</v>
      </c>
      <c r="B2" s="2" t="s">
        <v>2280</v>
      </c>
    </row>
    <row r="3" spans="1:9">
      <c r="A3" s="1679" t="s">
        <v>2259</v>
      </c>
      <c r="B3" s="2" t="s">
        <v>1050</v>
      </c>
    </row>
    <row r="4" spans="1:9">
      <c r="A4" s="1679" t="s">
        <v>2260</v>
      </c>
      <c r="B4" s="2" t="s">
        <v>2281</v>
      </c>
    </row>
    <row r="5" spans="1:9">
      <c r="A5" s="1679" t="s">
        <v>2261</v>
      </c>
      <c r="B5" s="2" t="s">
        <v>1412</v>
      </c>
    </row>
    <row r="6" spans="1:9" ht="15.75" thickBot="1">
      <c r="A6" s="64"/>
      <c r="B6" s="64"/>
    </row>
    <row r="7" spans="1:9" s="1708" customFormat="1" ht="31.5">
      <c r="A7" s="1706" t="s">
        <v>2282</v>
      </c>
      <c r="B7" s="1706" t="s">
        <v>758</v>
      </c>
      <c r="C7" s="1706" t="s">
        <v>2283</v>
      </c>
      <c r="D7" s="1706" t="s">
        <v>100</v>
      </c>
      <c r="E7" s="1707" t="s">
        <v>2284</v>
      </c>
      <c r="F7" s="1707" t="s">
        <v>2285</v>
      </c>
      <c r="H7" s="1709" t="s">
        <v>2286</v>
      </c>
      <c r="I7" s="1710" t="s">
        <v>2287</v>
      </c>
    </row>
    <row r="8" spans="1:9" s="1708" customFormat="1">
      <c r="A8" s="1711"/>
      <c r="B8" s="1712"/>
      <c r="C8" s="1713"/>
      <c r="D8" s="1713"/>
      <c r="E8" s="1714"/>
      <c r="F8" s="1714"/>
      <c r="G8" s="64"/>
      <c r="H8" s="1715" t="s">
        <v>2288</v>
      </c>
      <c r="I8" s="1716" t="s">
        <v>2289</v>
      </c>
    </row>
    <row r="9" spans="1:9" s="1708" customFormat="1">
      <c r="A9" s="1711"/>
      <c r="B9" s="1712"/>
      <c r="C9" s="1713"/>
      <c r="D9" s="1713"/>
      <c r="E9" s="1714"/>
      <c r="F9" s="1714"/>
      <c r="G9" s="64"/>
      <c r="H9" s="1715" t="s">
        <v>2290</v>
      </c>
      <c r="I9" s="1716" t="s">
        <v>2291</v>
      </c>
    </row>
    <row r="10" spans="1:9" s="1708" customFormat="1">
      <c r="A10" s="1711"/>
      <c r="B10" s="1712"/>
      <c r="C10" s="1713"/>
      <c r="D10" s="1713"/>
      <c r="E10" s="1714"/>
      <c r="F10" s="1714"/>
      <c r="G10" s="64"/>
      <c r="H10" s="1717" t="s">
        <v>53</v>
      </c>
      <c r="I10" s="1718" t="s">
        <v>2292</v>
      </c>
    </row>
  </sheetData>
  <dataValidations count="3">
    <dataValidation type="list" allowBlank="1" showInputMessage="1" showErrorMessage="1" sqref="C8:C10">
      <formula1>Pershkrimi</formula1>
    </dataValidation>
    <dataValidation type="list" allowBlank="1" showInputMessage="1" showErrorMessage="1" sqref="B8:B10">
      <formula1>Rezidenca</formula1>
    </dataValidation>
    <dataValidation type="list" allowBlank="1" showInputMessage="1" showErrorMessage="1" sqref="D8:D10">
      <formula1>Kodi_Monedha</formula1>
    </dataValidation>
  </dataValidation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showGridLines="0" zoomScale="90" zoomScaleNormal="90" workbookViewId="0"/>
  </sheetViews>
  <sheetFormatPr defaultRowHeight="15"/>
  <cols>
    <col min="1" max="1" width="23.42578125" style="64" customWidth="1"/>
    <col min="2" max="2" width="42.28515625" style="64" bestFit="1" customWidth="1"/>
    <col min="3" max="260" width="9.140625" style="64"/>
    <col min="261" max="261" width="8" style="64" customWidth="1"/>
    <col min="262" max="516" width="9.140625" style="64"/>
    <col min="517" max="517" width="8" style="64" customWidth="1"/>
    <col min="518" max="772" width="9.140625" style="64"/>
    <col min="773" max="773" width="8" style="64" customWidth="1"/>
    <col min="774" max="1028" width="9.140625" style="64"/>
    <col min="1029" max="1029" width="8" style="64" customWidth="1"/>
    <col min="1030" max="1284" width="9.140625" style="64"/>
    <col min="1285" max="1285" width="8" style="64" customWidth="1"/>
    <col min="1286" max="1540" width="9.140625" style="64"/>
    <col min="1541" max="1541" width="8" style="64" customWidth="1"/>
    <col min="1542" max="1796" width="9.140625" style="64"/>
    <col min="1797" max="1797" width="8" style="64" customWidth="1"/>
    <col min="1798" max="2052" width="9.140625" style="64"/>
    <col min="2053" max="2053" width="8" style="64" customWidth="1"/>
    <col min="2054" max="2308" width="9.140625" style="64"/>
    <col min="2309" max="2309" width="8" style="64" customWidth="1"/>
    <col min="2310" max="2564" width="9.140625" style="64"/>
    <col min="2565" max="2565" width="8" style="64" customWidth="1"/>
    <col min="2566" max="2820" width="9.140625" style="64"/>
    <col min="2821" max="2821" width="8" style="64" customWidth="1"/>
    <col min="2822" max="3076" width="9.140625" style="64"/>
    <col min="3077" max="3077" width="8" style="64" customWidth="1"/>
    <col min="3078" max="3332" width="9.140625" style="64"/>
    <col min="3333" max="3333" width="8" style="64" customWidth="1"/>
    <col min="3334" max="3588" width="9.140625" style="64"/>
    <col min="3589" max="3589" width="8" style="64" customWidth="1"/>
    <col min="3590" max="3844" width="9.140625" style="64"/>
    <col min="3845" max="3845" width="8" style="64" customWidth="1"/>
    <col min="3846" max="4100" width="9.140625" style="64"/>
    <col min="4101" max="4101" width="8" style="64" customWidth="1"/>
    <col min="4102" max="4356" width="9.140625" style="64"/>
    <col min="4357" max="4357" width="8" style="64" customWidth="1"/>
    <col min="4358" max="4612" width="9.140625" style="64"/>
    <col min="4613" max="4613" width="8" style="64" customWidth="1"/>
    <col min="4614" max="4868" width="9.140625" style="64"/>
    <col min="4869" max="4869" width="8" style="64" customWidth="1"/>
    <col min="4870" max="5124" width="9.140625" style="64"/>
    <col min="5125" max="5125" width="8" style="64" customWidth="1"/>
    <col min="5126" max="5380" width="9.140625" style="64"/>
    <col min="5381" max="5381" width="8" style="64" customWidth="1"/>
    <col min="5382" max="5636" width="9.140625" style="64"/>
    <col min="5637" max="5637" width="8" style="64" customWidth="1"/>
    <col min="5638" max="5892" width="9.140625" style="64"/>
    <col min="5893" max="5893" width="8" style="64" customWidth="1"/>
    <col min="5894" max="6148" width="9.140625" style="64"/>
    <col min="6149" max="6149" width="8" style="64" customWidth="1"/>
    <col min="6150" max="6404" width="9.140625" style="64"/>
    <col min="6405" max="6405" width="8" style="64" customWidth="1"/>
    <col min="6406" max="6660" width="9.140625" style="64"/>
    <col min="6661" max="6661" width="8" style="64" customWidth="1"/>
    <col min="6662" max="6916" width="9.140625" style="64"/>
    <col min="6917" max="6917" width="8" style="64" customWidth="1"/>
    <col min="6918" max="7172" width="9.140625" style="64"/>
    <col min="7173" max="7173" width="8" style="64" customWidth="1"/>
    <col min="7174" max="7428" width="9.140625" style="64"/>
    <col min="7429" max="7429" width="8" style="64" customWidth="1"/>
    <col min="7430" max="7684" width="9.140625" style="64"/>
    <col min="7685" max="7685" width="8" style="64" customWidth="1"/>
    <col min="7686" max="7940" width="9.140625" style="64"/>
    <col min="7941" max="7941" width="8" style="64" customWidth="1"/>
    <col min="7942" max="8196" width="9.140625" style="64"/>
    <col min="8197" max="8197" width="8" style="64" customWidth="1"/>
    <col min="8198" max="8452" width="9.140625" style="64"/>
    <col min="8453" max="8453" width="8" style="64" customWidth="1"/>
    <col min="8454" max="8708" width="9.140625" style="64"/>
    <col min="8709" max="8709" width="8" style="64" customWidth="1"/>
    <col min="8710" max="8964" width="9.140625" style="64"/>
    <col min="8965" max="8965" width="8" style="64" customWidth="1"/>
    <col min="8966" max="9220" width="9.140625" style="64"/>
    <col min="9221" max="9221" width="8" style="64" customWidth="1"/>
    <col min="9222" max="9476" width="9.140625" style="64"/>
    <col min="9477" max="9477" width="8" style="64" customWidth="1"/>
    <col min="9478" max="9732" width="9.140625" style="64"/>
    <col min="9733" max="9733" width="8" style="64" customWidth="1"/>
    <col min="9734" max="9988" width="9.140625" style="64"/>
    <col min="9989" max="9989" width="8" style="64" customWidth="1"/>
    <col min="9990" max="10244" width="9.140625" style="64"/>
    <col min="10245" max="10245" width="8" style="64" customWidth="1"/>
    <col min="10246" max="10500" width="9.140625" style="64"/>
    <col min="10501" max="10501" width="8" style="64" customWidth="1"/>
    <col min="10502" max="10756" width="9.140625" style="64"/>
    <col min="10757" max="10757" width="8" style="64" customWidth="1"/>
    <col min="10758" max="11012" width="9.140625" style="64"/>
    <col min="11013" max="11013" width="8" style="64" customWidth="1"/>
    <col min="11014" max="11268" width="9.140625" style="64"/>
    <col min="11269" max="11269" width="8" style="64" customWidth="1"/>
    <col min="11270" max="11524" width="9.140625" style="64"/>
    <col min="11525" max="11525" width="8" style="64" customWidth="1"/>
    <col min="11526" max="11780" width="9.140625" style="64"/>
    <col min="11781" max="11781" width="8" style="64" customWidth="1"/>
    <col min="11782" max="12036" width="9.140625" style="64"/>
    <col min="12037" max="12037" width="8" style="64" customWidth="1"/>
    <col min="12038" max="12292" width="9.140625" style="64"/>
    <col min="12293" max="12293" width="8" style="64" customWidth="1"/>
    <col min="12294" max="12548" width="9.140625" style="64"/>
    <col min="12549" max="12549" width="8" style="64" customWidth="1"/>
    <col min="12550" max="12804" width="9.140625" style="64"/>
    <col min="12805" max="12805" width="8" style="64" customWidth="1"/>
    <col min="12806" max="13060" width="9.140625" style="64"/>
    <col min="13061" max="13061" width="8" style="64" customWidth="1"/>
    <col min="13062" max="13316" width="9.140625" style="64"/>
    <col min="13317" max="13317" width="8" style="64" customWidth="1"/>
    <col min="13318" max="13572" width="9.140625" style="64"/>
    <col min="13573" max="13573" width="8" style="64" customWidth="1"/>
    <col min="13574" max="13828" width="9.140625" style="64"/>
    <col min="13829" max="13829" width="8" style="64" customWidth="1"/>
    <col min="13830" max="14084" width="9.140625" style="64"/>
    <col min="14085" max="14085" width="8" style="64" customWidth="1"/>
    <col min="14086" max="14340" width="9.140625" style="64"/>
    <col min="14341" max="14341" width="8" style="64" customWidth="1"/>
    <col min="14342" max="14596" width="9.140625" style="64"/>
    <col min="14597" max="14597" width="8" style="64" customWidth="1"/>
    <col min="14598" max="14852" width="9.140625" style="64"/>
    <col min="14853" max="14853" width="8" style="64" customWidth="1"/>
    <col min="14854" max="15108" width="9.140625" style="64"/>
    <col min="15109" max="15109" width="8" style="64" customWidth="1"/>
    <col min="15110" max="15364" width="9.140625" style="64"/>
    <col min="15365" max="15365" width="8" style="64" customWidth="1"/>
    <col min="15366" max="15620" width="9.140625" style="64"/>
    <col min="15621" max="15621" width="8" style="64" customWidth="1"/>
    <col min="15622" max="15876" width="9.140625" style="64"/>
    <col min="15877" max="15877" width="8" style="64" customWidth="1"/>
    <col min="15878" max="16132" width="9.140625" style="64"/>
    <col min="16133" max="16133" width="8" style="64" customWidth="1"/>
    <col min="16134" max="16384" width="9.140625" style="64"/>
  </cols>
  <sheetData>
    <row r="1" spans="1:6">
      <c r="A1" s="1679" t="s">
        <v>2257</v>
      </c>
      <c r="B1" s="1721" t="s">
        <v>918</v>
      </c>
    </row>
    <row r="2" spans="1:6">
      <c r="A2" s="1679" t="s">
        <v>2258</v>
      </c>
      <c r="B2" s="2" t="s">
        <v>2293</v>
      </c>
      <c r="C2" s="1722"/>
    </row>
    <row r="3" spans="1:6">
      <c r="A3" s="1679" t="s">
        <v>2259</v>
      </c>
      <c r="B3" s="2" t="s">
        <v>52</v>
      </c>
      <c r="C3" s="1722"/>
    </row>
    <row r="4" spans="1:6">
      <c r="A4" s="1679" t="s">
        <v>2260</v>
      </c>
      <c r="B4" s="2" t="s">
        <v>53</v>
      </c>
      <c r="C4" s="1722"/>
    </row>
    <row r="5" spans="1:6">
      <c r="A5" s="1679" t="s">
        <v>2261</v>
      </c>
      <c r="B5" s="2" t="s">
        <v>1412</v>
      </c>
    </row>
    <row r="7" spans="1:6" ht="15" customHeight="1">
      <c r="A7" s="1723" t="s">
        <v>1063</v>
      </c>
      <c r="B7" s="1724" t="s">
        <v>2309</v>
      </c>
      <c r="C7" s="1725" t="s">
        <v>2310</v>
      </c>
      <c r="D7" s="1725" t="s">
        <v>2311</v>
      </c>
      <c r="E7" s="1725" t="s">
        <v>2312</v>
      </c>
    </row>
    <row r="8" spans="1:6">
      <c r="A8" s="1726">
        <v>6.3</v>
      </c>
      <c r="B8" s="1725" t="s">
        <v>2313</v>
      </c>
      <c r="C8" s="1727">
        <f>SUM(C9:C16)</f>
        <v>0</v>
      </c>
      <c r="D8" s="1727">
        <f>SUM(D9:D16)</f>
        <v>0</v>
      </c>
      <c r="E8" s="1727">
        <f t="shared" ref="E8:E16" si="0">SUM(C8:D8)</f>
        <v>0</v>
      </c>
      <c r="F8" s="89"/>
    </row>
    <row r="9" spans="1:6">
      <c r="A9" s="1728" t="s">
        <v>2314</v>
      </c>
      <c r="B9" s="1729" t="s">
        <v>2315</v>
      </c>
      <c r="C9" s="1730"/>
      <c r="D9" s="1730"/>
      <c r="E9" s="1727">
        <f t="shared" si="0"/>
        <v>0</v>
      </c>
    </row>
    <row r="10" spans="1:6">
      <c r="A10" s="1728" t="s">
        <v>2316</v>
      </c>
      <c r="B10" s="1729" t="s">
        <v>2317</v>
      </c>
      <c r="C10" s="1730"/>
      <c r="D10" s="1730"/>
      <c r="E10" s="1727">
        <f t="shared" si="0"/>
        <v>0</v>
      </c>
    </row>
    <row r="11" spans="1:6">
      <c r="A11" s="1728" t="s">
        <v>2318</v>
      </c>
      <c r="B11" s="1729" t="s">
        <v>2319</v>
      </c>
      <c r="C11" s="1730"/>
      <c r="D11" s="1730"/>
      <c r="E11" s="1727">
        <f t="shared" si="0"/>
        <v>0</v>
      </c>
    </row>
    <row r="12" spans="1:6">
      <c r="A12" s="1728" t="s">
        <v>2320</v>
      </c>
      <c r="B12" s="1729" t="s">
        <v>2321</v>
      </c>
      <c r="C12" s="1730"/>
      <c r="D12" s="1730"/>
      <c r="E12" s="1727">
        <f t="shared" si="0"/>
        <v>0</v>
      </c>
    </row>
    <row r="13" spans="1:6">
      <c r="A13" s="1728" t="s">
        <v>2322</v>
      </c>
      <c r="B13" s="1729" t="s">
        <v>2323</v>
      </c>
      <c r="C13" s="1730"/>
      <c r="D13" s="1730"/>
      <c r="E13" s="1727">
        <f t="shared" si="0"/>
        <v>0</v>
      </c>
    </row>
    <row r="14" spans="1:6">
      <c r="A14" s="1728" t="s">
        <v>2324</v>
      </c>
      <c r="B14" s="1729" t="s">
        <v>2325</v>
      </c>
      <c r="C14" s="1730"/>
      <c r="D14" s="1730"/>
      <c r="E14" s="1727">
        <f t="shared" si="0"/>
        <v>0</v>
      </c>
    </row>
    <row r="15" spans="1:6">
      <c r="A15" s="1728" t="s">
        <v>2326</v>
      </c>
      <c r="B15" s="1729" t="s">
        <v>2327</v>
      </c>
      <c r="C15" s="1730"/>
      <c r="D15" s="1730"/>
      <c r="E15" s="1727">
        <f t="shared" si="0"/>
        <v>0</v>
      </c>
    </row>
    <row r="16" spans="1:6">
      <c r="A16" s="1728" t="s">
        <v>2328</v>
      </c>
      <c r="B16" s="1729" t="s">
        <v>2329</v>
      </c>
      <c r="C16" s="1730"/>
      <c r="D16" s="1730"/>
      <c r="E16" s="1727">
        <f t="shared" si="0"/>
        <v>0</v>
      </c>
    </row>
    <row r="17" spans="1:5">
      <c r="A17" s="1731"/>
      <c r="B17" s="1732"/>
      <c r="C17" s="1732"/>
      <c r="D17" s="1732"/>
      <c r="E17" s="1732"/>
    </row>
    <row r="18" spans="1:5">
      <c r="A18" s="1731"/>
      <c r="B18" s="1733"/>
      <c r="C18" s="1733"/>
      <c r="D18" s="1733"/>
      <c r="E18" s="1733"/>
    </row>
    <row r="19" spans="1:5">
      <c r="A19" s="1731"/>
      <c r="B19" s="1733"/>
      <c r="C19" s="1733"/>
      <c r="D19" s="1733"/>
      <c r="E19" s="1733"/>
    </row>
    <row r="20" spans="1:5">
      <c r="A20" s="1731"/>
      <c r="B20" s="1733"/>
      <c r="C20" s="1733"/>
      <c r="D20" s="1733"/>
      <c r="E20" s="1733"/>
    </row>
    <row r="34" spans="2:2">
      <c r="B34" s="64" t="s">
        <v>685</v>
      </c>
    </row>
  </sheetData>
  <pageMargins left="0.7" right="0.7" top="0.75" bottom="0.75" header="0.3" footer="0.3"/>
  <pageSetup paperSize="9" orientation="portrait" horizontalDpi="4294967295" verticalDpi="4294967295"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1"/>
  <sheetViews>
    <sheetView showGridLines="0" zoomScale="88" zoomScaleNormal="88" workbookViewId="0"/>
  </sheetViews>
  <sheetFormatPr defaultRowHeight="15"/>
  <cols>
    <col min="1" max="1" width="25.7109375" style="64" customWidth="1"/>
    <col min="2" max="2" width="57.140625" style="1781" customWidth="1"/>
    <col min="3" max="3" width="11.140625" style="64" customWidth="1"/>
    <col min="4" max="4" width="9" style="64" customWidth="1"/>
    <col min="5" max="5" width="9.140625" style="64"/>
    <col min="6" max="6" width="7.28515625" style="64" customWidth="1"/>
    <col min="7" max="7" width="8.140625" style="64" customWidth="1"/>
    <col min="8" max="8" width="8.7109375" style="64" customWidth="1"/>
    <col min="9" max="16384" width="9.140625" style="64"/>
  </cols>
  <sheetData>
    <row r="1" spans="1:12">
      <c r="A1" s="1679" t="s">
        <v>2257</v>
      </c>
      <c r="B1" s="748" t="s">
        <v>919</v>
      </c>
      <c r="C1" s="1734"/>
    </row>
    <row r="2" spans="1:12">
      <c r="A2" s="1679" t="s">
        <v>2258</v>
      </c>
      <c r="B2" s="748" t="s">
        <v>2294</v>
      </c>
    </row>
    <row r="3" spans="1:12">
      <c r="A3" s="1679" t="s">
        <v>2259</v>
      </c>
      <c r="B3" s="748" t="s">
        <v>52</v>
      </c>
    </row>
    <row r="4" spans="1:12">
      <c r="A4" s="1679" t="s">
        <v>2260</v>
      </c>
      <c r="B4" s="748" t="s">
        <v>53</v>
      </c>
    </row>
    <row r="5" spans="1:12">
      <c r="A5" s="1679" t="s">
        <v>2261</v>
      </c>
      <c r="B5" s="748" t="s">
        <v>1412</v>
      </c>
    </row>
    <row r="7" spans="1:12" ht="22.5" customHeight="1">
      <c r="A7" s="1735"/>
      <c r="B7" s="1736" t="s">
        <v>2330</v>
      </c>
      <c r="C7" s="4771"/>
      <c r="D7" s="4771"/>
      <c r="E7" s="4771"/>
      <c r="F7" s="4771"/>
      <c r="G7" s="4771"/>
      <c r="H7" s="4772" t="s">
        <v>2131</v>
      </c>
      <c r="I7" s="4773"/>
      <c r="J7" s="4773"/>
      <c r="K7" s="4773"/>
      <c r="L7" s="4774"/>
    </row>
    <row r="8" spans="1:12" ht="19.5" customHeight="1">
      <c r="A8" s="1737" t="s">
        <v>200</v>
      </c>
      <c r="B8" s="1738" t="s">
        <v>2331</v>
      </c>
      <c r="C8" s="4771" t="s">
        <v>2332</v>
      </c>
      <c r="D8" s="4771"/>
      <c r="E8" s="4771"/>
      <c r="F8" s="4771"/>
      <c r="G8" s="4771"/>
      <c r="H8" s="4775"/>
      <c r="I8" s="4776"/>
      <c r="J8" s="4776"/>
      <c r="K8" s="4776"/>
      <c r="L8" s="4777"/>
    </row>
    <row r="9" spans="1:12" ht="16.5" customHeight="1">
      <c r="A9" s="1739"/>
      <c r="B9" s="1740"/>
      <c r="C9" s="1741" t="s">
        <v>53</v>
      </c>
      <c r="D9" s="1741" t="s">
        <v>56</v>
      </c>
      <c r="E9" s="1741" t="s">
        <v>55</v>
      </c>
      <c r="F9" s="1741" t="s">
        <v>2333</v>
      </c>
      <c r="G9" s="1742" t="s">
        <v>2334</v>
      </c>
      <c r="H9" s="1741" t="s">
        <v>53</v>
      </c>
      <c r="I9" s="1743" t="s">
        <v>56</v>
      </c>
      <c r="J9" s="1741" t="s">
        <v>55</v>
      </c>
      <c r="K9" s="1744" t="s">
        <v>2333</v>
      </c>
      <c r="L9" s="1745" t="s">
        <v>2334</v>
      </c>
    </row>
    <row r="10" spans="1:12">
      <c r="A10" s="1746">
        <v>1</v>
      </c>
      <c r="B10" s="1747" t="s">
        <v>2335</v>
      </c>
      <c r="C10" s="1748">
        <f>SUM(C11:C20)</f>
        <v>0</v>
      </c>
      <c r="D10" s="1748">
        <f t="shared" ref="D10:L10" si="0">SUM(D11:D20)</f>
        <v>0</v>
      </c>
      <c r="E10" s="1748">
        <f t="shared" si="0"/>
        <v>0</v>
      </c>
      <c r="F10" s="1748">
        <f t="shared" si="0"/>
        <v>0</v>
      </c>
      <c r="G10" s="1748">
        <f t="shared" si="0"/>
        <v>0</v>
      </c>
      <c r="H10" s="1748">
        <f t="shared" si="0"/>
        <v>0</v>
      </c>
      <c r="I10" s="1748">
        <f t="shared" si="0"/>
        <v>0</v>
      </c>
      <c r="J10" s="1748">
        <f t="shared" si="0"/>
        <v>0</v>
      </c>
      <c r="K10" s="1748">
        <f t="shared" si="0"/>
        <v>0</v>
      </c>
      <c r="L10" s="1748">
        <f t="shared" si="0"/>
        <v>0</v>
      </c>
    </row>
    <row r="11" spans="1:12">
      <c r="A11" s="1749" t="s">
        <v>2336</v>
      </c>
      <c r="B11" s="1750" t="s">
        <v>2337</v>
      </c>
      <c r="C11" s="1751"/>
      <c r="D11" s="1751"/>
      <c r="E11" s="1751"/>
      <c r="F11" s="1751"/>
      <c r="G11" s="1752">
        <f>SUM(C11:F11)</f>
        <v>0</v>
      </c>
      <c r="H11" s="1751"/>
      <c r="I11" s="1751"/>
      <c r="J11" s="1751"/>
      <c r="K11" s="1751"/>
      <c r="L11" s="1752">
        <f>SUM(H11:K11)</f>
        <v>0</v>
      </c>
    </row>
    <row r="12" spans="1:12">
      <c r="A12" s="1749">
        <v>1125</v>
      </c>
      <c r="B12" s="1753" t="s">
        <v>2338</v>
      </c>
      <c r="C12" s="1751"/>
      <c r="D12" s="1751"/>
      <c r="E12" s="1751"/>
      <c r="F12" s="1751"/>
      <c r="G12" s="1752">
        <f t="shared" ref="G12:G20" si="1">SUM(C12:F12)</f>
        <v>0</v>
      </c>
      <c r="H12" s="1751"/>
      <c r="I12" s="1751"/>
      <c r="J12" s="1751"/>
      <c r="K12" s="1751"/>
      <c r="L12" s="1752">
        <f t="shared" ref="L12:L20" si="2">SUM(H12:K12)</f>
        <v>0</v>
      </c>
    </row>
    <row r="13" spans="1:12">
      <c r="A13" s="1749">
        <v>1126</v>
      </c>
      <c r="B13" s="1753" t="s">
        <v>2339</v>
      </c>
      <c r="C13" s="1751"/>
      <c r="D13" s="1751"/>
      <c r="E13" s="1751"/>
      <c r="F13" s="1751"/>
      <c r="G13" s="1752">
        <f t="shared" si="1"/>
        <v>0</v>
      </c>
      <c r="H13" s="1751"/>
      <c r="I13" s="1751"/>
      <c r="J13" s="1751"/>
      <c r="K13" s="1751"/>
      <c r="L13" s="1752">
        <f t="shared" si="2"/>
        <v>0</v>
      </c>
    </row>
    <row r="14" spans="1:12">
      <c r="A14" s="1749" t="s">
        <v>2340</v>
      </c>
      <c r="B14" s="1753" t="s">
        <v>2341</v>
      </c>
      <c r="C14" s="1751"/>
      <c r="D14" s="1751"/>
      <c r="E14" s="1751"/>
      <c r="F14" s="1751"/>
      <c r="G14" s="1752">
        <f t="shared" si="1"/>
        <v>0</v>
      </c>
      <c r="H14" s="1751"/>
      <c r="I14" s="1751"/>
      <c r="J14" s="1751"/>
      <c r="K14" s="1751"/>
      <c r="L14" s="1752">
        <f t="shared" si="2"/>
        <v>0</v>
      </c>
    </row>
    <row r="15" spans="1:12">
      <c r="A15" s="1749">
        <v>1215</v>
      </c>
      <c r="B15" s="1753" t="s">
        <v>2342</v>
      </c>
      <c r="C15" s="1751"/>
      <c r="D15" s="1751"/>
      <c r="E15" s="1751"/>
      <c r="F15" s="1751"/>
      <c r="G15" s="1752">
        <f t="shared" si="1"/>
        <v>0</v>
      </c>
      <c r="H15" s="1751"/>
      <c r="I15" s="1751"/>
      <c r="J15" s="1751"/>
      <c r="K15" s="1751"/>
      <c r="L15" s="1752">
        <f t="shared" si="2"/>
        <v>0</v>
      </c>
    </row>
    <row r="16" spans="1:12">
      <c r="A16" s="1749">
        <v>1225</v>
      </c>
      <c r="B16" s="1753" t="s">
        <v>2343</v>
      </c>
      <c r="C16" s="1751"/>
      <c r="D16" s="1751"/>
      <c r="E16" s="1751"/>
      <c r="F16" s="1751"/>
      <c r="G16" s="1752">
        <f t="shared" si="1"/>
        <v>0</v>
      </c>
      <c r="H16" s="1751"/>
      <c r="I16" s="1751"/>
      <c r="J16" s="1751"/>
      <c r="K16" s="1751"/>
      <c r="L16" s="1752">
        <f t="shared" si="2"/>
        <v>0</v>
      </c>
    </row>
    <row r="17" spans="1:12">
      <c r="A17" s="1749" t="s">
        <v>2344</v>
      </c>
      <c r="B17" s="1753" t="s">
        <v>2345</v>
      </c>
      <c r="C17" s="1751"/>
      <c r="D17" s="1751"/>
      <c r="E17" s="1751"/>
      <c r="F17" s="1751"/>
      <c r="G17" s="1752">
        <f t="shared" si="1"/>
        <v>0</v>
      </c>
      <c r="H17" s="1751"/>
      <c r="I17" s="1751"/>
      <c r="J17" s="1751"/>
      <c r="K17" s="1751"/>
      <c r="L17" s="1752">
        <f t="shared" si="2"/>
        <v>0</v>
      </c>
    </row>
    <row r="18" spans="1:12">
      <c r="A18" s="1749">
        <v>16</v>
      </c>
      <c r="B18" s="1753" t="s">
        <v>2346</v>
      </c>
      <c r="C18" s="1751"/>
      <c r="D18" s="1751"/>
      <c r="E18" s="1751"/>
      <c r="F18" s="1751"/>
      <c r="G18" s="1752">
        <f t="shared" si="1"/>
        <v>0</v>
      </c>
      <c r="H18" s="1751"/>
      <c r="I18" s="1751"/>
      <c r="J18" s="1751"/>
      <c r="K18" s="1751"/>
      <c r="L18" s="1752">
        <f t="shared" si="2"/>
        <v>0</v>
      </c>
    </row>
    <row r="19" spans="1:12">
      <c r="A19" s="1749">
        <v>17</v>
      </c>
      <c r="B19" s="1753" t="s">
        <v>2347</v>
      </c>
      <c r="C19" s="1751"/>
      <c r="D19" s="1751"/>
      <c r="E19" s="1751"/>
      <c r="F19" s="1751"/>
      <c r="G19" s="1752">
        <f t="shared" si="1"/>
        <v>0</v>
      </c>
      <c r="H19" s="1751"/>
      <c r="I19" s="1751"/>
      <c r="J19" s="1751"/>
      <c r="K19" s="1751"/>
      <c r="L19" s="1752">
        <f t="shared" si="2"/>
        <v>0</v>
      </c>
    </row>
    <row r="20" spans="1:12">
      <c r="A20" s="1749" t="s">
        <v>2348</v>
      </c>
      <c r="B20" s="1753" t="s">
        <v>2349</v>
      </c>
      <c r="C20" s="1751"/>
      <c r="D20" s="1751"/>
      <c r="E20" s="1751"/>
      <c r="F20" s="1751"/>
      <c r="G20" s="1752">
        <f t="shared" si="1"/>
        <v>0</v>
      </c>
      <c r="H20" s="1751"/>
      <c r="I20" s="1751"/>
      <c r="J20" s="1751"/>
      <c r="K20" s="1751"/>
      <c r="L20" s="1752">
        <f t="shared" si="2"/>
        <v>0</v>
      </c>
    </row>
    <row r="21" spans="1:12">
      <c r="A21" s="1746">
        <v>2</v>
      </c>
      <c r="B21" s="1754" t="s">
        <v>2350</v>
      </c>
      <c r="C21" s="1748">
        <f>+C22+SUM(C28:C31)</f>
        <v>0</v>
      </c>
      <c r="D21" s="1748">
        <f t="shared" ref="D21:L21" si="3">+D22+SUM(D28:D31)</f>
        <v>0</v>
      </c>
      <c r="E21" s="1748">
        <f t="shared" si="3"/>
        <v>0</v>
      </c>
      <c r="F21" s="1748">
        <f t="shared" si="3"/>
        <v>0</v>
      </c>
      <c r="G21" s="1748">
        <f t="shared" si="3"/>
        <v>0</v>
      </c>
      <c r="H21" s="1748">
        <f t="shared" si="3"/>
        <v>0</v>
      </c>
      <c r="I21" s="1748">
        <f t="shared" si="3"/>
        <v>0</v>
      </c>
      <c r="J21" s="1748">
        <f t="shared" si="3"/>
        <v>0</v>
      </c>
      <c r="K21" s="1748">
        <f t="shared" si="3"/>
        <v>0</v>
      </c>
      <c r="L21" s="1748">
        <f t="shared" si="3"/>
        <v>0</v>
      </c>
    </row>
    <row r="22" spans="1:12">
      <c r="A22" s="1749">
        <v>26</v>
      </c>
      <c r="B22" s="1750" t="s">
        <v>2351</v>
      </c>
      <c r="C22" s="1748">
        <f>SUM(C23:C27)</f>
        <v>0</v>
      </c>
      <c r="D22" s="1748">
        <f t="shared" ref="D22:K22" si="4">SUM(D23:D27)</f>
        <v>0</v>
      </c>
      <c r="E22" s="1748">
        <f t="shared" si="4"/>
        <v>0</v>
      </c>
      <c r="F22" s="1748">
        <f t="shared" si="4"/>
        <v>0</v>
      </c>
      <c r="G22" s="1748">
        <f t="shared" si="4"/>
        <v>0</v>
      </c>
      <c r="H22" s="1748">
        <f t="shared" si="4"/>
        <v>0</v>
      </c>
      <c r="I22" s="1748">
        <f t="shared" si="4"/>
        <v>0</v>
      </c>
      <c r="J22" s="1748">
        <f t="shared" si="4"/>
        <v>0</v>
      </c>
      <c r="K22" s="1748">
        <f t="shared" si="4"/>
        <v>0</v>
      </c>
      <c r="L22" s="1748">
        <f>SUM(L23:L27)</f>
        <v>0</v>
      </c>
    </row>
    <row r="23" spans="1:12">
      <c r="A23" s="1749" t="s">
        <v>2352</v>
      </c>
      <c r="B23" s="1753" t="s">
        <v>560</v>
      </c>
      <c r="C23" s="1755"/>
      <c r="D23" s="1755"/>
      <c r="E23" s="1755"/>
      <c r="F23" s="1755"/>
      <c r="G23" s="1756">
        <f>SUM(C23:F23)</f>
        <v>0</v>
      </c>
      <c r="H23" s="1755"/>
      <c r="I23" s="1755"/>
      <c r="J23" s="1755"/>
      <c r="K23" s="1755"/>
      <c r="L23" s="1756">
        <f>SUM(H23:K23)</f>
        <v>0</v>
      </c>
    </row>
    <row r="24" spans="1:12">
      <c r="A24" s="1749">
        <v>263</v>
      </c>
      <c r="B24" s="1753" t="s">
        <v>570</v>
      </c>
      <c r="C24" s="1751"/>
      <c r="D24" s="1751"/>
      <c r="E24" s="1751"/>
      <c r="F24" s="1751"/>
      <c r="G24" s="1752">
        <f t="shared" ref="G24:G36" si="5">SUM(C24:F24)</f>
        <v>0</v>
      </c>
      <c r="H24" s="1751"/>
      <c r="I24" s="1751"/>
      <c r="J24" s="1751"/>
      <c r="K24" s="1751"/>
      <c r="L24" s="1752">
        <f t="shared" ref="L24:L36" si="6">SUM(H24:K24)</f>
        <v>0</v>
      </c>
    </row>
    <row r="25" spans="1:12">
      <c r="A25" s="1749">
        <v>264</v>
      </c>
      <c r="B25" s="1753" t="s">
        <v>571</v>
      </c>
      <c r="C25" s="1751"/>
      <c r="D25" s="1751"/>
      <c r="E25" s="1751"/>
      <c r="F25" s="1751"/>
      <c r="G25" s="1752">
        <f t="shared" si="5"/>
        <v>0</v>
      </c>
      <c r="H25" s="1751"/>
      <c r="I25" s="1751"/>
      <c r="J25" s="1751"/>
      <c r="K25" s="1751"/>
      <c r="L25" s="1752">
        <f t="shared" si="6"/>
        <v>0</v>
      </c>
    </row>
    <row r="26" spans="1:12">
      <c r="A26" s="1749">
        <v>265</v>
      </c>
      <c r="B26" s="1753" t="s">
        <v>2353</v>
      </c>
      <c r="C26" s="1751"/>
      <c r="D26" s="1751"/>
      <c r="E26" s="1751"/>
      <c r="F26" s="1751"/>
      <c r="G26" s="1752">
        <f t="shared" si="5"/>
        <v>0</v>
      </c>
      <c r="H26" s="1751"/>
      <c r="I26" s="1751"/>
      <c r="J26" s="1751"/>
      <c r="K26" s="1751"/>
      <c r="L26" s="1752">
        <f t="shared" si="6"/>
        <v>0</v>
      </c>
    </row>
    <row r="27" spans="1:12">
      <c r="A27" s="1749" t="s">
        <v>2354</v>
      </c>
      <c r="B27" s="1750" t="s">
        <v>2355</v>
      </c>
      <c r="C27" s="1757"/>
      <c r="D27" s="1757"/>
      <c r="E27" s="1757"/>
      <c r="F27" s="1757"/>
      <c r="G27" s="1758">
        <f t="shared" si="5"/>
        <v>0</v>
      </c>
      <c r="H27" s="1757"/>
      <c r="I27" s="1757"/>
      <c r="J27" s="1757"/>
      <c r="K27" s="1757"/>
      <c r="L27" s="1758">
        <f t="shared" si="6"/>
        <v>0</v>
      </c>
    </row>
    <row r="28" spans="1:12">
      <c r="A28" s="1749">
        <v>271</v>
      </c>
      <c r="B28" s="1753" t="s">
        <v>560</v>
      </c>
      <c r="C28" s="1755"/>
      <c r="D28" s="1755"/>
      <c r="E28" s="1755"/>
      <c r="F28" s="1755"/>
      <c r="G28" s="1752">
        <f t="shared" si="5"/>
        <v>0</v>
      </c>
      <c r="H28" s="1755"/>
      <c r="I28" s="1755"/>
      <c r="J28" s="1755"/>
      <c r="K28" s="1755"/>
      <c r="L28" s="1752">
        <f t="shared" si="6"/>
        <v>0</v>
      </c>
    </row>
    <row r="29" spans="1:12">
      <c r="A29" s="1749">
        <v>272</v>
      </c>
      <c r="B29" s="1753" t="s">
        <v>570</v>
      </c>
      <c r="C29" s="1751"/>
      <c r="D29" s="1751"/>
      <c r="E29" s="1751"/>
      <c r="F29" s="1751"/>
      <c r="G29" s="1752">
        <f t="shared" si="5"/>
        <v>0</v>
      </c>
      <c r="H29" s="1751"/>
      <c r="I29" s="1751"/>
      <c r="J29" s="1751"/>
      <c r="K29" s="1751"/>
      <c r="L29" s="1752">
        <f t="shared" si="6"/>
        <v>0</v>
      </c>
    </row>
    <row r="30" spans="1:12">
      <c r="A30" s="1749">
        <v>273</v>
      </c>
      <c r="B30" s="1753" t="s">
        <v>571</v>
      </c>
      <c r="C30" s="1751"/>
      <c r="D30" s="1751"/>
      <c r="E30" s="1751"/>
      <c r="F30" s="1751"/>
      <c r="G30" s="1752">
        <f t="shared" si="5"/>
        <v>0</v>
      </c>
      <c r="H30" s="1751"/>
      <c r="I30" s="1751"/>
      <c r="J30" s="1751"/>
      <c r="K30" s="1751"/>
      <c r="L30" s="1752">
        <f t="shared" si="6"/>
        <v>0</v>
      </c>
    </row>
    <row r="31" spans="1:12">
      <c r="A31" s="1749" t="s">
        <v>2356</v>
      </c>
      <c r="B31" s="1753" t="s">
        <v>588</v>
      </c>
      <c r="C31" s="1757"/>
      <c r="D31" s="1757"/>
      <c r="E31" s="1757"/>
      <c r="F31" s="1757"/>
      <c r="G31" s="1752">
        <f t="shared" si="5"/>
        <v>0</v>
      </c>
      <c r="H31" s="1757"/>
      <c r="I31" s="1757"/>
      <c r="J31" s="1757"/>
      <c r="K31" s="1757"/>
      <c r="L31" s="1752">
        <f t="shared" si="6"/>
        <v>0</v>
      </c>
    </row>
    <row r="32" spans="1:12">
      <c r="A32" s="1749">
        <v>3</v>
      </c>
      <c r="B32" s="1747" t="s">
        <v>435</v>
      </c>
      <c r="C32" s="1730"/>
      <c r="D32" s="1730"/>
      <c r="E32" s="1730"/>
      <c r="F32" s="1730"/>
      <c r="G32" s="1759">
        <f t="shared" si="5"/>
        <v>0</v>
      </c>
      <c r="H32" s="1730"/>
      <c r="I32" s="1730"/>
      <c r="J32" s="1730"/>
      <c r="K32" s="1730"/>
      <c r="L32" s="1759">
        <f t="shared" si="6"/>
        <v>0</v>
      </c>
    </row>
    <row r="33" spans="1:12">
      <c r="A33" s="1749">
        <v>42</v>
      </c>
      <c r="B33" s="1747" t="s">
        <v>2357</v>
      </c>
      <c r="C33" s="1730"/>
      <c r="D33" s="1730"/>
      <c r="E33" s="1730"/>
      <c r="F33" s="1730"/>
      <c r="G33" s="1759">
        <f t="shared" si="5"/>
        <v>0</v>
      </c>
      <c r="H33" s="1730"/>
      <c r="I33" s="1730"/>
      <c r="J33" s="1730"/>
      <c r="K33" s="1730"/>
      <c r="L33" s="1759">
        <f t="shared" si="6"/>
        <v>0</v>
      </c>
    </row>
    <row r="34" spans="1:12">
      <c r="A34" s="1749" t="s">
        <v>2358</v>
      </c>
      <c r="B34" s="1747" t="s">
        <v>2359</v>
      </c>
      <c r="C34" s="1730"/>
      <c r="D34" s="1730"/>
      <c r="E34" s="1730"/>
      <c r="F34" s="1730"/>
      <c r="G34" s="1759">
        <f t="shared" si="5"/>
        <v>0</v>
      </c>
      <c r="H34" s="1730"/>
      <c r="I34" s="1730"/>
      <c r="J34" s="1730"/>
      <c r="K34" s="1730"/>
      <c r="L34" s="1759">
        <f t="shared" si="6"/>
        <v>0</v>
      </c>
    </row>
    <row r="35" spans="1:12">
      <c r="A35" s="1749" t="s">
        <v>2360</v>
      </c>
      <c r="B35" s="1747" t="s">
        <v>2361</v>
      </c>
      <c r="C35" s="1730"/>
      <c r="D35" s="1730"/>
      <c r="E35" s="1730"/>
      <c r="F35" s="1730"/>
      <c r="G35" s="1759">
        <f t="shared" si="5"/>
        <v>0</v>
      </c>
      <c r="H35" s="1730"/>
      <c r="I35" s="1730"/>
      <c r="J35" s="1730"/>
      <c r="K35" s="1730"/>
      <c r="L35" s="1759">
        <f t="shared" si="6"/>
        <v>0</v>
      </c>
    </row>
    <row r="36" spans="1:12">
      <c r="A36" s="1749" t="s">
        <v>2362</v>
      </c>
      <c r="B36" s="1747" t="s">
        <v>1351</v>
      </c>
      <c r="C36" s="1751"/>
      <c r="D36" s="1751"/>
      <c r="E36" s="1751"/>
      <c r="F36" s="1751"/>
      <c r="G36" s="1759">
        <f t="shared" si="5"/>
        <v>0</v>
      </c>
      <c r="H36" s="1751"/>
      <c r="I36" s="1751"/>
      <c r="J36" s="1751"/>
      <c r="K36" s="1751"/>
      <c r="L36" s="1759">
        <f t="shared" si="6"/>
        <v>0</v>
      </c>
    </row>
    <row r="37" spans="1:12">
      <c r="A37" s="1749">
        <v>5</v>
      </c>
      <c r="B37" s="1747" t="s">
        <v>2363</v>
      </c>
      <c r="C37" s="1748">
        <f>SUM(C38:C45)</f>
        <v>0</v>
      </c>
      <c r="D37" s="1748">
        <f t="shared" ref="D37:L37" si="7">SUM(D38:D45)</f>
        <v>0</v>
      </c>
      <c r="E37" s="1748">
        <f t="shared" si="7"/>
        <v>0</v>
      </c>
      <c r="F37" s="1748">
        <f t="shared" si="7"/>
        <v>0</v>
      </c>
      <c r="G37" s="1748">
        <f t="shared" si="7"/>
        <v>0</v>
      </c>
      <c r="H37" s="1748">
        <f t="shared" si="7"/>
        <v>0</v>
      </c>
      <c r="I37" s="1748">
        <f t="shared" si="7"/>
        <v>0</v>
      </c>
      <c r="J37" s="1748">
        <f t="shared" si="7"/>
        <v>0</v>
      </c>
      <c r="K37" s="1748">
        <f t="shared" si="7"/>
        <v>0</v>
      </c>
      <c r="L37" s="1748">
        <f t="shared" si="7"/>
        <v>0</v>
      </c>
    </row>
    <row r="38" spans="1:12">
      <c r="A38" s="1749">
        <v>54</v>
      </c>
      <c r="B38" s="1753" t="s">
        <v>2364</v>
      </c>
      <c r="C38" s="1751"/>
      <c r="D38" s="1751"/>
      <c r="E38" s="1751"/>
      <c r="F38" s="1751"/>
      <c r="G38" s="1752">
        <f t="shared" ref="G38:G45" si="8">SUM(C38:F38)</f>
        <v>0</v>
      </c>
      <c r="H38" s="1751"/>
      <c r="I38" s="1751"/>
      <c r="J38" s="1751"/>
      <c r="K38" s="1751"/>
      <c r="L38" s="1752">
        <f t="shared" ref="L38:L45" si="9">SUM(H38:K38)</f>
        <v>0</v>
      </c>
    </row>
    <row r="39" spans="1:12">
      <c r="A39" s="1749">
        <v>55</v>
      </c>
      <c r="B39" s="1753" t="s">
        <v>1274</v>
      </c>
      <c r="C39" s="1751"/>
      <c r="D39" s="1751"/>
      <c r="E39" s="1751"/>
      <c r="F39" s="1751"/>
      <c r="G39" s="1752">
        <f t="shared" si="8"/>
        <v>0</v>
      </c>
      <c r="H39" s="1751"/>
      <c r="I39" s="1751"/>
      <c r="J39" s="1751"/>
      <c r="K39" s="1751"/>
      <c r="L39" s="1752">
        <f t="shared" si="9"/>
        <v>0</v>
      </c>
    </row>
    <row r="40" spans="1:12">
      <c r="A40" s="1749">
        <v>56</v>
      </c>
      <c r="B40" s="1753" t="s">
        <v>775</v>
      </c>
      <c r="C40" s="1751"/>
      <c r="D40" s="1751"/>
      <c r="E40" s="1751"/>
      <c r="F40" s="1751"/>
      <c r="G40" s="1752">
        <f t="shared" si="8"/>
        <v>0</v>
      </c>
      <c r="H40" s="1751"/>
      <c r="I40" s="1751"/>
      <c r="J40" s="1751"/>
      <c r="K40" s="1751"/>
      <c r="L40" s="1752">
        <f t="shared" si="9"/>
        <v>0</v>
      </c>
    </row>
    <row r="41" spans="1:12">
      <c r="A41" s="1749" t="s">
        <v>2365</v>
      </c>
      <c r="B41" s="1753" t="s">
        <v>2366</v>
      </c>
      <c r="C41" s="1751"/>
      <c r="D41" s="1751"/>
      <c r="E41" s="1751"/>
      <c r="F41" s="1751"/>
      <c r="G41" s="1752">
        <f t="shared" si="8"/>
        <v>0</v>
      </c>
      <c r="H41" s="1751"/>
      <c r="I41" s="1751"/>
      <c r="J41" s="1751"/>
      <c r="K41" s="1751"/>
      <c r="L41" s="1752">
        <f t="shared" si="9"/>
        <v>0</v>
      </c>
    </row>
    <row r="42" spans="1:12">
      <c r="A42" s="1749">
        <v>572</v>
      </c>
      <c r="B42" s="1753" t="s">
        <v>666</v>
      </c>
      <c r="C42" s="1751"/>
      <c r="D42" s="1751"/>
      <c r="E42" s="1751"/>
      <c r="F42" s="1751"/>
      <c r="G42" s="1752">
        <f t="shared" si="8"/>
        <v>0</v>
      </c>
      <c r="H42" s="1751"/>
      <c r="I42" s="1751"/>
      <c r="J42" s="1751"/>
      <c r="K42" s="1751"/>
      <c r="L42" s="1752">
        <f t="shared" si="9"/>
        <v>0</v>
      </c>
    </row>
    <row r="43" spans="1:12">
      <c r="A43" s="1749">
        <v>573</v>
      </c>
      <c r="B43" s="1753" t="s">
        <v>2367</v>
      </c>
      <c r="C43" s="1751"/>
      <c r="D43" s="1751"/>
      <c r="E43" s="1751"/>
      <c r="F43" s="1751"/>
      <c r="G43" s="1752">
        <f t="shared" si="8"/>
        <v>0</v>
      </c>
      <c r="H43" s="1751"/>
      <c r="I43" s="1751"/>
      <c r="J43" s="1751"/>
      <c r="K43" s="1751"/>
      <c r="L43" s="1752">
        <f t="shared" si="9"/>
        <v>0</v>
      </c>
    </row>
    <row r="44" spans="1:12">
      <c r="A44" s="1749">
        <v>577</v>
      </c>
      <c r="B44" s="1753" t="s">
        <v>1453</v>
      </c>
      <c r="C44" s="1751"/>
      <c r="D44" s="1751"/>
      <c r="E44" s="1751"/>
      <c r="F44" s="1751"/>
      <c r="G44" s="1752">
        <f t="shared" si="8"/>
        <v>0</v>
      </c>
      <c r="H44" s="1751"/>
      <c r="I44" s="1751"/>
      <c r="J44" s="1751"/>
      <c r="K44" s="1751"/>
      <c r="L44" s="1752">
        <f t="shared" si="9"/>
        <v>0</v>
      </c>
    </row>
    <row r="45" spans="1:12">
      <c r="A45" s="1760">
        <v>578</v>
      </c>
      <c r="B45" s="1753" t="s">
        <v>1290</v>
      </c>
      <c r="C45" s="1757"/>
      <c r="D45" s="1757"/>
      <c r="E45" s="1757"/>
      <c r="F45" s="1757"/>
      <c r="G45" s="1758">
        <f t="shared" si="8"/>
        <v>0</v>
      </c>
      <c r="H45" s="1757"/>
      <c r="I45" s="1757"/>
      <c r="J45" s="1757"/>
      <c r="K45" s="1757"/>
      <c r="L45" s="1758">
        <f t="shared" si="9"/>
        <v>0</v>
      </c>
    </row>
    <row r="46" spans="1:12" ht="21.75" customHeight="1">
      <c r="A46" s="1761"/>
      <c r="B46" s="1762" t="s">
        <v>2368</v>
      </c>
      <c r="C46" s="1763">
        <f>C10+C21+C32+C33+C34+C35+C36+C37</f>
        <v>0</v>
      </c>
      <c r="D46" s="1763">
        <f t="shared" ref="D46:L46" si="10">D10+D21+D32+D33+D34+D35+D36+D37</f>
        <v>0</v>
      </c>
      <c r="E46" s="1763">
        <f t="shared" si="10"/>
        <v>0</v>
      </c>
      <c r="F46" s="1763">
        <f t="shared" si="10"/>
        <v>0</v>
      </c>
      <c r="G46" s="1763">
        <f>G10+G21+G32+G33+G34+G35+G36+G37</f>
        <v>0</v>
      </c>
      <c r="H46" s="1763">
        <f t="shared" si="10"/>
        <v>0</v>
      </c>
      <c r="I46" s="1763">
        <f t="shared" si="10"/>
        <v>0</v>
      </c>
      <c r="J46" s="1763">
        <f t="shared" si="10"/>
        <v>0</v>
      </c>
      <c r="K46" s="1763">
        <f t="shared" si="10"/>
        <v>0</v>
      </c>
      <c r="L46" s="1763">
        <f t="shared" si="10"/>
        <v>0</v>
      </c>
    </row>
    <row r="47" spans="1:12" ht="20.25" customHeight="1">
      <c r="A47" s="1764"/>
      <c r="B47" s="1765"/>
      <c r="C47" s="1766"/>
      <c r="D47" s="1766"/>
      <c r="E47" s="1766"/>
      <c r="F47" s="1766"/>
      <c r="G47" s="1766"/>
      <c r="H47" s="1767"/>
      <c r="I47" s="1767"/>
      <c r="J47" s="1767"/>
      <c r="K47" s="1767"/>
      <c r="L47" s="1767"/>
    </row>
    <row r="48" spans="1:12" ht="26.25" customHeight="1">
      <c r="A48" s="1761"/>
      <c r="B48" s="1768" t="s">
        <v>2369</v>
      </c>
      <c r="C48" s="1769"/>
      <c r="D48" s="1770"/>
      <c r="E48" s="1770"/>
      <c r="F48" s="1770"/>
      <c r="G48" s="1770"/>
      <c r="H48" s="1770"/>
      <c r="I48" s="1769"/>
      <c r="J48" s="1769"/>
      <c r="K48" s="1769"/>
      <c r="L48" s="1769"/>
    </row>
    <row r="49" spans="1:12" ht="19.5" customHeight="1">
      <c r="A49" s="1761"/>
      <c r="B49" s="1771"/>
      <c r="C49" s="892"/>
    </row>
    <row r="50" spans="1:12" ht="17.25" customHeight="1">
      <c r="A50" s="1772"/>
      <c r="B50" s="1768" t="s">
        <v>2370</v>
      </c>
      <c r="C50" s="1773"/>
    </row>
    <row r="51" spans="1:12">
      <c r="A51" s="1774"/>
      <c r="B51" s="1775"/>
      <c r="C51" s="1776"/>
    </row>
    <row r="52" spans="1:12">
      <c r="A52" s="1749">
        <v>1</v>
      </c>
      <c r="B52" s="1777" t="s">
        <v>2371</v>
      </c>
      <c r="C52" s="1778" t="e">
        <f>C48/C46*100</f>
        <v>#DIV/0!</v>
      </c>
    </row>
    <row r="53" spans="1:12">
      <c r="A53" s="1749">
        <v>2</v>
      </c>
      <c r="B53" s="1777" t="s">
        <v>2372</v>
      </c>
      <c r="C53" s="1778" t="e">
        <f>(D48+E48+F48)/(D46+E46+F46)*100</f>
        <v>#DIV/0!</v>
      </c>
    </row>
    <row r="54" spans="1:12">
      <c r="A54" s="1749">
        <v>3</v>
      </c>
      <c r="B54" s="1777" t="s">
        <v>2373</v>
      </c>
      <c r="C54" s="1778" t="e">
        <f>G48/G46*100</f>
        <v>#DIV/0!</v>
      </c>
    </row>
    <row r="55" spans="1:12">
      <c r="A55" s="1760"/>
      <c r="B55" s="1779"/>
      <c r="C55" s="1780"/>
    </row>
    <row r="56" spans="1:12" ht="20.25" customHeight="1">
      <c r="A56" s="1781"/>
      <c r="B56" s="1782" t="s">
        <v>2374</v>
      </c>
      <c r="C56" s="135"/>
    </row>
    <row r="57" spans="1:12" ht="30" customHeight="1">
      <c r="A57" s="1781"/>
      <c r="B57" s="1783" t="s">
        <v>2375</v>
      </c>
      <c r="C57" s="135"/>
      <c r="D57" s="135"/>
      <c r="E57" s="135"/>
      <c r="F57" s="135"/>
      <c r="G57" s="135"/>
      <c r="H57" s="135"/>
      <c r="I57" s="135"/>
      <c r="J57" s="135"/>
      <c r="K57" s="135"/>
      <c r="L57" s="135"/>
    </row>
    <row r="58" spans="1:12" ht="26.25">
      <c r="A58" s="1781"/>
      <c r="B58" s="1783" t="s">
        <v>2376</v>
      </c>
    </row>
    <row r="59" spans="1:12" ht="39">
      <c r="A59" s="1781"/>
      <c r="B59" s="1783" t="s">
        <v>2377</v>
      </c>
    </row>
    <row r="60" spans="1:12" ht="39">
      <c r="A60" s="1781"/>
      <c r="B60" s="1783" t="s">
        <v>2378</v>
      </c>
    </row>
    <row r="61" spans="1:12" ht="77.25">
      <c r="B61" s="1784" t="s">
        <v>2379</v>
      </c>
    </row>
  </sheetData>
  <mergeCells count="3">
    <mergeCell ref="C7:G7"/>
    <mergeCell ref="H7:L8"/>
    <mergeCell ref="C8:G8"/>
  </mergeCells>
  <pageMargins left="0" right="0" top="0" bottom="0" header="0.3" footer="0.3"/>
  <pageSetup scale="68"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showGridLines="0" zoomScale="80" zoomScaleNormal="80" workbookViewId="0"/>
  </sheetViews>
  <sheetFormatPr defaultRowHeight="15"/>
  <cols>
    <col min="1" max="1" width="22.85546875" style="64" customWidth="1"/>
    <col min="2" max="2" width="28.140625" style="64" bestFit="1" customWidth="1"/>
    <col min="3" max="3" width="22.85546875" style="64" customWidth="1"/>
    <col min="4" max="4" width="22" style="64" customWidth="1"/>
    <col min="5" max="5" width="19.42578125" style="64" customWidth="1"/>
    <col min="6" max="6" width="18.42578125" style="64" customWidth="1"/>
    <col min="7" max="7" width="19.140625" style="64" customWidth="1"/>
    <col min="8" max="8" width="17.28515625" style="64" customWidth="1"/>
    <col min="9" max="9" width="19.28515625" style="64" customWidth="1"/>
    <col min="10" max="16384" width="9.140625" style="64"/>
  </cols>
  <sheetData>
    <row r="1" spans="1:10">
      <c r="A1" s="1679" t="s">
        <v>2257</v>
      </c>
      <c r="B1" s="1785" t="s">
        <v>920</v>
      </c>
    </row>
    <row r="2" spans="1:10" ht="30">
      <c r="A2" s="1679" t="s">
        <v>2258</v>
      </c>
      <c r="B2" s="1786" t="s">
        <v>2295</v>
      </c>
    </row>
    <row r="3" spans="1:10">
      <c r="A3" s="1679" t="s">
        <v>2259</v>
      </c>
      <c r="B3" s="2" t="s">
        <v>52</v>
      </c>
    </row>
    <row r="4" spans="1:10">
      <c r="A4" s="1679" t="s">
        <v>2260</v>
      </c>
      <c r="B4" s="2" t="s">
        <v>53</v>
      </c>
    </row>
    <row r="5" spans="1:10">
      <c r="A5" s="1679" t="s">
        <v>2261</v>
      </c>
      <c r="B5" s="2" t="s">
        <v>1412</v>
      </c>
    </row>
    <row r="6" spans="1:10" ht="15.75" thickBot="1"/>
    <row r="7" spans="1:10" ht="33.75" customHeight="1">
      <c r="A7" s="1787" t="s">
        <v>200</v>
      </c>
      <c r="B7" s="1788" t="s">
        <v>2309</v>
      </c>
      <c r="C7" s="1789" t="s">
        <v>2380</v>
      </c>
      <c r="D7" s="1789" t="s">
        <v>2381</v>
      </c>
      <c r="E7" s="1789" t="s">
        <v>2382</v>
      </c>
      <c r="F7" s="1789" t="s">
        <v>2383</v>
      </c>
      <c r="G7" s="1789" t="s">
        <v>2384</v>
      </c>
      <c r="H7" s="1789" t="s">
        <v>2385</v>
      </c>
      <c r="I7" s="1790" t="s">
        <v>2386</v>
      </c>
    </row>
    <row r="8" spans="1:10">
      <c r="A8" s="1791">
        <v>6.1</v>
      </c>
      <c r="B8" s="1725" t="s">
        <v>2387</v>
      </c>
      <c r="C8" s="1727">
        <f>SUM(C9:C12)</f>
        <v>0</v>
      </c>
      <c r="D8" s="1727">
        <f t="shared" ref="D8:I8" si="0">SUM(D9:D12)</f>
        <v>0</v>
      </c>
      <c r="E8" s="1727">
        <f t="shared" si="0"/>
        <v>0</v>
      </c>
      <c r="F8" s="1727">
        <f t="shared" si="0"/>
        <v>0</v>
      </c>
      <c r="G8" s="1727">
        <f t="shared" si="0"/>
        <v>0</v>
      </c>
      <c r="H8" s="1727">
        <f t="shared" si="0"/>
        <v>0</v>
      </c>
      <c r="I8" s="1727">
        <f t="shared" si="0"/>
        <v>0</v>
      </c>
      <c r="J8" s="89"/>
    </row>
    <row r="9" spans="1:10">
      <c r="A9" s="1792" t="s">
        <v>2388</v>
      </c>
      <c r="B9" s="1729" t="s">
        <v>2389</v>
      </c>
      <c r="C9" s="1730"/>
      <c r="D9" s="1730"/>
      <c r="E9" s="1730"/>
      <c r="F9" s="1730"/>
      <c r="G9" s="1730"/>
      <c r="H9" s="1730"/>
      <c r="I9" s="1793"/>
    </row>
    <row r="10" spans="1:10">
      <c r="A10" s="1792" t="s">
        <v>2390</v>
      </c>
      <c r="B10" s="1729" t="s">
        <v>2391</v>
      </c>
      <c r="C10" s="1730"/>
      <c r="D10" s="1730"/>
      <c r="E10" s="1730"/>
      <c r="F10" s="1730"/>
      <c r="G10" s="1730"/>
      <c r="H10" s="1730"/>
      <c r="I10" s="1793"/>
    </row>
    <row r="11" spans="1:10">
      <c r="A11" s="1792" t="s">
        <v>2392</v>
      </c>
      <c r="B11" s="1729" t="s">
        <v>2393</v>
      </c>
      <c r="C11" s="1730"/>
      <c r="D11" s="1730"/>
      <c r="E11" s="1730"/>
      <c r="F11" s="1730"/>
      <c r="G11" s="1730"/>
      <c r="H11" s="1730"/>
      <c r="I11" s="1793"/>
    </row>
    <row r="12" spans="1:10" ht="15.75" thickBot="1">
      <c r="A12" s="1794" t="s">
        <v>2394</v>
      </c>
      <c r="B12" s="1795" t="s">
        <v>2395</v>
      </c>
      <c r="C12" s="1796"/>
      <c r="D12" s="1796"/>
      <c r="E12" s="1796"/>
      <c r="F12" s="1796"/>
      <c r="G12" s="1796"/>
      <c r="H12" s="1796"/>
      <c r="I12" s="1797"/>
    </row>
    <row r="16" spans="1:10">
      <c r="B16" s="1708"/>
    </row>
    <row r="18" spans="2:7">
      <c r="B18" s="1798"/>
    </row>
    <row r="19" spans="2:7">
      <c r="B19" s="1798"/>
    </row>
    <row r="20" spans="2:7">
      <c r="B20" s="1798"/>
    </row>
    <row r="21" spans="2:7">
      <c r="B21" s="1798"/>
    </row>
    <row r="22" spans="2:7">
      <c r="B22" s="1798"/>
      <c r="E22" s="1799"/>
    </row>
    <row r="23" spans="2:7">
      <c r="B23" s="1800"/>
      <c r="G23" s="1801"/>
    </row>
    <row r="27" spans="2:7">
      <c r="E27" s="93"/>
      <c r="F27" s="93"/>
      <c r="G27" s="93"/>
    </row>
    <row r="28" spans="2:7">
      <c r="E28" s="93"/>
      <c r="F28" s="93"/>
      <c r="G28" s="93"/>
    </row>
    <row r="29" spans="2:7">
      <c r="E29" s="93"/>
      <c r="F29" s="93"/>
      <c r="G29" s="93"/>
    </row>
    <row r="30" spans="2:7">
      <c r="E30" s="93"/>
      <c r="F30" s="93"/>
      <c r="G30" s="93"/>
    </row>
    <row r="31" spans="2:7">
      <c r="E31" s="1802"/>
      <c r="F31" s="1802"/>
      <c r="G31" s="93"/>
    </row>
    <row r="32" spans="2:7">
      <c r="E32" s="1802"/>
      <c r="F32" s="1802"/>
      <c r="G32" s="93"/>
    </row>
    <row r="33" spans="5:7">
      <c r="E33" s="93"/>
      <c r="F33" s="93"/>
      <c r="G33" s="93"/>
    </row>
    <row r="34" spans="5:7">
      <c r="E34" s="93"/>
      <c r="F34" s="93"/>
      <c r="G34" s="93"/>
    </row>
  </sheetData>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showGridLines="0" zoomScale="90" zoomScaleNormal="90" workbookViewId="0"/>
  </sheetViews>
  <sheetFormatPr defaultRowHeight="15"/>
  <cols>
    <col min="1" max="1" width="21.5703125" style="64" customWidth="1"/>
    <col min="2" max="2" width="96.7109375" style="64" bestFit="1" customWidth="1"/>
    <col min="3" max="16384" width="9.140625" style="64"/>
  </cols>
  <sheetData>
    <row r="1" spans="1:6">
      <c r="A1" s="1679" t="s">
        <v>2257</v>
      </c>
      <c r="B1" s="1803" t="s">
        <v>921</v>
      </c>
    </row>
    <row r="2" spans="1:6">
      <c r="A2" s="1679" t="s">
        <v>2258</v>
      </c>
      <c r="B2" s="1804" t="s">
        <v>2296</v>
      </c>
    </row>
    <row r="3" spans="1:6">
      <c r="A3" s="1679" t="s">
        <v>2259</v>
      </c>
      <c r="B3" s="2" t="s">
        <v>52</v>
      </c>
    </row>
    <row r="4" spans="1:6">
      <c r="A4" s="1679" t="s">
        <v>2260</v>
      </c>
      <c r="B4" s="2" t="s">
        <v>53</v>
      </c>
    </row>
    <row r="5" spans="1:6">
      <c r="A5" s="1679" t="s">
        <v>2261</v>
      </c>
      <c r="B5" s="2" t="s">
        <v>1412</v>
      </c>
    </row>
    <row r="6" spans="1:6" ht="15.75" thickBot="1"/>
    <row r="7" spans="1:6">
      <c r="A7" s="1787" t="s">
        <v>1063</v>
      </c>
      <c r="B7" s="1805" t="s">
        <v>2296</v>
      </c>
      <c r="C7" s="1806" t="s">
        <v>2396</v>
      </c>
      <c r="D7" s="1806" t="s">
        <v>2397</v>
      </c>
      <c r="E7" s="1807" t="s">
        <v>54</v>
      </c>
    </row>
    <row r="8" spans="1:6">
      <c r="A8" s="1791">
        <v>6.4</v>
      </c>
      <c r="B8" s="1725" t="s">
        <v>2398</v>
      </c>
      <c r="C8" s="1727">
        <f>SUM(C9:C14)</f>
        <v>0</v>
      </c>
      <c r="D8" s="1727">
        <f>SUM(D9:D14)</f>
        <v>0</v>
      </c>
      <c r="E8" s="1808">
        <f>SUM(C8:D8)</f>
        <v>0</v>
      </c>
      <c r="F8" s="89"/>
    </row>
    <row r="9" spans="1:6">
      <c r="A9" s="1792" t="s">
        <v>2399</v>
      </c>
      <c r="B9" s="1729" t="s">
        <v>2400</v>
      </c>
      <c r="C9" s="1730"/>
      <c r="D9" s="1730"/>
      <c r="E9" s="1808">
        <f t="shared" ref="E9:E14" si="0">SUM(C9:D9)</f>
        <v>0</v>
      </c>
    </row>
    <row r="10" spans="1:6">
      <c r="A10" s="1792" t="s">
        <v>2401</v>
      </c>
      <c r="B10" s="1729" t="s">
        <v>2402</v>
      </c>
      <c r="C10" s="1730"/>
      <c r="D10" s="1730"/>
      <c r="E10" s="1808">
        <f t="shared" si="0"/>
        <v>0</v>
      </c>
    </row>
    <row r="11" spans="1:6">
      <c r="A11" s="1792" t="s">
        <v>2403</v>
      </c>
      <c r="B11" s="1729" t="s">
        <v>2404</v>
      </c>
      <c r="C11" s="1730"/>
      <c r="D11" s="1730"/>
      <c r="E11" s="1808">
        <f t="shared" si="0"/>
        <v>0</v>
      </c>
    </row>
    <row r="12" spans="1:6">
      <c r="A12" s="1792" t="s">
        <v>2405</v>
      </c>
      <c r="B12" s="1729" t="s">
        <v>2406</v>
      </c>
      <c r="C12" s="1730"/>
      <c r="D12" s="1730"/>
      <c r="E12" s="1808">
        <f t="shared" si="0"/>
        <v>0</v>
      </c>
    </row>
    <row r="13" spans="1:6">
      <c r="A13" s="1792" t="s">
        <v>2407</v>
      </c>
      <c r="B13" s="1729" t="s">
        <v>2408</v>
      </c>
      <c r="C13" s="1730"/>
      <c r="D13" s="1730"/>
      <c r="E13" s="1808">
        <f t="shared" si="0"/>
        <v>0</v>
      </c>
    </row>
    <row r="14" spans="1:6" ht="15.75" thickBot="1">
      <c r="A14" s="1794" t="s">
        <v>2409</v>
      </c>
      <c r="B14" s="1795" t="s">
        <v>2410</v>
      </c>
      <c r="C14" s="1796"/>
      <c r="D14" s="1796"/>
      <c r="E14" s="1808">
        <f t="shared" si="0"/>
        <v>0</v>
      </c>
    </row>
    <row r="15" spans="1:6">
      <c r="A15" s="1731"/>
      <c r="B15" s="1732"/>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3"/>
  <sheetViews>
    <sheetView showGridLines="0" zoomScale="70" zoomScaleNormal="70" workbookViewId="0"/>
  </sheetViews>
  <sheetFormatPr defaultRowHeight="15"/>
  <cols>
    <col min="1" max="1" width="25.5703125" style="1822" customWidth="1"/>
    <col min="2" max="2" width="51.140625" style="1827" customWidth="1"/>
    <col min="3" max="3" width="18" style="1824" customWidth="1"/>
    <col min="4" max="4" width="17" style="1824" customWidth="1"/>
    <col min="5" max="5" width="15" style="1827" customWidth="1"/>
    <col min="6" max="6" width="17.140625" style="1824" customWidth="1"/>
    <col min="7" max="7" width="14.42578125" style="1825" customWidth="1"/>
    <col min="8" max="8" width="17.85546875" style="1828" customWidth="1"/>
    <col min="9" max="9" width="16.28515625" style="1829" customWidth="1"/>
    <col min="10" max="10" width="16.42578125" style="1830" customWidth="1"/>
    <col min="11" max="11" width="14.140625" style="1822" customWidth="1"/>
    <col min="12" max="12" width="13.5703125" style="1822" customWidth="1"/>
    <col min="13" max="16384" width="9.140625" style="1827"/>
  </cols>
  <sheetData>
    <row r="1" spans="1:12" s="1809" customFormat="1">
      <c r="A1" s="1679" t="s">
        <v>2257</v>
      </c>
      <c r="B1" s="2" t="s">
        <v>2411</v>
      </c>
      <c r="G1" s="1810"/>
      <c r="H1" s="1811"/>
      <c r="I1" s="1811"/>
      <c r="J1" s="1812"/>
      <c r="K1" s="1812"/>
    </row>
    <row r="2" spans="1:12" s="1809" customFormat="1">
      <c r="A2" s="1679" t="s">
        <v>2258</v>
      </c>
      <c r="B2" s="2" t="s">
        <v>2297</v>
      </c>
      <c r="G2" s="1810"/>
      <c r="H2" s="1811"/>
      <c r="I2" s="1811"/>
      <c r="J2" s="1812"/>
      <c r="K2" s="1812"/>
    </row>
    <row r="3" spans="1:12" s="1809" customFormat="1">
      <c r="A3" s="1679" t="s">
        <v>2259</v>
      </c>
      <c r="B3" s="2" t="s">
        <v>52</v>
      </c>
      <c r="G3" s="1810"/>
      <c r="H3" s="1811"/>
      <c r="I3" s="1811"/>
      <c r="J3" s="1812"/>
      <c r="K3" s="1812"/>
    </row>
    <row r="4" spans="1:12" s="1809" customFormat="1">
      <c r="A4" s="1679" t="s">
        <v>2260</v>
      </c>
      <c r="B4" s="2" t="s">
        <v>2281</v>
      </c>
      <c r="G4" s="1810"/>
      <c r="H4" s="1811"/>
      <c r="I4" s="1811"/>
      <c r="J4" s="1812"/>
      <c r="K4" s="1812"/>
    </row>
    <row r="5" spans="1:12" s="1809" customFormat="1">
      <c r="A5" s="1679" t="s">
        <v>2261</v>
      </c>
      <c r="B5" s="2" t="s">
        <v>1412</v>
      </c>
      <c r="G5" s="1810"/>
      <c r="H5" s="1811"/>
      <c r="I5" s="1811"/>
      <c r="J5" s="1812"/>
      <c r="K5" s="1812"/>
    </row>
    <row r="6" spans="1:12" s="1809" customFormat="1" ht="15.75" thickBot="1">
      <c r="G6" s="1810"/>
      <c r="H6" s="1811"/>
      <c r="I6" s="1811"/>
      <c r="J6" s="1812"/>
      <c r="K6" s="1812"/>
    </row>
    <row r="7" spans="1:12" s="1810" customFormat="1" ht="57.75" customHeight="1">
      <c r="A7" s="1813" t="s">
        <v>2412</v>
      </c>
      <c r="B7" s="1814" t="s">
        <v>2283</v>
      </c>
      <c r="C7" s="1814" t="s">
        <v>2413</v>
      </c>
      <c r="D7" s="1813" t="s">
        <v>2414</v>
      </c>
      <c r="E7" s="1813" t="s">
        <v>2415</v>
      </c>
      <c r="F7" s="1813" t="s">
        <v>2416</v>
      </c>
      <c r="G7" s="1813" t="s">
        <v>2417</v>
      </c>
      <c r="H7" s="1813" t="s">
        <v>2418</v>
      </c>
      <c r="I7" s="1813" t="s">
        <v>1416</v>
      </c>
      <c r="J7" s="1815" t="s">
        <v>2419</v>
      </c>
      <c r="K7" s="1813" t="s">
        <v>2420</v>
      </c>
      <c r="L7" s="1813" t="s">
        <v>2421</v>
      </c>
    </row>
    <row r="8" spans="1:12" s="1809" customFormat="1" ht="14.25">
      <c r="A8" s="1816"/>
      <c r="B8" s="1817"/>
      <c r="C8" s="1818"/>
      <c r="D8" s="1818"/>
      <c r="E8" s="1819"/>
      <c r="F8" s="1818"/>
      <c r="G8" s="1818"/>
      <c r="H8" s="1820"/>
      <c r="I8" s="1821"/>
      <c r="J8" s="1821"/>
      <c r="K8" s="1816"/>
      <c r="L8" s="1816"/>
    </row>
    <row r="9" spans="1:12" ht="14.25">
      <c r="B9" s="1823"/>
      <c r="E9" s="1824"/>
      <c r="G9" s="1824"/>
      <c r="H9" s="1825"/>
      <c r="I9" s="1826"/>
      <c r="J9" s="1826"/>
    </row>
    <row r="10" spans="1:12" ht="14.25">
      <c r="B10" s="1823"/>
      <c r="E10" s="1824"/>
      <c r="G10" s="1824"/>
      <c r="H10" s="1825"/>
      <c r="I10" s="1826"/>
      <c r="J10" s="1826"/>
    </row>
    <row r="11" spans="1:12" ht="14.25">
      <c r="B11" s="1823"/>
      <c r="E11" s="1824"/>
      <c r="G11" s="1824"/>
      <c r="H11" s="1825"/>
      <c r="I11" s="1826"/>
      <c r="J11" s="1826"/>
    </row>
    <row r="12" spans="1:12" ht="14.25">
      <c r="B12" s="1823"/>
      <c r="E12" s="1824"/>
      <c r="G12" s="1824"/>
      <c r="H12" s="1825"/>
      <c r="I12" s="1826"/>
      <c r="J12" s="1826"/>
    </row>
    <row r="13" spans="1:12" ht="14.25">
      <c r="B13" s="1823"/>
      <c r="E13" s="1824"/>
      <c r="G13" s="1824"/>
      <c r="H13" s="1825"/>
      <c r="I13" s="1826"/>
      <c r="J13" s="1826"/>
    </row>
    <row r="14" spans="1:12" ht="14.25">
      <c r="B14" s="1823"/>
      <c r="E14" s="1824"/>
      <c r="G14" s="1824"/>
      <c r="H14" s="1825"/>
      <c r="I14" s="1826"/>
      <c r="J14" s="1826"/>
    </row>
    <row r="15" spans="1:12" ht="14.25">
      <c r="B15" s="1823"/>
      <c r="E15" s="1824"/>
      <c r="G15" s="1824"/>
      <c r="H15" s="1825"/>
      <c r="I15" s="1826"/>
      <c r="J15" s="1826"/>
    </row>
    <row r="16" spans="1:12" ht="14.25">
      <c r="B16" s="1823"/>
      <c r="E16" s="1824"/>
      <c r="G16" s="1824"/>
      <c r="H16" s="1825"/>
      <c r="I16" s="1826"/>
      <c r="J16" s="1826"/>
    </row>
    <row r="17" spans="2:10" ht="14.25">
      <c r="B17" s="1823"/>
      <c r="E17" s="1824"/>
      <c r="G17" s="1824"/>
      <c r="H17" s="1825"/>
      <c r="I17" s="1826"/>
      <c r="J17" s="1826"/>
    </row>
    <row r="18" spans="2:10" ht="14.25">
      <c r="B18" s="1823"/>
      <c r="E18" s="1824"/>
      <c r="G18" s="1824"/>
      <c r="H18" s="1825"/>
      <c r="I18" s="1826"/>
      <c r="J18" s="1826"/>
    </row>
    <row r="19" spans="2:10" ht="14.25">
      <c r="B19" s="1823"/>
      <c r="E19" s="1824"/>
      <c r="G19" s="1824"/>
      <c r="H19" s="1825"/>
      <c r="I19" s="1826"/>
      <c r="J19" s="1826"/>
    </row>
    <row r="20" spans="2:10" ht="14.25">
      <c r="B20" s="1823"/>
      <c r="E20" s="1824"/>
      <c r="G20" s="1824"/>
      <c r="H20" s="1825"/>
      <c r="I20" s="1826"/>
      <c r="J20" s="1826"/>
    </row>
    <row r="21" spans="2:10" ht="14.25">
      <c r="B21" s="1823"/>
      <c r="E21" s="1824"/>
      <c r="G21" s="1824"/>
      <c r="H21" s="1825"/>
      <c r="I21" s="1826"/>
      <c r="J21" s="1826"/>
    </row>
    <row r="22" spans="2:10" ht="14.25">
      <c r="B22" s="1823"/>
      <c r="E22" s="1824"/>
      <c r="G22" s="1824"/>
      <c r="H22" s="1825"/>
      <c r="I22" s="1826"/>
      <c r="J22" s="1826"/>
    </row>
    <row r="23" spans="2:10" ht="14.25">
      <c r="B23" s="1823"/>
      <c r="E23" s="1824"/>
      <c r="G23" s="1824"/>
      <c r="H23" s="1825"/>
      <c r="I23" s="1826"/>
      <c r="J23" s="1826"/>
    </row>
    <row r="24" spans="2:10" ht="14.25">
      <c r="B24" s="1823"/>
      <c r="E24" s="1824"/>
      <c r="G24" s="1824"/>
      <c r="H24" s="1825"/>
      <c r="I24" s="1826"/>
      <c r="J24" s="1826"/>
    </row>
    <row r="25" spans="2:10" ht="14.25">
      <c r="B25" s="1823"/>
      <c r="E25" s="1824"/>
      <c r="G25" s="1824"/>
      <c r="H25" s="1825"/>
      <c r="I25" s="1826"/>
      <c r="J25" s="1826"/>
    </row>
    <row r="26" spans="2:10" ht="14.25">
      <c r="B26" s="1823"/>
      <c r="E26" s="1824"/>
      <c r="G26" s="1824"/>
      <c r="H26" s="1825"/>
      <c r="I26" s="1826"/>
      <c r="J26" s="1826"/>
    </row>
    <row r="27" spans="2:10" ht="14.25">
      <c r="B27" s="1823"/>
      <c r="E27" s="1824"/>
      <c r="G27" s="1824"/>
      <c r="H27" s="1825"/>
      <c r="I27" s="1826"/>
      <c r="J27" s="1826"/>
    </row>
    <row r="28" spans="2:10" ht="14.25">
      <c r="B28" s="1823"/>
      <c r="E28" s="1824"/>
      <c r="G28" s="1824"/>
      <c r="H28" s="1825"/>
      <c r="I28" s="1826"/>
      <c r="J28" s="1826"/>
    </row>
    <row r="29" spans="2:10" ht="14.25">
      <c r="B29" s="1823"/>
      <c r="E29" s="1824"/>
      <c r="G29" s="1824"/>
      <c r="H29" s="1825"/>
      <c r="I29" s="1826"/>
      <c r="J29" s="1826"/>
    </row>
    <row r="30" spans="2:10" ht="14.25">
      <c r="B30" s="1823"/>
      <c r="E30" s="1824"/>
      <c r="G30" s="1824"/>
      <c r="H30" s="1825"/>
      <c r="I30" s="1826"/>
      <c r="J30" s="1826"/>
    </row>
    <row r="31" spans="2:10" ht="14.25">
      <c r="B31" s="1823"/>
      <c r="E31" s="1824"/>
      <c r="G31" s="1824"/>
      <c r="H31" s="1825"/>
      <c r="I31" s="1826"/>
      <c r="J31" s="1826"/>
    </row>
    <row r="32" spans="2:10" ht="14.25">
      <c r="B32" s="1823"/>
      <c r="E32" s="1824"/>
      <c r="G32" s="1824"/>
      <c r="H32" s="1825"/>
      <c r="I32" s="1826"/>
      <c r="J32" s="1826"/>
    </row>
    <row r="33" spans="2:10" ht="14.25">
      <c r="B33" s="1823"/>
      <c r="E33" s="1824"/>
      <c r="G33" s="1824"/>
      <c r="H33" s="1825"/>
      <c r="I33" s="1826"/>
      <c r="J33" s="1826"/>
    </row>
    <row r="34" spans="2:10" ht="14.25">
      <c r="B34" s="1823"/>
      <c r="E34" s="1824"/>
      <c r="G34" s="1824"/>
      <c r="H34" s="1825"/>
      <c r="I34" s="1826"/>
      <c r="J34" s="1826"/>
    </row>
    <row r="35" spans="2:10" ht="14.25">
      <c r="B35" s="1823"/>
      <c r="E35" s="1824"/>
      <c r="G35" s="1824"/>
      <c r="H35" s="1825"/>
      <c r="I35" s="1826"/>
      <c r="J35" s="1826"/>
    </row>
    <row r="36" spans="2:10" ht="14.25">
      <c r="B36" s="1823"/>
      <c r="E36" s="1824"/>
      <c r="G36" s="1824"/>
      <c r="H36" s="1825"/>
      <c r="I36" s="1826"/>
      <c r="J36" s="1826"/>
    </row>
    <row r="37" spans="2:10" ht="14.25">
      <c r="B37" s="1823"/>
      <c r="E37" s="1824"/>
      <c r="G37" s="1824"/>
      <c r="H37" s="1825"/>
      <c r="I37" s="1826"/>
      <c r="J37" s="1826"/>
    </row>
    <row r="38" spans="2:10" ht="14.25">
      <c r="B38" s="1823"/>
      <c r="E38" s="1824"/>
      <c r="G38" s="1824"/>
      <c r="H38" s="1825"/>
      <c r="I38" s="1826"/>
      <c r="J38" s="1826"/>
    </row>
    <row r="39" spans="2:10" ht="14.25">
      <c r="B39" s="1823"/>
      <c r="E39" s="1824"/>
      <c r="G39" s="1824"/>
      <c r="H39" s="1825"/>
      <c r="I39" s="1826"/>
      <c r="J39" s="1826"/>
    </row>
    <row r="40" spans="2:10" ht="14.25">
      <c r="B40" s="1823"/>
      <c r="E40" s="1824"/>
      <c r="G40" s="1824"/>
      <c r="H40" s="1825"/>
      <c r="I40" s="1826"/>
      <c r="J40" s="1826"/>
    </row>
    <row r="41" spans="2:10" ht="14.25">
      <c r="B41" s="1823"/>
      <c r="E41" s="1824"/>
      <c r="G41" s="1824"/>
      <c r="H41" s="1825"/>
      <c r="I41" s="1826"/>
      <c r="J41" s="1826"/>
    </row>
    <row r="42" spans="2:10" ht="14.25">
      <c r="B42" s="1823"/>
      <c r="E42" s="1824"/>
      <c r="G42" s="1824"/>
      <c r="H42" s="1825"/>
      <c r="I42" s="1826"/>
      <c r="J42" s="1826"/>
    </row>
    <row r="43" spans="2:10" ht="14.25">
      <c r="B43" s="1823"/>
      <c r="E43" s="1824"/>
      <c r="G43" s="1824"/>
      <c r="H43" s="1825"/>
      <c r="I43" s="1826"/>
      <c r="J43" s="1826"/>
    </row>
    <row r="44" spans="2:10" ht="14.25">
      <c r="B44" s="1823"/>
      <c r="E44" s="1824"/>
      <c r="G44" s="1824"/>
      <c r="H44" s="1825"/>
      <c r="I44" s="1826"/>
      <c r="J44" s="1826"/>
    </row>
    <row r="45" spans="2:10" ht="14.25">
      <c r="B45" s="1823"/>
      <c r="E45" s="1824"/>
      <c r="G45" s="1824"/>
      <c r="H45" s="1825"/>
      <c r="I45" s="1826"/>
      <c r="J45" s="1826"/>
    </row>
    <row r="46" spans="2:10" ht="14.25">
      <c r="B46" s="1823"/>
      <c r="E46" s="1824"/>
      <c r="G46" s="1824"/>
      <c r="H46" s="1825"/>
      <c r="I46" s="1826"/>
      <c r="J46" s="1826"/>
    </row>
    <row r="47" spans="2:10" ht="14.25">
      <c r="B47" s="1823"/>
      <c r="E47" s="1824"/>
      <c r="G47" s="1824"/>
      <c r="H47" s="1825"/>
      <c r="I47" s="1826"/>
      <c r="J47" s="1826"/>
    </row>
    <row r="48" spans="2:10" ht="14.25">
      <c r="B48" s="1823"/>
      <c r="E48" s="1824"/>
      <c r="G48" s="1824"/>
      <c r="H48" s="1825"/>
      <c r="I48" s="1826"/>
      <c r="J48" s="1826"/>
    </row>
    <row r="49" spans="2:10" ht="14.25">
      <c r="B49" s="1823"/>
      <c r="E49" s="1824"/>
      <c r="G49" s="1824"/>
      <c r="H49" s="1825"/>
      <c r="I49" s="1826"/>
      <c r="J49" s="1826"/>
    </row>
    <row r="50" spans="2:10" ht="14.25">
      <c r="B50" s="1823"/>
      <c r="E50" s="1824"/>
      <c r="G50" s="1824"/>
      <c r="H50" s="1825"/>
      <c r="I50" s="1826"/>
      <c r="J50" s="1826"/>
    </row>
    <row r="51" spans="2:10" ht="14.25">
      <c r="B51" s="1823"/>
      <c r="E51" s="1824"/>
      <c r="G51" s="1824"/>
      <c r="H51" s="1825"/>
      <c r="I51" s="1826"/>
      <c r="J51" s="1826"/>
    </row>
    <row r="52" spans="2:10" ht="14.25">
      <c r="B52" s="1823"/>
      <c r="E52" s="1824"/>
      <c r="G52" s="1824"/>
      <c r="H52" s="1825"/>
      <c r="I52" s="1826"/>
      <c r="J52" s="1826"/>
    </row>
    <row r="53" spans="2:10" ht="14.25">
      <c r="B53" s="1823"/>
      <c r="E53" s="1824"/>
      <c r="G53" s="1824"/>
      <c r="H53" s="1825"/>
      <c r="I53" s="1826"/>
      <c r="J53" s="1826"/>
    </row>
    <row r="54" spans="2:10" ht="14.25">
      <c r="B54" s="1823"/>
      <c r="E54" s="1824"/>
      <c r="G54" s="1824"/>
      <c r="H54" s="1825"/>
      <c r="I54" s="1826"/>
      <c r="J54" s="1826"/>
    </row>
    <row r="55" spans="2:10" ht="14.25">
      <c r="B55" s="1823"/>
      <c r="E55" s="1824"/>
      <c r="G55" s="1824"/>
      <c r="H55" s="1825"/>
      <c r="I55" s="1826"/>
      <c r="J55" s="1826"/>
    </row>
    <row r="56" spans="2:10" ht="14.25">
      <c r="B56" s="1823"/>
      <c r="E56" s="1824"/>
      <c r="G56" s="1824"/>
      <c r="H56" s="1825"/>
      <c r="I56" s="1826"/>
      <c r="J56" s="1826"/>
    </row>
    <row r="57" spans="2:10" ht="14.25">
      <c r="B57" s="1823"/>
      <c r="E57" s="1824"/>
      <c r="G57" s="1824"/>
      <c r="H57" s="1825"/>
      <c r="I57" s="1826"/>
      <c r="J57" s="1826"/>
    </row>
    <row r="58" spans="2:10" ht="14.25">
      <c r="B58" s="1823"/>
      <c r="E58" s="1824"/>
      <c r="G58" s="1824"/>
      <c r="H58" s="1825"/>
      <c r="I58" s="1826"/>
      <c r="J58" s="1826"/>
    </row>
    <row r="59" spans="2:10" ht="14.25">
      <c r="B59" s="1823"/>
      <c r="E59" s="1824"/>
      <c r="G59" s="1824"/>
      <c r="H59" s="1825"/>
      <c r="I59" s="1826"/>
      <c r="J59" s="1826"/>
    </row>
    <row r="60" spans="2:10" ht="14.25">
      <c r="B60" s="1823"/>
      <c r="E60" s="1824"/>
      <c r="G60" s="1824"/>
      <c r="H60" s="1825"/>
      <c r="I60" s="1826"/>
      <c r="J60" s="1826"/>
    </row>
    <row r="61" spans="2:10" ht="14.25">
      <c r="B61" s="1823"/>
      <c r="E61" s="1824"/>
      <c r="G61" s="1824"/>
      <c r="H61" s="1825"/>
      <c r="I61" s="1826"/>
      <c r="J61" s="1826"/>
    </row>
    <row r="62" spans="2:10" ht="14.25">
      <c r="B62" s="1823"/>
      <c r="E62" s="1824"/>
      <c r="G62" s="1824"/>
      <c r="H62" s="1825"/>
      <c r="I62" s="1826"/>
      <c r="J62" s="1826"/>
    </row>
    <row r="63" spans="2:10" ht="14.25">
      <c r="B63" s="1823"/>
      <c r="E63" s="1824"/>
      <c r="G63" s="1824"/>
      <c r="H63" s="1825"/>
      <c r="I63" s="1826"/>
      <c r="J63" s="1826"/>
    </row>
    <row r="64" spans="2:10" ht="14.25">
      <c r="B64" s="1823"/>
      <c r="E64" s="1824"/>
      <c r="G64" s="1824"/>
      <c r="H64" s="1825"/>
      <c r="I64" s="1826"/>
      <c r="J64" s="1826"/>
    </row>
    <row r="65" spans="2:10" ht="14.25">
      <c r="B65" s="1823"/>
      <c r="E65" s="1824"/>
      <c r="G65" s="1824"/>
      <c r="H65" s="1825"/>
      <c r="I65" s="1826"/>
      <c r="J65" s="1826"/>
    </row>
    <row r="66" spans="2:10" ht="14.25">
      <c r="B66" s="1823"/>
      <c r="E66" s="1824"/>
      <c r="G66" s="1824"/>
      <c r="H66" s="1825"/>
      <c r="I66" s="1826"/>
      <c r="J66" s="1826"/>
    </row>
    <row r="67" spans="2:10" ht="14.25">
      <c r="B67" s="1823"/>
      <c r="E67" s="1824"/>
      <c r="G67" s="1824"/>
      <c r="H67" s="1825"/>
      <c r="I67" s="1826"/>
      <c r="J67" s="1826"/>
    </row>
    <row r="68" spans="2:10" ht="14.25">
      <c r="B68" s="1823"/>
      <c r="E68" s="1824"/>
      <c r="G68" s="1824"/>
      <c r="H68" s="1825"/>
      <c r="I68" s="1826"/>
      <c r="J68" s="1826"/>
    </row>
    <row r="69" spans="2:10" ht="14.25">
      <c r="B69" s="1823"/>
      <c r="E69" s="1824"/>
      <c r="G69" s="1824"/>
      <c r="H69" s="1825"/>
      <c r="I69" s="1826"/>
      <c r="J69" s="1826"/>
    </row>
    <row r="70" spans="2:10" ht="14.25">
      <c r="B70" s="1823"/>
      <c r="E70" s="1824"/>
      <c r="G70" s="1824"/>
      <c r="H70" s="1825"/>
      <c r="I70" s="1826"/>
      <c r="J70" s="1826"/>
    </row>
    <row r="71" spans="2:10" ht="14.25">
      <c r="B71" s="1823"/>
      <c r="E71" s="1824"/>
      <c r="G71" s="1824"/>
      <c r="H71" s="1825"/>
      <c r="I71" s="1826"/>
      <c r="J71" s="1826"/>
    </row>
    <row r="72" spans="2:10" ht="14.25">
      <c r="B72" s="1823"/>
      <c r="E72" s="1824"/>
      <c r="G72" s="1824"/>
      <c r="H72" s="1825"/>
      <c r="I72" s="1826"/>
      <c r="J72" s="1826"/>
    </row>
    <row r="73" spans="2:10" ht="14.25">
      <c r="B73" s="1823"/>
      <c r="E73" s="1824"/>
      <c r="G73" s="1824"/>
      <c r="H73" s="1825"/>
      <c r="I73" s="1826"/>
      <c r="J73" s="1826"/>
    </row>
    <row r="74" spans="2:10" ht="14.25">
      <c r="B74" s="1823"/>
      <c r="E74" s="1824"/>
      <c r="G74" s="1824"/>
      <c r="H74" s="1825"/>
      <c r="I74" s="1826"/>
      <c r="J74" s="1826"/>
    </row>
    <row r="75" spans="2:10" ht="14.25">
      <c r="B75" s="1823"/>
      <c r="E75" s="1824"/>
      <c r="G75" s="1824"/>
      <c r="H75" s="1825"/>
      <c r="I75" s="1826"/>
      <c r="J75" s="1826"/>
    </row>
    <row r="76" spans="2:10" ht="14.25">
      <c r="B76" s="1823"/>
      <c r="E76" s="1824"/>
      <c r="G76" s="1824"/>
      <c r="H76" s="1825"/>
      <c r="I76" s="1826"/>
      <c r="J76" s="1826"/>
    </row>
    <row r="77" spans="2:10" ht="14.25">
      <c r="B77" s="1823"/>
      <c r="E77" s="1824"/>
      <c r="G77" s="1824"/>
      <c r="H77" s="1825"/>
      <c r="I77" s="1826"/>
      <c r="J77" s="1826"/>
    </row>
    <row r="78" spans="2:10" ht="14.25">
      <c r="B78" s="1823"/>
      <c r="E78" s="1824"/>
      <c r="G78" s="1824"/>
      <c r="H78" s="1825"/>
      <c r="I78" s="1826"/>
      <c r="J78" s="1826"/>
    </row>
    <row r="79" spans="2:10" ht="14.25">
      <c r="B79" s="1823"/>
      <c r="E79" s="1824"/>
      <c r="G79" s="1824"/>
      <c r="H79" s="1825"/>
      <c r="I79" s="1826"/>
      <c r="J79" s="1826"/>
    </row>
    <row r="80" spans="2:10" ht="14.25">
      <c r="B80" s="1823"/>
      <c r="E80" s="1824"/>
      <c r="G80" s="1824"/>
      <c r="H80" s="1825"/>
      <c r="I80" s="1826"/>
      <c r="J80" s="1826"/>
    </row>
    <row r="81" spans="2:10" ht="14.25">
      <c r="B81" s="1823"/>
      <c r="E81" s="1824"/>
      <c r="G81" s="1824"/>
      <c r="H81" s="1825"/>
      <c r="I81" s="1826"/>
      <c r="J81" s="1826"/>
    </row>
    <row r="82" spans="2:10" ht="14.25">
      <c r="B82" s="1823"/>
      <c r="E82" s="1824"/>
      <c r="G82" s="1824"/>
      <c r="H82" s="1825"/>
      <c r="I82" s="1826"/>
      <c r="J82" s="1826"/>
    </row>
    <row r="83" spans="2:10" ht="14.25">
      <c r="B83" s="1823"/>
      <c r="E83" s="1824"/>
      <c r="G83" s="1824"/>
      <c r="H83" s="1825"/>
      <c r="I83" s="1826"/>
      <c r="J83" s="1826"/>
    </row>
    <row r="84" spans="2:10" ht="14.25">
      <c r="B84" s="1823"/>
      <c r="E84" s="1824"/>
      <c r="G84" s="1824"/>
      <c r="H84" s="1825"/>
      <c r="I84" s="1826"/>
      <c r="J84" s="1826"/>
    </row>
    <row r="85" spans="2:10" ht="14.25">
      <c r="B85" s="1823"/>
      <c r="E85" s="1824"/>
      <c r="G85" s="1824"/>
      <c r="H85" s="1825"/>
      <c r="I85" s="1826"/>
      <c r="J85" s="1826"/>
    </row>
    <row r="86" spans="2:10" ht="14.25">
      <c r="B86" s="1823"/>
      <c r="E86" s="1824"/>
      <c r="G86" s="1824"/>
      <c r="H86" s="1825"/>
      <c r="I86" s="1826"/>
      <c r="J86" s="1826"/>
    </row>
    <row r="87" spans="2:10" ht="14.25">
      <c r="B87" s="1823"/>
      <c r="E87" s="1824"/>
      <c r="G87" s="1824"/>
      <c r="H87" s="1825"/>
      <c r="I87" s="1826"/>
      <c r="J87" s="1826"/>
    </row>
    <row r="88" spans="2:10" ht="14.25">
      <c r="B88" s="1823"/>
      <c r="E88" s="1824"/>
      <c r="G88" s="1824"/>
      <c r="H88" s="1825"/>
      <c r="I88" s="1826"/>
      <c r="J88" s="1826"/>
    </row>
    <row r="89" spans="2:10" ht="14.25">
      <c r="B89" s="1823"/>
      <c r="E89" s="1824"/>
      <c r="G89" s="1824"/>
      <c r="H89" s="1825"/>
      <c r="I89" s="1826"/>
      <c r="J89" s="1826"/>
    </row>
    <row r="90" spans="2:10" ht="14.25">
      <c r="B90" s="1823"/>
      <c r="E90" s="1824"/>
      <c r="G90" s="1824"/>
      <c r="H90" s="1825"/>
      <c r="I90" s="1826"/>
      <c r="J90" s="1826"/>
    </row>
    <row r="91" spans="2:10" ht="14.25">
      <c r="B91" s="1823"/>
      <c r="E91" s="1824"/>
      <c r="G91" s="1824"/>
      <c r="H91" s="1825"/>
      <c r="I91" s="1826"/>
      <c r="J91" s="1826"/>
    </row>
    <row r="92" spans="2:10" ht="14.25">
      <c r="B92" s="1823"/>
      <c r="E92" s="1824"/>
      <c r="G92" s="1824"/>
      <c r="H92" s="1825"/>
      <c r="I92" s="1826"/>
      <c r="J92" s="1826"/>
    </row>
    <row r="93" spans="2:10" ht="14.25">
      <c r="B93" s="1823"/>
      <c r="E93" s="1824"/>
      <c r="G93" s="1824"/>
      <c r="H93" s="1825"/>
      <c r="I93" s="1826"/>
      <c r="J93" s="1826"/>
    </row>
    <row r="94" spans="2:10" ht="14.25">
      <c r="B94" s="1823"/>
      <c r="E94" s="1824"/>
      <c r="G94" s="1824"/>
      <c r="H94" s="1825"/>
      <c r="I94" s="1826"/>
      <c r="J94" s="1826"/>
    </row>
    <row r="95" spans="2:10" ht="14.25">
      <c r="B95" s="1823"/>
      <c r="E95" s="1824"/>
      <c r="G95" s="1824"/>
      <c r="H95" s="1825"/>
      <c r="I95" s="1826"/>
      <c r="J95" s="1826"/>
    </row>
    <row r="96" spans="2:10" ht="14.25">
      <c r="B96" s="1823"/>
      <c r="E96" s="1824"/>
      <c r="G96" s="1824"/>
      <c r="H96" s="1825"/>
      <c r="I96" s="1826"/>
      <c r="J96" s="1826"/>
    </row>
    <row r="97" spans="2:10" ht="14.25">
      <c r="B97" s="1823"/>
      <c r="E97" s="1824"/>
      <c r="G97" s="1824"/>
      <c r="H97" s="1825"/>
      <c r="I97" s="1826"/>
      <c r="J97" s="1826"/>
    </row>
    <row r="98" spans="2:10" ht="14.25">
      <c r="B98" s="1823"/>
      <c r="E98" s="1824"/>
      <c r="G98" s="1824"/>
      <c r="H98" s="1825"/>
      <c r="I98" s="1826"/>
      <c r="J98" s="1826"/>
    </row>
    <row r="99" spans="2:10" ht="14.25">
      <c r="B99" s="1823"/>
      <c r="E99" s="1824"/>
      <c r="G99" s="1824"/>
      <c r="H99" s="1825"/>
      <c r="I99" s="1826"/>
      <c r="J99" s="1826"/>
    </row>
    <row r="100" spans="2:10" ht="14.25">
      <c r="B100" s="1823"/>
      <c r="E100" s="1824"/>
      <c r="G100" s="1824"/>
      <c r="H100" s="1825"/>
      <c r="I100" s="1826"/>
      <c r="J100" s="1826"/>
    </row>
    <row r="101" spans="2:10" ht="14.25">
      <c r="B101" s="1823"/>
      <c r="E101" s="1824"/>
      <c r="G101" s="1824"/>
      <c r="H101" s="1825"/>
      <c r="I101" s="1826"/>
      <c r="J101" s="1826"/>
    </row>
    <row r="102" spans="2:10" ht="14.25">
      <c r="B102" s="1823"/>
      <c r="E102" s="1824"/>
      <c r="G102" s="1824"/>
      <c r="H102" s="1825"/>
      <c r="I102" s="1826"/>
      <c r="J102" s="1826"/>
    </row>
    <row r="103" spans="2:10" ht="14.25">
      <c r="B103" s="1823"/>
      <c r="E103" s="1824"/>
      <c r="G103" s="1824"/>
      <c r="H103" s="1825"/>
      <c r="I103" s="1826"/>
      <c r="J103" s="1826"/>
    </row>
    <row r="104" spans="2:10" ht="14.25">
      <c r="B104" s="1823"/>
      <c r="E104" s="1824"/>
      <c r="G104" s="1824"/>
      <c r="H104" s="1825"/>
      <c r="I104" s="1826"/>
      <c r="J104" s="1826"/>
    </row>
    <row r="105" spans="2:10" ht="14.25">
      <c r="B105" s="1823"/>
      <c r="E105" s="1824"/>
      <c r="G105" s="1824"/>
      <c r="H105" s="1825"/>
      <c r="I105" s="1826"/>
      <c r="J105" s="1826"/>
    </row>
    <row r="106" spans="2:10" ht="14.25">
      <c r="B106" s="1823"/>
      <c r="E106" s="1824"/>
      <c r="G106" s="1824"/>
      <c r="H106" s="1825"/>
      <c r="I106" s="1826"/>
      <c r="J106" s="1826"/>
    </row>
    <row r="107" spans="2:10" ht="14.25">
      <c r="B107" s="1823"/>
      <c r="E107" s="1824"/>
      <c r="G107" s="1824"/>
      <c r="H107" s="1825"/>
      <c r="I107" s="1826"/>
      <c r="J107" s="1826"/>
    </row>
    <row r="108" spans="2:10" ht="14.25">
      <c r="B108" s="1823"/>
      <c r="E108" s="1824"/>
      <c r="G108" s="1824"/>
      <c r="H108" s="1825"/>
      <c r="I108" s="1826"/>
      <c r="J108" s="1826"/>
    </row>
    <row r="109" spans="2:10" ht="14.25">
      <c r="B109" s="1823"/>
      <c r="E109" s="1824"/>
      <c r="G109" s="1824"/>
      <c r="H109" s="1825"/>
      <c r="I109" s="1826"/>
      <c r="J109" s="1826"/>
    </row>
    <row r="110" spans="2:10" ht="14.25">
      <c r="B110" s="1823"/>
      <c r="E110" s="1824"/>
      <c r="G110" s="1824"/>
      <c r="H110" s="1825"/>
      <c r="I110" s="1826"/>
      <c r="J110" s="1826"/>
    </row>
    <row r="111" spans="2:10" ht="14.25">
      <c r="B111" s="1823"/>
      <c r="E111" s="1824"/>
      <c r="G111" s="1824"/>
      <c r="H111" s="1825"/>
      <c r="I111" s="1826"/>
      <c r="J111" s="1826"/>
    </row>
    <row r="112" spans="2:10" ht="14.25">
      <c r="B112" s="1823"/>
      <c r="E112" s="1824"/>
      <c r="G112" s="1824"/>
      <c r="H112" s="1825"/>
      <c r="I112" s="1826"/>
      <c r="J112" s="1826"/>
    </row>
    <row r="113" spans="2:10" ht="14.25">
      <c r="B113" s="1823"/>
      <c r="E113" s="1824"/>
      <c r="G113" s="1824"/>
      <c r="H113" s="1825"/>
      <c r="I113" s="1826"/>
      <c r="J113" s="1826"/>
    </row>
    <row r="114" spans="2:10" ht="14.25">
      <c r="B114" s="1823"/>
      <c r="E114" s="1824"/>
      <c r="G114" s="1824"/>
      <c r="H114" s="1825"/>
      <c r="I114" s="1826"/>
      <c r="J114" s="1826"/>
    </row>
    <row r="115" spans="2:10" ht="14.25">
      <c r="B115" s="1823"/>
      <c r="E115" s="1824"/>
      <c r="G115" s="1824"/>
      <c r="H115" s="1825"/>
      <c r="I115" s="1826"/>
      <c r="J115" s="1826"/>
    </row>
    <row r="116" spans="2:10" ht="14.25">
      <c r="B116" s="1823"/>
      <c r="E116" s="1824"/>
      <c r="G116" s="1824"/>
      <c r="H116" s="1825"/>
      <c r="I116" s="1826"/>
      <c r="J116" s="1826"/>
    </row>
    <row r="117" spans="2:10" ht="14.25">
      <c r="B117" s="1823"/>
      <c r="E117" s="1824"/>
      <c r="G117" s="1824"/>
      <c r="H117" s="1825"/>
      <c r="I117" s="1826"/>
      <c r="J117" s="1826"/>
    </row>
    <row r="118" spans="2:10" ht="14.25">
      <c r="B118" s="1823"/>
      <c r="E118" s="1824"/>
      <c r="G118" s="1824"/>
      <c r="H118" s="1825"/>
      <c r="I118" s="1826"/>
      <c r="J118" s="1826"/>
    </row>
    <row r="119" spans="2:10" ht="14.25">
      <c r="B119" s="1823"/>
      <c r="E119" s="1824"/>
      <c r="G119" s="1824"/>
      <c r="H119" s="1825"/>
      <c r="I119" s="1826"/>
      <c r="J119" s="1826"/>
    </row>
    <row r="120" spans="2:10" ht="14.25">
      <c r="B120" s="1823"/>
      <c r="E120" s="1824"/>
      <c r="G120" s="1824"/>
      <c r="H120" s="1825"/>
      <c r="I120" s="1826"/>
      <c r="J120" s="1826"/>
    </row>
    <row r="121" spans="2:10" ht="14.25">
      <c r="B121" s="1823"/>
      <c r="E121" s="1824"/>
      <c r="G121" s="1824"/>
      <c r="H121" s="1825"/>
      <c r="I121" s="1826"/>
      <c r="J121" s="1826"/>
    </row>
    <row r="122" spans="2:10" ht="14.25">
      <c r="B122" s="1823"/>
      <c r="E122" s="1824"/>
      <c r="G122" s="1824"/>
      <c r="H122" s="1825"/>
      <c r="I122" s="1826"/>
      <c r="J122" s="1826"/>
    </row>
    <row r="123" spans="2:10" ht="14.25">
      <c r="B123" s="1823"/>
      <c r="E123" s="1824"/>
      <c r="G123" s="1824"/>
      <c r="H123" s="1825"/>
      <c r="I123" s="1826"/>
      <c r="J123" s="1826"/>
    </row>
    <row r="124" spans="2:10" ht="14.25">
      <c r="B124" s="1823"/>
      <c r="E124" s="1824"/>
      <c r="G124" s="1824"/>
      <c r="H124" s="1825"/>
      <c r="I124" s="1826"/>
      <c r="J124" s="1826"/>
    </row>
    <row r="125" spans="2:10" ht="14.25">
      <c r="B125" s="1823"/>
      <c r="E125" s="1824"/>
      <c r="G125" s="1824"/>
      <c r="H125" s="1825"/>
      <c r="I125" s="1826"/>
      <c r="J125" s="1826"/>
    </row>
    <row r="126" spans="2:10" ht="14.25">
      <c r="B126" s="1823"/>
      <c r="E126" s="1824"/>
      <c r="G126" s="1824"/>
      <c r="H126" s="1825"/>
      <c r="I126" s="1826"/>
      <c r="J126" s="1826"/>
    </row>
    <row r="127" spans="2:10" ht="14.25">
      <c r="B127" s="1823"/>
      <c r="E127" s="1824"/>
      <c r="G127" s="1824"/>
      <c r="H127" s="1825"/>
      <c r="I127" s="1826"/>
      <c r="J127" s="1826"/>
    </row>
    <row r="128" spans="2:10" ht="14.25">
      <c r="B128" s="1823"/>
      <c r="E128" s="1824"/>
      <c r="G128" s="1824"/>
      <c r="H128" s="1825"/>
      <c r="I128" s="1826"/>
      <c r="J128" s="1826"/>
    </row>
    <row r="129" spans="2:10" ht="14.25">
      <c r="B129" s="1823"/>
      <c r="E129" s="1824"/>
      <c r="G129" s="1824"/>
      <c r="H129" s="1825"/>
      <c r="I129" s="1826"/>
      <c r="J129" s="1826"/>
    </row>
    <row r="130" spans="2:10" ht="14.25">
      <c r="B130" s="1823"/>
      <c r="E130" s="1824"/>
      <c r="G130" s="1824"/>
      <c r="H130" s="1825"/>
      <c r="I130" s="1826"/>
      <c r="J130" s="1826"/>
    </row>
    <row r="131" spans="2:10" ht="14.25">
      <c r="B131" s="1823"/>
      <c r="E131" s="1824"/>
      <c r="G131" s="1824"/>
      <c r="H131" s="1825"/>
      <c r="I131" s="1826"/>
      <c r="J131" s="1826"/>
    </row>
    <row r="132" spans="2:10" ht="14.25">
      <c r="B132" s="1823"/>
      <c r="E132" s="1824"/>
      <c r="G132" s="1824"/>
      <c r="H132" s="1825"/>
      <c r="I132" s="1826"/>
      <c r="J132" s="1826"/>
    </row>
    <row r="133" spans="2:10" ht="14.25">
      <c r="B133" s="1823"/>
      <c r="E133" s="1824"/>
      <c r="G133" s="1824"/>
      <c r="H133" s="1825"/>
      <c r="I133" s="1826"/>
      <c r="J133" s="1826"/>
    </row>
  </sheetData>
  <dataValidations count="2">
    <dataValidation type="list" allowBlank="1" showInputMessage="1" showErrorMessage="1" sqref="B8:B1048576">
      <formula1>Pershkrimi1</formula1>
    </dataValidation>
    <dataValidation type="list" allowBlank="1" showInputMessage="1" showErrorMessage="1" sqref="H8:H1048576">
      <formula1>Kodi_Monedha</formula1>
    </dataValidation>
  </dataValidations>
  <pageMargins left="0" right="0" top="0.5" bottom="0.25" header="0.5" footer="0.5"/>
  <pageSetup paperSize="9" scale="10"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'[43]Data Types'!#REF!</xm:f>
          </x14:formula1>
          <xm:sqref>E8:E1048576</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showGridLines="0" zoomScale="80" zoomScaleNormal="80" workbookViewId="0"/>
  </sheetViews>
  <sheetFormatPr defaultRowHeight="15"/>
  <cols>
    <col min="1" max="1" width="87.140625" style="64" customWidth="1"/>
    <col min="2" max="2" width="18.42578125" style="64" customWidth="1"/>
    <col min="3" max="3" width="14.140625" style="64" customWidth="1"/>
    <col min="4" max="4" width="15.140625" style="64" customWidth="1"/>
    <col min="5" max="5" width="15.85546875" style="64" customWidth="1"/>
    <col min="6" max="6" width="17.42578125" style="64" customWidth="1"/>
    <col min="7" max="16384" width="9.140625" style="64"/>
  </cols>
  <sheetData>
    <row r="1" spans="1:12">
      <c r="A1" s="1679" t="s">
        <v>2257</v>
      </c>
      <c r="B1" s="1831" t="s">
        <v>2422</v>
      </c>
    </row>
    <row r="2" spans="1:12">
      <c r="A2" s="1679" t="s">
        <v>2258</v>
      </c>
      <c r="B2" s="2" t="s">
        <v>916</v>
      </c>
    </row>
    <row r="3" spans="1:12">
      <c r="A3" s="1679" t="s">
        <v>2259</v>
      </c>
      <c r="B3" s="2" t="s">
        <v>52</v>
      </c>
    </row>
    <row r="4" spans="1:12">
      <c r="A4" s="1679" t="s">
        <v>2260</v>
      </c>
      <c r="B4" s="2" t="s">
        <v>53</v>
      </c>
    </row>
    <row r="5" spans="1:12">
      <c r="A5" s="1679" t="s">
        <v>2261</v>
      </c>
      <c r="B5" s="2" t="s">
        <v>1412</v>
      </c>
    </row>
    <row r="6" spans="1:12" s="1680" customFormat="1">
      <c r="B6" s="64"/>
      <c r="C6" s="64"/>
      <c r="D6" s="64"/>
      <c r="E6" s="64"/>
    </row>
    <row r="7" spans="1:12" s="1680" customFormat="1">
      <c r="A7" s="4768" t="s">
        <v>2262</v>
      </c>
      <c r="B7" s="1681"/>
      <c r="C7" s="1681"/>
      <c r="D7" s="1682"/>
      <c r="E7" s="1682"/>
      <c r="F7" s="1682"/>
    </row>
    <row r="8" spans="1:12" s="1680" customFormat="1">
      <c r="A8" s="4769"/>
      <c r="B8" s="1832" t="s">
        <v>53</v>
      </c>
      <c r="C8" s="1832" t="s">
        <v>55</v>
      </c>
      <c r="D8" s="1832" t="s">
        <v>56</v>
      </c>
      <c r="E8" s="1832" t="s">
        <v>1351</v>
      </c>
      <c r="F8" s="1832" t="s">
        <v>486</v>
      </c>
    </row>
    <row r="9" spans="1:12" s="1680" customFormat="1">
      <c r="A9" s="4770"/>
      <c r="B9" s="1833"/>
      <c r="C9" s="1833"/>
      <c r="D9" s="1834"/>
      <c r="E9" s="1834"/>
      <c r="F9" s="1834"/>
      <c r="J9" s="1686"/>
    </row>
    <row r="10" spans="1:12" s="1680" customFormat="1" ht="27" customHeight="1">
      <c r="A10" s="1687" t="s">
        <v>2263</v>
      </c>
      <c r="B10" s="1688"/>
      <c r="C10" s="1689"/>
      <c r="D10" s="1689"/>
      <c r="E10" s="1689"/>
      <c r="F10" s="1690">
        <f>SUM(B10:E10)</f>
        <v>0</v>
      </c>
      <c r="J10" s="1686"/>
      <c r="L10" s="1691"/>
    </row>
    <row r="11" spans="1:12" s="1680" customFormat="1" ht="30" customHeight="1">
      <c r="A11" s="1692" t="s">
        <v>2264</v>
      </c>
      <c r="B11" s="1689"/>
      <c r="C11" s="1689"/>
      <c r="D11" s="1689"/>
      <c r="E11" s="1689"/>
      <c r="F11" s="1690">
        <f t="shared" ref="F11:F24" si="0">SUM(B11:E11)</f>
        <v>0</v>
      </c>
      <c r="J11" s="1686"/>
      <c r="L11" s="1691"/>
    </row>
    <row r="12" spans="1:12" s="1680" customFormat="1" ht="39.75" customHeight="1">
      <c r="A12" s="1693" t="s">
        <v>2265</v>
      </c>
      <c r="B12" s="1689"/>
      <c r="C12" s="1689"/>
      <c r="D12" s="1689"/>
      <c r="E12" s="1689"/>
      <c r="F12" s="1690">
        <f t="shared" si="0"/>
        <v>0</v>
      </c>
      <c r="J12" s="1686"/>
      <c r="L12" s="1691"/>
    </row>
    <row r="13" spans="1:12" s="1680" customFormat="1" ht="44.25" customHeight="1">
      <c r="A13" s="1694" t="s">
        <v>2266</v>
      </c>
      <c r="B13" s="1689"/>
      <c r="C13" s="1689"/>
      <c r="D13" s="1689"/>
      <c r="E13" s="1689"/>
      <c r="F13" s="1690">
        <f t="shared" si="0"/>
        <v>0</v>
      </c>
      <c r="J13" s="1686"/>
      <c r="L13" s="1691"/>
    </row>
    <row r="14" spans="1:12" s="1680" customFormat="1" ht="41.25" customHeight="1">
      <c r="A14" s="1694" t="s">
        <v>2267</v>
      </c>
      <c r="B14" s="1689"/>
      <c r="C14" s="1689"/>
      <c r="D14" s="1689"/>
      <c r="E14" s="1689"/>
      <c r="F14" s="1690">
        <f t="shared" si="0"/>
        <v>0</v>
      </c>
      <c r="J14" s="1686"/>
      <c r="L14" s="1691"/>
    </row>
    <row r="15" spans="1:12" s="1680" customFormat="1" ht="42.75" customHeight="1">
      <c r="A15" s="1835" t="s">
        <v>2268</v>
      </c>
      <c r="B15" s="1689"/>
      <c r="C15" s="1689"/>
      <c r="D15" s="1689"/>
      <c r="E15" s="1689"/>
      <c r="F15" s="1690">
        <f t="shared" si="0"/>
        <v>0</v>
      </c>
      <c r="J15" s="1686"/>
      <c r="L15" s="1691"/>
    </row>
    <row r="16" spans="1:12" s="1680" customFormat="1" ht="32.25" customHeight="1">
      <c r="A16" s="1694" t="s">
        <v>2269</v>
      </c>
      <c r="B16" s="1689"/>
      <c r="C16" s="1689"/>
      <c r="D16" s="1689"/>
      <c r="E16" s="1689"/>
      <c r="F16" s="1690">
        <f t="shared" si="0"/>
        <v>0</v>
      </c>
      <c r="I16" s="1695"/>
      <c r="L16" s="1691"/>
    </row>
    <row r="17" spans="1:12" s="1680" customFormat="1">
      <c r="A17" s="1692" t="s">
        <v>2270</v>
      </c>
      <c r="B17" s="1689"/>
      <c r="C17" s="1689"/>
      <c r="D17" s="1689"/>
      <c r="E17" s="1689"/>
      <c r="F17" s="1690">
        <f t="shared" si="0"/>
        <v>0</v>
      </c>
      <c r="I17" s="1695"/>
      <c r="L17" s="1691"/>
    </row>
    <row r="18" spans="1:12" s="1680" customFormat="1" ht="39.75" customHeight="1">
      <c r="A18" s="1694" t="s">
        <v>2271</v>
      </c>
      <c r="B18" s="1689"/>
      <c r="C18" s="1689"/>
      <c r="D18" s="1689"/>
      <c r="E18" s="1689"/>
      <c r="F18" s="1690">
        <f t="shared" si="0"/>
        <v>0</v>
      </c>
      <c r="L18" s="1691"/>
    </row>
    <row r="19" spans="1:12" s="1680" customFormat="1" ht="44.25" customHeight="1">
      <c r="A19" s="1693" t="s">
        <v>2272</v>
      </c>
      <c r="B19" s="1689"/>
      <c r="C19" s="1689"/>
      <c r="D19" s="1689"/>
      <c r="E19" s="1689"/>
      <c r="F19" s="1690">
        <f t="shared" si="0"/>
        <v>0</v>
      </c>
      <c r="L19" s="1691"/>
    </row>
    <row r="20" spans="1:12" s="1680" customFormat="1" ht="51.75" customHeight="1">
      <c r="A20" s="1694" t="s">
        <v>2273</v>
      </c>
      <c r="B20" s="1689"/>
      <c r="C20" s="1689"/>
      <c r="D20" s="1689"/>
      <c r="E20" s="1689"/>
      <c r="F20" s="1690">
        <f t="shared" si="0"/>
        <v>0</v>
      </c>
      <c r="L20" s="1691"/>
    </row>
    <row r="21" spans="1:12" s="1680" customFormat="1" ht="52.5" customHeight="1">
      <c r="A21" s="1694" t="s">
        <v>2274</v>
      </c>
      <c r="B21" s="1689"/>
      <c r="C21" s="1689"/>
      <c r="D21" s="1689"/>
      <c r="E21" s="1689"/>
      <c r="F21" s="1690">
        <f t="shared" si="0"/>
        <v>0</v>
      </c>
      <c r="L21" s="1691"/>
    </row>
    <row r="22" spans="1:12" s="1680" customFormat="1" ht="53.25" customHeight="1">
      <c r="A22" s="1693" t="s">
        <v>2275</v>
      </c>
      <c r="B22" s="1689"/>
      <c r="C22" s="1689"/>
      <c r="D22" s="1689"/>
      <c r="E22" s="1689"/>
      <c r="F22" s="1690">
        <f t="shared" si="0"/>
        <v>0</v>
      </c>
      <c r="L22" s="1691"/>
    </row>
    <row r="23" spans="1:12" s="1680" customFormat="1" ht="48.75" customHeight="1">
      <c r="A23" s="1694" t="s">
        <v>2276</v>
      </c>
      <c r="B23" s="1689"/>
      <c r="C23" s="1689"/>
      <c r="D23" s="1689"/>
      <c r="E23" s="1689"/>
      <c r="F23" s="1690">
        <f t="shared" si="0"/>
        <v>0</v>
      </c>
      <c r="L23" s="1691"/>
    </row>
    <row r="24" spans="1:12" s="1680" customFormat="1" ht="52.5" customHeight="1" thickBot="1">
      <c r="A24" s="1694" t="s">
        <v>2277</v>
      </c>
      <c r="B24" s="1689"/>
      <c r="C24" s="1689"/>
      <c r="D24" s="1689"/>
      <c r="E24" s="1689"/>
      <c r="F24" s="1690">
        <f t="shared" si="0"/>
        <v>0</v>
      </c>
      <c r="L24" s="1691"/>
    </row>
    <row r="25" spans="1:12" s="1680" customFormat="1" ht="27" customHeight="1" thickBot="1">
      <c r="A25" s="1696" t="s">
        <v>2278</v>
      </c>
      <c r="B25" s="1697">
        <f>+SUM(B10:B24)</f>
        <v>0</v>
      </c>
      <c r="C25" s="1698">
        <f>+SUM(C10:C24)</f>
        <v>0</v>
      </c>
      <c r="D25" s="1698">
        <f>+SUM(D10:D24)</f>
        <v>0</v>
      </c>
      <c r="E25" s="1698">
        <f>+SUM(E10:E24)</f>
        <v>0</v>
      </c>
      <c r="F25" s="1698">
        <f>+SUM(F10:F24)</f>
        <v>0</v>
      </c>
      <c r="I25" s="1699"/>
    </row>
    <row r="26" spans="1:12" s="1680" customFormat="1" ht="30.75" customHeight="1" thickBot="1">
      <c r="A26" s="1700" t="s">
        <v>2279</v>
      </c>
      <c r="B26" s="1701"/>
      <c r="C26" s="1702"/>
      <c r="D26" s="1702"/>
      <c r="E26" s="1702"/>
      <c r="F26" s="1698">
        <f>SUM(B26:E26)</f>
        <v>0</v>
      </c>
      <c r="I26" s="1703"/>
      <c r="J26" s="1704"/>
    </row>
  </sheetData>
  <mergeCells count="1">
    <mergeCell ref="A7:A9"/>
  </mergeCells>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7"/>
  <sheetViews>
    <sheetView showGridLines="0" zoomScale="80" zoomScaleNormal="80" workbookViewId="0"/>
  </sheetViews>
  <sheetFormatPr defaultRowHeight="12.75"/>
  <cols>
    <col min="1" max="1" width="25.140625" style="1822" customWidth="1"/>
    <col min="2" max="2" width="15" style="1827" customWidth="1"/>
    <col min="3" max="3" width="15.7109375" style="1824" customWidth="1"/>
    <col min="4" max="4" width="15.28515625" style="1824" bestFit="1" customWidth="1"/>
    <col min="5" max="5" width="18.28515625" style="1827" customWidth="1"/>
    <col min="6" max="6" width="14" style="1827" bestFit="1" customWidth="1"/>
    <col min="7" max="7" width="14" style="1830" customWidth="1"/>
    <col min="8" max="8" width="14" style="1830" bestFit="1" customWidth="1"/>
    <col min="9" max="10" width="14" style="1830" customWidth="1"/>
    <col min="11" max="11" width="13.28515625" style="1822" customWidth="1"/>
    <col min="12" max="12" width="13" style="1822" customWidth="1"/>
    <col min="13" max="13" width="9.140625" style="1830"/>
    <col min="14" max="16384" width="9.140625" style="1827"/>
  </cols>
  <sheetData>
    <row r="1" spans="1:14" s="1809" customFormat="1" ht="15">
      <c r="A1" s="1679" t="s">
        <v>2257</v>
      </c>
      <c r="B1" s="2" t="s">
        <v>2423</v>
      </c>
    </row>
    <row r="2" spans="1:14" s="1809" customFormat="1" ht="15">
      <c r="A2" s="1679" t="s">
        <v>2258</v>
      </c>
      <c r="B2" s="2" t="s">
        <v>2298</v>
      </c>
    </row>
    <row r="3" spans="1:14" s="1809" customFormat="1" ht="15">
      <c r="A3" s="1679" t="s">
        <v>2259</v>
      </c>
      <c r="B3" s="2" t="s">
        <v>52</v>
      </c>
    </row>
    <row r="4" spans="1:14" s="1809" customFormat="1" ht="15">
      <c r="A4" s="1679" t="s">
        <v>2260</v>
      </c>
      <c r="B4" s="2" t="s">
        <v>2281</v>
      </c>
    </row>
    <row r="5" spans="1:14" s="1809" customFormat="1" ht="15">
      <c r="A5" s="1679" t="s">
        <v>2261</v>
      </c>
      <c r="B5" s="2" t="s">
        <v>1412</v>
      </c>
    </row>
    <row r="6" spans="1:14" s="1809" customFormat="1"/>
    <row r="7" spans="1:14" s="1809" customFormat="1" ht="13.5" thickBot="1"/>
    <row r="8" spans="1:14" s="1809" customFormat="1" ht="45.75" thickBot="1">
      <c r="A8" s="1836" t="s">
        <v>2424</v>
      </c>
      <c r="B8" s="1836" t="s">
        <v>2425</v>
      </c>
      <c r="C8" s="1836" t="s">
        <v>2413</v>
      </c>
      <c r="D8" s="1837" t="s">
        <v>2426</v>
      </c>
      <c r="E8" s="1837" t="s">
        <v>2415</v>
      </c>
      <c r="F8" s="1837" t="s">
        <v>100</v>
      </c>
      <c r="G8" s="1837" t="s">
        <v>2427</v>
      </c>
      <c r="H8" s="1838" t="s">
        <v>2428</v>
      </c>
      <c r="I8" s="1837" t="s">
        <v>2429</v>
      </c>
      <c r="J8" s="1838" t="s">
        <v>2430</v>
      </c>
      <c r="K8" s="1837" t="s">
        <v>2431</v>
      </c>
      <c r="L8" s="1837" t="s">
        <v>2432</v>
      </c>
      <c r="M8" s="1839" t="s">
        <v>2433</v>
      </c>
    </row>
    <row r="9" spans="1:14" s="1809" customFormat="1" ht="15.75" thickBot="1">
      <c r="A9" s="1840"/>
      <c r="B9" s="1841"/>
      <c r="C9" s="1840"/>
      <c r="D9" s="1842"/>
      <c r="E9" s="1843"/>
      <c r="F9" s="1842"/>
      <c r="G9" s="1844">
        <f>SUM(G10:G500)</f>
        <v>0</v>
      </c>
      <c r="H9" s="1845">
        <f>SUM(H10:H500)</f>
        <v>0</v>
      </c>
      <c r="I9" s="1846">
        <f>SUM(I10:I500)</f>
        <v>0</v>
      </c>
      <c r="J9" s="1845">
        <f>SUM(J10:J500)</f>
        <v>0</v>
      </c>
      <c r="K9" s="1842"/>
      <c r="L9" s="1843"/>
      <c r="M9" s="1843"/>
      <c r="N9" s="1847"/>
    </row>
    <row r="10" spans="1:14" s="1809" customFormat="1">
      <c r="A10" s="1848"/>
      <c r="B10" s="1849"/>
      <c r="C10" s="1850"/>
      <c r="D10" s="1850"/>
      <c r="E10" s="1851"/>
      <c r="F10" s="1851"/>
      <c r="G10" s="1852"/>
      <c r="H10" s="1852"/>
      <c r="I10" s="1852"/>
      <c r="J10" s="1852"/>
      <c r="K10" s="1848"/>
      <c r="L10" s="1848"/>
      <c r="M10" s="1853"/>
    </row>
    <row r="11" spans="1:14">
      <c r="B11" s="1854"/>
      <c r="E11" s="1824"/>
      <c r="F11" s="1824"/>
    </row>
    <row r="12" spans="1:14">
      <c r="B12" s="1854"/>
      <c r="E12" s="1824"/>
      <c r="F12" s="1824"/>
    </row>
    <row r="13" spans="1:14">
      <c r="B13" s="1854"/>
      <c r="E13" s="1824"/>
      <c r="F13" s="1824"/>
    </row>
    <row r="14" spans="1:14">
      <c r="B14" s="1854"/>
      <c r="E14" s="1824"/>
      <c r="F14" s="1824"/>
    </row>
    <row r="15" spans="1:14">
      <c r="B15" s="1854"/>
      <c r="E15" s="1824"/>
      <c r="F15" s="1824"/>
    </row>
    <row r="16" spans="1:14">
      <c r="B16" s="1854"/>
      <c r="E16" s="1824"/>
      <c r="F16" s="1824"/>
    </row>
    <row r="17" spans="2:6">
      <c r="B17" s="1854"/>
      <c r="E17" s="1824"/>
      <c r="F17" s="1824"/>
    </row>
    <row r="18" spans="2:6">
      <c r="B18" s="1854"/>
      <c r="E18" s="1824"/>
      <c r="F18" s="1824"/>
    </row>
    <row r="19" spans="2:6">
      <c r="B19" s="1854"/>
      <c r="E19" s="1824"/>
      <c r="F19" s="1824"/>
    </row>
    <row r="20" spans="2:6">
      <c r="B20" s="1854"/>
      <c r="E20" s="1824"/>
      <c r="F20" s="1824"/>
    </row>
    <row r="21" spans="2:6">
      <c r="B21" s="1824"/>
      <c r="E21" s="1824"/>
      <c r="F21" s="1824"/>
    </row>
    <row r="22" spans="2:6">
      <c r="B22" s="1824"/>
      <c r="E22" s="1824"/>
      <c r="F22" s="1824"/>
    </row>
    <row r="23" spans="2:6">
      <c r="B23" s="1824"/>
      <c r="E23" s="1824"/>
      <c r="F23" s="1824"/>
    </row>
    <row r="24" spans="2:6">
      <c r="B24" s="1824"/>
      <c r="E24" s="1824"/>
      <c r="F24" s="1824"/>
    </row>
    <row r="25" spans="2:6">
      <c r="B25" s="1824"/>
      <c r="E25" s="1824"/>
      <c r="F25" s="1824"/>
    </row>
    <row r="26" spans="2:6">
      <c r="B26" s="1824"/>
      <c r="E26" s="1824"/>
      <c r="F26" s="1824"/>
    </row>
    <row r="27" spans="2:6">
      <c r="B27" s="1824"/>
      <c r="E27" s="1824"/>
      <c r="F27" s="1824"/>
    </row>
    <row r="28" spans="2:6">
      <c r="B28" s="1824"/>
      <c r="E28" s="1824"/>
      <c r="F28" s="1824"/>
    </row>
    <row r="29" spans="2:6">
      <c r="B29" s="1824"/>
      <c r="E29" s="1824"/>
      <c r="F29" s="1824"/>
    </row>
    <row r="30" spans="2:6">
      <c r="B30" s="1824"/>
      <c r="E30" s="1824"/>
      <c r="F30" s="1824"/>
    </row>
    <row r="31" spans="2:6">
      <c r="B31" s="1824"/>
      <c r="E31" s="1824"/>
      <c r="F31" s="1824"/>
    </row>
    <row r="32" spans="2:6">
      <c r="B32" s="1824"/>
      <c r="E32" s="1824"/>
      <c r="F32" s="1824"/>
    </row>
    <row r="33" spans="2:6">
      <c r="B33" s="1824"/>
      <c r="E33" s="1824"/>
      <c r="F33" s="1824"/>
    </row>
    <row r="34" spans="2:6">
      <c r="B34" s="1824"/>
      <c r="E34" s="1824"/>
      <c r="F34" s="1824"/>
    </row>
    <row r="35" spans="2:6">
      <c r="B35" s="1824"/>
      <c r="E35" s="1824"/>
      <c r="F35" s="1824"/>
    </row>
    <row r="36" spans="2:6">
      <c r="B36" s="1824"/>
      <c r="E36" s="1824"/>
      <c r="F36" s="1824"/>
    </row>
    <row r="37" spans="2:6">
      <c r="B37" s="1824"/>
      <c r="E37" s="1824"/>
      <c r="F37" s="1824"/>
    </row>
    <row r="38" spans="2:6">
      <c r="B38" s="1824"/>
      <c r="E38" s="1824"/>
      <c r="F38" s="1824"/>
    </row>
    <row r="39" spans="2:6">
      <c r="B39" s="1824"/>
      <c r="E39" s="1824"/>
      <c r="F39" s="1824"/>
    </row>
    <row r="40" spans="2:6">
      <c r="B40" s="1824"/>
      <c r="E40" s="1824"/>
      <c r="F40" s="1824"/>
    </row>
    <row r="41" spans="2:6">
      <c r="B41" s="1824"/>
      <c r="E41" s="1824"/>
      <c r="F41" s="1824"/>
    </row>
    <row r="42" spans="2:6">
      <c r="B42" s="1824"/>
      <c r="E42" s="1824"/>
      <c r="F42" s="1824"/>
    </row>
    <row r="43" spans="2:6">
      <c r="B43" s="1824"/>
      <c r="E43" s="1824"/>
      <c r="F43" s="1824"/>
    </row>
    <row r="44" spans="2:6">
      <c r="B44" s="1824"/>
      <c r="E44" s="1824"/>
      <c r="F44" s="1824"/>
    </row>
    <row r="45" spans="2:6">
      <c r="B45" s="1824"/>
      <c r="E45" s="1824"/>
      <c r="F45" s="1824"/>
    </row>
    <row r="46" spans="2:6">
      <c r="B46" s="1824"/>
      <c r="E46" s="1824"/>
      <c r="F46" s="1824"/>
    </row>
    <row r="47" spans="2:6">
      <c r="B47" s="1824"/>
      <c r="E47" s="1824"/>
      <c r="F47" s="1824"/>
    </row>
    <row r="48" spans="2:6">
      <c r="B48" s="1824"/>
      <c r="E48" s="1824"/>
      <c r="F48" s="1824"/>
    </row>
    <row r="49" spans="2:6">
      <c r="B49" s="1824"/>
      <c r="E49" s="1824"/>
      <c r="F49" s="1824"/>
    </row>
    <row r="50" spans="2:6">
      <c r="B50" s="1824"/>
      <c r="E50" s="1824"/>
      <c r="F50" s="1824"/>
    </row>
    <row r="51" spans="2:6">
      <c r="B51" s="1824"/>
      <c r="E51" s="1824"/>
      <c r="F51" s="1824"/>
    </row>
    <row r="52" spans="2:6">
      <c r="B52" s="1824"/>
      <c r="E52" s="1824"/>
      <c r="F52" s="1824"/>
    </row>
    <row r="53" spans="2:6">
      <c r="B53" s="1824"/>
      <c r="E53" s="1824"/>
      <c r="F53" s="1824"/>
    </row>
    <row r="54" spans="2:6">
      <c r="B54" s="1824"/>
      <c r="E54" s="1824"/>
      <c r="F54" s="1824"/>
    </row>
    <row r="55" spans="2:6">
      <c r="B55" s="1824"/>
      <c r="E55" s="1824"/>
      <c r="F55" s="1824"/>
    </row>
    <row r="56" spans="2:6">
      <c r="B56" s="1824"/>
      <c r="E56" s="1824"/>
      <c r="F56" s="1824"/>
    </row>
    <row r="57" spans="2:6">
      <c r="B57" s="1824"/>
      <c r="E57" s="1824"/>
      <c r="F57" s="1824"/>
    </row>
    <row r="58" spans="2:6">
      <c r="B58" s="1824"/>
      <c r="E58" s="1824"/>
      <c r="F58" s="1824"/>
    </row>
    <row r="59" spans="2:6">
      <c r="B59" s="1824"/>
      <c r="E59" s="1824"/>
      <c r="F59" s="1824"/>
    </row>
    <row r="60" spans="2:6">
      <c r="B60" s="1824"/>
      <c r="E60" s="1824"/>
      <c r="F60" s="1824"/>
    </row>
    <row r="61" spans="2:6">
      <c r="B61" s="1824"/>
      <c r="E61" s="1824"/>
      <c r="F61" s="1824"/>
    </row>
    <row r="62" spans="2:6">
      <c r="B62" s="1824"/>
      <c r="E62" s="1824"/>
      <c r="F62" s="1824"/>
    </row>
    <row r="63" spans="2:6">
      <c r="B63" s="1824"/>
      <c r="E63" s="1824"/>
      <c r="F63" s="1824"/>
    </row>
    <row r="64" spans="2:6">
      <c r="B64" s="1824"/>
      <c r="E64" s="1824"/>
      <c r="F64" s="1824"/>
    </row>
    <row r="65" spans="2:6">
      <c r="B65" s="1824"/>
      <c r="E65" s="1824"/>
      <c r="F65" s="1824"/>
    </row>
    <row r="66" spans="2:6">
      <c r="B66" s="1824"/>
      <c r="E66" s="1824"/>
      <c r="F66" s="1824"/>
    </row>
    <row r="67" spans="2:6">
      <c r="B67" s="1824"/>
      <c r="E67" s="1824"/>
      <c r="F67" s="1824"/>
    </row>
    <row r="68" spans="2:6">
      <c r="B68" s="1824"/>
      <c r="E68" s="1824"/>
      <c r="F68" s="1824"/>
    </row>
    <row r="69" spans="2:6">
      <c r="B69" s="1824"/>
      <c r="E69" s="1824"/>
      <c r="F69" s="1824"/>
    </row>
    <row r="70" spans="2:6">
      <c r="B70" s="1824"/>
      <c r="E70" s="1824"/>
      <c r="F70" s="1824"/>
    </row>
    <row r="71" spans="2:6">
      <c r="B71" s="1824"/>
      <c r="E71" s="1824"/>
      <c r="F71" s="1824"/>
    </row>
    <row r="72" spans="2:6">
      <c r="B72" s="1824"/>
      <c r="E72" s="1824"/>
      <c r="F72" s="1824"/>
    </row>
    <row r="73" spans="2:6">
      <c r="B73" s="1824"/>
      <c r="E73" s="1824"/>
      <c r="F73" s="1824"/>
    </row>
    <row r="74" spans="2:6">
      <c r="B74" s="1824"/>
      <c r="E74" s="1824"/>
      <c r="F74" s="1824"/>
    </row>
    <row r="75" spans="2:6">
      <c r="B75" s="1824"/>
      <c r="E75" s="1824"/>
      <c r="F75" s="1824"/>
    </row>
    <row r="76" spans="2:6">
      <c r="B76" s="1824"/>
      <c r="E76" s="1824"/>
      <c r="F76" s="1824"/>
    </row>
    <row r="77" spans="2:6">
      <c r="B77" s="1824"/>
      <c r="E77" s="1824"/>
      <c r="F77" s="1824"/>
    </row>
    <row r="78" spans="2:6">
      <c r="B78" s="1824"/>
      <c r="E78" s="1824"/>
      <c r="F78" s="1824"/>
    </row>
    <row r="79" spans="2:6">
      <c r="B79" s="1824"/>
      <c r="E79" s="1824"/>
      <c r="F79" s="1824"/>
    </row>
    <row r="80" spans="2:6">
      <c r="B80" s="1824"/>
      <c r="E80" s="1824"/>
      <c r="F80" s="1824"/>
    </row>
    <row r="81" spans="2:6">
      <c r="B81" s="1824"/>
      <c r="E81" s="1824"/>
      <c r="F81" s="1824"/>
    </row>
    <row r="82" spans="2:6">
      <c r="B82" s="1824"/>
      <c r="E82" s="1824"/>
      <c r="F82" s="1824"/>
    </row>
    <row r="83" spans="2:6">
      <c r="B83" s="1824"/>
      <c r="E83" s="1824"/>
      <c r="F83" s="1824"/>
    </row>
    <row r="84" spans="2:6">
      <c r="B84" s="1824"/>
      <c r="E84" s="1824"/>
      <c r="F84" s="1824"/>
    </row>
    <row r="85" spans="2:6">
      <c r="B85" s="1824"/>
      <c r="E85" s="1824"/>
      <c r="F85" s="1824"/>
    </row>
    <row r="86" spans="2:6">
      <c r="B86" s="1824"/>
      <c r="E86" s="1824"/>
      <c r="F86" s="1824"/>
    </row>
    <row r="87" spans="2:6">
      <c r="B87" s="1824"/>
      <c r="E87" s="1824"/>
      <c r="F87" s="1824"/>
    </row>
    <row r="88" spans="2:6">
      <c r="B88" s="1824"/>
      <c r="E88" s="1824"/>
      <c r="F88" s="1824"/>
    </row>
    <row r="89" spans="2:6">
      <c r="B89" s="1824"/>
      <c r="E89" s="1824"/>
      <c r="F89" s="1824"/>
    </row>
    <row r="90" spans="2:6">
      <c r="B90" s="1824"/>
      <c r="E90" s="1824"/>
      <c r="F90" s="1824"/>
    </row>
    <row r="91" spans="2:6">
      <c r="B91" s="1824"/>
      <c r="E91" s="1824"/>
      <c r="F91" s="1824"/>
    </row>
    <row r="92" spans="2:6">
      <c r="B92" s="1824"/>
      <c r="E92" s="1824"/>
      <c r="F92" s="1824"/>
    </row>
    <row r="93" spans="2:6">
      <c r="B93" s="1824"/>
      <c r="E93" s="1824"/>
      <c r="F93" s="1824"/>
    </row>
    <row r="94" spans="2:6">
      <c r="B94" s="1824"/>
      <c r="E94" s="1824"/>
      <c r="F94" s="1824"/>
    </row>
    <row r="95" spans="2:6">
      <c r="B95" s="1824"/>
      <c r="E95" s="1824"/>
      <c r="F95" s="1824"/>
    </row>
    <row r="96" spans="2:6">
      <c r="B96" s="1824"/>
      <c r="E96" s="1824"/>
      <c r="F96" s="1824"/>
    </row>
    <row r="97" spans="2:6">
      <c r="B97" s="1824"/>
      <c r="E97" s="1824"/>
      <c r="F97" s="1824"/>
    </row>
  </sheetData>
  <dataValidations count="1">
    <dataValidation type="list" allowBlank="1" showInputMessage="1" showErrorMessage="1" sqref="F10:F1048576">
      <formula1>Kodi_Monedha</formula1>
    </dataValidation>
  </dataValidations>
  <pageMargins left="0.75" right="0.75" top="1" bottom="1" header="0.5" footer="0.5"/>
  <pageSetup orientation="portrait"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'[43]Data Types'!#REF!</xm:f>
          </x14:formula1>
          <xm:sqref>E10:E1048576</xm:sqref>
        </x14:dataValidation>
        <x14:dataValidation type="list" allowBlank="1" showInputMessage="1" showErrorMessage="1">
          <x14:formula1>
            <xm:f>'[43]Data Types'!#REF!</xm:f>
          </x14:formula1>
          <xm:sqref>B10:B1048576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2"/>
  <sheetViews>
    <sheetView zoomScale="85" zoomScaleNormal="85" workbookViewId="0"/>
  </sheetViews>
  <sheetFormatPr defaultRowHeight="15"/>
  <cols>
    <col min="1" max="1" width="7.28515625" style="27" customWidth="1"/>
    <col min="2" max="2" width="41.140625" style="27" customWidth="1"/>
    <col min="3" max="3" width="18" style="1" customWidth="1"/>
    <col min="4" max="7" width="13" style="1" customWidth="1"/>
    <col min="8" max="8" width="15.85546875" style="1" customWidth="1"/>
    <col min="9" max="9" width="15.5703125" style="1" customWidth="1"/>
    <col min="10" max="16384" width="9.140625" style="64"/>
  </cols>
  <sheetData>
    <row r="1" spans="1:9">
      <c r="B1" s="27" t="s">
        <v>48</v>
      </c>
      <c r="C1" s="31">
        <v>34.1</v>
      </c>
      <c r="D1" s="31"/>
    </row>
    <row r="2" spans="1:9">
      <c r="B2" s="27" t="s">
        <v>49</v>
      </c>
      <c r="C2" s="41" t="s">
        <v>672</v>
      </c>
      <c r="D2" s="41"/>
    </row>
    <row r="3" spans="1:9">
      <c r="B3" s="36" t="s">
        <v>47</v>
      </c>
      <c r="C3" s="32" t="s">
        <v>52</v>
      </c>
      <c r="D3" s="32"/>
      <c r="E3" s="36"/>
      <c r="F3" s="36"/>
      <c r="G3" s="36"/>
      <c r="H3" s="36"/>
      <c r="I3" s="36"/>
    </row>
    <row r="4" spans="1:9">
      <c r="B4" s="27" t="s">
        <v>50</v>
      </c>
      <c r="C4" s="32" t="s">
        <v>53</v>
      </c>
      <c r="D4" s="32"/>
    </row>
    <row r="5" spans="1:9">
      <c r="B5" s="27" t="s">
        <v>51</v>
      </c>
      <c r="C5" s="118" t="s">
        <v>71</v>
      </c>
      <c r="D5" s="118"/>
    </row>
    <row r="7" spans="1:9" ht="15" customHeight="1">
      <c r="A7" s="449" t="s">
        <v>17</v>
      </c>
      <c r="B7" s="4437" t="s">
        <v>672</v>
      </c>
      <c r="C7" s="4435" t="s">
        <v>82</v>
      </c>
      <c r="D7" s="4435" t="s">
        <v>68</v>
      </c>
      <c r="E7" s="4439" t="s">
        <v>168</v>
      </c>
      <c r="F7" s="4442" t="s">
        <v>72</v>
      </c>
      <c r="G7" s="4443"/>
      <c r="H7" s="4435" t="s">
        <v>83</v>
      </c>
      <c r="I7" s="4435" t="s">
        <v>68</v>
      </c>
    </row>
    <row r="8" spans="1:9" ht="45" customHeight="1">
      <c r="A8" s="37" t="s">
        <v>18</v>
      </c>
      <c r="B8" s="4438"/>
      <c r="C8" s="4436"/>
      <c r="D8" s="4436"/>
      <c r="E8" s="4440"/>
      <c r="F8" s="450" t="s">
        <v>2</v>
      </c>
      <c r="G8" s="451" t="s">
        <v>165</v>
      </c>
      <c r="H8" s="4436"/>
      <c r="I8" s="4436"/>
    </row>
    <row r="9" spans="1:9">
      <c r="A9" s="471">
        <v>1</v>
      </c>
      <c r="B9" s="104" t="s">
        <v>5</v>
      </c>
      <c r="C9" s="452">
        <f>C10+C23+C36+C49+C62+C75+C88+C101+C114+C127+C140+C153+C166+C179+C192+C205+C218+C231+C244+C257+C270</f>
        <v>0</v>
      </c>
      <c r="D9" s="452">
        <f t="shared" ref="D9:I9" si="0">D10+D23+D36+D49+D62+D75+D88+D101+D114+D127+D140+D153+D166+D179+D192+D205+D218+D231+D244+D257+D270</f>
        <v>0</v>
      </c>
      <c r="E9" s="452">
        <f t="shared" si="0"/>
        <v>0</v>
      </c>
      <c r="F9" s="452">
        <f t="shared" si="0"/>
        <v>0</v>
      </c>
      <c r="G9" s="452">
        <f t="shared" si="0"/>
        <v>0</v>
      </c>
      <c r="H9" s="452">
        <f t="shared" si="0"/>
        <v>0</v>
      </c>
      <c r="I9" s="452">
        <f t="shared" si="0"/>
        <v>0</v>
      </c>
    </row>
    <row r="10" spans="1:9">
      <c r="A10" s="472" t="s">
        <v>806</v>
      </c>
      <c r="B10" s="473" t="s">
        <v>807</v>
      </c>
      <c r="C10" s="452">
        <f>C11+C14+C17+C20</f>
        <v>0</v>
      </c>
      <c r="D10" s="452">
        <f t="shared" ref="D10:I10" si="1">D11+D14+D17+D20</f>
        <v>0</v>
      </c>
      <c r="E10" s="452">
        <f t="shared" si="1"/>
        <v>0</v>
      </c>
      <c r="F10" s="452">
        <f t="shared" si="1"/>
        <v>0</v>
      </c>
      <c r="G10" s="452">
        <f t="shared" si="1"/>
        <v>0</v>
      </c>
      <c r="H10" s="452">
        <f t="shared" si="1"/>
        <v>0</v>
      </c>
      <c r="I10" s="452">
        <f t="shared" si="1"/>
        <v>0</v>
      </c>
    </row>
    <row r="11" spans="1:9">
      <c r="A11" s="474"/>
      <c r="B11" s="475" t="s">
        <v>53</v>
      </c>
      <c r="C11" s="452">
        <f>C12+C13</f>
        <v>0</v>
      </c>
      <c r="D11" s="452">
        <f t="shared" ref="D11:H11" si="2">D12+D13</f>
        <v>0</v>
      </c>
      <c r="E11" s="452">
        <f t="shared" si="2"/>
        <v>0</v>
      </c>
      <c r="F11" s="452">
        <f t="shared" si="2"/>
        <v>0</v>
      </c>
      <c r="G11" s="452">
        <f t="shared" si="2"/>
        <v>0</v>
      </c>
      <c r="H11" s="452">
        <f t="shared" si="2"/>
        <v>0</v>
      </c>
      <c r="I11" s="452">
        <f>I12+I13</f>
        <v>0</v>
      </c>
    </row>
    <row r="12" spans="1:9">
      <c r="A12" s="474"/>
      <c r="B12" s="453" t="s">
        <v>84</v>
      </c>
      <c r="C12" s="38">
        <v>0</v>
      </c>
      <c r="D12" s="38">
        <v>0</v>
      </c>
      <c r="E12" s="38">
        <v>0</v>
      </c>
      <c r="F12" s="38">
        <v>0</v>
      </c>
      <c r="G12" s="38">
        <v>0</v>
      </c>
      <c r="H12" s="38">
        <v>0</v>
      </c>
      <c r="I12" s="38">
        <v>0</v>
      </c>
    </row>
    <row r="13" spans="1:9">
      <c r="A13" s="474"/>
      <c r="B13" s="453" t="s">
        <v>85</v>
      </c>
      <c r="C13" s="38">
        <v>0</v>
      </c>
      <c r="D13" s="38">
        <v>0</v>
      </c>
      <c r="E13" s="38">
        <v>0</v>
      </c>
      <c r="F13" s="38">
        <v>0</v>
      </c>
      <c r="G13" s="38">
        <v>0</v>
      </c>
      <c r="H13" s="38">
        <v>0</v>
      </c>
      <c r="I13" s="38">
        <v>0</v>
      </c>
    </row>
    <row r="14" spans="1:9">
      <c r="A14" s="474"/>
      <c r="B14" s="476" t="s">
        <v>55</v>
      </c>
      <c r="C14" s="452">
        <f>C15+C16</f>
        <v>0</v>
      </c>
      <c r="D14" s="452">
        <f t="shared" ref="D14:G14" si="3">D15+D16</f>
        <v>0</v>
      </c>
      <c r="E14" s="452">
        <f t="shared" si="3"/>
        <v>0</v>
      </c>
      <c r="F14" s="452">
        <f t="shared" si="3"/>
        <v>0</v>
      </c>
      <c r="G14" s="452">
        <f t="shared" si="3"/>
        <v>0</v>
      </c>
      <c r="H14" s="452">
        <f>H15+H16</f>
        <v>0</v>
      </c>
      <c r="I14" s="452">
        <f t="shared" ref="I14" si="4">I15+I16</f>
        <v>0</v>
      </c>
    </row>
    <row r="15" spans="1:9">
      <c r="A15" s="474"/>
      <c r="B15" s="453" t="s">
        <v>84</v>
      </c>
      <c r="C15" s="38">
        <v>0</v>
      </c>
      <c r="D15" s="38">
        <v>0</v>
      </c>
      <c r="E15" s="38">
        <v>0</v>
      </c>
      <c r="F15" s="38">
        <v>0</v>
      </c>
      <c r="G15" s="38">
        <v>0</v>
      </c>
      <c r="H15" s="38">
        <v>0</v>
      </c>
      <c r="I15" s="38">
        <v>0</v>
      </c>
    </row>
    <row r="16" spans="1:9">
      <c r="A16" s="474"/>
      <c r="B16" s="453" t="s">
        <v>85</v>
      </c>
      <c r="C16" s="38">
        <v>0</v>
      </c>
      <c r="D16" s="38">
        <v>0</v>
      </c>
      <c r="E16" s="38">
        <v>0</v>
      </c>
      <c r="F16" s="38">
        <v>0</v>
      </c>
      <c r="G16" s="38">
        <v>0</v>
      </c>
      <c r="H16" s="38">
        <v>0</v>
      </c>
      <c r="I16" s="38">
        <v>0</v>
      </c>
    </row>
    <row r="17" spans="1:9">
      <c r="A17" s="474"/>
      <c r="B17" s="476" t="s">
        <v>56</v>
      </c>
      <c r="C17" s="452">
        <f>C18+C19</f>
        <v>0</v>
      </c>
      <c r="D17" s="452">
        <f t="shared" ref="D17:G17" si="5">D18+D19</f>
        <v>0</v>
      </c>
      <c r="E17" s="452">
        <f t="shared" si="5"/>
        <v>0</v>
      </c>
      <c r="F17" s="452">
        <f t="shared" si="5"/>
        <v>0</v>
      </c>
      <c r="G17" s="452">
        <f t="shared" si="5"/>
        <v>0</v>
      </c>
      <c r="H17" s="452">
        <f>H18+H19</f>
        <v>0</v>
      </c>
      <c r="I17" s="452">
        <f t="shared" ref="I17" si="6">I18+I19</f>
        <v>0</v>
      </c>
    </row>
    <row r="18" spans="1:9">
      <c r="A18" s="474"/>
      <c r="B18" s="453" t="s">
        <v>84</v>
      </c>
      <c r="C18" s="38">
        <v>0</v>
      </c>
      <c r="D18" s="38">
        <v>0</v>
      </c>
      <c r="E18" s="38">
        <v>0</v>
      </c>
      <c r="F18" s="38">
        <v>0</v>
      </c>
      <c r="G18" s="38">
        <v>0</v>
      </c>
      <c r="H18" s="38">
        <v>0</v>
      </c>
      <c r="I18" s="38">
        <v>0</v>
      </c>
    </row>
    <row r="19" spans="1:9">
      <c r="A19" s="474"/>
      <c r="B19" s="453" t="s">
        <v>85</v>
      </c>
      <c r="C19" s="38">
        <v>0</v>
      </c>
      <c r="D19" s="38">
        <v>0</v>
      </c>
      <c r="E19" s="38">
        <v>0</v>
      </c>
      <c r="F19" s="38">
        <v>0</v>
      </c>
      <c r="G19" s="38">
        <v>0</v>
      </c>
      <c r="H19" s="38">
        <v>0</v>
      </c>
      <c r="I19" s="38">
        <v>0</v>
      </c>
    </row>
    <row r="20" spans="1:9">
      <c r="A20" s="474"/>
      <c r="B20" s="476" t="s">
        <v>8</v>
      </c>
      <c r="C20" s="452">
        <f>C21+C22</f>
        <v>0</v>
      </c>
      <c r="D20" s="452">
        <f t="shared" ref="D20:G20" si="7">D21+D22</f>
        <v>0</v>
      </c>
      <c r="E20" s="452">
        <f t="shared" si="7"/>
        <v>0</v>
      </c>
      <c r="F20" s="452">
        <f t="shared" si="7"/>
        <v>0</v>
      </c>
      <c r="G20" s="452">
        <f t="shared" si="7"/>
        <v>0</v>
      </c>
      <c r="H20" s="452">
        <f>H21+H22</f>
        <v>0</v>
      </c>
      <c r="I20" s="452">
        <f t="shared" ref="I20" si="8">I21+I22</f>
        <v>0</v>
      </c>
    </row>
    <row r="21" spans="1:9">
      <c r="A21" s="474"/>
      <c r="B21" s="453" t="s">
        <v>84</v>
      </c>
      <c r="C21" s="38">
        <v>0</v>
      </c>
      <c r="D21" s="38">
        <v>0</v>
      </c>
      <c r="E21" s="38">
        <v>0</v>
      </c>
      <c r="F21" s="38">
        <v>0</v>
      </c>
      <c r="G21" s="38">
        <v>0</v>
      </c>
      <c r="H21" s="38">
        <v>0</v>
      </c>
      <c r="I21" s="38">
        <v>0</v>
      </c>
    </row>
    <row r="22" spans="1:9">
      <c r="A22" s="477"/>
      <c r="B22" s="454" t="s">
        <v>85</v>
      </c>
      <c r="C22" s="38">
        <v>0</v>
      </c>
      <c r="D22" s="38">
        <v>0</v>
      </c>
      <c r="E22" s="38">
        <v>0</v>
      </c>
      <c r="F22" s="38">
        <v>0</v>
      </c>
      <c r="G22" s="38">
        <v>0</v>
      </c>
      <c r="H22" s="38">
        <v>0</v>
      </c>
      <c r="I22" s="38">
        <v>0</v>
      </c>
    </row>
    <row r="23" spans="1:9">
      <c r="A23" s="472" t="s">
        <v>808</v>
      </c>
      <c r="B23" s="473" t="s">
        <v>12</v>
      </c>
      <c r="C23" s="452">
        <f>C24+C27+C30+C33</f>
        <v>0</v>
      </c>
      <c r="D23" s="452">
        <f t="shared" ref="D23:G23" si="9">D24+D27+D30+D33</f>
        <v>0</v>
      </c>
      <c r="E23" s="452">
        <f t="shared" si="9"/>
        <v>0</v>
      </c>
      <c r="F23" s="452">
        <f t="shared" si="9"/>
        <v>0</v>
      </c>
      <c r="G23" s="452">
        <f t="shared" si="9"/>
        <v>0</v>
      </c>
      <c r="H23" s="452">
        <f>H24+H27+H30+H33</f>
        <v>0</v>
      </c>
      <c r="I23" s="452">
        <f t="shared" ref="I23" si="10">I24+I27+I30+I33</f>
        <v>0</v>
      </c>
    </row>
    <row r="24" spans="1:9">
      <c r="A24" s="474"/>
      <c r="B24" s="475" t="s">
        <v>53</v>
      </c>
      <c r="C24" s="452">
        <f>C25+C26</f>
        <v>0</v>
      </c>
      <c r="D24" s="452">
        <f t="shared" ref="D24:G24" si="11">D25+D26</f>
        <v>0</v>
      </c>
      <c r="E24" s="452">
        <f t="shared" si="11"/>
        <v>0</v>
      </c>
      <c r="F24" s="452">
        <f t="shared" si="11"/>
        <v>0</v>
      </c>
      <c r="G24" s="452">
        <f t="shared" si="11"/>
        <v>0</v>
      </c>
      <c r="H24" s="452">
        <f>H25+H26</f>
        <v>0</v>
      </c>
      <c r="I24" s="452">
        <f t="shared" ref="I24" si="12">I25+I26</f>
        <v>0</v>
      </c>
    </row>
    <row r="25" spans="1:9">
      <c r="A25" s="474"/>
      <c r="B25" s="453" t="s">
        <v>84</v>
      </c>
      <c r="C25" s="38">
        <v>0</v>
      </c>
      <c r="D25" s="38">
        <v>0</v>
      </c>
      <c r="E25" s="38">
        <v>0</v>
      </c>
      <c r="F25" s="38">
        <v>0</v>
      </c>
      <c r="G25" s="38">
        <v>0</v>
      </c>
      <c r="H25" s="38">
        <v>0</v>
      </c>
      <c r="I25" s="38">
        <v>0</v>
      </c>
    </row>
    <row r="26" spans="1:9">
      <c r="A26" s="474"/>
      <c r="B26" s="453" t="s">
        <v>85</v>
      </c>
      <c r="C26" s="38">
        <v>0</v>
      </c>
      <c r="D26" s="38">
        <v>0</v>
      </c>
      <c r="E26" s="38">
        <v>0</v>
      </c>
      <c r="F26" s="38">
        <v>0</v>
      </c>
      <c r="G26" s="38">
        <v>0</v>
      </c>
      <c r="H26" s="38">
        <v>0</v>
      </c>
      <c r="I26" s="38">
        <v>0</v>
      </c>
    </row>
    <row r="27" spans="1:9">
      <c r="A27" s="474"/>
      <c r="B27" s="476" t="s">
        <v>55</v>
      </c>
      <c r="C27" s="452">
        <f>C28+C29</f>
        <v>0</v>
      </c>
      <c r="D27" s="452">
        <f t="shared" ref="D27:G27" si="13">D28+D29</f>
        <v>0</v>
      </c>
      <c r="E27" s="452">
        <f t="shared" si="13"/>
        <v>0</v>
      </c>
      <c r="F27" s="452">
        <f t="shared" si="13"/>
        <v>0</v>
      </c>
      <c r="G27" s="452">
        <f t="shared" si="13"/>
        <v>0</v>
      </c>
      <c r="H27" s="452">
        <f>H28+H29</f>
        <v>0</v>
      </c>
      <c r="I27" s="452">
        <f t="shared" ref="I27" si="14">I28+I29</f>
        <v>0</v>
      </c>
    </row>
    <row r="28" spans="1:9">
      <c r="A28" s="474"/>
      <c r="B28" s="453" t="s">
        <v>84</v>
      </c>
      <c r="C28" s="38">
        <v>0</v>
      </c>
      <c r="D28" s="38">
        <v>0</v>
      </c>
      <c r="E28" s="38">
        <v>0</v>
      </c>
      <c r="F28" s="38">
        <v>0</v>
      </c>
      <c r="G28" s="38">
        <v>0</v>
      </c>
      <c r="H28" s="38">
        <v>0</v>
      </c>
      <c r="I28" s="38">
        <v>0</v>
      </c>
    </row>
    <row r="29" spans="1:9">
      <c r="A29" s="474"/>
      <c r="B29" s="453" t="s">
        <v>85</v>
      </c>
      <c r="C29" s="38">
        <v>0</v>
      </c>
      <c r="D29" s="38">
        <v>0</v>
      </c>
      <c r="E29" s="38">
        <v>0</v>
      </c>
      <c r="F29" s="38">
        <v>0</v>
      </c>
      <c r="G29" s="38">
        <v>0</v>
      </c>
      <c r="H29" s="38">
        <v>0</v>
      </c>
      <c r="I29" s="38">
        <v>0</v>
      </c>
    </row>
    <row r="30" spans="1:9">
      <c r="A30" s="474"/>
      <c r="B30" s="476" t="s">
        <v>56</v>
      </c>
      <c r="C30" s="452">
        <f>C31+C32</f>
        <v>0</v>
      </c>
      <c r="D30" s="452">
        <f t="shared" ref="D30:G30" si="15">D31+D32</f>
        <v>0</v>
      </c>
      <c r="E30" s="452">
        <f t="shared" si="15"/>
        <v>0</v>
      </c>
      <c r="F30" s="452">
        <f t="shared" si="15"/>
        <v>0</v>
      </c>
      <c r="G30" s="452">
        <f t="shared" si="15"/>
        <v>0</v>
      </c>
      <c r="H30" s="452">
        <f>H31+H32</f>
        <v>0</v>
      </c>
      <c r="I30" s="452">
        <f t="shared" ref="I30" si="16">I31+I32</f>
        <v>0</v>
      </c>
    </row>
    <row r="31" spans="1:9">
      <c r="A31" s="474"/>
      <c r="B31" s="453" t="s">
        <v>84</v>
      </c>
      <c r="C31" s="38">
        <v>0</v>
      </c>
      <c r="D31" s="38">
        <v>0</v>
      </c>
      <c r="E31" s="38">
        <v>0</v>
      </c>
      <c r="F31" s="38">
        <v>0</v>
      </c>
      <c r="G31" s="38">
        <v>0</v>
      </c>
      <c r="H31" s="38">
        <v>0</v>
      </c>
      <c r="I31" s="38">
        <v>0</v>
      </c>
    </row>
    <row r="32" spans="1:9">
      <c r="A32" s="474"/>
      <c r="B32" s="453" t="s">
        <v>85</v>
      </c>
      <c r="C32" s="38">
        <v>0</v>
      </c>
      <c r="D32" s="38">
        <v>0</v>
      </c>
      <c r="E32" s="38">
        <v>0</v>
      </c>
      <c r="F32" s="38">
        <v>0</v>
      </c>
      <c r="G32" s="38">
        <v>0</v>
      </c>
      <c r="H32" s="38">
        <v>0</v>
      </c>
      <c r="I32" s="38">
        <v>0</v>
      </c>
    </row>
    <row r="33" spans="1:9">
      <c r="A33" s="474"/>
      <c r="B33" s="476" t="s">
        <v>8</v>
      </c>
      <c r="C33" s="452">
        <f>C34+C35</f>
        <v>0</v>
      </c>
      <c r="D33" s="452">
        <f t="shared" ref="D33:G33" si="17">D34+D35</f>
        <v>0</v>
      </c>
      <c r="E33" s="452">
        <f t="shared" si="17"/>
        <v>0</v>
      </c>
      <c r="F33" s="452">
        <f t="shared" si="17"/>
        <v>0</v>
      </c>
      <c r="G33" s="452">
        <f t="shared" si="17"/>
        <v>0</v>
      </c>
      <c r="H33" s="452">
        <f>H34+H35</f>
        <v>0</v>
      </c>
      <c r="I33" s="452">
        <f t="shared" ref="I33" si="18">I34+I35</f>
        <v>0</v>
      </c>
    </row>
    <row r="34" spans="1:9">
      <c r="A34" s="474"/>
      <c r="B34" s="453" t="s">
        <v>84</v>
      </c>
      <c r="C34" s="38">
        <v>0</v>
      </c>
      <c r="D34" s="38">
        <v>0</v>
      </c>
      <c r="E34" s="38">
        <v>0</v>
      </c>
      <c r="F34" s="38">
        <v>0</v>
      </c>
      <c r="G34" s="38">
        <v>0</v>
      </c>
      <c r="H34" s="38">
        <v>0</v>
      </c>
      <c r="I34" s="38">
        <v>0</v>
      </c>
    </row>
    <row r="35" spans="1:9">
      <c r="A35" s="477"/>
      <c r="B35" s="454" t="s">
        <v>85</v>
      </c>
      <c r="C35" s="38">
        <v>0</v>
      </c>
      <c r="D35" s="38">
        <v>0</v>
      </c>
      <c r="E35" s="38">
        <v>0</v>
      </c>
      <c r="F35" s="38">
        <v>0</v>
      </c>
      <c r="G35" s="38">
        <v>0</v>
      </c>
      <c r="H35" s="38">
        <v>0</v>
      </c>
      <c r="I35" s="38">
        <v>0</v>
      </c>
    </row>
    <row r="36" spans="1:9">
      <c r="A36" s="472" t="s">
        <v>809</v>
      </c>
      <c r="B36" s="475" t="s">
        <v>13</v>
      </c>
      <c r="C36" s="452">
        <f>C37+C40+C43+C46</f>
        <v>0</v>
      </c>
      <c r="D36" s="452">
        <f t="shared" ref="D36:G36" si="19">D37+D40+D43+D46</f>
        <v>0</v>
      </c>
      <c r="E36" s="452">
        <f t="shared" si="19"/>
        <v>0</v>
      </c>
      <c r="F36" s="452">
        <f t="shared" si="19"/>
        <v>0</v>
      </c>
      <c r="G36" s="452">
        <f t="shared" si="19"/>
        <v>0</v>
      </c>
      <c r="H36" s="452">
        <f>H37+H40+H43+H46</f>
        <v>0</v>
      </c>
      <c r="I36" s="452">
        <f t="shared" ref="I36" si="20">I37+I40+I43+I46</f>
        <v>0</v>
      </c>
    </row>
    <row r="37" spans="1:9">
      <c r="A37" s="474"/>
      <c r="B37" s="475" t="s">
        <v>53</v>
      </c>
      <c r="C37" s="452">
        <f>C38+C39</f>
        <v>0</v>
      </c>
      <c r="D37" s="452">
        <f t="shared" ref="D37:G37" si="21">D38+D39</f>
        <v>0</v>
      </c>
      <c r="E37" s="452">
        <f t="shared" si="21"/>
        <v>0</v>
      </c>
      <c r="F37" s="452">
        <f t="shared" si="21"/>
        <v>0</v>
      </c>
      <c r="G37" s="452">
        <f t="shared" si="21"/>
        <v>0</v>
      </c>
      <c r="H37" s="452">
        <f>H38+H39</f>
        <v>0</v>
      </c>
      <c r="I37" s="452">
        <f t="shared" ref="I37" si="22">I38+I39</f>
        <v>0</v>
      </c>
    </row>
    <row r="38" spans="1:9">
      <c r="A38" s="474"/>
      <c r="B38" s="453" t="s">
        <v>84</v>
      </c>
      <c r="C38" s="38">
        <v>0</v>
      </c>
      <c r="D38" s="38">
        <v>0</v>
      </c>
      <c r="E38" s="38">
        <v>0</v>
      </c>
      <c r="F38" s="38">
        <v>0</v>
      </c>
      <c r="G38" s="38">
        <v>0</v>
      </c>
      <c r="H38" s="38">
        <v>0</v>
      </c>
      <c r="I38" s="38">
        <v>0</v>
      </c>
    </row>
    <row r="39" spans="1:9">
      <c r="A39" s="474"/>
      <c r="B39" s="453" t="s">
        <v>85</v>
      </c>
      <c r="C39" s="38">
        <v>0</v>
      </c>
      <c r="D39" s="38">
        <v>0</v>
      </c>
      <c r="E39" s="38">
        <v>0</v>
      </c>
      <c r="F39" s="38">
        <v>0</v>
      </c>
      <c r="G39" s="38">
        <v>0</v>
      </c>
      <c r="H39" s="38">
        <v>0</v>
      </c>
      <c r="I39" s="38">
        <v>0</v>
      </c>
    </row>
    <row r="40" spans="1:9">
      <c r="A40" s="474"/>
      <c r="B40" s="476" t="s">
        <v>55</v>
      </c>
      <c r="C40" s="452">
        <f>C41+C42</f>
        <v>0</v>
      </c>
      <c r="D40" s="452">
        <f t="shared" ref="D40:G40" si="23">D41+D42</f>
        <v>0</v>
      </c>
      <c r="E40" s="452">
        <f t="shared" si="23"/>
        <v>0</v>
      </c>
      <c r="F40" s="452">
        <f t="shared" si="23"/>
        <v>0</v>
      </c>
      <c r="G40" s="452">
        <f t="shared" si="23"/>
        <v>0</v>
      </c>
      <c r="H40" s="452">
        <f>H41+H42</f>
        <v>0</v>
      </c>
      <c r="I40" s="452">
        <f t="shared" ref="I40" si="24">I41+I42</f>
        <v>0</v>
      </c>
    </row>
    <row r="41" spans="1:9">
      <c r="A41" s="474"/>
      <c r="B41" s="453" t="s">
        <v>84</v>
      </c>
      <c r="C41" s="38">
        <v>0</v>
      </c>
      <c r="D41" s="38">
        <v>0</v>
      </c>
      <c r="E41" s="38">
        <v>0</v>
      </c>
      <c r="F41" s="38">
        <v>0</v>
      </c>
      <c r="G41" s="38">
        <v>0</v>
      </c>
      <c r="H41" s="38">
        <v>0</v>
      </c>
      <c r="I41" s="38">
        <v>0</v>
      </c>
    </row>
    <row r="42" spans="1:9">
      <c r="A42" s="474"/>
      <c r="B42" s="453" t="s">
        <v>85</v>
      </c>
      <c r="C42" s="38">
        <v>0</v>
      </c>
      <c r="D42" s="38">
        <v>0</v>
      </c>
      <c r="E42" s="38">
        <v>0</v>
      </c>
      <c r="F42" s="38">
        <v>0</v>
      </c>
      <c r="G42" s="38">
        <v>0</v>
      </c>
      <c r="H42" s="38">
        <v>0</v>
      </c>
      <c r="I42" s="38">
        <v>0</v>
      </c>
    </row>
    <row r="43" spans="1:9">
      <c r="A43" s="474"/>
      <c r="B43" s="476" t="s">
        <v>56</v>
      </c>
      <c r="C43" s="452">
        <f>C44+C45</f>
        <v>0</v>
      </c>
      <c r="D43" s="452">
        <f t="shared" ref="D43:G43" si="25">D44+D45</f>
        <v>0</v>
      </c>
      <c r="E43" s="452">
        <f t="shared" si="25"/>
        <v>0</v>
      </c>
      <c r="F43" s="452">
        <f t="shared" si="25"/>
        <v>0</v>
      </c>
      <c r="G43" s="452">
        <f t="shared" si="25"/>
        <v>0</v>
      </c>
      <c r="H43" s="452">
        <f>H44+H45</f>
        <v>0</v>
      </c>
      <c r="I43" s="452">
        <f t="shared" ref="I43" si="26">I44+I45</f>
        <v>0</v>
      </c>
    </row>
    <row r="44" spans="1:9">
      <c r="A44" s="474"/>
      <c r="B44" s="453" t="s">
        <v>84</v>
      </c>
      <c r="C44" s="38">
        <v>0</v>
      </c>
      <c r="D44" s="38">
        <v>0</v>
      </c>
      <c r="E44" s="38">
        <v>0</v>
      </c>
      <c r="F44" s="38">
        <v>0</v>
      </c>
      <c r="G44" s="38">
        <v>0</v>
      </c>
      <c r="H44" s="38">
        <v>0</v>
      </c>
      <c r="I44" s="38">
        <v>0</v>
      </c>
    </row>
    <row r="45" spans="1:9">
      <c r="A45" s="474"/>
      <c r="B45" s="453" t="s">
        <v>85</v>
      </c>
      <c r="C45" s="38">
        <v>0</v>
      </c>
      <c r="D45" s="38">
        <v>0</v>
      </c>
      <c r="E45" s="38">
        <v>0</v>
      </c>
      <c r="F45" s="38">
        <v>0</v>
      </c>
      <c r="G45" s="38">
        <v>0</v>
      </c>
      <c r="H45" s="38">
        <v>0</v>
      </c>
      <c r="I45" s="38">
        <v>0</v>
      </c>
    </row>
    <row r="46" spans="1:9">
      <c r="A46" s="474"/>
      <c r="B46" s="476" t="s">
        <v>8</v>
      </c>
      <c r="C46" s="452">
        <f>C47+C48</f>
        <v>0</v>
      </c>
      <c r="D46" s="452">
        <f t="shared" ref="D46:G46" si="27">D47+D48</f>
        <v>0</v>
      </c>
      <c r="E46" s="452">
        <f t="shared" si="27"/>
        <v>0</v>
      </c>
      <c r="F46" s="452">
        <f t="shared" si="27"/>
        <v>0</v>
      </c>
      <c r="G46" s="452">
        <f t="shared" si="27"/>
        <v>0</v>
      </c>
      <c r="H46" s="452">
        <f>H47+H48</f>
        <v>0</v>
      </c>
      <c r="I46" s="452">
        <f t="shared" ref="I46" si="28">I47+I48</f>
        <v>0</v>
      </c>
    </row>
    <row r="47" spans="1:9">
      <c r="A47" s="474"/>
      <c r="B47" s="453" t="s">
        <v>84</v>
      </c>
      <c r="C47" s="38">
        <v>0</v>
      </c>
      <c r="D47" s="38">
        <v>0</v>
      </c>
      <c r="E47" s="38">
        <v>0</v>
      </c>
      <c r="F47" s="38">
        <v>0</v>
      </c>
      <c r="G47" s="38">
        <v>0</v>
      </c>
      <c r="H47" s="38">
        <v>0</v>
      </c>
      <c r="I47" s="38">
        <v>0</v>
      </c>
    </row>
    <row r="48" spans="1:9">
      <c r="A48" s="477"/>
      <c r="B48" s="454" t="s">
        <v>85</v>
      </c>
      <c r="C48" s="38">
        <v>0</v>
      </c>
      <c r="D48" s="38">
        <v>0</v>
      </c>
      <c r="E48" s="38">
        <v>0</v>
      </c>
      <c r="F48" s="38">
        <v>0</v>
      </c>
      <c r="G48" s="38">
        <v>0</v>
      </c>
      <c r="H48" s="38">
        <v>0</v>
      </c>
      <c r="I48" s="38">
        <v>0</v>
      </c>
    </row>
    <row r="49" spans="1:9" ht="30">
      <c r="A49" s="472" t="s">
        <v>810</v>
      </c>
      <c r="B49" s="475" t="s">
        <v>811</v>
      </c>
      <c r="C49" s="452">
        <f>C50+C53+C56+C59</f>
        <v>0</v>
      </c>
      <c r="D49" s="452">
        <f t="shared" ref="D49:G49" si="29">D50+D53+D56+D59</f>
        <v>0</v>
      </c>
      <c r="E49" s="452">
        <f t="shared" si="29"/>
        <v>0</v>
      </c>
      <c r="F49" s="452">
        <f t="shared" si="29"/>
        <v>0</v>
      </c>
      <c r="G49" s="452">
        <f t="shared" si="29"/>
        <v>0</v>
      </c>
      <c r="H49" s="452">
        <f>H50+H53+H56+H59</f>
        <v>0</v>
      </c>
      <c r="I49" s="452">
        <f t="shared" ref="I49" si="30">I50+I53+I56+I59</f>
        <v>0</v>
      </c>
    </row>
    <row r="50" spans="1:9">
      <c r="A50" s="474"/>
      <c r="B50" s="475" t="s">
        <v>53</v>
      </c>
      <c r="C50" s="452">
        <f>C51+C52</f>
        <v>0</v>
      </c>
      <c r="D50" s="452">
        <f t="shared" ref="D50:G50" si="31">D51+D52</f>
        <v>0</v>
      </c>
      <c r="E50" s="452">
        <f t="shared" si="31"/>
        <v>0</v>
      </c>
      <c r="F50" s="452">
        <f t="shared" si="31"/>
        <v>0</v>
      </c>
      <c r="G50" s="452">
        <f t="shared" si="31"/>
        <v>0</v>
      </c>
      <c r="H50" s="452">
        <f>H51+H52</f>
        <v>0</v>
      </c>
      <c r="I50" s="452">
        <f t="shared" ref="I50" si="32">I51+I52</f>
        <v>0</v>
      </c>
    </row>
    <row r="51" spans="1:9">
      <c r="A51" s="474"/>
      <c r="B51" s="453" t="s">
        <v>84</v>
      </c>
      <c r="C51" s="38">
        <v>0</v>
      </c>
      <c r="D51" s="38">
        <v>0</v>
      </c>
      <c r="E51" s="38">
        <v>0</v>
      </c>
      <c r="F51" s="38">
        <v>0</v>
      </c>
      <c r="G51" s="38">
        <v>0</v>
      </c>
      <c r="H51" s="38">
        <v>0</v>
      </c>
      <c r="I51" s="38">
        <v>0</v>
      </c>
    </row>
    <row r="52" spans="1:9">
      <c r="A52" s="474"/>
      <c r="B52" s="453" t="s">
        <v>85</v>
      </c>
      <c r="C52" s="38">
        <v>0</v>
      </c>
      <c r="D52" s="38">
        <v>0</v>
      </c>
      <c r="E52" s="38">
        <v>0</v>
      </c>
      <c r="F52" s="38">
        <v>0</v>
      </c>
      <c r="G52" s="38">
        <v>0</v>
      </c>
      <c r="H52" s="38">
        <v>0</v>
      </c>
      <c r="I52" s="38">
        <v>0</v>
      </c>
    </row>
    <row r="53" spans="1:9">
      <c r="A53" s="474"/>
      <c r="B53" s="476" t="s">
        <v>55</v>
      </c>
      <c r="C53" s="452">
        <f>C54+C55</f>
        <v>0</v>
      </c>
      <c r="D53" s="452">
        <f t="shared" ref="D53:G53" si="33">D54+D55</f>
        <v>0</v>
      </c>
      <c r="E53" s="452">
        <f t="shared" si="33"/>
        <v>0</v>
      </c>
      <c r="F53" s="452">
        <f t="shared" si="33"/>
        <v>0</v>
      </c>
      <c r="G53" s="452">
        <f t="shared" si="33"/>
        <v>0</v>
      </c>
      <c r="H53" s="452">
        <f>H54+H55</f>
        <v>0</v>
      </c>
      <c r="I53" s="452">
        <f t="shared" ref="I53" si="34">I54+I55</f>
        <v>0</v>
      </c>
    </row>
    <row r="54" spans="1:9">
      <c r="A54" s="474"/>
      <c r="B54" s="453" t="s">
        <v>84</v>
      </c>
      <c r="C54" s="38">
        <v>0</v>
      </c>
      <c r="D54" s="38">
        <v>0</v>
      </c>
      <c r="E54" s="38">
        <v>0</v>
      </c>
      <c r="F54" s="38">
        <v>0</v>
      </c>
      <c r="G54" s="38">
        <v>0</v>
      </c>
      <c r="H54" s="38">
        <v>0</v>
      </c>
      <c r="I54" s="38">
        <v>0</v>
      </c>
    </row>
    <row r="55" spans="1:9">
      <c r="A55" s="474"/>
      <c r="B55" s="453" t="s">
        <v>85</v>
      </c>
      <c r="C55" s="38">
        <v>0</v>
      </c>
      <c r="D55" s="38">
        <v>0</v>
      </c>
      <c r="E55" s="38">
        <v>0</v>
      </c>
      <c r="F55" s="38">
        <v>0</v>
      </c>
      <c r="G55" s="38">
        <v>0</v>
      </c>
      <c r="H55" s="38">
        <v>0</v>
      </c>
      <c r="I55" s="38">
        <v>0</v>
      </c>
    </row>
    <row r="56" spans="1:9">
      <c r="A56" s="474"/>
      <c r="B56" s="476" t="s">
        <v>56</v>
      </c>
      <c r="C56" s="452">
        <f>C57+C58</f>
        <v>0</v>
      </c>
      <c r="D56" s="452">
        <f t="shared" ref="D56:G56" si="35">D57+D58</f>
        <v>0</v>
      </c>
      <c r="E56" s="452">
        <f t="shared" si="35"/>
        <v>0</v>
      </c>
      <c r="F56" s="452">
        <f t="shared" si="35"/>
        <v>0</v>
      </c>
      <c r="G56" s="452">
        <f t="shared" si="35"/>
        <v>0</v>
      </c>
      <c r="H56" s="452">
        <f>H57+H58</f>
        <v>0</v>
      </c>
      <c r="I56" s="452">
        <f t="shared" ref="I56" si="36">I57+I58</f>
        <v>0</v>
      </c>
    </row>
    <row r="57" spans="1:9">
      <c r="A57" s="474"/>
      <c r="B57" s="453" t="s">
        <v>84</v>
      </c>
      <c r="C57" s="38">
        <v>0</v>
      </c>
      <c r="D57" s="38">
        <v>0</v>
      </c>
      <c r="E57" s="38">
        <v>0</v>
      </c>
      <c r="F57" s="38">
        <v>0</v>
      </c>
      <c r="G57" s="38">
        <v>0</v>
      </c>
      <c r="H57" s="38">
        <v>0</v>
      </c>
      <c r="I57" s="38">
        <v>0</v>
      </c>
    </row>
    <row r="58" spans="1:9">
      <c r="A58" s="474"/>
      <c r="B58" s="453" t="s">
        <v>85</v>
      </c>
      <c r="C58" s="38">
        <v>0</v>
      </c>
      <c r="D58" s="38">
        <v>0</v>
      </c>
      <c r="E58" s="38">
        <v>0</v>
      </c>
      <c r="F58" s="38">
        <v>0</v>
      </c>
      <c r="G58" s="38">
        <v>0</v>
      </c>
      <c r="H58" s="38">
        <v>0</v>
      </c>
      <c r="I58" s="38">
        <v>0</v>
      </c>
    </row>
    <row r="59" spans="1:9">
      <c r="A59" s="474"/>
      <c r="B59" s="476" t="s">
        <v>8</v>
      </c>
      <c r="C59" s="452">
        <f>C60+C61</f>
        <v>0</v>
      </c>
      <c r="D59" s="452">
        <f t="shared" ref="D59:G59" si="37">D60+D61</f>
        <v>0</v>
      </c>
      <c r="E59" s="452">
        <f t="shared" si="37"/>
        <v>0</v>
      </c>
      <c r="F59" s="452">
        <f t="shared" si="37"/>
        <v>0</v>
      </c>
      <c r="G59" s="452">
        <f t="shared" si="37"/>
        <v>0</v>
      </c>
      <c r="H59" s="452">
        <f>H60+H61</f>
        <v>0</v>
      </c>
      <c r="I59" s="452">
        <f t="shared" ref="I59" si="38">I60+I61</f>
        <v>0</v>
      </c>
    </row>
    <row r="60" spans="1:9">
      <c r="A60" s="474"/>
      <c r="B60" s="453" t="s">
        <v>84</v>
      </c>
      <c r="C60" s="38">
        <v>0</v>
      </c>
      <c r="D60" s="38">
        <v>0</v>
      </c>
      <c r="E60" s="38">
        <v>0</v>
      </c>
      <c r="F60" s="38">
        <v>0</v>
      </c>
      <c r="G60" s="38">
        <v>0</v>
      </c>
      <c r="H60" s="38">
        <v>0</v>
      </c>
      <c r="I60" s="38">
        <v>0</v>
      </c>
    </row>
    <row r="61" spans="1:9">
      <c r="A61" s="477"/>
      <c r="B61" s="454" t="s">
        <v>85</v>
      </c>
      <c r="C61" s="38">
        <v>0</v>
      </c>
      <c r="D61" s="38">
        <v>0</v>
      </c>
      <c r="E61" s="38">
        <v>0</v>
      </c>
      <c r="F61" s="38">
        <v>0</v>
      </c>
      <c r="G61" s="38">
        <v>0</v>
      </c>
      <c r="H61" s="38">
        <v>0</v>
      </c>
      <c r="I61" s="38">
        <v>0</v>
      </c>
    </row>
    <row r="62" spans="1:9" ht="45">
      <c r="A62" s="472" t="s">
        <v>812</v>
      </c>
      <c r="B62" s="475" t="s">
        <v>813</v>
      </c>
      <c r="C62" s="452">
        <f>C63+C66+C69+C72</f>
        <v>0</v>
      </c>
      <c r="D62" s="452">
        <f t="shared" ref="D62:G62" si="39">D63+D66+D69+D72</f>
        <v>0</v>
      </c>
      <c r="E62" s="452">
        <f t="shared" si="39"/>
        <v>0</v>
      </c>
      <c r="F62" s="452">
        <f t="shared" si="39"/>
        <v>0</v>
      </c>
      <c r="G62" s="452">
        <f t="shared" si="39"/>
        <v>0</v>
      </c>
      <c r="H62" s="452">
        <f>H63+H66+H69+H72</f>
        <v>0</v>
      </c>
      <c r="I62" s="452">
        <f t="shared" ref="I62" si="40">I63+I66+I69+I72</f>
        <v>0</v>
      </c>
    </row>
    <row r="63" spans="1:9">
      <c r="A63" s="474"/>
      <c r="B63" s="475" t="s">
        <v>53</v>
      </c>
      <c r="C63" s="452">
        <f>C64+C65</f>
        <v>0</v>
      </c>
      <c r="D63" s="452">
        <f t="shared" ref="D63:G63" si="41">D64+D65</f>
        <v>0</v>
      </c>
      <c r="E63" s="452">
        <f t="shared" si="41"/>
        <v>0</v>
      </c>
      <c r="F63" s="452">
        <f t="shared" si="41"/>
        <v>0</v>
      </c>
      <c r="G63" s="452">
        <f t="shared" si="41"/>
        <v>0</v>
      </c>
      <c r="H63" s="452">
        <f>H64+H65</f>
        <v>0</v>
      </c>
      <c r="I63" s="452">
        <f t="shared" ref="I63" si="42">I64+I65</f>
        <v>0</v>
      </c>
    </row>
    <row r="64" spans="1:9">
      <c r="A64" s="474"/>
      <c r="B64" s="453" t="s">
        <v>84</v>
      </c>
      <c r="C64" s="38">
        <v>0</v>
      </c>
      <c r="D64" s="38">
        <v>0</v>
      </c>
      <c r="E64" s="38">
        <v>0</v>
      </c>
      <c r="F64" s="38">
        <v>0</v>
      </c>
      <c r="G64" s="38">
        <v>0</v>
      </c>
      <c r="H64" s="38">
        <v>0</v>
      </c>
      <c r="I64" s="38">
        <v>0</v>
      </c>
    </row>
    <row r="65" spans="1:9">
      <c r="A65" s="474"/>
      <c r="B65" s="453" t="s">
        <v>85</v>
      </c>
      <c r="C65" s="38">
        <v>0</v>
      </c>
      <c r="D65" s="38">
        <v>0</v>
      </c>
      <c r="E65" s="38">
        <v>0</v>
      </c>
      <c r="F65" s="38">
        <v>0</v>
      </c>
      <c r="G65" s="38">
        <v>0</v>
      </c>
      <c r="H65" s="38">
        <v>0</v>
      </c>
      <c r="I65" s="38">
        <v>0</v>
      </c>
    </row>
    <row r="66" spans="1:9">
      <c r="A66" s="474"/>
      <c r="B66" s="476" t="s">
        <v>55</v>
      </c>
      <c r="C66" s="452">
        <f>C67+C68</f>
        <v>0</v>
      </c>
      <c r="D66" s="452">
        <f t="shared" ref="D66:G66" si="43">D67+D68</f>
        <v>0</v>
      </c>
      <c r="E66" s="452">
        <f t="shared" si="43"/>
        <v>0</v>
      </c>
      <c r="F66" s="452">
        <f t="shared" si="43"/>
        <v>0</v>
      </c>
      <c r="G66" s="452">
        <f t="shared" si="43"/>
        <v>0</v>
      </c>
      <c r="H66" s="452">
        <f>H67+H68</f>
        <v>0</v>
      </c>
      <c r="I66" s="452">
        <f t="shared" ref="I66" si="44">I67+I68</f>
        <v>0</v>
      </c>
    </row>
    <row r="67" spans="1:9">
      <c r="A67" s="474"/>
      <c r="B67" s="453" t="s">
        <v>84</v>
      </c>
      <c r="C67" s="38">
        <v>0</v>
      </c>
      <c r="D67" s="38">
        <v>0</v>
      </c>
      <c r="E67" s="38">
        <v>0</v>
      </c>
      <c r="F67" s="38">
        <v>0</v>
      </c>
      <c r="G67" s="38">
        <v>0</v>
      </c>
      <c r="H67" s="38">
        <v>0</v>
      </c>
      <c r="I67" s="38">
        <v>0</v>
      </c>
    </row>
    <row r="68" spans="1:9">
      <c r="A68" s="474"/>
      <c r="B68" s="453" t="s">
        <v>85</v>
      </c>
      <c r="C68" s="38">
        <v>0</v>
      </c>
      <c r="D68" s="38">
        <v>0</v>
      </c>
      <c r="E68" s="38">
        <v>0</v>
      </c>
      <c r="F68" s="38">
        <v>0</v>
      </c>
      <c r="G68" s="38">
        <v>0</v>
      </c>
      <c r="H68" s="38">
        <v>0</v>
      </c>
      <c r="I68" s="38">
        <v>0</v>
      </c>
    </row>
    <row r="69" spans="1:9">
      <c r="A69" s="474"/>
      <c r="B69" s="476" t="s">
        <v>56</v>
      </c>
      <c r="C69" s="452">
        <f>C70+C71</f>
        <v>0</v>
      </c>
      <c r="D69" s="452">
        <f t="shared" ref="D69:G69" si="45">D70+D71</f>
        <v>0</v>
      </c>
      <c r="E69" s="452">
        <f t="shared" si="45"/>
        <v>0</v>
      </c>
      <c r="F69" s="452">
        <f t="shared" si="45"/>
        <v>0</v>
      </c>
      <c r="G69" s="452">
        <f t="shared" si="45"/>
        <v>0</v>
      </c>
      <c r="H69" s="452">
        <f>H70+H71</f>
        <v>0</v>
      </c>
      <c r="I69" s="452">
        <f t="shared" ref="I69" si="46">I70+I71</f>
        <v>0</v>
      </c>
    </row>
    <row r="70" spans="1:9">
      <c r="A70" s="474"/>
      <c r="B70" s="453" t="s">
        <v>84</v>
      </c>
      <c r="C70" s="38">
        <v>0</v>
      </c>
      <c r="D70" s="38">
        <v>0</v>
      </c>
      <c r="E70" s="38">
        <v>0</v>
      </c>
      <c r="F70" s="38">
        <v>0</v>
      </c>
      <c r="G70" s="38">
        <v>0</v>
      </c>
      <c r="H70" s="38">
        <v>0</v>
      </c>
      <c r="I70" s="38">
        <v>0</v>
      </c>
    </row>
    <row r="71" spans="1:9">
      <c r="A71" s="474"/>
      <c r="B71" s="453" t="s">
        <v>85</v>
      </c>
      <c r="C71" s="38">
        <v>0</v>
      </c>
      <c r="D71" s="38">
        <v>0</v>
      </c>
      <c r="E71" s="38">
        <v>0</v>
      </c>
      <c r="F71" s="38">
        <v>0</v>
      </c>
      <c r="G71" s="38">
        <v>0</v>
      </c>
      <c r="H71" s="38">
        <v>0</v>
      </c>
      <c r="I71" s="38">
        <v>0</v>
      </c>
    </row>
    <row r="72" spans="1:9">
      <c r="A72" s="474"/>
      <c r="B72" s="476" t="s">
        <v>8</v>
      </c>
      <c r="C72" s="452">
        <f>C73+C74</f>
        <v>0</v>
      </c>
      <c r="D72" s="452">
        <f t="shared" ref="D72:G72" si="47">D73+D74</f>
        <v>0</v>
      </c>
      <c r="E72" s="452">
        <f t="shared" si="47"/>
        <v>0</v>
      </c>
      <c r="F72" s="452">
        <f t="shared" si="47"/>
        <v>0</v>
      </c>
      <c r="G72" s="452">
        <f t="shared" si="47"/>
        <v>0</v>
      </c>
      <c r="H72" s="452">
        <f>H73+H74</f>
        <v>0</v>
      </c>
      <c r="I72" s="452">
        <f t="shared" ref="I72" si="48">I73+I74</f>
        <v>0</v>
      </c>
    </row>
    <row r="73" spans="1:9">
      <c r="A73" s="474"/>
      <c r="B73" s="453" t="s">
        <v>84</v>
      </c>
      <c r="C73" s="38">
        <v>0</v>
      </c>
      <c r="D73" s="38">
        <v>0</v>
      </c>
      <c r="E73" s="38">
        <v>0</v>
      </c>
      <c r="F73" s="38">
        <v>0</v>
      </c>
      <c r="G73" s="38">
        <v>0</v>
      </c>
      <c r="H73" s="38">
        <v>0</v>
      </c>
      <c r="I73" s="38">
        <v>0</v>
      </c>
    </row>
    <row r="74" spans="1:9">
      <c r="A74" s="477"/>
      <c r="B74" s="454" t="s">
        <v>85</v>
      </c>
      <c r="C74" s="38">
        <v>0</v>
      </c>
      <c r="D74" s="38">
        <v>0</v>
      </c>
      <c r="E74" s="38">
        <v>0</v>
      </c>
      <c r="F74" s="38">
        <v>0</v>
      </c>
      <c r="G74" s="38">
        <v>0</v>
      </c>
      <c r="H74" s="38">
        <v>0</v>
      </c>
      <c r="I74" s="38">
        <v>0</v>
      </c>
    </row>
    <row r="75" spans="1:9">
      <c r="A75" s="472" t="s">
        <v>814</v>
      </c>
      <c r="B75" s="473" t="s">
        <v>14</v>
      </c>
      <c r="C75" s="452">
        <f>C76+C79+C82+C85</f>
        <v>0</v>
      </c>
      <c r="D75" s="452">
        <f t="shared" ref="D75:G75" si="49">D76+D79+D82+D85</f>
        <v>0</v>
      </c>
      <c r="E75" s="452">
        <f t="shared" si="49"/>
        <v>0</v>
      </c>
      <c r="F75" s="452">
        <f t="shared" si="49"/>
        <v>0</v>
      </c>
      <c r="G75" s="452">
        <f t="shared" si="49"/>
        <v>0</v>
      </c>
      <c r="H75" s="452">
        <f>H76+H79+H82+H85</f>
        <v>0</v>
      </c>
      <c r="I75" s="452">
        <f t="shared" ref="I75" si="50">I76+I79+I82+I85</f>
        <v>0</v>
      </c>
    </row>
    <row r="76" spans="1:9">
      <c r="A76" s="474"/>
      <c r="B76" s="475" t="s">
        <v>53</v>
      </c>
      <c r="C76" s="452">
        <f>C77+C78</f>
        <v>0</v>
      </c>
      <c r="D76" s="452">
        <f t="shared" ref="D76:G76" si="51">D77+D78</f>
        <v>0</v>
      </c>
      <c r="E76" s="452">
        <f t="shared" si="51"/>
        <v>0</v>
      </c>
      <c r="F76" s="452">
        <f t="shared" si="51"/>
        <v>0</v>
      </c>
      <c r="G76" s="452">
        <f t="shared" si="51"/>
        <v>0</v>
      </c>
      <c r="H76" s="452">
        <f>H77+H78</f>
        <v>0</v>
      </c>
      <c r="I76" s="452">
        <f t="shared" ref="I76" si="52">I77+I78</f>
        <v>0</v>
      </c>
    </row>
    <row r="77" spans="1:9">
      <c r="A77" s="474"/>
      <c r="B77" s="453" t="s">
        <v>84</v>
      </c>
      <c r="C77" s="38">
        <v>0</v>
      </c>
      <c r="D77" s="38">
        <v>0</v>
      </c>
      <c r="E77" s="38">
        <v>0</v>
      </c>
      <c r="F77" s="38">
        <v>0</v>
      </c>
      <c r="G77" s="38">
        <v>0</v>
      </c>
      <c r="H77" s="38">
        <v>0</v>
      </c>
      <c r="I77" s="38">
        <v>0</v>
      </c>
    </row>
    <row r="78" spans="1:9">
      <c r="A78" s="474"/>
      <c r="B78" s="453" t="s">
        <v>85</v>
      </c>
      <c r="C78" s="38">
        <v>0</v>
      </c>
      <c r="D78" s="38">
        <v>0</v>
      </c>
      <c r="E78" s="38">
        <v>0</v>
      </c>
      <c r="F78" s="38">
        <v>0</v>
      </c>
      <c r="G78" s="38">
        <v>0</v>
      </c>
      <c r="H78" s="38">
        <v>0</v>
      </c>
      <c r="I78" s="38">
        <v>0</v>
      </c>
    </row>
    <row r="79" spans="1:9">
      <c r="A79" s="474"/>
      <c r="B79" s="476" t="s">
        <v>55</v>
      </c>
      <c r="C79" s="452">
        <f>C80+C81</f>
        <v>0</v>
      </c>
      <c r="D79" s="452">
        <f t="shared" ref="D79:G79" si="53">D80+D81</f>
        <v>0</v>
      </c>
      <c r="E79" s="452">
        <f t="shared" si="53"/>
        <v>0</v>
      </c>
      <c r="F79" s="452">
        <f t="shared" si="53"/>
        <v>0</v>
      </c>
      <c r="G79" s="452">
        <f t="shared" si="53"/>
        <v>0</v>
      </c>
      <c r="H79" s="452">
        <f>H80+H81</f>
        <v>0</v>
      </c>
      <c r="I79" s="452">
        <f t="shared" ref="I79" si="54">I80+I81</f>
        <v>0</v>
      </c>
    </row>
    <row r="80" spans="1:9">
      <c r="A80" s="474"/>
      <c r="B80" s="453" t="s">
        <v>84</v>
      </c>
      <c r="C80" s="38">
        <v>0</v>
      </c>
      <c r="D80" s="38">
        <v>0</v>
      </c>
      <c r="E80" s="38">
        <v>0</v>
      </c>
      <c r="F80" s="38">
        <v>0</v>
      </c>
      <c r="G80" s="38">
        <v>0</v>
      </c>
      <c r="H80" s="38">
        <v>0</v>
      </c>
      <c r="I80" s="38">
        <v>0</v>
      </c>
    </row>
    <row r="81" spans="1:9">
      <c r="A81" s="474"/>
      <c r="B81" s="453" t="s">
        <v>85</v>
      </c>
      <c r="C81" s="38">
        <v>0</v>
      </c>
      <c r="D81" s="38">
        <v>0</v>
      </c>
      <c r="E81" s="38">
        <v>0</v>
      </c>
      <c r="F81" s="38">
        <v>0</v>
      </c>
      <c r="G81" s="38">
        <v>0</v>
      </c>
      <c r="H81" s="38">
        <v>0</v>
      </c>
      <c r="I81" s="38">
        <v>0</v>
      </c>
    </row>
    <row r="82" spans="1:9">
      <c r="A82" s="474"/>
      <c r="B82" s="476" t="s">
        <v>56</v>
      </c>
      <c r="C82" s="452">
        <f>C83+C84</f>
        <v>0</v>
      </c>
      <c r="D82" s="452">
        <f t="shared" ref="D82:G82" si="55">D83+D84</f>
        <v>0</v>
      </c>
      <c r="E82" s="452">
        <f t="shared" si="55"/>
        <v>0</v>
      </c>
      <c r="F82" s="452">
        <f t="shared" si="55"/>
        <v>0</v>
      </c>
      <c r="G82" s="452">
        <f t="shared" si="55"/>
        <v>0</v>
      </c>
      <c r="H82" s="452">
        <f>H83+H84</f>
        <v>0</v>
      </c>
      <c r="I82" s="452">
        <f t="shared" ref="I82" si="56">I83+I84</f>
        <v>0</v>
      </c>
    </row>
    <row r="83" spans="1:9">
      <c r="A83" s="474"/>
      <c r="B83" s="453" t="s">
        <v>84</v>
      </c>
      <c r="C83" s="38">
        <v>0</v>
      </c>
      <c r="D83" s="38">
        <v>0</v>
      </c>
      <c r="E83" s="38">
        <v>0</v>
      </c>
      <c r="F83" s="38">
        <v>0</v>
      </c>
      <c r="G83" s="38">
        <v>0</v>
      </c>
      <c r="H83" s="38">
        <v>0</v>
      </c>
      <c r="I83" s="38">
        <v>0</v>
      </c>
    </row>
    <row r="84" spans="1:9">
      <c r="A84" s="474"/>
      <c r="B84" s="453" t="s">
        <v>85</v>
      </c>
      <c r="C84" s="38">
        <v>0</v>
      </c>
      <c r="D84" s="38">
        <v>0</v>
      </c>
      <c r="E84" s="38">
        <v>0</v>
      </c>
      <c r="F84" s="38">
        <v>0</v>
      </c>
      <c r="G84" s="38">
        <v>0</v>
      </c>
      <c r="H84" s="38">
        <v>0</v>
      </c>
      <c r="I84" s="38">
        <v>0</v>
      </c>
    </row>
    <row r="85" spans="1:9">
      <c r="A85" s="474"/>
      <c r="B85" s="476" t="s">
        <v>8</v>
      </c>
      <c r="C85" s="452">
        <f>C86+C87</f>
        <v>0</v>
      </c>
      <c r="D85" s="452">
        <f t="shared" ref="D85:G85" si="57">D86+D87</f>
        <v>0</v>
      </c>
      <c r="E85" s="452">
        <f t="shared" si="57"/>
        <v>0</v>
      </c>
      <c r="F85" s="452">
        <f t="shared" si="57"/>
        <v>0</v>
      </c>
      <c r="G85" s="452">
        <f t="shared" si="57"/>
        <v>0</v>
      </c>
      <c r="H85" s="452">
        <f>H86+H87</f>
        <v>0</v>
      </c>
      <c r="I85" s="452">
        <f t="shared" ref="I85" si="58">I86+I87</f>
        <v>0</v>
      </c>
    </row>
    <row r="86" spans="1:9">
      <c r="A86" s="474"/>
      <c r="B86" s="453" t="s">
        <v>84</v>
      </c>
      <c r="C86" s="38">
        <v>0</v>
      </c>
      <c r="D86" s="38">
        <v>0</v>
      </c>
      <c r="E86" s="38">
        <v>0</v>
      </c>
      <c r="F86" s="38">
        <v>0</v>
      </c>
      <c r="G86" s="38">
        <v>0</v>
      </c>
      <c r="H86" s="38">
        <v>0</v>
      </c>
      <c r="I86" s="38">
        <v>0</v>
      </c>
    </row>
    <row r="87" spans="1:9">
      <c r="A87" s="477"/>
      <c r="B87" s="454" t="s">
        <v>85</v>
      </c>
      <c r="C87" s="38">
        <v>0</v>
      </c>
      <c r="D87" s="38">
        <v>0</v>
      </c>
      <c r="E87" s="38">
        <v>0</v>
      </c>
      <c r="F87" s="38">
        <v>0</v>
      </c>
      <c r="G87" s="38">
        <v>0</v>
      </c>
      <c r="H87" s="38">
        <v>0</v>
      </c>
      <c r="I87" s="38">
        <v>0</v>
      </c>
    </row>
    <row r="88" spans="1:9" ht="30">
      <c r="A88" s="472" t="s">
        <v>815</v>
      </c>
      <c r="B88" s="475" t="s">
        <v>816</v>
      </c>
      <c r="C88" s="452">
        <f>C89+C92+C95+C98</f>
        <v>0</v>
      </c>
      <c r="D88" s="452">
        <f t="shared" ref="D88:G88" si="59">D89+D92+D95+D98</f>
        <v>0</v>
      </c>
      <c r="E88" s="452">
        <f t="shared" si="59"/>
        <v>0</v>
      </c>
      <c r="F88" s="452">
        <f t="shared" si="59"/>
        <v>0</v>
      </c>
      <c r="G88" s="452">
        <f t="shared" si="59"/>
        <v>0</v>
      </c>
      <c r="H88" s="452">
        <f>H89+H92+H95+H98</f>
        <v>0</v>
      </c>
      <c r="I88" s="452">
        <f t="shared" ref="I88" si="60">I89+I92+I95+I98</f>
        <v>0</v>
      </c>
    </row>
    <row r="89" spans="1:9">
      <c r="A89" s="474"/>
      <c r="B89" s="475" t="s">
        <v>53</v>
      </c>
      <c r="C89" s="452">
        <f>C90+C91</f>
        <v>0</v>
      </c>
      <c r="D89" s="452">
        <f t="shared" ref="D89:G89" si="61">D90+D91</f>
        <v>0</v>
      </c>
      <c r="E89" s="452">
        <f t="shared" si="61"/>
        <v>0</v>
      </c>
      <c r="F89" s="452">
        <f t="shared" si="61"/>
        <v>0</v>
      </c>
      <c r="G89" s="452">
        <f t="shared" si="61"/>
        <v>0</v>
      </c>
      <c r="H89" s="452">
        <f>H90+H91</f>
        <v>0</v>
      </c>
      <c r="I89" s="452">
        <f t="shared" ref="I89" si="62">I90+I91</f>
        <v>0</v>
      </c>
    </row>
    <row r="90" spans="1:9">
      <c r="A90" s="474"/>
      <c r="B90" s="453" t="s">
        <v>84</v>
      </c>
      <c r="C90" s="38">
        <v>0</v>
      </c>
      <c r="D90" s="38">
        <v>0</v>
      </c>
      <c r="E90" s="38">
        <v>0</v>
      </c>
      <c r="F90" s="38">
        <v>0</v>
      </c>
      <c r="G90" s="38">
        <v>0</v>
      </c>
      <c r="H90" s="38">
        <v>0</v>
      </c>
      <c r="I90" s="38">
        <v>0</v>
      </c>
    </row>
    <row r="91" spans="1:9">
      <c r="A91" s="474"/>
      <c r="B91" s="453" t="s">
        <v>85</v>
      </c>
      <c r="C91" s="38">
        <v>0</v>
      </c>
      <c r="D91" s="38">
        <v>0</v>
      </c>
      <c r="E91" s="38">
        <v>0</v>
      </c>
      <c r="F91" s="38">
        <v>0</v>
      </c>
      <c r="G91" s="38">
        <v>0</v>
      </c>
      <c r="H91" s="38">
        <v>0</v>
      </c>
      <c r="I91" s="38">
        <v>0</v>
      </c>
    </row>
    <row r="92" spans="1:9">
      <c r="A92" s="474"/>
      <c r="B92" s="476" t="s">
        <v>55</v>
      </c>
      <c r="C92" s="452">
        <f>C93+C94</f>
        <v>0</v>
      </c>
      <c r="D92" s="452">
        <f t="shared" ref="D92:G92" si="63">D93+D94</f>
        <v>0</v>
      </c>
      <c r="E92" s="452">
        <f t="shared" si="63"/>
        <v>0</v>
      </c>
      <c r="F92" s="452">
        <f t="shared" si="63"/>
        <v>0</v>
      </c>
      <c r="G92" s="452">
        <f t="shared" si="63"/>
        <v>0</v>
      </c>
      <c r="H92" s="452">
        <f>H93+H94</f>
        <v>0</v>
      </c>
      <c r="I92" s="452">
        <f t="shared" ref="I92" si="64">I93+I94</f>
        <v>0</v>
      </c>
    </row>
    <row r="93" spans="1:9">
      <c r="A93" s="474"/>
      <c r="B93" s="453" t="s">
        <v>84</v>
      </c>
      <c r="C93" s="38">
        <v>0</v>
      </c>
      <c r="D93" s="38">
        <v>0</v>
      </c>
      <c r="E93" s="38">
        <v>0</v>
      </c>
      <c r="F93" s="38">
        <v>0</v>
      </c>
      <c r="G93" s="38">
        <v>0</v>
      </c>
      <c r="H93" s="38">
        <v>0</v>
      </c>
      <c r="I93" s="38">
        <v>0</v>
      </c>
    </row>
    <row r="94" spans="1:9">
      <c r="A94" s="474"/>
      <c r="B94" s="453" t="s">
        <v>85</v>
      </c>
      <c r="C94" s="38">
        <v>0</v>
      </c>
      <c r="D94" s="38">
        <v>0</v>
      </c>
      <c r="E94" s="38">
        <v>0</v>
      </c>
      <c r="F94" s="38">
        <v>0</v>
      </c>
      <c r="G94" s="38">
        <v>0</v>
      </c>
      <c r="H94" s="38">
        <v>0</v>
      </c>
      <c r="I94" s="38">
        <v>0</v>
      </c>
    </row>
    <row r="95" spans="1:9">
      <c r="A95" s="474"/>
      <c r="B95" s="476" t="s">
        <v>56</v>
      </c>
      <c r="C95" s="452">
        <f>C96+C97</f>
        <v>0</v>
      </c>
      <c r="D95" s="452">
        <f t="shared" ref="D95:G95" si="65">D96+D97</f>
        <v>0</v>
      </c>
      <c r="E95" s="452">
        <f t="shared" si="65"/>
        <v>0</v>
      </c>
      <c r="F95" s="452">
        <f t="shared" si="65"/>
        <v>0</v>
      </c>
      <c r="G95" s="452">
        <f t="shared" si="65"/>
        <v>0</v>
      </c>
      <c r="H95" s="452">
        <f>H96+H97</f>
        <v>0</v>
      </c>
      <c r="I95" s="452">
        <f t="shared" ref="I95" si="66">I96+I97</f>
        <v>0</v>
      </c>
    </row>
    <row r="96" spans="1:9">
      <c r="A96" s="474"/>
      <c r="B96" s="453" t="s">
        <v>84</v>
      </c>
      <c r="C96" s="38">
        <v>0</v>
      </c>
      <c r="D96" s="38">
        <v>0</v>
      </c>
      <c r="E96" s="38">
        <v>0</v>
      </c>
      <c r="F96" s="38">
        <v>0</v>
      </c>
      <c r="G96" s="38">
        <v>0</v>
      </c>
      <c r="H96" s="38">
        <v>0</v>
      </c>
      <c r="I96" s="38">
        <v>0</v>
      </c>
    </row>
    <row r="97" spans="1:9">
      <c r="A97" s="474"/>
      <c r="B97" s="453" t="s">
        <v>85</v>
      </c>
      <c r="C97" s="38">
        <v>0</v>
      </c>
      <c r="D97" s="38">
        <v>0</v>
      </c>
      <c r="E97" s="38">
        <v>0</v>
      </c>
      <c r="F97" s="38">
        <v>0</v>
      </c>
      <c r="G97" s="38">
        <v>0</v>
      </c>
      <c r="H97" s="38">
        <v>0</v>
      </c>
      <c r="I97" s="38">
        <v>0</v>
      </c>
    </row>
    <row r="98" spans="1:9">
      <c r="A98" s="474"/>
      <c r="B98" s="476" t="s">
        <v>8</v>
      </c>
      <c r="C98" s="452">
        <f>C99+C100</f>
        <v>0</v>
      </c>
      <c r="D98" s="452">
        <f t="shared" ref="D98:G98" si="67">D99+D100</f>
        <v>0</v>
      </c>
      <c r="E98" s="452">
        <f t="shared" si="67"/>
        <v>0</v>
      </c>
      <c r="F98" s="452">
        <f t="shared" si="67"/>
        <v>0</v>
      </c>
      <c r="G98" s="452">
        <f t="shared" si="67"/>
        <v>0</v>
      </c>
      <c r="H98" s="452">
        <f>H99+H100</f>
        <v>0</v>
      </c>
      <c r="I98" s="452">
        <f t="shared" ref="I98" si="68">I99+I100</f>
        <v>0</v>
      </c>
    </row>
    <row r="99" spans="1:9">
      <c r="A99" s="474"/>
      <c r="B99" s="453" t="s">
        <v>84</v>
      </c>
      <c r="C99" s="38">
        <v>0</v>
      </c>
      <c r="D99" s="38">
        <v>0</v>
      </c>
      <c r="E99" s="38">
        <v>0</v>
      </c>
      <c r="F99" s="38">
        <v>0</v>
      </c>
      <c r="G99" s="38">
        <v>0</v>
      </c>
      <c r="H99" s="38">
        <v>0</v>
      </c>
      <c r="I99" s="38">
        <v>0</v>
      </c>
    </row>
    <row r="100" spans="1:9">
      <c r="A100" s="477"/>
      <c r="B100" s="454" t="s">
        <v>85</v>
      </c>
      <c r="C100" s="38">
        <v>0</v>
      </c>
      <c r="D100" s="38">
        <v>0</v>
      </c>
      <c r="E100" s="38">
        <v>0</v>
      </c>
      <c r="F100" s="38">
        <v>0</v>
      </c>
      <c r="G100" s="38">
        <v>0</v>
      </c>
      <c r="H100" s="38">
        <v>0</v>
      </c>
      <c r="I100" s="38">
        <v>0</v>
      </c>
    </row>
    <row r="101" spans="1:9">
      <c r="A101" s="472" t="s">
        <v>817</v>
      </c>
      <c r="B101" s="473" t="s">
        <v>818</v>
      </c>
      <c r="C101" s="452">
        <f>C102+C105+C108+C111</f>
        <v>0</v>
      </c>
      <c r="D101" s="452">
        <f t="shared" ref="D101:G101" si="69">D102+D105+D108+D111</f>
        <v>0</v>
      </c>
      <c r="E101" s="452">
        <f t="shared" si="69"/>
        <v>0</v>
      </c>
      <c r="F101" s="452">
        <f t="shared" si="69"/>
        <v>0</v>
      </c>
      <c r="G101" s="452">
        <f t="shared" si="69"/>
        <v>0</v>
      </c>
      <c r="H101" s="452">
        <f>H102+H105+H108+H111</f>
        <v>0</v>
      </c>
      <c r="I101" s="452">
        <f t="shared" ref="I101" si="70">I102+I105+I108+I111</f>
        <v>0</v>
      </c>
    </row>
    <row r="102" spans="1:9">
      <c r="A102" s="474"/>
      <c r="B102" s="475" t="s">
        <v>53</v>
      </c>
      <c r="C102" s="452">
        <f>C103+C104</f>
        <v>0</v>
      </c>
      <c r="D102" s="452">
        <f t="shared" ref="D102:G102" si="71">D103+D104</f>
        <v>0</v>
      </c>
      <c r="E102" s="452">
        <f t="shared" si="71"/>
        <v>0</v>
      </c>
      <c r="F102" s="452">
        <f t="shared" si="71"/>
        <v>0</v>
      </c>
      <c r="G102" s="452">
        <f t="shared" si="71"/>
        <v>0</v>
      </c>
      <c r="H102" s="452">
        <f>H103+H104</f>
        <v>0</v>
      </c>
      <c r="I102" s="452">
        <f t="shared" ref="I102" si="72">I103+I104</f>
        <v>0</v>
      </c>
    </row>
    <row r="103" spans="1:9">
      <c r="A103" s="474"/>
      <c r="B103" s="453" t="s">
        <v>84</v>
      </c>
      <c r="C103" s="38">
        <v>0</v>
      </c>
      <c r="D103" s="38">
        <v>0</v>
      </c>
      <c r="E103" s="38">
        <v>0</v>
      </c>
      <c r="F103" s="38">
        <v>0</v>
      </c>
      <c r="G103" s="38">
        <v>0</v>
      </c>
      <c r="H103" s="38">
        <v>0</v>
      </c>
      <c r="I103" s="38">
        <v>0</v>
      </c>
    </row>
    <row r="104" spans="1:9">
      <c r="A104" s="474"/>
      <c r="B104" s="453" t="s">
        <v>85</v>
      </c>
      <c r="C104" s="38">
        <v>0</v>
      </c>
      <c r="D104" s="38">
        <v>0</v>
      </c>
      <c r="E104" s="38">
        <v>0</v>
      </c>
      <c r="F104" s="38">
        <v>0</v>
      </c>
      <c r="G104" s="38">
        <v>0</v>
      </c>
      <c r="H104" s="38">
        <v>0</v>
      </c>
      <c r="I104" s="38">
        <v>0</v>
      </c>
    </row>
    <row r="105" spans="1:9">
      <c r="A105" s="474"/>
      <c r="B105" s="476" t="s">
        <v>55</v>
      </c>
      <c r="C105" s="452">
        <f>C106+C107</f>
        <v>0</v>
      </c>
      <c r="D105" s="452">
        <f t="shared" ref="D105:G105" si="73">D106+D107</f>
        <v>0</v>
      </c>
      <c r="E105" s="452">
        <f t="shared" si="73"/>
        <v>0</v>
      </c>
      <c r="F105" s="452">
        <f t="shared" si="73"/>
        <v>0</v>
      </c>
      <c r="G105" s="452">
        <f t="shared" si="73"/>
        <v>0</v>
      </c>
      <c r="H105" s="452">
        <f>H106+H107</f>
        <v>0</v>
      </c>
      <c r="I105" s="452">
        <f t="shared" ref="I105" si="74">I106+I107</f>
        <v>0</v>
      </c>
    </row>
    <row r="106" spans="1:9">
      <c r="A106" s="474"/>
      <c r="B106" s="453" t="s">
        <v>84</v>
      </c>
      <c r="C106" s="38">
        <v>0</v>
      </c>
      <c r="D106" s="38">
        <v>0</v>
      </c>
      <c r="E106" s="38">
        <v>0</v>
      </c>
      <c r="F106" s="38">
        <v>0</v>
      </c>
      <c r="G106" s="38">
        <v>0</v>
      </c>
      <c r="H106" s="38">
        <v>0</v>
      </c>
      <c r="I106" s="38">
        <v>0</v>
      </c>
    </row>
    <row r="107" spans="1:9">
      <c r="A107" s="474"/>
      <c r="B107" s="453" t="s">
        <v>85</v>
      </c>
      <c r="C107" s="38">
        <v>0</v>
      </c>
      <c r="D107" s="38">
        <v>0</v>
      </c>
      <c r="E107" s="38">
        <v>0</v>
      </c>
      <c r="F107" s="38">
        <v>0</v>
      </c>
      <c r="G107" s="38">
        <v>0</v>
      </c>
      <c r="H107" s="38">
        <v>0</v>
      </c>
      <c r="I107" s="38">
        <v>0</v>
      </c>
    </row>
    <row r="108" spans="1:9">
      <c r="A108" s="474"/>
      <c r="B108" s="476" t="s">
        <v>56</v>
      </c>
      <c r="C108" s="452">
        <f>C109+C110</f>
        <v>0</v>
      </c>
      <c r="D108" s="452">
        <f t="shared" ref="D108:G108" si="75">D109+D110</f>
        <v>0</v>
      </c>
      <c r="E108" s="452">
        <f t="shared" si="75"/>
        <v>0</v>
      </c>
      <c r="F108" s="452">
        <f t="shared" si="75"/>
        <v>0</v>
      </c>
      <c r="G108" s="452">
        <f t="shared" si="75"/>
        <v>0</v>
      </c>
      <c r="H108" s="452">
        <f>H109+H110</f>
        <v>0</v>
      </c>
      <c r="I108" s="452">
        <f t="shared" ref="I108" si="76">I109+I110</f>
        <v>0</v>
      </c>
    </row>
    <row r="109" spans="1:9">
      <c r="A109" s="474"/>
      <c r="B109" s="453" t="s">
        <v>84</v>
      </c>
      <c r="C109" s="38">
        <v>0</v>
      </c>
      <c r="D109" s="38">
        <v>0</v>
      </c>
      <c r="E109" s="38">
        <v>0</v>
      </c>
      <c r="F109" s="38">
        <v>0</v>
      </c>
      <c r="G109" s="38">
        <v>0</v>
      </c>
      <c r="H109" s="38">
        <v>0</v>
      </c>
      <c r="I109" s="38">
        <v>0</v>
      </c>
    </row>
    <row r="110" spans="1:9">
      <c r="A110" s="474"/>
      <c r="B110" s="453" t="s">
        <v>85</v>
      </c>
      <c r="C110" s="38">
        <v>0</v>
      </c>
      <c r="D110" s="38">
        <v>0</v>
      </c>
      <c r="E110" s="38">
        <v>0</v>
      </c>
      <c r="F110" s="38">
        <v>0</v>
      </c>
      <c r="G110" s="38">
        <v>0</v>
      </c>
      <c r="H110" s="38">
        <v>0</v>
      </c>
      <c r="I110" s="38">
        <v>0</v>
      </c>
    </row>
    <row r="111" spans="1:9">
      <c r="A111" s="474"/>
      <c r="B111" s="476" t="s">
        <v>8</v>
      </c>
      <c r="C111" s="452">
        <f>C112+C113</f>
        <v>0</v>
      </c>
      <c r="D111" s="452">
        <f t="shared" ref="D111:G111" si="77">D112+D113</f>
        <v>0</v>
      </c>
      <c r="E111" s="452">
        <f t="shared" si="77"/>
        <v>0</v>
      </c>
      <c r="F111" s="452">
        <f t="shared" si="77"/>
        <v>0</v>
      </c>
      <c r="G111" s="452">
        <f t="shared" si="77"/>
        <v>0</v>
      </c>
      <c r="H111" s="452">
        <f>H112+H113</f>
        <v>0</v>
      </c>
      <c r="I111" s="452">
        <f t="shared" ref="I111" si="78">I112+I113</f>
        <v>0</v>
      </c>
    </row>
    <row r="112" spans="1:9">
      <c r="A112" s="474"/>
      <c r="B112" s="453" t="s">
        <v>84</v>
      </c>
      <c r="C112" s="38">
        <v>0</v>
      </c>
      <c r="D112" s="38">
        <v>0</v>
      </c>
      <c r="E112" s="38">
        <v>0</v>
      </c>
      <c r="F112" s="38">
        <v>0</v>
      </c>
      <c r="G112" s="38">
        <v>0</v>
      </c>
      <c r="H112" s="38">
        <v>0</v>
      </c>
      <c r="I112" s="38">
        <v>0</v>
      </c>
    </row>
    <row r="113" spans="1:9">
      <c r="A113" s="477"/>
      <c r="B113" s="454" t="s">
        <v>85</v>
      </c>
      <c r="C113" s="38">
        <v>0</v>
      </c>
      <c r="D113" s="38">
        <v>0</v>
      </c>
      <c r="E113" s="38">
        <v>0</v>
      </c>
      <c r="F113" s="38">
        <v>0</v>
      </c>
      <c r="G113" s="38">
        <v>0</v>
      </c>
      <c r="H113" s="38">
        <v>0</v>
      </c>
      <c r="I113" s="38">
        <v>0</v>
      </c>
    </row>
    <row r="114" spans="1:9">
      <c r="A114" s="472" t="s">
        <v>819</v>
      </c>
      <c r="B114" s="473" t="s">
        <v>820</v>
      </c>
      <c r="C114" s="452">
        <f>C115+C118+C121+C124</f>
        <v>0</v>
      </c>
      <c r="D114" s="452">
        <f t="shared" ref="D114:G114" si="79">D115+D118+D121+D124</f>
        <v>0</v>
      </c>
      <c r="E114" s="452">
        <f t="shared" si="79"/>
        <v>0</v>
      </c>
      <c r="F114" s="452">
        <f t="shared" si="79"/>
        <v>0</v>
      </c>
      <c r="G114" s="452">
        <f t="shared" si="79"/>
        <v>0</v>
      </c>
      <c r="H114" s="452">
        <f>H115+H118+H121+H124</f>
        <v>0</v>
      </c>
      <c r="I114" s="452">
        <f t="shared" ref="I114" si="80">I115+I118+I121+I124</f>
        <v>0</v>
      </c>
    </row>
    <row r="115" spans="1:9">
      <c r="A115" s="474"/>
      <c r="B115" s="475" t="s">
        <v>53</v>
      </c>
      <c r="C115" s="452">
        <f>C116+C117</f>
        <v>0</v>
      </c>
      <c r="D115" s="452">
        <f t="shared" ref="D115:G115" si="81">D116+D117</f>
        <v>0</v>
      </c>
      <c r="E115" s="452">
        <f t="shared" si="81"/>
        <v>0</v>
      </c>
      <c r="F115" s="452">
        <f t="shared" si="81"/>
        <v>0</v>
      </c>
      <c r="G115" s="452">
        <f t="shared" si="81"/>
        <v>0</v>
      </c>
      <c r="H115" s="452">
        <f>H116+H117</f>
        <v>0</v>
      </c>
      <c r="I115" s="452">
        <f t="shared" ref="I115" si="82">I116+I117</f>
        <v>0</v>
      </c>
    </row>
    <row r="116" spans="1:9">
      <c r="A116" s="474"/>
      <c r="B116" s="453" t="s">
        <v>84</v>
      </c>
      <c r="C116" s="38">
        <v>0</v>
      </c>
      <c r="D116" s="38">
        <v>0</v>
      </c>
      <c r="E116" s="38">
        <v>0</v>
      </c>
      <c r="F116" s="38">
        <v>0</v>
      </c>
      <c r="G116" s="38">
        <v>0</v>
      </c>
      <c r="H116" s="38">
        <v>0</v>
      </c>
      <c r="I116" s="38">
        <v>0</v>
      </c>
    </row>
    <row r="117" spans="1:9">
      <c r="A117" s="474"/>
      <c r="B117" s="453" t="s">
        <v>85</v>
      </c>
      <c r="C117" s="38">
        <v>0</v>
      </c>
      <c r="D117" s="38">
        <v>0</v>
      </c>
      <c r="E117" s="38">
        <v>0</v>
      </c>
      <c r="F117" s="38">
        <v>0</v>
      </c>
      <c r="G117" s="38">
        <v>0</v>
      </c>
      <c r="H117" s="38">
        <v>0</v>
      </c>
      <c r="I117" s="38">
        <v>0</v>
      </c>
    </row>
    <row r="118" spans="1:9">
      <c r="A118" s="474"/>
      <c r="B118" s="476" t="s">
        <v>55</v>
      </c>
      <c r="C118" s="452">
        <f>C119+C120</f>
        <v>0</v>
      </c>
      <c r="D118" s="452">
        <f t="shared" ref="D118:G118" si="83">D119+D120</f>
        <v>0</v>
      </c>
      <c r="E118" s="452">
        <f t="shared" si="83"/>
        <v>0</v>
      </c>
      <c r="F118" s="452">
        <f t="shared" si="83"/>
        <v>0</v>
      </c>
      <c r="G118" s="452">
        <f t="shared" si="83"/>
        <v>0</v>
      </c>
      <c r="H118" s="452">
        <f>H119+H120</f>
        <v>0</v>
      </c>
      <c r="I118" s="452">
        <f t="shared" ref="I118" si="84">I119+I120</f>
        <v>0</v>
      </c>
    </row>
    <row r="119" spans="1:9">
      <c r="A119" s="474"/>
      <c r="B119" s="453" t="s">
        <v>84</v>
      </c>
      <c r="C119" s="38">
        <v>0</v>
      </c>
      <c r="D119" s="38">
        <v>0</v>
      </c>
      <c r="E119" s="38">
        <v>0</v>
      </c>
      <c r="F119" s="38">
        <v>0</v>
      </c>
      <c r="G119" s="38">
        <v>0</v>
      </c>
      <c r="H119" s="38">
        <v>0</v>
      </c>
      <c r="I119" s="38">
        <v>0</v>
      </c>
    </row>
    <row r="120" spans="1:9">
      <c r="A120" s="474"/>
      <c r="B120" s="453" t="s">
        <v>85</v>
      </c>
      <c r="C120" s="38">
        <v>0</v>
      </c>
      <c r="D120" s="38">
        <v>0</v>
      </c>
      <c r="E120" s="38">
        <v>0</v>
      </c>
      <c r="F120" s="38">
        <v>0</v>
      </c>
      <c r="G120" s="38">
        <v>0</v>
      </c>
      <c r="H120" s="38">
        <v>0</v>
      </c>
      <c r="I120" s="38">
        <v>0</v>
      </c>
    </row>
    <row r="121" spans="1:9">
      <c r="A121" s="474"/>
      <c r="B121" s="476" t="s">
        <v>56</v>
      </c>
      <c r="C121" s="452">
        <f>C122+C123</f>
        <v>0</v>
      </c>
      <c r="D121" s="452">
        <f t="shared" ref="D121:G121" si="85">D122+D123</f>
        <v>0</v>
      </c>
      <c r="E121" s="452">
        <f t="shared" si="85"/>
        <v>0</v>
      </c>
      <c r="F121" s="452">
        <f t="shared" si="85"/>
        <v>0</v>
      </c>
      <c r="G121" s="452">
        <f t="shared" si="85"/>
        <v>0</v>
      </c>
      <c r="H121" s="452">
        <f>H122+H123</f>
        <v>0</v>
      </c>
      <c r="I121" s="452">
        <f t="shared" ref="I121" si="86">I122+I123</f>
        <v>0</v>
      </c>
    </row>
    <row r="122" spans="1:9">
      <c r="A122" s="474"/>
      <c r="B122" s="453" t="s">
        <v>84</v>
      </c>
      <c r="C122" s="38">
        <v>0</v>
      </c>
      <c r="D122" s="38">
        <v>0</v>
      </c>
      <c r="E122" s="38">
        <v>0</v>
      </c>
      <c r="F122" s="38">
        <v>0</v>
      </c>
      <c r="G122" s="38">
        <v>0</v>
      </c>
      <c r="H122" s="38">
        <v>0</v>
      </c>
      <c r="I122" s="38">
        <v>0</v>
      </c>
    </row>
    <row r="123" spans="1:9">
      <c r="A123" s="474"/>
      <c r="B123" s="453" t="s">
        <v>85</v>
      </c>
      <c r="C123" s="38">
        <v>0</v>
      </c>
      <c r="D123" s="38">
        <v>0</v>
      </c>
      <c r="E123" s="38">
        <v>0</v>
      </c>
      <c r="F123" s="38">
        <v>0</v>
      </c>
      <c r="G123" s="38">
        <v>0</v>
      </c>
      <c r="H123" s="38">
        <v>0</v>
      </c>
      <c r="I123" s="38">
        <v>0</v>
      </c>
    </row>
    <row r="124" spans="1:9">
      <c r="A124" s="474"/>
      <c r="B124" s="476" t="s">
        <v>8</v>
      </c>
      <c r="C124" s="452">
        <f>C125+C126</f>
        <v>0</v>
      </c>
      <c r="D124" s="452">
        <f t="shared" ref="D124:G124" si="87">D125+D126</f>
        <v>0</v>
      </c>
      <c r="E124" s="452">
        <f t="shared" si="87"/>
        <v>0</v>
      </c>
      <c r="F124" s="452">
        <f t="shared" si="87"/>
        <v>0</v>
      </c>
      <c r="G124" s="452">
        <f t="shared" si="87"/>
        <v>0</v>
      </c>
      <c r="H124" s="452">
        <f>H125+H126</f>
        <v>0</v>
      </c>
      <c r="I124" s="452">
        <f t="shared" ref="I124" si="88">I125+I126</f>
        <v>0</v>
      </c>
    </row>
    <row r="125" spans="1:9">
      <c r="A125" s="474"/>
      <c r="B125" s="453" t="s">
        <v>84</v>
      </c>
      <c r="C125" s="38">
        <v>0</v>
      </c>
      <c r="D125" s="38">
        <v>0</v>
      </c>
      <c r="E125" s="38">
        <v>0</v>
      </c>
      <c r="F125" s="38">
        <v>0</v>
      </c>
      <c r="G125" s="38">
        <v>0</v>
      </c>
      <c r="H125" s="38">
        <v>0</v>
      </c>
      <c r="I125" s="38">
        <v>0</v>
      </c>
    </row>
    <row r="126" spans="1:9">
      <c r="A126" s="477"/>
      <c r="B126" s="454" t="s">
        <v>85</v>
      </c>
      <c r="C126" s="38">
        <v>0</v>
      </c>
      <c r="D126" s="38">
        <v>0</v>
      </c>
      <c r="E126" s="38">
        <v>0</v>
      </c>
      <c r="F126" s="38">
        <v>0</v>
      </c>
      <c r="G126" s="38">
        <v>0</v>
      </c>
      <c r="H126" s="38">
        <v>0</v>
      </c>
      <c r="I126" s="38">
        <v>0</v>
      </c>
    </row>
    <row r="127" spans="1:9">
      <c r="A127" s="472" t="s">
        <v>821</v>
      </c>
      <c r="B127" s="473" t="s">
        <v>822</v>
      </c>
      <c r="C127" s="452">
        <f>C128+C131+C134+C137</f>
        <v>0</v>
      </c>
      <c r="D127" s="452">
        <f t="shared" ref="D127:G127" si="89">D128+D131+D134+D137</f>
        <v>0</v>
      </c>
      <c r="E127" s="452">
        <f t="shared" si="89"/>
        <v>0</v>
      </c>
      <c r="F127" s="452">
        <f t="shared" si="89"/>
        <v>0</v>
      </c>
      <c r="G127" s="452">
        <f t="shared" si="89"/>
        <v>0</v>
      </c>
      <c r="H127" s="452">
        <f>H128+H131+H134+H137</f>
        <v>0</v>
      </c>
      <c r="I127" s="452">
        <f t="shared" ref="I127" si="90">I128+I131+I134+I137</f>
        <v>0</v>
      </c>
    </row>
    <row r="128" spans="1:9">
      <c r="A128" s="474"/>
      <c r="B128" s="475" t="s">
        <v>53</v>
      </c>
      <c r="C128" s="452">
        <f>C129+C130</f>
        <v>0</v>
      </c>
      <c r="D128" s="452">
        <f t="shared" ref="D128:G128" si="91">D129+D130</f>
        <v>0</v>
      </c>
      <c r="E128" s="452">
        <f t="shared" si="91"/>
        <v>0</v>
      </c>
      <c r="F128" s="452">
        <f t="shared" si="91"/>
        <v>0</v>
      </c>
      <c r="G128" s="452">
        <f t="shared" si="91"/>
        <v>0</v>
      </c>
      <c r="H128" s="452">
        <f>H129+H130</f>
        <v>0</v>
      </c>
      <c r="I128" s="452">
        <f t="shared" ref="I128" si="92">I129+I130</f>
        <v>0</v>
      </c>
    </row>
    <row r="129" spans="1:9">
      <c r="A129" s="474"/>
      <c r="B129" s="453" t="s">
        <v>84</v>
      </c>
      <c r="C129" s="38">
        <v>0</v>
      </c>
      <c r="D129" s="38">
        <v>0</v>
      </c>
      <c r="E129" s="38">
        <v>0</v>
      </c>
      <c r="F129" s="38">
        <v>0</v>
      </c>
      <c r="G129" s="38">
        <v>0</v>
      </c>
      <c r="H129" s="38">
        <v>0</v>
      </c>
      <c r="I129" s="38">
        <v>0</v>
      </c>
    </row>
    <row r="130" spans="1:9">
      <c r="A130" s="474"/>
      <c r="B130" s="453" t="s">
        <v>85</v>
      </c>
      <c r="C130" s="38">
        <v>0</v>
      </c>
      <c r="D130" s="38">
        <v>0</v>
      </c>
      <c r="E130" s="38">
        <v>0</v>
      </c>
      <c r="F130" s="38">
        <v>0</v>
      </c>
      <c r="G130" s="38">
        <v>0</v>
      </c>
      <c r="H130" s="38">
        <v>0</v>
      </c>
      <c r="I130" s="38">
        <v>0</v>
      </c>
    </row>
    <row r="131" spans="1:9">
      <c r="A131" s="474"/>
      <c r="B131" s="476" t="s">
        <v>55</v>
      </c>
      <c r="C131" s="452">
        <f>C132+C133</f>
        <v>0</v>
      </c>
      <c r="D131" s="452">
        <f t="shared" ref="D131:G131" si="93">D132+D133</f>
        <v>0</v>
      </c>
      <c r="E131" s="452">
        <f t="shared" si="93"/>
        <v>0</v>
      </c>
      <c r="F131" s="452">
        <f t="shared" si="93"/>
        <v>0</v>
      </c>
      <c r="G131" s="452">
        <f t="shared" si="93"/>
        <v>0</v>
      </c>
      <c r="H131" s="452">
        <f>H132+H133</f>
        <v>0</v>
      </c>
      <c r="I131" s="452">
        <f t="shared" ref="I131" si="94">I132+I133</f>
        <v>0</v>
      </c>
    </row>
    <row r="132" spans="1:9">
      <c r="A132" s="474"/>
      <c r="B132" s="453" t="s">
        <v>84</v>
      </c>
      <c r="C132" s="38">
        <v>0</v>
      </c>
      <c r="D132" s="38">
        <v>0</v>
      </c>
      <c r="E132" s="38">
        <v>0</v>
      </c>
      <c r="F132" s="38">
        <v>0</v>
      </c>
      <c r="G132" s="38">
        <v>0</v>
      </c>
      <c r="H132" s="38">
        <v>0</v>
      </c>
      <c r="I132" s="38">
        <v>0</v>
      </c>
    </row>
    <row r="133" spans="1:9">
      <c r="A133" s="474"/>
      <c r="B133" s="453" t="s">
        <v>85</v>
      </c>
      <c r="C133" s="38">
        <v>0</v>
      </c>
      <c r="D133" s="38">
        <v>0</v>
      </c>
      <c r="E133" s="38">
        <v>0</v>
      </c>
      <c r="F133" s="38">
        <v>0</v>
      </c>
      <c r="G133" s="38">
        <v>0</v>
      </c>
      <c r="H133" s="38">
        <v>0</v>
      </c>
      <c r="I133" s="38">
        <v>0</v>
      </c>
    </row>
    <row r="134" spans="1:9">
      <c r="A134" s="474"/>
      <c r="B134" s="476" t="s">
        <v>56</v>
      </c>
      <c r="C134" s="452">
        <f>C135+C136</f>
        <v>0</v>
      </c>
      <c r="D134" s="452">
        <f t="shared" ref="D134:G134" si="95">D135+D136</f>
        <v>0</v>
      </c>
      <c r="E134" s="452">
        <f t="shared" si="95"/>
        <v>0</v>
      </c>
      <c r="F134" s="452">
        <f t="shared" si="95"/>
        <v>0</v>
      </c>
      <c r="G134" s="452">
        <f t="shared" si="95"/>
        <v>0</v>
      </c>
      <c r="H134" s="452">
        <f>H135+H136</f>
        <v>0</v>
      </c>
      <c r="I134" s="452">
        <f t="shared" ref="I134" si="96">I135+I136</f>
        <v>0</v>
      </c>
    </row>
    <row r="135" spans="1:9">
      <c r="A135" s="474"/>
      <c r="B135" s="453" t="s">
        <v>84</v>
      </c>
      <c r="C135" s="38">
        <v>0</v>
      </c>
      <c r="D135" s="38">
        <v>0</v>
      </c>
      <c r="E135" s="38">
        <v>0</v>
      </c>
      <c r="F135" s="38">
        <v>0</v>
      </c>
      <c r="G135" s="38">
        <v>0</v>
      </c>
      <c r="H135" s="38">
        <v>0</v>
      </c>
      <c r="I135" s="38">
        <v>0</v>
      </c>
    </row>
    <row r="136" spans="1:9">
      <c r="A136" s="474"/>
      <c r="B136" s="453" t="s">
        <v>85</v>
      </c>
      <c r="C136" s="38">
        <v>0</v>
      </c>
      <c r="D136" s="38">
        <v>0</v>
      </c>
      <c r="E136" s="38">
        <v>0</v>
      </c>
      <c r="F136" s="38">
        <v>0</v>
      </c>
      <c r="G136" s="38">
        <v>0</v>
      </c>
      <c r="H136" s="38">
        <v>0</v>
      </c>
      <c r="I136" s="38">
        <v>0</v>
      </c>
    </row>
    <row r="137" spans="1:9">
      <c r="A137" s="474"/>
      <c r="B137" s="476" t="s">
        <v>8</v>
      </c>
      <c r="C137" s="452">
        <f>C138+C139</f>
        <v>0</v>
      </c>
      <c r="D137" s="452">
        <f t="shared" ref="D137:G137" si="97">D138+D139</f>
        <v>0</v>
      </c>
      <c r="E137" s="452">
        <f t="shared" si="97"/>
        <v>0</v>
      </c>
      <c r="F137" s="452">
        <f t="shared" si="97"/>
        <v>0</v>
      </c>
      <c r="G137" s="452">
        <f t="shared" si="97"/>
        <v>0</v>
      </c>
      <c r="H137" s="452">
        <f>H138+H139</f>
        <v>0</v>
      </c>
      <c r="I137" s="452">
        <f t="shared" ref="I137" si="98">I138+I139</f>
        <v>0</v>
      </c>
    </row>
    <row r="138" spans="1:9">
      <c r="A138" s="474"/>
      <c r="B138" s="453" t="s">
        <v>84</v>
      </c>
      <c r="C138" s="38">
        <v>0</v>
      </c>
      <c r="D138" s="38">
        <v>0</v>
      </c>
      <c r="E138" s="38">
        <v>0</v>
      </c>
      <c r="F138" s="38">
        <v>0</v>
      </c>
      <c r="G138" s="38">
        <v>0</v>
      </c>
      <c r="H138" s="38">
        <v>0</v>
      </c>
      <c r="I138" s="38">
        <v>0</v>
      </c>
    </row>
    <row r="139" spans="1:9">
      <c r="A139" s="477"/>
      <c r="B139" s="454" t="s">
        <v>85</v>
      </c>
      <c r="C139" s="38">
        <v>0</v>
      </c>
      <c r="D139" s="38">
        <v>0</v>
      </c>
      <c r="E139" s="38">
        <v>0</v>
      </c>
      <c r="F139" s="38">
        <v>0</v>
      </c>
      <c r="G139" s="38">
        <v>0</v>
      </c>
      <c r="H139" s="38">
        <v>0</v>
      </c>
      <c r="I139" s="38">
        <v>0</v>
      </c>
    </row>
    <row r="140" spans="1:9">
      <c r="A140" s="472" t="s">
        <v>823</v>
      </c>
      <c r="B140" s="473" t="s">
        <v>824</v>
      </c>
      <c r="C140" s="452">
        <f>C141+C144+C147+C150</f>
        <v>0</v>
      </c>
      <c r="D140" s="452">
        <f t="shared" ref="D140:G140" si="99">D141+D144+D147+D150</f>
        <v>0</v>
      </c>
      <c r="E140" s="452">
        <f t="shared" si="99"/>
        <v>0</v>
      </c>
      <c r="F140" s="452">
        <f t="shared" si="99"/>
        <v>0</v>
      </c>
      <c r="G140" s="452">
        <f t="shared" si="99"/>
        <v>0</v>
      </c>
      <c r="H140" s="452">
        <f>H141+H144+H147+H150</f>
        <v>0</v>
      </c>
      <c r="I140" s="452">
        <f t="shared" ref="I140" si="100">I141+I144+I147+I150</f>
        <v>0</v>
      </c>
    </row>
    <row r="141" spans="1:9">
      <c r="A141" s="474"/>
      <c r="B141" s="475" t="s">
        <v>53</v>
      </c>
      <c r="C141" s="452">
        <f>C142+C143</f>
        <v>0</v>
      </c>
      <c r="D141" s="452">
        <f t="shared" ref="D141:G141" si="101">D142+D143</f>
        <v>0</v>
      </c>
      <c r="E141" s="452">
        <f t="shared" si="101"/>
        <v>0</v>
      </c>
      <c r="F141" s="452">
        <f t="shared" si="101"/>
        <v>0</v>
      </c>
      <c r="G141" s="452">
        <f t="shared" si="101"/>
        <v>0</v>
      </c>
      <c r="H141" s="452">
        <f>H142+H143</f>
        <v>0</v>
      </c>
      <c r="I141" s="452">
        <f t="shared" ref="I141" si="102">I142+I143</f>
        <v>0</v>
      </c>
    </row>
    <row r="142" spans="1:9">
      <c r="A142" s="474"/>
      <c r="B142" s="453" t="s">
        <v>84</v>
      </c>
      <c r="C142" s="38">
        <v>0</v>
      </c>
      <c r="D142" s="38">
        <v>0</v>
      </c>
      <c r="E142" s="38">
        <v>0</v>
      </c>
      <c r="F142" s="38">
        <v>0</v>
      </c>
      <c r="G142" s="38">
        <v>0</v>
      </c>
      <c r="H142" s="38">
        <v>0</v>
      </c>
      <c r="I142" s="38">
        <v>0</v>
      </c>
    </row>
    <row r="143" spans="1:9">
      <c r="A143" s="474"/>
      <c r="B143" s="453" t="s">
        <v>85</v>
      </c>
      <c r="C143" s="38">
        <v>0</v>
      </c>
      <c r="D143" s="38">
        <v>0</v>
      </c>
      <c r="E143" s="38">
        <v>0</v>
      </c>
      <c r="F143" s="38">
        <v>0</v>
      </c>
      <c r="G143" s="38">
        <v>0</v>
      </c>
      <c r="H143" s="38">
        <v>0</v>
      </c>
      <c r="I143" s="38">
        <v>0</v>
      </c>
    </row>
    <row r="144" spans="1:9">
      <c r="A144" s="474"/>
      <c r="B144" s="476" t="s">
        <v>55</v>
      </c>
      <c r="C144" s="452">
        <f>C145+C146</f>
        <v>0</v>
      </c>
      <c r="D144" s="452">
        <f t="shared" ref="D144:G144" si="103">D145+D146</f>
        <v>0</v>
      </c>
      <c r="E144" s="452">
        <f t="shared" si="103"/>
        <v>0</v>
      </c>
      <c r="F144" s="452">
        <f t="shared" si="103"/>
        <v>0</v>
      </c>
      <c r="G144" s="452">
        <f t="shared" si="103"/>
        <v>0</v>
      </c>
      <c r="H144" s="452">
        <f>H145+H146</f>
        <v>0</v>
      </c>
      <c r="I144" s="452">
        <f t="shared" ref="I144" si="104">I145+I146</f>
        <v>0</v>
      </c>
    </row>
    <row r="145" spans="1:9">
      <c r="A145" s="474"/>
      <c r="B145" s="453" t="s">
        <v>84</v>
      </c>
      <c r="C145" s="38">
        <v>0</v>
      </c>
      <c r="D145" s="38">
        <v>0</v>
      </c>
      <c r="E145" s="38">
        <v>0</v>
      </c>
      <c r="F145" s="38">
        <v>0</v>
      </c>
      <c r="G145" s="38">
        <v>0</v>
      </c>
      <c r="H145" s="38">
        <v>0</v>
      </c>
      <c r="I145" s="38">
        <v>0</v>
      </c>
    </row>
    <row r="146" spans="1:9">
      <c r="A146" s="474"/>
      <c r="B146" s="453" t="s">
        <v>85</v>
      </c>
      <c r="C146" s="38">
        <v>0</v>
      </c>
      <c r="D146" s="38">
        <v>0</v>
      </c>
      <c r="E146" s="38">
        <v>0</v>
      </c>
      <c r="F146" s="38">
        <v>0</v>
      </c>
      <c r="G146" s="38">
        <v>0</v>
      </c>
      <c r="H146" s="38">
        <v>0</v>
      </c>
      <c r="I146" s="38">
        <v>0</v>
      </c>
    </row>
    <row r="147" spans="1:9">
      <c r="A147" s="474"/>
      <c r="B147" s="476" t="s">
        <v>56</v>
      </c>
      <c r="C147" s="452">
        <f>C148+C149</f>
        <v>0</v>
      </c>
      <c r="D147" s="452">
        <f t="shared" ref="D147:G147" si="105">D148+D149</f>
        <v>0</v>
      </c>
      <c r="E147" s="452">
        <f t="shared" si="105"/>
        <v>0</v>
      </c>
      <c r="F147" s="452">
        <f t="shared" si="105"/>
        <v>0</v>
      </c>
      <c r="G147" s="452">
        <f t="shared" si="105"/>
        <v>0</v>
      </c>
      <c r="H147" s="452">
        <f>H148+H149</f>
        <v>0</v>
      </c>
      <c r="I147" s="452">
        <f t="shared" ref="I147" si="106">I148+I149</f>
        <v>0</v>
      </c>
    </row>
    <row r="148" spans="1:9">
      <c r="A148" s="474"/>
      <c r="B148" s="453" t="s">
        <v>84</v>
      </c>
      <c r="C148" s="38">
        <v>0</v>
      </c>
      <c r="D148" s="38">
        <v>0</v>
      </c>
      <c r="E148" s="38">
        <v>0</v>
      </c>
      <c r="F148" s="38">
        <v>0</v>
      </c>
      <c r="G148" s="38">
        <v>0</v>
      </c>
      <c r="H148" s="38">
        <v>0</v>
      </c>
      <c r="I148" s="38">
        <v>0</v>
      </c>
    </row>
    <row r="149" spans="1:9">
      <c r="A149" s="474"/>
      <c r="B149" s="453" t="s">
        <v>85</v>
      </c>
      <c r="C149" s="38">
        <v>0</v>
      </c>
      <c r="D149" s="38">
        <v>0</v>
      </c>
      <c r="E149" s="38">
        <v>0</v>
      </c>
      <c r="F149" s="38">
        <v>0</v>
      </c>
      <c r="G149" s="38">
        <v>0</v>
      </c>
      <c r="H149" s="38">
        <v>0</v>
      </c>
      <c r="I149" s="38">
        <v>0</v>
      </c>
    </row>
    <row r="150" spans="1:9">
      <c r="A150" s="474"/>
      <c r="B150" s="476" t="s">
        <v>8</v>
      </c>
      <c r="C150" s="452">
        <f>C151+C152</f>
        <v>0</v>
      </c>
      <c r="D150" s="452">
        <f t="shared" ref="D150:G150" si="107">D151+D152</f>
        <v>0</v>
      </c>
      <c r="E150" s="452">
        <f t="shared" si="107"/>
        <v>0</v>
      </c>
      <c r="F150" s="452">
        <f t="shared" si="107"/>
        <v>0</v>
      </c>
      <c r="G150" s="452">
        <f t="shared" si="107"/>
        <v>0</v>
      </c>
      <c r="H150" s="452">
        <f>H151+H152</f>
        <v>0</v>
      </c>
      <c r="I150" s="452">
        <f t="shared" ref="I150" si="108">I151+I152</f>
        <v>0</v>
      </c>
    </row>
    <row r="151" spans="1:9">
      <c r="A151" s="474"/>
      <c r="B151" s="453" t="s">
        <v>84</v>
      </c>
      <c r="C151" s="38">
        <v>0</v>
      </c>
      <c r="D151" s="38">
        <v>0</v>
      </c>
      <c r="E151" s="38">
        <v>0</v>
      </c>
      <c r="F151" s="38">
        <v>0</v>
      </c>
      <c r="G151" s="38">
        <v>0</v>
      </c>
      <c r="H151" s="38">
        <v>0</v>
      </c>
      <c r="I151" s="38">
        <v>0</v>
      </c>
    </row>
    <row r="152" spans="1:9">
      <c r="A152" s="477"/>
      <c r="B152" s="454" t="s">
        <v>85</v>
      </c>
      <c r="C152" s="38">
        <v>0</v>
      </c>
      <c r="D152" s="38">
        <v>0</v>
      </c>
      <c r="E152" s="38">
        <v>0</v>
      </c>
      <c r="F152" s="38">
        <v>0</v>
      </c>
      <c r="G152" s="38">
        <v>0</v>
      </c>
      <c r="H152" s="38">
        <v>0</v>
      </c>
      <c r="I152" s="38">
        <v>0</v>
      </c>
    </row>
    <row r="153" spans="1:9">
      <c r="A153" s="472" t="s">
        <v>825</v>
      </c>
      <c r="B153" s="473" t="s">
        <v>826</v>
      </c>
      <c r="C153" s="452">
        <f>C154+C157+C160+C163</f>
        <v>0</v>
      </c>
      <c r="D153" s="452">
        <f t="shared" ref="D153:G153" si="109">D154+D157+D160+D163</f>
        <v>0</v>
      </c>
      <c r="E153" s="452">
        <f t="shared" si="109"/>
        <v>0</v>
      </c>
      <c r="F153" s="452">
        <f t="shared" si="109"/>
        <v>0</v>
      </c>
      <c r="G153" s="452">
        <f t="shared" si="109"/>
        <v>0</v>
      </c>
      <c r="H153" s="452">
        <f>H154+H157+H160+H163</f>
        <v>0</v>
      </c>
      <c r="I153" s="452">
        <f t="shared" ref="I153" si="110">I154+I157+I160+I163</f>
        <v>0</v>
      </c>
    </row>
    <row r="154" spans="1:9">
      <c r="A154" s="474"/>
      <c r="B154" s="475" t="s">
        <v>53</v>
      </c>
      <c r="C154" s="452">
        <f>C155+C156</f>
        <v>0</v>
      </c>
      <c r="D154" s="452">
        <f t="shared" ref="D154:G154" si="111">D155+D156</f>
        <v>0</v>
      </c>
      <c r="E154" s="452">
        <f t="shared" si="111"/>
        <v>0</v>
      </c>
      <c r="F154" s="452">
        <f t="shared" si="111"/>
        <v>0</v>
      </c>
      <c r="G154" s="452">
        <f t="shared" si="111"/>
        <v>0</v>
      </c>
      <c r="H154" s="452">
        <f>H155+H156</f>
        <v>0</v>
      </c>
      <c r="I154" s="452">
        <f t="shared" ref="I154" si="112">I155+I156</f>
        <v>0</v>
      </c>
    </row>
    <row r="155" spans="1:9">
      <c r="A155" s="474"/>
      <c r="B155" s="453" t="s">
        <v>84</v>
      </c>
      <c r="C155" s="38">
        <v>0</v>
      </c>
      <c r="D155" s="38">
        <v>0</v>
      </c>
      <c r="E155" s="38">
        <v>0</v>
      </c>
      <c r="F155" s="38">
        <v>0</v>
      </c>
      <c r="G155" s="38">
        <v>0</v>
      </c>
      <c r="H155" s="38">
        <v>0</v>
      </c>
      <c r="I155" s="38">
        <v>0</v>
      </c>
    </row>
    <row r="156" spans="1:9">
      <c r="A156" s="474"/>
      <c r="B156" s="453" t="s">
        <v>85</v>
      </c>
      <c r="C156" s="38">
        <v>0</v>
      </c>
      <c r="D156" s="38">
        <v>0</v>
      </c>
      <c r="E156" s="38">
        <v>0</v>
      </c>
      <c r="F156" s="38">
        <v>0</v>
      </c>
      <c r="G156" s="38">
        <v>0</v>
      </c>
      <c r="H156" s="38">
        <v>0</v>
      </c>
      <c r="I156" s="38">
        <v>0</v>
      </c>
    </row>
    <row r="157" spans="1:9">
      <c r="A157" s="474"/>
      <c r="B157" s="476" t="s">
        <v>55</v>
      </c>
      <c r="C157" s="452">
        <f>C158+C159</f>
        <v>0</v>
      </c>
      <c r="D157" s="452">
        <f t="shared" ref="D157:G157" si="113">D158+D159</f>
        <v>0</v>
      </c>
      <c r="E157" s="452">
        <f t="shared" si="113"/>
        <v>0</v>
      </c>
      <c r="F157" s="452">
        <f t="shared" si="113"/>
        <v>0</v>
      </c>
      <c r="G157" s="452">
        <f t="shared" si="113"/>
        <v>0</v>
      </c>
      <c r="H157" s="452">
        <f>H158+H159</f>
        <v>0</v>
      </c>
      <c r="I157" s="452">
        <f t="shared" ref="I157" si="114">I158+I159</f>
        <v>0</v>
      </c>
    </row>
    <row r="158" spans="1:9">
      <c r="A158" s="474"/>
      <c r="B158" s="453" t="s">
        <v>84</v>
      </c>
      <c r="C158" s="38">
        <v>0</v>
      </c>
      <c r="D158" s="38">
        <v>0</v>
      </c>
      <c r="E158" s="38">
        <v>0</v>
      </c>
      <c r="F158" s="38">
        <v>0</v>
      </c>
      <c r="G158" s="38">
        <v>0</v>
      </c>
      <c r="H158" s="38">
        <v>0</v>
      </c>
      <c r="I158" s="38">
        <v>0</v>
      </c>
    </row>
    <row r="159" spans="1:9">
      <c r="A159" s="474"/>
      <c r="B159" s="453" t="s">
        <v>85</v>
      </c>
      <c r="C159" s="38">
        <v>0</v>
      </c>
      <c r="D159" s="38">
        <v>0</v>
      </c>
      <c r="E159" s="38">
        <v>0</v>
      </c>
      <c r="F159" s="38">
        <v>0</v>
      </c>
      <c r="G159" s="38">
        <v>0</v>
      </c>
      <c r="H159" s="38">
        <v>0</v>
      </c>
      <c r="I159" s="38">
        <v>0</v>
      </c>
    </row>
    <row r="160" spans="1:9">
      <c r="A160" s="474"/>
      <c r="B160" s="476" t="s">
        <v>56</v>
      </c>
      <c r="C160" s="452">
        <f>C161+C162</f>
        <v>0</v>
      </c>
      <c r="D160" s="452">
        <f t="shared" ref="D160:G160" si="115">D161+D162</f>
        <v>0</v>
      </c>
      <c r="E160" s="452">
        <f t="shared" si="115"/>
        <v>0</v>
      </c>
      <c r="F160" s="452">
        <f t="shared" si="115"/>
        <v>0</v>
      </c>
      <c r="G160" s="452">
        <f t="shared" si="115"/>
        <v>0</v>
      </c>
      <c r="H160" s="452">
        <f>H161+H162</f>
        <v>0</v>
      </c>
      <c r="I160" s="452">
        <f t="shared" ref="I160" si="116">I161+I162</f>
        <v>0</v>
      </c>
    </row>
    <row r="161" spans="1:9">
      <c r="A161" s="474"/>
      <c r="B161" s="453" t="s">
        <v>84</v>
      </c>
      <c r="C161" s="38">
        <v>0</v>
      </c>
      <c r="D161" s="38">
        <v>0</v>
      </c>
      <c r="E161" s="38">
        <v>0</v>
      </c>
      <c r="F161" s="38">
        <v>0</v>
      </c>
      <c r="G161" s="38">
        <v>0</v>
      </c>
      <c r="H161" s="38">
        <v>0</v>
      </c>
      <c r="I161" s="38">
        <v>0</v>
      </c>
    </row>
    <row r="162" spans="1:9">
      <c r="A162" s="474"/>
      <c r="B162" s="453" t="s">
        <v>85</v>
      </c>
      <c r="C162" s="38">
        <v>0</v>
      </c>
      <c r="D162" s="38">
        <v>0</v>
      </c>
      <c r="E162" s="38">
        <v>0</v>
      </c>
      <c r="F162" s="38">
        <v>0</v>
      </c>
      <c r="G162" s="38">
        <v>0</v>
      </c>
      <c r="H162" s="38">
        <v>0</v>
      </c>
      <c r="I162" s="38">
        <v>0</v>
      </c>
    </row>
    <row r="163" spans="1:9">
      <c r="A163" s="474"/>
      <c r="B163" s="476" t="s">
        <v>8</v>
      </c>
      <c r="C163" s="452">
        <f>C164+C165</f>
        <v>0</v>
      </c>
      <c r="D163" s="452">
        <f t="shared" ref="D163:G163" si="117">D164+D165</f>
        <v>0</v>
      </c>
      <c r="E163" s="452">
        <f t="shared" si="117"/>
        <v>0</v>
      </c>
      <c r="F163" s="452">
        <f t="shared" si="117"/>
        <v>0</v>
      </c>
      <c r="G163" s="452">
        <f t="shared" si="117"/>
        <v>0</v>
      </c>
      <c r="H163" s="452">
        <f>H164+H165</f>
        <v>0</v>
      </c>
      <c r="I163" s="452">
        <f t="shared" ref="I163" si="118">I164+I165</f>
        <v>0</v>
      </c>
    </row>
    <row r="164" spans="1:9">
      <c r="A164" s="474"/>
      <c r="B164" s="453" t="s">
        <v>84</v>
      </c>
      <c r="C164" s="38">
        <v>0</v>
      </c>
      <c r="D164" s="38">
        <v>0</v>
      </c>
      <c r="E164" s="38">
        <v>0</v>
      </c>
      <c r="F164" s="38">
        <v>0</v>
      </c>
      <c r="G164" s="38">
        <v>0</v>
      </c>
      <c r="H164" s="38">
        <v>0</v>
      </c>
      <c r="I164" s="38">
        <v>0</v>
      </c>
    </row>
    <row r="165" spans="1:9">
      <c r="A165" s="477"/>
      <c r="B165" s="454" t="s">
        <v>85</v>
      </c>
      <c r="C165" s="38">
        <v>0</v>
      </c>
      <c r="D165" s="38">
        <v>0</v>
      </c>
      <c r="E165" s="38">
        <v>0</v>
      </c>
      <c r="F165" s="38">
        <v>0</v>
      </c>
      <c r="G165" s="38">
        <v>0</v>
      </c>
      <c r="H165" s="38">
        <v>0</v>
      </c>
      <c r="I165" s="38">
        <v>0</v>
      </c>
    </row>
    <row r="166" spans="1:9">
      <c r="A166" s="472" t="s">
        <v>827</v>
      </c>
      <c r="B166" s="473" t="s">
        <v>828</v>
      </c>
      <c r="C166" s="452">
        <f>C167+C170+C173+C176</f>
        <v>0</v>
      </c>
      <c r="D166" s="452">
        <f t="shared" ref="D166:G166" si="119">D167+D170+D173+D176</f>
        <v>0</v>
      </c>
      <c r="E166" s="452">
        <f t="shared" si="119"/>
        <v>0</v>
      </c>
      <c r="F166" s="452">
        <f t="shared" si="119"/>
        <v>0</v>
      </c>
      <c r="G166" s="452">
        <f t="shared" si="119"/>
        <v>0</v>
      </c>
      <c r="H166" s="452">
        <f>H167+H170+H173+H176</f>
        <v>0</v>
      </c>
      <c r="I166" s="452">
        <f t="shared" ref="I166" si="120">I167+I170+I173+I176</f>
        <v>0</v>
      </c>
    </row>
    <row r="167" spans="1:9">
      <c r="A167" s="474"/>
      <c r="B167" s="475" t="s">
        <v>53</v>
      </c>
      <c r="C167" s="452">
        <f>C168+C169</f>
        <v>0</v>
      </c>
      <c r="D167" s="452">
        <f t="shared" ref="D167:G167" si="121">D168+D169</f>
        <v>0</v>
      </c>
      <c r="E167" s="452">
        <f t="shared" si="121"/>
        <v>0</v>
      </c>
      <c r="F167" s="452">
        <f t="shared" si="121"/>
        <v>0</v>
      </c>
      <c r="G167" s="452">
        <f t="shared" si="121"/>
        <v>0</v>
      </c>
      <c r="H167" s="452">
        <f>H168+H169</f>
        <v>0</v>
      </c>
      <c r="I167" s="452">
        <f t="shared" ref="I167" si="122">I168+I169</f>
        <v>0</v>
      </c>
    </row>
    <row r="168" spans="1:9">
      <c r="A168" s="474"/>
      <c r="B168" s="453" t="s">
        <v>84</v>
      </c>
      <c r="C168" s="38">
        <v>0</v>
      </c>
      <c r="D168" s="38">
        <v>0</v>
      </c>
      <c r="E168" s="38">
        <v>0</v>
      </c>
      <c r="F168" s="38">
        <v>0</v>
      </c>
      <c r="G168" s="38">
        <v>0</v>
      </c>
      <c r="H168" s="38">
        <v>0</v>
      </c>
      <c r="I168" s="38">
        <v>0</v>
      </c>
    </row>
    <row r="169" spans="1:9">
      <c r="A169" s="474"/>
      <c r="B169" s="453" t="s">
        <v>85</v>
      </c>
      <c r="C169" s="38">
        <v>0</v>
      </c>
      <c r="D169" s="38">
        <v>0</v>
      </c>
      <c r="E169" s="38">
        <v>0</v>
      </c>
      <c r="F169" s="38">
        <v>0</v>
      </c>
      <c r="G169" s="38">
        <v>0</v>
      </c>
      <c r="H169" s="38">
        <v>0</v>
      </c>
      <c r="I169" s="38">
        <v>0</v>
      </c>
    </row>
    <row r="170" spans="1:9">
      <c r="A170" s="474"/>
      <c r="B170" s="476" t="s">
        <v>55</v>
      </c>
      <c r="C170" s="452">
        <f>C171+C172</f>
        <v>0</v>
      </c>
      <c r="D170" s="452">
        <f t="shared" ref="D170:G170" si="123">D171+D172</f>
        <v>0</v>
      </c>
      <c r="E170" s="452">
        <f t="shared" si="123"/>
        <v>0</v>
      </c>
      <c r="F170" s="452">
        <f t="shared" si="123"/>
        <v>0</v>
      </c>
      <c r="G170" s="452">
        <f t="shared" si="123"/>
        <v>0</v>
      </c>
      <c r="H170" s="452">
        <f>H171+H172</f>
        <v>0</v>
      </c>
      <c r="I170" s="452">
        <f t="shared" ref="I170" si="124">I171+I172</f>
        <v>0</v>
      </c>
    </row>
    <row r="171" spans="1:9">
      <c r="A171" s="474"/>
      <c r="B171" s="453" t="s">
        <v>84</v>
      </c>
      <c r="C171" s="38">
        <v>0</v>
      </c>
      <c r="D171" s="38">
        <v>0</v>
      </c>
      <c r="E171" s="38">
        <v>0</v>
      </c>
      <c r="F171" s="38">
        <v>0</v>
      </c>
      <c r="G171" s="38">
        <v>0</v>
      </c>
      <c r="H171" s="38">
        <v>0</v>
      </c>
      <c r="I171" s="38">
        <v>0</v>
      </c>
    </row>
    <row r="172" spans="1:9">
      <c r="A172" s="474"/>
      <c r="B172" s="453" t="s">
        <v>85</v>
      </c>
      <c r="C172" s="38">
        <v>0</v>
      </c>
      <c r="D172" s="38">
        <v>0</v>
      </c>
      <c r="E172" s="38">
        <v>0</v>
      </c>
      <c r="F172" s="38">
        <v>0</v>
      </c>
      <c r="G172" s="38">
        <v>0</v>
      </c>
      <c r="H172" s="38">
        <v>0</v>
      </c>
      <c r="I172" s="38">
        <v>0</v>
      </c>
    </row>
    <row r="173" spans="1:9">
      <c r="A173" s="474"/>
      <c r="B173" s="476" t="s">
        <v>56</v>
      </c>
      <c r="C173" s="452">
        <f>C174+C175</f>
        <v>0</v>
      </c>
      <c r="D173" s="452">
        <f t="shared" ref="D173:G173" si="125">D174+D175</f>
        <v>0</v>
      </c>
      <c r="E173" s="452">
        <f t="shared" si="125"/>
        <v>0</v>
      </c>
      <c r="F173" s="452">
        <f t="shared" si="125"/>
        <v>0</v>
      </c>
      <c r="G173" s="452">
        <f t="shared" si="125"/>
        <v>0</v>
      </c>
      <c r="H173" s="452">
        <f>H174+H175</f>
        <v>0</v>
      </c>
      <c r="I173" s="452">
        <f t="shared" ref="I173" si="126">I174+I175</f>
        <v>0</v>
      </c>
    </row>
    <row r="174" spans="1:9">
      <c r="A174" s="474"/>
      <c r="B174" s="453" t="s">
        <v>84</v>
      </c>
      <c r="C174" s="38">
        <v>0</v>
      </c>
      <c r="D174" s="38">
        <v>0</v>
      </c>
      <c r="E174" s="38">
        <v>0</v>
      </c>
      <c r="F174" s="38">
        <v>0</v>
      </c>
      <c r="G174" s="38">
        <v>0</v>
      </c>
      <c r="H174" s="38">
        <v>0</v>
      </c>
      <c r="I174" s="38">
        <v>0</v>
      </c>
    </row>
    <row r="175" spans="1:9">
      <c r="A175" s="474"/>
      <c r="B175" s="453" t="s">
        <v>85</v>
      </c>
      <c r="C175" s="38">
        <v>0</v>
      </c>
      <c r="D175" s="38">
        <v>0</v>
      </c>
      <c r="E175" s="38">
        <v>0</v>
      </c>
      <c r="F175" s="38">
        <v>0</v>
      </c>
      <c r="G175" s="38">
        <v>0</v>
      </c>
      <c r="H175" s="38">
        <v>0</v>
      </c>
      <c r="I175" s="38">
        <v>0</v>
      </c>
    </row>
    <row r="176" spans="1:9">
      <c r="A176" s="474"/>
      <c r="B176" s="476" t="s">
        <v>8</v>
      </c>
      <c r="C176" s="452">
        <f>C177+C178</f>
        <v>0</v>
      </c>
      <c r="D176" s="452">
        <f t="shared" ref="D176:G176" si="127">D177+D178</f>
        <v>0</v>
      </c>
      <c r="E176" s="452">
        <f t="shared" si="127"/>
        <v>0</v>
      </c>
      <c r="F176" s="452">
        <f t="shared" si="127"/>
        <v>0</v>
      </c>
      <c r="G176" s="452">
        <f t="shared" si="127"/>
        <v>0</v>
      </c>
      <c r="H176" s="452">
        <f>H177+H178</f>
        <v>0</v>
      </c>
      <c r="I176" s="452">
        <f t="shared" ref="I176" si="128">I177+I178</f>
        <v>0</v>
      </c>
    </row>
    <row r="177" spans="1:9">
      <c r="A177" s="474"/>
      <c r="B177" s="453" t="s">
        <v>84</v>
      </c>
      <c r="C177" s="38">
        <v>0</v>
      </c>
      <c r="D177" s="38">
        <v>0</v>
      </c>
      <c r="E177" s="38">
        <v>0</v>
      </c>
      <c r="F177" s="38">
        <v>0</v>
      </c>
      <c r="G177" s="38">
        <v>0</v>
      </c>
      <c r="H177" s="38">
        <v>0</v>
      </c>
      <c r="I177" s="38">
        <v>0</v>
      </c>
    </row>
    <row r="178" spans="1:9">
      <c r="A178" s="477"/>
      <c r="B178" s="454" t="s">
        <v>85</v>
      </c>
      <c r="C178" s="38">
        <v>0</v>
      </c>
      <c r="D178" s="38">
        <v>0</v>
      </c>
      <c r="E178" s="38">
        <v>0</v>
      </c>
      <c r="F178" s="38">
        <v>0</v>
      </c>
      <c r="G178" s="38">
        <v>0</v>
      </c>
      <c r="H178" s="38">
        <v>0</v>
      </c>
      <c r="I178" s="38">
        <v>0</v>
      </c>
    </row>
    <row r="179" spans="1:9">
      <c r="A179" s="472" t="s">
        <v>829</v>
      </c>
      <c r="B179" s="473" t="s">
        <v>830</v>
      </c>
      <c r="C179" s="452">
        <f>C180+C183+C186+C189</f>
        <v>0</v>
      </c>
      <c r="D179" s="452">
        <f t="shared" ref="D179:G179" si="129">D180+D183+D186+D189</f>
        <v>0</v>
      </c>
      <c r="E179" s="452">
        <f t="shared" si="129"/>
        <v>0</v>
      </c>
      <c r="F179" s="452">
        <f t="shared" si="129"/>
        <v>0</v>
      </c>
      <c r="G179" s="452">
        <f t="shared" si="129"/>
        <v>0</v>
      </c>
      <c r="H179" s="452">
        <f>H180+H183+H186+H189</f>
        <v>0</v>
      </c>
      <c r="I179" s="452">
        <f t="shared" ref="I179" si="130">I180+I183+I186+I189</f>
        <v>0</v>
      </c>
    </row>
    <row r="180" spans="1:9">
      <c r="A180" s="474"/>
      <c r="B180" s="475" t="s">
        <v>53</v>
      </c>
      <c r="C180" s="452">
        <f>C181+C182</f>
        <v>0</v>
      </c>
      <c r="D180" s="452">
        <f t="shared" ref="D180:G180" si="131">D181+D182</f>
        <v>0</v>
      </c>
      <c r="E180" s="452">
        <f t="shared" si="131"/>
        <v>0</v>
      </c>
      <c r="F180" s="452">
        <f t="shared" si="131"/>
        <v>0</v>
      </c>
      <c r="G180" s="452">
        <f t="shared" si="131"/>
        <v>0</v>
      </c>
      <c r="H180" s="452">
        <f>H181+H182</f>
        <v>0</v>
      </c>
      <c r="I180" s="452">
        <f t="shared" ref="I180" si="132">I181+I182</f>
        <v>0</v>
      </c>
    </row>
    <row r="181" spans="1:9">
      <c r="A181" s="474"/>
      <c r="B181" s="453" t="s">
        <v>84</v>
      </c>
      <c r="C181" s="38">
        <v>0</v>
      </c>
      <c r="D181" s="38">
        <v>0</v>
      </c>
      <c r="E181" s="38">
        <v>0</v>
      </c>
      <c r="F181" s="38">
        <v>0</v>
      </c>
      <c r="G181" s="38">
        <v>0</v>
      </c>
      <c r="H181" s="38">
        <v>0</v>
      </c>
      <c r="I181" s="38">
        <v>0</v>
      </c>
    </row>
    <row r="182" spans="1:9">
      <c r="A182" s="474"/>
      <c r="B182" s="453" t="s">
        <v>85</v>
      </c>
      <c r="C182" s="38">
        <v>0</v>
      </c>
      <c r="D182" s="38">
        <v>0</v>
      </c>
      <c r="E182" s="38">
        <v>0</v>
      </c>
      <c r="F182" s="38">
        <v>0</v>
      </c>
      <c r="G182" s="38">
        <v>0</v>
      </c>
      <c r="H182" s="38">
        <v>0</v>
      </c>
      <c r="I182" s="38">
        <v>0</v>
      </c>
    </row>
    <row r="183" spans="1:9">
      <c r="A183" s="474"/>
      <c r="B183" s="476" t="s">
        <v>55</v>
      </c>
      <c r="C183" s="452">
        <f>C184+C185</f>
        <v>0</v>
      </c>
      <c r="D183" s="452">
        <f t="shared" ref="D183:G183" si="133">D184+D185</f>
        <v>0</v>
      </c>
      <c r="E183" s="452">
        <f t="shared" si="133"/>
        <v>0</v>
      </c>
      <c r="F183" s="452">
        <f t="shared" si="133"/>
        <v>0</v>
      </c>
      <c r="G183" s="452">
        <f t="shared" si="133"/>
        <v>0</v>
      </c>
      <c r="H183" s="452">
        <f>H184+H185</f>
        <v>0</v>
      </c>
      <c r="I183" s="452">
        <f t="shared" ref="I183" si="134">I184+I185</f>
        <v>0</v>
      </c>
    </row>
    <row r="184" spans="1:9">
      <c r="A184" s="474"/>
      <c r="B184" s="453" t="s">
        <v>84</v>
      </c>
      <c r="C184" s="38">
        <v>0</v>
      </c>
      <c r="D184" s="38">
        <v>0</v>
      </c>
      <c r="E184" s="38">
        <v>0</v>
      </c>
      <c r="F184" s="38">
        <v>0</v>
      </c>
      <c r="G184" s="38">
        <v>0</v>
      </c>
      <c r="H184" s="38">
        <v>0</v>
      </c>
      <c r="I184" s="38">
        <v>0</v>
      </c>
    </row>
    <row r="185" spans="1:9">
      <c r="A185" s="474"/>
      <c r="B185" s="453" t="s">
        <v>85</v>
      </c>
      <c r="C185" s="38">
        <v>0</v>
      </c>
      <c r="D185" s="38">
        <v>0</v>
      </c>
      <c r="E185" s="38">
        <v>0</v>
      </c>
      <c r="F185" s="38">
        <v>0</v>
      </c>
      <c r="G185" s="38">
        <v>0</v>
      </c>
      <c r="H185" s="38">
        <v>0</v>
      </c>
      <c r="I185" s="38">
        <v>0</v>
      </c>
    </row>
    <row r="186" spans="1:9">
      <c r="A186" s="474"/>
      <c r="B186" s="476" t="s">
        <v>56</v>
      </c>
      <c r="C186" s="452">
        <f>C187+C188</f>
        <v>0</v>
      </c>
      <c r="D186" s="452">
        <f t="shared" ref="D186:G186" si="135">D187+D188</f>
        <v>0</v>
      </c>
      <c r="E186" s="452">
        <f t="shared" si="135"/>
        <v>0</v>
      </c>
      <c r="F186" s="452">
        <f t="shared" si="135"/>
        <v>0</v>
      </c>
      <c r="G186" s="452">
        <f t="shared" si="135"/>
        <v>0</v>
      </c>
      <c r="H186" s="452">
        <f>H187+H188</f>
        <v>0</v>
      </c>
      <c r="I186" s="452">
        <f t="shared" ref="I186" si="136">I187+I188</f>
        <v>0</v>
      </c>
    </row>
    <row r="187" spans="1:9">
      <c r="A187" s="474"/>
      <c r="B187" s="453" t="s">
        <v>84</v>
      </c>
      <c r="C187" s="38">
        <v>0</v>
      </c>
      <c r="D187" s="38">
        <v>0</v>
      </c>
      <c r="E187" s="38">
        <v>0</v>
      </c>
      <c r="F187" s="38">
        <v>0</v>
      </c>
      <c r="G187" s="38">
        <v>0</v>
      </c>
      <c r="H187" s="38">
        <v>0</v>
      </c>
      <c r="I187" s="38">
        <v>0</v>
      </c>
    </row>
    <row r="188" spans="1:9">
      <c r="A188" s="474"/>
      <c r="B188" s="453" t="s">
        <v>85</v>
      </c>
      <c r="C188" s="38">
        <v>0</v>
      </c>
      <c r="D188" s="38">
        <v>0</v>
      </c>
      <c r="E188" s="38">
        <v>0</v>
      </c>
      <c r="F188" s="38">
        <v>0</v>
      </c>
      <c r="G188" s="38">
        <v>0</v>
      </c>
      <c r="H188" s="38">
        <v>0</v>
      </c>
      <c r="I188" s="38">
        <v>0</v>
      </c>
    </row>
    <row r="189" spans="1:9">
      <c r="A189" s="474"/>
      <c r="B189" s="476" t="s">
        <v>8</v>
      </c>
      <c r="C189" s="452">
        <f>C190+C191</f>
        <v>0</v>
      </c>
      <c r="D189" s="452">
        <f t="shared" ref="D189:G189" si="137">D190+D191</f>
        <v>0</v>
      </c>
      <c r="E189" s="452">
        <f t="shared" si="137"/>
        <v>0</v>
      </c>
      <c r="F189" s="452">
        <f t="shared" si="137"/>
        <v>0</v>
      </c>
      <c r="G189" s="452">
        <f t="shared" si="137"/>
        <v>0</v>
      </c>
      <c r="H189" s="452">
        <f>H190+H191</f>
        <v>0</v>
      </c>
      <c r="I189" s="452">
        <f t="shared" ref="I189" si="138">I190+I191</f>
        <v>0</v>
      </c>
    </row>
    <row r="190" spans="1:9">
      <c r="A190" s="474"/>
      <c r="B190" s="453" t="s">
        <v>84</v>
      </c>
      <c r="C190" s="38">
        <v>0</v>
      </c>
      <c r="D190" s="38">
        <v>0</v>
      </c>
      <c r="E190" s="38">
        <v>0</v>
      </c>
      <c r="F190" s="38">
        <v>0</v>
      </c>
      <c r="G190" s="38">
        <v>0</v>
      </c>
      <c r="H190" s="38">
        <v>0</v>
      </c>
      <c r="I190" s="38">
        <v>0</v>
      </c>
    </row>
    <row r="191" spans="1:9">
      <c r="A191" s="477"/>
      <c r="B191" s="454" t="s">
        <v>85</v>
      </c>
      <c r="C191" s="38">
        <v>0</v>
      </c>
      <c r="D191" s="38">
        <v>0</v>
      </c>
      <c r="E191" s="38">
        <v>0</v>
      </c>
      <c r="F191" s="38">
        <v>0</v>
      </c>
      <c r="G191" s="38">
        <v>0</v>
      </c>
      <c r="H191" s="38">
        <v>0</v>
      </c>
      <c r="I191" s="38">
        <v>0</v>
      </c>
    </row>
    <row r="192" spans="1:9" ht="30">
      <c r="A192" s="472" t="s">
        <v>831</v>
      </c>
      <c r="B192" s="475" t="s">
        <v>832</v>
      </c>
      <c r="C192" s="452">
        <f>C193+C196+C199+C202</f>
        <v>0</v>
      </c>
      <c r="D192" s="452">
        <f t="shared" ref="D192:G192" si="139">D193+D196+D199+D202</f>
        <v>0</v>
      </c>
      <c r="E192" s="452">
        <f t="shared" si="139"/>
        <v>0</v>
      </c>
      <c r="F192" s="452">
        <f t="shared" si="139"/>
        <v>0</v>
      </c>
      <c r="G192" s="452">
        <f t="shared" si="139"/>
        <v>0</v>
      </c>
      <c r="H192" s="452">
        <f>H193+H196+H199+H202</f>
        <v>0</v>
      </c>
      <c r="I192" s="452">
        <f t="shared" ref="I192" si="140">I193+I196+I199+I202</f>
        <v>0</v>
      </c>
    </row>
    <row r="193" spans="1:9">
      <c r="A193" s="474"/>
      <c r="B193" s="475" t="s">
        <v>53</v>
      </c>
      <c r="C193" s="452">
        <f>C194+C195</f>
        <v>0</v>
      </c>
      <c r="D193" s="452">
        <f t="shared" ref="D193:G193" si="141">D194+D195</f>
        <v>0</v>
      </c>
      <c r="E193" s="452">
        <f t="shared" si="141"/>
        <v>0</v>
      </c>
      <c r="F193" s="452">
        <f t="shared" si="141"/>
        <v>0</v>
      </c>
      <c r="G193" s="452">
        <f t="shared" si="141"/>
        <v>0</v>
      </c>
      <c r="H193" s="452">
        <f>H194+H195</f>
        <v>0</v>
      </c>
      <c r="I193" s="452">
        <f t="shared" ref="I193" si="142">I194+I195</f>
        <v>0</v>
      </c>
    </row>
    <row r="194" spans="1:9">
      <c r="A194" s="474"/>
      <c r="B194" s="453" t="s">
        <v>84</v>
      </c>
      <c r="C194" s="38">
        <v>0</v>
      </c>
      <c r="D194" s="38">
        <v>0</v>
      </c>
      <c r="E194" s="38">
        <v>0</v>
      </c>
      <c r="F194" s="38">
        <v>0</v>
      </c>
      <c r="G194" s="38">
        <v>0</v>
      </c>
      <c r="H194" s="38">
        <v>0</v>
      </c>
      <c r="I194" s="38">
        <v>0</v>
      </c>
    </row>
    <row r="195" spans="1:9">
      <c r="A195" s="474"/>
      <c r="B195" s="453" t="s">
        <v>85</v>
      </c>
      <c r="C195" s="38">
        <v>0</v>
      </c>
      <c r="D195" s="38">
        <v>0</v>
      </c>
      <c r="E195" s="38">
        <v>0</v>
      </c>
      <c r="F195" s="38">
        <v>0</v>
      </c>
      <c r="G195" s="38">
        <v>0</v>
      </c>
      <c r="H195" s="38">
        <v>0</v>
      </c>
      <c r="I195" s="38">
        <v>0</v>
      </c>
    </row>
    <row r="196" spans="1:9">
      <c r="A196" s="474"/>
      <c r="B196" s="476" t="s">
        <v>55</v>
      </c>
      <c r="C196" s="452">
        <f>C197+C198</f>
        <v>0</v>
      </c>
      <c r="D196" s="452">
        <f t="shared" ref="D196:G196" si="143">D197+D198</f>
        <v>0</v>
      </c>
      <c r="E196" s="452">
        <f t="shared" si="143"/>
        <v>0</v>
      </c>
      <c r="F196" s="452">
        <f t="shared" si="143"/>
        <v>0</v>
      </c>
      <c r="G196" s="452">
        <f t="shared" si="143"/>
        <v>0</v>
      </c>
      <c r="H196" s="452">
        <f>H197+H198</f>
        <v>0</v>
      </c>
      <c r="I196" s="452">
        <f t="shared" ref="I196" si="144">I197+I198</f>
        <v>0</v>
      </c>
    </row>
    <row r="197" spans="1:9">
      <c r="A197" s="474"/>
      <c r="B197" s="453" t="s">
        <v>84</v>
      </c>
      <c r="C197" s="38">
        <v>0</v>
      </c>
      <c r="D197" s="38">
        <v>0</v>
      </c>
      <c r="E197" s="38">
        <v>0</v>
      </c>
      <c r="F197" s="38">
        <v>0</v>
      </c>
      <c r="G197" s="38">
        <v>0</v>
      </c>
      <c r="H197" s="38">
        <v>0</v>
      </c>
      <c r="I197" s="38">
        <v>0</v>
      </c>
    </row>
    <row r="198" spans="1:9">
      <c r="A198" s="474"/>
      <c r="B198" s="453" t="s">
        <v>85</v>
      </c>
      <c r="C198" s="38">
        <v>0</v>
      </c>
      <c r="D198" s="38">
        <v>0</v>
      </c>
      <c r="E198" s="38">
        <v>0</v>
      </c>
      <c r="F198" s="38">
        <v>0</v>
      </c>
      <c r="G198" s="38">
        <v>0</v>
      </c>
      <c r="H198" s="38">
        <v>0</v>
      </c>
      <c r="I198" s="38">
        <v>0</v>
      </c>
    </row>
    <row r="199" spans="1:9">
      <c r="A199" s="474"/>
      <c r="B199" s="476" t="s">
        <v>56</v>
      </c>
      <c r="C199" s="452">
        <f>C200+C201</f>
        <v>0</v>
      </c>
      <c r="D199" s="452">
        <f t="shared" ref="D199:G199" si="145">D200+D201</f>
        <v>0</v>
      </c>
      <c r="E199" s="452">
        <f t="shared" si="145"/>
        <v>0</v>
      </c>
      <c r="F199" s="452">
        <f t="shared" si="145"/>
        <v>0</v>
      </c>
      <c r="G199" s="452">
        <f t="shared" si="145"/>
        <v>0</v>
      </c>
      <c r="H199" s="452">
        <f>H200+H201</f>
        <v>0</v>
      </c>
      <c r="I199" s="452">
        <f t="shared" ref="I199" si="146">I200+I201</f>
        <v>0</v>
      </c>
    </row>
    <row r="200" spans="1:9">
      <c r="A200" s="474"/>
      <c r="B200" s="453" t="s">
        <v>84</v>
      </c>
      <c r="C200" s="38">
        <v>0</v>
      </c>
      <c r="D200" s="38">
        <v>0</v>
      </c>
      <c r="E200" s="38">
        <v>0</v>
      </c>
      <c r="F200" s="38">
        <v>0</v>
      </c>
      <c r="G200" s="38">
        <v>0</v>
      </c>
      <c r="H200" s="38">
        <v>0</v>
      </c>
      <c r="I200" s="38">
        <v>0</v>
      </c>
    </row>
    <row r="201" spans="1:9">
      <c r="A201" s="474"/>
      <c r="B201" s="453" t="s">
        <v>85</v>
      </c>
      <c r="C201" s="38">
        <v>0</v>
      </c>
      <c r="D201" s="38">
        <v>0</v>
      </c>
      <c r="E201" s="38">
        <v>0</v>
      </c>
      <c r="F201" s="38">
        <v>0</v>
      </c>
      <c r="G201" s="38">
        <v>0</v>
      </c>
      <c r="H201" s="38">
        <v>0</v>
      </c>
      <c r="I201" s="38">
        <v>0</v>
      </c>
    </row>
    <row r="202" spans="1:9">
      <c r="A202" s="474"/>
      <c r="B202" s="476" t="s">
        <v>8</v>
      </c>
      <c r="C202" s="452">
        <f>C203+C204</f>
        <v>0</v>
      </c>
      <c r="D202" s="452">
        <f t="shared" ref="D202:G202" si="147">D203+D204</f>
        <v>0</v>
      </c>
      <c r="E202" s="452">
        <f t="shared" si="147"/>
        <v>0</v>
      </c>
      <c r="F202" s="452">
        <f t="shared" si="147"/>
        <v>0</v>
      </c>
      <c r="G202" s="452">
        <f t="shared" si="147"/>
        <v>0</v>
      </c>
      <c r="H202" s="452">
        <f>H203+H204</f>
        <v>0</v>
      </c>
      <c r="I202" s="452">
        <f t="shared" ref="I202" si="148">I203+I204</f>
        <v>0</v>
      </c>
    </row>
    <row r="203" spans="1:9">
      <c r="A203" s="474"/>
      <c r="B203" s="453" t="s">
        <v>84</v>
      </c>
      <c r="C203" s="38">
        <v>0</v>
      </c>
      <c r="D203" s="38">
        <v>0</v>
      </c>
      <c r="E203" s="38">
        <v>0</v>
      </c>
      <c r="F203" s="38">
        <v>0</v>
      </c>
      <c r="G203" s="38">
        <v>0</v>
      </c>
      <c r="H203" s="38">
        <v>0</v>
      </c>
      <c r="I203" s="38">
        <v>0</v>
      </c>
    </row>
    <row r="204" spans="1:9">
      <c r="A204" s="477"/>
      <c r="B204" s="454" t="s">
        <v>85</v>
      </c>
      <c r="C204" s="38">
        <v>0</v>
      </c>
      <c r="D204" s="38">
        <v>0</v>
      </c>
      <c r="E204" s="38">
        <v>0</v>
      </c>
      <c r="F204" s="38">
        <v>0</v>
      </c>
      <c r="G204" s="38">
        <v>0</v>
      </c>
      <c r="H204" s="38">
        <v>0</v>
      </c>
      <c r="I204" s="38">
        <v>0</v>
      </c>
    </row>
    <row r="205" spans="1:9">
      <c r="A205" s="472" t="s">
        <v>833</v>
      </c>
      <c r="B205" s="473" t="s">
        <v>15</v>
      </c>
      <c r="C205" s="452">
        <f>C206+C209+C212+C215</f>
        <v>0</v>
      </c>
      <c r="D205" s="452">
        <f t="shared" ref="D205:G205" si="149">D206+D209+D212+D215</f>
        <v>0</v>
      </c>
      <c r="E205" s="452">
        <f t="shared" si="149"/>
        <v>0</v>
      </c>
      <c r="F205" s="452">
        <f t="shared" si="149"/>
        <v>0</v>
      </c>
      <c r="G205" s="452">
        <f t="shared" si="149"/>
        <v>0</v>
      </c>
      <c r="H205" s="452">
        <f>H206+H209+H212+H215</f>
        <v>0</v>
      </c>
      <c r="I205" s="452">
        <f t="shared" ref="I205" si="150">I206+I209+I212+I215</f>
        <v>0</v>
      </c>
    </row>
    <row r="206" spans="1:9">
      <c r="A206" s="474"/>
      <c r="B206" s="475" t="s">
        <v>53</v>
      </c>
      <c r="C206" s="452">
        <f>C207+C208</f>
        <v>0</v>
      </c>
      <c r="D206" s="452">
        <f t="shared" ref="D206:G206" si="151">D207+D208</f>
        <v>0</v>
      </c>
      <c r="E206" s="452">
        <f t="shared" si="151"/>
        <v>0</v>
      </c>
      <c r="F206" s="452">
        <f t="shared" si="151"/>
        <v>0</v>
      </c>
      <c r="G206" s="452">
        <f t="shared" si="151"/>
        <v>0</v>
      </c>
      <c r="H206" s="452">
        <f>H207+H208</f>
        <v>0</v>
      </c>
      <c r="I206" s="452">
        <f t="shared" ref="I206" si="152">I207+I208</f>
        <v>0</v>
      </c>
    </row>
    <row r="207" spans="1:9">
      <c r="A207" s="474"/>
      <c r="B207" s="453" t="s">
        <v>84</v>
      </c>
      <c r="C207" s="38">
        <v>0</v>
      </c>
      <c r="D207" s="38">
        <v>0</v>
      </c>
      <c r="E207" s="38">
        <v>0</v>
      </c>
      <c r="F207" s="38">
        <v>0</v>
      </c>
      <c r="G207" s="38">
        <v>0</v>
      </c>
      <c r="H207" s="38">
        <v>0</v>
      </c>
      <c r="I207" s="38">
        <v>0</v>
      </c>
    </row>
    <row r="208" spans="1:9">
      <c r="A208" s="474"/>
      <c r="B208" s="453" t="s">
        <v>85</v>
      </c>
      <c r="C208" s="38">
        <v>0</v>
      </c>
      <c r="D208" s="38">
        <v>0</v>
      </c>
      <c r="E208" s="38">
        <v>0</v>
      </c>
      <c r="F208" s="38">
        <v>0</v>
      </c>
      <c r="G208" s="38">
        <v>0</v>
      </c>
      <c r="H208" s="38">
        <v>0</v>
      </c>
      <c r="I208" s="38">
        <v>0</v>
      </c>
    </row>
    <row r="209" spans="1:9">
      <c r="A209" s="474"/>
      <c r="B209" s="476" t="s">
        <v>55</v>
      </c>
      <c r="C209" s="452">
        <f>C210+C211</f>
        <v>0</v>
      </c>
      <c r="D209" s="452">
        <f t="shared" ref="D209:G209" si="153">D210+D211</f>
        <v>0</v>
      </c>
      <c r="E209" s="452">
        <f t="shared" si="153"/>
        <v>0</v>
      </c>
      <c r="F209" s="452">
        <f t="shared" si="153"/>
        <v>0</v>
      </c>
      <c r="G209" s="452">
        <f t="shared" si="153"/>
        <v>0</v>
      </c>
      <c r="H209" s="452">
        <f>H210+H211</f>
        <v>0</v>
      </c>
      <c r="I209" s="452">
        <f t="shared" ref="I209" si="154">I210+I211</f>
        <v>0</v>
      </c>
    </row>
    <row r="210" spans="1:9">
      <c r="A210" s="474"/>
      <c r="B210" s="453" t="s">
        <v>84</v>
      </c>
      <c r="C210" s="38">
        <v>0</v>
      </c>
      <c r="D210" s="38">
        <v>0</v>
      </c>
      <c r="E210" s="38">
        <v>0</v>
      </c>
      <c r="F210" s="38">
        <v>0</v>
      </c>
      <c r="G210" s="38">
        <v>0</v>
      </c>
      <c r="H210" s="38">
        <v>0</v>
      </c>
      <c r="I210" s="38">
        <v>0</v>
      </c>
    </row>
    <row r="211" spans="1:9">
      <c r="A211" s="474"/>
      <c r="B211" s="453" t="s">
        <v>85</v>
      </c>
      <c r="C211" s="38">
        <v>0</v>
      </c>
      <c r="D211" s="38">
        <v>0</v>
      </c>
      <c r="E211" s="38">
        <v>0</v>
      </c>
      <c r="F211" s="38">
        <v>0</v>
      </c>
      <c r="G211" s="38">
        <v>0</v>
      </c>
      <c r="H211" s="38">
        <v>0</v>
      </c>
      <c r="I211" s="38">
        <v>0</v>
      </c>
    </row>
    <row r="212" spans="1:9">
      <c r="A212" s="474"/>
      <c r="B212" s="476" t="s">
        <v>56</v>
      </c>
      <c r="C212" s="452">
        <f>C213+C214</f>
        <v>0</v>
      </c>
      <c r="D212" s="452">
        <f t="shared" ref="D212:G212" si="155">D213+D214</f>
        <v>0</v>
      </c>
      <c r="E212" s="452">
        <f t="shared" si="155"/>
        <v>0</v>
      </c>
      <c r="F212" s="452">
        <f t="shared" si="155"/>
        <v>0</v>
      </c>
      <c r="G212" s="452">
        <f t="shared" si="155"/>
        <v>0</v>
      </c>
      <c r="H212" s="452">
        <f>H213+H214</f>
        <v>0</v>
      </c>
      <c r="I212" s="452">
        <f t="shared" ref="I212" si="156">I213+I214</f>
        <v>0</v>
      </c>
    </row>
    <row r="213" spans="1:9">
      <c r="A213" s="474"/>
      <c r="B213" s="453" t="s">
        <v>84</v>
      </c>
      <c r="C213" s="38">
        <v>0</v>
      </c>
      <c r="D213" s="38">
        <v>0</v>
      </c>
      <c r="E213" s="38">
        <v>0</v>
      </c>
      <c r="F213" s="38">
        <v>0</v>
      </c>
      <c r="G213" s="38">
        <v>0</v>
      </c>
      <c r="H213" s="38">
        <v>0</v>
      </c>
      <c r="I213" s="38">
        <v>0</v>
      </c>
    </row>
    <row r="214" spans="1:9">
      <c r="A214" s="474"/>
      <c r="B214" s="453" t="s">
        <v>85</v>
      </c>
      <c r="C214" s="38">
        <v>0</v>
      </c>
      <c r="D214" s="38">
        <v>0</v>
      </c>
      <c r="E214" s="38">
        <v>0</v>
      </c>
      <c r="F214" s="38">
        <v>0</v>
      </c>
      <c r="G214" s="38">
        <v>0</v>
      </c>
      <c r="H214" s="38">
        <v>0</v>
      </c>
      <c r="I214" s="38">
        <v>0</v>
      </c>
    </row>
    <row r="215" spans="1:9">
      <c r="A215" s="474"/>
      <c r="B215" s="476" t="s">
        <v>8</v>
      </c>
      <c r="C215" s="452">
        <f>C216+C217</f>
        <v>0</v>
      </c>
      <c r="D215" s="452">
        <f t="shared" ref="D215:G215" si="157">D216+D217</f>
        <v>0</v>
      </c>
      <c r="E215" s="452">
        <f t="shared" si="157"/>
        <v>0</v>
      </c>
      <c r="F215" s="452">
        <f t="shared" si="157"/>
        <v>0</v>
      </c>
      <c r="G215" s="452">
        <f t="shared" si="157"/>
        <v>0</v>
      </c>
      <c r="H215" s="452">
        <f>H216+H217</f>
        <v>0</v>
      </c>
      <c r="I215" s="452">
        <f t="shared" ref="I215" si="158">I216+I217</f>
        <v>0</v>
      </c>
    </row>
    <row r="216" spans="1:9">
      <c r="A216" s="474"/>
      <c r="B216" s="453" t="s">
        <v>84</v>
      </c>
      <c r="C216" s="38">
        <v>0</v>
      </c>
      <c r="D216" s="38">
        <v>0</v>
      </c>
      <c r="E216" s="38">
        <v>0</v>
      </c>
      <c r="F216" s="38">
        <v>0</v>
      </c>
      <c r="G216" s="38">
        <v>0</v>
      </c>
      <c r="H216" s="38">
        <v>0</v>
      </c>
      <c r="I216" s="38">
        <v>0</v>
      </c>
    </row>
    <row r="217" spans="1:9">
      <c r="A217" s="477"/>
      <c r="B217" s="454" t="s">
        <v>85</v>
      </c>
      <c r="C217" s="38">
        <v>0</v>
      </c>
      <c r="D217" s="38">
        <v>0</v>
      </c>
      <c r="E217" s="38">
        <v>0</v>
      </c>
      <c r="F217" s="38">
        <v>0</v>
      </c>
      <c r="G217" s="38">
        <v>0</v>
      </c>
      <c r="H217" s="38">
        <v>0</v>
      </c>
      <c r="I217" s="38">
        <v>0</v>
      </c>
    </row>
    <row r="218" spans="1:9">
      <c r="A218" s="478" t="s">
        <v>834</v>
      </c>
      <c r="B218" s="473" t="s">
        <v>835</v>
      </c>
      <c r="C218" s="452">
        <f>C219+C222+C225+C228</f>
        <v>0</v>
      </c>
      <c r="D218" s="452">
        <f t="shared" ref="D218:G218" si="159">D219+D222+D225+D228</f>
        <v>0</v>
      </c>
      <c r="E218" s="452">
        <f t="shared" si="159"/>
        <v>0</v>
      </c>
      <c r="F218" s="452">
        <f t="shared" si="159"/>
        <v>0</v>
      </c>
      <c r="G218" s="452">
        <f t="shared" si="159"/>
        <v>0</v>
      </c>
      <c r="H218" s="452">
        <f>H219+H222+H225+H228</f>
        <v>0</v>
      </c>
      <c r="I218" s="452">
        <f t="shared" ref="I218" si="160">I219+I222+I225+I228</f>
        <v>0</v>
      </c>
    </row>
    <row r="219" spans="1:9">
      <c r="A219" s="474"/>
      <c r="B219" s="475" t="s">
        <v>53</v>
      </c>
      <c r="C219" s="452">
        <f>C220+C221</f>
        <v>0</v>
      </c>
      <c r="D219" s="452">
        <f t="shared" ref="D219:G219" si="161">D220+D221</f>
        <v>0</v>
      </c>
      <c r="E219" s="452">
        <f t="shared" si="161"/>
        <v>0</v>
      </c>
      <c r="F219" s="452">
        <f t="shared" si="161"/>
        <v>0</v>
      </c>
      <c r="G219" s="452">
        <f t="shared" si="161"/>
        <v>0</v>
      </c>
      <c r="H219" s="452">
        <f>H220+H221</f>
        <v>0</v>
      </c>
      <c r="I219" s="452">
        <f t="shared" ref="I219" si="162">I220+I221</f>
        <v>0</v>
      </c>
    </row>
    <row r="220" spans="1:9">
      <c r="A220" s="474"/>
      <c r="B220" s="453" t="s">
        <v>84</v>
      </c>
      <c r="C220" s="38">
        <v>0</v>
      </c>
      <c r="D220" s="38">
        <v>0</v>
      </c>
      <c r="E220" s="38">
        <v>0</v>
      </c>
      <c r="F220" s="38">
        <v>0</v>
      </c>
      <c r="G220" s="38">
        <v>0</v>
      </c>
      <c r="H220" s="38">
        <v>0</v>
      </c>
      <c r="I220" s="38">
        <v>0</v>
      </c>
    </row>
    <row r="221" spans="1:9">
      <c r="A221" s="474"/>
      <c r="B221" s="453" t="s">
        <v>85</v>
      </c>
      <c r="C221" s="38">
        <v>0</v>
      </c>
      <c r="D221" s="38">
        <v>0</v>
      </c>
      <c r="E221" s="38">
        <v>0</v>
      </c>
      <c r="F221" s="38">
        <v>0</v>
      </c>
      <c r="G221" s="38">
        <v>0</v>
      </c>
      <c r="H221" s="38">
        <v>0</v>
      </c>
      <c r="I221" s="38">
        <v>0</v>
      </c>
    </row>
    <row r="222" spans="1:9">
      <c r="A222" s="474"/>
      <c r="B222" s="476" t="s">
        <v>55</v>
      </c>
      <c r="C222" s="452">
        <f>C223+C224</f>
        <v>0</v>
      </c>
      <c r="D222" s="452">
        <f t="shared" ref="D222:G222" si="163">D223+D224</f>
        <v>0</v>
      </c>
      <c r="E222" s="452">
        <f t="shared" si="163"/>
        <v>0</v>
      </c>
      <c r="F222" s="452">
        <f t="shared" si="163"/>
        <v>0</v>
      </c>
      <c r="G222" s="452">
        <f t="shared" si="163"/>
        <v>0</v>
      </c>
      <c r="H222" s="452">
        <f>H223+H224</f>
        <v>0</v>
      </c>
      <c r="I222" s="452">
        <f t="shared" ref="I222" si="164">I223+I224</f>
        <v>0</v>
      </c>
    </row>
    <row r="223" spans="1:9">
      <c r="A223" s="474"/>
      <c r="B223" s="453" t="s">
        <v>84</v>
      </c>
      <c r="C223" s="38">
        <v>0</v>
      </c>
      <c r="D223" s="38">
        <v>0</v>
      </c>
      <c r="E223" s="38">
        <v>0</v>
      </c>
      <c r="F223" s="38">
        <v>0</v>
      </c>
      <c r="G223" s="38">
        <v>0</v>
      </c>
      <c r="H223" s="38">
        <v>0</v>
      </c>
      <c r="I223" s="38">
        <v>0</v>
      </c>
    </row>
    <row r="224" spans="1:9">
      <c r="A224" s="474"/>
      <c r="B224" s="453" t="s">
        <v>85</v>
      </c>
      <c r="C224" s="38">
        <v>0</v>
      </c>
      <c r="D224" s="38">
        <v>0</v>
      </c>
      <c r="E224" s="38">
        <v>0</v>
      </c>
      <c r="F224" s="38">
        <v>0</v>
      </c>
      <c r="G224" s="38">
        <v>0</v>
      </c>
      <c r="H224" s="38">
        <v>0</v>
      </c>
      <c r="I224" s="38">
        <v>0</v>
      </c>
    </row>
    <row r="225" spans="1:9">
      <c r="A225" s="474"/>
      <c r="B225" s="476" t="s">
        <v>56</v>
      </c>
      <c r="C225" s="452">
        <f>C226+C227</f>
        <v>0</v>
      </c>
      <c r="D225" s="452">
        <f t="shared" ref="D225:G225" si="165">D226+D227</f>
        <v>0</v>
      </c>
      <c r="E225" s="452">
        <f t="shared" si="165"/>
        <v>0</v>
      </c>
      <c r="F225" s="452">
        <f t="shared" si="165"/>
        <v>0</v>
      </c>
      <c r="G225" s="452">
        <f t="shared" si="165"/>
        <v>0</v>
      </c>
      <c r="H225" s="452">
        <f>H226+H227</f>
        <v>0</v>
      </c>
      <c r="I225" s="452">
        <f t="shared" ref="I225" si="166">I226+I227</f>
        <v>0</v>
      </c>
    </row>
    <row r="226" spans="1:9">
      <c r="A226" s="474"/>
      <c r="B226" s="453" t="s">
        <v>84</v>
      </c>
      <c r="C226" s="38">
        <v>0</v>
      </c>
      <c r="D226" s="38">
        <v>0</v>
      </c>
      <c r="E226" s="38">
        <v>0</v>
      </c>
      <c r="F226" s="38">
        <v>0</v>
      </c>
      <c r="G226" s="38">
        <v>0</v>
      </c>
      <c r="H226" s="38">
        <v>0</v>
      </c>
      <c r="I226" s="38">
        <v>0</v>
      </c>
    </row>
    <row r="227" spans="1:9">
      <c r="A227" s="474"/>
      <c r="B227" s="453" t="s">
        <v>85</v>
      </c>
      <c r="C227" s="38">
        <v>0</v>
      </c>
      <c r="D227" s="38">
        <v>0</v>
      </c>
      <c r="E227" s="38">
        <v>0</v>
      </c>
      <c r="F227" s="38">
        <v>0</v>
      </c>
      <c r="G227" s="38">
        <v>0</v>
      </c>
      <c r="H227" s="38">
        <v>0</v>
      </c>
      <c r="I227" s="38">
        <v>0</v>
      </c>
    </row>
    <row r="228" spans="1:9">
      <c r="A228" s="474"/>
      <c r="B228" s="476" t="s">
        <v>8</v>
      </c>
      <c r="C228" s="452">
        <f>C229+C230</f>
        <v>0</v>
      </c>
      <c r="D228" s="452">
        <f t="shared" ref="D228:G228" si="167">D229+D230</f>
        <v>0</v>
      </c>
      <c r="E228" s="452">
        <f t="shared" si="167"/>
        <v>0</v>
      </c>
      <c r="F228" s="452">
        <f t="shared" si="167"/>
        <v>0</v>
      </c>
      <c r="G228" s="452">
        <f t="shared" si="167"/>
        <v>0</v>
      </c>
      <c r="H228" s="452">
        <f>H229+H230</f>
        <v>0</v>
      </c>
      <c r="I228" s="452">
        <f t="shared" ref="I228" si="168">I229+I230</f>
        <v>0</v>
      </c>
    </row>
    <row r="229" spans="1:9">
      <c r="A229" s="474"/>
      <c r="B229" s="453" t="s">
        <v>84</v>
      </c>
      <c r="C229" s="38">
        <v>0</v>
      </c>
      <c r="D229" s="38">
        <v>0</v>
      </c>
      <c r="E229" s="38">
        <v>0</v>
      </c>
      <c r="F229" s="38">
        <v>0</v>
      </c>
      <c r="G229" s="38">
        <v>0</v>
      </c>
      <c r="H229" s="38">
        <v>0</v>
      </c>
      <c r="I229" s="38">
        <v>0</v>
      </c>
    </row>
    <row r="230" spans="1:9">
      <c r="A230" s="477"/>
      <c r="B230" s="454" t="s">
        <v>85</v>
      </c>
      <c r="C230" s="38">
        <v>0</v>
      </c>
      <c r="D230" s="38">
        <v>0</v>
      </c>
      <c r="E230" s="38">
        <v>0</v>
      </c>
      <c r="F230" s="38">
        <v>0</v>
      </c>
      <c r="G230" s="38">
        <v>0</v>
      </c>
      <c r="H230" s="38">
        <v>0</v>
      </c>
      <c r="I230" s="38">
        <v>0</v>
      </c>
    </row>
    <row r="231" spans="1:9">
      <c r="A231" s="472" t="s">
        <v>836</v>
      </c>
      <c r="B231" s="473" t="s">
        <v>837</v>
      </c>
      <c r="C231" s="452">
        <f>C232+C235+C238+C241</f>
        <v>0</v>
      </c>
      <c r="D231" s="452">
        <f t="shared" ref="D231:G231" si="169">D232+D235+D238+D241</f>
        <v>0</v>
      </c>
      <c r="E231" s="452">
        <f t="shared" si="169"/>
        <v>0</v>
      </c>
      <c r="F231" s="452">
        <f t="shared" si="169"/>
        <v>0</v>
      </c>
      <c r="G231" s="452">
        <f t="shared" si="169"/>
        <v>0</v>
      </c>
      <c r="H231" s="452">
        <f>H232+H235+H238+H241</f>
        <v>0</v>
      </c>
      <c r="I231" s="452">
        <f t="shared" ref="I231" si="170">I232+I235+I238+I241</f>
        <v>0</v>
      </c>
    </row>
    <row r="232" spans="1:9">
      <c r="A232" s="474"/>
      <c r="B232" s="475" t="s">
        <v>53</v>
      </c>
      <c r="C232" s="452">
        <f>C233+C234</f>
        <v>0</v>
      </c>
      <c r="D232" s="452">
        <f t="shared" ref="D232:G232" si="171">D233+D234</f>
        <v>0</v>
      </c>
      <c r="E232" s="452">
        <f t="shared" si="171"/>
        <v>0</v>
      </c>
      <c r="F232" s="452">
        <f t="shared" si="171"/>
        <v>0</v>
      </c>
      <c r="G232" s="452">
        <f t="shared" si="171"/>
        <v>0</v>
      </c>
      <c r="H232" s="452">
        <f>H233+H234</f>
        <v>0</v>
      </c>
      <c r="I232" s="452">
        <f t="shared" ref="I232" si="172">I233+I234</f>
        <v>0</v>
      </c>
    </row>
    <row r="233" spans="1:9">
      <c r="A233" s="474"/>
      <c r="B233" s="453" t="s">
        <v>84</v>
      </c>
      <c r="C233" s="38">
        <v>0</v>
      </c>
      <c r="D233" s="38">
        <v>0</v>
      </c>
      <c r="E233" s="38">
        <v>0</v>
      </c>
      <c r="F233" s="38">
        <v>0</v>
      </c>
      <c r="G233" s="38">
        <v>0</v>
      </c>
      <c r="H233" s="38">
        <v>0</v>
      </c>
      <c r="I233" s="38">
        <v>0</v>
      </c>
    </row>
    <row r="234" spans="1:9">
      <c r="A234" s="474"/>
      <c r="B234" s="453" t="s">
        <v>85</v>
      </c>
      <c r="C234" s="38">
        <v>0</v>
      </c>
      <c r="D234" s="38">
        <v>0</v>
      </c>
      <c r="E234" s="38">
        <v>0</v>
      </c>
      <c r="F234" s="38">
        <v>0</v>
      </c>
      <c r="G234" s="38">
        <v>0</v>
      </c>
      <c r="H234" s="38">
        <v>0</v>
      </c>
      <c r="I234" s="38">
        <v>0</v>
      </c>
    </row>
    <row r="235" spans="1:9">
      <c r="A235" s="474"/>
      <c r="B235" s="476" t="s">
        <v>55</v>
      </c>
      <c r="C235" s="452">
        <f>C236+C237</f>
        <v>0</v>
      </c>
      <c r="D235" s="452">
        <f t="shared" ref="D235:G235" si="173">D236+D237</f>
        <v>0</v>
      </c>
      <c r="E235" s="452">
        <f t="shared" si="173"/>
        <v>0</v>
      </c>
      <c r="F235" s="452">
        <f t="shared" si="173"/>
        <v>0</v>
      </c>
      <c r="G235" s="452">
        <f t="shared" si="173"/>
        <v>0</v>
      </c>
      <c r="H235" s="452">
        <f>H236+H237</f>
        <v>0</v>
      </c>
      <c r="I235" s="452">
        <f t="shared" ref="I235" si="174">I236+I237</f>
        <v>0</v>
      </c>
    </row>
    <row r="236" spans="1:9">
      <c r="A236" s="474"/>
      <c r="B236" s="453" t="s">
        <v>84</v>
      </c>
      <c r="C236" s="38">
        <v>0</v>
      </c>
      <c r="D236" s="38">
        <v>0</v>
      </c>
      <c r="E236" s="38">
        <v>0</v>
      </c>
      <c r="F236" s="38">
        <v>0</v>
      </c>
      <c r="G236" s="38">
        <v>0</v>
      </c>
      <c r="H236" s="38">
        <v>0</v>
      </c>
      <c r="I236" s="38">
        <v>0</v>
      </c>
    </row>
    <row r="237" spans="1:9">
      <c r="A237" s="474"/>
      <c r="B237" s="453" t="s">
        <v>85</v>
      </c>
      <c r="C237" s="38">
        <v>0</v>
      </c>
      <c r="D237" s="38">
        <v>0</v>
      </c>
      <c r="E237" s="38">
        <v>0</v>
      </c>
      <c r="F237" s="38">
        <v>0</v>
      </c>
      <c r="G237" s="38">
        <v>0</v>
      </c>
      <c r="H237" s="38">
        <v>0</v>
      </c>
      <c r="I237" s="38">
        <v>0</v>
      </c>
    </row>
    <row r="238" spans="1:9">
      <c r="A238" s="474"/>
      <c r="B238" s="476" t="s">
        <v>56</v>
      </c>
      <c r="C238" s="452">
        <f>C239+C240</f>
        <v>0</v>
      </c>
      <c r="D238" s="452">
        <f t="shared" ref="D238:G238" si="175">D239+D240</f>
        <v>0</v>
      </c>
      <c r="E238" s="452">
        <f t="shared" si="175"/>
        <v>0</v>
      </c>
      <c r="F238" s="452">
        <f t="shared" si="175"/>
        <v>0</v>
      </c>
      <c r="G238" s="452">
        <f t="shared" si="175"/>
        <v>0</v>
      </c>
      <c r="H238" s="452">
        <f>H239+H240</f>
        <v>0</v>
      </c>
      <c r="I238" s="452">
        <f t="shared" ref="I238" si="176">I239+I240</f>
        <v>0</v>
      </c>
    </row>
    <row r="239" spans="1:9">
      <c r="A239" s="474"/>
      <c r="B239" s="453" t="s">
        <v>84</v>
      </c>
      <c r="C239" s="38">
        <v>0</v>
      </c>
      <c r="D239" s="38">
        <v>0</v>
      </c>
      <c r="E239" s="38">
        <v>0</v>
      </c>
      <c r="F239" s="38">
        <v>0</v>
      </c>
      <c r="G239" s="38">
        <v>0</v>
      </c>
      <c r="H239" s="38">
        <v>0</v>
      </c>
      <c r="I239" s="38">
        <v>0</v>
      </c>
    </row>
    <row r="240" spans="1:9">
      <c r="A240" s="474"/>
      <c r="B240" s="453" t="s">
        <v>85</v>
      </c>
      <c r="C240" s="38">
        <v>0</v>
      </c>
      <c r="D240" s="38">
        <v>0</v>
      </c>
      <c r="E240" s="38">
        <v>0</v>
      </c>
      <c r="F240" s="38">
        <v>0</v>
      </c>
      <c r="G240" s="38">
        <v>0</v>
      </c>
      <c r="H240" s="38">
        <v>0</v>
      </c>
      <c r="I240" s="38">
        <v>0</v>
      </c>
    </row>
    <row r="241" spans="1:9">
      <c r="A241" s="474"/>
      <c r="B241" s="476" t="s">
        <v>8</v>
      </c>
      <c r="C241" s="452">
        <f>C242+C243</f>
        <v>0</v>
      </c>
      <c r="D241" s="452">
        <f t="shared" ref="D241:G241" si="177">D242+D243</f>
        <v>0</v>
      </c>
      <c r="E241" s="452">
        <f t="shared" si="177"/>
        <v>0</v>
      </c>
      <c r="F241" s="452">
        <f t="shared" si="177"/>
        <v>0</v>
      </c>
      <c r="G241" s="452">
        <f t="shared" si="177"/>
        <v>0</v>
      </c>
      <c r="H241" s="452">
        <f>H242+H243</f>
        <v>0</v>
      </c>
      <c r="I241" s="452">
        <f t="shared" ref="I241" si="178">I242+I243</f>
        <v>0</v>
      </c>
    </row>
    <row r="242" spans="1:9">
      <c r="A242" s="474"/>
      <c r="B242" s="453" t="s">
        <v>84</v>
      </c>
      <c r="C242" s="38">
        <v>0</v>
      </c>
      <c r="D242" s="38">
        <v>0</v>
      </c>
      <c r="E242" s="38">
        <v>0</v>
      </c>
      <c r="F242" s="38">
        <v>0</v>
      </c>
      <c r="G242" s="38">
        <v>0</v>
      </c>
      <c r="H242" s="38">
        <v>0</v>
      </c>
      <c r="I242" s="38">
        <v>0</v>
      </c>
    </row>
    <row r="243" spans="1:9">
      <c r="A243" s="477"/>
      <c r="B243" s="454" t="s">
        <v>85</v>
      </c>
      <c r="C243" s="38">
        <v>0</v>
      </c>
      <c r="D243" s="38">
        <v>0</v>
      </c>
      <c r="E243" s="38">
        <v>0</v>
      </c>
      <c r="F243" s="38">
        <v>0</v>
      </c>
      <c r="G243" s="38">
        <v>0</v>
      </c>
      <c r="H243" s="38">
        <v>0</v>
      </c>
      <c r="I243" s="38">
        <v>0</v>
      </c>
    </row>
    <row r="244" spans="1:9">
      <c r="A244" s="472" t="s">
        <v>838</v>
      </c>
      <c r="B244" s="473" t="s">
        <v>839</v>
      </c>
      <c r="C244" s="452">
        <f>C245+C248+C251+C254</f>
        <v>0</v>
      </c>
      <c r="D244" s="452">
        <f t="shared" ref="D244:G244" si="179">D245+D248+D251+D254</f>
        <v>0</v>
      </c>
      <c r="E244" s="452">
        <f t="shared" si="179"/>
        <v>0</v>
      </c>
      <c r="F244" s="452">
        <f t="shared" si="179"/>
        <v>0</v>
      </c>
      <c r="G244" s="452">
        <f t="shared" si="179"/>
        <v>0</v>
      </c>
      <c r="H244" s="452">
        <f>H245+H248+H251+H254</f>
        <v>0</v>
      </c>
      <c r="I244" s="452">
        <f t="shared" ref="I244" si="180">I245+I248+I251+I254</f>
        <v>0</v>
      </c>
    </row>
    <row r="245" spans="1:9">
      <c r="A245" s="474"/>
      <c r="B245" s="475" t="s">
        <v>53</v>
      </c>
      <c r="C245" s="452">
        <f>C246+C247</f>
        <v>0</v>
      </c>
      <c r="D245" s="452">
        <f t="shared" ref="D245:G245" si="181">D246+D247</f>
        <v>0</v>
      </c>
      <c r="E245" s="452">
        <f t="shared" si="181"/>
        <v>0</v>
      </c>
      <c r="F245" s="452">
        <f t="shared" si="181"/>
        <v>0</v>
      </c>
      <c r="G245" s="452">
        <f t="shared" si="181"/>
        <v>0</v>
      </c>
      <c r="H245" s="452">
        <f>H246+H247</f>
        <v>0</v>
      </c>
      <c r="I245" s="452">
        <f t="shared" ref="I245" si="182">I246+I247</f>
        <v>0</v>
      </c>
    </row>
    <row r="246" spans="1:9">
      <c r="A246" s="474"/>
      <c r="B246" s="453" t="s">
        <v>84</v>
      </c>
      <c r="C246" s="38">
        <v>0</v>
      </c>
      <c r="D246" s="38">
        <v>0</v>
      </c>
      <c r="E246" s="38">
        <v>0</v>
      </c>
      <c r="F246" s="38">
        <v>0</v>
      </c>
      <c r="G246" s="38">
        <v>0</v>
      </c>
      <c r="H246" s="38">
        <v>0</v>
      </c>
      <c r="I246" s="38">
        <v>0</v>
      </c>
    </row>
    <row r="247" spans="1:9">
      <c r="A247" s="474"/>
      <c r="B247" s="453" t="s">
        <v>85</v>
      </c>
      <c r="C247" s="38">
        <v>0</v>
      </c>
      <c r="D247" s="38">
        <v>0</v>
      </c>
      <c r="E247" s="38">
        <v>0</v>
      </c>
      <c r="F247" s="38">
        <v>0</v>
      </c>
      <c r="G247" s="38">
        <v>0</v>
      </c>
      <c r="H247" s="38">
        <v>0</v>
      </c>
      <c r="I247" s="38">
        <v>0</v>
      </c>
    </row>
    <row r="248" spans="1:9">
      <c r="A248" s="474"/>
      <c r="B248" s="476" t="s">
        <v>55</v>
      </c>
      <c r="C248" s="452">
        <f>C249+C250</f>
        <v>0</v>
      </c>
      <c r="D248" s="452">
        <f t="shared" ref="D248:G248" si="183">D249+D250</f>
        <v>0</v>
      </c>
      <c r="E248" s="452">
        <f t="shared" si="183"/>
        <v>0</v>
      </c>
      <c r="F248" s="452">
        <f t="shared" si="183"/>
        <v>0</v>
      </c>
      <c r="G248" s="452">
        <f t="shared" si="183"/>
        <v>0</v>
      </c>
      <c r="H248" s="452">
        <f>H249+H250</f>
        <v>0</v>
      </c>
      <c r="I248" s="452">
        <f t="shared" ref="I248" si="184">I249+I250</f>
        <v>0</v>
      </c>
    </row>
    <row r="249" spans="1:9">
      <c r="A249" s="474"/>
      <c r="B249" s="453" t="s">
        <v>84</v>
      </c>
      <c r="C249" s="38">
        <v>0</v>
      </c>
      <c r="D249" s="38">
        <v>0</v>
      </c>
      <c r="E249" s="38">
        <v>0</v>
      </c>
      <c r="F249" s="38">
        <v>0</v>
      </c>
      <c r="G249" s="38">
        <v>0</v>
      </c>
      <c r="H249" s="38">
        <v>0</v>
      </c>
      <c r="I249" s="38">
        <v>0</v>
      </c>
    </row>
    <row r="250" spans="1:9">
      <c r="A250" s="474"/>
      <c r="B250" s="453" t="s">
        <v>85</v>
      </c>
      <c r="C250" s="38">
        <v>0</v>
      </c>
      <c r="D250" s="38">
        <v>0</v>
      </c>
      <c r="E250" s="38">
        <v>0</v>
      </c>
      <c r="F250" s="38">
        <v>0</v>
      </c>
      <c r="G250" s="38">
        <v>0</v>
      </c>
      <c r="H250" s="38">
        <v>0</v>
      </c>
      <c r="I250" s="38">
        <v>0</v>
      </c>
    </row>
    <row r="251" spans="1:9">
      <c r="A251" s="474"/>
      <c r="B251" s="476" t="s">
        <v>56</v>
      </c>
      <c r="C251" s="452">
        <f>C252+C253</f>
        <v>0</v>
      </c>
      <c r="D251" s="452">
        <f t="shared" ref="D251:G251" si="185">D252+D253</f>
        <v>0</v>
      </c>
      <c r="E251" s="452">
        <f t="shared" si="185"/>
        <v>0</v>
      </c>
      <c r="F251" s="452">
        <f t="shared" si="185"/>
        <v>0</v>
      </c>
      <c r="G251" s="452">
        <f t="shared" si="185"/>
        <v>0</v>
      </c>
      <c r="H251" s="452">
        <f>H252+H253</f>
        <v>0</v>
      </c>
      <c r="I251" s="452">
        <f t="shared" ref="I251" si="186">I252+I253</f>
        <v>0</v>
      </c>
    </row>
    <row r="252" spans="1:9">
      <c r="A252" s="474"/>
      <c r="B252" s="453" t="s">
        <v>84</v>
      </c>
      <c r="C252" s="38">
        <v>0</v>
      </c>
      <c r="D252" s="38">
        <v>0</v>
      </c>
      <c r="E252" s="38">
        <v>0</v>
      </c>
      <c r="F252" s="38">
        <v>0</v>
      </c>
      <c r="G252" s="38">
        <v>0</v>
      </c>
      <c r="H252" s="38">
        <v>0</v>
      </c>
      <c r="I252" s="38">
        <v>0</v>
      </c>
    </row>
    <row r="253" spans="1:9">
      <c r="A253" s="474"/>
      <c r="B253" s="453" t="s">
        <v>85</v>
      </c>
      <c r="C253" s="38">
        <v>0</v>
      </c>
      <c r="D253" s="38">
        <v>0</v>
      </c>
      <c r="E253" s="38">
        <v>0</v>
      </c>
      <c r="F253" s="38">
        <v>0</v>
      </c>
      <c r="G253" s="38">
        <v>0</v>
      </c>
      <c r="H253" s="38">
        <v>0</v>
      </c>
      <c r="I253" s="38">
        <v>0</v>
      </c>
    </row>
    <row r="254" spans="1:9">
      <c r="A254" s="474"/>
      <c r="B254" s="476" t="s">
        <v>8</v>
      </c>
      <c r="C254" s="452">
        <f>C255+C256</f>
        <v>0</v>
      </c>
      <c r="D254" s="452">
        <f t="shared" ref="D254:G254" si="187">D255+D256</f>
        <v>0</v>
      </c>
      <c r="E254" s="452">
        <f t="shared" si="187"/>
        <v>0</v>
      </c>
      <c r="F254" s="452">
        <f t="shared" si="187"/>
        <v>0</v>
      </c>
      <c r="G254" s="452">
        <f t="shared" si="187"/>
        <v>0</v>
      </c>
      <c r="H254" s="452">
        <f>H255+H256</f>
        <v>0</v>
      </c>
      <c r="I254" s="452">
        <f t="shared" ref="I254" si="188">I255+I256</f>
        <v>0</v>
      </c>
    </row>
    <row r="255" spans="1:9">
      <c r="A255" s="474"/>
      <c r="B255" s="453" t="s">
        <v>84</v>
      </c>
      <c r="C255" s="38">
        <v>0</v>
      </c>
      <c r="D255" s="38">
        <v>0</v>
      </c>
      <c r="E255" s="38">
        <v>0</v>
      </c>
      <c r="F255" s="38">
        <v>0</v>
      </c>
      <c r="G255" s="38">
        <v>0</v>
      </c>
      <c r="H255" s="38">
        <v>0</v>
      </c>
      <c r="I255" s="38">
        <v>0</v>
      </c>
    </row>
    <row r="256" spans="1:9">
      <c r="A256" s="477"/>
      <c r="B256" s="454" t="s">
        <v>85</v>
      </c>
      <c r="C256" s="38">
        <v>0</v>
      </c>
      <c r="D256" s="38">
        <v>0</v>
      </c>
      <c r="E256" s="38">
        <v>0</v>
      </c>
      <c r="F256" s="38">
        <v>0</v>
      </c>
      <c r="G256" s="38">
        <v>0</v>
      </c>
      <c r="H256" s="38">
        <v>0</v>
      </c>
      <c r="I256" s="38">
        <v>0</v>
      </c>
    </row>
    <row r="257" spans="1:9" ht="60">
      <c r="A257" s="472" t="s">
        <v>840</v>
      </c>
      <c r="B257" s="475" t="s">
        <v>841</v>
      </c>
      <c r="C257" s="452">
        <f>C258+C261+C264+C267</f>
        <v>0</v>
      </c>
      <c r="D257" s="452">
        <f t="shared" ref="D257:G257" si="189">D258+D261+D264+D267</f>
        <v>0</v>
      </c>
      <c r="E257" s="452">
        <f t="shared" si="189"/>
        <v>0</v>
      </c>
      <c r="F257" s="452">
        <f t="shared" si="189"/>
        <v>0</v>
      </c>
      <c r="G257" s="452">
        <f t="shared" si="189"/>
        <v>0</v>
      </c>
      <c r="H257" s="452">
        <f>H258+H261+H264+H267</f>
        <v>0</v>
      </c>
      <c r="I257" s="452">
        <f t="shared" ref="I257" si="190">I258+I261+I264+I267</f>
        <v>0</v>
      </c>
    </row>
    <row r="258" spans="1:9">
      <c r="A258" s="474"/>
      <c r="B258" s="475" t="s">
        <v>53</v>
      </c>
      <c r="C258" s="452">
        <f>C259+C260</f>
        <v>0</v>
      </c>
      <c r="D258" s="452">
        <f t="shared" ref="D258:G258" si="191">D259+D260</f>
        <v>0</v>
      </c>
      <c r="E258" s="452">
        <f t="shared" si="191"/>
        <v>0</v>
      </c>
      <c r="F258" s="452">
        <f t="shared" si="191"/>
        <v>0</v>
      </c>
      <c r="G258" s="452">
        <f t="shared" si="191"/>
        <v>0</v>
      </c>
      <c r="H258" s="452">
        <f>H259+H260</f>
        <v>0</v>
      </c>
      <c r="I258" s="452">
        <f t="shared" ref="I258" si="192">I259+I260</f>
        <v>0</v>
      </c>
    </row>
    <row r="259" spans="1:9">
      <c r="A259" s="474"/>
      <c r="B259" s="453" t="s">
        <v>84</v>
      </c>
      <c r="C259" s="38">
        <v>0</v>
      </c>
      <c r="D259" s="38">
        <v>0</v>
      </c>
      <c r="E259" s="38">
        <v>0</v>
      </c>
      <c r="F259" s="38">
        <v>0</v>
      </c>
      <c r="G259" s="38">
        <v>0</v>
      </c>
      <c r="H259" s="38">
        <v>0</v>
      </c>
      <c r="I259" s="38">
        <v>0</v>
      </c>
    </row>
    <row r="260" spans="1:9">
      <c r="A260" s="474"/>
      <c r="B260" s="453" t="s">
        <v>85</v>
      </c>
      <c r="C260" s="38">
        <v>0</v>
      </c>
      <c r="D260" s="38">
        <v>0</v>
      </c>
      <c r="E260" s="38">
        <v>0</v>
      </c>
      <c r="F260" s="38">
        <v>0</v>
      </c>
      <c r="G260" s="38">
        <v>0</v>
      </c>
      <c r="H260" s="38">
        <v>0</v>
      </c>
      <c r="I260" s="38">
        <v>0</v>
      </c>
    </row>
    <row r="261" spans="1:9">
      <c r="A261" s="474"/>
      <c r="B261" s="476" t="s">
        <v>55</v>
      </c>
      <c r="C261" s="452">
        <f>C262+C263</f>
        <v>0</v>
      </c>
      <c r="D261" s="452">
        <f t="shared" ref="D261:G261" si="193">D262+D263</f>
        <v>0</v>
      </c>
      <c r="E261" s="452">
        <f t="shared" si="193"/>
        <v>0</v>
      </c>
      <c r="F261" s="452">
        <f t="shared" si="193"/>
        <v>0</v>
      </c>
      <c r="G261" s="452">
        <f t="shared" si="193"/>
        <v>0</v>
      </c>
      <c r="H261" s="452">
        <f>H262+H263</f>
        <v>0</v>
      </c>
      <c r="I261" s="452">
        <f t="shared" ref="I261" si="194">I262+I263</f>
        <v>0</v>
      </c>
    </row>
    <row r="262" spans="1:9">
      <c r="A262" s="474"/>
      <c r="B262" s="453" t="s">
        <v>84</v>
      </c>
      <c r="C262" s="38">
        <v>0</v>
      </c>
      <c r="D262" s="38">
        <v>0</v>
      </c>
      <c r="E262" s="38">
        <v>0</v>
      </c>
      <c r="F262" s="38">
        <v>0</v>
      </c>
      <c r="G262" s="38">
        <v>0</v>
      </c>
      <c r="H262" s="38">
        <v>0</v>
      </c>
      <c r="I262" s="38">
        <v>0</v>
      </c>
    </row>
    <row r="263" spans="1:9">
      <c r="A263" s="474"/>
      <c r="B263" s="453" t="s">
        <v>85</v>
      </c>
      <c r="C263" s="38">
        <v>0</v>
      </c>
      <c r="D263" s="38">
        <v>0</v>
      </c>
      <c r="E263" s="38">
        <v>0</v>
      </c>
      <c r="F263" s="38">
        <v>0</v>
      </c>
      <c r="G263" s="38">
        <v>0</v>
      </c>
      <c r="H263" s="38">
        <v>0</v>
      </c>
      <c r="I263" s="38">
        <v>0</v>
      </c>
    </row>
    <row r="264" spans="1:9">
      <c r="A264" s="474"/>
      <c r="B264" s="476" t="s">
        <v>56</v>
      </c>
      <c r="C264" s="452">
        <f>C265+C266</f>
        <v>0</v>
      </c>
      <c r="D264" s="452">
        <f t="shared" ref="D264:G264" si="195">D265+D266</f>
        <v>0</v>
      </c>
      <c r="E264" s="452">
        <f t="shared" si="195"/>
        <v>0</v>
      </c>
      <c r="F264" s="452">
        <f t="shared" si="195"/>
        <v>0</v>
      </c>
      <c r="G264" s="452">
        <f t="shared" si="195"/>
        <v>0</v>
      </c>
      <c r="H264" s="452">
        <f>H265+H266</f>
        <v>0</v>
      </c>
      <c r="I264" s="452">
        <f t="shared" ref="I264" si="196">I265+I266</f>
        <v>0</v>
      </c>
    </row>
    <row r="265" spans="1:9">
      <c r="A265" s="474"/>
      <c r="B265" s="453" t="s">
        <v>84</v>
      </c>
      <c r="C265" s="38">
        <v>0</v>
      </c>
      <c r="D265" s="38">
        <v>0</v>
      </c>
      <c r="E265" s="38">
        <v>0</v>
      </c>
      <c r="F265" s="38">
        <v>0</v>
      </c>
      <c r="G265" s="38">
        <v>0</v>
      </c>
      <c r="H265" s="38">
        <v>0</v>
      </c>
      <c r="I265" s="38">
        <v>0</v>
      </c>
    </row>
    <row r="266" spans="1:9">
      <c r="A266" s="474"/>
      <c r="B266" s="453" t="s">
        <v>85</v>
      </c>
      <c r="C266" s="38">
        <v>0</v>
      </c>
      <c r="D266" s="38">
        <v>0</v>
      </c>
      <c r="E266" s="38">
        <v>0</v>
      </c>
      <c r="F266" s="38">
        <v>0</v>
      </c>
      <c r="G266" s="38">
        <v>0</v>
      </c>
      <c r="H266" s="38">
        <v>0</v>
      </c>
      <c r="I266" s="38">
        <v>0</v>
      </c>
    </row>
    <row r="267" spans="1:9">
      <c r="A267" s="474"/>
      <c r="B267" s="476" t="s">
        <v>8</v>
      </c>
      <c r="C267" s="452">
        <f>C268+C269</f>
        <v>0</v>
      </c>
      <c r="D267" s="452">
        <f t="shared" ref="D267:G267" si="197">D268+D269</f>
        <v>0</v>
      </c>
      <c r="E267" s="452">
        <f t="shared" si="197"/>
        <v>0</v>
      </c>
      <c r="F267" s="452">
        <f t="shared" si="197"/>
        <v>0</v>
      </c>
      <c r="G267" s="452">
        <f t="shared" si="197"/>
        <v>0</v>
      </c>
      <c r="H267" s="452">
        <f>H268+H269</f>
        <v>0</v>
      </c>
      <c r="I267" s="452">
        <f t="shared" ref="I267" si="198">I268+I269</f>
        <v>0</v>
      </c>
    </row>
    <row r="268" spans="1:9">
      <c r="A268" s="474"/>
      <c r="B268" s="453" t="s">
        <v>84</v>
      </c>
      <c r="C268" s="38">
        <v>0</v>
      </c>
      <c r="D268" s="38">
        <v>0</v>
      </c>
      <c r="E268" s="38">
        <v>0</v>
      </c>
      <c r="F268" s="38">
        <v>0</v>
      </c>
      <c r="G268" s="38">
        <v>0</v>
      </c>
      <c r="H268" s="38">
        <v>0</v>
      </c>
      <c r="I268" s="38">
        <v>0</v>
      </c>
    </row>
    <row r="269" spans="1:9">
      <c r="A269" s="477"/>
      <c r="B269" s="454" t="s">
        <v>85</v>
      </c>
      <c r="C269" s="38">
        <v>0</v>
      </c>
      <c r="D269" s="38">
        <v>0</v>
      </c>
      <c r="E269" s="38">
        <v>0</v>
      </c>
      <c r="F269" s="38">
        <v>0</v>
      </c>
      <c r="G269" s="38">
        <v>0</v>
      </c>
      <c r="H269" s="38">
        <v>0</v>
      </c>
      <c r="I269" s="38">
        <v>0</v>
      </c>
    </row>
    <row r="270" spans="1:9" ht="30">
      <c r="A270" s="472" t="s">
        <v>842</v>
      </c>
      <c r="B270" s="475" t="s">
        <v>843</v>
      </c>
      <c r="C270" s="452">
        <f>C271+C274+C277+C280</f>
        <v>0</v>
      </c>
      <c r="D270" s="452">
        <f t="shared" ref="D270:G270" si="199">D271+D274+D277+D280</f>
        <v>0</v>
      </c>
      <c r="E270" s="452">
        <f t="shared" si="199"/>
        <v>0</v>
      </c>
      <c r="F270" s="452">
        <f t="shared" si="199"/>
        <v>0</v>
      </c>
      <c r="G270" s="452">
        <f t="shared" si="199"/>
        <v>0</v>
      </c>
      <c r="H270" s="452">
        <f>H271+H274+H277+H280</f>
        <v>0</v>
      </c>
      <c r="I270" s="452">
        <f t="shared" ref="I270" si="200">I271+I274+I277+I280</f>
        <v>0</v>
      </c>
    </row>
    <row r="271" spans="1:9">
      <c r="A271" s="474"/>
      <c r="B271" s="475" t="s">
        <v>53</v>
      </c>
      <c r="C271" s="452">
        <f>C272+C273</f>
        <v>0</v>
      </c>
      <c r="D271" s="452">
        <f t="shared" ref="D271:G271" si="201">D272+D273</f>
        <v>0</v>
      </c>
      <c r="E271" s="452">
        <f t="shared" si="201"/>
        <v>0</v>
      </c>
      <c r="F271" s="452">
        <f t="shared" si="201"/>
        <v>0</v>
      </c>
      <c r="G271" s="452">
        <f t="shared" si="201"/>
        <v>0</v>
      </c>
      <c r="H271" s="452">
        <f>H272+H273</f>
        <v>0</v>
      </c>
      <c r="I271" s="452">
        <f t="shared" ref="I271" si="202">I272+I273</f>
        <v>0</v>
      </c>
    </row>
    <row r="272" spans="1:9">
      <c r="A272" s="474"/>
      <c r="B272" s="453" t="s">
        <v>84</v>
      </c>
      <c r="C272" s="38">
        <v>0</v>
      </c>
      <c r="D272" s="38">
        <v>0</v>
      </c>
      <c r="E272" s="38">
        <v>0</v>
      </c>
      <c r="F272" s="38">
        <v>0</v>
      </c>
      <c r="G272" s="38">
        <v>0</v>
      </c>
      <c r="H272" s="38">
        <v>0</v>
      </c>
      <c r="I272" s="38">
        <v>0</v>
      </c>
    </row>
    <row r="273" spans="1:9">
      <c r="A273" s="474"/>
      <c r="B273" s="453" t="s">
        <v>85</v>
      </c>
      <c r="C273" s="38">
        <v>0</v>
      </c>
      <c r="D273" s="38">
        <v>0</v>
      </c>
      <c r="E273" s="38">
        <v>0</v>
      </c>
      <c r="F273" s="38">
        <v>0</v>
      </c>
      <c r="G273" s="38">
        <v>0</v>
      </c>
      <c r="H273" s="38">
        <v>0</v>
      </c>
      <c r="I273" s="38">
        <v>0</v>
      </c>
    </row>
    <row r="274" spans="1:9">
      <c r="A274" s="474"/>
      <c r="B274" s="476" t="s">
        <v>55</v>
      </c>
      <c r="C274" s="452">
        <f>C275+C276</f>
        <v>0</v>
      </c>
      <c r="D274" s="452">
        <f t="shared" ref="D274:G274" si="203">D275+D276</f>
        <v>0</v>
      </c>
      <c r="E274" s="452">
        <f t="shared" si="203"/>
        <v>0</v>
      </c>
      <c r="F274" s="452">
        <f t="shared" si="203"/>
        <v>0</v>
      </c>
      <c r="G274" s="452">
        <f t="shared" si="203"/>
        <v>0</v>
      </c>
      <c r="H274" s="452">
        <f>H275+H276</f>
        <v>0</v>
      </c>
      <c r="I274" s="452">
        <f t="shared" ref="I274" si="204">I275+I276</f>
        <v>0</v>
      </c>
    </row>
    <row r="275" spans="1:9">
      <c r="A275" s="474"/>
      <c r="B275" s="453" t="s">
        <v>84</v>
      </c>
      <c r="C275" s="38">
        <v>0</v>
      </c>
      <c r="D275" s="38">
        <v>0</v>
      </c>
      <c r="E275" s="38">
        <v>0</v>
      </c>
      <c r="F275" s="38">
        <v>0</v>
      </c>
      <c r="G275" s="38">
        <v>0</v>
      </c>
      <c r="H275" s="38">
        <v>0</v>
      </c>
      <c r="I275" s="38">
        <v>0</v>
      </c>
    </row>
    <row r="276" spans="1:9">
      <c r="A276" s="474"/>
      <c r="B276" s="453" t="s">
        <v>85</v>
      </c>
      <c r="C276" s="38">
        <v>0</v>
      </c>
      <c r="D276" s="38">
        <v>0</v>
      </c>
      <c r="E276" s="38">
        <v>0</v>
      </c>
      <c r="F276" s="38">
        <v>0</v>
      </c>
      <c r="G276" s="38">
        <v>0</v>
      </c>
      <c r="H276" s="38">
        <v>0</v>
      </c>
      <c r="I276" s="38">
        <v>0</v>
      </c>
    </row>
    <row r="277" spans="1:9">
      <c r="A277" s="474"/>
      <c r="B277" s="476" t="s">
        <v>56</v>
      </c>
      <c r="C277" s="452">
        <f>C278+C279</f>
        <v>0</v>
      </c>
      <c r="D277" s="452">
        <f t="shared" ref="D277:G277" si="205">D278+D279</f>
        <v>0</v>
      </c>
      <c r="E277" s="452">
        <f t="shared" si="205"/>
        <v>0</v>
      </c>
      <c r="F277" s="452">
        <f t="shared" si="205"/>
        <v>0</v>
      </c>
      <c r="G277" s="452">
        <f t="shared" si="205"/>
        <v>0</v>
      </c>
      <c r="H277" s="452">
        <f>H278+H279</f>
        <v>0</v>
      </c>
      <c r="I277" s="452">
        <f t="shared" ref="I277" si="206">I278+I279</f>
        <v>0</v>
      </c>
    </row>
    <row r="278" spans="1:9">
      <c r="A278" s="474"/>
      <c r="B278" s="453" t="s">
        <v>84</v>
      </c>
      <c r="C278" s="38">
        <v>0</v>
      </c>
      <c r="D278" s="38">
        <v>0</v>
      </c>
      <c r="E278" s="38">
        <v>0</v>
      </c>
      <c r="F278" s="38">
        <v>0</v>
      </c>
      <c r="G278" s="38">
        <v>0</v>
      </c>
      <c r="H278" s="38">
        <v>0</v>
      </c>
      <c r="I278" s="38">
        <v>0</v>
      </c>
    </row>
    <row r="279" spans="1:9">
      <c r="A279" s="474"/>
      <c r="B279" s="453" t="s">
        <v>85</v>
      </c>
      <c r="C279" s="38">
        <v>0</v>
      </c>
      <c r="D279" s="38">
        <v>0</v>
      </c>
      <c r="E279" s="38">
        <v>0</v>
      </c>
      <c r="F279" s="38">
        <v>0</v>
      </c>
      <c r="G279" s="38">
        <v>0</v>
      </c>
      <c r="H279" s="38">
        <v>0</v>
      </c>
      <c r="I279" s="38">
        <v>0</v>
      </c>
    </row>
    <row r="280" spans="1:9">
      <c r="A280" s="474"/>
      <c r="B280" s="476" t="s">
        <v>8</v>
      </c>
      <c r="C280" s="452">
        <f>C281+C282</f>
        <v>0</v>
      </c>
      <c r="D280" s="452">
        <f t="shared" ref="D280:G280" si="207">D281+D282</f>
        <v>0</v>
      </c>
      <c r="E280" s="452">
        <f t="shared" si="207"/>
        <v>0</v>
      </c>
      <c r="F280" s="452">
        <f t="shared" si="207"/>
        <v>0</v>
      </c>
      <c r="G280" s="452">
        <f t="shared" si="207"/>
        <v>0</v>
      </c>
      <c r="H280" s="452">
        <f>H281+H282</f>
        <v>0</v>
      </c>
      <c r="I280" s="452">
        <f t="shared" ref="I280" si="208">I281+I282</f>
        <v>0</v>
      </c>
    </row>
    <row r="281" spans="1:9">
      <c r="A281" s="474"/>
      <c r="B281" s="453" t="s">
        <v>84</v>
      </c>
      <c r="C281" s="38">
        <v>0</v>
      </c>
      <c r="D281" s="38">
        <v>0</v>
      </c>
      <c r="E281" s="38">
        <v>0</v>
      </c>
      <c r="F281" s="38">
        <v>0</v>
      </c>
      <c r="G281" s="38">
        <v>0</v>
      </c>
      <c r="H281" s="38">
        <v>0</v>
      </c>
      <c r="I281" s="38">
        <v>0</v>
      </c>
    </row>
    <row r="282" spans="1:9">
      <c r="A282" s="477"/>
      <c r="B282" s="454" t="s">
        <v>85</v>
      </c>
      <c r="C282" s="73">
        <v>0</v>
      </c>
      <c r="D282" s="73">
        <v>0</v>
      </c>
      <c r="E282" s="73">
        <v>0</v>
      </c>
      <c r="F282" s="73">
        <v>0</v>
      </c>
      <c r="G282" s="73">
        <v>0</v>
      </c>
      <c r="H282" s="73">
        <v>0</v>
      </c>
      <c r="I282" s="73">
        <v>0</v>
      </c>
    </row>
  </sheetData>
  <mergeCells count="7">
    <mergeCell ref="I7:I8"/>
    <mergeCell ref="B7:B8"/>
    <mergeCell ref="C7:C8"/>
    <mergeCell ref="D7:D8"/>
    <mergeCell ref="E7:E8"/>
    <mergeCell ref="F7:G7"/>
    <mergeCell ref="H7:H8"/>
  </mergeCells>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showGridLines="0" zoomScale="80" zoomScaleNormal="80" workbookViewId="0">
      <pane xSplit="1" ySplit="8" topLeftCell="B9" activePane="bottomRight" state="frozen"/>
      <selection activeCell="B2" sqref="B2:G2"/>
      <selection pane="topRight" activeCell="B2" sqref="B2:G2"/>
      <selection pane="bottomLeft" activeCell="B2" sqref="B2:G2"/>
      <selection pane="bottomRight"/>
    </sheetView>
  </sheetViews>
  <sheetFormatPr defaultRowHeight="15"/>
  <cols>
    <col min="1" max="1" width="58.7109375" style="64" customWidth="1"/>
    <col min="2" max="2" width="10.7109375" style="64" bestFit="1" customWidth="1"/>
    <col min="3" max="3" width="5.7109375" style="64" bestFit="1" customWidth="1"/>
    <col min="4" max="4" width="6" style="64" bestFit="1" customWidth="1"/>
    <col min="5" max="5" width="7.28515625" style="64" bestFit="1" customWidth="1"/>
    <col min="6" max="6" width="5.7109375" style="64" bestFit="1" customWidth="1"/>
    <col min="7" max="7" width="6.28515625" style="64" bestFit="1" customWidth="1"/>
    <col min="8" max="8" width="6" style="64" bestFit="1" customWidth="1"/>
    <col min="9" max="10" width="5.7109375" style="64" bestFit="1" customWidth="1"/>
    <col min="11" max="11" width="7.7109375" style="64" bestFit="1" customWidth="1"/>
    <col min="12" max="16384" width="9.140625" style="64"/>
  </cols>
  <sheetData>
    <row r="1" spans="1:11" s="1855" customFormat="1">
      <c r="A1" s="1679" t="s">
        <v>2257</v>
      </c>
      <c r="B1" s="1933">
        <v>37</v>
      </c>
      <c r="D1" s="1934"/>
      <c r="E1" s="1935"/>
    </row>
    <row r="2" spans="1:11" s="1855" customFormat="1" ht="14.25" customHeight="1">
      <c r="A2" s="1679" t="s">
        <v>2258</v>
      </c>
      <c r="B2" s="4778" t="s">
        <v>2304</v>
      </c>
      <c r="C2" s="4778"/>
      <c r="D2" s="4778"/>
      <c r="E2" s="4778"/>
      <c r="F2" s="4778"/>
      <c r="G2" s="4778"/>
    </row>
    <row r="3" spans="1:11" s="1855" customFormat="1">
      <c r="A3" s="1679" t="s">
        <v>2259</v>
      </c>
      <c r="B3" s="1856" t="s">
        <v>52</v>
      </c>
      <c r="D3" s="1934"/>
      <c r="E3" s="1936"/>
    </row>
    <row r="4" spans="1:11" s="1855" customFormat="1">
      <c r="A4" s="1679" t="s">
        <v>2260</v>
      </c>
      <c r="B4" s="1856" t="s">
        <v>53</v>
      </c>
      <c r="D4" s="1934"/>
      <c r="E4" s="1936"/>
    </row>
    <row r="5" spans="1:11" s="1855" customFormat="1">
      <c r="A5" s="1679" t="s">
        <v>2261</v>
      </c>
      <c r="B5" s="1856" t="s">
        <v>1412</v>
      </c>
      <c r="D5" s="1934"/>
      <c r="E5" s="1936"/>
    </row>
    <row r="6" spans="1:11" ht="15.75" thickBot="1"/>
    <row r="7" spans="1:11" s="1941" customFormat="1" ht="12.75" customHeight="1">
      <c r="A7" s="1937"/>
      <c r="B7" s="1938"/>
      <c r="C7" s="1938" t="s">
        <v>2474</v>
      </c>
      <c r="D7" s="1938"/>
      <c r="E7" s="1939"/>
      <c r="F7" s="1940"/>
      <c r="G7" s="1938" t="s">
        <v>2475</v>
      </c>
      <c r="H7" s="1939"/>
      <c r="I7" s="1938" t="s">
        <v>2476</v>
      </c>
      <c r="J7" s="1938"/>
      <c r="K7" s="4779" t="s">
        <v>2312</v>
      </c>
    </row>
    <row r="8" spans="1:11" s="1941" customFormat="1" ht="20.25" customHeight="1" thickBot="1">
      <c r="A8" s="1859"/>
      <c r="B8" s="1942" t="s">
        <v>2436</v>
      </c>
      <c r="C8" s="1942" t="s">
        <v>2437</v>
      </c>
      <c r="D8" s="1942" t="s">
        <v>2438</v>
      </c>
      <c r="E8" s="1943" t="s">
        <v>2439</v>
      </c>
      <c r="F8" s="1944" t="s">
        <v>2440</v>
      </c>
      <c r="G8" s="1942" t="s">
        <v>2441</v>
      </c>
      <c r="H8" s="1943" t="s">
        <v>2442</v>
      </c>
      <c r="I8" s="1942" t="s">
        <v>2443</v>
      </c>
      <c r="J8" s="1942" t="s">
        <v>2444</v>
      </c>
      <c r="K8" s="4780"/>
    </row>
    <row r="9" spans="1:11" s="1941" customFormat="1" ht="20.25" customHeight="1" thickBot="1">
      <c r="A9" s="1945" t="s">
        <v>2335</v>
      </c>
      <c r="B9" s="1946">
        <f t="shared" ref="B9:K9" si="0">SUM(B10:B22)</f>
        <v>0</v>
      </c>
      <c r="C9" s="1947">
        <f t="shared" si="0"/>
        <v>0</v>
      </c>
      <c r="D9" s="1947">
        <f t="shared" si="0"/>
        <v>0</v>
      </c>
      <c r="E9" s="1948">
        <f t="shared" si="0"/>
        <v>0</v>
      </c>
      <c r="F9" s="1946">
        <f t="shared" si="0"/>
        <v>0</v>
      </c>
      <c r="G9" s="1947">
        <f t="shared" si="0"/>
        <v>0</v>
      </c>
      <c r="H9" s="1948">
        <f t="shared" si="0"/>
        <v>0</v>
      </c>
      <c r="I9" s="1947">
        <f t="shared" si="0"/>
        <v>0</v>
      </c>
      <c r="J9" s="1948">
        <f t="shared" si="0"/>
        <v>0</v>
      </c>
      <c r="K9" s="1884">
        <f t="shared" si="0"/>
        <v>0</v>
      </c>
    </row>
    <row r="10" spans="1:11" s="1941" customFormat="1" ht="12.75">
      <c r="A10" s="1949" t="s">
        <v>2337</v>
      </c>
      <c r="B10" s="1875"/>
      <c r="C10" s="1876"/>
      <c r="D10" s="1876"/>
      <c r="E10" s="1877"/>
      <c r="F10" s="1875"/>
      <c r="G10" s="1876"/>
      <c r="H10" s="1877"/>
      <c r="I10" s="1876"/>
      <c r="J10" s="1877"/>
      <c r="K10" s="1950">
        <f t="shared" ref="K10:K22" si="1">SUM(B10:J10)</f>
        <v>0</v>
      </c>
    </row>
    <row r="11" spans="1:11" s="1941" customFormat="1" ht="12.75">
      <c r="A11" s="1949" t="s">
        <v>2338</v>
      </c>
      <c r="B11" s="1875"/>
      <c r="C11" s="1876"/>
      <c r="D11" s="1876"/>
      <c r="E11" s="1877"/>
      <c r="F11" s="1875"/>
      <c r="G11" s="1876"/>
      <c r="H11" s="1877"/>
      <c r="I11" s="1876"/>
      <c r="J11" s="1877"/>
      <c r="K11" s="1950">
        <f t="shared" si="1"/>
        <v>0</v>
      </c>
    </row>
    <row r="12" spans="1:11" s="1941" customFormat="1" ht="12.75">
      <c r="A12" s="1949" t="s">
        <v>2339</v>
      </c>
      <c r="B12" s="1875"/>
      <c r="C12" s="1876"/>
      <c r="D12" s="1876"/>
      <c r="E12" s="1877"/>
      <c r="F12" s="1875"/>
      <c r="G12" s="1876"/>
      <c r="H12" s="1877"/>
      <c r="I12" s="1876"/>
      <c r="J12" s="1877"/>
      <c r="K12" s="1950">
        <f t="shared" si="1"/>
        <v>0</v>
      </c>
    </row>
    <row r="13" spans="1:11" s="1941" customFormat="1" ht="12.75">
      <c r="A13" s="1949" t="s">
        <v>2341</v>
      </c>
      <c r="B13" s="1875"/>
      <c r="C13" s="1876"/>
      <c r="D13" s="1876"/>
      <c r="E13" s="1877"/>
      <c r="F13" s="1875"/>
      <c r="G13" s="1876"/>
      <c r="H13" s="1877"/>
      <c r="I13" s="1876"/>
      <c r="J13" s="1877"/>
      <c r="K13" s="1950">
        <f t="shared" si="1"/>
        <v>0</v>
      </c>
    </row>
    <row r="14" spans="1:11" s="1941" customFormat="1" ht="12.75">
      <c r="A14" s="1949" t="s">
        <v>2477</v>
      </c>
      <c r="B14" s="1875"/>
      <c r="C14" s="1876"/>
      <c r="D14" s="1876"/>
      <c r="E14" s="1877"/>
      <c r="F14" s="1875"/>
      <c r="G14" s="1876"/>
      <c r="H14" s="1877"/>
      <c r="I14" s="1876"/>
      <c r="J14" s="1877"/>
      <c r="K14" s="1950">
        <f t="shared" si="1"/>
        <v>0</v>
      </c>
    </row>
    <row r="15" spans="1:11" s="1941" customFormat="1" ht="12.75">
      <c r="A15" s="1949" t="s">
        <v>2478</v>
      </c>
      <c r="B15" s="1875"/>
      <c r="C15" s="1876"/>
      <c r="D15" s="1876"/>
      <c r="E15" s="1877"/>
      <c r="F15" s="1875"/>
      <c r="G15" s="1876"/>
      <c r="H15" s="1877"/>
      <c r="I15" s="1876"/>
      <c r="J15" s="1877"/>
      <c r="K15" s="1950">
        <f t="shared" si="1"/>
        <v>0</v>
      </c>
    </row>
    <row r="16" spans="1:11" s="1941" customFormat="1" ht="12.75">
      <c r="A16" s="1949" t="s">
        <v>2479</v>
      </c>
      <c r="B16" s="1875"/>
      <c r="C16" s="1876"/>
      <c r="D16" s="1876"/>
      <c r="E16" s="1877"/>
      <c r="F16" s="1875"/>
      <c r="G16" s="1876"/>
      <c r="H16" s="1877"/>
      <c r="I16" s="1876"/>
      <c r="J16" s="1877"/>
      <c r="K16" s="1950">
        <f t="shared" si="1"/>
        <v>0</v>
      </c>
    </row>
    <row r="17" spans="1:11" s="1941" customFormat="1" ht="12.75">
      <c r="A17" s="1949" t="s">
        <v>2480</v>
      </c>
      <c r="B17" s="1875"/>
      <c r="C17" s="1876"/>
      <c r="D17" s="1876"/>
      <c r="E17" s="1877"/>
      <c r="F17" s="1875"/>
      <c r="G17" s="1876"/>
      <c r="H17" s="1877"/>
      <c r="I17" s="1876"/>
      <c r="J17" s="1877"/>
      <c r="K17" s="1950">
        <f t="shared" si="1"/>
        <v>0</v>
      </c>
    </row>
    <row r="18" spans="1:11" s="1941" customFormat="1" ht="12.75">
      <c r="A18" s="1949" t="s">
        <v>2481</v>
      </c>
      <c r="B18" s="1875"/>
      <c r="C18" s="1876"/>
      <c r="D18" s="1876"/>
      <c r="E18" s="1877"/>
      <c r="F18" s="1875"/>
      <c r="G18" s="1876"/>
      <c r="H18" s="1877"/>
      <c r="I18" s="1876"/>
      <c r="J18" s="1877"/>
      <c r="K18" s="1950">
        <f t="shared" si="1"/>
        <v>0</v>
      </c>
    </row>
    <row r="19" spans="1:11" s="1941" customFormat="1" ht="12.75">
      <c r="A19" s="1949" t="s">
        <v>2482</v>
      </c>
      <c r="B19" s="1875"/>
      <c r="C19" s="1876"/>
      <c r="D19" s="1876"/>
      <c r="E19" s="1877"/>
      <c r="F19" s="1875"/>
      <c r="G19" s="1876"/>
      <c r="H19" s="1877"/>
      <c r="I19" s="1876"/>
      <c r="J19" s="1877"/>
      <c r="K19" s="1950">
        <f t="shared" si="1"/>
        <v>0</v>
      </c>
    </row>
    <row r="20" spans="1:11" s="1941" customFormat="1" ht="12.75">
      <c r="A20" s="1949" t="s">
        <v>2483</v>
      </c>
      <c r="B20" s="1875"/>
      <c r="C20" s="1876"/>
      <c r="D20" s="1876"/>
      <c r="E20" s="1877"/>
      <c r="F20" s="1875"/>
      <c r="G20" s="1876"/>
      <c r="H20" s="1877"/>
      <c r="I20" s="1876"/>
      <c r="J20" s="1877"/>
      <c r="K20" s="1950">
        <f t="shared" si="1"/>
        <v>0</v>
      </c>
    </row>
    <row r="21" spans="1:11" s="1941" customFormat="1" ht="12.75">
      <c r="A21" s="1949" t="s">
        <v>2484</v>
      </c>
      <c r="B21" s="1875"/>
      <c r="C21" s="1876"/>
      <c r="D21" s="1876"/>
      <c r="E21" s="1877"/>
      <c r="F21" s="1875"/>
      <c r="G21" s="1876"/>
      <c r="H21" s="1877"/>
      <c r="I21" s="1876"/>
      <c r="J21" s="1877"/>
      <c r="K21" s="1950">
        <f t="shared" si="1"/>
        <v>0</v>
      </c>
    </row>
    <row r="22" spans="1:11" s="1941" customFormat="1" ht="13.5" thickBot="1">
      <c r="A22" s="1949" t="s">
        <v>2349</v>
      </c>
      <c r="B22" s="1875"/>
      <c r="C22" s="1876"/>
      <c r="D22" s="1876"/>
      <c r="E22" s="1877"/>
      <c r="F22" s="1875"/>
      <c r="G22" s="1876"/>
      <c r="H22" s="1877"/>
      <c r="I22" s="1876"/>
      <c r="J22" s="1877"/>
      <c r="K22" s="1950">
        <f t="shared" si="1"/>
        <v>0</v>
      </c>
    </row>
    <row r="23" spans="1:11" s="1941" customFormat="1" ht="18.75" customHeight="1" thickBot="1">
      <c r="A23" s="1951" t="s">
        <v>2350</v>
      </c>
      <c r="B23" s="1946">
        <f t="shared" ref="B23:K23" si="2">SUM(B24:B28)</f>
        <v>0</v>
      </c>
      <c r="C23" s="1947">
        <f t="shared" si="2"/>
        <v>0</v>
      </c>
      <c r="D23" s="1947">
        <f t="shared" si="2"/>
        <v>0</v>
      </c>
      <c r="E23" s="1948">
        <f t="shared" si="2"/>
        <v>0</v>
      </c>
      <c r="F23" s="1946">
        <f t="shared" si="2"/>
        <v>0</v>
      </c>
      <c r="G23" s="1947">
        <f t="shared" si="2"/>
        <v>0</v>
      </c>
      <c r="H23" s="1948">
        <f t="shared" si="2"/>
        <v>0</v>
      </c>
      <c r="I23" s="1947">
        <f t="shared" si="2"/>
        <v>0</v>
      </c>
      <c r="J23" s="1948">
        <f t="shared" si="2"/>
        <v>0</v>
      </c>
      <c r="K23" s="1884">
        <f t="shared" si="2"/>
        <v>0</v>
      </c>
    </row>
    <row r="24" spans="1:11" s="1941" customFormat="1" ht="12.75">
      <c r="A24" s="1952" t="s">
        <v>560</v>
      </c>
      <c r="B24" s="1875"/>
      <c r="C24" s="1876"/>
      <c r="D24" s="1876"/>
      <c r="E24" s="1877"/>
      <c r="F24" s="1875"/>
      <c r="G24" s="1876"/>
      <c r="H24" s="1877"/>
      <c r="I24" s="1876"/>
      <c r="J24" s="1877"/>
      <c r="K24" s="1950">
        <f>SUM(B24:J24)</f>
        <v>0</v>
      </c>
    </row>
    <row r="25" spans="1:11" s="1941" customFormat="1" ht="12.75">
      <c r="A25" s="1952" t="s">
        <v>570</v>
      </c>
      <c r="B25" s="1875"/>
      <c r="C25" s="1876"/>
      <c r="D25" s="1876"/>
      <c r="E25" s="1877"/>
      <c r="F25" s="1875"/>
      <c r="G25" s="1876"/>
      <c r="H25" s="1877"/>
      <c r="I25" s="1876"/>
      <c r="J25" s="1877"/>
      <c r="K25" s="1950">
        <f>SUM(B25:J25)</f>
        <v>0</v>
      </c>
    </row>
    <row r="26" spans="1:11" s="1941" customFormat="1" ht="12.75">
      <c r="A26" s="1952" t="s">
        <v>571</v>
      </c>
      <c r="B26" s="1875"/>
      <c r="C26" s="1876"/>
      <c r="D26" s="1876"/>
      <c r="E26" s="1877"/>
      <c r="F26" s="1875"/>
      <c r="G26" s="1876"/>
      <c r="H26" s="1877"/>
      <c r="I26" s="1876"/>
      <c r="J26" s="1877"/>
      <c r="K26" s="1950">
        <f>SUM(B26:J26)</f>
        <v>0</v>
      </c>
    </row>
    <row r="27" spans="1:11" s="1941" customFormat="1" ht="12.75">
      <c r="A27" s="1952" t="s">
        <v>2485</v>
      </c>
      <c r="B27" s="1875"/>
      <c r="C27" s="1876"/>
      <c r="D27" s="1876"/>
      <c r="E27" s="1877"/>
      <c r="F27" s="1875"/>
      <c r="G27" s="1876"/>
      <c r="H27" s="1877"/>
      <c r="I27" s="1876"/>
      <c r="J27" s="1877"/>
      <c r="K27" s="1950">
        <f>SUM(B27:J27)</f>
        <v>0</v>
      </c>
    </row>
    <row r="28" spans="1:11" s="1941" customFormat="1" ht="13.5" thickBot="1">
      <c r="A28" s="1952" t="s">
        <v>588</v>
      </c>
      <c r="B28" s="1875"/>
      <c r="C28" s="1876"/>
      <c r="D28" s="1876"/>
      <c r="E28" s="1877"/>
      <c r="F28" s="1875"/>
      <c r="G28" s="1876"/>
      <c r="H28" s="1877"/>
      <c r="I28" s="1876"/>
      <c r="J28" s="1877"/>
      <c r="K28" s="1950">
        <f>SUM(B28:J28)</f>
        <v>0</v>
      </c>
    </row>
    <row r="29" spans="1:11" s="1941" customFormat="1" ht="21" customHeight="1" thickBot="1">
      <c r="A29" s="1951" t="s">
        <v>2486</v>
      </c>
      <c r="B29" s="1946">
        <f t="shared" ref="B29:K29" si="3">SUM(B30:B34)</f>
        <v>0</v>
      </c>
      <c r="C29" s="1947">
        <f t="shared" si="3"/>
        <v>0</v>
      </c>
      <c r="D29" s="1947">
        <f t="shared" si="3"/>
        <v>0</v>
      </c>
      <c r="E29" s="1948">
        <f t="shared" si="3"/>
        <v>0</v>
      </c>
      <c r="F29" s="1946">
        <f t="shared" si="3"/>
        <v>0</v>
      </c>
      <c r="G29" s="1947">
        <f t="shared" si="3"/>
        <v>0</v>
      </c>
      <c r="H29" s="1948">
        <f t="shared" si="3"/>
        <v>0</v>
      </c>
      <c r="I29" s="1947">
        <f t="shared" si="3"/>
        <v>0</v>
      </c>
      <c r="J29" s="1948">
        <f t="shared" si="3"/>
        <v>0</v>
      </c>
      <c r="K29" s="1884">
        <f t="shared" si="3"/>
        <v>0</v>
      </c>
    </row>
    <row r="30" spans="1:11" s="1941" customFormat="1" ht="12.75">
      <c r="A30" s="1949" t="s">
        <v>560</v>
      </c>
      <c r="B30" s="1875"/>
      <c r="C30" s="1876"/>
      <c r="D30" s="1876"/>
      <c r="E30" s="1877"/>
      <c r="F30" s="1875"/>
      <c r="G30" s="1876"/>
      <c r="H30" s="1877"/>
      <c r="I30" s="1876"/>
      <c r="J30" s="1877"/>
      <c r="K30" s="1880">
        <f>SUM(B30:J30)</f>
        <v>0</v>
      </c>
    </row>
    <row r="31" spans="1:11" s="1941" customFormat="1" ht="12.75">
      <c r="A31" s="1949" t="s">
        <v>570</v>
      </c>
      <c r="B31" s="1953"/>
      <c r="C31" s="1878"/>
      <c r="D31" s="1878"/>
      <c r="E31" s="1954"/>
      <c r="F31" s="1953"/>
      <c r="G31" s="1878"/>
      <c r="H31" s="1954"/>
      <c r="I31" s="1878"/>
      <c r="J31" s="1954"/>
      <c r="K31" s="1880">
        <f>SUM(B31:J31)</f>
        <v>0</v>
      </c>
    </row>
    <row r="32" spans="1:11" s="1941" customFormat="1" ht="12.75">
      <c r="A32" s="1949" t="s">
        <v>571</v>
      </c>
      <c r="B32" s="1875"/>
      <c r="C32" s="1876"/>
      <c r="D32" s="1876"/>
      <c r="E32" s="1877"/>
      <c r="F32" s="1875"/>
      <c r="G32" s="1876"/>
      <c r="H32" s="1877"/>
      <c r="I32" s="1876"/>
      <c r="J32" s="1877"/>
      <c r="K32" s="1880">
        <f>SUM(B32:J32)</f>
        <v>0</v>
      </c>
    </row>
    <row r="33" spans="1:11" s="1941" customFormat="1" ht="12.75">
      <c r="A33" s="1949" t="s">
        <v>2353</v>
      </c>
      <c r="B33" s="1875"/>
      <c r="C33" s="1876"/>
      <c r="D33" s="1876"/>
      <c r="E33" s="1877"/>
      <c r="F33" s="1875"/>
      <c r="G33" s="1876"/>
      <c r="H33" s="1877"/>
      <c r="I33" s="1876"/>
      <c r="J33" s="1877"/>
      <c r="K33" s="1880">
        <f>SUM(B33:J33)</f>
        <v>0</v>
      </c>
    </row>
    <row r="34" spans="1:11" s="1941" customFormat="1" ht="13.5" thickBot="1">
      <c r="A34" s="1949" t="s">
        <v>2355</v>
      </c>
      <c r="B34" s="1875"/>
      <c r="C34" s="1876"/>
      <c r="D34" s="1876"/>
      <c r="E34" s="1877"/>
      <c r="F34" s="1875"/>
      <c r="G34" s="1876"/>
      <c r="H34" s="1877"/>
      <c r="I34" s="1876"/>
      <c r="J34" s="1877"/>
      <c r="K34" s="1880">
        <f>SUM(B34:J34)</f>
        <v>0</v>
      </c>
    </row>
    <row r="35" spans="1:11" s="1941" customFormat="1" ht="24.75" customHeight="1" thickBot="1">
      <c r="A35" s="1951" t="s">
        <v>435</v>
      </c>
      <c r="B35" s="1946">
        <f t="shared" ref="B35:K35" si="4">SUM(B36:B38)</f>
        <v>0</v>
      </c>
      <c r="C35" s="1947">
        <f t="shared" si="4"/>
        <v>0</v>
      </c>
      <c r="D35" s="1947">
        <f t="shared" si="4"/>
        <v>0</v>
      </c>
      <c r="E35" s="1948">
        <f t="shared" si="4"/>
        <v>0</v>
      </c>
      <c r="F35" s="1946">
        <f t="shared" si="4"/>
        <v>0</v>
      </c>
      <c r="G35" s="1947">
        <f t="shared" si="4"/>
        <v>0</v>
      </c>
      <c r="H35" s="1948">
        <f t="shared" si="4"/>
        <v>0</v>
      </c>
      <c r="I35" s="1947">
        <f t="shared" si="4"/>
        <v>0</v>
      </c>
      <c r="J35" s="1948">
        <f t="shared" si="4"/>
        <v>0</v>
      </c>
      <c r="K35" s="1884">
        <f t="shared" si="4"/>
        <v>0</v>
      </c>
    </row>
    <row r="36" spans="1:11" s="1941" customFormat="1" ht="20.25" customHeight="1">
      <c r="A36" s="1949" t="s">
        <v>2487</v>
      </c>
      <c r="B36" s="1875"/>
      <c r="C36" s="1876"/>
      <c r="D36" s="1876"/>
      <c r="E36" s="1877"/>
      <c r="F36" s="1875"/>
      <c r="G36" s="1876"/>
      <c r="H36" s="1877"/>
      <c r="I36" s="1876"/>
      <c r="J36" s="1877"/>
      <c r="K36" s="1879">
        <f>SUM(B36:J36)</f>
        <v>0</v>
      </c>
    </row>
    <row r="37" spans="1:11" s="1941" customFormat="1" ht="21" customHeight="1">
      <c r="A37" s="1949" t="s">
        <v>2488</v>
      </c>
      <c r="B37" s="1875"/>
      <c r="C37" s="1876"/>
      <c r="D37" s="1876"/>
      <c r="E37" s="1877"/>
      <c r="F37" s="1875"/>
      <c r="G37" s="1876"/>
      <c r="H37" s="1877"/>
      <c r="I37" s="1876"/>
      <c r="J37" s="1877"/>
      <c r="K37" s="1880">
        <f>SUM(B37:J37)</f>
        <v>0</v>
      </c>
    </row>
    <row r="38" spans="1:11" s="1941" customFormat="1" ht="18" customHeight="1" thickBot="1">
      <c r="A38" s="1949" t="s">
        <v>65</v>
      </c>
      <c r="B38" s="1875"/>
      <c r="C38" s="1876"/>
      <c r="D38" s="1876"/>
      <c r="E38" s="1877"/>
      <c r="F38" s="1875"/>
      <c r="G38" s="1876"/>
      <c r="H38" s="1877"/>
      <c r="I38" s="1876"/>
      <c r="J38" s="1877"/>
      <c r="K38" s="1880">
        <f>SUM(B38:J38)</f>
        <v>0</v>
      </c>
    </row>
    <row r="39" spans="1:11" s="1941" customFormat="1" ht="19.5" customHeight="1" thickBot="1">
      <c r="A39" s="1955" t="s">
        <v>2357</v>
      </c>
      <c r="B39" s="1956"/>
      <c r="C39" s="1957"/>
      <c r="D39" s="1957"/>
      <c r="E39" s="1958"/>
      <c r="F39" s="1956"/>
      <c r="G39" s="1957"/>
      <c r="H39" s="1958"/>
      <c r="I39" s="1957"/>
      <c r="J39" s="1958"/>
      <c r="K39" s="1884">
        <f>SUM(B39:J39)</f>
        <v>0</v>
      </c>
    </row>
    <row r="40" spans="1:11" s="1941" customFormat="1" ht="22.5" customHeight="1" thickBot="1">
      <c r="A40" s="1955" t="s">
        <v>2363</v>
      </c>
      <c r="B40" s="1956"/>
      <c r="C40" s="1957"/>
      <c r="D40" s="1957"/>
      <c r="E40" s="1958"/>
      <c r="F40" s="1956"/>
      <c r="G40" s="1957"/>
      <c r="H40" s="1958"/>
      <c r="I40" s="1957"/>
      <c r="J40" s="1958"/>
      <c r="K40" s="1883">
        <f>SUM(B40:J40)</f>
        <v>0</v>
      </c>
    </row>
    <row r="41" spans="1:11" s="1855" customFormat="1" ht="18.75" customHeight="1">
      <c r="A41" s="1959" t="s">
        <v>2489</v>
      </c>
      <c r="B41" s="1960">
        <f t="shared" ref="B41:K41" si="5">+B40+B39+B35+B29+B23+B9</f>
        <v>0</v>
      </c>
      <c r="C41" s="1961">
        <f t="shared" si="5"/>
        <v>0</v>
      </c>
      <c r="D41" s="1961">
        <f t="shared" si="5"/>
        <v>0</v>
      </c>
      <c r="E41" s="1962">
        <f t="shared" si="5"/>
        <v>0</v>
      </c>
      <c r="F41" s="1960">
        <f t="shared" si="5"/>
        <v>0</v>
      </c>
      <c r="G41" s="1961">
        <f t="shared" si="5"/>
        <v>0</v>
      </c>
      <c r="H41" s="1962">
        <f t="shared" si="5"/>
        <v>0</v>
      </c>
      <c r="I41" s="1961">
        <f t="shared" si="5"/>
        <v>0</v>
      </c>
      <c r="J41" s="1962">
        <f t="shared" si="5"/>
        <v>0</v>
      </c>
      <c r="K41" s="1963">
        <f t="shared" si="5"/>
        <v>0</v>
      </c>
    </row>
    <row r="42" spans="1:11" s="1855" customFormat="1" ht="21" customHeight="1">
      <c r="A42" s="1964" t="s">
        <v>2469</v>
      </c>
      <c r="B42" s="1965">
        <f t="shared" ref="B42:K42" si="6">SUM(B43:B44)</f>
        <v>0</v>
      </c>
      <c r="C42" s="1966">
        <f t="shared" si="6"/>
        <v>0</v>
      </c>
      <c r="D42" s="1966">
        <f t="shared" si="6"/>
        <v>0</v>
      </c>
      <c r="E42" s="1967">
        <f t="shared" si="6"/>
        <v>0</v>
      </c>
      <c r="F42" s="1965">
        <f t="shared" si="6"/>
        <v>0</v>
      </c>
      <c r="G42" s="1966">
        <f t="shared" si="6"/>
        <v>0</v>
      </c>
      <c r="H42" s="1967">
        <f t="shared" si="6"/>
        <v>0</v>
      </c>
      <c r="I42" s="1966">
        <f t="shared" si="6"/>
        <v>0</v>
      </c>
      <c r="J42" s="1967">
        <f t="shared" si="6"/>
        <v>0</v>
      </c>
      <c r="K42" s="1968">
        <f t="shared" si="6"/>
        <v>0</v>
      </c>
    </row>
    <row r="43" spans="1:11" s="1855" customFormat="1" ht="29.25" customHeight="1">
      <c r="A43" s="1969" t="s">
        <v>2490</v>
      </c>
      <c r="B43" s="1970"/>
      <c r="C43" s="1971"/>
      <c r="D43" s="1971"/>
      <c r="E43" s="1972"/>
      <c r="F43" s="1970"/>
      <c r="G43" s="1971"/>
      <c r="H43" s="1972"/>
      <c r="I43" s="1971"/>
      <c r="J43" s="1972"/>
      <c r="K43" s="1968">
        <f>SUM(B43:J43)</f>
        <v>0</v>
      </c>
    </row>
    <row r="44" spans="1:11" s="1855" customFormat="1" ht="20.25" customHeight="1" thickBot="1">
      <c r="A44" s="1969" t="s">
        <v>2491</v>
      </c>
      <c r="B44" s="1970"/>
      <c r="C44" s="1971"/>
      <c r="D44" s="1971"/>
      <c r="E44" s="1972"/>
      <c r="F44" s="1970"/>
      <c r="G44" s="1971"/>
      <c r="H44" s="1972"/>
      <c r="I44" s="1971"/>
      <c r="J44" s="1972"/>
      <c r="K44" s="1973">
        <f>SUM(B44:J44)</f>
        <v>0</v>
      </c>
    </row>
    <row r="45" spans="1:11" s="1855" customFormat="1" ht="19.5" customHeight="1" thickBot="1">
      <c r="A45" s="1964" t="s">
        <v>2473</v>
      </c>
      <c r="B45" s="1974">
        <f t="shared" ref="B45:K45" si="7">+B42+B41</f>
        <v>0</v>
      </c>
      <c r="C45" s="1975">
        <f t="shared" si="7"/>
        <v>0</v>
      </c>
      <c r="D45" s="1975">
        <f t="shared" si="7"/>
        <v>0</v>
      </c>
      <c r="E45" s="1976">
        <f t="shared" si="7"/>
        <v>0</v>
      </c>
      <c r="F45" s="1974">
        <f t="shared" si="7"/>
        <v>0</v>
      </c>
      <c r="G45" s="1975">
        <f t="shared" si="7"/>
        <v>0</v>
      </c>
      <c r="H45" s="1976">
        <f t="shared" si="7"/>
        <v>0</v>
      </c>
      <c r="I45" s="1975">
        <f t="shared" si="7"/>
        <v>0</v>
      </c>
      <c r="J45" s="1976">
        <f t="shared" si="7"/>
        <v>0</v>
      </c>
      <c r="K45" s="1977">
        <f t="shared" si="7"/>
        <v>0</v>
      </c>
    </row>
  </sheetData>
  <mergeCells count="2">
    <mergeCell ref="B2:G2"/>
    <mergeCell ref="K7:K8"/>
  </mergeCell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showGridLines="0" zoomScale="80" zoomScaleNormal="80" workbookViewId="0">
      <pane xSplit="1" ySplit="8" topLeftCell="B9" activePane="bottomRight" state="frozen"/>
      <selection activeCell="B2" sqref="B2"/>
      <selection pane="topRight" activeCell="B2" sqref="B2"/>
      <selection pane="bottomLeft" activeCell="B2" sqref="B2"/>
      <selection pane="bottomRight" activeCell="B2" sqref="B2:G2"/>
    </sheetView>
  </sheetViews>
  <sheetFormatPr defaultRowHeight="15"/>
  <cols>
    <col min="1" max="1" width="58.7109375" style="64" customWidth="1"/>
    <col min="2" max="2" width="10.7109375" style="64" bestFit="1" customWidth="1"/>
    <col min="3" max="3" width="5.7109375" style="64" bestFit="1" customWidth="1"/>
    <col min="4" max="4" width="6" style="64" bestFit="1" customWidth="1"/>
    <col min="5" max="5" width="7.28515625" style="64" bestFit="1" customWidth="1"/>
    <col min="6" max="6" width="5.7109375" style="64" bestFit="1" customWidth="1"/>
    <col min="7" max="7" width="6.28515625" style="64" bestFit="1" customWidth="1"/>
    <col min="8" max="8" width="6" style="64" bestFit="1" customWidth="1"/>
    <col min="9" max="10" width="5.7109375" style="64" bestFit="1" customWidth="1"/>
    <col min="11" max="11" width="7.7109375" style="64" bestFit="1" customWidth="1"/>
    <col min="12" max="16384" width="9.140625" style="64"/>
  </cols>
  <sheetData>
    <row r="1" spans="1:11" s="1855" customFormat="1">
      <c r="A1" s="1679" t="s">
        <v>2257</v>
      </c>
      <c r="B1" s="1933" t="s">
        <v>930</v>
      </c>
    </row>
    <row r="2" spans="1:11" s="1855" customFormat="1" ht="16.5" customHeight="1">
      <c r="A2" s="1679" t="s">
        <v>2258</v>
      </c>
      <c r="B2" s="4778" t="s">
        <v>2305</v>
      </c>
      <c r="C2" s="4778"/>
      <c r="D2" s="4778"/>
      <c r="E2" s="4778"/>
      <c r="F2" s="4778"/>
      <c r="G2" s="4778"/>
    </row>
    <row r="3" spans="1:11" s="1855" customFormat="1">
      <c r="A3" s="1679" t="s">
        <v>2259</v>
      </c>
      <c r="B3" s="1856" t="s">
        <v>52</v>
      </c>
    </row>
    <row r="4" spans="1:11" s="1855" customFormat="1">
      <c r="A4" s="1679" t="s">
        <v>2260</v>
      </c>
      <c r="B4" s="1856" t="s">
        <v>53</v>
      </c>
    </row>
    <row r="5" spans="1:11" s="1855" customFormat="1">
      <c r="A5" s="1679" t="s">
        <v>2261</v>
      </c>
      <c r="B5" s="1856" t="s">
        <v>1412</v>
      </c>
    </row>
    <row r="6" spans="1:11" ht="15.75" thickBot="1"/>
    <row r="7" spans="1:11" s="1941" customFormat="1" ht="12.75" customHeight="1">
      <c r="A7" s="1937"/>
      <c r="B7" s="1938"/>
      <c r="C7" s="1938" t="s">
        <v>2474</v>
      </c>
      <c r="D7" s="1938"/>
      <c r="E7" s="1939"/>
      <c r="F7" s="1940"/>
      <c r="G7" s="1938" t="s">
        <v>2475</v>
      </c>
      <c r="H7" s="1939"/>
      <c r="I7" s="1938" t="s">
        <v>2476</v>
      </c>
      <c r="J7" s="1938"/>
      <c r="K7" s="4779" t="s">
        <v>2312</v>
      </c>
    </row>
    <row r="8" spans="1:11" s="1941" customFormat="1" ht="20.25" customHeight="1" thickBot="1">
      <c r="A8" s="1859"/>
      <c r="B8" s="1942" t="s">
        <v>2436</v>
      </c>
      <c r="C8" s="1942" t="s">
        <v>2437</v>
      </c>
      <c r="D8" s="1942" t="s">
        <v>2438</v>
      </c>
      <c r="E8" s="1943" t="s">
        <v>2439</v>
      </c>
      <c r="F8" s="1944" t="s">
        <v>2440</v>
      </c>
      <c r="G8" s="1942" t="s">
        <v>2441</v>
      </c>
      <c r="H8" s="1943" t="s">
        <v>2442</v>
      </c>
      <c r="I8" s="1942" t="s">
        <v>2443</v>
      </c>
      <c r="J8" s="1942" t="s">
        <v>2444</v>
      </c>
      <c r="K8" s="4780"/>
    </row>
    <row r="9" spans="1:11" s="1941" customFormat="1" ht="20.25" customHeight="1" thickBot="1">
      <c r="A9" s="1945" t="s">
        <v>2335</v>
      </c>
      <c r="B9" s="1946">
        <f t="shared" ref="B9:K9" si="0">SUM(B10:B22)</f>
        <v>0</v>
      </c>
      <c r="C9" s="1947">
        <f t="shared" si="0"/>
        <v>0</v>
      </c>
      <c r="D9" s="1947">
        <f t="shared" si="0"/>
        <v>0</v>
      </c>
      <c r="E9" s="1948">
        <f t="shared" si="0"/>
        <v>0</v>
      </c>
      <c r="F9" s="1946">
        <f t="shared" si="0"/>
        <v>0</v>
      </c>
      <c r="G9" s="1947">
        <f t="shared" si="0"/>
        <v>0</v>
      </c>
      <c r="H9" s="1948">
        <f t="shared" si="0"/>
        <v>0</v>
      </c>
      <c r="I9" s="1947">
        <f t="shared" si="0"/>
        <v>0</v>
      </c>
      <c r="J9" s="1948">
        <f t="shared" si="0"/>
        <v>0</v>
      </c>
      <c r="K9" s="1884">
        <f t="shared" si="0"/>
        <v>0</v>
      </c>
    </row>
    <row r="10" spans="1:11" s="1941" customFormat="1" ht="12.75">
      <c r="A10" s="1949" t="s">
        <v>2337</v>
      </c>
      <c r="B10" s="1875"/>
      <c r="C10" s="1876"/>
      <c r="D10" s="1876"/>
      <c r="E10" s="1877"/>
      <c r="F10" s="1875"/>
      <c r="G10" s="1876"/>
      <c r="H10" s="1877"/>
      <c r="I10" s="1876"/>
      <c r="J10" s="1877"/>
      <c r="K10" s="1950">
        <f t="shared" ref="K10:K22" si="1">SUM(B10:J10)</f>
        <v>0</v>
      </c>
    </row>
    <row r="11" spans="1:11" s="1941" customFormat="1" ht="12.75">
      <c r="A11" s="1949" t="s">
        <v>2338</v>
      </c>
      <c r="B11" s="1875"/>
      <c r="C11" s="1876"/>
      <c r="D11" s="1876"/>
      <c r="E11" s="1877"/>
      <c r="F11" s="1875"/>
      <c r="G11" s="1876"/>
      <c r="H11" s="1877"/>
      <c r="I11" s="1876"/>
      <c r="J11" s="1877"/>
      <c r="K11" s="1950">
        <f t="shared" si="1"/>
        <v>0</v>
      </c>
    </row>
    <row r="12" spans="1:11" s="1941" customFormat="1" ht="12.75">
      <c r="A12" s="1949" t="s">
        <v>2339</v>
      </c>
      <c r="B12" s="1875"/>
      <c r="C12" s="1876"/>
      <c r="D12" s="1876"/>
      <c r="E12" s="1877"/>
      <c r="F12" s="1875"/>
      <c r="G12" s="1876"/>
      <c r="H12" s="1877"/>
      <c r="I12" s="1876"/>
      <c r="J12" s="1877"/>
      <c r="K12" s="1950">
        <f t="shared" si="1"/>
        <v>0</v>
      </c>
    </row>
    <row r="13" spans="1:11" s="1941" customFormat="1" ht="12.75">
      <c r="A13" s="1949" t="s">
        <v>2341</v>
      </c>
      <c r="B13" s="1875"/>
      <c r="C13" s="1876"/>
      <c r="D13" s="1876"/>
      <c r="E13" s="1877"/>
      <c r="F13" s="1875"/>
      <c r="G13" s="1876"/>
      <c r="H13" s="1877"/>
      <c r="I13" s="1876"/>
      <c r="J13" s="1877"/>
      <c r="K13" s="1950">
        <f t="shared" si="1"/>
        <v>0</v>
      </c>
    </row>
    <row r="14" spans="1:11" s="1941" customFormat="1" ht="12.75">
      <c r="A14" s="1949" t="s">
        <v>2477</v>
      </c>
      <c r="B14" s="1875"/>
      <c r="C14" s="1876"/>
      <c r="D14" s="1876"/>
      <c r="E14" s="1877"/>
      <c r="F14" s="1875"/>
      <c r="G14" s="1876"/>
      <c r="H14" s="1877"/>
      <c r="I14" s="1876"/>
      <c r="J14" s="1877"/>
      <c r="K14" s="1950">
        <f t="shared" si="1"/>
        <v>0</v>
      </c>
    </row>
    <row r="15" spans="1:11" s="1941" customFormat="1" ht="12.75">
      <c r="A15" s="1949" t="s">
        <v>2478</v>
      </c>
      <c r="B15" s="1875"/>
      <c r="C15" s="1876"/>
      <c r="D15" s="1876"/>
      <c r="E15" s="1877"/>
      <c r="F15" s="1875"/>
      <c r="G15" s="1876"/>
      <c r="H15" s="1877"/>
      <c r="I15" s="1876"/>
      <c r="J15" s="1877"/>
      <c r="K15" s="1950">
        <f t="shared" si="1"/>
        <v>0</v>
      </c>
    </row>
    <row r="16" spans="1:11" s="1941" customFormat="1" ht="12.75">
      <c r="A16" s="1949" t="s">
        <v>2479</v>
      </c>
      <c r="B16" s="1875"/>
      <c r="C16" s="1876"/>
      <c r="D16" s="1876"/>
      <c r="E16" s="1877"/>
      <c r="F16" s="1875"/>
      <c r="G16" s="1876"/>
      <c r="H16" s="1877"/>
      <c r="I16" s="1876"/>
      <c r="J16" s="1877"/>
      <c r="K16" s="1950">
        <f t="shared" si="1"/>
        <v>0</v>
      </c>
    </row>
    <row r="17" spans="1:11" s="1941" customFormat="1" ht="12.75">
      <c r="A17" s="1949" t="s">
        <v>2480</v>
      </c>
      <c r="B17" s="1875"/>
      <c r="C17" s="1876"/>
      <c r="D17" s="1876"/>
      <c r="E17" s="1877"/>
      <c r="F17" s="1875"/>
      <c r="G17" s="1876"/>
      <c r="H17" s="1877"/>
      <c r="I17" s="1876"/>
      <c r="J17" s="1877"/>
      <c r="K17" s="1950">
        <f t="shared" si="1"/>
        <v>0</v>
      </c>
    </row>
    <row r="18" spans="1:11" s="1941" customFormat="1" ht="12.75">
      <c r="A18" s="1949" t="s">
        <v>2481</v>
      </c>
      <c r="B18" s="1875"/>
      <c r="C18" s="1876"/>
      <c r="D18" s="1876"/>
      <c r="E18" s="1877"/>
      <c r="F18" s="1875"/>
      <c r="G18" s="1876"/>
      <c r="H18" s="1877"/>
      <c r="I18" s="1876"/>
      <c r="J18" s="1877"/>
      <c r="K18" s="1950">
        <f t="shared" si="1"/>
        <v>0</v>
      </c>
    </row>
    <row r="19" spans="1:11" s="1941" customFormat="1" ht="12.75">
      <c r="A19" s="1949" t="s">
        <v>2482</v>
      </c>
      <c r="B19" s="1875"/>
      <c r="C19" s="1876"/>
      <c r="D19" s="1876"/>
      <c r="E19" s="1877"/>
      <c r="F19" s="1875"/>
      <c r="G19" s="1876"/>
      <c r="H19" s="1877"/>
      <c r="I19" s="1876"/>
      <c r="J19" s="1877"/>
      <c r="K19" s="1950">
        <f t="shared" si="1"/>
        <v>0</v>
      </c>
    </row>
    <row r="20" spans="1:11" s="1941" customFormat="1" ht="12.75">
      <c r="A20" s="1949" t="s">
        <v>2483</v>
      </c>
      <c r="B20" s="1875"/>
      <c r="C20" s="1876"/>
      <c r="D20" s="1876"/>
      <c r="E20" s="1877"/>
      <c r="F20" s="1875"/>
      <c r="G20" s="1876"/>
      <c r="H20" s="1877"/>
      <c r="I20" s="1876"/>
      <c r="J20" s="1877"/>
      <c r="K20" s="1950">
        <f t="shared" si="1"/>
        <v>0</v>
      </c>
    </row>
    <row r="21" spans="1:11" s="1941" customFormat="1" ht="12.75">
      <c r="A21" s="1949" t="s">
        <v>2484</v>
      </c>
      <c r="B21" s="1875"/>
      <c r="C21" s="1876"/>
      <c r="D21" s="1876"/>
      <c r="E21" s="1877"/>
      <c r="F21" s="1875"/>
      <c r="G21" s="1876"/>
      <c r="H21" s="1877"/>
      <c r="I21" s="1876"/>
      <c r="J21" s="1877"/>
      <c r="K21" s="1950">
        <f t="shared" si="1"/>
        <v>0</v>
      </c>
    </row>
    <row r="22" spans="1:11" s="1941" customFormat="1" ht="13.5" thickBot="1">
      <c r="A22" s="1949" t="s">
        <v>2349</v>
      </c>
      <c r="B22" s="1875"/>
      <c r="C22" s="1876"/>
      <c r="D22" s="1876"/>
      <c r="E22" s="1877"/>
      <c r="F22" s="1875"/>
      <c r="G22" s="1876"/>
      <c r="H22" s="1877"/>
      <c r="I22" s="1876"/>
      <c r="J22" s="1877"/>
      <c r="K22" s="1950">
        <f t="shared" si="1"/>
        <v>0</v>
      </c>
    </row>
    <row r="23" spans="1:11" s="1941" customFormat="1" ht="18.75" customHeight="1" thickBot="1">
      <c r="A23" s="1951" t="s">
        <v>2350</v>
      </c>
      <c r="B23" s="1946">
        <f t="shared" ref="B23:K23" si="2">SUM(B24:B28)</f>
        <v>0</v>
      </c>
      <c r="C23" s="1947">
        <f t="shared" si="2"/>
        <v>0</v>
      </c>
      <c r="D23" s="1947">
        <f t="shared" si="2"/>
        <v>0</v>
      </c>
      <c r="E23" s="1948">
        <f t="shared" si="2"/>
        <v>0</v>
      </c>
      <c r="F23" s="1946">
        <f t="shared" si="2"/>
        <v>0</v>
      </c>
      <c r="G23" s="1947">
        <f t="shared" si="2"/>
        <v>0</v>
      </c>
      <c r="H23" s="1948">
        <f t="shared" si="2"/>
        <v>0</v>
      </c>
      <c r="I23" s="1947">
        <f t="shared" si="2"/>
        <v>0</v>
      </c>
      <c r="J23" s="1948">
        <f t="shared" si="2"/>
        <v>0</v>
      </c>
      <c r="K23" s="1884">
        <f t="shared" si="2"/>
        <v>0</v>
      </c>
    </row>
    <row r="24" spans="1:11" s="1941" customFormat="1" ht="12.75">
      <c r="A24" s="1952" t="s">
        <v>560</v>
      </c>
      <c r="B24" s="1875"/>
      <c r="C24" s="1876"/>
      <c r="D24" s="1876"/>
      <c r="E24" s="1877"/>
      <c r="F24" s="1875"/>
      <c r="G24" s="1876"/>
      <c r="H24" s="1877"/>
      <c r="I24" s="1876"/>
      <c r="J24" s="1877"/>
      <c r="K24" s="1950">
        <f>SUM(B24:J24)</f>
        <v>0</v>
      </c>
    </row>
    <row r="25" spans="1:11" s="1941" customFormat="1" ht="12.75">
      <c r="A25" s="1952" t="s">
        <v>570</v>
      </c>
      <c r="B25" s="1875"/>
      <c r="C25" s="1876"/>
      <c r="D25" s="1876"/>
      <c r="E25" s="1877"/>
      <c r="F25" s="1875"/>
      <c r="G25" s="1876"/>
      <c r="H25" s="1877"/>
      <c r="I25" s="1876"/>
      <c r="J25" s="1877"/>
      <c r="K25" s="1950">
        <f>SUM(B25:J25)</f>
        <v>0</v>
      </c>
    </row>
    <row r="26" spans="1:11" s="1941" customFormat="1" ht="12.75">
      <c r="A26" s="1952" t="s">
        <v>571</v>
      </c>
      <c r="B26" s="1875"/>
      <c r="C26" s="1876"/>
      <c r="D26" s="1876"/>
      <c r="E26" s="1877"/>
      <c r="F26" s="1875"/>
      <c r="G26" s="1876"/>
      <c r="H26" s="1877"/>
      <c r="I26" s="1876"/>
      <c r="J26" s="1877"/>
      <c r="K26" s="1950">
        <f>SUM(B26:J26)</f>
        <v>0</v>
      </c>
    </row>
    <row r="27" spans="1:11" s="1941" customFormat="1" ht="12.75">
      <c r="A27" s="1952" t="s">
        <v>2485</v>
      </c>
      <c r="B27" s="1875"/>
      <c r="C27" s="1876"/>
      <c r="D27" s="1876"/>
      <c r="E27" s="1877"/>
      <c r="F27" s="1875"/>
      <c r="G27" s="1876"/>
      <c r="H27" s="1877"/>
      <c r="I27" s="1876"/>
      <c r="J27" s="1877"/>
      <c r="K27" s="1950">
        <f>SUM(B27:J27)</f>
        <v>0</v>
      </c>
    </row>
    <row r="28" spans="1:11" s="1941" customFormat="1" ht="13.5" thickBot="1">
      <c r="A28" s="1952" t="s">
        <v>588</v>
      </c>
      <c r="B28" s="1875"/>
      <c r="C28" s="1876"/>
      <c r="D28" s="1876"/>
      <c r="E28" s="1877"/>
      <c r="F28" s="1875"/>
      <c r="G28" s="1876"/>
      <c r="H28" s="1877"/>
      <c r="I28" s="1876"/>
      <c r="J28" s="1877"/>
      <c r="K28" s="1950">
        <f>SUM(B28:J28)</f>
        <v>0</v>
      </c>
    </row>
    <row r="29" spans="1:11" s="1941" customFormat="1" ht="21" customHeight="1" thickBot="1">
      <c r="A29" s="1951" t="s">
        <v>2486</v>
      </c>
      <c r="B29" s="1946">
        <f t="shared" ref="B29:K29" si="3">SUM(B30:B34)</f>
        <v>0</v>
      </c>
      <c r="C29" s="1947">
        <f t="shared" si="3"/>
        <v>0</v>
      </c>
      <c r="D29" s="1947">
        <f t="shared" si="3"/>
        <v>0</v>
      </c>
      <c r="E29" s="1948">
        <f t="shared" si="3"/>
        <v>0</v>
      </c>
      <c r="F29" s="1946">
        <f t="shared" si="3"/>
        <v>0</v>
      </c>
      <c r="G29" s="1947">
        <f t="shared" si="3"/>
        <v>0</v>
      </c>
      <c r="H29" s="1948">
        <f t="shared" si="3"/>
        <v>0</v>
      </c>
      <c r="I29" s="1947">
        <f t="shared" si="3"/>
        <v>0</v>
      </c>
      <c r="J29" s="1948">
        <f t="shared" si="3"/>
        <v>0</v>
      </c>
      <c r="K29" s="1884">
        <f t="shared" si="3"/>
        <v>0</v>
      </c>
    </row>
    <row r="30" spans="1:11" s="1941" customFormat="1" ht="12.75">
      <c r="A30" s="1949" t="s">
        <v>560</v>
      </c>
      <c r="B30" s="1875"/>
      <c r="C30" s="1876"/>
      <c r="D30" s="1876"/>
      <c r="E30" s="1877"/>
      <c r="F30" s="1875"/>
      <c r="G30" s="1876"/>
      <c r="H30" s="1877"/>
      <c r="I30" s="1876"/>
      <c r="J30" s="1877"/>
      <c r="K30" s="1880">
        <f>SUM(B30:J30)</f>
        <v>0</v>
      </c>
    </row>
    <row r="31" spans="1:11" s="1941" customFormat="1" ht="12.75">
      <c r="A31" s="1949" t="s">
        <v>570</v>
      </c>
      <c r="B31" s="1953"/>
      <c r="C31" s="1878"/>
      <c r="D31" s="1878"/>
      <c r="E31" s="1954"/>
      <c r="F31" s="1953"/>
      <c r="G31" s="1878"/>
      <c r="H31" s="1954"/>
      <c r="I31" s="1878"/>
      <c r="J31" s="1954"/>
      <c r="K31" s="1880">
        <f>SUM(B31:J31)</f>
        <v>0</v>
      </c>
    </row>
    <row r="32" spans="1:11" s="1941" customFormat="1" ht="12.75">
      <c r="A32" s="1949" t="s">
        <v>571</v>
      </c>
      <c r="B32" s="1875"/>
      <c r="C32" s="1876"/>
      <c r="D32" s="1876"/>
      <c r="E32" s="1877"/>
      <c r="F32" s="1875"/>
      <c r="G32" s="1876"/>
      <c r="H32" s="1877"/>
      <c r="I32" s="1876"/>
      <c r="J32" s="1877"/>
      <c r="K32" s="1880">
        <f>SUM(B32:J32)</f>
        <v>0</v>
      </c>
    </row>
    <row r="33" spans="1:11" s="1941" customFormat="1" ht="12.75">
      <c r="A33" s="1949" t="s">
        <v>2353</v>
      </c>
      <c r="B33" s="1875"/>
      <c r="C33" s="1876"/>
      <c r="D33" s="1876"/>
      <c r="E33" s="1877"/>
      <c r="F33" s="1875"/>
      <c r="G33" s="1876"/>
      <c r="H33" s="1877"/>
      <c r="I33" s="1876"/>
      <c r="J33" s="1877"/>
      <c r="K33" s="1880">
        <f>SUM(B33:J33)</f>
        <v>0</v>
      </c>
    </row>
    <row r="34" spans="1:11" s="1941" customFormat="1" ht="13.5" thickBot="1">
      <c r="A34" s="1949" t="s">
        <v>2355</v>
      </c>
      <c r="B34" s="1875"/>
      <c r="C34" s="1876"/>
      <c r="D34" s="1876"/>
      <c r="E34" s="1877"/>
      <c r="F34" s="1875"/>
      <c r="G34" s="1876"/>
      <c r="H34" s="1877"/>
      <c r="I34" s="1876"/>
      <c r="J34" s="1877"/>
      <c r="K34" s="1880">
        <f>SUM(B34:J34)</f>
        <v>0</v>
      </c>
    </row>
    <row r="35" spans="1:11" s="1941" customFormat="1" ht="24.75" customHeight="1" thickBot="1">
      <c r="A35" s="1951" t="s">
        <v>435</v>
      </c>
      <c r="B35" s="1946">
        <f t="shared" ref="B35:K35" si="4">SUM(B36:B38)</f>
        <v>0</v>
      </c>
      <c r="C35" s="1947">
        <f t="shared" si="4"/>
        <v>0</v>
      </c>
      <c r="D35" s="1947">
        <f t="shared" si="4"/>
        <v>0</v>
      </c>
      <c r="E35" s="1948">
        <f t="shared" si="4"/>
        <v>0</v>
      </c>
      <c r="F35" s="1946">
        <f t="shared" si="4"/>
        <v>0</v>
      </c>
      <c r="G35" s="1947">
        <f t="shared" si="4"/>
        <v>0</v>
      </c>
      <c r="H35" s="1948">
        <f t="shared" si="4"/>
        <v>0</v>
      </c>
      <c r="I35" s="1947">
        <f t="shared" si="4"/>
        <v>0</v>
      </c>
      <c r="J35" s="1948">
        <f t="shared" si="4"/>
        <v>0</v>
      </c>
      <c r="K35" s="1884">
        <f t="shared" si="4"/>
        <v>0</v>
      </c>
    </row>
    <row r="36" spans="1:11" s="1941" customFormat="1" ht="20.25" customHeight="1">
      <c r="A36" s="1949" t="s">
        <v>2487</v>
      </c>
      <c r="B36" s="1875"/>
      <c r="C36" s="1876"/>
      <c r="D36" s="1876"/>
      <c r="E36" s="1877"/>
      <c r="F36" s="1875"/>
      <c r="G36" s="1876"/>
      <c r="H36" s="1877"/>
      <c r="I36" s="1876"/>
      <c r="J36" s="1877"/>
      <c r="K36" s="1879">
        <f>SUM(B36:J36)</f>
        <v>0</v>
      </c>
    </row>
    <row r="37" spans="1:11" s="1941" customFormat="1" ht="21" customHeight="1">
      <c r="A37" s="1949" t="s">
        <v>2488</v>
      </c>
      <c r="B37" s="1875"/>
      <c r="C37" s="1876"/>
      <c r="D37" s="1876"/>
      <c r="E37" s="1877"/>
      <c r="F37" s="1875"/>
      <c r="G37" s="1876"/>
      <c r="H37" s="1877"/>
      <c r="I37" s="1876"/>
      <c r="J37" s="1877"/>
      <c r="K37" s="1880">
        <f>SUM(B37:J37)</f>
        <v>0</v>
      </c>
    </row>
    <row r="38" spans="1:11" s="1941" customFormat="1" ht="18" customHeight="1" thickBot="1">
      <c r="A38" s="1949" t="s">
        <v>65</v>
      </c>
      <c r="B38" s="1875"/>
      <c r="C38" s="1876"/>
      <c r="D38" s="1876"/>
      <c r="E38" s="1877"/>
      <c r="F38" s="1875"/>
      <c r="G38" s="1876"/>
      <c r="H38" s="1877"/>
      <c r="I38" s="1876"/>
      <c r="J38" s="1877"/>
      <c r="K38" s="1880">
        <f>SUM(B38:J38)</f>
        <v>0</v>
      </c>
    </row>
    <row r="39" spans="1:11" s="1941" customFormat="1" ht="19.5" customHeight="1" thickBot="1">
      <c r="A39" s="1955" t="s">
        <v>2357</v>
      </c>
      <c r="B39" s="1956"/>
      <c r="C39" s="1957"/>
      <c r="D39" s="1957"/>
      <c r="E39" s="1958"/>
      <c r="F39" s="1956"/>
      <c r="G39" s="1957"/>
      <c r="H39" s="1958"/>
      <c r="I39" s="1957"/>
      <c r="J39" s="1958"/>
      <c r="K39" s="1884">
        <f>SUM(B39:J39)</f>
        <v>0</v>
      </c>
    </row>
    <row r="40" spans="1:11" s="1941" customFormat="1" ht="22.5" customHeight="1" thickBot="1">
      <c r="A40" s="1955" t="s">
        <v>2363</v>
      </c>
      <c r="B40" s="1956"/>
      <c r="C40" s="1957"/>
      <c r="D40" s="1957"/>
      <c r="E40" s="1958"/>
      <c r="F40" s="1956"/>
      <c r="G40" s="1957"/>
      <c r="H40" s="1958"/>
      <c r="I40" s="1957"/>
      <c r="J40" s="1958"/>
      <c r="K40" s="1883">
        <f>SUM(B40:J40)</f>
        <v>0</v>
      </c>
    </row>
    <row r="41" spans="1:11" s="1855" customFormat="1" ht="18.75" customHeight="1">
      <c r="A41" s="1959" t="s">
        <v>2489</v>
      </c>
      <c r="B41" s="1960">
        <f t="shared" ref="B41:K41" si="5">+B40+B39+B35+B29+B23+B9</f>
        <v>0</v>
      </c>
      <c r="C41" s="1961">
        <f t="shared" si="5"/>
        <v>0</v>
      </c>
      <c r="D41" s="1961">
        <f t="shared" si="5"/>
        <v>0</v>
      </c>
      <c r="E41" s="1962">
        <f t="shared" si="5"/>
        <v>0</v>
      </c>
      <c r="F41" s="1960">
        <f t="shared" si="5"/>
        <v>0</v>
      </c>
      <c r="G41" s="1961">
        <f t="shared" si="5"/>
        <v>0</v>
      </c>
      <c r="H41" s="1962">
        <f t="shared" si="5"/>
        <v>0</v>
      </c>
      <c r="I41" s="1961">
        <f t="shared" si="5"/>
        <v>0</v>
      </c>
      <c r="J41" s="1962">
        <f t="shared" si="5"/>
        <v>0</v>
      </c>
      <c r="K41" s="1963">
        <f t="shared" si="5"/>
        <v>0</v>
      </c>
    </row>
    <row r="42" spans="1:11" s="1855" customFormat="1" ht="21" customHeight="1">
      <c r="A42" s="1964" t="s">
        <v>2469</v>
      </c>
      <c r="B42" s="1965">
        <f t="shared" ref="B42:K42" si="6">SUM(B43:B44)</f>
        <v>0</v>
      </c>
      <c r="C42" s="1966">
        <f t="shared" si="6"/>
        <v>0</v>
      </c>
      <c r="D42" s="1966">
        <f t="shared" si="6"/>
        <v>0</v>
      </c>
      <c r="E42" s="1967">
        <f t="shared" si="6"/>
        <v>0</v>
      </c>
      <c r="F42" s="1965">
        <f t="shared" si="6"/>
        <v>0</v>
      </c>
      <c r="G42" s="1966">
        <f t="shared" si="6"/>
        <v>0</v>
      </c>
      <c r="H42" s="1967">
        <f t="shared" si="6"/>
        <v>0</v>
      </c>
      <c r="I42" s="1966">
        <f t="shared" si="6"/>
        <v>0</v>
      </c>
      <c r="J42" s="1967">
        <f t="shared" si="6"/>
        <v>0</v>
      </c>
      <c r="K42" s="1968">
        <f t="shared" si="6"/>
        <v>0</v>
      </c>
    </row>
    <row r="43" spans="1:11" s="1855" customFormat="1" ht="29.25" customHeight="1">
      <c r="A43" s="1969" t="s">
        <v>2490</v>
      </c>
      <c r="B43" s="1970"/>
      <c r="C43" s="1971"/>
      <c r="D43" s="1971"/>
      <c r="E43" s="1972"/>
      <c r="F43" s="1970"/>
      <c r="G43" s="1971"/>
      <c r="H43" s="1972"/>
      <c r="I43" s="1971"/>
      <c r="J43" s="1972"/>
      <c r="K43" s="1968">
        <f>SUM(B43:J43)</f>
        <v>0</v>
      </c>
    </row>
    <row r="44" spans="1:11" s="1855" customFormat="1" ht="20.25" customHeight="1" thickBot="1">
      <c r="A44" s="1969" t="s">
        <v>2491</v>
      </c>
      <c r="B44" s="1970"/>
      <c r="C44" s="1971"/>
      <c r="D44" s="1971"/>
      <c r="E44" s="1972"/>
      <c r="F44" s="1970"/>
      <c r="G44" s="1971"/>
      <c r="H44" s="1972"/>
      <c r="I44" s="1971"/>
      <c r="J44" s="1972"/>
      <c r="K44" s="1973">
        <f>SUM(B44:J44)</f>
        <v>0</v>
      </c>
    </row>
    <row r="45" spans="1:11" s="1855" customFormat="1" ht="19.5" customHeight="1" thickBot="1">
      <c r="A45" s="1964" t="s">
        <v>2473</v>
      </c>
      <c r="B45" s="1974">
        <f t="shared" ref="B45:K45" si="7">+B42+B41</f>
        <v>0</v>
      </c>
      <c r="C45" s="1975">
        <f t="shared" si="7"/>
        <v>0</v>
      </c>
      <c r="D45" s="1975">
        <f t="shared" si="7"/>
        <v>0</v>
      </c>
      <c r="E45" s="1976">
        <f t="shared" si="7"/>
        <v>0</v>
      </c>
      <c r="F45" s="1974">
        <f t="shared" si="7"/>
        <v>0</v>
      </c>
      <c r="G45" s="1975">
        <f t="shared" si="7"/>
        <v>0</v>
      </c>
      <c r="H45" s="1976">
        <f t="shared" si="7"/>
        <v>0</v>
      </c>
      <c r="I45" s="1975">
        <f t="shared" si="7"/>
        <v>0</v>
      </c>
      <c r="J45" s="1976">
        <f t="shared" si="7"/>
        <v>0</v>
      </c>
      <c r="K45" s="1977">
        <f t="shared" si="7"/>
        <v>0</v>
      </c>
    </row>
  </sheetData>
  <mergeCells count="2">
    <mergeCell ref="B2:G2"/>
    <mergeCell ref="K7:K8"/>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showGridLines="0" zoomScale="80" zoomScaleNormal="80" workbookViewId="0">
      <pane xSplit="1" ySplit="8" topLeftCell="B9" activePane="bottomRight" state="frozen"/>
      <selection activeCell="B2" sqref="B2:G2"/>
      <selection pane="topRight" activeCell="B2" sqref="B2:G2"/>
      <selection pane="bottomLeft" activeCell="B2" sqref="B2:G2"/>
      <selection pane="bottomRight" activeCell="B2" sqref="B2:G2"/>
    </sheetView>
  </sheetViews>
  <sheetFormatPr defaultRowHeight="15"/>
  <cols>
    <col min="1" max="1" width="58.7109375" style="64" customWidth="1"/>
    <col min="2" max="2" width="10.7109375" style="64" bestFit="1" customWidth="1"/>
    <col min="3" max="3" width="5.7109375" style="64" bestFit="1" customWidth="1"/>
    <col min="4" max="4" width="6" style="64" bestFit="1" customWidth="1"/>
    <col min="5" max="5" width="7.28515625" style="64" bestFit="1" customWidth="1"/>
    <col min="6" max="6" width="5.7109375" style="64" bestFit="1" customWidth="1"/>
    <col min="7" max="7" width="6.28515625" style="64" bestFit="1" customWidth="1"/>
    <col min="8" max="8" width="6" style="64" bestFit="1" customWidth="1"/>
    <col min="9" max="10" width="5.7109375" style="64" bestFit="1" customWidth="1"/>
    <col min="11" max="11" width="7.7109375" style="64" bestFit="1" customWidth="1"/>
    <col min="12" max="16384" width="9.140625" style="64"/>
  </cols>
  <sheetData>
    <row r="1" spans="1:11" s="1855" customFormat="1">
      <c r="A1" s="1679" t="s">
        <v>2257</v>
      </c>
      <c r="B1" s="1933" t="s">
        <v>931</v>
      </c>
    </row>
    <row r="2" spans="1:11" s="1855" customFormat="1" ht="14.25" customHeight="1">
      <c r="A2" s="1679" t="s">
        <v>2258</v>
      </c>
      <c r="B2" s="4778" t="s">
        <v>2306</v>
      </c>
      <c r="C2" s="4778"/>
      <c r="D2" s="4778"/>
      <c r="E2" s="4778"/>
      <c r="F2" s="4778"/>
      <c r="G2" s="4778"/>
    </row>
    <row r="3" spans="1:11" s="1855" customFormat="1">
      <c r="A3" s="1679" t="s">
        <v>2259</v>
      </c>
      <c r="B3" s="1856" t="s">
        <v>52</v>
      </c>
    </row>
    <row r="4" spans="1:11" s="1855" customFormat="1">
      <c r="A4" s="1679" t="s">
        <v>2260</v>
      </c>
      <c r="B4" s="1856" t="s">
        <v>53</v>
      </c>
    </row>
    <row r="5" spans="1:11" s="1855" customFormat="1">
      <c r="A5" s="1679" t="s">
        <v>2261</v>
      </c>
      <c r="B5" s="1856" t="s">
        <v>1412</v>
      </c>
    </row>
    <row r="6" spans="1:11" ht="15.75" thickBot="1"/>
    <row r="7" spans="1:11" s="1941" customFormat="1" ht="12.75" customHeight="1">
      <c r="A7" s="1937"/>
      <c r="B7" s="1938"/>
      <c r="C7" s="1938" t="s">
        <v>2474</v>
      </c>
      <c r="D7" s="1938"/>
      <c r="E7" s="1939"/>
      <c r="F7" s="1940"/>
      <c r="G7" s="1938" t="s">
        <v>2475</v>
      </c>
      <c r="H7" s="1939"/>
      <c r="I7" s="1938" t="s">
        <v>2476</v>
      </c>
      <c r="J7" s="1938"/>
      <c r="K7" s="4779" t="s">
        <v>2312</v>
      </c>
    </row>
    <row r="8" spans="1:11" s="1941" customFormat="1" ht="20.25" customHeight="1" thickBot="1">
      <c r="A8" s="1859"/>
      <c r="B8" s="1942" t="s">
        <v>2436</v>
      </c>
      <c r="C8" s="1942" t="s">
        <v>2437</v>
      </c>
      <c r="D8" s="1942" t="s">
        <v>2438</v>
      </c>
      <c r="E8" s="1943" t="s">
        <v>2439</v>
      </c>
      <c r="F8" s="1944" t="s">
        <v>2440</v>
      </c>
      <c r="G8" s="1942" t="s">
        <v>2441</v>
      </c>
      <c r="H8" s="1943" t="s">
        <v>2442</v>
      </c>
      <c r="I8" s="1942" t="s">
        <v>2443</v>
      </c>
      <c r="J8" s="1942" t="s">
        <v>2444</v>
      </c>
      <c r="K8" s="4780"/>
    </row>
    <row r="9" spans="1:11" s="1941" customFormat="1" ht="20.25" customHeight="1" thickBot="1">
      <c r="A9" s="1945" t="s">
        <v>2335</v>
      </c>
      <c r="B9" s="1946">
        <f>SUM(B10:B22)</f>
        <v>0</v>
      </c>
      <c r="C9" s="1947">
        <f>SUM(C10:C22)</f>
        <v>0</v>
      </c>
      <c r="D9" s="1947">
        <f t="shared" ref="D9:K9" si="0">SUM(D10:D22)</f>
        <v>0</v>
      </c>
      <c r="E9" s="1948">
        <f t="shared" si="0"/>
        <v>0</v>
      </c>
      <c r="F9" s="1946">
        <f t="shared" si="0"/>
        <v>0</v>
      </c>
      <c r="G9" s="1947">
        <f t="shared" si="0"/>
        <v>0</v>
      </c>
      <c r="H9" s="1948">
        <f t="shared" si="0"/>
        <v>0</v>
      </c>
      <c r="I9" s="1947">
        <f t="shared" si="0"/>
        <v>0</v>
      </c>
      <c r="J9" s="1948">
        <f t="shared" si="0"/>
        <v>0</v>
      </c>
      <c r="K9" s="1884">
        <f t="shared" si="0"/>
        <v>0</v>
      </c>
    </row>
    <row r="10" spans="1:11" s="1941" customFormat="1" ht="12.75">
      <c r="A10" s="1949" t="s">
        <v>2337</v>
      </c>
      <c r="B10" s="1875"/>
      <c r="C10" s="1876"/>
      <c r="D10" s="1876"/>
      <c r="E10" s="1877"/>
      <c r="F10" s="1875"/>
      <c r="G10" s="1876"/>
      <c r="H10" s="1877"/>
      <c r="I10" s="1876"/>
      <c r="J10" s="1877"/>
      <c r="K10" s="1950">
        <f t="shared" ref="K10:K22" si="1">SUM(B10:J10)</f>
        <v>0</v>
      </c>
    </row>
    <row r="11" spans="1:11" s="1941" customFormat="1" ht="12.75">
      <c r="A11" s="1949" t="s">
        <v>2338</v>
      </c>
      <c r="B11" s="1875"/>
      <c r="C11" s="1876"/>
      <c r="D11" s="1876"/>
      <c r="E11" s="1877"/>
      <c r="F11" s="1875"/>
      <c r="G11" s="1876"/>
      <c r="H11" s="1877"/>
      <c r="I11" s="1876"/>
      <c r="J11" s="1877"/>
      <c r="K11" s="1950">
        <f t="shared" si="1"/>
        <v>0</v>
      </c>
    </row>
    <row r="12" spans="1:11" s="1941" customFormat="1" ht="12.75">
      <c r="A12" s="1949" t="s">
        <v>2339</v>
      </c>
      <c r="B12" s="1875"/>
      <c r="C12" s="1876"/>
      <c r="D12" s="1876"/>
      <c r="E12" s="1877"/>
      <c r="F12" s="1875"/>
      <c r="G12" s="1876"/>
      <c r="H12" s="1877"/>
      <c r="I12" s="1876"/>
      <c r="J12" s="1877"/>
      <c r="K12" s="1950">
        <f t="shared" si="1"/>
        <v>0</v>
      </c>
    </row>
    <row r="13" spans="1:11" s="1941" customFormat="1" ht="12.75">
      <c r="A13" s="1949" t="s">
        <v>2341</v>
      </c>
      <c r="B13" s="1875"/>
      <c r="C13" s="1876"/>
      <c r="D13" s="1876"/>
      <c r="E13" s="1877"/>
      <c r="F13" s="1875"/>
      <c r="G13" s="1876"/>
      <c r="H13" s="1877"/>
      <c r="I13" s="1876"/>
      <c r="J13" s="1877"/>
      <c r="K13" s="1950">
        <f t="shared" si="1"/>
        <v>0</v>
      </c>
    </row>
    <row r="14" spans="1:11" s="1941" customFormat="1" ht="12.75">
      <c r="A14" s="1949" t="s">
        <v>2477</v>
      </c>
      <c r="B14" s="1875"/>
      <c r="C14" s="1876"/>
      <c r="D14" s="1876"/>
      <c r="E14" s="1877"/>
      <c r="F14" s="1875"/>
      <c r="G14" s="1876"/>
      <c r="H14" s="1877"/>
      <c r="I14" s="1876"/>
      <c r="J14" s="1877"/>
      <c r="K14" s="1950">
        <f t="shared" si="1"/>
        <v>0</v>
      </c>
    </row>
    <row r="15" spans="1:11" s="1941" customFormat="1" ht="12.75">
      <c r="A15" s="1949" t="s">
        <v>2478</v>
      </c>
      <c r="B15" s="1875"/>
      <c r="C15" s="1876"/>
      <c r="D15" s="1876"/>
      <c r="E15" s="1877"/>
      <c r="F15" s="1875"/>
      <c r="G15" s="1876"/>
      <c r="H15" s="1877"/>
      <c r="I15" s="1876"/>
      <c r="J15" s="1877"/>
      <c r="K15" s="1950">
        <f t="shared" si="1"/>
        <v>0</v>
      </c>
    </row>
    <row r="16" spans="1:11" s="1941" customFormat="1" ht="12.75">
      <c r="A16" s="1949" t="s">
        <v>2479</v>
      </c>
      <c r="B16" s="1875"/>
      <c r="C16" s="1876"/>
      <c r="D16" s="1876"/>
      <c r="E16" s="1877"/>
      <c r="F16" s="1875"/>
      <c r="G16" s="1876"/>
      <c r="H16" s="1877"/>
      <c r="I16" s="1876"/>
      <c r="J16" s="1877"/>
      <c r="K16" s="1950">
        <f t="shared" si="1"/>
        <v>0</v>
      </c>
    </row>
    <row r="17" spans="1:11" s="1941" customFormat="1" ht="12.75">
      <c r="A17" s="1949" t="s">
        <v>2480</v>
      </c>
      <c r="B17" s="1875"/>
      <c r="C17" s="1876"/>
      <c r="D17" s="1876"/>
      <c r="E17" s="1877"/>
      <c r="F17" s="1875"/>
      <c r="G17" s="1876"/>
      <c r="H17" s="1877"/>
      <c r="I17" s="1876"/>
      <c r="J17" s="1877"/>
      <c r="K17" s="1950">
        <f t="shared" si="1"/>
        <v>0</v>
      </c>
    </row>
    <row r="18" spans="1:11" s="1941" customFormat="1" ht="12.75">
      <c r="A18" s="1949" t="s">
        <v>2481</v>
      </c>
      <c r="B18" s="1875"/>
      <c r="C18" s="1876"/>
      <c r="D18" s="1876"/>
      <c r="E18" s="1877"/>
      <c r="F18" s="1875"/>
      <c r="G18" s="1876"/>
      <c r="H18" s="1877"/>
      <c r="I18" s="1876"/>
      <c r="J18" s="1877"/>
      <c r="K18" s="1950">
        <f>SUM(B18:J18)</f>
        <v>0</v>
      </c>
    </row>
    <row r="19" spans="1:11" s="1941" customFormat="1" ht="12.75">
      <c r="A19" s="1949" t="s">
        <v>2482</v>
      </c>
      <c r="B19" s="1875"/>
      <c r="C19" s="1876"/>
      <c r="D19" s="1876"/>
      <c r="E19" s="1877"/>
      <c r="F19" s="1875"/>
      <c r="G19" s="1876"/>
      <c r="H19" s="1877"/>
      <c r="I19" s="1876"/>
      <c r="J19" s="1877"/>
      <c r="K19" s="1950">
        <f>SUM(B19:J19)</f>
        <v>0</v>
      </c>
    </row>
    <row r="20" spans="1:11" s="1941" customFormat="1" ht="12.75">
      <c r="A20" s="1949" t="s">
        <v>2483</v>
      </c>
      <c r="B20" s="1875"/>
      <c r="C20" s="1876"/>
      <c r="D20" s="1876"/>
      <c r="E20" s="1877"/>
      <c r="F20" s="1875"/>
      <c r="G20" s="1876"/>
      <c r="H20" s="1877"/>
      <c r="I20" s="1876"/>
      <c r="J20" s="1877"/>
      <c r="K20" s="1950">
        <f t="shared" si="1"/>
        <v>0</v>
      </c>
    </row>
    <row r="21" spans="1:11" s="1941" customFormat="1" ht="12.75">
      <c r="A21" s="1949" t="s">
        <v>2484</v>
      </c>
      <c r="B21" s="1875"/>
      <c r="C21" s="1876"/>
      <c r="D21" s="1876"/>
      <c r="E21" s="1877"/>
      <c r="F21" s="1875"/>
      <c r="G21" s="1876"/>
      <c r="H21" s="1877"/>
      <c r="I21" s="1876"/>
      <c r="J21" s="1877"/>
      <c r="K21" s="1950">
        <f t="shared" si="1"/>
        <v>0</v>
      </c>
    </row>
    <row r="22" spans="1:11" s="1941" customFormat="1" ht="13.5" thickBot="1">
      <c r="A22" s="1949" t="s">
        <v>2349</v>
      </c>
      <c r="B22" s="1875"/>
      <c r="C22" s="1876"/>
      <c r="D22" s="1876"/>
      <c r="E22" s="1877"/>
      <c r="F22" s="1875"/>
      <c r="G22" s="1876"/>
      <c r="H22" s="1877"/>
      <c r="I22" s="1876"/>
      <c r="J22" s="1877"/>
      <c r="K22" s="1950">
        <f t="shared" si="1"/>
        <v>0</v>
      </c>
    </row>
    <row r="23" spans="1:11" s="1941" customFormat="1" ht="18.75" customHeight="1" thickBot="1">
      <c r="A23" s="1951" t="s">
        <v>2350</v>
      </c>
      <c r="B23" s="1946">
        <f t="shared" ref="B23:K23" si="2">SUM(B24:B28)</f>
        <v>0</v>
      </c>
      <c r="C23" s="1947">
        <f t="shared" si="2"/>
        <v>0</v>
      </c>
      <c r="D23" s="1947">
        <f t="shared" si="2"/>
        <v>0</v>
      </c>
      <c r="E23" s="1948">
        <f t="shared" si="2"/>
        <v>0</v>
      </c>
      <c r="F23" s="1946">
        <f t="shared" si="2"/>
        <v>0</v>
      </c>
      <c r="G23" s="1947">
        <f t="shared" si="2"/>
        <v>0</v>
      </c>
      <c r="H23" s="1948">
        <f t="shared" si="2"/>
        <v>0</v>
      </c>
      <c r="I23" s="1947">
        <f t="shared" si="2"/>
        <v>0</v>
      </c>
      <c r="J23" s="1948">
        <f t="shared" si="2"/>
        <v>0</v>
      </c>
      <c r="K23" s="1884">
        <f t="shared" si="2"/>
        <v>0</v>
      </c>
    </row>
    <row r="24" spans="1:11" s="1941" customFormat="1" ht="12.75">
      <c r="A24" s="1952" t="s">
        <v>560</v>
      </c>
      <c r="B24" s="1875"/>
      <c r="C24" s="1876"/>
      <c r="D24" s="1876"/>
      <c r="E24" s="1877"/>
      <c r="F24" s="1875"/>
      <c r="G24" s="1876"/>
      <c r="H24" s="1877"/>
      <c r="I24" s="1876"/>
      <c r="J24" s="1877"/>
      <c r="K24" s="1950">
        <f>SUM(B24:J24)</f>
        <v>0</v>
      </c>
    </row>
    <row r="25" spans="1:11" s="1941" customFormat="1" ht="12.75">
      <c r="A25" s="1952" t="s">
        <v>570</v>
      </c>
      <c r="B25" s="1875"/>
      <c r="C25" s="1876"/>
      <c r="D25" s="1876"/>
      <c r="E25" s="1877"/>
      <c r="F25" s="1875"/>
      <c r="G25" s="1876"/>
      <c r="H25" s="1877"/>
      <c r="I25" s="1876"/>
      <c r="J25" s="1877"/>
      <c r="K25" s="1950">
        <f>SUM(B25:J25)</f>
        <v>0</v>
      </c>
    </row>
    <row r="26" spans="1:11" s="1941" customFormat="1" ht="12.75">
      <c r="A26" s="1952" t="s">
        <v>571</v>
      </c>
      <c r="B26" s="1875"/>
      <c r="C26" s="1876"/>
      <c r="D26" s="1876"/>
      <c r="E26" s="1877"/>
      <c r="F26" s="1875"/>
      <c r="G26" s="1876"/>
      <c r="H26" s="1877"/>
      <c r="I26" s="1876"/>
      <c r="J26" s="1877"/>
      <c r="K26" s="1950">
        <f>SUM(B26:J26)</f>
        <v>0</v>
      </c>
    </row>
    <row r="27" spans="1:11" s="1941" customFormat="1" ht="12.75">
      <c r="A27" s="1952" t="s">
        <v>2485</v>
      </c>
      <c r="B27" s="1875"/>
      <c r="C27" s="1876"/>
      <c r="D27" s="1876"/>
      <c r="E27" s="1877"/>
      <c r="F27" s="1875"/>
      <c r="G27" s="1876"/>
      <c r="H27" s="1877"/>
      <c r="I27" s="1876"/>
      <c r="J27" s="1877"/>
      <c r="K27" s="1950">
        <f>SUM(B27:J27)</f>
        <v>0</v>
      </c>
    </row>
    <row r="28" spans="1:11" s="1941" customFormat="1" ht="13.5" thickBot="1">
      <c r="A28" s="1952" t="s">
        <v>588</v>
      </c>
      <c r="B28" s="1875"/>
      <c r="C28" s="1876"/>
      <c r="D28" s="1876"/>
      <c r="E28" s="1877"/>
      <c r="F28" s="1875"/>
      <c r="G28" s="1876"/>
      <c r="H28" s="1877"/>
      <c r="I28" s="1876"/>
      <c r="J28" s="1877"/>
      <c r="K28" s="1950">
        <f>SUM(B28:J28)</f>
        <v>0</v>
      </c>
    </row>
    <row r="29" spans="1:11" s="1941" customFormat="1" ht="21" customHeight="1" thickBot="1">
      <c r="A29" s="1951" t="s">
        <v>2486</v>
      </c>
      <c r="B29" s="1946">
        <f t="shared" ref="B29:K29" si="3">SUM(B30:B34)</f>
        <v>0</v>
      </c>
      <c r="C29" s="1947">
        <f t="shared" si="3"/>
        <v>0</v>
      </c>
      <c r="D29" s="1947">
        <f t="shared" si="3"/>
        <v>0</v>
      </c>
      <c r="E29" s="1948">
        <f t="shared" si="3"/>
        <v>0</v>
      </c>
      <c r="F29" s="1946">
        <f t="shared" si="3"/>
        <v>0</v>
      </c>
      <c r="G29" s="1947">
        <f t="shared" si="3"/>
        <v>0</v>
      </c>
      <c r="H29" s="1948">
        <f t="shared" si="3"/>
        <v>0</v>
      </c>
      <c r="I29" s="1947">
        <f t="shared" si="3"/>
        <v>0</v>
      </c>
      <c r="J29" s="1948">
        <f t="shared" si="3"/>
        <v>0</v>
      </c>
      <c r="K29" s="1884">
        <f t="shared" si="3"/>
        <v>0</v>
      </c>
    </row>
    <row r="30" spans="1:11" s="1941" customFormat="1" ht="12.75">
      <c r="A30" s="1949" t="s">
        <v>560</v>
      </c>
      <c r="B30" s="1875"/>
      <c r="C30" s="1876"/>
      <c r="D30" s="1876"/>
      <c r="E30" s="1877"/>
      <c r="F30" s="1875"/>
      <c r="G30" s="1876"/>
      <c r="H30" s="1877"/>
      <c r="I30" s="1876"/>
      <c r="J30" s="1877"/>
      <c r="K30" s="1880">
        <f>SUM(B30:J30)</f>
        <v>0</v>
      </c>
    </row>
    <row r="31" spans="1:11" s="1941" customFormat="1" ht="12.75">
      <c r="A31" s="1949" t="s">
        <v>570</v>
      </c>
      <c r="B31" s="1953"/>
      <c r="C31" s="1878"/>
      <c r="D31" s="1878"/>
      <c r="E31" s="1954"/>
      <c r="F31" s="1953"/>
      <c r="G31" s="1878"/>
      <c r="H31" s="1954"/>
      <c r="I31" s="1878"/>
      <c r="J31" s="1954"/>
      <c r="K31" s="1880">
        <f>SUM(B31:J31)</f>
        <v>0</v>
      </c>
    </row>
    <row r="32" spans="1:11" s="1941" customFormat="1" ht="12.75">
      <c r="A32" s="1949" t="s">
        <v>571</v>
      </c>
      <c r="B32" s="1875"/>
      <c r="C32" s="1876"/>
      <c r="D32" s="1876"/>
      <c r="E32" s="1877"/>
      <c r="F32" s="1875"/>
      <c r="G32" s="1876"/>
      <c r="H32" s="1877"/>
      <c r="I32" s="1876"/>
      <c r="J32" s="1877"/>
      <c r="K32" s="1880">
        <f>SUM(B32:J32)</f>
        <v>0</v>
      </c>
    </row>
    <row r="33" spans="1:11" s="1941" customFormat="1" ht="12.75">
      <c r="A33" s="1949" t="s">
        <v>2353</v>
      </c>
      <c r="B33" s="1875"/>
      <c r="C33" s="1876"/>
      <c r="D33" s="1876"/>
      <c r="E33" s="1877"/>
      <c r="F33" s="1875"/>
      <c r="G33" s="1876"/>
      <c r="H33" s="1877"/>
      <c r="I33" s="1876"/>
      <c r="J33" s="1877"/>
      <c r="K33" s="1880">
        <f>SUM(B33:J33)</f>
        <v>0</v>
      </c>
    </row>
    <row r="34" spans="1:11" s="1941" customFormat="1" ht="13.5" thickBot="1">
      <c r="A34" s="1949" t="s">
        <v>2355</v>
      </c>
      <c r="B34" s="1875"/>
      <c r="C34" s="1876"/>
      <c r="D34" s="1876"/>
      <c r="E34" s="1877"/>
      <c r="F34" s="1875"/>
      <c r="G34" s="1876"/>
      <c r="H34" s="1877"/>
      <c r="I34" s="1876"/>
      <c r="J34" s="1877"/>
      <c r="K34" s="1880">
        <f>SUM(B34:J34)</f>
        <v>0</v>
      </c>
    </row>
    <row r="35" spans="1:11" s="1941" customFormat="1" ht="24.75" customHeight="1" thickBot="1">
      <c r="A35" s="1951" t="s">
        <v>435</v>
      </c>
      <c r="B35" s="1946">
        <f t="shared" ref="B35:K35" si="4">SUM(B36:B38)</f>
        <v>0</v>
      </c>
      <c r="C35" s="1947">
        <f t="shared" si="4"/>
        <v>0</v>
      </c>
      <c r="D35" s="1947">
        <f t="shared" si="4"/>
        <v>0</v>
      </c>
      <c r="E35" s="1948">
        <f t="shared" si="4"/>
        <v>0</v>
      </c>
      <c r="F35" s="1946">
        <f t="shared" si="4"/>
        <v>0</v>
      </c>
      <c r="G35" s="1947">
        <f t="shared" si="4"/>
        <v>0</v>
      </c>
      <c r="H35" s="1948">
        <f t="shared" si="4"/>
        <v>0</v>
      </c>
      <c r="I35" s="1947">
        <f t="shared" si="4"/>
        <v>0</v>
      </c>
      <c r="J35" s="1948">
        <f t="shared" si="4"/>
        <v>0</v>
      </c>
      <c r="K35" s="1884">
        <f t="shared" si="4"/>
        <v>0</v>
      </c>
    </row>
    <row r="36" spans="1:11" s="1941" customFormat="1" ht="20.25" customHeight="1">
      <c r="A36" s="1949" t="s">
        <v>2487</v>
      </c>
      <c r="B36" s="1875"/>
      <c r="C36" s="1876"/>
      <c r="D36" s="1876"/>
      <c r="E36" s="1877"/>
      <c r="F36" s="1875"/>
      <c r="G36" s="1876"/>
      <c r="H36" s="1877"/>
      <c r="I36" s="1876"/>
      <c r="J36" s="1877"/>
      <c r="K36" s="1879">
        <f>SUM(B36:J36)</f>
        <v>0</v>
      </c>
    </row>
    <row r="37" spans="1:11" s="1941" customFormat="1" ht="21" customHeight="1">
      <c r="A37" s="1949" t="s">
        <v>2488</v>
      </c>
      <c r="B37" s="1875"/>
      <c r="C37" s="1876"/>
      <c r="D37" s="1876"/>
      <c r="E37" s="1877"/>
      <c r="F37" s="1875"/>
      <c r="G37" s="1876"/>
      <c r="H37" s="1877"/>
      <c r="I37" s="1876"/>
      <c r="J37" s="1877"/>
      <c r="K37" s="1880">
        <f>SUM(B37:J37)</f>
        <v>0</v>
      </c>
    </row>
    <row r="38" spans="1:11" s="1941" customFormat="1" ht="18" customHeight="1" thickBot="1">
      <c r="A38" s="1949" t="s">
        <v>65</v>
      </c>
      <c r="B38" s="1875"/>
      <c r="C38" s="1876"/>
      <c r="D38" s="1876"/>
      <c r="E38" s="1877"/>
      <c r="F38" s="1875"/>
      <c r="G38" s="1876"/>
      <c r="H38" s="1877"/>
      <c r="I38" s="1876"/>
      <c r="J38" s="1877"/>
      <c r="K38" s="1880">
        <f>SUM(B38:J38)</f>
        <v>0</v>
      </c>
    </row>
    <row r="39" spans="1:11" s="1941" customFormat="1" ht="19.5" customHeight="1" thickBot="1">
      <c r="A39" s="1955" t="s">
        <v>2357</v>
      </c>
      <c r="B39" s="1956"/>
      <c r="C39" s="1957"/>
      <c r="D39" s="1957"/>
      <c r="E39" s="1958"/>
      <c r="F39" s="1956"/>
      <c r="G39" s="1957"/>
      <c r="H39" s="1958"/>
      <c r="I39" s="1957"/>
      <c r="J39" s="1958"/>
      <c r="K39" s="1884">
        <f>SUM(B39:J39)</f>
        <v>0</v>
      </c>
    </row>
    <row r="40" spans="1:11" s="1941" customFormat="1" ht="22.5" customHeight="1" thickBot="1">
      <c r="A40" s="1955" t="s">
        <v>2363</v>
      </c>
      <c r="B40" s="1956"/>
      <c r="C40" s="1957"/>
      <c r="D40" s="1957"/>
      <c r="E40" s="1958"/>
      <c r="F40" s="1956"/>
      <c r="G40" s="1957"/>
      <c r="H40" s="1958"/>
      <c r="I40" s="1957"/>
      <c r="J40" s="1958"/>
      <c r="K40" s="1883">
        <f>SUM(B40:J40)</f>
        <v>0</v>
      </c>
    </row>
    <row r="41" spans="1:11" s="1855" customFormat="1" ht="18.75" customHeight="1">
      <c r="A41" s="1959" t="s">
        <v>2489</v>
      </c>
      <c r="B41" s="1960">
        <f t="shared" ref="B41:K41" si="5">+B40+B39+B35+B29+B23+B9</f>
        <v>0</v>
      </c>
      <c r="C41" s="1961">
        <f t="shared" si="5"/>
        <v>0</v>
      </c>
      <c r="D41" s="1961">
        <f t="shared" si="5"/>
        <v>0</v>
      </c>
      <c r="E41" s="1962">
        <f t="shared" si="5"/>
        <v>0</v>
      </c>
      <c r="F41" s="1960">
        <f t="shared" si="5"/>
        <v>0</v>
      </c>
      <c r="G41" s="1961">
        <f t="shared" si="5"/>
        <v>0</v>
      </c>
      <c r="H41" s="1962">
        <f t="shared" si="5"/>
        <v>0</v>
      </c>
      <c r="I41" s="1961">
        <f t="shared" si="5"/>
        <v>0</v>
      </c>
      <c r="J41" s="1962">
        <f t="shared" si="5"/>
        <v>0</v>
      </c>
      <c r="K41" s="1963">
        <f t="shared" si="5"/>
        <v>0</v>
      </c>
    </row>
    <row r="42" spans="1:11" s="1855" customFormat="1" ht="21" customHeight="1">
      <c r="A42" s="1964" t="s">
        <v>2469</v>
      </c>
      <c r="B42" s="1965">
        <f t="shared" ref="B42:K42" si="6">SUM(B43:B44)</f>
        <v>0</v>
      </c>
      <c r="C42" s="1966">
        <f t="shared" si="6"/>
        <v>0</v>
      </c>
      <c r="D42" s="1966">
        <f t="shared" si="6"/>
        <v>0</v>
      </c>
      <c r="E42" s="1967">
        <f t="shared" si="6"/>
        <v>0</v>
      </c>
      <c r="F42" s="1965">
        <f t="shared" si="6"/>
        <v>0</v>
      </c>
      <c r="G42" s="1966">
        <f t="shared" si="6"/>
        <v>0</v>
      </c>
      <c r="H42" s="1967">
        <f t="shared" si="6"/>
        <v>0</v>
      </c>
      <c r="I42" s="1966">
        <f t="shared" si="6"/>
        <v>0</v>
      </c>
      <c r="J42" s="1967">
        <f t="shared" si="6"/>
        <v>0</v>
      </c>
      <c r="K42" s="1968">
        <f t="shared" si="6"/>
        <v>0</v>
      </c>
    </row>
    <row r="43" spans="1:11" s="1855" customFormat="1" ht="29.25" customHeight="1">
      <c r="A43" s="1969" t="s">
        <v>2490</v>
      </c>
      <c r="B43" s="1970"/>
      <c r="C43" s="1971"/>
      <c r="D43" s="1971"/>
      <c r="E43" s="1972"/>
      <c r="F43" s="1970"/>
      <c r="G43" s="1971"/>
      <c r="H43" s="1972"/>
      <c r="I43" s="1971"/>
      <c r="J43" s="1972"/>
      <c r="K43" s="1968">
        <f>SUM(B43:J43)</f>
        <v>0</v>
      </c>
    </row>
    <row r="44" spans="1:11" s="1855" customFormat="1" ht="20.25" customHeight="1" thickBot="1">
      <c r="A44" s="1969" t="s">
        <v>2491</v>
      </c>
      <c r="B44" s="1970"/>
      <c r="C44" s="1971"/>
      <c r="D44" s="1971"/>
      <c r="E44" s="1972"/>
      <c r="F44" s="1970"/>
      <c r="G44" s="1971"/>
      <c r="H44" s="1972"/>
      <c r="I44" s="1971"/>
      <c r="J44" s="1972"/>
      <c r="K44" s="1973">
        <f>SUM(B44:J44)</f>
        <v>0</v>
      </c>
    </row>
    <row r="45" spans="1:11" s="1855" customFormat="1" ht="19.5" customHeight="1" thickBot="1">
      <c r="A45" s="1964" t="s">
        <v>2473</v>
      </c>
      <c r="B45" s="1974">
        <f t="shared" ref="B45:K45" si="7">+B42+B41</f>
        <v>0</v>
      </c>
      <c r="C45" s="1975">
        <f t="shared" si="7"/>
        <v>0</v>
      </c>
      <c r="D45" s="1975">
        <f t="shared" si="7"/>
        <v>0</v>
      </c>
      <c r="E45" s="1976">
        <f t="shared" si="7"/>
        <v>0</v>
      </c>
      <c r="F45" s="1974">
        <f t="shared" si="7"/>
        <v>0</v>
      </c>
      <c r="G45" s="1975">
        <f t="shared" si="7"/>
        <v>0</v>
      </c>
      <c r="H45" s="1976">
        <f t="shared" si="7"/>
        <v>0</v>
      </c>
      <c r="I45" s="1975">
        <f t="shared" si="7"/>
        <v>0</v>
      </c>
      <c r="J45" s="1976">
        <f t="shared" si="7"/>
        <v>0</v>
      </c>
      <c r="K45" s="1977">
        <f t="shared" si="7"/>
        <v>0</v>
      </c>
    </row>
  </sheetData>
  <mergeCells count="2">
    <mergeCell ref="B2:G2"/>
    <mergeCell ref="K7:K8"/>
  </mergeCell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showGridLines="0" zoomScale="80" zoomScaleNormal="80" workbookViewId="0">
      <pane xSplit="1" ySplit="8" topLeftCell="B9" activePane="bottomRight" state="frozen"/>
      <selection activeCell="B2" sqref="B2:G2"/>
      <selection pane="topRight" activeCell="B2" sqref="B2:G2"/>
      <selection pane="bottomLeft" activeCell="B2" sqref="B2:G2"/>
      <selection pane="bottomRight" activeCell="B2" sqref="B2:G2"/>
    </sheetView>
  </sheetViews>
  <sheetFormatPr defaultRowHeight="15"/>
  <cols>
    <col min="1" max="1" width="58.7109375" style="64" customWidth="1"/>
    <col min="2" max="2" width="10.7109375" style="64" bestFit="1" customWidth="1"/>
    <col min="3" max="3" width="5.7109375" style="64" bestFit="1" customWidth="1"/>
    <col min="4" max="4" width="6" style="64" bestFit="1" customWidth="1"/>
    <col min="5" max="5" width="7.28515625" style="64" bestFit="1" customWidth="1"/>
    <col min="6" max="6" width="5.7109375" style="64" bestFit="1" customWidth="1"/>
    <col min="7" max="7" width="6.28515625" style="64" bestFit="1" customWidth="1"/>
    <col min="8" max="8" width="6" style="64" bestFit="1" customWidth="1"/>
    <col min="9" max="10" width="5.7109375" style="64" bestFit="1" customWidth="1"/>
    <col min="11" max="11" width="7.7109375" style="64" bestFit="1" customWidth="1"/>
    <col min="12" max="16384" width="9.140625" style="64"/>
  </cols>
  <sheetData>
    <row r="1" spans="1:11" s="1855" customFormat="1">
      <c r="A1" s="1679" t="s">
        <v>2257</v>
      </c>
      <c r="B1" s="1933" t="s">
        <v>932</v>
      </c>
    </row>
    <row r="2" spans="1:11" s="1855" customFormat="1" ht="14.25" customHeight="1">
      <c r="A2" s="1679" t="s">
        <v>2258</v>
      </c>
      <c r="B2" s="4778" t="s">
        <v>2307</v>
      </c>
      <c r="C2" s="4778"/>
      <c r="D2" s="4778"/>
      <c r="E2" s="4778"/>
      <c r="F2" s="4778"/>
      <c r="G2" s="4778"/>
      <c r="H2" s="4778"/>
      <c r="I2" s="4778"/>
    </row>
    <row r="3" spans="1:11" s="1855" customFormat="1">
      <c r="A3" s="1679" t="s">
        <v>2259</v>
      </c>
      <c r="B3" s="1856" t="s">
        <v>52</v>
      </c>
    </row>
    <row r="4" spans="1:11" s="1855" customFormat="1">
      <c r="A4" s="1679" t="s">
        <v>2260</v>
      </c>
      <c r="B4" s="1856" t="s">
        <v>53</v>
      </c>
    </row>
    <row r="5" spans="1:11" s="1855" customFormat="1">
      <c r="A5" s="1679" t="s">
        <v>2261</v>
      </c>
      <c r="B5" s="1856" t="s">
        <v>1412</v>
      </c>
    </row>
    <row r="6" spans="1:11" ht="15.75" thickBot="1"/>
    <row r="7" spans="1:11" s="1941" customFormat="1" ht="12.75" customHeight="1">
      <c r="A7" s="1937"/>
      <c r="B7" s="1938"/>
      <c r="C7" s="1938" t="s">
        <v>2474</v>
      </c>
      <c r="D7" s="1938"/>
      <c r="E7" s="1939"/>
      <c r="F7" s="1940"/>
      <c r="G7" s="1938" t="s">
        <v>2475</v>
      </c>
      <c r="H7" s="1939"/>
      <c r="I7" s="1938" t="s">
        <v>2476</v>
      </c>
      <c r="J7" s="1938"/>
      <c r="K7" s="4779" t="s">
        <v>2312</v>
      </c>
    </row>
    <row r="8" spans="1:11" s="1941" customFormat="1" ht="20.25" customHeight="1" thickBot="1">
      <c r="A8" s="1859"/>
      <c r="B8" s="1942" t="s">
        <v>2436</v>
      </c>
      <c r="C8" s="1942" t="s">
        <v>2437</v>
      </c>
      <c r="D8" s="1942" t="s">
        <v>2438</v>
      </c>
      <c r="E8" s="1943" t="s">
        <v>2439</v>
      </c>
      <c r="F8" s="1944" t="s">
        <v>2440</v>
      </c>
      <c r="G8" s="1942" t="s">
        <v>2441</v>
      </c>
      <c r="H8" s="1943" t="s">
        <v>2442</v>
      </c>
      <c r="I8" s="1942" t="s">
        <v>2443</v>
      </c>
      <c r="J8" s="1942" t="s">
        <v>2444</v>
      </c>
      <c r="K8" s="4780"/>
    </row>
    <row r="9" spans="1:11" s="1941" customFormat="1" ht="20.25" customHeight="1" thickBot="1">
      <c r="A9" s="1945" t="s">
        <v>2335</v>
      </c>
      <c r="B9" s="1946">
        <f t="shared" ref="B9:K9" si="0">SUM(B10:B22)</f>
        <v>0</v>
      </c>
      <c r="C9" s="1947">
        <f t="shared" si="0"/>
        <v>0</v>
      </c>
      <c r="D9" s="1947">
        <f t="shared" si="0"/>
        <v>0</v>
      </c>
      <c r="E9" s="1948">
        <f t="shared" si="0"/>
        <v>0</v>
      </c>
      <c r="F9" s="1946">
        <f t="shared" si="0"/>
        <v>0</v>
      </c>
      <c r="G9" s="1947">
        <f t="shared" si="0"/>
        <v>0</v>
      </c>
      <c r="H9" s="1948">
        <f t="shared" si="0"/>
        <v>0</v>
      </c>
      <c r="I9" s="1947">
        <f t="shared" si="0"/>
        <v>0</v>
      </c>
      <c r="J9" s="1948">
        <f t="shared" si="0"/>
        <v>0</v>
      </c>
      <c r="K9" s="1884">
        <f t="shared" si="0"/>
        <v>0</v>
      </c>
    </row>
    <row r="10" spans="1:11" s="1941" customFormat="1" ht="12.75">
      <c r="A10" s="1949" t="s">
        <v>2337</v>
      </c>
      <c r="B10" s="1875"/>
      <c r="C10" s="1876"/>
      <c r="D10" s="1876"/>
      <c r="E10" s="1877"/>
      <c r="F10" s="1875"/>
      <c r="G10" s="1876"/>
      <c r="H10" s="1877"/>
      <c r="I10" s="1876"/>
      <c r="J10" s="1877"/>
      <c r="K10" s="1950">
        <f t="shared" ref="K10:K22" si="1">SUM(B10:J10)</f>
        <v>0</v>
      </c>
    </row>
    <row r="11" spans="1:11" s="1941" customFormat="1" ht="12.75">
      <c r="A11" s="1949" t="s">
        <v>2338</v>
      </c>
      <c r="B11" s="1875"/>
      <c r="C11" s="1876"/>
      <c r="D11" s="1876"/>
      <c r="E11" s="1877"/>
      <c r="F11" s="1875"/>
      <c r="G11" s="1876"/>
      <c r="H11" s="1877"/>
      <c r="I11" s="1876"/>
      <c r="J11" s="1877"/>
      <c r="K11" s="1950">
        <f t="shared" si="1"/>
        <v>0</v>
      </c>
    </row>
    <row r="12" spans="1:11" s="1941" customFormat="1" ht="12.75">
      <c r="A12" s="1949" t="s">
        <v>2339</v>
      </c>
      <c r="B12" s="1875"/>
      <c r="C12" s="1876"/>
      <c r="D12" s="1876"/>
      <c r="E12" s="1877"/>
      <c r="F12" s="1875"/>
      <c r="G12" s="1876"/>
      <c r="H12" s="1877"/>
      <c r="I12" s="1876"/>
      <c r="J12" s="1877"/>
      <c r="K12" s="1950">
        <f t="shared" si="1"/>
        <v>0</v>
      </c>
    </row>
    <row r="13" spans="1:11" s="1941" customFormat="1" ht="12.75">
      <c r="A13" s="1949" t="s">
        <v>2341</v>
      </c>
      <c r="B13" s="1875"/>
      <c r="C13" s="1876"/>
      <c r="D13" s="1876"/>
      <c r="E13" s="1877"/>
      <c r="F13" s="1875"/>
      <c r="G13" s="1876"/>
      <c r="H13" s="1877"/>
      <c r="I13" s="1876"/>
      <c r="J13" s="1877"/>
      <c r="K13" s="1950">
        <f t="shared" si="1"/>
        <v>0</v>
      </c>
    </row>
    <row r="14" spans="1:11" s="1941" customFormat="1" ht="12.75">
      <c r="A14" s="1949" t="s">
        <v>2477</v>
      </c>
      <c r="B14" s="1875"/>
      <c r="C14" s="1876"/>
      <c r="D14" s="1876"/>
      <c r="E14" s="1877"/>
      <c r="F14" s="1875"/>
      <c r="G14" s="1876"/>
      <c r="H14" s="1877"/>
      <c r="I14" s="1876"/>
      <c r="J14" s="1877"/>
      <c r="K14" s="1950">
        <f t="shared" si="1"/>
        <v>0</v>
      </c>
    </row>
    <row r="15" spans="1:11" s="1941" customFormat="1" ht="12.75">
      <c r="A15" s="1949" t="s">
        <v>2478</v>
      </c>
      <c r="B15" s="1875"/>
      <c r="C15" s="1876"/>
      <c r="D15" s="1876"/>
      <c r="E15" s="1877"/>
      <c r="F15" s="1875"/>
      <c r="G15" s="1876"/>
      <c r="H15" s="1877"/>
      <c r="I15" s="1876"/>
      <c r="J15" s="1877"/>
      <c r="K15" s="1950">
        <f t="shared" si="1"/>
        <v>0</v>
      </c>
    </row>
    <row r="16" spans="1:11" s="1941" customFormat="1" ht="12.75">
      <c r="A16" s="1949" t="s">
        <v>2479</v>
      </c>
      <c r="B16" s="1875"/>
      <c r="C16" s="1876"/>
      <c r="D16" s="1876"/>
      <c r="E16" s="1877"/>
      <c r="F16" s="1875"/>
      <c r="G16" s="1876"/>
      <c r="H16" s="1877"/>
      <c r="I16" s="1876"/>
      <c r="J16" s="1877"/>
      <c r="K16" s="1950">
        <f t="shared" si="1"/>
        <v>0</v>
      </c>
    </row>
    <row r="17" spans="1:11" s="1941" customFormat="1" ht="12.75">
      <c r="A17" s="1949" t="s">
        <v>2480</v>
      </c>
      <c r="B17" s="1875"/>
      <c r="C17" s="1876"/>
      <c r="D17" s="1876"/>
      <c r="E17" s="1877"/>
      <c r="F17" s="1875"/>
      <c r="G17" s="1876"/>
      <c r="H17" s="1877"/>
      <c r="I17" s="1876"/>
      <c r="J17" s="1877"/>
      <c r="K17" s="1950">
        <f t="shared" si="1"/>
        <v>0</v>
      </c>
    </row>
    <row r="18" spans="1:11" s="1941" customFormat="1" ht="12.75">
      <c r="A18" s="1949" t="s">
        <v>2481</v>
      </c>
      <c r="B18" s="1875"/>
      <c r="C18" s="1876"/>
      <c r="D18" s="1876"/>
      <c r="E18" s="1877"/>
      <c r="F18" s="1875"/>
      <c r="G18" s="1876"/>
      <c r="H18" s="1877"/>
      <c r="I18" s="1876"/>
      <c r="J18" s="1877"/>
      <c r="K18" s="1950">
        <f t="shared" si="1"/>
        <v>0</v>
      </c>
    </row>
    <row r="19" spans="1:11" s="1941" customFormat="1" ht="12.75">
      <c r="A19" s="1949" t="s">
        <v>2482</v>
      </c>
      <c r="B19" s="1875"/>
      <c r="C19" s="1876"/>
      <c r="D19" s="1876"/>
      <c r="E19" s="1877"/>
      <c r="F19" s="1875"/>
      <c r="G19" s="1876"/>
      <c r="H19" s="1877"/>
      <c r="I19" s="1876"/>
      <c r="J19" s="1877"/>
      <c r="K19" s="1950">
        <f t="shared" si="1"/>
        <v>0</v>
      </c>
    </row>
    <row r="20" spans="1:11" s="1941" customFormat="1" ht="12.75">
      <c r="A20" s="1949" t="s">
        <v>2483</v>
      </c>
      <c r="B20" s="1875"/>
      <c r="C20" s="1876"/>
      <c r="D20" s="1876"/>
      <c r="E20" s="1877"/>
      <c r="F20" s="1875"/>
      <c r="G20" s="1876"/>
      <c r="H20" s="1877"/>
      <c r="I20" s="1876"/>
      <c r="J20" s="1877"/>
      <c r="K20" s="1950">
        <f t="shared" si="1"/>
        <v>0</v>
      </c>
    </row>
    <row r="21" spans="1:11" s="1941" customFormat="1" ht="12.75">
      <c r="A21" s="1949" t="s">
        <v>2484</v>
      </c>
      <c r="B21" s="1875"/>
      <c r="C21" s="1876"/>
      <c r="D21" s="1876"/>
      <c r="E21" s="1877"/>
      <c r="F21" s="1875"/>
      <c r="G21" s="1876"/>
      <c r="H21" s="1877"/>
      <c r="I21" s="1876"/>
      <c r="J21" s="1877"/>
      <c r="K21" s="1950">
        <f t="shared" si="1"/>
        <v>0</v>
      </c>
    </row>
    <row r="22" spans="1:11" s="1941" customFormat="1" ht="13.5" thickBot="1">
      <c r="A22" s="1949" t="s">
        <v>2349</v>
      </c>
      <c r="B22" s="1875"/>
      <c r="C22" s="1876"/>
      <c r="D22" s="1876"/>
      <c r="E22" s="1877"/>
      <c r="F22" s="1875"/>
      <c r="G22" s="1876"/>
      <c r="H22" s="1877"/>
      <c r="I22" s="1876"/>
      <c r="J22" s="1877"/>
      <c r="K22" s="1950">
        <f t="shared" si="1"/>
        <v>0</v>
      </c>
    </row>
    <row r="23" spans="1:11" s="1941" customFormat="1" ht="18.75" customHeight="1" thickBot="1">
      <c r="A23" s="1951" t="s">
        <v>2350</v>
      </c>
      <c r="B23" s="1946">
        <f t="shared" ref="B23:K23" si="2">SUM(B24:B28)</f>
        <v>0</v>
      </c>
      <c r="C23" s="1947">
        <f t="shared" si="2"/>
        <v>0</v>
      </c>
      <c r="D23" s="1947">
        <f t="shared" si="2"/>
        <v>0</v>
      </c>
      <c r="E23" s="1948">
        <f t="shared" si="2"/>
        <v>0</v>
      </c>
      <c r="F23" s="1946">
        <f t="shared" si="2"/>
        <v>0</v>
      </c>
      <c r="G23" s="1947">
        <f t="shared" si="2"/>
        <v>0</v>
      </c>
      <c r="H23" s="1948">
        <f t="shared" si="2"/>
        <v>0</v>
      </c>
      <c r="I23" s="1947">
        <f t="shared" si="2"/>
        <v>0</v>
      </c>
      <c r="J23" s="1948">
        <f t="shared" si="2"/>
        <v>0</v>
      </c>
      <c r="K23" s="1884">
        <f t="shared" si="2"/>
        <v>0</v>
      </c>
    </row>
    <row r="24" spans="1:11" s="1941" customFormat="1" ht="12.75">
      <c r="A24" s="1952" t="s">
        <v>560</v>
      </c>
      <c r="B24" s="1875"/>
      <c r="C24" s="1876"/>
      <c r="D24" s="1876"/>
      <c r="E24" s="1877"/>
      <c r="F24" s="1875"/>
      <c r="G24" s="1876"/>
      <c r="H24" s="1877"/>
      <c r="I24" s="1876"/>
      <c r="J24" s="1877"/>
      <c r="K24" s="1950">
        <f>SUM(B24:J24)</f>
        <v>0</v>
      </c>
    </row>
    <row r="25" spans="1:11" s="1941" customFormat="1" ht="12.75">
      <c r="A25" s="1952" t="s">
        <v>570</v>
      </c>
      <c r="B25" s="1875"/>
      <c r="C25" s="1876"/>
      <c r="D25" s="1876"/>
      <c r="E25" s="1877"/>
      <c r="F25" s="1875"/>
      <c r="G25" s="1876"/>
      <c r="H25" s="1877"/>
      <c r="I25" s="1876"/>
      <c r="J25" s="1877"/>
      <c r="K25" s="1950">
        <f>SUM(B25:J25)</f>
        <v>0</v>
      </c>
    </row>
    <row r="26" spans="1:11" s="1941" customFormat="1" ht="12.75">
      <c r="A26" s="1952" t="s">
        <v>571</v>
      </c>
      <c r="B26" s="1875"/>
      <c r="C26" s="1876"/>
      <c r="D26" s="1876"/>
      <c r="E26" s="1877"/>
      <c r="F26" s="1875"/>
      <c r="G26" s="1876"/>
      <c r="H26" s="1877"/>
      <c r="I26" s="1876"/>
      <c r="J26" s="1877"/>
      <c r="K26" s="1950">
        <f>SUM(B26:J26)</f>
        <v>0</v>
      </c>
    </row>
    <row r="27" spans="1:11" s="1941" customFormat="1" ht="12.75">
      <c r="A27" s="1952" t="s">
        <v>2485</v>
      </c>
      <c r="B27" s="1875"/>
      <c r="C27" s="1876"/>
      <c r="D27" s="1876"/>
      <c r="E27" s="1877"/>
      <c r="F27" s="1875"/>
      <c r="G27" s="1876"/>
      <c r="H27" s="1877"/>
      <c r="I27" s="1876"/>
      <c r="J27" s="1877"/>
      <c r="K27" s="1950">
        <f>SUM(B27:J27)</f>
        <v>0</v>
      </c>
    </row>
    <row r="28" spans="1:11" s="1941" customFormat="1" ht="13.5" thickBot="1">
      <c r="A28" s="1952" t="s">
        <v>588</v>
      </c>
      <c r="B28" s="1875"/>
      <c r="C28" s="1876"/>
      <c r="D28" s="1876"/>
      <c r="E28" s="1877"/>
      <c r="F28" s="1875"/>
      <c r="G28" s="1876"/>
      <c r="H28" s="1877"/>
      <c r="I28" s="1876"/>
      <c r="J28" s="1877"/>
      <c r="K28" s="1950">
        <f>SUM(B28:J28)</f>
        <v>0</v>
      </c>
    </row>
    <row r="29" spans="1:11" s="1941" customFormat="1" ht="21" customHeight="1" thickBot="1">
      <c r="A29" s="1951" t="s">
        <v>2486</v>
      </c>
      <c r="B29" s="1946">
        <f t="shared" ref="B29:K29" si="3">SUM(B30:B34)</f>
        <v>0</v>
      </c>
      <c r="C29" s="1947">
        <f t="shared" si="3"/>
        <v>0</v>
      </c>
      <c r="D29" s="1947">
        <f t="shared" si="3"/>
        <v>0</v>
      </c>
      <c r="E29" s="1948">
        <f t="shared" si="3"/>
        <v>0</v>
      </c>
      <c r="F29" s="1946">
        <f t="shared" si="3"/>
        <v>0</v>
      </c>
      <c r="G29" s="1947">
        <f t="shared" si="3"/>
        <v>0</v>
      </c>
      <c r="H29" s="1948">
        <f t="shared" si="3"/>
        <v>0</v>
      </c>
      <c r="I29" s="1947">
        <f t="shared" si="3"/>
        <v>0</v>
      </c>
      <c r="J29" s="1948">
        <f t="shared" si="3"/>
        <v>0</v>
      </c>
      <c r="K29" s="1884">
        <f t="shared" si="3"/>
        <v>0</v>
      </c>
    </row>
    <row r="30" spans="1:11" s="1941" customFormat="1" ht="12.75">
      <c r="A30" s="1949" t="s">
        <v>560</v>
      </c>
      <c r="B30" s="1875"/>
      <c r="C30" s="1876"/>
      <c r="D30" s="1876"/>
      <c r="E30" s="1877"/>
      <c r="F30" s="1875"/>
      <c r="G30" s="1876"/>
      <c r="H30" s="1877"/>
      <c r="I30" s="1876"/>
      <c r="J30" s="1877"/>
      <c r="K30" s="1880">
        <f>SUM(B30:J30)</f>
        <v>0</v>
      </c>
    </row>
    <row r="31" spans="1:11" s="1941" customFormat="1" ht="12.75">
      <c r="A31" s="1949" t="s">
        <v>570</v>
      </c>
      <c r="B31" s="1953"/>
      <c r="C31" s="1878"/>
      <c r="D31" s="1878"/>
      <c r="E31" s="1954"/>
      <c r="F31" s="1953"/>
      <c r="G31" s="1878"/>
      <c r="H31" s="1954"/>
      <c r="I31" s="1878"/>
      <c r="J31" s="1954"/>
      <c r="K31" s="1880">
        <f>SUM(B31:J31)</f>
        <v>0</v>
      </c>
    </row>
    <row r="32" spans="1:11" s="1941" customFormat="1" ht="12.75">
      <c r="A32" s="1949" t="s">
        <v>571</v>
      </c>
      <c r="B32" s="1875"/>
      <c r="C32" s="1876"/>
      <c r="D32" s="1876"/>
      <c r="E32" s="1877"/>
      <c r="F32" s="1875"/>
      <c r="G32" s="1876"/>
      <c r="H32" s="1877"/>
      <c r="I32" s="1876"/>
      <c r="J32" s="1877"/>
      <c r="K32" s="1880">
        <f>SUM(B32:J32)</f>
        <v>0</v>
      </c>
    </row>
    <row r="33" spans="1:11" s="1941" customFormat="1" ht="12.75">
      <c r="A33" s="1949" t="s">
        <v>2353</v>
      </c>
      <c r="B33" s="1875"/>
      <c r="C33" s="1876"/>
      <c r="D33" s="1876"/>
      <c r="E33" s="1877"/>
      <c r="F33" s="1875"/>
      <c r="G33" s="1876"/>
      <c r="H33" s="1877"/>
      <c r="I33" s="1876"/>
      <c r="J33" s="1877"/>
      <c r="K33" s="1880">
        <f>SUM(B33:J33)</f>
        <v>0</v>
      </c>
    </row>
    <row r="34" spans="1:11" s="1941" customFormat="1" ht="13.5" thickBot="1">
      <c r="A34" s="1949" t="s">
        <v>2355</v>
      </c>
      <c r="B34" s="1875"/>
      <c r="C34" s="1876"/>
      <c r="D34" s="1876"/>
      <c r="E34" s="1877"/>
      <c r="F34" s="1875"/>
      <c r="G34" s="1876"/>
      <c r="H34" s="1877"/>
      <c r="I34" s="1876"/>
      <c r="J34" s="1877"/>
      <c r="K34" s="1880">
        <f>SUM(B34:J34)</f>
        <v>0</v>
      </c>
    </row>
    <row r="35" spans="1:11" s="1941" customFormat="1" ht="24.75" customHeight="1" thickBot="1">
      <c r="A35" s="1951" t="s">
        <v>435</v>
      </c>
      <c r="B35" s="1946">
        <f t="shared" ref="B35:K35" si="4">SUM(B36:B38)</f>
        <v>0</v>
      </c>
      <c r="C35" s="1947">
        <f t="shared" si="4"/>
        <v>0</v>
      </c>
      <c r="D35" s="1947">
        <f t="shared" si="4"/>
        <v>0</v>
      </c>
      <c r="E35" s="1948">
        <f t="shared" si="4"/>
        <v>0</v>
      </c>
      <c r="F35" s="1946">
        <f t="shared" si="4"/>
        <v>0</v>
      </c>
      <c r="G35" s="1947">
        <f t="shared" si="4"/>
        <v>0</v>
      </c>
      <c r="H35" s="1948">
        <f t="shared" si="4"/>
        <v>0</v>
      </c>
      <c r="I35" s="1947">
        <f t="shared" si="4"/>
        <v>0</v>
      </c>
      <c r="J35" s="1948">
        <f t="shared" si="4"/>
        <v>0</v>
      </c>
      <c r="K35" s="1884">
        <f t="shared" si="4"/>
        <v>0</v>
      </c>
    </row>
    <row r="36" spans="1:11" s="1941" customFormat="1" ht="20.25" customHeight="1">
      <c r="A36" s="1949" t="s">
        <v>2487</v>
      </c>
      <c r="B36" s="1875"/>
      <c r="C36" s="1876"/>
      <c r="D36" s="1876"/>
      <c r="E36" s="1877"/>
      <c r="F36" s="1875"/>
      <c r="G36" s="1876"/>
      <c r="H36" s="1877"/>
      <c r="I36" s="1876"/>
      <c r="J36" s="1877"/>
      <c r="K36" s="1879">
        <f>SUM(B36:J36)</f>
        <v>0</v>
      </c>
    </row>
    <row r="37" spans="1:11" s="1941" customFormat="1" ht="21" customHeight="1">
      <c r="A37" s="1949" t="s">
        <v>2488</v>
      </c>
      <c r="B37" s="1875"/>
      <c r="C37" s="1876"/>
      <c r="D37" s="1876"/>
      <c r="E37" s="1877"/>
      <c r="F37" s="1875"/>
      <c r="G37" s="1876"/>
      <c r="H37" s="1877"/>
      <c r="I37" s="1876"/>
      <c r="J37" s="1877"/>
      <c r="K37" s="1880">
        <f>SUM(B37:J37)</f>
        <v>0</v>
      </c>
    </row>
    <row r="38" spans="1:11" s="1941" customFormat="1" ht="18" customHeight="1" thickBot="1">
      <c r="A38" s="1949" t="s">
        <v>65</v>
      </c>
      <c r="B38" s="1875"/>
      <c r="C38" s="1876"/>
      <c r="D38" s="1876"/>
      <c r="E38" s="1877"/>
      <c r="F38" s="1875"/>
      <c r="G38" s="1876"/>
      <c r="H38" s="1877"/>
      <c r="I38" s="1876"/>
      <c r="J38" s="1877"/>
      <c r="K38" s="1880">
        <f>SUM(B38:J38)</f>
        <v>0</v>
      </c>
    </row>
    <row r="39" spans="1:11" s="1941" customFormat="1" ht="19.5" customHeight="1" thickBot="1">
      <c r="A39" s="1955" t="s">
        <v>2357</v>
      </c>
      <c r="B39" s="1956"/>
      <c r="C39" s="1957"/>
      <c r="D39" s="1957"/>
      <c r="E39" s="1958"/>
      <c r="F39" s="1956"/>
      <c r="G39" s="1957"/>
      <c r="H39" s="1958"/>
      <c r="I39" s="1957"/>
      <c r="J39" s="1958"/>
      <c r="K39" s="1884">
        <f>SUM(B39:J39)</f>
        <v>0</v>
      </c>
    </row>
    <row r="40" spans="1:11" s="1941" customFormat="1" ht="22.5" customHeight="1" thickBot="1">
      <c r="A40" s="1955" t="s">
        <v>2363</v>
      </c>
      <c r="B40" s="1956"/>
      <c r="C40" s="1957"/>
      <c r="D40" s="1957"/>
      <c r="E40" s="1958"/>
      <c r="F40" s="1956"/>
      <c r="G40" s="1957"/>
      <c r="H40" s="1958"/>
      <c r="I40" s="1957"/>
      <c r="J40" s="1958"/>
      <c r="K40" s="1883">
        <f>SUM(B40:J40)</f>
        <v>0</v>
      </c>
    </row>
    <row r="41" spans="1:11" s="1855" customFormat="1" ht="18.75" customHeight="1">
      <c r="A41" s="1959" t="s">
        <v>2489</v>
      </c>
      <c r="B41" s="1960">
        <f t="shared" ref="B41:K41" si="5">+B40+B39+B35+B29+B23+B9</f>
        <v>0</v>
      </c>
      <c r="C41" s="1961">
        <f t="shared" si="5"/>
        <v>0</v>
      </c>
      <c r="D41" s="1961">
        <f t="shared" si="5"/>
        <v>0</v>
      </c>
      <c r="E41" s="1962">
        <f t="shared" si="5"/>
        <v>0</v>
      </c>
      <c r="F41" s="1960">
        <f t="shared" si="5"/>
        <v>0</v>
      </c>
      <c r="G41" s="1961">
        <f t="shared" si="5"/>
        <v>0</v>
      </c>
      <c r="H41" s="1962">
        <f t="shared" si="5"/>
        <v>0</v>
      </c>
      <c r="I41" s="1961">
        <f t="shared" si="5"/>
        <v>0</v>
      </c>
      <c r="J41" s="1962">
        <f t="shared" si="5"/>
        <v>0</v>
      </c>
      <c r="K41" s="1963">
        <f t="shared" si="5"/>
        <v>0</v>
      </c>
    </row>
    <row r="42" spans="1:11" s="1855" customFormat="1" ht="21" customHeight="1">
      <c r="A42" s="1964" t="s">
        <v>2469</v>
      </c>
      <c r="B42" s="1965">
        <f t="shared" ref="B42:K42" si="6">SUM(B43:B44)</f>
        <v>0</v>
      </c>
      <c r="C42" s="1966">
        <f t="shared" si="6"/>
        <v>0</v>
      </c>
      <c r="D42" s="1966">
        <f t="shared" si="6"/>
        <v>0</v>
      </c>
      <c r="E42" s="1967">
        <f t="shared" si="6"/>
        <v>0</v>
      </c>
      <c r="F42" s="1965">
        <f t="shared" si="6"/>
        <v>0</v>
      </c>
      <c r="G42" s="1966">
        <f t="shared" si="6"/>
        <v>0</v>
      </c>
      <c r="H42" s="1967">
        <f t="shared" si="6"/>
        <v>0</v>
      </c>
      <c r="I42" s="1966">
        <f t="shared" si="6"/>
        <v>0</v>
      </c>
      <c r="J42" s="1967">
        <f t="shared" si="6"/>
        <v>0</v>
      </c>
      <c r="K42" s="1968">
        <f t="shared" si="6"/>
        <v>0</v>
      </c>
    </row>
    <row r="43" spans="1:11" s="1855" customFormat="1" ht="29.25" customHeight="1">
      <c r="A43" s="1969" t="s">
        <v>2490</v>
      </c>
      <c r="B43" s="1970"/>
      <c r="C43" s="1971"/>
      <c r="D43" s="1971"/>
      <c r="E43" s="1972"/>
      <c r="F43" s="1970"/>
      <c r="G43" s="1971"/>
      <c r="H43" s="1972"/>
      <c r="I43" s="1971"/>
      <c r="J43" s="1972"/>
      <c r="K43" s="1968">
        <f>SUM(B43:J43)</f>
        <v>0</v>
      </c>
    </row>
    <row r="44" spans="1:11" s="1855" customFormat="1" ht="20.25" customHeight="1" thickBot="1">
      <c r="A44" s="1969" t="s">
        <v>2491</v>
      </c>
      <c r="B44" s="1970"/>
      <c r="C44" s="1971"/>
      <c r="D44" s="1971"/>
      <c r="E44" s="1972"/>
      <c r="F44" s="1970"/>
      <c r="G44" s="1971"/>
      <c r="H44" s="1972"/>
      <c r="I44" s="1971"/>
      <c r="J44" s="1972"/>
      <c r="K44" s="1973">
        <f>SUM(B44:J44)</f>
        <v>0</v>
      </c>
    </row>
    <row r="45" spans="1:11" s="1855" customFormat="1" ht="19.5" customHeight="1" thickBot="1">
      <c r="A45" s="1964" t="s">
        <v>2473</v>
      </c>
      <c r="B45" s="1974">
        <f t="shared" ref="B45:K45" si="7">+B42+B41</f>
        <v>0</v>
      </c>
      <c r="C45" s="1975">
        <f t="shared" si="7"/>
        <v>0</v>
      </c>
      <c r="D45" s="1975">
        <f t="shared" si="7"/>
        <v>0</v>
      </c>
      <c r="E45" s="1976">
        <f t="shared" si="7"/>
        <v>0</v>
      </c>
      <c r="F45" s="1974">
        <f t="shared" si="7"/>
        <v>0</v>
      </c>
      <c r="G45" s="1975">
        <f t="shared" si="7"/>
        <v>0</v>
      </c>
      <c r="H45" s="1976">
        <f t="shared" si="7"/>
        <v>0</v>
      </c>
      <c r="I45" s="1975">
        <f t="shared" si="7"/>
        <v>0</v>
      </c>
      <c r="J45" s="1976">
        <f t="shared" si="7"/>
        <v>0</v>
      </c>
      <c r="K45" s="1977">
        <f t="shared" si="7"/>
        <v>0</v>
      </c>
    </row>
  </sheetData>
  <mergeCells count="2">
    <mergeCell ref="B2:I2"/>
    <mergeCell ref="K7:K8"/>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showGridLines="0" zoomScale="80" zoomScaleNormal="80" workbookViewId="0">
      <pane xSplit="1" ySplit="8" topLeftCell="B12" activePane="bottomRight" state="frozen"/>
      <selection activeCell="B2" sqref="B2:G2"/>
      <selection pane="topRight" activeCell="B2" sqref="B2:G2"/>
      <selection pane="bottomLeft" activeCell="B2" sqref="B2:G2"/>
      <selection pane="bottomRight"/>
    </sheetView>
  </sheetViews>
  <sheetFormatPr defaultRowHeight="12.75"/>
  <cols>
    <col min="1" max="1" width="58.7109375" style="1855" customWidth="1"/>
    <col min="2" max="2" width="10.7109375" style="1855" bestFit="1" customWidth="1"/>
    <col min="3" max="3" width="6" style="1855" bestFit="1" customWidth="1"/>
    <col min="4" max="4" width="7.28515625" style="1855" bestFit="1" customWidth="1"/>
    <col min="5" max="5" width="8.5703125" style="1855" bestFit="1" customWidth="1"/>
    <col min="6" max="6" width="6" style="1855" bestFit="1" customWidth="1"/>
    <col min="7" max="7" width="6.42578125" style="1855" bestFit="1" customWidth="1"/>
    <col min="8" max="8" width="7.28515625" style="1855" bestFit="1" customWidth="1"/>
    <col min="9" max="9" width="6.5703125" style="1855" bestFit="1" customWidth="1"/>
    <col min="10" max="10" width="5.85546875" style="1855" bestFit="1" customWidth="1"/>
    <col min="11" max="11" width="10.140625" style="1855" bestFit="1" customWidth="1"/>
    <col min="12" max="16384" width="9.140625" style="1855"/>
  </cols>
  <sheetData>
    <row r="1" spans="1:11" ht="15">
      <c r="A1" s="1679" t="s">
        <v>2257</v>
      </c>
      <c r="B1" s="2" t="s">
        <v>925</v>
      </c>
    </row>
    <row r="2" spans="1:11" ht="15" customHeight="1">
      <c r="A2" s="1679" t="s">
        <v>2258</v>
      </c>
      <c r="B2" s="4781" t="s">
        <v>2299</v>
      </c>
      <c r="C2" s="4781"/>
      <c r="D2" s="4781"/>
      <c r="E2" s="4781"/>
    </row>
    <row r="3" spans="1:11" ht="15">
      <c r="A3" s="1679" t="s">
        <v>2259</v>
      </c>
      <c r="B3" s="1856" t="s">
        <v>52</v>
      </c>
    </row>
    <row r="4" spans="1:11" ht="15">
      <c r="A4" s="1679" t="s">
        <v>2260</v>
      </c>
      <c r="B4" s="1856" t="s">
        <v>53</v>
      </c>
    </row>
    <row r="5" spans="1:11" ht="15">
      <c r="A5" s="1679" t="s">
        <v>2261</v>
      </c>
      <c r="B5" s="1856" t="s">
        <v>1412</v>
      </c>
    </row>
    <row r="6" spans="1:11" ht="13.5" thickBot="1"/>
    <row r="7" spans="1:11" ht="13.5" thickBot="1">
      <c r="A7" s="1857"/>
      <c r="B7" s="4782" t="s">
        <v>2434</v>
      </c>
      <c r="C7" s="4783"/>
      <c r="D7" s="4783"/>
      <c r="E7" s="4784"/>
      <c r="F7" s="4785" t="s">
        <v>1398</v>
      </c>
      <c r="G7" s="4786"/>
      <c r="H7" s="4787"/>
      <c r="I7" s="4788" t="s">
        <v>2435</v>
      </c>
      <c r="J7" s="4789"/>
      <c r="K7" s="1858" t="s">
        <v>486</v>
      </c>
    </row>
    <row r="8" spans="1:11" ht="13.5" thickBot="1">
      <c r="A8" s="1859"/>
      <c r="B8" s="1860" t="s">
        <v>2436</v>
      </c>
      <c r="C8" s="1861" t="s">
        <v>2437</v>
      </c>
      <c r="D8" s="1861" t="s">
        <v>2438</v>
      </c>
      <c r="E8" s="1862" t="s">
        <v>2439</v>
      </c>
      <c r="F8" s="1863" t="s">
        <v>2440</v>
      </c>
      <c r="G8" s="1864" t="s">
        <v>2441</v>
      </c>
      <c r="H8" s="1865" t="s">
        <v>2442</v>
      </c>
      <c r="I8" s="1866" t="s">
        <v>2443</v>
      </c>
      <c r="J8" s="1867" t="s">
        <v>2444</v>
      </c>
      <c r="K8" s="1868"/>
    </row>
    <row r="9" spans="1:11" ht="18.75" customHeight="1" thickBot="1">
      <c r="A9" s="1869" t="s">
        <v>2445</v>
      </c>
      <c r="B9" s="1870">
        <f>SUM(B10:B24)</f>
        <v>0</v>
      </c>
      <c r="C9" s="1871">
        <f t="shared" ref="C9:J9" si="0">SUM(C10:C24)</f>
        <v>0</v>
      </c>
      <c r="D9" s="1871">
        <f t="shared" si="0"/>
        <v>0</v>
      </c>
      <c r="E9" s="1872">
        <f t="shared" si="0"/>
        <v>0</v>
      </c>
      <c r="F9" s="1870">
        <f t="shared" si="0"/>
        <v>0</v>
      </c>
      <c r="G9" s="1871">
        <f t="shared" si="0"/>
        <v>0</v>
      </c>
      <c r="H9" s="1872">
        <f t="shared" si="0"/>
        <v>0</v>
      </c>
      <c r="I9" s="1871">
        <f t="shared" si="0"/>
        <v>0</v>
      </c>
      <c r="J9" s="1871">
        <f t="shared" si="0"/>
        <v>0</v>
      </c>
      <c r="K9" s="1873">
        <f>SUM(K10:K24)</f>
        <v>0</v>
      </c>
    </row>
    <row r="10" spans="1:11">
      <c r="A10" s="1874" t="s">
        <v>203</v>
      </c>
      <c r="B10" s="1875"/>
      <c r="C10" s="1876"/>
      <c r="D10" s="1876"/>
      <c r="E10" s="1877"/>
      <c r="F10" s="1875"/>
      <c r="G10" s="1876"/>
      <c r="H10" s="1877"/>
      <c r="I10" s="1876"/>
      <c r="J10" s="1878"/>
      <c r="K10" s="1879">
        <f t="shared" ref="K10:K24" si="1">SUM(B10:J10)</f>
        <v>0</v>
      </c>
    </row>
    <row r="11" spans="1:11">
      <c r="A11" s="1874" t="s">
        <v>2446</v>
      </c>
      <c r="B11" s="1875"/>
      <c r="C11" s="1876"/>
      <c r="D11" s="1876"/>
      <c r="E11" s="1877"/>
      <c r="F11" s="1875"/>
      <c r="G11" s="1876"/>
      <c r="H11" s="1877"/>
      <c r="I11" s="1876"/>
      <c r="J11" s="1876"/>
      <c r="K11" s="1880">
        <f t="shared" si="1"/>
        <v>0</v>
      </c>
    </row>
    <row r="12" spans="1:11">
      <c r="A12" s="1874" t="s">
        <v>2447</v>
      </c>
      <c r="B12" s="1875"/>
      <c r="C12" s="1876"/>
      <c r="D12" s="1876"/>
      <c r="E12" s="1877"/>
      <c r="F12" s="1875"/>
      <c r="G12" s="1876"/>
      <c r="H12" s="1877"/>
      <c r="I12" s="1876"/>
      <c r="J12" s="1876"/>
      <c r="K12" s="1880">
        <f t="shared" si="1"/>
        <v>0</v>
      </c>
    </row>
    <row r="13" spans="1:11">
      <c r="A13" s="1874" t="s">
        <v>2448</v>
      </c>
      <c r="B13" s="1875"/>
      <c r="C13" s="1876"/>
      <c r="D13" s="1876"/>
      <c r="E13" s="1877"/>
      <c r="F13" s="1875"/>
      <c r="G13" s="1876"/>
      <c r="H13" s="1877"/>
      <c r="I13" s="1876"/>
      <c r="J13" s="1876"/>
      <c r="K13" s="1880">
        <f t="shared" si="1"/>
        <v>0</v>
      </c>
    </row>
    <row r="14" spans="1:11">
      <c r="A14" s="1874" t="s">
        <v>2449</v>
      </c>
      <c r="B14" s="1875"/>
      <c r="C14" s="1876"/>
      <c r="D14" s="1876"/>
      <c r="E14" s="1877"/>
      <c r="F14" s="1875"/>
      <c r="G14" s="1876"/>
      <c r="H14" s="1877"/>
      <c r="I14" s="1876"/>
      <c r="J14" s="1876"/>
      <c r="K14" s="1880">
        <f t="shared" si="1"/>
        <v>0</v>
      </c>
    </row>
    <row r="15" spans="1:11">
      <c r="A15" s="1874" t="s">
        <v>2450</v>
      </c>
      <c r="B15" s="1875"/>
      <c r="C15" s="1876"/>
      <c r="D15" s="1876"/>
      <c r="E15" s="1877"/>
      <c r="F15" s="1875"/>
      <c r="G15" s="1876"/>
      <c r="H15" s="1877"/>
      <c r="I15" s="1876"/>
      <c r="J15" s="1876"/>
      <c r="K15" s="1880">
        <f t="shared" si="1"/>
        <v>0</v>
      </c>
    </row>
    <row r="16" spans="1:11">
      <c r="A16" s="1874" t="s">
        <v>116</v>
      </c>
      <c r="B16" s="1875"/>
      <c r="C16" s="1876"/>
      <c r="D16" s="1876"/>
      <c r="E16" s="1877"/>
      <c r="F16" s="1875"/>
      <c r="G16" s="1876"/>
      <c r="H16" s="1877"/>
      <c r="I16" s="1876"/>
      <c r="J16" s="1876"/>
      <c r="K16" s="1880">
        <f t="shared" si="1"/>
        <v>0</v>
      </c>
    </row>
    <row r="17" spans="1:11" ht="23.25">
      <c r="A17" s="1881" t="s">
        <v>2451</v>
      </c>
      <c r="B17" s="1875"/>
      <c r="C17" s="1876"/>
      <c r="D17" s="1876"/>
      <c r="E17" s="1877"/>
      <c r="F17" s="1875"/>
      <c r="G17" s="1876"/>
      <c r="H17" s="1877"/>
      <c r="I17" s="1876"/>
      <c r="J17" s="1876"/>
      <c r="K17" s="1880">
        <f t="shared" si="1"/>
        <v>0</v>
      </c>
    </row>
    <row r="18" spans="1:11" s="1882" customFormat="1">
      <c r="A18" s="1881" t="s">
        <v>2452</v>
      </c>
      <c r="B18" s="1875"/>
      <c r="C18" s="1876"/>
      <c r="D18" s="1876"/>
      <c r="E18" s="1877"/>
      <c r="F18" s="1875"/>
      <c r="G18" s="1876"/>
      <c r="H18" s="1877"/>
      <c r="I18" s="1876"/>
      <c r="J18" s="1876"/>
      <c r="K18" s="1880">
        <f t="shared" si="1"/>
        <v>0</v>
      </c>
    </row>
    <row r="19" spans="1:11" s="1882" customFormat="1">
      <c r="A19" s="1874" t="s">
        <v>2453</v>
      </c>
      <c r="B19" s="1875"/>
      <c r="C19" s="1876"/>
      <c r="D19" s="1876"/>
      <c r="E19" s="1877"/>
      <c r="F19" s="1875"/>
      <c r="G19" s="1876"/>
      <c r="H19" s="1877"/>
      <c r="I19" s="1876"/>
      <c r="J19" s="1876"/>
      <c r="K19" s="1880">
        <f t="shared" si="1"/>
        <v>0</v>
      </c>
    </row>
    <row r="20" spans="1:11" ht="12" customHeight="1">
      <c r="A20" s="1874" t="s">
        <v>2454</v>
      </c>
      <c r="B20" s="1875"/>
      <c r="C20" s="1876"/>
      <c r="D20" s="1876"/>
      <c r="E20" s="1877"/>
      <c r="F20" s="1875"/>
      <c r="G20" s="1876"/>
      <c r="H20" s="1877"/>
      <c r="I20" s="1876"/>
      <c r="J20" s="1876"/>
      <c r="K20" s="1880">
        <f t="shared" si="1"/>
        <v>0</v>
      </c>
    </row>
    <row r="21" spans="1:11">
      <c r="A21" s="1874" t="s">
        <v>2455</v>
      </c>
      <c r="B21" s="1875"/>
      <c r="C21" s="1876"/>
      <c r="D21" s="1876"/>
      <c r="E21" s="1877"/>
      <c r="F21" s="1875"/>
      <c r="G21" s="1876"/>
      <c r="H21" s="1877"/>
      <c r="I21" s="1876"/>
      <c r="J21" s="1876"/>
      <c r="K21" s="1880">
        <f t="shared" si="1"/>
        <v>0</v>
      </c>
    </row>
    <row r="22" spans="1:11">
      <c r="A22" s="1874" t="s">
        <v>2456</v>
      </c>
      <c r="B22" s="1875"/>
      <c r="C22" s="1876"/>
      <c r="D22" s="1876"/>
      <c r="E22" s="1877"/>
      <c r="F22" s="1875"/>
      <c r="G22" s="1876"/>
      <c r="H22" s="1877"/>
      <c r="I22" s="1876"/>
      <c r="J22" s="1876"/>
      <c r="K22" s="1880">
        <f t="shared" si="1"/>
        <v>0</v>
      </c>
    </row>
    <row r="23" spans="1:11">
      <c r="A23" s="1874" t="s">
        <v>2457</v>
      </c>
      <c r="B23" s="1875"/>
      <c r="C23" s="1876"/>
      <c r="D23" s="1876"/>
      <c r="E23" s="1877"/>
      <c r="F23" s="1875"/>
      <c r="G23" s="1876"/>
      <c r="H23" s="1877"/>
      <c r="I23" s="1876"/>
      <c r="J23" s="1876"/>
      <c r="K23" s="1880">
        <f t="shared" si="1"/>
        <v>0</v>
      </c>
    </row>
    <row r="24" spans="1:11" ht="13.5" thickBot="1">
      <c r="A24" s="1874" t="s">
        <v>2458</v>
      </c>
      <c r="B24" s="1875"/>
      <c r="C24" s="1876"/>
      <c r="D24" s="1876"/>
      <c r="E24" s="1877"/>
      <c r="F24" s="1875"/>
      <c r="G24" s="1876"/>
      <c r="H24" s="1877"/>
      <c r="I24" s="1876"/>
      <c r="J24" s="1876"/>
      <c r="K24" s="1883">
        <f t="shared" si="1"/>
        <v>0</v>
      </c>
    </row>
    <row r="25" spans="1:11" ht="22.5" customHeight="1" thickBot="1">
      <c r="A25" s="1869" t="s">
        <v>347</v>
      </c>
      <c r="B25" s="1870">
        <f>+B26+B29+B35</f>
        <v>0</v>
      </c>
      <c r="C25" s="1870">
        <f t="shared" ref="C25:H25" si="2">+C26+C29+C35</f>
        <v>0</v>
      </c>
      <c r="D25" s="1870">
        <f t="shared" si="2"/>
        <v>0</v>
      </c>
      <c r="E25" s="1870">
        <f t="shared" si="2"/>
        <v>0</v>
      </c>
      <c r="F25" s="1870">
        <f t="shared" si="2"/>
        <v>0</v>
      </c>
      <c r="G25" s="1870">
        <f t="shared" si="2"/>
        <v>0</v>
      </c>
      <c r="H25" s="1870">
        <f t="shared" si="2"/>
        <v>0</v>
      </c>
      <c r="I25" s="1871">
        <f t="shared" ref="I25:J25" si="3">+I26+I29+I32+I33+I34+I35</f>
        <v>0</v>
      </c>
      <c r="J25" s="1871">
        <f t="shared" si="3"/>
        <v>0</v>
      </c>
      <c r="K25" s="1884">
        <f>+K26+K29+K32+K33+K34+K35</f>
        <v>0</v>
      </c>
    </row>
    <row r="26" spans="1:11" ht="21" customHeight="1" thickBot="1">
      <c r="A26" s="1874" t="s">
        <v>2459</v>
      </c>
      <c r="B26" s="1870">
        <f t="shared" ref="B26:J26" si="4">+B27+B28</f>
        <v>0</v>
      </c>
      <c r="C26" s="1871">
        <f t="shared" si="4"/>
        <v>0</v>
      </c>
      <c r="D26" s="1871">
        <f t="shared" si="4"/>
        <v>0</v>
      </c>
      <c r="E26" s="1872">
        <f t="shared" si="4"/>
        <v>0</v>
      </c>
      <c r="F26" s="1870">
        <f t="shared" si="4"/>
        <v>0</v>
      </c>
      <c r="G26" s="1871">
        <f t="shared" si="4"/>
        <v>0</v>
      </c>
      <c r="H26" s="1872">
        <f t="shared" si="4"/>
        <v>0</v>
      </c>
      <c r="I26" s="1871">
        <f t="shared" si="4"/>
        <v>0</v>
      </c>
      <c r="J26" s="1871">
        <f t="shared" si="4"/>
        <v>0</v>
      </c>
      <c r="K26" s="1884">
        <f>+K27+K28</f>
        <v>0</v>
      </c>
    </row>
    <row r="27" spans="1:11" s="1882" customFormat="1">
      <c r="A27" s="1885" t="s">
        <v>2460</v>
      </c>
      <c r="B27" s="1875"/>
      <c r="C27" s="1876"/>
      <c r="D27" s="1876"/>
      <c r="E27" s="1877"/>
      <c r="F27" s="1875"/>
      <c r="G27" s="1876"/>
      <c r="H27" s="1877"/>
      <c r="I27" s="1876"/>
      <c r="J27" s="1876"/>
      <c r="K27" s="1880">
        <f>SUM(B27:J27)</f>
        <v>0</v>
      </c>
    </row>
    <row r="28" spans="1:11" s="1882" customFormat="1" ht="13.5" thickBot="1">
      <c r="A28" s="1886" t="s">
        <v>2461</v>
      </c>
      <c r="B28" s="1875"/>
      <c r="C28" s="1876"/>
      <c r="D28" s="1876"/>
      <c r="E28" s="1877"/>
      <c r="F28" s="1875"/>
      <c r="G28" s="1876"/>
      <c r="H28" s="1877"/>
      <c r="I28" s="1876"/>
      <c r="J28" s="1876"/>
      <c r="K28" s="1880">
        <f>SUM(B28:J28)</f>
        <v>0</v>
      </c>
    </row>
    <row r="29" spans="1:11" ht="13.5" thickBot="1">
      <c r="A29" s="1887" t="s">
        <v>678</v>
      </c>
      <c r="B29" s="1870">
        <f t="shared" ref="B29:J29" si="5">+B30+B31</f>
        <v>0</v>
      </c>
      <c r="C29" s="1871">
        <f t="shared" si="5"/>
        <v>0</v>
      </c>
      <c r="D29" s="1871">
        <f t="shared" si="5"/>
        <v>0</v>
      </c>
      <c r="E29" s="1872">
        <f t="shared" si="5"/>
        <v>0</v>
      </c>
      <c r="F29" s="1870">
        <f t="shared" si="5"/>
        <v>0</v>
      </c>
      <c r="G29" s="1871">
        <f t="shared" si="5"/>
        <v>0</v>
      </c>
      <c r="H29" s="1872">
        <f t="shared" si="5"/>
        <v>0</v>
      </c>
      <c r="I29" s="1871">
        <f t="shared" si="5"/>
        <v>0</v>
      </c>
      <c r="J29" s="1871">
        <f t="shared" si="5"/>
        <v>0</v>
      </c>
      <c r="K29" s="1879">
        <f>+K30+K31</f>
        <v>0</v>
      </c>
    </row>
    <row r="30" spans="1:11">
      <c r="A30" s="1885" t="s">
        <v>2460</v>
      </c>
      <c r="B30" s="1875"/>
      <c r="C30" s="1876"/>
      <c r="D30" s="1876"/>
      <c r="E30" s="1877"/>
      <c r="F30" s="1875"/>
      <c r="G30" s="1876"/>
      <c r="H30" s="1877"/>
      <c r="I30" s="1876"/>
      <c r="J30" s="1876"/>
      <c r="K30" s="1879">
        <f t="shared" ref="K30:K35" si="6">SUM(B30:J30)</f>
        <v>0</v>
      </c>
    </row>
    <row r="31" spans="1:11" ht="13.5" thickBot="1">
      <c r="A31" s="1886" t="s">
        <v>2461</v>
      </c>
      <c r="B31" s="1875"/>
      <c r="C31" s="1876"/>
      <c r="D31" s="1876"/>
      <c r="E31" s="1877"/>
      <c r="F31" s="1875"/>
      <c r="G31" s="1876"/>
      <c r="H31" s="1877"/>
      <c r="I31" s="1876"/>
      <c r="J31" s="1876"/>
      <c r="K31" s="1880">
        <f t="shared" si="6"/>
        <v>0</v>
      </c>
    </row>
    <row r="32" spans="1:11">
      <c r="A32" s="1874" t="s">
        <v>679</v>
      </c>
      <c r="B32" s="1888"/>
      <c r="C32" s="1889"/>
      <c r="D32" s="1889"/>
      <c r="E32" s="1890"/>
      <c r="F32" s="1888"/>
      <c r="G32" s="1889"/>
      <c r="H32" s="1890"/>
      <c r="I32" s="1876"/>
      <c r="J32" s="1876"/>
      <c r="K32" s="1880">
        <f t="shared" si="6"/>
        <v>0</v>
      </c>
    </row>
    <row r="33" spans="1:11">
      <c r="A33" s="1874" t="s">
        <v>680</v>
      </c>
      <c r="B33" s="1888"/>
      <c r="C33" s="1889"/>
      <c r="D33" s="1889"/>
      <c r="E33" s="1890"/>
      <c r="F33" s="1888"/>
      <c r="G33" s="1889"/>
      <c r="H33" s="1890"/>
      <c r="I33" s="1876"/>
      <c r="J33" s="1876"/>
      <c r="K33" s="1880">
        <f t="shared" si="6"/>
        <v>0</v>
      </c>
    </row>
    <row r="34" spans="1:11">
      <c r="A34" s="1874" t="s">
        <v>681</v>
      </c>
      <c r="B34" s="1888"/>
      <c r="C34" s="1889"/>
      <c r="D34" s="1889"/>
      <c r="E34" s="1890"/>
      <c r="F34" s="1888"/>
      <c r="G34" s="1889"/>
      <c r="H34" s="1890"/>
      <c r="I34" s="1876"/>
      <c r="J34" s="1876"/>
      <c r="K34" s="1880">
        <f t="shared" si="6"/>
        <v>0</v>
      </c>
    </row>
    <row r="35" spans="1:11" ht="13.5" thickBot="1">
      <c r="A35" s="1874" t="s">
        <v>588</v>
      </c>
      <c r="B35" s="1875"/>
      <c r="C35" s="1876"/>
      <c r="D35" s="1876"/>
      <c r="E35" s="1877"/>
      <c r="F35" s="1875"/>
      <c r="G35" s="1876"/>
      <c r="H35" s="1877"/>
      <c r="I35" s="1876"/>
      <c r="J35" s="1876"/>
      <c r="K35" s="1883">
        <f t="shared" si="6"/>
        <v>0</v>
      </c>
    </row>
    <row r="36" spans="1:11" ht="23.25" customHeight="1" thickBot="1">
      <c r="A36" s="1869" t="s">
        <v>2351</v>
      </c>
      <c r="B36" s="1870">
        <f t="shared" ref="B36:J36" si="7">SUM(B37:B39)</f>
        <v>0</v>
      </c>
      <c r="C36" s="1871">
        <f t="shared" si="7"/>
        <v>0</v>
      </c>
      <c r="D36" s="1871">
        <f t="shared" si="7"/>
        <v>0</v>
      </c>
      <c r="E36" s="1872">
        <f t="shared" si="7"/>
        <v>0</v>
      </c>
      <c r="F36" s="1871">
        <f t="shared" si="7"/>
        <v>0</v>
      </c>
      <c r="G36" s="1871">
        <f t="shared" si="7"/>
        <v>0</v>
      </c>
      <c r="H36" s="1872">
        <f t="shared" si="7"/>
        <v>0</v>
      </c>
      <c r="I36" s="1871">
        <f t="shared" si="7"/>
        <v>0</v>
      </c>
      <c r="J36" s="1871">
        <f t="shared" si="7"/>
        <v>0</v>
      </c>
      <c r="K36" s="1891">
        <f>SUM(K37:K39)</f>
        <v>0</v>
      </c>
    </row>
    <row r="37" spans="1:11" s="1895" customFormat="1">
      <c r="A37" s="1874" t="s">
        <v>560</v>
      </c>
      <c r="B37" s="1892"/>
      <c r="C37" s="1893"/>
      <c r="D37" s="1893"/>
      <c r="E37" s="1894"/>
      <c r="F37" s="1892"/>
      <c r="G37" s="1893"/>
      <c r="H37" s="1894"/>
      <c r="I37" s="1893"/>
      <c r="J37" s="1893"/>
      <c r="K37" s="1880">
        <f>SUM(B37:J37)</f>
        <v>0</v>
      </c>
    </row>
    <row r="38" spans="1:11">
      <c r="A38" s="1874" t="s">
        <v>2462</v>
      </c>
      <c r="B38" s="1875"/>
      <c r="C38" s="1876"/>
      <c r="D38" s="1876"/>
      <c r="E38" s="1877"/>
      <c r="F38" s="1875"/>
      <c r="G38" s="1876"/>
      <c r="H38" s="1877"/>
      <c r="I38" s="1876"/>
      <c r="J38" s="1876"/>
      <c r="K38" s="1880">
        <f>SUM(B38:J38)</f>
        <v>0</v>
      </c>
    </row>
    <row r="39" spans="1:11" ht="13.5" thickBot="1">
      <c r="A39" s="1874" t="s">
        <v>69</v>
      </c>
      <c r="B39" s="1875"/>
      <c r="C39" s="1876"/>
      <c r="D39" s="1876"/>
      <c r="E39" s="1877"/>
      <c r="F39" s="1875"/>
      <c r="G39" s="1876"/>
      <c r="H39" s="1877"/>
      <c r="I39" s="1876"/>
      <c r="J39" s="1876"/>
      <c r="K39" s="1880">
        <f>SUM(B39:J39)</f>
        <v>0</v>
      </c>
    </row>
    <row r="40" spans="1:11" ht="20.25" customHeight="1" thickBot="1">
      <c r="A40" s="1869" t="s">
        <v>2463</v>
      </c>
      <c r="B40" s="1870">
        <f t="shared" ref="B40:J40" si="8">SUM(B41:B44)</f>
        <v>0</v>
      </c>
      <c r="C40" s="1871">
        <f t="shared" si="8"/>
        <v>0</v>
      </c>
      <c r="D40" s="1871">
        <f t="shared" si="8"/>
        <v>0</v>
      </c>
      <c r="E40" s="1872">
        <f t="shared" si="8"/>
        <v>0</v>
      </c>
      <c r="F40" s="1871">
        <f t="shared" si="8"/>
        <v>0</v>
      </c>
      <c r="G40" s="1871">
        <f t="shared" si="8"/>
        <v>0</v>
      </c>
      <c r="H40" s="1872">
        <f t="shared" si="8"/>
        <v>0</v>
      </c>
      <c r="I40" s="1871">
        <f t="shared" si="8"/>
        <v>0</v>
      </c>
      <c r="J40" s="1871">
        <f t="shared" si="8"/>
        <v>0</v>
      </c>
      <c r="K40" s="1896">
        <f>SUM(K41:K44)</f>
        <v>0</v>
      </c>
    </row>
    <row r="41" spans="1:11">
      <c r="A41" s="1874" t="s">
        <v>2464</v>
      </c>
      <c r="B41" s="1897"/>
      <c r="C41" s="1898"/>
      <c r="D41" s="1898"/>
      <c r="E41" s="1899"/>
      <c r="F41" s="1897"/>
      <c r="G41" s="1898"/>
      <c r="H41" s="1899"/>
      <c r="I41" s="1898"/>
      <c r="J41" s="1898"/>
      <c r="K41" s="1880">
        <f>SUM(B41:J41)</f>
        <v>0</v>
      </c>
    </row>
    <row r="42" spans="1:11">
      <c r="A42" s="1874" t="s">
        <v>2465</v>
      </c>
      <c r="B42" s="1900"/>
      <c r="C42" s="1901"/>
      <c r="D42" s="1901"/>
      <c r="E42" s="1902"/>
      <c r="F42" s="1900"/>
      <c r="G42" s="1901"/>
      <c r="H42" s="1902"/>
      <c r="I42" s="1901"/>
      <c r="J42" s="1901"/>
      <c r="K42" s="1880">
        <f>SUM(B42:J42)</f>
        <v>0</v>
      </c>
    </row>
    <row r="43" spans="1:11" ht="18.75" customHeight="1">
      <c r="A43" s="1881" t="s">
        <v>2466</v>
      </c>
      <c r="B43" s="1900"/>
      <c r="C43" s="1901"/>
      <c r="D43" s="1901"/>
      <c r="E43" s="1902"/>
      <c r="F43" s="1900"/>
      <c r="G43" s="1901"/>
      <c r="H43" s="1902"/>
      <c r="I43" s="1901"/>
      <c r="J43" s="1901"/>
      <c r="K43" s="1880">
        <f>SUM(B43:J43)</f>
        <v>0</v>
      </c>
    </row>
    <row r="44" spans="1:11" ht="15" customHeight="1" thickBot="1">
      <c r="A44" s="1874" t="s">
        <v>65</v>
      </c>
      <c r="B44" s="1897"/>
      <c r="C44" s="1898"/>
      <c r="D44" s="1898"/>
      <c r="E44" s="1899"/>
      <c r="F44" s="1897"/>
      <c r="G44" s="1898"/>
      <c r="H44" s="1899"/>
      <c r="I44" s="1898"/>
      <c r="J44" s="1898"/>
      <c r="K44" s="1880">
        <f>SUM(B44:J44)</f>
        <v>0</v>
      </c>
    </row>
    <row r="45" spans="1:11" ht="19.5" customHeight="1" thickBot="1">
      <c r="A45" s="1869" t="s">
        <v>2467</v>
      </c>
      <c r="B45" s="1903"/>
      <c r="C45" s="1904"/>
      <c r="D45" s="1904"/>
      <c r="E45" s="1905"/>
      <c r="F45" s="1903"/>
      <c r="G45" s="1904"/>
      <c r="H45" s="1905"/>
      <c r="I45" s="1904"/>
      <c r="J45" s="1905"/>
      <c r="K45" s="1896">
        <f>SUM(B45:J45)</f>
        <v>0</v>
      </c>
    </row>
    <row r="46" spans="1:11" ht="18.75" customHeight="1" thickBot="1">
      <c r="A46" s="1869" t="s">
        <v>2468</v>
      </c>
      <c r="B46" s="1870">
        <f t="shared" ref="B46:J46" si="9">+B45+B40+B36+B25+B9</f>
        <v>0</v>
      </c>
      <c r="C46" s="1871">
        <f t="shared" si="9"/>
        <v>0</v>
      </c>
      <c r="D46" s="1871">
        <f t="shared" si="9"/>
        <v>0</v>
      </c>
      <c r="E46" s="1872">
        <f t="shared" si="9"/>
        <v>0</v>
      </c>
      <c r="F46" s="1871">
        <f t="shared" si="9"/>
        <v>0</v>
      </c>
      <c r="G46" s="1871">
        <f t="shared" si="9"/>
        <v>0</v>
      </c>
      <c r="H46" s="1872">
        <f t="shared" si="9"/>
        <v>0</v>
      </c>
      <c r="I46" s="1871">
        <f t="shared" si="9"/>
        <v>0</v>
      </c>
      <c r="J46" s="1871">
        <f t="shared" si="9"/>
        <v>0</v>
      </c>
      <c r="K46" s="1906">
        <f>+K45+K40+K36+K25+K9</f>
        <v>0</v>
      </c>
    </row>
    <row r="47" spans="1:11" ht="18.75" customHeight="1" thickBot="1">
      <c r="A47" s="1869" t="s">
        <v>2469</v>
      </c>
      <c r="B47" s="1870">
        <f t="shared" ref="B47:J47" si="10">SUM(B48:B50)</f>
        <v>0</v>
      </c>
      <c r="C47" s="1871">
        <f t="shared" si="10"/>
        <v>0</v>
      </c>
      <c r="D47" s="1871">
        <f t="shared" si="10"/>
        <v>0</v>
      </c>
      <c r="E47" s="1872">
        <f t="shared" si="10"/>
        <v>0</v>
      </c>
      <c r="F47" s="1871">
        <f t="shared" si="10"/>
        <v>0</v>
      </c>
      <c r="G47" s="1871">
        <f t="shared" si="10"/>
        <v>0</v>
      </c>
      <c r="H47" s="1872">
        <f t="shared" si="10"/>
        <v>0</v>
      </c>
      <c r="I47" s="1871">
        <f t="shared" si="10"/>
        <v>0</v>
      </c>
      <c r="J47" s="1871">
        <f t="shared" si="10"/>
        <v>0</v>
      </c>
      <c r="K47" s="1907">
        <f>SUM(K48:K50)</f>
        <v>0</v>
      </c>
    </row>
    <row r="48" spans="1:11" ht="26.25" customHeight="1">
      <c r="A48" s="1908" t="s">
        <v>2470</v>
      </c>
      <c r="B48" s="1909"/>
      <c r="C48" s="1910"/>
      <c r="D48" s="1910"/>
      <c r="E48" s="1911"/>
      <c r="F48" s="1912"/>
      <c r="G48" s="1913"/>
      <c r="H48" s="1914"/>
      <c r="I48" s="1910"/>
      <c r="J48" s="1910"/>
      <c r="K48" s="1880">
        <f>SUM(B48:J48)</f>
        <v>0</v>
      </c>
    </row>
    <row r="49" spans="1:11" ht="27" customHeight="1">
      <c r="A49" s="1908" t="s">
        <v>2471</v>
      </c>
      <c r="B49" s="1909"/>
      <c r="C49" s="1910"/>
      <c r="D49" s="1910"/>
      <c r="E49" s="1911"/>
      <c r="F49" s="1909"/>
      <c r="G49" s="1910"/>
      <c r="H49" s="1911"/>
      <c r="I49" s="1910"/>
      <c r="J49" s="1910"/>
      <c r="K49" s="1880">
        <f>SUM(B49:J49)</f>
        <v>0</v>
      </c>
    </row>
    <row r="50" spans="1:11" ht="20.25" customHeight="1" thickBot="1">
      <c r="A50" s="1915" t="s">
        <v>2472</v>
      </c>
      <c r="B50" s="1909"/>
      <c r="C50" s="1910"/>
      <c r="D50" s="1910"/>
      <c r="E50" s="1911"/>
      <c r="F50" s="1916"/>
      <c r="G50" s="1917"/>
      <c r="H50" s="1918"/>
      <c r="I50" s="1910"/>
      <c r="J50" s="1910"/>
      <c r="K50" s="1880">
        <f>SUM(B50:J50)</f>
        <v>0</v>
      </c>
    </row>
    <row r="51" spans="1:11" ht="18.75" customHeight="1" thickBot="1">
      <c r="A51" s="1869" t="s">
        <v>2473</v>
      </c>
      <c r="B51" s="1919">
        <f t="shared" ref="B51:J51" si="11">+B47+B46</f>
        <v>0</v>
      </c>
      <c r="C51" s="1920">
        <f t="shared" si="11"/>
        <v>0</v>
      </c>
      <c r="D51" s="1920">
        <f t="shared" si="11"/>
        <v>0</v>
      </c>
      <c r="E51" s="1921">
        <f t="shared" si="11"/>
        <v>0</v>
      </c>
      <c r="F51" s="1920">
        <f t="shared" si="11"/>
        <v>0</v>
      </c>
      <c r="G51" s="1920">
        <f t="shared" si="11"/>
        <v>0</v>
      </c>
      <c r="H51" s="1921">
        <f t="shared" si="11"/>
        <v>0</v>
      </c>
      <c r="I51" s="1920">
        <f t="shared" si="11"/>
        <v>0</v>
      </c>
      <c r="J51" s="1920">
        <f t="shared" si="11"/>
        <v>0</v>
      </c>
      <c r="K51" s="1873">
        <f>+K47+K46</f>
        <v>0</v>
      </c>
    </row>
    <row r="52" spans="1:11" s="1882" customFormat="1">
      <c r="A52" s="1922"/>
      <c r="B52" s="1922"/>
      <c r="C52" s="1922"/>
      <c r="D52" s="1922"/>
      <c r="E52" s="1922"/>
      <c r="F52" s="1923"/>
      <c r="G52" s="1923"/>
      <c r="H52" s="1923"/>
      <c r="I52" s="1923"/>
      <c r="J52" s="1923"/>
      <c r="K52" s="1924"/>
    </row>
  </sheetData>
  <mergeCells count="4">
    <mergeCell ref="B2:E2"/>
    <mergeCell ref="B7:E7"/>
    <mergeCell ref="F7:H7"/>
    <mergeCell ref="I7:J7"/>
  </mergeCells>
  <pageMargins left="0.75" right="0.75" top="1" bottom="1" header="0.5" footer="0.5"/>
  <pageSetup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showGridLines="0" zoomScale="80" zoomScaleNormal="80" workbookViewId="0">
      <pane xSplit="1" ySplit="8" topLeftCell="B15" activePane="bottomRight" state="frozen"/>
      <selection activeCell="B2" sqref="B2:G2"/>
      <selection pane="topRight" activeCell="B2" sqref="B2:G2"/>
      <selection pane="bottomLeft" activeCell="B2" sqref="B2:G2"/>
      <selection pane="bottomRight"/>
    </sheetView>
  </sheetViews>
  <sheetFormatPr defaultRowHeight="12.75"/>
  <cols>
    <col min="1" max="1" width="58.7109375" style="1855" customWidth="1"/>
    <col min="2" max="2" width="10.7109375" style="1855" bestFit="1" customWidth="1"/>
    <col min="3" max="3" width="6.42578125" style="1855" bestFit="1" customWidth="1"/>
    <col min="4" max="4" width="7.28515625" style="1855" bestFit="1" customWidth="1"/>
    <col min="5" max="5" width="8.5703125" style="1855" bestFit="1" customWidth="1"/>
    <col min="6" max="6" width="6" style="1855" bestFit="1" customWidth="1"/>
    <col min="7" max="7" width="6.42578125" style="1855" bestFit="1" customWidth="1"/>
    <col min="8" max="8" width="7.28515625" style="1855" bestFit="1" customWidth="1"/>
    <col min="9" max="9" width="6.5703125" style="1855" bestFit="1" customWidth="1"/>
    <col min="10" max="10" width="5.85546875" style="1855" bestFit="1" customWidth="1"/>
    <col min="11" max="11" width="10.140625" style="1855" bestFit="1" customWidth="1"/>
    <col min="12" max="16384" width="9.140625" style="1855"/>
  </cols>
  <sheetData>
    <row r="1" spans="1:11" ht="15">
      <c r="A1" s="1679" t="s">
        <v>2257</v>
      </c>
      <c r="B1" s="2" t="s">
        <v>926</v>
      </c>
    </row>
    <row r="2" spans="1:11" ht="15" customHeight="1">
      <c r="A2" s="1679" t="s">
        <v>2258</v>
      </c>
      <c r="B2" s="4790" t="s">
        <v>2300</v>
      </c>
      <c r="C2" s="4790"/>
      <c r="D2" s="4790"/>
      <c r="E2" s="4790"/>
      <c r="F2" s="4790"/>
    </row>
    <row r="3" spans="1:11" ht="15">
      <c r="A3" s="1679" t="s">
        <v>2259</v>
      </c>
      <c r="B3" s="1856" t="s">
        <v>52</v>
      </c>
    </row>
    <row r="4" spans="1:11" ht="15">
      <c r="A4" s="1679" t="s">
        <v>2260</v>
      </c>
      <c r="B4" s="1856" t="s">
        <v>53</v>
      </c>
    </row>
    <row r="5" spans="1:11" ht="15">
      <c r="A5" s="1679" t="s">
        <v>2261</v>
      </c>
      <c r="B5" s="1856" t="s">
        <v>1412</v>
      </c>
    </row>
    <row r="6" spans="1:11" ht="13.5" thickBot="1"/>
    <row r="7" spans="1:11" ht="13.5" thickBot="1">
      <c r="A7" s="1857"/>
      <c r="B7" s="4782" t="s">
        <v>2434</v>
      </c>
      <c r="C7" s="4783"/>
      <c r="D7" s="4783"/>
      <c r="E7" s="4784"/>
      <c r="F7" s="4785" t="s">
        <v>1398</v>
      </c>
      <c r="G7" s="4786"/>
      <c r="H7" s="4787"/>
      <c r="I7" s="4788" t="s">
        <v>2435</v>
      </c>
      <c r="J7" s="4789"/>
      <c r="K7" s="1858" t="s">
        <v>486</v>
      </c>
    </row>
    <row r="8" spans="1:11" ht="13.5" thickBot="1">
      <c r="A8" s="1859"/>
      <c r="B8" s="1860" t="s">
        <v>2436</v>
      </c>
      <c r="C8" s="1861" t="s">
        <v>2437</v>
      </c>
      <c r="D8" s="1861" t="s">
        <v>2438</v>
      </c>
      <c r="E8" s="1862" t="s">
        <v>2439</v>
      </c>
      <c r="F8" s="1863" t="s">
        <v>2440</v>
      </c>
      <c r="G8" s="1864" t="s">
        <v>2441</v>
      </c>
      <c r="H8" s="1865" t="s">
        <v>2442</v>
      </c>
      <c r="I8" s="1866" t="s">
        <v>2443</v>
      </c>
      <c r="J8" s="1867" t="s">
        <v>2444</v>
      </c>
      <c r="K8" s="1868"/>
    </row>
    <row r="9" spans="1:11" ht="18.75" customHeight="1" thickBot="1">
      <c r="A9" s="1869" t="s">
        <v>2445</v>
      </c>
      <c r="B9" s="1870">
        <f>SUM(B10:B24)</f>
        <v>0</v>
      </c>
      <c r="C9" s="1871">
        <f>SUM(C10:C24)</f>
        <v>0</v>
      </c>
      <c r="D9" s="1871">
        <f>SUM(D10:D24)</f>
        <v>0</v>
      </c>
      <c r="E9" s="1872">
        <f>SUM(E10:E24)</f>
        <v>0</v>
      </c>
      <c r="F9" s="1870">
        <f t="shared" ref="F9:K9" si="0">SUM(F10:F24)</f>
        <v>0</v>
      </c>
      <c r="G9" s="1871">
        <f t="shared" si="0"/>
        <v>0</v>
      </c>
      <c r="H9" s="1872">
        <f t="shared" si="0"/>
        <v>0</v>
      </c>
      <c r="I9" s="1871">
        <f t="shared" si="0"/>
        <v>0</v>
      </c>
      <c r="J9" s="1871">
        <f t="shared" si="0"/>
        <v>0</v>
      </c>
      <c r="K9" s="1873">
        <f t="shared" si="0"/>
        <v>0</v>
      </c>
    </row>
    <row r="10" spans="1:11">
      <c r="A10" s="1874" t="s">
        <v>203</v>
      </c>
      <c r="B10" s="1875"/>
      <c r="C10" s="1876"/>
      <c r="D10" s="1876"/>
      <c r="E10" s="1877"/>
      <c r="F10" s="1875"/>
      <c r="G10" s="1876"/>
      <c r="H10" s="1877"/>
      <c r="I10" s="1876"/>
      <c r="J10" s="1878"/>
      <c r="K10" s="1879">
        <f t="shared" ref="K10:K24" si="1">SUM(B10:J10)</f>
        <v>0</v>
      </c>
    </row>
    <row r="11" spans="1:11">
      <c r="A11" s="1874" t="s">
        <v>2446</v>
      </c>
      <c r="B11" s="1875"/>
      <c r="C11" s="1876"/>
      <c r="D11" s="1876"/>
      <c r="E11" s="1877"/>
      <c r="F11" s="1875"/>
      <c r="G11" s="1876"/>
      <c r="H11" s="1877"/>
      <c r="I11" s="1876"/>
      <c r="J11" s="1876"/>
      <c r="K11" s="1880">
        <f t="shared" si="1"/>
        <v>0</v>
      </c>
    </row>
    <row r="12" spans="1:11">
      <c r="A12" s="1874" t="s">
        <v>2447</v>
      </c>
      <c r="B12" s="1875"/>
      <c r="C12" s="1876"/>
      <c r="D12" s="1876"/>
      <c r="E12" s="1877"/>
      <c r="F12" s="1875"/>
      <c r="G12" s="1876"/>
      <c r="H12" s="1877"/>
      <c r="I12" s="1876"/>
      <c r="J12" s="1876"/>
      <c r="K12" s="1880">
        <f t="shared" si="1"/>
        <v>0</v>
      </c>
    </row>
    <row r="13" spans="1:11">
      <c r="A13" s="1874" t="s">
        <v>2448</v>
      </c>
      <c r="B13" s="1875"/>
      <c r="C13" s="1876"/>
      <c r="D13" s="1876"/>
      <c r="E13" s="1877"/>
      <c r="F13" s="1875"/>
      <c r="G13" s="1876"/>
      <c r="H13" s="1877"/>
      <c r="I13" s="1876"/>
      <c r="J13" s="1876"/>
      <c r="K13" s="1880">
        <f t="shared" si="1"/>
        <v>0</v>
      </c>
    </row>
    <row r="14" spans="1:11">
      <c r="A14" s="1874" t="s">
        <v>2449</v>
      </c>
      <c r="B14" s="1875"/>
      <c r="C14" s="1876"/>
      <c r="D14" s="1876"/>
      <c r="E14" s="1877"/>
      <c r="F14" s="1875"/>
      <c r="G14" s="1876"/>
      <c r="H14" s="1877"/>
      <c r="I14" s="1876"/>
      <c r="J14" s="1876"/>
      <c r="K14" s="1880">
        <f t="shared" si="1"/>
        <v>0</v>
      </c>
    </row>
    <row r="15" spans="1:11">
      <c r="A15" s="1874" t="s">
        <v>2450</v>
      </c>
      <c r="B15" s="1875"/>
      <c r="C15" s="1876"/>
      <c r="D15" s="1876"/>
      <c r="E15" s="1877"/>
      <c r="F15" s="1875"/>
      <c r="G15" s="1876"/>
      <c r="H15" s="1877"/>
      <c r="I15" s="1876"/>
      <c r="J15" s="1876"/>
      <c r="K15" s="1880">
        <f t="shared" si="1"/>
        <v>0</v>
      </c>
    </row>
    <row r="16" spans="1:11">
      <c r="A16" s="1874" t="s">
        <v>116</v>
      </c>
      <c r="B16" s="1875"/>
      <c r="C16" s="1876"/>
      <c r="D16" s="1876"/>
      <c r="E16" s="1877"/>
      <c r="F16" s="1875"/>
      <c r="G16" s="1876"/>
      <c r="H16" s="1877"/>
      <c r="I16" s="1876"/>
      <c r="J16" s="1876"/>
      <c r="K16" s="1880">
        <f t="shared" si="1"/>
        <v>0</v>
      </c>
    </row>
    <row r="17" spans="1:11" ht="23.25">
      <c r="A17" s="1881" t="s">
        <v>2451</v>
      </c>
      <c r="B17" s="1875"/>
      <c r="C17" s="1876"/>
      <c r="D17" s="1876"/>
      <c r="E17" s="1877"/>
      <c r="F17" s="1875"/>
      <c r="G17" s="1876"/>
      <c r="H17" s="1877"/>
      <c r="I17" s="1876"/>
      <c r="J17" s="1876"/>
      <c r="K17" s="1880">
        <f t="shared" si="1"/>
        <v>0</v>
      </c>
    </row>
    <row r="18" spans="1:11" s="1882" customFormat="1">
      <c r="A18" s="1881" t="s">
        <v>2452</v>
      </c>
      <c r="B18" s="1875"/>
      <c r="C18" s="1876"/>
      <c r="D18" s="1876"/>
      <c r="E18" s="1877"/>
      <c r="F18" s="1875"/>
      <c r="G18" s="1876"/>
      <c r="H18" s="1877"/>
      <c r="I18" s="1876"/>
      <c r="J18" s="1876"/>
      <c r="K18" s="1880">
        <f t="shared" si="1"/>
        <v>0</v>
      </c>
    </row>
    <row r="19" spans="1:11" s="1882" customFormat="1">
      <c r="A19" s="1874" t="s">
        <v>2453</v>
      </c>
      <c r="B19" s="1875"/>
      <c r="C19" s="1876"/>
      <c r="D19" s="1876"/>
      <c r="E19" s="1877"/>
      <c r="F19" s="1875"/>
      <c r="G19" s="1876"/>
      <c r="H19" s="1877"/>
      <c r="I19" s="1876"/>
      <c r="J19" s="1876"/>
      <c r="K19" s="1880">
        <f t="shared" si="1"/>
        <v>0</v>
      </c>
    </row>
    <row r="20" spans="1:11" ht="12" customHeight="1">
      <c r="A20" s="1874" t="s">
        <v>2454</v>
      </c>
      <c r="B20" s="1875"/>
      <c r="C20" s="1876"/>
      <c r="D20" s="1876"/>
      <c r="E20" s="1877"/>
      <c r="F20" s="1875"/>
      <c r="G20" s="1876"/>
      <c r="H20" s="1877"/>
      <c r="I20" s="1876"/>
      <c r="J20" s="1876"/>
      <c r="K20" s="1880">
        <f t="shared" si="1"/>
        <v>0</v>
      </c>
    </row>
    <row r="21" spans="1:11">
      <c r="A21" s="1874" t="s">
        <v>2455</v>
      </c>
      <c r="B21" s="1875"/>
      <c r="C21" s="1876"/>
      <c r="D21" s="1876"/>
      <c r="E21" s="1877"/>
      <c r="F21" s="1875"/>
      <c r="G21" s="1876"/>
      <c r="H21" s="1877"/>
      <c r="I21" s="1876"/>
      <c r="J21" s="1876"/>
      <c r="K21" s="1880">
        <f t="shared" si="1"/>
        <v>0</v>
      </c>
    </row>
    <row r="22" spans="1:11">
      <c r="A22" s="1874" t="s">
        <v>2456</v>
      </c>
      <c r="B22" s="1875"/>
      <c r="C22" s="1876"/>
      <c r="D22" s="1876"/>
      <c r="E22" s="1877"/>
      <c r="F22" s="1875"/>
      <c r="G22" s="1876"/>
      <c r="H22" s="1877"/>
      <c r="I22" s="1876"/>
      <c r="J22" s="1876"/>
      <c r="K22" s="1880">
        <f t="shared" si="1"/>
        <v>0</v>
      </c>
    </row>
    <row r="23" spans="1:11">
      <c r="A23" s="1874" t="s">
        <v>2457</v>
      </c>
      <c r="B23" s="1875"/>
      <c r="C23" s="1876"/>
      <c r="D23" s="1876"/>
      <c r="E23" s="1877"/>
      <c r="F23" s="1875"/>
      <c r="G23" s="1876"/>
      <c r="H23" s="1877"/>
      <c r="I23" s="1876"/>
      <c r="J23" s="1876"/>
      <c r="K23" s="1880">
        <f t="shared" si="1"/>
        <v>0</v>
      </c>
    </row>
    <row r="24" spans="1:11" ht="13.5" thickBot="1">
      <c r="A24" s="1874" t="s">
        <v>2458</v>
      </c>
      <c r="B24" s="1875"/>
      <c r="C24" s="1876"/>
      <c r="D24" s="1876"/>
      <c r="E24" s="1877"/>
      <c r="F24" s="1875"/>
      <c r="G24" s="1876"/>
      <c r="H24" s="1877"/>
      <c r="I24" s="1876"/>
      <c r="J24" s="1876"/>
      <c r="K24" s="1883">
        <f t="shared" si="1"/>
        <v>0</v>
      </c>
    </row>
    <row r="25" spans="1:11" ht="22.5" customHeight="1" thickBot="1">
      <c r="A25" s="1869" t="s">
        <v>347</v>
      </c>
      <c r="B25" s="1870">
        <f>+B26+B29+B35</f>
        <v>0</v>
      </c>
      <c r="C25" s="1870">
        <f t="shared" ref="C25:H25" si="2">+C26+C29+C35</f>
        <v>0</v>
      </c>
      <c r="D25" s="1870">
        <f t="shared" si="2"/>
        <v>0</v>
      </c>
      <c r="E25" s="1870">
        <f t="shared" si="2"/>
        <v>0</v>
      </c>
      <c r="F25" s="1870">
        <f t="shared" si="2"/>
        <v>0</v>
      </c>
      <c r="G25" s="1870">
        <f t="shared" si="2"/>
        <v>0</v>
      </c>
      <c r="H25" s="1870">
        <f t="shared" si="2"/>
        <v>0</v>
      </c>
      <c r="I25" s="1871">
        <f t="shared" ref="I25:K25" si="3">+I26+I29+I32+I33+I34+I35</f>
        <v>0</v>
      </c>
      <c r="J25" s="1871">
        <f t="shared" si="3"/>
        <v>0</v>
      </c>
      <c r="K25" s="1884">
        <f t="shared" si="3"/>
        <v>0</v>
      </c>
    </row>
    <row r="26" spans="1:11" ht="21" customHeight="1" thickBot="1">
      <c r="A26" s="1874" t="s">
        <v>2459</v>
      </c>
      <c r="B26" s="1870">
        <f t="shared" ref="B26:K26" si="4">+B27+B28</f>
        <v>0</v>
      </c>
      <c r="C26" s="1871">
        <f t="shared" si="4"/>
        <v>0</v>
      </c>
      <c r="D26" s="1871">
        <f t="shared" si="4"/>
        <v>0</v>
      </c>
      <c r="E26" s="1872">
        <f t="shared" si="4"/>
        <v>0</v>
      </c>
      <c r="F26" s="1870">
        <f t="shared" si="4"/>
        <v>0</v>
      </c>
      <c r="G26" s="1871">
        <f t="shared" si="4"/>
        <v>0</v>
      </c>
      <c r="H26" s="1872">
        <f t="shared" si="4"/>
        <v>0</v>
      </c>
      <c r="I26" s="1871">
        <f t="shared" si="4"/>
        <v>0</v>
      </c>
      <c r="J26" s="1871">
        <f t="shared" si="4"/>
        <v>0</v>
      </c>
      <c r="K26" s="1884">
        <f t="shared" si="4"/>
        <v>0</v>
      </c>
    </row>
    <row r="27" spans="1:11" s="1882" customFormat="1">
      <c r="A27" s="1885" t="s">
        <v>2460</v>
      </c>
      <c r="B27" s="1875"/>
      <c r="C27" s="1876"/>
      <c r="D27" s="1876"/>
      <c r="E27" s="1877"/>
      <c r="F27" s="1875"/>
      <c r="G27" s="1876"/>
      <c r="H27" s="1877"/>
      <c r="I27" s="1876"/>
      <c r="J27" s="1876"/>
      <c r="K27" s="1880">
        <f>SUM(B27:J27)</f>
        <v>0</v>
      </c>
    </row>
    <row r="28" spans="1:11" s="1882" customFormat="1" ht="13.5" thickBot="1">
      <c r="A28" s="1886" t="s">
        <v>2461</v>
      </c>
      <c r="B28" s="1875"/>
      <c r="C28" s="1876"/>
      <c r="D28" s="1876"/>
      <c r="E28" s="1877"/>
      <c r="F28" s="1875"/>
      <c r="G28" s="1876"/>
      <c r="H28" s="1877"/>
      <c r="I28" s="1876"/>
      <c r="J28" s="1876"/>
      <c r="K28" s="1880">
        <f>SUM(B28:J28)</f>
        <v>0</v>
      </c>
    </row>
    <row r="29" spans="1:11" ht="13.5" thickBot="1">
      <c r="A29" s="1887" t="s">
        <v>678</v>
      </c>
      <c r="B29" s="1870">
        <f t="shared" ref="B29:K29" si="5">+B30+B31</f>
        <v>0</v>
      </c>
      <c r="C29" s="1871">
        <f t="shared" si="5"/>
        <v>0</v>
      </c>
      <c r="D29" s="1871">
        <f t="shared" si="5"/>
        <v>0</v>
      </c>
      <c r="E29" s="1872">
        <f t="shared" si="5"/>
        <v>0</v>
      </c>
      <c r="F29" s="1870">
        <f t="shared" si="5"/>
        <v>0</v>
      </c>
      <c r="G29" s="1871">
        <f t="shared" si="5"/>
        <v>0</v>
      </c>
      <c r="H29" s="1872">
        <f t="shared" si="5"/>
        <v>0</v>
      </c>
      <c r="I29" s="1871">
        <f t="shared" si="5"/>
        <v>0</v>
      </c>
      <c r="J29" s="1871">
        <f t="shared" si="5"/>
        <v>0</v>
      </c>
      <c r="K29" s="1879">
        <f t="shared" si="5"/>
        <v>0</v>
      </c>
    </row>
    <row r="30" spans="1:11">
      <c r="A30" s="1885" t="s">
        <v>2460</v>
      </c>
      <c r="B30" s="1875"/>
      <c r="C30" s="1876"/>
      <c r="D30" s="1876"/>
      <c r="E30" s="1877"/>
      <c r="F30" s="1875"/>
      <c r="G30" s="1876"/>
      <c r="H30" s="1877"/>
      <c r="I30" s="1876"/>
      <c r="J30" s="1876"/>
      <c r="K30" s="1879">
        <f t="shared" ref="K30:K35" si="6">SUM(B30:J30)</f>
        <v>0</v>
      </c>
    </row>
    <row r="31" spans="1:11" ht="13.5" thickBot="1">
      <c r="A31" s="1886" t="s">
        <v>2461</v>
      </c>
      <c r="B31" s="1875"/>
      <c r="C31" s="1876"/>
      <c r="D31" s="1876"/>
      <c r="E31" s="1877"/>
      <c r="F31" s="1875"/>
      <c r="G31" s="1876"/>
      <c r="H31" s="1877"/>
      <c r="I31" s="1876"/>
      <c r="J31" s="1876"/>
      <c r="K31" s="1880">
        <f t="shared" si="6"/>
        <v>0</v>
      </c>
    </row>
    <row r="32" spans="1:11">
      <c r="A32" s="1874" t="s">
        <v>679</v>
      </c>
      <c r="B32" s="1888"/>
      <c r="C32" s="1889"/>
      <c r="D32" s="1889"/>
      <c r="E32" s="1890"/>
      <c r="F32" s="1888"/>
      <c r="G32" s="1889"/>
      <c r="H32" s="1890"/>
      <c r="I32" s="1876"/>
      <c r="J32" s="1876"/>
      <c r="K32" s="1880">
        <f t="shared" si="6"/>
        <v>0</v>
      </c>
    </row>
    <row r="33" spans="1:11">
      <c r="A33" s="1874" t="s">
        <v>680</v>
      </c>
      <c r="B33" s="1888"/>
      <c r="C33" s="1889"/>
      <c r="D33" s="1889"/>
      <c r="E33" s="1890"/>
      <c r="F33" s="1888"/>
      <c r="G33" s="1889"/>
      <c r="H33" s="1890"/>
      <c r="I33" s="1876"/>
      <c r="J33" s="1876"/>
      <c r="K33" s="1880">
        <f t="shared" si="6"/>
        <v>0</v>
      </c>
    </row>
    <row r="34" spans="1:11">
      <c r="A34" s="1874" t="s">
        <v>681</v>
      </c>
      <c r="B34" s="1888"/>
      <c r="C34" s="1889"/>
      <c r="D34" s="1889"/>
      <c r="E34" s="1890"/>
      <c r="F34" s="1888"/>
      <c r="G34" s="1889"/>
      <c r="H34" s="1890"/>
      <c r="I34" s="1876"/>
      <c r="J34" s="1876"/>
      <c r="K34" s="1880">
        <f t="shared" si="6"/>
        <v>0</v>
      </c>
    </row>
    <row r="35" spans="1:11" ht="13.5" thickBot="1">
      <c r="A35" s="1874" t="s">
        <v>588</v>
      </c>
      <c r="B35" s="1875"/>
      <c r="C35" s="1876"/>
      <c r="D35" s="1876"/>
      <c r="E35" s="1877"/>
      <c r="F35" s="1875"/>
      <c r="G35" s="1876"/>
      <c r="H35" s="1877"/>
      <c r="I35" s="1876"/>
      <c r="J35" s="1876"/>
      <c r="K35" s="1883">
        <f t="shared" si="6"/>
        <v>0</v>
      </c>
    </row>
    <row r="36" spans="1:11" ht="23.25" customHeight="1" thickBot="1">
      <c r="A36" s="1869" t="s">
        <v>2351</v>
      </c>
      <c r="B36" s="1870">
        <f t="shared" ref="B36:K36" si="7">SUM(B37:B39)</f>
        <v>0</v>
      </c>
      <c r="C36" s="1871">
        <f t="shared" si="7"/>
        <v>0</v>
      </c>
      <c r="D36" s="1871">
        <f t="shared" si="7"/>
        <v>0</v>
      </c>
      <c r="E36" s="1872">
        <f t="shared" si="7"/>
        <v>0</v>
      </c>
      <c r="F36" s="1871">
        <f t="shared" si="7"/>
        <v>0</v>
      </c>
      <c r="G36" s="1871">
        <f t="shared" si="7"/>
        <v>0</v>
      </c>
      <c r="H36" s="1872">
        <f t="shared" si="7"/>
        <v>0</v>
      </c>
      <c r="I36" s="1871">
        <f t="shared" si="7"/>
        <v>0</v>
      </c>
      <c r="J36" s="1871">
        <f t="shared" si="7"/>
        <v>0</v>
      </c>
      <c r="K36" s="1891">
        <f t="shared" si="7"/>
        <v>0</v>
      </c>
    </row>
    <row r="37" spans="1:11" s="1895" customFormat="1">
      <c r="A37" s="1874" t="s">
        <v>560</v>
      </c>
      <c r="B37" s="1892"/>
      <c r="C37" s="1893"/>
      <c r="D37" s="1893"/>
      <c r="E37" s="1894"/>
      <c r="F37" s="1892"/>
      <c r="G37" s="1893"/>
      <c r="H37" s="1894"/>
      <c r="I37" s="1893"/>
      <c r="J37" s="1893"/>
      <c r="K37" s="1880">
        <f>SUM(B37:J37)</f>
        <v>0</v>
      </c>
    </row>
    <row r="38" spans="1:11">
      <c r="A38" s="1874" t="s">
        <v>2462</v>
      </c>
      <c r="B38" s="1875"/>
      <c r="C38" s="1876"/>
      <c r="D38" s="1876"/>
      <c r="E38" s="1877"/>
      <c r="F38" s="1875"/>
      <c r="G38" s="1876"/>
      <c r="H38" s="1877"/>
      <c r="I38" s="1876"/>
      <c r="J38" s="1876"/>
      <c r="K38" s="1880">
        <f>SUM(B38:J38)</f>
        <v>0</v>
      </c>
    </row>
    <row r="39" spans="1:11" ht="13.5" thickBot="1">
      <c r="A39" s="1874" t="s">
        <v>69</v>
      </c>
      <c r="B39" s="1875"/>
      <c r="C39" s="1876"/>
      <c r="D39" s="1876"/>
      <c r="E39" s="1877"/>
      <c r="F39" s="1875"/>
      <c r="G39" s="1876"/>
      <c r="H39" s="1877"/>
      <c r="I39" s="1876"/>
      <c r="J39" s="1876"/>
      <c r="K39" s="1880">
        <f>SUM(B39:J39)</f>
        <v>0</v>
      </c>
    </row>
    <row r="40" spans="1:11" ht="20.25" customHeight="1" thickBot="1">
      <c r="A40" s="1869" t="s">
        <v>2463</v>
      </c>
      <c r="B40" s="1870">
        <f t="shared" ref="B40:K40" si="8">SUM(B41:B44)</f>
        <v>0</v>
      </c>
      <c r="C40" s="1871">
        <f t="shared" si="8"/>
        <v>0</v>
      </c>
      <c r="D40" s="1871">
        <f t="shared" si="8"/>
        <v>0</v>
      </c>
      <c r="E40" s="1872">
        <f t="shared" si="8"/>
        <v>0</v>
      </c>
      <c r="F40" s="1871">
        <f t="shared" si="8"/>
        <v>0</v>
      </c>
      <c r="G40" s="1871">
        <f t="shared" si="8"/>
        <v>0</v>
      </c>
      <c r="H40" s="1872">
        <f t="shared" si="8"/>
        <v>0</v>
      </c>
      <c r="I40" s="1871">
        <f t="shared" si="8"/>
        <v>0</v>
      </c>
      <c r="J40" s="1871">
        <f t="shared" si="8"/>
        <v>0</v>
      </c>
      <c r="K40" s="1896">
        <f t="shared" si="8"/>
        <v>0</v>
      </c>
    </row>
    <row r="41" spans="1:11">
      <c r="A41" s="1874" t="s">
        <v>2464</v>
      </c>
      <c r="B41" s="1897"/>
      <c r="C41" s="1898"/>
      <c r="D41" s="1898"/>
      <c r="E41" s="1899"/>
      <c r="F41" s="1897"/>
      <c r="G41" s="1898"/>
      <c r="H41" s="1899"/>
      <c r="I41" s="1898"/>
      <c r="J41" s="1898"/>
      <c r="K41" s="1880">
        <f>SUM(B41:J41)</f>
        <v>0</v>
      </c>
    </row>
    <row r="42" spans="1:11">
      <c r="A42" s="1874" t="s">
        <v>2465</v>
      </c>
      <c r="B42" s="1900"/>
      <c r="C42" s="1901"/>
      <c r="D42" s="1901"/>
      <c r="E42" s="1902"/>
      <c r="F42" s="1900"/>
      <c r="G42" s="1901"/>
      <c r="H42" s="1902"/>
      <c r="I42" s="1901"/>
      <c r="J42" s="1901"/>
      <c r="K42" s="1880">
        <f>SUM(B42:J42)</f>
        <v>0</v>
      </c>
    </row>
    <row r="43" spans="1:11" ht="18.75" customHeight="1">
      <c r="A43" s="1881" t="s">
        <v>2466</v>
      </c>
      <c r="B43" s="1900"/>
      <c r="C43" s="1901"/>
      <c r="D43" s="1901"/>
      <c r="E43" s="1902"/>
      <c r="F43" s="1900"/>
      <c r="G43" s="1901"/>
      <c r="H43" s="1902"/>
      <c r="I43" s="1901"/>
      <c r="J43" s="1901"/>
      <c r="K43" s="1880">
        <f>SUM(B43:J43)</f>
        <v>0</v>
      </c>
    </row>
    <row r="44" spans="1:11" ht="15" customHeight="1" thickBot="1">
      <c r="A44" s="1874" t="s">
        <v>65</v>
      </c>
      <c r="B44" s="1897"/>
      <c r="C44" s="1898"/>
      <c r="D44" s="1898"/>
      <c r="E44" s="1899"/>
      <c r="F44" s="1897"/>
      <c r="G44" s="1898"/>
      <c r="H44" s="1899"/>
      <c r="I44" s="1898"/>
      <c r="J44" s="1898"/>
      <c r="K44" s="1880">
        <f>SUM(B44:J44)</f>
        <v>0</v>
      </c>
    </row>
    <row r="45" spans="1:11" ht="19.5" customHeight="1" thickBot="1">
      <c r="A45" s="1869" t="s">
        <v>2467</v>
      </c>
      <c r="B45" s="1903"/>
      <c r="C45" s="1904"/>
      <c r="D45" s="1904"/>
      <c r="E45" s="1905"/>
      <c r="F45" s="1903"/>
      <c r="G45" s="1904"/>
      <c r="H45" s="1905"/>
      <c r="I45" s="1904"/>
      <c r="J45" s="1905"/>
      <c r="K45" s="1896">
        <f>SUM(B45:J45)</f>
        <v>0</v>
      </c>
    </row>
    <row r="46" spans="1:11" ht="18.75" customHeight="1" thickBot="1">
      <c r="A46" s="1869" t="s">
        <v>2468</v>
      </c>
      <c r="B46" s="1870">
        <f t="shared" ref="B46:J46" si="9">+B45+B40+B36+B25+B9</f>
        <v>0</v>
      </c>
      <c r="C46" s="1871">
        <f t="shared" si="9"/>
        <v>0</v>
      </c>
      <c r="D46" s="1871">
        <f t="shared" si="9"/>
        <v>0</v>
      </c>
      <c r="E46" s="1872">
        <f t="shared" si="9"/>
        <v>0</v>
      </c>
      <c r="F46" s="1871">
        <f t="shared" si="9"/>
        <v>0</v>
      </c>
      <c r="G46" s="1871">
        <f t="shared" si="9"/>
        <v>0</v>
      </c>
      <c r="H46" s="1872">
        <f t="shared" si="9"/>
        <v>0</v>
      </c>
      <c r="I46" s="1871">
        <f t="shared" si="9"/>
        <v>0</v>
      </c>
      <c r="J46" s="1871">
        <f t="shared" si="9"/>
        <v>0</v>
      </c>
      <c r="K46" s="1906">
        <f>+K45+K40+K36+K25+K9</f>
        <v>0</v>
      </c>
    </row>
    <row r="47" spans="1:11" ht="18.75" customHeight="1" thickBot="1">
      <c r="A47" s="1869" t="s">
        <v>2469</v>
      </c>
      <c r="B47" s="1870">
        <f t="shared" ref="B47:J47" si="10">SUM(B48:B50)</f>
        <v>0</v>
      </c>
      <c r="C47" s="1871">
        <f t="shared" si="10"/>
        <v>0</v>
      </c>
      <c r="D47" s="1871">
        <f t="shared" si="10"/>
        <v>0</v>
      </c>
      <c r="E47" s="1872">
        <f t="shared" si="10"/>
        <v>0</v>
      </c>
      <c r="F47" s="1871">
        <f t="shared" si="10"/>
        <v>0</v>
      </c>
      <c r="G47" s="1871">
        <f t="shared" si="10"/>
        <v>0</v>
      </c>
      <c r="H47" s="1872">
        <f t="shared" si="10"/>
        <v>0</v>
      </c>
      <c r="I47" s="1871">
        <f t="shared" si="10"/>
        <v>0</v>
      </c>
      <c r="J47" s="1871">
        <f t="shared" si="10"/>
        <v>0</v>
      </c>
      <c r="K47" s="1907">
        <f>SUM(K48:K50)</f>
        <v>0</v>
      </c>
    </row>
    <row r="48" spans="1:11" ht="26.25" customHeight="1">
      <c r="A48" s="1908" t="s">
        <v>2470</v>
      </c>
      <c r="B48" s="1909"/>
      <c r="C48" s="1910"/>
      <c r="D48" s="1910"/>
      <c r="E48" s="1911"/>
      <c r="F48" s="1912"/>
      <c r="G48" s="1913"/>
      <c r="H48" s="1914"/>
      <c r="I48" s="1910"/>
      <c r="J48" s="1910"/>
      <c r="K48" s="1880">
        <f>SUM(B48:J48)</f>
        <v>0</v>
      </c>
    </row>
    <row r="49" spans="1:11" ht="27" customHeight="1">
      <c r="A49" s="1908" t="s">
        <v>2471</v>
      </c>
      <c r="B49" s="1909"/>
      <c r="C49" s="1910"/>
      <c r="D49" s="1910"/>
      <c r="E49" s="1911"/>
      <c r="F49" s="1909"/>
      <c r="G49" s="1910"/>
      <c r="H49" s="1911"/>
      <c r="I49" s="1910"/>
      <c r="J49" s="1910"/>
      <c r="K49" s="1880">
        <f>SUM(B49:J49)</f>
        <v>0</v>
      </c>
    </row>
    <row r="50" spans="1:11" ht="20.25" customHeight="1" thickBot="1">
      <c r="A50" s="1915" t="s">
        <v>2472</v>
      </c>
      <c r="B50" s="1909"/>
      <c r="C50" s="1910"/>
      <c r="D50" s="1910"/>
      <c r="E50" s="1911"/>
      <c r="F50" s="1916"/>
      <c r="G50" s="1917"/>
      <c r="H50" s="1918"/>
      <c r="I50" s="1910"/>
      <c r="J50" s="1910"/>
      <c r="K50" s="1880">
        <f>SUM(B50:J50)</f>
        <v>0</v>
      </c>
    </row>
    <row r="51" spans="1:11" ht="18.75" customHeight="1" thickBot="1">
      <c r="A51" s="1869" t="s">
        <v>2473</v>
      </c>
      <c r="B51" s="1919">
        <f t="shared" ref="B51:K51" si="11">+B47+B46</f>
        <v>0</v>
      </c>
      <c r="C51" s="1920">
        <f t="shared" si="11"/>
        <v>0</v>
      </c>
      <c r="D51" s="1920">
        <f t="shared" si="11"/>
        <v>0</v>
      </c>
      <c r="E51" s="1921">
        <f t="shared" si="11"/>
        <v>0</v>
      </c>
      <c r="F51" s="1920">
        <f t="shared" si="11"/>
        <v>0</v>
      </c>
      <c r="G51" s="1920">
        <f t="shared" si="11"/>
        <v>0</v>
      </c>
      <c r="H51" s="1921">
        <f t="shared" si="11"/>
        <v>0</v>
      </c>
      <c r="I51" s="1920">
        <f t="shared" si="11"/>
        <v>0</v>
      </c>
      <c r="J51" s="1920">
        <f t="shared" si="11"/>
        <v>0</v>
      </c>
      <c r="K51" s="1873">
        <f t="shared" si="11"/>
        <v>0</v>
      </c>
    </row>
    <row r="52" spans="1:11" s="1882" customFormat="1">
      <c r="A52" s="1925"/>
      <c r="B52" s="1922"/>
      <c r="C52" s="1922"/>
      <c r="D52" s="1922"/>
      <c r="E52" s="1922"/>
      <c r="F52" s="1923"/>
      <c r="G52" s="1923"/>
      <c r="H52" s="1923"/>
      <c r="I52" s="1923"/>
      <c r="J52" s="1923"/>
      <c r="K52" s="1924"/>
    </row>
  </sheetData>
  <mergeCells count="4">
    <mergeCell ref="B2:F2"/>
    <mergeCell ref="B7:E7"/>
    <mergeCell ref="F7:H7"/>
    <mergeCell ref="I7:J7"/>
  </mergeCells>
  <pageMargins left="0.75" right="0.75" top="1" bottom="1" header="0.5" footer="0.5"/>
  <pageSetup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showGridLines="0" zoomScale="80" zoomScaleNormal="80" workbookViewId="0">
      <pane xSplit="1" ySplit="8" topLeftCell="B9" activePane="bottomRight" state="frozen"/>
      <selection activeCell="B2" sqref="B2:G2"/>
      <selection pane="topRight" activeCell="B2" sqref="B2:G2"/>
      <selection pane="bottomLeft" activeCell="B2" sqref="B2:G2"/>
      <selection pane="bottomRight"/>
    </sheetView>
  </sheetViews>
  <sheetFormatPr defaultRowHeight="12.75"/>
  <cols>
    <col min="1" max="1" width="58.7109375" style="1855" customWidth="1"/>
    <col min="2" max="2" width="10.7109375" style="1855" bestFit="1" customWidth="1"/>
    <col min="3" max="3" width="6.42578125" style="1855" bestFit="1" customWidth="1"/>
    <col min="4" max="4" width="7.28515625" style="1855" bestFit="1" customWidth="1"/>
    <col min="5" max="5" width="8.5703125" style="1855" bestFit="1" customWidth="1"/>
    <col min="6" max="6" width="6" style="1855" bestFit="1" customWidth="1"/>
    <col min="7" max="7" width="6.42578125" style="1855" bestFit="1" customWidth="1"/>
    <col min="8" max="8" width="7.28515625" style="1855" bestFit="1" customWidth="1"/>
    <col min="9" max="9" width="6.5703125" style="1855" bestFit="1" customWidth="1"/>
    <col min="10" max="10" width="5.85546875" style="1855" bestFit="1" customWidth="1"/>
    <col min="11" max="11" width="10.140625" style="1855" bestFit="1" customWidth="1"/>
    <col min="12" max="16384" width="9.140625" style="1855"/>
  </cols>
  <sheetData>
    <row r="1" spans="1:11" ht="15">
      <c r="A1" s="1679" t="s">
        <v>2257</v>
      </c>
      <c r="B1" s="2" t="s">
        <v>927</v>
      </c>
    </row>
    <row r="2" spans="1:11" ht="15">
      <c r="A2" s="1679" t="s">
        <v>2258</v>
      </c>
      <c r="B2" s="4791" t="s">
        <v>2301</v>
      </c>
      <c r="C2" s="4791"/>
      <c r="D2" s="4791"/>
      <c r="E2" s="4791"/>
      <c r="F2" s="4791"/>
    </row>
    <row r="3" spans="1:11" ht="15">
      <c r="A3" s="1679" t="s">
        <v>2259</v>
      </c>
      <c r="B3" s="1856" t="s">
        <v>52</v>
      </c>
    </row>
    <row r="4" spans="1:11" ht="15">
      <c r="A4" s="1679" t="s">
        <v>2260</v>
      </c>
      <c r="B4" s="1856" t="s">
        <v>53</v>
      </c>
    </row>
    <row r="5" spans="1:11" ht="15">
      <c r="A5" s="1679" t="s">
        <v>2261</v>
      </c>
      <c r="B5" s="1856" t="s">
        <v>1412</v>
      </c>
    </row>
    <row r="6" spans="1:11" ht="13.5" thickBot="1"/>
    <row r="7" spans="1:11" ht="13.5" thickBot="1">
      <c r="A7" s="1857"/>
      <c r="B7" s="4782" t="s">
        <v>2434</v>
      </c>
      <c r="C7" s="4783"/>
      <c r="D7" s="4783"/>
      <c r="E7" s="4784"/>
      <c r="F7" s="4785" t="s">
        <v>1398</v>
      </c>
      <c r="G7" s="4786"/>
      <c r="H7" s="4787"/>
      <c r="I7" s="4788" t="s">
        <v>2435</v>
      </c>
      <c r="J7" s="4789"/>
      <c r="K7" s="1858" t="s">
        <v>486</v>
      </c>
    </row>
    <row r="8" spans="1:11" ht="13.5" thickBot="1">
      <c r="A8" s="1859"/>
      <c r="B8" s="1860" t="s">
        <v>2436</v>
      </c>
      <c r="C8" s="1861" t="s">
        <v>2437</v>
      </c>
      <c r="D8" s="1861" t="s">
        <v>2438</v>
      </c>
      <c r="E8" s="1862" t="s">
        <v>2439</v>
      </c>
      <c r="F8" s="1863" t="s">
        <v>2440</v>
      </c>
      <c r="G8" s="1864" t="s">
        <v>2441</v>
      </c>
      <c r="H8" s="1865" t="s">
        <v>2442</v>
      </c>
      <c r="I8" s="1866" t="s">
        <v>2443</v>
      </c>
      <c r="J8" s="1867" t="s">
        <v>2444</v>
      </c>
      <c r="K8" s="1868"/>
    </row>
    <row r="9" spans="1:11" ht="18.75" customHeight="1" thickBot="1">
      <c r="A9" s="1869" t="s">
        <v>2445</v>
      </c>
      <c r="B9" s="1870">
        <f>SUM(B10:B24)</f>
        <v>0</v>
      </c>
      <c r="C9" s="1871">
        <f t="shared" ref="C9:J9" si="0">SUM(C10:C24)</f>
        <v>0</v>
      </c>
      <c r="D9" s="1871">
        <f t="shared" si="0"/>
        <v>0</v>
      </c>
      <c r="E9" s="1872">
        <f t="shared" si="0"/>
        <v>0</v>
      </c>
      <c r="F9" s="1870">
        <f t="shared" si="0"/>
        <v>0</v>
      </c>
      <c r="G9" s="1871">
        <f t="shared" si="0"/>
        <v>0</v>
      </c>
      <c r="H9" s="1872">
        <f t="shared" si="0"/>
        <v>0</v>
      </c>
      <c r="I9" s="1871">
        <f t="shared" si="0"/>
        <v>0</v>
      </c>
      <c r="J9" s="1871">
        <f t="shared" si="0"/>
        <v>0</v>
      </c>
      <c r="K9" s="1873">
        <f>SUM(K10:K24)</f>
        <v>0</v>
      </c>
    </row>
    <row r="10" spans="1:11">
      <c r="A10" s="1874" t="s">
        <v>203</v>
      </c>
      <c r="B10" s="1875"/>
      <c r="C10" s="1876"/>
      <c r="D10" s="1876"/>
      <c r="E10" s="1877"/>
      <c r="F10" s="1875"/>
      <c r="G10" s="1876"/>
      <c r="H10" s="1877"/>
      <c r="I10" s="1876"/>
      <c r="J10" s="1878"/>
      <c r="K10" s="1879">
        <f t="shared" ref="K10:K24" si="1">SUM(B10:J10)</f>
        <v>0</v>
      </c>
    </row>
    <row r="11" spans="1:11">
      <c r="A11" s="1874" t="s">
        <v>2446</v>
      </c>
      <c r="B11" s="1875"/>
      <c r="C11" s="1876"/>
      <c r="D11" s="1876"/>
      <c r="E11" s="1877"/>
      <c r="F11" s="1875"/>
      <c r="G11" s="1876"/>
      <c r="H11" s="1877"/>
      <c r="I11" s="1876"/>
      <c r="J11" s="1876"/>
      <c r="K11" s="1880">
        <f t="shared" si="1"/>
        <v>0</v>
      </c>
    </row>
    <row r="12" spans="1:11">
      <c r="A12" s="1874" t="s">
        <v>2447</v>
      </c>
      <c r="B12" s="1875"/>
      <c r="C12" s="1876"/>
      <c r="D12" s="1876"/>
      <c r="E12" s="1877"/>
      <c r="F12" s="1875"/>
      <c r="G12" s="1876"/>
      <c r="H12" s="1877"/>
      <c r="I12" s="1876"/>
      <c r="J12" s="1876"/>
      <c r="K12" s="1880">
        <f t="shared" si="1"/>
        <v>0</v>
      </c>
    </row>
    <row r="13" spans="1:11">
      <c r="A13" s="1874" t="s">
        <v>2448</v>
      </c>
      <c r="B13" s="1875"/>
      <c r="C13" s="1876"/>
      <c r="D13" s="1876"/>
      <c r="E13" s="1877"/>
      <c r="F13" s="1875"/>
      <c r="G13" s="1876"/>
      <c r="H13" s="1877"/>
      <c r="I13" s="1876"/>
      <c r="J13" s="1876"/>
      <c r="K13" s="1880">
        <f t="shared" si="1"/>
        <v>0</v>
      </c>
    </row>
    <row r="14" spans="1:11">
      <c r="A14" s="1874" t="s">
        <v>2449</v>
      </c>
      <c r="B14" s="1875"/>
      <c r="C14" s="1876"/>
      <c r="D14" s="1876"/>
      <c r="E14" s="1877"/>
      <c r="F14" s="1875"/>
      <c r="G14" s="1876"/>
      <c r="H14" s="1877"/>
      <c r="I14" s="1876"/>
      <c r="J14" s="1876"/>
      <c r="K14" s="1880">
        <f t="shared" si="1"/>
        <v>0</v>
      </c>
    </row>
    <row r="15" spans="1:11">
      <c r="A15" s="1874" t="s">
        <v>2450</v>
      </c>
      <c r="B15" s="1875"/>
      <c r="C15" s="1876"/>
      <c r="D15" s="1876"/>
      <c r="E15" s="1877"/>
      <c r="F15" s="1875"/>
      <c r="G15" s="1876"/>
      <c r="H15" s="1877"/>
      <c r="I15" s="1876"/>
      <c r="J15" s="1876"/>
      <c r="K15" s="1880">
        <f t="shared" si="1"/>
        <v>0</v>
      </c>
    </row>
    <row r="16" spans="1:11">
      <c r="A16" s="1874" t="s">
        <v>116</v>
      </c>
      <c r="B16" s="1875"/>
      <c r="C16" s="1876"/>
      <c r="D16" s="1876"/>
      <c r="E16" s="1877"/>
      <c r="F16" s="1875"/>
      <c r="G16" s="1876"/>
      <c r="H16" s="1877"/>
      <c r="I16" s="1876"/>
      <c r="J16" s="1876"/>
      <c r="K16" s="1880">
        <f t="shared" si="1"/>
        <v>0</v>
      </c>
    </row>
    <row r="17" spans="1:11" ht="23.25">
      <c r="A17" s="1881" t="s">
        <v>2451</v>
      </c>
      <c r="B17" s="1875"/>
      <c r="C17" s="1876"/>
      <c r="D17" s="1876"/>
      <c r="E17" s="1877"/>
      <c r="F17" s="1875"/>
      <c r="G17" s="1876"/>
      <c r="H17" s="1877"/>
      <c r="I17" s="1876"/>
      <c r="J17" s="1876"/>
      <c r="K17" s="1880">
        <f t="shared" si="1"/>
        <v>0</v>
      </c>
    </row>
    <row r="18" spans="1:11" s="1882" customFormat="1">
      <c r="A18" s="1881" t="s">
        <v>2452</v>
      </c>
      <c r="B18" s="1875"/>
      <c r="C18" s="1876"/>
      <c r="D18" s="1876"/>
      <c r="E18" s="1877"/>
      <c r="F18" s="1875"/>
      <c r="G18" s="1876"/>
      <c r="H18" s="1877"/>
      <c r="I18" s="1876"/>
      <c r="J18" s="1876"/>
      <c r="K18" s="1880">
        <f t="shared" si="1"/>
        <v>0</v>
      </c>
    </row>
    <row r="19" spans="1:11" s="1882" customFormat="1">
      <c r="A19" s="1874" t="s">
        <v>2453</v>
      </c>
      <c r="B19" s="1875"/>
      <c r="C19" s="1876"/>
      <c r="D19" s="1876"/>
      <c r="E19" s="1877"/>
      <c r="F19" s="1875"/>
      <c r="G19" s="1876"/>
      <c r="H19" s="1877"/>
      <c r="I19" s="1876"/>
      <c r="J19" s="1876"/>
      <c r="K19" s="1880">
        <f t="shared" si="1"/>
        <v>0</v>
      </c>
    </row>
    <row r="20" spans="1:11" ht="12" customHeight="1">
      <c r="A20" s="1874" t="s">
        <v>2454</v>
      </c>
      <c r="B20" s="1875"/>
      <c r="C20" s="1876"/>
      <c r="D20" s="1876"/>
      <c r="E20" s="1877"/>
      <c r="F20" s="1875"/>
      <c r="G20" s="1876"/>
      <c r="H20" s="1877"/>
      <c r="I20" s="1876"/>
      <c r="J20" s="1876"/>
      <c r="K20" s="1880">
        <f t="shared" si="1"/>
        <v>0</v>
      </c>
    </row>
    <row r="21" spans="1:11">
      <c r="A21" s="1874" t="s">
        <v>2455</v>
      </c>
      <c r="B21" s="1875"/>
      <c r="C21" s="1876"/>
      <c r="D21" s="1876"/>
      <c r="E21" s="1877"/>
      <c r="F21" s="1875"/>
      <c r="G21" s="1876"/>
      <c r="H21" s="1877"/>
      <c r="I21" s="1876"/>
      <c r="J21" s="1876"/>
      <c r="K21" s="1880">
        <f t="shared" si="1"/>
        <v>0</v>
      </c>
    </row>
    <row r="22" spans="1:11">
      <c r="A22" s="1874" t="s">
        <v>2456</v>
      </c>
      <c r="B22" s="1875"/>
      <c r="C22" s="1876"/>
      <c r="D22" s="1876"/>
      <c r="E22" s="1877"/>
      <c r="F22" s="1875"/>
      <c r="G22" s="1876"/>
      <c r="H22" s="1877"/>
      <c r="I22" s="1876"/>
      <c r="J22" s="1876"/>
      <c r="K22" s="1880">
        <f t="shared" si="1"/>
        <v>0</v>
      </c>
    </row>
    <row r="23" spans="1:11">
      <c r="A23" s="1874" t="s">
        <v>2457</v>
      </c>
      <c r="B23" s="1875"/>
      <c r="C23" s="1876"/>
      <c r="D23" s="1876"/>
      <c r="E23" s="1877"/>
      <c r="F23" s="1875"/>
      <c r="G23" s="1876"/>
      <c r="H23" s="1877"/>
      <c r="I23" s="1876"/>
      <c r="J23" s="1876"/>
      <c r="K23" s="1880">
        <f t="shared" si="1"/>
        <v>0</v>
      </c>
    </row>
    <row r="24" spans="1:11" ht="13.5" thickBot="1">
      <c r="A24" s="1874" t="s">
        <v>2458</v>
      </c>
      <c r="B24" s="1875"/>
      <c r="C24" s="1876"/>
      <c r="D24" s="1876"/>
      <c r="E24" s="1877"/>
      <c r="F24" s="1875"/>
      <c r="G24" s="1876"/>
      <c r="H24" s="1877"/>
      <c r="I24" s="1876"/>
      <c r="J24" s="1876"/>
      <c r="K24" s="1883">
        <f t="shared" si="1"/>
        <v>0</v>
      </c>
    </row>
    <row r="25" spans="1:11" ht="22.5" customHeight="1" thickBot="1">
      <c r="A25" s="1869" t="s">
        <v>347</v>
      </c>
      <c r="B25" s="1870">
        <f>+B26+B29+B35</f>
        <v>0</v>
      </c>
      <c r="C25" s="1870">
        <f t="shared" ref="C25:H25" si="2">+C26+C29+C35</f>
        <v>0</v>
      </c>
      <c r="D25" s="1870">
        <f t="shared" si="2"/>
        <v>0</v>
      </c>
      <c r="E25" s="1870">
        <f t="shared" si="2"/>
        <v>0</v>
      </c>
      <c r="F25" s="1870">
        <f t="shared" si="2"/>
        <v>0</v>
      </c>
      <c r="G25" s="1870">
        <f t="shared" si="2"/>
        <v>0</v>
      </c>
      <c r="H25" s="1870">
        <f t="shared" si="2"/>
        <v>0</v>
      </c>
      <c r="I25" s="1871">
        <f t="shared" ref="I25:J25" si="3">+I26+I29+I32+I33+I34+I35</f>
        <v>0</v>
      </c>
      <c r="J25" s="1871">
        <f t="shared" si="3"/>
        <v>0</v>
      </c>
      <c r="K25" s="1884">
        <f>+K26+K29+K32+K33+K34+K35</f>
        <v>0</v>
      </c>
    </row>
    <row r="26" spans="1:11" ht="21" customHeight="1" thickBot="1">
      <c r="A26" s="1874" t="s">
        <v>2459</v>
      </c>
      <c r="B26" s="1870">
        <f t="shared" ref="B26:J26" si="4">+B27+B28</f>
        <v>0</v>
      </c>
      <c r="C26" s="1871">
        <f t="shared" si="4"/>
        <v>0</v>
      </c>
      <c r="D26" s="1871">
        <f t="shared" si="4"/>
        <v>0</v>
      </c>
      <c r="E26" s="1872">
        <f t="shared" si="4"/>
        <v>0</v>
      </c>
      <c r="F26" s="1870">
        <f t="shared" si="4"/>
        <v>0</v>
      </c>
      <c r="G26" s="1871">
        <f t="shared" si="4"/>
        <v>0</v>
      </c>
      <c r="H26" s="1872">
        <f t="shared" si="4"/>
        <v>0</v>
      </c>
      <c r="I26" s="1871">
        <f t="shared" si="4"/>
        <v>0</v>
      </c>
      <c r="J26" s="1871">
        <f t="shared" si="4"/>
        <v>0</v>
      </c>
      <c r="K26" s="1884">
        <f>+K27+K28</f>
        <v>0</v>
      </c>
    </row>
    <row r="27" spans="1:11" s="1882" customFormat="1">
      <c r="A27" s="1885" t="s">
        <v>2460</v>
      </c>
      <c r="B27" s="1875"/>
      <c r="C27" s="1876"/>
      <c r="D27" s="1876"/>
      <c r="E27" s="1877"/>
      <c r="F27" s="1875"/>
      <c r="G27" s="1876"/>
      <c r="H27" s="1877"/>
      <c r="I27" s="1876"/>
      <c r="J27" s="1876"/>
      <c r="K27" s="1880">
        <f>SUM(B27:J27)</f>
        <v>0</v>
      </c>
    </row>
    <row r="28" spans="1:11" s="1882" customFormat="1" ht="13.5" thickBot="1">
      <c r="A28" s="1886" t="s">
        <v>2461</v>
      </c>
      <c r="B28" s="1875"/>
      <c r="C28" s="1876"/>
      <c r="D28" s="1876"/>
      <c r="E28" s="1877"/>
      <c r="F28" s="1875"/>
      <c r="G28" s="1876"/>
      <c r="H28" s="1877"/>
      <c r="I28" s="1876"/>
      <c r="J28" s="1876"/>
      <c r="K28" s="1880">
        <f>SUM(B28:J28)</f>
        <v>0</v>
      </c>
    </row>
    <row r="29" spans="1:11" ht="13.5" thickBot="1">
      <c r="A29" s="1887" t="s">
        <v>678</v>
      </c>
      <c r="B29" s="1870">
        <f t="shared" ref="B29:J29" si="5">+B30+B31</f>
        <v>0</v>
      </c>
      <c r="C29" s="1871">
        <f t="shared" si="5"/>
        <v>0</v>
      </c>
      <c r="D29" s="1871">
        <f t="shared" si="5"/>
        <v>0</v>
      </c>
      <c r="E29" s="1872">
        <f t="shared" si="5"/>
        <v>0</v>
      </c>
      <c r="F29" s="1870">
        <f t="shared" si="5"/>
        <v>0</v>
      </c>
      <c r="G29" s="1871">
        <f t="shared" si="5"/>
        <v>0</v>
      </c>
      <c r="H29" s="1872">
        <f t="shared" si="5"/>
        <v>0</v>
      </c>
      <c r="I29" s="1871">
        <f t="shared" si="5"/>
        <v>0</v>
      </c>
      <c r="J29" s="1871">
        <f t="shared" si="5"/>
        <v>0</v>
      </c>
      <c r="K29" s="1879">
        <f>+K30+K31</f>
        <v>0</v>
      </c>
    </row>
    <row r="30" spans="1:11">
      <c r="A30" s="1885" t="s">
        <v>2460</v>
      </c>
      <c r="B30" s="1875"/>
      <c r="C30" s="1876"/>
      <c r="D30" s="1876"/>
      <c r="E30" s="1877"/>
      <c r="F30" s="1875"/>
      <c r="G30" s="1876"/>
      <c r="H30" s="1877"/>
      <c r="I30" s="1876"/>
      <c r="J30" s="1876"/>
      <c r="K30" s="1879">
        <f t="shared" ref="K30:K35" si="6">SUM(B30:J30)</f>
        <v>0</v>
      </c>
    </row>
    <row r="31" spans="1:11" ht="13.5" thickBot="1">
      <c r="A31" s="1886" t="s">
        <v>2461</v>
      </c>
      <c r="B31" s="1875"/>
      <c r="C31" s="1876"/>
      <c r="D31" s="1876"/>
      <c r="E31" s="1877"/>
      <c r="F31" s="1875"/>
      <c r="G31" s="1876"/>
      <c r="H31" s="1877"/>
      <c r="I31" s="1876"/>
      <c r="J31" s="1876"/>
      <c r="K31" s="1880">
        <f t="shared" si="6"/>
        <v>0</v>
      </c>
    </row>
    <row r="32" spans="1:11">
      <c r="A32" s="1874" t="s">
        <v>679</v>
      </c>
      <c r="B32" s="1888"/>
      <c r="C32" s="1889"/>
      <c r="D32" s="1889"/>
      <c r="E32" s="1890"/>
      <c r="F32" s="1888"/>
      <c r="G32" s="1889"/>
      <c r="H32" s="1890"/>
      <c r="I32" s="1876"/>
      <c r="J32" s="1876"/>
      <c r="K32" s="1880">
        <f t="shared" si="6"/>
        <v>0</v>
      </c>
    </row>
    <row r="33" spans="1:11">
      <c r="A33" s="1874" t="s">
        <v>680</v>
      </c>
      <c r="B33" s="1888"/>
      <c r="C33" s="1889"/>
      <c r="D33" s="1889"/>
      <c r="E33" s="1890"/>
      <c r="F33" s="1888"/>
      <c r="G33" s="1889"/>
      <c r="H33" s="1890"/>
      <c r="I33" s="1876"/>
      <c r="J33" s="1876"/>
      <c r="K33" s="1880">
        <f t="shared" si="6"/>
        <v>0</v>
      </c>
    </row>
    <row r="34" spans="1:11">
      <c r="A34" s="1874" t="s">
        <v>681</v>
      </c>
      <c r="B34" s="1888"/>
      <c r="C34" s="1889"/>
      <c r="D34" s="1889"/>
      <c r="E34" s="1890"/>
      <c r="F34" s="1888"/>
      <c r="G34" s="1889"/>
      <c r="H34" s="1890"/>
      <c r="I34" s="1876"/>
      <c r="J34" s="1876"/>
      <c r="K34" s="1880">
        <f t="shared" si="6"/>
        <v>0</v>
      </c>
    </row>
    <row r="35" spans="1:11" ht="13.5" thickBot="1">
      <c r="A35" s="1874" t="s">
        <v>588</v>
      </c>
      <c r="B35" s="1875"/>
      <c r="C35" s="1876"/>
      <c r="D35" s="1876"/>
      <c r="E35" s="1877"/>
      <c r="F35" s="1875"/>
      <c r="G35" s="1876"/>
      <c r="H35" s="1877"/>
      <c r="I35" s="1876"/>
      <c r="J35" s="1876"/>
      <c r="K35" s="1883">
        <f t="shared" si="6"/>
        <v>0</v>
      </c>
    </row>
    <row r="36" spans="1:11" ht="23.25" customHeight="1" thickBot="1">
      <c r="A36" s="1869" t="s">
        <v>2351</v>
      </c>
      <c r="B36" s="1870">
        <f t="shared" ref="B36:J36" si="7">SUM(B37:B39)</f>
        <v>0</v>
      </c>
      <c r="C36" s="1871">
        <f t="shared" si="7"/>
        <v>0</v>
      </c>
      <c r="D36" s="1871">
        <f t="shared" si="7"/>
        <v>0</v>
      </c>
      <c r="E36" s="1872">
        <f t="shared" si="7"/>
        <v>0</v>
      </c>
      <c r="F36" s="1871">
        <f t="shared" si="7"/>
        <v>0</v>
      </c>
      <c r="G36" s="1871">
        <f t="shared" si="7"/>
        <v>0</v>
      </c>
      <c r="H36" s="1872">
        <f t="shared" si="7"/>
        <v>0</v>
      </c>
      <c r="I36" s="1871">
        <f t="shared" si="7"/>
        <v>0</v>
      </c>
      <c r="J36" s="1871">
        <f t="shared" si="7"/>
        <v>0</v>
      </c>
      <c r="K36" s="1891">
        <f>SUM(K37:K39)</f>
        <v>0</v>
      </c>
    </row>
    <row r="37" spans="1:11" s="1895" customFormat="1">
      <c r="A37" s="1874" t="s">
        <v>560</v>
      </c>
      <c r="B37" s="1892"/>
      <c r="C37" s="1893"/>
      <c r="D37" s="1893"/>
      <c r="E37" s="1894"/>
      <c r="F37" s="1892"/>
      <c r="G37" s="1893"/>
      <c r="H37" s="1894"/>
      <c r="I37" s="1893"/>
      <c r="J37" s="1893"/>
      <c r="K37" s="1880">
        <f>SUM(B37:J37)</f>
        <v>0</v>
      </c>
    </row>
    <row r="38" spans="1:11">
      <c r="A38" s="1874" t="s">
        <v>2462</v>
      </c>
      <c r="B38" s="1875"/>
      <c r="C38" s="1876"/>
      <c r="D38" s="1876"/>
      <c r="E38" s="1877"/>
      <c r="F38" s="1875"/>
      <c r="G38" s="1876"/>
      <c r="H38" s="1877"/>
      <c r="I38" s="1876"/>
      <c r="J38" s="1876"/>
      <c r="K38" s="1880">
        <f>SUM(B38:J38)</f>
        <v>0</v>
      </c>
    </row>
    <row r="39" spans="1:11" ht="13.5" thickBot="1">
      <c r="A39" s="1874" t="s">
        <v>69</v>
      </c>
      <c r="B39" s="1875"/>
      <c r="C39" s="1876"/>
      <c r="D39" s="1876"/>
      <c r="E39" s="1877"/>
      <c r="F39" s="1875"/>
      <c r="G39" s="1876"/>
      <c r="H39" s="1877"/>
      <c r="I39" s="1876"/>
      <c r="J39" s="1876"/>
      <c r="K39" s="1880">
        <f>SUM(B39:J39)</f>
        <v>0</v>
      </c>
    </row>
    <row r="40" spans="1:11" ht="20.25" customHeight="1" thickBot="1">
      <c r="A40" s="1869" t="s">
        <v>2463</v>
      </c>
      <c r="B40" s="1870">
        <f t="shared" ref="B40:J40" si="8">SUM(B41:B44)</f>
        <v>0</v>
      </c>
      <c r="C40" s="1871">
        <f t="shared" si="8"/>
        <v>0</v>
      </c>
      <c r="D40" s="1871">
        <f t="shared" si="8"/>
        <v>0</v>
      </c>
      <c r="E40" s="1872">
        <f t="shared" si="8"/>
        <v>0</v>
      </c>
      <c r="F40" s="1871">
        <f t="shared" si="8"/>
        <v>0</v>
      </c>
      <c r="G40" s="1871">
        <f t="shared" si="8"/>
        <v>0</v>
      </c>
      <c r="H40" s="1872">
        <f t="shared" si="8"/>
        <v>0</v>
      </c>
      <c r="I40" s="1871">
        <f t="shared" si="8"/>
        <v>0</v>
      </c>
      <c r="J40" s="1871">
        <f t="shared" si="8"/>
        <v>0</v>
      </c>
      <c r="K40" s="1896">
        <f>SUM(K41:K44)</f>
        <v>0</v>
      </c>
    </row>
    <row r="41" spans="1:11">
      <c r="A41" s="1874" t="s">
        <v>2464</v>
      </c>
      <c r="B41" s="1897"/>
      <c r="C41" s="1898"/>
      <c r="D41" s="1898"/>
      <c r="E41" s="1899"/>
      <c r="F41" s="1897"/>
      <c r="G41" s="1898"/>
      <c r="H41" s="1899"/>
      <c r="I41" s="1898"/>
      <c r="J41" s="1898"/>
      <c r="K41" s="1880">
        <f>SUM(B41:J41)</f>
        <v>0</v>
      </c>
    </row>
    <row r="42" spans="1:11">
      <c r="A42" s="1874" t="s">
        <v>2465</v>
      </c>
      <c r="B42" s="1900"/>
      <c r="C42" s="1901"/>
      <c r="D42" s="1901"/>
      <c r="E42" s="1902"/>
      <c r="F42" s="1900"/>
      <c r="G42" s="1901"/>
      <c r="H42" s="1902"/>
      <c r="I42" s="1901"/>
      <c r="J42" s="1901"/>
      <c r="K42" s="1880">
        <f>SUM(B42:J42)</f>
        <v>0</v>
      </c>
    </row>
    <row r="43" spans="1:11" ht="18.75" customHeight="1">
      <c r="A43" s="1881" t="s">
        <v>2466</v>
      </c>
      <c r="B43" s="1900"/>
      <c r="C43" s="1901"/>
      <c r="D43" s="1901"/>
      <c r="E43" s="1902"/>
      <c r="F43" s="1900"/>
      <c r="G43" s="1901"/>
      <c r="H43" s="1902"/>
      <c r="I43" s="1901"/>
      <c r="J43" s="1901"/>
      <c r="K43" s="1880">
        <f>SUM(B43:J43)</f>
        <v>0</v>
      </c>
    </row>
    <row r="44" spans="1:11" ht="15" customHeight="1" thickBot="1">
      <c r="A44" s="1874" t="s">
        <v>65</v>
      </c>
      <c r="B44" s="1897"/>
      <c r="C44" s="1898"/>
      <c r="D44" s="1898"/>
      <c r="E44" s="1899"/>
      <c r="F44" s="1897"/>
      <c r="G44" s="1898"/>
      <c r="H44" s="1899"/>
      <c r="I44" s="1898"/>
      <c r="J44" s="1898"/>
      <c r="K44" s="1880">
        <f>SUM(B44:J44)</f>
        <v>0</v>
      </c>
    </row>
    <row r="45" spans="1:11" ht="19.5" customHeight="1" thickBot="1">
      <c r="A45" s="1869" t="s">
        <v>2467</v>
      </c>
      <c r="B45" s="1903"/>
      <c r="C45" s="1904"/>
      <c r="D45" s="1904"/>
      <c r="E45" s="1905"/>
      <c r="F45" s="1903"/>
      <c r="G45" s="1904"/>
      <c r="H45" s="1905"/>
      <c r="I45" s="1904"/>
      <c r="J45" s="1905"/>
      <c r="K45" s="1896">
        <f>SUM(B45:J45)</f>
        <v>0</v>
      </c>
    </row>
    <row r="46" spans="1:11" ht="18.75" customHeight="1" thickBot="1">
      <c r="A46" s="1869" t="s">
        <v>2468</v>
      </c>
      <c r="B46" s="1870">
        <f t="shared" ref="B46:J46" si="9">+B45+B40+B36+B25+B9</f>
        <v>0</v>
      </c>
      <c r="C46" s="1871">
        <f t="shared" si="9"/>
        <v>0</v>
      </c>
      <c r="D46" s="1871">
        <f t="shared" si="9"/>
        <v>0</v>
      </c>
      <c r="E46" s="1872">
        <f t="shared" si="9"/>
        <v>0</v>
      </c>
      <c r="F46" s="1871">
        <f t="shared" si="9"/>
        <v>0</v>
      </c>
      <c r="G46" s="1871">
        <f t="shared" si="9"/>
        <v>0</v>
      </c>
      <c r="H46" s="1872">
        <f t="shared" si="9"/>
        <v>0</v>
      </c>
      <c r="I46" s="1871">
        <f t="shared" si="9"/>
        <v>0</v>
      </c>
      <c r="J46" s="1871">
        <f t="shared" si="9"/>
        <v>0</v>
      </c>
      <c r="K46" s="1906">
        <f>+K45+K40+K36+K25+K9</f>
        <v>0</v>
      </c>
    </row>
    <row r="47" spans="1:11" ht="18.75" customHeight="1" thickBot="1">
      <c r="A47" s="1869" t="s">
        <v>2469</v>
      </c>
      <c r="B47" s="1870">
        <f t="shared" ref="B47:J47" si="10">SUM(B48:B50)</f>
        <v>0</v>
      </c>
      <c r="C47" s="1871">
        <f t="shared" si="10"/>
        <v>0</v>
      </c>
      <c r="D47" s="1871">
        <f t="shared" si="10"/>
        <v>0</v>
      </c>
      <c r="E47" s="1872">
        <f t="shared" si="10"/>
        <v>0</v>
      </c>
      <c r="F47" s="1871">
        <f t="shared" si="10"/>
        <v>0</v>
      </c>
      <c r="G47" s="1871">
        <f t="shared" si="10"/>
        <v>0</v>
      </c>
      <c r="H47" s="1872">
        <f t="shared" si="10"/>
        <v>0</v>
      </c>
      <c r="I47" s="1871">
        <f t="shared" si="10"/>
        <v>0</v>
      </c>
      <c r="J47" s="1871">
        <f t="shared" si="10"/>
        <v>0</v>
      </c>
      <c r="K47" s="1907">
        <f>SUM(K48:K50)</f>
        <v>0</v>
      </c>
    </row>
    <row r="48" spans="1:11" ht="26.25" customHeight="1">
      <c r="A48" s="1908" t="s">
        <v>2470</v>
      </c>
      <c r="B48" s="1909"/>
      <c r="C48" s="1910"/>
      <c r="D48" s="1910"/>
      <c r="E48" s="1911"/>
      <c r="F48" s="1912"/>
      <c r="G48" s="1913"/>
      <c r="H48" s="1914"/>
      <c r="I48" s="1910"/>
      <c r="J48" s="1910"/>
      <c r="K48" s="1880">
        <f>SUM(B48:J48)</f>
        <v>0</v>
      </c>
    </row>
    <row r="49" spans="1:11" ht="27" customHeight="1">
      <c r="A49" s="1908" t="s">
        <v>2471</v>
      </c>
      <c r="B49" s="1909"/>
      <c r="C49" s="1910"/>
      <c r="D49" s="1910"/>
      <c r="E49" s="1911"/>
      <c r="F49" s="1909"/>
      <c r="G49" s="1910"/>
      <c r="H49" s="1911"/>
      <c r="I49" s="1910"/>
      <c r="J49" s="1910"/>
      <c r="K49" s="1880">
        <f>SUM(B49:J49)</f>
        <v>0</v>
      </c>
    </row>
    <row r="50" spans="1:11" ht="20.25" customHeight="1" thickBot="1">
      <c r="A50" s="1915" t="s">
        <v>2472</v>
      </c>
      <c r="B50" s="1909"/>
      <c r="C50" s="1910"/>
      <c r="D50" s="1910"/>
      <c r="E50" s="1911"/>
      <c r="F50" s="1916"/>
      <c r="G50" s="1917"/>
      <c r="H50" s="1918"/>
      <c r="I50" s="1910"/>
      <c r="J50" s="1910"/>
      <c r="K50" s="1880">
        <f>SUM(B50:J50)</f>
        <v>0</v>
      </c>
    </row>
    <row r="51" spans="1:11" ht="18.75" customHeight="1" thickBot="1">
      <c r="A51" s="1869" t="s">
        <v>2473</v>
      </c>
      <c r="B51" s="1919">
        <f t="shared" ref="B51:J51" si="11">+B47+B46</f>
        <v>0</v>
      </c>
      <c r="C51" s="1920">
        <f t="shared" si="11"/>
        <v>0</v>
      </c>
      <c r="D51" s="1920">
        <f t="shared" si="11"/>
        <v>0</v>
      </c>
      <c r="E51" s="1921">
        <f t="shared" si="11"/>
        <v>0</v>
      </c>
      <c r="F51" s="1920">
        <f t="shared" si="11"/>
        <v>0</v>
      </c>
      <c r="G51" s="1920">
        <f t="shared" si="11"/>
        <v>0</v>
      </c>
      <c r="H51" s="1921">
        <f t="shared" si="11"/>
        <v>0</v>
      </c>
      <c r="I51" s="1920">
        <f t="shared" si="11"/>
        <v>0</v>
      </c>
      <c r="J51" s="1920">
        <f t="shared" si="11"/>
        <v>0</v>
      </c>
      <c r="K51" s="1873">
        <f>+K47+K46</f>
        <v>0</v>
      </c>
    </row>
    <row r="52" spans="1:11" s="1882" customFormat="1">
      <c r="A52" s="1922"/>
      <c r="B52" s="1922"/>
      <c r="C52" s="1922"/>
      <c r="D52" s="1922"/>
      <c r="E52" s="1922"/>
      <c r="F52" s="1923"/>
      <c r="G52" s="1923"/>
      <c r="H52" s="1923"/>
      <c r="I52" s="1923"/>
      <c r="J52" s="1923"/>
      <c r="K52" s="1924"/>
    </row>
  </sheetData>
  <mergeCells count="4">
    <mergeCell ref="B2:F2"/>
    <mergeCell ref="B7:E7"/>
    <mergeCell ref="F7:H7"/>
    <mergeCell ref="I7:J7"/>
  </mergeCells>
  <pageMargins left="0.75" right="0.75" top="1" bottom="1" header="0.5" footer="0.5"/>
  <pageSetup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showGridLines="0" zoomScale="80" zoomScaleNormal="80" workbookViewId="0">
      <pane xSplit="1" ySplit="8" topLeftCell="B9" activePane="bottomRight" state="frozen"/>
      <selection activeCell="B2" sqref="B2:G2"/>
      <selection pane="topRight" activeCell="B2" sqref="B2:G2"/>
      <selection pane="bottomLeft" activeCell="B2" sqref="B2:G2"/>
      <selection pane="bottomRight"/>
    </sheetView>
  </sheetViews>
  <sheetFormatPr defaultRowHeight="12.75"/>
  <cols>
    <col min="1" max="1" width="58.7109375" style="1855" customWidth="1"/>
    <col min="2" max="2" width="10.7109375" style="1855" bestFit="1" customWidth="1"/>
    <col min="3" max="3" width="6.42578125" style="1855" bestFit="1" customWidth="1"/>
    <col min="4" max="4" width="7.28515625" style="1855" bestFit="1" customWidth="1"/>
    <col min="5" max="5" width="8.5703125" style="1855" bestFit="1" customWidth="1"/>
    <col min="6" max="6" width="6" style="1855" bestFit="1" customWidth="1"/>
    <col min="7" max="7" width="7" style="1855" bestFit="1" customWidth="1"/>
    <col min="8" max="8" width="7.28515625" style="1855" bestFit="1" customWidth="1"/>
    <col min="9" max="9" width="6.5703125" style="1855" bestFit="1" customWidth="1"/>
    <col min="10" max="10" width="7" style="1855" bestFit="1" customWidth="1"/>
    <col min="11" max="11" width="10.140625" style="1855" bestFit="1" customWidth="1"/>
    <col min="12" max="16384" width="9.140625" style="1855"/>
  </cols>
  <sheetData>
    <row r="1" spans="1:11" ht="15">
      <c r="A1" s="1679" t="s">
        <v>2257</v>
      </c>
      <c r="B1" s="2" t="s">
        <v>928</v>
      </c>
    </row>
    <row r="2" spans="1:11" ht="15" customHeight="1">
      <c r="A2" s="1679" t="s">
        <v>2258</v>
      </c>
      <c r="B2" s="4781" t="s">
        <v>2302</v>
      </c>
      <c r="C2" s="4781"/>
      <c r="D2" s="4781"/>
      <c r="E2" s="4781"/>
      <c r="F2" s="4781"/>
      <c r="G2" s="4781"/>
    </row>
    <row r="3" spans="1:11" ht="15">
      <c r="A3" s="1679" t="s">
        <v>2259</v>
      </c>
      <c r="B3" s="1856" t="s">
        <v>52</v>
      </c>
    </row>
    <row r="4" spans="1:11" ht="15">
      <c r="A4" s="1679" t="s">
        <v>2260</v>
      </c>
      <c r="B4" s="1856" t="s">
        <v>53</v>
      </c>
    </row>
    <row r="5" spans="1:11" ht="15">
      <c r="A5" s="1679" t="s">
        <v>2261</v>
      </c>
      <c r="B5" s="1856" t="s">
        <v>1412</v>
      </c>
    </row>
    <row r="6" spans="1:11" ht="13.5" thickBot="1"/>
    <row r="7" spans="1:11" ht="13.5" thickBot="1">
      <c r="A7" s="1857"/>
      <c r="B7" s="4785" t="s">
        <v>2434</v>
      </c>
      <c r="C7" s="4786"/>
      <c r="D7" s="4786"/>
      <c r="E7" s="4787"/>
      <c r="F7" s="4785" t="s">
        <v>1398</v>
      </c>
      <c r="G7" s="4786"/>
      <c r="H7" s="4787"/>
      <c r="I7" s="4788" t="s">
        <v>2435</v>
      </c>
      <c r="J7" s="4792"/>
      <c r="K7" s="1858" t="s">
        <v>486</v>
      </c>
    </row>
    <row r="8" spans="1:11" ht="13.5" thickBot="1">
      <c r="A8" s="1859"/>
      <c r="B8" s="1860" t="s">
        <v>2436</v>
      </c>
      <c r="C8" s="1861" t="s">
        <v>2437</v>
      </c>
      <c r="D8" s="1861" t="s">
        <v>2438</v>
      </c>
      <c r="E8" s="1862" t="s">
        <v>2439</v>
      </c>
      <c r="F8" s="1863" t="s">
        <v>2440</v>
      </c>
      <c r="G8" s="1864" t="s">
        <v>2441</v>
      </c>
      <c r="H8" s="1865" t="s">
        <v>2442</v>
      </c>
      <c r="I8" s="1866" t="s">
        <v>2443</v>
      </c>
      <c r="J8" s="1867" t="s">
        <v>2444</v>
      </c>
      <c r="K8" s="1868"/>
    </row>
    <row r="9" spans="1:11" ht="18.75" customHeight="1" thickBot="1">
      <c r="A9" s="1869" t="s">
        <v>2445</v>
      </c>
      <c r="B9" s="1870">
        <f>SUM(B10:B24)</f>
        <v>0</v>
      </c>
      <c r="C9" s="1871">
        <f>SUM(C10:C24)</f>
        <v>0</v>
      </c>
      <c r="D9" s="1871">
        <f>SUM(D10:D24)</f>
        <v>0</v>
      </c>
      <c r="E9" s="1872">
        <f>SUM(E10:E24)</f>
        <v>0</v>
      </c>
      <c r="F9" s="1870">
        <f t="shared" ref="F9:K9" si="0">SUM(F10:F24)</f>
        <v>0</v>
      </c>
      <c r="G9" s="1871">
        <f t="shared" si="0"/>
        <v>0</v>
      </c>
      <c r="H9" s="1872">
        <f t="shared" si="0"/>
        <v>0</v>
      </c>
      <c r="I9" s="1871">
        <f t="shared" si="0"/>
        <v>0</v>
      </c>
      <c r="J9" s="1871">
        <f t="shared" si="0"/>
        <v>0</v>
      </c>
      <c r="K9" s="1873">
        <f t="shared" si="0"/>
        <v>0</v>
      </c>
    </row>
    <row r="10" spans="1:11">
      <c r="A10" s="1874" t="s">
        <v>203</v>
      </c>
      <c r="B10" s="1875"/>
      <c r="C10" s="1876"/>
      <c r="D10" s="1876"/>
      <c r="E10" s="1877"/>
      <c r="F10" s="1875"/>
      <c r="G10" s="1876"/>
      <c r="H10" s="1877"/>
      <c r="I10" s="1876"/>
      <c r="J10" s="1878"/>
      <c r="K10" s="1879">
        <f t="shared" ref="K10:K24" si="1">SUM(B10:J10)</f>
        <v>0</v>
      </c>
    </row>
    <row r="11" spans="1:11">
      <c r="A11" s="1874" t="s">
        <v>2446</v>
      </c>
      <c r="B11" s="1875"/>
      <c r="C11" s="1876"/>
      <c r="D11" s="1876"/>
      <c r="E11" s="1877"/>
      <c r="F11" s="1875"/>
      <c r="G11" s="1876"/>
      <c r="H11" s="1877"/>
      <c r="I11" s="1876"/>
      <c r="J11" s="1876"/>
      <c r="K11" s="1880">
        <f t="shared" si="1"/>
        <v>0</v>
      </c>
    </row>
    <row r="12" spans="1:11">
      <c r="A12" s="1874" t="s">
        <v>2447</v>
      </c>
      <c r="B12" s="1875"/>
      <c r="C12" s="1876"/>
      <c r="D12" s="1876"/>
      <c r="E12" s="1877"/>
      <c r="F12" s="1875"/>
      <c r="G12" s="1876"/>
      <c r="H12" s="1877"/>
      <c r="I12" s="1876"/>
      <c r="J12" s="1876"/>
      <c r="K12" s="1880">
        <f t="shared" si="1"/>
        <v>0</v>
      </c>
    </row>
    <row r="13" spans="1:11">
      <c r="A13" s="1874" t="s">
        <v>2448</v>
      </c>
      <c r="B13" s="1875"/>
      <c r="C13" s="1876"/>
      <c r="D13" s="1876"/>
      <c r="E13" s="1877"/>
      <c r="F13" s="1875"/>
      <c r="G13" s="1876"/>
      <c r="H13" s="1877"/>
      <c r="I13" s="1876"/>
      <c r="J13" s="1876"/>
      <c r="K13" s="1880">
        <f t="shared" si="1"/>
        <v>0</v>
      </c>
    </row>
    <row r="14" spans="1:11">
      <c r="A14" s="1874" t="s">
        <v>2449</v>
      </c>
      <c r="B14" s="1875"/>
      <c r="C14" s="1876"/>
      <c r="D14" s="1876"/>
      <c r="E14" s="1877"/>
      <c r="F14" s="1875"/>
      <c r="G14" s="1876"/>
      <c r="H14" s="1877"/>
      <c r="I14" s="1876"/>
      <c r="J14" s="1876"/>
      <c r="K14" s="1880">
        <f t="shared" si="1"/>
        <v>0</v>
      </c>
    </row>
    <row r="15" spans="1:11">
      <c r="A15" s="1874" t="s">
        <v>2450</v>
      </c>
      <c r="B15" s="1875"/>
      <c r="C15" s="1876"/>
      <c r="D15" s="1876"/>
      <c r="E15" s="1877"/>
      <c r="F15" s="1875"/>
      <c r="G15" s="1876"/>
      <c r="H15" s="1877"/>
      <c r="I15" s="1876"/>
      <c r="J15" s="1876"/>
      <c r="K15" s="1880">
        <f t="shared" si="1"/>
        <v>0</v>
      </c>
    </row>
    <row r="16" spans="1:11">
      <c r="A16" s="1874" t="s">
        <v>116</v>
      </c>
      <c r="B16" s="1875"/>
      <c r="C16" s="1876"/>
      <c r="D16" s="1876"/>
      <c r="E16" s="1877"/>
      <c r="F16" s="1875"/>
      <c r="G16" s="1876"/>
      <c r="H16" s="1877"/>
      <c r="I16" s="1876"/>
      <c r="J16" s="1876"/>
      <c r="K16" s="1880">
        <f t="shared" si="1"/>
        <v>0</v>
      </c>
    </row>
    <row r="17" spans="1:11" ht="23.25">
      <c r="A17" s="1881" t="s">
        <v>2451</v>
      </c>
      <c r="B17" s="1875"/>
      <c r="C17" s="1876"/>
      <c r="D17" s="1876"/>
      <c r="E17" s="1877"/>
      <c r="F17" s="1875"/>
      <c r="G17" s="1876"/>
      <c r="H17" s="1877"/>
      <c r="I17" s="1876"/>
      <c r="J17" s="1876"/>
      <c r="K17" s="1880">
        <f t="shared" si="1"/>
        <v>0</v>
      </c>
    </row>
    <row r="18" spans="1:11" s="1882" customFormat="1">
      <c r="A18" s="1881" t="s">
        <v>2452</v>
      </c>
      <c r="B18" s="1875"/>
      <c r="C18" s="1876"/>
      <c r="D18" s="1876"/>
      <c r="E18" s="1877"/>
      <c r="F18" s="1875"/>
      <c r="G18" s="1876"/>
      <c r="H18" s="1877"/>
      <c r="I18" s="1876"/>
      <c r="J18" s="1876"/>
      <c r="K18" s="1880">
        <f t="shared" si="1"/>
        <v>0</v>
      </c>
    </row>
    <row r="19" spans="1:11" s="1882" customFormat="1">
      <c r="A19" s="1874" t="s">
        <v>2453</v>
      </c>
      <c r="B19" s="1875"/>
      <c r="C19" s="1876"/>
      <c r="D19" s="1876"/>
      <c r="E19" s="1877"/>
      <c r="F19" s="1875"/>
      <c r="G19" s="1876"/>
      <c r="H19" s="1877"/>
      <c r="I19" s="1876"/>
      <c r="J19" s="1876"/>
      <c r="K19" s="1880">
        <f t="shared" si="1"/>
        <v>0</v>
      </c>
    </row>
    <row r="20" spans="1:11" ht="12" customHeight="1">
      <c r="A20" s="1874" t="s">
        <v>2454</v>
      </c>
      <c r="B20" s="1875"/>
      <c r="C20" s="1876"/>
      <c r="D20" s="1876"/>
      <c r="E20" s="1877"/>
      <c r="F20" s="1875"/>
      <c r="G20" s="1876"/>
      <c r="H20" s="1877"/>
      <c r="I20" s="1876"/>
      <c r="J20" s="1876"/>
      <c r="K20" s="1880">
        <f t="shared" si="1"/>
        <v>0</v>
      </c>
    </row>
    <row r="21" spans="1:11">
      <c r="A21" s="1874" t="s">
        <v>2455</v>
      </c>
      <c r="B21" s="1875"/>
      <c r="C21" s="1876"/>
      <c r="D21" s="1876"/>
      <c r="E21" s="1877"/>
      <c r="F21" s="1875"/>
      <c r="G21" s="1876"/>
      <c r="H21" s="1877"/>
      <c r="I21" s="1876"/>
      <c r="J21" s="1876"/>
      <c r="K21" s="1880">
        <f t="shared" si="1"/>
        <v>0</v>
      </c>
    </row>
    <row r="22" spans="1:11">
      <c r="A22" s="1874" t="s">
        <v>2456</v>
      </c>
      <c r="B22" s="1875"/>
      <c r="C22" s="1876"/>
      <c r="D22" s="1876"/>
      <c r="E22" s="1877"/>
      <c r="F22" s="1875"/>
      <c r="G22" s="1876"/>
      <c r="H22" s="1877"/>
      <c r="I22" s="1876"/>
      <c r="J22" s="1876"/>
      <c r="K22" s="1880">
        <f t="shared" si="1"/>
        <v>0</v>
      </c>
    </row>
    <row r="23" spans="1:11">
      <c r="A23" s="1874" t="s">
        <v>2457</v>
      </c>
      <c r="B23" s="1875"/>
      <c r="C23" s="1876"/>
      <c r="D23" s="1876"/>
      <c r="E23" s="1877"/>
      <c r="F23" s="1875"/>
      <c r="G23" s="1876"/>
      <c r="H23" s="1877"/>
      <c r="I23" s="1876"/>
      <c r="J23" s="1876"/>
      <c r="K23" s="1880">
        <f t="shared" si="1"/>
        <v>0</v>
      </c>
    </row>
    <row r="24" spans="1:11" ht="13.5" thickBot="1">
      <c r="A24" s="1874" t="s">
        <v>2458</v>
      </c>
      <c r="B24" s="1875"/>
      <c r="C24" s="1876"/>
      <c r="D24" s="1876"/>
      <c r="E24" s="1877"/>
      <c r="F24" s="1875"/>
      <c r="G24" s="1876"/>
      <c r="H24" s="1877"/>
      <c r="I24" s="1876"/>
      <c r="J24" s="1876"/>
      <c r="K24" s="1883">
        <f t="shared" si="1"/>
        <v>0</v>
      </c>
    </row>
    <row r="25" spans="1:11" ht="22.5" customHeight="1" thickBot="1">
      <c r="A25" s="1869" t="s">
        <v>347</v>
      </c>
      <c r="B25" s="1870">
        <f>+B26+B29+B35</f>
        <v>0</v>
      </c>
      <c r="C25" s="1870">
        <f t="shared" ref="C25:H25" si="2">+C26+C29+C35</f>
        <v>0</v>
      </c>
      <c r="D25" s="1870">
        <f t="shared" si="2"/>
        <v>0</v>
      </c>
      <c r="E25" s="1870">
        <f t="shared" si="2"/>
        <v>0</v>
      </c>
      <c r="F25" s="1870">
        <f t="shared" si="2"/>
        <v>0</v>
      </c>
      <c r="G25" s="1870">
        <f t="shared" si="2"/>
        <v>0</v>
      </c>
      <c r="H25" s="1870">
        <f t="shared" si="2"/>
        <v>0</v>
      </c>
      <c r="I25" s="1871">
        <f t="shared" ref="I25:K25" si="3">+I26+I29+I32+I33+I34+I35</f>
        <v>0</v>
      </c>
      <c r="J25" s="1871">
        <f t="shared" si="3"/>
        <v>0</v>
      </c>
      <c r="K25" s="1884">
        <f t="shared" si="3"/>
        <v>0</v>
      </c>
    </row>
    <row r="26" spans="1:11" ht="21" customHeight="1" thickBot="1">
      <c r="A26" s="1874" t="s">
        <v>2459</v>
      </c>
      <c r="B26" s="1870">
        <f t="shared" ref="B26:K26" si="4">+B27+B28</f>
        <v>0</v>
      </c>
      <c r="C26" s="1871">
        <f t="shared" si="4"/>
        <v>0</v>
      </c>
      <c r="D26" s="1871">
        <f t="shared" si="4"/>
        <v>0</v>
      </c>
      <c r="E26" s="1872">
        <f t="shared" si="4"/>
        <v>0</v>
      </c>
      <c r="F26" s="1870">
        <f t="shared" si="4"/>
        <v>0</v>
      </c>
      <c r="G26" s="1871">
        <f t="shared" si="4"/>
        <v>0</v>
      </c>
      <c r="H26" s="1872">
        <f t="shared" si="4"/>
        <v>0</v>
      </c>
      <c r="I26" s="1871">
        <f t="shared" si="4"/>
        <v>0</v>
      </c>
      <c r="J26" s="1871">
        <f t="shared" si="4"/>
        <v>0</v>
      </c>
      <c r="K26" s="1884">
        <f t="shared" si="4"/>
        <v>0</v>
      </c>
    </row>
    <row r="27" spans="1:11" s="1882" customFormat="1">
      <c r="A27" s="1885" t="s">
        <v>2460</v>
      </c>
      <c r="B27" s="1875"/>
      <c r="C27" s="1876"/>
      <c r="D27" s="1876"/>
      <c r="E27" s="1877"/>
      <c r="F27" s="1875"/>
      <c r="G27" s="1876"/>
      <c r="H27" s="1877"/>
      <c r="I27" s="1876"/>
      <c r="J27" s="1876"/>
      <c r="K27" s="1880">
        <f>SUM(B27:J27)</f>
        <v>0</v>
      </c>
    </row>
    <row r="28" spans="1:11" s="1882" customFormat="1" ht="13.5" thickBot="1">
      <c r="A28" s="1886" t="s">
        <v>2461</v>
      </c>
      <c r="B28" s="1875"/>
      <c r="C28" s="1876"/>
      <c r="D28" s="1876"/>
      <c r="E28" s="1877"/>
      <c r="F28" s="1875"/>
      <c r="G28" s="1876"/>
      <c r="H28" s="1877"/>
      <c r="I28" s="1876"/>
      <c r="J28" s="1876"/>
      <c r="K28" s="1880">
        <f>SUM(B28:J28)</f>
        <v>0</v>
      </c>
    </row>
    <row r="29" spans="1:11" ht="13.5" thickBot="1">
      <c r="A29" s="1887" t="s">
        <v>678</v>
      </c>
      <c r="B29" s="1870">
        <f>+B30+B31</f>
        <v>0</v>
      </c>
      <c r="C29" s="1871">
        <f t="shared" ref="C29:K29" si="5">+C30+C31</f>
        <v>0</v>
      </c>
      <c r="D29" s="1871">
        <f t="shared" si="5"/>
        <v>0</v>
      </c>
      <c r="E29" s="1872">
        <f t="shared" si="5"/>
        <v>0</v>
      </c>
      <c r="F29" s="1870">
        <f t="shared" si="5"/>
        <v>0</v>
      </c>
      <c r="G29" s="1871">
        <f t="shared" si="5"/>
        <v>0</v>
      </c>
      <c r="H29" s="1872">
        <f t="shared" si="5"/>
        <v>0</v>
      </c>
      <c r="I29" s="1871">
        <f t="shared" si="5"/>
        <v>0</v>
      </c>
      <c r="J29" s="1871">
        <f t="shared" si="5"/>
        <v>0</v>
      </c>
      <c r="K29" s="1879">
        <f t="shared" si="5"/>
        <v>0</v>
      </c>
    </row>
    <row r="30" spans="1:11">
      <c r="A30" s="1885" t="s">
        <v>2460</v>
      </c>
      <c r="B30" s="1875"/>
      <c r="C30" s="1876"/>
      <c r="D30" s="1876"/>
      <c r="E30" s="1877"/>
      <c r="F30" s="1875"/>
      <c r="G30" s="1876"/>
      <c r="H30" s="1877"/>
      <c r="I30" s="1876"/>
      <c r="J30" s="1876"/>
      <c r="K30" s="1879">
        <f t="shared" ref="K30:K35" si="6">SUM(B30:J30)</f>
        <v>0</v>
      </c>
    </row>
    <row r="31" spans="1:11" ht="13.5" thickBot="1">
      <c r="A31" s="1886" t="s">
        <v>2461</v>
      </c>
      <c r="B31" s="1875"/>
      <c r="C31" s="1876"/>
      <c r="D31" s="1876"/>
      <c r="E31" s="1877"/>
      <c r="F31" s="1875"/>
      <c r="G31" s="1876"/>
      <c r="H31" s="1877"/>
      <c r="I31" s="1876"/>
      <c r="J31" s="1876"/>
      <c r="K31" s="1880">
        <f t="shared" si="6"/>
        <v>0</v>
      </c>
    </row>
    <row r="32" spans="1:11">
      <c r="A32" s="1874" t="s">
        <v>679</v>
      </c>
      <c r="B32" s="1888"/>
      <c r="C32" s="1889"/>
      <c r="D32" s="1889"/>
      <c r="E32" s="1890"/>
      <c r="F32" s="1888"/>
      <c r="G32" s="1889"/>
      <c r="H32" s="1890"/>
      <c r="I32" s="1876"/>
      <c r="J32" s="1876"/>
      <c r="K32" s="1880">
        <f t="shared" si="6"/>
        <v>0</v>
      </c>
    </row>
    <row r="33" spans="1:11">
      <c r="A33" s="1874" t="s">
        <v>680</v>
      </c>
      <c r="B33" s="1888"/>
      <c r="C33" s="1889"/>
      <c r="D33" s="1889"/>
      <c r="E33" s="1890"/>
      <c r="F33" s="1888"/>
      <c r="G33" s="1889"/>
      <c r="H33" s="1890"/>
      <c r="I33" s="1876"/>
      <c r="J33" s="1876"/>
      <c r="K33" s="1880">
        <f t="shared" si="6"/>
        <v>0</v>
      </c>
    </row>
    <row r="34" spans="1:11">
      <c r="A34" s="1874" t="s">
        <v>681</v>
      </c>
      <c r="B34" s="1888"/>
      <c r="C34" s="1889"/>
      <c r="D34" s="1889"/>
      <c r="E34" s="1890"/>
      <c r="F34" s="1888"/>
      <c r="G34" s="1889"/>
      <c r="H34" s="1890"/>
      <c r="I34" s="1876"/>
      <c r="J34" s="1876"/>
      <c r="K34" s="1880">
        <f t="shared" si="6"/>
        <v>0</v>
      </c>
    </row>
    <row r="35" spans="1:11" ht="13.5" thickBot="1">
      <c r="A35" s="1874" t="s">
        <v>588</v>
      </c>
      <c r="B35" s="1875"/>
      <c r="C35" s="1876"/>
      <c r="D35" s="1876"/>
      <c r="E35" s="1877"/>
      <c r="F35" s="1875"/>
      <c r="G35" s="1876"/>
      <c r="H35" s="1877"/>
      <c r="I35" s="1876"/>
      <c r="J35" s="1876"/>
      <c r="K35" s="1883">
        <f t="shared" si="6"/>
        <v>0</v>
      </c>
    </row>
    <row r="36" spans="1:11" ht="23.25" customHeight="1" thickBot="1">
      <c r="A36" s="1869" t="s">
        <v>2351</v>
      </c>
      <c r="B36" s="1870">
        <f t="shared" ref="B36:K36" si="7">SUM(B37:B39)</f>
        <v>0</v>
      </c>
      <c r="C36" s="1871">
        <f t="shared" si="7"/>
        <v>0</v>
      </c>
      <c r="D36" s="1871">
        <f t="shared" si="7"/>
        <v>0</v>
      </c>
      <c r="E36" s="1872">
        <f t="shared" si="7"/>
        <v>0</v>
      </c>
      <c r="F36" s="1871">
        <f t="shared" si="7"/>
        <v>0</v>
      </c>
      <c r="G36" s="1871">
        <f t="shared" si="7"/>
        <v>0</v>
      </c>
      <c r="H36" s="1872">
        <f t="shared" si="7"/>
        <v>0</v>
      </c>
      <c r="I36" s="1871">
        <f t="shared" si="7"/>
        <v>0</v>
      </c>
      <c r="J36" s="1871">
        <f t="shared" si="7"/>
        <v>0</v>
      </c>
      <c r="K36" s="1891">
        <f t="shared" si="7"/>
        <v>0</v>
      </c>
    </row>
    <row r="37" spans="1:11" s="1895" customFormat="1">
      <c r="A37" s="1874" t="s">
        <v>560</v>
      </c>
      <c r="B37" s="1892"/>
      <c r="C37" s="1893"/>
      <c r="D37" s="1893"/>
      <c r="E37" s="1894"/>
      <c r="F37" s="1892"/>
      <c r="G37" s="1893"/>
      <c r="H37" s="1894"/>
      <c r="I37" s="1893"/>
      <c r="J37" s="1893"/>
      <c r="K37" s="1880">
        <f>SUM(B37:J37)</f>
        <v>0</v>
      </c>
    </row>
    <row r="38" spans="1:11">
      <c r="A38" s="1874" t="s">
        <v>2462</v>
      </c>
      <c r="B38" s="1875"/>
      <c r="C38" s="1876"/>
      <c r="D38" s="1876"/>
      <c r="E38" s="1877"/>
      <c r="F38" s="1875"/>
      <c r="G38" s="1876"/>
      <c r="H38" s="1877"/>
      <c r="I38" s="1876"/>
      <c r="J38" s="1876"/>
      <c r="K38" s="1880">
        <f>SUM(B38:J38)</f>
        <v>0</v>
      </c>
    </row>
    <row r="39" spans="1:11" ht="13.5" thickBot="1">
      <c r="A39" s="1874" t="s">
        <v>69</v>
      </c>
      <c r="B39" s="1875"/>
      <c r="C39" s="1876"/>
      <c r="D39" s="1876"/>
      <c r="E39" s="1877"/>
      <c r="F39" s="1875"/>
      <c r="G39" s="1876"/>
      <c r="H39" s="1877"/>
      <c r="I39" s="1876"/>
      <c r="J39" s="1876"/>
      <c r="K39" s="1880">
        <f>SUM(B39:J39)</f>
        <v>0</v>
      </c>
    </row>
    <row r="40" spans="1:11" ht="20.25" customHeight="1" thickBot="1">
      <c r="A40" s="1869" t="s">
        <v>2463</v>
      </c>
      <c r="B40" s="1870">
        <f t="shared" ref="B40:K40" si="8">SUM(B41:B44)</f>
        <v>0</v>
      </c>
      <c r="C40" s="1871">
        <f t="shared" si="8"/>
        <v>0</v>
      </c>
      <c r="D40" s="1871">
        <f t="shared" si="8"/>
        <v>0</v>
      </c>
      <c r="E40" s="1872">
        <f t="shared" si="8"/>
        <v>0</v>
      </c>
      <c r="F40" s="1871">
        <f t="shared" si="8"/>
        <v>0</v>
      </c>
      <c r="G40" s="1871">
        <f t="shared" si="8"/>
        <v>0</v>
      </c>
      <c r="H40" s="1872">
        <f t="shared" si="8"/>
        <v>0</v>
      </c>
      <c r="I40" s="1871">
        <f t="shared" si="8"/>
        <v>0</v>
      </c>
      <c r="J40" s="1871">
        <f t="shared" si="8"/>
        <v>0</v>
      </c>
      <c r="K40" s="1896">
        <f t="shared" si="8"/>
        <v>0</v>
      </c>
    </row>
    <row r="41" spans="1:11">
      <c r="A41" s="1874" t="s">
        <v>2464</v>
      </c>
      <c r="B41" s="1897"/>
      <c r="C41" s="1898"/>
      <c r="D41" s="1898"/>
      <c r="E41" s="1899"/>
      <c r="F41" s="1897"/>
      <c r="G41" s="1898"/>
      <c r="H41" s="1899"/>
      <c r="I41" s="1898"/>
      <c r="J41" s="1898"/>
      <c r="K41" s="1880">
        <f>SUM(B41:J41)</f>
        <v>0</v>
      </c>
    </row>
    <row r="42" spans="1:11">
      <c r="A42" s="1874" t="s">
        <v>2465</v>
      </c>
      <c r="B42" s="1900"/>
      <c r="C42" s="1901"/>
      <c r="D42" s="1901"/>
      <c r="E42" s="1902"/>
      <c r="F42" s="1900"/>
      <c r="G42" s="1901"/>
      <c r="H42" s="1902"/>
      <c r="I42" s="1901"/>
      <c r="J42" s="1901"/>
      <c r="K42" s="1880">
        <f>SUM(B42:J42)</f>
        <v>0</v>
      </c>
    </row>
    <row r="43" spans="1:11" ht="18.75" customHeight="1">
      <c r="A43" s="1881" t="s">
        <v>2466</v>
      </c>
      <c r="B43" s="1900"/>
      <c r="C43" s="1901"/>
      <c r="D43" s="1901"/>
      <c r="E43" s="1902"/>
      <c r="F43" s="1900"/>
      <c r="G43" s="1901"/>
      <c r="H43" s="1902"/>
      <c r="I43" s="1901"/>
      <c r="J43" s="1901"/>
      <c r="K43" s="1880">
        <f>SUM(B43:J43)</f>
        <v>0</v>
      </c>
    </row>
    <row r="44" spans="1:11" ht="15" customHeight="1" thickBot="1">
      <c r="A44" s="1874" t="s">
        <v>65</v>
      </c>
      <c r="B44" s="1897"/>
      <c r="C44" s="1898"/>
      <c r="D44" s="1898"/>
      <c r="E44" s="1899"/>
      <c r="F44" s="1897"/>
      <c r="G44" s="1898"/>
      <c r="H44" s="1899"/>
      <c r="I44" s="1898"/>
      <c r="J44" s="1898"/>
      <c r="K44" s="1880">
        <f>SUM(B44:J44)</f>
        <v>0</v>
      </c>
    </row>
    <row r="45" spans="1:11" ht="19.5" customHeight="1" thickBot="1">
      <c r="A45" s="1869" t="s">
        <v>2467</v>
      </c>
      <c r="B45" s="1903"/>
      <c r="C45" s="1904"/>
      <c r="D45" s="1904"/>
      <c r="E45" s="1905"/>
      <c r="F45" s="1903"/>
      <c r="G45" s="1904"/>
      <c r="H45" s="1905"/>
      <c r="I45" s="1904"/>
      <c r="J45" s="1905"/>
      <c r="K45" s="1896">
        <f>SUM(B45:J45)</f>
        <v>0</v>
      </c>
    </row>
    <row r="46" spans="1:11" ht="18.75" customHeight="1" thickBot="1">
      <c r="A46" s="1869" t="s">
        <v>2468</v>
      </c>
      <c r="B46" s="1870">
        <f t="shared" ref="B46:K46" si="9">+B45+B40+B36+B25+B9</f>
        <v>0</v>
      </c>
      <c r="C46" s="1871">
        <f t="shared" si="9"/>
        <v>0</v>
      </c>
      <c r="D46" s="1871">
        <f t="shared" si="9"/>
        <v>0</v>
      </c>
      <c r="E46" s="1872">
        <f t="shared" si="9"/>
        <v>0</v>
      </c>
      <c r="F46" s="1871">
        <f t="shared" si="9"/>
        <v>0</v>
      </c>
      <c r="G46" s="1871">
        <f t="shared" si="9"/>
        <v>0</v>
      </c>
      <c r="H46" s="1872">
        <f t="shared" si="9"/>
        <v>0</v>
      </c>
      <c r="I46" s="1871">
        <f t="shared" si="9"/>
        <v>0</v>
      </c>
      <c r="J46" s="1871">
        <f t="shared" si="9"/>
        <v>0</v>
      </c>
      <c r="K46" s="1906">
        <f t="shared" si="9"/>
        <v>0</v>
      </c>
    </row>
    <row r="47" spans="1:11" ht="18.75" customHeight="1" thickBot="1">
      <c r="A47" s="1869" t="s">
        <v>2469</v>
      </c>
      <c r="B47" s="1870">
        <f t="shared" ref="B47:K47" si="10">SUM(B48:B50)</f>
        <v>0</v>
      </c>
      <c r="C47" s="1871">
        <f t="shared" si="10"/>
        <v>0</v>
      </c>
      <c r="D47" s="1871">
        <f t="shared" si="10"/>
        <v>0</v>
      </c>
      <c r="E47" s="1872">
        <f t="shared" si="10"/>
        <v>0</v>
      </c>
      <c r="F47" s="1871">
        <f t="shared" si="10"/>
        <v>0</v>
      </c>
      <c r="G47" s="1871">
        <f t="shared" si="10"/>
        <v>0</v>
      </c>
      <c r="H47" s="1872">
        <f t="shared" si="10"/>
        <v>0</v>
      </c>
      <c r="I47" s="1871">
        <f t="shared" si="10"/>
        <v>0</v>
      </c>
      <c r="J47" s="1871">
        <f t="shared" si="10"/>
        <v>0</v>
      </c>
      <c r="K47" s="1907">
        <f t="shared" si="10"/>
        <v>0</v>
      </c>
    </row>
    <row r="48" spans="1:11" ht="26.25" customHeight="1">
      <c r="A48" s="1908" t="s">
        <v>2470</v>
      </c>
      <c r="B48" s="1909"/>
      <c r="C48" s="1910"/>
      <c r="D48" s="1910"/>
      <c r="E48" s="1911"/>
      <c r="F48" s="1912"/>
      <c r="G48" s="1913"/>
      <c r="H48" s="1914"/>
      <c r="I48" s="1910"/>
      <c r="J48" s="1910"/>
      <c r="K48" s="1880">
        <f>SUM(B48:J48)</f>
        <v>0</v>
      </c>
    </row>
    <row r="49" spans="1:11" ht="27" customHeight="1">
      <c r="A49" s="1908" t="s">
        <v>2471</v>
      </c>
      <c r="B49" s="1909"/>
      <c r="C49" s="1910"/>
      <c r="D49" s="1910"/>
      <c r="E49" s="1911"/>
      <c r="F49" s="1909"/>
      <c r="G49" s="1910"/>
      <c r="H49" s="1911"/>
      <c r="I49" s="1910"/>
      <c r="J49" s="1910"/>
      <c r="K49" s="1880">
        <f>SUM(B49:J49)</f>
        <v>0</v>
      </c>
    </row>
    <row r="50" spans="1:11" ht="20.25" customHeight="1" thickBot="1">
      <c r="A50" s="1915" t="s">
        <v>2472</v>
      </c>
      <c r="B50" s="1909"/>
      <c r="C50" s="1910"/>
      <c r="D50" s="1910"/>
      <c r="E50" s="1911"/>
      <c r="F50" s="1916"/>
      <c r="G50" s="1917"/>
      <c r="H50" s="1918"/>
      <c r="I50" s="1910"/>
      <c r="J50" s="1910"/>
      <c r="K50" s="1880">
        <f>SUM(B50:J50)</f>
        <v>0</v>
      </c>
    </row>
    <row r="51" spans="1:11" ht="18.75" customHeight="1" thickBot="1">
      <c r="A51" s="1869" t="s">
        <v>2473</v>
      </c>
      <c r="B51" s="1919">
        <f t="shared" ref="B51:K51" si="11">+B47+B46</f>
        <v>0</v>
      </c>
      <c r="C51" s="1920">
        <f t="shared" si="11"/>
        <v>0</v>
      </c>
      <c r="D51" s="1920">
        <f t="shared" si="11"/>
        <v>0</v>
      </c>
      <c r="E51" s="1921">
        <f t="shared" si="11"/>
        <v>0</v>
      </c>
      <c r="F51" s="1920">
        <f t="shared" si="11"/>
        <v>0</v>
      </c>
      <c r="G51" s="1920">
        <f t="shared" si="11"/>
        <v>0</v>
      </c>
      <c r="H51" s="1921">
        <f t="shared" si="11"/>
        <v>0</v>
      </c>
      <c r="I51" s="1920">
        <f t="shared" si="11"/>
        <v>0</v>
      </c>
      <c r="J51" s="1920">
        <f t="shared" si="11"/>
        <v>0</v>
      </c>
      <c r="K51" s="1873">
        <f t="shared" si="11"/>
        <v>0</v>
      </c>
    </row>
    <row r="52" spans="1:11" s="1882" customFormat="1">
      <c r="A52" s="1922"/>
      <c r="B52" s="1922"/>
      <c r="C52" s="1922"/>
      <c r="D52" s="1922"/>
      <c r="E52" s="1922"/>
      <c r="F52" s="1923"/>
      <c r="G52" s="1923"/>
      <c r="H52" s="1923"/>
      <c r="I52" s="1923"/>
      <c r="J52" s="1923"/>
      <c r="K52" s="1924"/>
    </row>
  </sheetData>
  <mergeCells count="4">
    <mergeCell ref="B2:G2"/>
    <mergeCell ref="B7:E7"/>
    <mergeCell ref="F7:H7"/>
    <mergeCell ref="I7:J7"/>
  </mergeCells>
  <pageMargins left="0.75" right="0.75" top="1" bottom="1" header="0.5" footer="0.5"/>
  <pageSetup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5"/>
  <sheetViews>
    <sheetView showGridLines="0" zoomScale="80" zoomScaleNormal="80" workbookViewId="0">
      <pane xSplit="1" ySplit="8" topLeftCell="B18" activePane="bottomRight" state="frozen"/>
      <selection activeCell="B2" sqref="B2:G2"/>
      <selection pane="topRight" activeCell="B2" sqref="B2:G2"/>
      <selection pane="bottomLeft" activeCell="B2" sqref="B2:G2"/>
      <selection pane="bottomRight"/>
    </sheetView>
  </sheetViews>
  <sheetFormatPr defaultRowHeight="15"/>
  <cols>
    <col min="1" max="1" width="58.7109375" style="64" customWidth="1"/>
    <col min="2" max="2" width="10.7109375" style="64" bestFit="1" customWidth="1"/>
    <col min="3" max="3" width="5.7109375" style="64" bestFit="1" customWidth="1"/>
    <col min="4" max="4" width="6" style="64" bestFit="1" customWidth="1"/>
    <col min="5" max="5" width="7.28515625" style="64" bestFit="1" customWidth="1"/>
    <col min="6" max="6" width="5.7109375" style="64" bestFit="1" customWidth="1"/>
    <col min="7" max="7" width="6.28515625" style="64" bestFit="1" customWidth="1"/>
    <col min="8" max="8" width="6" style="64" bestFit="1" customWidth="1"/>
    <col min="9" max="10" width="5.7109375" style="64" bestFit="1" customWidth="1"/>
    <col min="11" max="11" width="7.7109375" style="64" bestFit="1" customWidth="1"/>
    <col min="12" max="16384" width="9.140625" style="64"/>
  </cols>
  <sheetData>
    <row r="1" spans="1:11" s="1855" customFormat="1">
      <c r="A1" s="1679" t="s">
        <v>2257</v>
      </c>
      <c r="B1" s="1933" t="s">
        <v>933</v>
      </c>
    </row>
    <row r="2" spans="1:11" s="1855" customFormat="1" ht="14.25" customHeight="1">
      <c r="A2" s="1679" t="s">
        <v>2258</v>
      </c>
      <c r="B2" s="4778" t="s">
        <v>2308</v>
      </c>
      <c r="C2" s="4778"/>
      <c r="D2" s="4778"/>
      <c r="E2" s="4778"/>
      <c r="F2" s="4778"/>
      <c r="G2" s="4778"/>
      <c r="H2" s="4778"/>
      <c r="I2" s="4778"/>
    </row>
    <row r="3" spans="1:11" s="1855" customFormat="1">
      <c r="A3" s="1679" t="s">
        <v>2259</v>
      </c>
      <c r="B3" s="1856" t="s">
        <v>52</v>
      </c>
    </row>
    <row r="4" spans="1:11" s="1855" customFormat="1">
      <c r="A4" s="1679" t="s">
        <v>2260</v>
      </c>
      <c r="B4" s="1856" t="s">
        <v>53</v>
      </c>
    </row>
    <row r="5" spans="1:11" s="1855" customFormat="1">
      <c r="A5" s="1679" t="s">
        <v>2261</v>
      </c>
      <c r="B5" s="1856" t="s">
        <v>1412</v>
      </c>
    </row>
    <row r="6" spans="1:11" ht="15.75" thickBot="1"/>
    <row r="7" spans="1:11" s="1941" customFormat="1" ht="12.75" customHeight="1">
      <c r="A7" s="1937"/>
      <c r="B7" s="1938"/>
      <c r="C7" s="1938" t="s">
        <v>2474</v>
      </c>
      <c r="D7" s="1938"/>
      <c r="E7" s="1939"/>
      <c r="F7" s="1940"/>
      <c r="G7" s="1938" t="s">
        <v>2475</v>
      </c>
      <c r="H7" s="1939"/>
      <c r="I7" s="1938" t="s">
        <v>2476</v>
      </c>
      <c r="J7" s="1938"/>
      <c r="K7" s="4779" t="s">
        <v>2312</v>
      </c>
    </row>
    <row r="8" spans="1:11" s="1941" customFormat="1" ht="20.25" customHeight="1" thickBot="1">
      <c r="A8" s="1859"/>
      <c r="B8" s="1942" t="s">
        <v>2436</v>
      </c>
      <c r="C8" s="1942" t="s">
        <v>2437</v>
      </c>
      <c r="D8" s="1942" t="s">
        <v>2438</v>
      </c>
      <c r="E8" s="1943" t="s">
        <v>2439</v>
      </c>
      <c r="F8" s="1944" t="s">
        <v>2440</v>
      </c>
      <c r="G8" s="1942" t="s">
        <v>2441</v>
      </c>
      <c r="H8" s="1943" t="s">
        <v>2442</v>
      </c>
      <c r="I8" s="1942" t="s">
        <v>2443</v>
      </c>
      <c r="J8" s="1942" t="s">
        <v>2444</v>
      </c>
      <c r="K8" s="4780"/>
    </row>
    <row r="9" spans="1:11" s="1941" customFormat="1" ht="20.25" customHeight="1" thickBot="1">
      <c r="A9" s="1945" t="s">
        <v>2335</v>
      </c>
      <c r="B9" s="1946">
        <f t="shared" ref="B9:K9" si="0">SUM(B10:B22)</f>
        <v>0</v>
      </c>
      <c r="C9" s="1947">
        <f t="shared" si="0"/>
        <v>0</v>
      </c>
      <c r="D9" s="1947">
        <f t="shared" si="0"/>
        <v>0</v>
      </c>
      <c r="E9" s="1948">
        <f t="shared" si="0"/>
        <v>0</v>
      </c>
      <c r="F9" s="1946">
        <f t="shared" si="0"/>
        <v>0</v>
      </c>
      <c r="G9" s="1947">
        <f t="shared" si="0"/>
        <v>0</v>
      </c>
      <c r="H9" s="1948">
        <f t="shared" si="0"/>
        <v>0</v>
      </c>
      <c r="I9" s="1947">
        <f t="shared" si="0"/>
        <v>0</v>
      </c>
      <c r="J9" s="1948">
        <f t="shared" si="0"/>
        <v>0</v>
      </c>
      <c r="K9" s="1884">
        <f t="shared" si="0"/>
        <v>0</v>
      </c>
    </row>
    <row r="10" spans="1:11" s="1941" customFormat="1" ht="12.75">
      <c r="A10" s="1949" t="s">
        <v>2337</v>
      </c>
      <c r="B10" s="1875"/>
      <c r="C10" s="1876"/>
      <c r="D10" s="1876"/>
      <c r="E10" s="1877"/>
      <c r="F10" s="1875"/>
      <c r="G10" s="1876"/>
      <c r="H10" s="1877"/>
      <c r="I10" s="1876"/>
      <c r="J10" s="1877"/>
      <c r="K10" s="1950">
        <f t="shared" ref="K10:K22" si="1">SUM(B10:J10)</f>
        <v>0</v>
      </c>
    </row>
    <row r="11" spans="1:11" s="1941" customFormat="1" ht="12.75">
      <c r="A11" s="1949" t="s">
        <v>2338</v>
      </c>
      <c r="B11" s="1875"/>
      <c r="C11" s="1876"/>
      <c r="D11" s="1876"/>
      <c r="E11" s="1877"/>
      <c r="F11" s="1875"/>
      <c r="G11" s="1876"/>
      <c r="H11" s="1877"/>
      <c r="I11" s="1876"/>
      <c r="J11" s="1877"/>
      <c r="K11" s="1950">
        <f t="shared" si="1"/>
        <v>0</v>
      </c>
    </row>
    <row r="12" spans="1:11" s="1941" customFormat="1" ht="12.75">
      <c r="A12" s="1949" t="s">
        <v>2339</v>
      </c>
      <c r="B12" s="1875"/>
      <c r="C12" s="1876"/>
      <c r="D12" s="1876"/>
      <c r="E12" s="1877"/>
      <c r="F12" s="1875"/>
      <c r="G12" s="1876"/>
      <c r="H12" s="1877"/>
      <c r="I12" s="1876"/>
      <c r="J12" s="1877"/>
      <c r="K12" s="1950">
        <f t="shared" si="1"/>
        <v>0</v>
      </c>
    </row>
    <row r="13" spans="1:11" s="1941" customFormat="1" ht="12.75">
      <c r="A13" s="1949" t="s">
        <v>2341</v>
      </c>
      <c r="B13" s="1875"/>
      <c r="C13" s="1876"/>
      <c r="D13" s="1876"/>
      <c r="E13" s="1877"/>
      <c r="F13" s="1875"/>
      <c r="G13" s="1876"/>
      <c r="H13" s="1877"/>
      <c r="I13" s="1876"/>
      <c r="J13" s="1877"/>
      <c r="K13" s="1950">
        <f t="shared" si="1"/>
        <v>0</v>
      </c>
    </row>
    <row r="14" spans="1:11" s="1941" customFormat="1" ht="12.75">
      <c r="A14" s="1949" t="s">
        <v>2477</v>
      </c>
      <c r="B14" s="1875"/>
      <c r="C14" s="1876"/>
      <c r="D14" s="1876"/>
      <c r="E14" s="1877"/>
      <c r="F14" s="1875"/>
      <c r="G14" s="1876"/>
      <c r="H14" s="1877"/>
      <c r="I14" s="1876"/>
      <c r="J14" s="1877"/>
      <c r="K14" s="1950">
        <f t="shared" si="1"/>
        <v>0</v>
      </c>
    </row>
    <row r="15" spans="1:11" s="1941" customFormat="1" ht="12.75">
      <c r="A15" s="1949" t="s">
        <v>2478</v>
      </c>
      <c r="B15" s="1875"/>
      <c r="C15" s="1876"/>
      <c r="D15" s="1876"/>
      <c r="E15" s="1877"/>
      <c r="F15" s="1875"/>
      <c r="G15" s="1876"/>
      <c r="H15" s="1877"/>
      <c r="I15" s="1876"/>
      <c r="J15" s="1877"/>
      <c r="K15" s="1950">
        <f t="shared" si="1"/>
        <v>0</v>
      </c>
    </row>
    <row r="16" spans="1:11" s="1941" customFormat="1" ht="12.75">
      <c r="A16" s="1949" t="s">
        <v>2479</v>
      </c>
      <c r="B16" s="1875"/>
      <c r="C16" s="1876"/>
      <c r="D16" s="1876"/>
      <c r="E16" s="1877"/>
      <c r="F16" s="1875"/>
      <c r="G16" s="1876"/>
      <c r="H16" s="1877"/>
      <c r="I16" s="1876"/>
      <c r="J16" s="1877"/>
      <c r="K16" s="1950">
        <f t="shared" si="1"/>
        <v>0</v>
      </c>
    </row>
    <row r="17" spans="1:11" s="1941" customFormat="1" ht="12.75">
      <c r="A17" s="1949" t="s">
        <v>2480</v>
      </c>
      <c r="B17" s="1875"/>
      <c r="C17" s="1876"/>
      <c r="D17" s="1876"/>
      <c r="E17" s="1877"/>
      <c r="F17" s="1875"/>
      <c r="G17" s="1876"/>
      <c r="H17" s="1877"/>
      <c r="I17" s="1876"/>
      <c r="J17" s="1877"/>
      <c r="K17" s="1950">
        <f t="shared" si="1"/>
        <v>0</v>
      </c>
    </row>
    <row r="18" spans="1:11" s="1941" customFormat="1" ht="12.75">
      <c r="A18" s="1949" t="s">
        <v>2481</v>
      </c>
      <c r="B18" s="1875"/>
      <c r="C18" s="1876"/>
      <c r="D18" s="1876"/>
      <c r="E18" s="1877"/>
      <c r="F18" s="1875"/>
      <c r="G18" s="1876"/>
      <c r="H18" s="1877"/>
      <c r="I18" s="1876"/>
      <c r="J18" s="1877"/>
      <c r="K18" s="1950">
        <f t="shared" si="1"/>
        <v>0</v>
      </c>
    </row>
    <row r="19" spans="1:11" s="1941" customFormat="1" ht="12.75">
      <c r="A19" s="1949" t="s">
        <v>2482</v>
      </c>
      <c r="B19" s="1875"/>
      <c r="C19" s="1876"/>
      <c r="D19" s="1876"/>
      <c r="E19" s="1877"/>
      <c r="F19" s="1875"/>
      <c r="G19" s="1876"/>
      <c r="H19" s="1877"/>
      <c r="I19" s="1876"/>
      <c r="J19" s="1877"/>
      <c r="K19" s="1950">
        <f t="shared" si="1"/>
        <v>0</v>
      </c>
    </row>
    <row r="20" spans="1:11" s="1941" customFormat="1" ht="12.75">
      <c r="A20" s="1949" t="s">
        <v>2483</v>
      </c>
      <c r="B20" s="1875"/>
      <c r="C20" s="1876"/>
      <c r="D20" s="1876"/>
      <c r="E20" s="1877"/>
      <c r="F20" s="1875"/>
      <c r="G20" s="1876"/>
      <c r="H20" s="1877"/>
      <c r="I20" s="1876"/>
      <c r="J20" s="1877"/>
      <c r="K20" s="1950">
        <f t="shared" si="1"/>
        <v>0</v>
      </c>
    </row>
    <row r="21" spans="1:11" s="1941" customFormat="1" ht="12.75">
      <c r="A21" s="1949" t="s">
        <v>2484</v>
      </c>
      <c r="B21" s="1875"/>
      <c r="C21" s="1876"/>
      <c r="D21" s="1876"/>
      <c r="E21" s="1877"/>
      <c r="F21" s="1875"/>
      <c r="G21" s="1876"/>
      <c r="H21" s="1877"/>
      <c r="I21" s="1876"/>
      <c r="J21" s="1877"/>
      <c r="K21" s="1950">
        <f t="shared" si="1"/>
        <v>0</v>
      </c>
    </row>
    <row r="22" spans="1:11" s="1941" customFormat="1" ht="13.5" thickBot="1">
      <c r="A22" s="1949" t="s">
        <v>2349</v>
      </c>
      <c r="B22" s="1875"/>
      <c r="C22" s="1876"/>
      <c r="D22" s="1876"/>
      <c r="E22" s="1877"/>
      <c r="F22" s="1875"/>
      <c r="G22" s="1876"/>
      <c r="H22" s="1877"/>
      <c r="I22" s="1876"/>
      <c r="J22" s="1877"/>
      <c r="K22" s="1950">
        <f t="shared" si="1"/>
        <v>0</v>
      </c>
    </row>
    <row r="23" spans="1:11" s="1941" customFormat="1" ht="18.75" customHeight="1" thickBot="1">
      <c r="A23" s="1951" t="s">
        <v>2350</v>
      </c>
      <c r="B23" s="1946">
        <f t="shared" ref="B23:K23" si="2">SUM(B24:B28)</f>
        <v>0</v>
      </c>
      <c r="C23" s="1947">
        <f t="shared" si="2"/>
        <v>0</v>
      </c>
      <c r="D23" s="1947">
        <f t="shared" si="2"/>
        <v>0</v>
      </c>
      <c r="E23" s="1948">
        <f t="shared" si="2"/>
        <v>0</v>
      </c>
      <c r="F23" s="1946">
        <f t="shared" si="2"/>
        <v>0</v>
      </c>
      <c r="G23" s="1947">
        <f t="shared" si="2"/>
        <v>0</v>
      </c>
      <c r="H23" s="1948">
        <f t="shared" si="2"/>
        <v>0</v>
      </c>
      <c r="I23" s="1947">
        <f t="shared" si="2"/>
        <v>0</v>
      </c>
      <c r="J23" s="1948">
        <f t="shared" si="2"/>
        <v>0</v>
      </c>
      <c r="K23" s="1884">
        <f t="shared" si="2"/>
        <v>0</v>
      </c>
    </row>
    <row r="24" spans="1:11" s="1941" customFormat="1" ht="12.75">
      <c r="A24" s="1949" t="s">
        <v>560</v>
      </c>
      <c r="B24" s="1875"/>
      <c r="C24" s="1876"/>
      <c r="D24" s="1876"/>
      <c r="E24" s="1877"/>
      <c r="F24" s="1875"/>
      <c r="G24" s="1876"/>
      <c r="H24" s="1877"/>
      <c r="I24" s="1876"/>
      <c r="J24" s="1877"/>
      <c r="K24" s="1950">
        <f>SUM(B24:J24)</f>
        <v>0</v>
      </c>
    </row>
    <row r="25" spans="1:11" s="1941" customFormat="1" ht="12.75">
      <c r="A25" s="1949" t="s">
        <v>570</v>
      </c>
      <c r="B25" s="1875"/>
      <c r="C25" s="1876"/>
      <c r="D25" s="1876"/>
      <c r="E25" s="1877"/>
      <c r="F25" s="1875"/>
      <c r="G25" s="1876"/>
      <c r="H25" s="1877"/>
      <c r="I25" s="1876"/>
      <c r="J25" s="1877"/>
      <c r="K25" s="1950">
        <f>SUM(B25:J25)</f>
        <v>0</v>
      </c>
    </row>
    <row r="26" spans="1:11" s="1941" customFormat="1" ht="12.75">
      <c r="A26" s="1949" t="s">
        <v>571</v>
      </c>
      <c r="B26" s="1875"/>
      <c r="C26" s="1876"/>
      <c r="D26" s="1876"/>
      <c r="E26" s="1877"/>
      <c r="F26" s="1875"/>
      <c r="G26" s="1876"/>
      <c r="H26" s="1877"/>
      <c r="I26" s="1876"/>
      <c r="J26" s="1877"/>
      <c r="K26" s="1950">
        <f>SUM(B26:J26)</f>
        <v>0</v>
      </c>
    </row>
    <row r="27" spans="1:11" s="1941" customFormat="1" ht="12.75">
      <c r="A27" s="1949" t="s">
        <v>2485</v>
      </c>
      <c r="B27" s="1875"/>
      <c r="C27" s="1876"/>
      <c r="D27" s="1876"/>
      <c r="E27" s="1877"/>
      <c r="F27" s="1875"/>
      <c r="G27" s="1876"/>
      <c r="H27" s="1877"/>
      <c r="I27" s="1876"/>
      <c r="J27" s="1877"/>
      <c r="K27" s="1950">
        <f>SUM(B27:J27)</f>
        <v>0</v>
      </c>
    </row>
    <row r="28" spans="1:11" s="1941" customFormat="1" ht="13.5" thickBot="1">
      <c r="A28" s="1949" t="s">
        <v>588</v>
      </c>
      <c r="B28" s="1875"/>
      <c r="C28" s="1876"/>
      <c r="D28" s="1876"/>
      <c r="E28" s="1877"/>
      <c r="F28" s="1875"/>
      <c r="G28" s="1876"/>
      <c r="H28" s="1877"/>
      <c r="I28" s="1876"/>
      <c r="J28" s="1877"/>
      <c r="K28" s="1950">
        <f>SUM(B28:J28)</f>
        <v>0</v>
      </c>
    </row>
    <row r="29" spans="1:11" s="1941" customFormat="1" ht="21" customHeight="1" thickBot="1">
      <c r="A29" s="1951" t="s">
        <v>2486</v>
      </c>
      <c r="B29" s="1946">
        <f t="shared" ref="B29:K29" si="3">SUM(B30:B34)</f>
        <v>0</v>
      </c>
      <c r="C29" s="1947">
        <f t="shared" si="3"/>
        <v>0</v>
      </c>
      <c r="D29" s="1947">
        <f t="shared" si="3"/>
        <v>0</v>
      </c>
      <c r="E29" s="1948">
        <f t="shared" si="3"/>
        <v>0</v>
      </c>
      <c r="F29" s="1946">
        <f t="shared" si="3"/>
        <v>0</v>
      </c>
      <c r="G29" s="1947">
        <f t="shared" si="3"/>
        <v>0</v>
      </c>
      <c r="H29" s="1948">
        <f t="shared" si="3"/>
        <v>0</v>
      </c>
      <c r="I29" s="1947">
        <f t="shared" si="3"/>
        <v>0</v>
      </c>
      <c r="J29" s="1948">
        <f t="shared" si="3"/>
        <v>0</v>
      </c>
      <c r="K29" s="1884">
        <f t="shared" si="3"/>
        <v>0</v>
      </c>
    </row>
    <row r="30" spans="1:11" s="1941" customFormat="1" ht="12.75">
      <c r="A30" s="1949" t="s">
        <v>560</v>
      </c>
      <c r="B30" s="1875"/>
      <c r="C30" s="1876"/>
      <c r="D30" s="1876"/>
      <c r="E30" s="1877"/>
      <c r="F30" s="1875"/>
      <c r="G30" s="1876"/>
      <c r="H30" s="1877"/>
      <c r="I30" s="1876"/>
      <c r="J30" s="1877"/>
      <c r="K30" s="1880">
        <f>SUM(B30:J30)</f>
        <v>0</v>
      </c>
    </row>
    <row r="31" spans="1:11" s="1941" customFormat="1" ht="12.75">
      <c r="A31" s="1949" t="s">
        <v>570</v>
      </c>
      <c r="B31" s="1953"/>
      <c r="C31" s="1878"/>
      <c r="D31" s="1878"/>
      <c r="E31" s="1954"/>
      <c r="F31" s="1953"/>
      <c r="G31" s="1878"/>
      <c r="H31" s="1954"/>
      <c r="I31" s="1878"/>
      <c r="J31" s="1954"/>
      <c r="K31" s="1880">
        <f>SUM(B31:J31)</f>
        <v>0</v>
      </c>
    </row>
    <row r="32" spans="1:11" s="1941" customFormat="1" ht="12.75">
      <c r="A32" s="1949" t="s">
        <v>571</v>
      </c>
      <c r="B32" s="1875"/>
      <c r="C32" s="1876"/>
      <c r="D32" s="1876"/>
      <c r="E32" s="1877"/>
      <c r="F32" s="1875"/>
      <c r="G32" s="1876"/>
      <c r="H32" s="1877"/>
      <c r="I32" s="1876"/>
      <c r="J32" s="1877"/>
      <c r="K32" s="1880">
        <f>SUM(B32:J32)</f>
        <v>0</v>
      </c>
    </row>
    <row r="33" spans="1:11" s="1941" customFormat="1" ht="12.75">
      <c r="A33" s="1949" t="s">
        <v>2353</v>
      </c>
      <c r="B33" s="1875"/>
      <c r="C33" s="1876"/>
      <c r="D33" s="1876"/>
      <c r="E33" s="1877"/>
      <c r="F33" s="1875"/>
      <c r="G33" s="1876"/>
      <c r="H33" s="1877"/>
      <c r="I33" s="1876"/>
      <c r="J33" s="1877"/>
      <c r="K33" s="1880">
        <f>SUM(B33:J33)</f>
        <v>0</v>
      </c>
    </row>
    <row r="34" spans="1:11" s="1941" customFormat="1" ht="13.5" thickBot="1">
      <c r="A34" s="1949" t="s">
        <v>2355</v>
      </c>
      <c r="B34" s="1875"/>
      <c r="C34" s="1876"/>
      <c r="D34" s="1876"/>
      <c r="E34" s="1877"/>
      <c r="F34" s="1875"/>
      <c r="G34" s="1876"/>
      <c r="H34" s="1877"/>
      <c r="I34" s="1876"/>
      <c r="J34" s="1877"/>
      <c r="K34" s="1880">
        <f>SUM(B34:J34)</f>
        <v>0</v>
      </c>
    </row>
    <row r="35" spans="1:11" s="1941" customFormat="1" ht="24.75" customHeight="1" thickBot="1">
      <c r="A35" s="1951" t="s">
        <v>435</v>
      </c>
      <c r="B35" s="1946">
        <f t="shared" ref="B35:K35" si="4">SUM(B36:B38)</f>
        <v>0</v>
      </c>
      <c r="C35" s="1947">
        <f t="shared" si="4"/>
        <v>0</v>
      </c>
      <c r="D35" s="1947">
        <f t="shared" si="4"/>
        <v>0</v>
      </c>
      <c r="E35" s="1948">
        <f t="shared" si="4"/>
        <v>0</v>
      </c>
      <c r="F35" s="1946">
        <f t="shared" si="4"/>
        <v>0</v>
      </c>
      <c r="G35" s="1947">
        <f t="shared" si="4"/>
        <v>0</v>
      </c>
      <c r="H35" s="1948">
        <f t="shared" si="4"/>
        <v>0</v>
      </c>
      <c r="I35" s="1947">
        <f t="shared" si="4"/>
        <v>0</v>
      </c>
      <c r="J35" s="1948">
        <f t="shared" si="4"/>
        <v>0</v>
      </c>
      <c r="K35" s="1884">
        <f t="shared" si="4"/>
        <v>0</v>
      </c>
    </row>
    <row r="36" spans="1:11" s="1941" customFormat="1" ht="20.25" customHeight="1">
      <c r="A36" s="1949" t="s">
        <v>2487</v>
      </c>
      <c r="B36" s="1875"/>
      <c r="C36" s="1876"/>
      <c r="D36" s="1876"/>
      <c r="E36" s="1877"/>
      <c r="F36" s="1875"/>
      <c r="G36" s="1876"/>
      <c r="H36" s="1877"/>
      <c r="I36" s="1876"/>
      <c r="J36" s="1877"/>
      <c r="K36" s="1879">
        <f>SUM(B36:J36)</f>
        <v>0</v>
      </c>
    </row>
    <row r="37" spans="1:11" s="1941" customFormat="1" ht="21" customHeight="1">
      <c r="A37" s="1949" t="s">
        <v>2488</v>
      </c>
      <c r="B37" s="1875"/>
      <c r="C37" s="1876"/>
      <c r="D37" s="1876"/>
      <c r="E37" s="1877"/>
      <c r="F37" s="1875"/>
      <c r="G37" s="1876"/>
      <c r="H37" s="1877"/>
      <c r="I37" s="1876"/>
      <c r="J37" s="1877"/>
      <c r="K37" s="1880">
        <f>SUM(B37:J37)</f>
        <v>0</v>
      </c>
    </row>
    <row r="38" spans="1:11" s="1941" customFormat="1" ht="18" customHeight="1" thickBot="1">
      <c r="A38" s="1949" t="s">
        <v>65</v>
      </c>
      <c r="B38" s="1875"/>
      <c r="C38" s="1876"/>
      <c r="D38" s="1876"/>
      <c r="E38" s="1877"/>
      <c r="F38" s="1875"/>
      <c r="G38" s="1876"/>
      <c r="H38" s="1877"/>
      <c r="I38" s="1876"/>
      <c r="J38" s="1877"/>
      <c r="K38" s="1880">
        <f>SUM(B38:J38)</f>
        <v>0</v>
      </c>
    </row>
    <row r="39" spans="1:11" s="1941" customFormat="1" ht="19.5" customHeight="1" thickBot="1">
      <c r="A39" s="1955" t="s">
        <v>2357</v>
      </c>
      <c r="B39" s="1956"/>
      <c r="C39" s="1957"/>
      <c r="D39" s="1957"/>
      <c r="E39" s="1958"/>
      <c r="F39" s="1956"/>
      <c r="G39" s="1957"/>
      <c r="H39" s="1958"/>
      <c r="I39" s="1957"/>
      <c r="J39" s="1958"/>
      <c r="K39" s="1884">
        <f>SUM(B39:J39)</f>
        <v>0</v>
      </c>
    </row>
    <row r="40" spans="1:11" s="1941" customFormat="1" ht="22.5" customHeight="1" thickBot="1">
      <c r="A40" s="1955" t="s">
        <v>2363</v>
      </c>
      <c r="B40" s="1956"/>
      <c r="C40" s="1957"/>
      <c r="D40" s="1957"/>
      <c r="E40" s="1958"/>
      <c r="F40" s="1956"/>
      <c r="G40" s="1957"/>
      <c r="H40" s="1958"/>
      <c r="I40" s="1957"/>
      <c r="J40" s="1958"/>
      <c r="K40" s="1883">
        <f>SUM(B40:J40)</f>
        <v>0</v>
      </c>
    </row>
    <row r="41" spans="1:11" s="1855" customFormat="1" ht="18.75" customHeight="1">
      <c r="A41" s="1959" t="s">
        <v>2489</v>
      </c>
      <c r="B41" s="1960">
        <f t="shared" ref="B41:K41" si="5">+B40+B39+B35+B29+B23+B9</f>
        <v>0</v>
      </c>
      <c r="C41" s="1961">
        <f t="shared" si="5"/>
        <v>0</v>
      </c>
      <c r="D41" s="1961">
        <f t="shared" si="5"/>
        <v>0</v>
      </c>
      <c r="E41" s="1962">
        <f t="shared" si="5"/>
        <v>0</v>
      </c>
      <c r="F41" s="1960">
        <f t="shared" si="5"/>
        <v>0</v>
      </c>
      <c r="G41" s="1961">
        <f t="shared" si="5"/>
        <v>0</v>
      </c>
      <c r="H41" s="1962">
        <f t="shared" si="5"/>
        <v>0</v>
      </c>
      <c r="I41" s="1961">
        <f t="shared" si="5"/>
        <v>0</v>
      </c>
      <c r="J41" s="1962">
        <f t="shared" si="5"/>
        <v>0</v>
      </c>
      <c r="K41" s="1963">
        <f t="shared" si="5"/>
        <v>0</v>
      </c>
    </row>
    <row r="42" spans="1:11" s="1855" customFormat="1" ht="21" customHeight="1">
      <c r="A42" s="1964" t="s">
        <v>2469</v>
      </c>
      <c r="B42" s="1965">
        <f t="shared" ref="B42:K42" si="6">SUM(B43:B44)</f>
        <v>0</v>
      </c>
      <c r="C42" s="1966">
        <f t="shared" si="6"/>
        <v>0</v>
      </c>
      <c r="D42" s="1966">
        <f t="shared" si="6"/>
        <v>0</v>
      </c>
      <c r="E42" s="1967">
        <f t="shared" si="6"/>
        <v>0</v>
      </c>
      <c r="F42" s="1965">
        <f t="shared" si="6"/>
        <v>0</v>
      </c>
      <c r="G42" s="1966">
        <f t="shared" si="6"/>
        <v>0</v>
      </c>
      <c r="H42" s="1967">
        <f t="shared" si="6"/>
        <v>0</v>
      </c>
      <c r="I42" s="1966">
        <f t="shared" si="6"/>
        <v>0</v>
      </c>
      <c r="J42" s="1967">
        <f t="shared" si="6"/>
        <v>0</v>
      </c>
      <c r="K42" s="1968">
        <f t="shared" si="6"/>
        <v>0</v>
      </c>
    </row>
    <row r="43" spans="1:11" s="1855" customFormat="1" ht="29.25" customHeight="1">
      <c r="A43" s="1978" t="s">
        <v>2490</v>
      </c>
      <c r="B43" s="1970"/>
      <c r="C43" s="1971"/>
      <c r="D43" s="1971"/>
      <c r="E43" s="1972"/>
      <c r="F43" s="1970"/>
      <c r="G43" s="1971"/>
      <c r="H43" s="1972"/>
      <c r="I43" s="1971"/>
      <c r="J43" s="1972"/>
      <c r="K43" s="1968">
        <f>SUM(B43:J43)</f>
        <v>0</v>
      </c>
    </row>
    <row r="44" spans="1:11" s="1855" customFormat="1" ht="20.25" customHeight="1" thickBot="1">
      <c r="A44" s="1978" t="s">
        <v>2491</v>
      </c>
      <c r="B44" s="1970"/>
      <c r="C44" s="1971"/>
      <c r="D44" s="1971"/>
      <c r="E44" s="1972"/>
      <c r="F44" s="1970"/>
      <c r="G44" s="1971"/>
      <c r="H44" s="1972"/>
      <c r="I44" s="1971"/>
      <c r="J44" s="1972"/>
      <c r="K44" s="1973">
        <f>SUM(B44:J44)</f>
        <v>0</v>
      </c>
    </row>
    <row r="45" spans="1:11" s="1855" customFormat="1" ht="19.5" customHeight="1" thickBot="1">
      <c r="A45" s="1964" t="s">
        <v>2473</v>
      </c>
      <c r="B45" s="1974">
        <f t="shared" ref="B45:K45" si="7">+B42+B41</f>
        <v>0</v>
      </c>
      <c r="C45" s="1975">
        <f t="shared" si="7"/>
        <v>0</v>
      </c>
      <c r="D45" s="1975">
        <f t="shared" si="7"/>
        <v>0</v>
      </c>
      <c r="E45" s="1976">
        <f t="shared" si="7"/>
        <v>0</v>
      </c>
      <c r="F45" s="1974">
        <f t="shared" si="7"/>
        <v>0</v>
      </c>
      <c r="G45" s="1975">
        <f t="shared" si="7"/>
        <v>0</v>
      </c>
      <c r="H45" s="1976">
        <f t="shared" si="7"/>
        <v>0</v>
      </c>
      <c r="I45" s="1975">
        <f t="shared" si="7"/>
        <v>0</v>
      </c>
      <c r="J45" s="1976">
        <f t="shared" si="7"/>
        <v>0</v>
      </c>
      <c r="K45" s="1977">
        <f t="shared" si="7"/>
        <v>0</v>
      </c>
    </row>
  </sheetData>
  <mergeCells count="2">
    <mergeCell ref="B2:I2"/>
    <mergeCell ref="K7:K8"/>
  </mergeCells>
  <printOptions headings="1"/>
  <pageMargins left="0.7" right="0.7" top="0.75" bottom="0.75" header="0.3" footer="0.3"/>
  <pageSetup paperSize="9" scale="88" fitToHeight="2"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showGridLines="0" zoomScale="80" zoomScaleNormal="80" workbookViewId="0">
      <pane xSplit="1" ySplit="8" topLeftCell="B9" activePane="bottomRight" state="frozen"/>
      <selection activeCell="B2" sqref="B2:G2"/>
      <selection pane="topRight" activeCell="B2" sqref="B2:G2"/>
      <selection pane="bottomLeft" activeCell="B2" sqref="B2:G2"/>
      <selection pane="bottomRight" activeCell="Q42" sqref="Q42"/>
    </sheetView>
  </sheetViews>
  <sheetFormatPr defaultRowHeight="12.75"/>
  <cols>
    <col min="1" max="1" width="58.7109375" style="1855" customWidth="1"/>
    <col min="2" max="2" width="10.7109375" style="1855" bestFit="1" customWidth="1"/>
    <col min="3" max="3" width="6.42578125" style="1855" bestFit="1" customWidth="1"/>
    <col min="4" max="4" width="7.28515625" style="1855" bestFit="1" customWidth="1"/>
    <col min="5" max="5" width="8.5703125" style="1855" bestFit="1" customWidth="1"/>
    <col min="6" max="6" width="6" style="1855" bestFit="1" customWidth="1"/>
    <col min="7" max="7" width="6.42578125" style="1855" bestFit="1" customWidth="1"/>
    <col min="8" max="8" width="7.28515625" style="1855" bestFit="1" customWidth="1"/>
    <col min="9" max="9" width="6.5703125" style="1855" bestFit="1" customWidth="1"/>
    <col min="10" max="10" width="5.85546875" style="1855" bestFit="1" customWidth="1"/>
    <col min="11" max="11" width="10.140625" style="1855" bestFit="1" customWidth="1"/>
    <col min="12" max="16384" width="9.140625" style="1855"/>
  </cols>
  <sheetData>
    <row r="1" spans="1:11" ht="15">
      <c r="A1" s="1679" t="s">
        <v>2257</v>
      </c>
      <c r="B1" s="2" t="s">
        <v>929</v>
      </c>
    </row>
    <row r="2" spans="1:11" ht="15" customHeight="1">
      <c r="A2" s="1679" t="s">
        <v>2258</v>
      </c>
      <c r="B2" s="4781" t="s">
        <v>2303</v>
      </c>
      <c r="C2" s="4781"/>
      <c r="D2" s="4781"/>
      <c r="E2" s="4781"/>
      <c r="F2" s="4781"/>
      <c r="G2" s="4781"/>
      <c r="H2" s="4781"/>
    </row>
    <row r="3" spans="1:11" ht="15">
      <c r="A3" s="1679" t="s">
        <v>2259</v>
      </c>
      <c r="B3" s="1856" t="s">
        <v>52</v>
      </c>
    </row>
    <row r="4" spans="1:11" ht="15">
      <c r="A4" s="1679" t="s">
        <v>2260</v>
      </c>
      <c r="B4" s="1856" t="s">
        <v>53</v>
      </c>
    </row>
    <row r="5" spans="1:11" ht="15">
      <c r="A5" s="1679" t="s">
        <v>2261</v>
      </c>
      <c r="B5" s="1856" t="s">
        <v>1412</v>
      </c>
    </row>
    <row r="6" spans="1:11" ht="13.5" thickBot="1"/>
    <row r="7" spans="1:11" ht="13.5" thickBot="1">
      <c r="A7" s="1857"/>
      <c r="B7" s="4785" t="s">
        <v>2434</v>
      </c>
      <c r="C7" s="4786"/>
      <c r="D7" s="4786"/>
      <c r="E7" s="4787"/>
      <c r="F7" s="4785" t="s">
        <v>1398</v>
      </c>
      <c r="G7" s="4786"/>
      <c r="H7" s="4787"/>
      <c r="I7" s="4788" t="s">
        <v>2435</v>
      </c>
      <c r="J7" s="4792"/>
      <c r="K7" s="1858" t="s">
        <v>486</v>
      </c>
    </row>
    <row r="8" spans="1:11" ht="13.5" thickBot="1">
      <c r="A8" s="1859"/>
      <c r="B8" s="1860" t="s">
        <v>2436</v>
      </c>
      <c r="C8" s="1861" t="s">
        <v>2437</v>
      </c>
      <c r="D8" s="1861" t="s">
        <v>2438</v>
      </c>
      <c r="E8" s="1862" t="s">
        <v>2439</v>
      </c>
      <c r="F8" s="1863" t="s">
        <v>2440</v>
      </c>
      <c r="G8" s="1864" t="s">
        <v>2441</v>
      </c>
      <c r="H8" s="1865" t="s">
        <v>2442</v>
      </c>
      <c r="I8" s="1866" t="s">
        <v>2443</v>
      </c>
      <c r="J8" s="1867" t="s">
        <v>2444</v>
      </c>
      <c r="K8" s="1868"/>
    </row>
    <row r="9" spans="1:11" ht="18.75" customHeight="1" thickBot="1">
      <c r="A9" s="1869" t="s">
        <v>2445</v>
      </c>
      <c r="B9" s="1870">
        <f t="shared" ref="B9:K9" si="0">SUM(B10:B24)</f>
        <v>0</v>
      </c>
      <c r="C9" s="1871">
        <f t="shared" si="0"/>
        <v>0</v>
      </c>
      <c r="D9" s="1871">
        <f t="shared" si="0"/>
        <v>0</v>
      </c>
      <c r="E9" s="1872">
        <f t="shared" si="0"/>
        <v>0</v>
      </c>
      <c r="F9" s="1871">
        <f t="shared" si="0"/>
        <v>0</v>
      </c>
      <c r="G9" s="1871">
        <f t="shared" si="0"/>
        <v>0</v>
      </c>
      <c r="H9" s="1872">
        <f t="shared" si="0"/>
        <v>0</v>
      </c>
      <c r="I9" s="1871">
        <f t="shared" si="0"/>
        <v>0</v>
      </c>
      <c r="J9" s="1871">
        <f t="shared" si="0"/>
        <v>0</v>
      </c>
      <c r="K9" s="1873">
        <f t="shared" si="0"/>
        <v>0</v>
      </c>
    </row>
    <row r="10" spans="1:11">
      <c r="A10" s="1874" t="s">
        <v>203</v>
      </c>
      <c r="B10" s="1875"/>
      <c r="C10" s="1876"/>
      <c r="D10" s="1876"/>
      <c r="E10" s="1877"/>
      <c r="F10" s="1875"/>
      <c r="G10" s="1876"/>
      <c r="H10" s="1877"/>
      <c r="I10" s="1876"/>
      <c r="J10" s="1878"/>
      <c r="K10" s="1879">
        <f t="shared" ref="K10:K24" si="1">SUM(B10:J10)</f>
        <v>0</v>
      </c>
    </row>
    <row r="11" spans="1:11">
      <c r="A11" s="1874" t="s">
        <v>2446</v>
      </c>
      <c r="B11" s="1875"/>
      <c r="C11" s="1876"/>
      <c r="D11" s="1876"/>
      <c r="E11" s="1877"/>
      <c r="F11" s="1875"/>
      <c r="G11" s="1876"/>
      <c r="H11" s="1877"/>
      <c r="I11" s="1876"/>
      <c r="J11" s="1876"/>
      <c r="K11" s="1880">
        <f t="shared" si="1"/>
        <v>0</v>
      </c>
    </row>
    <row r="12" spans="1:11">
      <c r="A12" s="1874" t="s">
        <v>2447</v>
      </c>
      <c r="B12" s="1875"/>
      <c r="C12" s="1876"/>
      <c r="D12" s="1876"/>
      <c r="E12" s="1877"/>
      <c r="F12" s="1875"/>
      <c r="G12" s="1876"/>
      <c r="H12" s="1877"/>
      <c r="I12" s="1876"/>
      <c r="J12" s="1876"/>
      <c r="K12" s="1880">
        <f t="shared" si="1"/>
        <v>0</v>
      </c>
    </row>
    <row r="13" spans="1:11">
      <c r="A13" s="1874" t="s">
        <v>2448</v>
      </c>
      <c r="B13" s="1875"/>
      <c r="C13" s="1876"/>
      <c r="D13" s="1876"/>
      <c r="E13" s="1877"/>
      <c r="F13" s="1875"/>
      <c r="G13" s="1876"/>
      <c r="H13" s="1877"/>
      <c r="I13" s="1876"/>
      <c r="J13" s="1876"/>
      <c r="K13" s="1880">
        <f t="shared" si="1"/>
        <v>0</v>
      </c>
    </row>
    <row r="14" spans="1:11">
      <c r="A14" s="1874" t="s">
        <v>2449</v>
      </c>
      <c r="B14" s="1875"/>
      <c r="C14" s="1876"/>
      <c r="D14" s="1876"/>
      <c r="E14" s="1877"/>
      <c r="F14" s="1875"/>
      <c r="G14" s="1876"/>
      <c r="H14" s="1877"/>
      <c r="I14" s="1876"/>
      <c r="J14" s="1876"/>
      <c r="K14" s="1880">
        <f t="shared" si="1"/>
        <v>0</v>
      </c>
    </row>
    <row r="15" spans="1:11">
      <c r="A15" s="1874" t="s">
        <v>2450</v>
      </c>
      <c r="B15" s="1875"/>
      <c r="C15" s="1876"/>
      <c r="D15" s="1876"/>
      <c r="E15" s="1877"/>
      <c r="F15" s="1875"/>
      <c r="G15" s="1876"/>
      <c r="H15" s="1877"/>
      <c r="I15" s="1876"/>
      <c r="J15" s="1876"/>
      <c r="K15" s="1880">
        <f t="shared" si="1"/>
        <v>0</v>
      </c>
    </row>
    <row r="16" spans="1:11">
      <c r="A16" s="1874" t="s">
        <v>116</v>
      </c>
      <c r="B16" s="1875"/>
      <c r="C16" s="1876"/>
      <c r="D16" s="1876"/>
      <c r="E16" s="1877"/>
      <c r="F16" s="1875"/>
      <c r="G16" s="1876"/>
      <c r="H16" s="1877"/>
      <c r="I16" s="1876"/>
      <c r="J16" s="1876"/>
      <c r="K16" s="1880">
        <f t="shared" si="1"/>
        <v>0</v>
      </c>
    </row>
    <row r="17" spans="1:11" ht="22.5">
      <c r="A17" s="1926" t="s">
        <v>2451</v>
      </c>
      <c r="B17" s="1875"/>
      <c r="C17" s="1876"/>
      <c r="D17" s="1876"/>
      <c r="E17" s="1877"/>
      <c r="F17" s="1875"/>
      <c r="G17" s="1876"/>
      <c r="H17" s="1877"/>
      <c r="I17" s="1876"/>
      <c r="J17" s="1876"/>
      <c r="K17" s="1880">
        <f t="shared" si="1"/>
        <v>0</v>
      </c>
    </row>
    <row r="18" spans="1:11" s="1882" customFormat="1">
      <c r="A18" s="1881" t="s">
        <v>2452</v>
      </c>
      <c r="B18" s="1875"/>
      <c r="C18" s="1876"/>
      <c r="D18" s="1876"/>
      <c r="E18" s="1877"/>
      <c r="F18" s="1875"/>
      <c r="G18" s="1876"/>
      <c r="H18" s="1877"/>
      <c r="I18" s="1876"/>
      <c r="J18" s="1876"/>
      <c r="K18" s="1880">
        <f t="shared" si="1"/>
        <v>0</v>
      </c>
    </row>
    <row r="19" spans="1:11" s="1882" customFormat="1">
      <c r="A19" s="1874" t="s">
        <v>2453</v>
      </c>
      <c r="B19" s="1875"/>
      <c r="C19" s="1876"/>
      <c r="D19" s="1876"/>
      <c r="E19" s="1877"/>
      <c r="F19" s="1875"/>
      <c r="G19" s="1876"/>
      <c r="H19" s="1877"/>
      <c r="I19" s="1876"/>
      <c r="J19" s="1876"/>
      <c r="K19" s="1880">
        <f t="shared" si="1"/>
        <v>0</v>
      </c>
    </row>
    <row r="20" spans="1:11" ht="12" customHeight="1">
      <c r="A20" s="1874" t="s">
        <v>2454</v>
      </c>
      <c r="B20" s="1875"/>
      <c r="C20" s="1876"/>
      <c r="D20" s="1876"/>
      <c r="E20" s="1877"/>
      <c r="F20" s="1875"/>
      <c r="G20" s="1876"/>
      <c r="H20" s="1877"/>
      <c r="I20" s="1876"/>
      <c r="J20" s="1876"/>
      <c r="K20" s="1880">
        <f t="shared" si="1"/>
        <v>0</v>
      </c>
    </row>
    <row r="21" spans="1:11">
      <c r="A21" s="1874" t="s">
        <v>2455</v>
      </c>
      <c r="B21" s="1875"/>
      <c r="C21" s="1876"/>
      <c r="D21" s="1876"/>
      <c r="E21" s="1877"/>
      <c r="F21" s="1875"/>
      <c r="G21" s="1876"/>
      <c r="H21" s="1877"/>
      <c r="I21" s="1876"/>
      <c r="J21" s="1876"/>
      <c r="K21" s="1880">
        <f t="shared" si="1"/>
        <v>0</v>
      </c>
    </row>
    <row r="22" spans="1:11">
      <c r="A22" s="1874" t="s">
        <v>2456</v>
      </c>
      <c r="B22" s="1875"/>
      <c r="C22" s="1876"/>
      <c r="D22" s="1876"/>
      <c r="E22" s="1877"/>
      <c r="F22" s="1875"/>
      <c r="G22" s="1876"/>
      <c r="H22" s="1877"/>
      <c r="I22" s="1876"/>
      <c r="J22" s="1876"/>
      <c r="K22" s="1880">
        <f t="shared" si="1"/>
        <v>0</v>
      </c>
    </row>
    <row r="23" spans="1:11">
      <c r="A23" s="1874" t="s">
        <v>2457</v>
      </c>
      <c r="B23" s="1875"/>
      <c r="C23" s="1876"/>
      <c r="D23" s="1876"/>
      <c r="E23" s="1877"/>
      <c r="F23" s="1875"/>
      <c r="G23" s="1876"/>
      <c r="H23" s="1877"/>
      <c r="I23" s="1876"/>
      <c r="J23" s="1876"/>
      <c r="K23" s="1880">
        <f t="shared" si="1"/>
        <v>0</v>
      </c>
    </row>
    <row r="24" spans="1:11" ht="13.5" thickBot="1">
      <c r="A24" s="1874" t="s">
        <v>2458</v>
      </c>
      <c r="B24" s="1875"/>
      <c r="C24" s="1876"/>
      <c r="D24" s="1876"/>
      <c r="E24" s="1877"/>
      <c r="F24" s="1875"/>
      <c r="G24" s="1876"/>
      <c r="H24" s="1877"/>
      <c r="I24" s="1876"/>
      <c r="J24" s="1876"/>
      <c r="K24" s="1883">
        <f t="shared" si="1"/>
        <v>0</v>
      </c>
    </row>
    <row r="25" spans="1:11" ht="22.5" customHeight="1" thickBot="1">
      <c r="A25" s="1869" t="s">
        <v>347</v>
      </c>
      <c r="B25" s="1870">
        <f>+B26+B29+B35</f>
        <v>0</v>
      </c>
      <c r="C25" s="1870">
        <f t="shared" ref="C25:H25" si="2">+C26+C29+C35</f>
        <v>0</v>
      </c>
      <c r="D25" s="1870">
        <f t="shared" si="2"/>
        <v>0</v>
      </c>
      <c r="E25" s="1870">
        <f t="shared" si="2"/>
        <v>0</v>
      </c>
      <c r="F25" s="1870">
        <f t="shared" si="2"/>
        <v>0</v>
      </c>
      <c r="G25" s="1870">
        <f t="shared" si="2"/>
        <v>0</v>
      </c>
      <c r="H25" s="1870">
        <f t="shared" si="2"/>
        <v>0</v>
      </c>
      <c r="I25" s="1871">
        <f t="shared" ref="I25:K25" si="3">+I26+I29+I32+I33+I34+I35</f>
        <v>0</v>
      </c>
      <c r="J25" s="1871">
        <f t="shared" si="3"/>
        <v>0</v>
      </c>
      <c r="K25" s="1884">
        <f t="shared" si="3"/>
        <v>0</v>
      </c>
    </row>
    <row r="26" spans="1:11" ht="21" customHeight="1" thickBot="1">
      <c r="A26" s="1874" t="s">
        <v>2459</v>
      </c>
      <c r="B26" s="1927">
        <f t="shared" ref="B26:J26" si="4">+B27+B28</f>
        <v>0</v>
      </c>
      <c r="C26" s="1928">
        <f t="shared" si="4"/>
        <v>0</v>
      </c>
      <c r="D26" s="1928">
        <f t="shared" si="4"/>
        <v>0</v>
      </c>
      <c r="E26" s="1929">
        <f t="shared" si="4"/>
        <v>0</v>
      </c>
      <c r="F26" s="1870">
        <f t="shared" si="4"/>
        <v>0</v>
      </c>
      <c r="G26" s="1871">
        <f t="shared" si="4"/>
        <v>0</v>
      </c>
      <c r="H26" s="1872">
        <f t="shared" si="4"/>
        <v>0</v>
      </c>
      <c r="I26" s="1871">
        <f t="shared" si="4"/>
        <v>0</v>
      </c>
      <c r="J26" s="1871">
        <f t="shared" si="4"/>
        <v>0</v>
      </c>
      <c r="K26" s="1884">
        <f>+K27+K28</f>
        <v>0</v>
      </c>
    </row>
    <row r="27" spans="1:11" s="1882" customFormat="1">
      <c r="A27" s="1885" t="s">
        <v>2460</v>
      </c>
      <c r="B27" s="1875"/>
      <c r="C27" s="1876"/>
      <c r="D27" s="1876"/>
      <c r="E27" s="1877"/>
      <c r="F27" s="1875"/>
      <c r="G27" s="1876"/>
      <c r="H27" s="1877"/>
      <c r="I27" s="1876"/>
      <c r="J27" s="1876"/>
      <c r="K27" s="1880">
        <f>SUM(B27:J27)</f>
        <v>0</v>
      </c>
    </row>
    <row r="28" spans="1:11" s="1882" customFormat="1" ht="13.5" thickBot="1">
      <c r="A28" s="1886" t="s">
        <v>2461</v>
      </c>
      <c r="B28" s="1930"/>
      <c r="C28" s="1931"/>
      <c r="D28" s="1931"/>
      <c r="E28" s="1932"/>
      <c r="F28" s="1930"/>
      <c r="G28" s="1931"/>
      <c r="H28" s="1932"/>
      <c r="I28" s="1931"/>
      <c r="J28" s="1932"/>
      <c r="K28" s="1880">
        <f>SUM(B28:J28)</f>
        <v>0</v>
      </c>
    </row>
    <row r="29" spans="1:11" ht="13.5" thickBot="1">
      <c r="A29" s="1887" t="s">
        <v>678</v>
      </c>
      <c r="B29" s="1870">
        <f t="shared" ref="B29:J29" si="5">+B30+B31</f>
        <v>0</v>
      </c>
      <c r="C29" s="1871">
        <f t="shared" si="5"/>
        <v>0</v>
      </c>
      <c r="D29" s="1871">
        <f t="shared" si="5"/>
        <v>0</v>
      </c>
      <c r="E29" s="1872">
        <f t="shared" si="5"/>
        <v>0</v>
      </c>
      <c r="F29" s="1870">
        <f t="shared" si="5"/>
        <v>0</v>
      </c>
      <c r="G29" s="1871">
        <f t="shared" si="5"/>
        <v>0</v>
      </c>
      <c r="H29" s="1872">
        <f t="shared" si="5"/>
        <v>0</v>
      </c>
      <c r="I29" s="1871">
        <f t="shared" si="5"/>
        <v>0</v>
      </c>
      <c r="J29" s="1871">
        <f t="shared" si="5"/>
        <v>0</v>
      </c>
      <c r="K29" s="1879">
        <f>+K30+K31</f>
        <v>0</v>
      </c>
    </row>
    <row r="30" spans="1:11">
      <c r="A30" s="1885" t="s">
        <v>2460</v>
      </c>
      <c r="B30" s="1875"/>
      <c r="C30" s="1876"/>
      <c r="D30" s="1876"/>
      <c r="E30" s="1877"/>
      <c r="F30" s="1875"/>
      <c r="G30" s="1876"/>
      <c r="H30" s="1877"/>
      <c r="I30" s="1876"/>
      <c r="J30" s="1876"/>
      <c r="K30" s="1879">
        <f t="shared" ref="K30:K35" si="6">SUM(B30:J30)</f>
        <v>0</v>
      </c>
    </row>
    <row r="31" spans="1:11" ht="13.5" thickBot="1">
      <c r="A31" s="1886" t="s">
        <v>2461</v>
      </c>
      <c r="B31" s="1930"/>
      <c r="C31" s="1931"/>
      <c r="D31" s="1931"/>
      <c r="E31" s="1932"/>
      <c r="F31" s="1930"/>
      <c r="G31" s="1931"/>
      <c r="H31" s="1932"/>
      <c r="I31" s="1931"/>
      <c r="J31" s="1932"/>
      <c r="K31" s="1880">
        <f t="shared" si="6"/>
        <v>0</v>
      </c>
    </row>
    <row r="32" spans="1:11">
      <c r="A32" s="1874" t="s">
        <v>679</v>
      </c>
      <c r="B32" s="1888"/>
      <c r="C32" s="1889"/>
      <c r="D32" s="1889"/>
      <c r="E32" s="1890"/>
      <c r="F32" s="1888"/>
      <c r="G32" s="1889"/>
      <c r="H32" s="1890"/>
      <c r="I32" s="1876"/>
      <c r="J32" s="1876"/>
      <c r="K32" s="1880">
        <f t="shared" si="6"/>
        <v>0</v>
      </c>
    </row>
    <row r="33" spans="1:11">
      <c r="A33" s="1874" t="s">
        <v>680</v>
      </c>
      <c r="B33" s="1888"/>
      <c r="C33" s="1889"/>
      <c r="D33" s="1889"/>
      <c r="E33" s="1890"/>
      <c r="F33" s="1888"/>
      <c r="G33" s="1889"/>
      <c r="H33" s="1890"/>
      <c r="I33" s="1876"/>
      <c r="J33" s="1876"/>
      <c r="K33" s="1880">
        <f t="shared" si="6"/>
        <v>0</v>
      </c>
    </row>
    <row r="34" spans="1:11">
      <c r="A34" s="1874" t="s">
        <v>681</v>
      </c>
      <c r="B34" s="1888"/>
      <c r="C34" s="1889"/>
      <c r="D34" s="1889"/>
      <c r="E34" s="1890"/>
      <c r="F34" s="1888"/>
      <c r="G34" s="1889"/>
      <c r="H34" s="1890"/>
      <c r="I34" s="1876"/>
      <c r="J34" s="1876"/>
      <c r="K34" s="1880">
        <f t="shared" si="6"/>
        <v>0</v>
      </c>
    </row>
    <row r="35" spans="1:11" ht="13.5" thickBot="1">
      <c r="A35" s="1874" t="s">
        <v>588</v>
      </c>
      <c r="B35" s="1875"/>
      <c r="C35" s="1876"/>
      <c r="D35" s="1876"/>
      <c r="E35" s="1877"/>
      <c r="F35" s="1875"/>
      <c r="G35" s="1876"/>
      <c r="H35" s="1877"/>
      <c r="I35" s="1876"/>
      <c r="J35" s="1876"/>
      <c r="K35" s="1883">
        <f t="shared" si="6"/>
        <v>0</v>
      </c>
    </row>
    <row r="36" spans="1:11" ht="23.25" customHeight="1" thickBot="1">
      <c r="A36" s="1869" t="s">
        <v>2351</v>
      </c>
      <c r="B36" s="1870">
        <f t="shared" ref="B36:K36" si="7">SUM(B37:B39)</f>
        <v>0</v>
      </c>
      <c r="C36" s="1871">
        <f t="shared" si="7"/>
        <v>0</v>
      </c>
      <c r="D36" s="1871">
        <f t="shared" si="7"/>
        <v>0</v>
      </c>
      <c r="E36" s="1872">
        <f t="shared" si="7"/>
        <v>0</v>
      </c>
      <c r="F36" s="1871">
        <f t="shared" si="7"/>
        <v>0</v>
      </c>
      <c r="G36" s="1871">
        <f t="shared" si="7"/>
        <v>0</v>
      </c>
      <c r="H36" s="1872">
        <f t="shared" si="7"/>
        <v>0</v>
      </c>
      <c r="I36" s="1871">
        <f t="shared" si="7"/>
        <v>0</v>
      </c>
      <c r="J36" s="1871">
        <f t="shared" si="7"/>
        <v>0</v>
      </c>
      <c r="K36" s="1891">
        <f t="shared" si="7"/>
        <v>0</v>
      </c>
    </row>
    <row r="37" spans="1:11" s="1895" customFormat="1">
      <c r="A37" s="1874" t="s">
        <v>560</v>
      </c>
      <c r="B37" s="1892"/>
      <c r="C37" s="1893"/>
      <c r="D37" s="1893"/>
      <c r="E37" s="1894"/>
      <c r="F37" s="1892"/>
      <c r="G37" s="1893"/>
      <c r="H37" s="1894"/>
      <c r="I37" s="1893"/>
      <c r="J37" s="1893"/>
      <c r="K37" s="1880">
        <f>SUM(B37:J37)</f>
        <v>0</v>
      </c>
    </row>
    <row r="38" spans="1:11">
      <c r="A38" s="1874" t="s">
        <v>2462</v>
      </c>
      <c r="B38" s="1875"/>
      <c r="C38" s="1876"/>
      <c r="D38" s="1876"/>
      <c r="E38" s="1877"/>
      <c r="F38" s="1875"/>
      <c r="G38" s="1876"/>
      <c r="H38" s="1877"/>
      <c r="I38" s="1876"/>
      <c r="J38" s="1876"/>
      <c r="K38" s="1880">
        <f>SUM(B38:J38)</f>
        <v>0</v>
      </c>
    </row>
    <row r="39" spans="1:11" ht="13.5" thickBot="1">
      <c r="A39" s="1874" t="s">
        <v>69</v>
      </c>
      <c r="B39" s="1875"/>
      <c r="C39" s="1876"/>
      <c r="D39" s="1876"/>
      <c r="E39" s="1877"/>
      <c r="F39" s="1875"/>
      <c r="G39" s="1876"/>
      <c r="H39" s="1877"/>
      <c r="I39" s="1876"/>
      <c r="J39" s="1876"/>
      <c r="K39" s="1880">
        <f>SUM(B39:J39)</f>
        <v>0</v>
      </c>
    </row>
    <row r="40" spans="1:11" ht="20.25" customHeight="1" thickBot="1">
      <c r="A40" s="1869" t="s">
        <v>2463</v>
      </c>
      <c r="B40" s="1870">
        <f t="shared" ref="B40:K40" si="8">SUM(B41:B44)</f>
        <v>0</v>
      </c>
      <c r="C40" s="1871">
        <f t="shared" si="8"/>
        <v>0</v>
      </c>
      <c r="D40" s="1871">
        <f t="shared" si="8"/>
        <v>0</v>
      </c>
      <c r="E40" s="1872">
        <f t="shared" si="8"/>
        <v>0</v>
      </c>
      <c r="F40" s="1871">
        <f t="shared" si="8"/>
        <v>0</v>
      </c>
      <c r="G40" s="1871">
        <f t="shared" si="8"/>
        <v>0</v>
      </c>
      <c r="H40" s="1872">
        <f t="shared" si="8"/>
        <v>0</v>
      </c>
      <c r="I40" s="1871">
        <f t="shared" si="8"/>
        <v>0</v>
      </c>
      <c r="J40" s="1871">
        <f t="shared" si="8"/>
        <v>0</v>
      </c>
      <c r="K40" s="1896">
        <f t="shared" si="8"/>
        <v>0</v>
      </c>
    </row>
    <row r="41" spans="1:11">
      <c r="A41" s="1874" t="s">
        <v>2464</v>
      </c>
      <c r="B41" s="1897"/>
      <c r="C41" s="1898"/>
      <c r="D41" s="1898"/>
      <c r="E41" s="1899"/>
      <c r="F41" s="1897"/>
      <c r="G41" s="1898"/>
      <c r="H41" s="1899"/>
      <c r="I41" s="1898"/>
      <c r="J41" s="1898"/>
      <c r="K41" s="1880">
        <f>SUM(B41:J41)</f>
        <v>0</v>
      </c>
    </row>
    <row r="42" spans="1:11" ht="16.5" customHeight="1">
      <c r="A42" s="1874" t="s">
        <v>2465</v>
      </c>
      <c r="B42" s="1900"/>
      <c r="C42" s="1901"/>
      <c r="D42" s="1901"/>
      <c r="E42" s="1902"/>
      <c r="F42" s="1900"/>
      <c r="G42" s="1901"/>
      <c r="H42" s="1902"/>
      <c r="I42" s="1901"/>
      <c r="J42" s="1901"/>
      <c r="K42" s="1880">
        <f>SUM(B42:J42)</f>
        <v>0</v>
      </c>
    </row>
    <row r="43" spans="1:11" ht="26.25" customHeight="1">
      <c r="A43" s="1881" t="s">
        <v>2466</v>
      </c>
      <c r="B43" s="1900"/>
      <c r="C43" s="1901"/>
      <c r="D43" s="1901"/>
      <c r="E43" s="1902"/>
      <c r="F43" s="1900"/>
      <c r="G43" s="1901"/>
      <c r="H43" s="1902"/>
      <c r="I43" s="1901"/>
      <c r="J43" s="1901"/>
      <c r="K43" s="1880">
        <f>SUM(B43:J43)</f>
        <v>0</v>
      </c>
    </row>
    <row r="44" spans="1:11" ht="15" customHeight="1" thickBot="1">
      <c r="A44" s="1874" t="s">
        <v>65</v>
      </c>
      <c r="B44" s="1897"/>
      <c r="C44" s="1898"/>
      <c r="D44" s="1898"/>
      <c r="E44" s="1899"/>
      <c r="F44" s="1897"/>
      <c r="G44" s="1898"/>
      <c r="H44" s="1899"/>
      <c r="I44" s="1898"/>
      <c r="J44" s="1898"/>
      <c r="K44" s="1880">
        <f>SUM(B44:J44)</f>
        <v>0</v>
      </c>
    </row>
    <row r="45" spans="1:11" ht="19.5" customHeight="1" thickBot="1">
      <c r="A45" s="1869" t="s">
        <v>2467</v>
      </c>
      <c r="B45" s="1903"/>
      <c r="C45" s="1904"/>
      <c r="D45" s="1904"/>
      <c r="E45" s="1905"/>
      <c r="F45" s="1903"/>
      <c r="G45" s="1904"/>
      <c r="H45" s="1905"/>
      <c r="I45" s="1904"/>
      <c r="J45" s="1905"/>
      <c r="K45" s="1896">
        <f>SUM(B45:J45)</f>
        <v>0</v>
      </c>
    </row>
    <row r="46" spans="1:11" ht="18.75" customHeight="1" thickBot="1">
      <c r="A46" s="1869" t="s">
        <v>2468</v>
      </c>
      <c r="B46" s="1870">
        <f t="shared" ref="B46:K46" si="9">+B45+B40+B36+B25+B9</f>
        <v>0</v>
      </c>
      <c r="C46" s="1871">
        <f t="shared" si="9"/>
        <v>0</v>
      </c>
      <c r="D46" s="1871">
        <f t="shared" si="9"/>
        <v>0</v>
      </c>
      <c r="E46" s="1872">
        <f t="shared" si="9"/>
        <v>0</v>
      </c>
      <c r="F46" s="1871">
        <f t="shared" si="9"/>
        <v>0</v>
      </c>
      <c r="G46" s="1871">
        <f t="shared" si="9"/>
        <v>0</v>
      </c>
      <c r="H46" s="1872">
        <f t="shared" si="9"/>
        <v>0</v>
      </c>
      <c r="I46" s="1871">
        <f t="shared" si="9"/>
        <v>0</v>
      </c>
      <c r="J46" s="1871">
        <f t="shared" si="9"/>
        <v>0</v>
      </c>
      <c r="K46" s="1906">
        <f t="shared" si="9"/>
        <v>0</v>
      </c>
    </row>
    <row r="47" spans="1:11" ht="18.75" customHeight="1" thickBot="1">
      <c r="A47" s="1869" t="s">
        <v>2469</v>
      </c>
      <c r="B47" s="1870">
        <f t="shared" ref="B47:K47" si="10">SUM(B48:B50)</f>
        <v>0</v>
      </c>
      <c r="C47" s="1871">
        <f t="shared" si="10"/>
        <v>0</v>
      </c>
      <c r="D47" s="1871">
        <f t="shared" si="10"/>
        <v>0</v>
      </c>
      <c r="E47" s="1872">
        <f t="shared" si="10"/>
        <v>0</v>
      </c>
      <c r="F47" s="1871">
        <f t="shared" si="10"/>
        <v>0</v>
      </c>
      <c r="G47" s="1871">
        <f t="shared" si="10"/>
        <v>0</v>
      </c>
      <c r="H47" s="1872">
        <f t="shared" si="10"/>
        <v>0</v>
      </c>
      <c r="I47" s="1871">
        <f t="shared" si="10"/>
        <v>0</v>
      </c>
      <c r="J47" s="1871">
        <f t="shared" si="10"/>
        <v>0</v>
      </c>
      <c r="K47" s="1907">
        <f t="shared" si="10"/>
        <v>0</v>
      </c>
    </row>
    <row r="48" spans="1:11" ht="26.25" customHeight="1">
      <c r="A48" s="1908" t="s">
        <v>2470</v>
      </c>
      <c r="B48" s="1909"/>
      <c r="C48" s="1910"/>
      <c r="D48" s="1910"/>
      <c r="E48" s="1911"/>
      <c r="F48" s="1912"/>
      <c r="G48" s="1913"/>
      <c r="H48" s="1914"/>
      <c r="I48" s="1910"/>
      <c r="J48" s="1910"/>
      <c r="K48" s="1880">
        <f>SUM(B48:J48)</f>
        <v>0</v>
      </c>
    </row>
    <row r="49" spans="1:11" ht="27" customHeight="1">
      <c r="A49" s="1908" t="s">
        <v>2471</v>
      </c>
      <c r="B49" s="1909"/>
      <c r="C49" s="1910"/>
      <c r="D49" s="1910"/>
      <c r="E49" s="1911"/>
      <c r="F49" s="1909"/>
      <c r="G49" s="1910"/>
      <c r="H49" s="1911"/>
      <c r="I49" s="1910"/>
      <c r="J49" s="1910"/>
      <c r="K49" s="1880">
        <f>SUM(B49:J49)</f>
        <v>0</v>
      </c>
    </row>
    <row r="50" spans="1:11" ht="20.25" customHeight="1" thickBot="1">
      <c r="A50" s="1915" t="s">
        <v>2472</v>
      </c>
      <c r="B50" s="1909"/>
      <c r="C50" s="1910"/>
      <c r="D50" s="1910"/>
      <c r="E50" s="1911"/>
      <c r="F50" s="1916"/>
      <c r="G50" s="1917"/>
      <c r="H50" s="1918"/>
      <c r="I50" s="1910"/>
      <c r="J50" s="1910"/>
      <c r="K50" s="1880">
        <f>SUM(B50:J50)</f>
        <v>0</v>
      </c>
    </row>
    <row r="51" spans="1:11" ht="18.75" customHeight="1" thickBot="1">
      <c r="A51" s="1869" t="s">
        <v>2473</v>
      </c>
      <c r="B51" s="1919">
        <f t="shared" ref="B51:J51" si="11">+B47+B46</f>
        <v>0</v>
      </c>
      <c r="C51" s="1920">
        <f t="shared" si="11"/>
        <v>0</v>
      </c>
      <c r="D51" s="1920">
        <f t="shared" si="11"/>
        <v>0</v>
      </c>
      <c r="E51" s="1921">
        <f t="shared" si="11"/>
        <v>0</v>
      </c>
      <c r="F51" s="1920">
        <f t="shared" si="11"/>
        <v>0</v>
      </c>
      <c r="G51" s="1920">
        <f t="shared" si="11"/>
        <v>0</v>
      </c>
      <c r="H51" s="1921">
        <f t="shared" si="11"/>
        <v>0</v>
      </c>
      <c r="I51" s="1920">
        <f t="shared" si="11"/>
        <v>0</v>
      </c>
      <c r="J51" s="1920">
        <f t="shared" si="11"/>
        <v>0</v>
      </c>
      <c r="K51" s="1873">
        <f>+K47+K46</f>
        <v>0</v>
      </c>
    </row>
    <row r="52" spans="1:11" s="1882" customFormat="1">
      <c r="A52" s="1922"/>
      <c r="B52" s="1922"/>
      <c r="C52" s="1922"/>
      <c r="D52" s="1922"/>
      <c r="E52" s="1922"/>
      <c r="F52" s="1923"/>
      <c r="G52" s="1923"/>
      <c r="H52" s="1923"/>
      <c r="I52" s="1923"/>
      <c r="J52" s="1923"/>
      <c r="K52" s="1924"/>
    </row>
  </sheetData>
  <mergeCells count="4">
    <mergeCell ref="B2:H2"/>
    <mergeCell ref="B7:E7"/>
    <mergeCell ref="F7:H7"/>
    <mergeCell ref="I7:J7"/>
  </mergeCells>
  <printOptions headings="1"/>
  <pageMargins left="0.75" right="0.75" top="1" bottom="1" header="0.5" footer="0.5"/>
  <pageSetup scale="8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212</vt:i4>
      </vt:variant>
      <vt:variant>
        <vt:lpstr>Named Ranges</vt:lpstr>
      </vt:variant>
      <vt:variant>
        <vt:i4>44</vt:i4>
      </vt:variant>
    </vt:vector>
  </HeadingPairs>
  <TitlesOfParts>
    <vt:vector size="256" baseType="lpstr">
      <vt:lpstr>Përmbajtja</vt:lpstr>
      <vt:lpstr>F20_21Pkon</vt:lpstr>
      <vt:lpstr>F20_21Pkon_Valutor</vt:lpstr>
      <vt:lpstr>F33A</vt:lpstr>
      <vt:lpstr>F33B</vt:lpstr>
      <vt:lpstr>F33B1</vt:lpstr>
      <vt:lpstr>F33B3</vt:lpstr>
      <vt:lpstr>F34</vt:lpstr>
      <vt:lpstr>F34.1</vt:lpstr>
      <vt:lpstr>F34.2</vt:lpstr>
      <vt:lpstr>F35</vt:lpstr>
      <vt:lpstr>F35.2</vt:lpstr>
      <vt:lpstr>F36.1</vt:lpstr>
      <vt:lpstr>F36.2</vt:lpstr>
      <vt:lpstr>F8.1</vt:lpstr>
      <vt:lpstr>F8.2</vt:lpstr>
      <vt:lpstr>F8.3</vt:lpstr>
      <vt:lpstr>F8.4</vt:lpstr>
      <vt:lpstr>F31.1</vt:lpstr>
      <vt:lpstr>F35.1</vt:lpstr>
      <vt:lpstr>F1</vt:lpstr>
      <vt:lpstr>F2</vt:lpstr>
      <vt:lpstr>F1 (2)</vt:lpstr>
      <vt:lpstr>F2 (2)</vt:lpstr>
      <vt:lpstr>F3</vt:lpstr>
      <vt:lpstr>F4</vt:lpstr>
      <vt:lpstr>F20_21</vt:lpstr>
      <vt:lpstr>F22</vt:lpstr>
      <vt:lpstr>F22_1</vt:lpstr>
      <vt:lpstr>F23</vt:lpstr>
      <vt:lpstr>F26</vt:lpstr>
      <vt:lpstr>F27</vt:lpstr>
      <vt:lpstr>F28</vt:lpstr>
      <vt:lpstr>F29</vt:lpstr>
      <vt:lpstr>F30</vt:lpstr>
      <vt:lpstr>F30.1</vt:lpstr>
      <vt:lpstr>F30_31_31-1</vt:lpstr>
      <vt:lpstr>F16,16_1,16_2</vt:lpstr>
      <vt:lpstr>F17</vt:lpstr>
      <vt:lpstr>F37</vt:lpstr>
      <vt:lpstr>F37.1</vt:lpstr>
      <vt:lpstr>F37.2</vt:lpstr>
      <vt:lpstr>F37.3</vt:lpstr>
      <vt:lpstr>F37.4</vt:lpstr>
      <vt:lpstr>F37.5</vt:lpstr>
      <vt:lpstr>F37.6</vt:lpstr>
      <vt:lpstr>F37.7</vt:lpstr>
      <vt:lpstr>F44</vt:lpstr>
      <vt:lpstr>F45</vt:lpstr>
      <vt:lpstr>F46.ALL</vt:lpstr>
      <vt:lpstr>F46.USD</vt:lpstr>
      <vt:lpstr>F46.EUR</vt:lpstr>
      <vt:lpstr>F46.GBP</vt:lpstr>
      <vt:lpstr>F46.CHF</vt:lpstr>
      <vt:lpstr>F46.CAD</vt:lpstr>
      <vt:lpstr>F46.SEK</vt:lpstr>
      <vt:lpstr>F46.AUD</vt:lpstr>
      <vt:lpstr>F46.JPY</vt:lpstr>
      <vt:lpstr>F46.DKK</vt:lpstr>
      <vt:lpstr>F46.NOK</vt:lpstr>
      <vt:lpstr>F46.TRY</vt:lpstr>
      <vt:lpstr>F46.XAU</vt:lpstr>
      <vt:lpstr>F46.CNY</vt:lpstr>
      <vt:lpstr>F46.OTHER</vt:lpstr>
      <vt:lpstr>F47.ALL</vt:lpstr>
      <vt:lpstr>F47.USD</vt:lpstr>
      <vt:lpstr>F47.EUR</vt:lpstr>
      <vt:lpstr>F47.GBP</vt:lpstr>
      <vt:lpstr>F47.CHF</vt:lpstr>
      <vt:lpstr>F47.CAD</vt:lpstr>
      <vt:lpstr>F47.SEK</vt:lpstr>
      <vt:lpstr>F47.AUD</vt:lpstr>
      <vt:lpstr>F47.JPY</vt:lpstr>
      <vt:lpstr>F47.DKK</vt:lpstr>
      <vt:lpstr>F47.NOK</vt:lpstr>
      <vt:lpstr>F47.TRY</vt:lpstr>
      <vt:lpstr>F47.XAU</vt:lpstr>
      <vt:lpstr>F47.CNY</vt:lpstr>
      <vt:lpstr>F47.OTHER</vt:lpstr>
      <vt:lpstr>F48</vt:lpstr>
      <vt:lpstr>F61</vt:lpstr>
      <vt:lpstr>F62</vt:lpstr>
      <vt:lpstr>F6.DM</vt:lpstr>
      <vt:lpstr>F9.DM</vt:lpstr>
      <vt:lpstr>F5.DM</vt:lpstr>
      <vt:lpstr>F3.DM</vt:lpstr>
      <vt:lpstr>F100.1</vt:lpstr>
      <vt:lpstr>F61.2</vt:lpstr>
      <vt:lpstr>F60.1</vt:lpstr>
      <vt:lpstr>F37 (2)</vt:lpstr>
      <vt:lpstr>F37.1 (2)</vt:lpstr>
      <vt:lpstr>F37.2 (2)</vt:lpstr>
      <vt:lpstr>F37.3 (2)</vt:lpstr>
      <vt:lpstr>F37.4 (2)</vt:lpstr>
      <vt:lpstr>F37.5 (2)</vt:lpstr>
      <vt:lpstr>F37.6 (2)</vt:lpstr>
      <vt:lpstr>F37.7 (2)</vt:lpstr>
      <vt:lpstr>F37.8</vt:lpstr>
      <vt:lpstr>F37.9</vt:lpstr>
      <vt:lpstr>F1 (3)</vt:lpstr>
      <vt:lpstr>F7.DM</vt:lpstr>
      <vt:lpstr>F10.DM</vt:lpstr>
      <vt:lpstr>F11.DM</vt:lpstr>
      <vt:lpstr>F12.DM</vt:lpstr>
      <vt:lpstr>MKR_SA_TDI</vt:lpstr>
      <vt:lpstr>MKR_SA_EQU</vt:lpstr>
      <vt:lpstr>F49</vt:lpstr>
      <vt:lpstr>F50</vt:lpstr>
      <vt:lpstr>F30_31_31-1 (2)</vt:lpstr>
      <vt:lpstr>F6.1</vt:lpstr>
      <vt:lpstr>F13.DM</vt:lpstr>
      <vt:lpstr>F14.DM</vt:lpstr>
      <vt:lpstr>RMK</vt:lpstr>
      <vt:lpstr>CR_SA_(1)</vt:lpstr>
      <vt:lpstr>CR_SA_(2)</vt:lpstr>
      <vt:lpstr>CR_SA_(3)</vt:lpstr>
      <vt:lpstr>CR_SA_(4)</vt:lpstr>
      <vt:lpstr>CR_SA_(5)</vt:lpstr>
      <vt:lpstr>CR_SA_(6)</vt:lpstr>
      <vt:lpstr>CR_SA_(7)</vt:lpstr>
      <vt:lpstr>CR_SA_(8)</vt:lpstr>
      <vt:lpstr>CR_SA_(9)</vt:lpstr>
      <vt:lpstr>CR_SA_(10)</vt:lpstr>
      <vt:lpstr>CR_SA_(11)</vt:lpstr>
      <vt:lpstr>CR_SA_(12)</vt:lpstr>
      <vt:lpstr>CR_SA_(13)</vt:lpstr>
      <vt:lpstr>CR_SA_(14)</vt:lpstr>
      <vt:lpstr>CR_SA_(16)</vt:lpstr>
      <vt:lpstr>CR_SA_(17)</vt:lpstr>
      <vt:lpstr>CR_SA_(15) </vt:lpstr>
      <vt:lpstr>CR_SEC_SA</vt:lpstr>
      <vt:lpstr>CR_SEC_ERBA</vt:lpstr>
      <vt:lpstr>MKR_SA_TDI_(usd)</vt:lpstr>
      <vt:lpstr>MKR_SA_TDI_(eur)</vt:lpstr>
      <vt:lpstr>MKR_SA_TDI_(ALL)</vt:lpstr>
      <vt:lpstr>MKR_SA_TDI_(monedha_te_tjera)</vt:lpstr>
      <vt:lpstr>MKR_SA_TDI_(total)</vt:lpstr>
      <vt:lpstr>MKR_SA_EQU (2)</vt:lpstr>
      <vt:lpstr>CR_TB_SETT</vt:lpstr>
      <vt:lpstr>MKR_SA_COM</vt:lpstr>
      <vt:lpstr>MKR_SA_FX</vt:lpstr>
      <vt:lpstr>MKR_SA_SEC</vt:lpstr>
      <vt:lpstr>MKR_SA_CTP</vt:lpstr>
      <vt:lpstr>OPR</vt:lpstr>
      <vt:lpstr>F1 LCR TOTAL</vt:lpstr>
      <vt:lpstr>F1 LCR - CORE FCY</vt:lpstr>
      <vt:lpstr>F1 LCR - ALL</vt:lpstr>
      <vt:lpstr>F1 LCR - EUR</vt:lpstr>
      <vt:lpstr>F1 LCR - USD</vt:lpstr>
      <vt:lpstr>F2 LCR TOTAL</vt:lpstr>
      <vt:lpstr>F2 LCR - CORE FCY</vt:lpstr>
      <vt:lpstr>F2 LCR - ALL</vt:lpstr>
      <vt:lpstr>F2 LCR - EUR</vt:lpstr>
      <vt:lpstr>F2 LCR - USD</vt:lpstr>
      <vt:lpstr>F3 LCR TOTAL</vt:lpstr>
      <vt:lpstr>F3 LCR - CORE FCY</vt:lpstr>
      <vt:lpstr>F3 LCR - ALL</vt:lpstr>
      <vt:lpstr>F3 LCR - EUR</vt:lpstr>
      <vt:lpstr>F3 LCR - USD</vt:lpstr>
      <vt:lpstr>F4 LCR TOTAL</vt:lpstr>
      <vt:lpstr>F4 LCR - CORE FCY</vt:lpstr>
      <vt:lpstr>F4 LCR - ALL</vt:lpstr>
      <vt:lpstr>F4 LCR - EUR</vt:lpstr>
      <vt:lpstr>F4 LCR - USD</vt:lpstr>
      <vt:lpstr>F5 LCR TOTAL</vt:lpstr>
      <vt:lpstr>F5 LCR - CORE FCY</vt:lpstr>
      <vt:lpstr>F5 LCR - ALL</vt:lpstr>
      <vt:lpstr>F5 LCR - EUR</vt:lpstr>
      <vt:lpstr>F5 LCR - USD</vt:lpstr>
      <vt:lpstr>F6 LCR TOTAL</vt:lpstr>
      <vt:lpstr>F6 LCR - ALL</vt:lpstr>
      <vt:lpstr>F6 LCR - EUR</vt:lpstr>
      <vt:lpstr>F6 LCR - USD</vt:lpstr>
      <vt:lpstr>F1  </vt:lpstr>
      <vt:lpstr>F2 </vt:lpstr>
      <vt:lpstr>F3 </vt:lpstr>
      <vt:lpstr>F1_TOT</vt:lpstr>
      <vt:lpstr>F1_ALL</vt:lpstr>
      <vt:lpstr>F1_EUR</vt:lpstr>
      <vt:lpstr>F1_USD</vt:lpstr>
      <vt:lpstr>F1_FC</vt:lpstr>
      <vt:lpstr>F2_TOT</vt:lpstr>
      <vt:lpstr>F2_ALL</vt:lpstr>
      <vt:lpstr>F2_EUR</vt:lpstr>
      <vt:lpstr>F2_USD</vt:lpstr>
      <vt:lpstr>F2_FC</vt:lpstr>
      <vt:lpstr>F3_TOT</vt:lpstr>
      <vt:lpstr>F3_ALL</vt:lpstr>
      <vt:lpstr>F3_EUR</vt:lpstr>
      <vt:lpstr>F3_USD</vt:lpstr>
      <vt:lpstr>F3_FC</vt:lpstr>
      <vt:lpstr>F4_TOT</vt:lpstr>
      <vt:lpstr>F4_ALL</vt:lpstr>
      <vt:lpstr>F4_EUR</vt:lpstr>
      <vt:lpstr>F4_USD</vt:lpstr>
      <vt:lpstr>F4_FC</vt:lpstr>
      <vt:lpstr>F5_TOT</vt:lpstr>
      <vt:lpstr>F5_ALL</vt:lpstr>
      <vt:lpstr>F5_EUR</vt:lpstr>
      <vt:lpstr>F5_USD</vt:lpstr>
      <vt:lpstr>F5_FC</vt:lpstr>
      <vt:lpstr>F1 (4)</vt:lpstr>
      <vt:lpstr>F2 (3)</vt:lpstr>
      <vt:lpstr>F3 (2)</vt:lpstr>
      <vt:lpstr>F4 (2)</vt:lpstr>
      <vt:lpstr>F5</vt:lpstr>
      <vt:lpstr>F6</vt:lpstr>
      <vt:lpstr>F1 (5)</vt:lpstr>
      <vt:lpstr>F1.1</vt:lpstr>
      <vt:lpstr>F2 (4)</vt:lpstr>
      <vt:lpstr>F3 (3)</vt:lpstr>
      <vt:lpstr>F4 (3)</vt:lpstr>
      <vt:lpstr>'CR_SA_(1)'!Print_Area</vt:lpstr>
      <vt:lpstr>'CR_SA_(10)'!Print_Area</vt:lpstr>
      <vt:lpstr>'CR_SA_(11)'!Print_Area</vt:lpstr>
      <vt:lpstr>'CR_SA_(12)'!Print_Area</vt:lpstr>
      <vt:lpstr>'CR_SA_(13)'!Print_Area</vt:lpstr>
      <vt:lpstr>'CR_SA_(14)'!Print_Area</vt:lpstr>
      <vt:lpstr>'CR_SA_(15) '!Print_Area</vt:lpstr>
      <vt:lpstr>'CR_SA_(2)'!Print_Area</vt:lpstr>
      <vt:lpstr>'CR_SA_(3)'!Print_Area</vt:lpstr>
      <vt:lpstr>'CR_SA_(4)'!Print_Area</vt:lpstr>
      <vt:lpstr>'CR_SA_(5)'!Print_Area</vt:lpstr>
      <vt:lpstr>'CR_SA_(6)'!Print_Area</vt:lpstr>
      <vt:lpstr>'CR_SA_(7)'!Print_Area</vt:lpstr>
      <vt:lpstr>'CR_SA_(8)'!Print_Area</vt:lpstr>
      <vt:lpstr>'CR_SA_(9)'!Print_Area</vt:lpstr>
      <vt:lpstr>CR_TB_SETT!Print_Area</vt:lpstr>
      <vt:lpstr>'F1'!Print_Area</vt:lpstr>
      <vt:lpstr>F1_TOT!Print_Area</vt:lpstr>
      <vt:lpstr>F10.DM!Print_Area</vt:lpstr>
      <vt:lpstr>'F2'!Print_Area</vt:lpstr>
      <vt:lpstr>'F2 '!Print_Area</vt:lpstr>
      <vt:lpstr>'F2 LCR TOTAL'!Print_Area</vt:lpstr>
      <vt:lpstr>'F3 '!Print_Area</vt:lpstr>
      <vt:lpstr>'F35'!Print_Area</vt:lpstr>
      <vt:lpstr>F37.8!Print_Area</vt:lpstr>
      <vt:lpstr>F37.9!Print_Area</vt:lpstr>
      <vt:lpstr>F4_TOT!Print_Area</vt:lpstr>
      <vt:lpstr>F46.ALL!Print_Area</vt:lpstr>
      <vt:lpstr>F8.1!Print_Area</vt:lpstr>
      <vt:lpstr>F8.2!Print_Area</vt:lpstr>
      <vt:lpstr>F8.3!Print_Area</vt:lpstr>
      <vt:lpstr>F8.4!Print_Area</vt:lpstr>
      <vt:lpstr>F9.DM!Print_Area</vt:lpstr>
      <vt:lpstr>'MKR_SA_EQU (2)'!Print_Area</vt:lpstr>
      <vt:lpstr>'MKR_SA_TDI_(ALL)'!Print_Area</vt:lpstr>
      <vt:lpstr>'MKR_SA_TDI_(eur)'!Print_Area</vt:lpstr>
      <vt:lpstr>'MKR_SA_TDI_(monedha_te_tjera)'!Print_Area</vt:lpstr>
      <vt:lpstr>'MKR_SA_TDI_(total)'!Print_Area</vt:lpstr>
      <vt:lpstr>'MKR_SA_TDI_(usd)'!Print_Area</vt:lpstr>
      <vt:lpstr>'CR_SA_(1)'!Print_Titles</vt:lpstr>
      <vt:lpstr>F1_TOT!Print_Titles</vt:lpstr>
      <vt:lpstr>'F2 '!Print_Titles</vt:lpstr>
      <vt:lpstr>'F2 LCR TOTAL'!Print_Titles</vt:lpstr>
      <vt:lpstr>F3_TOT!Print_Titles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Juljana Babasuli</dc:creator>
  <cp:lastModifiedBy>Aida Guxho</cp:lastModifiedBy>
  <cp:lastPrinted>2015-06-17T06:53:05Z</cp:lastPrinted>
  <dcterms:created xsi:type="dcterms:W3CDTF">2013-01-08T12:48:03Z</dcterms:created>
  <dcterms:modified xsi:type="dcterms:W3CDTF">2025-10-13T15:06:13Z</dcterms:modified>
</cp:coreProperties>
</file>